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  <sheet name="Hoja 2" sheetId="2" state="visible" r:id="rId4"/>
    <sheet name="Hoja 3" sheetId="3" state="visible" r:id="rId5"/>
    <sheet name="Hoja 4" sheetId="4" state="visible" r:id="rId6"/>
  </sheets>
  <definedNames>
    <definedName function="false" hidden="true" localSheetId="0" name="_xlnm._FilterDatabase" vbProcedure="false">'Hoja 1'!$A$1:$M$12408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<sst xmlns="http://schemas.openxmlformats.org/spreadsheetml/2006/main" count="128068" uniqueCount="64634">
  <si>
    <t xml:space="preserve">ID</t>
  </si>
  <si>
    <t xml:space="preserve">NOMBRE DE EMPRESA</t>
  </si>
  <si>
    <t xml:space="preserve">N. REGISTRO</t>
  </si>
  <si>
    <t xml:space="preserve">DIRECCION</t>
  </si>
  <si>
    <t xml:space="preserve">CP</t>
  </si>
  <si>
    <t xml:space="preserve">LOCALIDAD</t>
  </si>
  <si>
    <t xml:space="preserve">PROVINCIA</t>
  </si>
  <si>
    <t xml:space="preserve">TELEFONO1</t>
  </si>
  <si>
    <t xml:space="preserve">EMAIL</t>
  </si>
  <si>
    <t xml:space="preserve">ANCHO</t>
  </si>
  <si>
    <t xml:space="preserve">SITIO WEB</t>
  </si>
  <si>
    <t xml:space="preserve">CLASIFICACION HOTEL</t>
  </si>
  <si>
    <t xml:space="preserve">NRO. HABITACIONES</t>
  </si>
  <si>
    <t xml:space="preserve">MODALIDAD</t>
  </si>
  <si>
    <t xml:space="preserve">CASA RURAL VILLA DOLORES</t>
  </si>
  <si>
    <t xml:space="preserve">CARRETERA VILLAGORDO DE CABRIEL, s/n</t>
  </si>
  <si>
    <t xml:space="preserve">46330</t>
  </si>
  <si>
    <t xml:space="preserve">CAMPORROBLES</t>
  </si>
  <si>
    <t xml:space="preserve">VALÉNCIA</t>
  </si>
  <si>
    <t xml:space="preserve">villa.dolores@yahoo.es</t>
  </si>
  <si>
    <t xml:space="preserve">comunitatvalenciana.com/es/valencia/villargordo-del-cabriel/alojamientos/casas-rurales/villa-dolores</t>
  </si>
  <si>
    <t xml:space="preserve">3 *</t>
  </si>
  <si>
    <t xml:space="preserve">7</t>
  </si>
  <si>
    <t xml:space="preserve">HOSTELERIA Y MARKETING LOS CABALLOS</t>
  </si>
  <si>
    <t xml:space="preserve">PARTIDA BUSCARRONS NORD, 30 BAJO; POLIGONO 4-PARCELA 106</t>
  </si>
  <si>
    <t xml:space="preserve">03779</t>
  </si>
  <si>
    <t xml:space="preserve">ELS POBLETS</t>
  </si>
  <si>
    <t xml:space="preserve">ALICANTE</t>
  </si>
  <si>
    <t xml:space="preserve">966474979</t>
  </si>
  <si>
    <t xml:space="preserve">info@hosteleriaymarketingloscaballos.com</t>
  </si>
  <si>
    <t xml:space="preserve">katestravelexperience.eu/los-caballos-spain?correlationID=27480181-793b-458f-90de-6fbe09d1919f</t>
  </si>
  <si>
    <t xml:space="preserve">-</t>
  </si>
  <si>
    <t xml:space="preserve">8</t>
  </si>
  <si>
    <t xml:space="preserve">BARCELÓ TEGUISE BEACH</t>
  </si>
  <si>
    <t xml:space="preserve">PASEO MARÍTIMO, s/n BAJO</t>
  </si>
  <si>
    <t xml:space="preserve">35508</t>
  </si>
  <si>
    <t xml:space="preserve">TEGUISE</t>
  </si>
  <si>
    <t xml:space="preserve">LAS PALMAS</t>
  </si>
  <si>
    <t xml:space="preserve">928590551</t>
  </si>
  <si>
    <t xml:space="preserve">dpo@barcelo.com</t>
  </si>
  <si>
    <t xml:space="preserve">barcelo.com/barcelohotels/es_es/hoteles/espana/canarias-lanzarote/hotel-barcelo-teguise-beach</t>
  </si>
  <si>
    <t xml:space="preserve">305</t>
  </si>
  <si>
    <t xml:space="preserve">VENUS</t>
  </si>
  <si>
    <t xml:space="preserve">AVENIDA FILIPINAS, 13 BAJO; HOTEL Y RESIDENCIAL VENUS</t>
  </si>
  <si>
    <t xml:space="preserve">03503</t>
  </si>
  <si>
    <t xml:space="preserve">BENIDORM</t>
  </si>
  <si>
    <t xml:space="preserve">965852466</t>
  </si>
  <si>
    <t xml:space="preserve">reservas@servigroup.es</t>
  </si>
  <si>
    <t xml:space="preserve">servigroup.com/es/hotel-venus-benidorm/</t>
  </si>
  <si>
    <t xml:space="preserve">358</t>
  </si>
  <si>
    <t xml:space="preserve">IFA INTERCLUB ATLANTIC HOTEL</t>
  </si>
  <si>
    <t xml:space="preserve">JAZMINES, 2</t>
  </si>
  <si>
    <t xml:space="preserve">35100</t>
  </si>
  <si>
    <t xml:space="preserve">SAN BARTOLOMÉ DE TIRAJANA</t>
  </si>
  <si>
    <t xml:space="preserve">928770200</t>
  </si>
  <si>
    <t xml:space="preserve">info@ifainterclubatlantichotel.com</t>
  </si>
  <si>
    <t xml:space="preserve">https://www.lopesan.com/es/hoteles/espana/gran-canaria/san-agustin/abora-interclub-atlantic</t>
  </si>
  <si>
    <t xml:space="preserve">4 *</t>
  </si>
  <si>
    <t xml:space="preserve">422</t>
  </si>
  <si>
    <t xml:space="preserve">GABBANA BEACH</t>
  </si>
  <si>
    <t xml:space="preserve">PASEO NEPTUNO, 30</t>
  </si>
  <si>
    <t xml:space="preserve">46011</t>
  </si>
  <si>
    <t xml:space="preserve">VALÈNCIA</t>
  </si>
  <si>
    <t xml:space="preserve">963253935</t>
  </si>
  <si>
    <t xml:space="preserve">info@sabbiavalencia.com</t>
  </si>
  <si>
    <t xml:space="preserve">sabbiavalencia.com/hotel/?utm_source=Google&amp;utm_medium=organic&amp;utm_campaign=ficha_gmb_hotel</t>
  </si>
  <si>
    <t xml:space="preserve">1 *</t>
  </si>
  <si>
    <t xml:space="preserve">IFA CONTINENTAL HOTEL</t>
  </si>
  <si>
    <t xml:space="preserve">C/ PARTERA LEONORITA, 1</t>
  </si>
  <si>
    <t xml:space="preserve">928760033</t>
  </si>
  <si>
    <t xml:space="preserve">info@ifacontinentalhotel.com</t>
  </si>
  <si>
    <t xml:space="preserve">https://www.lopesan.com/es/hoteles/espana/gran-canaria/playa-del-ingles/abora-continental/</t>
  </si>
  <si>
    <t xml:space="preserve">430</t>
  </si>
  <si>
    <t xml:space="preserve">FOLIAS</t>
  </si>
  <si>
    <t xml:space="preserve">RETAMAS, 17 7</t>
  </si>
  <si>
    <t xml:space="preserve">928948707</t>
  </si>
  <si>
    <t xml:space="preserve">info@hotelnewfolias.com</t>
  </si>
  <si>
    <t xml:space="preserve">hotelnewfolias.com/es/?partner=5825&amp;utm</t>
  </si>
  <si>
    <t xml:space="preserve">2 *</t>
  </si>
  <si>
    <t xml:space="preserve">107</t>
  </si>
  <si>
    <t xml:space="preserve">HOTEL D´OR ALEXANDRA</t>
  </si>
  <si>
    <t xml:space="preserve">CARRER PINS, 15 BAJO; LOCAL 16</t>
  </si>
  <si>
    <t xml:space="preserve">07610</t>
  </si>
  <si>
    <t xml:space="preserve">PALMA</t>
  </si>
  <si>
    <t xml:space="preserve">ISLAS BALEARES</t>
  </si>
  <si>
    <t xml:space="preserve">971262354</t>
  </si>
  <si>
    <t xml:space="preserve">info@canalexandre.com</t>
  </si>
  <si>
    <t xml:space="preserve">canalexandre.com/?partner=5508&amp;utm_source=google&amp;utm_medium=gmb&amp;utm_campaign=web_link</t>
  </si>
  <si>
    <t xml:space="preserve">164</t>
  </si>
  <si>
    <t xml:space="preserve">FIESTA HOTEL TANIT</t>
  </si>
  <si>
    <t xml:space="preserve">CARRETERA CALA GRACIÓ, s/n</t>
  </si>
  <si>
    <t xml:space="preserve">07820</t>
  </si>
  <si>
    <t xml:space="preserve">SANT ANTONI DE PORTMANY</t>
  </si>
  <si>
    <t xml:space="preserve">971341300</t>
  </si>
  <si>
    <t xml:space="preserve">info@fiestahoteltanit.com</t>
  </si>
  <si>
    <t xml:space="preserve">palladiumhotelgroup.com/es/hoteles/espana/ibiza/ibiza-sanantonio/fiesta-hotel-tanit</t>
  </si>
  <si>
    <t xml:space="preserve">390</t>
  </si>
  <si>
    <t xml:space="preserve">IFA BEACH HOTEL</t>
  </si>
  <si>
    <t xml:space="preserve">JAZMINES, 25</t>
  </si>
  <si>
    <t xml:space="preserve">928774000</t>
  </si>
  <si>
    <t xml:space="preserve">info@ifabeachhotel.com</t>
  </si>
  <si>
    <t xml:space="preserve">https://www.lopesan.com/es/hoteles/espana/gran-canaria/san-agustin/corallium-beach</t>
  </si>
  <si>
    <t xml:space="preserve">210</t>
  </si>
  <si>
    <t xml:space="preserve">NOBU HOTEL MARBELLA</t>
  </si>
  <si>
    <t xml:space="preserve">AVENIDA BULEVAR PRÍNCIPE ALFONSO DE HOHENLOHE, s/n</t>
  </si>
  <si>
    <t xml:space="preserve">29602</t>
  </si>
  <si>
    <t xml:space="preserve">MARBELLA</t>
  </si>
  <si>
    <t xml:space="preserve">MÁLAGA</t>
  </si>
  <si>
    <t xml:space="preserve">952778586</t>
  </si>
  <si>
    <t xml:space="preserve">info@nobuhotelmarbella.com</t>
  </si>
  <si>
    <t xml:space="preserve">nobuhotels.com/marbella/?utm_source=google-gbp&amp;utm_medium=organic&amp;utm_campaign=gbp</t>
  </si>
  <si>
    <t xml:space="preserve">HOTEL BIARRITZ</t>
  </si>
  <si>
    <t xml:space="preserve">C/ ALCOY, 15</t>
  </si>
  <si>
    <t xml:space="preserve">46730</t>
  </si>
  <si>
    <t xml:space="preserve">GANDIA</t>
  </si>
  <si>
    <t xml:space="preserve">962843302</t>
  </si>
  <si>
    <t xml:space="preserve">hotel@grupobiarritz.com</t>
  </si>
  <si>
    <t xml:space="preserve">hotelbiarritzgandia.com/?utm_source=google&amp;utm_medium=business&amp;utm_campaign=maps</t>
  </si>
  <si>
    <t xml:space="preserve">60</t>
  </si>
  <si>
    <t xml:space="preserve">SIRENIS HOTEL SEAVIEW COUNTRY CLUB</t>
  </si>
  <si>
    <t xml:space="preserve">ESCALO, s/n</t>
  </si>
  <si>
    <t xml:space="preserve">07829</t>
  </si>
  <si>
    <t xml:space="preserve">SANT JOSEP DE SA TALAIA</t>
  </si>
  <si>
    <t xml:space="preserve">971345256</t>
  </si>
  <si>
    <t xml:space="preserve">info@sirenishotels.com</t>
  </si>
  <si>
    <t xml:space="preserve">sirenishotels.com/hoteles-ibiza/sirenis-seaview-country-club-hotel-ibiza/</t>
  </si>
  <si>
    <t xml:space="preserve">476</t>
  </si>
  <si>
    <t xml:space="preserve">CASUAL HOSTAL VALÉNCIA</t>
  </si>
  <si>
    <t xml:space="preserve">C/ DOCTOR MARCOS MERENCIANO, 3</t>
  </si>
  <si>
    <t xml:space="preserve">46025</t>
  </si>
  <si>
    <t xml:space="preserve">963234609</t>
  </si>
  <si>
    <t xml:space="preserve">info@casualhostalvaléncia.com</t>
  </si>
  <si>
    <t xml:space="preserve">https://www.casualhoteles.com/casual-de-las-civilizaciones-valencia.html</t>
  </si>
  <si>
    <t xml:space="preserve">13</t>
  </si>
  <si>
    <t xml:space="preserve">MASIA CAN VIVE</t>
  </si>
  <si>
    <t xml:space="preserve">CAMI SANTA ELENA, 30</t>
  </si>
  <si>
    <t xml:space="preserve">08349</t>
  </si>
  <si>
    <t xml:space="preserve">CABRERA DE MAR</t>
  </si>
  <si>
    <t xml:space="preserve">BARCELONA</t>
  </si>
  <si>
    <t xml:space="preserve">930322880</t>
  </si>
  <si>
    <t xml:space="preserve">contacto@lamerbcn.com</t>
  </si>
  <si>
    <t xml:space="preserve">lamerbcn.com/?utm_source=GMB&amp;utm_medium=gmb&amp;utm_campaign=gmb&amp;utm_id=web</t>
  </si>
  <si>
    <t xml:space="preserve">GHT MIRATGE - ONLY ADULTS (+16)</t>
  </si>
  <si>
    <t xml:space="preserve">PASSEIG CAMPRODON I ARRIETA, 37</t>
  </si>
  <si>
    <t xml:space="preserve">17310</t>
  </si>
  <si>
    <t xml:space="preserve">LLORET DE MAR</t>
  </si>
  <si>
    <t xml:space="preserve">GIRONA</t>
  </si>
  <si>
    <t xml:space="preserve">972362295</t>
  </si>
  <si>
    <t xml:space="preserve">miratge@ghthotels.com</t>
  </si>
  <si>
    <t xml:space="preserve">ghthotels.com/es/hotel-ght-mirage-adults-only-lloret-de-mar-costa-brava</t>
  </si>
  <si>
    <t xml:space="preserve">VINCCI CASTELLON CENTER</t>
  </si>
  <si>
    <t xml:space="preserve">RONDA MIJARES, 86 BAJO</t>
  </si>
  <si>
    <t xml:space="preserve">12002</t>
  </si>
  <si>
    <t xml:space="preserve">CASTELLÓ DE LA PLANA</t>
  </si>
  <si>
    <t xml:space="preserve">CASTELLÓN</t>
  </si>
  <si>
    <t xml:space="preserve">964342777</t>
  </si>
  <si>
    <t xml:space="preserve">info@vinccicastelloncenter.com</t>
  </si>
  <si>
    <t xml:space="preserve">melia.com/es/hoteles/espana/castellon/hotel-castellon-center-by-melia</t>
  </si>
  <si>
    <t xml:space="preserve">74</t>
  </si>
  <si>
    <t xml:space="preserve">MELIA HOTELS INTERNATIONAL</t>
  </si>
  <si>
    <t xml:space="preserve">GRAN VIA SON XORIGUER, 6 BAJO</t>
  </si>
  <si>
    <t xml:space="preserve">07769</t>
  </si>
  <si>
    <t xml:space="preserve">CIUTADELLA DE MENORCA</t>
  </si>
  <si>
    <t xml:space="preserve">971387069</t>
  </si>
  <si>
    <t xml:space="preserve">info@meliahotelsinternational.com</t>
  </si>
  <si>
    <t xml:space="preserve">https://www.melia.com/en/hotels/spain/menorca/sol-falco-all-inclusive</t>
  </si>
  <si>
    <t xml:space="preserve">MAGIC LIFE FUERTEVENTURA</t>
  </si>
  <si>
    <t xml:space="preserve">AVENIDA PUEBLOS, 1 BAJO</t>
  </si>
  <si>
    <t xml:space="preserve">35626</t>
  </si>
  <si>
    <t xml:space="preserve">PÁJARA</t>
  </si>
  <si>
    <t xml:space="preserve">928873600</t>
  </si>
  <si>
    <t xml:space="preserve">info@magiclifefuerteventura.com</t>
  </si>
  <si>
    <t xml:space="preserve">facebook.com/club-magic-life-fuerteventura-imperial-260565500755976</t>
  </si>
  <si>
    <t xml:space="preserve">IBEROSTAR PLAYA DE PALMA</t>
  </si>
  <si>
    <t xml:space="preserve">MARBELLA, 36 BAJO</t>
  </si>
  <si>
    <t xml:space="preserve">971266450</t>
  </si>
  <si>
    <t xml:space="preserve">info@iberostarplayadepalma.com</t>
  </si>
  <si>
    <t xml:space="preserve">iberostar.com/en/hotels/majorca/iberostar-selection-playa-de-palma/</t>
  </si>
  <si>
    <t xml:space="preserve">182</t>
  </si>
  <si>
    <t xml:space="preserve">CAN MORA B&amp;B</t>
  </si>
  <si>
    <t xml:space="preserve">CARRER SANTA COLOMA, 65-67</t>
  </si>
  <si>
    <t xml:space="preserve">08340</t>
  </si>
  <si>
    <t xml:space="preserve">VILASSAR DE MAR</t>
  </si>
  <si>
    <t xml:space="preserve">93 589 43 44</t>
  </si>
  <si>
    <t xml:space="preserve">info@centrecanmora.com</t>
  </si>
  <si>
    <t xml:space="preserve">centrecanmora.com/ca-centre-medic-can-mora-sant-cugat-qui-som.html</t>
  </si>
  <si>
    <t xml:space="preserve">4</t>
  </si>
  <si>
    <t xml:space="preserve">KONTIKI PLAYA</t>
  </si>
  <si>
    <t xml:space="preserve">MARBELLA, 30 BAJO</t>
  </si>
  <si>
    <t xml:space="preserve">971261650</t>
  </si>
  <si>
    <t xml:space="preserve">services@alltours.de</t>
  </si>
  <si>
    <t xml:space="preserve">alltours.de/hotels/allsun-hotel-kontiki-playa-mallorca-pmi443.html</t>
  </si>
  <si>
    <t xml:space="preserve">SUNPRIME WATERFRONT</t>
  </si>
  <si>
    <t xml:space="preserve">971745781</t>
  </si>
  <si>
    <t xml:space="preserve">waterfront@sunprime.net</t>
  </si>
  <si>
    <t xml:space="preserve">facebook.com/hotel-sunprime-waterfront-palma-beach-447953608612770</t>
  </si>
  <si>
    <t xml:space="preserve">CLUB CANARIO APARTAMENTOS</t>
  </si>
  <si>
    <t xml:space="preserve">C/ ROMA, 5 BAJO; APARTAMENTO CLUB; CANARIO</t>
  </si>
  <si>
    <t xml:space="preserve">928762200</t>
  </si>
  <si>
    <t xml:space="preserve">info@clubcanarioapartamentos.com</t>
  </si>
  <si>
    <t xml:space="preserve">patriciastravelexperience.com/club-canario-playa-del-ingles-spain</t>
  </si>
  <si>
    <t xml:space="preserve">HOLIDAY INN EXPRESS MADRID LEGANÉS</t>
  </si>
  <si>
    <t xml:space="preserve">AVENIDA RECOMBA (POLIGONO INSDUSTRIAL LA LAGUNA), 11 BAJO; HOTEL HOLIDAY EXPRESS</t>
  </si>
  <si>
    <t xml:space="preserve">28914</t>
  </si>
  <si>
    <t xml:space="preserve">LEGANÉS</t>
  </si>
  <si>
    <t xml:space="preserve">MADRID</t>
  </si>
  <si>
    <t xml:space="preserve">916008060</t>
  </si>
  <si>
    <t xml:space="preserve">info@holidayinnexpressmadridleganés.com</t>
  </si>
  <si>
    <t xml:space="preserve">ihg.com/holidayinnexpress/hotels/gb/en/leganes/tojml/hoteldetail</t>
  </si>
  <si>
    <t xml:space="preserve">80</t>
  </si>
  <si>
    <t xml:space="preserve">LE MERIDIEN</t>
  </si>
  <si>
    <t xml:space="preserve">HB-000039</t>
  </si>
  <si>
    <t xml:space="preserve">CARRER LA RAMBLA, 111 BAJO</t>
  </si>
  <si>
    <t xml:space="preserve">08002</t>
  </si>
  <si>
    <t xml:space="preserve">933186200</t>
  </si>
  <si>
    <t xml:space="preserve">info@lemeridien.com</t>
  </si>
  <si>
    <t xml:space="preserve">marriott.com/en-us/hotels/bcnmd-le-meridien-barcelona/overview/</t>
  </si>
  <si>
    <t xml:space="preserve">221</t>
  </si>
  <si>
    <t xml:space="preserve">LA RESIDENCIA, A BELMOND HOTEL, MALLORCA</t>
  </si>
  <si>
    <t xml:space="preserve">SON CANALS</t>
  </si>
  <si>
    <t xml:space="preserve">07179</t>
  </si>
  <si>
    <t xml:space="preserve">DEIÀ</t>
  </si>
  <si>
    <t xml:space="preserve">971639011</t>
  </si>
  <si>
    <t xml:space="preserve">reservations.lrs@belmond.com</t>
  </si>
  <si>
    <t xml:space="preserve">belmond.com/hotels/europe/mallorca/deia/belmond-la-residencia/</t>
  </si>
  <si>
    <t xml:space="preserve">61</t>
  </si>
  <si>
    <t xml:space="preserve">FLORAMAR</t>
  </si>
  <si>
    <t xml:space="preserve">COSTA MIRADOR, s/n BAJO; (APARTHOTEL)</t>
  </si>
  <si>
    <t xml:space="preserve">07760</t>
  </si>
  <si>
    <t xml:space="preserve">971154510</t>
  </si>
  <si>
    <t xml:space="preserve">floramar@comitashotels.com</t>
  </si>
  <si>
    <t xml:space="preserve">comitashotels.com/es/hoteles/hotel-floramar-en-illes-balears/</t>
  </si>
  <si>
    <t xml:space="preserve">76</t>
  </si>
  <si>
    <t xml:space="preserve">PARADISE CLUB &amp; SPA</t>
  </si>
  <si>
    <t xml:space="preserve">VIA VIA CIRCUMVAL.LACIÓ, s/n</t>
  </si>
  <si>
    <t xml:space="preserve">971387155</t>
  </si>
  <si>
    <t xml:space="preserve">hola@marsenses.com</t>
  </si>
  <si>
    <t xml:space="preserve">marsenses.com/hoteles-marsenses/marsenses-paradise-club-hotel</t>
  </si>
  <si>
    <t xml:space="preserve">190</t>
  </si>
  <si>
    <t xml:space="preserve">CIUDAD DE LUGO</t>
  </si>
  <si>
    <t xml:space="preserve">CARRIL HORTAS, 29</t>
  </si>
  <si>
    <t xml:space="preserve">27002</t>
  </si>
  <si>
    <t xml:space="preserve">LUGO</t>
  </si>
  <si>
    <t xml:space="preserve">982284707</t>
  </si>
  <si>
    <t xml:space="preserve">hotel@ciudaddelugo.com</t>
  </si>
  <si>
    <t xml:space="preserve">facebook.com/hotelapartamentos-ciudad-de-lugo-108950745834439</t>
  </si>
  <si>
    <t xml:space="preserve">ALBERGUE INTURJOVEN VIZNAR</t>
  </si>
  <si>
    <t xml:space="preserve">CAMINO FUENTE GRANDE, s/n</t>
  </si>
  <si>
    <t xml:space="preserve">18179</t>
  </si>
  <si>
    <t xml:space="preserve">VÍZNAR</t>
  </si>
  <si>
    <t xml:space="preserve">GRANADA</t>
  </si>
  <si>
    <t xml:space="preserve">955181181</t>
  </si>
  <si>
    <t xml:space="preserve"> reservas.itj@juntadeandalucia.es
</t>
  </si>
  <si>
    <t xml:space="preserve">inturjoven.com/albergues/granada/albergue-inturjoven-granada</t>
  </si>
  <si>
    <t xml:space="preserve">CAMBRILS PLAYA</t>
  </si>
  <si>
    <t xml:space="preserve">HT-000651</t>
  </si>
  <si>
    <t xml:space="preserve">AVENIDA DIPUTACIÓN, 7</t>
  </si>
  <si>
    <t xml:space="preserve">43850</t>
  </si>
  <si>
    <t xml:space="preserve">CAMBRILS</t>
  </si>
  <si>
    <t xml:space="preserve">TARRAGONA</t>
  </si>
  <si>
    <t xml:space="preserve">977363515</t>
  </si>
  <si>
    <t xml:space="preserve">h10.cambrils.playa@h10hotels.com</t>
  </si>
  <si>
    <t xml:space="preserve">h10hotels.com/es/hoteles-cambrils/h10-cambrils-playa/galeria</t>
  </si>
  <si>
    <t xml:space="preserve">256</t>
  </si>
  <si>
    <t xml:space="preserve">VIK CLUB CORAL BEACH</t>
  </si>
  <si>
    <t xml:space="preserve">AUSTRIA, s/n</t>
  </si>
  <si>
    <t xml:space="preserve">35580</t>
  </si>
  <si>
    <t xml:space="preserve">YAIZA</t>
  </si>
  <si>
    <t xml:space="preserve">928527930</t>
  </si>
  <si>
    <t xml:space="preserve">reservas@vikclubcoralbeach.com</t>
  </si>
  <si>
    <t xml:space="preserve">vikhotels.com/es/hotel-lanzarote-vik-club-coral-beach.html</t>
  </si>
  <si>
    <t xml:space="preserve">65</t>
  </si>
  <si>
    <t xml:space="preserve">LA MECEDORA</t>
  </si>
  <si>
    <t xml:space="preserve">CARRETERA N-340, KILOMETRO 143</t>
  </si>
  <si>
    <t xml:space="preserve">29692</t>
  </si>
  <si>
    <t xml:space="preserve">MANILVA</t>
  </si>
  <si>
    <t xml:space="preserve">952936267</t>
  </si>
  <si>
    <t xml:space="preserve">lamecedora@outlook.com</t>
  </si>
  <si>
    <t xml:space="preserve">facebook.com/la-mecedora-hotel-restaurante-366591946826227</t>
  </si>
  <si>
    <t xml:space="preserve">OASIS FUERTEVENTURA BEACH APARTMENTS</t>
  </si>
  <si>
    <t xml:space="preserve">C/ GUIRRE, 56-57-48</t>
  </si>
  <si>
    <t xml:space="preserve">35660</t>
  </si>
  <si>
    <t xml:space="preserve">LA OLIVA</t>
  </si>
  <si>
    <t xml:space="preserve">?</t>
  </si>
  <si>
    <t xml:space="preserve">info@oasisfuerteventurabeachapartments.com</t>
  </si>
  <si>
    <t xml:space="preserve">oasis-fuerteventura-beach.fuerteventurabesthotels.com/es/</t>
  </si>
  <si>
    <t xml:space="preserve">HOTEL BOUTIQUE EL LAGAR DE ISILLA</t>
  </si>
  <si>
    <t xml:space="preserve">CAMINO REAL, 1</t>
  </si>
  <si>
    <t xml:space="preserve">09400</t>
  </si>
  <si>
    <t xml:space="preserve">LA VID Y BARRIOS</t>
  </si>
  <si>
    <t xml:space="preserve">BURGOS</t>
  </si>
  <si>
    <t xml:space="preserve">947530434</t>
  </si>
  <si>
    <t xml:space="preserve">hotel@lagarisilla.es</t>
  </si>
  <si>
    <t xml:space="preserve">lagarisilla.es/hotel-boutique-el-lagar-de-isilla/el-hotel</t>
  </si>
  <si>
    <t xml:space="preserve">21</t>
  </si>
  <si>
    <t xml:space="preserve">HOSTAL EL POLIGONO</t>
  </si>
  <si>
    <t xml:space="preserve">POLIGONO INSDUSTRIAL AL SALVADOR, 6</t>
  </si>
  <si>
    <t xml:space="preserve">02630</t>
  </si>
  <si>
    <t xml:space="preserve">LA RODA</t>
  </si>
  <si>
    <t xml:space="preserve">ALBACETE</t>
  </si>
  <si>
    <t xml:space="preserve">967188910</t>
  </si>
  <si>
    <t xml:space="preserve">info@hostalelpoligono.com</t>
  </si>
  <si>
    <t xml:space="preserve">hostalelpoligono-albacete.hotelescuatroestrellas.website/</t>
  </si>
  <si>
    <t xml:space="preserve">SOL FALCÓ</t>
  </si>
  <si>
    <t xml:space="preserve">URBANIZACIÓN SON XORIGUER, s/n BAJO; (HOTEL FALCO)</t>
  </si>
  <si>
    <t xml:space="preserve">971387199</t>
  </si>
  <si>
    <t xml:space="preserve">info@solfalcó.com</t>
  </si>
  <si>
    <t xml:space="preserve">melia.com/en/hotels/spain/menorca/sol-falco-all-inclusive</t>
  </si>
  <si>
    <t xml:space="preserve">450</t>
  </si>
  <si>
    <t xml:space="preserve">ISLA CABRERA</t>
  </si>
  <si>
    <t xml:space="preserve">SALAMANCA, 3 BAJO</t>
  </si>
  <si>
    <t xml:space="preserve">39340</t>
  </si>
  <si>
    <t xml:space="preserve">SUANCES</t>
  </si>
  <si>
    <t xml:space="preserve">CANTABRIA</t>
  </si>
  <si>
    <t xml:space="preserve">606 56 92 55</t>
  </si>
  <si>
    <t xml:space="preserve">info@iacabrera.com</t>
  </si>
  <si>
    <t xml:space="preserve">turismoencantabria.com/alojamiento/hosteria-isla-cabrera</t>
  </si>
  <si>
    <t xml:space="preserve">5</t>
  </si>
  <si>
    <t xml:space="preserve">VEGALLANA</t>
  </si>
  <si>
    <t xml:space="preserve">CARRETERA BURGOS-PORTUGAL, KILOMETRO 289</t>
  </si>
  <si>
    <t xml:space="preserve">37208</t>
  </si>
  <si>
    <t xml:space="preserve">LA FUENTE DE SAN ESTEBAN</t>
  </si>
  <si>
    <t xml:space="preserve">SALAMANCA</t>
  </si>
  <si>
    <t xml:space="preserve">923451106</t>
  </si>
  <si>
    <t xml:space="preserve">teoruiz1969@gmail.com</t>
  </si>
  <si>
    <t xml:space="preserve">facebook.com/hotel-restaurante-vegallana-237297056307395</t>
  </si>
  <si>
    <t xml:space="preserve">22</t>
  </si>
  <si>
    <t xml:space="preserve">HOTEL MARIA LUISA</t>
  </si>
  <si>
    <t xml:space="preserve">H/CA/00708</t>
  </si>
  <si>
    <t xml:space="preserve">AVENIDA FRANCIA, 2 BAJO</t>
  </si>
  <si>
    <t xml:space="preserve">11205</t>
  </si>
  <si>
    <t xml:space="preserve">ALGECIRAS</t>
  </si>
  <si>
    <t xml:space="preserve">CÁDIZ</t>
  </si>
  <si>
    <t xml:space="preserve">956652542</t>
  </si>
  <si>
    <t xml:space="preserve">algecirashml@gmail.com</t>
  </si>
  <si>
    <t xml:space="preserve">hotelmarialuisalgeciras.com/atencion-al-cliente_s9.htmll</t>
  </si>
  <si>
    <t xml:space="preserve">15</t>
  </si>
  <si>
    <t xml:space="preserve">PRESIDENTE</t>
  </si>
  <si>
    <t xml:space="preserve">H/GR/00840</t>
  </si>
  <si>
    <t xml:space="preserve">RECOGIDAS, 11</t>
  </si>
  <si>
    <t xml:space="preserve">18005</t>
  </si>
  <si>
    <t xml:space="preserve">958253616</t>
  </si>
  <si>
    <t xml:space="preserve">lopd@maxihoteles.com</t>
  </si>
  <si>
    <t xml:space="preserve">maxihoteles.com/en/hotel-presidente-by-maxi-hoteles.html</t>
  </si>
  <si>
    <t xml:space="preserve">32</t>
  </si>
  <si>
    <t xml:space="preserve">SOCIEDAD DE EXPLOTACION TURISTICA PIERRE &amp; VACANCES ESPANA</t>
  </si>
  <si>
    <t xml:space="preserve">CARRER L'ESGLÉSIA, 44 BAJO</t>
  </si>
  <si>
    <t xml:space="preserve">17258</t>
  </si>
  <si>
    <t xml:space="preserve">TORROELLA DE MONTGRÍ</t>
  </si>
  <si>
    <t xml:space="preserve">972751218</t>
  </si>
  <si>
    <t xml:space="preserve">sociedaddeexplotacionturisticapierrevacancesespanasl.com</t>
  </si>
  <si>
    <t xml:space="preserve">EL CAPRICHO DE ARGUIS</t>
  </si>
  <si>
    <t xml:space="preserve">CARRETERA HUESCA-SABIÑÁNIGO, KILOMETRO 121</t>
  </si>
  <si>
    <t xml:space="preserve">22150</t>
  </si>
  <si>
    <t xml:space="preserve">ARGUIS</t>
  </si>
  <si>
    <t xml:space="preserve">HUESCA</t>
  </si>
  <si>
    <t xml:space="preserve">974272069</t>
  </si>
  <si>
    <t xml:space="preserve">elcaprichodearguis@gmail.com</t>
  </si>
  <si>
    <t xml:space="preserve">facebook.com/hotel-el-capricho-de-arguis-366017153914008</t>
  </si>
  <si>
    <t xml:space="preserve">3</t>
  </si>
  <si>
    <t xml:space="preserve">HOTEL GOLPEJAR</t>
  </si>
  <si>
    <t xml:space="preserve">CARRETERA N-630, s/n BAJO(HOTEL)</t>
  </si>
  <si>
    <t xml:space="preserve">24680</t>
  </si>
  <si>
    <t xml:space="preserve">VILLAMANÍN</t>
  </si>
  <si>
    <t xml:space="preserve">LEÓN</t>
  </si>
  <si>
    <t xml:space="preserve">987598904</t>
  </si>
  <si>
    <t xml:space="preserve">rocio.golpejar@gmail.com</t>
  </si>
  <si>
    <t xml:space="preserve">facebook.com/hostal-restaurante-golpejar-130021610488982</t>
  </si>
  <si>
    <t xml:space="preserve">19</t>
  </si>
  <si>
    <t xml:space="preserve">TRIANA - CENTRO. ACOGEDOR ESTUDIO MUY BIEN SITUADO EN SEVILLA</t>
  </si>
  <si>
    <t xml:space="preserve">C/ SALADO, 4 APARTAMINTO 105</t>
  </si>
  <si>
    <t xml:space="preserve">41010</t>
  </si>
  <si>
    <t xml:space="preserve">SEVILLA</t>
  </si>
  <si>
    <t xml:space="preserve">info@triana-centroacogedorestudiomuybiensituadoensevilla.com</t>
  </si>
  <si>
    <t xml:space="preserve">CALDAS DE LUNA</t>
  </si>
  <si>
    <t xml:space="preserve">BALNEARIO, 7 BAJO</t>
  </si>
  <si>
    <t xml:space="preserve">24146</t>
  </si>
  <si>
    <t xml:space="preserve">SENA DE LUNA</t>
  </si>
  <si>
    <t xml:space="preserve">639 87 68 16</t>
  </si>
  <si>
    <t xml:space="preserve">Josefamirandamarcos@gmail.com</t>
  </si>
  <si>
    <t xml:space="preserve">facebook.com/alojamiento-caldas-de-luna-420902178028315</t>
  </si>
  <si>
    <t xml:space="preserve">10</t>
  </si>
  <si>
    <t xml:space="preserve">ALOFT MADRID GRAN VIA</t>
  </si>
  <si>
    <t xml:space="preserve">C/ JACOMETREZO, 4</t>
  </si>
  <si>
    <t xml:space="preserve">28013</t>
  </si>
  <si>
    <t xml:space="preserve">914549595</t>
  </si>
  <si>
    <t xml:space="preserve">identitymembership@cosmopolitanlasvegas.com</t>
  </si>
  <si>
    <t xml:space="preserve">marriott.com/hotels/travel/madgv-aloft-madrid-gran-via/</t>
  </si>
  <si>
    <t xml:space="preserve">FUERTEVENTURA 10</t>
  </si>
  <si>
    <t xml:space="preserve">C/ LAS PALMERAS, KILOMETRO 1 LOCAL</t>
  </si>
  <si>
    <t xml:space="preserve">928536081</t>
  </si>
  <si>
    <t xml:space="preserve">info@fuerteventura10.com</t>
  </si>
  <si>
    <t xml:space="preserve">h10hotels.com/es/hoteles-fuerteventura/h10-ocean-suites</t>
  </si>
  <si>
    <t xml:space="preserve">GRAN CANARIA PRINCESS</t>
  </si>
  <si>
    <t xml:space="preserve">AVENIDA GRAN CANARIA, 18 BAJO; HOTEL GRAN CANARIA PRAZA</t>
  </si>
  <si>
    <t xml:space="preserve">928768132</t>
  </si>
  <si>
    <t xml:space="preserve">reservas.grancanaria@princess-hotels.com</t>
  </si>
  <si>
    <t xml:space="preserve">princess-hotels.com/gran-canaria/gran-canaria-princess/</t>
  </si>
  <si>
    <t xml:space="preserve">CALELLA PARK LA ESQUINA VERDE</t>
  </si>
  <si>
    <t xml:space="preserve">CARRER ÀNIMES, 22 BAJO</t>
  </si>
  <si>
    <t xml:space="preserve">08370</t>
  </si>
  <si>
    <t xml:space="preserve">CALELLA</t>
  </si>
  <si>
    <t xml:space="preserve">937690300</t>
  </si>
  <si>
    <t xml:space="preserve">info@bondiahotels.com</t>
  </si>
  <si>
    <t xml:space="preserve">bondiahotels.com/es/hotel-calella-park-la-esquina-verde</t>
  </si>
  <si>
    <t xml:space="preserve">AGUIRRE</t>
  </si>
  <si>
    <t xml:space="preserve">CARRETERA IRÚN, KILOMETRO 8</t>
  </si>
  <si>
    <t xml:space="preserve">31194</t>
  </si>
  <si>
    <t xml:space="preserve">EZCABARTE</t>
  </si>
  <si>
    <t xml:space="preserve">NAVARRA</t>
  </si>
  <si>
    <t xml:space="preserve">948332353</t>
  </si>
  <si>
    <t xml:space="preserve">miaghu@hotmail.com</t>
  </si>
  <si>
    <t xml:space="preserve">facebook.com/hostal-restaurante-aguirre-187324004649198</t>
  </si>
  <si>
    <t xml:space="preserve">CASUAL VALENCIA DE LA MÚSICA</t>
  </si>
  <si>
    <t xml:space="preserve">C/ PADILLA, 4</t>
  </si>
  <si>
    <t xml:space="preserve">46001</t>
  </si>
  <si>
    <t xml:space="preserve">963511284</t>
  </si>
  <si>
    <t xml:space="preserve">casualvalenciadelamusica@casualhoteles.com</t>
  </si>
  <si>
    <t xml:space="preserve">casualhoteles.com/hoteles-valencia/casual-de-la-musica/</t>
  </si>
  <si>
    <t xml:space="preserve">45</t>
  </si>
  <si>
    <t xml:space="preserve">JOYERÍA RODRÍGUEZ</t>
  </si>
  <si>
    <t xml:space="preserve">REPÚBLICA ARGENTINA, 49</t>
  </si>
  <si>
    <t xml:space="preserve">03007</t>
  </si>
  <si>
    <t xml:space="preserve">ALICANTE/ALACANT</t>
  </si>
  <si>
    <t xml:space="preserve">966 14 69 97</t>
  </si>
  <si>
    <t xml:space="preserve">joyeriarodriguezalicante@gmail.com</t>
  </si>
  <si>
    <t xml:space="preserve">facebook.com/joyeriarelojeria-rodriguez-176689982346389</t>
  </si>
  <si>
    <t xml:space="preserve">KN PANORAMICA</t>
  </si>
  <si>
    <t xml:space="preserve">C/ BALEARES (TORVISCAS ALTO), 17 BAJO; RESIDEN.LAS ENCINAS</t>
  </si>
  <si>
    <t xml:space="preserve">38660</t>
  </si>
  <si>
    <t xml:space="preserve">ADEJE</t>
  </si>
  <si>
    <t xml:space="preserve">SANTA CRUZ DE TENERIFE</t>
  </si>
  <si>
    <t xml:space="preserve">922718003</t>
  </si>
  <si>
    <t xml:space="preserve">reservas@knhoteles.com</t>
  </si>
  <si>
    <t xml:space="preserve">knhoteles.com/apart-hotel-panoramica-en-islas-canarias</t>
  </si>
  <si>
    <t xml:space="preserve">90</t>
  </si>
  <si>
    <t xml:space="preserve">RIU VISTAMAR</t>
  </si>
  <si>
    <t xml:space="preserve">AVENIDA CORNISA, s/n BAJO</t>
  </si>
  <si>
    <t xml:space="preserve">35130</t>
  </si>
  <si>
    <t xml:space="preserve">MOGÁN</t>
  </si>
  <si>
    <t xml:space="preserve">928727700</t>
  </si>
  <si>
    <t xml:space="preserve">info@riuvistamar.com</t>
  </si>
  <si>
    <t xml:space="preserve">riu.com/en/hotel/spain/gran-canaria/hotel-riu-vistamar</t>
  </si>
  <si>
    <t xml:space="preserve">AC HOTEL SOM</t>
  </si>
  <si>
    <t xml:space="preserve">HB-004068</t>
  </si>
  <si>
    <t xml:space="preserve">CARRER ARQUITECTURA, 1-3 BAJO; HOTEL</t>
  </si>
  <si>
    <t xml:space="preserve">08908</t>
  </si>
  <si>
    <t xml:space="preserve">L'HOSPITALET DE LLOBREGAT</t>
  </si>
  <si>
    <t xml:space="preserve">934458200</t>
  </si>
  <si>
    <t xml:space="preserve">acsom@ac-hotels.com</t>
  </si>
  <si>
    <t xml:space="preserve">espanol.marriott.com/hotels/travel/bcnsm-ac-hotel-som/</t>
  </si>
  <si>
    <t xml:space="preserve">102</t>
  </si>
  <si>
    <t xml:space="preserve">PETIT PALACE CANALEJAS</t>
  </si>
  <si>
    <t xml:space="preserve">H/SE/00759</t>
  </si>
  <si>
    <t xml:space="preserve">C/ CANALEJAS, 2 BAJO; HOTEL PLAYA SEV</t>
  </si>
  <si>
    <t xml:space="preserve">41001</t>
  </si>
  <si>
    <t xml:space="preserve">954226400</t>
  </si>
  <si>
    <t xml:space="preserve">info@petitpalacecanalejas.com</t>
  </si>
  <si>
    <t xml:space="preserve">https://www.petitpalace.com/es/petit-palace-canalejas/</t>
  </si>
  <si>
    <t xml:space="preserve">52</t>
  </si>
  <si>
    <t xml:space="preserve">HOTEL RESTAURANTE SALONES DE BODA Y JARDINES "EL ARTILLERO"</t>
  </si>
  <si>
    <t xml:space="preserve">C/ REAL ABAJO, 128 BAJO</t>
  </si>
  <si>
    <t xml:space="preserve">45470</t>
  </si>
  <si>
    <t xml:space="preserve">LOS YÉBENES</t>
  </si>
  <si>
    <t xml:space="preserve">TOLEDO</t>
  </si>
  <si>
    <t xml:space="preserve">925348000</t>
  </si>
  <si>
    <t xml:space="preserve">info@hotelrestaurantelonesdebodayjardines"elartillero".com</t>
  </si>
  <si>
    <t xml:space="preserve">26</t>
  </si>
  <si>
    <t xml:space="preserve">H10 CASA DE LA PLATA</t>
  </si>
  <si>
    <t xml:space="preserve">H/SE/01302</t>
  </si>
  <si>
    <t xml:space="preserve">C/ LAGAR, 2-4</t>
  </si>
  <si>
    <t xml:space="preserve">41004</t>
  </si>
  <si>
    <t xml:space="preserve">954548712</t>
  </si>
  <si>
    <t xml:space="preserve">reservas.hct@h10hotels.com</t>
  </si>
  <si>
    <t xml:space="preserve">h10hotels.com/es/hoteles-sevilla/h10-casa-de-la-plata</t>
  </si>
  <si>
    <t xml:space="preserve">HOTEL ROOMTIQUES</t>
  </si>
  <si>
    <t xml:space="preserve">C/ SOR BRÍGIDA CASTELLO, 12 1-IZQUIERDA</t>
  </si>
  <si>
    <t xml:space="preserve">35001</t>
  </si>
  <si>
    <t xml:space="preserve">LAS PALMAS DE GRAN CANARIA</t>
  </si>
  <si>
    <t xml:space="preserve">roomtiques@gmail.com</t>
  </si>
  <si>
    <t xml:space="preserve">hotelescheck.com/flatguest-roomtiques-private-rooms/</t>
  </si>
  <si>
    <t xml:space="preserve">EVENIA ROSELLÓ</t>
  </si>
  <si>
    <t xml:space="preserve">HB-004183</t>
  </si>
  <si>
    <t xml:space="preserve">ROSSELLÓ, 191</t>
  </si>
  <si>
    <t xml:space="preserve">08036</t>
  </si>
  <si>
    <t xml:space="preserve">932386355</t>
  </si>
  <si>
    <t xml:space="preserve">info@eveniaroselló.com</t>
  </si>
  <si>
    <t xml:space="preserve">es.eveniahotels.com/ciudad/barcelona/evenia-rossello</t>
  </si>
  <si>
    <t xml:space="preserve">94</t>
  </si>
  <si>
    <t xml:space="preserve">LA ERMITA 1826</t>
  </si>
  <si>
    <t xml:space="preserve">C/ RUDAGUERA, 15</t>
  </si>
  <si>
    <t xml:space="preserve">39539</t>
  </si>
  <si>
    <t xml:space="preserve">ALFOZ DE LLOREDO</t>
  </si>
  <si>
    <t xml:space="preserve">942719071</t>
  </si>
  <si>
    <t xml:space="preserve">juancar_isla@hotmial.com</t>
  </si>
  <si>
    <t xml:space="preserve">facebook.com/hosteria-la-ermita-1826-241040646346748</t>
  </si>
  <si>
    <t xml:space="preserve">HOTEL UNIVERSAL</t>
  </si>
  <si>
    <t xml:space="preserve">H/GR/00014</t>
  </si>
  <si>
    <t xml:space="preserve">C/ RECOGIDAS, 16</t>
  </si>
  <si>
    <t xml:space="preserve">18002</t>
  </si>
  <si>
    <t xml:space="preserve">958260016</t>
  </si>
  <si>
    <t xml:space="preserve">maxihoteles.com/hotel-universal-by-maxi-hoteles.html</t>
  </si>
  <si>
    <t xml:space="preserve">56</t>
  </si>
  <si>
    <t xml:space="preserve">CARRETERA ILLETAS, 7 BAJO; H.DEL MAR</t>
  </si>
  <si>
    <t xml:space="preserve">07181</t>
  </si>
  <si>
    <t xml:space="preserve">CALVIÀ</t>
  </si>
  <si>
    <t xml:space="preserve">971402600</t>
  </si>
  <si>
    <t xml:space="preserve">melia.com/en/hotels/spain/majorca/de-mar-gran-melia</t>
  </si>
  <si>
    <t xml:space="preserve">BELLEVUE LAGOMONTE</t>
  </si>
  <si>
    <t xml:space="preserve">ESTANY PETIT, 8 BAJO</t>
  </si>
  <si>
    <t xml:space="preserve">07400</t>
  </si>
  <si>
    <t xml:space="preserve">ALCÚDIA</t>
  </si>
  <si>
    <t xml:space="preserve">971892000</t>
  </si>
  <si>
    <t xml:space="preserve">jrecep.lagomonte@bellevue-resorts.com</t>
  </si>
  <si>
    <t xml:space="preserve">bluebayresorts.com/es/hotel-bellevue-lagomonte.html</t>
  </si>
  <si>
    <t xml:space="preserve">272</t>
  </si>
  <si>
    <t xml:space="preserve">HOTEL RURAL THE GARDEN HOUSE 1975 - LA CASA DE LA PRADERA</t>
  </si>
  <si>
    <t xml:space="preserve">C/ CAMPAZA, 60</t>
  </si>
  <si>
    <t xml:space="preserve">24270</t>
  </si>
  <si>
    <t xml:space="preserve">CARRIZO</t>
  </si>
  <si>
    <t xml:space="preserve">987445498</t>
  </si>
  <si>
    <t xml:space="preserve">hotelruralthegardenhouse1975lacasadelapraderasl.com</t>
  </si>
  <si>
    <t xml:space="preserve">APARTAMENTOS DE LA HUERTA</t>
  </si>
  <si>
    <t xml:space="preserve">C/ HUERTA, 109</t>
  </si>
  <si>
    <t xml:space="preserve">03004</t>
  </si>
  <si>
    <t xml:space="preserve">info@apartamentosdelahuerta.com</t>
  </si>
  <si>
    <t xml:space="preserve">bestplacesinmap.eu/apartamentos-de-la-huerta-spain</t>
  </si>
  <si>
    <t xml:space="preserve">BEST JACARANDA</t>
  </si>
  <si>
    <t xml:space="preserve">AVENIDA BRUSELAS, 4 BAJO(HOTEL JACARANDA)</t>
  </si>
  <si>
    <t xml:space="preserve">922712227</t>
  </si>
  <si>
    <t xml:space="preserve">info@besthotels.es</t>
  </si>
  <si>
    <t xml:space="preserve">besthotels.es/es/hotel-tenerife/hotel-jacaranda/31</t>
  </si>
  <si>
    <t xml:space="preserve">577</t>
  </si>
  <si>
    <t xml:space="preserve">COMUNIDAD DE PROPIETARIOS APARTAMENTOS LOS GERANEOS</t>
  </si>
  <si>
    <t xml:space="preserve">AVENIDA ESPAÑA, 1 BAJO; URBANIZACIÓN VILAFLOR II</t>
  </si>
  <si>
    <t xml:space="preserve">922714759</t>
  </si>
  <si>
    <t xml:space="preserve">info@comunidaddepropietariosapartamentoslosgeraneos.com</t>
  </si>
  <si>
    <t xml:space="preserve">BLUE DOLPHIN HOTEL AND ADMINISTRATION FUERTEVENTURA</t>
  </si>
  <si>
    <t xml:space="preserve">AVENIDA JANDÍA, s/n BAJO; CLUB ALDIANA</t>
  </si>
  <si>
    <t xml:space="preserve">35625</t>
  </si>
  <si>
    <t xml:space="preserve">928169870</t>
  </si>
  <si>
    <t xml:space="preserve">info@bluedolphinhotelandadministrationfuerteventura.com</t>
  </si>
  <si>
    <t xml:space="preserve">HOTEL VILLASOL</t>
  </si>
  <si>
    <t xml:space="preserve">AVENIDA ANTONIO MACHADO, 43 BAJO</t>
  </si>
  <si>
    <t xml:space="preserve">29630</t>
  </si>
  <si>
    <t xml:space="preserve">BENALMÁDENA</t>
  </si>
  <si>
    <t xml:space="preserve">952441996</t>
  </si>
  <si>
    <t xml:space="preserve">tovilofe@yahoo.es</t>
  </si>
  <si>
    <t xml:space="preserve">medplaya.es/hotels/hotel-villasol-benalmadena.html</t>
  </si>
  <si>
    <t xml:space="preserve">120</t>
  </si>
  <si>
    <t xml:space="preserve">AMBASSADOR PLAYA II</t>
  </si>
  <si>
    <t xml:space="preserve">C/ GERONA, 39 17</t>
  </si>
  <si>
    <t xml:space="preserve">965851510</t>
  </si>
  <si>
    <t xml:space="preserve">benicaldea@hotelesbenidorm.com</t>
  </si>
  <si>
    <t xml:space="preserve">hotelesbenidorm.com/hoteles-ambassador-playa-i-ii/</t>
  </si>
  <si>
    <t xml:space="preserve">220</t>
  </si>
  <si>
    <t xml:space="preserve">ILUNION HOTELS</t>
  </si>
  <si>
    <t xml:space="preserve">URBANITZACIO SERPENTONA, 18 A</t>
  </si>
  <si>
    <t xml:space="preserve">971154600</t>
  </si>
  <si>
    <t xml:space="preserve">jeferecepcionmenorca@ilunionhotels.com</t>
  </si>
  <si>
    <t xml:space="preserve">ilunionhotels.com/hotel-ilunion-menorca-en-menorca</t>
  </si>
  <si>
    <t xml:space="preserve">123</t>
  </si>
  <si>
    <t xml:space="preserve">ES PUJOLS</t>
  </si>
  <si>
    <t xml:space="preserve">AFORES, s/n BAJO</t>
  </si>
  <si>
    <t xml:space="preserve">07871</t>
  </si>
  <si>
    <t xml:space="preserve">FORMENTERA</t>
  </si>
  <si>
    <t xml:space="preserve">971187586</t>
  </si>
  <si>
    <t xml:space="preserve">reservas@emarhotels.com</t>
  </si>
  <si>
    <t xml:space="preserve">emarhotels.com/apartamentos/apartamentos-es-pujols</t>
  </si>
  <si>
    <t xml:space="preserve">HOTEL LOS MELLIZOS</t>
  </si>
  <si>
    <t xml:space="preserve">AUTOVIA A-49, KILOMETRO 130 SALIDA 129 (SENTIDO PORTUGAL)</t>
  </si>
  <si>
    <t xml:space="preserve">21400</t>
  </si>
  <si>
    <t xml:space="preserve">AYAMONTE</t>
  </si>
  <si>
    <t xml:space="preserve">HUELVA</t>
  </si>
  <si>
    <t xml:space="preserve">622 202 178</t>
  </si>
  <si>
    <t xml:space="preserve">catering@grupolosmellizos.com</t>
  </si>
  <si>
    <t xml:space="preserve">grupolosmellizos.com/hostal-ayamonte-los-mellizos</t>
  </si>
  <si>
    <t xml:space="preserve">20</t>
  </si>
  <si>
    <t xml:space="preserve">ATOCHA HOTEL MADRID, TAPESTRY COLLECTION BY HILTON</t>
  </si>
  <si>
    <t xml:space="preserve">C/ ATOCHA, 107</t>
  </si>
  <si>
    <t xml:space="preserve">28012</t>
  </si>
  <si>
    <t xml:space="preserve">844-382-7378</t>
  </si>
  <si>
    <t xml:space="preserve">tapestryatocha@hilton.com</t>
  </si>
  <si>
    <t xml:space="preserve">hilton.com/en/hotels/madatup-atocha-hotel-madrid/</t>
  </si>
  <si>
    <t xml:space="preserve">AC HOTEL PALACIO DE SANTA PAULA AUTOGRAPH COLLECTION</t>
  </si>
  <si>
    <t xml:space="preserve">H/GR/01177</t>
  </si>
  <si>
    <t xml:space="preserve">C/ GRAN VÍA DE COLÓN, 31 BAJO; RESTAURANTE HOTEL</t>
  </si>
  <si>
    <t xml:space="preserve">18001</t>
  </si>
  <si>
    <t xml:space="preserve">958805740</t>
  </si>
  <si>
    <t xml:space="preserve">psantapaula@ac-hotels.com</t>
  </si>
  <si>
    <t xml:space="preserve">achotelpalaciodesantapaulaautographcollection.com</t>
  </si>
  <si>
    <t xml:space="preserve">69</t>
  </si>
  <si>
    <t xml:space="preserve">VICTORIA BEACH APARTAMENT</t>
  </si>
  <si>
    <t xml:space="preserve">AVENIDA ROSA DE LOS VIENTOS, s/n BAJO</t>
  </si>
  <si>
    <t xml:space="preserve">03710</t>
  </si>
  <si>
    <t xml:space="preserve">CALP</t>
  </si>
  <si>
    <t xml:space="preserve">965875223</t>
  </si>
  <si>
    <t xml:space="preserve">info@victoriabeachapartament.com</t>
  </si>
  <si>
    <t xml:space="preserve">victoria-beach-apartamentos-calpe.vivehotels.com/</t>
  </si>
  <si>
    <t xml:space="preserve">TIJUANA NARÓN</t>
  </si>
  <si>
    <t xml:space="preserve">RUA CARPINTEROS, 156</t>
  </si>
  <si>
    <t xml:space="preserve">15540</t>
  </si>
  <si>
    <t xml:space="preserve">NARÓN</t>
  </si>
  <si>
    <t xml:space="preserve">A CORUÑA</t>
  </si>
  <si>
    <t xml:space="preserve">981388972</t>
  </si>
  <si>
    <t xml:space="preserve">monicagonzapar@gmail.com</t>
  </si>
  <si>
    <t xml:space="preserve">facebook.com/pages/hostal-tijuana/405056116244898</t>
  </si>
  <si>
    <t xml:space="preserve">CASTILLA TERMAL MONASTERIO DE VALBUENA</t>
  </si>
  <si>
    <t xml:space="preserve">MURALLAS, s/n</t>
  </si>
  <si>
    <t xml:space="preserve">47359</t>
  </si>
  <si>
    <t xml:space="preserve">VALBUENA DE DUERO</t>
  </si>
  <si>
    <t xml:space="preserve">VALLADOLID</t>
  </si>
  <si>
    <t xml:space="preserve">983683040</t>
  </si>
  <si>
    <t xml:space="preserve">info@castillatermal.com</t>
  </si>
  <si>
    <t xml:space="preserve">castillatermal.com/hoteles/monasterio-de-valbuena</t>
  </si>
  <si>
    <t xml:space="preserve">79</t>
  </si>
  <si>
    <t xml:space="preserve">EL BOSQUE DE CUEVAS</t>
  </si>
  <si>
    <t xml:space="preserve">LUGAR BOSQUE DE CUEVAS, s/n</t>
  </si>
  <si>
    <t xml:space="preserve">33591</t>
  </si>
  <si>
    <t xml:space="preserve">LLANES</t>
  </si>
  <si>
    <t xml:space="preserve">ASTURIAS</t>
  </si>
  <si>
    <t xml:space="preserve">985410495</t>
  </si>
  <si>
    <t xml:space="preserve">hotelruralbosquedecuevas@gmail.com</t>
  </si>
  <si>
    <t xml:space="preserve">facebook.com/el-bosque-de-cuevas-1204153762944775</t>
  </si>
  <si>
    <t xml:space="preserve">THB TROPICAL ISLAND</t>
  </si>
  <si>
    <t xml:space="preserve">C/ LA FRAGATA, 2 BAJO; PARCELA G</t>
  </si>
  <si>
    <t xml:space="preserve">928519242</t>
  </si>
  <si>
    <t xml:space="preserve">info@thbtropicaliand.com</t>
  </si>
  <si>
    <t xml:space="preserve">thbhotels.com/hotel-tropical-island-playa-blanca</t>
  </si>
  <si>
    <t xml:space="preserve">417</t>
  </si>
  <si>
    <t xml:space="preserve">APARTAMENTOS SOLAMAZA</t>
  </si>
  <si>
    <t xml:space="preserve">C/ NOGALINA, s/n 19</t>
  </si>
  <si>
    <t xml:space="preserve">39790</t>
  </si>
  <si>
    <t xml:space="preserve">ARNUERO</t>
  </si>
  <si>
    <t xml:space="preserve">942679596</t>
  </si>
  <si>
    <t xml:space="preserve">losarces@solamaza.com</t>
  </si>
  <si>
    <t xml:space="preserve">apartamentoscantabria.com/apartamentos-solamaza/</t>
  </si>
  <si>
    <t xml:space="preserve">5 *</t>
  </si>
  <si>
    <t xml:space="preserve">HOTEL VICTORIA CENTRO</t>
  </si>
  <si>
    <t xml:space="preserve">H/GR/00735</t>
  </si>
  <si>
    <t xml:space="preserve">PLAZA DAMASCO, 2</t>
  </si>
  <si>
    <t xml:space="preserve">18690</t>
  </si>
  <si>
    <t xml:space="preserve">ALMUÑÉCAR</t>
  </si>
  <si>
    <t xml:space="preserve">958631734</t>
  </si>
  <si>
    <t xml:space="preserve">victoriacentrohotel@gmail.com</t>
  </si>
  <si>
    <t xml:space="preserve">hotel-victoria-centro-almunecar.granada-vive.com</t>
  </si>
  <si>
    <t xml:space="preserve">TROPICAL GARDEN</t>
  </si>
  <si>
    <t xml:space="preserve">C/ RAMÓN MUNTANER, 78-82 BAJO; HOTEL PANORAMIC</t>
  </si>
  <si>
    <t xml:space="preserve">07800</t>
  </si>
  <si>
    <t xml:space="preserve">EIVISSA</t>
  </si>
  <si>
    <t xml:space="preserve">971301458</t>
  </si>
  <si>
    <t xml:space="preserve">info@tropicalgarden.com</t>
  </si>
  <si>
    <t xml:space="preserve">gardenhotels.com/tropic-garden-hotel-apartments/</t>
  </si>
  <si>
    <t xml:space="preserve">ES VIVÉ</t>
  </si>
  <si>
    <t xml:space="preserve">CARRER CARLES ROMÀ FERRER, 8</t>
  </si>
  <si>
    <t xml:space="preserve">971301738</t>
  </si>
  <si>
    <t xml:space="preserve">info@esvivé.com</t>
  </si>
  <si>
    <t xml:space="preserve">melia.com/en/hotels/spain/ibiza/hotel-ibiza-0797</t>
  </si>
  <si>
    <t xml:space="preserve">HOTEL ES NÁUTICO SUITES</t>
  </si>
  <si>
    <t xml:space="preserve">CARRETERA COVES, 1</t>
  </si>
  <si>
    <t xml:space="preserve">07680</t>
  </si>
  <si>
    <t xml:space="preserve">MANACOR</t>
  </si>
  <si>
    <t xml:space="preserve">971822187</t>
  </si>
  <si>
    <t xml:space="preserve">info@hotelesnáuticosuites.com</t>
  </si>
  <si>
    <t xml:space="preserve">es-nautico-suites.porto-cristo.mallorca-vive.com</t>
  </si>
  <si>
    <t xml:space="preserve">CASTILLA TERMAL BALNEARIO DE SOLARES</t>
  </si>
  <si>
    <t xml:space="preserve">AVENIDA CALVO SOTELO, 13</t>
  </si>
  <si>
    <t xml:space="preserve">39710</t>
  </si>
  <si>
    <t xml:space="preserve">MEDIO CUDEYO</t>
  </si>
  <si>
    <t xml:space="preserve">942521313</t>
  </si>
  <si>
    <t xml:space="preserve">reservas@castillatermal.com</t>
  </si>
  <si>
    <t xml:space="preserve">castillatermal.com/hoteles/balneario-de-solares</t>
  </si>
  <si>
    <t xml:space="preserve">113</t>
  </si>
  <si>
    <t xml:space="preserve">LUX ALJARAFE</t>
  </si>
  <si>
    <t xml:space="preserve">ZARAGOZA, 37 BAJO</t>
  </si>
  <si>
    <t xml:space="preserve">41927</t>
  </si>
  <si>
    <t xml:space="preserve">MAIRENA DEL ALJARAFE</t>
  </si>
  <si>
    <t xml:space="preserve">954170515</t>
  </si>
  <si>
    <t xml:space="preserve">reservasluxaljarafe@gmail.com</t>
  </si>
  <si>
    <t xml:space="preserve">facebook.com/hotel-lux-aljarafe-498537210265428</t>
  </si>
  <si>
    <t xml:space="preserve">42</t>
  </si>
  <si>
    <t xml:space="preserve">TUI FAMILY LIFE</t>
  </si>
  <si>
    <t xml:space="preserve">AVENIDA ISLANTILLA, s/n</t>
  </si>
  <si>
    <t xml:space="preserve">21410</t>
  </si>
  <si>
    <t xml:space="preserve">ISLA CRISTINA</t>
  </si>
  <si>
    <t xml:space="preserve">959103023</t>
  </si>
  <si>
    <t xml:space="preserve">booking@estivalislantilla.com</t>
  </si>
  <si>
    <t xml:space="preserve">estivalgroup.com/estival-islantilla-huelva.html</t>
  </si>
  <si>
    <t xml:space="preserve">PLAZA ALAQUÁS</t>
  </si>
  <si>
    <t xml:space="preserve">C/ HERMANAS MIRAVAL, 1 BAJO</t>
  </si>
  <si>
    <t xml:space="preserve">46970</t>
  </si>
  <si>
    <t xml:space="preserve">ALAQUÀS</t>
  </si>
  <si>
    <t xml:space="preserve">961504088</t>
  </si>
  <si>
    <t xml:space="preserve">info@hotelplazaalaquas.com</t>
  </si>
  <si>
    <t xml:space="preserve">https://www.hotelplazaalaquas.com/es/index.html</t>
  </si>
  <si>
    <t xml:space="preserve">27</t>
  </si>
  <si>
    <t xml:space="preserve">HOSTAL CASONA DE LA MESTA</t>
  </si>
  <si>
    <t xml:space="preserve">CAMINO DE CANOS, 4</t>
  </si>
  <si>
    <t xml:space="preserve">42180</t>
  </si>
  <si>
    <t xml:space="preserve">ALMAJANO</t>
  </si>
  <si>
    <t xml:space="preserve">SORIA</t>
  </si>
  <si>
    <t xml:space="preserve">975052907</t>
  </si>
  <si>
    <t xml:space="preserve">puertadelamesta@yahoo.es</t>
  </si>
  <si>
    <t xml:space="preserve">facebook.com/casona-de-la-mesta-429053077120935</t>
  </si>
  <si>
    <t xml:space="preserve">APARTAMENTO EN PLAYA DEL INGLÉS LOS MOLINOS</t>
  </si>
  <si>
    <t xml:space="preserve">AVENIDA TIRAJANA, 36</t>
  </si>
  <si>
    <t xml:space="preserve">665 31 60 42</t>
  </si>
  <si>
    <t xml:space="preserve">bookgrancanaria@gmail.com</t>
  </si>
  <si>
    <t xml:space="preserve">rent-and-holidays-in-gran-canaria6.webnode.es/</t>
  </si>
  <si>
    <t xml:space="preserve">LA GALERA HOME &amp; SPA</t>
  </si>
  <si>
    <t xml:space="preserve">AVENIDA COSTA GALERA, 6 PARCELA 6 BLOQUE 4 BAJO E</t>
  </si>
  <si>
    <t xml:space="preserve">29693</t>
  </si>
  <si>
    <t xml:space="preserve">ESTEPONA</t>
  </si>
  <si>
    <t xml:space="preserve">684 462 261</t>
  </si>
  <si>
    <t xml:space="preserve">info@lagalerahome&amp;spa.com</t>
  </si>
  <si>
    <t xml:space="preserve">sites.google.com/view/wwwgalerahomescom/inicio</t>
  </si>
  <si>
    <t xml:space="preserve">CASA INOCENCIO</t>
  </si>
  <si>
    <t xml:space="preserve">C/ ALHAJA, 2</t>
  </si>
  <si>
    <t xml:space="preserve">11500</t>
  </si>
  <si>
    <t xml:space="preserve">EL PUERTO DE SANTA MARÍA</t>
  </si>
  <si>
    <t xml:space="preserve">856661029</t>
  </si>
  <si>
    <t xml:space="preserve">casainocencioelpuerto@gmail.com</t>
  </si>
  <si>
    <t xml:space="preserve">facebook.com/casainocencioelpuertodesantamaria</t>
  </si>
  <si>
    <t xml:space="preserve">AC HOTEL PALACIO DEL RETIRO AUTOGRAPH COLLECTION</t>
  </si>
  <si>
    <t xml:space="preserve">ALFONSO XII, 14</t>
  </si>
  <si>
    <t xml:space="preserve">28014</t>
  </si>
  <si>
    <t xml:space="preserve">915237460</t>
  </si>
  <si>
    <t xml:space="preserve">pretiro@ac-hotels.com</t>
  </si>
  <si>
    <t xml:space="preserve">achotelpalaciodelretiroautographcollection.com</t>
  </si>
  <si>
    <t xml:space="preserve">33</t>
  </si>
  <si>
    <t xml:space="preserve">HOTEL LA PALMA &amp; TENEGUÍA PRINCESS</t>
  </si>
  <si>
    <t xml:space="preserve">C/ CERCA VIEJA, 10</t>
  </si>
  <si>
    <t xml:space="preserve">38740</t>
  </si>
  <si>
    <t xml:space="preserve">FUENCALIENTE DE LA PALMA</t>
  </si>
  <si>
    <t xml:space="preserve">922425500</t>
  </si>
  <si>
    <t xml:space="preserve">customers.lapalmaprincess@princess-hotels.com</t>
  </si>
  <si>
    <t xml:space="preserve">princess-hotels.com/web/es/fpw/81_homepage.asp</t>
  </si>
  <si>
    <t xml:space="preserve">HOTEL TENEGUÍA PRINCESS</t>
  </si>
  <si>
    <t xml:space="preserve">reservas.lapalma@princess-hotels.com</t>
  </si>
  <si>
    <t xml:space="preserve">HOTEL BAHÍA PRINCESS</t>
  </si>
  <si>
    <t xml:space="preserve">AVENIDA BRUSELAS, 1</t>
  </si>
  <si>
    <t xml:space="preserve">38670</t>
  </si>
  <si>
    <t xml:space="preserve">922712555</t>
  </si>
  <si>
    <t xml:space="preserve">reservas.bahia@princess-hotels.com</t>
  </si>
  <si>
    <t xml:space="preserve">275</t>
  </si>
  <si>
    <t xml:space="preserve">HOTEL MASPALOMAS PRINCESS</t>
  </si>
  <si>
    <t xml:space="preserve">AUTOVIA TOUROPERADOR TUI, 1 SUR DE LA ISLA GRAN CANARIA,</t>
  </si>
  <si>
    <t xml:space="preserve">928143149</t>
  </si>
  <si>
    <t xml:space="preserve">info@hotelmaspalomasprincess****.com</t>
  </si>
  <si>
    <t xml:space="preserve">389</t>
  </si>
  <si>
    <t xml:space="preserve">HOTEL CLUB JANDÍA PRINCESS</t>
  </si>
  <si>
    <t xml:space="preserve">C/ GRAN CANARIA, 11 URBANIZACIÓN ESQUINZO-BUTIHONDO</t>
  </si>
  <si>
    <t xml:space="preserve">928504089</t>
  </si>
  <si>
    <t xml:space="preserve">reservas.jandia@princess-hotels.com</t>
  </si>
  <si>
    <t xml:space="preserve">HOTEL FUERTEVENTURA PRINCESS</t>
  </si>
  <si>
    <t xml:space="preserve">C/ GRAN CANARIA, 13 URBANIZACIÓN BUITHONDO</t>
  </si>
  <si>
    <t xml:space="preserve">928544136</t>
  </si>
  <si>
    <t xml:space="preserve">reservas.fuerteventura@princess-hotels.com</t>
  </si>
  <si>
    <t xml:space="preserve">HOTEL MOGÁN PRINCESS &amp; BEACH CLUB</t>
  </si>
  <si>
    <t xml:space="preserve">C/ ALBAICÍN, 17 (URBANIZACIÓN DE TAURITO)</t>
  </si>
  <si>
    <t xml:space="preserve">35138</t>
  </si>
  <si>
    <t xml:space="preserve">928566040</t>
  </si>
  <si>
    <t xml:space="preserve">customers.moganprincess@princess-hotels.com</t>
  </si>
  <si>
    <t xml:space="preserve">212</t>
  </si>
  <si>
    <t xml:space="preserve">HOTEL GRAN CANARIA PRINCESS SOLO ADULTOS</t>
  </si>
  <si>
    <t xml:space="preserve">AVENIDA GRAN CANARIA, 18 ESTÁ A 4, 2 KILOMETRO DEL CAMPO DE GOLF DE MASPALOMAS Y A 6 KILOMETRO DEL PARQUE ACUÁTICO AQUALAND MASPALOMAS.</t>
  </si>
  <si>
    <t xml:space="preserve">reservas.grancanarias@princess-hotels.com</t>
  </si>
  <si>
    <t xml:space="preserve">VALLE DEL PARAISO LA TEJA</t>
  </si>
  <si>
    <t xml:space="preserve">C/ LA TEJA, s/n</t>
  </si>
  <si>
    <t xml:space="preserve">18814</t>
  </si>
  <si>
    <t xml:space="preserve">CORTES DE BAZA</t>
  </si>
  <si>
    <t xml:space="preserve">958736258</t>
  </si>
  <si>
    <t xml:space="preserve">complejolateja@yahoo.com</t>
  </si>
  <si>
    <t xml:space="preserve">complejoruralcasascuevalateja.com/es/contactar</t>
  </si>
  <si>
    <t xml:space="preserve">HOLIDAY INN EXPRESS VALENCIA-CIUDAD LAS CIENCIA</t>
  </si>
  <si>
    <t xml:space="preserve">ESCRITOR RAFAEL FERRERES, 22 BAJO(F.4 MANZ.2 USO T)</t>
  </si>
  <si>
    <t xml:space="preserve">46013</t>
  </si>
  <si>
    <t xml:space="preserve">963162530</t>
  </si>
  <si>
    <t xml:space="preserve">info@holidayinnexpressvalencia-ciudadlasciencia.com</t>
  </si>
  <si>
    <t xml:space="preserve">100</t>
  </si>
  <si>
    <t xml:space="preserve">HOLIDAY MAGIC HOTEL</t>
  </si>
  <si>
    <t xml:space="preserve">CARRETERA BENICARLÓ-PEÑÍSCOLA, s/n BAJO</t>
  </si>
  <si>
    <t xml:space="preserve">12598</t>
  </si>
  <si>
    <t xml:space="preserve">PENÍSCOLA/PEÑÍSCOLA</t>
  </si>
  <si>
    <t xml:space="preserve">964469004</t>
  </si>
  <si>
    <t xml:space="preserve">info@holidaymagichotel.com</t>
  </si>
  <si>
    <t xml:space="preserve">granhotelpeniscola.com/holiday-magic-hotel-sa/</t>
  </si>
  <si>
    <t xml:space="preserve">HOTEL HELLÍN</t>
  </si>
  <si>
    <t xml:space="preserve">CARRETERA DE MURCIA, 31 BAJO</t>
  </si>
  <si>
    <t xml:space="preserve">02400</t>
  </si>
  <si>
    <t xml:space="preserve">HELLÍN</t>
  </si>
  <si>
    <t xml:space="preserve">967300142</t>
  </si>
  <si>
    <t xml:space="preserve">hotelhellin@gmail.com</t>
  </si>
  <si>
    <t xml:space="preserve">facebook.com/hotel-hell%c3%adn-207221906152172</t>
  </si>
  <si>
    <t xml:space="preserve">16</t>
  </si>
  <si>
    <t xml:space="preserve">HOTEL RIU BRAVO - ALL INCLUSIVE</t>
  </si>
  <si>
    <t xml:space="preserve">CARRER MISSIÓ SAN DIEGO, 4</t>
  </si>
  <si>
    <t xml:space="preserve">971266300</t>
  </si>
  <si>
    <t xml:space="preserve">complaints@riu.com</t>
  </si>
  <si>
    <t xml:space="preserve">riu.com/en/hotel/spain/majorca/hotel-riu-bravo</t>
  </si>
  <si>
    <t xml:space="preserve">DIAGONAL MAR BREEZE</t>
  </si>
  <si>
    <t xml:space="preserve">PASSEIG GARCIA FÀRIA, 73.75</t>
  </si>
  <si>
    <t xml:space="preserve">08019</t>
  </si>
  <si>
    <t xml:space="preserve">info@diagonalmarbreeze.com</t>
  </si>
  <si>
    <t xml:space="preserve">diagonal-mar-breeze.hotelbcn-barcelona.com/es</t>
  </si>
  <si>
    <t xml:space="preserve">1</t>
  </si>
  <si>
    <t xml:space="preserve">EUROSTAR LAS CLARAS</t>
  </si>
  <si>
    <t xml:space="preserve">MARQUESA DE ALMARZA, s/n</t>
  </si>
  <si>
    <t xml:space="preserve">37001</t>
  </si>
  <si>
    <t xml:space="preserve">923128500</t>
  </si>
  <si>
    <t xml:space="preserve">info@eurostarlasclaras.com</t>
  </si>
  <si>
    <t xml:space="preserve">eurostarshotels.com/eurostars-las-claras.html</t>
  </si>
  <si>
    <t xml:space="preserve">SERCOTEL ASTA REGIA JEREZ</t>
  </si>
  <si>
    <t xml:space="preserve">C/ SAN AGUSTÍN, 9 BAJO; H.AC PALACIO S.AGUSTIN</t>
  </si>
  <si>
    <t xml:space="preserve">11403</t>
  </si>
  <si>
    <t xml:space="preserve">JEREZ DE LA FRONTERA</t>
  </si>
  <si>
    <t xml:space="preserve">956327911</t>
  </si>
  <si>
    <t xml:space="preserve">info@sercotelastaregiajerez.com</t>
  </si>
  <si>
    <t xml:space="preserve">eurostarshotels.com/eurostars-asta-regia.html</t>
  </si>
  <si>
    <t xml:space="preserve">28</t>
  </si>
  <si>
    <t xml:space="preserve">HOTEL EUROSTARS MAIMONIDES</t>
  </si>
  <si>
    <t xml:space="preserve">H/CO/00429</t>
  </si>
  <si>
    <t xml:space="preserve">C/ TORRIJOS, 4 BAJO; HOTEL MAIMONIDES</t>
  </si>
  <si>
    <t xml:space="preserve">14003</t>
  </si>
  <si>
    <t xml:space="preserve">CÓRDOBA</t>
  </si>
  <si>
    <t xml:space="preserve">957471500</t>
  </si>
  <si>
    <t xml:space="preserve">info@hoteleurostarsmaimonides.com</t>
  </si>
  <si>
    <t xml:space="preserve">eurostarshotels.com/eurostars-maimonides.html</t>
  </si>
  <si>
    <t xml:space="preserve">82</t>
  </si>
  <si>
    <t xml:space="preserve">HOTELES ORANGE</t>
  </si>
  <si>
    <t xml:space="preserve">AVINGUDA GRAN AVINGUDA JAUME I, 200 BAJO; RESIDENCIAL BENICAS</t>
  </si>
  <si>
    <t xml:space="preserve">12560</t>
  </si>
  <si>
    <t xml:space="preserve">BENICASIM/BENICÀSSIM</t>
  </si>
  <si>
    <t xml:space="preserve">964391150</t>
  </si>
  <si>
    <t xml:space="preserve">reservas@intelier.com</t>
  </si>
  <si>
    <t xml:space="preserve">intelier.com/hotel-intelier-orange-benicasim/</t>
  </si>
  <si>
    <t xml:space="preserve">CASA ALBEROLA ALICANTE, CURIO COLLECTION BY HILTON</t>
  </si>
  <si>
    <t xml:space="preserve">C/ CANALEJAS, 1</t>
  </si>
  <si>
    <t xml:space="preserve">03001</t>
  </si>
  <si>
    <t xml:space="preserve">965270910</t>
  </si>
  <si>
    <t xml:space="preserve">info@caalberolaalicantecuriocollectionbyhilton.com</t>
  </si>
  <si>
    <t xml:space="preserve">B&amp;B HOTEL MADRID PINAR DE LAS ROZAS</t>
  </si>
  <si>
    <t xml:space="preserve">CARRETERA A-VI (CPJ. EMPRAZA EUROPA), 22, 5</t>
  </si>
  <si>
    <t xml:space="preserve">28290</t>
  </si>
  <si>
    <t xml:space="preserve">LAS ROZAS DE MADRID</t>
  </si>
  <si>
    <t xml:space="preserve">912113300</t>
  </si>
  <si>
    <t xml:space="preserve">hotel.pinarlasrozas@hotelbb.com</t>
  </si>
  <si>
    <t xml:space="preserve">hotel-bb.com/es/hotel/madrid-pinar-las-rozas</t>
  </si>
  <si>
    <t xml:space="preserve">HOTEL VILLA VICTORIA BY INTUR</t>
  </si>
  <si>
    <t xml:space="preserve">C/ SAN BARTOLOMÉ / SAN BARTOLOME KALEA, 13</t>
  </si>
  <si>
    <t xml:space="preserve">20007</t>
  </si>
  <si>
    <t xml:space="preserve">DONOSTIA/SAN SEBASTIÁN</t>
  </si>
  <si>
    <t xml:space="preserve">GIPUZKOA</t>
  </si>
  <si>
    <t xml:space="preserve">943847845</t>
  </si>
  <si>
    <t xml:space="preserve">sanmartin@intur.com</t>
  </si>
  <si>
    <t xml:space="preserve">intur.com/hotel-villa-victoria-san-sebastian</t>
  </si>
  <si>
    <t xml:space="preserve">NH HOTEL GROUP</t>
  </si>
  <si>
    <t xml:space="preserve">CARRETERA ARENILLAS, 10 BAJO (NH CN340)</t>
  </si>
  <si>
    <t xml:space="preserve">11311</t>
  </si>
  <si>
    <t xml:space="preserve">SAN ROQUE</t>
  </si>
  <si>
    <t xml:space="preserve">956796764</t>
  </si>
  <si>
    <t xml:space="preserve">nhcampodegibraltar@nh-hotels.com</t>
  </si>
  <si>
    <t xml:space="preserve">nh-hotels.com/es/hotel/nh-campo-de-gibraltar</t>
  </si>
  <si>
    <t xml:space="preserve">B&amp;B HOTEL TARRAGONA CENTRO URBIS</t>
  </si>
  <si>
    <t xml:space="preserve">HT-000012</t>
  </si>
  <si>
    <t xml:space="preserve">PLAÇA CORSINI, 10</t>
  </si>
  <si>
    <t xml:space="preserve">43001</t>
  </si>
  <si>
    <t xml:space="preserve">977240116</t>
  </si>
  <si>
    <t xml:space="preserve">hotel.tarragonacentrourbis@hotelbb.com</t>
  </si>
  <si>
    <t xml:space="preserve">hotel-bb.com/es/hotel/tarragona-centro-urbis</t>
  </si>
  <si>
    <t xml:space="preserve">HOTEL RÍO BUBAL</t>
  </si>
  <si>
    <t xml:space="preserve">CARRETERA DE OURENSE s/n</t>
  </si>
  <si>
    <t xml:space="preserve">27520</t>
  </si>
  <si>
    <t xml:space="preserve">OUROL</t>
  </si>
  <si>
    <t xml:space="preserve">982466428</t>
  </si>
  <si>
    <t xml:space="preserve">riobubal@hotmail.com</t>
  </si>
  <si>
    <t xml:space="preserve">facebook.com/hotel-rio-bubal-204046456442787</t>
  </si>
  <si>
    <t xml:space="preserve">12</t>
  </si>
  <si>
    <t xml:space="preserve">B&amp;B HOSPITALITY ESPAÑA</t>
  </si>
  <si>
    <t xml:space="preserve">RUA ALFONSO XIII, 9 BAJO; ENSENADA</t>
  </si>
  <si>
    <t xml:space="preserve">36201</t>
  </si>
  <si>
    <t xml:space="preserve">VIGO</t>
  </si>
  <si>
    <t xml:space="preserve">PONTEVEDRA</t>
  </si>
  <si>
    <t xml:space="preserve">986436870</t>
  </si>
  <si>
    <t xml:space="preserve">info@mtv.travel</t>
  </si>
  <si>
    <t xml:space="preserve">HOTEL BRISA MARINA</t>
  </si>
  <si>
    <t xml:space="preserve">PASSEIG NEPTÚ, 15</t>
  </si>
  <si>
    <t xml:space="preserve">07687</t>
  </si>
  <si>
    <t xml:space="preserve">SANT LLORENÇ DES CARDASSAR</t>
  </si>
  <si>
    <t xml:space="preserve">info@vivehotels.com</t>
  </si>
  <si>
    <t xml:space="preserve">aparthotel-mirgay.s-illot.mallorca-vive.com</t>
  </si>
  <si>
    <t xml:space="preserve">HOTEL JUDERÍA VALLE DEL JERTE</t>
  </si>
  <si>
    <t xml:space="preserve">C/ FEDERICO BAJO, 18</t>
  </si>
  <si>
    <t xml:space="preserve">10610</t>
  </si>
  <si>
    <t xml:space="preserve">CABEZUELA DEL VALLE</t>
  </si>
  <si>
    <t xml:space="preserve">CÁCERES</t>
  </si>
  <si>
    <t xml:space="preserve">927472530</t>
  </si>
  <si>
    <t xml:space="preserve">juderiavalledeljerte@hotmail.com</t>
  </si>
  <si>
    <t xml:space="preserve">facebook.com/hotel.rte.juderiavalledeljerte</t>
  </si>
  <si>
    <t xml:space="preserve">LABRANDA HOTEL MARIETA</t>
  </si>
  <si>
    <t xml:space="preserve">AVENIDA ITALIA, 11 LOCAL</t>
  </si>
  <si>
    <t xml:space="preserve">928767000</t>
  </si>
  <si>
    <t xml:space="preserve">reception.marieta@mpihotels.com</t>
  </si>
  <si>
    <t xml:space="preserve">facebook.com/hotel-marieta-1615474458713486</t>
  </si>
  <si>
    <t xml:space="preserve">192</t>
  </si>
  <si>
    <t xml:space="preserve">HOTEL FRETA CALELLA TURÍSTIC</t>
  </si>
  <si>
    <t xml:space="preserve">CARRER COSANTA I FORNAGUERA, 2</t>
  </si>
  <si>
    <t xml:space="preserve">937664306</t>
  </si>
  <si>
    <t xml:space="preserve">hotelfreta.sefed@gmail.com</t>
  </si>
  <si>
    <t xml:space="preserve">hotelfretasefed.wix.com/hotel-freta-calella</t>
  </si>
  <si>
    <t xml:space="preserve">CROWN RESORTS CLUB LA RIVIERA</t>
  </si>
  <si>
    <t xml:space="preserve">H/MA/00513</t>
  </si>
  <si>
    <t xml:space="preserve">LIBRA (URBANIZACIÓN RIVIERA DEL SOL), s/n BAJO-C(APARTAMENTOS RIV.DEL MAR)</t>
  </si>
  <si>
    <t xml:space="preserve">29649</t>
  </si>
  <si>
    <t xml:space="preserve">MIJAS</t>
  </si>
  <si>
    <t xml:space="preserve">952932034</t>
  </si>
  <si>
    <t xml:space="preserve">plus@crownresorts.com</t>
  </si>
  <si>
    <t xml:space="preserve">crownresorts.com/es/resorts/club-la-riviera</t>
  </si>
  <si>
    <t xml:space="preserve">23</t>
  </si>
  <si>
    <t xml:space="preserve">BARI</t>
  </si>
  <si>
    <t xml:space="preserve">CARRER BELLAMAR, 16 BAJO</t>
  </si>
  <si>
    <t xml:space="preserve">971260966</t>
  </si>
  <si>
    <t xml:space="preserve">info@bari.com</t>
  </si>
  <si>
    <t xml:space="preserve">hotel-bari-can-pastilla.galiciaretreat.com/</t>
  </si>
  <si>
    <t xml:space="preserve">29</t>
  </si>
  <si>
    <t xml:space="preserve">APARTMENTS IN BARCELONA LAS RAMBLAS GUARDIA</t>
  </si>
  <si>
    <t xml:space="preserve">GUÀRDIA, 8 BAJO(ASCENSOR)</t>
  </si>
  <si>
    <t xml:space="preserve">08001</t>
  </si>
  <si>
    <t xml:space="preserve">info@apartmentsinbarcelonalasramblasguardia.com</t>
  </si>
  <si>
    <t xml:space="preserve">14</t>
  </si>
  <si>
    <t xml:space="preserve">CALZADA ROMANA</t>
  </si>
  <si>
    <t xml:space="preserve">AVENIDA RÍO PIGÜEÑA, s/n BAJO(HOTEL CALZADA ROMANA</t>
  </si>
  <si>
    <t xml:space="preserve">33830</t>
  </si>
  <si>
    <t xml:space="preserve">BELMONTE DE MIRANDA</t>
  </si>
  <si>
    <t xml:space="preserve">627 90 86 42</t>
  </si>
  <si>
    <t xml:space="preserve">info@alojamientocalzadaromana.com</t>
  </si>
  <si>
    <t xml:space="preserve">alojamientocalzadaromana.com/contacto.html</t>
  </si>
  <si>
    <t xml:space="preserve">CAL POLINARI EXPERIENCE</t>
  </si>
  <si>
    <t xml:space="preserve">PT-000367</t>
  </si>
  <si>
    <t xml:space="preserve">CARRER ROVIRA, 51</t>
  </si>
  <si>
    <t xml:space="preserve">43713</t>
  </si>
  <si>
    <t xml:space="preserve">SANT JAUME DELS DOMENYS</t>
  </si>
  <si>
    <t xml:space="preserve">637 87 23 78</t>
  </si>
  <si>
    <t xml:space="preserve">manueldomenechvives@gmail.com</t>
  </si>
  <si>
    <t xml:space="preserve">facebook.com/cal-pollinari-423955324460409</t>
  </si>
  <si>
    <t xml:space="preserve">GREEN KEY ALOJAMIENTOS RURALES SOSTENIBLES</t>
  </si>
  <si>
    <t xml:space="preserve">PASEO ESTACIÓN, 33 1º B</t>
  </si>
  <si>
    <t xml:space="preserve">23007</t>
  </si>
  <si>
    <t xml:space="preserve">JAÉN</t>
  </si>
  <si>
    <t xml:space="preserve">651 94 23 32</t>
  </si>
  <si>
    <t xml:space="preserve">info@greenkeyalojamientosruralessostenibles.com</t>
  </si>
  <si>
    <t xml:space="preserve">ROOM MATE MARIO</t>
  </si>
  <si>
    <t xml:space="preserve">C/ CAMPOMANES, 4 2; IZQUIERDA</t>
  </si>
  <si>
    <t xml:space="preserve">915488548</t>
  </si>
  <si>
    <t xml:space="preserve">info@roommatemario.com</t>
  </si>
  <si>
    <t xml:space="preserve">room-matehotels.com/gb/hotel-mario-madrid/</t>
  </si>
  <si>
    <t xml:space="preserve">EXPLOTACIONES TURÍSTICAS PUEBLO PRIMAVERA</t>
  </si>
  <si>
    <t xml:space="preserve">URBANIZACIÓN GOLF DEL SUR, s/n 1-LOC 8(RES GOLF-PARK)</t>
  </si>
  <si>
    <t xml:space="preserve">38639</t>
  </si>
  <si>
    <t xml:space="preserve">SAN MIGUEL DE ABONA</t>
  </si>
  <si>
    <t xml:space="preserve">922738810</t>
  </si>
  <si>
    <t xml:space="preserve">info@explotacionesturísticaspuebloprimavera.com</t>
  </si>
  <si>
    <t xml:space="preserve">HOTEL IG NACHOSOL ATLANTIC</t>
  </si>
  <si>
    <t xml:space="preserve">C/ FUERTEVENTURA, s/n</t>
  </si>
  <si>
    <t xml:space="preserve">928562470</t>
  </si>
  <si>
    <t xml:space="preserve">nachosol@servatur.com</t>
  </si>
  <si>
    <t xml:space="preserve">servatur.com/ig-nachosol-atlantic-yaizasol</t>
  </si>
  <si>
    <t xml:space="preserve">50</t>
  </si>
  <si>
    <t xml:space="preserve">HOTEL ZAHARA BEACH &amp; SPA THE SENSES COLLECTION</t>
  </si>
  <si>
    <t xml:space="preserve">H/CA/01447</t>
  </si>
  <si>
    <t xml:space="preserve">CARRETERA ATLANTERRA, 5</t>
  </si>
  <si>
    <t xml:space="preserve">11393</t>
  </si>
  <si>
    <t xml:space="preserve">BARBATE</t>
  </si>
  <si>
    <t xml:space="preserve">956439343</t>
  </si>
  <si>
    <t xml:space="preserve">info@hotelzaharabeach.com</t>
  </si>
  <si>
    <t xml:space="preserve">hotelzaharabeachspathesensescollection.com</t>
  </si>
  <si>
    <t xml:space="preserve">REY DON JAIME</t>
  </si>
  <si>
    <t xml:space="preserve">AVENIDA BALEARES, 2 BAJO; HOTEL REY D.JAIME</t>
  </si>
  <si>
    <t xml:space="preserve">46023</t>
  </si>
  <si>
    <t xml:space="preserve">963375030</t>
  </si>
  <si>
    <t xml:space="preserve">info@reydonjaime.com</t>
  </si>
  <si>
    <t xml:space="preserve">eurostarshotels.com/exe-rey-don-jaime.html</t>
  </si>
  <si>
    <t xml:space="preserve">317</t>
  </si>
  <si>
    <t xml:space="preserve">MARÍA CRISTINA HOTEL</t>
  </si>
  <si>
    <t xml:space="preserve">AVENIDA PAPA LUNA, 8</t>
  </si>
  <si>
    <t xml:space="preserve">964480787</t>
  </si>
  <si>
    <t xml:space="preserve">agus.dramar@gmail.com</t>
  </si>
  <si>
    <t xml:space="preserve">maria-cristina-hotel-peniscola.hotelmix.es</t>
  </si>
  <si>
    <t xml:space="preserve">49</t>
  </si>
  <si>
    <t xml:space="preserve">HOSTAL RESTAURANTE VENTA LAMINADOR</t>
  </si>
  <si>
    <t xml:space="preserve">CARRETERA 412, 0, KILOMETRO 200</t>
  </si>
  <si>
    <t xml:space="preserve">02450</t>
  </si>
  <si>
    <t xml:space="preserve">RIÓPAR</t>
  </si>
  <si>
    <t xml:space="preserve">967435479</t>
  </si>
  <si>
    <t xml:space="preserve">info@hostalrestauranteventalaminador.com</t>
  </si>
  <si>
    <t xml:space="preserve">restauranteellamin.wixsite.com/ellaminador</t>
  </si>
  <si>
    <t xml:space="preserve">17</t>
  </si>
  <si>
    <t xml:space="preserve">VILAR RURAL DE ARNÉS</t>
  </si>
  <si>
    <t xml:space="preserve">HTE-000840</t>
  </si>
  <si>
    <t xml:space="preserve">CAMI ELS PORTS, s/n BAJO</t>
  </si>
  <si>
    <t xml:space="preserve">43597</t>
  </si>
  <si>
    <t xml:space="preserve">ARNES</t>
  </si>
  <si>
    <t xml:space="preserve">977435737</t>
  </si>
  <si>
    <t xml:space="preserve">info@pymelegal.es</t>
  </si>
  <si>
    <t xml:space="preserve">vilarsrurals.com/hoteles/vilar-rural-arnes</t>
  </si>
  <si>
    <t xml:space="preserve">95</t>
  </si>
  <si>
    <t xml:space="preserve">HOTEL DE NATURALEZA LA PESQUERÍA DEL TAMBRE</t>
  </si>
  <si>
    <t xml:space="preserve">LUGAR SANTA MARÍA ROO, s/n</t>
  </si>
  <si>
    <t xml:space="preserve">15211</t>
  </si>
  <si>
    <t xml:space="preserve">NOIA</t>
  </si>
  <si>
    <t xml:space="preserve">info@hoteldenaturalezalapesqueríadeltambre.com</t>
  </si>
  <si>
    <t xml:space="preserve">CASA MARIVÍ HOTEL</t>
  </si>
  <si>
    <t xml:space="preserve">NIEMBRO, s/n</t>
  </si>
  <si>
    <t xml:space="preserve">33595</t>
  </si>
  <si>
    <t xml:space="preserve">info@camarivíhotel.com</t>
  </si>
  <si>
    <t xml:space="preserve">hotelmania.net/hotel/niembro/casa-marivi/</t>
  </si>
  <si>
    <t xml:space="preserve">6</t>
  </si>
  <si>
    <t xml:space="preserve">PONTE LAS CHOLAS GUEST HOUSE</t>
  </si>
  <si>
    <t xml:space="preserve">C/ CALIFORNIA, 38</t>
  </si>
  <si>
    <t xml:space="preserve">35010</t>
  </si>
  <si>
    <t xml:space="preserve">info@pontelascholasguesthouse.com</t>
  </si>
  <si>
    <t xml:space="preserve">ponte-las-cholas-beach-house.negocio.site</t>
  </si>
  <si>
    <t xml:space="preserve">FIRST FLOOR QUITE BUNGALOW TERRACE AND POOL</t>
  </si>
  <si>
    <t xml:space="preserve">C/ REPÚBLICA DE PANAMÁ, 2</t>
  </si>
  <si>
    <t xml:space="preserve">info@firstfloorquitebungalowterraceandpool.com</t>
  </si>
  <si>
    <t xml:space="preserve">POOL VIEW AND NEXT TO THE BEACH! VERY CENTRAL</t>
  </si>
  <si>
    <t xml:space="preserve">AVENIDA ARQUITECTO GÓMEZ CUESTA, 4</t>
  </si>
  <si>
    <t xml:space="preserve">ARONA</t>
  </si>
  <si>
    <t xml:space="preserve">info@poolviewandnexttothebeach!verycentral.com</t>
  </si>
  <si>
    <t xml:space="preserve">EUROSTARS TOLEDO</t>
  </si>
  <si>
    <t xml:space="preserve">PASEO SAN EUGENIO, 29 BAJO</t>
  </si>
  <si>
    <t xml:space="preserve">45003</t>
  </si>
  <si>
    <t xml:space="preserve">925282373</t>
  </si>
  <si>
    <t xml:space="preserve">info@eurostarstoledo.com</t>
  </si>
  <si>
    <t xml:space="preserve">eurostarshotels.com/eurostars-toledo.html</t>
  </si>
  <si>
    <t xml:space="preserve">148</t>
  </si>
  <si>
    <t xml:space="preserve">HOTEL ALFONSO VIII</t>
  </si>
  <si>
    <t xml:space="preserve">C/ ALFONSO VIII, 32 BAJO; ASCENSOR</t>
  </si>
  <si>
    <t xml:space="preserve">10600</t>
  </si>
  <si>
    <t xml:space="preserve">PLASENCIA</t>
  </si>
  <si>
    <t xml:space="preserve">927417878</t>
  </si>
  <si>
    <t xml:space="preserve">info@hotelalfonsoviii.com</t>
  </si>
  <si>
    <t xml:space="preserve">eurostarshotels.com/exe-alfonso-viii.html</t>
  </si>
  <si>
    <t xml:space="preserve">55</t>
  </si>
  <si>
    <t xml:space="preserve">MEETING POINT HOTELMANAGEMENT (CANARIES)</t>
  </si>
  <si>
    <t xml:space="preserve">AVENIDA PLAYAS, 23 BAJO(LITTEL EUROPA)</t>
  </si>
  <si>
    <t xml:space="preserve">35510</t>
  </si>
  <si>
    <t xml:space="preserve">TÍAS</t>
  </si>
  <si>
    <t xml:space="preserve">928510361</t>
  </si>
  <si>
    <t xml:space="preserve">info@meetingpointhotelmanagement(canaries).com</t>
  </si>
  <si>
    <t xml:space="preserve">IFA BUENAVENTURA HOTEL</t>
  </si>
  <si>
    <t xml:space="preserve">PLAZA ANSITE, 1</t>
  </si>
  <si>
    <t xml:space="preserve">35290</t>
  </si>
  <si>
    <t xml:space="preserve">928761650</t>
  </si>
  <si>
    <t xml:space="preserve">info@ifabuenaventurahotel.com</t>
  </si>
  <si>
    <t xml:space="preserve">https://aborabuenaventura-es.lopesan.com/</t>
  </si>
  <si>
    <t xml:space="preserve">724</t>
  </si>
  <si>
    <t xml:space="preserve">HUSA PEDRALBES</t>
  </si>
  <si>
    <t xml:space="preserve">FONTCOBERTA, 4</t>
  </si>
  <si>
    <t xml:space="preserve">08034</t>
  </si>
  <si>
    <t xml:space="preserve">932037112</t>
  </si>
  <si>
    <t xml:space="preserve">info@hupedralbes.com</t>
  </si>
  <si>
    <t xml:space="preserve">husapedralbes.barcelonabesthotels.com/es/</t>
  </si>
  <si>
    <t xml:space="preserve">30</t>
  </si>
  <si>
    <t xml:space="preserve">ALOJAMIENTOS TURISTICOS MERINDAD DE OLITE</t>
  </si>
  <si>
    <t xml:space="preserve">ROMANA, 39 BAJO</t>
  </si>
  <si>
    <t xml:space="preserve">31390</t>
  </si>
  <si>
    <t xml:space="preserve">OLITE/ERRIBERRI</t>
  </si>
  <si>
    <t xml:space="preserve">948741878</t>
  </si>
  <si>
    <t xml:space="preserve">info@alojamientosturisticosmerindaddeolite.com</t>
  </si>
  <si>
    <t xml:space="preserve">EUROSTARS AZAHAR</t>
  </si>
  <si>
    <t xml:space="preserve">H/CO/00813</t>
  </si>
  <si>
    <t xml:space="preserve">C/ GARCÍA LOVERA, 1</t>
  </si>
  <si>
    <t xml:space="preserve">14002</t>
  </si>
  <si>
    <t xml:space="preserve">957211296</t>
  </si>
  <si>
    <t xml:space="preserve">info@eurostarsazahar.com</t>
  </si>
  <si>
    <t xml:space="preserve">eurostarshotels.com/eurostars-azahar.html</t>
  </si>
  <si>
    <t xml:space="preserve">PARADOR DE BENAVENTE REY FERNANDO II DE LEON</t>
  </si>
  <si>
    <t xml:space="preserve">PASEO MOTA, s/n BAJO</t>
  </si>
  <si>
    <t xml:space="preserve">49600</t>
  </si>
  <si>
    <t xml:space="preserve">BENAVENTE</t>
  </si>
  <si>
    <t xml:space="preserve">ZAMORA</t>
  </si>
  <si>
    <t xml:space="preserve">980630300</t>
  </si>
  <si>
    <t xml:space="preserve">benavente@parador.es</t>
  </si>
  <si>
    <t xml:space="preserve">paradordebenaventereyfernandoiideleon.com</t>
  </si>
  <si>
    <t xml:space="preserve">38</t>
  </si>
  <si>
    <t xml:space="preserve">HOTEL SIXTO</t>
  </si>
  <si>
    <t xml:space="preserve">LUGAR MONTALVO, 8 BAJO</t>
  </si>
  <si>
    <t xml:space="preserve">36990</t>
  </si>
  <si>
    <t xml:space="preserve">SANXENXO</t>
  </si>
  <si>
    <t xml:space="preserve">986723056</t>
  </si>
  <si>
    <t xml:space="preserve">info@hotelsixto.com</t>
  </si>
  <si>
    <t xml:space="preserve">facebook.com/hotel-sixto-1618310918407872</t>
  </si>
  <si>
    <t xml:space="preserve">ESPAÑA</t>
  </si>
  <si>
    <t xml:space="preserve">AVENIDA SAN ANTONIO, 77 BAJO</t>
  </si>
  <si>
    <t xml:space="preserve">06200</t>
  </si>
  <si>
    <t xml:space="preserve">ALMENDRALEJO</t>
  </si>
  <si>
    <t xml:space="preserve">BADAJOZ</t>
  </si>
  <si>
    <t xml:space="preserve">924670121</t>
  </si>
  <si>
    <t xml:space="preserve">contacto@hotelalmendralejo.com</t>
  </si>
  <si>
    <t xml:space="preserve">facebook.com/hotelconencantoalmendralejo</t>
  </si>
  <si>
    <t xml:space="preserve">LOPESAN COSTA MELONERAS RESORT SPA &amp; CASINO</t>
  </si>
  <si>
    <t xml:space="preserve">MAR MEDITERRÁNEO, 1</t>
  </si>
  <si>
    <t xml:space="preserve">928128100</t>
  </si>
  <si>
    <t xml:space="preserve">costameloneras@lopesan.com</t>
  </si>
  <si>
    <t xml:space="preserve">lopesancostamelonerasresortspacasino.com</t>
  </si>
  <si>
    <t xml:space="preserve">1136</t>
  </si>
  <si>
    <t xml:space="preserve">ROCA NEGRA</t>
  </si>
  <si>
    <t xml:space="preserve">AVENIDA ALFREDO KRAUS (URBANIZACIÓN EL TURMÁN), 42 BAJO</t>
  </si>
  <si>
    <t xml:space="preserve">35480</t>
  </si>
  <si>
    <t xml:space="preserve">AGAETE</t>
  </si>
  <si>
    <t xml:space="preserve">928898277</t>
  </si>
  <si>
    <t xml:space="preserve">rocanegra@occidentalhotels.com</t>
  </si>
  <si>
    <t xml:space="preserve">barcelo.com/es-es/occidental-roca-negra/</t>
  </si>
  <si>
    <t xml:space="preserve">HESPERIA BARRI GÒTIC</t>
  </si>
  <si>
    <t xml:space="preserve">HB-000329</t>
  </si>
  <si>
    <t xml:space="preserve">AMPLE, 31</t>
  </si>
  <si>
    <t xml:space="preserve">933105100</t>
  </si>
  <si>
    <t xml:space="preserve">unsubscribenhrewards@nh-hotels.com</t>
  </si>
  <si>
    <t xml:space="preserve">nh-hoteles.es/hotel/hesperia-barri-gotic</t>
  </si>
  <si>
    <t xml:space="preserve">71</t>
  </si>
  <si>
    <t xml:space="preserve">HOTEL BARCELONA PRINCESS</t>
  </si>
  <si>
    <t xml:space="preserve">HB-004302</t>
  </si>
  <si>
    <t xml:space="preserve">AVENIDA DIAGONAL, 1</t>
  </si>
  <si>
    <t xml:space="preserve">933561000</t>
  </si>
  <si>
    <t xml:space="preserve">bcn.reservas@princess-hotels.com</t>
  </si>
  <si>
    <t xml:space="preserve">es-es.facebook.com/princesshotelsresorts</t>
  </si>
  <si>
    <t xml:space="preserve">363</t>
  </si>
  <si>
    <t xml:space="preserve">PUEBLO CAMINO REAL</t>
  </si>
  <si>
    <t xml:space="preserve">URBANIZACIÓN ÁLAMOS, s/n</t>
  </si>
  <si>
    <t xml:space="preserve">29620</t>
  </si>
  <si>
    <t xml:space="preserve">TORREMOLINOS</t>
  </si>
  <si>
    <t xml:space="preserve">952383055</t>
  </si>
  <si>
    <t xml:space="preserve">info@pueblocaminoreal.com</t>
  </si>
  <si>
    <t xml:space="preserve">andalucia.org/listing/pueblo-camino-real</t>
  </si>
  <si>
    <t xml:space="preserve">292</t>
  </si>
  <si>
    <t xml:space="preserve">LOS CAÑOS DE LA ALCAICERÍA</t>
  </si>
  <si>
    <t xml:space="preserve">H/GR/01255</t>
  </si>
  <si>
    <t xml:space="preserve">CARRETERA GRANADA, KILOMETRO 35 A-402</t>
  </si>
  <si>
    <t xml:space="preserve">18120</t>
  </si>
  <si>
    <t xml:space="preserve">ALHAMA DE GRANADA</t>
  </si>
  <si>
    <t xml:space="preserve">958350325</t>
  </si>
  <si>
    <t xml:space="preserve">hotelalcaiceria@gmail.com</t>
  </si>
  <si>
    <t xml:space="preserve">facebook.com/hotelloscanosdelaalcaiceria</t>
  </si>
  <si>
    <t xml:space="preserve">AC HOTEL HUELVA, A MARRIOTT LIFESTYLE HOTEL</t>
  </si>
  <si>
    <t xml:space="preserve">H/HU/00593</t>
  </si>
  <si>
    <t xml:space="preserve">AVENIDA ANDALUCÍA, s/n BAJO</t>
  </si>
  <si>
    <t xml:space="preserve">21006</t>
  </si>
  <si>
    <t xml:space="preserve">959545200</t>
  </si>
  <si>
    <t xml:space="preserve">achuelva@ac-hotels.com</t>
  </si>
  <si>
    <t xml:space="preserve">achotelhuelvaamarriottlifestylehotel.com</t>
  </si>
  <si>
    <t xml:space="preserve">HOTEL ARCE</t>
  </si>
  <si>
    <t xml:space="preserve">C/ MARQUÉS DE SANTILLANA, 117 BAJO</t>
  </si>
  <si>
    <t xml:space="preserve">30740</t>
  </si>
  <si>
    <t xml:space="preserve">SAN PEDRO DEL PINATAR</t>
  </si>
  <si>
    <t xml:space="preserve">MURCIA</t>
  </si>
  <si>
    <t xml:space="preserve">968182247</t>
  </si>
  <si>
    <t xml:space="preserve">hotelarce09@gmail.com</t>
  </si>
  <si>
    <t xml:space="preserve">facebook.com/hotel-arce-1691795574391146</t>
  </si>
  <si>
    <t xml:space="preserve">ISLA PARAISO</t>
  </si>
  <si>
    <t xml:space="preserve">URBANITZACIO CASTELLOSA, s/n PARCELA A 1; BAJO; HOTEL I</t>
  </si>
  <si>
    <t xml:space="preserve">07740</t>
  </si>
  <si>
    <t xml:space="preserve">ES MERCADAL</t>
  </si>
  <si>
    <t xml:space="preserve">971358001</t>
  </si>
  <si>
    <t xml:space="preserve">info@iaparaiso.com</t>
  </si>
  <si>
    <t xml:space="preserve">sethotels.com/es/hotel/seth-isla-paraiso</t>
  </si>
  <si>
    <t xml:space="preserve">CASTILLA TERMAL BURGO DE OSMA</t>
  </si>
  <si>
    <t xml:space="preserve">UNIVERSIDAD, 5</t>
  </si>
  <si>
    <t xml:space="preserve">42300</t>
  </si>
  <si>
    <t xml:space="preserve">BURGO DE OSMA-CIUDAD DE OSMA</t>
  </si>
  <si>
    <t xml:space="preserve">975341419</t>
  </si>
  <si>
    <t xml:space="preserve">castillatermal.com/hoteles/burgo-de-osma</t>
  </si>
  <si>
    <t xml:space="preserve">MORÁN PLAYA</t>
  </si>
  <si>
    <t xml:space="preserve">AVENIDA PLAYA, 1</t>
  </si>
  <si>
    <t xml:space="preserve">985401107</t>
  </si>
  <si>
    <t xml:space="preserve">moranplaya@hotmail.com</t>
  </si>
  <si>
    <t xml:space="preserve">facebook.com/moran-playa-539412389434177</t>
  </si>
  <si>
    <t xml:space="preserve">ALCOR DEL ROBLE</t>
  </si>
  <si>
    <t xml:space="preserve">AVENIDA VIRGEN DE GUADALUPE, s/n</t>
  </si>
  <si>
    <t xml:space="preserve">10414</t>
  </si>
  <si>
    <t xml:space="preserve">COLLADO DE LA VERA</t>
  </si>
  <si>
    <t xml:space="preserve">info@alcordelroble.com</t>
  </si>
  <si>
    <t xml:space="preserve">alcordelroble.wixsite.com/alcordelroble</t>
  </si>
  <si>
    <t xml:space="preserve">APARTAMENTOS ZALABAR</t>
  </si>
  <si>
    <t xml:space="preserve">C/ PALANGRE, 11 1</t>
  </si>
  <si>
    <t xml:space="preserve">639 16 84 51</t>
  </si>
  <si>
    <t xml:space="preserve">info@apartamentoszalabar.com</t>
  </si>
  <si>
    <t xml:space="preserve">hotelesdirect.com/apartamentos-zalabar/</t>
  </si>
  <si>
    <t xml:space="preserve">CARMELITAS DESCALZOS PROVINCIA IBERICA</t>
  </si>
  <si>
    <t xml:space="preserve">AVINGUDA DIAGONAL, 424 BAJO</t>
  </si>
  <si>
    <t xml:space="preserve">08037</t>
  </si>
  <si>
    <t xml:space="preserve">934160808</t>
  </si>
  <si>
    <t xml:space="preserve">aventurac@hotmail.es</t>
  </si>
  <si>
    <t xml:space="preserve">carmelitasdescalzosprovinciaiberica.com</t>
  </si>
  <si>
    <t xml:space="preserve">IBIS BARCELONA CORNELLA</t>
  </si>
  <si>
    <t xml:space="preserve">HB-004057</t>
  </si>
  <si>
    <t xml:space="preserve">C/ ALBERT EINSTEIN 53-55</t>
  </si>
  <si>
    <t xml:space="preserve">08940</t>
  </si>
  <si>
    <t xml:space="preserve">CORNELLA DE LLOBREGAT</t>
  </si>
  <si>
    <t xml:space="preserve">934751777</t>
  </si>
  <si>
    <t xml:space="preserve">h3132@accor.com</t>
  </si>
  <si>
    <t xml:space="preserve">all.accor.com/hotel/3132/index.en.shtml</t>
  </si>
  <si>
    <t xml:space="preserve">NURO</t>
  </si>
  <si>
    <t xml:space="preserve">AVENIDA RÍO BARBATE, 6 BAJO</t>
  </si>
  <si>
    <t xml:space="preserve">11160</t>
  </si>
  <si>
    <t xml:space="preserve">956430254</t>
  </si>
  <si>
    <t xml:space="preserve">info@hotelnuro.com</t>
  </si>
  <si>
    <t xml:space="preserve">facebook.com/hotel-nuro-469694069722725</t>
  </si>
  <si>
    <t xml:space="preserve">18</t>
  </si>
  <si>
    <t xml:space="preserve">ÁREA DE SERVICIO EL REBOLLAR</t>
  </si>
  <si>
    <t xml:space="preserve">CARRETERA N-III, KILOMETRO 297</t>
  </si>
  <si>
    <t xml:space="preserve">46340</t>
  </si>
  <si>
    <t xml:space="preserve">REQUENA</t>
  </si>
  <si>
    <t xml:space="preserve">962300982</t>
  </si>
  <si>
    <t xml:space="preserve">info@áreadeservicioelrebollar.com</t>
  </si>
  <si>
    <t xml:space="preserve">areadeservicioelrebollar.wordpress.com/</t>
  </si>
  <si>
    <t xml:space="preserve">40</t>
  </si>
  <si>
    <t xml:space="preserve">ZT VALENCIA PARK</t>
  </si>
  <si>
    <t xml:space="preserve">CARRER BOTIGUERS (PARQUE EMPRESARIAL TÁCTICA), 49 BAJO(HOTEL VALENCIA PARK)</t>
  </si>
  <si>
    <t xml:space="preserve">46980</t>
  </si>
  <si>
    <t xml:space="preserve">PATERNA</t>
  </si>
  <si>
    <t xml:space="preserve">963050670</t>
  </si>
  <si>
    <t xml:space="preserve">info@ztvalenciapark.com</t>
  </si>
  <si>
    <t xml:space="preserve">azzhoteles.com/es/azz-valencia-tactica/</t>
  </si>
  <si>
    <t xml:space="preserve">HOTELES E IMPORTACIONES AGROFORESTALES</t>
  </si>
  <si>
    <t xml:space="preserve">CABALLEROS, 16 BAJO-3</t>
  </si>
  <si>
    <t xml:space="preserve">963156288</t>
  </si>
  <si>
    <t xml:space="preserve">info@hoteleseimportacionesagroforestales.com</t>
  </si>
  <si>
    <t xml:space="preserve">SANTA FAZ</t>
  </si>
  <si>
    <t xml:space="preserve">SANTA FAÇ, 18</t>
  </si>
  <si>
    <t xml:space="preserve">03501</t>
  </si>
  <si>
    <t xml:space="preserve">965859403</t>
  </si>
  <si>
    <t xml:space="preserve">info@hotelsantafazbenidorm.com</t>
  </si>
  <si>
    <t xml:space="preserve">hotelsantafazbenidorm.com/es/index.html</t>
  </si>
  <si>
    <t xml:space="preserve">IBIS MURCIA</t>
  </si>
  <si>
    <t xml:space="preserve">C/ MADRE PAULA GIL CANO s/n</t>
  </si>
  <si>
    <t xml:space="preserve">30009</t>
  </si>
  <si>
    <t xml:space="preserve">968274939</t>
  </si>
  <si>
    <t xml:space="preserve">h3676@accor.com</t>
  </si>
  <si>
    <t xml:space="preserve">all.accor.com/hotel/3676/index.en.shtml</t>
  </si>
  <si>
    <t xml:space="preserve">EL HOTEL Y APARTAMENTOS SARGA</t>
  </si>
  <si>
    <t xml:space="preserve">ARENAL, 7 BAJO</t>
  </si>
  <si>
    <t xml:space="preserve">15621</t>
  </si>
  <si>
    <t xml:space="preserve">CABANAS</t>
  </si>
  <si>
    <t xml:space="preserve">981431000</t>
  </si>
  <si>
    <t xml:space="preserve">hotelsarga@sentirgalicia.com</t>
  </si>
  <si>
    <t xml:space="preserve">hotel-apartamentos-sarga-rias-altas.com</t>
  </si>
  <si>
    <t xml:space="preserve">INDUSTRIAS HOSTELERAS SIMANCAS DUERO</t>
  </si>
  <si>
    <t xml:space="preserve">C/ PEDRO BARRUECOS, 4 6-A</t>
  </si>
  <si>
    <t xml:space="preserve">47002</t>
  </si>
  <si>
    <t xml:space="preserve">983209447</t>
  </si>
  <si>
    <t xml:space="preserve">industriashostelerassimancasduerosa.com</t>
  </si>
  <si>
    <t xml:space="preserve">IBIS VALLADOLID</t>
  </si>
  <si>
    <t xml:space="preserve">AVENIDA DEL EURO, 7</t>
  </si>
  <si>
    <t xml:space="preserve">47009</t>
  </si>
  <si>
    <t xml:space="preserve">983362111</t>
  </si>
  <si>
    <t xml:space="preserve">h3204@accor.com</t>
  </si>
  <si>
    <t xml:space="preserve">all.accor.com/hotel/3204/index.en.shtml</t>
  </si>
  <si>
    <t xml:space="preserve">SILKEN CIUDAD GIJÓN</t>
  </si>
  <si>
    <t xml:space="preserve">BOHEMIA, 1 BAJO</t>
  </si>
  <si>
    <t xml:space="preserve">33207</t>
  </si>
  <si>
    <t xml:space="preserve">GIJÓN</t>
  </si>
  <si>
    <t xml:space="preserve">985176112</t>
  </si>
  <si>
    <t xml:space="preserve">hotel.ciudadgijon@hoteles-silken.com</t>
  </si>
  <si>
    <t xml:space="preserve">hoteles-silken.com/hoteles/ciudad-gijon</t>
  </si>
  <si>
    <t xml:space="preserve">160</t>
  </si>
  <si>
    <t xml:space="preserve">AS CHAIRAS</t>
  </si>
  <si>
    <t xml:space="preserve">CARRETERA COVELO, s/n BAJO</t>
  </si>
  <si>
    <t xml:space="preserve">32360</t>
  </si>
  <si>
    <t xml:space="preserve">A VEIGA</t>
  </si>
  <si>
    <t xml:space="preserve">OURENSE</t>
  </si>
  <si>
    <t xml:space="preserve">988350168</t>
  </si>
  <si>
    <t xml:space="preserve">aschairas@hotmail.es</t>
  </si>
  <si>
    <t xml:space="preserve">facebook.com/as-chairas-128525400562124</t>
  </si>
  <si>
    <t xml:space="preserve">HACIENDA LA DEHESA</t>
  </si>
  <si>
    <t xml:space="preserve">CAMINO PURA WALÓ, 6 BAJO</t>
  </si>
  <si>
    <t xml:space="preserve">38480</t>
  </si>
  <si>
    <t xml:space="preserve">BUENAVISTA DEL NORTE</t>
  </si>
  <si>
    <t xml:space="preserve">haciendaladehesa@gmail.com</t>
  </si>
  <si>
    <t xml:space="preserve">facebook.com/haciendaladehesatenerife/</t>
  </si>
  <si>
    <t xml:space="preserve">EL TORREÓN DE STA.CRUZ. LUXURY APARTMENTS</t>
  </si>
  <si>
    <t xml:space="preserve">C/ DEMETRIO DE LOS RÍOS, 1</t>
  </si>
  <si>
    <t xml:space="preserve">41003</t>
  </si>
  <si>
    <t xml:space="preserve">info@eltorreóndestacruzluxuryapartments.com</t>
  </si>
  <si>
    <t xml:space="preserve">CASA PEÑA NEGRA</t>
  </si>
  <si>
    <t xml:space="preserve">C/ RAFAEL REY, 3</t>
  </si>
  <si>
    <t xml:space="preserve">33840</t>
  </si>
  <si>
    <t xml:space="preserve">SOMIEDO</t>
  </si>
  <si>
    <t xml:space="preserve">643 38 64 16</t>
  </si>
  <si>
    <t xml:space="preserve">info@capeñanegra.com</t>
  </si>
  <si>
    <t xml:space="preserve">reservahoteles.online/casa-pena-negra/</t>
  </si>
  <si>
    <t xml:space="preserve">LOPESAN VILLA DEL CONDE RESORT &amp; THALASSO</t>
  </si>
  <si>
    <t xml:space="preserve">MAR MEDITERRÁNEO, 7 BAJO (LAS MELONERAS)</t>
  </si>
  <si>
    <t xml:space="preserve">928563200</t>
  </si>
  <si>
    <t xml:space="preserve">villadelconde@lopesan.com</t>
  </si>
  <si>
    <t xml:space="preserve">lopesanvilladelconderesortthalasso.com</t>
  </si>
  <si>
    <t xml:space="preserve">454</t>
  </si>
  <si>
    <t xml:space="preserve">EXPLOTACIONES HOSTELERAS BENALMALAGA</t>
  </si>
  <si>
    <t xml:space="preserve">GRANADA, 3</t>
  </si>
  <si>
    <t xml:space="preserve">29015</t>
  </si>
  <si>
    <t xml:space="preserve">951081398</t>
  </si>
  <si>
    <t xml:space="preserve">info@explotacioneshostelerasbenalmalaga.com</t>
  </si>
  <si>
    <t xml:space="preserve">MARINA TARIFA CENTRO APARTMENTS &amp; ROOMS</t>
  </si>
  <si>
    <t xml:space="preserve">C/ BAILÉN, 42 A</t>
  </si>
  <si>
    <t xml:space="preserve">11380</t>
  </si>
  <si>
    <t xml:space="preserve">TARIFA</t>
  </si>
  <si>
    <t xml:space="preserve">956920404</t>
  </si>
  <si>
    <t xml:space="preserve">info@marinatarifacentroapartments&amp;rooms.com</t>
  </si>
  <si>
    <t xml:space="preserve">INDUSTRIAS HOTELERAS DEL MEDITERRÁNEO</t>
  </si>
  <si>
    <t xml:space="preserve">CALA FINESTRAT, 1 BAJO; PLANTA ALTA C/ PRIVAD</t>
  </si>
  <si>
    <t xml:space="preserve">03509</t>
  </si>
  <si>
    <t xml:space="preserve">FINESTRAT</t>
  </si>
  <si>
    <t xml:space="preserve">965860707</t>
  </si>
  <si>
    <t xml:space="preserve">info@industriashotelerasdelmediterráneo.com</t>
  </si>
  <si>
    <t xml:space="preserve">DENIA MARRIOTT LA SELLA GOLF RESORT Y SPA</t>
  </si>
  <si>
    <t xml:space="preserve">PARTIDA ALQUERÍA FERRANDO, s/n PARCELA 50 PASSEIG O 29</t>
  </si>
  <si>
    <t xml:space="preserve">03749</t>
  </si>
  <si>
    <t xml:space="preserve">DÉNIA</t>
  </si>
  <si>
    <t xml:space="preserve">966454054</t>
  </si>
  <si>
    <t xml:space="preserve">info@lasellagolfresort.com</t>
  </si>
  <si>
    <t xml:space="preserve">deniamarriottlasellagolfresortyspa.com</t>
  </si>
  <si>
    <t xml:space="preserve">186</t>
  </si>
  <si>
    <t xml:space="preserve">HOTEL PRINCIPE</t>
  </si>
  <si>
    <t xml:space="preserve">C/ EL CARMEN, 42</t>
  </si>
  <si>
    <t xml:space="preserve">02511</t>
  </si>
  <si>
    <t xml:space="preserve">967521155</t>
  </si>
  <si>
    <t xml:space="preserve">info@hotelprincipe.com</t>
  </si>
  <si>
    <t xml:space="preserve">facebook.com/hotelesenalbaceteprincipe</t>
  </si>
  <si>
    <t xml:space="preserve">CA´N BESTARD</t>
  </si>
  <si>
    <t xml:space="preserve">CARRER RUBÉN DARÍO, 1</t>
  </si>
  <si>
    <t xml:space="preserve">07360</t>
  </si>
  <si>
    <t xml:space="preserve">LLOSETA</t>
  </si>
  <si>
    <t xml:space="preserve">971 51 92 44</t>
  </si>
  <si>
    <t xml:space="preserve">info@ca´nbestard.com</t>
  </si>
  <si>
    <t xml:space="preserve">can-bestard.hotels-of-mallorca.com/es/</t>
  </si>
  <si>
    <t xml:space="preserve">BELLAVISTA ORDESA</t>
  </si>
  <si>
    <t xml:space="preserve">AVENIDA ORDESA, 10</t>
  </si>
  <si>
    <t xml:space="preserve">22376</t>
  </si>
  <si>
    <t xml:space="preserve">TORLA-ORDESA</t>
  </si>
  <si>
    <t xml:space="preserve">974486153</t>
  </si>
  <si>
    <t xml:space="preserve">info@hotelbellavistaordesa.com</t>
  </si>
  <si>
    <t xml:space="preserve">https://www.hotelbellavistaordesa.com/</t>
  </si>
  <si>
    <t xml:space="preserve">HOTEL DE MONTAÑA Y NATURALEZA EL UROGALLO</t>
  </si>
  <si>
    <t xml:space="preserve">NOCEDA, 34 BAJO</t>
  </si>
  <si>
    <t xml:space="preserve">27675</t>
  </si>
  <si>
    <t xml:space="preserve">AS NOGAIS</t>
  </si>
  <si>
    <t xml:space="preserve">982151182</t>
  </si>
  <si>
    <t xml:space="preserve">hoteldemontaaynaturalezaelurogallo.com</t>
  </si>
  <si>
    <t xml:space="preserve">APARTAMENTO DE LUJO EN EL CORAZÓN DE CÁDIZ</t>
  </si>
  <si>
    <t xml:space="preserve">C/ SACRAMENTO, 16 DUPLICADO, 1º H</t>
  </si>
  <si>
    <t xml:space="preserve">11001</t>
  </si>
  <si>
    <t xml:space="preserve">isaropri123@gmail.com</t>
  </si>
  <si>
    <t xml:space="preserve">apartamentodelujoenelcorazndecdiz.com</t>
  </si>
  <si>
    <t xml:space="preserve">GRAN HOTEL PANDORADO</t>
  </si>
  <si>
    <t xml:space="preserve">CARRETERA MAGDALENA-RIOSCURO (LE-493), KILOMETRO 57.5</t>
  </si>
  <si>
    <t xml:space="preserve">24132</t>
  </si>
  <si>
    <t xml:space="preserve">RIELLO</t>
  </si>
  <si>
    <t xml:space="preserve">granhotelpandorado@gmail.com</t>
  </si>
  <si>
    <t xml:space="preserve">plus.google.com/114082644348989211885</t>
  </si>
  <si>
    <t xml:space="preserve">APARTAMENTO LAS TORRES CON VISTA AL MAR</t>
  </si>
  <si>
    <t xml:space="preserve">AVENIDA ACAPULCO, s/n</t>
  </si>
  <si>
    <t xml:space="preserve">29640</t>
  </si>
  <si>
    <t xml:space="preserve">FUENGIROLA</t>
  </si>
  <si>
    <t xml:space="preserve">info@apartamentolastorresconvistaalmar.com</t>
  </si>
  <si>
    <t xml:space="preserve">EXPRESS BY HOLIDAY INN MADRID ALCORCON</t>
  </si>
  <si>
    <t xml:space="preserve">C/ ARGENTINA, s/n BAJO</t>
  </si>
  <si>
    <t xml:space="preserve">ALCORCÓN</t>
  </si>
  <si>
    <t xml:space="preserve">912114800</t>
  </si>
  <si>
    <t xml:space="preserve">madridalcorcon@continentalhotels.eu</t>
  </si>
  <si>
    <t xml:space="preserve">135</t>
  </si>
  <si>
    <t xml:space="preserve">HOLIDAY INN EXPRESS MADRID TRES CANTOS</t>
  </si>
  <si>
    <t xml:space="preserve">RONDA PONIENTE, 16 BAJO</t>
  </si>
  <si>
    <t xml:space="preserve">28760</t>
  </si>
  <si>
    <t xml:space="preserve">TRES CANTOS</t>
  </si>
  <si>
    <t xml:space="preserve">918039900</t>
  </si>
  <si>
    <t xml:space="preserve">trescantos@expresshi.com</t>
  </si>
  <si>
    <t xml:space="preserve">holidayinnexpressmadridtrescantos.com</t>
  </si>
  <si>
    <t xml:space="preserve">AGRUPACION TURISTICA INSULAR CANARIA</t>
  </si>
  <si>
    <t xml:space="preserve">AVENIDA ANAGA, 17 1</t>
  </si>
  <si>
    <t xml:space="preserve">38001</t>
  </si>
  <si>
    <t xml:space="preserve">922284392</t>
  </si>
  <si>
    <t xml:space="preserve">info@agrupacionturisticainsularcanaria.com</t>
  </si>
  <si>
    <t xml:space="preserve">INVERSIONES HOTELERAS PLAYA DEL DUQUE</t>
  </si>
  <si>
    <t xml:space="preserve">C/ LONDRES, 2 BAJO; LOCAL 1.4</t>
  </si>
  <si>
    <t xml:space="preserve">922713130</t>
  </si>
  <si>
    <t xml:space="preserve">info@inversioneshotelerasplayadelduque.com</t>
  </si>
  <si>
    <t xml:space="preserve">GESTIÓN Y DESARROLLO BILBAINA DE HOTELES</t>
  </si>
  <si>
    <t xml:space="preserve">URIBITARTE KALEA, 7 BAJO; ROCK PALACE</t>
  </si>
  <si>
    <t xml:space="preserve">48001</t>
  </si>
  <si>
    <t xml:space="preserve">BILBAO</t>
  </si>
  <si>
    <t xml:space="preserve">BIZKAIA</t>
  </si>
  <si>
    <t xml:space="preserve">944361459</t>
  </si>
  <si>
    <t xml:space="preserve">info@gestiónyderrollobilbainadehoteles.com</t>
  </si>
  <si>
    <t xml:space="preserve">E.U.C.C. NUEVA SIERRA DE ALTOMIRA</t>
  </si>
  <si>
    <t xml:space="preserve">C/ SAN LORENZO, s/n BAJO; CJTO. FIN DEL MUNDO</t>
  </si>
  <si>
    <t xml:space="preserve">19119</t>
  </si>
  <si>
    <t xml:space="preserve">ALBALATE DE ZORITA</t>
  </si>
  <si>
    <t xml:space="preserve">GUADALAJARA</t>
  </si>
  <si>
    <t xml:space="preserve">949826297</t>
  </si>
  <si>
    <t xml:space="preserve">euccnuevasierra@gmail.com</t>
  </si>
  <si>
    <t xml:space="preserve">plus.google.com/116817422660717883644</t>
  </si>
  <si>
    <t xml:space="preserve">HOTEL RUTA DEL SEGURA</t>
  </si>
  <si>
    <t xml:space="preserve">AVENIDA DEMOCRACIA, s/n BAJO</t>
  </si>
  <si>
    <t xml:space="preserve">23291</t>
  </si>
  <si>
    <t xml:space="preserve">SANTIAGO-PONTONES</t>
  </si>
  <si>
    <t xml:space="preserve">953438287</t>
  </si>
  <si>
    <t xml:space="preserve">rutadelsegura@hotmail.com</t>
  </si>
  <si>
    <t xml:space="preserve">facebook.com/restauranterutadelsegura</t>
  </si>
  <si>
    <t xml:space="preserve">INSTITUTO ANDALUZ DE HOSTELERIA Y OCIO</t>
  </si>
  <si>
    <t xml:space="preserve">CARRETERA SANTA INÉS, 9 BAJO</t>
  </si>
  <si>
    <t xml:space="preserve">18010</t>
  </si>
  <si>
    <t xml:space="preserve">958226043</t>
  </si>
  <si>
    <t xml:space="preserve">info@institutoandaluzdehosteleriayocio.com</t>
  </si>
  <si>
    <t xml:space="preserve">HOTEL SIDORME VALENCIA</t>
  </si>
  <si>
    <t xml:space="preserve">C/ CIUTAT DE LLIRIA, 4 (PARQUE EMPRESARIAL TÁCTICA)</t>
  </si>
  <si>
    <t xml:space="preserve">961344640</t>
  </si>
  <si>
    <t xml:space="preserve">hotel.valencia@sidorme.com</t>
  </si>
  <si>
    <t xml:space="preserve">sidorme.com/es/hoteles/hotel-valencia</t>
  </si>
  <si>
    <t xml:space="preserve">98</t>
  </si>
  <si>
    <t xml:space="preserve">LA ESTRELLA DE CASTILLEJO</t>
  </si>
  <si>
    <t xml:space="preserve">AUTOVIA A-3, KILOMETRO 224 BAJO (HOTEL)</t>
  </si>
  <si>
    <t xml:space="preserve">16250</t>
  </si>
  <si>
    <t xml:space="preserve">CASTILLEJO DE INIESTA</t>
  </si>
  <si>
    <t xml:space="preserve">CUENCA</t>
  </si>
  <si>
    <t xml:space="preserve">962312112</t>
  </si>
  <si>
    <t xml:space="preserve">hotellaestrella@gmail.com</t>
  </si>
  <si>
    <t xml:space="preserve">plus.google.com/111107337615261744074</t>
  </si>
  <si>
    <t xml:space="preserve">HOTEL BOSQUEMAR</t>
  </si>
  <si>
    <t xml:space="preserve">CARRER SANT TOMÀS, 13</t>
  </si>
  <si>
    <t xml:space="preserve">964046153</t>
  </si>
  <si>
    <t xml:space="preserve">bosquemarhotel12@gmail.com</t>
  </si>
  <si>
    <t xml:space="preserve">nuestrohotelenbenicassim.blogspot.com</t>
  </si>
  <si>
    <t xml:space="preserve">PROTUR NAISA PALMA HOTEL</t>
  </si>
  <si>
    <t xml:space="preserve">CARRER SIMO BALLESTER, 6</t>
  </si>
  <si>
    <t xml:space="preserve">07011</t>
  </si>
  <si>
    <t xml:space="preserve">971211746</t>
  </si>
  <si>
    <t xml:space="preserve">info@proturhotels.com</t>
  </si>
  <si>
    <t xml:space="preserve">protur-hotels.com/hoteles-en-mallorca</t>
  </si>
  <si>
    <t xml:space="preserve">HOTEL PEÑABLANCA</t>
  </si>
  <si>
    <t xml:space="preserve">C/ PIDAL, s/n BAJO</t>
  </si>
  <si>
    <t xml:space="preserve">33500</t>
  </si>
  <si>
    <t xml:space="preserve">985400357</t>
  </si>
  <si>
    <t xml:space="preserve">hotelpenablanca@gmail.com</t>
  </si>
  <si>
    <t xml:space="preserve">ehotelesasturias.com/hotel_penablanca</t>
  </si>
  <si>
    <t xml:space="preserve">HOTEL SEVERINO</t>
  </si>
  <si>
    <t xml:space="preserve">RUA VALLE-INCLÁN, 9</t>
  </si>
  <si>
    <t xml:space="preserve">32004</t>
  </si>
  <si>
    <t xml:space="preserve">988 24 94 78</t>
  </si>
  <si>
    <t xml:space="preserve">alvarezcanedo@hotmail.com</t>
  </si>
  <si>
    <t xml:space="preserve">sites.google.com/view/hotel-severino/</t>
  </si>
  <si>
    <t xml:space="preserve">7ESCALONES</t>
  </si>
  <si>
    <t xml:space="preserve">C/ LUIS VÁZQUEZ, 3</t>
  </si>
  <si>
    <t xml:space="preserve">11520</t>
  </si>
  <si>
    <t xml:space="preserve">ROTA</t>
  </si>
  <si>
    <t xml:space="preserve">info@7escalones.com</t>
  </si>
  <si>
    <t xml:space="preserve">7escalones.rota.top-hotels-es.com/es</t>
  </si>
  <si>
    <t xml:space="preserve">EL RINCÓN DE ISABEL</t>
  </si>
  <si>
    <t xml:space="preserve">ROSA DE LOS VIENTOS, 40</t>
  </si>
  <si>
    <t xml:space="preserve">11140</t>
  </si>
  <si>
    <t xml:space="preserve">CONIL DE LA FRONTERA</t>
  </si>
  <si>
    <t xml:space="preserve">info@elrincóndeibel.com</t>
  </si>
  <si>
    <t xml:space="preserve">hoteldiario.com/el-rincon-de-isabel/</t>
  </si>
  <si>
    <t xml:space="preserve">2</t>
  </si>
  <si>
    <t xml:space="preserve">COSTA ADEJE DESIGN LUXURY APARTMENTS</t>
  </si>
  <si>
    <t xml:space="preserve">AVENIDA ADEJE 300, s/n</t>
  </si>
  <si>
    <t xml:space="preserve">38678</t>
  </si>
  <si>
    <t xml:space="preserve">info@costaadejedesignluxuryapartments.com</t>
  </si>
  <si>
    <t xml:space="preserve">CH APARTMENTS BOUTIQUE</t>
  </si>
  <si>
    <t xml:space="preserve">C/ DAOÍZ, 11</t>
  </si>
  <si>
    <t xml:space="preserve">info@chapartmentsboutique.com</t>
  </si>
  <si>
    <t xml:space="preserve">chapartmentsboutique.eshotel.site/es</t>
  </si>
  <si>
    <t xml:space="preserve">MONTE PIEDRA</t>
  </si>
  <si>
    <t xml:space="preserve">CARRETERA A-319, s/n KILOMETRO 43</t>
  </si>
  <si>
    <t xml:space="preserve">23478</t>
  </si>
  <si>
    <t xml:space="preserve">SEGURA DE LA SIERRA</t>
  </si>
  <si>
    <t xml:space="preserve">660 18 49 86</t>
  </si>
  <si>
    <t xml:space="preserve">info@montepiedra.com</t>
  </si>
  <si>
    <t xml:space="preserve">turismoencazorla.com/montepiedra.php</t>
  </si>
  <si>
    <t xml:space="preserve">CENTRO DE TURISMO RURAL TORREDURATON</t>
  </si>
  <si>
    <t xml:space="preserve">CARRETERA ARANDA, 30</t>
  </si>
  <si>
    <t xml:space="preserve">40331</t>
  </si>
  <si>
    <t xml:space="preserve">NAVALILLA</t>
  </si>
  <si>
    <t xml:space="preserve">SEGOVIA</t>
  </si>
  <si>
    <t xml:space="preserve">921532607</t>
  </si>
  <si>
    <t xml:space="preserve">info@centrodeturismoruraltorreduraton.com</t>
  </si>
  <si>
    <t xml:space="preserve">APARTMENT LUXURY VIEW OCEAN PARADISE COURT ADEJE</t>
  </si>
  <si>
    <t xml:space="preserve">C/ IRLANDA, 5</t>
  </si>
  <si>
    <t xml:space="preserve">922714882</t>
  </si>
  <si>
    <t xml:space="preserve">paradisecourt@regencyresorts.com</t>
  </si>
  <si>
    <t xml:space="preserve">facebook.com/paradisecourtaparthotel</t>
  </si>
  <si>
    <t xml:space="preserve">INVERSIONES TURISTICAS PLAYA BLANCA</t>
  </si>
  <si>
    <t xml:space="preserve">C/ BONILLA, 1 BAJO; APARTHOTEL SUN TROPI</t>
  </si>
  <si>
    <t xml:space="preserve">928519081</t>
  </si>
  <si>
    <t xml:space="preserve">info@inversionesturisticasplayablanca.com</t>
  </si>
  <si>
    <t xml:space="preserve">VILLA ARGOMANIZ</t>
  </si>
  <si>
    <t xml:space="preserve">C/ GALZAR, 6</t>
  </si>
  <si>
    <t xml:space="preserve">01192</t>
  </si>
  <si>
    <t xml:space="preserve">ELBURGO/BURGELU</t>
  </si>
  <si>
    <t xml:space="preserve">ÁLAVA</t>
  </si>
  <si>
    <t xml:space="preserve">945283548</t>
  </si>
  <si>
    <t xml:space="preserve">argomaniz@parador.es</t>
  </si>
  <si>
    <t xml:space="preserve">paradores.es/es/parador-de-argomaniz</t>
  </si>
  <si>
    <t xml:space="preserve">GESTIÓN DE PROYECTOS LEDESMA Y FRANCO</t>
  </si>
  <si>
    <t xml:space="preserve">C/ ARROYO FRÍO, 7 BAJO; CARRETERA DEL TRANCO</t>
  </si>
  <si>
    <t xml:space="preserve">23479</t>
  </si>
  <si>
    <t xml:space="preserve">LA IRUELA</t>
  </si>
  <si>
    <t xml:space="preserve">953939754</t>
  </si>
  <si>
    <t xml:space="preserve">info@gestióndeproyectosledesmayfranco.com</t>
  </si>
  <si>
    <t xml:space="preserve">ALOJAMIENTO Mª CARMEN</t>
  </si>
  <si>
    <t xml:space="preserve">C/ CÓRDOBA, 2</t>
  </si>
  <si>
    <t xml:space="preserve">41250</t>
  </si>
  <si>
    <t xml:space="preserve">EL REAL DE LA JARA</t>
  </si>
  <si>
    <t xml:space="preserve">954 73 34 68</t>
  </si>
  <si>
    <t xml:space="preserve">info@alojamientomªcarmen.com</t>
  </si>
  <si>
    <t xml:space="preserve">alojamientomaricarmen.wordpress.com/</t>
  </si>
  <si>
    <t xml:space="preserve">HOTEL HUSA LAS CASAS DE LOS MERCADERES</t>
  </si>
  <si>
    <t xml:space="preserve">H/SE/00861</t>
  </si>
  <si>
    <t xml:space="preserve">C/ ÁLVAREZ QUINTERO, 9 BAJO</t>
  </si>
  <si>
    <t xml:space="preserve">955136211</t>
  </si>
  <si>
    <t xml:space="preserve">lascasasdelosmercaderes@husa.es</t>
  </si>
  <si>
    <t xml:space="preserve">hotelhusalascasasdelosmercaderes.com</t>
  </si>
  <si>
    <t xml:space="preserve">ADHOC CARMEN</t>
  </si>
  <si>
    <t xml:space="preserve">SAMANIEGO, 20 BAJO</t>
  </si>
  <si>
    <t xml:space="preserve">46003</t>
  </si>
  <si>
    <t xml:space="preserve">963921377</t>
  </si>
  <si>
    <t xml:space="preserve">adhoccarmen@adhochoteles.com</t>
  </si>
  <si>
    <t xml:space="preserve">adhochoteles.com/hotel-ad-hoc-carmen</t>
  </si>
  <si>
    <t xml:space="preserve">HOTEL VERSALLES GRANJA DE ROCAMORA</t>
  </si>
  <si>
    <t xml:space="preserve">PLAZA SAN PEDRO, 1</t>
  </si>
  <si>
    <t xml:space="preserve">03348</t>
  </si>
  <si>
    <t xml:space="preserve">GRANJA DE ROCAMORA</t>
  </si>
  <si>
    <t xml:space="preserve">965361414</t>
  </si>
  <si>
    <t xml:space="preserve">info@versalleshotel.com</t>
  </si>
  <si>
    <t xml:space="preserve">hotelversallesgranjaderocamorasl.com</t>
  </si>
  <si>
    <t xml:space="preserve">LA MORENA</t>
  </si>
  <si>
    <t xml:space="preserve">CARRETERA BENIDORM, KILOMETRO 8</t>
  </si>
  <si>
    <t xml:space="preserve">965878708</t>
  </si>
  <si>
    <t xml:space="preserve">info@lamorena.com</t>
  </si>
  <si>
    <t xml:space="preserve">la-morena.costablanca-hotels.com/es/</t>
  </si>
  <si>
    <t xml:space="preserve">HOTEL APARTAMENTOS VILLAS LA MANGA</t>
  </si>
  <si>
    <t xml:space="preserve">GRAN VÍA, KILOMETRO 3 SALIDA 30</t>
  </si>
  <si>
    <t xml:space="preserve">30380</t>
  </si>
  <si>
    <t xml:space="preserve">CARTAGENA</t>
  </si>
  <si>
    <t xml:space="preserve">968145222</t>
  </si>
  <si>
    <t xml:space="preserve">reservas@villaslamanga.es</t>
  </si>
  <si>
    <t xml:space="preserve">hotelapartamentosvillaslamangasl.com</t>
  </si>
  <si>
    <t xml:space="preserve">MR</t>
  </si>
  <si>
    <t xml:space="preserve">AVENIDA ENCINA, 1</t>
  </si>
  <si>
    <t xml:space="preserve">16460</t>
  </si>
  <si>
    <t xml:space="preserve">BARAJAS DE MELO</t>
  </si>
  <si>
    <t xml:space="preserve">969144119</t>
  </si>
  <si>
    <t xml:space="preserve">ayuntamiento@barajasdemelo.eu</t>
  </si>
  <si>
    <t xml:space="preserve">barajasdemelo.eu/directory/hotel-mr/</t>
  </si>
  <si>
    <t xml:space="preserve">MIX PERÚ PLAYA</t>
  </si>
  <si>
    <t xml:space="preserve">CARRER MAR D'ARAL, s/n</t>
  </si>
  <si>
    <t xml:space="preserve">971267713</t>
  </si>
  <si>
    <t xml:space="preserve">customer@mixhotels.com</t>
  </si>
  <si>
    <t xml:space="preserve">mixhotels.com/hoteles/hotel-mix-peru</t>
  </si>
  <si>
    <t xml:space="preserve">ALOJAMIENTOS TURISTICOS DE BALEARES</t>
  </si>
  <si>
    <t xml:space="preserve">PLAÇA ALMIRALL CHURRUCA, 5 BAJO; HOTEL</t>
  </si>
  <si>
    <t xml:space="preserve">07014</t>
  </si>
  <si>
    <t xml:space="preserve">971284204</t>
  </si>
  <si>
    <t xml:space="preserve">info@alojamientosturisticosdebaleares.com</t>
  </si>
  <si>
    <t xml:space="preserve">OYO HOSTAL NOBADIS</t>
  </si>
  <si>
    <t xml:space="preserve">AVINGUDA MIL.LENARI DE CATALUNYA, 63</t>
  </si>
  <si>
    <t xml:space="preserve">25200</t>
  </si>
  <si>
    <t xml:space="preserve">CERVERA</t>
  </si>
  <si>
    <t xml:space="preserve">LLEIDA</t>
  </si>
  <si>
    <t xml:space="preserve">973 530325</t>
  </si>
  <si>
    <t xml:space="preserve">admin@nobadis.cat</t>
  </si>
  <si>
    <t xml:space="preserve">nobadis.cat/reserves#/booking/search</t>
  </si>
  <si>
    <t xml:space="preserve">S.R. EXPLOTACION Y GESTION DE HOTELES</t>
  </si>
  <si>
    <t xml:space="preserve">CARRETERA MADRID (A-II), s/n BAJO; KM38</t>
  </si>
  <si>
    <t xml:space="preserve">50012</t>
  </si>
  <si>
    <t xml:space="preserve">ZARAGOZA</t>
  </si>
  <si>
    <t xml:space="preserve">976321060</t>
  </si>
  <si>
    <t xml:space="preserve">srexplotacionygestiondehotelessl.com</t>
  </si>
  <si>
    <t xml:space="preserve">ES LLAÜT - PALACE TURISMO DE INTERIOR</t>
  </si>
  <si>
    <t xml:space="preserve">CALLEJON CARRERO NORD, 5</t>
  </si>
  <si>
    <t xml:space="preserve">info@esllaüt-palaceturismodeinterior.com</t>
  </si>
  <si>
    <t xml:space="preserve">HABITACION CENTRO HISTORICO MALAGA</t>
  </si>
  <si>
    <t xml:space="preserve">C/ MARISCAL, 4 C</t>
  </si>
  <si>
    <t xml:space="preserve">29008</t>
  </si>
  <si>
    <t xml:space="preserve">info@habitacioncentrohistoricomalaga.com</t>
  </si>
  <si>
    <t xml:space="preserve">REAL VILLA DE BERZOCANA</t>
  </si>
  <si>
    <t xml:space="preserve">PLAZA ESPAÑA, 15 BAJO</t>
  </si>
  <si>
    <t xml:space="preserve">10129</t>
  </si>
  <si>
    <t xml:space="preserve">BERZOCANA</t>
  </si>
  <si>
    <t xml:space="preserve">927150247</t>
  </si>
  <si>
    <t xml:space="preserve">info@realvilladeberzocana.com</t>
  </si>
  <si>
    <t xml:space="preserve">facebook.com/hrrealvilladeberzocana</t>
  </si>
  <si>
    <t xml:space="preserve">AC HOTEL IBERIA LAS PALMAS BY MARRIOT</t>
  </si>
  <si>
    <t xml:space="preserve">C/ ALCALDE JOSÉ RAMÍREZ BETHENCOURT, 8 BAJO; HOTEL IBERIA</t>
  </si>
  <si>
    <t xml:space="preserve">35003</t>
  </si>
  <si>
    <t xml:space="preserve">928361133</t>
  </si>
  <si>
    <t xml:space="preserve">ibejrec@ac-hotels.com</t>
  </si>
  <si>
    <t xml:space="preserve">achoteliberialaspalmasbymarriot.com</t>
  </si>
  <si>
    <t xml:space="preserve">250</t>
  </si>
  <si>
    <t xml:space="preserve">GRAN HOTEL VECINDARIO AEROPUERTO</t>
  </si>
  <si>
    <t xml:space="preserve">C/ COLÓN, 18</t>
  </si>
  <si>
    <t xml:space="preserve">35110</t>
  </si>
  <si>
    <t xml:space="preserve">SANTA LUCÍA DE TIRAJANA</t>
  </si>
  <si>
    <t xml:space="preserve">928724300</t>
  </si>
  <si>
    <t xml:space="preserve">hvaeropuerto@anjoca.com</t>
  </si>
  <si>
    <t xml:space="preserve">granhotelvecindarioaeropuertosa.com</t>
  </si>
  <si>
    <t xml:space="preserve">159</t>
  </si>
  <si>
    <t xml:space="preserve">HOSPEDERIA SEÑORIO DE CASALARREINA</t>
  </si>
  <si>
    <t xml:space="preserve">PLAZA SANTO DOMINGO DE GUZMÁN, 6 BAJO</t>
  </si>
  <si>
    <t xml:space="preserve">26230</t>
  </si>
  <si>
    <t xml:space="preserve">CASALARREINA</t>
  </si>
  <si>
    <t xml:space="preserve">LA RIOJA</t>
  </si>
  <si>
    <t xml:space="preserve">941324730</t>
  </si>
  <si>
    <t xml:space="preserve">info@hospederiaseñoriodecalarreina.com</t>
  </si>
  <si>
    <t xml:space="preserve">alojamientosconencantodelarioja.com</t>
  </si>
  <si>
    <t xml:space="preserve">HOTEL RURAL VALTARRANZ</t>
  </si>
  <si>
    <t xml:space="preserve">C/ EL REBOLLAR, 10</t>
  </si>
  <si>
    <t xml:space="preserve">09569</t>
  </si>
  <si>
    <t xml:space="preserve">MERINDAD DE MONTIJA</t>
  </si>
  <si>
    <t xml:space="preserve">947562621</t>
  </si>
  <si>
    <t xml:space="preserve">info@hotelruralvaltarranz.com</t>
  </si>
  <si>
    <t xml:space="preserve">facebook.com/hotel-rural-valtarranz</t>
  </si>
  <si>
    <t xml:space="preserve">HOTEL LA MONTERÍA EN SIERRA DE SEGURA</t>
  </si>
  <si>
    <t xml:space="preserve">H/JA/00438</t>
  </si>
  <si>
    <t xml:space="preserve">AVENIDA ANDALUCÍA, 39 BAJO</t>
  </si>
  <si>
    <t xml:space="preserve">23370</t>
  </si>
  <si>
    <t xml:space="preserve">ORCERA</t>
  </si>
  <si>
    <t xml:space="preserve">953480477</t>
  </si>
  <si>
    <t xml:space="preserve">info@hotellamonteríaensierradesegura.com</t>
  </si>
  <si>
    <t xml:space="preserve">HOTEL-RESTAURANTE ESCUDO DE GRANADA</t>
  </si>
  <si>
    <t xml:space="preserve">H/GR/01170</t>
  </si>
  <si>
    <t xml:space="preserve">AVENIDA ANDALUCÍA, 112</t>
  </si>
  <si>
    <t xml:space="preserve">18249</t>
  </si>
  <si>
    <t xml:space="preserve">MOCLÍN</t>
  </si>
  <si>
    <t xml:space="preserve">958418192</t>
  </si>
  <si>
    <t xml:space="preserve">horesgran@yahoo.es</t>
  </si>
  <si>
    <t xml:space="preserve">hotelrestauranteescudodegranada.com</t>
  </si>
  <si>
    <t xml:space="preserve">PETITS HOTELS DE LES ILLES BALEARS</t>
  </si>
  <si>
    <t xml:space="preserve">PLAZA RAMÓN LLULL, 5 BAJO</t>
  </si>
  <si>
    <t xml:space="preserve">07520</t>
  </si>
  <si>
    <t xml:space="preserve">PETRA</t>
  </si>
  <si>
    <t xml:space="preserve">971561678</t>
  </si>
  <si>
    <t xml:space="preserve">petitshotelsdelesillesbalearssl.com</t>
  </si>
  <si>
    <t xml:space="preserve">EXPLOTACIONES HOTELERAS GAMUNDI</t>
  </si>
  <si>
    <t xml:space="preserve">C/ LEONOR SERVERA, 22 BAJO; DONER</t>
  </si>
  <si>
    <t xml:space="preserve">07590</t>
  </si>
  <si>
    <t xml:space="preserve">CAPDEPERA</t>
  </si>
  <si>
    <t xml:space="preserve">971566620</t>
  </si>
  <si>
    <t xml:space="preserve">explotacioneshotelerasgamundisl.com</t>
  </si>
  <si>
    <t xml:space="preserve">APARTHOTEL MARACAIBO</t>
  </si>
  <si>
    <t xml:space="preserve">VIA VIA ALEMANIA, 24</t>
  </si>
  <si>
    <t xml:space="preserve">07458</t>
  </si>
  <si>
    <t xml:space="preserve">SANTA MARGALIDA</t>
  </si>
  <si>
    <t xml:space="preserve">971850397</t>
  </si>
  <si>
    <t xml:space="preserve">hellomaracaibo.info</t>
  </si>
  <si>
    <t xml:space="preserve">https://www.hellomaracaibo.info/es/</t>
  </si>
  <si>
    <t xml:space="preserve">SARAO</t>
  </si>
  <si>
    <t xml:space="preserve">CARRETERA FRANCIA, 10 BAJO</t>
  </si>
  <si>
    <t xml:space="preserve">22660</t>
  </si>
  <si>
    <t xml:space="preserve">SALLENT DE GÁLLEGO</t>
  </si>
  <si>
    <t xml:space="preserve">974487065</t>
  </si>
  <si>
    <t xml:space="preserve">info@rao.com</t>
  </si>
  <si>
    <t xml:space="preserve">cartaymenu.es/hotelrestaurantesarao</t>
  </si>
  <si>
    <t xml:space="preserve">VINOTEL SIETE UVAS</t>
  </si>
  <si>
    <t xml:space="preserve">LAGOIÑA, 17</t>
  </si>
  <si>
    <t xml:space="preserve">36350</t>
  </si>
  <si>
    <t xml:space="preserve">NIGRÁN</t>
  </si>
  <si>
    <t xml:space="preserve">986366326</t>
  </si>
  <si>
    <t xml:space="preserve">info@7uvas.es</t>
  </si>
  <si>
    <t xml:space="preserve">facebook.com/7-uvas-158211900918613</t>
  </si>
  <si>
    <t xml:space="preserve">TORRE TRÉBOL BENIDORM</t>
  </si>
  <si>
    <t xml:space="preserve">AVENIDA FILIPINAS, 9</t>
  </si>
  <si>
    <t xml:space="preserve">info@torretrébolbenidorm.com</t>
  </si>
  <si>
    <t xml:space="preserve">torre-trebol-benidorm.negocio.site</t>
  </si>
  <si>
    <t xml:space="preserve">APARTAMENTOS SIUROT 33</t>
  </si>
  <si>
    <t xml:space="preserve">C/ MAR, 33 1</t>
  </si>
  <si>
    <t xml:space="preserve">41020</t>
  </si>
  <si>
    <t xml:space="preserve">678 59 21 38</t>
  </si>
  <si>
    <t xml:space="preserve">apartamentosiurot33@gmail.com</t>
  </si>
  <si>
    <t xml:space="preserve">urbanhousesiurot33.esp-es.info/es/</t>
  </si>
  <si>
    <t xml:space="preserve">2 LLAVES</t>
  </si>
  <si>
    <t xml:space="preserve">RESTAURANTE HOTEL CUATRO CALZADAS</t>
  </si>
  <si>
    <t xml:space="preserve">CARRETERA GIJÓN-SEVILLA KILOMETRO 359</t>
  </si>
  <si>
    <t xml:space="preserve">37891</t>
  </si>
  <si>
    <t xml:space="preserve">MARTINAMOR</t>
  </si>
  <si>
    <t xml:space="preserve">923308236</t>
  </si>
  <si>
    <t xml:space="preserve">hotelcuatrocalzadas@gmail.com</t>
  </si>
  <si>
    <t xml:space="preserve">restaurantehotelcuatrocalzadas.com</t>
  </si>
  <si>
    <t xml:space="preserve">EUROSTARS MITRE</t>
  </si>
  <si>
    <t xml:space="preserve">HB-003687</t>
  </si>
  <si>
    <t xml:space="preserve">CARRER BERTRAN, 9 BAJO; 9-15</t>
  </si>
  <si>
    <t xml:space="preserve">08023</t>
  </si>
  <si>
    <t xml:space="preserve">932121104</t>
  </si>
  <si>
    <t xml:space="preserve">info@eurostarsmitre.com</t>
  </si>
  <si>
    <t xml:space="preserve">eurostarshotels.com/exe-mitre.html</t>
  </si>
  <si>
    <t xml:space="preserve">57</t>
  </si>
  <si>
    <t xml:space="preserve">CAMPANILE BARCELONA SUD - CORNELLA</t>
  </si>
  <si>
    <t xml:space="preserve">AVINGUDA MARESME, 7 BAJO; OFICINA</t>
  </si>
  <si>
    <t xml:space="preserve">CORNELLÀ DE LLOBREGAT</t>
  </si>
  <si>
    <t xml:space="preserve">932871700</t>
  </si>
  <si>
    <t xml:space="preserve">info@campanilebarcelonasud-cornella.com</t>
  </si>
  <si>
    <t xml:space="preserve">138</t>
  </si>
  <si>
    <t xml:space="preserve">APARTMENTS IN BARCELONA BORN DAMES</t>
  </si>
  <si>
    <t xml:space="preserve">DAMES, 1</t>
  </si>
  <si>
    <t xml:space="preserve">08003</t>
  </si>
  <si>
    <t xml:space="preserve">933105171</t>
  </si>
  <si>
    <t xml:space="preserve">info@apartmentsinbarcelonaborndames.com</t>
  </si>
  <si>
    <t xml:space="preserve">AC HOTEL BARCELONA FORUM BY MARRIOT</t>
  </si>
  <si>
    <t xml:space="preserve">PASSEIG TAULAT, 278 BAJO; HOTEL AC BARCELONA</t>
  </si>
  <si>
    <t xml:space="preserve">08005</t>
  </si>
  <si>
    <t xml:space="preserve">934898200</t>
  </si>
  <si>
    <t xml:space="preserve">acbarcelona@ac-hotels.com</t>
  </si>
  <si>
    <t xml:space="preserve">achotelbarcelonaforumbymarriot.com</t>
  </si>
  <si>
    <t xml:space="preserve">328</t>
  </si>
  <si>
    <t xml:space="preserve">FRONTAIR CONGRESS</t>
  </si>
  <si>
    <t xml:space="preserve">HB-004408</t>
  </si>
  <si>
    <t xml:space="preserve">CARRER ALBEREDES (POLIGONO INSDUSTRIAL SALINAS), 16 BAJO</t>
  </si>
  <si>
    <t xml:space="preserve">08830</t>
  </si>
  <si>
    <t xml:space="preserve">SANT BOI DE LLOBREGAT</t>
  </si>
  <si>
    <t xml:space="preserve">936369480</t>
  </si>
  <si>
    <t xml:space="preserve">info@hotelfrontaircongressbarcelona.com</t>
  </si>
  <si>
    <t xml:space="preserve">hotelfrontaircongressbarcelona.com</t>
  </si>
  <si>
    <t xml:space="preserve">222</t>
  </si>
  <si>
    <t xml:space="preserve">HOLYDAY INN EXPRESS MALAGA AIRPORT</t>
  </si>
  <si>
    <t xml:space="preserve">H/MA/02054</t>
  </si>
  <si>
    <t xml:space="preserve">AVENIDA VELÁZQUEZ, 206 BAJO; DUPLICADO 206-210; CASETA OBRA</t>
  </si>
  <si>
    <t xml:space="preserve">29004</t>
  </si>
  <si>
    <t xml:space="preserve">952248500</t>
  </si>
  <si>
    <t xml:space="preserve">express.malaga@continentalhotels.eu</t>
  </si>
  <si>
    <t xml:space="preserve">holydayinnexpressmalagaairport.com</t>
  </si>
  <si>
    <t xml:space="preserve">122</t>
  </si>
  <si>
    <t xml:space="preserve">LA MORALEDA Y COMPLEJO LAS DELICIAS</t>
  </si>
  <si>
    <t xml:space="preserve">H/JA/00514</t>
  </si>
  <si>
    <t xml:space="preserve">FUENSANTA, 73 BAJO</t>
  </si>
  <si>
    <t xml:space="preserve">23330</t>
  </si>
  <si>
    <t xml:space="preserve">VILLANUEVA DEL ARZOBISPO</t>
  </si>
  <si>
    <t xml:space="preserve">953450388</t>
  </si>
  <si>
    <t xml:space="preserve">hotelmoraleda@hotmail.com</t>
  </si>
  <si>
    <t xml:space="preserve">lamoraledaycomplejolasdelicias.com</t>
  </si>
  <si>
    <t xml:space="preserve">RESTAURANTE APARTAHOTEL EL CAÑUELO</t>
  </si>
  <si>
    <t xml:space="preserve">CARRETERA N-331, KILOMETRO 60.200</t>
  </si>
  <si>
    <t xml:space="preserve">14930</t>
  </si>
  <si>
    <t xml:space="preserve">MONTURQUE</t>
  </si>
  <si>
    <t xml:space="preserve">957535552</t>
  </si>
  <si>
    <t xml:space="preserve">chuleteroelcanuelomonturque@gmail.com</t>
  </si>
  <si>
    <t xml:space="preserve">restauranteapartahotelelcauelo.com</t>
  </si>
  <si>
    <t xml:space="preserve">ACCOR HOTELES ESPAÑA</t>
  </si>
  <si>
    <t xml:space="preserve">CENTRO COMERCIAL BONAIRE, 2 BAJO(HOTEL IBIS BONAIRE)</t>
  </si>
  <si>
    <t xml:space="preserve">46960</t>
  </si>
  <si>
    <t xml:space="preserve">ALDAIA</t>
  </si>
  <si>
    <t xml:space="preserve">961579071</t>
  </si>
  <si>
    <t xml:space="preserve">info@accorhotelesespaña.com</t>
  </si>
  <si>
    <t xml:space="preserve">facebook.com/accorhotelsgrouplatam</t>
  </si>
  <si>
    <t xml:space="preserve">XORRET DEL CATI</t>
  </si>
  <si>
    <t xml:space="preserve">PARTIDA RAMBLA-CATI, s/n BAJO</t>
  </si>
  <si>
    <t xml:space="preserve">03420</t>
  </si>
  <si>
    <t xml:space="preserve">CASTALLA</t>
  </si>
  <si>
    <t xml:space="preserve">965560048</t>
  </si>
  <si>
    <t xml:space="preserve">oeste_lacuina@hotmail.com</t>
  </si>
  <si>
    <t xml:space="preserve">castalla.org/la-ciudad/naturaleza/</t>
  </si>
  <si>
    <t xml:space="preserve">51</t>
  </si>
  <si>
    <t xml:space="preserve">HOTEL VIÑEDOS Y BODEGAS EL CASTILLO</t>
  </si>
  <si>
    <t xml:space="preserve">CARRETERA OSSA DE MONTIEL (CM-3123), KILOMETRO 1, 8 HOTEL</t>
  </si>
  <si>
    <t xml:space="preserve">02600</t>
  </si>
  <si>
    <t xml:space="preserve">VILLARROBLEDO</t>
  </si>
  <si>
    <t xml:space="preserve">967573230</t>
  </si>
  <si>
    <t xml:space="preserve">info@hotelviñedosybodegaselcastillo.com</t>
  </si>
  <si>
    <t xml:space="preserve">OBRAS Y REFORMAS ROLDAN Y ASOCIADOS</t>
  </si>
  <si>
    <t xml:space="preserve">AVENIDA MIRAMAR, 33 BAJO</t>
  </si>
  <si>
    <t xml:space="preserve">07600</t>
  </si>
  <si>
    <t xml:space="preserve">LLUCMAJOR</t>
  </si>
  <si>
    <t xml:space="preserve">971440371</t>
  </si>
  <si>
    <t xml:space="preserve">info@obrasyreformasroldanyasociados.com</t>
  </si>
  <si>
    <t xml:space="preserve">CAMINO DE FINISTERRE</t>
  </si>
  <si>
    <t xml:space="preserve">RUA O CINE, 3</t>
  </si>
  <si>
    <t xml:space="preserve">15258</t>
  </si>
  <si>
    <t xml:space="preserve">MAZARICOS</t>
  </si>
  <si>
    <t xml:space="preserve">981852018</t>
  </si>
  <si>
    <t xml:space="preserve">info@caminodefinisterre.com</t>
  </si>
  <si>
    <t xml:space="preserve">apartamentoscaminodefinisterre.com</t>
  </si>
  <si>
    <t xml:space="preserve">HOTEL SUEÑO DEL INDIANO</t>
  </si>
  <si>
    <t xml:space="preserve">C/ VENTA</t>
  </si>
  <si>
    <t xml:space="preserve">33589</t>
  </si>
  <si>
    <t xml:space="preserve">CANGAS DE ONÍS</t>
  </si>
  <si>
    <t xml:space="preserve">985940167</t>
  </si>
  <si>
    <t xml:space="preserve">hoteldelindiano@gmail.com</t>
  </si>
  <si>
    <t xml:space="preserve">hotelsuenodelindiano.wordpress.com</t>
  </si>
  <si>
    <t xml:space="preserve">ARGIBAY</t>
  </si>
  <si>
    <t xml:space="preserve">RUA CASTELAO, 200 BAJO</t>
  </si>
  <si>
    <t xml:space="preserve">36980</t>
  </si>
  <si>
    <t xml:space="preserve">O GROVE</t>
  </si>
  <si>
    <t xml:space="preserve">986730449</t>
  </si>
  <si>
    <t xml:space="preserve">reservashotelargibay@gmail.com</t>
  </si>
  <si>
    <t xml:space="preserve">sites.google.com/site/hotelargibay</t>
  </si>
  <si>
    <t xml:space="preserve">24</t>
  </si>
  <si>
    <t xml:space="preserve">FINCA LA HERRERIA</t>
  </si>
  <si>
    <t xml:space="preserve">CARRETERA VEGA DE LA BARCA, KILOMETRO 1, 400 BAJO</t>
  </si>
  <si>
    <t xml:space="preserve">10470</t>
  </si>
  <si>
    <t xml:space="preserve">VILLANUEVA DE LA VERA</t>
  </si>
  <si>
    <t xml:space="preserve">info@laherreriacasarural.com</t>
  </si>
  <si>
    <t xml:space="preserve">laherreriacasarural.com/contacto/</t>
  </si>
  <si>
    <t xml:space="preserve">VÍA NATURA HOTEL RURAL &amp; RESTAURANTE</t>
  </si>
  <si>
    <t xml:space="preserve">CARRER FIRA, 1</t>
  </si>
  <si>
    <t xml:space="preserve">12180</t>
  </si>
  <si>
    <t xml:space="preserve">CABANES</t>
  </si>
  <si>
    <t xml:space="preserve">vianatura2017@yahoo.com</t>
  </si>
  <si>
    <t xml:space="preserve">vanaturahotelruralrestaurante.com</t>
  </si>
  <si>
    <t xml:space="preserve">APARTAMENTOS CABALLERO DE GRACIA</t>
  </si>
  <si>
    <t xml:space="preserve">CABALLERO DE GRACIA, 16</t>
  </si>
  <si>
    <t xml:space="preserve">apartamentos@caballerodegracia.com</t>
  </si>
  <si>
    <t xml:space="preserve">HABITACIÓN DOBLE CON BAÑO PRIVADO</t>
  </si>
  <si>
    <t xml:space="preserve">C/ CABESTREROS, 9-1-7</t>
  </si>
  <si>
    <t xml:space="preserve">info@habitacióndobleconbañoprivado.com</t>
  </si>
  <si>
    <t xml:space="preserve">HOTEL RURAL &amp; RESTAURANTE LAS CAMARETAS</t>
  </si>
  <si>
    <t xml:space="preserve">H/MA/02092</t>
  </si>
  <si>
    <t xml:space="preserve">CIUDAD DEPORTIVA NICOLÁS ALONSO, s/n</t>
  </si>
  <si>
    <t xml:space="preserve">29380</t>
  </si>
  <si>
    <t xml:space="preserve">CORTES DE LA FRONTERA</t>
  </si>
  <si>
    <t xml:space="preserve">info@hotelrural&amp;restaurantelascamaretas.com</t>
  </si>
  <si>
    <t xml:space="preserve">hotelrestaurantelascamaretas.com/</t>
  </si>
  <si>
    <t xml:space="preserve">TOP EXCLUSIVE VIEW BEDROOM SAN PEDRO</t>
  </si>
  <si>
    <t xml:space="preserve">C/ DOCTOR EDUARDO EVANGELISTA, s/n</t>
  </si>
  <si>
    <t xml:space="preserve">29670</t>
  </si>
  <si>
    <t xml:space="preserve">info@topexclusiveviewbedroomnpedro.com</t>
  </si>
  <si>
    <t xml:space="preserve">MAS LA PAU MEDITERRANEAN COUNTRY HOTEL (ADULTS ONLY)</t>
  </si>
  <si>
    <t xml:space="preserve">CAMINO FALCONETES, 4</t>
  </si>
  <si>
    <t xml:space="preserve">03729</t>
  </si>
  <si>
    <t xml:space="preserve">LLÍBER</t>
  </si>
  <si>
    <t xml:space="preserve">670 863 721</t>
  </si>
  <si>
    <t xml:space="preserve">contact@maslapau.com</t>
  </si>
  <si>
    <t xml:space="preserve">maslapau.com/kontakt-anfahrt.html</t>
  </si>
  <si>
    <t xml:space="preserve">FANTASIA BAHIA PRINCIPE TENERIFE</t>
  </si>
  <si>
    <t xml:space="preserve">AVENIDA JOSÉ MIGUEL GALVÁN BELLO, s/n</t>
  </si>
  <si>
    <t xml:space="preserve">900535167</t>
  </si>
  <si>
    <t xml:space="preserve">rvaldes@bahia-principe.com</t>
  </si>
  <si>
    <t xml:space="preserve">fantasiabahiaprincipetenerife.com</t>
  </si>
  <si>
    <t xml:space="preserve">BALTASAR FERNANDO ALVAREZ DE LARA</t>
  </si>
  <si>
    <t xml:space="preserve">PLAZA ORIENTE, 2</t>
  </si>
  <si>
    <t xml:space="preserve">915487844</t>
  </si>
  <si>
    <t xml:space="preserve">balpans@gmail.com</t>
  </si>
  <si>
    <t xml:space="preserve">baltasarfernandoalvarezdelara.com</t>
  </si>
  <si>
    <t xml:space="preserve">MELINI GRUPO DE EMPRESAS TURISTICAS</t>
  </si>
  <si>
    <t xml:space="preserve">AVENIDA EL PUENTE, 29 6; PUERTA 48</t>
  </si>
  <si>
    <t xml:space="preserve">38700</t>
  </si>
  <si>
    <t xml:space="preserve">SANTA CRUZ DE LA PALMA</t>
  </si>
  <si>
    <t xml:space="preserve">922411271</t>
  </si>
  <si>
    <t xml:space="preserve">info@melinigrupodeempresturisticas.com</t>
  </si>
  <si>
    <t xml:space="preserve">HOTEL RURAL LA CORREA DEL ALMENDRO</t>
  </si>
  <si>
    <t xml:space="preserve">CAMINO REAL DE ALTAVISTA, 58 BAJO</t>
  </si>
  <si>
    <t xml:space="preserve">38640</t>
  </si>
  <si>
    <t xml:space="preserve">922726069</t>
  </si>
  <si>
    <t xml:space="preserve">info@hotelrurallacorreadelalmendro.com</t>
  </si>
  <si>
    <t xml:space="preserve">INVERSIONES TURISTICAS HERMIGUA</t>
  </si>
  <si>
    <t xml:space="preserve">PLAZA ENCARNACIÓN, s/n BAJO</t>
  </si>
  <si>
    <t xml:space="preserve">38820</t>
  </si>
  <si>
    <t xml:space="preserve">HERMIGUA</t>
  </si>
  <si>
    <t xml:space="preserve">922880159</t>
  </si>
  <si>
    <t xml:space="preserve">info@inversionesturisticashermigua.com</t>
  </si>
  <si>
    <t xml:space="preserve">HOTEL GARGALLO GRAN HOTEL BARCINO</t>
  </si>
  <si>
    <t xml:space="preserve">HB-003969</t>
  </si>
  <si>
    <t xml:space="preserve">CARRER JAUME I, 6 BAJO; HOTEL</t>
  </si>
  <si>
    <t xml:space="preserve">933022012</t>
  </si>
  <si>
    <t xml:space="preserve">barcino@gargallo-hotels.com</t>
  </si>
  <si>
    <t xml:space="preserve">hotelgargallogranhotelbarcino.com</t>
  </si>
  <si>
    <t xml:space="preserve">53</t>
  </si>
  <si>
    <t xml:space="preserve">SANT ANGELO</t>
  </si>
  <si>
    <t xml:space="preserve">HB-003947</t>
  </si>
  <si>
    <t xml:space="preserve">CARRER CONSELL DE CENT, 74 BAJO; (NH HOTELES</t>
  </si>
  <si>
    <t xml:space="preserve">08015</t>
  </si>
  <si>
    <t xml:space="preserve">934234647</t>
  </si>
  <si>
    <t xml:space="preserve">velvet@chicandbasic.com</t>
  </si>
  <si>
    <t xml:space="preserve">hotelsantangelobarcelonasants.com</t>
  </si>
  <si>
    <t xml:space="preserve">HOTEL APARTAMENTOS LOS ARCES</t>
  </si>
  <si>
    <t xml:space="preserve">C/ EL CORRILLO, 9</t>
  </si>
  <si>
    <t xml:space="preserve">39195</t>
  </si>
  <si>
    <t xml:space="preserve">facebook.com/hotellosarcesdeisla/</t>
  </si>
  <si>
    <t xml:space="preserve">CASA CALIXTO</t>
  </si>
  <si>
    <t xml:space="preserve">BARRIO COCINA, 1 BAJO</t>
  </si>
  <si>
    <t xml:space="preserve">39593</t>
  </si>
  <si>
    <t xml:space="preserve">VALDÁLIGA</t>
  </si>
  <si>
    <t xml:space="preserve">942709310</t>
  </si>
  <si>
    <t xml:space="preserve">casacalixtoroiz@yahoo.es</t>
  </si>
  <si>
    <t xml:space="preserve">facebook.com/casaruralcasacalixto</t>
  </si>
  <si>
    <t xml:space="preserve">HOTEL CONDE DUQUE SANTILLANA DEL MAR</t>
  </si>
  <si>
    <t xml:space="preserve">REVOLGO, 16 BAJO</t>
  </si>
  <si>
    <t xml:space="preserve">39330</t>
  </si>
  <si>
    <t xml:space="preserve">SANTILLANA DEL MAR</t>
  </si>
  <si>
    <t xml:space="preserve">942818336</t>
  </si>
  <si>
    <t xml:space="preserve">info@hotelcondeduquentillanadelmar.com</t>
  </si>
  <si>
    <t xml:space="preserve">PROMOCIONES TURISTICAS SOCIALES</t>
  </si>
  <si>
    <t xml:space="preserve">C/ TORREBLANCA DEL SOL, 5 BAJO; VILLA SOLEA</t>
  </si>
  <si>
    <t xml:space="preserve">952475850</t>
  </si>
  <si>
    <t xml:space="preserve">info@promocionesturisticassociales.com</t>
  </si>
  <si>
    <t xml:space="preserve">HOTEL BALNEARIO PARQUE DE CASORLA</t>
  </si>
  <si>
    <t xml:space="preserve">H/JA/00523</t>
  </si>
  <si>
    <t xml:space="preserve">C/ FÉLIX RODRÍGUEZ DE LA FUENTE, 29 BAJO</t>
  </si>
  <si>
    <t xml:space="preserve">953727300</t>
  </si>
  <si>
    <t xml:space="preserve">info@hotelbalnearioparquedecasorla.com</t>
  </si>
  <si>
    <t xml:space="preserve">HOTEL RESTAURANTE CASA JUANITO</t>
  </si>
  <si>
    <t xml:space="preserve">H/JA/00326</t>
  </si>
  <si>
    <t xml:space="preserve">AVENIDA CONSTITUCIÓN, 22</t>
  </si>
  <si>
    <t xml:space="preserve">23460</t>
  </si>
  <si>
    <t xml:space="preserve">PEAL DE BECERRO</t>
  </si>
  <si>
    <t xml:space="preserve">953730442</t>
  </si>
  <si>
    <t xml:space="preserve">albertoeolo@gmail.com</t>
  </si>
  <si>
    <t xml:space="preserve">hotelrestaurantecasajuanitosl.com</t>
  </si>
  <si>
    <t xml:space="preserve">PUERTA DE LA VILLA</t>
  </si>
  <si>
    <t xml:space="preserve">H/CA/01031</t>
  </si>
  <si>
    <t xml:space="preserve">PLAZA PEQUEÑA, 8</t>
  </si>
  <si>
    <t xml:space="preserve">11610</t>
  </si>
  <si>
    <t xml:space="preserve">GRAZALEMA</t>
  </si>
  <si>
    <t xml:space="preserve">956132388</t>
  </si>
  <si>
    <t xml:space="preserve">info@grazalemahotel.com</t>
  </si>
  <si>
    <t xml:space="preserve">facebook.com/hotelpuertadelavilla</t>
  </si>
  <si>
    <t xml:space="preserve">BARCELÓ SANCTI PETRI SPA RESORT</t>
  </si>
  <si>
    <t xml:space="preserve">URBANIZACIÓN LOMA DE SANCTI-PETRI, s/n BAJO; URBANIZACIÓN LOMA PUERCO</t>
  </si>
  <si>
    <t xml:space="preserve">11139</t>
  </si>
  <si>
    <t xml:space="preserve">CHICLANA DE LA FRONTERA</t>
  </si>
  <si>
    <t xml:space="preserve">956242790</t>
  </si>
  <si>
    <t xml:space="preserve">sanctipetri@barcelo.com</t>
  </si>
  <si>
    <t xml:space="preserve">hotelroyalhideawaysanctipetri.com</t>
  </si>
  <si>
    <t xml:space="preserve">196</t>
  </si>
  <si>
    <t xml:space="preserve">CASA GARCÍA</t>
  </si>
  <si>
    <t xml:space="preserve">H/HU/00772</t>
  </si>
  <si>
    <t xml:space="preserve">AVENIDA SAN MARTÍN, 2 BAJO</t>
  </si>
  <si>
    <t xml:space="preserve">21350</t>
  </si>
  <si>
    <t xml:space="preserve">ALMONASTER LA REAL</t>
  </si>
  <si>
    <t xml:space="preserve">959143109</t>
  </si>
  <si>
    <t xml:space="preserve">almonaster@ic-hoteles.com</t>
  </si>
  <si>
    <t xml:space="preserve">hotelcasagarcia.com/es/index.html</t>
  </si>
  <si>
    <t xml:space="preserve">BUENAVISTA-BOUTIQUE HOTEL DENIA</t>
  </si>
  <si>
    <t xml:space="preserve">PARTIDA TOSALET, 82</t>
  </si>
  <si>
    <t xml:space="preserve">03700</t>
  </si>
  <si>
    <t xml:space="preserve">963022972</t>
  </si>
  <si>
    <t xml:space="preserve">info@buenavista-boutiquehoteldenia.com</t>
  </si>
  <si>
    <t xml:space="preserve">HOTEL ZAPATA</t>
  </si>
  <si>
    <t xml:space="preserve">AVENIDA FARO, 72</t>
  </si>
  <si>
    <t xml:space="preserve">12594</t>
  </si>
  <si>
    <t xml:space="preserve">OROPESA DEL MAR/ORPESA</t>
  </si>
  <si>
    <t xml:space="preserve">964310425</t>
  </si>
  <si>
    <t xml:space="preserve">info@hotelzapata.com</t>
  </si>
  <si>
    <t xml:space="preserve">zapata.costaazaharhoteles.com/es/</t>
  </si>
  <si>
    <t xml:space="preserve">PIZZERIA RESTAURANTE LA FONTANA</t>
  </si>
  <si>
    <t xml:space="preserve">C/ MURO DE LA SAL, 18</t>
  </si>
  <si>
    <t xml:space="preserve">30370</t>
  </si>
  <si>
    <t xml:space="preserve">968563909</t>
  </si>
  <si>
    <t xml:space="preserve">pizzerialafontanacdp@gmail.com</t>
  </si>
  <si>
    <t xml:space="preserve">pizzerialafontanadecabodepalos.es</t>
  </si>
  <si>
    <t xml:space="preserve">GRUPOTEL PLAYA DE PALMA SUITES &amp; SPA</t>
  </si>
  <si>
    <t xml:space="preserve">CAMI CA NA GABRIELA, 27-29</t>
  </si>
  <si>
    <t xml:space="preserve">971494040</t>
  </si>
  <si>
    <t xml:space="preserve">playadepalma@grupotel.com</t>
  </si>
  <si>
    <t xml:space="preserve">grupotelplayadepalmasuitesspa.com</t>
  </si>
  <si>
    <t xml:space="preserve">133</t>
  </si>
  <si>
    <t xml:space="preserve">CAN PUNCHE HOLDINGS MALTA LIMITED</t>
  </si>
  <si>
    <t xml:space="preserve">POLIGONO CUATRO, s/n BAJO</t>
  </si>
  <si>
    <t xml:space="preserve">07460</t>
  </si>
  <si>
    <t xml:space="preserve">POLLENÇA</t>
  </si>
  <si>
    <t xml:space="preserve">971533703</t>
  </si>
  <si>
    <t xml:space="preserve">canpuncheholdingsmaltalimited.com</t>
  </si>
  <si>
    <t xml:space="preserve">AMLA EXPLOTACIONES TURISTICAS</t>
  </si>
  <si>
    <t xml:space="preserve">CARRER TEMPORAL, s/n BAJO(H.SIMAR)</t>
  </si>
  <si>
    <t xml:space="preserve">07469</t>
  </si>
  <si>
    <t xml:space="preserve">971535037</t>
  </si>
  <si>
    <t xml:space="preserve">amlaexplotacionesturisticassa.com</t>
  </si>
  <si>
    <t xml:space="preserve">SINGULAR CALA RATJADA BY EUROTELS</t>
  </si>
  <si>
    <t xml:space="preserve">C/ MÉNDEZ NÚÑEZ, 61</t>
  </si>
  <si>
    <t xml:space="preserve">971549927</t>
  </si>
  <si>
    <t xml:space="preserve">singularcalaratjadabyeurotels.com</t>
  </si>
  <si>
    <t xml:space="preserve">C/ JOAN ALCOVER, s/n BAJO; HOTEL PALMANOVA</t>
  </si>
  <si>
    <t xml:space="preserve">971681750</t>
  </si>
  <si>
    <t xml:space="preserve">3 LLAVES</t>
  </si>
  <si>
    <t xml:space="preserve">EL PETIT CONVENT</t>
  </si>
  <si>
    <t xml:space="preserve">HG-002351</t>
  </si>
  <si>
    <t xml:space="preserve">CARRER SANT JOSEP, 3 BAJO (HOTEL BLISS BEGUR)</t>
  </si>
  <si>
    <t xml:space="preserve">17255</t>
  </si>
  <si>
    <t xml:space="preserve">BEGUR</t>
  </si>
  <si>
    <t xml:space="preserve">972622724</t>
  </si>
  <si>
    <t xml:space="preserve">info@petitconvet.com</t>
  </si>
  <si>
    <t xml:space="preserve">ecologiaturismeisostenibilitat.es</t>
  </si>
  <si>
    <t xml:space="preserve">11</t>
  </si>
  <si>
    <t xml:space="preserve">ACEVI VAL D´ARAN</t>
  </si>
  <si>
    <t xml:space="preserve">HVA-000814</t>
  </si>
  <si>
    <t xml:space="preserve">AVENIDA ALCALDE CALBETÓ BARRA, 20 BAJO</t>
  </si>
  <si>
    <t xml:space="preserve">25530</t>
  </si>
  <si>
    <t xml:space="preserve">VIELHA E MIJARAN</t>
  </si>
  <si>
    <t xml:space="preserve">973643233</t>
  </si>
  <si>
    <t xml:space="preserve">valdaran@acevihotels.com</t>
  </si>
  <si>
    <t xml:space="preserve">acevi-valdaran.hotel-baqueira.com</t>
  </si>
  <si>
    <t xml:space="preserve">58</t>
  </si>
  <si>
    <t xml:space="preserve">AVENIDA ALCALDE CALBETÓ BARRA, 20</t>
  </si>
  <si>
    <t xml:space="preserve">HOTEL RESTAURANTE GARONA BOSSOST</t>
  </si>
  <si>
    <t xml:space="preserve">HVA-000181</t>
  </si>
  <si>
    <t xml:space="preserve">AVENIDA EDUARD AUNÓS, 1</t>
  </si>
  <si>
    <t xml:space="preserve">25550</t>
  </si>
  <si>
    <t xml:space="preserve">BOSSÒST</t>
  </si>
  <si>
    <t xml:space="preserve">973648246</t>
  </si>
  <si>
    <t xml:space="preserve">info@hotelgarona.com</t>
  </si>
  <si>
    <t xml:space="preserve">hotelrestaurantegaronabossost.com</t>
  </si>
  <si>
    <t xml:space="preserve">HOSTAL DE LA PLAYA</t>
  </si>
  <si>
    <t xml:space="preserve">LUGAR BARRO, s/n BAJO</t>
  </si>
  <si>
    <t xml:space="preserve">985400766</t>
  </si>
  <si>
    <t xml:space="preserve">info@hostaldelaplaya.com</t>
  </si>
  <si>
    <t xml:space="preserve">facebook.com/hostaldelaplayabarro</t>
  </si>
  <si>
    <t xml:space="preserve">ALEGRE</t>
  </si>
  <si>
    <t xml:space="preserve">SOUTULLO, 132 BAJO; HOSTAL ALEGRE-P.MAJ</t>
  </si>
  <si>
    <t xml:space="preserve">986745757</t>
  </si>
  <si>
    <t xml:space="preserve">info@alegre.com</t>
  </si>
  <si>
    <t xml:space="preserve">turgalicia.es/sit/ficha_datos.asp</t>
  </si>
  <si>
    <t xml:space="preserve">PERLA SEVEN APARTMENTS AND ROOMS</t>
  </si>
  <si>
    <t xml:space="preserve">CARRER PERLA, 7</t>
  </si>
  <si>
    <t xml:space="preserve">info@perlasevenapartmentsandrooms.com</t>
  </si>
  <si>
    <t xml:space="preserve">HOTEL MONTES BLANCOS</t>
  </si>
  <si>
    <t xml:space="preserve">AVENIDA SANTO DOMINGO DE LA CALZADA, KILOMETRO 2O</t>
  </si>
  <si>
    <t xml:space="preserve">26280</t>
  </si>
  <si>
    <t xml:space="preserve">EZCARAY</t>
  </si>
  <si>
    <t xml:space="preserve">gestion.ruben@gmail.com</t>
  </si>
  <si>
    <t xml:space="preserve">hotelmontesblancos.business.site</t>
  </si>
  <si>
    <t xml:space="preserve">HOTEL MEDITERRANEA</t>
  </si>
  <si>
    <t xml:space="preserve">AUTOVIA M-50, KILOMETRO 34 DIRECCIÓN CORDOBA</t>
  </si>
  <si>
    <t xml:space="preserve">28051</t>
  </si>
  <si>
    <t xml:space="preserve">info@hotelmediterranea.com</t>
  </si>
  <si>
    <t xml:space="preserve">hotelmediterranea.com-madrid.com</t>
  </si>
  <si>
    <t xml:space="preserve">APARTMENT PUERTO BANUS MARBELLA</t>
  </si>
  <si>
    <t xml:space="preserve">AVENIDA ROTARY INTERNACIONAL, 211 A</t>
  </si>
  <si>
    <t xml:space="preserve">29660</t>
  </si>
  <si>
    <t xml:space="preserve">info@apartmentpuertobanusmarbella.com</t>
  </si>
  <si>
    <t xml:space="preserve">FRANCISCO JOSÉ REYES VILLADIEGO</t>
  </si>
  <si>
    <t xml:space="preserve">C/ REAL, 8 BAJO</t>
  </si>
  <si>
    <t xml:space="preserve">41909</t>
  </si>
  <si>
    <t xml:space="preserve">SALTERAS</t>
  </si>
  <si>
    <t xml:space="preserve">freyesvilladiego@yahoo.com</t>
  </si>
  <si>
    <t xml:space="preserve">LAGUNA DEL VILLARDÓN</t>
  </si>
  <si>
    <t xml:space="preserve">GENERALÍSIMO, 18 BAJO</t>
  </si>
  <si>
    <t xml:space="preserve">49137</t>
  </si>
  <si>
    <t xml:space="preserve">VILLARRÍN DE CAMPOS</t>
  </si>
  <si>
    <t xml:space="preserve">lagunadelvillardon@yahoo.es</t>
  </si>
  <si>
    <t xml:space="preserve">hotelrurallagunadelvillardon.com</t>
  </si>
  <si>
    <t xml:space="preserve">LA CASONA DE RALES</t>
  </si>
  <si>
    <t xml:space="preserve">LUGAR RALES, 4</t>
  </si>
  <si>
    <t xml:space="preserve">33594</t>
  </si>
  <si>
    <t xml:space="preserve">600 54 32 65</t>
  </si>
  <si>
    <t xml:space="preserve">lacasonaderalesvillaviciosa@gmail.com</t>
  </si>
  <si>
    <t xml:space="preserve">lacasonaderalesvillaviciosa.com/</t>
  </si>
  <si>
    <t xml:space="preserve">ALOE VERA SHARED HOUSE</t>
  </si>
  <si>
    <t xml:space="preserve">C/ ORQUÍDEA, 5</t>
  </si>
  <si>
    <t xml:space="preserve">38612</t>
  </si>
  <si>
    <t xml:space="preserve">GRANADILLA DE ABONA</t>
  </si>
  <si>
    <t xml:space="preserve">644 73 71 93</t>
  </si>
  <si>
    <t xml:space="preserve">aloeverasharedhouse@gmail.com</t>
  </si>
  <si>
    <t xml:space="preserve">facebook.com/aloeverasharedhouse</t>
  </si>
  <si>
    <t xml:space="preserve">VILLAGE RESIDENCIAL DON QUIJOTE</t>
  </si>
  <si>
    <t xml:space="preserve">C/ DON QUIJOTE, 12</t>
  </si>
  <si>
    <t xml:space="preserve">28020</t>
  </si>
  <si>
    <t xml:space="preserve">667 87 42 27</t>
  </si>
  <si>
    <t xml:space="preserve">reservas.vam@gmail.com</t>
  </si>
  <si>
    <t xml:space="preserve">ALFONSO</t>
  </si>
  <si>
    <t xml:space="preserve">C/ COSO, 15-17-19 BAJO; DUPLICADO 15-17</t>
  </si>
  <si>
    <t xml:space="preserve">50003</t>
  </si>
  <si>
    <t xml:space="preserve">876541118</t>
  </si>
  <si>
    <t xml:space="preserve">hotelalfonso@palafoxhoteles.com</t>
  </si>
  <si>
    <t xml:space="preserve">palafoxhoteles.com/hotel-alfonso</t>
  </si>
  <si>
    <t xml:space="preserve">103</t>
  </si>
  <si>
    <t xml:space="preserve">EL PUERTO</t>
  </si>
  <si>
    <t xml:space="preserve">C/ GUAZALATE, 24 BAJO</t>
  </si>
  <si>
    <t xml:space="preserve">28670</t>
  </si>
  <si>
    <t xml:space="preserve">VILLAVICIOSA DE ODÓN</t>
  </si>
  <si>
    <t xml:space="preserve">91 616 77 07</t>
  </si>
  <si>
    <t xml:space="preserve">info@elpuerto.com</t>
  </si>
  <si>
    <t xml:space="preserve">hotelresidenciavillaviciosa.com/</t>
  </si>
  <si>
    <t xml:space="preserve">AC HOTEL SAN SEBASTIÁN DE LOS REYES</t>
  </si>
  <si>
    <t xml:space="preserve">AVENIDA CERRO DEL ÁGUILA, 15-17 BAJO; DUPLICADO 15-17</t>
  </si>
  <si>
    <t xml:space="preserve">28703</t>
  </si>
  <si>
    <t xml:space="preserve">SAN SEBASTIÁN DE LOS REYES</t>
  </si>
  <si>
    <t xml:space="preserve">916237055</t>
  </si>
  <si>
    <t xml:space="preserve">acssdelosreyes@ac-hotels.com</t>
  </si>
  <si>
    <t xml:space="preserve">achotelsansebastindelosreyes.com</t>
  </si>
  <si>
    <t xml:space="preserve">HOTEL PUENTE ROMANO DE SALAMANCA</t>
  </si>
  <si>
    <t xml:space="preserve">PLAZA CHICA, 10 BAJO</t>
  </si>
  <si>
    <t xml:space="preserve">37008</t>
  </si>
  <si>
    <t xml:space="preserve">923190953</t>
  </si>
  <si>
    <t xml:space="preserve">reservas@hotelpuenteromanodesalamanca.com</t>
  </si>
  <si>
    <t xml:space="preserve">hotelpuenteromanodesalamanca.com</t>
  </si>
  <si>
    <t xml:space="preserve">35</t>
  </si>
  <si>
    <t xml:space="preserve">REYES CATÓLICOS</t>
  </si>
  <si>
    <t xml:space="preserve">PASEO ESTACIÓN, 32-38</t>
  </si>
  <si>
    <t xml:space="preserve">37004</t>
  </si>
  <si>
    <t xml:space="preserve">923241064</t>
  </si>
  <si>
    <t xml:space="preserve">reservas@hotelreyescatolicossalamanca.com</t>
  </si>
  <si>
    <t xml:space="preserve">hotelreyescatolicossalamanca.com</t>
  </si>
  <si>
    <t xml:space="preserve">HOTEL RURAL LA CASA DE LOS 3 CIELOS</t>
  </si>
  <si>
    <t xml:space="preserve">C/ LIBERTAD, 11</t>
  </si>
  <si>
    <t xml:space="preserve">13610</t>
  </si>
  <si>
    <t xml:space="preserve">CAMPO DE CRIPTANA</t>
  </si>
  <si>
    <t xml:space="preserve">CIUDAD REAL</t>
  </si>
  <si>
    <t xml:space="preserve">926563790</t>
  </si>
  <si>
    <t xml:space="preserve">casalos3cielos@casalos3cielos.com</t>
  </si>
  <si>
    <t xml:space="preserve">hotelrurallacasadelos3cielos.com</t>
  </si>
  <si>
    <t xml:space="preserve">9</t>
  </si>
  <si>
    <t xml:space="preserve">ALIMENTOS Y SERVICIOS HOTELEROS</t>
  </si>
  <si>
    <t xml:space="preserve">TOMÁS MILLER, s/n</t>
  </si>
  <si>
    <t xml:space="preserve">35007</t>
  </si>
  <si>
    <t xml:space="preserve">928464615</t>
  </si>
  <si>
    <t xml:space="preserve">info@alimentosyservicioshoteleros.com</t>
  </si>
  <si>
    <t xml:space="preserve">ALOE CANTERAS</t>
  </si>
  <si>
    <t xml:space="preserve">SAGASTA, 98 BAJO</t>
  </si>
  <si>
    <t xml:space="preserve">35008</t>
  </si>
  <si>
    <t xml:space="preserve">928464907</t>
  </si>
  <si>
    <t xml:space="preserve">reservas@aloecanteras.com</t>
  </si>
  <si>
    <t xml:space="preserve">aloecanteras.com-grancanaria.com</t>
  </si>
  <si>
    <t xml:space="preserve">HOTEL ESCUELA SANTA BRIGIDA</t>
  </si>
  <si>
    <t xml:space="preserve">REAL DE COELLO, 2 BAJO(HOTEL ESCUELA SANTA BRI</t>
  </si>
  <si>
    <t xml:space="preserve">35310</t>
  </si>
  <si>
    <t xml:space="preserve">SANTA BRÍGIDA</t>
  </si>
  <si>
    <t xml:space="preserve">928478400</t>
  </si>
  <si>
    <t xml:space="preserve">hesb@hecansa.com</t>
  </si>
  <si>
    <t xml:space="preserve">hotelescuelasantabrigida.com/es/</t>
  </si>
  <si>
    <t xml:space="preserve">PRODUCTORES HOTELEROS REUNIDOS</t>
  </si>
  <si>
    <t xml:space="preserve">URBANIZACIÓN PUERTO RICO, s/n BAJO(PARCELA H14)</t>
  </si>
  <si>
    <t xml:space="preserve">928725142</t>
  </si>
  <si>
    <t xml:space="preserve">info@productoreshotelerosreunidos.com</t>
  </si>
  <si>
    <t xml:space="preserve">APARTMENTS IN BARCELONA CORDERS</t>
  </si>
  <si>
    <t xml:space="preserve">CORDERS, 1</t>
  </si>
  <si>
    <t xml:space="preserve">932954192</t>
  </si>
  <si>
    <t xml:space="preserve">info@apartmentsinbarcelonacorders.com</t>
  </si>
  <si>
    <t xml:space="preserve">43</t>
  </si>
  <si>
    <t xml:space="preserve">HOTEL ROCATEL</t>
  </si>
  <si>
    <t xml:space="preserve">HB-000428</t>
  </si>
  <si>
    <t xml:space="preserve">AVINGUDA MARESME, 1 BAJO</t>
  </si>
  <si>
    <t xml:space="preserve">08360</t>
  </si>
  <si>
    <t xml:space="preserve">CANET DE MAR</t>
  </si>
  <si>
    <t xml:space="preserve">937940350</t>
  </si>
  <si>
    <t xml:space="preserve">hotelrocatel@gmail.com</t>
  </si>
  <si>
    <t xml:space="preserve">hotelrocatel-playacanetdemar.com</t>
  </si>
  <si>
    <t xml:space="preserve">BIENESTAR BALNEARIO DE GRÁVALOS</t>
  </si>
  <si>
    <t xml:space="preserve">C/ ELORZA ARISTORENA, 35 BAJO</t>
  </si>
  <si>
    <t xml:space="preserve">26587</t>
  </si>
  <si>
    <t xml:space="preserve">GRÁVALOS</t>
  </si>
  <si>
    <t xml:space="preserve">941398115</t>
  </si>
  <si>
    <t xml:space="preserve">info@bienestarbalneariodegrávalos.com</t>
  </si>
  <si>
    <t xml:space="preserve">78</t>
  </si>
  <si>
    <t xml:space="preserve">BILBAO CITY CENTER BY ABBA SUITES</t>
  </si>
  <si>
    <t xml:space="preserve">C/ HUERTAS DE LA VILLA, 15</t>
  </si>
  <si>
    <t xml:space="preserve">48007</t>
  </si>
  <si>
    <t xml:space="preserve">946465055</t>
  </si>
  <si>
    <t xml:space="preserve">abbahoteles@abbahoteles.com</t>
  </si>
  <si>
    <t xml:space="preserve">bilbaocitycenterbyabbasuites.com</t>
  </si>
  <si>
    <t xml:space="preserve">HOTEL RESTAURANTE CAMPIÑA DEL REY</t>
  </si>
  <si>
    <t xml:space="preserve">H/SE/00705</t>
  </si>
  <si>
    <t xml:space="preserve">CARRETERA MADRID-CÁDIZ, s/n s/n</t>
  </si>
  <si>
    <t xml:space="preserve">41409</t>
  </si>
  <si>
    <t xml:space="preserve">ÉCIJA</t>
  </si>
  <si>
    <t xml:space="preserve">954833992</t>
  </si>
  <si>
    <t xml:space="preserve">reservas@hotelcampinadelrey.com</t>
  </si>
  <si>
    <t xml:space="preserve">hotelrestaurantecampiadelrey.com</t>
  </si>
  <si>
    <t xml:space="preserve">ANTONIO JOSE JIMENEZ RUIZ E. HIJOS</t>
  </si>
  <si>
    <t xml:space="preserve">MARÍA VÁZQUEZ PONCE, s/n</t>
  </si>
  <si>
    <t xml:space="preserve">41300</t>
  </si>
  <si>
    <t xml:space="preserve">LA RINCONADA</t>
  </si>
  <si>
    <t xml:space="preserve">955790597</t>
  </si>
  <si>
    <t xml:space="preserve">info@antoniojosejimenezruizehijos.com</t>
  </si>
  <si>
    <t xml:space="preserve">LAS CASAS DE LA JUDERÍA</t>
  </si>
  <si>
    <t xml:space="preserve">H/CO/00702</t>
  </si>
  <si>
    <t xml:space="preserve">TOMÁS CONDE, 10</t>
  </si>
  <si>
    <t xml:space="preserve">14004</t>
  </si>
  <si>
    <t xml:space="preserve">957202094</t>
  </si>
  <si>
    <t xml:space="preserve">reservas@lascasasdelajuderiadecordoba.com</t>
  </si>
  <si>
    <t xml:space="preserve">lascasasdelajuderiadecordoba.com</t>
  </si>
  <si>
    <t xml:space="preserve">64</t>
  </si>
  <si>
    <t xml:space="preserve">HOTEL EL PALACETE DEL CORREGIDOR</t>
  </si>
  <si>
    <t xml:space="preserve">C/ ESCAMADO, 5-7</t>
  </si>
  <si>
    <t xml:space="preserve">958881283</t>
  </si>
  <si>
    <t xml:space="preserve">info@hotelelpalacetedelcorregidor.com</t>
  </si>
  <si>
    <t xml:space="preserve">HOTEL TERMAS MARINAS EL PALASIET</t>
  </si>
  <si>
    <t xml:space="preserve">CARRER PONTAZGO, 11 BAJO</t>
  </si>
  <si>
    <t xml:space="preserve">964300250</t>
  </si>
  <si>
    <t xml:space="preserve">info@palasiet.com</t>
  </si>
  <si>
    <t xml:space="preserve">hoteltermasmarinaselpalasiet.com</t>
  </si>
  <si>
    <t xml:space="preserve">68</t>
  </si>
  <si>
    <t xml:space="preserve">GUESTHOUSE CENTRAL</t>
  </si>
  <si>
    <t xml:space="preserve">C/ PINTOR APARICIO, 27 1º</t>
  </si>
  <si>
    <t xml:space="preserve">03003</t>
  </si>
  <si>
    <t xml:space="preserve">965798112</t>
  </si>
  <si>
    <t xml:space="preserve">info@guesthousecentral.com</t>
  </si>
  <si>
    <t xml:space="preserve">enhoteles.es/guesthouse_central/</t>
  </si>
  <si>
    <t xml:space="preserve">HOTEL THE BULL &amp; BEAR</t>
  </si>
  <si>
    <t xml:space="preserve">CALLEJON MOLLS, 17</t>
  </si>
  <si>
    <t xml:space="preserve">03726</t>
  </si>
  <si>
    <t xml:space="preserve">BENITACHELL/EL POBLE NOU DE BENITATXELL</t>
  </si>
  <si>
    <t xml:space="preserve">966494143</t>
  </si>
  <si>
    <t xml:space="preserve">info@hotelthebull&amp;bear.com</t>
  </si>
  <si>
    <t xml:space="preserve">bullnbear4.wixsite.com/bullnbear</t>
  </si>
  <si>
    <t xml:space="preserve">APARTHOTEL JARDÍN DEL RÍO CUERVO</t>
  </si>
  <si>
    <t xml:space="preserve">BARRIO DEMETRIOS, 11-12</t>
  </si>
  <si>
    <t xml:space="preserve">16150</t>
  </si>
  <si>
    <t xml:space="preserve">VEGA DEL CODORNO</t>
  </si>
  <si>
    <t xml:space="preserve">969283246</t>
  </si>
  <si>
    <t xml:space="preserve">info@aparthoteljardíndelríocuervo.com</t>
  </si>
  <si>
    <t xml:space="preserve">EXCELSIOR</t>
  </si>
  <si>
    <t xml:space="preserve">C/ VARA DE REI, 9 BAJO</t>
  </si>
  <si>
    <t xml:space="preserve">971340185</t>
  </si>
  <si>
    <t xml:space="preserve">excelsior@sibiza.com</t>
  </si>
  <si>
    <t xml:space="preserve">apartamentosexcelsior-ibiza.com/</t>
  </si>
  <si>
    <t xml:space="preserve">HOTEL BALNEARIO ALAMA DE ARAGON</t>
  </si>
  <si>
    <t xml:space="preserve">SAN ROQUE, 1 BAJO</t>
  </si>
  <si>
    <t xml:space="preserve">50230</t>
  </si>
  <si>
    <t xml:space="preserve">ALHAMA DE ARAGÓN</t>
  </si>
  <si>
    <t xml:space="preserve">976879239</t>
  </si>
  <si>
    <t xml:space="preserve">reservas@hotelbalnearioalhamadearagon.com</t>
  </si>
  <si>
    <t xml:space="preserve">hotelbalnearioalhamadearagon.com</t>
  </si>
  <si>
    <t xml:space="preserve">121</t>
  </si>
  <si>
    <t xml:space="preserve">HOTEL ATALAYA</t>
  </si>
  <si>
    <t xml:space="preserve">FERNANDO LOZANO, s/n</t>
  </si>
  <si>
    <t xml:space="preserve">44460</t>
  </si>
  <si>
    <t xml:space="preserve">SARRIÓN</t>
  </si>
  <si>
    <t xml:space="preserve">TERUEL</t>
  </si>
  <si>
    <t xml:space="preserve">978780459</t>
  </si>
  <si>
    <t xml:space="preserve">hotelrestauranteatalaya@gmail.com</t>
  </si>
  <si>
    <t xml:space="preserve">facebook.com/hotelatalayasarrion</t>
  </si>
  <si>
    <t xml:space="preserve">HOTEL PARRILLADA TERRANOVA</t>
  </si>
  <si>
    <t xml:space="preserve">REGUEIRA, 10</t>
  </si>
  <si>
    <t xml:space="preserve">15387</t>
  </si>
  <si>
    <t xml:space="preserve">OZA DOS RIOS</t>
  </si>
  <si>
    <t xml:space="preserve">981792453</t>
  </si>
  <si>
    <t xml:space="preserve">adminterranova@telefonica.net</t>
  </si>
  <si>
    <t xml:space="preserve">facebook.com/parrilladaterranova</t>
  </si>
  <si>
    <t xml:space="preserve">THALASSO CANTÁBRICO LAS SIRENAS</t>
  </si>
  <si>
    <t xml:space="preserve">C/ SACIDO, s/n BAJO; HOTEL HTC</t>
  </si>
  <si>
    <t xml:space="preserve">27861</t>
  </si>
  <si>
    <t xml:space="preserve">VIVEIRO</t>
  </si>
  <si>
    <t xml:space="preserve">982560200</t>
  </si>
  <si>
    <t xml:space="preserve">info@thalassocantábricolassirenas.com</t>
  </si>
  <si>
    <t xml:space="preserve">thalassocantabricolassirenas.com</t>
  </si>
  <si>
    <t xml:space="preserve">146</t>
  </si>
  <si>
    <t xml:space="preserve">HOTEL CRISTINA</t>
  </si>
  <si>
    <t xml:space="preserve">C/ LAS CABAÑAS s/n</t>
  </si>
  <si>
    <t xml:space="preserve">33180</t>
  </si>
  <si>
    <t xml:space="preserve">NOREÑA</t>
  </si>
  <si>
    <t xml:space="preserve">985744747</t>
  </si>
  <si>
    <t xml:space="preserve">info@hotelcristina****.com</t>
  </si>
  <si>
    <t xml:space="preserve">bodashotelcristina.com/index.php</t>
  </si>
  <si>
    <t xml:space="preserve">AB MURIAS BLANCAS</t>
  </si>
  <si>
    <t xml:space="preserve">C/ VÍCTOR GARCÍA DE LA CONCHA, 12, (HOTEL)</t>
  </si>
  <si>
    <t xml:space="preserve">33300</t>
  </si>
  <si>
    <t xml:space="preserve">VILLAVICIOSA</t>
  </si>
  <si>
    <t xml:space="preserve">985893366</t>
  </si>
  <si>
    <t xml:space="preserve">info@hotelabmuriasblancas.es</t>
  </si>
  <si>
    <t xml:space="preserve">hotelabmuriasblancas.weebly.com/</t>
  </si>
  <si>
    <t xml:space="preserve">VILLA BLANCA</t>
  </si>
  <si>
    <t xml:space="preserve">AUGUSTO GONZÁLEZ BESADA, 5</t>
  </si>
  <si>
    <t xml:space="preserve">36700</t>
  </si>
  <si>
    <t xml:space="preserve">TUI</t>
  </si>
  <si>
    <t xml:space="preserve">986603525</t>
  </si>
  <si>
    <t xml:space="preserve">info@hotelvillablancatui.com</t>
  </si>
  <si>
    <t xml:space="preserve">facebook.com/hotelvillablancatui</t>
  </si>
  <si>
    <t xml:space="preserve">HOTEL RURAL PUERTA DE CADERECHAS</t>
  </si>
  <si>
    <t xml:space="preserve">C/ CAPITÁN RUEDA, 30 BAJO</t>
  </si>
  <si>
    <t xml:space="preserve">09593</t>
  </si>
  <si>
    <t xml:space="preserve">OÑA</t>
  </si>
  <si>
    <t xml:space="preserve">puertadecaderechas_fd@hotmail.com</t>
  </si>
  <si>
    <t xml:space="preserve">hotelruralpuertadecaderechas.es</t>
  </si>
  <si>
    <t xml:space="preserve">HOTEL EL SUEÑO DEL INFANTE</t>
  </si>
  <si>
    <t xml:space="preserve">C/ SAN JUAN DE DIOS, 14</t>
  </si>
  <si>
    <t xml:space="preserve">19001</t>
  </si>
  <si>
    <t xml:space="preserve">info@hotelsuenodelinfante.org</t>
  </si>
  <si>
    <t xml:space="preserve">xn--hotelsueodelinfante-23b.org</t>
  </si>
  <si>
    <t xml:space="preserve">THE BEACH HOUSE JÁVEA</t>
  </si>
  <si>
    <t xml:space="preserve">PLAZA PRESIDENTE ADOLFO SUÁREZ, 16</t>
  </si>
  <si>
    <t xml:space="preserve">03730</t>
  </si>
  <si>
    <t xml:space="preserve">JÁVEA/XÀBIA</t>
  </si>
  <si>
    <t xml:space="preserve">info@thebeachhousejávea.com</t>
  </si>
  <si>
    <t xml:space="preserve">facebook.com/thebeachhousejavea</t>
  </si>
  <si>
    <t xml:space="preserve">CASA RURAL EL CORTIJO DE MATAMULAS</t>
  </si>
  <si>
    <t xml:space="preserve">FULGENCIO FERNÁNDEZ, 26</t>
  </si>
  <si>
    <t xml:space="preserve">13343</t>
  </si>
  <si>
    <t xml:space="preserve">VILLAMANRIQUE</t>
  </si>
  <si>
    <t xml:space="preserve">info@caruralelcortijodematamulas.com</t>
  </si>
  <si>
    <t xml:space="preserve">VILLA BANDAMA GOLF - ADULTS ONLY</t>
  </si>
  <si>
    <t xml:space="preserve">MONTAÑETA CHA MARÍA MIRANDA, 10</t>
  </si>
  <si>
    <t xml:space="preserve">35307</t>
  </si>
  <si>
    <t xml:space="preserve">info@villabandamagolf-adultsonly.com</t>
  </si>
  <si>
    <t xml:space="preserve">CORTIJO EL CHENIL RURAL RETREAT</t>
  </si>
  <si>
    <t xml:space="preserve">LUGAR PDO. CHENIL, 4</t>
  </si>
  <si>
    <t xml:space="preserve">29566</t>
  </si>
  <si>
    <t xml:space="preserve">CASARABONELA</t>
  </si>
  <si>
    <t xml:space="preserve">info@cortijoelchenilruralretreat.com</t>
  </si>
  <si>
    <t xml:space="preserve">APARTAMENTOS PARQUE CAROLINA</t>
  </si>
  <si>
    <t xml:space="preserve">C/ LA TÉ, 1</t>
  </si>
  <si>
    <t xml:space="preserve">info@apartamentosparquecarolina.com</t>
  </si>
  <si>
    <t xml:space="preserve">apartamentosparquecarolina.top/</t>
  </si>
  <si>
    <t xml:space="preserve">HOTEL LA COLINA JANDÍA</t>
  </si>
  <si>
    <t xml:space="preserve">C/ MAFASCA, 18</t>
  </si>
  <si>
    <t xml:space="preserve">PAJARA</t>
  </si>
  <si>
    <t xml:space="preserve">639 11 35 96</t>
  </si>
  <si>
    <t xml:space="preserve">hotel-la-colina@hotmail.com</t>
  </si>
  <si>
    <t xml:space="preserve">hotellacolina.com/es/index.html</t>
  </si>
  <si>
    <t xml:space="preserve">DREAM FLAT</t>
  </si>
  <si>
    <t xml:space="preserve">C/ LOS SUEÑOS, 71, PISO 3</t>
  </si>
  <si>
    <t xml:space="preserve">38006</t>
  </si>
  <si>
    <t xml:space="preserve">657 557 513</t>
  </si>
  <si>
    <t xml:space="preserve">info@dreamapartmentscanarias.com</t>
  </si>
  <si>
    <t xml:space="preserve">dreamapartmentscanarias.com/es/</t>
  </si>
  <si>
    <t xml:space="preserve">HOTEL EL PENTAGONO</t>
  </si>
  <si>
    <t xml:space="preserve">CARRETERA, s/n</t>
  </si>
  <si>
    <t xml:space="preserve">05540</t>
  </si>
  <si>
    <t xml:space="preserve">MUÑANA</t>
  </si>
  <si>
    <t xml:space="preserve">ÁVILA</t>
  </si>
  <si>
    <t xml:space="preserve">669 304 919</t>
  </si>
  <si>
    <t xml:space="preserve">reservas@restaurantehotelelpentagono.com</t>
  </si>
  <si>
    <t xml:space="preserve">restaurantehotelelpentagono.com</t>
  </si>
  <si>
    <t xml:space="preserve">APARTAHOTEL AVENIDA DE AMÉRICA TIJCAL</t>
  </si>
  <si>
    <t xml:space="preserve">C/ BÉJAR, 29</t>
  </si>
  <si>
    <t xml:space="preserve">28028</t>
  </si>
  <si>
    <t xml:space="preserve">912670485</t>
  </si>
  <si>
    <t xml:space="preserve">reservas@apartahotelavenidadeamerica.com</t>
  </si>
  <si>
    <t xml:space="preserve">apartahotelavenidadeamerica.com</t>
  </si>
  <si>
    <t xml:space="preserve">PETIT PALACE ARTURO SORIA</t>
  </si>
  <si>
    <t xml:space="preserve">ARTURO SORIA, 14 BAJO</t>
  </si>
  <si>
    <t xml:space="preserve">28027</t>
  </si>
  <si>
    <t xml:space="preserve">914062130</t>
  </si>
  <si>
    <t xml:space="preserve">arturosoria@petitpalace.com</t>
  </si>
  <si>
    <t xml:space="preserve">hotelpetitpalacearturosoria.com</t>
  </si>
  <si>
    <t xml:space="preserve">44</t>
  </si>
  <si>
    <t xml:space="preserve">SERRANO RECOLETOS</t>
  </si>
  <si>
    <t xml:space="preserve">VILLANUEVA, 2</t>
  </si>
  <si>
    <t xml:space="preserve">28001</t>
  </si>
  <si>
    <t xml:space="preserve">915761071</t>
  </si>
  <si>
    <t xml:space="preserve">info@apart-hotelserranorecoletos.com</t>
  </si>
  <si>
    <t xml:space="preserve">apart-hotelserranorecoletos.com</t>
  </si>
  <si>
    <t xml:space="preserve">HOSTAL LA POSADA DE LA MAGISTRAL</t>
  </si>
  <si>
    <t xml:space="preserve">C/ TERCIA, 8</t>
  </si>
  <si>
    <t xml:space="preserve">28801</t>
  </si>
  <si>
    <t xml:space="preserve">ALCALÁ DE HENARES</t>
  </si>
  <si>
    <t xml:space="preserve">918778430</t>
  </si>
  <si>
    <t xml:space="preserve">laposadamagistral@gmail.com</t>
  </si>
  <si>
    <t xml:space="preserve">hostallaposadadelamagistral.com</t>
  </si>
  <si>
    <t xml:space="preserve">EL SEÑORIO DE LA SERREZUELA HOTEL</t>
  </si>
  <si>
    <t xml:space="preserve">VICTORIANO, 44</t>
  </si>
  <si>
    <t xml:space="preserve">40532</t>
  </si>
  <si>
    <t xml:space="preserve">ALDEANUEVA DE LA SERREZUELA</t>
  </si>
  <si>
    <t xml:space="preserve">921063020</t>
  </si>
  <si>
    <t xml:space="preserve">elsenoriodelaserrezuela@hotmail.com</t>
  </si>
  <si>
    <t xml:space="preserve">elseoriodelaserrezuelahotel.com</t>
  </si>
  <si>
    <t xml:space="preserve">RESIDENCIAL PLAYA LOS ROQUES</t>
  </si>
  <si>
    <t xml:space="preserve">LAS CAÑAVERAS, s/n BAJO</t>
  </si>
  <si>
    <t xml:space="preserve">38418</t>
  </si>
  <si>
    <t xml:space="preserve">LOS REALEJOS</t>
  </si>
  <si>
    <t xml:space="preserve">922365030</t>
  </si>
  <si>
    <t xml:space="preserve">info@playadelosroques.com</t>
  </si>
  <si>
    <t xml:space="preserve">residencialplayalosroquessl.com</t>
  </si>
  <si>
    <t xml:space="preserve">ACHIDEM RESTAURANTES TENERIFE</t>
  </si>
  <si>
    <t xml:space="preserve">CENTRO COMERCIAL PUEBLO CANARIO, s/n LOCAL 214</t>
  </si>
  <si>
    <t xml:space="preserve">922715330</t>
  </si>
  <si>
    <t xml:space="preserve">info@achidemrestaurantestenerife.com</t>
  </si>
  <si>
    <t xml:space="preserve">ROYAL PALM</t>
  </si>
  <si>
    <t xml:space="preserve">C/ RODEO, 6</t>
  </si>
  <si>
    <t xml:space="preserve">38650</t>
  </si>
  <si>
    <t xml:space="preserve">922793148</t>
  </si>
  <si>
    <t xml:space="preserve">info@royalpalm.com</t>
  </si>
  <si>
    <t xml:space="preserve">royal-palm.tenerifehotel.net/es</t>
  </si>
  <si>
    <t xml:space="preserve">HOSTAL EL QUIJOTE</t>
  </si>
  <si>
    <t xml:space="preserve">AVENIDA CONSTITUCIÓN, 195</t>
  </si>
  <si>
    <t xml:space="preserve">13240</t>
  </si>
  <si>
    <t xml:space="preserve">LA SOLANA</t>
  </si>
  <si>
    <t xml:space="preserve">926631625</t>
  </si>
  <si>
    <t xml:space="preserve">info@hostalelquijote.com</t>
  </si>
  <si>
    <t xml:space="preserve">facebook.com/restaurantequijote</t>
  </si>
  <si>
    <t xml:space="preserve">SANTA EULALIA</t>
  </si>
  <si>
    <t xml:space="preserve">PASEO SAN GREGORIO, 2</t>
  </si>
  <si>
    <t xml:space="preserve">13500</t>
  </si>
  <si>
    <t xml:space="preserve">PUERTOLLANO</t>
  </si>
  <si>
    <t xml:space="preserve">926950279</t>
  </si>
  <si>
    <t xml:space="preserve">recepcion@hotelsantaeulaliapuertollano.es</t>
  </si>
  <si>
    <t xml:space="preserve">hotelsantaeulaliapuertollano.es</t>
  </si>
  <si>
    <t xml:space="preserve">HOTEL RESTAURANTE LA GLORIETA</t>
  </si>
  <si>
    <t xml:space="preserve">AVENIDA DE LAS TERMAS, 101</t>
  </si>
  <si>
    <t xml:space="preserve">10750</t>
  </si>
  <si>
    <t xml:space="preserve">BAÑOS DE MONTEMAYOR</t>
  </si>
  <si>
    <t xml:space="preserve">927488018</t>
  </si>
  <si>
    <t xml:space="preserve">hotelglorieta@hotmail.com</t>
  </si>
  <si>
    <t xml:space="preserve">hotelrestaurantelaglorieta.com/</t>
  </si>
  <si>
    <t xml:space="preserve">APARTAMENTOS MIRADOR ATLANTIC</t>
  </si>
  <si>
    <t xml:space="preserve">PLAYA AMADORES, s/n BAJO(APARTAMENTO MIRADOR ATLANTI</t>
  </si>
  <si>
    <t xml:space="preserve">928153053</t>
  </si>
  <si>
    <t xml:space="preserve">miradordelatlantico@hoteleraplayadeamadores.com</t>
  </si>
  <si>
    <t xml:space="preserve">apartamentosmiradoratlantic.com</t>
  </si>
  <si>
    <t xml:space="preserve">HOTEL APARTAMENTO BAJAMAR</t>
  </si>
  <si>
    <t xml:space="preserve">C/ VENEZUELA, 34</t>
  </si>
  <si>
    <t xml:space="preserve">928276254</t>
  </si>
  <si>
    <t xml:space="preserve">info@habajamar.es</t>
  </si>
  <si>
    <t xml:space="preserve">hotelapartamentoslaspalmas.com/</t>
  </si>
  <si>
    <t xml:space="preserve">MESÓN CASTILLA</t>
  </si>
  <si>
    <t xml:space="preserve">HB-000042</t>
  </si>
  <si>
    <t xml:space="preserve">CARRER VALLDONZELLA, 5 BAJO; TDA-2</t>
  </si>
  <si>
    <t xml:space="preserve">933182182</t>
  </si>
  <si>
    <t xml:space="preserve">recepcionmesoncastilla@atiramhotels.com</t>
  </si>
  <si>
    <t xml:space="preserve">mesoncastilla.atiramhotels.com/</t>
  </si>
  <si>
    <t xml:space="preserve">ACTA ATRIUM PALACE</t>
  </si>
  <si>
    <t xml:space="preserve">HB-004270</t>
  </si>
  <si>
    <t xml:space="preserve">GRAN VIA GRAN VÍA CORTS CATALANES, 656 BAJO; HOTEL ATRIUM PALACE</t>
  </si>
  <si>
    <t xml:space="preserve">08010</t>
  </si>
  <si>
    <t xml:space="preserve">933428000</t>
  </si>
  <si>
    <t xml:space="preserve">recepcion.atrium@actahotels.com</t>
  </si>
  <si>
    <t xml:space="preserve">hotel-atriumpalacebarcelona.com</t>
  </si>
  <si>
    <t xml:space="preserve">FOUR POINTS BY SHERATON</t>
  </si>
  <si>
    <t xml:space="preserve">HB-004103</t>
  </si>
  <si>
    <t xml:space="preserve">AVINGUDA DIAGONAL, 161-163 BAJO</t>
  </si>
  <si>
    <t xml:space="preserve">08018</t>
  </si>
  <si>
    <t xml:space="preserve">934868800</t>
  </si>
  <si>
    <t xml:space="preserve">reception@fourpointsbarcelona.com</t>
  </si>
  <si>
    <t xml:space="preserve">fourpointsbarcelonadiagonal.com</t>
  </si>
  <si>
    <t xml:space="preserve">154</t>
  </si>
  <si>
    <t xml:space="preserve">DUQUESA SUITES</t>
  </si>
  <si>
    <t xml:space="preserve">HB-004711</t>
  </si>
  <si>
    <t xml:space="preserve">PLAÇA ANTONIO LÓPEZ, 5</t>
  </si>
  <si>
    <t xml:space="preserve">937379125</t>
  </si>
  <si>
    <t xml:space="preserve">info@duquesasuitesbarcelona.com</t>
  </si>
  <si>
    <t xml:space="preserve">hotelduquesasuitesbarcelona.com</t>
  </si>
  <si>
    <t xml:space="preserve">PROMOCIONES TURISTICAS BEZANA</t>
  </si>
  <si>
    <t xml:space="preserve">C/ RESPUELA, 2 BAJO; CENTRO DE OCIO</t>
  </si>
  <si>
    <t xml:space="preserve">39100</t>
  </si>
  <si>
    <t xml:space="preserve">SANTA CRUZ DE BEZANA</t>
  </si>
  <si>
    <t xml:space="preserve">942580994</t>
  </si>
  <si>
    <t xml:space="preserve">info@promocionesturisticasbezana.com</t>
  </si>
  <si>
    <t xml:space="preserve">ONE SHOT TABAKALERA HOUSE</t>
  </si>
  <si>
    <t xml:space="preserve">PASEO DUQUE DE MANDAS / MANDASKO DUKEAREN PASEALEKUA, 52</t>
  </si>
  <si>
    <t xml:space="preserve">20012</t>
  </si>
  <si>
    <t xml:space="preserve">943930028</t>
  </si>
  <si>
    <t xml:space="preserve">tabakalerahouse@oneshothotels.com</t>
  </si>
  <si>
    <t xml:space="preserve">hoteloneshottabakalerahouse.com</t>
  </si>
  <si>
    <t xml:space="preserve">34</t>
  </si>
  <si>
    <t xml:space="preserve">JARDINES DE ALBIA</t>
  </si>
  <si>
    <t xml:space="preserve">DONE BIKENDI KALEA, 6</t>
  </si>
  <si>
    <t xml:space="preserve">944354140</t>
  </si>
  <si>
    <t xml:space="preserve">info@jardinesdealbia.com</t>
  </si>
  <si>
    <t xml:space="preserve">hotelhusaspajardinesdealbia.com</t>
  </si>
  <si>
    <t xml:space="preserve">136</t>
  </si>
  <si>
    <t xml:space="preserve">GRUPO TRES RESTAURACIONES 2010</t>
  </si>
  <si>
    <t xml:space="preserve">BEATRIZ DE SUABIA, s/n</t>
  </si>
  <si>
    <t xml:space="preserve">41005</t>
  </si>
  <si>
    <t xml:space="preserve">954584265</t>
  </si>
  <si>
    <t xml:space="preserve">info@grupotresrestauraciones2010.com</t>
  </si>
  <si>
    <t xml:space="preserve">HOSPEDERIA BAÑOS ÁRABES DE CÓRDOBA</t>
  </si>
  <si>
    <t xml:space="preserve">ALMANZOR, 18 BAJO</t>
  </si>
  <si>
    <t xml:space="preserve">957295855</t>
  </si>
  <si>
    <t xml:space="preserve">info@banosarabes.com</t>
  </si>
  <si>
    <t xml:space="preserve">hospederiabaosrabesdecrdoba.com</t>
  </si>
  <si>
    <t xml:space="preserve">SERV. HOSTELEROS UNIVERSITARIO</t>
  </si>
  <si>
    <t xml:space="preserve">C/ DOCTOR LÓPEZ TRIGO, 5</t>
  </si>
  <si>
    <t xml:space="preserve">46200</t>
  </si>
  <si>
    <t xml:space="preserve">PAIPORTA</t>
  </si>
  <si>
    <t xml:space="preserve">963976742</t>
  </si>
  <si>
    <t xml:space="preserve">mariaparralacoba@gmail.com</t>
  </si>
  <si>
    <t xml:space="preserve">servhostelerosuniversitario.com</t>
  </si>
  <si>
    <t xml:space="preserve">SIHAM LAGHMICH EL HADDAD FERCHEM</t>
  </si>
  <si>
    <t xml:space="preserve">PLAZA ESCULTOR ADSUARA, 5 3º DERECHA</t>
  </si>
  <si>
    <t xml:space="preserve">12003</t>
  </si>
  <si>
    <t xml:space="preserve">964194384</t>
  </si>
  <si>
    <t xml:space="preserve">info@sihamlaghmichelhaddadferchem.com</t>
  </si>
  <si>
    <t xml:space="preserve">sihamlaghmichelhaddadferchem.es</t>
  </si>
  <si>
    <t xml:space="preserve">HOTEL RESTAURANTE SERRA DE IRTA</t>
  </si>
  <si>
    <t xml:space="preserve">CARRETERA LAS FUENTES</t>
  </si>
  <si>
    <t xml:space="preserve">12579</t>
  </si>
  <si>
    <t xml:space="preserve">ALCALA DE XIVERT</t>
  </si>
  <si>
    <t xml:space="preserve">964412325</t>
  </si>
  <si>
    <t xml:space="preserve">info@hotelrestauranteserradeirta.com</t>
  </si>
  <si>
    <t xml:space="preserve">CARRETERA FUENTES, s/n</t>
  </si>
  <si>
    <t xml:space="preserve">ALCALÀ DE XIVERT</t>
  </si>
  <si>
    <t xml:space="preserve">HOTEL SPA INFANTE DON JUAN MANUEL</t>
  </si>
  <si>
    <t xml:space="preserve">C/ INFANTA JUAN MANUEL, 2 BAJO</t>
  </si>
  <si>
    <t xml:space="preserve">16640</t>
  </si>
  <si>
    <t xml:space="preserve">BELMONTE</t>
  </si>
  <si>
    <t xml:space="preserve">967170784</t>
  </si>
  <si>
    <t xml:space="preserve">info@hotelspainfantedonjuanmanuel.es</t>
  </si>
  <si>
    <t xml:space="preserve">hotelspainfantedonjuanmanuel.es</t>
  </si>
  <si>
    <t xml:space="preserve">37</t>
  </si>
  <si>
    <t xml:space="preserve">LA MORAGONA HOTEL CON ENCANTO</t>
  </si>
  <si>
    <t xml:space="preserve">FINCA MORAGONA, KILOMETRO 168 N-310</t>
  </si>
  <si>
    <t xml:space="preserve">16709</t>
  </si>
  <si>
    <t xml:space="preserve">VARA DE REY</t>
  </si>
  <si>
    <t xml:space="preserve">969147073</t>
  </si>
  <si>
    <t xml:space="preserve">reservas@hotelrurallamoragona.com</t>
  </si>
  <si>
    <t xml:space="preserve">lamoragonahotelconencantosl.com</t>
  </si>
  <si>
    <t xml:space="preserve">IBIZA ROCKS HOTEL - CLUB PARAISO</t>
  </si>
  <si>
    <t xml:space="preserve">CERVANTES, 27 BAJO</t>
  </si>
  <si>
    <t xml:space="preserve">971347691</t>
  </si>
  <si>
    <t xml:space="preserve">info@ibizarockshotel-clubparaiso.com</t>
  </si>
  <si>
    <t xml:space="preserve">368</t>
  </si>
  <si>
    <t xml:space="preserve">CLUB CIUDADELA</t>
  </si>
  <si>
    <t xml:space="preserve">CARRER TENNIS, s/n BAJO; CLUB CIUTADELLA</t>
  </si>
  <si>
    <t xml:space="preserve">971387105</t>
  </si>
  <si>
    <t xml:space="preserve">clubciudadela@yahoo.es</t>
  </si>
  <si>
    <t xml:space="preserve">clubciudadela.com/es/index.html</t>
  </si>
  <si>
    <t xml:space="preserve">HOTEL CONTINENTAL VALLDEMOSSA</t>
  </si>
  <si>
    <t xml:space="preserve">CARRETERA MA-10, KILOMETRO 68, 3</t>
  </si>
  <si>
    <t xml:space="preserve">07170</t>
  </si>
  <si>
    <t xml:space="preserve">VALLDEMOSSA</t>
  </si>
  <si>
    <t xml:space="preserve">971612000</t>
  </si>
  <si>
    <t xml:space="preserve">reservas@hotelcontinentalvalldemossa.es</t>
  </si>
  <si>
    <t xml:space="preserve">hotelcontinentalvalldemossa.com</t>
  </si>
  <si>
    <t xml:space="preserve">GRUPOTEL AMAPOLA - ALL INCLUSIVE</t>
  </si>
  <si>
    <t xml:space="preserve">CIRCUIT DEL LLAC, 49 BAJO</t>
  </si>
  <si>
    <t xml:space="preserve">MURO</t>
  </si>
  <si>
    <t xml:space="preserve">971890551</t>
  </si>
  <si>
    <t xml:space="preserve">info@grupotel.com</t>
  </si>
  <si>
    <t xml:space="preserve">grupotelamapolaallinclusive.com</t>
  </si>
  <si>
    <t xml:space="preserve">167</t>
  </si>
  <si>
    <t xml:space="preserve">PALAMOS APART HOTEL S.C.P.</t>
  </si>
  <si>
    <t xml:space="preserve">AVINGUDA PRESIDENT MACIÀ, s/n</t>
  </si>
  <si>
    <t xml:space="preserve">17230</t>
  </si>
  <si>
    <t xml:space="preserve">PALAMÓS</t>
  </si>
  <si>
    <t xml:space="preserve">972318076</t>
  </si>
  <si>
    <t xml:space="preserve">palamosaparthotel@telefonica.net</t>
  </si>
  <si>
    <t xml:space="preserve">aparthotelpalamos.extendnow.com</t>
  </si>
  <si>
    <t xml:space="preserve">288</t>
  </si>
  <si>
    <t xml:space="preserve">HOTEL CALELLA DE PALAFRUGELL</t>
  </si>
  <si>
    <t xml:space="preserve">CARRER LLADÓ, 40 1; TERRAZA</t>
  </si>
  <si>
    <t xml:space="preserve">17210</t>
  </si>
  <si>
    <t xml:space="preserve">PALAFRUGELL</t>
  </si>
  <si>
    <t xml:space="preserve">972614861</t>
  </si>
  <si>
    <t xml:space="preserve">hotelcalelladepalafrugellsl.com</t>
  </si>
  <si>
    <t xml:space="preserve">HOSTAL RESTAURANTE EL PORTAL</t>
  </si>
  <si>
    <t xml:space="preserve">AVENIDA DE LA CONSTITUCIÓN, 83</t>
  </si>
  <si>
    <t xml:space="preserve">22410</t>
  </si>
  <si>
    <t xml:space="preserve">ALCOLEA DE CINCA</t>
  </si>
  <si>
    <t xml:space="preserve">974469091</t>
  </si>
  <si>
    <t xml:space="preserve">heportal@hotmail.com</t>
  </si>
  <si>
    <t xml:space="preserve">hostalrestauranteelportalsl.com</t>
  </si>
  <si>
    <t xml:space="preserve">RESTAURANTE HOTEL CASA FUMANAL</t>
  </si>
  <si>
    <t xml:space="preserve">C/ AFUERAS, s/n</t>
  </si>
  <si>
    <t xml:space="preserve">22392</t>
  </si>
  <si>
    <t xml:space="preserve">ABIZANDA</t>
  </si>
  <si>
    <t xml:space="preserve">974942500</t>
  </si>
  <si>
    <t xml:space="preserve">info@casafumanal.com</t>
  </si>
  <si>
    <t xml:space="preserve">restaurantehotelcasafumanal.com</t>
  </si>
  <si>
    <t xml:space="preserve">HOTEL ÁREA DE SERVICIO LOS CHOPOS</t>
  </si>
  <si>
    <t xml:space="preserve">AUTOVIA A231 LEÓN - BURGOS</t>
  </si>
  <si>
    <t xml:space="preserve">34469</t>
  </si>
  <si>
    <t xml:space="preserve">VILLAHERREROS</t>
  </si>
  <si>
    <t xml:space="preserve">PALENCIA</t>
  </si>
  <si>
    <t xml:space="preserve">979065981</t>
  </si>
  <si>
    <t xml:space="preserve">hotelreadeservicioloschopos.com</t>
  </si>
  <si>
    <t xml:space="preserve">POSADA FUENTES CARRIONAS CAMASOBRES</t>
  </si>
  <si>
    <t xml:space="preserve">C/ REAL, s/n CARRETERA CERVERA A POTES</t>
  </si>
  <si>
    <t xml:space="preserve">34849</t>
  </si>
  <si>
    <t xml:space="preserve">LA PERNÍA</t>
  </si>
  <si>
    <t xml:space="preserve">979182537</t>
  </si>
  <si>
    <t xml:space="preserve">gerencia.fuentescarrionas@gmail.com</t>
  </si>
  <si>
    <t xml:space="preserve">hotelposadafuentescarrionas.com</t>
  </si>
  <si>
    <t xml:space="preserve">CASA RURAL ARREBOL</t>
  </si>
  <si>
    <t xml:space="preserve">LUGAR O COVELO, 3</t>
  </si>
  <si>
    <t xml:space="preserve">27257</t>
  </si>
  <si>
    <t xml:space="preserve">CASTRO DE REI</t>
  </si>
  <si>
    <t xml:space="preserve">982373367</t>
  </si>
  <si>
    <t xml:space="preserve">casaruralarrebol@gmail.com</t>
  </si>
  <si>
    <t xml:space="preserve">casaruralrestaurantearrebol.com</t>
  </si>
  <si>
    <t xml:space="preserve">HOTEL MELIA RECOLETOS BOUTIQUE</t>
  </si>
  <si>
    <t xml:space="preserve">ACERA RECOLETOS, 13 BAJO; HOTEL TRYP</t>
  </si>
  <si>
    <t xml:space="preserve">47004</t>
  </si>
  <si>
    <t xml:space="preserve">983216200</t>
  </si>
  <si>
    <t xml:space="preserve">hotelmeliarecoletosboutique.com</t>
  </si>
  <si>
    <t xml:space="preserve">FRANCISCO JAVIER TASCON TASCON</t>
  </si>
  <si>
    <t xml:space="preserve">C/ EZCURDIA, 88 BAJO</t>
  </si>
  <si>
    <t xml:space="preserve">33202</t>
  </si>
  <si>
    <t xml:space="preserve">985338111</t>
  </si>
  <si>
    <t xml:space="preserve">franciscojaviertascontascon.com</t>
  </si>
  <si>
    <t xml:space="preserve">PROPIEDADES RODRÍGUEZ MENDEZ</t>
  </si>
  <si>
    <t xml:space="preserve">PRAZA PRAZA EDUARDO BARREIROS, s/n BAJO</t>
  </si>
  <si>
    <t xml:space="preserve">32003</t>
  </si>
  <si>
    <t xml:space="preserve">988203184</t>
  </si>
  <si>
    <t xml:space="preserve">propiedadesrodrguezmendezsl.com</t>
  </si>
  <si>
    <t xml:space="preserve">VINOTECA LORENA HOTEL RUSTICO</t>
  </si>
  <si>
    <t xml:space="preserve">VIRXE DA BARCA, 3-7 BAJO</t>
  </si>
  <si>
    <t xml:space="preserve">15124</t>
  </si>
  <si>
    <t xml:space="preserve">MUXÍA</t>
  </si>
  <si>
    <t xml:space="preserve">lappe.hannelore67@gmail.com</t>
  </si>
  <si>
    <t xml:space="preserve">vinotecalorenahotelrustico.com</t>
  </si>
  <si>
    <t xml:space="preserve">CASA RURAL MONTSE</t>
  </si>
  <si>
    <t xml:space="preserve">CERRO TRAPOS, 10</t>
  </si>
  <si>
    <t xml:space="preserve">02436</t>
  </si>
  <si>
    <t xml:space="preserve">FÉREZ</t>
  </si>
  <si>
    <t xml:space="preserve">alvarezmontse08@gmail.com</t>
  </si>
  <si>
    <t xml:space="preserve">casa-rural-montse.negocio.site</t>
  </si>
  <si>
    <t xml:space="preserve">EL MIRADOR DE FUENTES DEL NARCEA</t>
  </si>
  <si>
    <t xml:space="preserve">MONCÓ, s/n BAJO</t>
  </si>
  <si>
    <t xml:space="preserve">33811</t>
  </si>
  <si>
    <t xml:space="preserve">CANGAS DEL NARCEA</t>
  </si>
  <si>
    <t xml:space="preserve">elmiradordelnarcea@hotmail.com</t>
  </si>
  <si>
    <t xml:space="preserve">elmiradordefuentesdelnarcea.es</t>
  </si>
  <si>
    <t xml:space="preserve">HOTEL RURAL EL SECRETO DE JULIA</t>
  </si>
  <si>
    <t xml:space="preserve">LUGAR RIOSECO, 120</t>
  </si>
  <si>
    <t xml:space="preserve">33508</t>
  </si>
  <si>
    <t xml:space="preserve">elsecretodejulia@gmail.com</t>
  </si>
  <si>
    <t xml:space="preserve">hotelruralelsecretodejulia.com</t>
  </si>
  <si>
    <t xml:space="preserve">MASIA CAN ROVIRA</t>
  </si>
  <si>
    <t xml:space="preserve">MASIA MASÍA CAN ROVIRA, s/n</t>
  </si>
  <si>
    <t xml:space="preserve">08791</t>
  </si>
  <si>
    <t xml:space="preserve">SANT LLORENÇ D'HORTONS</t>
  </si>
  <si>
    <t xml:space="preserve">masiaspain@gmail.com</t>
  </si>
  <si>
    <t xml:space="preserve">masia-can-rovira.business.site</t>
  </si>
  <si>
    <t xml:space="preserve">HOTEL BOUTIQUE ARTE Y DESCANSO</t>
  </si>
  <si>
    <t xml:space="preserve">RONDA SAN FRANCISCO, 23 A</t>
  </si>
  <si>
    <t xml:space="preserve">13270</t>
  </si>
  <si>
    <t xml:space="preserve">ALMAGRO</t>
  </si>
  <si>
    <t xml:space="preserve">info@hotelboutiquearteydescanso.com</t>
  </si>
  <si>
    <t xml:space="preserve">HOTEL RURAL MUSEO LA ALPARGATA</t>
  </si>
  <si>
    <t xml:space="preserve">MAYOR DE SAN GIL, s/n</t>
  </si>
  <si>
    <t xml:space="preserve">26520</t>
  </si>
  <si>
    <t xml:space="preserve">CERVERA DEL RÍO ALHAMA</t>
  </si>
  <si>
    <t xml:space="preserve">info@hotelruralmuseolaalpargata.com</t>
  </si>
  <si>
    <t xml:space="preserve">hotelruralmuseolaalpargata.com</t>
  </si>
  <si>
    <t xml:space="preserve">HARBOUR CLUB APARTHOTEL DUQUESA</t>
  </si>
  <si>
    <t xml:space="preserve">C/ CAMARÓN (URBANIZACIÓN PUERTO DE LA DUQUESA), 3</t>
  </si>
  <si>
    <t xml:space="preserve">info@harbourclubaparthotelduque.com</t>
  </si>
  <si>
    <t xml:space="preserve">HOTEL RURAL LA CASA DEL ESCRIBANO</t>
  </si>
  <si>
    <t xml:space="preserve">C/ REAL, 1</t>
  </si>
  <si>
    <t xml:space="preserve">40295</t>
  </si>
  <si>
    <t xml:space="preserve">SAN MARTÍN Y MUDRIÁN</t>
  </si>
  <si>
    <t xml:space="preserve">mercedes@elrincondelacueducto.es</t>
  </si>
  <si>
    <t xml:space="preserve">CASA MARINO PENSIÓN</t>
  </si>
  <si>
    <t xml:space="preserve">CARRETERA VILLAPEDRE, s/n</t>
  </si>
  <si>
    <t xml:space="preserve">33790</t>
  </si>
  <si>
    <t xml:space="preserve">NAVIA</t>
  </si>
  <si>
    <t xml:space="preserve">628 69 98 66</t>
  </si>
  <si>
    <t xml:space="preserve">casamarinopension@gmail.com</t>
  </si>
  <si>
    <t xml:space="preserve">facebook.com/casamarinopension</t>
  </si>
  <si>
    <t xml:space="preserve">JUAN PEDRO VILLAVERDE ESTEBAN</t>
  </si>
  <si>
    <t xml:space="preserve">C/ DE BAILEN,</t>
  </si>
  <si>
    <t xml:space="preserve">28300</t>
  </si>
  <si>
    <t xml:space="preserve">ARANJUEZ</t>
  </si>
  <si>
    <t xml:space="preserve">658 84 41 05</t>
  </si>
  <si>
    <t xml:space="preserve">vikanaran@gmail.com</t>
  </si>
  <si>
    <t xml:space="preserve">BOUTIQUE HOTEL CREATIVE ROOMS</t>
  </si>
  <si>
    <t xml:space="preserve">PLAZA AYUNTAMIENTO, 7</t>
  </si>
  <si>
    <t xml:space="preserve">46002</t>
  </si>
  <si>
    <t xml:space="preserve">672 64 60 05</t>
  </si>
  <si>
    <t xml:space="preserve">creativerooms07@gmail.com</t>
  </si>
  <si>
    <t xml:space="preserve">APARTAMENTOS SALUD</t>
  </si>
  <si>
    <t xml:space="preserve">C/ SAN FERNANDO, 48 PLANTA 2</t>
  </si>
  <si>
    <t xml:space="preserve">672 94 83 26</t>
  </si>
  <si>
    <t xml:space="preserve">fernandosalud48@gmail.com</t>
  </si>
  <si>
    <t xml:space="preserve">facebook.com/apartamentossalud</t>
  </si>
  <si>
    <t xml:space="preserve">LA POSADA DEL DRUIDA</t>
  </si>
  <si>
    <t xml:space="preserve">C/ REAL, s/n</t>
  </si>
  <si>
    <t xml:space="preserve">24722</t>
  </si>
  <si>
    <t xml:space="preserve">SANTA COLOMBA DE SOMOZA</t>
  </si>
  <si>
    <t xml:space="preserve">696 82 01 36</t>
  </si>
  <si>
    <t xml:space="preserve">laposadadeldruida@gmail.com</t>
  </si>
  <si>
    <t xml:space="preserve">facebook.com/laposadadeldruida</t>
  </si>
  <si>
    <t xml:space="preserve">HOTEL ALCOBENDAS</t>
  </si>
  <si>
    <t xml:space="preserve">PASEO CASTELLANA, 220 BAJO</t>
  </si>
  <si>
    <t xml:space="preserve">913157252</t>
  </si>
  <si>
    <t xml:space="preserve">alcobendas@abba-hotels.com</t>
  </si>
  <si>
    <t xml:space="preserve">PETIT PALACE SAVOY ALFONSO XII</t>
  </si>
  <si>
    <t xml:space="preserve">ALFONSO XII, 18 BAJO</t>
  </si>
  <si>
    <t xml:space="preserve">915221920</t>
  </si>
  <si>
    <t xml:space="preserve">alfonsoxii@petitpalace.com</t>
  </si>
  <si>
    <t xml:space="preserve">petitpalacesavoyalfonsoxii.com</t>
  </si>
  <si>
    <t xml:space="preserve">87</t>
  </si>
  <si>
    <t xml:space="preserve">HOTEL-RESTAURANTE CAMPANILE</t>
  </si>
  <si>
    <t xml:space="preserve">C/ FAUSTO ELHUYAR, 3 BAJO; HOTEL CAMPANILE</t>
  </si>
  <si>
    <t xml:space="preserve">28806</t>
  </si>
  <si>
    <t xml:space="preserve">918025612</t>
  </si>
  <si>
    <t xml:space="preserve">info@hotel-restaurantecampanile.com</t>
  </si>
  <si>
    <t xml:space="preserve">108</t>
  </si>
  <si>
    <t xml:space="preserve">MESÓN LAS CAMPANAS DEL MILIARIO</t>
  </si>
  <si>
    <t xml:space="preserve">CARRETERA MADRID-IRÚN, 135 BAJO</t>
  </si>
  <si>
    <t xml:space="preserve">40541</t>
  </si>
  <si>
    <t xml:space="preserve">HONRUBIA DE LA CUESTA</t>
  </si>
  <si>
    <t xml:space="preserve">921534365</t>
  </si>
  <si>
    <t xml:space="preserve">mesonlascampanas@gmail.com</t>
  </si>
  <si>
    <t xml:space="preserve">mesnlascampanasdelmiliario.com</t>
  </si>
  <si>
    <t xml:space="preserve">HOTEL RESTAURANTE EL PASIL CTR</t>
  </si>
  <si>
    <t xml:space="preserve">C/ FUENTE, 8</t>
  </si>
  <si>
    <t xml:space="preserve">37530</t>
  </si>
  <si>
    <t xml:space="preserve">SERRADILLA DEL LLANO</t>
  </si>
  <si>
    <t xml:space="preserve">923085932</t>
  </si>
  <si>
    <t xml:space="preserve">info@hotelrestauranteelpasilctr.com</t>
  </si>
  <si>
    <t xml:space="preserve">HOTEL CASAS DEL SEVILLANO</t>
  </si>
  <si>
    <t xml:space="preserve">FINCA CASAS DEL SEVILLANO, KILOMETRO 6 BAJO</t>
  </si>
  <si>
    <t xml:space="preserve">37765</t>
  </si>
  <si>
    <t xml:space="preserve">EL TORNADIZO</t>
  </si>
  <si>
    <t xml:space="preserve">923161201</t>
  </si>
  <si>
    <t xml:space="preserve">casasdelsevillanofinca@gmail.com</t>
  </si>
  <si>
    <t xml:space="preserve">facebook.com/casasdelsevillano</t>
  </si>
  <si>
    <t xml:space="preserve">HOTEL RESTAURANTE LA CODORNIZ</t>
  </si>
  <si>
    <t xml:space="preserve">CAMINO LAGUNA, s/n BAJO</t>
  </si>
  <si>
    <t xml:space="preserve">06630</t>
  </si>
  <si>
    <t xml:space="preserve">PUEBLA DE ALCOCER</t>
  </si>
  <si>
    <t xml:space="preserve">924620110</t>
  </si>
  <si>
    <t xml:space="preserve">jaimecodorniz@hotmail.com</t>
  </si>
  <si>
    <t xml:space="preserve">hotelrestaurantelacodorniz.com</t>
  </si>
  <si>
    <t xml:space="preserve">MAESTRAZGO DE CALATRAVA</t>
  </si>
  <si>
    <t xml:space="preserve">C/ BOLAÑOS, 1 BAJO</t>
  </si>
  <si>
    <t xml:space="preserve">926861287</t>
  </si>
  <si>
    <t xml:space="preserve">info@hotelmaestrazgodecalatrava.com</t>
  </si>
  <si>
    <t xml:space="preserve">hotelmaestrazgodecalatrava.com</t>
  </si>
  <si>
    <t xml:space="preserve">AVENIDA TERMAS, 101 BAJO</t>
  </si>
  <si>
    <t xml:space="preserve">hotelrestaurantelaglorieta.com</t>
  </si>
  <si>
    <t xml:space="preserve">BARCELÓ CASTILLO BEACH RESORT</t>
  </si>
  <si>
    <t xml:space="preserve">AVENIDA CASTILLO, 11 BAJO</t>
  </si>
  <si>
    <t xml:space="preserve">35610</t>
  </si>
  <si>
    <t xml:space="preserve">ANTIGUA</t>
  </si>
  <si>
    <t xml:space="preserve">928163100</t>
  </si>
  <si>
    <t xml:space="preserve">elcastillo@barcelo.com</t>
  </si>
  <si>
    <t xml:space="preserve">barcelocastillobeachresort.com</t>
  </si>
  <si>
    <t xml:space="preserve">382</t>
  </si>
  <si>
    <t xml:space="preserve">ABBA BALMORAL</t>
  </si>
  <si>
    <t xml:space="preserve">HB-002606</t>
  </si>
  <si>
    <t xml:space="preserve">VIA VIA AUGUSTA, 5 EDIFICIO BAJO</t>
  </si>
  <si>
    <t xml:space="preserve">08006</t>
  </si>
  <si>
    <t xml:space="preserve">932178700</t>
  </si>
  <si>
    <t xml:space="preserve">balmoral@abbahoteles.com</t>
  </si>
  <si>
    <t xml:space="preserve">abbabalmoralhotelbarcelona.com</t>
  </si>
  <si>
    <t xml:space="preserve">BED AND BREAKFAST VIA LAIETANA</t>
  </si>
  <si>
    <t xml:space="preserve">VIA VIA LAIETANA, 46 PRINCIPAL-2</t>
  </si>
  <si>
    <t xml:space="preserve">932682875</t>
  </si>
  <si>
    <t xml:space="preserve">info@bedandbreakfastvialaietana.com</t>
  </si>
  <si>
    <t xml:space="preserve">HOTEL MONUMENT BARCELONA 2015</t>
  </si>
  <si>
    <t xml:space="preserve">HB-003797</t>
  </si>
  <si>
    <t xml:space="preserve">PASSEIG GRÀCIA, 73-75</t>
  </si>
  <si>
    <t xml:space="preserve">08008</t>
  </si>
  <si>
    <t xml:space="preserve">934450000</t>
  </si>
  <si>
    <t xml:space="preserve">info@hotelmonumentbarcelona2015.com</t>
  </si>
  <si>
    <t xml:space="preserve">HOSPEDERÍA SEÑORÍO DE BRIÑAS</t>
  </si>
  <si>
    <t xml:space="preserve">C/ SEÑORÍO DE BRIÑAS, 5</t>
  </si>
  <si>
    <t xml:space="preserve">26290</t>
  </si>
  <si>
    <t xml:space="preserve">BRIÑAS</t>
  </si>
  <si>
    <t xml:space="preserve">941304224</t>
  </si>
  <si>
    <t xml:space="preserve">info@hospederíaseñoríodebriñas.com</t>
  </si>
  <si>
    <t xml:space="preserve">hotelesconencantodelarioja.com</t>
  </si>
  <si>
    <t xml:space="preserve">ALOJAMIENTOS PUERTO PRINCIPE</t>
  </si>
  <si>
    <t xml:space="preserve">C/ ISLAS BALEARES, 1 1B</t>
  </si>
  <si>
    <t xml:space="preserve">39010</t>
  </si>
  <si>
    <t xml:space="preserve">SANTANDER</t>
  </si>
  <si>
    <t xml:space="preserve">942 409 335</t>
  </si>
  <si>
    <t xml:space="preserve">alojamientospuertoprincipe@gmail.com</t>
  </si>
  <si>
    <t xml:space="preserve">alojamientospuertoprincipe.com</t>
  </si>
  <si>
    <t xml:space="preserve">DON CARLOS</t>
  </si>
  <si>
    <t xml:space="preserve">DUQUE SANTO MAURO, 20-22 BAJO</t>
  </si>
  <si>
    <t xml:space="preserve">39005</t>
  </si>
  <si>
    <t xml:space="preserve">942280066</t>
  </si>
  <si>
    <t xml:space="preserve">doncarlos@hotelapartamentosdoncarlos.com</t>
  </si>
  <si>
    <t xml:space="preserve">hotelapartamentosdoncarlos.com</t>
  </si>
  <si>
    <t xml:space="preserve">HOTEL MIRAMAR</t>
  </si>
  <si>
    <t xml:space="preserve">ALTO DE LAREDO, s/n</t>
  </si>
  <si>
    <t xml:space="preserve">39770</t>
  </si>
  <si>
    <t xml:space="preserve">LAREDO</t>
  </si>
  <si>
    <t xml:space="preserve">942610367</t>
  </si>
  <si>
    <t xml:space="preserve">reservasmiramarlaredo@gmail.com</t>
  </si>
  <si>
    <t xml:space="preserve">miramarlaredo.es/es/index.html</t>
  </si>
  <si>
    <t xml:space="preserve">MIRAMAR</t>
  </si>
  <si>
    <t xml:space="preserve">BARRIO ARENOSA, s/n BAJO(HOTEL MIRAMAR)</t>
  </si>
  <si>
    <t xml:space="preserve">39777</t>
  </si>
  <si>
    <t xml:space="preserve">GRAN HOTEL LIBER &amp; SPA PLAYA GOLF</t>
  </si>
  <si>
    <t xml:space="preserve">AVENIDA SANTOS MÁRTIRES, 6 BAJO; POLIGONO ESTORRIERA</t>
  </si>
  <si>
    <t xml:space="preserve">39180</t>
  </si>
  <si>
    <t xml:space="preserve">NOJA</t>
  </si>
  <si>
    <t xml:space="preserve">942631461</t>
  </si>
  <si>
    <t xml:space="preserve">info@hotelespelayo.com</t>
  </si>
  <si>
    <t xml:space="preserve">granhotelliberspaplayagolf.com</t>
  </si>
  <si>
    <t xml:space="preserve">170</t>
  </si>
  <si>
    <t xml:space="preserve">CALDAS DE BESAYA</t>
  </si>
  <si>
    <t xml:space="preserve">CORRAL, s/n 0 CANTABRIA</t>
  </si>
  <si>
    <t xml:space="preserve">39460</t>
  </si>
  <si>
    <t xml:space="preserve">CARTES</t>
  </si>
  <si>
    <t xml:space="preserve">942819229</t>
  </si>
  <si>
    <t xml:space="preserve">gemabalneariolascaldas@hotmail.es</t>
  </si>
  <si>
    <t xml:space="preserve">balneariolascaldasdebesaya.com</t>
  </si>
  <si>
    <t xml:space="preserve">81</t>
  </si>
  <si>
    <t xml:space="preserve">LEIZAOLA LEHENDAKARIA KALEA, 29 BAJO; HOTEL SHERATON</t>
  </si>
  <si>
    <t xml:space="preserve">944280000</t>
  </si>
  <si>
    <t xml:space="preserve">melia.bilbao@solmelia.com</t>
  </si>
  <si>
    <t xml:space="preserve">meliahotelsinternationalsa.com</t>
  </si>
  <si>
    <t xml:space="preserve">211</t>
  </si>
  <si>
    <t xml:space="preserve">REAL BALNEARIO DE CARLOS III</t>
  </si>
  <si>
    <t xml:space="preserve">CARRETERA PUERTA, s/n</t>
  </si>
  <si>
    <t xml:space="preserve">19450</t>
  </si>
  <si>
    <t xml:space="preserve">TRILLO</t>
  </si>
  <si>
    <t xml:space="preserve">949033489</t>
  </si>
  <si>
    <t xml:space="preserve">info@realbalneariocarlosiii.com</t>
  </si>
  <si>
    <t xml:space="preserve">realbalneariodecarlosiiisl.com</t>
  </si>
  <si>
    <t xml:space="preserve">86</t>
  </si>
  <si>
    <t xml:space="preserve">HOTEL HERRANZ</t>
  </si>
  <si>
    <t xml:space="preserve">PLAZA FUENTE, 1 BAJO</t>
  </si>
  <si>
    <t xml:space="preserve">19310</t>
  </si>
  <si>
    <t xml:space="preserve">ALCOROCHES</t>
  </si>
  <si>
    <t xml:space="preserve">949836068</t>
  </si>
  <si>
    <t xml:space="preserve">marisolherranzh@gmail.com</t>
  </si>
  <si>
    <t xml:space="preserve">apartamentosyhostalherranz.com</t>
  </si>
  <si>
    <t xml:space="preserve">PICNIC DREAMS BOUTIQUE HOSTEL</t>
  </si>
  <si>
    <t xml:space="preserve">C/ SAN JUAN DE LETRÁN, 9</t>
  </si>
  <si>
    <t xml:space="preserve">29012</t>
  </si>
  <si>
    <t xml:space="preserve">951994738</t>
  </si>
  <si>
    <t xml:space="preserve">clientes@dulcesdreamshostel.com</t>
  </si>
  <si>
    <t xml:space="preserve">picnicdreamsboutiquehostel.com</t>
  </si>
  <si>
    <t xml:space="preserve">BARCELÓ ESTEPONA THALASSO SPA</t>
  </si>
  <si>
    <t xml:space="preserve">H/MA/01807</t>
  </si>
  <si>
    <t xml:space="preserve">CARRETERA N-340, KILOMETRO 165</t>
  </si>
  <si>
    <t xml:space="preserve">29680</t>
  </si>
  <si>
    <t xml:space="preserve">952899499</t>
  </si>
  <si>
    <t xml:space="preserve">info@barcelóesteponathalassospa.com</t>
  </si>
  <si>
    <t xml:space="preserve">92</t>
  </si>
  <si>
    <t xml:space="preserve">CIUDAD DEL RENACIMIENTO</t>
  </si>
  <si>
    <t xml:space="preserve">CARRETERA IBROS, s/n ANTIGUA CARRETERA</t>
  </si>
  <si>
    <t xml:space="preserve">23440</t>
  </si>
  <si>
    <t xml:space="preserve">BAEZA</t>
  </si>
  <si>
    <t xml:space="preserve">953741154</t>
  </si>
  <si>
    <t xml:space="preserve">reservas@hotelciudaddelrenacimiento.com</t>
  </si>
  <si>
    <t xml:space="preserve">hotelciudaddelrenacimiento.com</t>
  </si>
  <si>
    <t xml:space="preserve">HOTEL PETIT PALACE MARQUÉS SANTA ANA</t>
  </si>
  <si>
    <t xml:space="preserve">H/SE/01016</t>
  </si>
  <si>
    <t xml:space="preserve">JIMIOS, 9-11 BAJO</t>
  </si>
  <si>
    <t xml:space="preserve">954221812</t>
  </si>
  <si>
    <t xml:space="preserve">marquessantaana@petitpalace.com</t>
  </si>
  <si>
    <t xml:space="preserve">petitpalacemarquessantaana.com</t>
  </si>
  <si>
    <t xml:space="preserve">BARCELÓ SEVILLA RENACIMIENTO</t>
  </si>
  <si>
    <t xml:space="preserve">H/SE/00887</t>
  </si>
  <si>
    <t xml:space="preserve">AVENIDA ÁLVARO ALONSO BARBA, s/n BAJO; HOTEL BARCELO RENACIMIENT</t>
  </si>
  <si>
    <t xml:space="preserve">41092</t>
  </si>
  <si>
    <t xml:space="preserve">954462222</t>
  </si>
  <si>
    <t xml:space="preserve">renacimiento@barcelo.com</t>
  </si>
  <si>
    <t xml:space="preserve">barcelosevillarenacimiento.com</t>
  </si>
  <si>
    <t xml:space="preserve">LA PRINCESA Y EL GUISANTE</t>
  </si>
  <si>
    <t xml:space="preserve">ANTONIO UREBA, 14 BAJO</t>
  </si>
  <si>
    <t xml:space="preserve">956 456 283</t>
  </si>
  <si>
    <t xml:space="preserve">hola@hotellaprincesayelguisante.com</t>
  </si>
  <si>
    <t xml:space="preserve">hotellaprincesayelguisante.com</t>
  </si>
  <si>
    <t xml:space="preserve">EL CASTILLO</t>
  </si>
  <si>
    <t xml:space="preserve">H/CA/01313</t>
  </si>
  <si>
    <t xml:space="preserve">DUCADO DE MEDINA, 3</t>
  </si>
  <si>
    <t xml:space="preserve">11170</t>
  </si>
  <si>
    <t xml:space="preserve">MEDINA SIDONIA</t>
  </si>
  <si>
    <t xml:space="preserve">956410823</t>
  </si>
  <si>
    <t xml:space="preserve">reservas@hotelrestauranteelcastillo.com</t>
  </si>
  <si>
    <t xml:space="preserve">hotelrestauranteelcastillo.com</t>
  </si>
  <si>
    <t xml:space="preserve">SANTA CRUZ SIERRA NEVADA</t>
  </si>
  <si>
    <t xml:space="preserve">H/GR/00896</t>
  </si>
  <si>
    <t xml:space="preserve">CARRETERA SIERRA NEVADA, KILOMETRO 22</t>
  </si>
  <si>
    <t xml:space="preserve">18160</t>
  </si>
  <si>
    <t xml:space="preserve">GÜÉJAR SIERRA</t>
  </si>
  <si>
    <t xml:space="preserve">958481920</t>
  </si>
  <si>
    <t xml:space="preserve">reservas@hotelsantacruzsierranevada.com</t>
  </si>
  <si>
    <t xml:space="preserve">hotelsantacruzsierranevada.com</t>
  </si>
  <si>
    <t xml:space="preserve">91</t>
  </si>
  <si>
    <t xml:space="preserve">HOTEL RESTAURANTE DON GONZALO</t>
  </si>
  <si>
    <t xml:space="preserve">H/GR/01248</t>
  </si>
  <si>
    <t xml:space="preserve">CARRETERA DE SIERRA NEVADA, 51</t>
  </si>
  <si>
    <t xml:space="preserve">18190</t>
  </si>
  <si>
    <t xml:space="preserve">CENES DE LA VEGA</t>
  </si>
  <si>
    <t xml:space="preserve">958489345</t>
  </si>
  <si>
    <t xml:space="preserve">info@dongonzalohotel.com</t>
  </si>
  <si>
    <t xml:space="preserve">hotelrestaurantedongonzalo.com</t>
  </si>
  <si>
    <t xml:space="preserve">HOTEL EL PICON DE SIERRA NEVADA</t>
  </si>
  <si>
    <t xml:space="preserve">GARCÍA LORCA, 22 BAJO(HOTEL)</t>
  </si>
  <si>
    <t xml:space="preserve">18518</t>
  </si>
  <si>
    <t xml:space="preserve">JÉREZ DEL MARQUESADO</t>
  </si>
  <si>
    <t xml:space="preserve">958672176</t>
  </si>
  <si>
    <t xml:space="preserve">info@hotelelpicondesierranevada.com</t>
  </si>
  <si>
    <t xml:space="preserve">HOTEL LA POSADA DE CORTEGANA</t>
  </si>
  <si>
    <t xml:space="preserve">H/HU/00547</t>
  </si>
  <si>
    <t xml:space="preserve">CARRETERA CORTE (HV-2211), KILOMETRO 2, 5 BAJO</t>
  </si>
  <si>
    <t xml:space="preserve">21230</t>
  </si>
  <si>
    <t xml:space="preserve">CORTEGANA</t>
  </si>
  <si>
    <t xml:space="preserve">959503301</t>
  </si>
  <si>
    <t xml:space="preserve">reservas@posadadecortegana.es</t>
  </si>
  <si>
    <t xml:space="preserve">hotellaposadadecorteganasl.com</t>
  </si>
  <si>
    <t xml:space="preserve">HOTEL DE MONTAÑA LA ROCHA</t>
  </si>
  <si>
    <t xml:space="preserve">C/ LA PAZ, 25</t>
  </si>
  <si>
    <t xml:space="preserve">962256015</t>
  </si>
  <si>
    <t xml:space="preserve">reservas@hotellarocha.com</t>
  </si>
  <si>
    <t xml:space="preserve">facebook.com/hotellarochaquesa</t>
  </si>
  <si>
    <t xml:space="preserve">NH COLLECTION COLÓN VALENCIA</t>
  </si>
  <si>
    <t xml:space="preserve">C/ COLÓN, 32</t>
  </si>
  <si>
    <t xml:space="preserve">46004</t>
  </si>
  <si>
    <t xml:space="preserve">963528900</t>
  </si>
  <si>
    <t xml:space="preserve">dataprotection@nh-hotels.com</t>
  </si>
  <si>
    <t xml:space="preserve">nh-hoteles.es/hoteles/valencia</t>
  </si>
  <si>
    <t xml:space="preserve">EUROSTARS MEDITERRANEA PLAZA</t>
  </si>
  <si>
    <t xml:space="preserve">PLAZA AYUNTAMIENTO, 6 BAJO; H.MEDITERRANEO</t>
  </si>
  <si>
    <t xml:space="preserve">03002</t>
  </si>
  <si>
    <t xml:space="preserve">965206750</t>
  </si>
  <si>
    <t xml:space="preserve">info@eurostarsmediterraneaplaza.com</t>
  </si>
  <si>
    <t xml:space="preserve">eurostarsmediterraneaplaza.com</t>
  </si>
  <si>
    <t xml:space="preserve">RESIDENCIA VIRGEN DE GRACIA</t>
  </si>
  <si>
    <t xml:space="preserve">BLASCO IBÁÑEZ, 63 BAJO</t>
  </si>
  <si>
    <t xml:space="preserve">03140</t>
  </si>
  <si>
    <t xml:space="preserve">GUARDAMAR DEL SEGURA</t>
  </si>
  <si>
    <t xml:space="preserve">966176808</t>
  </si>
  <si>
    <t xml:space="preserve">info@virgendegraciaguardamar.es</t>
  </si>
  <si>
    <t xml:space="preserve">residenciavirgendegraciasl.com</t>
  </si>
  <si>
    <t xml:space="preserve">25</t>
  </si>
  <si>
    <t xml:space="preserve">LA MIRAJE</t>
  </si>
  <si>
    <t xml:space="preserve">URBANIZACIÓN COPACABANA II, s/n BAJO</t>
  </si>
  <si>
    <t xml:space="preserve">968337244</t>
  </si>
  <si>
    <t xml:space="preserve">info@entremares.es</t>
  </si>
  <si>
    <t xml:space="preserve">aparthotel-lamirage-lamanga.es</t>
  </si>
  <si>
    <t xml:space="preserve">75</t>
  </si>
  <si>
    <t xml:space="preserve">LIDO</t>
  </si>
  <si>
    <t xml:space="preserve">CONDE CAMPILLO, 1</t>
  </si>
  <si>
    <t xml:space="preserve">30720</t>
  </si>
  <si>
    <t xml:space="preserve">SAN JAVIER</t>
  </si>
  <si>
    <t xml:space="preserve">968570704</t>
  </si>
  <si>
    <t xml:space="preserve">info@lido.com</t>
  </si>
  <si>
    <t xml:space="preserve">hotel-lido.galiciaretreat.com/</t>
  </si>
  <si>
    <t xml:space="preserve">DUNAS BLANCAS</t>
  </si>
  <si>
    <t xml:space="preserve">TRASIME, 12 BAJO</t>
  </si>
  <si>
    <t xml:space="preserve">971260800</t>
  </si>
  <si>
    <t xml:space="preserve">info@dunasblancas.com</t>
  </si>
  <si>
    <t xml:space="preserve">hmhotels.com/hm-dunas-blancas/</t>
  </si>
  <si>
    <t xml:space="preserve">168</t>
  </si>
  <si>
    <t xml:space="preserve">BLUE STAR</t>
  </si>
  <si>
    <t xml:space="preserve">CARRER ES CALO, 64-70 BAJO</t>
  </si>
  <si>
    <t xml:space="preserve">971341491</t>
  </si>
  <si>
    <t xml:space="preserve">dpo@grupoplayasol.com</t>
  </si>
  <si>
    <t xml:space="preserve">apartamentosbluestar-ibiza.com</t>
  </si>
  <si>
    <t xml:space="preserve">AVENIDA PERE MAS I REUS, 6 BAJO</t>
  </si>
  <si>
    <t xml:space="preserve">971536122</t>
  </si>
  <si>
    <t xml:space="preserve">PASSEIG VORA MAR, 107 BAJO</t>
  </si>
  <si>
    <t xml:space="preserve">07470</t>
  </si>
  <si>
    <t xml:space="preserve">971536166</t>
  </si>
  <si>
    <t xml:space="preserve">APARTAMENTOS PLAYA FERRERA</t>
  </si>
  <si>
    <t xml:space="preserve">CARRER FORN, 57 2</t>
  </si>
  <si>
    <t xml:space="preserve">07669</t>
  </si>
  <si>
    <t xml:space="preserve">FELANITX</t>
  </si>
  <si>
    <t xml:space="preserve">971657424</t>
  </si>
  <si>
    <t xml:space="preserve">reservas@playaferrera.com</t>
  </si>
  <si>
    <t xml:space="preserve">apartamentosplayaferrerasl.com</t>
  </si>
  <si>
    <t xml:space="preserve">CARRER SOL, 13 BAJO</t>
  </si>
  <si>
    <t xml:space="preserve">07001</t>
  </si>
  <si>
    <t xml:space="preserve">971666546</t>
  </si>
  <si>
    <t xml:space="preserve">CATANY, 8 BAJO</t>
  </si>
  <si>
    <t xml:space="preserve">07012</t>
  </si>
  <si>
    <t xml:space="preserve">971723417</t>
  </si>
  <si>
    <t xml:space="preserve">VIRREY PRIME BOUTIQUE HOTEL</t>
  </si>
  <si>
    <t xml:space="preserve">CARRETERA INCA-SENCELLES, KILOMETRO 2, 4</t>
  </si>
  <si>
    <t xml:space="preserve">07300</t>
  </si>
  <si>
    <t xml:space="preserve">INCA</t>
  </si>
  <si>
    <t xml:space="preserve">971881018</t>
  </si>
  <si>
    <t xml:space="preserve">info@virreyhotel.com</t>
  </si>
  <si>
    <t xml:space="preserve">virreyprimeboutiquehotelsl.com</t>
  </si>
  <si>
    <t xml:space="preserve">HOTEL MONTECARLO</t>
  </si>
  <si>
    <t xml:space="preserve">HG-000895</t>
  </si>
  <si>
    <t xml:space="preserve">C/ CESÁREA, 14</t>
  </si>
  <si>
    <t xml:space="preserve">17211</t>
  </si>
  <si>
    <t xml:space="preserve">972300404</t>
  </si>
  <si>
    <t xml:space="preserve">info@muntanya-montecarlo-hotels.com</t>
  </si>
  <si>
    <t xml:space="preserve">muntanya-montecarlo-hotels.com</t>
  </si>
  <si>
    <t xml:space="preserve">HOTEL LA MUNTANYA</t>
  </si>
  <si>
    <t xml:space="preserve">HG-000896</t>
  </si>
  <si>
    <t xml:space="preserve">C/ CESÁREA, 2</t>
  </si>
  <si>
    <t xml:space="preserve">972301291</t>
  </si>
  <si>
    <t xml:space="preserve">BALNEARIO VICHY CATALÁN</t>
  </si>
  <si>
    <t xml:space="preserve">HG-000012</t>
  </si>
  <si>
    <t xml:space="preserve">AVINGUDA DOCTOR FUREST, 32 BAJO</t>
  </si>
  <si>
    <t xml:space="preserve">17455</t>
  </si>
  <si>
    <t xml:space="preserve">CALDES DE MALAVELLA</t>
  </si>
  <si>
    <t xml:space="preserve">972470000</t>
  </si>
  <si>
    <t xml:space="preserve">reserves@vichycatalan.es</t>
  </si>
  <si>
    <t xml:space="preserve">hotelbalneariovichycatalan.com</t>
  </si>
  <si>
    <t xml:space="preserve">AERO HOTEL CERDANYA CA L´EUDALD</t>
  </si>
  <si>
    <t xml:space="preserve">HG-000009</t>
  </si>
  <si>
    <t xml:space="preserve">PASSEIG AGNÈS FABRA, 4 BAJO</t>
  </si>
  <si>
    <t xml:space="preserve">17538</t>
  </si>
  <si>
    <t xml:space="preserve">ALP</t>
  </si>
  <si>
    <t xml:space="preserve">972890354</t>
  </si>
  <si>
    <t xml:space="preserve">aerohotelcerdanyacaleudald.com</t>
  </si>
  <si>
    <t xml:space="preserve">HOTEL BELLAVISTA</t>
  </si>
  <si>
    <t xml:space="preserve">HL-000151</t>
  </si>
  <si>
    <t xml:space="preserve">CARRETERA PUIGCERDÀ, 43 - 45 BAJO(HOTEL BELLAVISTA)</t>
  </si>
  <si>
    <t xml:space="preserve">25720</t>
  </si>
  <si>
    <t xml:space="preserve">BELLVER DE CERDANYA</t>
  </si>
  <si>
    <t xml:space="preserve">973510000</t>
  </si>
  <si>
    <t xml:space="preserve">anna@spainmountains.com</t>
  </si>
  <si>
    <t xml:space="preserve">spainmountains.com/hbellavista</t>
  </si>
  <si>
    <t xml:space="preserve">HOTEL RESTAURANTE VIANETTO</t>
  </si>
  <si>
    <t xml:space="preserve">AVENIDA LÉRIDA, s/n</t>
  </si>
  <si>
    <t xml:space="preserve">22400</t>
  </si>
  <si>
    <t xml:space="preserve">MONZÓN</t>
  </si>
  <si>
    <t xml:space="preserve">974401900</t>
  </si>
  <si>
    <t xml:space="preserve">hotelrestaurantevianettosl.com</t>
  </si>
  <si>
    <t xml:space="preserve">84</t>
  </si>
  <si>
    <t xml:space="preserve">CASA GRANDE</t>
  </si>
  <si>
    <t xml:space="preserve">GASCA, 64</t>
  </si>
  <si>
    <t xml:space="preserve">50310</t>
  </si>
  <si>
    <t xml:space="preserve">VILLARROYA DE LA SIERRA</t>
  </si>
  <si>
    <t xml:space="preserve">976564398</t>
  </si>
  <si>
    <t xml:space="preserve">acaballe@unizar.es</t>
  </si>
  <si>
    <t xml:space="preserve">alojamientoruralcasagrande.com</t>
  </si>
  <si>
    <t xml:space="preserve">MONASTERIO BENEDICTINO</t>
  </si>
  <si>
    <t xml:space="preserve">PASEO SAN NICOLÁS DE FRANCIA, 5 PLAZA SAN BENITO 1</t>
  </si>
  <si>
    <t xml:space="preserve">50300</t>
  </si>
  <si>
    <t xml:space="preserve">CALATAYUD</t>
  </si>
  <si>
    <t xml:space="preserve">976891500</t>
  </si>
  <si>
    <t xml:space="preserve">administracion@hotelmonasteriobenedictino.com</t>
  </si>
  <si>
    <t xml:space="preserve">hotelmonasteriobenedictino.com</t>
  </si>
  <si>
    <t xml:space="preserve">TERMA EUROPA PLAYA DE COMA RUGA</t>
  </si>
  <si>
    <t xml:space="preserve">AVINGUDA BALNEARI, 4-6</t>
  </si>
  <si>
    <t xml:space="preserve">43880</t>
  </si>
  <si>
    <t xml:space="preserve">EL VENDRELL</t>
  </si>
  <si>
    <t xml:space="preserve">977684808</t>
  </si>
  <si>
    <t xml:space="preserve">reservas@termaeuropa.com</t>
  </si>
  <si>
    <t xml:space="preserve">termaeuropaplayadecomaruga.com</t>
  </si>
  <si>
    <t xml:space="preserve">119</t>
  </si>
  <si>
    <t xml:space="preserve">HOTEL APARTAMENTOS SOLIMAR</t>
  </si>
  <si>
    <t xml:space="preserve">HT-000035</t>
  </si>
  <si>
    <t xml:space="preserve">CARRER VILAMAR, 79 BAJO; HOTEL SOL Y MAR</t>
  </si>
  <si>
    <t xml:space="preserve">43820</t>
  </si>
  <si>
    <t xml:space="preserve">CALAFELL</t>
  </si>
  <si>
    <t xml:space="preserve">977691930</t>
  </si>
  <si>
    <t xml:space="preserve">hotelapartamentossolimarsl.com</t>
  </si>
  <si>
    <t xml:space="preserve">111</t>
  </si>
  <si>
    <t xml:space="preserve">HOTEL PALACIO BARON DE ANDILLA</t>
  </si>
  <si>
    <t xml:space="preserve">C/ ESTUDIO, 2</t>
  </si>
  <si>
    <t xml:space="preserve">44594</t>
  </si>
  <si>
    <t xml:space="preserve">VALDEALGORFA</t>
  </si>
  <si>
    <t xml:space="preserve">978090261</t>
  </si>
  <si>
    <t xml:space="preserve">hotelpalaciobarondeandilla.com</t>
  </si>
  <si>
    <t xml:space="preserve">EL CASERÓN DE FUENTES CARRIONAS</t>
  </si>
  <si>
    <t xml:space="preserve">BAJERA, 10 BAJO</t>
  </si>
  <si>
    <t xml:space="preserve">34888</t>
  </si>
  <si>
    <t xml:space="preserve">VELILLA DEL RÍO CARRIÓN</t>
  </si>
  <si>
    <t xml:space="preserve">979866502</t>
  </si>
  <si>
    <t xml:space="preserve">elcaseron.ctr@gmail.com</t>
  </si>
  <si>
    <t xml:space="preserve">elcaserndefuentescarrionas.com</t>
  </si>
  <si>
    <t xml:space="preserve">PARADOR DE CERVERA DE PISUERGA</t>
  </si>
  <si>
    <t xml:space="preserve">CARRETERA RESOBA, KILOMETRO 2, 5 BAJO</t>
  </si>
  <si>
    <t xml:space="preserve">34844</t>
  </si>
  <si>
    <t xml:space="preserve">CERVERA DE PISUERGA</t>
  </si>
  <si>
    <t xml:space="preserve">979870075</t>
  </si>
  <si>
    <t xml:space="preserve">cervera@parador.es</t>
  </si>
  <si>
    <t xml:space="preserve">paradordecerveradepisuerga.com</t>
  </si>
  <si>
    <t xml:space="preserve">URBAN MONTE BLANCO BYEUROTELS</t>
  </si>
  <si>
    <t xml:space="preserve">ESTRADA BUÑO-LAXE, 60</t>
  </si>
  <si>
    <t xml:space="preserve">15115</t>
  </si>
  <si>
    <t xml:space="preserve">CABANA DE BERGANTIÑOS</t>
  </si>
  <si>
    <t xml:space="preserve">981714428</t>
  </si>
  <si>
    <t xml:space="preserve">urbanmonteblancobyeurotels.com</t>
  </si>
  <si>
    <t xml:space="preserve">HOTEL POUSADA DE PORTOMARIN</t>
  </si>
  <si>
    <t xml:space="preserve">AVENIDA DE SARRIA, 0, s/n</t>
  </si>
  <si>
    <t xml:space="preserve">27170</t>
  </si>
  <si>
    <t xml:space="preserve">PORTOMARÍN</t>
  </si>
  <si>
    <t xml:space="preserve">982545200</t>
  </si>
  <si>
    <t xml:space="preserve">info@pousadadeportomarin.es</t>
  </si>
  <si>
    <t xml:space="preserve">hotelpousadadeportomarinsl.com</t>
  </si>
  <si>
    <t xml:space="preserve">C/ HERNANDO DE ACUÑA, 27 BAJO; DUPLICADO 27-29</t>
  </si>
  <si>
    <t xml:space="preserve">47014</t>
  </si>
  <si>
    <t xml:space="preserve">983346090</t>
  </si>
  <si>
    <t xml:space="preserve">HOTEL RESTAURANTE EL PESCADOR</t>
  </si>
  <si>
    <t xml:space="preserve">C/ TOLOMBREDO DE ARRIBA BAJO</t>
  </si>
  <si>
    <t xml:space="preserve">33150</t>
  </si>
  <si>
    <t xml:space="preserve">CUDILLERO</t>
  </si>
  <si>
    <t xml:space="preserve">985590937</t>
  </si>
  <si>
    <t xml:space="preserve">cudilleroelpescador@yahoo.es</t>
  </si>
  <si>
    <t xml:space="preserve">hotelrestauranteelpescador.com</t>
  </si>
  <si>
    <t xml:space="preserve">LA CASONA DE RIOSECO</t>
  </si>
  <si>
    <t xml:space="preserve">CARRETERA GENERAL, 91 BAJO</t>
  </si>
  <si>
    <t xml:space="preserve">33993</t>
  </si>
  <si>
    <t xml:space="preserve">SOBRESCOBIO</t>
  </si>
  <si>
    <t xml:space="preserve">985609704</t>
  </si>
  <si>
    <t xml:space="preserve">lacasonaderioseco@hotmail.es</t>
  </si>
  <si>
    <t xml:space="preserve">facebook.com/lacasonaderioseco</t>
  </si>
  <si>
    <t xml:space="preserve">NUEVO CACHALOTE</t>
  </si>
  <si>
    <t xml:space="preserve">AVENIDA MARINA, 12</t>
  </si>
  <si>
    <t xml:space="preserve">36970</t>
  </si>
  <si>
    <t xml:space="preserve">986723420</t>
  </si>
  <si>
    <t xml:space="preserve">nuevocachalote@gmail.com</t>
  </si>
  <si>
    <t xml:space="preserve">hotelnuevocachalotesanxenxo.es</t>
  </si>
  <si>
    <t xml:space="preserve">CONSERVAS NATURALES DE LEON</t>
  </si>
  <si>
    <t xml:space="preserve">AVENIDA BAÑEZA, s/n</t>
  </si>
  <si>
    <t xml:space="preserve">24794</t>
  </si>
  <si>
    <t xml:space="preserve">RIEGO DE LA VEGA</t>
  </si>
  <si>
    <t xml:space="preserve">987605902</t>
  </si>
  <si>
    <t xml:space="preserve">conservasnaturalesdeleonsl.com</t>
  </si>
  <si>
    <t xml:space="preserve">HOSTAL RESTAURANTE CASA CONDE</t>
  </si>
  <si>
    <t xml:space="preserve">CARRETERA DE URROS, 10</t>
  </si>
  <si>
    <t xml:space="preserve">32830</t>
  </si>
  <si>
    <t xml:space="preserve">A MERCA</t>
  </si>
  <si>
    <t xml:space="preserve">988260010</t>
  </si>
  <si>
    <t xml:space="preserve">hostalrestaurantecasaconde.com</t>
  </si>
  <si>
    <t xml:space="preserve">VILAMOURE HOTEL DE NATURALEZA</t>
  </si>
  <si>
    <t xml:space="preserve">LUGAR VILAMOURE, s/n</t>
  </si>
  <si>
    <t xml:space="preserve">32456</t>
  </si>
  <si>
    <t xml:space="preserve">PUNXÍN</t>
  </si>
  <si>
    <t xml:space="preserve">988401154</t>
  </si>
  <si>
    <t xml:space="preserve">vilamourehoteldenaturaleza.com</t>
  </si>
  <si>
    <t xml:space="preserve">HOTEL RESTAURANTE EL RELOJERO</t>
  </si>
  <si>
    <t xml:space="preserve">AVENIDA DEL BEATO SEBASTIÁN DE APARICIO, 15</t>
  </si>
  <si>
    <t xml:space="preserve">32540</t>
  </si>
  <si>
    <t xml:space="preserve">A GUDIÑA</t>
  </si>
  <si>
    <t xml:space="preserve">988594033</t>
  </si>
  <si>
    <t xml:space="preserve">hotelrestauranteelrelojero.com</t>
  </si>
  <si>
    <t xml:space="preserve">LOS DOS ALEMANES</t>
  </si>
  <si>
    <t xml:space="preserve">RUA SAN ANTONIO, 23</t>
  </si>
  <si>
    <t xml:space="preserve">15800</t>
  </si>
  <si>
    <t xml:space="preserve">MELIDE</t>
  </si>
  <si>
    <t xml:space="preserve">fanifanitafani32@gmail.com</t>
  </si>
  <si>
    <t xml:space="preserve">m.los-dos-alemanes.webnode.es</t>
  </si>
  <si>
    <t xml:space="preserve">THE WAY HOSTEL</t>
  </si>
  <si>
    <t xml:space="preserve">PALACIO, 10 BAJO</t>
  </si>
  <si>
    <t xml:space="preserve">24413</t>
  </si>
  <si>
    <t xml:space="preserve">MOLINASECA</t>
  </si>
  <si>
    <t xml:space="preserve">thewayhostel@gmail.com</t>
  </si>
  <si>
    <t xml:space="preserve">thewaymolinaseca.com/#elhotel</t>
  </si>
  <si>
    <t xml:space="preserve">MARTON HOTEL VALLDEMOSSA</t>
  </si>
  <si>
    <t xml:space="preserve">REI SANXO, 7</t>
  </si>
  <si>
    <t xml:space="preserve"> 690 25 13 33</t>
  </si>
  <si>
    <t xml:space="preserve">martonvalldemossa@gmail.com</t>
  </si>
  <si>
    <t xml:space="preserve">martonhotelvalldemossa.com/es</t>
  </si>
  <si>
    <t xml:space="preserve">CARLOS ROOMS</t>
  </si>
  <si>
    <t xml:space="preserve">H/MA/02220</t>
  </si>
  <si>
    <t xml:space="preserve">LOMA LOMA DEL COLEGIAL, 10</t>
  </si>
  <si>
    <t xml:space="preserve"> 693 545 390 </t>
  </si>
  <si>
    <t xml:space="preserve">carlosrooms15@gmail.com</t>
  </si>
  <si>
    <t xml:space="preserve">hotelcarlos1torremolinos.com/</t>
  </si>
  <si>
    <t xml:space="preserve">DA NATUREZA SEMAFORO DE BARES</t>
  </si>
  <si>
    <t xml:space="preserve">FARO ESTACA DE BARES, s/n BAJO</t>
  </si>
  <si>
    <t xml:space="preserve">15337</t>
  </si>
  <si>
    <t xml:space="preserve">MAÑÓN</t>
  </si>
  <si>
    <t xml:space="preserve">infor@hotelsemaforodebares.com</t>
  </si>
  <si>
    <t xml:space="preserve">danaturezasemaforodebares.com</t>
  </si>
  <si>
    <t xml:space="preserve">CASA ROSENDO</t>
  </si>
  <si>
    <t xml:space="preserve">C/ TRES PECES, 1 BAJO</t>
  </si>
  <si>
    <t xml:space="preserve">33800</t>
  </si>
  <si>
    <t xml:space="preserve">info@carosendo.com</t>
  </si>
  <si>
    <t xml:space="preserve">palimpalem.com/1/casa-rosendo</t>
  </si>
  <si>
    <t xml:space="preserve">ES RACÓ DE MARIA</t>
  </si>
  <si>
    <t xml:space="preserve">LUGAR RAFAL ROIG, 5 PARCELA 52</t>
  </si>
  <si>
    <t xml:space="preserve">07519</t>
  </si>
  <si>
    <t xml:space="preserve">MARIA DE LA SALUT</t>
  </si>
  <si>
    <t xml:space="preserve">info@esracódemaria.com</t>
  </si>
  <si>
    <t xml:space="preserve">es-raco-de-maria.negocio.site</t>
  </si>
  <si>
    <t xml:space="preserve">VILLA MICHEL BAHIA MELONERAS</t>
  </si>
  <si>
    <t xml:space="preserve">C/ MAR CASPIO, 57</t>
  </si>
  <si>
    <t xml:space="preserve">info@villamichelbahiameloneras.com</t>
  </si>
  <si>
    <t xml:space="preserve">APARTAMENTO MINERVA JUPITER</t>
  </si>
  <si>
    <t xml:space="preserve">AVENIDA CONJUNTO GAMONAL, s/n EDIFICIO MINERVA, 2.ª PLANTA 220</t>
  </si>
  <si>
    <t xml:space="preserve">info@apartamentominervajupiter.com</t>
  </si>
  <si>
    <t xml:space="preserve">ROTARY ESTUDIO - PUERTO BANUS</t>
  </si>
  <si>
    <t xml:space="preserve">AVENIDA ROTARY INTERNACIONAL, s/n</t>
  </si>
  <si>
    <t xml:space="preserve">info@rotaryestudio-puertobanus.com</t>
  </si>
  <si>
    <t xml:space="preserve">HOTEL RURAL FINCA LA HACIENDA</t>
  </si>
  <si>
    <t xml:space="preserve">CARRETERA NUESTRA SEÑORA DE LOURDES, 2</t>
  </si>
  <si>
    <t xml:space="preserve">38435</t>
  </si>
  <si>
    <t xml:space="preserve">LOS SILOS</t>
  </si>
  <si>
    <t xml:space="preserve">info@hotelruralfincalahacienda.com</t>
  </si>
  <si>
    <t xml:space="preserve">HOTEL RURAL FINCA LA RAYA</t>
  </si>
  <si>
    <t xml:space="preserve">C/ RAYA, 25</t>
  </si>
  <si>
    <t xml:space="preserve">GÜÍMAR</t>
  </si>
  <si>
    <t xml:space="preserve">822663186</t>
  </si>
  <si>
    <t xml:space="preserve">hotelrurallaraya@gmail.com</t>
  </si>
  <si>
    <t xml:space="preserve">hotelrurallaraya1866guimar.es</t>
  </si>
  <si>
    <t xml:space="preserve">SOHO BOUTIQUE SALAMANCA</t>
  </si>
  <si>
    <t xml:space="preserve">PLAZA ÁNGEL, 5 BAJO</t>
  </si>
  <si>
    <t xml:space="preserve">900701193</t>
  </si>
  <si>
    <t xml:space="preserve">sohosalamanca@sohohoteles.com</t>
  </si>
  <si>
    <t xml:space="preserve">sohosalamanca.sohohoteles.com</t>
  </si>
  <si>
    <t xml:space="preserve">MARÍA DEL PILAR GARCÍA GARCÍA</t>
  </si>
  <si>
    <t xml:space="preserve">MONTE DE MONTJUICH, 2 3-IZQ</t>
  </si>
  <si>
    <t xml:space="preserve">913314989</t>
  </si>
  <si>
    <t xml:space="preserve">info@maríadelpilargarcíagarcía.com</t>
  </si>
  <si>
    <t xml:space="preserve">PETIT PALACE PLAZA DEL CARMEN</t>
  </si>
  <si>
    <t xml:space="preserve">PLAZA CARMEN, 4</t>
  </si>
  <si>
    <t xml:space="preserve">915238845</t>
  </si>
  <si>
    <t xml:space="preserve">plazadelcarmen@petitpalace.com</t>
  </si>
  <si>
    <t xml:space="preserve">petitpalaceplazadelcarmen.com</t>
  </si>
  <si>
    <t xml:space="preserve">PETIT PALACE CLIPER - GRAN VÍA</t>
  </si>
  <si>
    <t xml:space="preserve">CHINCHILLA, 6 BAJO</t>
  </si>
  <si>
    <t xml:space="preserve">915311700</t>
  </si>
  <si>
    <t xml:space="preserve">info@petitpalacecliper-granvía.com</t>
  </si>
  <si>
    <t xml:space="preserve">ABALÚ BOUTIQUE &amp; DESIGN HOTEL</t>
  </si>
  <si>
    <t xml:space="preserve">PEZ, 19</t>
  </si>
  <si>
    <t xml:space="preserve">28004</t>
  </si>
  <si>
    <t xml:space="preserve">915314744</t>
  </si>
  <si>
    <t xml:space="preserve">info@abalúboutique&amp;designhotel.com</t>
  </si>
  <si>
    <t xml:space="preserve">EUROSTARS SUITES MIRASIERRA</t>
  </si>
  <si>
    <t xml:space="preserve">C/ ALFREDO MARQUERIE, 43 BAJO; HOTEL MIRASIERRA</t>
  </si>
  <si>
    <t xml:space="preserve">28034</t>
  </si>
  <si>
    <t xml:space="preserve">917277900</t>
  </si>
  <si>
    <t xml:space="preserve">info@eurostarssuitesmirasierra.com</t>
  </si>
  <si>
    <t xml:space="preserve">eurostarssuitesmirasierra.com</t>
  </si>
  <si>
    <t xml:space="preserve">HOSTAL RESTAURANTE CASA MARINO</t>
  </si>
  <si>
    <t xml:space="preserve">C/ MARQUÉS DE PERALES, 11 BAJO</t>
  </si>
  <si>
    <t xml:space="preserve">40400</t>
  </si>
  <si>
    <t xml:space="preserve">EL ESPINAR</t>
  </si>
  <si>
    <t xml:space="preserve">921182339</t>
  </si>
  <si>
    <t xml:space="preserve">info@hostalrestaurantecamarino.com</t>
  </si>
  <si>
    <t xml:space="preserve">APARTAMENTOS CENTRO CANCAJO</t>
  </si>
  <si>
    <t xml:space="preserve">C/ LOS CANCAJOS, s/n</t>
  </si>
  <si>
    <t xml:space="preserve">38712</t>
  </si>
  <si>
    <t xml:space="preserve">BREÑA BAJA</t>
  </si>
  <si>
    <t xml:space="preserve">922181300</t>
  </si>
  <si>
    <t xml:space="preserve">info@apartamentoscentrocancajo.com</t>
  </si>
  <si>
    <t xml:space="preserve">CORAL SUITES &amp; SPA - ADULTS ONLY</t>
  </si>
  <si>
    <t xml:space="preserve">C/ NOELIA AFONSO CABRERA, 10 BAJO</t>
  </si>
  <si>
    <t xml:space="preserve">922752040</t>
  </si>
  <si>
    <t xml:space="preserve">info@coral-hotels.com</t>
  </si>
  <si>
    <t xml:space="preserve">sunprimecoralsuitesandspa.com</t>
  </si>
  <si>
    <t xml:space="preserve">191</t>
  </si>
  <si>
    <t xml:space="preserve">HOSPES PALACIO DE SAN ESTEBAN</t>
  </si>
  <si>
    <t xml:space="preserve">ARROYO SANTO DOMINGO, 3 BAJO; AC HOTEL PALACIO S.ESTE</t>
  </si>
  <si>
    <t xml:space="preserve">923262296</t>
  </si>
  <si>
    <t xml:space="preserve">reservas@hotelpalaciodesanesteban.com</t>
  </si>
  <si>
    <t xml:space="preserve">hospespalaciodesanesteban.com</t>
  </si>
  <si>
    <t xml:space="preserve">48</t>
  </si>
  <si>
    <t xml:space="preserve">HOTEL SANTA ISABEL</t>
  </si>
  <si>
    <t xml:space="preserve">C/ CARDENAL CISNEROS, 1</t>
  </si>
  <si>
    <t xml:space="preserve">45002</t>
  </si>
  <si>
    <t xml:space="preserve">925253120</t>
  </si>
  <si>
    <t xml:space="preserve">info@hotelsantaisabeltoledo.es</t>
  </si>
  <si>
    <t xml:space="preserve">hotelsantaisabeltoledo.es/es/</t>
  </si>
  <si>
    <t xml:space="preserve">HOTEL EL TORREON DE MIGUELETE</t>
  </si>
  <si>
    <t xml:space="preserve">CARRETERA QUINTANAR-ALCÁZAR, KILOMETRO 7 BAJO</t>
  </si>
  <si>
    <t xml:space="preserve">45830</t>
  </si>
  <si>
    <t xml:space="preserve">MIGUEL ESTEBAN</t>
  </si>
  <si>
    <t xml:space="preserve">925567411</t>
  </si>
  <si>
    <t xml:space="preserve">info@hoteleltorreondemiguelete.com</t>
  </si>
  <si>
    <t xml:space="preserve">HOSPEDERÍA MUSEO VALDEPEÑAS</t>
  </si>
  <si>
    <t xml:space="preserve">UNIÓN, 102 ESQUINA C/ ELOY MUÑOZ</t>
  </si>
  <si>
    <t xml:space="preserve">13300</t>
  </si>
  <si>
    <t xml:space="preserve">VALDEPEÑAS</t>
  </si>
  <si>
    <t xml:space="preserve">926 31 07 95</t>
  </si>
  <si>
    <t xml:space="preserve">info@hospederíamuseovaldepeñas.com</t>
  </si>
  <si>
    <t xml:space="preserve">HOSPEDERÍA HOTEL DON QUIJOTE</t>
  </si>
  <si>
    <t xml:space="preserve">C/ PRÍNCIPES DE ESPAÑA, 2</t>
  </si>
  <si>
    <t xml:space="preserve">13170</t>
  </si>
  <si>
    <t xml:space="preserve">MIGUELTURRA</t>
  </si>
  <si>
    <t xml:space="preserve">926242690</t>
  </si>
  <si>
    <t xml:space="preserve">info@hospederiahoteldonquijote.com</t>
  </si>
  <si>
    <t xml:space="preserve">hospederiahoteldonquijote.com</t>
  </si>
  <si>
    <t xml:space="preserve">QUESO MANCHEGO FUENTEOVEJAS</t>
  </si>
  <si>
    <t xml:space="preserve">AUTOVIA ANDALUCÍA A-4 KILOMETRO 220</t>
  </si>
  <si>
    <t xml:space="preserve">13730</t>
  </si>
  <si>
    <t xml:space="preserve">SANTA CRUZ DE MUDELA</t>
  </si>
  <si>
    <t xml:space="preserve">926342475</t>
  </si>
  <si>
    <t xml:space="preserve">hotel@lascanteras.com.es</t>
  </si>
  <si>
    <t xml:space="preserve">quesomanchegofuenteovejas.com</t>
  </si>
  <si>
    <t xml:space="preserve">INTUR ALCÁZAR DE SAN JUAN</t>
  </si>
  <si>
    <t xml:space="preserve">AVENIDA HERENCIA, s/n</t>
  </si>
  <si>
    <t xml:space="preserve">13600</t>
  </si>
  <si>
    <t xml:space="preserve">ALCÁZAR DE SAN JUAN</t>
  </si>
  <si>
    <t xml:space="preserve">926588200</t>
  </si>
  <si>
    <t xml:space="preserve">hotelinturalcazardesanjuan.es</t>
  </si>
  <si>
    <t xml:space="preserve">HOTEL - RESTAURANTE LA MINA</t>
  </si>
  <si>
    <t xml:space="preserve">CARRETERA ALMODOVAR, 9</t>
  </si>
  <si>
    <t xml:space="preserve">926705797</t>
  </si>
  <si>
    <t xml:space="preserve">hr.lamina@gmail.com</t>
  </si>
  <si>
    <t xml:space="preserve">es-es.facebook.com/hr.lamina/</t>
  </si>
  <si>
    <t xml:space="preserve">HOTEL BOUTIQUE CONDES FÚCARES</t>
  </si>
  <si>
    <t xml:space="preserve">C/ MAYOR DE SAN JUAN, 75</t>
  </si>
  <si>
    <t xml:space="preserve">13400</t>
  </si>
  <si>
    <t xml:space="preserve">ALMADÉN</t>
  </si>
  <si>
    <t xml:space="preserve">926710305</t>
  </si>
  <si>
    <t xml:space="preserve">joseantoniocalvobabiano@gmail.com</t>
  </si>
  <si>
    <t xml:space="preserve">hotelboutiquecondesfcares.com</t>
  </si>
  <si>
    <t xml:space="preserve">LAS GLORIAS</t>
  </si>
  <si>
    <t xml:space="preserve">CARRETERA CÁCERES, KILOMETRO 34, 770 BAJO; JUNTO ESTACIÓN SERV.</t>
  </si>
  <si>
    <t xml:space="preserve">10186</t>
  </si>
  <si>
    <t xml:space="preserve">TORRE DE SANTA MARÍA</t>
  </si>
  <si>
    <t xml:space="preserve">927 38 84 01</t>
  </si>
  <si>
    <t xml:space="preserve">hrlasglorias@yahoo.es</t>
  </si>
  <si>
    <t xml:space="preserve">hotelrestaurantelasglorias.es</t>
  </si>
  <si>
    <t xml:space="preserve">HOTEL RURAL SIERRA DE SAN PEDRO</t>
  </si>
  <si>
    <t xml:space="preserve">ZURBARÁN, 8</t>
  </si>
  <si>
    <t xml:space="preserve">10560</t>
  </si>
  <si>
    <t xml:space="preserve">HERRERUELA</t>
  </si>
  <si>
    <t xml:space="preserve">927371641</t>
  </si>
  <si>
    <t xml:space="preserve">latojera@lacodosera.es</t>
  </si>
  <si>
    <t xml:space="preserve">casaruralsierrasanmamede.com/</t>
  </si>
  <si>
    <t xml:space="preserve">LOS CERRILLOS</t>
  </si>
  <si>
    <t xml:space="preserve">PASAJE EXTREMADURA, KILOMETRO 174</t>
  </si>
  <si>
    <t xml:space="preserve">10335</t>
  </si>
  <si>
    <t xml:space="preserve">PERALEDA DE LA MATA</t>
  </si>
  <si>
    <t xml:space="preserve">927530081</t>
  </si>
  <si>
    <t xml:space="preserve">areadeservicioloscerrillos@gmail.com</t>
  </si>
  <si>
    <t xml:space="preserve">facebook.com/arealoscerrillos</t>
  </si>
  <si>
    <t xml:space="preserve">HOTEL RURAL RIVERA DE VADILLO</t>
  </si>
  <si>
    <t xml:space="preserve">PARAJE LOS ARENALES, 20 BAJO</t>
  </si>
  <si>
    <t xml:space="preserve">10612</t>
  </si>
  <si>
    <t xml:space="preserve">JERTE</t>
  </si>
  <si>
    <t xml:space="preserve">927649570</t>
  </si>
  <si>
    <t xml:space="preserve">info@hotelruralriveradevadillo.com</t>
  </si>
  <si>
    <t xml:space="preserve">ARENA BEACH</t>
  </si>
  <si>
    <t xml:space="preserve">C/ LA GOMERA, s/n</t>
  </si>
  <si>
    <t xml:space="preserve">928040010</t>
  </si>
  <si>
    <t xml:space="preserve">recepcionsuite@arenahotelesfuerteventura.com</t>
  </si>
  <si>
    <t xml:space="preserve">arenahotelesfuerteventura.com</t>
  </si>
  <si>
    <t xml:space="preserve">HOTEL ALOE CANTERAS - TENESOYA</t>
  </si>
  <si>
    <t xml:space="preserve">C/ SAGASTA, 98 BAJO; HOTEL TENESOYA</t>
  </si>
  <si>
    <t xml:space="preserve">hotel@aloecanteras.com</t>
  </si>
  <si>
    <t xml:space="preserve">hotelaloecanterastenesoya.com</t>
  </si>
  <si>
    <t xml:space="preserve">ARENA SUITE</t>
  </si>
  <si>
    <t xml:space="preserve">MORO, s/n BAJO(TRASERA APUERTA GRANADA)</t>
  </si>
  <si>
    <t xml:space="preserve">928536034</t>
  </si>
  <si>
    <t xml:space="preserve">reservassuite@arenahotelesfuerteventura.com</t>
  </si>
  <si>
    <t xml:space="preserve">101</t>
  </si>
  <si>
    <t xml:space="preserve">HOTEL BOUTIQUE LA MARQUESINA</t>
  </si>
  <si>
    <t xml:space="preserve">C/ EL MUELLE, 7</t>
  </si>
  <si>
    <t xml:space="preserve">928536090</t>
  </si>
  <si>
    <t xml:space="preserve">recepcion@hotelboutiquelamarquesina.com</t>
  </si>
  <si>
    <t xml:space="preserve">hotelboutiquelamarquesina.com</t>
  </si>
  <si>
    <t xml:space="preserve">HOTEL SEASIDE GRAND HOTEL RESIDENCIA GL</t>
  </si>
  <si>
    <t xml:space="preserve">AVENIDA DEL OASIS, 32</t>
  </si>
  <si>
    <t xml:space="preserve">928723100</t>
  </si>
  <si>
    <t xml:space="preserve">info@grand-hotel-residencia.com</t>
  </si>
  <si>
    <t xml:space="preserve">grand-hotel-residencia.com/es</t>
  </si>
  <si>
    <t xml:space="preserve">PULLMAN BARCELONA SKIPPER</t>
  </si>
  <si>
    <t xml:space="preserve">AVINGUDA LITORAL, 10 EDIFICIO BAJO</t>
  </si>
  <si>
    <t xml:space="preserve">932216565</t>
  </si>
  <si>
    <t xml:space="preserve">h7341@accor.com</t>
  </si>
  <si>
    <t xml:space="preserve">pullman-barcelona-skipper.com</t>
  </si>
  <si>
    <t xml:space="preserve">237</t>
  </si>
  <si>
    <t xml:space="preserve">CASTRO EXCLUSIVE RESIDENCES</t>
  </si>
  <si>
    <t xml:space="preserve">TELÈGRAF, 19-21</t>
  </si>
  <si>
    <t xml:space="preserve">08041</t>
  </si>
  <si>
    <t xml:space="preserve">932812905</t>
  </si>
  <si>
    <t xml:space="preserve">info@castroexclusiveresidences.com</t>
  </si>
  <si>
    <t xml:space="preserve">INVERSORA DE HOTELES URBANOS</t>
  </si>
  <si>
    <t xml:space="preserve">PASSEIG GARCIA FÀRIA, 69 BAJO; HOTEL</t>
  </si>
  <si>
    <t xml:space="preserve">933484995</t>
  </si>
  <si>
    <t xml:space="preserve">info@inversoradehotelesurbanos.com</t>
  </si>
  <si>
    <t xml:space="preserve">RENAISSANCE BARCELONA AIRPORT</t>
  </si>
  <si>
    <t xml:space="preserve">HB-004297</t>
  </si>
  <si>
    <t xml:space="preserve">PLAÇA VOLATERIA (PARC NEGOCIS MAS BLAU), 3 BAJO; HOTEL SEREMAR S.A.</t>
  </si>
  <si>
    <t xml:space="preserve">08820</t>
  </si>
  <si>
    <t xml:space="preserve">EL PRAT DE LLOBREGAT</t>
  </si>
  <si>
    <t xml:space="preserve">933783214</t>
  </si>
  <si>
    <t xml:space="preserve">info@renaisncebarcelonaairport.com</t>
  </si>
  <si>
    <t xml:space="preserve">AMFORES BOUTIQUE GUEST HOUSE</t>
  </si>
  <si>
    <t xml:space="preserve">CARRER BOU DE SANT PERE, 9</t>
  </si>
  <si>
    <t xml:space="preserve">934350501</t>
  </si>
  <si>
    <t xml:space="preserve">info@amfores.es</t>
  </si>
  <si>
    <t xml:space="preserve">amforesboutiqueguesthouse.com</t>
  </si>
  <si>
    <t xml:space="preserve">HOSTAL RESIDENCIA ELS ANGELS</t>
  </si>
  <si>
    <t xml:space="preserve">VILLARROEL, 47 1-2(HOSTAL)</t>
  </si>
  <si>
    <t xml:space="preserve">08011</t>
  </si>
  <si>
    <t xml:space="preserve">934548352</t>
  </si>
  <si>
    <t xml:space="preserve">info@hostalresidenciaelsangels.com</t>
  </si>
  <si>
    <t xml:space="preserve">EDDY´S GUEST HOUSE BARCELONA</t>
  </si>
  <si>
    <t xml:space="preserve">GIRONA, 46</t>
  </si>
  <si>
    <t xml:space="preserve">08009</t>
  </si>
  <si>
    <t xml:space="preserve">937 68 96 50</t>
  </si>
  <si>
    <t xml:space="preserve">info@eddy´sguesthousebarcelona.com</t>
  </si>
  <si>
    <t xml:space="preserve">ROYAL PASSEIG DE GRACIA</t>
  </si>
  <si>
    <t xml:space="preserve">HB-004545</t>
  </si>
  <si>
    <t xml:space="preserve">PASSEIG GRÀCIA, 84</t>
  </si>
  <si>
    <t xml:space="preserve">937370010</t>
  </si>
  <si>
    <t xml:space="preserve">info.pg84@royalhotels.es</t>
  </si>
  <si>
    <t xml:space="preserve">royalpasseigdegraciahotel.com</t>
  </si>
  <si>
    <t xml:space="preserve">124</t>
  </si>
  <si>
    <t xml:space="preserve">AS HOTELES PORTA</t>
  </si>
  <si>
    <t xml:space="preserve">AUTOPISTA A-7, KILOMETRO 165</t>
  </si>
  <si>
    <t xml:space="preserve">08755</t>
  </si>
  <si>
    <t xml:space="preserve">CASTELLBISBAL</t>
  </si>
  <si>
    <t xml:space="preserve">937724877</t>
  </si>
  <si>
    <t xml:space="preserve">info@sercotel.com</t>
  </si>
  <si>
    <t xml:space="preserve">ashotelesportadebarcelona.com</t>
  </si>
  <si>
    <t xml:space="preserve">HOTEL PALACIO TORRE DE GALIZANO</t>
  </si>
  <si>
    <t xml:space="preserve">BARRIO IGLESIA, 37</t>
  </si>
  <si>
    <t xml:space="preserve">39160</t>
  </si>
  <si>
    <t xml:space="preserve">RIBAMONTÁN AL MAR</t>
  </si>
  <si>
    <t xml:space="preserve">942505384</t>
  </si>
  <si>
    <t xml:space="preserve">reservas@hotelpalaciotorregalizano.com</t>
  </si>
  <si>
    <t xml:space="preserve">hotelpalaciotorregalizano.com</t>
  </si>
  <si>
    <t xml:space="preserve">SUITES CON JACUZZI SANTILLANA</t>
  </si>
  <si>
    <t xml:space="preserve">PLAZA ARENAS, 3</t>
  </si>
  <si>
    <t xml:space="preserve">942641060</t>
  </si>
  <si>
    <t xml:space="preserve">info@suitesconjacuzzisantillana.es</t>
  </si>
  <si>
    <t xml:space="preserve">suitesconjacuzzisantillana.es</t>
  </si>
  <si>
    <t xml:space="preserve">PARADOR DE SANTILLANA DEL MAR</t>
  </si>
  <si>
    <t xml:space="preserve">PLAZA RAMÓN PELAYO, s/n</t>
  </si>
  <si>
    <t xml:space="preserve">942818000</t>
  </si>
  <si>
    <t xml:space="preserve">santillana@parador.es</t>
  </si>
  <si>
    <t xml:space="preserve">paradordesantillanadelmar.com</t>
  </si>
  <si>
    <t xml:space="preserve">MAITE URBAN DREAMS</t>
  </si>
  <si>
    <t xml:space="preserve">NAFARROA KALEA, 1</t>
  </si>
  <si>
    <t xml:space="preserve">48901</t>
  </si>
  <si>
    <t xml:space="preserve">BARAKALDO</t>
  </si>
  <si>
    <t xml:space="preserve">944387445</t>
  </si>
  <si>
    <t xml:space="preserve">maiteurbandreams@gmail.com</t>
  </si>
  <si>
    <t xml:space="preserve">facebook.com/maiteurbandreams</t>
  </si>
  <si>
    <t xml:space="preserve">HOTEL SANTA COLOMA DEL CAMINO</t>
  </si>
  <si>
    <t xml:space="preserve">CARRETERA VILLANDIEGO, 1</t>
  </si>
  <si>
    <t xml:space="preserve">09123</t>
  </si>
  <si>
    <t xml:space="preserve">SASAMÓN</t>
  </si>
  <si>
    <t xml:space="preserve">947370498</t>
  </si>
  <si>
    <t xml:space="preserve">olmillos@hotelsantacoloma.com</t>
  </si>
  <si>
    <t xml:space="preserve">hotelsantacolomadelcamino.com</t>
  </si>
  <si>
    <t xml:space="preserve">TDI APARTAMENTOS EN GESTION</t>
  </si>
  <si>
    <t xml:space="preserve">C/ CHOPO (URBANIZACIÓN PARAÍSO ALTO), s/n BAJO; s/n BAJO</t>
  </si>
  <si>
    <t xml:space="preserve">29679</t>
  </si>
  <si>
    <t xml:space="preserve">BENAHAVÍS</t>
  </si>
  <si>
    <t xml:space="preserve">951326439</t>
  </si>
  <si>
    <t xml:space="preserve">info@tdiapartamentosengestionu.com</t>
  </si>
  <si>
    <t xml:space="preserve">ALDEA LA QUINTA HEALTH RESORT</t>
  </si>
  <si>
    <t xml:space="preserve">URBANIZACIÓN SOTO DE LA QUINTA, s/n C/ ASIA</t>
  </si>
  <si>
    <t xml:space="preserve">951550100</t>
  </si>
  <si>
    <t xml:space="preserve">info@aldealaquintahealthresort.com</t>
  </si>
  <si>
    <t xml:space="preserve">MEDITERRÁNEO CARIHUELA</t>
  </si>
  <si>
    <t xml:space="preserve">CARMEN, 43 BAJO</t>
  </si>
  <si>
    <t xml:space="preserve">952381452</t>
  </si>
  <si>
    <t xml:space="preserve">info@mediterráneocarihuela.com</t>
  </si>
  <si>
    <t xml:space="preserve">hotelmediterraneocarihuela.es</t>
  </si>
  <si>
    <t xml:space="preserve">HOTEL HACIENDA PUERTA DEL SOL</t>
  </si>
  <si>
    <t xml:space="preserve">CARRETERA FUENGIROLA-MIJAS, KILOMETRO 4 LOCAL 4</t>
  </si>
  <si>
    <t xml:space="preserve">29650</t>
  </si>
  <si>
    <t xml:space="preserve">952583163</t>
  </si>
  <si>
    <t xml:space="preserve">info@hotelhaciendapuertadelsol.com</t>
  </si>
  <si>
    <t xml:space="preserve">4 LLAVES</t>
  </si>
  <si>
    <t xml:space="preserve">130</t>
  </si>
  <si>
    <t xml:space="preserve">LAS VILLAS DE ANTIKARIA HOTEL</t>
  </si>
  <si>
    <t xml:space="preserve">CRUZ BLANCA, 1 BAJO(FRENTE OPEL)</t>
  </si>
  <si>
    <t xml:space="preserve">29200</t>
  </si>
  <si>
    <t xml:space="preserve">ANTEQUERA</t>
  </si>
  <si>
    <t xml:space="preserve">952700763</t>
  </si>
  <si>
    <t xml:space="preserve">info@lasvillasdeantikariahotel.com</t>
  </si>
  <si>
    <t xml:space="preserve">31</t>
  </si>
  <si>
    <t xml:space="preserve">VENTA LAS DELICIAS</t>
  </si>
  <si>
    <t xml:space="preserve">H/MA/01438</t>
  </si>
  <si>
    <t xml:space="preserve">PLAZA ESPAÑA, 9</t>
  </si>
  <si>
    <t xml:space="preserve">29312</t>
  </si>
  <si>
    <t xml:space="preserve">VILLANUEVA DEL ROSARIO</t>
  </si>
  <si>
    <t xml:space="preserve">952742094</t>
  </si>
  <si>
    <t xml:space="preserve">info@ventalasdelicias.com</t>
  </si>
  <si>
    <t xml:space="preserve">facebook.com/ventalasdelicias</t>
  </si>
  <si>
    <t xml:space="preserve">HOTEL PALACIO DEL INTENDENTE</t>
  </si>
  <si>
    <t xml:space="preserve">H/JA/00697</t>
  </si>
  <si>
    <t xml:space="preserve">PLAZA NICOLÁS KERCHE, 2 BAJO</t>
  </si>
  <si>
    <t xml:space="preserve">23210</t>
  </si>
  <si>
    <t xml:space="preserve">GUARROMÁN</t>
  </si>
  <si>
    <t xml:space="preserve">953 615 150</t>
  </si>
  <si>
    <t xml:space="preserve">info@hotelpalaciodelintendente.com</t>
  </si>
  <si>
    <t xml:space="preserve">hotelpalaciodelintendente.com</t>
  </si>
  <si>
    <t xml:space="preserve">EPICENTRO</t>
  </si>
  <si>
    <t xml:space="preserve">C/ SIERPES, 41</t>
  </si>
  <si>
    <t xml:space="preserve">954042610</t>
  </si>
  <si>
    <t xml:space="preserve">hotelepicentrosevilla@gmail.com</t>
  </si>
  <si>
    <t xml:space="preserve">facebook.com/epicentrosevilla</t>
  </si>
  <si>
    <t xml:space="preserve">H. BOUTIQUE VOLUVE</t>
  </si>
  <si>
    <t xml:space="preserve">C/ MIGUEL MAÑARA, 4 BAJO</t>
  </si>
  <si>
    <t xml:space="preserve">954911540</t>
  </si>
  <si>
    <t xml:space="preserve">sevillaboutiquehotel@gmail.com</t>
  </si>
  <si>
    <t xml:space="preserve">facebook.com/h.boutiquevoluve</t>
  </si>
  <si>
    <t xml:space="preserve">HOTEL ALFONSO XIII</t>
  </si>
  <si>
    <t xml:space="preserve">H/SE/00035</t>
  </si>
  <si>
    <t xml:space="preserve">SAN FERNANDO, 2 BAJO(HOTEL ALFONSO XIII)</t>
  </si>
  <si>
    <t xml:space="preserve">954917000</t>
  </si>
  <si>
    <t xml:space="preserve">info@hotelalfonsoxiii.com</t>
  </si>
  <si>
    <t xml:space="preserve">hotel-alfonsoxiii-sevilla.com</t>
  </si>
  <si>
    <t xml:space="preserve">147</t>
  </si>
  <si>
    <t xml:space="preserve">APARTHOTEL NOVO SANCTI PETRI</t>
  </si>
  <si>
    <t xml:space="preserve">CARRETERA LA BARROSA BAJO; ESQUINA CARRETERA LA BARROSA</t>
  </si>
  <si>
    <t xml:space="preserve">11130</t>
  </si>
  <si>
    <t xml:space="preserve">956492029</t>
  </si>
  <si>
    <t xml:space="preserve">reservas@aparthotelnovosanctipetri.com</t>
  </si>
  <si>
    <t xml:space="preserve">aparthotelnovosanctipetri.com</t>
  </si>
  <si>
    <t xml:space="preserve">HOTEL LOS CÁNTAROS</t>
  </si>
  <si>
    <t xml:space="preserve">H/CA/00733</t>
  </si>
  <si>
    <t xml:space="preserve">C/ CURVA, 6 BAJO</t>
  </si>
  <si>
    <t xml:space="preserve">956540240</t>
  </si>
  <si>
    <t xml:space="preserve">reservas@hotelloscantaros.com</t>
  </si>
  <si>
    <t xml:space="preserve">facebook.com/hotelloscantaros</t>
  </si>
  <si>
    <t xml:space="preserve">39</t>
  </si>
  <si>
    <t xml:space="preserve">CASTILLO DE MONTEMAYOR</t>
  </si>
  <si>
    <t xml:space="preserve">H/CO/00557</t>
  </si>
  <si>
    <t xml:space="preserve">CARRETERA CÓRDOBA-MÁLAGA, KILOMETRO 35</t>
  </si>
  <si>
    <t xml:space="preserve">14530</t>
  </si>
  <si>
    <t xml:space="preserve">MONTEMAYOR</t>
  </si>
  <si>
    <t xml:space="preserve">957384200</t>
  </si>
  <si>
    <t xml:space="preserve">info@castillodemontemayor.com</t>
  </si>
  <si>
    <t xml:space="preserve">hotelcastillodemontemayor.com</t>
  </si>
  <si>
    <t xml:space="preserve">54</t>
  </si>
  <si>
    <t xml:space="preserve">BEST WESTERN HOTEL SALOBREÑA</t>
  </si>
  <si>
    <t xml:space="preserve">H/GR/00470</t>
  </si>
  <si>
    <t xml:space="preserve">CARRETERA MÁLAGA-ALMERÍA, KILOMETRO 323</t>
  </si>
  <si>
    <t xml:space="preserve">18680</t>
  </si>
  <si>
    <t xml:space="preserve">SALOBREÑA</t>
  </si>
  <si>
    <t xml:space="preserve">958610261</t>
  </si>
  <si>
    <t xml:space="preserve">recepcion.hs@gmail.com</t>
  </si>
  <si>
    <t xml:space="preserve">bestwesternhotelsalobrena.com</t>
  </si>
  <si>
    <t xml:space="preserve">HOTEL ALCAZABA DE BUSQUISTAR</t>
  </si>
  <si>
    <t xml:space="preserve">CARRETERA LAUJAR-ORGIVA, KILOMETRO 37 BAJO</t>
  </si>
  <si>
    <t xml:space="preserve">18416</t>
  </si>
  <si>
    <t xml:space="preserve">BUSQUÍSTAR</t>
  </si>
  <si>
    <t xml:space="preserve">958858551</t>
  </si>
  <si>
    <t xml:space="preserve">info@hotelalcazabadebusquistar.com</t>
  </si>
  <si>
    <t xml:space="preserve">LA BENJAMINA DE RESTAURACION</t>
  </si>
  <si>
    <t xml:space="preserve">CIUDAD DE MULA, s/n</t>
  </si>
  <si>
    <t xml:space="preserve">46021</t>
  </si>
  <si>
    <t xml:space="preserve">960152051</t>
  </si>
  <si>
    <t xml:space="preserve">info@labenjaminaderestauracion.com</t>
  </si>
  <si>
    <t xml:space="preserve">B &amp; B MARE DE DEU CANOVAS</t>
  </si>
  <si>
    <t xml:space="preserve">CIRILO AMORÓS, 82</t>
  </si>
  <si>
    <t xml:space="preserve">962066604</t>
  </si>
  <si>
    <t xml:space="preserve">info@b&amp;bmarededeucanovas.com</t>
  </si>
  <si>
    <t xml:space="preserve">bedbreakfastinternational.com</t>
  </si>
  <si>
    <t xml:space="preserve">PETIT PALACE GERMANÍAS</t>
  </si>
  <si>
    <t xml:space="preserve">C/ SUECA, 14 BAJO; CABINA</t>
  </si>
  <si>
    <t xml:space="preserve">46006</t>
  </si>
  <si>
    <t xml:space="preserve">963513638</t>
  </si>
  <si>
    <t xml:space="preserve">germanias@petitpalace.com</t>
  </si>
  <si>
    <t xml:space="preserve">hotelpetitpalacegermanias.com</t>
  </si>
  <si>
    <t xml:space="preserve">41</t>
  </si>
  <si>
    <t xml:space="preserve">PORT DENIA</t>
  </si>
  <si>
    <t xml:space="preserve">CARRETERA DÉNIA-XÀBIA, 48 BAJO</t>
  </si>
  <si>
    <t xml:space="preserve">965781266</t>
  </si>
  <si>
    <t xml:space="preserve">porthotels@porthotels.es</t>
  </si>
  <si>
    <t xml:space="preserve">porthotels.es/port-denia.html</t>
  </si>
  <si>
    <t xml:space="preserve">280</t>
  </si>
  <si>
    <t xml:space="preserve">APARTAMENTOS MARIA VICTORIA</t>
  </si>
  <si>
    <t xml:space="preserve">C/ IBIZA, 1 BAJO; ESQUINA C/ ESPERANTO</t>
  </si>
  <si>
    <t xml:space="preserve">965850722</t>
  </si>
  <si>
    <t xml:space="preserve">info@apartamentosmariavictoria.com</t>
  </si>
  <si>
    <t xml:space="preserve">apartamentosmariavictoria.com</t>
  </si>
  <si>
    <t xml:space="preserve">PORT ELCHE</t>
  </si>
  <si>
    <t xml:space="preserve">C/ MIGUEL SERVET (PARQUE EMPRESARIAL ELCHE), 25</t>
  </si>
  <si>
    <t xml:space="preserve">03203</t>
  </si>
  <si>
    <t xml:space="preserve">ELCHE/ELX</t>
  </si>
  <si>
    <t xml:space="preserve">966651551</t>
  </si>
  <si>
    <t xml:space="preserve">porthotels.es/port-elche.html</t>
  </si>
  <si>
    <t xml:space="preserve">APARTAMENTOS PRIMAVERA PARK</t>
  </si>
  <si>
    <t xml:space="preserve">AVINGUDA DERRAMADOR, 9 BAJO; EDIFICIO PRIMAVERA 2</t>
  </si>
  <si>
    <t xml:space="preserve">966812400</t>
  </si>
  <si>
    <t xml:space="preserve">info@apartamentosprimaverapark.com</t>
  </si>
  <si>
    <t xml:space="preserve">70</t>
  </si>
  <si>
    <t xml:space="preserve">MEDITERRANEO</t>
  </si>
  <si>
    <t xml:space="preserve">AVENIDA DOCTOR SEVERO OCHOA, 16</t>
  </si>
  <si>
    <t xml:space="preserve">966889353</t>
  </si>
  <si>
    <t xml:space="preserve">reservas@hotelmediterraneobenidorm.com</t>
  </si>
  <si>
    <t xml:space="preserve">hotelmediterraneobenidorm.com</t>
  </si>
  <si>
    <t xml:space="preserve">175</t>
  </si>
  <si>
    <t xml:space="preserve">HOTEL LA TORRE GOLF RESORT &amp; SPA</t>
  </si>
  <si>
    <t xml:space="preserve">C/ ANCHOA, 6</t>
  </si>
  <si>
    <t xml:space="preserve">30709</t>
  </si>
  <si>
    <t xml:space="preserve">TORRE-PACHECO</t>
  </si>
  <si>
    <t xml:space="preserve">968031970</t>
  </si>
  <si>
    <t xml:space="preserve">info@hltresort.com</t>
  </si>
  <si>
    <t xml:space="preserve">hotellatorregolfresortspa.com</t>
  </si>
  <si>
    <t xml:space="preserve">MARALAR RESERVAS HOTELERAS</t>
  </si>
  <si>
    <t xml:space="preserve">MONTE GARCIELLÍGEROS, 5 3-D</t>
  </si>
  <si>
    <t xml:space="preserve">16003</t>
  </si>
  <si>
    <t xml:space="preserve">969238749</t>
  </si>
  <si>
    <t xml:space="preserve">info@maralarreservashotelerasu.com</t>
  </si>
  <si>
    <t xml:space="preserve">TROPICANA IBIZA SUITES</t>
  </si>
  <si>
    <t xml:space="preserve">CARRER LA DEESA TANIT, 10-12</t>
  </si>
  <si>
    <t xml:space="preserve">07817</t>
  </si>
  <si>
    <t xml:space="preserve">971301764</t>
  </si>
  <si>
    <t xml:space="preserve">tropicana@concepthotelgroup.es</t>
  </si>
  <si>
    <t xml:space="preserve">tropicanaibizacoastsuites.com</t>
  </si>
  <si>
    <t xml:space="preserve">LANGOSTA HOTEL Y RESTAURANTE</t>
  </si>
  <si>
    <t xml:space="preserve">CARRER CAN BARO, 11 BAJO; LOCAL</t>
  </si>
  <si>
    <t xml:space="preserve">971419311</t>
  </si>
  <si>
    <t xml:space="preserve">info@langostahotelyrestaurante.com</t>
  </si>
  <si>
    <t xml:space="preserve">HOTEL SULIAR PALACE - EDEN NORD</t>
  </si>
  <si>
    <t xml:space="preserve">C/ MESTRAL, 5</t>
  </si>
  <si>
    <t xml:space="preserve">07108</t>
  </si>
  <si>
    <t xml:space="preserve">SÓLLER</t>
  </si>
  <si>
    <t xml:space="preserve">971631513</t>
  </si>
  <si>
    <t xml:space="preserve">hotelsuliarpalaceedennord.com</t>
  </si>
  <si>
    <t xml:space="preserve">152</t>
  </si>
  <si>
    <t xml:space="preserve">JUMEIRAH PORT SÓLLER HOTEL &amp; SPA</t>
  </si>
  <si>
    <t xml:space="preserve">CARRER BÈLGICA, s/n BAJO; HOTEL JUMEIRAH</t>
  </si>
  <si>
    <t xml:space="preserve">971637888</t>
  </si>
  <si>
    <t xml:space="preserve">jumeirahportsllerhotelspa.com</t>
  </si>
  <si>
    <t xml:space="preserve">ONA VILLAGE CALA D´OR</t>
  </si>
  <si>
    <t xml:space="preserve">VOLTOR, 5</t>
  </si>
  <si>
    <t xml:space="preserve">07660</t>
  </si>
  <si>
    <t xml:space="preserve">SANTANYÍ</t>
  </si>
  <si>
    <t xml:space="preserve">971643462</t>
  </si>
  <si>
    <t xml:space="preserve">info@onahotels.com</t>
  </si>
  <si>
    <t xml:space="preserve">https://www.onahotels.com/es/</t>
  </si>
  <si>
    <t xml:space="preserve">BOUTIQUE ALGAIDA BY EUROTELS</t>
  </si>
  <si>
    <t xml:space="preserve">CARRER RIBERA, 1</t>
  </si>
  <si>
    <t xml:space="preserve">07210</t>
  </si>
  <si>
    <t xml:space="preserve">ALGAIDA</t>
  </si>
  <si>
    <t xml:space="preserve">971665308</t>
  </si>
  <si>
    <t xml:space="preserve">boutiquealgaidabyeurotels.com</t>
  </si>
  <si>
    <t xml:space="preserve">HAWAII TORRENOVA</t>
  </si>
  <si>
    <t xml:space="preserve">TORRENOVA, 5 BAJO(APTO HAWAI)</t>
  </si>
  <si>
    <t xml:space="preserve">971683621</t>
  </si>
  <si>
    <t xml:space="preserve">aptos.hawaii@intertur.es</t>
  </si>
  <si>
    <t xml:space="preserve">hawaiitorrenovaaparthotel.com</t>
  </si>
  <si>
    <t xml:space="preserve">PAGUERA TREFF BOUTIQUE HOTEL</t>
  </si>
  <si>
    <t xml:space="preserve">BULEVAR BULEVAR DE PEGUERA, s/n 0 ILLES BALEARS</t>
  </si>
  <si>
    <t xml:space="preserve">07160</t>
  </si>
  <si>
    <t xml:space="preserve">971686098</t>
  </si>
  <si>
    <t xml:space="preserve">info@pagueratreffhotel.com</t>
  </si>
  <si>
    <t xml:space="preserve">pagueratreffboutiquehotel.com</t>
  </si>
  <si>
    <t xml:space="preserve">INVERSIONS TURISTIQUES GP</t>
  </si>
  <si>
    <t xml:space="preserve">CARRETERA BLANES-SANT FELIU DE GUÍXOLS (GI-682), 42 BAJO; DUPLICADO 42-46; HOTEL CLIPER</t>
  </si>
  <si>
    <t xml:space="preserve">972367701</t>
  </si>
  <si>
    <t xml:space="preserve">inversionsturistiquesgpsl.com</t>
  </si>
  <si>
    <t xml:space="preserve">HOTEL RAMÓN BERENGUER IV</t>
  </si>
  <si>
    <t xml:space="preserve">HL-000516</t>
  </si>
  <si>
    <t xml:space="preserve">PLAZA RAMÓN BERENGUER IV, 2, (JUNTO A ESTACIÓN DE RENFE)</t>
  </si>
  <si>
    <t xml:space="preserve">25007</t>
  </si>
  <si>
    <t xml:space="preserve">973237345</t>
  </si>
  <si>
    <t xml:space="preserve">reservas@hotelramonberenguerlleida.com</t>
  </si>
  <si>
    <t xml:space="preserve">hotelramonberenguerlleida.com</t>
  </si>
  <si>
    <t xml:space="preserve">SERHS SKI PORT DEL COMTE</t>
  </si>
  <si>
    <t xml:space="preserve">URBANITZACIO PORTAL DEL COMTE, s/n</t>
  </si>
  <si>
    <t xml:space="preserve">25284</t>
  </si>
  <si>
    <t xml:space="preserve">LA COMA I LA PEDRA</t>
  </si>
  <si>
    <t xml:space="preserve">973492333</t>
  </si>
  <si>
    <t xml:space="preserve">info@serhsskiportdelcomte.com</t>
  </si>
  <si>
    <t xml:space="preserve">hotelserhsskiportdelcomte.com</t>
  </si>
  <si>
    <t xml:space="preserve">HOTEL CHALET PUIGDEFÁBREGAS</t>
  </si>
  <si>
    <t xml:space="preserve">PICO COLLARADA, 59 CHALET-B</t>
  </si>
  <si>
    <t xml:space="preserve">22700</t>
  </si>
  <si>
    <t xml:space="preserve">JACA</t>
  </si>
  <si>
    <t xml:space="preserve">974360174</t>
  </si>
  <si>
    <t xml:space="preserve">hotelchaletpuigdefabregas.com </t>
  </si>
  <si>
    <t xml:space="preserve">hotelchaletpuigdefabregas.com</t>
  </si>
  <si>
    <t xml:space="preserve">LES DÀLIES APARTAMENTOS SALOU</t>
  </si>
  <si>
    <t xml:space="preserve">AUTOVIA REUS - SALOU, 3</t>
  </si>
  <si>
    <t xml:space="preserve">43840</t>
  </si>
  <si>
    <t xml:space="preserve">SALOU</t>
  </si>
  <si>
    <t xml:space="preserve">977351199</t>
  </si>
  <si>
    <t xml:space="preserve">lesdliesapartamentossalou.com</t>
  </si>
  <si>
    <t xml:space="preserve">JOSE MANUEL FERNANDEZ AGUIAR</t>
  </si>
  <si>
    <t xml:space="preserve">SOUTO DO VAL, s/n BAJO(DOVAL)</t>
  </si>
  <si>
    <t xml:space="preserve">15318</t>
  </si>
  <si>
    <t xml:space="preserve">ABEGONDO</t>
  </si>
  <si>
    <t xml:space="preserve">981669459</t>
  </si>
  <si>
    <t xml:space="preserve">josemanuelfernandezaguiar.com</t>
  </si>
  <si>
    <t xml:space="preserve">COMPLEJO MARTINEZ Y TORRES</t>
  </si>
  <si>
    <t xml:space="preserve">MARIÑO DE RIVERA, s/n</t>
  </si>
  <si>
    <t xml:space="preserve">15960</t>
  </si>
  <si>
    <t xml:space="preserve">RIBEIRA</t>
  </si>
  <si>
    <t xml:space="preserve">981875461</t>
  </si>
  <si>
    <t xml:space="preserve">complejomartinezytorressl.com</t>
  </si>
  <si>
    <t xml:space="preserve">PALACIO DE LA MAGDALENA</t>
  </si>
  <si>
    <t xml:space="preserve">LA MAGDALENA, s/n BAJO</t>
  </si>
  <si>
    <t xml:space="preserve">33126</t>
  </si>
  <si>
    <t xml:space="preserve">SOTU'L BARCU</t>
  </si>
  <si>
    <t xml:space="preserve">985588899</t>
  </si>
  <si>
    <t xml:space="preserve">reservas@hotelpalaciodelamagdalena.com</t>
  </si>
  <si>
    <t xml:space="preserve">hotelpalaciodelamagdalena.com</t>
  </si>
  <si>
    <t xml:space="preserve">HOTEL RESTAURANTE LA CARASCA</t>
  </si>
  <si>
    <t xml:space="preserve">C/ ORLÉ, 2</t>
  </si>
  <si>
    <t xml:space="preserve">33990</t>
  </si>
  <si>
    <t xml:space="preserve">CASO</t>
  </si>
  <si>
    <t xml:space="preserve">985608107</t>
  </si>
  <si>
    <t xml:space="preserve">hotelrestaurantelacarasca.com</t>
  </si>
  <si>
    <t xml:space="preserve">LOS NOGALES</t>
  </si>
  <si>
    <t xml:space="preserve">AVENIDA BARRIO NUEVO, 11 BAJO</t>
  </si>
  <si>
    <t xml:space="preserve">985810665</t>
  </si>
  <si>
    <t xml:space="preserve">hotellosnogales11@hotmail.com</t>
  </si>
  <si>
    <t xml:space="preserve">facebook.com/hostallosnogales</t>
  </si>
  <si>
    <t xml:space="preserve">CIUDAD DE CANGAS DE ONÍS</t>
  </si>
  <si>
    <t xml:space="preserve">AVENIDA CASTILLA, 36</t>
  </si>
  <si>
    <t xml:space="preserve">33550</t>
  </si>
  <si>
    <t xml:space="preserve">985849456</t>
  </si>
  <si>
    <t xml:space="preserve">reservas@hotelciudaddecangasdeonis.com</t>
  </si>
  <si>
    <t xml:space="preserve">hotelciudaddecangasdeonis.com</t>
  </si>
  <si>
    <t xml:space="preserve">MIGUEL ANGEL PEREZ RODRIGUEZ</t>
  </si>
  <si>
    <t xml:space="preserve">LUGAR CAMANGO, 25 BAJO</t>
  </si>
  <si>
    <t xml:space="preserve">33568</t>
  </si>
  <si>
    <t xml:space="preserve">RIBADESELLA</t>
  </si>
  <si>
    <t xml:space="preserve">985861256</t>
  </si>
  <si>
    <t xml:space="preserve">elfradeturismorural@hotmail.com</t>
  </si>
  <si>
    <t xml:space="preserve">miguelangelperezrodriguez.com</t>
  </si>
  <si>
    <t xml:space="preserve">CASTILLO DEL BOSQUE LA ZOREDA</t>
  </si>
  <si>
    <t xml:space="preserve">CASTILLO BOSQUE DE LA ZOREDA (LA MANJOYA), s/n</t>
  </si>
  <si>
    <t xml:space="preserve">33196</t>
  </si>
  <si>
    <t xml:space="preserve">OVIEDO</t>
  </si>
  <si>
    <t xml:space="preserve">985963333</t>
  </si>
  <si>
    <t xml:space="preserve">castillodelbosquelazoreda.com</t>
  </si>
  <si>
    <t xml:space="preserve">LA CASA DE LOS SOPORTALES</t>
  </si>
  <si>
    <t xml:space="preserve">PLAZA ARRABAL, 9</t>
  </si>
  <si>
    <t xml:space="preserve">24210</t>
  </si>
  <si>
    <t xml:space="preserve">MANSILLA DE LAS MULAS</t>
  </si>
  <si>
    <t xml:space="preserve">987 310 232</t>
  </si>
  <si>
    <t xml:space="preserve">olgabrez@yahoo.es</t>
  </si>
  <si>
    <t xml:space="preserve">albergueeljardindelcamino.com</t>
  </si>
  <si>
    <t xml:space="preserve">HOTEL RESIDENCIA VILLEGAS</t>
  </si>
  <si>
    <t xml:space="preserve">GUILLERMO DONCEL, 2 BAJO</t>
  </si>
  <si>
    <t xml:space="preserve">24200</t>
  </si>
  <si>
    <t xml:space="preserve">VALENCIA DE DON JUAN</t>
  </si>
  <si>
    <t xml:space="preserve">987750161</t>
  </si>
  <si>
    <t xml:space="preserve">hotelresidenciavillegassl.com</t>
  </si>
  <si>
    <t xml:space="preserve">APARTAMENTOS LA CASA VIEJA</t>
  </si>
  <si>
    <t xml:space="preserve">C/ MINAS, 74</t>
  </si>
  <si>
    <t xml:space="preserve">23410</t>
  </si>
  <si>
    <t xml:space="preserve">SABIOTE</t>
  </si>
  <si>
    <t xml:space="preserve">info@apartamentoslacasavieja.com</t>
  </si>
  <si>
    <t xml:space="preserve">apartamentoslacasavieja.com/</t>
  </si>
  <si>
    <t xml:space="preserve">LOVE JAVEA RURAL GUEST HOUSE</t>
  </si>
  <si>
    <t xml:space="preserve">C/ TORRENT, 6</t>
  </si>
  <si>
    <t xml:space="preserve">casarurallovejavea@gmail.com</t>
  </si>
  <si>
    <t xml:space="preserve">lovejavearuralguesthouse.com</t>
  </si>
  <si>
    <t xml:space="preserve">VILAMASSALIA OLD TOWN RESORT</t>
  </si>
  <si>
    <t xml:space="preserve">AVINGUDA PAIS VALENCIA, 32</t>
  </si>
  <si>
    <t xml:space="preserve">03570</t>
  </si>
  <si>
    <t xml:space="preserve">VILLAJOYOSA/LA VILA JOIOSA</t>
  </si>
  <si>
    <t xml:space="preserve">info@vilamasliaoldtownresort.com</t>
  </si>
  <si>
    <t xml:space="preserve">vilamassaliaoldtownresort.es</t>
  </si>
  <si>
    <t xml:space="preserve">CASA RURAL DON ALVARO DE LUNA</t>
  </si>
  <si>
    <t xml:space="preserve">C/ JUAN CARLOS I, 45</t>
  </si>
  <si>
    <t xml:space="preserve">06820</t>
  </si>
  <si>
    <t xml:space="preserve">DON ÁLVARO</t>
  </si>
  <si>
    <t xml:space="preserve">casaruraldonalvarodeluna@yahoo.es</t>
  </si>
  <si>
    <t xml:space="preserve">casaruraldonalvarodeluna.com</t>
  </si>
  <si>
    <t xml:space="preserve">BOUTIQUE BED &amp; BREAKFAST</t>
  </si>
  <si>
    <t xml:space="preserve">HB-000776</t>
  </si>
  <si>
    <t xml:space="preserve">PAU CLARIS, 145</t>
  </si>
  <si>
    <t xml:space="preserve">info@boutiquebed&amp;breakfast.com</t>
  </si>
  <si>
    <t xml:space="preserve">boutique-bedandbreakfast.com</t>
  </si>
  <si>
    <t xml:space="preserve">CARRER PAU CLARIS, 145 2; ENTRESUELO</t>
  </si>
  <si>
    <t xml:space="preserve">info@chicstays.com</t>
  </si>
  <si>
    <t xml:space="preserve">CONGRESS CAMP NOU FIRA LOFTS</t>
  </si>
  <si>
    <t xml:space="preserve">CARRER MARE DE DÉU DELS DESEMPARATS, 30</t>
  </si>
  <si>
    <t xml:space="preserve">08303</t>
  </si>
  <si>
    <t xml:space="preserve">info@congresscampnoufiralofts.com</t>
  </si>
  <si>
    <t xml:space="preserve">HOTEL RURAL VENTA DEL TÉRMINO</t>
  </si>
  <si>
    <t xml:space="preserve">TRAVESIA CANTARRANA, 4</t>
  </si>
  <si>
    <t xml:space="preserve">09219</t>
  </si>
  <si>
    <t xml:space="preserve">SANTA GADEA DEL CID</t>
  </si>
  <si>
    <t xml:space="preserve">manager.vdt@gmail.com</t>
  </si>
  <si>
    <t xml:space="preserve">hotelruralventadeltrmino.com</t>
  </si>
  <si>
    <t xml:space="preserve">FRANCISCO ABASCAL GONZALEZ</t>
  </si>
  <si>
    <t xml:space="preserve">AVENIDA MAR, 13</t>
  </si>
  <si>
    <t xml:space="preserve">hotelatlanticobarbate@yahoo.es</t>
  </si>
  <si>
    <t xml:space="preserve">franciscoabascalgonzalez.com</t>
  </si>
  <si>
    <t xml:space="preserve">LA FRAGUA DE LA VEGA</t>
  </si>
  <si>
    <t xml:space="preserve">BARRIO COTERA, 1</t>
  </si>
  <si>
    <t xml:space="preserve">39577</t>
  </si>
  <si>
    <t xml:space="preserve">VEGA DE LIÉBANA</t>
  </si>
  <si>
    <t xml:space="preserve">lafraguadelavega@hotmail.es</t>
  </si>
  <si>
    <t xml:space="preserve">lafraguadelavega.blogspot.pe</t>
  </si>
  <si>
    <t xml:space="preserve">EL MOLINO LAGUNAS DE RUIDERA</t>
  </si>
  <si>
    <t xml:space="preserve">CARRETERA LAGUNAS, KILOMETRO 8, 00</t>
  </si>
  <si>
    <t xml:space="preserve">13249</t>
  </si>
  <si>
    <t xml:space="preserve">RUIDERA</t>
  </si>
  <si>
    <t xml:space="preserve">info@elmolinolagunasderuidera.com</t>
  </si>
  <si>
    <t xml:space="preserve">elmolinolagunasderuidera.com</t>
  </si>
  <si>
    <t xml:space="preserve">MONTEFTUR APARTAHOTEL</t>
  </si>
  <si>
    <t xml:space="preserve">C/ ALTA, s/n 2</t>
  </si>
  <si>
    <t xml:space="preserve">18270</t>
  </si>
  <si>
    <t xml:space="preserve">MONTEFRÍO</t>
  </si>
  <si>
    <t xml:space="preserve">monteftur@gmail.com</t>
  </si>
  <si>
    <t xml:space="preserve">nuevo-monteftur.negocio.site</t>
  </si>
  <si>
    <t xml:space="preserve">HOTEL AV APARTAMENTOS</t>
  </si>
  <si>
    <t xml:space="preserve">ESTRADA PORTUGAL, 61</t>
  </si>
  <si>
    <t xml:space="preserve">32870</t>
  </si>
  <si>
    <t xml:space="preserve">LOBIOS</t>
  </si>
  <si>
    <t xml:space="preserve">recepcion@hotelavapartamentos.com</t>
  </si>
  <si>
    <t xml:space="preserve">hotel-av-apartamentos.com.es</t>
  </si>
  <si>
    <t xml:space="preserve">APARTAMENTOS PLAZA AMERICA</t>
  </si>
  <si>
    <t xml:space="preserve">LÓPEZ MORA, 51</t>
  </si>
  <si>
    <t xml:space="preserve">36211</t>
  </si>
  <si>
    <t xml:space="preserve">info@apartamentosplazaamerica.com</t>
  </si>
  <si>
    <t xml:space="preserve">apartamentosplazaamerica.com</t>
  </si>
  <si>
    <t xml:space="preserve">POSADA PALACIO DE MANJABÁLAGO</t>
  </si>
  <si>
    <t xml:space="preserve">TRAVESIA PALACIO, 1</t>
  </si>
  <si>
    <t xml:space="preserve">05145</t>
  </si>
  <si>
    <t xml:space="preserve">MANJABÁLAGO Y ORTIGOSA DE RIOALMAR</t>
  </si>
  <si>
    <t xml:space="preserve">608 60 73 96</t>
  </si>
  <si>
    <t xml:space="preserve">info@podapalaciodemanjabálago.com</t>
  </si>
  <si>
    <t xml:space="preserve">CAN SERRETE</t>
  </si>
  <si>
    <t xml:space="preserve">CARRER BOUS, 71</t>
  </si>
  <si>
    <t xml:space="preserve">07510</t>
  </si>
  <si>
    <t xml:space="preserve">SINEU</t>
  </si>
  <si>
    <t xml:space="preserve">613 12 69 24</t>
  </si>
  <si>
    <t xml:space="preserve">canserretehotel@gmail.com</t>
  </si>
  <si>
    <t xml:space="preserve">canserrete.com/es/index.html</t>
  </si>
  <si>
    <t xml:space="preserve">HOTEL RUSTICO ESPA FINISTERRAE</t>
  </si>
  <si>
    <t xml:space="preserve">LA INSÚA, 128</t>
  </si>
  <si>
    <t xml:space="preserve">15155</t>
  </si>
  <si>
    <t xml:space="preserve">FISTERRA</t>
  </si>
  <si>
    <t xml:space="preserve">620 63 85 84</t>
  </si>
  <si>
    <t xml:space="preserve">info@hotelrusticofinisterrae.com</t>
  </si>
  <si>
    <t xml:space="preserve">hotelrusticofinisterrae.com/</t>
  </si>
  <si>
    <t xml:space="preserve">CASA SOLARIEGA DE CERVANTES</t>
  </si>
  <si>
    <t xml:space="preserve">BARRIO SAN ROMÁN, s/n BAJOS</t>
  </si>
  <si>
    <t xml:space="preserve">27664</t>
  </si>
  <si>
    <t xml:space="preserve">CERVANTES</t>
  </si>
  <si>
    <t xml:space="preserve">636 310 106</t>
  </si>
  <si>
    <t xml:space="preserve">reservas@casasolariegadecervantes.com</t>
  </si>
  <si>
    <t xml:space="preserve">casasolariegadecervantes.com</t>
  </si>
  <si>
    <t xml:space="preserve">VM APARTAMENTOS</t>
  </si>
  <si>
    <t xml:space="preserve">CRONDA FRAGUAS, 40</t>
  </si>
  <si>
    <t xml:space="preserve">15703</t>
  </si>
  <si>
    <t xml:space="preserve">SANTIAGO DE COMPOSTELA</t>
  </si>
  <si>
    <t xml:space="preserve">639 30 93 36</t>
  </si>
  <si>
    <t xml:space="preserve">apartamentosvm@gmail.com</t>
  </si>
  <si>
    <t xml:space="preserve">vmapartamentosensantiago.com</t>
  </si>
  <si>
    <t xml:space="preserve">CASA BOTES</t>
  </si>
  <si>
    <t xml:space="preserve">C/ SAN VICENTE, 6</t>
  </si>
  <si>
    <t xml:space="preserve">16001</t>
  </si>
  <si>
    <t xml:space="preserve">662 26 84 09</t>
  </si>
  <si>
    <t xml:space="preserve">casabotescuenca@hotmail.com</t>
  </si>
  <si>
    <t xml:space="preserve">facebook.com/casabotescuenca</t>
  </si>
  <si>
    <t xml:space="preserve">CATALINA FUENSANTA GIL ROMERO</t>
  </si>
  <si>
    <t xml:space="preserve">C/ MENÉNDEZ PELAYO</t>
  </si>
  <si>
    <t xml:space="preserve">30500</t>
  </si>
  <si>
    <t xml:space="preserve">MOLINA DE SEGURA</t>
  </si>
  <si>
    <t xml:space="preserve">687 01 41 22</t>
  </si>
  <si>
    <t xml:space="preserve">juananaa@gmail.com</t>
  </si>
  <si>
    <t xml:space="preserve">DESARROLLO DE VILLAVICIOSA</t>
  </si>
  <si>
    <t xml:space="preserve">CAMINO TAPÓN, s/n</t>
  </si>
  <si>
    <t xml:space="preserve">14300</t>
  </si>
  <si>
    <t xml:space="preserve">VILLAVICIOSA DE CÓRDOBA</t>
  </si>
  <si>
    <t xml:space="preserve">694 44 14 19</t>
  </si>
  <si>
    <t xml:space="preserve">hotelalcoholera@gmail.com</t>
  </si>
  <si>
    <t xml:space="preserve">facebook.com/hotelalcoholera</t>
  </si>
  <si>
    <t xml:space="preserve">AC PALAU DE BELLAVISTA MARRIOTT</t>
  </si>
  <si>
    <t xml:space="preserve">HG-002404</t>
  </si>
  <si>
    <t xml:space="preserve">PUJADA POLVORINS, 1 BAJO</t>
  </si>
  <si>
    <t xml:space="preserve">872080670</t>
  </si>
  <si>
    <t xml:space="preserve">recepcion.palau@ac-hotels.com</t>
  </si>
  <si>
    <t xml:space="preserve">hotelacpalaudebellavista.com</t>
  </si>
  <si>
    <t xml:space="preserve">CROWNE PLAZA MADRID AIRPORT</t>
  </si>
  <si>
    <t xml:space="preserve">C/ LOLA FLORES, 1 BAJO</t>
  </si>
  <si>
    <t xml:space="preserve">28022</t>
  </si>
  <si>
    <t xml:space="preserve">912063410</t>
  </si>
  <si>
    <t xml:space="preserve">recepcion@crowneplazamadrid.com</t>
  </si>
  <si>
    <t xml:space="preserve">crowneplazamadridairport.com</t>
  </si>
  <si>
    <t xml:space="preserve">125</t>
  </si>
  <si>
    <t xml:space="preserve">HOLIDAY INN MADRID BERNABEU</t>
  </si>
  <si>
    <t xml:space="preserve">PLAZA CARLOS TRÍAS BERTRÁN, 4 20</t>
  </si>
  <si>
    <t xml:space="preserve">914568000</t>
  </si>
  <si>
    <t xml:space="preserve">reservas@holidayinnmadrid.com</t>
  </si>
  <si>
    <t xml:space="preserve">274</t>
  </si>
  <si>
    <t xml:space="preserve">PETIT PALACE PUERTA DEL SOL</t>
  </si>
  <si>
    <t xml:space="preserve">C/ ARENAL, 4 BAJO; HOTEL</t>
  </si>
  <si>
    <t xml:space="preserve">915210542</t>
  </si>
  <si>
    <t xml:space="preserve">puertadelsol@petitpalace.com</t>
  </si>
  <si>
    <t xml:space="preserve">hpetitpalacepuertadelsol.com</t>
  </si>
  <si>
    <t xml:space="preserve">ESPAHOTEL PLAZA DE ESPAÑA</t>
  </si>
  <si>
    <t xml:space="preserve">PLAZA ESPAÑA, 7 BAJO</t>
  </si>
  <si>
    <t xml:space="preserve">915428585</t>
  </si>
  <si>
    <t xml:space="preserve">aparplaza@espahotel.es</t>
  </si>
  <si>
    <t xml:space="preserve">apartamentos-plazaespana.com</t>
  </si>
  <si>
    <t xml:space="preserve">HIGH TECH MADRID AEROPUERTO</t>
  </si>
  <si>
    <t xml:space="preserve">GALEÓN, 25 BAJO</t>
  </si>
  <si>
    <t xml:space="preserve">28042</t>
  </si>
  <si>
    <t xml:space="preserve">915645906</t>
  </si>
  <si>
    <t xml:space="preserve">info@hightechmadridaeropuerto.com</t>
  </si>
  <si>
    <t xml:space="preserve">RESIDENCIA PARA PROFESORES</t>
  </si>
  <si>
    <t xml:space="preserve">JORGE JUAN, 46 5º</t>
  </si>
  <si>
    <t xml:space="preserve">915769597</t>
  </si>
  <si>
    <t xml:space="preserve">info@residenciaparaprofesores.com</t>
  </si>
  <si>
    <t xml:space="preserve">MARÍA AMPARO LÓPEZ APARICIO</t>
  </si>
  <si>
    <t xml:space="preserve">PLAZA FERNANDO VI, 10 2 A</t>
  </si>
  <si>
    <t xml:space="preserve">28830</t>
  </si>
  <si>
    <t xml:space="preserve">SAN FERNANDO DE HENARES</t>
  </si>
  <si>
    <t xml:space="preserve">916713944</t>
  </si>
  <si>
    <t xml:space="preserve">info@maríaamparolópezaparicio.com</t>
  </si>
  <si>
    <t xml:space="preserve">HOTEL DINASTIA</t>
  </si>
  <si>
    <t xml:space="preserve">C/ BECQUEREL, 6 BAJO</t>
  </si>
  <si>
    <t xml:space="preserve">28907</t>
  </si>
  <si>
    <t xml:space="preserve">GETAFE</t>
  </si>
  <si>
    <t xml:space="preserve">916820073</t>
  </si>
  <si>
    <t xml:space="preserve">info@hoteldinastia.com</t>
  </si>
  <si>
    <t xml:space="preserve">hotelrestaurantedinastia.com</t>
  </si>
  <si>
    <t xml:space="preserve">HOSPEDERÍA DE SANTO DOMINGO</t>
  </si>
  <si>
    <t xml:space="preserve">MATADERO, 3 BAJO</t>
  </si>
  <si>
    <t xml:space="preserve">40172</t>
  </si>
  <si>
    <t xml:space="preserve">PEDRAZA</t>
  </si>
  <si>
    <t xml:space="preserve">921508683</t>
  </si>
  <si>
    <t xml:space="preserve">info@hospederiadesantodomingo.com</t>
  </si>
  <si>
    <t xml:space="preserve">hospederiadesantodomingo.com</t>
  </si>
  <si>
    <t xml:space="preserve">BAHIA PRINCIPE SAN FELIPE</t>
  </si>
  <si>
    <t xml:space="preserve">AVENIDA COLÓN, 22 BAJO; EDIFICIO SAN FELIPE</t>
  </si>
  <si>
    <t xml:space="preserve">38400</t>
  </si>
  <si>
    <t xml:space="preserve">PUERTO DE LA CRUZ</t>
  </si>
  <si>
    <t xml:space="preserve">922383311</t>
  </si>
  <si>
    <t xml:space="preserve">info.sanfelipe@bahia-principe.com</t>
  </si>
  <si>
    <t xml:space="preserve">bahiaprincipesanfelipesl.com</t>
  </si>
  <si>
    <t xml:space="preserve">261</t>
  </si>
  <si>
    <t xml:space="preserve">HOTEL SOL LA PALMA, 24 BAJO; PDEL POZO</t>
  </si>
  <si>
    <t xml:space="preserve">38769</t>
  </si>
  <si>
    <t xml:space="preserve">LOS LLANOS DE ARIDANE</t>
  </si>
  <si>
    <t xml:space="preserve">922408434</t>
  </si>
  <si>
    <t xml:space="preserve">APARTAMENTOS BREÑAS GARDEN</t>
  </si>
  <si>
    <t xml:space="preserve">FINCA AMADO II, s/n</t>
  </si>
  <si>
    <t xml:space="preserve">38711</t>
  </si>
  <si>
    <t xml:space="preserve">922433175</t>
  </si>
  <si>
    <t xml:space="preserve">info@apartamentosbreñasgarden.com</t>
  </si>
  <si>
    <t xml:space="preserve">H10 COSTA ADEJE PALACE</t>
  </si>
  <si>
    <t xml:space="preserve">C/ AGANDO, s/n s/n</t>
  </si>
  <si>
    <t xml:space="preserve">922714171</t>
  </si>
  <si>
    <t xml:space="preserve">h10.costa.adeje.palace@h10hotels.com</t>
  </si>
  <si>
    <t xml:space="preserve">hotelh10costaadejepalace.com</t>
  </si>
  <si>
    <t xml:space="preserve">467</t>
  </si>
  <si>
    <t xml:space="preserve">HOTEL VILLA HERMIGUA</t>
  </si>
  <si>
    <t xml:space="preserve">CARRETERA GENERAL, 117 BAJO</t>
  </si>
  <si>
    <t xml:space="preserve">922880777</t>
  </si>
  <si>
    <t xml:space="preserve">villahermigua@gmail.com</t>
  </si>
  <si>
    <t xml:space="preserve">hotelrural-villahermigua.com</t>
  </si>
  <si>
    <t xml:space="preserve">HOTEL PUERTA CIUDAD RODRIGO</t>
  </si>
  <si>
    <t xml:space="preserve">AVENIDA PORTUGAL, 2</t>
  </si>
  <si>
    <t xml:space="preserve">923051811</t>
  </si>
  <si>
    <t xml:space="preserve">info@puertaciudadrodrigo.com</t>
  </si>
  <si>
    <t xml:space="preserve">hotelpuertaciudadrodrigo.com</t>
  </si>
  <si>
    <t xml:space="preserve">36</t>
  </si>
  <si>
    <t xml:space="preserve">HOTEL DE MONTAÑA EL TRAVIESO</t>
  </si>
  <si>
    <t xml:space="preserve">PARAJE PLATAFORMA, s/n</t>
  </si>
  <si>
    <t xml:space="preserve">37710</t>
  </si>
  <si>
    <t xml:space="preserve">CANDELARIO</t>
  </si>
  <si>
    <t xml:space="preserve">923690304</t>
  </si>
  <si>
    <t xml:space="preserve">info@hoteldemontañaeltravieso.com</t>
  </si>
  <si>
    <t xml:space="preserve">GRAN HOTEL ZURBARÁN</t>
  </si>
  <si>
    <t xml:space="preserve">C/ GÓMEZ DE SOLÍS, 1 BAJO</t>
  </si>
  <si>
    <t xml:space="preserve">06001</t>
  </si>
  <si>
    <t xml:space="preserve">924001400</t>
  </si>
  <si>
    <t xml:space="preserve">reservas@granhotelzurbaranbadajoz.com</t>
  </si>
  <si>
    <t xml:space="preserve">granhotelzurbaranbadajoz.com</t>
  </si>
  <si>
    <t xml:space="preserve">LA CASOTA GOURMET HOTEL</t>
  </si>
  <si>
    <t xml:space="preserve">PLAZA MAYOR, s/n ESQUINA C/ DON JORGE</t>
  </si>
  <si>
    <t xml:space="preserve">926631936</t>
  </si>
  <si>
    <t xml:space="preserve">info@hotelrestaurantelacasota.com</t>
  </si>
  <si>
    <t xml:space="preserve">hotelrestaurantelacasota.com</t>
  </si>
  <si>
    <t xml:space="preserve">HOTEL MEDINA GALIAYAH</t>
  </si>
  <si>
    <t xml:space="preserve">CARRETERA PLASENCIA, s/n BAJO</t>
  </si>
  <si>
    <t xml:space="preserve">10691</t>
  </si>
  <si>
    <t xml:space="preserve">GALISTEO</t>
  </si>
  <si>
    <t xml:space="preserve">927452400</t>
  </si>
  <si>
    <t xml:space="preserve">hotelmedinaghaliayah@hotmail.com</t>
  </si>
  <si>
    <t xml:space="preserve">facebook.com/177765675751312</t>
  </si>
  <si>
    <t xml:space="preserve">MIRADOR DE LA PORTILLA</t>
  </si>
  <si>
    <t xml:space="preserve">CARRETERA ALCORCÓN-PLASENCIA, KILOMETRO 47 BAJO</t>
  </si>
  <si>
    <t xml:space="preserve">10450</t>
  </si>
  <si>
    <t xml:space="preserve">JARANDILLA DE LA VERA</t>
  </si>
  <si>
    <t xml:space="preserve">927560604</t>
  </si>
  <si>
    <t xml:space="preserve">info@hotelmiradordelaportilla.com</t>
  </si>
  <si>
    <t xml:space="preserve">hotelmiradordelaportilla.com</t>
  </si>
  <si>
    <t xml:space="preserve">EVA YOLANDA GONZALEZ PILARO</t>
  </si>
  <si>
    <t xml:space="preserve">C/ CALVO SOTELO, 21 BAJO; HOTEL LOS IBORES</t>
  </si>
  <si>
    <t xml:space="preserve">10328</t>
  </si>
  <si>
    <t xml:space="preserve">FRESNEDOSO DE IBOR</t>
  </si>
  <si>
    <t xml:space="preserve">927575251</t>
  </si>
  <si>
    <t xml:space="preserve">info@evayolandagonzalezpilaro.com</t>
  </si>
  <si>
    <t xml:space="preserve">HL SUITEHOTEL PLAYA DEL INGLÉS - ADULTS ONLY</t>
  </si>
  <si>
    <t xml:space="preserve">AVENIDA GRAN CANARIA, 5</t>
  </si>
  <si>
    <t xml:space="preserve">928128309</t>
  </si>
  <si>
    <t xml:space="preserve">recepcion-suitehotel@hoteleslopez.com</t>
  </si>
  <si>
    <t xml:space="preserve">suitehotelplayadelingles.com</t>
  </si>
  <si>
    <t xml:space="preserve">259</t>
  </si>
  <si>
    <t xml:space="preserve">BARCELÓ CORRALEJO BAY</t>
  </si>
  <si>
    <t xml:space="preserve">AVENIDA GRANDES PLAYAS, 12</t>
  </si>
  <si>
    <t xml:space="preserve">928536050</t>
  </si>
  <si>
    <t xml:space="preserve">corralejobay@barcelo.com</t>
  </si>
  <si>
    <t xml:space="preserve">hotelbarcelocorralejobay.com</t>
  </si>
  <si>
    <t xml:space="preserve">H10 LANZAROTE GARDENS</t>
  </si>
  <si>
    <t xml:space="preserve">AVENIDA ISLAS CANARIAS, 13 BAJO; APAT. PITERAS</t>
  </si>
  <si>
    <t xml:space="preserve">928590100</t>
  </si>
  <si>
    <t xml:space="preserve">h10.lanzarote.gardens@h10hotels.com</t>
  </si>
  <si>
    <t xml:space="preserve">hotelh10lanzarotegardens.com</t>
  </si>
  <si>
    <t xml:space="preserve">ABORA CATARINA BY LOPESAN HOTELS</t>
  </si>
  <si>
    <t xml:space="preserve">AVENIDA TIRAJANA, 1</t>
  </si>
  <si>
    <t xml:space="preserve">928762812</t>
  </si>
  <si>
    <t xml:space="preserve">info@aboracatarinabylopenhotels.com</t>
  </si>
  <si>
    <t xml:space="preserve">aboracatarina-es.lopesan.com</t>
  </si>
  <si>
    <t xml:space="preserve">LA PARED POWERED BY PLAYITAS</t>
  </si>
  <si>
    <t xml:space="preserve">AVENIDA ISTMO, 6 BAJO; HOTEL BAHIA GRANDE</t>
  </si>
  <si>
    <t xml:space="preserve">35627</t>
  </si>
  <si>
    <t xml:space="preserve">928860400</t>
  </si>
  <si>
    <t xml:space="preserve">info@playitas.net</t>
  </si>
  <si>
    <t xml:space="preserve">laparedpoweredbyplayitas.com</t>
  </si>
  <si>
    <t xml:space="preserve">219</t>
  </si>
  <si>
    <t xml:space="preserve">SITGES 1883</t>
  </si>
  <si>
    <t xml:space="preserve">CARRER SANT ISIDRE, 37</t>
  </si>
  <si>
    <t xml:space="preserve">08870</t>
  </si>
  <si>
    <t xml:space="preserve">SITGES</t>
  </si>
  <si>
    <t xml:space="preserve">931010855</t>
  </si>
  <si>
    <t xml:space="preserve">info@sitges1883.com</t>
  </si>
  <si>
    <t xml:space="preserve">facebook.com/hotelsitges1883</t>
  </si>
  <si>
    <t xml:space="preserve">CIUTADELLA</t>
  </si>
  <si>
    <t xml:space="preserve">HB-004539</t>
  </si>
  <si>
    <t xml:space="preserve">AVENIDA MARQUÈS DE L'ARGENTERA, 4</t>
  </si>
  <si>
    <t xml:space="preserve">933191944</t>
  </si>
  <si>
    <t xml:space="preserve">reserve@gargallohotels.es</t>
  </si>
  <si>
    <t xml:space="preserve">hotelciutadellabarcelona.com</t>
  </si>
  <si>
    <t xml:space="preserve">59</t>
  </si>
  <si>
    <t xml:space="preserve">GOLDEN TULIP</t>
  </si>
  <si>
    <t xml:space="preserve">CARRER ÀVILA, 135-139 BAJO; DUPLICADO 135-137</t>
  </si>
  <si>
    <t xml:space="preserve">934833876</t>
  </si>
  <si>
    <t xml:space="preserve">thegoldenhotelbarcelona@zthotels.com</t>
  </si>
  <si>
    <t xml:space="preserve">goldenbarcelona.zthotels.com</t>
  </si>
  <si>
    <t xml:space="preserve">158</t>
  </si>
  <si>
    <t xml:space="preserve">THE CORNER HOTEL</t>
  </si>
  <si>
    <t xml:space="preserve">CARRER MALLORCA, 178</t>
  </si>
  <si>
    <t xml:space="preserve">935542400</t>
  </si>
  <si>
    <t xml:space="preserve">thecornerhotel@nnhotels.com</t>
  </si>
  <si>
    <t xml:space="preserve">thecornerhotel-barcelona.com</t>
  </si>
  <si>
    <t xml:space="preserve">HOTEL URH CUITAT DE MATARO</t>
  </si>
  <si>
    <t xml:space="preserve">CAMI RAL, 648 BAJO; NH CIUTAT DE MATARO</t>
  </si>
  <si>
    <t xml:space="preserve">08302</t>
  </si>
  <si>
    <t xml:space="preserve">MATARÓ</t>
  </si>
  <si>
    <t xml:space="preserve">937575522</t>
  </si>
  <si>
    <t xml:space="preserve">info.urhmataro@urh-hoteliers.com</t>
  </si>
  <si>
    <t xml:space="preserve">hotelurhcuitatdematarosl.com</t>
  </si>
  <si>
    <t xml:space="preserve">BEST WESTERN JET</t>
  </si>
  <si>
    <t xml:space="preserve">CARRER SANTEMA, 25 BAJO</t>
  </si>
  <si>
    <t xml:space="preserve">08393</t>
  </si>
  <si>
    <t xml:space="preserve">CALDES D'ESTRAC</t>
  </si>
  <si>
    <t xml:space="preserve">937910700</t>
  </si>
  <si>
    <t xml:space="preserve">info@bestwestern.es</t>
  </si>
  <si>
    <t xml:space="preserve">bestwestern.es/hoteljet.html</t>
  </si>
  <si>
    <t xml:space="preserve">HOTEL AND CONFERENCE SITGES</t>
  </si>
  <si>
    <t xml:space="preserve">CAMI CAN GIRONA, s/n BAJO; PARCELA 1</t>
  </si>
  <si>
    <t xml:space="preserve">938110485</t>
  </si>
  <si>
    <t xml:space="preserve">info@hotelandconferencesitges.com</t>
  </si>
  <si>
    <t xml:space="preserve">EL MIRADOR DE RIVAS</t>
  </si>
  <si>
    <t xml:space="preserve">BARRIO ONTONILLA, 35</t>
  </si>
  <si>
    <t xml:space="preserve">39719</t>
  </si>
  <si>
    <t xml:space="preserve">MARINA DE CUDEYO</t>
  </si>
  <si>
    <t xml:space="preserve">942 506 051</t>
  </si>
  <si>
    <t xml:space="preserve">elmiradorderivas@hotmail.com</t>
  </si>
  <si>
    <t xml:space="preserve">hosteriaelmiradorderivas.com</t>
  </si>
  <si>
    <t xml:space="preserve">POSADA RESTAURANTE CASA JUANCHU</t>
  </si>
  <si>
    <t xml:space="preserve">BARRIO ADINO, 1</t>
  </si>
  <si>
    <t xml:space="preserve">39780</t>
  </si>
  <si>
    <t xml:space="preserve">GURIEZO</t>
  </si>
  <si>
    <t xml:space="preserve">942 85 02 22</t>
  </si>
  <si>
    <t xml:space="preserve">info@podarestaurantecajuanchu.com</t>
  </si>
  <si>
    <t xml:space="preserve">HOTEL ESCUELA LAS CAROLINAS</t>
  </si>
  <si>
    <t xml:space="preserve">PASEO GENERAL DÁVILA, 115</t>
  </si>
  <si>
    <t xml:space="preserve">39007</t>
  </si>
  <si>
    <t xml:space="preserve">942033402</t>
  </si>
  <si>
    <t xml:space="preserve">reservas@lascarolinasgarden.com3</t>
  </si>
  <si>
    <t xml:space="preserve">hotelescuelalascarolinas.com</t>
  </si>
  <si>
    <t xml:space="preserve">LIBER</t>
  </si>
  <si>
    <t xml:space="preserve">AVENIDA SANTOS MÁRTIRES, s/n BAJO</t>
  </si>
  <si>
    <t xml:space="preserve">942628778</t>
  </si>
  <si>
    <t xml:space="preserve">hotelliber.hotelespelayo.com</t>
  </si>
  <si>
    <t xml:space="preserve">114</t>
  </si>
  <si>
    <t xml:space="preserve">EXPLOTACIONES HOTELERAS BRAMPER</t>
  </si>
  <si>
    <t xml:space="preserve">CARRETERA ESCALANTE-CASTILLO, KILOMETRO 2 BAJO</t>
  </si>
  <si>
    <t xml:space="preserve">39795</t>
  </si>
  <si>
    <t xml:space="preserve">ESCALANTE</t>
  </si>
  <si>
    <t xml:space="preserve">942677728</t>
  </si>
  <si>
    <t xml:space="preserve">eventos@hotelsanromandeescalante.com</t>
  </si>
  <si>
    <t xml:space="preserve">hotelsanromandeescalante.com</t>
  </si>
  <si>
    <t xml:space="preserve">CASONA DEL ALBA</t>
  </si>
  <si>
    <t xml:space="preserve">BARRIO SAN ROQUE, 92</t>
  </si>
  <si>
    <t xml:space="preserve">39525</t>
  </si>
  <si>
    <t xml:space="preserve">942716286</t>
  </si>
  <si>
    <t xml:space="preserve">info@casonadelalba.com</t>
  </si>
  <si>
    <t xml:space="preserve">facebook.com/casona-del-alba</t>
  </si>
  <si>
    <t xml:space="preserve">EL RINCÓN DE GADEA</t>
  </si>
  <si>
    <t xml:space="preserve">BARRIO ABAJO, s/n BAJO</t>
  </si>
  <si>
    <t xml:space="preserve">09571</t>
  </si>
  <si>
    <t xml:space="preserve">ALFOZ DE SANTA GADEA</t>
  </si>
  <si>
    <t xml:space="preserve">942773312</t>
  </si>
  <si>
    <t xml:space="preserve">rincondegadea@yahoo.es</t>
  </si>
  <si>
    <t xml:space="preserve">facebook.com/842722995803327</t>
  </si>
  <si>
    <t xml:space="preserve">HOTEL MARQUES DE SANTILLANA</t>
  </si>
  <si>
    <t xml:space="preserve">C/ MARQUÉS DE SANTILLANA, 6 BAJO</t>
  </si>
  <si>
    <t xml:space="preserve">39300</t>
  </si>
  <si>
    <t xml:space="preserve">TORRELAVEGA</t>
  </si>
  <si>
    <t xml:space="preserve">942892934</t>
  </si>
  <si>
    <t xml:space="preserve">hotel@hotelmarquesdesantillana.com</t>
  </si>
  <si>
    <t xml:space="preserve">hotelmarquesdesantillana.com</t>
  </si>
  <si>
    <t xml:space="preserve">AMAIA URDAMPILLETA URIARTE</t>
  </si>
  <si>
    <t xml:space="preserve">IGENTEA / IJENTEA KALEA, 4 BAJO</t>
  </si>
  <si>
    <t xml:space="preserve">20003</t>
  </si>
  <si>
    <t xml:space="preserve">943435092</t>
  </si>
  <si>
    <t xml:space="preserve">info@amaiaurdampilletauriarte.com</t>
  </si>
  <si>
    <t xml:space="preserve">HOTEL BOUTIQUE MUSEO BURGOS</t>
  </si>
  <si>
    <t xml:space="preserve">C/ RAMÓN Y CAJAL, 10</t>
  </si>
  <si>
    <t xml:space="preserve">09002</t>
  </si>
  <si>
    <t xml:space="preserve">947257360</t>
  </si>
  <si>
    <t xml:space="preserve">info@hotelboutiquemuseo.com</t>
  </si>
  <si>
    <t xml:space="preserve">hotelboutiquemuseoburgos.com</t>
  </si>
  <si>
    <t xml:space="preserve">HOTEL SANTO DOMINGO DE SILOS</t>
  </si>
  <si>
    <t xml:space="preserve">C/ SANTO DOMINGO, 12</t>
  </si>
  <si>
    <t xml:space="preserve">09610</t>
  </si>
  <si>
    <t xml:space="preserve">SANTO DOMINGO DE SILOS</t>
  </si>
  <si>
    <t xml:space="preserve">947390053</t>
  </si>
  <si>
    <t xml:space="preserve">reservas@hotelsantodomingodesilos.com</t>
  </si>
  <si>
    <t xml:space="preserve">hotelsantodomingodesilos.com</t>
  </si>
  <si>
    <t xml:space="preserve">C.B.CENTRAL NUCLEAR DE TRILLO</t>
  </si>
  <si>
    <t xml:space="preserve">C/ ROMERO, 2 BAJO</t>
  </si>
  <si>
    <t xml:space="preserve">19420</t>
  </si>
  <si>
    <t xml:space="preserve">CIFUENTES</t>
  </si>
  <si>
    <t xml:space="preserve">949810832</t>
  </si>
  <si>
    <t xml:space="preserve">info@cbcentralnucleardetrillo.com</t>
  </si>
  <si>
    <t xml:space="preserve">ALOJAMIENTO RURAL ALTO TAJO</t>
  </si>
  <si>
    <t xml:space="preserve">CARRETERA TRAGACETE, 0,, s/n - BAJO BAJO</t>
  </si>
  <si>
    <t xml:space="preserve">19311</t>
  </si>
  <si>
    <t xml:space="preserve">OREA</t>
  </si>
  <si>
    <t xml:space="preserve">949836268</t>
  </si>
  <si>
    <t xml:space="preserve">pablotomas@hotmail.com</t>
  </si>
  <si>
    <t xml:space="preserve">alojamientoruralaltotajo.com</t>
  </si>
  <si>
    <t xml:space="preserve">MY VILLA ALEXANDRA MARBELLA</t>
  </si>
  <si>
    <t xml:space="preserve">URBANIZACIÓN CERRO ARTOLA, 1</t>
  </si>
  <si>
    <t xml:space="preserve">951196715</t>
  </si>
  <si>
    <t xml:space="preserve">info@myvillaalexandramarbella.com</t>
  </si>
  <si>
    <t xml:space="preserve">COSTA DEL SOL HOTELS</t>
  </si>
  <si>
    <t xml:space="preserve">H/MA/02376</t>
  </si>
  <si>
    <t xml:space="preserve">PASEO COLORADO, 29</t>
  </si>
  <si>
    <t xml:space="preserve">951495050</t>
  </si>
  <si>
    <t xml:space="preserve">tr.reception@cdshotels.co</t>
  </si>
  <si>
    <t xml:space="preserve">costadelsolhotelboutique.com</t>
  </si>
  <si>
    <t xml:space="preserve">MELIÁ HOTELS INTERNATIONAL</t>
  </si>
  <si>
    <t xml:space="preserve">AVENIDA AURORA, 31 BAJO; TRYP ALAMEDA</t>
  </si>
  <si>
    <t xml:space="preserve">29002</t>
  </si>
  <si>
    <t xml:space="preserve">952368024</t>
  </si>
  <si>
    <t xml:space="preserve">atencionalcliente.reservas@melia.com</t>
  </si>
  <si>
    <t xml:space="preserve">meliahotelsinternational.com</t>
  </si>
  <si>
    <t xml:space="preserve">HOTEL MUNICIPAL ALCAPARAIN</t>
  </si>
  <si>
    <t xml:space="preserve">H/MA/01347</t>
  </si>
  <si>
    <t xml:space="preserve">AVENIDA FEDERICO MUÑOZ, 14 BAJO</t>
  </si>
  <si>
    <t xml:space="preserve">952456878</t>
  </si>
  <si>
    <t xml:space="preserve">info@hotelmunicipalalcaparain.com</t>
  </si>
  <si>
    <t xml:space="preserve">LA CASONA LOS MORISCOS HOTEL</t>
  </si>
  <si>
    <t xml:space="preserve">H/MA/01956</t>
  </si>
  <si>
    <t xml:space="preserve">CARRETERA MÁLAGA-GRANADA, KILOMETRO 10, 5</t>
  </si>
  <si>
    <t xml:space="preserve">29170</t>
  </si>
  <si>
    <t xml:space="preserve">COLMENAR</t>
  </si>
  <si>
    <t xml:space="preserve">952730521</t>
  </si>
  <si>
    <t xml:space="preserve">info@lacasonalosmoriscoshotel.com</t>
  </si>
  <si>
    <t xml:space="preserve">C/ VARGAS LLOSA, 1 BAJO; HOTEL MELIA</t>
  </si>
  <si>
    <t xml:space="preserve">952815288</t>
  </si>
  <si>
    <t xml:space="preserve">VILLA PADIERNA PALACE HOTEL</t>
  </si>
  <si>
    <t xml:space="preserve">H/MA/01672</t>
  </si>
  <si>
    <t xml:space="preserve">URBANIZACIÓN FLAMINGOS GOLF RESORT, 1 CARRETERA DE CÁDIZ, KILOMETRO 166.</t>
  </si>
  <si>
    <t xml:space="preserve">952889150</t>
  </si>
  <si>
    <t xml:space="preserve">villapadierna@anantara-hotels.com</t>
  </si>
  <si>
    <t xml:space="preserve">villapadiernapalacehotel.com</t>
  </si>
  <si>
    <t xml:space="preserve">105</t>
  </si>
  <si>
    <t xml:space="preserve">HOTEL AVENIDA</t>
  </si>
  <si>
    <t xml:space="preserve">H/JA/00581</t>
  </si>
  <si>
    <t xml:space="preserve">CARRETERA BEAS DE SEGURA-CORTIJOS NUEVOS (A-6301), 41</t>
  </si>
  <si>
    <t xml:space="preserve">23280</t>
  </si>
  <si>
    <t xml:space="preserve">BEAS DE SEGURA</t>
  </si>
  <si>
    <t xml:space="preserve">953424277</t>
  </si>
  <si>
    <t xml:space="preserve">otelavenida@hotmail.com</t>
  </si>
  <si>
    <t xml:space="preserve">hotelavenidabeasdesegura.com</t>
  </si>
  <si>
    <t xml:space="preserve">AC HOTEL CIUDAD DE SEVILLA</t>
  </si>
  <si>
    <t xml:space="preserve">H/SE/00854</t>
  </si>
  <si>
    <t xml:space="preserve">AVENIDA MANUEL SIUROT, 25 BAJO; HOTEL CIUDADA SEVILLA</t>
  </si>
  <si>
    <t xml:space="preserve">41013</t>
  </si>
  <si>
    <t xml:space="preserve">954230505</t>
  </si>
  <si>
    <t xml:space="preserve">csevilla@ac-hotels.com</t>
  </si>
  <si>
    <t xml:space="preserve">achotelciudaddesevillasl.com</t>
  </si>
  <si>
    <t xml:space="preserve">RÍO SECO</t>
  </si>
  <si>
    <t xml:space="preserve">POLIGONO CENTROSUR, 57</t>
  </si>
  <si>
    <t xml:space="preserve">41566</t>
  </si>
  <si>
    <t xml:space="preserve">PEDRERA</t>
  </si>
  <si>
    <t xml:space="preserve">954819738</t>
  </si>
  <si>
    <t xml:space="preserve">info@ríoseco.com</t>
  </si>
  <si>
    <t xml:space="preserve">hotelrioseco.com-sevilla.com</t>
  </si>
  <si>
    <t xml:space="preserve">SAR RESIDENCIAL Y ASISTENCIAL</t>
  </si>
  <si>
    <t xml:space="preserve">C/ BALTASAR GRACIÁN, 4 BAJO; HAB.201-RESIDENCIAL ANCIANOS</t>
  </si>
  <si>
    <t xml:space="preserve">41007</t>
  </si>
  <si>
    <t xml:space="preserve">954981629</t>
  </si>
  <si>
    <t xml:space="preserve">info@rresidencialyasistencial.com</t>
  </si>
  <si>
    <t xml:space="preserve">PLAYA DE VALDELAGRANA HOTEL</t>
  </si>
  <si>
    <t xml:space="preserve">H/CA/01189</t>
  </si>
  <si>
    <t xml:space="preserve">AVENIDA PAZ, 4</t>
  </si>
  <si>
    <t xml:space="preserve">956052030</t>
  </si>
  <si>
    <t xml:space="preserve">info@playadevaldelagranahotel.com</t>
  </si>
  <si>
    <t xml:space="preserve">HOTEL VENTA EL MOLINO CIUDAD</t>
  </si>
  <si>
    <t xml:space="preserve">C/ AL-ANDALUS, 6</t>
  </si>
  <si>
    <t xml:space="preserve">956410300</t>
  </si>
  <si>
    <t xml:space="preserve">info@hotelventaelmolinociudad.com</t>
  </si>
  <si>
    <t xml:space="preserve">CLUB MARÍTIMO DE SOTOGRANDE</t>
  </si>
  <si>
    <t xml:space="preserve">PASEO PASEO PUERTO DEPORTIVO, s/n</t>
  </si>
  <si>
    <t xml:space="preserve">11310</t>
  </si>
  <si>
    <t xml:space="preserve">956790200</t>
  </si>
  <si>
    <t xml:space="preserve">info@clubmarítimodesotogrande.com</t>
  </si>
  <si>
    <t xml:space="preserve">clubmaritimodesotogrande.com</t>
  </si>
  <si>
    <t xml:space="preserve">EXE CIUDAD DE CORDOBA</t>
  </si>
  <si>
    <t xml:space="preserve">H/CO/00671</t>
  </si>
  <si>
    <t xml:space="preserve">AVENIDA CÁDIZ, s/n</t>
  </si>
  <si>
    <t xml:space="preserve">14013</t>
  </si>
  <si>
    <t xml:space="preserve">957013600</t>
  </si>
  <si>
    <t xml:space="preserve">info@execiudaddecordoba.com</t>
  </si>
  <si>
    <t xml:space="preserve">eurostarsciudaddecordoba.com</t>
  </si>
  <si>
    <t xml:space="preserve">PATIOS DE CORDOBA</t>
  </si>
  <si>
    <t xml:space="preserve">H/CO/00744</t>
  </si>
  <si>
    <t xml:space="preserve">DIARIO DE CÓRDOBA, 13</t>
  </si>
  <si>
    <t xml:space="preserve">957222462</t>
  </si>
  <si>
    <t xml:space="preserve">info@patiosdecordoba.com</t>
  </si>
  <si>
    <t xml:space="preserve">eurostarspatiosdecordoba.com</t>
  </si>
  <si>
    <t xml:space="preserve">HOTEL CARMEN</t>
  </si>
  <si>
    <t xml:space="preserve">H/CO/00724</t>
  </si>
  <si>
    <t xml:space="preserve">AVENIDA ESTACIÓN, s/n</t>
  </si>
  <si>
    <t xml:space="preserve">14500</t>
  </si>
  <si>
    <t xml:space="preserve">PUENTE GENIL</t>
  </si>
  <si>
    <t xml:space="preserve">957601193</t>
  </si>
  <si>
    <t xml:space="preserve">info@hotelelcarmenpuentegenil.com</t>
  </si>
  <si>
    <t xml:space="preserve">hotelelcarmenpuentegenil.com</t>
  </si>
  <si>
    <t xml:space="preserve">HOTEL PUERTA DE LAS GRANADAS</t>
  </si>
  <si>
    <t xml:space="preserve">H/GR/01294</t>
  </si>
  <si>
    <t xml:space="preserve">CUESTA DE GOMÉREZ, 14</t>
  </si>
  <si>
    <t xml:space="preserve">18009</t>
  </si>
  <si>
    <t xml:space="preserve">958216230</t>
  </si>
  <si>
    <t xml:space="preserve">reservas@hotelpuertadelasgranadas.com</t>
  </si>
  <si>
    <t xml:space="preserve">hotelpuertadelasgranadas.com</t>
  </si>
  <si>
    <t xml:space="preserve">RESTAURANTE RUTA LAS NIEVES</t>
  </si>
  <si>
    <t xml:space="preserve">CARRETERA SIERRA NEVADA, s/n BAJO; LOS LLANOS</t>
  </si>
  <si>
    <t xml:space="preserve">18413</t>
  </si>
  <si>
    <t xml:space="preserve">CAPILEIRA</t>
  </si>
  <si>
    <t xml:space="preserve">958763106</t>
  </si>
  <si>
    <t xml:space="preserve">info@restauranterutalasnieves.com</t>
  </si>
  <si>
    <t xml:space="preserve">HOTEL ROBEMAR</t>
  </si>
  <si>
    <t xml:space="preserve">H/GR/00867</t>
  </si>
  <si>
    <t xml:space="preserve">AVENIDA MURCIA, KILOMETRO 175 BAJO</t>
  </si>
  <si>
    <t xml:space="preserve">18800</t>
  </si>
  <si>
    <t xml:space="preserve">BAZA</t>
  </si>
  <si>
    <t xml:space="preserve">958861290</t>
  </si>
  <si>
    <t xml:space="preserve">info@hotelrobemar**.com</t>
  </si>
  <si>
    <t xml:space="preserve">hotelrobemarbaza.webnode.es/</t>
  </si>
  <si>
    <t xml:space="preserve">R OOMS AND HOST SERVICES</t>
  </si>
  <si>
    <t xml:space="preserve">AVENIDA INSTITUT OBRER DE VALENCIA, 20</t>
  </si>
  <si>
    <t xml:space="preserve">963815339</t>
  </si>
  <si>
    <t xml:space="preserve">contabilidad2@valenciaflats.com</t>
  </si>
  <si>
    <t xml:space="preserve">roomsandhostservicesslsl.com</t>
  </si>
  <si>
    <t xml:space="preserve">BED &amp; BREAKFAST ALMIRANTE</t>
  </si>
  <si>
    <t xml:space="preserve">C/ ALMIRANTE, 3 2</t>
  </si>
  <si>
    <t xml:space="preserve">963916551</t>
  </si>
  <si>
    <t xml:space="preserve">info@bed&amp;breakfastalmirante.com</t>
  </si>
  <si>
    <t xml:space="preserve">bedandbreakfastalmirante.com</t>
  </si>
  <si>
    <t xml:space="preserve">ANCLA</t>
  </si>
  <si>
    <t xml:space="preserve">C/ TERUEL, 10</t>
  </si>
  <si>
    <t xml:space="preserve">964310238</t>
  </si>
  <si>
    <t xml:space="preserve">info@ancla.com</t>
  </si>
  <si>
    <t xml:space="preserve">hotelenoropesa.blogspot.com/</t>
  </si>
  <si>
    <t xml:space="preserve">IBEROSTAR HOTELES Y RESORTS</t>
  </si>
  <si>
    <t xml:space="preserve">MUELLE LEVANTE, 8 s/n (VODAFONE ESPAÑA S.A.)</t>
  </si>
  <si>
    <t xml:space="preserve">965216371</t>
  </si>
  <si>
    <t xml:space="preserve">info@iberostarhotelesyresorts.com</t>
  </si>
  <si>
    <t xml:space="preserve">EL CAPRICHO DE LA PORTUGUESA</t>
  </si>
  <si>
    <t xml:space="preserve">CARRER TRINQUET, 1</t>
  </si>
  <si>
    <t xml:space="preserve">03788</t>
  </si>
  <si>
    <t xml:space="preserve">LA VALL DE GALLINERA</t>
  </si>
  <si>
    <t xml:space="preserve">966406674</t>
  </si>
  <si>
    <t xml:space="preserve">info@elcaprichodelaportuguesa.com</t>
  </si>
  <si>
    <t xml:space="preserve">elcaprichodelaportuguesa.com</t>
  </si>
  <si>
    <t xml:space="preserve">REINA VICTORIA</t>
  </si>
  <si>
    <t xml:space="preserve">FEDERICO COULLAUT VALERA, 3 BAJO</t>
  </si>
  <si>
    <t xml:space="preserve">967300250</t>
  </si>
  <si>
    <t xml:space="preserve">info@hotelreinavictoriahellin.com</t>
  </si>
  <si>
    <t xml:space="preserve">hotelreinavictoriahellin.com</t>
  </si>
  <si>
    <t xml:space="preserve">HOSPEDERIA BODAS DE CAMACHO</t>
  </si>
  <si>
    <t xml:space="preserve">IGLESIA, 1 BAJO</t>
  </si>
  <si>
    <t xml:space="preserve">02612</t>
  </si>
  <si>
    <t xml:space="preserve">MUNERA</t>
  </si>
  <si>
    <t xml:space="preserve">967375013</t>
  </si>
  <si>
    <t xml:space="preserve">correo@hospederiabodasdecamacho.com</t>
  </si>
  <si>
    <t xml:space="preserve">hospederiabodasdecamacho.com</t>
  </si>
  <si>
    <t xml:space="preserve">HOTEL INTERCONTINENTAL MAR MENOR GOLF RESORT &amp; SPA</t>
  </si>
  <si>
    <t xml:space="preserve">C/ CEIBA (URBANIZACIÓN MAR MENOR GOLF), s/n</t>
  </si>
  <si>
    <t xml:space="preserve">30700</t>
  </si>
  <si>
    <t xml:space="preserve">968041840</t>
  </si>
  <si>
    <t xml:space="preserve">info@hotelintercontinentalmarmenorgolfresort&amp;spa.com</t>
  </si>
  <si>
    <t xml:space="preserve">intercontinentalmarmenor.com</t>
  </si>
  <si>
    <t xml:space="preserve">INTERCONTINENTAL MAR MENOR GOLF RESORT AND SPA</t>
  </si>
  <si>
    <t xml:space="preserve">CEIBA (URBANIZACIÓN MAR MENOR GOLF), s/n</t>
  </si>
  <si>
    <t xml:space="preserve">info@intercontinentalmarmenorgolfresortandspa.com</t>
  </si>
  <si>
    <t xml:space="preserve">CAMPOMAR</t>
  </si>
  <si>
    <t xml:space="preserve">AUTOVIA CARTAGENA-LA MANGA, KILOMETRO 1</t>
  </si>
  <si>
    <t xml:space="preserve">30366</t>
  </si>
  <si>
    <t xml:space="preserve">968136507</t>
  </si>
  <si>
    <t xml:space="preserve">hotelcampomar@gmail.com</t>
  </si>
  <si>
    <t xml:space="preserve">hotelcampomarcartagena.es/es</t>
  </si>
  <si>
    <t xml:space="preserve">HOTEL SEGOBRIGA</t>
  </si>
  <si>
    <t xml:space="preserve">CARRETERA MADRID-VALENCIA, KILOMETRO 111</t>
  </si>
  <si>
    <t xml:space="preserve">16440</t>
  </si>
  <si>
    <t xml:space="preserve">MONTALBO</t>
  </si>
  <si>
    <t xml:space="preserve">969130027</t>
  </si>
  <si>
    <t xml:space="preserve">hotelrestaurantesegobriga111@gmail.com</t>
  </si>
  <si>
    <t xml:space="preserve">hotelrestaurantesegobriga.es</t>
  </si>
  <si>
    <t xml:space="preserve">GRUPO DE GESTION VACACIONAL</t>
  </si>
  <si>
    <t xml:space="preserve">CARRER JOAN CRESPÍ, s/n BAJO</t>
  </si>
  <si>
    <t xml:space="preserve">971152099</t>
  </si>
  <si>
    <t xml:space="preserve">info@grupodegestionvacacional.com</t>
  </si>
  <si>
    <t xml:space="preserve">URBANIZACIÓN SON BOU, s/n BAJO; SOL MILANOS PTJA.SON</t>
  </si>
  <si>
    <t xml:space="preserve">07730</t>
  </si>
  <si>
    <t xml:space="preserve">ALAIOR</t>
  </si>
  <si>
    <t xml:space="preserve">971159723</t>
  </si>
  <si>
    <t xml:space="preserve">GRUPOTEL CALA DE SAN VICENTE</t>
  </si>
  <si>
    <t xml:space="preserve">07811</t>
  </si>
  <si>
    <t xml:space="preserve">SANT JOAN DE LABRITJA</t>
  </si>
  <si>
    <t xml:space="preserve">971320121</t>
  </si>
  <si>
    <t xml:space="preserve">csanvicente@grupotel.com</t>
  </si>
  <si>
    <t xml:space="preserve">grupotelcaladesanvicente.com</t>
  </si>
  <si>
    <t xml:space="preserve">112</t>
  </si>
  <si>
    <t xml:space="preserve">GRUPOTEL SANTA EULÀRIA &amp; SPA</t>
  </si>
  <si>
    <t xml:space="preserve">C/ BARTOMEU TUR CLAPES, 7</t>
  </si>
  <si>
    <t xml:space="preserve">07840</t>
  </si>
  <si>
    <t xml:space="preserve">SANTA EULÀRIA DES RIU</t>
  </si>
  <si>
    <t xml:space="preserve">971338400</t>
  </si>
  <si>
    <t xml:space="preserve">santaeularia@grupotel.com</t>
  </si>
  <si>
    <t xml:space="preserve">grupotelsantaeulriaspasl.com</t>
  </si>
  <si>
    <t xml:space="preserve">197</t>
  </si>
  <si>
    <t xml:space="preserve">FONDA LLABRÉS BOUTIQUE HOTEL</t>
  </si>
  <si>
    <t xml:space="preserve">PLAZA CONSTITUCIÓ, 6 BAJO</t>
  </si>
  <si>
    <t xml:space="preserve">971545000</t>
  </si>
  <si>
    <t xml:space="preserve">info@fondallabres.com</t>
  </si>
  <si>
    <t xml:space="preserve">fondallabrsboutiquehotel.com</t>
  </si>
  <si>
    <t xml:space="preserve">BLAU PUNTA REINA CLUB</t>
  </si>
  <si>
    <t xml:space="preserve">CARRER ALGAR, s/n BAJO</t>
  </si>
  <si>
    <t xml:space="preserve">07689</t>
  </si>
  <si>
    <t xml:space="preserve">971558317</t>
  </si>
  <si>
    <t xml:space="preserve">booking@blauhotels.com</t>
  </si>
  <si>
    <t xml:space="preserve">blaupuntareinaresort.com/en/</t>
  </si>
  <si>
    <t xml:space="preserve">ES PETIT DE VALLDEMOSSA</t>
  </si>
  <si>
    <t xml:space="preserve">C/ UETAM, 1 BAJO</t>
  </si>
  <si>
    <t xml:space="preserve">971612479</t>
  </si>
  <si>
    <t xml:space="preserve">info@espetithotel-valldemossa.com</t>
  </si>
  <si>
    <t xml:space="preserve">espetithotel-valldemossa.com</t>
  </si>
  <si>
    <t xml:space="preserve">ROC PORTONOVA</t>
  </si>
  <si>
    <t xml:space="preserve">PASSEIG MAR, 2 BAJO</t>
  </si>
  <si>
    <t xml:space="preserve">971681512</t>
  </si>
  <si>
    <t xml:space="preserve">portonova@roc-hotels.com</t>
  </si>
  <si>
    <t xml:space="preserve">apartamentosrocportonova.com</t>
  </si>
  <si>
    <t xml:space="preserve">BEVERY PLAYA</t>
  </si>
  <si>
    <t xml:space="preserve">CARRER ISAAC ALBÉNIZ, 3 BAJO(HOTEL)</t>
  </si>
  <si>
    <t xml:space="preserve">971685318</t>
  </si>
  <si>
    <t xml:space="preserve">centraldereservas@beverlyplaya.es</t>
  </si>
  <si>
    <t xml:space="preserve">facebook.com/106536109508519</t>
  </si>
  <si>
    <t xml:space="preserve">443</t>
  </si>
  <si>
    <t xml:space="preserve">HOTEL TRITON BEACH</t>
  </si>
  <si>
    <t xml:space="preserve">MAGALLANES, 11</t>
  </si>
  <si>
    <t xml:space="preserve">971818050</t>
  </si>
  <si>
    <t xml:space="preserve">coordinado@lillot.com</t>
  </si>
  <si>
    <t xml:space="preserve">hoteltritonbeachmallorca.com</t>
  </si>
  <si>
    <t xml:space="preserve">UNION TURISTICA HOTELERA</t>
  </si>
  <si>
    <t xml:space="preserve">CARRETERA ARTÀ, s/n 0 S-N</t>
  </si>
  <si>
    <t xml:space="preserve">971890193</t>
  </si>
  <si>
    <t xml:space="preserve">maritimo@grupotel.com</t>
  </si>
  <si>
    <t xml:space="preserve">unionturisticahotelerasa.com</t>
  </si>
  <si>
    <t xml:space="preserve">GESTHOTEL ACTIVOS LLORET</t>
  </si>
  <si>
    <t xml:space="preserve">PASSEIG JACINT VERDAGUER, 16 BAJO</t>
  </si>
  <si>
    <t xml:space="preserve">972366331</t>
  </si>
  <si>
    <t xml:space="preserve">gesthotelactivoslloretsl.com</t>
  </si>
  <si>
    <t xml:space="preserve">HOTEL SUNEOCLUB COSTA BRAVA</t>
  </si>
  <si>
    <t xml:space="preserve">HG-002173</t>
  </si>
  <si>
    <t xml:space="preserve">AVINGUDA VILA DE TOSSA, 70</t>
  </si>
  <si>
    <t xml:space="preserve">972371678</t>
  </si>
  <si>
    <t xml:space="preserve">hotelsuneoclubcostabrava.com</t>
  </si>
  <si>
    <t xml:space="preserve">HOTEL MAS VILALONGA PETIT</t>
  </si>
  <si>
    <t xml:space="preserve">HG-002358</t>
  </si>
  <si>
    <t xml:space="preserve">VEÏNAT VERNEDA, 21 BAJO(CASA)</t>
  </si>
  <si>
    <t xml:space="preserve">17244</t>
  </si>
  <si>
    <t xml:space="preserve">CASSÀ DE LA SELVA</t>
  </si>
  <si>
    <t xml:space="preserve">972464446</t>
  </si>
  <si>
    <t xml:space="preserve">hotelmasvilalongapetitsl.com</t>
  </si>
  <si>
    <t xml:space="preserve">APARTAHOTEL CASTENJOS DE SOS</t>
  </si>
  <si>
    <t xml:space="preserve">C/ LA ROQUETA, 4 BAJO</t>
  </si>
  <si>
    <t xml:space="preserve">22466</t>
  </si>
  <si>
    <t xml:space="preserve">CASTEJÓN DE SOS</t>
  </si>
  <si>
    <t xml:space="preserve">974553271</t>
  </si>
  <si>
    <t xml:space="preserve">ahcs@apartahotelcastejondesos.com</t>
  </si>
  <si>
    <t xml:space="preserve">apartahotelcastejondesos.com</t>
  </si>
  <si>
    <t xml:space="preserve">TIERRA BUXO</t>
  </si>
  <si>
    <t xml:space="preserve">C/ SAN ESTEBAN, 14</t>
  </si>
  <si>
    <t xml:space="preserve">22149</t>
  </si>
  <si>
    <t xml:space="preserve">AÍNSA-SOBRARBE</t>
  </si>
  <si>
    <t xml:space="preserve">974941131</t>
  </si>
  <si>
    <t xml:space="preserve">info@hoteltierrabuxo.com</t>
  </si>
  <si>
    <t xml:space="preserve">facebook.com/hoteltierrabuxo</t>
  </si>
  <si>
    <t xml:space="preserve">VILLA PACHITA</t>
  </si>
  <si>
    <t xml:space="preserve">CONSTITUCIÓN, 26 BAJO</t>
  </si>
  <si>
    <t xml:space="preserve">976840152</t>
  </si>
  <si>
    <t xml:space="preserve">reservas@turismoruralvillapachita.com</t>
  </si>
  <si>
    <t xml:space="preserve">turismoruralvillapachita.com</t>
  </si>
  <si>
    <t xml:space="preserve">APARTAMENTOS Y SERVICIOS</t>
  </si>
  <si>
    <t xml:space="preserve">CARRETERA LOGROÑO (N-232), s/n BAJO; KILOMETRO 13.HOTEL AGUILA</t>
  </si>
  <si>
    <t xml:space="preserve">50180</t>
  </si>
  <si>
    <t xml:space="preserve">UTEBO</t>
  </si>
  <si>
    <t xml:space="preserve">976950989</t>
  </si>
  <si>
    <t xml:space="preserve">apartamentosyserviciossl.com</t>
  </si>
  <si>
    <t xml:space="preserve">LAS ACACIAS APARTAMENTOS</t>
  </si>
  <si>
    <t xml:space="preserve">PASEO JAIME I, 10</t>
  </si>
  <si>
    <t xml:space="preserve">977353788</t>
  </si>
  <si>
    <t xml:space="preserve">reservas@acaciasapartamentossalou.com</t>
  </si>
  <si>
    <t xml:space="preserve">acaciasapartamentossalou.com</t>
  </si>
  <si>
    <t xml:space="preserve">REINA CRISTINA</t>
  </si>
  <si>
    <t xml:space="preserve">PASEO ÓVALO, 1</t>
  </si>
  <si>
    <t xml:space="preserve">44001</t>
  </si>
  <si>
    <t xml:space="preserve">978606860</t>
  </si>
  <si>
    <t xml:space="preserve">hotelreinacristinateruel.com</t>
  </si>
  <si>
    <t xml:space="preserve">99</t>
  </si>
  <si>
    <t xml:space="preserve">HABITACIONES VALDEVECAR</t>
  </si>
  <si>
    <t xml:space="preserve">C/ VALDEVÉCAR, 4 BAJO</t>
  </si>
  <si>
    <t xml:space="preserve">44100</t>
  </si>
  <si>
    <t xml:space="preserve">ALBARRACÍN</t>
  </si>
  <si>
    <t xml:space="preserve">978710071</t>
  </si>
  <si>
    <t xml:space="preserve">habitacionesvaldevecarsl.com</t>
  </si>
  <si>
    <t xml:space="preserve">POSADA SANTA MARIA LA REAL</t>
  </si>
  <si>
    <t xml:space="preserve">TRAVESIA SANTA MARÍA LA REAL, s/n</t>
  </si>
  <si>
    <t xml:space="preserve">34800</t>
  </si>
  <si>
    <t xml:space="preserve">AGUILAR DE CAMPOO</t>
  </si>
  <si>
    <t xml:space="preserve">979122000</t>
  </si>
  <si>
    <t xml:space="preserve">posadasantamarialarealsl.com</t>
  </si>
  <si>
    <t xml:space="preserve">VALDESACE DE INVERSIONES</t>
  </si>
  <si>
    <t xml:space="preserve">CARRETERA BURGOS-PORTUGAL, KILOMETRO 61 BAJO</t>
  </si>
  <si>
    <t xml:space="preserve">34230</t>
  </si>
  <si>
    <t xml:space="preserve">TORQUEMADA</t>
  </si>
  <si>
    <t xml:space="preserve">979800406</t>
  </si>
  <si>
    <t xml:space="preserve">valdesacedeinversionessl.com</t>
  </si>
  <si>
    <t xml:space="preserve">HOSTAL RESTAURANTE EL CRUCE</t>
  </si>
  <si>
    <t xml:space="preserve">C/ MARTIN, 82 BAJO</t>
  </si>
  <si>
    <t xml:space="preserve">49516</t>
  </si>
  <si>
    <t xml:space="preserve">TRABAZOS</t>
  </si>
  <si>
    <t xml:space="preserve">980681094</t>
  </si>
  <si>
    <t xml:space="preserve">hostalcrucetra@hotmail.com</t>
  </si>
  <si>
    <t xml:space="preserve">hostalrestauranteelcruce.com</t>
  </si>
  <si>
    <t xml:space="preserve">HOTEL RUSTICO A TORRE DE LAXE</t>
  </si>
  <si>
    <t xml:space="preserve">A TORRE, s/n CH</t>
  </si>
  <si>
    <t xml:space="preserve">15118</t>
  </si>
  <si>
    <t xml:space="preserve">LAXE</t>
  </si>
  <si>
    <t xml:space="preserve">981739038</t>
  </si>
  <si>
    <t xml:space="preserve">info@atorredelaxe.com</t>
  </si>
  <si>
    <t xml:space="preserve">hotelrusticoatorredelaxe.com</t>
  </si>
  <si>
    <t xml:space="preserve">VAL DO NASEIRO</t>
  </si>
  <si>
    <t xml:space="preserve">GRANXAS, 13 BAJO(EDIFICIO PARQUEMAR)</t>
  </si>
  <si>
    <t xml:space="preserve">982598434</t>
  </si>
  <si>
    <t xml:space="preserve">info@valdonaseiro.com</t>
  </si>
  <si>
    <t xml:space="preserve">apartamentosvaldonaseiro.com</t>
  </si>
  <si>
    <t xml:space="preserve">AC HOTEL PALACIO DE SANTA ANA</t>
  </si>
  <si>
    <t xml:space="preserve">CAMINO FLECHA, s/n BAJO; A31624190-AC HOTELES</t>
  </si>
  <si>
    <t xml:space="preserve">47195</t>
  </si>
  <si>
    <t xml:space="preserve">ARROYO DE LA ENCOMIENDA</t>
  </si>
  <si>
    <t xml:space="preserve">983409920</t>
  </si>
  <si>
    <t xml:space="preserve">psantaana@ac-hotels.com</t>
  </si>
  <si>
    <t xml:space="preserve">hotelacpalaciodesantaana.com</t>
  </si>
  <si>
    <t xml:space="preserve">CAMINO FLECHA, s/n A; BAJO; HOTEL PALAC.S.ANA</t>
  </si>
  <si>
    <t xml:space="preserve">achotelpalaciodesantaana.com</t>
  </si>
  <si>
    <t xml:space="preserve">HOTEL ISLA DE CUBA CAFETERIA</t>
  </si>
  <si>
    <t xml:space="preserve">ISLA DE CUBA, 7 1</t>
  </si>
  <si>
    <t xml:space="preserve">33011</t>
  </si>
  <si>
    <t xml:space="preserve">985280068</t>
  </si>
  <si>
    <t xml:space="preserve">hotelisladecubacafeteria.com</t>
  </si>
  <si>
    <t xml:space="preserve">HOTEL PALACIO DE RUBIANES</t>
  </si>
  <si>
    <t xml:space="preserve">LUGAR CERECEDA, s/n BAJO</t>
  </si>
  <si>
    <t xml:space="preserve">33583</t>
  </si>
  <si>
    <t xml:space="preserve">PILOÑA</t>
  </si>
  <si>
    <t xml:space="preserve">985707612</t>
  </si>
  <si>
    <t xml:space="preserve">reservas@palacioderubianes.com</t>
  </si>
  <si>
    <t xml:space="preserve">hotelpalacioderubianessl.com</t>
  </si>
  <si>
    <t xml:space="preserve">PRINCIPADO DE ASTURIAS</t>
  </si>
  <si>
    <t xml:space="preserve">C/ ESCULTOR ANTONIO RODRÍGUEZ, 28 BAJO</t>
  </si>
  <si>
    <t xml:space="preserve">33430</t>
  </si>
  <si>
    <t xml:space="preserve">CARREÑO</t>
  </si>
  <si>
    <t xml:space="preserve">985884838</t>
  </si>
  <si>
    <t xml:space="preserve">hotelprincipadodeasturias@gmail.com</t>
  </si>
  <si>
    <t xml:space="preserve">hotelprincipadodeasturias.es</t>
  </si>
  <si>
    <t xml:space="preserve">HOTEL RESIDENCIA AMERICA</t>
  </si>
  <si>
    <t xml:space="preserve">PABLO MORILLO, 6</t>
  </si>
  <si>
    <t xml:space="preserve">986438922</t>
  </si>
  <si>
    <t xml:space="preserve">reservas@hotelamerica-vigo.com</t>
  </si>
  <si>
    <t xml:space="preserve">hotelresidenciaamericasl.com</t>
  </si>
  <si>
    <t xml:space="preserve">GRAN HOTEL LA TOJA</t>
  </si>
  <si>
    <t xml:space="preserve">ILLA DA TOXA, s/n</t>
  </si>
  <si>
    <t xml:space="preserve">36991</t>
  </si>
  <si>
    <t xml:space="preserve">986730050</t>
  </si>
  <si>
    <t xml:space="preserve">info@granhotellatoja.com</t>
  </si>
  <si>
    <t xml:space="preserve">eurostarsgranhotellatoja.com</t>
  </si>
  <si>
    <t xml:space="preserve">AS HOTELES PONFERRADA</t>
  </si>
  <si>
    <t xml:space="preserve">AUTOPISTA A-6, KILOMETRO 390</t>
  </si>
  <si>
    <t xml:space="preserve">24490</t>
  </si>
  <si>
    <t xml:space="preserve">PONFERRADA</t>
  </si>
  <si>
    <t xml:space="preserve">987412324</t>
  </si>
  <si>
    <t xml:space="preserve">ponferrada.hostel@es.areasmail.com</t>
  </si>
  <si>
    <t xml:space="preserve">hotelashotelesponferrada.com</t>
  </si>
  <si>
    <t xml:space="preserve">MIRADOR DE LAS GRULLAS</t>
  </si>
  <si>
    <t xml:space="preserve">URBANIZACIÓN VIÑA DEL ROMERO, 24</t>
  </si>
  <si>
    <t xml:space="preserve">22811</t>
  </si>
  <si>
    <t xml:space="preserve">LUPIÑÉN-ORTILLA</t>
  </si>
  <si>
    <t xml:space="preserve">miradorlasgrullas@gmail.com</t>
  </si>
  <si>
    <t xml:space="preserve">hotelmiradorlasgrullas.com/</t>
  </si>
  <si>
    <t xml:space="preserve">CASA MUSEO JEREZ CENTRO</t>
  </si>
  <si>
    <t xml:space="preserve">C/ RODRIGO DE LEÓN, 3</t>
  </si>
  <si>
    <t xml:space="preserve">herramientasantiguas1@gmail.com</t>
  </si>
  <si>
    <t xml:space="preserve">es.casamuseojerezcentro.com</t>
  </si>
  <si>
    <t xml:space="preserve">PENSIÓN GENERAL ESPARTERO</t>
  </si>
  <si>
    <t xml:space="preserve">C/ GENERAL ESPARTERO, 65</t>
  </si>
  <si>
    <t xml:space="preserve">03012</t>
  </si>
  <si>
    <t xml:space="preserve">info@pensióngeneralespartero.com</t>
  </si>
  <si>
    <t xml:space="preserve">UNIQUE HOTEL APARTMENTS</t>
  </si>
  <si>
    <t xml:space="preserve">C/ SALERO, 3</t>
  </si>
  <si>
    <t xml:space="preserve">03181</t>
  </si>
  <si>
    <t xml:space="preserve">TORREVIEJA</t>
  </si>
  <si>
    <t xml:space="preserve">info@uniquehotelapartments.com</t>
  </si>
  <si>
    <t xml:space="preserve">uniquehotelapartmentssl.com</t>
  </si>
  <si>
    <t xml:space="preserve">HOTEL LOS BALCONES DE ZAFRA</t>
  </si>
  <si>
    <t xml:space="preserve">PLAZA GRANDE, 9 BAJO</t>
  </si>
  <si>
    <t xml:space="preserve">06300</t>
  </si>
  <si>
    <t xml:space="preserve">ZAFRA</t>
  </si>
  <si>
    <t xml:space="preserve">info@hotellosbalconesdezafra.com</t>
  </si>
  <si>
    <t xml:space="preserve">hotellosbalconesdezafra.com</t>
  </si>
  <si>
    <t xml:space="preserve">HOTEL RURAL QUINTANAPALLA</t>
  </si>
  <si>
    <t xml:space="preserve">C/ MAYOR, 29</t>
  </si>
  <si>
    <t xml:space="preserve">09290</t>
  </si>
  <si>
    <t xml:space="preserve">QUINTANAPALLA</t>
  </si>
  <si>
    <t xml:space="preserve">alinamocanu2016@gmail.com</t>
  </si>
  <si>
    <t xml:space="preserve">hotelruralquintanapalla.com</t>
  </si>
  <si>
    <t xml:space="preserve">NATALIA GAPITCH SLABININA</t>
  </si>
  <si>
    <t xml:space="preserve">CARRER NARCÍS MACIÀ I DOMÈNECH, 24</t>
  </si>
  <si>
    <t xml:space="preserve">natalia_lloret@hotmail.com</t>
  </si>
  <si>
    <t xml:space="preserve">nataliagapitchslabinina.com</t>
  </si>
  <si>
    <t xml:space="preserve">HOTEL - RESIDENCIA ARRIOLA</t>
  </si>
  <si>
    <t xml:space="preserve">C/ ARRIOLA, 14</t>
  </si>
  <si>
    <t xml:space="preserve">info@hotel-residenciaarriola.com</t>
  </si>
  <si>
    <t xml:space="preserve">LA SANTA HOUSE</t>
  </si>
  <si>
    <t xml:space="preserve">C/ REBOSO, 11 PUERTA B</t>
  </si>
  <si>
    <t xml:space="preserve">35560</t>
  </si>
  <si>
    <t xml:space="preserve">TINAJO</t>
  </si>
  <si>
    <t xml:space="preserve">infolanzarotevidasurfschool@gmail.com</t>
  </si>
  <si>
    <t xml:space="preserve">lanzarotevidasurfschool.com</t>
  </si>
  <si>
    <t xml:space="preserve">TRAVESIA ROOMS</t>
  </si>
  <si>
    <t xml:space="preserve">TRAVESIA IGLESIA, s/n 0 6</t>
  </si>
  <si>
    <t xml:space="preserve">27600</t>
  </si>
  <si>
    <t xml:space="preserve">SARRIA</t>
  </si>
  <si>
    <t xml:space="preserve">info@travesiarooms.com</t>
  </si>
  <si>
    <t xml:space="preserve">travesia-rooms.negocio.site</t>
  </si>
  <si>
    <t xml:space="preserve">LOS AMIGOS BEACH CLUB BY DIAMOND RESORTS</t>
  </si>
  <si>
    <t xml:space="preserve">CARRETERA N-340, KILOMETRO 204 (URBANIZACIÓN PLAYAMARINA)</t>
  </si>
  <si>
    <t xml:space="preserve">euhotels@diamondresorts.com</t>
  </si>
  <si>
    <t xml:space="preserve">diamondresortsandhotels.com</t>
  </si>
  <si>
    <t xml:space="preserve">140</t>
  </si>
  <si>
    <t xml:space="preserve">HOTEL ELS PINS DE PRENAFETA</t>
  </si>
  <si>
    <t xml:space="preserve">HT-000711</t>
  </si>
  <si>
    <t xml:space="preserve">PLAZA ESGLÉSIA, s/n</t>
  </si>
  <si>
    <t xml:space="preserve">43415</t>
  </si>
  <si>
    <t xml:space="preserve">MONTBLANC</t>
  </si>
  <si>
    <t xml:space="preserve">info@hotelelspinsdeprenafeta.com</t>
  </si>
  <si>
    <t xml:space="preserve">AGROTURISMO LLUCASALDENT GRAN MENORCA - ADULTS ONLY</t>
  </si>
  <si>
    <t xml:space="preserve">CARRETERA SON BOU, KM4.2</t>
  </si>
  <si>
    <t xml:space="preserve">636 97 40 48</t>
  </si>
  <si>
    <t xml:space="preserve">informacion@llucasaldentgranmenorca.com</t>
  </si>
  <si>
    <t xml:space="preserve">llucasaldentgranmenorca.com</t>
  </si>
  <si>
    <t xml:space="preserve">ENCINAR DE LAS FLORES</t>
  </si>
  <si>
    <t xml:space="preserve">CARRETERA ROBLEDO DEL BUEY, KILOMETRO 12, 5</t>
  </si>
  <si>
    <t xml:space="preserve">45130</t>
  </si>
  <si>
    <t xml:space="preserve">LOS NAVALUCILLOS</t>
  </si>
  <si>
    <t xml:space="preserve">645 061 987</t>
  </si>
  <si>
    <t xml:space="preserve">info@fincaencinardelasflores.com</t>
  </si>
  <si>
    <t xml:space="preserve">fincaencinardelasflores.com</t>
  </si>
  <si>
    <t xml:space="preserve">CASA DEL CASTELL</t>
  </si>
  <si>
    <t xml:space="preserve">RAVAL JESÚS, s/n</t>
  </si>
  <si>
    <t xml:space="preserve">43740</t>
  </si>
  <si>
    <t xml:space="preserve">MÓRA D'EBRE</t>
  </si>
  <si>
    <t xml:space="preserve">653 67 35 17</t>
  </si>
  <si>
    <t xml:space="preserve">hola@casadelcastell.com</t>
  </si>
  <si>
    <t xml:space="preserve">facebook.com/casadelcastell</t>
  </si>
  <si>
    <t xml:space="preserve">PLAÇA DEL REI ECO APARTMENT</t>
  </si>
  <si>
    <t xml:space="preserve">PLAÇA REI, 14, APARTAMENTO 1</t>
  </si>
  <si>
    <t xml:space="preserve">43003</t>
  </si>
  <si>
    <t xml:space="preserve">654 69 19 80</t>
  </si>
  <si>
    <t xml:space="preserve">info@plaçadelreiecoapartment.com</t>
  </si>
  <si>
    <t xml:space="preserve">HOSTAL SAN MARCOS</t>
  </si>
  <si>
    <t xml:space="preserve">C/ ZARAGOZA, 2 BAJO</t>
  </si>
  <si>
    <t xml:space="preserve">50196</t>
  </si>
  <si>
    <t xml:space="preserve">LA MUELA</t>
  </si>
  <si>
    <t xml:space="preserve">659 450 952</t>
  </si>
  <si>
    <t xml:space="preserve">info@hostalnmarcos.com</t>
  </si>
  <si>
    <t xml:space="preserve">hostalsanmarcoslamuela.com/</t>
  </si>
  <si>
    <t xml:space="preserve">VILLA S.A. BARCELLA</t>
  </si>
  <si>
    <t xml:space="preserve">LLORET, 1</t>
  </si>
  <si>
    <t xml:space="preserve">686 307 292</t>
  </si>
  <si>
    <t xml:space="preserve">juan @villasabarcellamallorca.com</t>
  </si>
  <si>
    <t xml:space="preserve">villasabarcellamallorca.com</t>
  </si>
  <si>
    <t xml:space="preserve">PUNTA CARNERO</t>
  </si>
  <si>
    <t xml:space="preserve">C/ OSTRAS, 72-75</t>
  </si>
  <si>
    <t xml:space="preserve">11207</t>
  </si>
  <si>
    <t xml:space="preserve">856097480</t>
  </si>
  <si>
    <t xml:space="preserve">al.faropuntacarnero@hotmail.com</t>
  </si>
  <si>
    <t xml:space="preserve">puntacarnerorestaurante.com</t>
  </si>
  <si>
    <t xml:space="preserve">AL-ANDALUS</t>
  </si>
  <si>
    <t xml:space="preserve">ESCUDO DEL CARMEN, 16</t>
  </si>
  <si>
    <t xml:space="preserve">858120651</t>
  </si>
  <si>
    <t xml:space="preserve">info@hammamalandalus.com</t>
  </si>
  <si>
    <t xml:space="preserve">granada.hammamalandalus.com</t>
  </si>
  <si>
    <t xml:space="preserve">SENATOR MARBELLA SPA HOTEL</t>
  </si>
  <si>
    <t xml:space="preserve">H/MA/02106</t>
  </si>
  <si>
    <t xml:space="preserve">AVENIDA BULEVAR PRÍNCIPE ALFONSO DE HOHENLOHE, s/n PARCELA 97</t>
  </si>
  <si>
    <t xml:space="preserve">902533532</t>
  </si>
  <si>
    <t xml:space="preserve">reservas@senatorhr.com</t>
  </si>
  <si>
    <t xml:space="preserve">senatormarbellaspahotel.com</t>
  </si>
  <si>
    <t xml:space="preserve">177</t>
  </si>
  <si>
    <t xml:space="preserve">LA HOSTERIA DEL GUADARRAMA</t>
  </si>
  <si>
    <t xml:space="preserve">TRES CASAS, s/n</t>
  </si>
  <si>
    <t xml:space="preserve">TORRE VAL DE SAN PEDRO</t>
  </si>
  <si>
    <t xml:space="preserve">902611819</t>
  </si>
  <si>
    <t xml:space="preserve">reservas@lahosteriadelguadarrama.com</t>
  </si>
  <si>
    <t xml:space="preserve">lahosteriadelguadarrama.com</t>
  </si>
  <si>
    <t xml:space="preserve">PORTA FIRA</t>
  </si>
  <si>
    <t xml:space="preserve">HB-004476</t>
  </si>
  <si>
    <t xml:space="preserve">PLAÇA EUROPA, 45 BAJO; HOTEL PORTA FIRA</t>
  </si>
  <si>
    <t xml:space="preserve">902656186</t>
  </si>
  <si>
    <t xml:space="preserve">comercialportafira@h-santos.es</t>
  </si>
  <si>
    <t xml:space="preserve">hotelbarcelonaportafira.com</t>
  </si>
  <si>
    <t xml:space="preserve">415</t>
  </si>
  <si>
    <t xml:space="preserve">ONE SHOT RECOLETOS 04</t>
  </si>
  <si>
    <t xml:space="preserve">C/ SALUSTIANO OLOZAGA, 4</t>
  </si>
  <si>
    <t xml:space="preserve">911820070</t>
  </si>
  <si>
    <t xml:space="preserve">recoletos04@oneshothotels.com</t>
  </si>
  <si>
    <t xml:space="preserve">hoteloneshotrecoletos04.com</t>
  </si>
  <si>
    <t xml:space="preserve">SERCOTEL GEMA FUENLABRADA</t>
  </si>
  <si>
    <t xml:space="preserve">C/ VALPARAÍSO, 12 BAJO</t>
  </si>
  <si>
    <t xml:space="preserve">FUENLABRADA</t>
  </si>
  <si>
    <t xml:space="preserve">912830700</t>
  </si>
  <si>
    <t xml:space="preserve">recepcion@hotelgemafuenlabrada.com</t>
  </si>
  <si>
    <t xml:space="preserve">THE PRINCIPAL</t>
  </si>
  <si>
    <t xml:space="preserve">MARQUÉS DE VALDEIGLESIAS, 1 ESQUINA GRAN VÍA 2</t>
  </si>
  <si>
    <t xml:space="preserve">915218743</t>
  </si>
  <si>
    <t xml:space="preserve">info@theprincipalmadridhotel.com</t>
  </si>
  <si>
    <t xml:space="preserve">theprincipalmadridhotel.com</t>
  </si>
  <si>
    <t xml:space="preserve">HOTEL QUATRO PUERTA DEL SOL</t>
  </si>
  <si>
    <t xml:space="preserve">SEVILLA, 4 BAJO</t>
  </si>
  <si>
    <t xml:space="preserve">915329049</t>
  </si>
  <si>
    <t xml:space="preserve">info@hotelquatropuertadelsol.com</t>
  </si>
  <si>
    <t xml:space="preserve">hotelquatropuertadelsol.com</t>
  </si>
  <si>
    <t xml:space="preserve">PLAZA</t>
  </si>
  <si>
    <t xml:space="preserve">AVENIDA CONSTITUCIÓN, 21</t>
  </si>
  <si>
    <t xml:space="preserve">28850</t>
  </si>
  <si>
    <t xml:space="preserve">TORREJÓN DE ARDOZ</t>
  </si>
  <si>
    <t xml:space="preserve">916773832</t>
  </si>
  <si>
    <t xml:space="preserve">info@plaza.com</t>
  </si>
  <si>
    <t xml:space="preserve">hotelmadridtorrejonplaza.es</t>
  </si>
  <si>
    <t xml:space="preserve">HOTELES TURISTICOS UNIDOS</t>
  </si>
  <si>
    <t xml:space="preserve">C/ MEJÍA LEQUERICA, 10 BAJO; BAJA</t>
  </si>
  <si>
    <t xml:space="preserve">917036070</t>
  </si>
  <si>
    <t xml:space="preserve">info@hotelesturisticosunidos.com</t>
  </si>
  <si>
    <t xml:space="preserve">PLAZA MAYOR CHINCHÒN</t>
  </si>
  <si>
    <t xml:space="preserve">PLAZA MAYOR, 38 BAJO; LOCAL</t>
  </si>
  <si>
    <t xml:space="preserve">28370</t>
  </si>
  <si>
    <t xml:space="preserve">CHINCHÓN</t>
  </si>
  <si>
    <t xml:space="preserve">918941063</t>
  </si>
  <si>
    <t xml:space="preserve">info@hotelplazamayorchinchon.com</t>
  </si>
  <si>
    <t xml:space="preserve">hotelplazamayorchinchon.com</t>
  </si>
  <si>
    <t xml:space="preserve">MESON EL SOL Y HOTEL SANTA TERESA</t>
  </si>
  <si>
    <t xml:space="preserve">JOSÉ MARÍA CARO, 1 BAJO</t>
  </si>
  <si>
    <t xml:space="preserve">05003</t>
  </si>
  <si>
    <t xml:space="preserve">920224113</t>
  </si>
  <si>
    <t xml:space="preserve">info@mesonelsolyhotelntatere.com</t>
  </si>
  <si>
    <t xml:space="preserve">LA CASONA</t>
  </si>
  <si>
    <t xml:space="preserve">CALLEJA, 4</t>
  </si>
  <si>
    <t xml:space="preserve">05500</t>
  </si>
  <si>
    <t xml:space="preserve">PIEDRAHÍTA</t>
  </si>
  <si>
    <t xml:space="preserve">920360362</t>
  </si>
  <si>
    <t xml:space="preserve">info@lacasona.com</t>
  </si>
  <si>
    <t xml:space="preserve">hotel-lacasona.blogspot.com</t>
  </si>
  <si>
    <t xml:space="preserve">SAN MIGUEL DEL VALLE AMBLES</t>
  </si>
  <si>
    <t xml:space="preserve">C/ ARRIEROS, s/n CRUCE CALZADA DE ÁVILA-NIHARRA</t>
  </si>
  <si>
    <t xml:space="preserve">05197</t>
  </si>
  <si>
    <t xml:space="preserve">EL FRESNO</t>
  </si>
  <si>
    <t xml:space="preserve">920600005</t>
  </si>
  <si>
    <t xml:space="preserve">info@ruralycultural.com</t>
  </si>
  <si>
    <t xml:space="preserve">sanmigueldelvalleambles.com</t>
  </si>
  <si>
    <t xml:space="preserve">ALEJANDRO MUJICA MENENDEZ</t>
  </si>
  <si>
    <t xml:space="preserve">CAMINO MOLINO, 8 BAJO</t>
  </si>
  <si>
    <t xml:space="preserve">40512</t>
  </si>
  <si>
    <t xml:space="preserve">RIAZA</t>
  </si>
  <si>
    <t xml:space="preserve">921125572</t>
  </si>
  <si>
    <t xml:space="preserve">info@alejandromujicamenendez.com</t>
  </si>
  <si>
    <t xml:space="preserve">40171</t>
  </si>
  <si>
    <t xml:space="preserve">921506222</t>
  </si>
  <si>
    <t xml:space="preserve">info@lahosteriadelguadarrama.com</t>
  </si>
  <si>
    <t xml:space="preserve">LA CHARCA HOCES DEL DURATON</t>
  </si>
  <si>
    <t xml:space="preserve">CARRETERA ALDEONSANCHO, 8</t>
  </si>
  <si>
    <t xml:space="preserve">40380</t>
  </si>
  <si>
    <t xml:space="preserve">SEBÚLCOR</t>
  </si>
  <si>
    <t xml:space="preserve">921522065</t>
  </si>
  <si>
    <t xml:space="preserve">info@lacharcahocesdelduraton.com</t>
  </si>
  <si>
    <t xml:space="preserve">APARTAMENTOS DURAZNO-SUR</t>
  </si>
  <si>
    <t xml:space="preserve">AVENIDA PRÍNCIPES DE ESPAÑA, 1 BAJO; APARTAMENTO DURAZNO SUR</t>
  </si>
  <si>
    <t xml:space="preserve">922176958</t>
  </si>
  <si>
    <t xml:space="preserve">info@apartamentosdurazno-sur.com</t>
  </si>
  <si>
    <t xml:space="preserve">COMPOSTELA BEACH GOLF CLUB</t>
  </si>
  <si>
    <t xml:space="preserve">C/ ARENAS BLANCAS, 16 BA-5180(COMPOSTELA BEACH)</t>
  </si>
  <si>
    <t xml:space="preserve">922787430</t>
  </si>
  <si>
    <t xml:space="preserve">compostelabeachgolfclub.com</t>
  </si>
  <si>
    <t xml:space="preserve">156</t>
  </si>
  <si>
    <t xml:space="preserve">GRAN MELIÁ PALACIO DE ISORA</t>
  </si>
  <si>
    <t xml:space="preserve">URBANIZACIÓN JAQUITA, s/n BAJO; CASA</t>
  </si>
  <si>
    <t xml:space="preserve">38686</t>
  </si>
  <si>
    <t xml:space="preserve">GUÍA DE ISORA</t>
  </si>
  <si>
    <t xml:space="preserve">922869000</t>
  </si>
  <si>
    <t xml:space="preserve">info@granmeliápalaciodeisora.com</t>
  </si>
  <si>
    <t xml:space="preserve">granmeliapalaciodeisora.com</t>
  </si>
  <si>
    <t xml:space="preserve">IBB RECOLETOS COCO SALAMANCA</t>
  </si>
  <si>
    <t xml:space="preserve">AVENIDA AGUSTINOS RECOLETOS, 44 BAJO</t>
  </si>
  <si>
    <t xml:space="preserve">37005</t>
  </si>
  <si>
    <t xml:space="preserve">923226500</t>
  </si>
  <si>
    <t xml:space="preserve">info@ibbrecoletoscocolamanca.com</t>
  </si>
  <si>
    <t xml:space="preserve">ALAMEDA HOTEL</t>
  </si>
  <si>
    <t xml:space="preserve">AVENIDA JUAN PABLO II, s/n BAJO</t>
  </si>
  <si>
    <t xml:space="preserve">37800</t>
  </si>
  <si>
    <t xml:space="preserve">ALBA DE TORMES</t>
  </si>
  <si>
    <t xml:space="preserve">923300031</t>
  </si>
  <si>
    <t xml:space="preserve">info@alamedahotel.com</t>
  </si>
  <si>
    <t xml:space="preserve">hotelrestaurantealameda.com</t>
  </si>
  <si>
    <t xml:space="preserve">AGUA Y BALNEARIO DE BABILAFUENTE</t>
  </si>
  <si>
    <t xml:space="preserve">FINCA FUENTE DEL CAÑO, s/n BAJO</t>
  </si>
  <si>
    <t xml:space="preserve">37330</t>
  </si>
  <si>
    <t xml:space="preserve">BABILAFUENTE</t>
  </si>
  <si>
    <t xml:space="preserve">923360685</t>
  </si>
  <si>
    <t xml:space="preserve">director@balneariodebabilafuente.com</t>
  </si>
  <si>
    <t xml:space="preserve">balneariodebabilafuente.com</t>
  </si>
  <si>
    <t xml:space="preserve">HOTEL RURAL JARDÍN DEL CONDE</t>
  </si>
  <si>
    <t xml:space="preserve">FINCA COTO NUESTRA SEÑORA DEL CARMEN, s/n NACIONAL 630, KILOMETRO 424</t>
  </si>
  <si>
    <t xml:space="preserve">37727</t>
  </si>
  <si>
    <t xml:space="preserve">PEÑACABALLERA</t>
  </si>
  <si>
    <t xml:space="preserve">923414248</t>
  </si>
  <si>
    <t xml:space="preserve">jardindelconde@gmail.com</t>
  </si>
  <si>
    <t xml:space="preserve">hotelruraljardndelconde.com</t>
  </si>
  <si>
    <t xml:space="preserve">SAGRADO ISABEL PELLO FERNÁNDEZ</t>
  </si>
  <si>
    <t xml:space="preserve">PLAZA SOLEDAD, 3 LOCAL</t>
  </si>
  <si>
    <t xml:space="preserve">924222544</t>
  </si>
  <si>
    <t xml:space="preserve">info@gradoibelpellofernández.com</t>
  </si>
  <si>
    <t xml:space="preserve">HOSPEDERÍA CONVENTUAL SIERRA DE GATA</t>
  </si>
  <si>
    <t xml:space="preserve">CAMINO CONVENTO, s/n</t>
  </si>
  <si>
    <t xml:space="preserve">10892</t>
  </si>
  <si>
    <t xml:space="preserve">SAN MARTÍN DE TREVEJO</t>
  </si>
  <si>
    <t xml:space="preserve">927144021</t>
  </si>
  <si>
    <t xml:space="preserve">recepcion-sanmartin@hospederiasdeextremadura.es</t>
  </si>
  <si>
    <t xml:space="preserve">hospederiasdeextremadura.es</t>
  </si>
  <si>
    <t xml:space="preserve">HOTEL RURAL CARLOS I</t>
  </si>
  <si>
    <t xml:space="preserve">AVENIDA DE LA LIBERTAD, 20 BAJO</t>
  </si>
  <si>
    <t xml:space="preserve">10412</t>
  </si>
  <si>
    <t xml:space="preserve">GARGANTA LA OLLA</t>
  </si>
  <si>
    <t xml:space="preserve">927179678</t>
  </si>
  <si>
    <t xml:space="preserve">info@hotelcarlosprimero.com</t>
  </si>
  <si>
    <t xml:space="preserve">hotelruralcarlosprimero.com</t>
  </si>
  <si>
    <t xml:space="preserve">HOSPEDERIA PUENTE DE ALCONETAR</t>
  </si>
  <si>
    <t xml:space="preserve">PLAZA CONSTITUCIÓN, 18 BAJO; HOTEL</t>
  </si>
  <si>
    <t xml:space="preserve">10940</t>
  </si>
  <si>
    <t xml:space="preserve">GARROVILLAS DE ALCONÉTAR</t>
  </si>
  <si>
    <t xml:space="preserve">927309427</t>
  </si>
  <si>
    <t xml:space="preserve">recepcion-alconetar@hospederiasdeextremadura.es</t>
  </si>
  <si>
    <t xml:space="preserve">HOSPEDERÍA CONVENTUAL DE ALCÁNTARA</t>
  </si>
  <si>
    <t xml:space="preserve">POBLADO POBLADO IBERDROLA, s/n BAJO</t>
  </si>
  <si>
    <t xml:space="preserve">10989</t>
  </si>
  <si>
    <t xml:space="preserve">ALCÁNTARA</t>
  </si>
  <si>
    <t xml:space="preserve">927390638</t>
  </si>
  <si>
    <t xml:space="preserve">info@hospederíaconventualdealcántara.com</t>
  </si>
  <si>
    <t xml:space="preserve">HURDES REALES</t>
  </si>
  <si>
    <t xml:space="preserve">CARRETERA FACTORÍA, s/n</t>
  </si>
  <si>
    <t xml:space="preserve">10624</t>
  </si>
  <si>
    <t xml:space="preserve">LADRILLAR</t>
  </si>
  <si>
    <t xml:space="preserve">927434139</t>
  </si>
  <si>
    <t xml:space="preserve">info@gebidexsa.es</t>
  </si>
  <si>
    <t xml:space="preserve">HOSPEDERIA PARQUE DE MONFRAGÜE</t>
  </si>
  <si>
    <t xml:space="preserve">CARRETERA PLASENCIA-TRUJILLO, KILOMETRO 37 BAJO</t>
  </si>
  <si>
    <t xml:space="preserve">10694</t>
  </si>
  <si>
    <t xml:space="preserve">TORREJÓN EL RUBIO</t>
  </si>
  <si>
    <t xml:space="preserve">927455279</t>
  </si>
  <si>
    <t xml:space="preserve">recepcion-monfrague@hospederiasdeextremadura.es</t>
  </si>
  <si>
    <t xml:space="preserve">FUERTE VENTURA GOLF RESORT</t>
  </si>
  <si>
    <t xml:space="preserve">CARRETERA JANDÍA, KM-11 URBANIZACIÓN FUERTEVENTURA</t>
  </si>
  <si>
    <t xml:space="preserve">928160326</t>
  </si>
  <si>
    <t xml:space="preserve">tblasco@anjoca.com</t>
  </si>
  <si>
    <t xml:space="preserve">fuerteventuragolfresort.com</t>
  </si>
  <si>
    <t xml:space="preserve">346</t>
  </si>
  <si>
    <t xml:space="preserve">APARTAHOTEL PUERTO CARMEN</t>
  </si>
  <si>
    <t xml:space="preserve">C/ JUAN CARLOS I, 35 BAJO; LA TEGALA</t>
  </si>
  <si>
    <t xml:space="preserve">928512310</t>
  </si>
  <si>
    <t xml:space="preserve">pcarmer@riversun-touristic.com</t>
  </si>
  <si>
    <t xml:space="preserve">apartahotelpuertocarmen.com</t>
  </si>
  <si>
    <t xml:space="preserve">H10 TIMANFAYA PALACE</t>
  </si>
  <si>
    <t xml:space="preserve">C/ GRAN CANARIA, 1 BAJO; H. H10</t>
  </si>
  <si>
    <t xml:space="preserve">928517676</t>
  </si>
  <si>
    <t xml:space="preserve">h10.timanfaya.palace@h10hotels.com</t>
  </si>
  <si>
    <t xml:space="preserve">hotelh10timanfayapalace.com</t>
  </si>
  <si>
    <t xml:space="preserve">297</t>
  </si>
  <si>
    <t xml:space="preserve">HOTEL JM PUERTO DEL ROSARIO</t>
  </si>
  <si>
    <t xml:space="preserve">AVENIDA RUPERTO GONZÁLEZ NEGRÍN, 9</t>
  </si>
  <si>
    <t xml:space="preserve">35600</t>
  </si>
  <si>
    <t xml:space="preserve">PUERTO DEL ROSARIO</t>
  </si>
  <si>
    <t xml:space="preserve">928859464</t>
  </si>
  <si>
    <t xml:space="preserve">marketing@jmhoteles.com</t>
  </si>
  <si>
    <t xml:space="preserve">hoteljmpuertodelrosario.com</t>
  </si>
  <si>
    <t xml:space="preserve">88</t>
  </si>
  <si>
    <t xml:space="preserve">THE SERRAS</t>
  </si>
  <si>
    <t xml:space="preserve">HB-004647</t>
  </si>
  <si>
    <t xml:space="preserve">PASSEIG COLOM, 9 BAJO</t>
  </si>
  <si>
    <t xml:space="preserve">931691868</t>
  </si>
  <si>
    <t xml:space="preserve">informal@serrashotels.com</t>
  </si>
  <si>
    <t xml:space="preserve">hoteltheserrasbarcelona.com</t>
  </si>
  <si>
    <t xml:space="preserve">CATALONIA SAGRADA FAMILIA</t>
  </si>
  <si>
    <t xml:space="preserve">HB-003791</t>
  </si>
  <si>
    <t xml:space="preserve">CARRER ARAGÓ, 569 BIS</t>
  </si>
  <si>
    <t xml:space="preserve">08026</t>
  </si>
  <si>
    <t xml:space="preserve">932360000</t>
  </si>
  <si>
    <t xml:space="preserve">sagradafamilia.reservas@hoteles-catalonia.es</t>
  </si>
  <si>
    <t xml:space="preserve">cataloniasagradafamilia.com</t>
  </si>
  <si>
    <t xml:space="preserve">RADHA BCN</t>
  </si>
  <si>
    <t xml:space="preserve">CARRER ARQUITECTURA, 16</t>
  </si>
  <si>
    <t xml:space="preserve">932779638</t>
  </si>
  <si>
    <t xml:space="preserve">hotelradhareservas@gmail.com</t>
  </si>
  <si>
    <t xml:space="preserve">facebook.com/hotelradha.bcn</t>
  </si>
  <si>
    <t xml:space="preserve">HOTEL SPA VILLA OLIMPICA SUITE</t>
  </si>
  <si>
    <t xml:space="preserve">HB-004383</t>
  </si>
  <si>
    <t xml:space="preserve">PALLARS, 121</t>
  </si>
  <si>
    <t xml:space="preserve">933004018</t>
  </si>
  <si>
    <t xml:space="preserve">booking@zthotels.com</t>
  </si>
  <si>
    <t xml:space="preserve">villaolimpica.zthotels.com/</t>
  </si>
  <si>
    <t xml:space="preserve">HOTEL JARDIN</t>
  </si>
  <si>
    <t xml:space="preserve">PLAZA SANT JOSEP ORIOL, 1</t>
  </si>
  <si>
    <t xml:space="preserve">933015958</t>
  </si>
  <si>
    <t xml:space="preserve">reservations@eljardi.com</t>
  </si>
  <si>
    <t xml:space="preserve">eljardi-pensioboutique.com/</t>
  </si>
  <si>
    <t xml:space="preserve">CAPRI BY FRASER BARCELONA</t>
  </si>
  <si>
    <t xml:space="preserve">CARRER SANCHO DE ÁVILA, s/n</t>
  </si>
  <si>
    <t xml:space="preserve">933208735</t>
  </si>
  <si>
    <t xml:space="preserve">reservations.barcelona@capribyfraser.com</t>
  </si>
  <si>
    <t xml:space="preserve">barcelona.capribyfraser.com</t>
  </si>
  <si>
    <t xml:space="preserve">97</t>
  </si>
  <si>
    <t xml:space="preserve">HOTEL MILLENNI</t>
  </si>
  <si>
    <t xml:space="preserve">RONDA SANT PAU, 14 BAJO</t>
  </si>
  <si>
    <t xml:space="preserve">934414177</t>
  </si>
  <si>
    <t xml:space="preserve">admon@hotelesgarbi.com</t>
  </si>
  <si>
    <t xml:space="preserve">hotel-millennibarcelona.com</t>
  </si>
  <si>
    <t xml:space="preserve">AUTOHOGAR</t>
  </si>
  <si>
    <t xml:space="preserve">HB-000022</t>
  </si>
  <si>
    <t xml:space="preserve">AVENIDA PARAL.LEL, 64</t>
  </si>
  <si>
    <t xml:space="preserve">934439850</t>
  </si>
  <si>
    <t xml:space="preserve">dpo@besthotels.es</t>
  </si>
  <si>
    <t xml:space="preserve">hotelautohogarbarcelona.com</t>
  </si>
  <si>
    <t xml:space="preserve">169</t>
  </si>
  <si>
    <t xml:space="preserve">HOTEL ACTA SPLENDID</t>
  </si>
  <si>
    <t xml:space="preserve">HB-004050</t>
  </si>
  <si>
    <t xml:space="preserve">MUNTANER, 2 BAJO</t>
  </si>
  <si>
    <t xml:space="preserve">934515163</t>
  </si>
  <si>
    <t xml:space="preserve">recepcion.splendid@actahotels.com</t>
  </si>
  <si>
    <t xml:space="preserve">hotel-splendidbarcelona.com</t>
  </si>
  <si>
    <t xml:space="preserve">ABBA SANTS HOTEL</t>
  </si>
  <si>
    <t xml:space="preserve">HB-004078</t>
  </si>
  <si>
    <t xml:space="preserve">NUMÀNCIA, 32 BAJO</t>
  </si>
  <si>
    <t xml:space="preserve">08029</t>
  </si>
  <si>
    <t xml:space="preserve">936003100</t>
  </si>
  <si>
    <t xml:space="preserve">abba-sants@abbahoteles.com</t>
  </si>
  <si>
    <t xml:space="preserve">abbasantshotelbarcelona.com</t>
  </si>
  <si>
    <t xml:space="preserve">ABBA SANTS</t>
  </si>
  <si>
    <t xml:space="preserve">cci-sants@abbahoteles.com</t>
  </si>
  <si>
    <t xml:space="preserve">GRAN HOTEL Y BALNEARIO DE PUENTE VIESGO</t>
  </si>
  <si>
    <t xml:space="preserve">C/ MANUEL PÉREZ MAZO BAJO</t>
  </si>
  <si>
    <t xml:space="preserve">39670</t>
  </si>
  <si>
    <t xml:space="preserve">PUENTE VIESGO</t>
  </si>
  <si>
    <t xml:space="preserve">942598061</t>
  </si>
  <si>
    <t xml:space="preserve">informacion@balneariodepuenteviesgo.com</t>
  </si>
  <si>
    <t xml:space="preserve">balneariodepuenteviesgo.com</t>
  </si>
  <si>
    <t xml:space="preserve">134</t>
  </si>
  <si>
    <t xml:space="preserve">HOTEL BALNEARIO DE CESTONA</t>
  </si>
  <si>
    <t xml:space="preserve">SAN JUAN BIDEA, 30</t>
  </si>
  <si>
    <t xml:space="preserve">20740</t>
  </si>
  <si>
    <t xml:space="preserve">ZESTOA</t>
  </si>
  <si>
    <t xml:space="preserve">943147140</t>
  </si>
  <si>
    <t xml:space="preserve">info@hotelbalneariodecestona.com</t>
  </si>
  <si>
    <t xml:space="preserve">127</t>
  </si>
  <si>
    <t xml:space="preserve">HOTEL SANTUARIO DE ARANTZAZU</t>
  </si>
  <si>
    <t xml:space="preserve">BARRIO ARANTZAZU, 8</t>
  </si>
  <si>
    <t xml:space="preserve">20567</t>
  </si>
  <si>
    <t xml:space="preserve">OÑATI</t>
  </si>
  <si>
    <t xml:space="preserve">943781313</t>
  </si>
  <si>
    <t xml:space="preserve">info@hotelntuariodearantzazu.com</t>
  </si>
  <si>
    <t xml:space="preserve">46</t>
  </si>
  <si>
    <t xml:space="preserve">GRAN HOTEL HUSA PUENTE COLGANTE</t>
  </si>
  <si>
    <t xml:space="preserve">C/ MARÍA DÍAZ DE HARO, 2</t>
  </si>
  <si>
    <t xml:space="preserve">48920</t>
  </si>
  <si>
    <t xml:space="preserve">PORTUGALETE</t>
  </si>
  <si>
    <t xml:space="preserve">944014800</t>
  </si>
  <si>
    <t xml:space="preserve">info@granhotelpuentecolgante.com</t>
  </si>
  <si>
    <t xml:space="preserve">granhotelpuentecolgante.com</t>
  </si>
  <si>
    <t xml:space="preserve">HOLIDAY IN EXPRESS VITORIA</t>
  </si>
  <si>
    <t xml:space="preserve">PADULETA KALEA (POLIGONO INSDUSTRIAL JÚNDIZ), 59 BAJO; POLIGONO INSDUSTRIAL JUNDIZ</t>
  </si>
  <si>
    <t xml:space="preserve">01015</t>
  </si>
  <si>
    <t xml:space="preserve">VITORIA-GASTEIZ</t>
  </si>
  <si>
    <t xml:space="preserve">945194400</t>
  </si>
  <si>
    <t xml:space="preserve">express.vitoria@continentalhotels.eu</t>
  </si>
  <si>
    <t xml:space="preserve">holidayinexpressvitoria.com</t>
  </si>
  <si>
    <t xml:space="preserve">85</t>
  </si>
  <si>
    <t xml:space="preserve">VINCCI CONSULADO DE BILBAO</t>
  </si>
  <si>
    <t xml:space="preserve">ALAMEDA MAZARREDO, 22</t>
  </si>
  <si>
    <t xml:space="preserve">48009</t>
  </si>
  <si>
    <t xml:space="preserve">946442061</t>
  </si>
  <si>
    <t xml:space="preserve">consulado@vinccihoteles.com</t>
  </si>
  <si>
    <t xml:space="preserve">vincciconsuladodebilbao.com</t>
  </si>
  <si>
    <t xml:space="preserve">TRES CORONAS DE SILOS</t>
  </si>
  <si>
    <t xml:space="preserve">PLAZA MAYOR, 6 BAJO</t>
  </si>
  <si>
    <t xml:space="preserve">947390047</t>
  </si>
  <si>
    <t xml:space="preserve">info@trescoronasdesilos.com</t>
  </si>
  <si>
    <t xml:space="preserve">hoteltrescoronasdesilos.com</t>
  </si>
  <si>
    <t xml:space="preserve">REDECILLA DEL CAMINO</t>
  </si>
  <si>
    <t xml:space="preserve">MAYOR, 12</t>
  </si>
  <si>
    <t xml:space="preserve">09259</t>
  </si>
  <si>
    <t xml:space="preserve">947585256</t>
  </si>
  <si>
    <t xml:space="preserve">info@casaruraldelcamino.com</t>
  </si>
  <si>
    <t xml:space="preserve">hotelredecilladelcamino.com</t>
  </si>
  <si>
    <t xml:space="preserve">ABBA HOTELS</t>
  </si>
  <si>
    <t xml:space="preserve">AZELLA KALEA, 1 BAJO</t>
  </si>
  <si>
    <t xml:space="preserve">31008</t>
  </si>
  <si>
    <t xml:space="preserve">PAMPLONA/IRUÑA</t>
  </si>
  <si>
    <t xml:space="preserve">948177575</t>
  </si>
  <si>
    <t xml:space="preserve">abbareinodenavarrahotel.com</t>
  </si>
  <si>
    <t xml:space="preserve">89</t>
  </si>
  <si>
    <t xml:space="preserve">AC HOTEL CIUDAD DE PAMPLONA</t>
  </si>
  <si>
    <t xml:space="preserve">C/ ITURRAMA / ITURRAMA KALEA, 21 BAJO; HOTEL C. DE PAMPLONA</t>
  </si>
  <si>
    <t xml:space="preserve">31007</t>
  </si>
  <si>
    <t xml:space="preserve">948199390</t>
  </si>
  <si>
    <t xml:space="preserve">cpamplona@ac-hotels.com</t>
  </si>
  <si>
    <t xml:space="preserve">achotelciudaddepamplona.com</t>
  </si>
  <si>
    <t xml:space="preserve">106</t>
  </si>
  <si>
    <t xml:space="preserve">POSADA MIRADOR DE JUBRIQUE</t>
  </si>
  <si>
    <t xml:space="preserve">ALGATOCÍN, 1</t>
  </si>
  <si>
    <t xml:space="preserve">29492</t>
  </si>
  <si>
    <t xml:space="preserve">JUBRIQUE</t>
  </si>
  <si>
    <t xml:space="preserve">951709104</t>
  </si>
  <si>
    <t xml:space="preserve">posadamiradordejubrique@hotmail.com</t>
  </si>
  <si>
    <t xml:space="preserve">posadamiradordejubrique.com</t>
  </si>
  <si>
    <t xml:space="preserve">HOTEL FÉNIX TORREMOLINOS</t>
  </si>
  <si>
    <t xml:space="preserve">H/MA/00094</t>
  </si>
  <si>
    <t xml:space="preserve">C/ LAS MERCADO EDES, 22 BAJO; APARTAMENTO 54 LOS TAJOS</t>
  </si>
  <si>
    <t xml:space="preserve">952051994</t>
  </si>
  <si>
    <t xml:space="preserve">info@thepalmexperiencehotels.com</t>
  </si>
  <si>
    <t xml:space="preserve">thepalmexperiencehotels.com</t>
  </si>
  <si>
    <t xml:space="preserve">115</t>
  </si>
  <si>
    <t xml:space="preserve">ROOM MATE VALERIA</t>
  </si>
  <si>
    <t xml:space="preserve">PLAZA POETA ALFONSO CANALES, 5 ESQUINA PLAZA LA MARINA</t>
  </si>
  <si>
    <t xml:space="preserve">29001</t>
  </si>
  <si>
    <t xml:space="preserve">952060401</t>
  </si>
  <si>
    <t xml:space="preserve">info@roommatevaleria.com</t>
  </si>
  <si>
    <t xml:space="preserve">room-matehotels.com/valeria</t>
  </si>
  <si>
    <t xml:space="preserve">CASTILLO DE SANTA CATALINA</t>
  </si>
  <si>
    <t xml:space="preserve">AVENIDA PRÍES, 13</t>
  </si>
  <si>
    <t xml:space="preserve">29016</t>
  </si>
  <si>
    <t xml:space="preserve">952212700</t>
  </si>
  <si>
    <t xml:space="preserve">info@castillodentacatalina.com</t>
  </si>
  <si>
    <t xml:space="preserve">castillodesantacatalina.com</t>
  </si>
  <si>
    <t xml:space="preserve">HOTEL VISTALMAR MOCLINEJO</t>
  </si>
  <si>
    <t xml:space="preserve">H/MA/01472</t>
  </si>
  <si>
    <t xml:space="preserve">VENTA PILAR, s/n BAJO(VENTA DEL PILAR)</t>
  </si>
  <si>
    <t xml:space="preserve">29738</t>
  </si>
  <si>
    <t xml:space="preserve">MOCLINEJO</t>
  </si>
  <si>
    <t xml:space="preserve">952400650</t>
  </si>
  <si>
    <t xml:space="preserve">info@hotelvistalmarmoclinejo.com</t>
  </si>
  <si>
    <t xml:space="preserve">LOS PATIOS DE SANTA MARIA GOLF</t>
  </si>
  <si>
    <t xml:space="preserve">URBANIZACIÓN TERRAZAS DE SANTA MARÍA GOLF, s/n 1(BLOQUE1)</t>
  </si>
  <si>
    <t xml:space="preserve">29604</t>
  </si>
  <si>
    <t xml:space="preserve">952830357</t>
  </si>
  <si>
    <t xml:space="preserve">info@lospatiosdentamariagolf.com</t>
  </si>
  <si>
    <t xml:space="preserve">GRAN HOTEL &amp; SPA MARMOLEJO</t>
  </si>
  <si>
    <t xml:space="preserve">CALVARIO, 101 HOTEL</t>
  </si>
  <si>
    <t xml:space="preserve">23770</t>
  </si>
  <si>
    <t xml:space="preserve">MARMOLEJO</t>
  </si>
  <si>
    <t xml:space="preserve">953541136</t>
  </si>
  <si>
    <t xml:space="preserve">info@granhotelspa.com</t>
  </si>
  <si>
    <t xml:space="preserve">granhotelspamarmolejosa.com</t>
  </si>
  <si>
    <t xml:space="preserve">PALACIO DE LOS SALCEDO</t>
  </si>
  <si>
    <t xml:space="preserve">H/JA/00627</t>
  </si>
  <si>
    <t xml:space="preserve">SAN PABLO, 18 BAJO</t>
  </si>
  <si>
    <t xml:space="preserve">953747200</t>
  </si>
  <si>
    <t xml:space="preserve">hotel@palaciodelossalcedo.com</t>
  </si>
  <si>
    <t xml:space="preserve">hotelpalaciodelossalcedo.es</t>
  </si>
  <si>
    <t xml:space="preserve">HOTEL HILTON GARDEN INN SEVILLA</t>
  </si>
  <si>
    <t xml:space="preserve">H/SE/01206</t>
  </si>
  <si>
    <t xml:space="preserve">INGENIERÍA, 11</t>
  </si>
  <si>
    <t xml:space="preserve">41015</t>
  </si>
  <si>
    <t xml:space="preserve">955054054</t>
  </si>
  <si>
    <t xml:space="preserve">privacy@hilton.com</t>
  </si>
  <si>
    <t xml:space="preserve">hiltongardeninn3.hilton.com</t>
  </si>
  <si>
    <t xml:space="preserve">SANTIAGO 15 BOUTIQUE HOTEL</t>
  </si>
  <si>
    <t xml:space="preserve">C/ SANTIAGO, 15</t>
  </si>
  <si>
    <t xml:space="preserve">955548442</t>
  </si>
  <si>
    <t xml:space="preserve">santiago15@alojamientosconencantosevilla.com</t>
  </si>
  <si>
    <t xml:space="preserve">santiago15boutiquehotel.com</t>
  </si>
  <si>
    <t xml:space="preserve">HOSPEDERÍA DEL MONASTERIO</t>
  </si>
  <si>
    <t xml:space="preserve">H/SE/01081</t>
  </si>
  <si>
    <t xml:space="preserve">PLAZA ENCARNACIÓN, 3 BAJO</t>
  </si>
  <si>
    <t xml:space="preserve">41640</t>
  </si>
  <si>
    <t xml:space="preserve">OSUNA</t>
  </si>
  <si>
    <t xml:space="preserve">955821380</t>
  </si>
  <si>
    <t xml:space="preserve">reservas@hospederiadelmonasterio.com</t>
  </si>
  <si>
    <t xml:space="preserve">hospederiadelmonasterio.com</t>
  </si>
  <si>
    <t xml:space="preserve">HOTEL PALACIO LOS GRANADOS</t>
  </si>
  <si>
    <t xml:space="preserve">H/SE/01105</t>
  </si>
  <si>
    <t xml:space="preserve">EMILIO CASTELAR, 42 BAJO</t>
  </si>
  <si>
    <t xml:space="preserve">41400</t>
  </si>
  <si>
    <t xml:space="preserve">955901050</t>
  </si>
  <si>
    <t xml:space="preserve">info@hotelpalaciolosgranados.com</t>
  </si>
  <si>
    <t xml:space="preserve">HOTEL MIRADOR DEL ESTRECHO</t>
  </si>
  <si>
    <t xml:space="preserve">H/CA/01210</t>
  </si>
  <si>
    <t xml:space="preserve">CARRETERA EL RINCONCILLO</t>
  </si>
  <si>
    <t xml:space="preserve">956098701</t>
  </si>
  <si>
    <t xml:space="preserve">info@hotelmiradordelestrecho.com</t>
  </si>
  <si>
    <t xml:space="preserve">hotelmiradordelestrecho.com</t>
  </si>
  <si>
    <t xml:space="preserve">BARCELÓ COSTA BALLENA GOLF &amp; SPA</t>
  </si>
  <si>
    <t xml:space="preserve">H/CA/01175</t>
  </si>
  <si>
    <t xml:space="preserve">AVENIDA REINA SOFÍA, s/n T</t>
  </si>
  <si>
    <t xml:space="preserve">956476700</t>
  </si>
  <si>
    <t xml:space="preserve">costaballena@barcelo.com</t>
  </si>
  <si>
    <t xml:space="preserve">barcelocostaballenagolf.com</t>
  </si>
  <si>
    <t xml:space="preserve">DUQUES DE MEDINACELI</t>
  </si>
  <si>
    <t xml:space="preserve">H/CA/01414</t>
  </si>
  <si>
    <t xml:space="preserve">C/ SANTA MARÍA, 1150</t>
  </si>
  <si>
    <t xml:space="preserve">956860777</t>
  </si>
  <si>
    <t xml:space="preserve">hotelduquesdemedinaceli@hdmpuerto.com</t>
  </si>
  <si>
    <t xml:space="preserve">hotelduquesdemedinaceli.com</t>
  </si>
  <si>
    <t xml:space="preserve">LAS SUITES DE PUERTO SHERRRY</t>
  </si>
  <si>
    <t xml:space="preserve">AVENIDA LIBERTAD, 1 BAJO</t>
  </si>
  <si>
    <t xml:space="preserve">956862500</t>
  </si>
  <si>
    <t xml:space="preserve">recepcion@lassuitesdepuertosherry.com</t>
  </si>
  <si>
    <t xml:space="preserve">lassuitesdepuertosherry.com</t>
  </si>
  <si>
    <t xml:space="preserve">PLAZUELA DEL CARBÓN SUITES</t>
  </si>
  <si>
    <t xml:space="preserve">PLAZA ESPAÑA, 15</t>
  </si>
  <si>
    <t xml:space="preserve">11006</t>
  </si>
  <si>
    <t xml:space="preserve">956926440</t>
  </si>
  <si>
    <t xml:space="preserve">reservas@plazueladelcarbonsuites.com</t>
  </si>
  <si>
    <t xml:space="preserve">plazueladelcarbonsuites.com</t>
  </si>
  <si>
    <t xml:space="preserve">PASEO VICTORIA, 2 BAJO(HOTEL AC PALACIO CORONEL</t>
  </si>
  <si>
    <t xml:space="preserve">957292521</t>
  </si>
  <si>
    <t xml:space="preserve">HOTEL RESTAURANTE EL CRUCE</t>
  </si>
  <si>
    <t xml:space="preserve">H/GR/01082</t>
  </si>
  <si>
    <t xml:space="preserve">CARRETERA MÁLAGA-GRANADA, s/n BAJO; LOCAL 2</t>
  </si>
  <si>
    <t xml:space="preserve">18330</t>
  </si>
  <si>
    <t xml:space="preserve">CHAUCHINA</t>
  </si>
  <si>
    <t xml:space="preserve">958446062</t>
  </si>
  <si>
    <t xml:space="preserve">elcrucecbchauchina@hotmail.com</t>
  </si>
  <si>
    <t xml:space="preserve">hotelrestauranteelcruce.com</t>
  </si>
  <si>
    <t xml:space="preserve">TURISMO RURAL DON FADRIQUE</t>
  </si>
  <si>
    <t xml:space="preserve">CARRETERA GRANADA, s/n</t>
  </si>
  <si>
    <t xml:space="preserve">18820</t>
  </si>
  <si>
    <t xml:space="preserve">PUEBLA DE DON FADRIQUE</t>
  </si>
  <si>
    <t xml:space="preserve">958721116</t>
  </si>
  <si>
    <t xml:space="preserve">donfadrique_@hotmail.com</t>
  </si>
  <si>
    <t xml:space="preserve">turismoruraldonfadrique.com</t>
  </si>
  <si>
    <t xml:space="preserve">DUNAS DE DOÑANA GOLF &amp; RESORT</t>
  </si>
  <si>
    <t xml:space="preserve">SECTOR JAGUARZO (SECTOR J), s/n BAJO</t>
  </si>
  <si>
    <t xml:space="preserve">21730</t>
  </si>
  <si>
    <t xml:space="preserve">ALMONTE</t>
  </si>
  <si>
    <t xml:space="preserve">959026210</t>
  </si>
  <si>
    <t xml:space="preserve">reservas@dunasdedonanagolfresort.com</t>
  </si>
  <si>
    <t xml:space="preserve">dunasdedonanagolfresort.com</t>
  </si>
  <si>
    <t xml:space="preserve">HOTEL MARTÍN ALONSO PINZÓN</t>
  </si>
  <si>
    <t xml:space="preserve">AVENIDA CONQUISTADORES, s/n BAJO(CHALET)</t>
  </si>
  <si>
    <t xml:space="preserve">21130</t>
  </si>
  <si>
    <t xml:space="preserve">MOGUER</t>
  </si>
  <si>
    <t xml:space="preserve">959377825</t>
  </si>
  <si>
    <t xml:space="preserve">reservas@hotelmartinalonsopinzon.com</t>
  </si>
  <si>
    <t xml:space="preserve">hotelmartinalonsopinzon.com</t>
  </si>
  <si>
    <t xml:space="preserve">BARCELÓ PUNTA UMBRÍA BEACH RESORT</t>
  </si>
  <si>
    <t xml:space="preserve">H/HU/00653</t>
  </si>
  <si>
    <t xml:space="preserve">AVENIDA DECANO, s/n</t>
  </si>
  <si>
    <t xml:space="preserve">21100</t>
  </si>
  <si>
    <t xml:space="preserve">PUNTA UMBRÍA</t>
  </si>
  <si>
    <t xml:space="preserve">959495900</t>
  </si>
  <si>
    <t xml:space="preserve">puntaumbriaresort@barcelo.com</t>
  </si>
  <si>
    <t xml:space="preserve">barcelopuntaumbriabeach.com</t>
  </si>
  <si>
    <t xml:space="preserve">1200</t>
  </si>
  <si>
    <t xml:space="preserve">SAN LORENZO BOUTIQUE</t>
  </si>
  <si>
    <t xml:space="preserve">PLAÇA SANT LLORENÇ, 2</t>
  </si>
  <si>
    <t xml:space="preserve">960621693</t>
  </si>
  <si>
    <t xml:space="preserve">info@hotelsanlorenzoboutique.com</t>
  </si>
  <si>
    <t xml:space="preserve">hotelsanlorenzoboutique.com</t>
  </si>
  <si>
    <t xml:space="preserve">LA CASA SERENA</t>
  </si>
  <si>
    <t xml:space="preserve">C/ TURIA, 39</t>
  </si>
  <si>
    <t xml:space="preserve">46167</t>
  </si>
  <si>
    <t xml:space="preserve">CHULILLA</t>
  </si>
  <si>
    <t xml:space="preserve">961657083</t>
  </si>
  <si>
    <t xml:space="preserve">lacasaserenaturismo@msn.com</t>
  </si>
  <si>
    <t xml:space="preserve">casaruralserenachulilla.com</t>
  </si>
  <si>
    <t xml:space="preserve">HOTEL ROSALEDA DEL MIJARES</t>
  </si>
  <si>
    <t xml:space="preserve">CARRETERA TALES, 28 BAJO</t>
  </si>
  <si>
    <t xml:space="preserve">12448</t>
  </si>
  <si>
    <t xml:space="preserve">MONTANEJOS</t>
  </si>
  <si>
    <t xml:space="preserve">964132531</t>
  </si>
  <si>
    <t xml:space="preserve">info@gruporosaleda.com</t>
  </si>
  <si>
    <t xml:space="preserve">hotelrosaledadelmijares.com</t>
  </si>
  <si>
    <t xml:space="preserve">FANTASIA HOTELES &amp; RESORTS</t>
  </si>
  <si>
    <t xml:space="preserve">CAMI L'ATALL, 9 BAJO; BUNG.INOCENCIA</t>
  </si>
  <si>
    <t xml:space="preserve">964414695</t>
  </si>
  <si>
    <t xml:space="preserve">info@fantasiahoteles&amp;resorts.com</t>
  </si>
  <si>
    <t xml:space="preserve">EXPRESS BY HOLIDAY INN ONDA</t>
  </si>
  <si>
    <t xml:space="preserve">AVENIDA CASTILLA-LA MANCHA (POLIGONO INSDUSTRIAL COLADOR), 5 BAJO; HOTEL ONDA</t>
  </si>
  <si>
    <t xml:space="preserve">12200</t>
  </si>
  <si>
    <t xml:space="preserve">ONDA</t>
  </si>
  <si>
    <t xml:space="preserve">964776230</t>
  </si>
  <si>
    <t xml:space="preserve">info@expressbyholidayinnonda.com</t>
  </si>
  <si>
    <t xml:space="preserve">LA FAMILIA GALLO ROJO</t>
  </si>
  <si>
    <t xml:space="preserve">C/ BENISSA, 9 BAJO</t>
  </si>
  <si>
    <t xml:space="preserve">03560</t>
  </si>
  <si>
    <t xml:space="preserve">EL CAMPELLO</t>
  </si>
  <si>
    <t xml:space="preserve">965635559</t>
  </si>
  <si>
    <t xml:space="preserve">reservas@hotellafamiliagallorojo.com</t>
  </si>
  <si>
    <t xml:space="preserve">hotellafamiliagallorojo.com</t>
  </si>
  <si>
    <t xml:space="preserve">L´HOTELET DE LA RACONA</t>
  </si>
  <si>
    <t xml:space="preserve">CAMI AMPLE, 19 BAJO; LAS ROTAS</t>
  </si>
  <si>
    <t xml:space="preserve">965974137</t>
  </si>
  <si>
    <t xml:space="preserve">reservas@elhoteletdelaracona.com</t>
  </si>
  <si>
    <t xml:space="preserve">elhoteletdelaracona.com/es/</t>
  </si>
  <si>
    <t xml:space="preserve">HOLIDAY INN EXPRESS ALICANTE</t>
  </si>
  <si>
    <t xml:space="preserve">AVENIDA ELCHE, 112 POLIGONO AGUA AMARGA 15-B</t>
  </si>
  <si>
    <t xml:space="preserve">03008</t>
  </si>
  <si>
    <t xml:space="preserve">966011001</t>
  </si>
  <si>
    <t xml:space="preserve">info@holidayinnexpressalicante.com</t>
  </si>
  <si>
    <t xml:space="preserve">hiexpress.com/alicantespain</t>
  </si>
  <si>
    <t xml:space="preserve">MOTEL LA OFICINA</t>
  </si>
  <si>
    <t xml:space="preserve">RÍO VINALOPÓ (URBANIZACIÓN LO RUFETE), 1</t>
  </si>
  <si>
    <t xml:space="preserve">03193</t>
  </si>
  <si>
    <t xml:space="preserve">SAN MIGUEL DE SALINAS</t>
  </si>
  <si>
    <t xml:space="preserve">966194194</t>
  </si>
  <si>
    <t xml:space="preserve">laoficinasl@hotmail.com</t>
  </si>
  <si>
    <t xml:space="preserve">facebook.com/hotellaoficina</t>
  </si>
  <si>
    <t xml:space="preserve">LA TORRE</t>
  </si>
  <si>
    <t xml:space="preserve">C/ BIGASTRO (POLIGONO INSDUSTRIAL LEVANTE II), 1</t>
  </si>
  <si>
    <t xml:space="preserve">03187</t>
  </si>
  <si>
    <t xml:space="preserve">LOS MONTESINOS</t>
  </si>
  <si>
    <t xml:space="preserve">966720073</t>
  </si>
  <si>
    <t xml:space="preserve">hlatorre@hotelrestaurantelatorre.com</t>
  </si>
  <si>
    <t xml:space="preserve">hotelrestaurantelatorre.com</t>
  </si>
  <si>
    <t xml:space="preserve">EUROPA</t>
  </si>
  <si>
    <t xml:space="preserve">CAMI EUROPA, 161 BAJO</t>
  </si>
  <si>
    <t xml:space="preserve">03580</t>
  </si>
  <si>
    <t xml:space="preserve">L'ALFÀS DEL PI</t>
  </si>
  <si>
    <t xml:space="preserve">966865350</t>
  </si>
  <si>
    <t xml:space="preserve">hoteleuropa@grupo-munoz.com</t>
  </si>
  <si>
    <t xml:space="preserve">hoteleuropa.grupo-munoz.com</t>
  </si>
  <si>
    <t xml:space="preserve">72</t>
  </si>
  <si>
    <t xml:space="preserve">CATERING IBERICO CASTILLA</t>
  </si>
  <si>
    <t xml:space="preserve">INFANTES, s/n</t>
  </si>
  <si>
    <t xml:space="preserve">967040855</t>
  </si>
  <si>
    <t xml:space="preserve">info@cateringibericocastilla.com</t>
  </si>
  <si>
    <t xml:space="preserve">RINCÓN DE TELLO</t>
  </si>
  <si>
    <t xml:space="preserve">CHIQUITA, 20 BAJO</t>
  </si>
  <si>
    <t xml:space="preserve">02636</t>
  </si>
  <si>
    <t xml:space="preserve">VILLALGORDO DEL JÚCAR</t>
  </si>
  <si>
    <t xml:space="preserve">967455141</t>
  </si>
  <si>
    <t xml:space="preserve">rincondetello@gmail.com</t>
  </si>
  <si>
    <t xml:space="preserve">hotelruralrincondetello.com</t>
  </si>
  <si>
    <t xml:space="preserve">LOS HABANEROS</t>
  </si>
  <si>
    <t xml:space="preserve">SAN DIEGO, 60</t>
  </si>
  <si>
    <t xml:space="preserve">30202</t>
  </si>
  <si>
    <t xml:space="preserve">968505250</t>
  </si>
  <si>
    <t xml:space="preserve">info@hotelhabaneros.com</t>
  </si>
  <si>
    <t xml:space="preserve">hotelhabaneroscartagena.com</t>
  </si>
  <si>
    <t xml:space="preserve">73</t>
  </si>
  <si>
    <t xml:space="preserve">HOSTAL RESTAURANTE LA SIMA</t>
  </si>
  <si>
    <t xml:space="preserve">CARRETERA MADRID-VALENCIA (A-3) BAJO; TELEFONICA WHOLESALE</t>
  </si>
  <si>
    <t xml:space="preserve">16623</t>
  </si>
  <si>
    <t xml:space="preserve">CASTILLO DE GARCIMUÑOZ</t>
  </si>
  <si>
    <t xml:space="preserve">969191739</t>
  </si>
  <si>
    <t xml:space="preserve">info@hostalrestaurantelasima.com</t>
  </si>
  <si>
    <t xml:space="preserve">hostalrestaurantelasima.com</t>
  </si>
  <si>
    <t xml:space="preserve">HOTEL CONVENTO DEL GIRALDO</t>
  </si>
  <si>
    <t xml:space="preserve">SAN PEDRO, 43</t>
  </si>
  <si>
    <t xml:space="preserve">969232700</t>
  </si>
  <si>
    <t xml:space="preserve">borja@hotelconventodelgiraldo.com</t>
  </si>
  <si>
    <t xml:space="preserve">hotelconventodelgiraldo.com</t>
  </si>
  <si>
    <t xml:space="preserve">APARTAMENTOS LAS PALMERAS</t>
  </si>
  <si>
    <t xml:space="preserve">S'ALGAR, s/n BAJO</t>
  </si>
  <si>
    <t xml:space="preserve">07713</t>
  </si>
  <si>
    <t xml:space="preserve">SANT LLUÍS</t>
  </si>
  <si>
    <t xml:space="preserve">971151129</t>
  </si>
  <si>
    <t xml:space="preserve">info@apartamentoslaspalmeras.com</t>
  </si>
  <si>
    <t xml:space="preserve">CASA VICTORIA SUITES</t>
  </si>
  <si>
    <t xml:space="preserve">CARRETERA CALA COMPTE, KILOMETRO 3</t>
  </si>
  <si>
    <t xml:space="preserve">07839</t>
  </si>
  <si>
    <t xml:space="preserve">971340900</t>
  </si>
  <si>
    <t xml:space="preserve">info@hotelcasavictoriasuites.com</t>
  </si>
  <si>
    <t xml:space="preserve">hotelcasavictoriasuites.com</t>
  </si>
  <si>
    <t xml:space="preserve">APARTHOTEL NEREIDA</t>
  </si>
  <si>
    <t xml:space="preserve">C/ MADRID, 2-10 BAJO; APARTAMENTO NEREIDA</t>
  </si>
  <si>
    <t xml:space="preserve">971343362</t>
  </si>
  <si>
    <t xml:space="preserve">nereida@sibiza.com</t>
  </si>
  <si>
    <t xml:space="preserve">aparthotelnereida-ibiza.com</t>
  </si>
  <si>
    <t xml:space="preserve">WHITE SANDS BEACH CLUB</t>
  </si>
  <si>
    <t xml:space="preserve">VIA VIA DE RONDA, s/n</t>
  </si>
  <si>
    <t xml:space="preserve">971358094</t>
  </si>
  <si>
    <t xml:space="preserve">whitesandsbeachclub@diamondresorts.com</t>
  </si>
  <si>
    <t xml:space="preserve">GRUPOTEL ALDEA CALA´N BOSCH</t>
  </si>
  <si>
    <t xml:space="preserve">URBANIZACIÓN SON XORIGUER, s/n BAJO(PENINSULA LA ALDEA)</t>
  </si>
  <si>
    <t xml:space="preserve">971387499</t>
  </si>
  <si>
    <t xml:space="preserve">aldeacbosch@grupotel.com</t>
  </si>
  <si>
    <t xml:space="preserve">grupotelaldeacalanbosch.com</t>
  </si>
  <si>
    <t xml:space="preserve">SOM DONA WOMEN ONLY (+14)</t>
  </si>
  <si>
    <t xml:space="preserve">AVINGUDA AVENIDA JOAN SERVERA CAMPS, 11</t>
  </si>
  <si>
    <t xml:space="preserve">971424142</t>
  </si>
  <si>
    <t xml:space="preserve">info@somdonawomenonly(+14).com</t>
  </si>
  <si>
    <t xml:space="preserve">somhotels.es/hotel-som-dona</t>
  </si>
  <si>
    <t xml:space="preserve">S´ESPARTERIA</t>
  </si>
  <si>
    <t xml:space="preserve">CARRER SANT JOAN BOSCO, 20</t>
  </si>
  <si>
    <t xml:space="preserve">971480924</t>
  </si>
  <si>
    <t xml:space="preserve">reservas@hotelsesparteriamenorca.com</t>
  </si>
  <si>
    <t xml:space="preserve">hotelsesparteriamenorca.com</t>
  </si>
  <si>
    <t xml:space="preserve">CASA LÁDICO - HOTEL BOUTIQUE</t>
  </si>
  <si>
    <t xml:space="preserve">CARRER ANUNCIVAY, 26</t>
  </si>
  <si>
    <t xml:space="preserve">07702</t>
  </si>
  <si>
    <t xml:space="preserve">MAÓ-MAHÓN</t>
  </si>
  <si>
    <t xml:space="preserve">971573700</t>
  </si>
  <si>
    <t xml:space="preserve">contacto@ladicohotel.com</t>
  </si>
  <si>
    <t xml:space="preserve">boutiquehotelcasaladico.com</t>
  </si>
  <si>
    <t xml:space="preserve">SES CASES D´OR</t>
  </si>
  <si>
    <t xml:space="preserve">AVENIDA PARCELA DE LA MAR, 6 BAJO</t>
  </si>
  <si>
    <t xml:space="preserve">971657144</t>
  </si>
  <si>
    <t xml:space="preserve">reservas@blueseahotels.es</t>
  </si>
  <si>
    <t xml:space="preserve">hotelcaladorsescasesdor.com</t>
  </si>
  <si>
    <t xml:space="preserve">CLUB MARTHA´S</t>
  </si>
  <si>
    <t xml:space="preserve">AVENIDA PARCELA DE LA MAR, 6</t>
  </si>
  <si>
    <t xml:space="preserve">hotelcaladorclubmarthas.com</t>
  </si>
  <si>
    <t xml:space="preserve">SES CASAS DE CALA FERRERA</t>
  </si>
  <si>
    <t xml:space="preserve">CARRER FARALLÓ, 10 BAJO</t>
  </si>
  <si>
    <t xml:space="preserve">971659845</t>
  </si>
  <si>
    <t xml:space="preserve">info@casascalaferreracalador.com</t>
  </si>
  <si>
    <t xml:space="preserve">casascalaferreracalador.com</t>
  </si>
  <si>
    <t xml:space="preserve">BAHIA PRINCIPE CORAL PLAYA</t>
  </si>
  <si>
    <t xml:space="preserve">TORRENOVA, 41 BAJO; HOTEL CORAL PLAYA</t>
  </si>
  <si>
    <t xml:space="preserve">971680562</t>
  </si>
  <si>
    <t xml:space="preserve">bahiaprincipecoralplaya.com</t>
  </si>
  <si>
    <t xml:space="preserve">184</t>
  </si>
  <si>
    <t xml:space="preserve">HOTEL CONTINENTAL</t>
  </si>
  <si>
    <t xml:space="preserve">CARRER INDÚSTRIA, 10 BAJO(HOTEL CONTINENTAL)</t>
  </si>
  <si>
    <t xml:space="preserve">07013</t>
  </si>
  <si>
    <t xml:space="preserve">971780100</t>
  </si>
  <si>
    <t xml:space="preserve">info@hotelcontinental.com</t>
  </si>
  <si>
    <t xml:space="preserve">hotelcontinentalmallorca.es</t>
  </si>
  <si>
    <t xml:space="preserve">HOTEL VALPARAÍSO</t>
  </si>
  <si>
    <t xml:space="preserve">CARRER ARAGÓ, 28 BAJO</t>
  </si>
  <si>
    <t xml:space="preserve">07688</t>
  </si>
  <si>
    <t xml:space="preserve">971833034</t>
  </si>
  <si>
    <t xml:space="preserve">dhotels.media@gmail.com</t>
  </si>
  <si>
    <t xml:space="preserve">hotelvalparaisomallorca.com</t>
  </si>
  <si>
    <t xml:space="preserve">APARTHOTEL PLATJA DAURADA</t>
  </si>
  <si>
    <t xml:space="preserve">PASSEIG COLOM, s/n BAJO</t>
  </si>
  <si>
    <t xml:space="preserve">971851366</t>
  </si>
  <si>
    <t xml:space="preserve">daurada@eixhotels.com</t>
  </si>
  <si>
    <t xml:space="preserve">aparthotelplatjadaurada.com</t>
  </si>
  <si>
    <t xml:space="preserve">294</t>
  </si>
  <si>
    <t xml:space="preserve">ROC CONTINENTAL PARK</t>
  </si>
  <si>
    <t xml:space="preserve">IOLA, 4</t>
  </si>
  <si>
    <t xml:space="preserve">07440</t>
  </si>
  <si>
    <t xml:space="preserve">971890496</t>
  </si>
  <si>
    <t xml:space="preserve">continentalpark@roc-hotels.com</t>
  </si>
  <si>
    <t xml:space="preserve">hotelroccontinentalpark.com</t>
  </si>
  <si>
    <t xml:space="preserve">155</t>
  </si>
  <si>
    <t xml:space="preserve">TURISSA</t>
  </si>
  <si>
    <t xml:space="preserve">HG-001622</t>
  </si>
  <si>
    <t xml:space="preserve">PELEGRÍ, 27 BAJO</t>
  </si>
  <si>
    <t xml:space="preserve">17320</t>
  </si>
  <si>
    <t xml:space="preserve">TOSSA DE MAR</t>
  </si>
  <si>
    <t xml:space="preserve">972340211</t>
  </si>
  <si>
    <t xml:space="preserve">hotelturissa@smhoteles.com</t>
  </si>
  <si>
    <t xml:space="preserve">hotelturissa-tossademar.com</t>
  </si>
  <si>
    <t xml:space="preserve">ELS JARDINS DE LA MARTANA</t>
  </si>
  <si>
    <t xml:space="preserve">HG-002271</t>
  </si>
  <si>
    <t xml:space="preserve">PONT VELL, s/n BAJO</t>
  </si>
  <si>
    <t xml:space="preserve">17850</t>
  </si>
  <si>
    <t xml:space="preserve">BESALÚ</t>
  </si>
  <si>
    <t xml:space="preserve">972591763</t>
  </si>
  <si>
    <t xml:space="preserve">elsjardinsdelamartanasl.com</t>
  </si>
  <si>
    <t xml:space="preserve">HOTEL ABETOS</t>
  </si>
  <si>
    <t xml:space="preserve">AVENIDA DE ORDESA, s/n BAJO</t>
  </si>
  <si>
    <t xml:space="preserve">974486448</t>
  </si>
  <si>
    <t xml:space="preserve">soporte@infopirineo.es</t>
  </si>
  <si>
    <t xml:space="preserve">pirineo.com/hotel.bujaruelo</t>
  </si>
  <si>
    <t xml:space="preserve">CASA FERRANDO PANTICOSA</t>
  </si>
  <si>
    <t xml:space="preserve">CAMPANERO, s/n</t>
  </si>
  <si>
    <t xml:space="preserve">22661</t>
  </si>
  <si>
    <t xml:space="preserve">PANTICOSA</t>
  </si>
  <si>
    <t xml:space="preserve">974487172</t>
  </si>
  <si>
    <t xml:space="preserve">casaferrandopanticosasl.com</t>
  </si>
  <si>
    <t xml:space="preserve">BALNEARIO VILAS DEL TURBÓN</t>
  </si>
  <si>
    <t xml:space="preserve">C/ ÚNICA BAJO</t>
  </si>
  <si>
    <t xml:space="preserve">22451</t>
  </si>
  <si>
    <t xml:space="preserve">TORRE LA RIBERA</t>
  </si>
  <si>
    <t xml:space="preserve">974550111</t>
  </si>
  <si>
    <t xml:space="preserve">recepcion@balneariovilasdelturbon.com</t>
  </si>
  <si>
    <t xml:space="preserve">balneariovilasdelturbon.com</t>
  </si>
  <si>
    <t xml:space="preserve">HOTEL BEST DA VINCI ROYAL</t>
  </si>
  <si>
    <t xml:space="preserve">HT-000684</t>
  </si>
  <si>
    <t xml:space="preserve">MAJOR, 53-55</t>
  </si>
  <si>
    <t xml:space="preserve">977350639</t>
  </si>
  <si>
    <t xml:space="preserve">davinci@besthotels.es</t>
  </si>
  <si>
    <t xml:space="preserve">hotelbestdavinciroyalsl.com</t>
  </si>
  <si>
    <t xml:space="preserve">227</t>
  </si>
  <si>
    <t xml:space="preserve">HOTEL ÁREA JAVALAMBRE</t>
  </si>
  <si>
    <t xml:space="preserve">AUTOVIA MUDÉJAR, A-23 KILOMETRO 89</t>
  </si>
  <si>
    <t xml:space="preserve">978670017</t>
  </si>
  <si>
    <t xml:space="preserve">hotelpuertadejavalambre@hotelpuertadejavalambre.com</t>
  </si>
  <si>
    <t xml:space="preserve">hotelpuertadejavalambre.com</t>
  </si>
  <si>
    <t xml:space="preserve">CASA DE LAS CAMPANAS</t>
  </si>
  <si>
    <t xml:space="preserve">AVENIDA CONSTITUCIÓN, 29</t>
  </si>
  <si>
    <t xml:space="preserve">34830</t>
  </si>
  <si>
    <t xml:space="preserve">SALINAS DE PISUERGA</t>
  </si>
  <si>
    <t xml:space="preserve">979120074</t>
  </si>
  <si>
    <t xml:space="preserve">info@casadelascampanas-rural.com</t>
  </si>
  <si>
    <t xml:space="preserve">casadelascampanas-rural.com</t>
  </si>
  <si>
    <t xml:space="preserve">EL PALACIO DE MONFARRACINOS</t>
  </si>
  <si>
    <t xml:space="preserve">PLAZA GENERALÍSIMO, 14</t>
  </si>
  <si>
    <t xml:space="preserve">49121</t>
  </si>
  <si>
    <t xml:space="preserve">MONFARRACINOS</t>
  </si>
  <si>
    <t xml:space="preserve">980502475</t>
  </si>
  <si>
    <t xml:space="preserve">info@elpalaciodemonfarracinos.com</t>
  </si>
  <si>
    <t xml:space="preserve">elpalaciodemonfarracinos.es</t>
  </si>
  <si>
    <t xml:space="preserve">LISBOA</t>
  </si>
  <si>
    <t xml:space="preserve">AUTOVIA CASTILLA (A-62), KILOMETRO 195</t>
  </si>
  <si>
    <t xml:space="preserve">49419</t>
  </si>
  <si>
    <t xml:space="preserve">CASTRILLO DE LA GUAREÑA</t>
  </si>
  <si>
    <t xml:space="preserve">980605421</t>
  </si>
  <si>
    <t xml:space="preserve">paradoresdelnorte@gmail.com</t>
  </si>
  <si>
    <t xml:space="preserve">facebook.com/hotel.lisboa.7</t>
  </si>
  <si>
    <t xml:space="preserve">HOTEL SEMÁFORO DE FISTERRA</t>
  </si>
  <si>
    <t xml:space="preserve">CARRETERA FARO, s/n</t>
  </si>
  <si>
    <t xml:space="preserve">981110210</t>
  </si>
  <si>
    <t xml:space="preserve">info@hotelsemaforodefisterra.com</t>
  </si>
  <si>
    <t xml:space="preserve">hotelsemaforodefisterra.com</t>
  </si>
  <si>
    <t xml:space="preserve">MONTE DO GOZO</t>
  </si>
  <si>
    <t xml:space="preserve">MONTE GOZO, 18 BAJO</t>
  </si>
  <si>
    <t xml:space="preserve">15820</t>
  </si>
  <si>
    <t xml:space="preserve">981558946</t>
  </si>
  <si>
    <t xml:space="preserve">info@montedogozo.com</t>
  </si>
  <si>
    <t xml:space="preserve">cvacaciones-montedogozo.com</t>
  </si>
  <si>
    <t xml:space="preserve">508</t>
  </si>
  <si>
    <t xml:space="preserve">HOTEL SANTA CLARA</t>
  </si>
  <si>
    <t xml:space="preserve">RUA SANTA CLARA, 12</t>
  </si>
  <si>
    <t xml:space="preserve">15704</t>
  </si>
  <si>
    <t xml:space="preserve">981574003</t>
  </si>
  <si>
    <t xml:space="preserve">info@hotelsantaclarasantiago.com</t>
  </si>
  <si>
    <t xml:space="preserve">hotelsantaclarasantiago.com</t>
  </si>
  <si>
    <t xml:space="preserve">APARTAHOTEL LOS MOLINOS</t>
  </si>
  <si>
    <t xml:space="preserve">MOLINOS, s/n BAJO</t>
  </si>
  <si>
    <t xml:space="preserve">15125</t>
  </si>
  <si>
    <t xml:space="preserve">981750612</t>
  </si>
  <si>
    <t xml:space="preserve">info@hotelpizzerialosmolinos.com</t>
  </si>
  <si>
    <t xml:space="preserve">hotelpizzerialosmolinos.com</t>
  </si>
  <si>
    <t xml:space="preserve">BALCÓN DE SAN BARTOLO</t>
  </si>
  <si>
    <t xml:space="preserve">AVENIDA CASIANO MORENO, 53 B</t>
  </si>
  <si>
    <t xml:space="preserve">27790</t>
  </si>
  <si>
    <t xml:space="preserve">BARREIROS</t>
  </si>
  <si>
    <t xml:space="preserve">982124226</t>
  </si>
  <si>
    <t xml:space="preserve">info@hotelbalcondesanbartolo.com</t>
  </si>
  <si>
    <t xml:space="preserve">hotelbalcondesanbartolo.com</t>
  </si>
  <si>
    <t xml:space="preserve">O CABAZO</t>
  </si>
  <si>
    <t xml:space="preserve">C/ RÍO DO AMALLO, 1 BAJO</t>
  </si>
  <si>
    <t xml:space="preserve">27700</t>
  </si>
  <si>
    <t xml:space="preserve">RIBADEO</t>
  </si>
  <si>
    <t xml:space="preserve">982128517</t>
  </si>
  <si>
    <t xml:space="preserve">info@ocabazo.com</t>
  </si>
  <si>
    <t xml:space="preserve">hotelrestauranteocabazo.com</t>
  </si>
  <si>
    <t xml:space="preserve">HOTEL BOUTIQUE LORIENTE</t>
  </si>
  <si>
    <t xml:space="preserve">982990620</t>
  </si>
  <si>
    <t xml:space="preserve">administracion@hotelloriente.com</t>
  </si>
  <si>
    <t xml:space="preserve">hotelboutiquelorientesl.com</t>
  </si>
  <si>
    <t xml:space="preserve">HOTEL LOS MOLINOS</t>
  </si>
  <si>
    <t xml:space="preserve">C/ COTIELLO, 7 - BAJO</t>
  </si>
  <si>
    <t xml:space="preserve">985400707</t>
  </si>
  <si>
    <t xml:space="preserve">HOTEL RESTAURANTE PRAU RIU</t>
  </si>
  <si>
    <t xml:space="preserve">LA PORTILLA, s/n</t>
  </si>
  <si>
    <t xml:space="preserve">33509</t>
  </si>
  <si>
    <t xml:space="preserve">985401010</t>
  </si>
  <si>
    <t xml:space="preserve">hotelprauriu@hotmail.com</t>
  </si>
  <si>
    <t xml:space="preserve">hotelrestauranteprauriu.com</t>
  </si>
  <si>
    <t xml:space="preserve">LA CASA DEL INDIANO DON TOMÁS</t>
  </si>
  <si>
    <t xml:space="preserve">PLAZA BLANCA, 1</t>
  </si>
  <si>
    <t xml:space="preserve">33592</t>
  </si>
  <si>
    <t xml:space="preserve">985410039</t>
  </si>
  <si>
    <t xml:space="preserve">casadeindianosdontomas@gmail.com</t>
  </si>
  <si>
    <t xml:space="preserve">lacasadelindianodontoms.com</t>
  </si>
  <si>
    <t xml:space="preserve">HOTEL GASTRONÓMICO ARNICIO</t>
  </si>
  <si>
    <t xml:space="preserve">C/ LAS HUERTAS, s/n BAJO</t>
  </si>
  <si>
    <t xml:space="preserve">985608078</t>
  </si>
  <si>
    <t xml:space="preserve">hotelgastronmicoarnicio.com</t>
  </si>
  <si>
    <t xml:space="preserve">CASA PIPO</t>
  </si>
  <si>
    <t xml:space="preserve">PLAZA PLAZA GENERAL RIEGO, 26</t>
  </si>
  <si>
    <t xml:space="preserve">33876</t>
  </si>
  <si>
    <t xml:space="preserve">TINÉU</t>
  </si>
  <si>
    <t xml:space="preserve">985803756</t>
  </si>
  <si>
    <t xml:space="preserve">info@hotelrestaurantecasapipo.com</t>
  </si>
  <si>
    <t xml:space="preserve">hotelrestaurantecasapipo.es</t>
  </si>
  <si>
    <t xml:space="preserve">HOTEL CANGAS DE ONIS CENTER</t>
  </si>
  <si>
    <t xml:space="preserve">CALZADA PONGA, 16</t>
  </si>
  <si>
    <t xml:space="preserve">985848184</t>
  </si>
  <si>
    <t xml:space="preserve">reservas@hotelcangasdeoniscenter.com</t>
  </si>
  <si>
    <t xml:space="preserve">hotelcangasdeoniscenter.com</t>
  </si>
  <si>
    <t xml:space="preserve">HOTEL PUENTE ROMANO</t>
  </si>
  <si>
    <t xml:space="preserve">C/ PUENTE ROMANO</t>
  </si>
  <si>
    <t xml:space="preserve">985849339</t>
  </si>
  <si>
    <t xml:space="preserve">reservaspuenteromano@hotelimperion.com</t>
  </si>
  <si>
    <t xml:space="preserve">hotelpuenteromanocangas.com</t>
  </si>
  <si>
    <t xml:space="preserve">HOTEL RESIDENCIA EUROPA</t>
  </si>
  <si>
    <t xml:space="preserve">OURENSE, 12</t>
  </si>
  <si>
    <t xml:space="preserve">36630</t>
  </si>
  <si>
    <t xml:space="preserve">CAMBADOS</t>
  </si>
  <si>
    <t xml:space="preserve">986543725</t>
  </si>
  <si>
    <t xml:space="preserve">hotel.europa.cambados@hotmail.com</t>
  </si>
  <si>
    <t xml:space="preserve">hotelresidenciaeuropasl.com</t>
  </si>
  <si>
    <t xml:space="preserve">HOTEL AMERICA</t>
  </si>
  <si>
    <t xml:space="preserve">CARRETERA SANTIAGO-ORENSE, KILOMETRO 317, 000 BAJO</t>
  </si>
  <si>
    <t xml:space="preserve">36680</t>
  </si>
  <si>
    <t xml:space="preserve">A ESTRADA</t>
  </si>
  <si>
    <t xml:space="preserve">986587450</t>
  </si>
  <si>
    <t xml:space="preserve">info@hotelrestauranteamerica.com</t>
  </si>
  <si>
    <t xml:space="preserve">hotelrestauranteamerica.com</t>
  </si>
  <si>
    <t xml:space="preserve">GRAN TALASO HOTEL SANXENXO</t>
  </si>
  <si>
    <t xml:space="preserve">PASEO PRAIA DE SILGAR, 3-9 BAJO</t>
  </si>
  <si>
    <t xml:space="preserve">36960</t>
  </si>
  <si>
    <t xml:space="preserve">986691111</t>
  </si>
  <si>
    <t xml:space="preserve">direccion@hotelsanxenxo.com</t>
  </si>
  <si>
    <t xml:space="preserve">grantalasohotelsanxenxo.com</t>
  </si>
  <si>
    <t xml:space="preserve">HOTEL COMERCIO</t>
  </si>
  <si>
    <t xml:space="preserve">C/ AUGUSTO GONZÁLEZ BESADA, 3 BAJO</t>
  </si>
  <si>
    <t xml:space="preserve">36001</t>
  </si>
  <si>
    <t xml:space="preserve">986851217</t>
  </si>
  <si>
    <t xml:space="preserve">info@hcomercio.com</t>
  </si>
  <si>
    <t xml:space="preserve">hotelcomerciopontevedra.com</t>
  </si>
  <si>
    <t xml:space="preserve">HOTEL RURAL CAMINO MÉDULAS</t>
  </si>
  <si>
    <t xml:space="preserve">AVENIDA PORTUGAL, 359</t>
  </si>
  <si>
    <t xml:space="preserve">24403</t>
  </si>
  <si>
    <t xml:space="preserve">987426900</t>
  </si>
  <si>
    <t xml:space="preserve">caminomedulas@prestigehill.com</t>
  </si>
  <si>
    <t xml:space="preserve">hotelruralcaminomedulas.com</t>
  </si>
  <si>
    <t xml:space="preserve">MONASTERIO DE ARA MADA</t>
  </si>
  <si>
    <t xml:space="preserve">C/ REAL, 10</t>
  </si>
  <si>
    <t xml:space="preserve">24877</t>
  </si>
  <si>
    <t xml:space="preserve">LA ERCINA</t>
  </si>
  <si>
    <t xml:space="preserve">987686666</t>
  </si>
  <si>
    <t xml:space="preserve">info@hotelmonasteriodearamada.es</t>
  </si>
  <si>
    <t xml:space="preserve">hotelmonasteriodearamada.es</t>
  </si>
  <si>
    <t xml:space="preserve">COMPLEJO HOSTELERO O LECER</t>
  </si>
  <si>
    <t xml:space="preserve">POLIGONO INSDUSTRIAL AL A DE UCEIRA, s/n VIAL 9</t>
  </si>
  <si>
    <t xml:space="preserve">32500</t>
  </si>
  <si>
    <t xml:space="preserve">O CARBALLIÑO</t>
  </si>
  <si>
    <t xml:space="preserve">988531067</t>
  </si>
  <si>
    <t xml:space="preserve">marisoldefmas@gmail.com</t>
  </si>
  <si>
    <t xml:space="preserve">complejohosteleroolecer.com</t>
  </si>
  <si>
    <t xml:space="preserve">LOS MOLINOS TURISMO RURAL</t>
  </si>
  <si>
    <t xml:space="preserve">NUEVA, s/n</t>
  </si>
  <si>
    <t xml:space="preserve">21595</t>
  </si>
  <si>
    <t xml:space="preserve">SANLÚCAR DE GUADIANA</t>
  </si>
  <si>
    <t xml:space="preserve">reservas@hotelconventoaracena.es</t>
  </si>
  <si>
    <t xml:space="preserve">losmolinosturismorural.com</t>
  </si>
  <si>
    <t xml:space="preserve">SARA DE UR</t>
  </si>
  <si>
    <t xml:space="preserve">C/ CORCHO, 26</t>
  </si>
  <si>
    <t xml:space="preserve">28751</t>
  </si>
  <si>
    <t xml:space="preserve">LA CABRERA</t>
  </si>
  <si>
    <t xml:space="preserve">info@saradeur.com</t>
  </si>
  <si>
    <t xml:space="preserve">saradeur.com/es/index.html</t>
  </si>
  <si>
    <t xml:space="preserve">LA DEHESILLA</t>
  </si>
  <si>
    <t xml:space="preserve">PLAZA SAN JUAN, s/n BAJO</t>
  </si>
  <si>
    <t xml:space="preserve">05635</t>
  </si>
  <si>
    <t xml:space="preserve">NAVARREDONDA DE GREDOS</t>
  </si>
  <si>
    <t xml:space="preserve">info@hotelruralladehesilla.com</t>
  </si>
  <si>
    <t xml:space="preserve">hotelruralladehesilla.com/</t>
  </si>
  <si>
    <t xml:space="preserve">ALOJAMIENTOS LA AXARQUÍA</t>
  </si>
  <si>
    <t xml:space="preserve">C/ LA FUENTE BAJO; HOTEL SIERRA TE</t>
  </si>
  <si>
    <t xml:space="preserve">29711</t>
  </si>
  <si>
    <t xml:space="preserve">ALCAUCÍN</t>
  </si>
  <si>
    <t xml:space="preserve"> 633 40 27 18 </t>
  </si>
  <si>
    <t xml:space="preserve">info@alojamientoslaaxarquia.com</t>
  </si>
  <si>
    <t xml:space="preserve">alojamientoslaaxarquia.com</t>
  </si>
  <si>
    <t xml:space="preserve">PALACIO FERNANDEZ - HERES</t>
  </si>
  <si>
    <t xml:space="preserve">RODILES, 12</t>
  </si>
  <si>
    <t xml:space="preserve">33826</t>
  </si>
  <si>
    <t xml:space="preserve">GRADO</t>
  </si>
  <si>
    <t xml:space="preserve"> 985 75 22 66</t>
  </si>
  <si>
    <t xml:space="preserve">info@palaciofernandezheres.com</t>
  </si>
  <si>
    <t xml:space="preserve">palaciofernandezheres.com/</t>
  </si>
  <si>
    <t xml:space="preserve">HOTEL RURAL - LAS CIGUENAS</t>
  </si>
  <si>
    <t xml:space="preserve">CARRETERA N-432, KILOMETRO 12, 3</t>
  </si>
  <si>
    <t xml:space="preserve">06390</t>
  </si>
  <si>
    <t xml:space="preserve">FERIA</t>
  </si>
  <si>
    <t xml:space="preserve">info@hotelrural-lasciguenas.com</t>
  </si>
  <si>
    <t xml:space="preserve">HOTEL RURAL LA FONTANILLA</t>
  </si>
  <si>
    <t xml:space="preserve">C/ BAZÁN, 2</t>
  </si>
  <si>
    <t xml:space="preserve">06340</t>
  </si>
  <si>
    <t xml:space="preserve">FREGENAL DE LA SIERRA</t>
  </si>
  <si>
    <t xml:space="preserve">info@hotelrurallafontanilla.com</t>
  </si>
  <si>
    <t xml:space="preserve">BARCELONA RENT APARTMENT</t>
  </si>
  <si>
    <t xml:space="preserve">CARRER VALÈNCIA, 34</t>
  </si>
  <si>
    <t xml:space="preserve">acpa@acpagrup.com</t>
  </si>
  <si>
    <t xml:space="preserve">barcelonarentapartment.com</t>
  </si>
  <si>
    <t xml:space="preserve">SOUTHERN CROSS</t>
  </si>
  <si>
    <t xml:space="preserve">MOLL ESPANYA, s/n</t>
  </si>
  <si>
    <t xml:space="preserve">08039</t>
  </si>
  <si>
    <t xml:space="preserve">info@southerncross.com</t>
  </si>
  <si>
    <t xml:space="preserve">southerncrossbarcelona.com</t>
  </si>
  <si>
    <t xml:space="preserve">EL ACEBUCHAL HOTEL</t>
  </si>
  <si>
    <t xml:space="preserve">H/CA/01062</t>
  </si>
  <si>
    <t xml:space="preserve">CARRETERA LLANOS (CA-0567)S, KILOMETRO 2</t>
  </si>
  <si>
    <t xml:space="preserve">11580</t>
  </si>
  <si>
    <t xml:space="preserve">SAN JOSÉ DEL VALLE</t>
  </si>
  <si>
    <t xml:space="preserve">elacebuchal2013@gmail.com</t>
  </si>
  <si>
    <t xml:space="preserve">perdizroja.com/elacebuchal</t>
  </si>
  <si>
    <t xml:space="preserve">HOTEL ESTACIÓN VÍA VERDE</t>
  </si>
  <si>
    <t xml:space="preserve">PARAJE ESTACIÓN VIA VERDE, s/n</t>
  </si>
  <si>
    <t xml:space="preserve">11690</t>
  </si>
  <si>
    <t xml:space="preserve">OLVERA</t>
  </si>
  <si>
    <t xml:space="preserve">info@sesca.es</t>
  </si>
  <si>
    <t xml:space="preserve">hotelviaverdedelasierra.es</t>
  </si>
  <si>
    <t xml:space="preserve">LOATZO SUITES SAN SEBASTIÁN</t>
  </si>
  <si>
    <t xml:space="preserve">AVENIDA NAVARRA / NAFARROA HIRIBIDEA, 18 1/D</t>
  </si>
  <si>
    <t xml:space="preserve">20013</t>
  </si>
  <si>
    <t xml:space="preserve">info@loatzosuitesnsebastián.com</t>
  </si>
  <si>
    <t xml:space="preserve">HOTEL RURAL TERRABLANCA</t>
  </si>
  <si>
    <t xml:space="preserve">H/HU/00754</t>
  </si>
  <si>
    <t xml:space="preserve">PARAJE TABOA, s/n</t>
  </si>
  <si>
    <t xml:space="preserve">21590</t>
  </si>
  <si>
    <t xml:space="preserve">VILLABLANCA</t>
  </si>
  <si>
    <t xml:space="preserve">info@hotelruralterrablanca.com</t>
  </si>
  <si>
    <t xml:space="preserve">hotelruralterrablanca.top/</t>
  </si>
  <si>
    <t xml:space="preserve">CASA ROMANTICA</t>
  </si>
  <si>
    <t xml:space="preserve">CARRER ROSES, 35</t>
  </si>
  <si>
    <t xml:space="preserve">07560</t>
  </si>
  <si>
    <t xml:space="preserve">info@caromantica.com</t>
  </si>
  <si>
    <t xml:space="preserve">casa-romantica-mallorca.de</t>
  </si>
  <si>
    <t xml:space="preserve">THE CORNER HOUSE BOUTIQUE</t>
  </si>
  <si>
    <t xml:space="preserve">C/ JUAN SEBASTIÁN ELCANO, 48</t>
  </si>
  <si>
    <t xml:space="preserve">info@thecornerhouseboutique.com</t>
  </si>
  <si>
    <t xml:space="preserve">HOTEL RURAL LUNA LLENA</t>
  </si>
  <si>
    <t xml:space="preserve">PLAZA TERCIA, 1</t>
  </si>
  <si>
    <t xml:space="preserve">28189</t>
  </si>
  <si>
    <t xml:space="preserve">TORREMOCHA DE JARAMA</t>
  </si>
  <si>
    <t xml:space="preserve">info@hotelrurallunallena.com</t>
  </si>
  <si>
    <t xml:space="preserve">hotelruraldetorremocha.com</t>
  </si>
  <si>
    <t xml:space="preserve">ELCASTILLODESOMOSIERRA</t>
  </si>
  <si>
    <t xml:space="preserve">C/ MARÍA LOBO, 1 BAJO</t>
  </si>
  <si>
    <t xml:space="preserve">28737</t>
  </si>
  <si>
    <t xml:space="preserve">PIÑUÉCAR-GANDULLAS</t>
  </si>
  <si>
    <t xml:space="preserve">rrigek@gmail.com</t>
  </si>
  <si>
    <t xml:space="preserve">HOSTAL PENAJARA MARBELLA</t>
  </si>
  <si>
    <t xml:space="preserve">PLATINO (PTE BAJA PASA SAN PEDRO ALCANTARA), s/n</t>
  </si>
  <si>
    <t xml:space="preserve">29603</t>
  </si>
  <si>
    <t xml:space="preserve">automovilesmarbella@gmail.com</t>
  </si>
  <si>
    <t xml:space="preserve">LA MOLINETA</t>
  </si>
  <si>
    <t xml:space="preserve">CARRETERA COÍN, KILOMETRO 50 A 366</t>
  </si>
  <si>
    <t xml:space="preserve">29108</t>
  </si>
  <si>
    <t xml:space="preserve">GUARO</t>
  </si>
  <si>
    <t xml:space="preserve">info@lamolineta.com</t>
  </si>
  <si>
    <t xml:space="preserve">lamolinetacasasrurales.com</t>
  </si>
  <si>
    <t xml:space="preserve">PONTEVEDRA CONFORT HOTEL</t>
  </si>
  <si>
    <t xml:space="preserve">C/ DOCTOR LOUREIRO CRESPO, 81 BAJO</t>
  </si>
  <si>
    <t xml:space="preserve">36004</t>
  </si>
  <si>
    <t xml:space="preserve">info@pontevedraconforthotel.com</t>
  </si>
  <si>
    <t xml:space="preserve">CLERECÍA DE LA BELTRANEJA</t>
  </si>
  <si>
    <t xml:space="preserve">PLAZA CORREOS, 4-6</t>
  </si>
  <si>
    <t xml:space="preserve">37100</t>
  </si>
  <si>
    <t xml:space="preserve">LEDESMA</t>
  </si>
  <si>
    <t xml:space="preserve">info@clerecíadelabeltraneja.com</t>
  </si>
  <si>
    <t xml:space="preserve">TROSSOS DEL PRIORAT HOTEL</t>
  </si>
  <si>
    <t xml:space="preserve">HT-000887</t>
  </si>
  <si>
    <t xml:space="preserve">CARRETERA GRATALLOPS-VILELLA BAIXA, KILOMETRO 10.5</t>
  </si>
  <si>
    <t xml:space="preserve">43737</t>
  </si>
  <si>
    <t xml:space="preserve">GRATALLOPS</t>
  </si>
  <si>
    <t xml:space="preserve">visit@trossosdelpriorat.com</t>
  </si>
  <si>
    <t xml:space="preserve">hoteltrossosdelpriorat.com</t>
  </si>
  <si>
    <t xml:space="preserve">LA LUCIÉRNAGA</t>
  </si>
  <si>
    <t xml:space="preserve">CUESTA CARRETERA PORTAL, 26</t>
  </si>
  <si>
    <t xml:space="preserve">50511</t>
  </si>
  <si>
    <t xml:space="preserve">MALÓN</t>
  </si>
  <si>
    <t xml:space="preserve">info@laluciérnaga.com</t>
  </si>
  <si>
    <t xml:space="preserve">facebook.com/laluciernaga1</t>
  </si>
  <si>
    <t xml:space="preserve">GUADALUPE HOTEL BOUTIQUE</t>
  </si>
  <si>
    <t xml:space="preserve">H/CA/01393</t>
  </si>
  <si>
    <t xml:space="preserve">AVENIDA TRAFALGAR, s/n 56</t>
  </si>
  <si>
    <t xml:space="preserve">619 170 581</t>
  </si>
  <si>
    <t xml:space="preserve">info@guadalupehotelboutique.com</t>
  </si>
  <si>
    <t xml:space="preserve">guadalupehotelboutique.com</t>
  </si>
  <si>
    <t xml:space="preserve">MATXITXULO FAMILY ROOMS</t>
  </si>
  <si>
    <t xml:space="preserve">PREKONEA BORDA, 6</t>
  </si>
  <si>
    <t xml:space="preserve">31749</t>
  </si>
  <si>
    <t xml:space="preserve">EZKURRA</t>
  </si>
  <si>
    <t xml:space="preserve">620 70 77 41</t>
  </si>
  <si>
    <t xml:space="preserve">prekonea@gmail.com</t>
  </si>
  <si>
    <t xml:space="preserve">matxitxulofamilyrooms.top/</t>
  </si>
  <si>
    <t xml:space="preserve">CONIL HOME SUITE</t>
  </si>
  <si>
    <t xml:space="preserve">C/ SAN JOSÉ, 18</t>
  </si>
  <si>
    <t xml:space="preserve">621 21 21 67</t>
  </si>
  <si>
    <t xml:space="preserve">reservas@conilhome.com</t>
  </si>
  <si>
    <t xml:space="preserve">conilhome.com/es/contacto/</t>
  </si>
  <si>
    <t xml:space="preserve">APARTHOTEL RURAL LA FONDA</t>
  </si>
  <si>
    <t xml:space="preserve">C/ ANTONIO BENÍTEZ GALINDO, 6</t>
  </si>
  <si>
    <t xml:space="preserve">35250</t>
  </si>
  <si>
    <t xml:space="preserve">INGENIO</t>
  </si>
  <si>
    <t xml:space="preserve">630 18 79 49</t>
  </si>
  <si>
    <t xml:space="preserve">aparthotellafonda@gmail.com</t>
  </si>
  <si>
    <t xml:space="preserve">BONANSA COUNTRY</t>
  </si>
  <si>
    <t xml:space="preserve">C/ LA PLAZA, s/n</t>
  </si>
  <si>
    <t xml:space="preserve">22486</t>
  </si>
  <si>
    <t xml:space="preserve">BONANSA</t>
  </si>
  <si>
    <t xml:space="preserve">639 330 973</t>
  </si>
  <si>
    <t xml:space="preserve">info@bonansacountryhotel.com</t>
  </si>
  <si>
    <t xml:space="preserve">bonansacountryhotel.com/es</t>
  </si>
  <si>
    <t xml:space="preserve">LA VEREDA</t>
  </si>
  <si>
    <t xml:space="preserve">URBANIZACIÓN SOLEDAD, 38-40</t>
  </si>
  <si>
    <t xml:space="preserve">44400</t>
  </si>
  <si>
    <t xml:space="preserve">MORA DE RUBIELOS</t>
  </si>
  <si>
    <t xml:space="preserve">658 913 931</t>
  </si>
  <si>
    <t xml:space="preserve">info@laveredamoraderubielos.com</t>
  </si>
  <si>
    <t xml:space="preserve">laveredamoraderubielos.com</t>
  </si>
  <si>
    <t xml:space="preserve">MOLINOS DE FUENTEHERIDOS</t>
  </si>
  <si>
    <t xml:space="preserve">CARRETERA, 433 KILOMETRO 97, 5</t>
  </si>
  <si>
    <t xml:space="preserve">21292</t>
  </si>
  <si>
    <t xml:space="preserve">FUENTEHERIDOS</t>
  </si>
  <si>
    <t xml:space="preserve">670 05 15 19</t>
  </si>
  <si>
    <t xml:space="preserve">molinosdefuenteheridos@gmail.com</t>
  </si>
  <si>
    <t xml:space="preserve">LA GIRALDA</t>
  </si>
  <si>
    <t xml:space="preserve">CARRETERA EX-112, KILOMETRO 1, 2 ZAFRA ¿ BURGUILLOS</t>
  </si>
  <si>
    <t xml:space="preserve">06370</t>
  </si>
  <si>
    <t xml:space="preserve">BURGUILLOS DEL CERRO</t>
  </si>
  <si>
    <t xml:space="preserve">671 481 521</t>
  </si>
  <si>
    <t xml:space="preserve">reservas@hrlagiralda.com</t>
  </si>
  <si>
    <t xml:space="preserve">complejorurallagiralda.com</t>
  </si>
  <si>
    <t xml:space="preserve">O´PAZO</t>
  </si>
  <si>
    <t xml:space="preserve">RUA CAMPOS, 9 CRUCE DE MATAMA</t>
  </si>
  <si>
    <t xml:space="preserve">36213</t>
  </si>
  <si>
    <t xml:space="preserve">682 51 95 93</t>
  </si>
  <si>
    <t xml:space="preserve">hotelopazovigo@gmail.com</t>
  </si>
  <si>
    <t xml:space="preserve">facebook.com/hotelpazovigo</t>
  </si>
  <si>
    <t xml:space="preserve">HOTEL SANTUARIO DE SANCHO ABARCA</t>
  </si>
  <si>
    <t xml:space="preserve">PLAZA SANTUARIO, s/n</t>
  </si>
  <si>
    <t xml:space="preserve">50660</t>
  </si>
  <si>
    <t xml:space="preserve">TAUSTE</t>
  </si>
  <si>
    <t xml:space="preserve">689 015 156</t>
  </si>
  <si>
    <t xml:space="preserve">pilarmar61@gmail.com</t>
  </si>
  <si>
    <t xml:space="preserve">santuariosanchoabarca.com/</t>
  </si>
  <si>
    <t xml:space="preserve">APARTAMENTOS RÍA DE ALDÁN</t>
  </si>
  <si>
    <t xml:space="preserve">ESTRADA BUEU, 110</t>
  </si>
  <si>
    <t xml:space="preserve">36945</t>
  </si>
  <si>
    <t xml:space="preserve">CANGAS</t>
  </si>
  <si>
    <t xml:space="preserve">699 384 671</t>
  </si>
  <si>
    <t xml:space="preserve">info@apartamentosriadealdan.com</t>
  </si>
  <si>
    <t xml:space="preserve">apartamentosriadealdan.com</t>
  </si>
  <si>
    <t xml:space="preserve">ROYAL PALM RESORT &amp; SPA - ADULTS ONLY</t>
  </si>
  <si>
    <t xml:space="preserve">AVENIDA PUEBLOS, s/n</t>
  </si>
  <si>
    <t xml:space="preserve">828120153</t>
  </si>
  <si>
    <t xml:space="preserve">info@royalpalmfuerteventura.com</t>
  </si>
  <si>
    <t xml:space="preserve">royalpalmfuerteventura.com</t>
  </si>
  <si>
    <t xml:space="preserve">HOTEL LOS NARDOS</t>
  </si>
  <si>
    <t xml:space="preserve">H/CA/01384</t>
  </si>
  <si>
    <t xml:space="preserve">C/ VÍCTOR PRADERA, 2</t>
  </si>
  <si>
    <t xml:space="preserve">11550</t>
  </si>
  <si>
    <t xml:space="preserve">CHIPIONA</t>
  </si>
  <si>
    <t xml:space="preserve">856 390 273</t>
  </si>
  <si>
    <t xml:space="preserve">info@hotellosnardos.com</t>
  </si>
  <si>
    <t xml:space="preserve">losnardoshotelchipiona.es/</t>
  </si>
  <si>
    <t xml:space="preserve">SAN SEBASTIAN</t>
  </si>
  <si>
    <t xml:space="preserve">SAN SEBASTIÁN, 21</t>
  </si>
  <si>
    <t xml:space="preserve">30530</t>
  </si>
  <si>
    <t xml:space="preserve">CIEZA</t>
  </si>
  <si>
    <t xml:space="preserve">868961868</t>
  </si>
  <si>
    <t xml:space="preserve">info@sansebastianhospederia.com</t>
  </si>
  <si>
    <t xml:space="preserve">sansebastianhospederia.com</t>
  </si>
  <si>
    <t xml:space="preserve">GRAN HOTEL MONTESOL</t>
  </si>
  <si>
    <t xml:space="preserve">PASSEIG VARA DE REY, 2</t>
  </si>
  <si>
    <t xml:space="preserve">871515049</t>
  </si>
  <si>
    <t xml:space="preserve">recepcion@granhotelmontesolibiza.com</t>
  </si>
  <si>
    <t xml:space="preserve">granhotelmontesolibiza.com</t>
  </si>
  <si>
    <t xml:space="preserve">SANT JAUME BOUTIQUE HOTEL</t>
  </si>
  <si>
    <t xml:space="preserve">C/ SANT JAUME, 22</t>
  </si>
  <si>
    <t xml:space="preserve">871575525</t>
  </si>
  <si>
    <t xml:space="preserve">info@boutiquehotelsantjaume.com</t>
  </si>
  <si>
    <t xml:space="preserve">boutiquehotelsantjaume.com</t>
  </si>
  <si>
    <t xml:space="preserve">CAN ALOMAR</t>
  </si>
  <si>
    <t xml:space="preserve">C/ SANT FELIU, 1 BAJO; DUPLICADO 1-6</t>
  </si>
  <si>
    <t xml:space="preserve">871592002</t>
  </si>
  <si>
    <t xml:space="preserve">info@boutiquehotelcanalomar.com</t>
  </si>
  <si>
    <t xml:space="preserve">boutiquehotelcanalomar.com</t>
  </si>
  <si>
    <t xml:space="preserve">APARTHOTEL FOUR ELEMENTS SUITES</t>
  </si>
  <si>
    <t xml:space="preserve">TORRE ALTA, 15</t>
  </si>
  <si>
    <t xml:space="preserve">877001093</t>
  </si>
  <si>
    <t xml:space="preserve">reservas@hotelfourelements.com</t>
  </si>
  <si>
    <t xml:space="preserve">aparthotelfourelements.com</t>
  </si>
  <si>
    <t xml:space="preserve">162</t>
  </si>
  <si>
    <t xml:space="preserve">HOTEL BOUTIQUE AQUARIA CANELIÑAS</t>
  </si>
  <si>
    <t xml:space="preserve">RUA SANXENXO, 40</t>
  </si>
  <si>
    <t xml:space="preserve">886214365</t>
  </si>
  <si>
    <t xml:space="preserve">canelinas@aquaria-hotels.es</t>
  </si>
  <si>
    <t xml:space="preserve">hotel-aquaria-canelinas.es</t>
  </si>
  <si>
    <t xml:space="preserve">SENATOR CASTELLANA</t>
  </si>
  <si>
    <t xml:space="preserve">C/ JULIÁN BESTEIRO, 37 BAJO; OF</t>
  </si>
  <si>
    <t xml:space="preserve">915799738</t>
  </si>
  <si>
    <t xml:space="preserve">senatorcastellanahotel.com</t>
  </si>
  <si>
    <t xml:space="preserve">EUROSTARS ARENAS DE PINTO</t>
  </si>
  <si>
    <t xml:space="preserve">C/ ARENAS (ZADE LAS ARENAS), 1 BAJO</t>
  </si>
  <si>
    <t xml:space="preserve">28320</t>
  </si>
  <si>
    <t xml:space="preserve">PINTO</t>
  </si>
  <si>
    <t xml:space="preserve">916086868</t>
  </si>
  <si>
    <t xml:space="preserve">info@eurostarsarenasdepinto.com</t>
  </si>
  <si>
    <t xml:space="preserve">eurostarsarenasdepinto.com</t>
  </si>
  <si>
    <t xml:space="preserve">HOLIDAY INN EXPRESS MADRID GETAFE</t>
  </si>
  <si>
    <t xml:space="preserve">C/ RÍO GUADALQUIVIR, 17 BAJO; CTRO</t>
  </si>
  <si>
    <t xml:space="preserve">28906</t>
  </si>
  <si>
    <t xml:space="preserve">916240450</t>
  </si>
  <si>
    <t xml:space="preserve">info@holidayinnexpressmadridgetafe.com</t>
  </si>
  <si>
    <t xml:space="preserve">hiexpress.com/madridgetafe</t>
  </si>
  <si>
    <t xml:space="preserve">CIUDAD DE FUENLABRADA</t>
  </si>
  <si>
    <t xml:space="preserve">AVENIDA CANTUEÑA (ZADE CANTUEÑA), 1 BAJO</t>
  </si>
  <si>
    <t xml:space="preserve">28947</t>
  </si>
  <si>
    <t xml:space="preserve">916421700</t>
  </si>
  <si>
    <t xml:space="preserve">info@hotelciudadfuenlabrada.com</t>
  </si>
  <si>
    <t xml:space="preserve">hotelciudadfuenlabrada.com</t>
  </si>
  <si>
    <t xml:space="preserve">EL TORREON DE NAVACERRADA</t>
  </si>
  <si>
    <t xml:space="preserve">C/ TEJERA, 16 BAJO</t>
  </si>
  <si>
    <t xml:space="preserve">28491</t>
  </si>
  <si>
    <t xml:space="preserve">NAVACERRADA</t>
  </si>
  <si>
    <t xml:space="preserve">918428524</t>
  </si>
  <si>
    <t xml:space="preserve">info@eltorreondenavacerrada.com</t>
  </si>
  <si>
    <t xml:space="preserve">eltorreondenavacerrada.com</t>
  </si>
  <si>
    <t xml:space="preserve">LA TROCHA DE HOYORREDONDO</t>
  </si>
  <si>
    <t xml:space="preserve">LA CARRERA, 88</t>
  </si>
  <si>
    <t xml:space="preserve">05516</t>
  </si>
  <si>
    <t xml:space="preserve">HOYORREDONDO</t>
  </si>
  <si>
    <t xml:space="preserve">920209326</t>
  </si>
  <si>
    <t xml:space="preserve">belmiralpeix@hotmail.com</t>
  </si>
  <si>
    <t xml:space="preserve">latrochadehoyorredondo.com</t>
  </si>
  <si>
    <t xml:space="preserve">EL BOSQUE DE LA HERREZUELA</t>
  </si>
  <si>
    <t xml:space="preserve">CARRETERA ARENAS, KILOMETRO 9 ARENAS DE SAN PEDRO</t>
  </si>
  <si>
    <t xml:space="preserve">05417</t>
  </si>
  <si>
    <t xml:space="preserve">GUISANDO</t>
  </si>
  <si>
    <t xml:space="preserve">920390171</t>
  </si>
  <si>
    <t xml:space="preserve">elbosquedelaherrezuela@gmail.com</t>
  </si>
  <si>
    <t xml:space="preserve">elbosquedelaherrezuela.com</t>
  </si>
  <si>
    <t xml:space="preserve">FLORIDA</t>
  </si>
  <si>
    <t xml:space="preserve">CARRETERA N-601, 57 SALIDA</t>
  </si>
  <si>
    <t xml:space="preserve">40200</t>
  </si>
  <si>
    <t xml:space="preserve">CUÉLLAR</t>
  </si>
  <si>
    <t xml:space="preserve">921140275</t>
  </si>
  <si>
    <t xml:space="preserve">navalcanto1959@gmail.com</t>
  </si>
  <si>
    <t xml:space="preserve">restaurantehotelflorida.es</t>
  </si>
  <si>
    <t xml:space="preserve">MOLINO GRANDE DEL DURAT´ÓN</t>
  </si>
  <si>
    <t xml:space="preserve">C/ CALVARIO, 4 BAJO</t>
  </si>
  <si>
    <t xml:space="preserve">40332</t>
  </si>
  <si>
    <t xml:space="preserve">SAN MIGUEL DE BERNUY</t>
  </si>
  <si>
    <t xml:space="preserve">921529349</t>
  </si>
  <si>
    <t xml:space="preserve">info@molinograndedelduraton.com</t>
  </si>
  <si>
    <t xml:space="preserve">molinograndedelduraton.com</t>
  </si>
  <si>
    <t xml:space="preserve">HOTEL RURAL GRADO DEL PICO</t>
  </si>
  <si>
    <t xml:space="preserve">C/ EL MEDIO, 19</t>
  </si>
  <si>
    <t xml:space="preserve">AYLLÓN</t>
  </si>
  <si>
    <t xml:space="preserve">921555565</t>
  </si>
  <si>
    <t xml:space="preserve">info@hotelruralgradodelpico.com</t>
  </si>
  <si>
    <t xml:space="preserve">HOTEL HORIZONTE</t>
  </si>
  <si>
    <t xml:space="preserve">SANTA ROSA DE LIMA, 11 BAJO</t>
  </si>
  <si>
    <t xml:space="preserve">38002</t>
  </si>
  <si>
    <t xml:space="preserve">922283054</t>
  </si>
  <si>
    <t xml:space="preserve">nuevohotelhorizonte@gmail.com</t>
  </si>
  <si>
    <t xml:space="preserve">hotelhorizontetenerife.com</t>
  </si>
  <si>
    <t xml:space="preserve">ANNAPURNA HOTEL TENERIFE</t>
  </si>
  <si>
    <t xml:space="preserve">AVENIDA FERNANDO SALAZAR GONZÁLEZ, s/n</t>
  </si>
  <si>
    <t xml:space="preserve">38631</t>
  </si>
  <si>
    <t xml:space="preserve">922730060</t>
  </si>
  <si>
    <t xml:space="preserve">info@annapurnahoteltenerife.com</t>
  </si>
  <si>
    <t xml:space="preserve">APARTAMENTOS CALIFORNIA</t>
  </si>
  <si>
    <t xml:space="preserve">C/ NOELIA AFONSO CABRERA, 2 BAJO(HOTEL CALIFORNIA)</t>
  </si>
  <si>
    <t xml:space="preserve">922753110</t>
  </si>
  <si>
    <t xml:space="preserve">info@apartamentoscalifornia.com</t>
  </si>
  <si>
    <t xml:space="preserve">93</t>
  </si>
  <si>
    <t xml:space="preserve">APARTAMENTOS LOS ALISIOS</t>
  </si>
  <si>
    <t xml:space="preserve">CARRETERA CRISTIANOS-GUAZA (TF-655), s/n</t>
  </si>
  <si>
    <t xml:space="preserve">922790180</t>
  </si>
  <si>
    <t xml:space="preserve">info@apartamentoslosalisios.com</t>
  </si>
  <si>
    <t xml:space="preserve">PARADERO II</t>
  </si>
  <si>
    <t xml:space="preserve">AVENIDA ARQUITECTO GÓMEZ CUESTA, 7</t>
  </si>
  <si>
    <t xml:space="preserve">922790450</t>
  </si>
  <si>
    <t xml:space="preserve">paradero2@paradero2.com</t>
  </si>
  <si>
    <t xml:space="preserve">apartamentosparadero2.com/</t>
  </si>
  <si>
    <t xml:space="preserve">PUNTA NEGRA</t>
  </si>
  <si>
    <t xml:space="preserve">C/ EL DRAGO, 48 BAJO</t>
  </si>
  <si>
    <t xml:space="preserve">38683</t>
  </si>
  <si>
    <t xml:space="preserve">SANTIAGO DEL TEIDE</t>
  </si>
  <si>
    <t xml:space="preserve">922868009</t>
  </si>
  <si>
    <t xml:space="preserve">kontakt@apartamentospuntanegra.com</t>
  </si>
  <si>
    <t xml:space="preserve">apartamentospuntanegra.com</t>
  </si>
  <si>
    <t xml:space="preserve">HOTEL RESIDENCIA GRAN VÍA</t>
  </si>
  <si>
    <t xml:space="preserve">C/ ROSA, 4-8 BAJO; DUPLICADO 2-4</t>
  </si>
  <si>
    <t xml:space="preserve">923211153</t>
  </si>
  <si>
    <t xml:space="preserve">info@hotelresidenciagranvía.com</t>
  </si>
  <si>
    <t xml:space="preserve">47</t>
  </si>
  <si>
    <t xml:space="preserve">SERCOTEL LAS TORRES</t>
  </si>
  <si>
    <t xml:space="preserve">CONCEJO, 4 PLAZA MAYOR</t>
  </si>
  <si>
    <t xml:space="preserve">37002</t>
  </si>
  <si>
    <t xml:space="preserve">923212100</t>
  </si>
  <si>
    <t xml:space="preserve">reservas@hotelsercotellastorres.com</t>
  </si>
  <si>
    <t xml:space="preserve">hotelsercotellastorres.com</t>
  </si>
  <si>
    <t xml:space="preserve">HOTEL APARTAMENTO RURAL DE AZUAGA</t>
  </si>
  <si>
    <t xml:space="preserve">C/ CARRERA, 3</t>
  </si>
  <si>
    <t xml:space="preserve">06920</t>
  </si>
  <si>
    <t xml:space="preserve">AZUAGA</t>
  </si>
  <si>
    <t xml:space="preserve">924 892 166</t>
  </si>
  <si>
    <t xml:space="preserve">reservas@apartamentosturisticosazuaga.com</t>
  </si>
  <si>
    <t xml:space="preserve">hotelapartamentoazuaga.com</t>
  </si>
  <si>
    <t xml:space="preserve">HOTEL PLAZA MAYOR</t>
  </si>
  <si>
    <t xml:space="preserve">PLAZA ALCALDE ONTALBA, 2</t>
  </si>
  <si>
    <t xml:space="preserve">45300</t>
  </si>
  <si>
    <t xml:space="preserve">OCAÑA</t>
  </si>
  <si>
    <t xml:space="preserve">925158035</t>
  </si>
  <si>
    <t xml:space="preserve">reservashotelplazamayor@gmail.com</t>
  </si>
  <si>
    <t xml:space="preserve">hotelplazamayorenocana.com</t>
  </si>
  <si>
    <t xml:space="preserve">CONQUISTA DE TOLEDO</t>
  </si>
  <si>
    <t xml:space="preserve">JUAN LABRADOR, 8</t>
  </si>
  <si>
    <t xml:space="preserve">45001</t>
  </si>
  <si>
    <t xml:space="preserve">925210760</t>
  </si>
  <si>
    <t xml:space="preserve">info@conquistadetoledo.com</t>
  </si>
  <si>
    <t xml:space="preserve">hotelconquistadetoledo.com</t>
  </si>
  <si>
    <t xml:space="preserve">SAN JUAN DE LOS REYES</t>
  </si>
  <si>
    <t xml:space="preserve">REYES CATÓLICOS, 5 BAJO</t>
  </si>
  <si>
    <t xml:space="preserve">925283535</t>
  </si>
  <si>
    <t xml:space="preserve">info@hotelsanjuandelosreyes.com</t>
  </si>
  <si>
    <t xml:space="preserve">hotelsanjuandelosreyes.com</t>
  </si>
  <si>
    <t xml:space="preserve">HOTEL RURAL PUERTA DE MONFRAGÜE</t>
  </si>
  <si>
    <t xml:space="preserve">PLAZA CONSTITUCIÓN, 1</t>
  </si>
  <si>
    <t xml:space="preserve">10570</t>
  </si>
  <si>
    <t xml:space="preserve">SALORINO</t>
  </si>
  <si>
    <t xml:space="preserve">927198804</t>
  </si>
  <si>
    <t xml:space="preserve">hotelruralpuertademonfrague@hotmail.com</t>
  </si>
  <si>
    <t xml:space="preserve">hotelpuertademonfrague.com</t>
  </si>
  <si>
    <t xml:space="preserve">HUSA GRAN HOTEL DON MANUEL</t>
  </si>
  <si>
    <t xml:space="preserve">SAN JUSTO, 15</t>
  </si>
  <si>
    <t xml:space="preserve">10003</t>
  </si>
  <si>
    <t xml:space="preserve">927242524</t>
  </si>
  <si>
    <t xml:space="preserve">hdonmanuel@husa.es</t>
  </si>
  <si>
    <t xml:space="preserve">husagranhoteldonmanuel.com</t>
  </si>
  <si>
    <t xml:space="preserve">VILLA DE MONTÁNCHEZ</t>
  </si>
  <si>
    <t xml:space="preserve">VIRGEN DEL CASTILLO, 2 BAJO</t>
  </si>
  <si>
    <t xml:space="preserve">10170</t>
  </si>
  <si>
    <t xml:space="preserve">MONTÁNCHEZ</t>
  </si>
  <si>
    <t xml:space="preserve">927380008</t>
  </si>
  <si>
    <t xml:space="preserve">info@villademontánchez.com</t>
  </si>
  <si>
    <t xml:space="preserve">hotelvillademontanchez.com</t>
  </si>
  <si>
    <t xml:space="preserve">CRUCE LAS HERRERIAS HOTEL</t>
  </si>
  <si>
    <t xml:space="preserve">CRUCE HERRERÍAS, s/n BAJO</t>
  </si>
  <si>
    <t xml:space="preserve">10160</t>
  </si>
  <si>
    <t xml:space="preserve">ALCUÉSCAR</t>
  </si>
  <si>
    <t xml:space="preserve">927384302</t>
  </si>
  <si>
    <t xml:space="preserve">info@crucelasherreriashotel.com</t>
  </si>
  <si>
    <t xml:space="preserve">HOTEL CIUDAD DE PLASENCIA</t>
  </si>
  <si>
    <t xml:space="preserve">GOICOECHEA (POLIGONO INSDUSTRIAL PLASENCIA), 12 BAJO</t>
  </si>
  <si>
    <t xml:space="preserve">927427045</t>
  </si>
  <si>
    <t xml:space="preserve">info@hotelciudaddeplasencia.es</t>
  </si>
  <si>
    <t xml:space="preserve">hotelciudaddeplasencia.com</t>
  </si>
  <si>
    <t xml:space="preserve">RUTA IMPERIAL</t>
  </si>
  <si>
    <t xml:space="preserve">C/ MACHOTERAL, s/n BAJO</t>
  </si>
  <si>
    <t xml:space="preserve">927561330</t>
  </si>
  <si>
    <t xml:space="preserve">hotelrutaimperial@gmail.com</t>
  </si>
  <si>
    <t xml:space="preserve">hotelruralrutaimperial.com</t>
  </si>
  <si>
    <t xml:space="preserve">H10 PLAYA MELONERAS PALACE</t>
  </si>
  <si>
    <t xml:space="preserve">CARRETERA MAR CASPIO, 5</t>
  </si>
  <si>
    <t xml:space="preserve">35106</t>
  </si>
  <si>
    <t xml:space="preserve">928128282</t>
  </si>
  <si>
    <t xml:space="preserve">h10.playa.meloneras.palace@h10hotels.com</t>
  </si>
  <si>
    <t xml:space="preserve">hotelh10playameloneras.com</t>
  </si>
  <si>
    <t xml:space="preserve">352</t>
  </si>
  <si>
    <t xml:space="preserve">TOFIO &amp; RESORT BAHÍA PLAYA</t>
  </si>
  <si>
    <t xml:space="preserve">URBANIZACIÓN PALMERAS, 6 BAJO(HOTEL TOFIO)</t>
  </si>
  <si>
    <t xml:space="preserve">35629</t>
  </si>
  <si>
    <t xml:space="preserve">TUINEJE</t>
  </si>
  <si>
    <t xml:space="preserve">928161025</t>
  </si>
  <si>
    <t xml:space="preserve">info@tofio&amp;resortbahíaplaya.com</t>
  </si>
  <si>
    <t xml:space="preserve">172</t>
  </si>
  <si>
    <t xml:space="preserve">INMUEBLES TARAJAL GRANDE</t>
  </si>
  <si>
    <t xml:space="preserve">C/ GOMERA, 6 BAJO; HOTEL MELIA LAS PALMAS</t>
  </si>
  <si>
    <t xml:space="preserve">928274095</t>
  </si>
  <si>
    <t xml:space="preserve">hotelcristina@hotelcristinalaspalmas.com</t>
  </si>
  <si>
    <t xml:space="preserve">hotelcristinalaspalmas.com</t>
  </si>
  <si>
    <t xml:space="preserve">306</t>
  </si>
  <si>
    <t xml:space="preserve">CARMELO ARENCIBIA DE LA FE</t>
  </si>
  <si>
    <t xml:space="preserve">C/ ESCALA, 16 2º</t>
  </si>
  <si>
    <t xml:space="preserve">35015</t>
  </si>
  <si>
    <t xml:space="preserve">928314543</t>
  </si>
  <si>
    <t xml:space="preserve">carencibiadelafe12@gmail.com</t>
  </si>
  <si>
    <t xml:space="preserve">carmeloarencibiadelafe.com</t>
  </si>
  <si>
    <t xml:space="preserve">LAS MARISMAS DE CORRALEJO</t>
  </si>
  <si>
    <t xml:space="preserve">HURIAMÉN, s/n BAJO</t>
  </si>
  <si>
    <t xml:space="preserve">928537228</t>
  </si>
  <si>
    <t xml:space="preserve">info@lasmarismasdecorralejo.com</t>
  </si>
  <si>
    <t xml:space="preserve">232</t>
  </si>
  <si>
    <t xml:space="preserve">PALM GARDEN</t>
  </si>
  <si>
    <t xml:space="preserve">AVENIDA SALADAR, 5 BAJO</t>
  </si>
  <si>
    <t xml:space="preserve">928541000</t>
  </si>
  <si>
    <t xml:space="preserve">reservaspalmgarden@miranocha.com</t>
  </si>
  <si>
    <t xml:space="preserve">apartamentospalmgarden.com</t>
  </si>
  <si>
    <t xml:space="preserve">BARCELÓ JANDÍA CLUB PREMIUM</t>
  </si>
  <si>
    <t xml:space="preserve">SANCHO PANZA (URBANIZACIÓN PLAYA DEL JABLE), s/n</t>
  </si>
  <si>
    <t xml:space="preserve">928546001</t>
  </si>
  <si>
    <t xml:space="preserve">jandia.clubpremium@barcelo.com</t>
  </si>
  <si>
    <t xml:space="preserve">barceljandaclubpremium.com</t>
  </si>
  <si>
    <t xml:space="preserve">PUERTO PLATA</t>
  </si>
  <si>
    <t xml:space="preserve">AVENIDA CORNISA, 7 BAJO; URBANIZACIÓN LAS PEMENIAS</t>
  </si>
  <si>
    <t xml:space="preserve">928560060</t>
  </si>
  <si>
    <t xml:space="preserve">info@pplata.com</t>
  </si>
  <si>
    <t xml:space="preserve">puertoplatagrancanaria.com</t>
  </si>
  <si>
    <t xml:space="preserve">APARTHOTEL PUERTO PLATA</t>
  </si>
  <si>
    <t xml:space="preserve">AVENIDA CORNISA, 7</t>
  </si>
  <si>
    <t xml:space="preserve">pplata@servitecni.com</t>
  </si>
  <si>
    <t xml:space="preserve">304</t>
  </si>
  <si>
    <t xml:space="preserve">LAS GACELAS</t>
  </si>
  <si>
    <t xml:space="preserve">AVENIDA ALFÉRECES PROVISIONALES, 18</t>
  </si>
  <si>
    <t xml:space="preserve">928730253</t>
  </si>
  <si>
    <t xml:space="preserve">dpo@eohotels.es</t>
  </si>
  <si>
    <t xml:space="preserve">eohotels.es/eo-las-gacelas</t>
  </si>
  <si>
    <t xml:space="preserve">AVENIDA DE CANARIAS HOTEL</t>
  </si>
  <si>
    <t xml:space="preserve">AVENIDA CANARIAS, 264 BAJO; LOCAL 19 CENTRO COMERCIAL CANARI</t>
  </si>
  <si>
    <t xml:space="preserve">928754776</t>
  </si>
  <si>
    <t xml:space="preserve">info@hotelavenidadecanarias.com</t>
  </si>
  <si>
    <t xml:space="preserve">hotelavenidadecanarias.com</t>
  </si>
  <si>
    <t xml:space="preserve">SUNPRIME INGLES ATLANTIC VIEW</t>
  </si>
  <si>
    <t xml:space="preserve">AVENIDA GRAN CANARIA, 48 BAJO; HOTEL SUNWING</t>
  </si>
  <si>
    <t xml:space="preserve">928765716</t>
  </si>
  <si>
    <t xml:space="preserve">info@sunprimeinglesatlanticview.com</t>
  </si>
  <si>
    <t xml:space="preserve">atlanticview.sunprime.net/</t>
  </si>
  <si>
    <t xml:space="preserve">SANTA MÓNICA SUITES HOTEL</t>
  </si>
  <si>
    <t xml:space="preserve">PASEO COSTA CANARIA, 116</t>
  </si>
  <si>
    <t xml:space="preserve">928774020</t>
  </si>
  <si>
    <t xml:space="preserve">info@santamonicasuiteshotel.com</t>
  </si>
  <si>
    <t xml:space="preserve">santamonicasuiteshotel.com</t>
  </si>
  <si>
    <t xml:space="preserve">HOTEL NEGRESCO PRINCESS SUP</t>
  </si>
  <si>
    <t xml:space="preserve">HB-004699</t>
  </si>
  <si>
    <t xml:space="preserve">C/ ROGER DE LLÚRIA, 16 18</t>
  </si>
  <si>
    <t xml:space="preserve">932150052</t>
  </si>
  <si>
    <t xml:space="preserve">reservas.negresco@princess-hotels.com</t>
  </si>
  <si>
    <t xml:space="preserve">hotelnegrescoprincess.com/</t>
  </si>
  <si>
    <t xml:space="preserve">129</t>
  </si>
  <si>
    <t xml:space="preserve">HOTEL PROVENCA 279</t>
  </si>
  <si>
    <t xml:space="preserve">CARRER PROVENÇA, 279 BAJO; EDIFICIO</t>
  </si>
  <si>
    <t xml:space="preserve">932695138</t>
  </si>
  <si>
    <t xml:space="preserve">reservas@hotelpraktikbakery.com</t>
  </si>
  <si>
    <t xml:space="preserve">hotelpraktikbakery.com/es/</t>
  </si>
  <si>
    <t xml:space="preserve">HOTEL LLORET RAMBLAS</t>
  </si>
  <si>
    <t xml:space="preserve">RAMBLA DE CANALETAS, 125</t>
  </si>
  <si>
    <t xml:space="preserve">933173366</t>
  </si>
  <si>
    <t xml:space="preserve">info@hotellloretramblas.com</t>
  </si>
  <si>
    <t xml:space="preserve">flickr.com/photos/hlloret/</t>
  </si>
  <si>
    <t xml:space="preserve">AVINGUDA DIAGONAL, 1</t>
  </si>
  <si>
    <t xml:space="preserve">bcnuniversal@sercotel.es</t>
  </si>
  <si>
    <t xml:space="preserve">hotelbarcelonaprincess.com</t>
  </si>
  <si>
    <t xml:space="preserve">339</t>
  </si>
  <si>
    <t xml:space="preserve">FAIRMONT REY JUAN CARLOS I</t>
  </si>
  <si>
    <t xml:space="preserve">AVENIDA DIAGONAL, 661-671</t>
  </si>
  <si>
    <t xml:space="preserve">08028</t>
  </si>
  <si>
    <t xml:space="preserve">933644223</t>
  </si>
  <si>
    <t xml:space="preserve">bcn.reservas@fairmont.com</t>
  </si>
  <si>
    <t xml:space="preserve">fairmontreyjuancarlosi.com</t>
  </si>
  <si>
    <t xml:space="preserve">434</t>
  </si>
  <si>
    <t xml:space="preserve">HOSTELERIA VALENCIANA 98</t>
  </si>
  <si>
    <t xml:space="preserve">AVINGUDA MARESME, 78 BAJO; HOTEL NOVOTEL</t>
  </si>
  <si>
    <t xml:space="preserve">934747000</t>
  </si>
  <si>
    <t xml:space="preserve">info@hosteleriavalenciana98.com</t>
  </si>
  <si>
    <t xml:space="preserve">SERHS RIVOLI RAMBLA</t>
  </si>
  <si>
    <t xml:space="preserve">CARRER LA RAMBLA, 128 BAJO; SUCURSAL 0135</t>
  </si>
  <si>
    <t xml:space="preserve">934817676</t>
  </si>
  <si>
    <t xml:space="preserve">info.rivolirambla@serhs.com</t>
  </si>
  <si>
    <t xml:space="preserve">hotelserhsrivolirambla.com</t>
  </si>
  <si>
    <t xml:space="preserve">126</t>
  </si>
  <si>
    <t xml:space="preserve">EUROSTARS CRISTAL PALACE</t>
  </si>
  <si>
    <t xml:space="preserve">HB-000372</t>
  </si>
  <si>
    <t xml:space="preserve">CARRER LA DIPUTACIÓ, 257 BAJO</t>
  </si>
  <si>
    <t xml:space="preserve">08007</t>
  </si>
  <si>
    <t xml:space="preserve">934875552</t>
  </si>
  <si>
    <t xml:space="preserve">info@eurostarshotels.com</t>
  </si>
  <si>
    <t xml:space="preserve">eurostarscristalpalace.com</t>
  </si>
  <si>
    <t xml:space="preserve">CARRER LA DIPUTACIÓ, 257 BAJO; HT.CRISTAL</t>
  </si>
  <si>
    <t xml:space="preserve">934878778</t>
  </si>
  <si>
    <t xml:space="preserve">BARCELONA CITY APARTMENT</t>
  </si>
  <si>
    <t xml:space="preserve">PASSATGE ALÍ BEI, 7 ASCENSOR</t>
  </si>
  <si>
    <t xml:space="preserve">934879762</t>
  </si>
  <si>
    <t xml:space="preserve">info@barcelonacityapartment.com</t>
  </si>
  <si>
    <t xml:space="preserve">barcelonacityapartment.com</t>
  </si>
  <si>
    <t xml:space="preserve">ARISTOL</t>
  </si>
  <si>
    <t xml:space="preserve">HB-004077</t>
  </si>
  <si>
    <t xml:space="preserve">CARRER CARTAGENA, 369 BAJO</t>
  </si>
  <si>
    <t xml:space="preserve">08025</t>
  </si>
  <si>
    <t xml:space="preserve">934884172</t>
  </si>
  <si>
    <t xml:space="preserve">info@aristol.com</t>
  </si>
  <si>
    <t xml:space="preserve">facebook.com/hotel-aristol</t>
  </si>
  <si>
    <t xml:space="preserve">HOTEL SOLVASA BARCELONA</t>
  </si>
  <si>
    <t xml:space="preserve">CARRER CIÈNCIES, 98-100</t>
  </si>
  <si>
    <t xml:space="preserve">935035090</t>
  </si>
  <si>
    <t xml:space="preserve">info@hotelsolvabarcelona.com</t>
  </si>
  <si>
    <t xml:space="preserve">hotelsolvasa-barcelona.com</t>
  </si>
  <si>
    <t xml:space="preserve">116</t>
  </si>
  <si>
    <t xml:space="preserve">HOTEL PORTA D´ALELLA</t>
  </si>
  <si>
    <t xml:space="preserve">HB-004139</t>
  </si>
  <si>
    <t xml:space="preserve">AVINGUDA SANT MATEU, 5 BAJO; DUPLICADO 5-9</t>
  </si>
  <si>
    <t xml:space="preserve">08328</t>
  </si>
  <si>
    <t xml:space="preserve">ALELLA</t>
  </si>
  <si>
    <t xml:space="preserve">935407857</t>
  </si>
  <si>
    <t xml:space="preserve">info@hotelportad´alella****.com</t>
  </si>
  <si>
    <t xml:space="preserve">HOTEL BESTPRICE DIAGONAL</t>
  </si>
  <si>
    <t xml:space="preserve">HB-004636</t>
  </si>
  <si>
    <t xml:space="preserve">AVINGUDA DIAGONAL, 70 82</t>
  </si>
  <si>
    <t xml:space="preserve">935991271</t>
  </si>
  <si>
    <t xml:space="preserve">info@hotelbestpricediagonal.com</t>
  </si>
  <si>
    <t xml:space="preserve">hotelbestpricediagonal.com</t>
  </si>
  <si>
    <t xml:space="preserve">EXPRESS BY HOLIDAY INN MONTMELO</t>
  </si>
  <si>
    <t xml:space="preserve">HB-004301</t>
  </si>
  <si>
    <t xml:space="preserve">CAMI CAN GORDI, 15 BAJO; ISLA J, SECTOR S</t>
  </si>
  <si>
    <t xml:space="preserve">08400</t>
  </si>
  <si>
    <t xml:space="preserve">GRANOLLERS</t>
  </si>
  <si>
    <t xml:space="preserve">937017000</t>
  </si>
  <si>
    <t xml:space="preserve">info@expressbyholidayinnmontmelo.com</t>
  </si>
  <si>
    <t xml:space="preserve">hiexpress.com/himontmelo 1</t>
  </si>
  <si>
    <t xml:space="preserve">SERHS SORRA DAURADA</t>
  </si>
  <si>
    <t xml:space="preserve">PASSEIG MARÍTIM, 6-8 BAJO; DUPLICADO 6-8; HOTEL SORRA DAURA</t>
  </si>
  <si>
    <t xml:space="preserve">08380</t>
  </si>
  <si>
    <t xml:space="preserve">MALGRAT DE MAR</t>
  </si>
  <si>
    <t xml:space="preserve">937654500</t>
  </si>
  <si>
    <t xml:space="preserve">info@serhssorradaurada.com</t>
  </si>
  <si>
    <t xml:space="preserve">hotelserhssorradaurada.com</t>
  </si>
  <si>
    <t xml:space="preserve">HOTEL BOUTIQUE EDELWEISS</t>
  </si>
  <si>
    <t xml:space="preserve">CARRER ROSSELLÓ D'AMUNT, 9 BAJO</t>
  </si>
  <si>
    <t xml:space="preserve">08530</t>
  </si>
  <si>
    <t xml:space="preserve">LA GARRIGA</t>
  </si>
  <si>
    <t xml:space="preserve">938418124</t>
  </si>
  <si>
    <t xml:space="preserve">info@hotelboutiqueedelweiss.com</t>
  </si>
  <si>
    <t xml:space="preserve">hotelboutiqueedelweiss.com</t>
  </si>
  <si>
    <t xml:space="preserve">MONTSERRAT BARTES ABELLA</t>
  </si>
  <si>
    <t xml:space="preserve">HB-000363</t>
  </si>
  <si>
    <t xml:space="preserve">CARRER ESPALTER, 27 BAJO</t>
  </si>
  <si>
    <t xml:space="preserve">938940300</t>
  </si>
  <si>
    <t xml:space="preserve">hotel@hotelmontserratsitges.com</t>
  </si>
  <si>
    <t xml:space="preserve">montserratbartesabella.com</t>
  </si>
  <si>
    <t xml:space="preserve">HOTEL MURRIETA</t>
  </si>
  <si>
    <t xml:space="preserve">C/ MARQUÉS DE MURRIETA, 1</t>
  </si>
  <si>
    <t xml:space="preserve">26005</t>
  </si>
  <si>
    <t xml:space="preserve">LOGROÑO</t>
  </si>
  <si>
    <t xml:space="preserve">941224150</t>
  </si>
  <si>
    <t xml:space="preserve">hotelmurrieta@pretur.com</t>
  </si>
  <si>
    <t xml:space="preserve">hotel-murrietalogrono.com/</t>
  </si>
  <si>
    <t xml:space="preserve">104</t>
  </si>
  <si>
    <t xml:space="preserve">HOTEL EL ARENAL DE SANTANDER</t>
  </si>
  <si>
    <t xml:space="preserve">C/ CALDERÓN DE LA BARCA, 3 PORTAL 1; BAJO; HOTEL</t>
  </si>
  <si>
    <t xml:space="preserve">39002</t>
  </si>
  <si>
    <t xml:space="preserve">942377968</t>
  </si>
  <si>
    <t xml:space="preserve">info@hotelelarenaldentander.com</t>
  </si>
  <si>
    <t xml:space="preserve">APARTHOTEL PLAYAS DE LIENCRES</t>
  </si>
  <si>
    <t xml:space="preserve">URBANIZACIÓN RÍA DEL PAS, s/n</t>
  </si>
  <si>
    <t xml:space="preserve">39478</t>
  </si>
  <si>
    <t xml:space="preserve">PIÉLAGOS</t>
  </si>
  <si>
    <t xml:space="preserve">942589011</t>
  </si>
  <si>
    <t xml:space="preserve">playasdeliencres@a-caledonia.com</t>
  </si>
  <si>
    <t xml:space="preserve">hotelplayasdeliencres.com/</t>
  </si>
  <si>
    <t xml:space="preserve">GRUPO HOSTELERO COROCOTA</t>
  </si>
  <si>
    <t xml:space="preserve">CAMINO PORTILLO, 182 URBANIZACIÓN LA HERRADURA</t>
  </si>
  <si>
    <t xml:space="preserve">39197</t>
  </si>
  <si>
    <t xml:space="preserve">ARGOÑOS</t>
  </si>
  <si>
    <t xml:space="preserve">942680345</t>
  </si>
  <si>
    <t xml:space="preserve">info@grupohostelerocorocota.com</t>
  </si>
  <si>
    <t xml:space="preserve">CLUB CONDAL</t>
  </si>
  <si>
    <t xml:space="preserve">PASEO SOLATORRE, 1</t>
  </si>
  <si>
    <t xml:space="preserve">39520</t>
  </si>
  <si>
    <t xml:space="preserve">COMILLAS</t>
  </si>
  <si>
    <t xml:space="preserve">942722300</t>
  </si>
  <si>
    <t xml:space="preserve">clubcondal@shotenor.com</t>
  </si>
  <si>
    <t xml:space="preserve">apartamentosclubcondal.com</t>
  </si>
  <si>
    <t xml:space="preserve">APARTAHOTELES ML LIEBANA</t>
  </si>
  <si>
    <t xml:space="preserve">INDEPENDENCIA, 1 BAJO</t>
  </si>
  <si>
    <t xml:space="preserve">39570</t>
  </si>
  <si>
    <t xml:space="preserve">POTES</t>
  </si>
  <si>
    <t xml:space="preserve">942738119</t>
  </si>
  <si>
    <t xml:space="preserve">info@apartahotelesmlliebana.com</t>
  </si>
  <si>
    <t xml:space="preserve">EL MUELLE DE SUANCES</t>
  </si>
  <si>
    <t xml:space="preserve">C/ MUELLE, 2 BAJO; HOTEL EL MUELLE</t>
  </si>
  <si>
    <t xml:space="preserve">942810090</t>
  </si>
  <si>
    <t xml:space="preserve">info@hotelelmuelledesuances.com</t>
  </si>
  <si>
    <t xml:space="preserve">hotelelmuelledesuances.com</t>
  </si>
  <si>
    <t xml:space="preserve">PUERTA DE SANTILLANA</t>
  </si>
  <si>
    <t xml:space="preserve">AUTOPISTA CANTÁBRICO (A-8), KILOMETRO 234</t>
  </si>
  <si>
    <t xml:space="preserve">39538</t>
  </si>
  <si>
    <t xml:space="preserve">REOCÍN</t>
  </si>
  <si>
    <t xml:space="preserve">942820232</t>
  </si>
  <si>
    <t xml:space="preserve">info@puertadentillana.com</t>
  </si>
  <si>
    <t xml:space="preserve">hotelpuertadesantillana.es</t>
  </si>
  <si>
    <t xml:space="preserve">PETIT PALACE ARANA</t>
  </si>
  <si>
    <t xml:space="preserve">BIDEBARRIETA KALEA, 2 BAJO</t>
  </si>
  <si>
    <t xml:space="preserve">48005</t>
  </si>
  <si>
    <t xml:space="preserve">944156411</t>
  </si>
  <si>
    <t xml:space="preserve">arana@petitpalace.com</t>
  </si>
  <si>
    <t xml:space="preserve">petitpalacearanabilbao.com</t>
  </si>
  <si>
    <t xml:space="preserve">ALDAMA</t>
  </si>
  <si>
    <t xml:space="preserve">DIONISIO ALDAMA KALEA, 12</t>
  </si>
  <si>
    <t xml:space="preserve">01470</t>
  </si>
  <si>
    <t xml:space="preserve">AMURRIO</t>
  </si>
  <si>
    <t xml:space="preserve">945066646</t>
  </si>
  <si>
    <t xml:space="preserve">hotel@hotelrestaurantealdama.com</t>
  </si>
  <si>
    <t xml:space="preserve">hotelrestaurantealdama.com</t>
  </si>
  <si>
    <t xml:space="preserve">HOTEL HOSPEDERÍA DE LOS PARAJES</t>
  </si>
  <si>
    <t xml:space="preserve">C/ MAYOR, 46 BAJO</t>
  </si>
  <si>
    <t xml:space="preserve">01300</t>
  </si>
  <si>
    <t xml:space="preserve">LAGUARDIA</t>
  </si>
  <si>
    <t xml:space="preserve">945621130</t>
  </si>
  <si>
    <t xml:space="preserve">info@hospederiadelosparajes.com</t>
  </si>
  <si>
    <t xml:space="preserve">hospederiadelosparajes.com</t>
  </si>
  <si>
    <t xml:space="preserve">URBAN SONDIKA BY EUROTELS</t>
  </si>
  <si>
    <t xml:space="preserve">CARRETERA AVANZADA, 2-4</t>
  </si>
  <si>
    <t xml:space="preserve">48150</t>
  </si>
  <si>
    <t xml:space="preserve">SONDIKA</t>
  </si>
  <si>
    <t xml:space="preserve">946402524</t>
  </si>
  <si>
    <t xml:space="preserve">info@urbansondikabyeurotels.com</t>
  </si>
  <si>
    <t xml:space="preserve">MIRADOR DEL ARLANZON</t>
  </si>
  <si>
    <t xml:space="preserve">AUTOVIA A-62, s/n SALIDA 40</t>
  </si>
  <si>
    <t xml:space="preserve">09119</t>
  </si>
  <si>
    <t xml:space="preserve">LOS BALBASES</t>
  </si>
  <si>
    <t xml:space="preserve">947165571</t>
  </si>
  <si>
    <t xml:space="preserve">miradordelarlanzon@hotmail.com</t>
  </si>
  <si>
    <t xml:space="preserve">hotelmiradordelarlanzon.es</t>
  </si>
  <si>
    <t xml:space="preserve">HOTEL RURAL ANA DE NAVARRA</t>
  </si>
  <si>
    <t xml:space="preserve">C/ DAOÍZ, 5</t>
  </si>
  <si>
    <t xml:space="preserve">31253</t>
  </si>
  <si>
    <t xml:space="preserve">MIRANDA DE ARGA</t>
  </si>
  <si>
    <t xml:space="preserve">948737070</t>
  </si>
  <si>
    <t xml:space="preserve">hotelresidenciaanadenavarra@gmail.com</t>
  </si>
  <si>
    <t xml:space="preserve">hotelruralanadenavarra.com</t>
  </si>
  <si>
    <t xml:space="preserve">DOS IBEROS BED &amp; BREAKFAST</t>
  </si>
  <si>
    <t xml:space="preserve">CAMINO BORRAJO, s/n</t>
  </si>
  <si>
    <t xml:space="preserve">29120</t>
  </si>
  <si>
    <t xml:space="preserve">ALHAURÍN EL GRANDE</t>
  </si>
  <si>
    <t xml:space="preserve">951161162</t>
  </si>
  <si>
    <t xml:space="preserve">info@dosiberosbed&amp;breakfast.com</t>
  </si>
  <si>
    <t xml:space="preserve">HOTEL RURAL EL CASTILLEJO</t>
  </si>
  <si>
    <t xml:space="preserve">H/MA/02233</t>
  </si>
  <si>
    <t xml:space="preserve">AVENIDA ERAS, s/n</t>
  </si>
  <si>
    <t xml:space="preserve">29470</t>
  </si>
  <si>
    <t xml:space="preserve">CUEVAS DEL BECERRO</t>
  </si>
  <si>
    <t xml:space="preserve">951463507</t>
  </si>
  <si>
    <t xml:space="preserve">info@hotelruralelcastillejo.com</t>
  </si>
  <si>
    <t xml:space="preserve">MIGUEL SÁNCHEZ</t>
  </si>
  <si>
    <t xml:space="preserve">C/ SANTA MÓNICA, 60 BAJO; APARTAMENTO ZONA COME</t>
  </si>
  <si>
    <t xml:space="preserve">29130</t>
  </si>
  <si>
    <t xml:space="preserve">ALHAURÍN DE LA TORRE</t>
  </si>
  <si>
    <t xml:space="preserve">951900142</t>
  </si>
  <si>
    <t xml:space="preserve">miguelsanchezhotel@gmail.com</t>
  </si>
  <si>
    <t xml:space="preserve">apartamentossantaclara.com</t>
  </si>
  <si>
    <t xml:space="preserve">HOTEL- SPA COTO MI REFUGIO</t>
  </si>
  <si>
    <t xml:space="preserve">CARRETERA VILLANUEVA DE ALGAIDAS, KILOMETRO 7, 2</t>
  </si>
  <si>
    <t xml:space="preserve">29210</t>
  </si>
  <si>
    <t xml:space="preserve">CUEVAS DE SAN MARCOS</t>
  </si>
  <si>
    <t xml:space="preserve">951904906</t>
  </si>
  <si>
    <t xml:space="preserve">info@hotel-spacotomirefugio.com</t>
  </si>
  <si>
    <t xml:space="preserve">CAMPANILE AIRPORT MALAGA</t>
  </si>
  <si>
    <t xml:space="preserve">AVENIDA VELÁZQUEZ, 212 BAJO</t>
  </si>
  <si>
    <t xml:space="preserve">952173757</t>
  </si>
  <si>
    <t xml:space="preserve">info@campanileairportmalaga.com</t>
  </si>
  <si>
    <t xml:space="preserve">GRAN HOTEL MIRAMAR</t>
  </si>
  <si>
    <t xml:space="preserve">H/MA/02210</t>
  </si>
  <si>
    <t xml:space="preserve">PASEO REDING, 22</t>
  </si>
  <si>
    <t xml:space="preserve">952603000</t>
  </si>
  <si>
    <t xml:space="preserve">hotelmiramar@h-santos.es</t>
  </si>
  <si>
    <t xml:space="preserve">granhotelmiramarmalaga.com</t>
  </si>
  <si>
    <t xml:space="preserve">171</t>
  </si>
  <si>
    <t xml:space="preserve">TRAUTE BUCHERT GEB SCHULZ</t>
  </si>
  <si>
    <t xml:space="preserve">URBANIZACIÓN ALMENDRO, s/n BLOQUE 1 C; 1; 43; SEC-C,</t>
  </si>
  <si>
    <t xml:space="preserve">29678</t>
  </si>
  <si>
    <t xml:space="preserve">952782995</t>
  </si>
  <si>
    <t xml:space="preserve">info@trautebuchertgebschulz.com</t>
  </si>
  <si>
    <t xml:space="preserve">DIVERHOTEL MARBELLA</t>
  </si>
  <si>
    <t xml:space="preserve">H/MA/00875</t>
  </si>
  <si>
    <t xml:space="preserve">CARRETERA CÁDIZ (ELVIRIA), KILOMETRO 189</t>
  </si>
  <si>
    <t xml:space="preserve">952850140</t>
  </si>
  <si>
    <t xml:space="preserve">info@diverhotelmarbella.com</t>
  </si>
  <si>
    <t xml:space="preserve">diver.hotelsinmarbella.net</t>
  </si>
  <si>
    <t xml:space="preserve">CONDESTABLE IRANZO</t>
  </si>
  <si>
    <t xml:space="preserve">H/JA/00407</t>
  </si>
  <si>
    <t xml:space="preserve">PASEO ESTACIÓN, 32 BAJO; URBANIZACIÓN 5</t>
  </si>
  <si>
    <t xml:space="preserve">23008</t>
  </si>
  <si>
    <t xml:space="preserve">953222800</t>
  </si>
  <si>
    <t xml:space="preserve">reservas@hotelcondestableiranzo.com</t>
  </si>
  <si>
    <t xml:space="preserve">hotelcondestableiranzo.com</t>
  </si>
  <si>
    <t xml:space="preserve">HOTEL EL OASIS</t>
  </si>
  <si>
    <t xml:space="preserve">H/JA/00019</t>
  </si>
  <si>
    <t xml:space="preserve">AUTOVIA A-44, KILOMETRO 59 AUTOVÍA DE SIERRA NEVADA</t>
  </si>
  <si>
    <t xml:space="preserve">23191</t>
  </si>
  <si>
    <t xml:space="preserve">CÁRCHELES</t>
  </si>
  <si>
    <t xml:space="preserve">953302083</t>
  </si>
  <si>
    <t xml:space="preserve">oasisdelamiel@hotmail.com</t>
  </si>
  <si>
    <t xml:space="preserve">restaurantehoteleloasis.es</t>
  </si>
  <si>
    <t xml:space="preserve">HOTEL RURAL PUERTO MAGINA</t>
  </si>
  <si>
    <t xml:space="preserve">H/JA/00621</t>
  </si>
  <si>
    <t xml:space="preserve">CARRETERA TORRES-ALBÁNCHEZ DE MÁGINA, KILOMETRO 2, 8 BAJO; HOTEL PUERTO MAGINA</t>
  </si>
  <si>
    <t xml:space="preserve">23540</t>
  </si>
  <si>
    <t xml:space="preserve">TORRES</t>
  </si>
  <si>
    <t xml:space="preserve">953363192</t>
  </si>
  <si>
    <t xml:space="preserve">info@hotelruralpuertomagina.com</t>
  </si>
  <si>
    <t xml:space="preserve">HOTEL SIERRA DE QUESADA</t>
  </si>
  <si>
    <t xml:space="preserve">H/JA/00586</t>
  </si>
  <si>
    <t xml:space="preserve">AVENIDA ÚBEDA, 37 BAJO; HOTEL SIERRA DE QUESA</t>
  </si>
  <si>
    <t xml:space="preserve">23480</t>
  </si>
  <si>
    <t xml:space="preserve">QUESADA</t>
  </si>
  <si>
    <t xml:space="preserve">953733507</t>
  </si>
  <si>
    <t xml:space="preserve">correo@hotelsierraquesada.es</t>
  </si>
  <si>
    <t xml:space="preserve">hotelsierradequesadasl.com</t>
  </si>
  <si>
    <t xml:space="preserve">HOSTAL GRELA</t>
  </si>
  <si>
    <t xml:space="preserve">AVENIDA BOLERA, 10 BAJO</t>
  </si>
  <si>
    <t xml:space="preserve">23485</t>
  </si>
  <si>
    <t xml:space="preserve">POZO ALCÓN</t>
  </si>
  <si>
    <t xml:space="preserve">953738339</t>
  </si>
  <si>
    <t xml:space="preserve">qet1969@gmail.com</t>
  </si>
  <si>
    <t xml:space="preserve">hostalrestaurantegrela.com</t>
  </si>
  <si>
    <t xml:space="preserve">HOTEL VILLA OLIVAR</t>
  </si>
  <si>
    <t xml:space="preserve">C/ CANTERUELAS, 1</t>
  </si>
  <si>
    <t xml:space="preserve">41580</t>
  </si>
  <si>
    <t xml:space="preserve">CASARICHE</t>
  </si>
  <si>
    <t xml:space="preserve">954010443</t>
  </si>
  <si>
    <t xml:space="preserve">info@hotelvillaolivar.com</t>
  </si>
  <si>
    <t xml:space="preserve">alojamientosvillaolivar.es</t>
  </si>
  <si>
    <t xml:space="preserve">SEVILLA SUITES EUROSTARS</t>
  </si>
  <si>
    <t xml:space="preserve">CIAURRIZ, 144 BAJO(SIMON VERDE)</t>
  </si>
  <si>
    <t xml:space="preserve">954180600</t>
  </si>
  <si>
    <t xml:space="preserve">info@sevillasuiteseurostars.com</t>
  </si>
  <si>
    <t xml:space="preserve">APARTAMENTOS SIMON VERDE</t>
  </si>
  <si>
    <t xml:space="preserve">C/ CIAURRIZ, 144 BAJO; URBANIZACIÓN SIMON VERDE</t>
  </si>
  <si>
    <t xml:space="preserve">954184293</t>
  </si>
  <si>
    <t xml:space="preserve">direccion@apartamentossimonverde.com</t>
  </si>
  <si>
    <t xml:space="preserve">apartamentossimonverde.com</t>
  </si>
  <si>
    <t xml:space="preserve">HOTEL EL RINCON DE LAS DESCALZAS</t>
  </si>
  <si>
    <t xml:space="preserve">H/SE/01104</t>
  </si>
  <si>
    <t xml:space="preserve">DESCALZAS, 1 BAJO</t>
  </si>
  <si>
    <t xml:space="preserve">41410</t>
  </si>
  <si>
    <t xml:space="preserve">CARMONA</t>
  </si>
  <si>
    <t xml:space="preserve">954191172</t>
  </si>
  <si>
    <t xml:space="preserve">info@elrincondelasdescalzas.com</t>
  </si>
  <si>
    <t xml:space="preserve">elrincondelasdescalzas.com</t>
  </si>
  <si>
    <t xml:space="preserve">SEVILLA CONGRESOS</t>
  </si>
  <si>
    <t xml:space="preserve">H/SE/00798</t>
  </si>
  <si>
    <t xml:space="preserve">AVENIDA EMILIO LEMOS, 2</t>
  </si>
  <si>
    <t xml:space="preserve">954259000</t>
  </si>
  <si>
    <t xml:space="preserve">sevillacongresos@hoteles-ma.es</t>
  </si>
  <si>
    <t xml:space="preserve">hotelsevillacongresos.com/</t>
  </si>
  <si>
    <t xml:space="preserve">EL PALACIO DE SAN BENITO</t>
  </si>
  <si>
    <t xml:space="preserve">PASEO MORO, s/n</t>
  </si>
  <si>
    <t xml:space="preserve">41370</t>
  </si>
  <si>
    <t xml:space="preserve">CAZALLA DE LA SIERRA</t>
  </si>
  <si>
    <t xml:space="preserve">954883336</t>
  </si>
  <si>
    <t xml:space="preserve">elpalaciodesanbenito@gmail.com</t>
  </si>
  <si>
    <t xml:space="preserve">elpalaciodesanbenitosl.com</t>
  </si>
  <si>
    <t xml:space="preserve">GIT VÍA SEVILLA MAIRENA</t>
  </si>
  <si>
    <t xml:space="preserve">H/SE/01174</t>
  </si>
  <si>
    <t xml:space="preserve">AVENIDA DESCUBRIMIENTOS (EDIFICIO CIUDAD EXPO C II), s/n</t>
  </si>
  <si>
    <t xml:space="preserve">955417954</t>
  </si>
  <si>
    <t xml:space="preserve">hotelviasevillamairena@yithoteles.com</t>
  </si>
  <si>
    <t xml:space="preserve">hotelviasevillamairena.com</t>
  </si>
  <si>
    <t xml:space="preserve">HOTEL JM JARDÍN DE LA REINA</t>
  </si>
  <si>
    <t xml:space="preserve">PASEO DE LA ALAMEDA s/n</t>
  </si>
  <si>
    <t xml:space="preserve">41218</t>
  </si>
  <si>
    <t xml:space="preserve">GUILLENA</t>
  </si>
  <si>
    <t xml:space="preserve">955780088</t>
  </si>
  <si>
    <t xml:space="preserve">reservasevilla@jmhoteles.com</t>
  </si>
  <si>
    <t xml:space="preserve">hoteljmjardindelareina.com</t>
  </si>
  <si>
    <t xml:space="preserve">132</t>
  </si>
  <si>
    <t xml:space="preserve">HOTEL PUERTA DEL PARQUE</t>
  </si>
  <si>
    <t xml:space="preserve">H/CA/00965</t>
  </si>
  <si>
    <t xml:space="preserve">CARRETERA PRADO DEL REY-ARCOS, 26</t>
  </si>
  <si>
    <t xml:space="preserve">11660</t>
  </si>
  <si>
    <t xml:space="preserve">PRADO DEL REY</t>
  </si>
  <si>
    <t xml:space="preserve">956231019</t>
  </si>
  <si>
    <t xml:space="preserve">contact@dinatur.es</t>
  </si>
  <si>
    <t xml:space="preserve">hotelpuertadelparquesl.com</t>
  </si>
  <si>
    <t xml:space="preserve">HOTEL PALACIO DE ARIZÓN</t>
  </si>
  <si>
    <t xml:space="preserve">H/CA/01485</t>
  </si>
  <si>
    <t xml:space="preserve">PLAZA QUINTO CENTENARIO, s/n</t>
  </si>
  <si>
    <t xml:space="preserve">11540</t>
  </si>
  <si>
    <t xml:space="preserve">SANLÚCAR DE BARRAMEDA</t>
  </si>
  <si>
    <t xml:space="preserve">956385100</t>
  </si>
  <si>
    <t xml:space="preserve">info@hotelpalaciodearizón.com</t>
  </si>
  <si>
    <t xml:space="preserve">abbapalacioarizonhotel.com</t>
  </si>
  <si>
    <t xml:space="preserve">HOTEL CAICO´S</t>
  </si>
  <si>
    <t xml:space="preserve">DOCTOR MARTÍN AGUILAR, 3 BAJO</t>
  </si>
  <si>
    <t xml:space="preserve">956723161</t>
  </si>
  <si>
    <t xml:space="preserve">info@10hostel.com</t>
  </si>
  <si>
    <t xml:space="preserve">hotelrestaurantecaicos.com</t>
  </si>
  <si>
    <t xml:space="preserve">LOS JÁNDALOS VISTAHERMOSA</t>
  </si>
  <si>
    <t xml:space="preserve">C/ AMPARO OSBORNE VÁZQUEZ, s/n BAJO</t>
  </si>
  <si>
    <t xml:space="preserve">956873411</t>
  </si>
  <si>
    <t xml:space="preserve">administracion@jandalos.com</t>
  </si>
  <si>
    <t xml:space="preserve">losjndalosvistahermosa.com</t>
  </si>
  <si>
    <t xml:space="preserve">RIJOMA</t>
  </si>
  <si>
    <t xml:space="preserve">H/CO/00772</t>
  </si>
  <si>
    <t xml:space="preserve">RONDA PAZ, 8</t>
  </si>
  <si>
    <t xml:space="preserve">14200</t>
  </si>
  <si>
    <t xml:space="preserve">PEÑARROYA-PUEBLONUEVO</t>
  </si>
  <si>
    <t xml:space="preserve">957 56 26 00</t>
  </si>
  <si>
    <t xml:space="preserve">info@hotelrestauranterijoma.com</t>
  </si>
  <si>
    <t xml:space="preserve">hotelrestauranterijoma.com</t>
  </si>
  <si>
    <t xml:space="preserve">HOTEL RURAL ROMERO TORRES</t>
  </si>
  <si>
    <t xml:space="preserve">H/CO/00765</t>
  </si>
  <si>
    <t xml:space="preserve">CARRETERA GRANJUELA, 1</t>
  </si>
  <si>
    <t xml:space="preserve">14290</t>
  </si>
  <si>
    <t xml:space="preserve">FUENTE OBEJUNA</t>
  </si>
  <si>
    <t xml:space="preserve">957584631</t>
  </si>
  <si>
    <t xml:space="preserve">info@hotelruralromerotorres.com</t>
  </si>
  <si>
    <t xml:space="preserve">hotelruralromerotorres.com</t>
  </si>
  <si>
    <t xml:space="preserve">HOTEL VILLA DE TRASSIERRA</t>
  </si>
  <si>
    <t xml:space="preserve">ENCINA, 7</t>
  </si>
  <si>
    <t xml:space="preserve">14011</t>
  </si>
  <si>
    <t xml:space="preserve">CORDOBA</t>
  </si>
  <si>
    <t xml:space="preserve">957730029</t>
  </si>
  <si>
    <t xml:space="preserve">info@hotelvilladetrassierra.com</t>
  </si>
  <si>
    <t xml:space="preserve">SERCOTEL GRAN HOTEL LUNA DE GRANADA</t>
  </si>
  <si>
    <t xml:space="preserve">H/GR/01096</t>
  </si>
  <si>
    <t xml:space="preserve">PLAZA GUITARRISTA MANUEL CANO, 2 (ESQUINA ARABIAL)</t>
  </si>
  <si>
    <t xml:space="preserve">18004</t>
  </si>
  <si>
    <t xml:space="preserve">958282913</t>
  </si>
  <si>
    <t xml:space="preserve">recepcion@granhotellunadegranada.com</t>
  </si>
  <si>
    <t xml:space="preserve">granhotellunadegranada.com</t>
  </si>
  <si>
    <t xml:space="preserve">365</t>
  </si>
  <si>
    <t xml:space="preserve">SANTA ISABEL LA REAL</t>
  </si>
  <si>
    <t xml:space="preserve">H/GR/01337</t>
  </si>
  <si>
    <t xml:space="preserve">C/ PANADEROS, 32</t>
  </si>
  <si>
    <t xml:space="preserve">958294658</t>
  </si>
  <si>
    <t xml:space="preserve">info@ntaibellareal.com</t>
  </si>
  <si>
    <t xml:space="preserve">hotelsantaisabellareal.com</t>
  </si>
  <si>
    <t xml:space="preserve">HOTEL EMBARCADERO DE CALAHONDA</t>
  </si>
  <si>
    <t xml:space="preserve">H/GR/00418</t>
  </si>
  <si>
    <t xml:space="preserve">BIZNAGA, 14 BAJO</t>
  </si>
  <si>
    <t xml:space="preserve">18730</t>
  </si>
  <si>
    <t xml:space="preserve">MOTRIL</t>
  </si>
  <si>
    <t xml:space="preserve">958623011</t>
  </si>
  <si>
    <t xml:space="preserve">infohotel@emdc.es</t>
  </si>
  <si>
    <t xml:space="preserve">embarcaderodecalahonda.com</t>
  </si>
  <si>
    <t xml:space="preserve">LA HACIENDA DEL MARQUESADO</t>
  </si>
  <si>
    <t xml:space="preserve">CARRETERA GUADIX-JERES DEL MARQUESADO, KILOMETRO 6, 500</t>
  </si>
  <si>
    <t xml:space="preserve">ALBUÑÁN</t>
  </si>
  <si>
    <t xml:space="preserve">958675686</t>
  </si>
  <si>
    <t xml:space="preserve">info@lahaciendadelmarquesado.es</t>
  </si>
  <si>
    <t xml:space="preserve">lahaciendadelmarquesado.es</t>
  </si>
  <si>
    <t xml:space="preserve">HOTEL BEATRIZ DEL POZUELO</t>
  </si>
  <si>
    <t xml:space="preserve">H/GR/00925</t>
  </si>
  <si>
    <t xml:space="preserve">C/ ALFONSO ZAMORA, s/n BAJO</t>
  </si>
  <si>
    <t xml:space="preserve">18770</t>
  </si>
  <si>
    <t xml:space="preserve">ALBUÑOL</t>
  </si>
  <si>
    <t xml:space="preserve">958829246</t>
  </si>
  <si>
    <t xml:space="preserve">info@hotelbeatrizdelpozuelo.com</t>
  </si>
  <si>
    <t xml:space="preserve">PRECISE RESORT EL ROMPIDO</t>
  </si>
  <si>
    <t xml:space="preserve">H/HU/00595</t>
  </si>
  <si>
    <t xml:space="preserve">CARRETERA CARTAYA-EL ROMPIDO, KILOMETRO 7</t>
  </si>
  <si>
    <t xml:space="preserve">21459</t>
  </si>
  <si>
    <t xml:space="preserve">CARTAYA</t>
  </si>
  <si>
    <t xml:space="preserve">959024320</t>
  </si>
  <si>
    <t xml:space="preserve">reservas.rompido@precisehotels.com</t>
  </si>
  <si>
    <t xml:space="preserve">preciseresortelrompido.com</t>
  </si>
  <si>
    <t xml:space="preserve">SWEET ALQUERÍA DE VILCHES</t>
  </si>
  <si>
    <t xml:space="preserve">CARRETERA NAZARET-OLIVA, KILOMETRO 272</t>
  </si>
  <si>
    <t xml:space="preserve">46408</t>
  </si>
  <si>
    <t xml:space="preserve">SUECA</t>
  </si>
  <si>
    <t xml:space="preserve">960306444</t>
  </si>
  <si>
    <t xml:space="preserve">info@sweetalqueríadevilches.com</t>
  </si>
  <si>
    <t xml:space="preserve">sweetalqueriadevilches.com</t>
  </si>
  <si>
    <t xml:space="preserve">CASUAL SOCARRAT VALENCIA</t>
  </si>
  <si>
    <t xml:space="preserve">CARRER LA PAU, 38</t>
  </si>
  <si>
    <t xml:space="preserve">46014</t>
  </si>
  <si>
    <t xml:space="preserve">960693936</t>
  </si>
  <si>
    <t xml:space="preserve">info@casualsocarratvalencia.com</t>
  </si>
  <si>
    <t xml:space="preserve">HOTEL RESTAURANTE ÁLVAREZ</t>
  </si>
  <si>
    <t xml:space="preserve">AVENIDA D. RAMÓN VILLANUEVA, 69 BAJO</t>
  </si>
  <si>
    <t xml:space="preserve">46177</t>
  </si>
  <si>
    <t xml:space="preserve">TUÉJAR</t>
  </si>
  <si>
    <t xml:space="preserve">961635402</t>
  </si>
  <si>
    <t xml:space="preserve">hotelrestaurantealvarez@gmail.com</t>
  </si>
  <si>
    <t xml:space="preserve">hotelrestaurantelvarez.com</t>
  </si>
  <si>
    <t xml:space="preserve">LOS ROBLES</t>
  </si>
  <si>
    <t xml:space="preserve">C/ FORMENTERA, 33 PUERTA 3; BAJO</t>
  </si>
  <si>
    <t xml:space="preserve">962842100</t>
  </si>
  <si>
    <t xml:space="preserve">info@torsehoteles.com</t>
  </si>
  <si>
    <t xml:space="preserve">torsehoteles.com/losrobles</t>
  </si>
  <si>
    <t xml:space="preserve">240</t>
  </si>
  <si>
    <t xml:space="preserve">JOSE ALFREDO IBOR RODRIGO</t>
  </si>
  <si>
    <t xml:space="preserve">C/ JUAN RAMÓN JIMÉNEZ, 26</t>
  </si>
  <si>
    <t xml:space="preserve">963256656</t>
  </si>
  <si>
    <t xml:space="preserve">josealfredobracos@hotmail.com</t>
  </si>
  <si>
    <t xml:space="preserve">josealfredoiborrodrigo.com</t>
  </si>
  <si>
    <t xml:space="preserve">APARTAMENTOS BOTANICO 29</t>
  </si>
  <si>
    <t xml:space="preserve">BOTÁNICO, 29</t>
  </si>
  <si>
    <t xml:space="preserve">46008</t>
  </si>
  <si>
    <t xml:space="preserve">963338748</t>
  </si>
  <si>
    <t xml:space="preserve">info@apartamentosbotanico29.com</t>
  </si>
  <si>
    <t xml:space="preserve">apartamentosbotanico29.com</t>
  </si>
  <si>
    <t xml:space="preserve">VILLAGE GOLF PANORÁMICA</t>
  </si>
  <si>
    <t xml:space="preserve">MADRID (URBANIZACIÓN PANORÁMICA), 15</t>
  </si>
  <si>
    <t xml:space="preserve">12320</t>
  </si>
  <si>
    <t xml:space="preserve">SANT JORDI/SAN JORGE</t>
  </si>
  <si>
    <t xml:space="preserve">964493072</t>
  </si>
  <si>
    <t xml:space="preserve">reservas@villagesgolfpanoramica.com</t>
  </si>
  <si>
    <t xml:space="preserve">villagesgolfpanoramica.com</t>
  </si>
  <si>
    <t xml:space="preserve">LA PORTUGUESA APARTMENTS</t>
  </si>
  <si>
    <t xml:space="preserve">AVENIDA JUAN BAUTISTA LAFORA, 6 ENTREPISO</t>
  </si>
  <si>
    <t xml:space="preserve">965200821</t>
  </si>
  <si>
    <t xml:space="preserve">portuguesaapartments@gmail.com</t>
  </si>
  <si>
    <t xml:space="preserve">laportuguesaapartments.com</t>
  </si>
  <si>
    <t xml:space="preserve">LA FAMILIA</t>
  </si>
  <si>
    <t xml:space="preserve">SANT PERE, 147 BAJO</t>
  </si>
  <si>
    <t xml:space="preserve">965637776</t>
  </si>
  <si>
    <t xml:space="preserve">info@hotelcampellolafamilia.com</t>
  </si>
  <si>
    <t xml:space="preserve">hotelcampellolafamilia.com</t>
  </si>
  <si>
    <t xml:space="preserve">FONTANELLA</t>
  </si>
  <si>
    <t xml:space="preserve">FONTANELLA, 18 BAJO</t>
  </si>
  <si>
    <t xml:space="preserve">965787651</t>
  </si>
  <si>
    <t xml:space="preserve">hotelfontanella@hotmail.com</t>
  </si>
  <si>
    <t xml:space="preserve">hotel-fontanella-denia.com</t>
  </si>
  <si>
    <t xml:space="preserve">ACAPULCO</t>
  </si>
  <si>
    <t xml:space="preserve">AVINGUDA RICARDO BAYONA, 7 BAJO; HOTEL ACAPULCO</t>
  </si>
  <si>
    <t xml:space="preserve">03502</t>
  </si>
  <si>
    <t xml:space="preserve">965851447</t>
  </si>
  <si>
    <t xml:space="preserve">reservas@hotelacapulcobenidorm.com</t>
  </si>
  <si>
    <t xml:space="preserve">hotelacapulcobenidorm.com/</t>
  </si>
  <si>
    <t xml:space="preserve">COSTA BLANCA RESORT</t>
  </si>
  <si>
    <t xml:space="preserve">C/ APOLO, 15</t>
  </si>
  <si>
    <t xml:space="preserve">03170</t>
  </si>
  <si>
    <t xml:space="preserve">ROJALES</t>
  </si>
  <si>
    <t xml:space="preserve">966713957</t>
  </si>
  <si>
    <t xml:space="preserve">hotelcostablancaresort@gmail.com</t>
  </si>
  <si>
    <t xml:space="preserve">hotelcostablancaresort.com</t>
  </si>
  <si>
    <t xml:space="preserve">BALNEARIO DE LA CONCEPCIÓN</t>
  </si>
  <si>
    <t xml:space="preserve">CARRETERA NACIONAL, 322 KILOMETRO 423</t>
  </si>
  <si>
    <t xml:space="preserve">02215</t>
  </si>
  <si>
    <t xml:space="preserve">VILLATOYA</t>
  </si>
  <si>
    <t xml:space="preserve">967470036</t>
  </si>
  <si>
    <t xml:space="preserve">info@balneariodelaconcepcion.es</t>
  </si>
  <si>
    <t xml:space="preserve">balneariodelaconcepcion.es</t>
  </si>
  <si>
    <t xml:space="preserve">225</t>
  </si>
  <si>
    <t xml:space="preserve">LA ERMITA</t>
  </si>
  <si>
    <t xml:space="preserve">CARRETERA NACIONAL, KILOMETRO 423 BAJO</t>
  </si>
  <si>
    <t xml:space="preserve">LA MANCHUELA</t>
  </si>
  <si>
    <t xml:space="preserve">CARRETERA NACIONAL, KILOMETRO 423 (NACIONAL 322)</t>
  </si>
  <si>
    <t xml:space="preserve">TERMAS DEL MARQUÉS</t>
  </si>
  <si>
    <t xml:space="preserve">CARRETERA NACIONAL, KILOMETRO 423</t>
  </si>
  <si>
    <t xml:space="preserve">VICTORINO CARRASCO MAYOR</t>
  </si>
  <si>
    <t xml:space="preserve">C/ GOYA, 33</t>
  </si>
  <si>
    <t xml:space="preserve">30565</t>
  </si>
  <si>
    <t xml:space="preserve">LAS TORRES DE COTILLAS</t>
  </si>
  <si>
    <t xml:space="preserve">968122705</t>
  </si>
  <si>
    <t xml:space="preserve">victorino.carrasco@gmail.com</t>
  </si>
  <si>
    <t xml:space="preserve">victorinocarrascomayor.com</t>
  </si>
  <si>
    <t xml:space="preserve">JARDINES DE AMALTEA</t>
  </si>
  <si>
    <t xml:space="preserve">CARRETERA GRANADA, 147</t>
  </si>
  <si>
    <t xml:space="preserve">30800</t>
  </si>
  <si>
    <t xml:space="preserve">LORCA</t>
  </si>
  <si>
    <t xml:space="preserve">968406565</t>
  </si>
  <si>
    <t xml:space="preserve">reservas@hotelesdemurcia.com</t>
  </si>
  <si>
    <t xml:space="preserve">hoteljardinesdeamaltea.com</t>
  </si>
  <si>
    <t xml:space="preserve">JARDINES DE LA SANTA</t>
  </si>
  <si>
    <t xml:space="preserve">CARRETERA ALEDO, KILOMETRO 7, 00</t>
  </si>
  <si>
    <t xml:space="preserve">30850</t>
  </si>
  <si>
    <t xml:space="preserve">TOTANA</t>
  </si>
  <si>
    <t xml:space="preserve">968487054</t>
  </si>
  <si>
    <t xml:space="preserve">reservas@hoteljardinesdelasanta.com</t>
  </si>
  <si>
    <t xml:space="preserve">hoteljardinesdelasanta.com</t>
  </si>
  <si>
    <t xml:space="preserve">HOTEL PUERTO JUAN MONTIEL SPA &amp; BASE NÁUTICA</t>
  </si>
  <si>
    <t xml:space="preserve">AVENIDA PUERTO DEPORTIVO, 1</t>
  </si>
  <si>
    <t xml:space="preserve">30889</t>
  </si>
  <si>
    <t xml:space="preserve">ÁGUILAS</t>
  </si>
  <si>
    <t xml:space="preserve">968493493</t>
  </si>
  <si>
    <t xml:space="preserve">reservas@hotelpuertojuanmontiel.com</t>
  </si>
  <si>
    <t xml:space="preserve">hotelpuertojuanmontiel.com</t>
  </si>
  <si>
    <t xml:space="preserve">PETRONILO MARTINEZ PARDO</t>
  </si>
  <si>
    <t xml:space="preserve">C/ CONDE CAMPILLO, 3 BAJO; HOTEL LIDO</t>
  </si>
  <si>
    <t xml:space="preserve">968570700</t>
  </si>
  <si>
    <t xml:space="preserve">info@petronilomartinezpardo.com</t>
  </si>
  <si>
    <t xml:space="preserve">LEONOR DE AQUITANIA</t>
  </si>
  <si>
    <t xml:space="preserve">SAN PEDRO, 60 BAJO</t>
  </si>
  <si>
    <t xml:space="preserve">969231000</t>
  </si>
  <si>
    <t xml:space="preserve">reservas@hotelleonordeaquitania.com</t>
  </si>
  <si>
    <t xml:space="preserve">hotelleonordeaquitania.com</t>
  </si>
  <si>
    <t xml:space="preserve">APARTAMENTO MARINA PLAYA.</t>
  </si>
  <si>
    <t xml:space="preserve">S'ESTANYOL, s/n BAJO</t>
  </si>
  <si>
    <t xml:space="preserve">971332251</t>
  </si>
  <si>
    <t xml:space="preserve">info@apartamentomarinaplaya.com</t>
  </si>
  <si>
    <t xml:space="preserve">HACIENDA NA XAMENA</t>
  </si>
  <si>
    <t xml:space="preserve">URBANITZACIO NA XAMENA, s/n BAJO; IBEROSTAR HOTELES Y APA</t>
  </si>
  <si>
    <t xml:space="preserve">07815</t>
  </si>
  <si>
    <t xml:space="preserve">971334500</t>
  </si>
  <si>
    <t xml:space="preserve">info@laposidonia-ibiza.com</t>
  </si>
  <si>
    <t xml:space="preserve">haciendanaxamena-ibiza.com</t>
  </si>
  <si>
    <t xml:space="preserve">77</t>
  </si>
  <si>
    <t xml:space="preserve">FERRER ISABEL</t>
  </si>
  <si>
    <t xml:space="preserve">RONDA REVOLT DELS PRATS, s/n</t>
  </si>
  <si>
    <t xml:space="preserve">07559</t>
  </si>
  <si>
    <t xml:space="preserve">SON SERVERA</t>
  </si>
  <si>
    <t xml:space="preserve">971585163</t>
  </si>
  <si>
    <t xml:space="preserve">reservas@ferrerhotels.com</t>
  </si>
  <si>
    <t xml:space="preserve">aparthotelferrerisabel.com</t>
  </si>
  <si>
    <t xml:space="preserve">110</t>
  </si>
  <si>
    <t xml:space="preserve">HOTELERA VALLDEMOSINA</t>
  </si>
  <si>
    <t xml:space="preserve">C/ JOVELLANOS, 8 BAJO; C</t>
  </si>
  <si>
    <t xml:space="preserve">971612808</t>
  </si>
  <si>
    <t xml:space="preserve">hoteleravalldemosinasl.com</t>
  </si>
  <si>
    <t xml:space="preserve">SA TANQUETA DE FORNALUX</t>
  </si>
  <si>
    <t xml:space="preserve">CARRER SANT BERNAT, s/n BAJO</t>
  </si>
  <si>
    <t xml:space="preserve">07109</t>
  </si>
  <si>
    <t xml:space="preserve">FORNALUTX</t>
  </si>
  <si>
    <t xml:space="preserve">971638520</t>
  </si>
  <si>
    <t xml:space="preserve">satanquetadefornaluxsl.com</t>
  </si>
  <si>
    <t xml:space="preserve">TRYP MALLORCA SANTA PONSA</t>
  </si>
  <si>
    <t xml:space="preserve">AVENIDA REI JAUME I, 115</t>
  </si>
  <si>
    <t xml:space="preserve">07180</t>
  </si>
  <si>
    <t xml:space="preserve">971692474</t>
  </si>
  <si>
    <t xml:space="preserve">tryp.santaponsa@melia.com</t>
  </si>
  <si>
    <t xml:space="preserve">trypmallorcasantaponsa.com</t>
  </si>
  <si>
    <t xml:space="preserve">GRUPOTEL PORT D´ALCUDIA</t>
  </si>
  <si>
    <t xml:space="preserve">CIGNE BLANC, s/n</t>
  </si>
  <si>
    <t xml:space="preserve">971708240</t>
  </si>
  <si>
    <t xml:space="preserve">palcudia@grupotel.com</t>
  </si>
  <si>
    <t xml:space="preserve">grupotelportdalcudiasl.com</t>
  </si>
  <si>
    <t xml:space="preserve">HOTEL CALATRAVA</t>
  </si>
  <si>
    <t xml:space="preserve">PLAZA LLORENÇ VILLALONGA, 8 BAJO</t>
  </si>
  <si>
    <t xml:space="preserve">971728110</t>
  </si>
  <si>
    <t xml:space="preserve">info@boutiquehotelcalatrava.com</t>
  </si>
  <si>
    <t xml:space="preserve">boutiquehotelcalatrava.com</t>
  </si>
  <si>
    <t xml:space="preserve">HOTEL CASTELL DELS HAMS</t>
  </si>
  <si>
    <t xml:space="preserve">CARRETERA PORTOCRISTO-MANACOR, KILOMETRO 10</t>
  </si>
  <si>
    <t xml:space="preserve">971820276</t>
  </si>
  <si>
    <t xml:space="preserve">hotelhams@yahoo.es</t>
  </si>
  <si>
    <t xml:space="preserve">hotelcastelldelshamssa.com</t>
  </si>
  <si>
    <t xml:space="preserve">270</t>
  </si>
  <si>
    <t xml:space="preserve">CATHERIN ELISABETH TWINE</t>
  </si>
  <si>
    <t xml:space="preserve">VIA VIA CÒNDOR, 46</t>
  </si>
  <si>
    <t xml:space="preserve">07589</t>
  </si>
  <si>
    <t xml:space="preserve">971841266</t>
  </si>
  <si>
    <t xml:space="preserve">catherinelisabethtwine.com</t>
  </si>
  <si>
    <t xml:space="preserve">GRUPOTEL LOS PRÍNCIPES &amp; SPA</t>
  </si>
  <si>
    <t xml:space="preserve">GALIÓ, 31</t>
  </si>
  <si>
    <t xml:space="preserve">971890335</t>
  </si>
  <si>
    <t xml:space="preserve">principes@grupotel.com</t>
  </si>
  <si>
    <t xml:space="preserve">grupotellosprncipesspa.com</t>
  </si>
  <si>
    <t xml:space="preserve">206</t>
  </si>
  <si>
    <t xml:space="preserve">GRUPOTEL PARC NATURAL &amp; SPA</t>
  </si>
  <si>
    <t xml:space="preserve">CARRETERA ARTÀ-PORT ALCÚDIA, s/n BAJO; HOTEL PARCELA NATURAL</t>
  </si>
  <si>
    <t xml:space="preserve">971892017</t>
  </si>
  <si>
    <t xml:space="preserve">parcnatural@grupotel.com</t>
  </si>
  <si>
    <t xml:space="preserve">grupotelparcnaturalspa.com</t>
  </si>
  <si>
    <t xml:space="preserve">HERMES</t>
  </si>
  <si>
    <t xml:space="preserve">HG-001259</t>
  </si>
  <si>
    <t xml:space="preserve">AVINGUDA FERRAN AGULLÓ, 6 BAJO</t>
  </si>
  <si>
    <t xml:space="preserve">972340296</t>
  </si>
  <si>
    <t xml:space="preserve">hotel-hermes@hotmail.com</t>
  </si>
  <si>
    <t xml:space="preserve">hotelhermes-tossademar.com</t>
  </si>
  <si>
    <t xml:space="preserve">MONESTIR DE LES AVELLANES</t>
  </si>
  <si>
    <t xml:space="preserve">HL-000742</t>
  </si>
  <si>
    <t xml:space="preserve">CARRETERA C-12, KILOMETRO 181 BAJO</t>
  </si>
  <si>
    <t xml:space="preserve">25610</t>
  </si>
  <si>
    <t xml:space="preserve">OS DE BALAGUER</t>
  </si>
  <si>
    <t xml:space="preserve">973438006</t>
  </si>
  <si>
    <t xml:space="preserve">fch.dpd@maristes.cat</t>
  </si>
  <si>
    <t xml:space="preserve">monestirdelesavellanes.com</t>
  </si>
  <si>
    <t xml:space="preserve">VAL DE RUDA</t>
  </si>
  <si>
    <t xml:space="preserve">HVA-000618</t>
  </si>
  <si>
    <t xml:space="preserve">ESTACIO BAQUEIRA BERET, s/n BAJO</t>
  </si>
  <si>
    <t xml:space="preserve">25598</t>
  </si>
  <si>
    <t xml:space="preserve">NAUT ARAN</t>
  </si>
  <si>
    <t xml:space="preserve">973645811</t>
  </si>
  <si>
    <t xml:space="preserve">hotel@valderuda.com</t>
  </si>
  <si>
    <t xml:space="preserve">hotelvalderudabaqueira.com</t>
  </si>
  <si>
    <t xml:space="preserve">HOTEL MI CASA EN BARBASTRO</t>
  </si>
  <si>
    <t xml:space="preserve">AVENIDA PIRINEOS, 12 BAJO; NAVE</t>
  </si>
  <si>
    <t xml:space="preserve">22300</t>
  </si>
  <si>
    <t xml:space="preserve">BARBASTRO</t>
  </si>
  <si>
    <t xml:space="preserve">974308884</t>
  </si>
  <si>
    <t xml:space="preserve">hotelmicasaenbarbastro@gmail.com</t>
  </si>
  <si>
    <t xml:space="preserve">hotelmicasaenbarbastro.com</t>
  </si>
  <si>
    <t xml:space="preserve">HOTEL SAN RAMÓN DEL SOMONTANO</t>
  </si>
  <si>
    <t xml:space="preserve">C/ DE LA ACADEMIA CERBUNA, 2</t>
  </si>
  <si>
    <t xml:space="preserve">974312825</t>
  </si>
  <si>
    <t xml:space="preserve">restaurante@hotelsanramonsomontano.com</t>
  </si>
  <si>
    <t xml:space="preserve">hotelsanramonsomontano.com</t>
  </si>
  <si>
    <t xml:space="preserve">SABIÑANIGO CAMP &amp; HOTEL</t>
  </si>
  <si>
    <t xml:space="preserve">CARRETERA N-330, s/n</t>
  </si>
  <si>
    <t xml:space="preserve">22600</t>
  </si>
  <si>
    <t xml:space="preserve">SABIÑÁNIGO</t>
  </si>
  <si>
    <t xml:space="preserve">974338860</t>
  </si>
  <si>
    <t xml:space="preserve">info@sabinanigocamp.com</t>
  </si>
  <si>
    <t xml:space="preserve">hotelcampingsabinanigo.com</t>
  </si>
  <si>
    <t xml:space="preserve">CAMPING BELLAVISTA</t>
  </si>
  <si>
    <t xml:space="preserve">CARRETERA DE GRAUS, 23</t>
  </si>
  <si>
    <t xml:space="preserve">22435</t>
  </si>
  <si>
    <t xml:space="preserve">LA PUEBLA DE CASTRO</t>
  </si>
  <si>
    <t xml:space="preserve">974347070</t>
  </si>
  <si>
    <t xml:space="preserve">info@hotelcampingbellavista.com</t>
  </si>
  <si>
    <t xml:space="preserve">hotelcampingbellavista.com</t>
  </si>
  <si>
    <t xml:space="preserve">EL MIRADOR DE LOS PIRINEOS</t>
  </si>
  <si>
    <t xml:space="preserve">C/ ORDANA, 8</t>
  </si>
  <si>
    <t xml:space="preserve">22792</t>
  </si>
  <si>
    <t xml:space="preserve">SANTA CRUZ DE LA SERÓS</t>
  </si>
  <si>
    <t xml:space="preserve">974355593</t>
  </si>
  <si>
    <t xml:space="preserve">info@elmiradordelospirineos.com</t>
  </si>
  <si>
    <t xml:space="preserve">elmiradordelospirineos.com</t>
  </si>
  <si>
    <t xml:space="preserve">APARTAHOTEL Y SPA JASETANIA</t>
  </si>
  <si>
    <t xml:space="preserve">DOCTOR MARAÑÓN, 5 BAJO</t>
  </si>
  <si>
    <t xml:space="preserve">974365420</t>
  </si>
  <si>
    <t xml:space="preserve">reservas@ahjacetania.es</t>
  </si>
  <si>
    <t xml:space="preserve">apartahotelspajacetania.es</t>
  </si>
  <si>
    <t xml:space="preserve">LA RESERVA DE SAN LEONARDO</t>
  </si>
  <si>
    <t xml:space="preserve">CARRETERA BURGOS, KILOMETRO 401 BAJO(CARRETERA NAC.-KILOMETRO 401)</t>
  </si>
  <si>
    <t xml:space="preserve">42140</t>
  </si>
  <si>
    <t xml:space="preserve">SAN LEONARDO DE YAGÜE</t>
  </si>
  <si>
    <t xml:space="preserve">975376909</t>
  </si>
  <si>
    <t xml:space="preserve">lareservadesanleonardo.com</t>
  </si>
  <si>
    <t xml:space="preserve">62</t>
  </si>
  <si>
    <t xml:space="preserve">HOTEL VIRGINIA RH CONFORT</t>
  </si>
  <si>
    <t xml:space="preserve">C/ LAGUNA NEGRA, 1</t>
  </si>
  <si>
    <t xml:space="preserve">42150</t>
  </si>
  <si>
    <t xml:space="preserve">VINUESA</t>
  </si>
  <si>
    <t xml:space="preserve">975378555</t>
  </si>
  <si>
    <t xml:space="preserve">reservas@virginiarh.net</t>
  </si>
  <si>
    <t xml:space="preserve">hotelvirginiarhconfort.com</t>
  </si>
  <si>
    <t xml:space="preserve">PARACUELLOS DE JILOCA</t>
  </si>
  <si>
    <t xml:space="preserve">CARRETERA SAGUNTO-BURGOS, 17 BAJO(AVENIDA VALENCIA 17)</t>
  </si>
  <si>
    <t xml:space="preserve">50342</t>
  </si>
  <si>
    <t xml:space="preserve">976895512</t>
  </si>
  <si>
    <t xml:space="preserve">info@balneariodeparacuellos.com</t>
  </si>
  <si>
    <t xml:space="preserve">balneariodeparacuellos.com</t>
  </si>
  <si>
    <t xml:space="preserve">CIUTAT DE TARRAGONA</t>
  </si>
  <si>
    <t xml:space="preserve">HT-000729</t>
  </si>
  <si>
    <t xml:space="preserve">PLAÇA IMPERIAL TÀRRACO, 5 BAJO; HOTEL CIUTAT TARRAGONA</t>
  </si>
  <si>
    <t xml:space="preserve">43005</t>
  </si>
  <si>
    <t xml:space="preserve">977250999</t>
  </si>
  <si>
    <t xml:space="preserve">hoteltgn@sbgrup.com</t>
  </si>
  <si>
    <t xml:space="preserve">hotelciutatdetarragona.com</t>
  </si>
  <si>
    <t xml:space="preserve">ESTIVAL CENTURIÓN PLAYA</t>
  </si>
  <si>
    <t xml:space="preserve">HT-000470</t>
  </si>
  <si>
    <t xml:space="preserve">AVENIDA DIPUTACIÓN, 70 BAJO</t>
  </si>
  <si>
    <t xml:space="preserve">977361454</t>
  </si>
  <si>
    <t xml:space="preserve">reservas@hesperia.com</t>
  </si>
  <si>
    <t xml:space="preserve">estivalcenturinplayasl.com</t>
  </si>
  <si>
    <t xml:space="preserve">CALIFORNIA GARDEN</t>
  </si>
  <si>
    <t xml:space="preserve">HT-000634</t>
  </si>
  <si>
    <t xml:space="preserve">AUTOVIA SALOU-TARRAGONA, 13 BAJO</t>
  </si>
  <si>
    <t xml:space="preserve">977381100</t>
  </si>
  <si>
    <t xml:space="preserve">info@hotelescaliforniasalou.com</t>
  </si>
  <si>
    <t xml:space="preserve">hotelescaliforniasalou.com</t>
  </si>
  <si>
    <t xml:space="preserve">469</t>
  </si>
  <si>
    <t xml:space="preserve">TRADE CENTER TARRAGONA</t>
  </si>
  <si>
    <t xml:space="preserve">TRAVESIA CARRETERA VALENCIA, 206 BAJO</t>
  </si>
  <si>
    <t xml:space="preserve">43006</t>
  </si>
  <si>
    <t xml:space="preserve">977505381</t>
  </si>
  <si>
    <t xml:space="preserve">tradecentertarragonasl.com</t>
  </si>
  <si>
    <t xml:space="preserve">HOTEL VILLA MONTER - ALCAÑIZ</t>
  </si>
  <si>
    <t xml:space="preserve">CAMINO SIFONES, s/n</t>
  </si>
  <si>
    <t xml:space="preserve">44600</t>
  </si>
  <si>
    <t xml:space="preserve">ALCAÑIZ</t>
  </si>
  <si>
    <t xml:space="preserve">978071712</t>
  </si>
  <si>
    <t xml:space="preserve">hotelvillamonteralcaiz.com</t>
  </si>
  <si>
    <t xml:space="preserve">HOTEL RESTAURANTE ESTHER</t>
  </si>
  <si>
    <t xml:space="preserve">C/ VIRGEN DE LA VEGA, 29</t>
  </si>
  <si>
    <t xml:space="preserve">44432</t>
  </si>
  <si>
    <t xml:space="preserve">ALCALÁ DE LA SELVA</t>
  </si>
  <si>
    <t xml:space="preserve">978801040</t>
  </si>
  <si>
    <t xml:space="preserve">reservas@hotelesther.com</t>
  </si>
  <si>
    <t xml:space="preserve">hotelrestauranteesther.com</t>
  </si>
  <si>
    <t xml:space="preserve">ALBERGUE LA MORENA 1920</t>
  </si>
  <si>
    <t xml:space="preserve">C/ LA NAVA, s/n</t>
  </si>
  <si>
    <t xml:space="preserve">34192</t>
  </si>
  <si>
    <t xml:space="preserve">GRIJOTA</t>
  </si>
  <si>
    <t xml:space="preserve">979065052</t>
  </si>
  <si>
    <t xml:space="preserve">alberguelamorena1920sl.com</t>
  </si>
  <si>
    <t xml:space="preserve">PASEO EL MONASTERIO, s/n BAJO</t>
  </si>
  <si>
    <t xml:space="preserve">posadasantamarialareal.com</t>
  </si>
  <si>
    <t xml:space="preserve">UNIVERSAL</t>
  </si>
  <si>
    <t xml:space="preserve">PRAZA GALICIA, 2 BAJO; HOTEL PLAZA</t>
  </si>
  <si>
    <t xml:space="preserve">15702</t>
  </si>
  <si>
    <t xml:space="preserve">981585800</t>
  </si>
  <si>
    <t xml:space="preserve">recepcion.universal@4mhoteles.com</t>
  </si>
  <si>
    <t xml:space="preserve">hoteluniversalsantiago.com</t>
  </si>
  <si>
    <t xml:space="preserve">PARRILLADA MAR Y TIERRA</t>
  </si>
  <si>
    <t xml:space="preserve">HUMBOLDT, s/n</t>
  </si>
  <si>
    <t xml:space="preserve">15172</t>
  </si>
  <si>
    <t xml:space="preserve">OLEIROS</t>
  </si>
  <si>
    <t xml:space="preserve">981614043</t>
  </si>
  <si>
    <t xml:space="preserve">parrilladamarytierrasl.com</t>
  </si>
  <si>
    <t xml:space="preserve">Q VIVEIRO</t>
  </si>
  <si>
    <t xml:space="preserve">BARRIO VERXELES, 3 BAJO; GALERIA COMERCIAL</t>
  </si>
  <si>
    <t xml:space="preserve">27850</t>
  </si>
  <si>
    <t xml:space="preserve">982562431</t>
  </si>
  <si>
    <t xml:space="preserve">qviveiro@dhhoteles.com</t>
  </si>
  <si>
    <t xml:space="preserve">facebook.com/hotelqviveiro</t>
  </si>
  <si>
    <t xml:space="preserve">HOTEL BALNEARIO CONVENTO LAS CLARAS</t>
  </si>
  <si>
    <t xml:space="preserve">PLAZA COMUNEROS, 1 BAJO</t>
  </si>
  <si>
    <t xml:space="preserve">47300</t>
  </si>
  <si>
    <t xml:space="preserve">PEÑAFIEL</t>
  </si>
  <si>
    <t xml:space="preserve">983878168</t>
  </si>
  <si>
    <t xml:space="preserve">info@hotelconventolasclaras.com</t>
  </si>
  <si>
    <t xml:space="preserve">hotelconventolasclaras.com</t>
  </si>
  <si>
    <t xml:space="preserve">ROOM MATE MARCOS</t>
  </si>
  <si>
    <t xml:space="preserve">CAVEDA, 23 BAJO</t>
  </si>
  <si>
    <t xml:space="preserve">33002</t>
  </si>
  <si>
    <t xml:space="preserve">985227272</t>
  </si>
  <si>
    <t xml:space="preserve">marcos@room-matehotels.com</t>
  </si>
  <si>
    <t xml:space="preserve">marcos.room-matehotels.com</t>
  </si>
  <si>
    <t xml:space="preserve">HOTEL EL ZÁNGANO</t>
  </si>
  <si>
    <t xml:space="preserve">C/ LA GRANJA, s/n</t>
  </si>
  <si>
    <t xml:space="preserve">33720</t>
  </si>
  <si>
    <t xml:space="preserve">BOAL</t>
  </si>
  <si>
    <t xml:space="preserve">985620142</t>
  </si>
  <si>
    <t xml:space="preserve">informacion@hotelparrillaelzangano.com</t>
  </si>
  <si>
    <t xml:space="preserve">hotelparrillaelzangano.com</t>
  </si>
  <si>
    <t xml:space="preserve">CASA VICENTE</t>
  </si>
  <si>
    <t xml:space="preserve">CARRETERA GENERAL, s/n BAJO</t>
  </si>
  <si>
    <t xml:space="preserve">33769</t>
  </si>
  <si>
    <t xml:space="preserve">CASTROPOL</t>
  </si>
  <si>
    <t xml:space="preserve">985635051</t>
  </si>
  <si>
    <t xml:space="preserve">info@cavicente.com</t>
  </si>
  <si>
    <t xml:space="preserve">restaurantecasavicente.com</t>
  </si>
  <si>
    <t xml:space="preserve">HOTEL PLAZA</t>
  </si>
  <si>
    <t xml:space="preserve">ROBERTO FRASSINELLI, 3</t>
  </si>
  <si>
    <t xml:space="preserve">985848308</t>
  </si>
  <si>
    <t xml:space="preserve">cangashotelplaza@yahoo.es</t>
  </si>
  <si>
    <t xml:space="preserve">hotelplazacangasdeonis.com</t>
  </si>
  <si>
    <t xml:space="preserve">LA SALMONERA</t>
  </si>
  <si>
    <t xml:space="preserve">LUGAR CAÑO, 41 BAJO; LA SALMONERA</t>
  </si>
  <si>
    <t xml:space="preserve">33557</t>
  </si>
  <si>
    <t xml:space="preserve">985849213</t>
  </si>
  <si>
    <t xml:space="preserve">info@lalmonera.com</t>
  </si>
  <si>
    <t xml:space="preserve">picosdeuropa.net/salmonera</t>
  </si>
  <si>
    <t xml:space="preserve">LA MARINA</t>
  </si>
  <si>
    <t xml:space="preserve">C/ GRAN VÍA, 36 BAJO</t>
  </si>
  <si>
    <t xml:space="preserve">33560</t>
  </si>
  <si>
    <t xml:space="preserve">985860050</t>
  </si>
  <si>
    <t xml:space="preserve">hotelmarinaribadesella@yahoo.es</t>
  </si>
  <si>
    <t xml:space="preserve">hotelmarinaribadesella.com</t>
  </si>
  <si>
    <t xml:space="preserve">HOTEL MONUMENTAL NARANCO</t>
  </si>
  <si>
    <t xml:space="preserve">MARCELINO SUÁREZ, 29 BAJO</t>
  </si>
  <si>
    <t xml:space="preserve">33012</t>
  </si>
  <si>
    <t xml:space="preserve">985963280</t>
  </si>
  <si>
    <t xml:space="preserve">reservas.naranco@hoteles-silken.com</t>
  </si>
  <si>
    <t xml:space="preserve">hotelmonumentalnaranco.com</t>
  </si>
  <si>
    <t xml:space="preserve">APARTAHOTEL PORTAL DE LEÓN</t>
  </si>
  <si>
    <t xml:space="preserve">CARRETERA PONFERRADA-ESPINA, 98 BAJO</t>
  </si>
  <si>
    <t xml:space="preserve">24110</t>
  </si>
  <si>
    <t xml:space="preserve">VILLABLINO</t>
  </si>
  <si>
    <t xml:space="preserve">987491085</t>
  </si>
  <si>
    <t xml:space="preserve">info@apartahotelportaldeleón.com</t>
  </si>
  <si>
    <t xml:space="preserve">apartahotelportaldeleon.es</t>
  </si>
  <si>
    <t xml:space="preserve">PRADA A TOPE - PALACIO DE CANEDO</t>
  </si>
  <si>
    <t xml:space="preserve">C/ SAN MARTÍN, 3 BAJO OFICINA</t>
  </si>
  <si>
    <t xml:space="preserve">24546</t>
  </si>
  <si>
    <t xml:space="preserve">ARGANZA</t>
  </si>
  <si>
    <t xml:space="preserve">987563366</t>
  </si>
  <si>
    <t xml:space="preserve">info@pradaatope.es</t>
  </si>
  <si>
    <t xml:space="preserve">pradaatope.es/restaurante/</t>
  </si>
  <si>
    <t xml:space="preserve">ALVARO MARTINEZ MARTINEZ</t>
  </si>
  <si>
    <t xml:space="preserve">CARRETERA N-VI, KILOMETRO 333 PRADORREY</t>
  </si>
  <si>
    <t xml:space="preserve">24700</t>
  </si>
  <si>
    <t xml:space="preserve">ASTORGA</t>
  </si>
  <si>
    <t xml:space="preserve">987606611</t>
  </si>
  <si>
    <t xml:space="preserve">alvaromartinezmartinez.com</t>
  </si>
  <si>
    <t xml:space="preserve">HOTEL BRASIL</t>
  </si>
  <si>
    <t xml:space="preserve">AVENIDA DE CASTILLA, 7 BAJO</t>
  </si>
  <si>
    <t xml:space="preserve">32600</t>
  </si>
  <si>
    <t xml:space="preserve">VERÍN</t>
  </si>
  <si>
    <t xml:space="preserve">988410249</t>
  </si>
  <si>
    <t xml:space="preserve">restaurantebrasilverin@gmail.com</t>
  </si>
  <si>
    <t xml:space="preserve">restaurantebrasilverin.com</t>
  </si>
  <si>
    <t xml:space="preserve">LA CASA DE LOS TEMPLARIOS</t>
  </si>
  <si>
    <t xml:space="preserve">C/ GARCIA MESONERO, 11</t>
  </si>
  <si>
    <t xml:space="preserve">lacasadelostemplarios@gmail.com</t>
  </si>
  <si>
    <t xml:space="preserve">lacasadelostemplarios.com</t>
  </si>
  <si>
    <t xml:space="preserve">LA HACIENDA</t>
  </si>
  <si>
    <t xml:space="preserve">CARRER CALA EN BASTER, s/n</t>
  </si>
  <si>
    <t xml:space="preserve">info@lahaciendasmartresort.com</t>
  </si>
  <si>
    <t xml:space="preserve">lahaciendasmartresort.com</t>
  </si>
  <si>
    <t xml:space="preserve">EL INDIANA</t>
  </si>
  <si>
    <t xml:space="preserve">LA CONCHA, s/n BAJO</t>
  </si>
  <si>
    <t xml:space="preserve">33596</t>
  </si>
  <si>
    <t xml:space="preserve">hola@indianaboutiquehotel.com</t>
  </si>
  <si>
    <t xml:space="preserve">indianaboutiquehotel.com/</t>
  </si>
  <si>
    <t xml:space="preserve">CASA GRANDE DA CAPELLANIA</t>
  </si>
  <si>
    <t xml:space="preserve">LUGAR A ESCLAVITUDE, 3</t>
  </si>
  <si>
    <t xml:space="preserve">15980</t>
  </si>
  <si>
    <t xml:space="preserve">PADRÓN</t>
  </si>
  <si>
    <t xml:space="preserve">info@cagrandedacapellania.com</t>
  </si>
  <si>
    <t xml:space="preserve">casagrandedacapellania.es</t>
  </si>
  <si>
    <t xml:space="preserve">CASA RURAL LOS EMILIETES</t>
  </si>
  <si>
    <t xml:space="preserve">C/ MAYOR, 30 BAJO</t>
  </si>
  <si>
    <t xml:space="preserve">02327</t>
  </si>
  <si>
    <t xml:space="preserve">POZUELO</t>
  </si>
  <si>
    <t xml:space="preserve">crlosemilietes@yahoo.es</t>
  </si>
  <si>
    <t xml:space="preserve">casarurallosemilietes.com</t>
  </si>
  <si>
    <t xml:space="preserve">HOLIDAY PARK CASA DEL MUNDO</t>
  </si>
  <si>
    <t xml:space="preserve">PARTIDA TORROSELLA, 47</t>
  </si>
  <si>
    <t xml:space="preserve">03109</t>
  </si>
  <si>
    <t xml:space="preserve">TIBI</t>
  </si>
  <si>
    <t xml:space="preserve">info@holidayparkcadelmundo.com</t>
  </si>
  <si>
    <t xml:space="preserve">SIGISMUNF HATZENBOELLER</t>
  </si>
  <si>
    <t xml:space="preserve">AVINGUDA LES CALCIDES (URBANIZACIÓN LA VINYA), 56 1º 69</t>
  </si>
  <si>
    <t xml:space="preserve">03720</t>
  </si>
  <si>
    <t xml:space="preserve">BENISSA</t>
  </si>
  <si>
    <t xml:space="preserve">info@sigismunfhatzenboeller.com</t>
  </si>
  <si>
    <t xml:space="preserve">sigismunfhatzenboeller.es</t>
  </si>
  <si>
    <t xml:space="preserve">HOTEL RURAL GRAN MAESTRE</t>
  </si>
  <si>
    <t xml:space="preserve">CARRETERA EX-104, 62</t>
  </si>
  <si>
    <t xml:space="preserve">06600</t>
  </si>
  <si>
    <t xml:space="preserve">CABEZA DEL BUEY</t>
  </si>
  <si>
    <t xml:space="preserve">hrgranmaestre@gmail.com</t>
  </si>
  <si>
    <t xml:space="preserve">hotelruralgranmaestre.com</t>
  </si>
  <si>
    <t xml:space="preserve">CASTILLO, s/n</t>
  </si>
  <si>
    <t xml:space="preserve">06270</t>
  </si>
  <si>
    <t xml:space="preserve">SEGURA DE LEÓN</t>
  </si>
  <si>
    <t xml:space="preserve">info@elcastillo.com</t>
  </si>
  <si>
    <t xml:space="preserve">hotelcastillodesegura.com</t>
  </si>
  <si>
    <t xml:space="preserve">BARCELONA FIRA BOUTIQUE</t>
  </si>
  <si>
    <t xml:space="preserve">PLAÇA PLAZA JOVENTUT, 80</t>
  </si>
  <si>
    <t xml:space="preserve">08020</t>
  </si>
  <si>
    <t xml:space="preserve">info@barcelonafiraboutique.com</t>
  </si>
  <si>
    <t xml:space="preserve">MAS CAN CALET APARTHOTEL</t>
  </si>
  <si>
    <t xml:space="preserve">CARRER SERRA, 2 B</t>
  </si>
  <si>
    <t xml:space="preserve">08520</t>
  </si>
  <si>
    <t xml:space="preserve">LES FRANQUESES DEL VALLÈS</t>
  </si>
  <si>
    <t xml:space="preserve">reservas@mas-cancalet.com</t>
  </si>
  <si>
    <t xml:space="preserve">mascancaletaparthotel.com</t>
  </si>
  <si>
    <t xml:space="preserve">HOTEL JUST STYLE EL MAÑICO</t>
  </si>
  <si>
    <t xml:space="preserve">MARJALS, 6</t>
  </si>
  <si>
    <t xml:space="preserve">mariquigema@hotmail.com</t>
  </si>
  <si>
    <t xml:space="preserve">hoteljuststyleelmaico.com</t>
  </si>
  <si>
    <t xml:space="preserve">CASA TURÍSTICA SAN AGUSTÍN</t>
  </si>
  <si>
    <t xml:space="preserve">C/ POZANCO, 19</t>
  </si>
  <si>
    <t xml:space="preserve">14001</t>
  </si>
  <si>
    <t xml:space="preserve">reservas@casasanagustin.es</t>
  </si>
  <si>
    <t xml:space="preserve">casatursticasanagustn.com</t>
  </si>
  <si>
    <t xml:space="preserve">HOSPEDERIA BALLESTEROS</t>
  </si>
  <si>
    <t xml:space="preserve">ALDEA BALLESTEROS, s/n</t>
  </si>
  <si>
    <t xml:space="preserve">16196</t>
  </si>
  <si>
    <t xml:space="preserve">VILLAR DE OLALLA</t>
  </si>
  <si>
    <t xml:space="preserve">hospederiaballesteros@gmail.com</t>
  </si>
  <si>
    <t xml:space="preserve">hospederiaballesteros.com</t>
  </si>
  <si>
    <t xml:space="preserve">MONTJUIC BED &amp; BREAKFAST</t>
  </si>
  <si>
    <t xml:space="preserve">ONZE DE SETEMBRE, 1</t>
  </si>
  <si>
    <t xml:space="preserve">17007</t>
  </si>
  <si>
    <t xml:space="preserve">info@montjuicbed&amp;breakfast.com</t>
  </si>
  <si>
    <t xml:space="preserve">COSTA AZUL SERVICES 2010</t>
  </si>
  <si>
    <t xml:space="preserve">C/ ALDEBARAN, 71 CHº</t>
  </si>
  <si>
    <t xml:space="preserve">28130</t>
  </si>
  <si>
    <t xml:space="preserve">VALDEOLMOS-ALALPARDO</t>
  </si>
  <si>
    <t xml:space="preserve">costaazulservices2010@gmail.com</t>
  </si>
  <si>
    <t xml:space="preserve">costaazulservices2010.com</t>
  </si>
  <si>
    <t xml:space="preserve">HOTEL RURAL EL PAPAMOSCAS</t>
  </si>
  <si>
    <t xml:space="preserve">C/ PILÓN, 30</t>
  </si>
  <si>
    <t xml:space="preserve">28191</t>
  </si>
  <si>
    <t xml:space="preserve">LA HIRUELA</t>
  </si>
  <si>
    <t xml:space="preserve">sandragilescalante@hotmail.com</t>
  </si>
  <si>
    <t xml:space="preserve">hotelruralelpapamoscas.es</t>
  </si>
  <si>
    <t xml:space="preserve">HOTEL RURAL LOS PINTORES</t>
  </si>
  <si>
    <t xml:space="preserve">PRESBÍTERO JOSÉ MORENO, 20 BAJO</t>
  </si>
  <si>
    <t xml:space="preserve">29370</t>
  </si>
  <si>
    <t xml:space="preserve">BENAOJÁN</t>
  </si>
  <si>
    <t xml:space="preserve">grandullon2009@hotmail.com</t>
  </si>
  <si>
    <t xml:space="preserve">BOUTIQUE X PUEBLO, BENALMÁDENA</t>
  </si>
  <si>
    <t xml:space="preserve">C/ LIRIO, 5</t>
  </si>
  <si>
    <t xml:space="preserve">29639</t>
  </si>
  <si>
    <t xml:space="preserve">info@boutiquexpueblobenalmádena.com</t>
  </si>
  <si>
    <t xml:space="preserve">whitevillageboutique.com/</t>
  </si>
  <si>
    <t xml:space="preserve">CAÑAVERAL S. S.COOP. GALEGA</t>
  </si>
  <si>
    <t xml:space="preserve">RUA DOCTOR CADAVAL, 2</t>
  </si>
  <si>
    <t xml:space="preserve">36202</t>
  </si>
  <si>
    <t xml:space="preserve">gerencia@asesoriaemprendedor.es</t>
  </si>
  <si>
    <t xml:space="preserve">AS HOTELES TORRENT</t>
  </si>
  <si>
    <t xml:space="preserve">AUTOVIA MEDITERRÁNEO, s/n 0 KILOMETRO 345, 5</t>
  </si>
  <si>
    <t xml:space="preserve">46901</t>
  </si>
  <si>
    <t xml:space="preserve">TORRENT</t>
  </si>
  <si>
    <t xml:space="preserve">astorrent@es.areasmail.com</t>
  </si>
  <si>
    <t xml:space="preserve">hotelashotelestorrent.com</t>
  </si>
  <si>
    <t xml:space="preserve">HOSTAL TEXAS 2</t>
  </si>
  <si>
    <t xml:space="preserve">PASEO JUSTICIA, 62</t>
  </si>
  <si>
    <t xml:space="preserve">50740</t>
  </si>
  <si>
    <t xml:space="preserve">FUENTES DE EBRO</t>
  </si>
  <si>
    <t xml:space="preserve">hostaltexas2@hotmail.com</t>
  </si>
  <si>
    <t xml:space="preserve">katestravelexperience.eu/</t>
  </si>
  <si>
    <t xml:space="preserve">CORRALEJO GARDEN&amp;RELAX</t>
  </si>
  <si>
    <t xml:space="preserve">C/ GALICIA, 27</t>
  </si>
  <si>
    <t xml:space="preserve">621 24 81 21</t>
  </si>
  <si>
    <t xml:space="preserve">info@corralejogarden&amp;relax.com</t>
  </si>
  <si>
    <t xml:space="preserve">ALTA SEGARRA</t>
  </si>
  <si>
    <t xml:space="preserve">HCC-004238</t>
  </si>
  <si>
    <t xml:space="preserve">PASSEIG SANTA CALAMANDA, 20</t>
  </si>
  <si>
    <t xml:space="preserve">08280</t>
  </si>
  <si>
    <t xml:space="preserve">CALAF</t>
  </si>
  <si>
    <t xml:space="preserve">625 22 28 51</t>
  </si>
  <si>
    <t xml:space="preserve">info@hotelaltasegarra.com</t>
  </si>
  <si>
    <t xml:space="preserve">hotelaltasegarra.com/web/</t>
  </si>
  <si>
    <t xml:space="preserve">SANTA CRUZ PORTUGAL</t>
  </si>
  <si>
    <t xml:space="preserve">ALAMEDA PRINCIPAL, 36 BAJO B1</t>
  </si>
  <si>
    <t xml:space="preserve">29005</t>
  </si>
  <si>
    <t xml:space="preserve">635 378 132</t>
  </si>
  <si>
    <t xml:space="preserve">info@santacruz-apartments.com</t>
  </si>
  <si>
    <t xml:space="preserve">santacruz-apartments.com/</t>
  </si>
  <si>
    <t xml:space="preserve">HOSTERÍA VILLA DE CASTRO</t>
  </si>
  <si>
    <t xml:space="preserve">C/ LOS HUERTOS, 2</t>
  </si>
  <si>
    <t xml:space="preserve">39700</t>
  </si>
  <si>
    <t xml:space="preserve">CASTRO-URDIALES</t>
  </si>
  <si>
    <t xml:space="preserve">650 483 650</t>
  </si>
  <si>
    <t xml:space="preserve">hosteriavilladecastro@gmail.com</t>
  </si>
  <si>
    <t xml:space="preserve">hosteriavilladecastro.com</t>
  </si>
  <si>
    <t xml:space="preserve">PENSIÓN SAN IGNACIO CENTRO</t>
  </si>
  <si>
    <t xml:space="preserve">PLAZA BUEN PASTOR / ARTZAI ONAREN ENPARANTZA, 18</t>
  </si>
  <si>
    <t xml:space="preserve">20005</t>
  </si>
  <si>
    <t xml:space="preserve">675 90 91 78</t>
  </si>
  <si>
    <t xml:space="preserve">info@pensiónnignaciocentro.com</t>
  </si>
  <si>
    <t xml:space="preserve">CONVENTO SANTA ANA</t>
  </si>
  <si>
    <t xml:space="preserve">CARRETERA BERLANGA, 4 BAJO</t>
  </si>
  <si>
    <t xml:space="preserve">19270</t>
  </si>
  <si>
    <t xml:space="preserve">ATIENZA</t>
  </si>
  <si>
    <t xml:space="preserve">677 994 483</t>
  </si>
  <si>
    <t xml:space="preserve">reservas@hotelconventosantaana.com</t>
  </si>
  <si>
    <t xml:space="preserve">hotelconventosantaana.com</t>
  </si>
  <si>
    <t xml:space="preserve">LA ALEGRIA DE LA ALCARRIA</t>
  </si>
  <si>
    <t xml:space="preserve">JUAN MANUEL ALAVEDRA, 16, 18 Y 20</t>
  </si>
  <si>
    <t xml:space="preserve">19268</t>
  </si>
  <si>
    <t xml:space="preserve">TORREMOCHA DEL CAMPO</t>
  </si>
  <si>
    <t xml:space="preserve">686 77 14 22</t>
  </si>
  <si>
    <t xml:space="preserve">marisa@laalegriadelaalcarria.com</t>
  </si>
  <si>
    <t xml:space="preserve">laalegriadelaalcarria.com</t>
  </si>
  <si>
    <t xml:space="preserve">ESTUDIO DEUSTO</t>
  </si>
  <si>
    <t xml:space="preserve">ENEKURI ETORBIDEA, 39</t>
  </si>
  <si>
    <t xml:space="preserve">48014</t>
  </si>
  <si>
    <t xml:space="preserve">691 86 78 79</t>
  </si>
  <si>
    <t xml:space="preserve">reservasestudiosbilbao@gmail.com</t>
  </si>
  <si>
    <t xml:space="preserve">estudiosbilbaodeusto.com/</t>
  </si>
  <si>
    <t xml:space="preserve">HOTEL RITUAL MASPALOMAS</t>
  </si>
  <si>
    <t xml:space="preserve">AVENIDA ALFÉRECES PROVISIONALES, 33</t>
  </si>
  <si>
    <t xml:space="preserve">828124335</t>
  </si>
  <si>
    <t xml:space="preserve">maspalomas@hotelritual.com</t>
  </si>
  <si>
    <t xml:space="preserve">hotelritualmaspalomas.com</t>
  </si>
  <si>
    <t xml:space="preserve">HOTEL PLAYA DE CAMARIÑAS</t>
  </si>
  <si>
    <t xml:space="preserve">RUA ÁREA DA VILA, 52</t>
  </si>
  <si>
    <t xml:space="preserve">15123</t>
  </si>
  <si>
    <t xml:space="preserve">CAMARIÑAS</t>
  </si>
  <si>
    <t xml:space="preserve">881821200</t>
  </si>
  <si>
    <t xml:space="preserve">reservas@hotelplayadecamarinas.com</t>
  </si>
  <si>
    <t xml:space="preserve">hotelplayadecamarinas.com</t>
  </si>
  <si>
    <t xml:space="preserve">ILUNION PUERTA DE TRIANA</t>
  </si>
  <si>
    <t xml:space="preserve">C/ REYES CATÓLICOS, 5 BAJO; HOTEL CONFORTEL</t>
  </si>
  <si>
    <t xml:space="preserve">902195737</t>
  </si>
  <si>
    <t xml:space="preserve">reservaspuertadetriana@ilunionhotels.com</t>
  </si>
  <si>
    <t xml:space="preserve">ilunionpuertadetriana.com</t>
  </si>
  <si>
    <t xml:space="preserve">HOTEL ACTA ARTHOTEL</t>
  </si>
  <si>
    <t xml:space="preserve">MUNTANER, 262</t>
  </si>
  <si>
    <t xml:space="preserve">08021</t>
  </si>
  <si>
    <t xml:space="preserve">902222103</t>
  </si>
  <si>
    <t xml:space="preserve">arthotel@andorra.ad</t>
  </si>
  <si>
    <t xml:space="preserve">hotel-arthotelandorra.com</t>
  </si>
  <si>
    <t xml:space="preserve">HOTEL SOLVASA VALENCIA</t>
  </si>
  <si>
    <t xml:space="preserve">AVENIDA PUERTO, 129 BAJO</t>
  </si>
  <si>
    <t xml:space="preserve">46022</t>
  </si>
  <si>
    <t xml:space="preserve">902322007</t>
  </si>
  <si>
    <t xml:space="preserve">comercial@checkinhoteles.com</t>
  </si>
  <si>
    <t xml:space="preserve">hotelsolvasa-valencia.com</t>
  </si>
  <si>
    <t xml:space="preserve">COLON ANTEQUERA</t>
  </si>
  <si>
    <t xml:space="preserve">INFANTE DON FERNANDO, 29</t>
  </si>
  <si>
    <t xml:space="preserve">902902749</t>
  </si>
  <si>
    <t xml:space="preserve">info@castelcolon.com</t>
  </si>
  <si>
    <t xml:space="preserve">hostal-colonantequera.com</t>
  </si>
  <si>
    <t xml:space="preserve">CIUTAT DE MONTCADA SERCOTEL</t>
  </si>
  <si>
    <t xml:space="preserve">HB-004510</t>
  </si>
  <si>
    <t xml:space="preserve">CARRER VERDI, 12</t>
  </si>
  <si>
    <t xml:space="preserve">08110</t>
  </si>
  <si>
    <t xml:space="preserve">MONTCADA I REIXAC</t>
  </si>
  <si>
    <t xml:space="preserve">902903567</t>
  </si>
  <si>
    <t xml:space="preserve">reservas@hotelciutatdemontcada.com</t>
  </si>
  <si>
    <t xml:space="preserve">hotelciutatdemontcada.com</t>
  </si>
  <si>
    <t xml:space="preserve">THE OLIVER APARTAMENTOS</t>
  </si>
  <si>
    <t xml:space="preserve">VIA DOS CASTILLAS, 9 B</t>
  </si>
  <si>
    <t xml:space="preserve">28224</t>
  </si>
  <si>
    <t xml:space="preserve">POZUELO DE ALARCÓN</t>
  </si>
  <si>
    <t xml:space="preserve">910497373</t>
  </si>
  <si>
    <t xml:space="preserve">theoliver@artehoteles.com</t>
  </si>
  <si>
    <t xml:space="preserve">theoliverapartamentos.com</t>
  </si>
  <si>
    <t xml:space="preserve">ONE SHOT FORTUNY 07</t>
  </si>
  <si>
    <t xml:space="preserve">C/ FORTUNY, 7</t>
  </si>
  <si>
    <t xml:space="preserve">28010</t>
  </si>
  <si>
    <t xml:space="preserve">910885868</t>
  </si>
  <si>
    <t xml:space="preserve">fortuny07@oneshothotels.com</t>
  </si>
  <si>
    <t xml:space="preserve">hoteloneshotfortuny07.com</t>
  </si>
  <si>
    <t xml:space="preserve">CABALLERO ERRANTE</t>
  </si>
  <si>
    <t xml:space="preserve">C/ PADRE RUBIO, 14</t>
  </si>
  <si>
    <t xml:space="preserve">28029</t>
  </si>
  <si>
    <t xml:space="preserve">911441330</t>
  </si>
  <si>
    <t xml:space="preserve">hotel@hotelcaballeroerrante.com</t>
  </si>
  <si>
    <t xml:space="preserve">hotelcaballeroerrante.com</t>
  </si>
  <si>
    <t xml:space="preserve">LA PACHARA EL REVENTON</t>
  </si>
  <si>
    <t xml:space="preserve">C/ CEA BERMUDEZ, 67</t>
  </si>
  <si>
    <t xml:space="preserve">28003</t>
  </si>
  <si>
    <t xml:space="preserve">914361374</t>
  </si>
  <si>
    <t xml:space="preserve">franciscodejulio@gmail.com</t>
  </si>
  <si>
    <t xml:space="preserve">lapacharaelreventonsl.com</t>
  </si>
  <si>
    <t xml:space="preserve">PETIT PALACE TRES CRUCES</t>
  </si>
  <si>
    <t xml:space="preserve">C/ TRES CRUCES, 6 BAJO</t>
  </si>
  <si>
    <t xml:space="preserve">915223327</t>
  </si>
  <si>
    <t xml:space="preserve">trescruces@petitpalace.com</t>
  </si>
  <si>
    <t xml:space="preserve">APARTAMENTOS LA FLORIDA</t>
  </si>
  <si>
    <t xml:space="preserve">C/ ROSA DE LIMA (LAS MATAS), 2 BAJO</t>
  </si>
  <si>
    <t xml:space="preserve">916304293</t>
  </si>
  <si>
    <t xml:space="preserve">info@apartamentoslaflorida.com</t>
  </si>
  <si>
    <t xml:space="preserve">HOSTAL LOS ÁNGELES PENSIÓN</t>
  </si>
  <si>
    <t xml:space="preserve">C/ MIÑO, 14 BAJO</t>
  </si>
  <si>
    <t xml:space="preserve">28100</t>
  </si>
  <si>
    <t xml:space="preserve">ALCOBENDAS</t>
  </si>
  <si>
    <t xml:space="preserve">916515006</t>
  </si>
  <si>
    <t xml:space="preserve">info@hostallosangelesalcobendas.com</t>
  </si>
  <si>
    <t xml:space="preserve">hostallosngelespensin.com</t>
  </si>
  <si>
    <t xml:space="preserve">ROOM MATE ÓSCAR</t>
  </si>
  <si>
    <t xml:space="preserve">PLAZA PEDRO ZEROLO, 12 BAJO; ROOM MATE, S.L.</t>
  </si>
  <si>
    <t xml:space="preserve">917011173</t>
  </si>
  <si>
    <t xml:space="preserve">oscar@room-matehotels.com</t>
  </si>
  <si>
    <t xml:space="preserve">oscar.room-matehotels.com</t>
  </si>
  <si>
    <t xml:space="preserve">66</t>
  </si>
  <si>
    <t xml:space="preserve">ME MADRID REINA VICTORIA</t>
  </si>
  <si>
    <t xml:space="preserve">PLAZA SANTA ANA, 14 BAJO; BAJA</t>
  </si>
  <si>
    <t xml:space="preserve">917016000</t>
  </si>
  <si>
    <t xml:space="preserve">info@memadridreinavictoria.com</t>
  </si>
  <si>
    <t xml:space="preserve">AC HOTEL ALCALÁ DE HENARES</t>
  </si>
  <si>
    <t xml:space="preserve">C/ OCTAVIO PAZ, 25 BAJO</t>
  </si>
  <si>
    <t xml:space="preserve">918023970</t>
  </si>
  <si>
    <t xml:space="preserve">acalcala@ac-hotels.com</t>
  </si>
  <si>
    <t xml:space="preserve">achotelalcaldehenares.com</t>
  </si>
  <si>
    <t xml:space="preserve">APARTAHOTEL VILLANUEVA</t>
  </si>
  <si>
    <t xml:space="preserve">SAN PEDRO, 1</t>
  </si>
  <si>
    <t xml:space="preserve">28229</t>
  </si>
  <si>
    <t xml:space="preserve">VILLANUEVA DEL PARDILLO</t>
  </si>
  <si>
    <t xml:space="preserve">918107191</t>
  </si>
  <si>
    <t xml:space="preserve">info@apartahotelvillanueva.com</t>
  </si>
  <si>
    <t xml:space="preserve">SUITES BARRIO SALAMANCA</t>
  </si>
  <si>
    <t xml:space="preserve">GENERAL ORAÁ, 17 BAJO(LOCAL)</t>
  </si>
  <si>
    <t xml:space="preserve">28006</t>
  </si>
  <si>
    <t xml:space="preserve">918255900</t>
  </si>
  <si>
    <t xml:space="preserve">info@hotelbarriodesalamanca.es</t>
  </si>
  <si>
    <t xml:space="preserve">hotelbarriodesalamanca.es</t>
  </si>
  <si>
    <t xml:space="preserve">LA POSADA DEL CAMINO REAL</t>
  </si>
  <si>
    <t xml:space="preserve">C/ SAN FRANCISCO, 6 BAJO(RESTAURANTE)</t>
  </si>
  <si>
    <t xml:space="preserve">28180</t>
  </si>
  <si>
    <t xml:space="preserve">TORRELAGUNA</t>
  </si>
  <si>
    <t xml:space="preserve">918430003</t>
  </si>
  <si>
    <t xml:space="preserve">posada.caminoreal@gmail.com</t>
  </si>
  <si>
    <t xml:space="preserve">laposadadelcaminoreal.com</t>
  </si>
  <si>
    <t xml:space="preserve">HOTEL ARCIPRESTE DE HITA - ADULTS ONLY</t>
  </si>
  <si>
    <t xml:space="preserve">CARRETERA M-601, 12</t>
  </si>
  <si>
    <t xml:space="preserve">918560125</t>
  </si>
  <si>
    <t xml:space="preserve">info@hotelarciprestedehita.com</t>
  </si>
  <si>
    <t xml:space="preserve">hotelarciprestedehita.com</t>
  </si>
  <si>
    <t xml:space="preserve">HOTEL JARDIN DE ARANJUEZ</t>
  </si>
  <si>
    <t xml:space="preserve">C/ PRÍNCIPE, 26 BAJO</t>
  </si>
  <si>
    <t xml:space="preserve">918925955</t>
  </si>
  <si>
    <t xml:space="preserve">info@hoteljardindearanjuez.com</t>
  </si>
  <si>
    <t xml:space="preserve">hoteljardindearanjuez.com</t>
  </si>
  <si>
    <t xml:space="preserve">DUQUE</t>
  </si>
  <si>
    <t xml:space="preserve">AVENIDA ESTACIÓN, 65</t>
  </si>
  <si>
    <t xml:space="preserve">28293</t>
  </si>
  <si>
    <t xml:space="preserve">ZARZALEJO</t>
  </si>
  <si>
    <t xml:space="preserve">918992360</t>
  </si>
  <si>
    <t xml:space="preserve">informacion@hotelrestauranteduque.net</t>
  </si>
  <si>
    <t xml:space="preserve">hotelrestauranteduque.net</t>
  </si>
  <si>
    <t xml:space="preserve">SANTA TERESA</t>
  </si>
  <si>
    <t xml:space="preserve">C/ HORNOS CALEROS, 25, - BAJO</t>
  </si>
  <si>
    <t xml:space="preserve">920220211</t>
  </si>
  <si>
    <t xml:space="preserve">hotel@mesonelsol.com</t>
  </si>
  <si>
    <t xml:space="preserve">hotelsantateresaavila.com</t>
  </si>
  <si>
    <t xml:space="preserve">LA SENDA DE LOS CARACOLES - SPA</t>
  </si>
  <si>
    <t xml:space="preserve">CAMINO MANADERO, s/n</t>
  </si>
  <si>
    <t xml:space="preserve">921125119</t>
  </si>
  <si>
    <t xml:space="preserve">lasendadeloscaracoles@gmail.com</t>
  </si>
  <si>
    <t xml:space="preserve">lasendadeloscaracoles.com</t>
  </si>
  <si>
    <t xml:space="preserve">SANTA MARINA</t>
  </si>
  <si>
    <t xml:space="preserve">PLAZA SANTA MARINA, 1</t>
  </si>
  <si>
    <t xml:space="preserve">921142786</t>
  </si>
  <si>
    <t xml:space="preserve">info@apartahotelsantamarina.es</t>
  </si>
  <si>
    <t xml:space="preserve">apartahotelsantamarina.es</t>
  </si>
  <si>
    <t xml:space="preserve">CONDES DE CASTILLA</t>
  </si>
  <si>
    <t xml:space="preserve">C/ JOSÉ CANALEJAS, 5 1</t>
  </si>
  <si>
    <t xml:space="preserve">40001</t>
  </si>
  <si>
    <t xml:space="preserve">921463531</t>
  </si>
  <si>
    <t xml:space="preserve">info@hotelcondesdecastilla.com</t>
  </si>
  <si>
    <t xml:space="preserve">hotelcondesdecastilla.com</t>
  </si>
  <si>
    <t xml:space="preserve">ISABEL DE FARNESIO</t>
  </si>
  <si>
    <t xml:space="preserve">TRAVESIA REINA, 4 BAJO</t>
  </si>
  <si>
    <t xml:space="preserve">40100</t>
  </si>
  <si>
    <t xml:space="preserve">REAL SITIO DE SAN ILDEFONSO</t>
  </si>
  <si>
    <t xml:space="preserve">921471078</t>
  </si>
  <si>
    <t xml:space="preserve">reservas@hotelisabeldefarnesio.es</t>
  </si>
  <si>
    <t xml:space="preserve">hotelisabeldefarnesio.com</t>
  </si>
  <si>
    <t xml:space="preserve">LA PALMA ROMÁNTICA</t>
  </si>
  <si>
    <t xml:space="preserve">C/ LLANADAS, s/n BAJO</t>
  </si>
  <si>
    <t xml:space="preserve">38726</t>
  </si>
  <si>
    <t xml:space="preserve">BARLOVENTO</t>
  </si>
  <si>
    <t xml:space="preserve">922186436</t>
  </si>
  <si>
    <t xml:space="preserve">reservas@hotellapalmaromantica.com</t>
  </si>
  <si>
    <t xml:space="preserve">hotellapalmaromantica.com</t>
  </si>
  <si>
    <t xml:space="preserve">ISLAND VILLAGE</t>
  </si>
  <si>
    <t xml:space="preserve">AVENIDA AUSTRIA, 46 BAJO</t>
  </si>
  <si>
    <t xml:space="preserve">922714319</t>
  </si>
  <si>
    <t xml:space="preserve">sefs@sefsltd.com</t>
  </si>
  <si>
    <t xml:space="preserve">islandvillagetenerife.com</t>
  </si>
  <si>
    <t xml:space="preserve">APARTHOTEL CHAFOYA PARK</t>
  </si>
  <si>
    <t xml:space="preserve">CHAYOFA, 2</t>
  </si>
  <si>
    <t xml:space="preserve">38652</t>
  </si>
  <si>
    <t xml:space="preserve">922729419</t>
  </si>
  <si>
    <t xml:space="preserve">info@chayofacountryclub.com</t>
  </si>
  <si>
    <t xml:space="preserve">LOS HIBISCOS APARTHOTEL</t>
  </si>
  <si>
    <t xml:space="preserve">URBANIZACIÓN SAN EUGENIO, s/n BAJO; HOTEL HIBISCOS</t>
  </si>
  <si>
    <t xml:space="preserve">922751890</t>
  </si>
  <si>
    <t xml:space="preserve">hibiscos@allsunhoteles.com</t>
  </si>
  <si>
    <t xml:space="preserve">loshibiscosaparthotel.com</t>
  </si>
  <si>
    <t xml:space="preserve">CASTLE HARBOUR</t>
  </si>
  <si>
    <t xml:space="preserve">AVENIDA SAN FRANCISCO, 12 BAJO; BAJOS AP.CASTLE HABOUR</t>
  </si>
  <si>
    <t xml:space="preserve">922792275</t>
  </si>
  <si>
    <t xml:space="preserve">info@castleharbourtenerife.com</t>
  </si>
  <si>
    <t xml:space="preserve">castleharbourtenerife.com</t>
  </si>
  <si>
    <t xml:space="preserve">HOTEL ESCUELA SANTA CRUZ</t>
  </si>
  <si>
    <t xml:space="preserve">AVENIDA SAN SEBASTIÁN, 152 BAJO; HOTEL ESCUELA</t>
  </si>
  <si>
    <t xml:space="preserve">38005</t>
  </si>
  <si>
    <t xml:space="preserve">922847500</t>
  </si>
  <si>
    <t xml:space="preserve">hesc@hecansa.com</t>
  </si>
  <si>
    <t xml:space="preserve">hotelescuelasantacruz.com</t>
  </si>
  <si>
    <t xml:space="preserve">SALAMANCA SUITE STUDIOS</t>
  </si>
  <si>
    <t xml:space="preserve">PLAZA LIBERTAD, 4</t>
  </si>
  <si>
    <t xml:space="preserve">923272465</t>
  </si>
  <si>
    <t xml:space="preserve">info@suitestudios.com</t>
  </si>
  <si>
    <t xml:space="preserve">salamancasuitestudios.com</t>
  </si>
  <si>
    <t xml:space="preserve">HOSPEDERIA REAL DE BEJAR</t>
  </si>
  <si>
    <t xml:space="preserve">PLAZA PIEDAD, 34</t>
  </si>
  <si>
    <t xml:space="preserve">37700</t>
  </si>
  <si>
    <t xml:space="preserve">BÉJAR</t>
  </si>
  <si>
    <t xml:space="preserve">923408494</t>
  </si>
  <si>
    <t xml:space="preserve">info@hospederiarealdebejar.com</t>
  </si>
  <si>
    <t xml:space="preserve">ANTIGUAS ERAS LA ALBERCA</t>
  </si>
  <si>
    <t xml:space="preserve">AVENIDA BATUECAS, 27-29 BAJO</t>
  </si>
  <si>
    <t xml:space="preserve">37624</t>
  </si>
  <si>
    <t xml:space="preserve">LA ALBERCA</t>
  </si>
  <si>
    <t xml:space="preserve">923415113</t>
  </si>
  <si>
    <t xml:space="preserve">info@antiguaseraslaalberca.com</t>
  </si>
  <si>
    <t xml:space="preserve">PERALESWELLNESSCENTER</t>
  </si>
  <si>
    <t xml:space="preserve">PLAZA CONDE, 3</t>
  </si>
  <si>
    <t xml:space="preserve">37500</t>
  </si>
  <si>
    <t xml:space="preserve">CIUDAD RODRIGO</t>
  </si>
  <si>
    <t xml:space="preserve">923460237</t>
  </si>
  <si>
    <t xml:space="preserve">info@peraleswellnesscenter.com</t>
  </si>
  <si>
    <t xml:space="preserve">CRISTINA</t>
  </si>
  <si>
    <t xml:space="preserve">C/ EL PUERTO, 58 BAJO(ESQUINA CARRETERA FREGENAL-HI</t>
  </si>
  <si>
    <t xml:space="preserve">924700040</t>
  </si>
  <si>
    <t xml:space="preserve">info@hotelcristinafregenal.com</t>
  </si>
  <si>
    <t xml:space="preserve">hotelcristinafregenal.com</t>
  </si>
  <si>
    <t xml:space="preserve">HOTEL RURAL LA POSADA DE LAS CIGUEÑAS</t>
  </si>
  <si>
    <t xml:space="preserve">C/ SANTIAGO, 5-7 BAJO</t>
  </si>
  <si>
    <t xml:space="preserve">06380</t>
  </si>
  <si>
    <t xml:space="preserve">JEREZ DE LOS CABALLEROS</t>
  </si>
  <si>
    <t xml:space="preserve">924731446</t>
  </si>
  <si>
    <t xml:space="preserve">info@hotelrurallapodadelascigueñas.com</t>
  </si>
  <si>
    <t xml:space="preserve">laposadadelasciguenas.com</t>
  </si>
  <si>
    <t xml:space="preserve">SAN FRANCISCO DEL ROMERO</t>
  </si>
  <si>
    <t xml:space="preserve">AVENIDA CONSTITUCIÓN, 8</t>
  </si>
  <si>
    <t xml:space="preserve">06450</t>
  </si>
  <si>
    <t xml:space="preserve">QUINTANA DE LA SERENA</t>
  </si>
  <si>
    <t xml:space="preserve">924777804</t>
  </si>
  <si>
    <t xml:space="preserve">promeroc70@hotmail.es</t>
  </si>
  <si>
    <t xml:space="preserve">sanfranciscodelromero.com</t>
  </si>
  <si>
    <t xml:space="preserve">MPD</t>
  </si>
  <si>
    <t xml:space="preserve">TRAVESIA RAMBLA MÁRTIR SANTA EULALIA, 6 BAJO</t>
  </si>
  <si>
    <t xml:space="preserve">06800</t>
  </si>
  <si>
    <t xml:space="preserve">MÉRIDA</t>
  </si>
  <si>
    <t xml:space="preserve">924962684</t>
  </si>
  <si>
    <t xml:space="preserve">info@hotelapartamentosmpd.com</t>
  </si>
  <si>
    <t xml:space="preserve">hotelapartamentosmpd.com/</t>
  </si>
  <si>
    <t xml:space="preserve">LOS ARCOS</t>
  </si>
  <si>
    <t xml:space="preserve">AVENIDA ANDALUCÍA, SALIDA 69 BAJO</t>
  </si>
  <si>
    <t xml:space="preserve">45311</t>
  </si>
  <si>
    <t xml:space="preserve">DOSBARRIOS</t>
  </si>
  <si>
    <t xml:space="preserve">925137247</t>
  </si>
  <si>
    <t xml:space="preserve">hotelrestaurantelosarcos@hotmail.com</t>
  </si>
  <si>
    <t xml:space="preserve">EL CIGARRAL DE LAS MERCEDES HOTEL</t>
  </si>
  <si>
    <t xml:space="preserve">CARRETERA PIEDRABUENA, 72</t>
  </si>
  <si>
    <t xml:space="preserve">45004</t>
  </si>
  <si>
    <t xml:space="preserve">925252064</t>
  </si>
  <si>
    <t xml:space="preserve">info@cigarraldelasmercedes.com</t>
  </si>
  <si>
    <t xml:space="preserve">cigarraldelasmercedes.com</t>
  </si>
  <si>
    <t xml:space="preserve">AC HOTEL CIUDAD DE TOLEDO</t>
  </si>
  <si>
    <t xml:space="preserve">CARRETERA CIRCUNVALACIÓN, 15 BAJO; LOS CIGARRALES</t>
  </si>
  <si>
    <t xml:space="preserve">925285125</t>
  </si>
  <si>
    <t xml:space="preserve">ctoledo@ac-hotels.com</t>
  </si>
  <si>
    <t xml:space="preserve">achotelciudaddetoledo.com</t>
  </si>
  <si>
    <t xml:space="preserve">CIGARRAL EL BOSQUE</t>
  </si>
  <si>
    <t xml:space="preserve">CARRETERA NAVALPINO, 49</t>
  </si>
  <si>
    <t xml:space="preserve">925285640</t>
  </si>
  <si>
    <t xml:space="preserve">reservas@hotelcigarralelbosque.com</t>
  </si>
  <si>
    <t xml:space="preserve">hotelcigarralelbosque.com</t>
  </si>
  <si>
    <t xml:space="preserve">PALACIO DE LA SERNA</t>
  </si>
  <si>
    <t xml:space="preserve">CERVANTES, 18</t>
  </si>
  <si>
    <t xml:space="preserve">13432</t>
  </si>
  <si>
    <t xml:space="preserve">BALLESTEROS DE CALATRAVA</t>
  </si>
  <si>
    <t xml:space="preserve">926 84 22 08</t>
  </si>
  <si>
    <t xml:space="preserve">reservas@hotelpalaciodelaserna.com</t>
  </si>
  <si>
    <t xml:space="preserve">hotelpalaciodelaserna.com</t>
  </si>
  <si>
    <t xml:space="preserve">HOTEL LOS DESMONTES</t>
  </si>
  <si>
    <t xml:space="preserve">CARRETERA LA SOLANA, 87 BAJO</t>
  </si>
  <si>
    <t xml:space="preserve">13230</t>
  </si>
  <si>
    <t xml:space="preserve">MEMBRILLA</t>
  </si>
  <si>
    <t xml:space="preserve">926637257</t>
  </si>
  <si>
    <t xml:space="preserve">info@losdesmontesmembrilla.com</t>
  </si>
  <si>
    <t xml:space="preserve">losdesmontesmembrilla.com</t>
  </si>
  <si>
    <t xml:space="preserve">VILLA MATILDE</t>
  </si>
  <si>
    <t xml:space="preserve">JOSÉ MARÍA GABRIEL Y GALÁN, 8</t>
  </si>
  <si>
    <t xml:space="preserve">10910</t>
  </si>
  <si>
    <t xml:space="preserve">MALPARTIDA DE CÁCERES</t>
  </si>
  <si>
    <t xml:space="preserve">927 27 53 64</t>
  </si>
  <si>
    <t xml:space="preserve">info@hotelruralvillamatilde.es</t>
  </si>
  <si>
    <t xml:space="preserve">hotelruralvillamatilde.es</t>
  </si>
  <si>
    <t xml:space="preserve">HOTEL ALCÁNTARA</t>
  </si>
  <si>
    <t xml:space="preserve">AVENIDA VIRGEN DE GUADALUPE, 14 BAJO</t>
  </si>
  <si>
    <t xml:space="preserve">10001</t>
  </si>
  <si>
    <t xml:space="preserve">927223900</t>
  </si>
  <si>
    <t xml:space="preserve">reservas@hotelalcantaracaceres.com</t>
  </si>
  <si>
    <t xml:space="preserve">hotelalcantaracaceres.com</t>
  </si>
  <si>
    <t xml:space="preserve">DON CARLOS CACERES</t>
  </si>
  <si>
    <t xml:space="preserve">DONOSO CORTÉS, 15 BAJO</t>
  </si>
  <si>
    <t xml:space="preserve">927225356</t>
  </si>
  <si>
    <t xml:space="preserve">hotel@hoteldoncarloscaceres.com</t>
  </si>
  <si>
    <t xml:space="preserve">hoteldoncarloscaceres.com</t>
  </si>
  <si>
    <t xml:space="preserve">DON JUAN DE AUSTRIA</t>
  </si>
  <si>
    <t xml:space="preserve">AVENIDA DOÑA SOLEDAD VEGA ORTIZ, 101 BAJO</t>
  </si>
  <si>
    <t xml:space="preserve">927560206</t>
  </si>
  <si>
    <t xml:space="preserve">reservas@cchoteles.es</t>
  </si>
  <si>
    <t xml:space="preserve">hoteldonjuandeaustria.com</t>
  </si>
  <si>
    <t xml:space="preserve">IGRAMAR EXPLOTACIONES</t>
  </si>
  <si>
    <t xml:space="preserve">PEATONAL GAVIOTAS, 3 BAJO</t>
  </si>
  <si>
    <t xml:space="preserve">928166992</t>
  </si>
  <si>
    <t xml:space="preserve">info@igramarexplotacionesu.com</t>
  </si>
  <si>
    <t xml:space="preserve">HOTEL-RESIDENCIA IBIZA</t>
  </si>
  <si>
    <t xml:space="preserve">NICOLÁS ESTÉVANEZ, 31 BAJO</t>
  </si>
  <si>
    <t xml:space="preserve">928263123</t>
  </si>
  <si>
    <t xml:space="preserve">info@hotel-residenciaibiza.com</t>
  </si>
  <si>
    <t xml:space="preserve">HOTEL VALENCIA</t>
  </si>
  <si>
    <t xml:space="preserve">C/ VALENCIA, 64 1</t>
  </si>
  <si>
    <t xml:space="preserve">35006</t>
  </si>
  <si>
    <t xml:space="preserve">928292584</t>
  </si>
  <si>
    <t xml:space="preserve">reservas@hotelvalencialaspalmas.es</t>
  </si>
  <si>
    <t xml:space="preserve">hotelvalencialaspalmas.es</t>
  </si>
  <si>
    <t xml:space="preserve">FUERTEVENTURA GOLF &amp; SPA RESORT</t>
  </si>
  <si>
    <t xml:space="preserve">AVENIDA MARISMAS, 1</t>
  </si>
  <si>
    <t xml:space="preserve">928495100</t>
  </si>
  <si>
    <t xml:space="preserve">reservas@sheratonfuerteventura.com</t>
  </si>
  <si>
    <t xml:space="preserve">sheratonfuerteventura.com</t>
  </si>
  <si>
    <t xml:space="preserve">HOTEL LANZAROTE VILLAGE</t>
  </si>
  <si>
    <t xml:space="preserve">C/ SUIZA, 2</t>
  </si>
  <si>
    <t xml:space="preserve">928514344</t>
  </si>
  <si>
    <t xml:space="preserve">reservas@hotellanzarotevillage.com</t>
  </si>
  <si>
    <t xml:space="preserve">hotellanzarotevillage.com</t>
  </si>
  <si>
    <t xml:space="preserve">CASA DEL EMBAJADOR</t>
  </si>
  <si>
    <t xml:space="preserve">C/ DOÑA BIENVENIDA MARTÍN, 30 BAJO</t>
  </si>
  <si>
    <t xml:space="preserve">928519192</t>
  </si>
  <si>
    <t xml:space="preserve">info@hotelcasadelembajador.com</t>
  </si>
  <si>
    <t xml:space="preserve">hotelcasadelembajador.com</t>
  </si>
  <si>
    <t xml:space="preserve">VILLA MAGNA</t>
  </si>
  <si>
    <t xml:space="preserve">AVENIDA VENEGUERA, 6</t>
  </si>
  <si>
    <t xml:space="preserve">928560496</t>
  </si>
  <si>
    <t xml:space="preserve">villamagna.es@gmail.com</t>
  </si>
  <si>
    <t xml:space="preserve">palacetevillamagna.com/es</t>
  </si>
  <si>
    <t xml:space="preserve">BARCELÓ LANZAROTE RESORT</t>
  </si>
  <si>
    <t xml:space="preserve">AVENIDA MAR, 5 BAJO</t>
  </si>
  <si>
    <t xml:space="preserve">928591329</t>
  </si>
  <si>
    <t xml:space="preserve">lanzarote.res@barcelo.com</t>
  </si>
  <si>
    <t xml:space="preserve">barcellanzaroteresort.com</t>
  </si>
  <si>
    <t xml:space="preserve">CORTIJO SAN IGNACIO GOLF</t>
  </si>
  <si>
    <t xml:space="preserve">AUTOPISTA SUR, KILOMETRO 6, 4 GC-1</t>
  </si>
  <si>
    <t xml:space="preserve">35219</t>
  </si>
  <si>
    <t xml:space="preserve">TELDE</t>
  </si>
  <si>
    <t xml:space="preserve">928712427</t>
  </si>
  <si>
    <t xml:space="preserve">reservas@cortijosanignaciogolf.com</t>
  </si>
  <si>
    <t xml:space="preserve">cortijosanignaciogolf.com</t>
  </si>
  <si>
    <t xml:space="preserve">LABRANDA RIVIERA MARINA</t>
  </si>
  <si>
    <t xml:space="preserve">LA PLAYA DEL CURA, 4</t>
  </si>
  <si>
    <t xml:space="preserve">35140</t>
  </si>
  <si>
    <t xml:space="preserve">928726597</t>
  </si>
  <si>
    <t xml:space="preserve">info.rivieramarina@labranda.com</t>
  </si>
  <si>
    <t xml:space="preserve">labrandarivieramarina.com</t>
  </si>
  <si>
    <t xml:space="preserve">OASIS DUNAS DE CORRALEJO</t>
  </si>
  <si>
    <t xml:space="preserve">C/ GUIRRE, 1 BAJO; URBANIZACIÓN OASIS D</t>
  </si>
  <si>
    <t xml:space="preserve">928854283</t>
  </si>
  <si>
    <t xml:space="preserve">info@oasisdunasdecorralejo.com</t>
  </si>
  <si>
    <t xml:space="preserve">BUNGALOW - H SOL Y VENTURA</t>
  </si>
  <si>
    <t xml:space="preserve">C/ PUNTA DE BARLOVENTO, 18 BAJO; EDIFICIO</t>
  </si>
  <si>
    <t xml:space="preserve">928875271</t>
  </si>
  <si>
    <t xml:space="preserve">info@bungalow-hsolyventura.com</t>
  </si>
  <si>
    <t xml:space="preserve">HOTEL PUERTO DE LAS NIEVES</t>
  </si>
  <si>
    <t xml:space="preserve">AVENIDA ALCALDE JOSÉ DE ARMAS MEDINA, s/n BAJO; PUERTO DE LAS NIEVES</t>
  </si>
  <si>
    <t xml:space="preserve">35489</t>
  </si>
  <si>
    <t xml:space="preserve">928886256</t>
  </si>
  <si>
    <t xml:space="preserve">info@hotelpuertodelasnieves.com</t>
  </si>
  <si>
    <t xml:space="preserve">hotelpuertodelasnieves.es</t>
  </si>
  <si>
    <t xml:space="preserve">APARTAMENTOS DESCARTES</t>
  </si>
  <si>
    <t xml:space="preserve">ATB-000044</t>
  </si>
  <si>
    <t xml:space="preserve">CARRER DESCÁRTES, s/n</t>
  </si>
  <si>
    <t xml:space="preserve">932007636</t>
  </si>
  <si>
    <t xml:space="preserve">info@apartamentosdescartes.com</t>
  </si>
  <si>
    <t xml:space="preserve">apartamentosdescartes.com</t>
  </si>
  <si>
    <t xml:space="preserve">HOTEL TEATRE AUDITORI</t>
  </si>
  <si>
    <t xml:space="preserve">HB-004521</t>
  </si>
  <si>
    <t xml:space="preserve">CARRER RIBES, 71 BAJO; HOTE</t>
  </si>
  <si>
    <t xml:space="preserve">08013</t>
  </si>
  <si>
    <t xml:space="preserve">932456485</t>
  </si>
  <si>
    <t xml:space="preserve">teatreauditori@smhoteles.com</t>
  </si>
  <si>
    <t xml:space="preserve">hotelteatre-barcelona.com</t>
  </si>
  <si>
    <t xml:space="preserve">HOTEL MIRAMAR BARCELONA</t>
  </si>
  <si>
    <t xml:space="preserve">HB-004370</t>
  </si>
  <si>
    <t xml:space="preserve">PLAZA CARLOS IBÁÑEZ, 3</t>
  </si>
  <si>
    <t xml:space="preserve">08038</t>
  </si>
  <si>
    <t xml:space="preserve">932811600</t>
  </si>
  <si>
    <t xml:space="preserve">info@hotelmiramarbarcelona.com</t>
  </si>
  <si>
    <t xml:space="preserve">hotelmiramarbarcelona.com</t>
  </si>
  <si>
    <t xml:space="preserve">BOUTIQUE HOTEL CASA VOLVER</t>
  </si>
  <si>
    <t xml:space="preserve">HB-004883</t>
  </si>
  <si>
    <t xml:space="preserve">CARRER LA RAMBLA, 129</t>
  </si>
  <si>
    <t xml:space="preserve">933174898</t>
  </si>
  <si>
    <t xml:space="preserve">info@boutiquehotelcavolver.com</t>
  </si>
  <si>
    <t xml:space="preserve">HOTEL BARBARA</t>
  </si>
  <si>
    <t xml:space="preserve">MARQUÈS DE BARBERÀ, 22 BAJO</t>
  </si>
  <si>
    <t xml:space="preserve">933298453</t>
  </si>
  <si>
    <t xml:space="preserve">barbara@rondas.com</t>
  </si>
  <si>
    <t xml:space="preserve">hotelbarbarabarcelona.com</t>
  </si>
  <si>
    <t xml:space="preserve">ONA ALANDA CLUB MARBELLA</t>
  </si>
  <si>
    <t xml:space="preserve">AVENIDA JARDINES LAS GOLONDRINAS, 1</t>
  </si>
  <si>
    <t xml:space="preserve">933930630</t>
  </si>
  <si>
    <t xml:space="preserve">info@onagrup.net</t>
  </si>
  <si>
    <t xml:space="preserve">onaalandaclubmarbella.com</t>
  </si>
  <si>
    <t xml:space="preserve">OFELIAS</t>
  </si>
  <si>
    <t xml:space="preserve">HB-004547</t>
  </si>
  <si>
    <t xml:space="preserve">CARRER LLANÇÀ, 24 BAJO; DUPLICADO 24-26</t>
  </si>
  <si>
    <t xml:space="preserve">934233898</t>
  </si>
  <si>
    <t xml:space="preserve">ofeliashotelbarcelona.com</t>
  </si>
  <si>
    <t xml:space="preserve">CITY PARK HOTEL SANT JUST</t>
  </si>
  <si>
    <t xml:space="preserve">CARRETERA REIAL, 132 BAJO; EDIFICIO C.PARK SANT</t>
  </si>
  <si>
    <t xml:space="preserve">08960</t>
  </si>
  <si>
    <t xml:space="preserve">SANT JUST DESVERN</t>
  </si>
  <si>
    <t xml:space="preserve">934700412</t>
  </si>
  <si>
    <t xml:space="preserve">recepcion.santjust@actahotels.com</t>
  </si>
  <si>
    <t xml:space="preserve">hotelcityparksantjust.com</t>
  </si>
  <si>
    <t xml:space="preserve">HOTEL AMERICA BARCELONA</t>
  </si>
  <si>
    <t xml:space="preserve">HB-004153</t>
  </si>
  <si>
    <t xml:space="preserve">CARRER PROVENÇA, 195 BAJO; EDIFICIO HOTEL AMERI</t>
  </si>
  <si>
    <t xml:space="preserve">934876292</t>
  </si>
  <si>
    <t xml:space="preserve">reservas@hotelamericabarcelona.com</t>
  </si>
  <si>
    <t xml:space="preserve">hotelamericabarcelona.com</t>
  </si>
  <si>
    <t xml:space="preserve">CIUTAT DE MONCADA</t>
  </si>
  <si>
    <t xml:space="preserve">935644132</t>
  </si>
  <si>
    <t xml:space="preserve">HOTEL CORONA DE CASTILLA</t>
  </si>
  <si>
    <t xml:space="preserve">C/ GINESTA s/n</t>
  </si>
  <si>
    <t xml:space="preserve">08860</t>
  </si>
  <si>
    <t xml:space="preserve">CASTELLDEFELS</t>
  </si>
  <si>
    <t xml:space="preserve">936360608</t>
  </si>
  <si>
    <t xml:space="preserve">hotel@hotelcoronadecastilla.com</t>
  </si>
  <si>
    <t xml:space="preserve">hotelcoronadecastilla.com</t>
  </si>
  <si>
    <t xml:space="preserve">APARTAMENTOS EL PINAR II</t>
  </si>
  <si>
    <t xml:space="preserve">CARRER ONZE, 4 3RO PUERTA 12</t>
  </si>
  <si>
    <t xml:space="preserve">936651377</t>
  </si>
  <si>
    <t xml:space="preserve">info@apartamentoselpinarii.com</t>
  </si>
  <si>
    <t xml:space="preserve">HOTEL MONTSERRAT</t>
  </si>
  <si>
    <t xml:space="preserve">CARRER ESPALTER, 27</t>
  </si>
  <si>
    <t xml:space="preserve">hotelmontserratsitges.com</t>
  </si>
  <si>
    <t xml:space="preserve">HOTEL RURAL LA ALPARGATA</t>
  </si>
  <si>
    <t xml:space="preserve">CALLEJON SAN GIL, s/n</t>
  </si>
  <si>
    <t xml:space="preserve">941199157</t>
  </si>
  <si>
    <t xml:space="preserve">hotelrurallarubia@hotmail.com</t>
  </si>
  <si>
    <t xml:space="preserve">hotelrurallaalpargata.com</t>
  </si>
  <si>
    <t xml:space="preserve">LE PETIT BOUTIQUE HOTEL</t>
  </si>
  <si>
    <t xml:space="preserve">AVENIDA CASTROS, 10</t>
  </si>
  <si>
    <t xml:space="preserve">942075768</t>
  </si>
  <si>
    <t xml:space="preserve">reservas@lepetithotelsantander.com4</t>
  </si>
  <si>
    <t xml:space="preserve">lepetithotelsantander.com</t>
  </si>
  <si>
    <t xml:space="preserve">SANTANDER PARAYAS</t>
  </si>
  <si>
    <t xml:space="preserve">C/ ABILIO GARCÍA-BARÓN, 1</t>
  </si>
  <si>
    <t xml:space="preserve">39011</t>
  </si>
  <si>
    <t xml:space="preserve">942352266</t>
  </si>
  <si>
    <t xml:space="preserve">hotelsantander@domus-hoteles.es</t>
  </si>
  <si>
    <t xml:space="preserve">hotelsantanderparayas.com</t>
  </si>
  <si>
    <t xml:space="preserve">MIRADOR DE GORNAZO</t>
  </si>
  <si>
    <t xml:space="preserve">AUTOPISTA A-67, s/n SALIDA 191</t>
  </si>
  <si>
    <t xml:space="preserve">39310</t>
  </si>
  <si>
    <t xml:space="preserve">MIENGO</t>
  </si>
  <si>
    <t xml:space="preserve">942517400</t>
  </si>
  <si>
    <t xml:space="preserve">info@miradordegornazo.com</t>
  </si>
  <si>
    <t xml:space="preserve">hotelmiradordegornazo.com</t>
  </si>
  <si>
    <t xml:space="preserve">CASA ENRIQUE</t>
  </si>
  <si>
    <t xml:space="preserve">C/ LA ESTACIÓN, 20</t>
  </si>
  <si>
    <t xml:space="preserve">942520160</t>
  </si>
  <si>
    <t xml:space="preserve">info@caenrique.com</t>
  </si>
  <si>
    <t xml:space="preserve">restaurantecasaenrique.es</t>
  </si>
  <si>
    <t xml:space="preserve">ESTRELLA DEL NORTE</t>
  </si>
  <si>
    <t xml:space="preserve">AVENIDA JUAN HORMAECHEA CAZÓN, 1 BAJO</t>
  </si>
  <si>
    <t xml:space="preserve">942659970</t>
  </si>
  <si>
    <t xml:space="preserve">estrelladelnorte@cantabriainter.net</t>
  </si>
  <si>
    <t xml:space="preserve">hotelestrelladelnorte.com</t>
  </si>
  <si>
    <t xml:space="preserve">POSADA DE CANTABRIA MAXIMO</t>
  </si>
  <si>
    <t xml:space="preserve">BARRIO ESPINAMA, s/n BAJO</t>
  </si>
  <si>
    <t xml:space="preserve">39588</t>
  </si>
  <si>
    <t xml:space="preserve">CAMALEÑO</t>
  </si>
  <si>
    <t xml:space="preserve">942736603</t>
  </si>
  <si>
    <t xml:space="preserve">info@posadamaximo.com</t>
  </si>
  <si>
    <t xml:space="preserve">liebanaypicosdeeuropa.com</t>
  </si>
  <si>
    <t xml:space="preserve">HOTEL ITXAS GAIN GETARIA</t>
  </si>
  <si>
    <t xml:space="preserve">SAN ROKE KALEA, 1 BAJO</t>
  </si>
  <si>
    <t xml:space="preserve">20808</t>
  </si>
  <si>
    <t xml:space="preserve">GETARIA</t>
  </si>
  <si>
    <t xml:space="preserve">943141035</t>
  </si>
  <si>
    <t xml:space="preserve">info@hotelitxasgaingetaria.com</t>
  </si>
  <si>
    <t xml:space="preserve">HOTEL BALNEARIO CESTONA</t>
  </si>
  <si>
    <t xml:space="preserve">BAINUETXEKO ERREPIDEA, 12 BAJO; BALNEARIO CESTONA</t>
  </si>
  <si>
    <t xml:space="preserve">reservas@relaistermal.com</t>
  </si>
  <si>
    <t xml:space="preserve">hotelbalneariocestona.com</t>
  </si>
  <si>
    <t xml:space="preserve">MIKEL IZAGIRRE MUGUERZA</t>
  </si>
  <si>
    <t xml:space="preserve">KALE-ZAHAR AUZOA, 58 BAJO(USASKUE-BERRI)</t>
  </si>
  <si>
    <t xml:space="preserve">20170</t>
  </si>
  <si>
    <t xml:space="preserve">USURBIL</t>
  </si>
  <si>
    <t xml:space="preserve">943361195</t>
  </si>
  <si>
    <t xml:space="preserve">info@mikelizagirremuguerza.com</t>
  </si>
  <si>
    <t xml:space="preserve">ANTONIO CIPITRIA OTEGUI</t>
  </si>
  <si>
    <t xml:space="preserve">ALAMEDA BOULEVARD, 24 1</t>
  </si>
  <si>
    <t xml:space="preserve">943434893</t>
  </si>
  <si>
    <t xml:space="preserve">info@antoniocipitriaotegui.com</t>
  </si>
  <si>
    <t xml:space="preserve">PALACIO DE ELORRIAGA</t>
  </si>
  <si>
    <t xml:space="preserve">ELORRIAGA, 15 BAJO</t>
  </si>
  <si>
    <t xml:space="preserve">945263616</t>
  </si>
  <si>
    <t xml:space="preserve">info@hotelpalacioelorriaga.com</t>
  </si>
  <si>
    <t xml:space="preserve">hotelpalacioelorriaga.com</t>
  </si>
  <si>
    <t xml:space="preserve">DREAM PARK</t>
  </si>
  <si>
    <t xml:space="preserve">AVENIDA BRUSELAS, 8 BAJO; CENTRO COMERCIAL SALBURUA-ASCENSOR</t>
  </si>
  <si>
    <t xml:space="preserve">01003</t>
  </si>
  <si>
    <t xml:space="preserve">945334718</t>
  </si>
  <si>
    <t xml:space="preserve">info@apartamentosdreampark.com</t>
  </si>
  <si>
    <t xml:space="preserve">apartamentosdreampark.com</t>
  </si>
  <si>
    <t xml:space="preserve">VILLA DE LAGUARDIA</t>
  </si>
  <si>
    <t xml:space="preserve">AVENIDA SAN RAIMUNDO, 15</t>
  </si>
  <si>
    <t xml:space="preserve">945600560</t>
  </si>
  <si>
    <t xml:space="preserve">info@villadelaguardia.com</t>
  </si>
  <si>
    <t xml:space="preserve">hotelvilladelaguardia.com</t>
  </si>
  <si>
    <t xml:space="preserve">AREATZA</t>
  </si>
  <si>
    <t xml:space="preserve">ASKATASUNA, 52</t>
  </si>
  <si>
    <t xml:space="preserve">946572705</t>
  </si>
  <si>
    <t xml:space="preserve">info@areatza.com</t>
  </si>
  <si>
    <t xml:space="preserve">hotelbalnearioareatza.com</t>
  </si>
  <si>
    <t xml:space="preserve">HOTEL RURAL LAS PALMERAS</t>
  </si>
  <si>
    <t xml:space="preserve">AVENIDA FUENTE VIEJA, 9 B</t>
  </si>
  <si>
    <t xml:space="preserve">48550</t>
  </si>
  <si>
    <t xml:space="preserve">MUSKIZ</t>
  </si>
  <si>
    <t xml:space="preserve">946706392</t>
  </si>
  <si>
    <t xml:space="preserve">info@hotelrurallaspalmeras.com</t>
  </si>
  <si>
    <t xml:space="preserve">laspalmerashotelrural.com</t>
  </si>
  <si>
    <t xml:space="preserve">AVENIDA FUENTE VIEJA, 9 BAJO</t>
  </si>
  <si>
    <t xml:space="preserve">946707506</t>
  </si>
  <si>
    <t xml:space="preserve">CUÉNTAME LA PUEBLA</t>
  </si>
  <si>
    <t xml:space="preserve">PUEBLA, 20</t>
  </si>
  <si>
    <t xml:space="preserve">09004</t>
  </si>
  <si>
    <t xml:space="preserve">947250900</t>
  </si>
  <si>
    <t xml:space="preserve">info@hotelcuentamelapuebla.com</t>
  </si>
  <si>
    <t xml:space="preserve">hotelcuentamelapuebla.com</t>
  </si>
  <si>
    <t xml:space="preserve">PRINCESA KRISTINA</t>
  </si>
  <si>
    <t xml:space="preserve">C/ FERNÁN GONZÁLEZ, 8</t>
  </si>
  <si>
    <t xml:space="preserve">09346</t>
  </si>
  <si>
    <t xml:space="preserve">COVARRUBIAS</t>
  </si>
  <si>
    <t xml:space="preserve">947406560</t>
  </si>
  <si>
    <t xml:space="preserve">info@hotelprincesakristina.com</t>
  </si>
  <si>
    <t xml:space="preserve">hotelprincesakristina.com</t>
  </si>
  <si>
    <t xml:space="preserve">CARRECALZADA</t>
  </si>
  <si>
    <t xml:space="preserve">CANAL CASTILLA, s/n</t>
  </si>
  <si>
    <t xml:space="preserve">09100</t>
  </si>
  <si>
    <t xml:space="preserve">MELGAR DE FERNAMENTAL</t>
  </si>
  <si>
    <t xml:space="preserve">947570108</t>
  </si>
  <si>
    <t xml:space="preserve">carrecalzada@gmail.com</t>
  </si>
  <si>
    <t xml:space="preserve">facebook.com/carrecalzada</t>
  </si>
  <si>
    <t xml:space="preserve">CASTILLO DE JAVIER</t>
  </si>
  <si>
    <t xml:space="preserve">C/ SAN NICOLÁS / SAN NIKOLAS KALEA, 50-52 BAJO; DUPLICADO 50-52; HOTEL</t>
  </si>
  <si>
    <t xml:space="preserve">31001</t>
  </si>
  <si>
    <t xml:space="preserve">948203040</t>
  </si>
  <si>
    <t xml:space="preserve">info@hotelcastillodejavier.com</t>
  </si>
  <si>
    <t xml:space="preserve">hotelcastillodejavier.com</t>
  </si>
  <si>
    <t xml:space="preserve">PAMPLONA CATEDRAL HOTEL</t>
  </si>
  <si>
    <t xml:space="preserve">DOS DE MAYO / MAIATZAREN BIA KALEA, 4 BAJO</t>
  </si>
  <si>
    <t xml:space="preserve">948226688</t>
  </si>
  <si>
    <t xml:space="preserve">info@pamplonacatedralhotel.com</t>
  </si>
  <si>
    <t xml:space="preserve">pamplonacatedralhotel.com</t>
  </si>
  <si>
    <t xml:space="preserve">HOTEL SANCHO RAMÍREZ</t>
  </si>
  <si>
    <t xml:space="preserve">SANCHO RAMÍREZ / ANTSO RAMIREZ KALEA, 11</t>
  </si>
  <si>
    <t xml:space="preserve">948271712</t>
  </si>
  <si>
    <t xml:space="preserve">reservas@hotelsanchoramirez.com</t>
  </si>
  <si>
    <t xml:space="preserve">hotelsanchoramirez.com/es</t>
  </si>
  <si>
    <t xml:space="preserve">AC HOTEL CIUDAD DE TUDELA</t>
  </si>
  <si>
    <t xml:space="preserve">MISERICORDIA, s/n</t>
  </si>
  <si>
    <t xml:space="preserve">31500</t>
  </si>
  <si>
    <t xml:space="preserve">TUDELA</t>
  </si>
  <si>
    <t xml:space="preserve">948402440</t>
  </si>
  <si>
    <t xml:space="preserve">ctudela@ac-hotels.com</t>
  </si>
  <si>
    <t xml:space="preserve">achotelciudaddetudela.com</t>
  </si>
  <si>
    <t xml:space="preserve">BALNEARIO ELGORRIAGA</t>
  </si>
  <si>
    <t xml:space="preserve">ERROTA BIDEA, s/n</t>
  </si>
  <si>
    <t xml:space="preserve">31744</t>
  </si>
  <si>
    <t xml:space="preserve">ELGORRIAGA</t>
  </si>
  <si>
    <t xml:space="preserve">948456045</t>
  </si>
  <si>
    <t xml:space="preserve">reservas@balnearioelgorriaga.com</t>
  </si>
  <si>
    <t xml:space="preserve">balnearioelgorriagasl.com</t>
  </si>
  <si>
    <t xml:space="preserve">LEKU-ONA</t>
  </si>
  <si>
    <t xml:space="preserve">C/ MARTÍN SASTI, KILOMETRO 1</t>
  </si>
  <si>
    <t xml:space="preserve">31800</t>
  </si>
  <si>
    <t xml:space="preserve">ALTSASU/ALSASUA</t>
  </si>
  <si>
    <t xml:space="preserve">948468125</t>
  </si>
  <si>
    <t xml:space="preserve">lekuona.aloj@gmail.com</t>
  </si>
  <si>
    <t xml:space="preserve">facebook.com/lekuona.aloj</t>
  </si>
  <si>
    <t xml:space="preserve">HOTEL IRU-BIDE</t>
  </si>
  <si>
    <t xml:space="preserve">AVENIDA VITORIA, 5 - BAJO</t>
  </si>
  <si>
    <t xml:space="preserve">948468876</t>
  </si>
  <si>
    <t xml:space="preserve">restauranteirubide@hotmail.es</t>
  </si>
  <si>
    <t xml:space="preserve">facebook.com/irubide/info</t>
  </si>
  <si>
    <t xml:space="preserve">INFANTE ANTEQUERA</t>
  </si>
  <si>
    <t xml:space="preserve">H/MA/02231</t>
  </si>
  <si>
    <t xml:space="preserve">C/ NÁJERA, 22</t>
  </si>
  <si>
    <t xml:space="preserve">951080499</t>
  </si>
  <si>
    <t xml:space="preserve">info@hotelinfante.es</t>
  </si>
  <si>
    <t xml:space="preserve">hotelinfanteantequera.com</t>
  </si>
  <si>
    <t xml:space="preserve">HEALTHOUSE LAS DUNAS</t>
  </si>
  <si>
    <t xml:space="preserve">C/ MEDITERRÁNEO, s/n 0</t>
  </si>
  <si>
    <t xml:space="preserve">951082090</t>
  </si>
  <si>
    <t xml:space="preserve">info@healthouse-naturhouse.com</t>
  </si>
  <si>
    <t xml:space="preserve">healthouse-naturhouse.com</t>
  </si>
  <si>
    <t xml:space="preserve">HOTEL URBAN DREAM TORROX COSTA</t>
  </si>
  <si>
    <t xml:space="preserve">CARRETERA MORCHE, 168</t>
  </si>
  <si>
    <t xml:space="preserve">29793</t>
  </si>
  <si>
    <t xml:space="preserve">TORROX</t>
  </si>
  <si>
    <t xml:space="preserve">951360036</t>
  </si>
  <si>
    <t xml:space="preserve">dpo@altabir.es</t>
  </si>
  <si>
    <t xml:space="preserve">urbandreamtorroxcosta.com</t>
  </si>
  <si>
    <t xml:space="preserve">HOTEL MAINARE PLAYA</t>
  </si>
  <si>
    <t xml:space="preserve">AVENIDA GAVIOTAS, 23</t>
  </si>
  <si>
    <t xml:space="preserve">951553222</t>
  </si>
  <si>
    <t xml:space="preserve">info@hotelmainareplaya.com</t>
  </si>
  <si>
    <t xml:space="preserve">facebook.com/hotelmainare</t>
  </si>
  <si>
    <t xml:space="preserve">HOTEL SPA MARBELLA HILLS</t>
  </si>
  <si>
    <t xml:space="preserve">H/MA/01993</t>
  </si>
  <si>
    <t xml:space="preserve">CARRETERA A-7103, s/n</t>
  </si>
  <si>
    <t xml:space="preserve">29610</t>
  </si>
  <si>
    <t xml:space="preserve">OJÉN</t>
  </si>
  <si>
    <t xml:space="preserve">952001052</t>
  </si>
  <si>
    <t xml:space="preserve">info@hotelspamarbellahills.com</t>
  </si>
  <si>
    <t xml:space="preserve">HOTEL PALACETE DE ALAMOS</t>
  </si>
  <si>
    <t xml:space="preserve">H/MA/02212</t>
  </si>
  <si>
    <t xml:space="preserve">C/ ÁLAMOS, 20</t>
  </si>
  <si>
    <t xml:space="preserve">952215410</t>
  </si>
  <si>
    <t xml:space="preserve">reservas@palacetedealamos.com</t>
  </si>
  <si>
    <t xml:space="preserve">hotelpalacetedealamos.com</t>
  </si>
  <si>
    <t xml:space="preserve">ALCAZABA PREMIUM HOSTEL</t>
  </si>
  <si>
    <t xml:space="preserve">H/MA/02174</t>
  </si>
  <si>
    <t xml:space="preserve">ALCAZABILLA, 12</t>
  </si>
  <si>
    <t xml:space="preserve">952229878</t>
  </si>
  <si>
    <t xml:space="preserve">info@alcazabapremiumhostel.com</t>
  </si>
  <si>
    <t xml:space="preserve">alcazabapremiumhostel.com</t>
  </si>
  <si>
    <t xml:space="preserve">TORREMOLINOS BEACH CLUB</t>
  </si>
  <si>
    <t xml:space="preserve">C/ HOTEL PONTINENTAL, s/n BAJO</t>
  </si>
  <si>
    <t xml:space="preserve">952386286</t>
  </si>
  <si>
    <t xml:space="preserve">info@torremolinosbeachclub.com</t>
  </si>
  <si>
    <t xml:space="preserve">335</t>
  </si>
  <si>
    <t xml:space="preserve">APARTHOTEL MELIÁ COSTA DEL SOL</t>
  </si>
  <si>
    <t xml:space="preserve">H/MA/01111</t>
  </si>
  <si>
    <t xml:space="preserve">PASEO MARÍTIMO, 11 PLAYA DE BAJONDILLO</t>
  </si>
  <si>
    <t xml:space="preserve">952386677</t>
  </si>
  <si>
    <t xml:space="preserve">info@aparthotelmeliácostadelsol.com</t>
  </si>
  <si>
    <t xml:space="preserve">hotelmeliacostadelsol.com</t>
  </si>
  <si>
    <t xml:space="preserve">486</t>
  </si>
  <si>
    <t xml:space="preserve">CELEBRACIONES MALAGA</t>
  </si>
  <si>
    <t xml:space="preserve">URBANIZACIÓN CUEVA DEL TESORO, 16</t>
  </si>
  <si>
    <t xml:space="preserve">29720</t>
  </si>
  <si>
    <t xml:space="preserve">RINCÓN DE LA VICTORIA</t>
  </si>
  <si>
    <t xml:space="preserve">952402300</t>
  </si>
  <si>
    <t xml:space="preserve">riosol8@hotmail.com</t>
  </si>
  <si>
    <t xml:space="preserve">celebracionesmalagasl.com</t>
  </si>
  <si>
    <t xml:space="preserve">HOTEL CASA CONSISTORIAL</t>
  </si>
  <si>
    <t xml:space="preserve">H/MA/02168</t>
  </si>
  <si>
    <t xml:space="preserve">PLAZA AYUNTAMIENTO, s/n</t>
  </si>
  <si>
    <t xml:space="preserve">952473263</t>
  </si>
  <si>
    <t xml:space="preserve">hotel@hotelcasaconsistorial.com</t>
  </si>
  <si>
    <t xml:space="preserve">hotelcasaconsistorial.com</t>
  </si>
  <si>
    <t xml:space="preserve">MACDONALD RESORTS SPAIN</t>
  </si>
  <si>
    <t xml:space="preserve">DISEMINADO EL DURILLO, s/n BAJO</t>
  </si>
  <si>
    <t xml:space="preserve">952486327</t>
  </si>
  <si>
    <t xml:space="preserve">info@macdonaldresortsspain.com</t>
  </si>
  <si>
    <t xml:space="preserve">HOTEL MEDITERRANEO</t>
  </si>
  <si>
    <t xml:space="preserve">H/MA/01024</t>
  </si>
  <si>
    <t xml:space="preserve">AVENIDA ESPAÑA, 68 BAJO</t>
  </si>
  <si>
    <t xml:space="preserve">952800895</t>
  </si>
  <si>
    <t xml:space="preserve">hotelmediterraneoestepona@gmail.com</t>
  </si>
  <si>
    <t xml:space="preserve">mediterraneo-estepona.com</t>
  </si>
  <si>
    <t xml:space="preserve">HOTEL VIRGEN DE LOS REYES</t>
  </si>
  <si>
    <t xml:space="preserve">H/MA/00679</t>
  </si>
  <si>
    <t xml:space="preserve">C/ SEVILLA, 17</t>
  </si>
  <si>
    <t xml:space="preserve">29400</t>
  </si>
  <si>
    <t xml:space="preserve">RONDA</t>
  </si>
  <si>
    <t xml:space="preserve">952871140</t>
  </si>
  <si>
    <t xml:space="preserve">hotelvirgendelosreyes@outlook.es</t>
  </si>
  <si>
    <t xml:space="preserve">hotelvirgendelosreyes.com</t>
  </si>
  <si>
    <t xml:space="preserve">GRAN HOTEL CONCORDIA PLAYA</t>
  </si>
  <si>
    <t xml:space="preserve">AVENIDA FAMILIA BETHENCOURT Y MOLINA, 32</t>
  </si>
  <si>
    <t xml:space="preserve">952917417</t>
  </si>
  <si>
    <t xml:space="preserve">reservas.concordia@checkinhoteles.com</t>
  </si>
  <si>
    <t xml:space="preserve">checkinconcordiaplaya.com</t>
  </si>
  <si>
    <t xml:space="preserve">236</t>
  </si>
  <si>
    <t xml:space="preserve">ROSALEDA DE DON PEDRO</t>
  </si>
  <si>
    <t xml:space="preserve">H/JA/00592</t>
  </si>
  <si>
    <t xml:space="preserve">OBISPO TORAL, 2 BAJO</t>
  </si>
  <si>
    <t xml:space="preserve">23400</t>
  </si>
  <si>
    <t xml:space="preserve">ÚBEDA</t>
  </si>
  <si>
    <t xml:space="preserve">953796111</t>
  </si>
  <si>
    <t xml:space="preserve">info@roledadedonpedro.com</t>
  </si>
  <si>
    <t xml:space="preserve">hotelrosaledadonpedro.com</t>
  </si>
  <si>
    <t xml:space="preserve">HOTEL PATIO DE LAS CRUCES</t>
  </si>
  <si>
    <t xml:space="preserve">H/SE/00642</t>
  </si>
  <si>
    <t xml:space="preserve">C/ CRUCES, 10</t>
  </si>
  <si>
    <t xml:space="preserve">954229633</t>
  </si>
  <si>
    <t xml:space="preserve">info@hotelpatiodelascruces.com</t>
  </si>
  <si>
    <t xml:space="preserve">hotelpatiodelascruces.com</t>
  </si>
  <si>
    <t xml:space="preserve">HOTEL LAS TRES CARABELAS</t>
  </si>
  <si>
    <t xml:space="preserve">H/SE/00826</t>
  </si>
  <si>
    <t xml:space="preserve">CARRETERA MADRID (POLIGONO INSDUSTRIAL ESPARTALES), 531</t>
  </si>
  <si>
    <t xml:space="preserve">41309</t>
  </si>
  <si>
    <t xml:space="preserve">954254703</t>
  </si>
  <si>
    <t xml:space="preserve">hotel3carabelas@hotmail.com</t>
  </si>
  <si>
    <t xml:space="preserve">hotellastrescarabelas.com</t>
  </si>
  <si>
    <t xml:space="preserve">HOTEL PALACIO MARQUES DE LA GOMERA</t>
  </si>
  <si>
    <t xml:space="preserve">H/SE/01310</t>
  </si>
  <si>
    <t xml:space="preserve">SAN PEDRO, 20 BAJO</t>
  </si>
  <si>
    <t xml:space="preserve">954812223</t>
  </si>
  <si>
    <t xml:space="preserve">info@hotelpalaciodelmarques.es</t>
  </si>
  <si>
    <t xml:space="preserve">hotelpalaciodelmarques.es</t>
  </si>
  <si>
    <t xml:space="preserve">THE CORNER HOUSE</t>
  </si>
  <si>
    <t xml:space="preserve">ALAMEDA HÉRCULES, 31</t>
  </si>
  <si>
    <t xml:space="preserve">41002</t>
  </si>
  <si>
    <t xml:space="preserve">954913262</t>
  </si>
  <si>
    <t xml:space="preserve">thecornerhousesevilla@gmail.com</t>
  </si>
  <si>
    <t xml:space="preserve">thecornerhousesevilla.com</t>
  </si>
  <si>
    <t xml:space="preserve">H/SE/00584</t>
  </si>
  <si>
    <t xml:space="preserve">LUIS MONTOTO, 131 BAJO(H.V.DE LOS REYES</t>
  </si>
  <si>
    <t xml:space="preserve">954980235</t>
  </si>
  <si>
    <t xml:space="preserve">info@hotelvirgendelosreyes.com</t>
  </si>
  <si>
    <t xml:space="preserve">HOTEL FORT WEST BARRANCO</t>
  </si>
  <si>
    <t xml:space="preserve">H/SE/01129</t>
  </si>
  <si>
    <t xml:space="preserve">FINCA HERRERÍA BAJA, s/n CARRETERA 476 KILOMETRO 6.820</t>
  </si>
  <si>
    <t xml:space="preserve">41898</t>
  </si>
  <si>
    <t xml:space="preserve">EL CASTILLO DE LAS GUARDAS</t>
  </si>
  <si>
    <t xml:space="preserve">955131415</t>
  </si>
  <si>
    <t xml:space="preserve">info@hotelfortwestbarranco.com</t>
  </si>
  <si>
    <t xml:space="preserve">SAGLES NUEVAS INVERSIONES</t>
  </si>
  <si>
    <t xml:space="preserve">CHILE, 4 BAJO</t>
  </si>
  <si>
    <t xml:space="preserve">41930</t>
  </si>
  <si>
    <t xml:space="preserve">BORMUJOS</t>
  </si>
  <si>
    <t xml:space="preserve">955726315</t>
  </si>
  <si>
    <t xml:space="preserve">info@glesnuevasinversiones.com</t>
  </si>
  <si>
    <t xml:space="preserve">HERCULES BOUTIQUE HOTEL</t>
  </si>
  <si>
    <t xml:space="preserve">C/ GÓMEZ MARCELO, 17</t>
  </si>
  <si>
    <t xml:space="preserve">51001</t>
  </si>
  <si>
    <t xml:space="preserve">CEUTA</t>
  </si>
  <si>
    <t xml:space="preserve">956 50 21 93</t>
  </si>
  <si>
    <t xml:space="preserve">info@herculesboutiquehotel.com</t>
  </si>
  <si>
    <t xml:space="preserve">herculesboutiquehotel.com</t>
  </si>
  <si>
    <t xml:space="preserve">HOTEL ESCUELA FUENTEMAR</t>
  </si>
  <si>
    <t xml:space="preserve">CARRETERA FUENTE AMARGA, s/n BAJO</t>
  </si>
  <si>
    <t xml:space="preserve">956400111</t>
  </si>
  <si>
    <t xml:space="preserve">info@hotelescuelafuentemar.com</t>
  </si>
  <si>
    <t xml:space="preserve">FAIRPLAY GOLF HOTEL &amp; SPA</t>
  </si>
  <si>
    <t xml:space="preserve">H/CA/01220</t>
  </si>
  <si>
    <t xml:space="preserve">C/ LA TORRE, s/n</t>
  </si>
  <si>
    <t xml:space="preserve">11190</t>
  </si>
  <si>
    <t xml:space="preserve">BENALUP-CASAS VIEJAS</t>
  </si>
  <si>
    <t xml:space="preserve">956429100</t>
  </si>
  <si>
    <t xml:space="preserve">info@fairplaygolfhotel&amp;spa.com</t>
  </si>
  <si>
    <t xml:space="preserve">CORTIJO LOS GALLOS</t>
  </si>
  <si>
    <t xml:space="preserve">H/CA/01192</t>
  </si>
  <si>
    <t xml:space="preserve">URBANIZACIÓN CORTIJO LOS GALLOS, 461 BAJO</t>
  </si>
  <si>
    <t xml:space="preserve">956490950</t>
  </si>
  <si>
    <t xml:space="preserve">info@hotelcortijolosgallos.com</t>
  </si>
  <si>
    <t xml:space="preserve">hotelcortijolosgallos.com</t>
  </si>
  <si>
    <t xml:space="preserve">FIESTA HOTELES &amp; RESORTS</t>
  </si>
  <si>
    <t xml:space="preserve">LUGAR ARSENAL DE LA CARRACA, s/n BAJO</t>
  </si>
  <si>
    <t xml:space="preserve">11100</t>
  </si>
  <si>
    <t xml:space="preserve">SAN FERNANDO</t>
  </si>
  <si>
    <t xml:space="preserve">956891819</t>
  </si>
  <si>
    <t xml:space="preserve">info@fiestahoteles&amp;resorts.com</t>
  </si>
  <si>
    <t xml:space="preserve">HOTEL CASA DE LAS CUATRO TORRES</t>
  </si>
  <si>
    <t xml:space="preserve">H/CA/01427</t>
  </si>
  <si>
    <t xml:space="preserve">PLAZA ARGÜELLES, 3</t>
  </si>
  <si>
    <t xml:space="preserve">11004</t>
  </si>
  <si>
    <t xml:space="preserve">956903133</t>
  </si>
  <si>
    <t xml:space="preserve">reservas@casadelascuatrotorres.com</t>
  </si>
  <si>
    <t xml:space="preserve">casadelascuatrotorres.com</t>
  </si>
  <si>
    <t xml:space="preserve">HOTEL CASA PALACIO MARÍA LUISA</t>
  </si>
  <si>
    <t xml:space="preserve">H/CA/01445</t>
  </si>
  <si>
    <t xml:space="preserve">C/ TORNERÍA, 22</t>
  </si>
  <si>
    <t xml:space="preserve">956926263</t>
  </si>
  <si>
    <t xml:space="preserve">recepcion@casapalaciomarialuisa.com</t>
  </si>
  <si>
    <t xml:space="preserve">casapalaciomarialuisa.com</t>
  </si>
  <si>
    <t xml:space="preserve">HOTEL SAN MIGUEL</t>
  </si>
  <si>
    <t xml:space="preserve">H/CO/00685</t>
  </si>
  <si>
    <t xml:space="preserve">SAN ZOILO, 4 BAJO</t>
  </si>
  <si>
    <t xml:space="preserve">957475861</t>
  </si>
  <si>
    <t xml:space="preserve">info@hotelsanmiguelcordoba.com</t>
  </si>
  <si>
    <t xml:space="preserve">hotelsanmiguelcordoba.com</t>
  </si>
  <si>
    <t xml:space="preserve">CARPE DIEM</t>
  </si>
  <si>
    <t xml:space="preserve">BARROSO, 4 LOCAL</t>
  </si>
  <si>
    <t xml:space="preserve">957476221</t>
  </si>
  <si>
    <t xml:space="preserve">reservas@hotelcordobacarpediem.com</t>
  </si>
  <si>
    <t xml:space="preserve">hotelcordobacarpediem.com</t>
  </si>
  <si>
    <t xml:space="preserve">LOS CHAPITELES</t>
  </si>
  <si>
    <t xml:space="preserve">H/GR/01080</t>
  </si>
  <si>
    <t xml:space="preserve">CAMINO AVELLANO, 4</t>
  </si>
  <si>
    <t xml:space="preserve">958220177</t>
  </si>
  <si>
    <t xml:space="preserve">info@carmendeloschapiteles.com</t>
  </si>
  <si>
    <t xml:space="preserve">carmendeloschapiteles.com</t>
  </si>
  <si>
    <t xml:space="preserve">C/ RECOGIDAS, 11 1; EDIFICIO VERONA</t>
  </si>
  <si>
    <t xml:space="preserve">958253612</t>
  </si>
  <si>
    <t xml:space="preserve">reservas@hotelpresidentegranada.es</t>
  </si>
  <si>
    <t xml:space="preserve">hotelpresidentegranada.es</t>
  </si>
  <si>
    <t xml:space="preserve">GRUPO MACIA HOTELES</t>
  </si>
  <si>
    <t xml:space="preserve">C/ ZACATÍN, s/n 2</t>
  </si>
  <si>
    <t xml:space="preserve">958285806</t>
  </si>
  <si>
    <t xml:space="preserve">info@grupomaciahoteles.com</t>
  </si>
  <si>
    <t xml:space="preserve">maciahoteles.com/granada/</t>
  </si>
  <si>
    <t xml:space="preserve">LOS CHAPARROS</t>
  </si>
  <si>
    <t xml:space="preserve">H/GR/01329</t>
  </si>
  <si>
    <t xml:space="preserve">CARRETERA FREILA BACOR, KILOMETRO 90 BAJO; MESON</t>
  </si>
  <si>
    <t xml:space="preserve">18812</t>
  </si>
  <si>
    <t xml:space="preserve">FREILA</t>
  </si>
  <si>
    <t xml:space="preserve">958342403</t>
  </si>
  <si>
    <t xml:space="preserve">chaparros@hotelruralloschaparros.es</t>
  </si>
  <si>
    <t xml:space="preserve">hotelruralloschaparros.es</t>
  </si>
  <si>
    <t xml:space="preserve">HOTEL MONSERRAT</t>
  </si>
  <si>
    <t xml:space="preserve">CARRETERA CÓRDOBA, s/n BAJO</t>
  </si>
  <si>
    <t xml:space="preserve">18240</t>
  </si>
  <si>
    <t xml:space="preserve">PINOS PUENTE</t>
  </si>
  <si>
    <t xml:space="preserve">958459111</t>
  </si>
  <si>
    <t xml:space="preserve">info@hotelmonserrat.com</t>
  </si>
  <si>
    <t xml:space="preserve">restaurantemontserrat.com</t>
  </si>
  <si>
    <t xml:space="preserve">ISABEL</t>
  </si>
  <si>
    <t xml:space="preserve">CARRER SANT VICENT, 31 BAJO; HOTEL RESIDENCIA ISABE</t>
  </si>
  <si>
    <t xml:space="preserve">46440</t>
  </si>
  <si>
    <t xml:space="preserve">ALMUSSAFES</t>
  </si>
  <si>
    <t xml:space="preserve">961795951</t>
  </si>
  <si>
    <t xml:space="preserve">reservas@hotelresidenciaisabel.com</t>
  </si>
  <si>
    <t xml:space="preserve">hotelresidenciaisabel.com</t>
  </si>
  <si>
    <t xml:space="preserve">CLIBOMAR PLAYA</t>
  </si>
  <si>
    <t xml:space="preserve">C/ ALCOY, 24 BAJO</t>
  </si>
  <si>
    <t xml:space="preserve">962840237</t>
  </si>
  <si>
    <t xml:space="preserve">hotelclibomarjamaica@gmail.com</t>
  </si>
  <si>
    <t xml:space="preserve">hotelclibomarjamaica.com/</t>
  </si>
  <si>
    <t xml:space="preserve">EUROSTARS GRAN VALENCIA</t>
  </si>
  <si>
    <t xml:space="preserve">C/ VALLE DE AYORA, 3 ASCENSOR</t>
  </si>
  <si>
    <t xml:space="preserve">46015</t>
  </si>
  <si>
    <t xml:space="preserve">963050800</t>
  </si>
  <si>
    <t xml:space="preserve">info@eurostarsgranvalencia.com</t>
  </si>
  <si>
    <t xml:space="preserve">eurostarsgranvalencia.com</t>
  </si>
  <si>
    <t xml:space="preserve">HOTEL MARINA ATARAZANAS</t>
  </si>
  <si>
    <t xml:space="preserve">PLAZA TRIBUNAL DE LES AIGÜES, 5</t>
  </si>
  <si>
    <t xml:space="preserve">963203010</t>
  </si>
  <si>
    <t xml:space="preserve">info@hotelmarinaatarazanas.com</t>
  </si>
  <si>
    <t xml:space="preserve">hotelmarinaatarazanas.com</t>
  </si>
  <si>
    <t xml:space="preserve">SH VALENCIA PALACE</t>
  </si>
  <si>
    <t xml:space="preserve">PASSEIG L'ALBEREDA, 32 BAJO</t>
  </si>
  <si>
    <t xml:space="preserve">963375037</t>
  </si>
  <si>
    <t xml:space="preserve">info@shvalenciapalace.com</t>
  </si>
  <si>
    <t xml:space="preserve">hotel-valencia-palace.com</t>
  </si>
  <si>
    <t xml:space="preserve">230</t>
  </si>
  <si>
    <t xml:space="preserve">CASUAL HOTELES LAS ARTES</t>
  </si>
  <si>
    <t xml:space="preserve">AVENIDA PUERTO, 39</t>
  </si>
  <si>
    <t xml:space="preserve">963625432</t>
  </si>
  <si>
    <t xml:space="preserve">info@casualhoteleslasartes.com</t>
  </si>
  <si>
    <t xml:space="preserve">CANADÁ</t>
  </si>
  <si>
    <t xml:space="preserve">CARRER PAU, 1 BAJO</t>
  </si>
  <si>
    <t xml:space="preserve">964304611</t>
  </si>
  <si>
    <t xml:space="preserve">info@hotelcanadabenicassim.com</t>
  </si>
  <si>
    <t xml:space="preserve">hotelcanadabenicassim.com</t>
  </si>
  <si>
    <t xml:space="preserve">HOTEL RESTAURANTE MONTESA</t>
  </si>
  <si>
    <t xml:space="preserve">AVENIDA CONSTITUCIÓ, 21</t>
  </si>
  <si>
    <t xml:space="preserve">12170</t>
  </si>
  <si>
    <t xml:space="preserve">SANT MATEU</t>
  </si>
  <si>
    <t xml:space="preserve">964416648</t>
  </si>
  <si>
    <t xml:space="preserve">info@hotelrestaurantemonte.com</t>
  </si>
  <si>
    <t xml:space="preserve">NOVELLA</t>
  </si>
  <si>
    <t xml:space="preserve">CARRETERA BALNEARIO-CULLA (NOVELLA), s/n</t>
  </si>
  <si>
    <t xml:space="preserve">12160</t>
  </si>
  <si>
    <t xml:space="preserve">BENASSAL</t>
  </si>
  <si>
    <t xml:space="preserve">964431094</t>
  </si>
  <si>
    <t xml:space="preserve">hotelnovella@hotmail.com</t>
  </si>
  <si>
    <t xml:space="preserve">hoteldemontananovella.com</t>
  </si>
  <si>
    <t xml:space="preserve">HOTEL VIÑAS VIEJAS</t>
  </si>
  <si>
    <t xml:space="preserve">CARRETERA AYÓDAR, s/n</t>
  </si>
  <si>
    <t xml:space="preserve">12225</t>
  </si>
  <si>
    <t xml:space="preserve">FUENTES DE AYÓDAR</t>
  </si>
  <si>
    <t xml:space="preserve">964618111</t>
  </si>
  <si>
    <t xml:space="preserve">vviejashotel@gmail.com</t>
  </si>
  <si>
    <t xml:space="preserve">facebook.com/vviejashotel</t>
  </si>
  <si>
    <t xml:space="preserve">MONTAÑETA DE VALL D´ALBA</t>
  </si>
  <si>
    <t xml:space="preserve">AVENIDA PAS, s/n (ERMITA SAN CRISTOFOR</t>
  </si>
  <si>
    <t xml:space="preserve">12194</t>
  </si>
  <si>
    <t xml:space="preserve">VALL D'ALBA</t>
  </si>
  <si>
    <t xml:space="preserve">964766747</t>
  </si>
  <si>
    <t xml:space="preserve">info@montañetadevalld´alba.com</t>
  </si>
  <si>
    <t xml:space="preserve">CONSTRUCCIONES GUTISAN 95</t>
  </si>
  <si>
    <t xml:space="preserve">VICENTE BLASCO IBÁÑEZ, s/n</t>
  </si>
  <si>
    <t xml:space="preserve">03182</t>
  </si>
  <si>
    <t xml:space="preserve">965705828</t>
  </si>
  <si>
    <t xml:space="preserve">info@construccionesgutin95.com</t>
  </si>
  <si>
    <t xml:space="preserve">COSTA BLANCA</t>
  </si>
  <si>
    <t xml:space="preserve">CARRER PINTOR LLORÉNS, 3 BAJO</t>
  </si>
  <si>
    <t xml:space="preserve">965780336</t>
  </si>
  <si>
    <t xml:space="preserve">reservas@hotelcostablancadenia.com</t>
  </si>
  <si>
    <t xml:space="preserve">hotelcostablancadenia.com</t>
  </si>
  <si>
    <t xml:space="preserve">LOS ANGELES</t>
  </si>
  <si>
    <t xml:space="preserve">MARINES, KILOMETRO 3, 900</t>
  </si>
  <si>
    <t xml:space="preserve">965780887</t>
  </si>
  <si>
    <t xml:space="preserve">info@hotellosangelesdenia.com</t>
  </si>
  <si>
    <t xml:space="preserve">hotellosangelesdenia.com/</t>
  </si>
  <si>
    <t xml:space="preserve">HOTEL BOUTIQUE ALICANTE</t>
  </si>
  <si>
    <t xml:space="preserve">C/ MIGUEL SOLER, 22</t>
  </si>
  <si>
    <t xml:space="preserve">965799366</t>
  </si>
  <si>
    <t xml:space="preserve">reservas@hotelboutiquealicante.com</t>
  </si>
  <si>
    <t xml:space="preserve">hotelboutiquealicante.com</t>
  </si>
  <si>
    <t xml:space="preserve">APARTAMENTOS TURISTICOS TERRALTA</t>
  </si>
  <si>
    <t xml:space="preserve">AVENIDA NICARAGUA, 44 BAJO; APARTAMENTOS TERRALTA</t>
  </si>
  <si>
    <t xml:space="preserve">965849549</t>
  </si>
  <si>
    <t xml:space="preserve">recepcion@apartamentos-terralta.com</t>
  </si>
  <si>
    <t xml:space="preserve">apartamentos-terralta.com</t>
  </si>
  <si>
    <t xml:space="preserve">MAGIC CRISTAL PARK</t>
  </si>
  <si>
    <t xml:space="preserve">AVENIDA RUZAFA, 14 BAJO; LOCALES HOTEL CRISTAL</t>
  </si>
  <si>
    <t xml:space="preserve">965851811</t>
  </si>
  <si>
    <t xml:space="preserve">rcristal@hoteles-costablanca.com</t>
  </si>
  <si>
    <t xml:space="preserve">hotelmagiccristalpark.com</t>
  </si>
  <si>
    <t xml:space="preserve">453</t>
  </si>
  <si>
    <t xml:space="preserve">FLAMINGO BEACH RESORT - ADULTS ONLY</t>
  </si>
  <si>
    <t xml:space="preserve">C/ ESPERANTO, 32</t>
  </si>
  <si>
    <t xml:space="preserve">965865352</t>
  </si>
  <si>
    <t xml:space="preserve">info@flamingobeachbenidorm.com</t>
  </si>
  <si>
    <t xml:space="preserve">flamingobeachbenidorm.com</t>
  </si>
  <si>
    <t xml:space="preserve">HOTEL CASTILLO BENIDORM</t>
  </si>
  <si>
    <t xml:space="preserve">C/ MARQUÉS DE COMILLAS, 11</t>
  </si>
  <si>
    <t xml:space="preserve">966808172</t>
  </si>
  <si>
    <t xml:space="preserve">hotelcastillobenidorm@gmail.com</t>
  </si>
  <si>
    <t xml:space="preserve">hotelcastillobenidorm.com</t>
  </si>
  <si>
    <t xml:space="preserve">LA MINERÍA</t>
  </si>
  <si>
    <t xml:space="preserve">AVENIDA EUROPA, 25 1</t>
  </si>
  <si>
    <t xml:space="preserve">30710</t>
  </si>
  <si>
    <t xml:space="preserve">LOS ALCÁZARES</t>
  </si>
  <si>
    <t xml:space="preserve">968334502</t>
  </si>
  <si>
    <t xml:space="preserve">info@residenciallosnarejos.com</t>
  </si>
  <si>
    <t xml:space="preserve">residenciallosnarejos.com</t>
  </si>
  <si>
    <t xml:space="preserve">HACIENDA REAL LOS OLIVOS</t>
  </si>
  <si>
    <t xml:space="preserve">CAMINO ALTOBORDO, 30 BAJO (DIPUTACION ALTOBORDO)</t>
  </si>
  <si>
    <t xml:space="preserve">30813</t>
  </si>
  <si>
    <t xml:space="preserve">968959100</t>
  </si>
  <si>
    <t xml:space="preserve">hrlosolivos@royalpremierhoteles.com</t>
  </si>
  <si>
    <t xml:space="preserve">haciendareallosolivos.com</t>
  </si>
  <si>
    <t xml:space="preserve">GRUPO MOYA</t>
  </si>
  <si>
    <t xml:space="preserve">AUTOVIA A-III, KILOMETRO 168 BAJO</t>
  </si>
  <si>
    <t xml:space="preserve">16730</t>
  </si>
  <si>
    <t xml:space="preserve">HONRUBIA</t>
  </si>
  <si>
    <t xml:space="preserve">969292915</t>
  </si>
  <si>
    <t xml:space="preserve">hotel@comercialmoya.es</t>
  </si>
  <si>
    <t xml:space="preserve">hotelrestaurantemoya.com/</t>
  </si>
  <si>
    <t xml:space="preserve">HOTEL CASERÍO DE VADILLOS</t>
  </si>
  <si>
    <t xml:space="preserve">C/ SAN MARTÍN DE PORRES, s/n</t>
  </si>
  <si>
    <t xml:space="preserve">16892</t>
  </si>
  <si>
    <t xml:space="preserve">CAÑIZARES</t>
  </si>
  <si>
    <t xml:space="preserve">969313239</t>
  </si>
  <si>
    <t xml:space="preserve">caseriodevadillos@gmail.com</t>
  </si>
  <si>
    <t xml:space="preserve">hotelcaserodevadillos.com</t>
  </si>
  <si>
    <t xml:space="preserve">PORTO PETRO RESTAURACIO</t>
  </si>
  <si>
    <t xml:space="preserve">CARRER AMARGURA, s/n</t>
  </si>
  <si>
    <t xml:space="preserve">07500</t>
  </si>
  <si>
    <t xml:space="preserve">971092118</t>
  </si>
  <si>
    <t xml:space="preserve">info@portopetrorestauracio.com</t>
  </si>
  <si>
    <t xml:space="preserve">PRODUCCIONES DE PARQUES</t>
  </si>
  <si>
    <t xml:space="preserve">AVENIDA PERE VAQUER RAMIS, s/n BAJO</t>
  </si>
  <si>
    <t xml:space="preserve">971131591</t>
  </si>
  <si>
    <t xml:space="preserve">info@produccionesdeparques.com</t>
  </si>
  <si>
    <t xml:space="preserve">GRUPOTEL ACAPULCO PLAYA</t>
  </si>
  <si>
    <t xml:space="preserve">CARRER COSTA BRAVA, 2 BAJO; HOTEL GRAN VISTA</t>
  </si>
  <si>
    <t xml:space="preserve">971261800</t>
  </si>
  <si>
    <t xml:space="preserve">acapulco@grupotel.com</t>
  </si>
  <si>
    <t xml:space="preserve">grupotelacapulcoplaya.com</t>
  </si>
  <si>
    <t xml:space="preserve">180</t>
  </si>
  <si>
    <t xml:space="preserve">FONTANELLAS PLAYA</t>
  </si>
  <si>
    <t xml:space="preserve">CARAVELLA, s/n BAJO</t>
  </si>
  <si>
    <t xml:space="preserve">971264754</t>
  </si>
  <si>
    <t xml:space="preserve">info@fontanellasplaya.com</t>
  </si>
  <si>
    <t xml:space="preserve">aparthotelfontanellas.com</t>
  </si>
  <si>
    <t xml:space="preserve">BAHÍA</t>
  </si>
  <si>
    <t xml:space="preserve">PASSEIG MARINA, 30 BAJO(DUP 30-36; HOSTAL)</t>
  </si>
  <si>
    <t xml:space="preserve">07870</t>
  </si>
  <si>
    <t xml:space="preserve">971322142</t>
  </si>
  <si>
    <t xml:space="preserve">info@hotelbahiaformentera.com</t>
  </si>
  <si>
    <t xml:space="preserve">hotelbahiaformentera.com/</t>
  </si>
  <si>
    <t xml:space="preserve">BLANCO HOTEL FORMENTERA</t>
  </si>
  <si>
    <t xml:space="preserve">CARRER FONOLL MARÍ, 50</t>
  </si>
  <si>
    <t xml:space="preserve">971328447</t>
  </si>
  <si>
    <t xml:space="preserve">info@blancohotelformentera.com</t>
  </si>
  <si>
    <t xml:space="preserve">blancohotelformentera.com</t>
  </si>
  <si>
    <t xml:space="preserve">SES SAVINES</t>
  </si>
  <si>
    <t xml:space="preserve">AVINGUDA DOCTOR FLEMING, 22 BAJO</t>
  </si>
  <si>
    <t xml:space="preserve">971340066</t>
  </si>
  <si>
    <t xml:space="preserve">info@hotelsessavines-ibiza.com</t>
  </si>
  <si>
    <t xml:space="preserve">hotelsessavines-ibiza.com</t>
  </si>
  <si>
    <t xml:space="preserve">FIESTA HOTEL CALA GRACIÒ</t>
  </si>
  <si>
    <t xml:space="preserve">C/ CALA GRACIÓ 1, s/n BAJO; HOTEL TANIT</t>
  </si>
  <si>
    <t xml:space="preserve">info@fiestahotelcalagraciò.com</t>
  </si>
  <si>
    <t xml:space="preserve">IDA Y VUELTA HOME &amp; SUITES</t>
  </si>
  <si>
    <t xml:space="preserve">CARRER SITJAR, 62</t>
  </si>
  <si>
    <t xml:space="preserve">07640</t>
  </si>
  <si>
    <t xml:space="preserve">SES SALINES</t>
  </si>
  <si>
    <t xml:space="preserve">971377948</t>
  </si>
  <si>
    <t xml:space="preserve">info@idayvueltahome&amp;suites.com</t>
  </si>
  <si>
    <t xml:space="preserve">ROYAL SON BOU FAMILY CLUB</t>
  </si>
  <si>
    <t xml:space="preserve">PLAYA SON BOU, s/n BAJO; CLUB ROYAL</t>
  </si>
  <si>
    <t xml:space="preserve">971378189</t>
  </si>
  <si>
    <t xml:space="preserve">info@royalsonbou.com</t>
  </si>
  <si>
    <t xml:space="preserve">royalsonboufamilyclub.com</t>
  </si>
  <si>
    <t xml:space="preserve">GRUPOTEL LOS TAMARISCOS</t>
  </si>
  <si>
    <t xml:space="preserve">URBANIZACIÓN CALA'N BOSC, s/n BAJO; (APARTAMENTO LOS TAMARISCOS</t>
  </si>
  <si>
    <t xml:space="preserve">971387277</t>
  </si>
  <si>
    <t xml:space="preserve">tamariscos@grupotel.com</t>
  </si>
  <si>
    <t xml:space="preserve">grupotellostamariscos.com</t>
  </si>
  <si>
    <t xml:space="preserve">BAVIERA</t>
  </si>
  <si>
    <t xml:space="preserve">XUCLAMEL, 22 BAJO</t>
  </si>
  <si>
    <t xml:space="preserve">971563066</t>
  </si>
  <si>
    <t xml:space="preserve">info@hotelbaviera-mallorca.com</t>
  </si>
  <si>
    <t xml:space="preserve">hotelbaviera-mallorca.com</t>
  </si>
  <si>
    <t xml:space="preserve">URBAN SPACES IBIZA</t>
  </si>
  <si>
    <t xml:space="preserve">CARRER VIA PÚNICA, s/n</t>
  </si>
  <si>
    <t xml:space="preserve">971577598</t>
  </si>
  <si>
    <t xml:space="preserve">privacy.kr@booking.com</t>
  </si>
  <si>
    <t xml:space="preserve">urban-spaces-ibiza.com.es</t>
  </si>
  <si>
    <t xml:space="preserve">CALEIA TALAYOT SPA HOTEL - ADULTS ONLY</t>
  </si>
  <si>
    <t xml:space="preserve">C/ SON SARD, 2 BAJO; HOTEL TALAYOT</t>
  </si>
  <si>
    <t xml:space="preserve">971585314</t>
  </si>
  <si>
    <t xml:space="preserve">caleiatalayotspahotel.com</t>
  </si>
  <si>
    <t xml:space="preserve">HOTEL CLUB D´OR GARDENS</t>
  </si>
  <si>
    <t xml:space="preserve">CARRER COVA BLANCA, s/n BAJO; APARTAMENTO JARDIN PLAYA</t>
  </si>
  <si>
    <t xml:space="preserve">971643212</t>
  </si>
  <si>
    <t xml:space="preserve">hotelclubdorgardenssa.com</t>
  </si>
  <si>
    <t xml:space="preserve">296</t>
  </si>
  <si>
    <t xml:space="preserve">FOWLERS HOTEL</t>
  </si>
  <si>
    <t xml:space="preserve">CARRER RIT, 12</t>
  </si>
  <si>
    <t xml:space="preserve">971657831</t>
  </si>
  <si>
    <t xml:space="preserve">info@fowlershotel.com</t>
  </si>
  <si>
    <t xml:space="preserve">https://fowlershotel.com/</t>
  </si>
  <si>
    <t xml:space="preserve">FLAMBOYAN CARIBE</t>
  </si>
  <si>
    <t xml:space="preserve">C/ MARTÍN ROS GARCÍA, 16 BAJO; (HOTEL FLAMBOYAN-CARIB</t>
  </si>
  <si>
    <t xml:space="preserve">971680462</t>
  </si>
  <si>
    <t xml:space="preserve">direccion@hotelflamboyan-caribe.com</t>
  </si>
  <si>
    <t xml:space="preserve">hotelflamboyan-caribe.com</t>
  </si>
  <si>
    <t xml:space="preserve">VISTASOL</t>
  </si>
  <si>
    <t xml:space="preserve">ALT, s/n BAJO</t>
  </si>
  <si>
    <t xml:space="preserve">971680836</t>
  </si>
  <si>
    <t xml:space="preserve">recepcion@vistasol.es</t>
  </si>
  <si>
    <t xml:space="preserve">hotelvistasolmallorca.com</t>
  </si>
  <si>
    <t xml:space="preserve">176</t>
  </si>
  <si>
    <t xml:space="preserve">BARCELÓ ILLETAS ALBATROS</t>
  </si>
  <si>
    <t xml:space="preserve">PASSEIG ILLETES, 15 BAJO; HOTEL BARCELO ALBATROS</t>
  </si>
  <si>
    <t xml:space="preserve">971701956</t>
  </si>
  <si>
    <t xml:space="preserve">illetasalbatros@barcelo.com</t>
  </si>
  <si>
    <t xml:space="preserve">barcelilletasalbatros.com</t>
  </si>
  <si>
    <t xml:space="preserve">128</t>
  </si>
  <si>
    <t xml:space="preserve">HOTEL PISCIS - ADULTS ONLY</t>
  </si>
  <si>
    <t xml:space="preserve">AVENIDA PORTMANY, 1</t>
  </si>
  <si>
    <t xml:space="preserve">971804239</t>
  </si>
  <si>
    <t xml:space="preserve">piscispark@grupoplayasol.com</t>
  </si>
  <si>
    <t xml:space="preserve">hotelpiscisadultsonly.com</t>
  </si>
  <si>
    <t xml:space="preserve">366</t>
  </si>
  <si>
    <t xml:space="preserve">PROTUR BIOMAR</t>
  </si>
  <si>
    <t xml:space="preserve">BALADRES, 5</t>
  </si>
  <si>
    <t xml:space="preserve">971812010</t>
  </si>
  <si>
    <t xml:space="preserve">granhotel@proturbiomar.com</t>
  </si>
  <si>
    <t xml:space="preserve">proturbiomargranhotel.com</t>
  </si>
  <si>
    <t xml:space="preserve">214</t>
  </si>
  <si>
    <t xml:space="preserve">SOL MASTINES CHIHUAHUAS</t>
  </si>
  <si>
    <t xml:space="preserve">CARRER CALA ANTENA, s/n</t>
  </si>
  <si>
    <t xml:space="preserve">971833001</t>
  </si>
  <si>
    <t xml:space="preserve">solmastineschihuahuas.com</t>
  </si>
  <si>
    <t xml:space="preserve">512</t>
  </si>
  <si>
    <t xml:space="preserve">GRUPOTEL PARC NATURAL</t>
  </si>
  <si>
    <t xml:space="preserve">CARRETERA ALCÚDIA-ARTÀ, s/n BAJO(HOTEL GRAN VISTA)</t>
  </si>
  <si>
    <t xml:space="preserve">971850052</t>
  </si>
  <si>
    <t xml:space="preserve">grupotelparcnaturalsa.com</t>
  </si>
  <si>
    <t xml:space="preserve">142</t>
  </si>
  <si>
    <t xml:space="preserve">THE SEA HOTEL BY GRUPOTEL</t>
  </si>
  <si>
    <t xml:space="preserve">PASSEIG COLOM, 132</t>
  </si>
  <si>
    <t xml:space="preserve">971850070</t>
  </si>
  <si>
    <t xml:space="preserve">theseahotel@grupotel.com</t>
  </si>
  <si>
    <t xml:space="preserve">theseahotelbygrupotel.com</t>
  </si>
  <si>
    <t xml:space="preserve">SON BAULO</t>
  </si>
  <si>
    <t xml:space="preserve">RONDA TORRENT, 8 BAJO; HOTEL SON BAULO</t>
  </si>
  <si>
    <t xml:space="preserve">971850114</t>
  </si>
  <si>
    <t xml:space="preserve">reservas@hotelsonbaulomallorca.com</t>
  </si>
  <si>
    <t xml:space="preserve">hotelsonbaulomallorca.com</t>
  </si>
  <si>
    <t xml:space="preserve">251</t>
  </si>
  <si>
    <t xml:space="preserve">GALAXIA BOUTIQUE HOTEL</t>
  </si>
  <si>
    <t xml:space="preserve">PASSEIG COLOM, 91</t>
  </si>
  <si>
    <t xml:space="preserve">971850201</t>
  </si>
  <si>
    <t xml:space="preserve">accounting@guestcentric.com</t>
  </si>
  <si>
    <t xml:space="preserve">hotel-galaxia.com/galaxia</t>
  </si>
  <si>
    <t xml:space="preserve">HOTEL COSTA BRAVA BLANES</t>
  </si>
  <si>
    <t xml:space="preserve">HG-000904</t>
  </si>
  <si>
    <t xml:space="preserve">CARRER ANSELM CLAVÉ, 48 BAJOS</t>
  </si>
  <si>
    <t xml:space="preserve">17300</t>
  </si>
  <si>
    <t xml:space="preserve">BLANES</t>
  </si>
  <si>
    <t xml:space="preserve">972330082</t>
  </si>
  <si>
    <t xml:space="preserve">info@hotelcostabravablanes.com</t>
  </si>
  <si>
    <t xml:space="preserve">hotelcostabravablanes.com</t>
  </si>
  <si>
    <t xml:space="preserve">HOTEL PANORAMA ESTARTIT</t>
  </si>
  <si>
    <t xml:space="preserve">HG-001115</t>
  </si>
  <si>
    <t xml:space="preserve">AVINGUDA DE GRÈCIA, 5</t>
  </si>
  <si>
    <t xml:space="preserve">972751092</t>
  </si>
  <si>
    <t xml:space="preserve">info@hotelpanoramaestartit.com</t>
  </si>
  <si>
    <t xml:space="preserve">hotelpanoramaestartit.cat</t>
  </si>
  <si>
    <t xml:space="preserve">VILLAPOTNS DE SERVEIS</t>
  </si>
  <si>
    <t xml:space="preserve">PLAZA SANT CRISTÒFOL, 1 BAIXOS (PLA DE LA CERDERA)</t>
  </si>
  <si>
    <t xml:space="preserve">25740</t>
  </si>
  <si>
    <t xml:space="preserve">PONTS</t>
  </si>
  <si>
    <t xml:space="preserve">973461002</t>
  </si>
  <si>
    <t xml:space="preserve">villapotnsdeserveissa.com</t>
  </si>
  <si>
    <t xml:space="preserve">HOTEL FONTS DEL CARDENER</t>
  </si>
  <si>
    <t xml:space="preserve">HCC-000470</t>
  </si>
  <si>
    <t xml:space="preserve">CARRETERA TUIXENT, s/n BAJO</t>
  </si>
  <si>
    <t xml:space="preserve">973492377</t>
  </si>
  <si>
    <t xml:space="preserve">info@hotelfontsdelcardener.com</t>
  </si>
  <si>
    <t xml:space="preserve">hotelfontsdelcardener.com</t>
  </si>
  <si>
    <t xml:space="preserve">VAL DE NEU</t>
  </si>
  <si>
    <t xml:space="preserve">HVA-000822</t>
  </si>
  <si>
    <t xml:space="preserve">PERIMETRAU, s/n BAJO</t>
  </si>
  <si>
    <t xml:space="preserve">973635003</t>
  </si>
  <si>
    <t xml:space="preserve">hotelvaldeneu@h-santos.es</t>
  </si>
  <si>
    <t xml:space="preserve">hotelbaqueiravaldeneu.com</t>
  </si>
  <si>
    <t xml:space="preserve">HOTEL PEDRO I DE ARAGON</t>
  </si>
  <si>
    <t xml:space="preserve">AVENIDA PARQUE, 34 BAJO; HOTEL PEDRO I DE ARAG¾</t>
  </si>
  <si>
    <t xml:space="preserve">22003</t>
  </si>
  <si>
    <t xml:space="preserve">974220300</t>
  </si>
  <si>
    <t xml:space="preserve">pedroi@gargallo-hotels.com</t>
  </si>
  <si>
    <t xml:space="preserve">hotelpedroidearagonsl.com</t>
  </si>
  <si>
    <t xml:space="preserve">REY MARTIN C.B.</t>
  </si>
  <si>
    <t xml:space="preserve">CARRETERA TARRAGONA-SAN SEBASTIÁN (N-240), KILOMETRO 162, 7</t>
  </si>
  <si>
    <t xml:space="preserve">974308344</t>
  </si>
  <si>
    <t xml:space="preserve">reservas@hotelreysanchoramirez.es</t>
  </si>
  <si>
    <t xml:space="preserve">hotelreysanchoramirez.com</t>
  </si>
  <si>
    <t xml:space="preserve">HOTEL REAL GOLF &amp; SPA</t>
  </si>
  <si>
    <t xml:space="preserve">C/ LA PAUL (URBANIZACIÓN LOMAS DE BADAGUÁS), 2</t>
  </si>
  <si>
    <t xml:space="preserve">22714</t>
  </si>
  <si>
    <t xml:space="preserve">974358200</t>
  </si>
  <si>
    <t xml:space="preserve">recepcion@hotelrealjacabadaguas.com</t>
  </si>
  <si>
    <t xml:space="preserve">hotelrealjacabadaguas.com</t>
  </si>
  <si>
    <t xml:space="preserve">EUROSTARS REINA FELICIA</t>
  </si>
  <si>
    <t xml:space="preserve">PASEO CAMINO DE SANTIAGO, 16 BAJO</t>
  </si>
  <si>
    <t xml:space="preserve">974365333</t>
  </si>
  <si>
    <t xml:space="preserve">info@eurostarsreinafelicia.com</t>
  </si>
  <si>
    <t xml:space="preserve">eurostarsreinafelicia.com</t>
  </si>
  <si>
    <t xml:space="preserve">LA POSADA DE VILLALANGUA</t>
  </si>
  <si>
    <t xml:space="preserve">BAJA, 4</t>
  </si>
  <si>
    <t xml:space="preserve">22822</t>
  </si>
  <si>
    <t xml:space="preserve">LAS PEÑAS DE RIGLOS</t>
  </si>
  <si>
    <t xml:space="preserve">974382876</t>
  </si>
  <si>
    <t xml:space="preserve">laposadadevillalangua@gmail.com</t>
  </si>
  <si>
    <t xml:space="preserve">laposadadevillalangua.com</t>
  </si>
  <si>
    <t xml:space="preserve">AGUAS DE LOS MALLOS</t>
  </si>
  <si>
    <t xml:space="preserve">CARRETERA HUESCA-JACA, KILOMETRO 37</t>
  </si>
  <si>
    <t xml:space="preserve">22808</t>
  </si>
  <si>
    <t xml:space="preserve">MURILLO DE GÁLLEGO</t>
  </si>
  <si>
    <t xml:space="preserve">974383132</t>
  </si>
  <si>
    <t xml:space="preserve">reservas@hotelaguasdelosmallos.com</t>
  </si>
  <si>
    <t xml:space="preserve">hotelaguasdelosmallos.com</t>
  </si>
  <si>
    <t xml:space="preserve">APARTHOTEL SANTA CRUZ</t>
  </si>
  <si>
    <t xml:space="preserve">SANTA CRUZ, 29 BAJO</t>
  </si>
  <si>
    <t xml:space="preserve">22370</t>
  </si>
  <si>
    <t xml:space="preserve">BROTO</t>
  </si>
  <si>
    <t xml:space="preserve">974486703</t>
  </si>
  <si>
    <t xml:space="preserve">belenssolano@gmail.com</t>
  </si>
  <si>
    <t xml:space="preserve">aparthotelsantacruzsl.com</t>
  </si>
  <si>
    <t xml:space="preserve">CASA PUYUELO</t>
  </si>
  <si>
    <t xml:space="preserve">FUENTE, s/n</t>
  </si>
  <si>
    <t xml:space="preserve">22336</t>
  </si>
  <si>
    <t xml:space="preserve">LA FUEVA</t>
  </si>
  <si>
    <t xml:space="preserve">974507028</t>
  </si>
  <si>
    <t xml:space="preserve">hola@hotelruralcasapuyuelo.com</t>
  </si>
  <si>
    <t xml:space="preserve">hotelruralcasapuyuelo.com</t>
  </si>
  <si>
    <t xml:space="preserve">PALACIO DEL OBISPO</t>
  </si>
  <si>
    <t xml:space="preserve">PLAZA CORECHE, 2 BAJO</t>
  </si>
  <si>
    <t xml:space="preserve">22430</t>
  </si>
  <si>
    <t xml:space="preserve">GRAUS</t>
  </si>
  <si>
    <t xml:space="preserve">974545900</t>
  </si>
  <si>
    <t xml:space="preserve">reservas@palaciodelobispograus.com</t>
  </si>
  <si>
    <t xml:space="preserve">palaciodelobispograus.com</t>
  </si>
  <si>
    <t xml:space="preserve">HOTELES DE ALTA MONTAÑA</t>
  </si>
  <si>
    <t xml:space="preserve">URBANIZACIÓN ESTACIÓN ESQUÍ, s/n PARCELA 1 2; BAJO</t>
  </si>
  <si>
    <t xml:space="preserve">22449</t>
  </si>
  <si>
    <t xml:space="preserve">BENASQUE</t>
  </si>
  <si>
    <t xml:space="preserve">974552849</t>
  </si>
  <si>
    <t xml:space="preserve">hotelesdealtamontaasa.com</t>
  </si>
  <si>
    <t xml:space="preserve">CASTILLO</t>
  </si>
  <si>
    <t xml:space="preserve">PEDRO ARNAL CAVERO, 11</t>
  </si>
  <si>
    <t xml:space="preserve">22145</t>
  </si>
  <si>
    <t xml:space="preserve">ALQUÉZAR</t>
  </si>
  <si>
    <t xml:space="preserve">974942565</t>
  </si>
  <si>
    <t xml:space="preserve">info@hotelcastilloalquezar.com</t>
  </si>
  <si>
    <t xml:space="preserve">hotelcastilloalquezar.com</t>
  </si>
  <si>
    <t xml:space="preserve">LA FUNDACIÓN</t>
  </si>
  <si>
    <t xml:space="preserve">PEÑA, 15</t>
  </si>
  <si>
    <t xml:space="preserve">42173</t>
  </si>
  <si>
    <t xml:space="preserve">VILLAR DEL RÍO</t>
  </si>
  <si>
    <t xml:space="preserve">975185299</t>
  </si>
  <si>
    <t xml:space="preserve">fundacionvicentemarin@gmail.com</t>
  </si>
  <si>
    <t xml:space="preserve">fundacionvicentemarin.com</t>
  </si>
  <si>
    <t xml:space="preserve">AVENIDA CÉSAR AUGUSTO, 55</t>
  </si>
  <si>
    <t xml:space="preserve">976439300</t>
  </si>
  <si>
    <t xml:space="preserve">info@hotelavenida-zaragoza.com</t>
  </si>
  <si>
    <t xml:space="preserve">hotelavenida-zaragoza.com</t>
  </si>
  <si>
    <t xml:space="preserve">CALIFORNIA PALACE</t>
  </si>
  <si>
    <t xml:space="preserve">HT-000797</t>
  </si>
  <si>
    <t xml:space="preserve">CARRER LA CIUTAT DE REUS, 7 BAJO; HOTEL</t>
  </si>
  <si>
    <t xml:space="preserve">977353380</t>
  </si>
  <si>
    <t xml:space="preserve">info@californiapalace.com</t>
  </si>
  <si>
    <t xml:space="preserve">hotelcaliforniagarden.com</t>
  </si>
  <si>
    <t xml:space="preserve">163</t>
  </si>
  <si>
    <t xml:space="preserve">H10 CAMBRILS PLAYA</t>
  </si>
  <si>
    <t xml:space="preserve">AVENIDA DIPUTACIÓN, 77</t>
  </si>
  <si>
    <t xml:space="preserve">977362051</t>
  </si>
  <si>
    <t xml:space="preserve">hotelh10cambrilsplaya.com</t>
  </si>
  <si>
    <t xml:space="preserve">HOTEL MARINADA</t>
  </si>
  <si>
    <t xml:space="preserve">HT-000515</t>
  </si>
  <si>
    <t xml:space="preserve">TARRAGONA, 2 BAJO</t>
  </si>
  <si>
    <t xml:space="preserve">977368062</t>
  </si>
  <si>
    <t xml:space="preserve">reservas@hotelmarinadacambrils.com</t>
  </si>
  <si>
    <t xml:space="preserve">hotelmarinadacambrils.com</t>
  </si>
  <si>
    <t xml:space="preserve">HOTEL LA FONT DEL ROC</t>
  </si>
  <si>
    <t xml:space="preserve">AVINGUDA REINA FABIOLA, 35</t>
  </si>
  <si>
    <t xml:space="preserve">43883</t>
  </si>
  <si>
    <t xml:space="preserve">RODA DE BERÀ</t>
  </si>
  <si>
    <t xml:space="preserve">977800195</t>
  </si>
  <si>
    <t xml:space="preserve">info@hotellafontdelroc.com</t>
  </si>
  <si>
    <t xml:space="preserve">facebook.com/lafontdelroc</t>
  </si>
  <si>
    <t xml:space="preserve">GARGALLO ALBARRACÍN</t>
  </si>
  <si>
    <t xml:space="preserve">AZAGRA, s/n BAJO</t>
  </si>
  <si>
    <t xml:space="preserve">978710011</t>
  </si>
  <si>
    <t xml:space="preserve">albarracin@gargallohotels.es</t>
  </si>
  <si>
    <t xml:space="preserve">hotelalbarracinteruel.com</t>
  </si>
  <si>
    <t xml:space="preserve">LA CASA DEL TIO AMERICANO</t>
  </si>
  <si>
    <t xml:space="preserve">PALACIOS, 9</t>
  </si>
  <si>
    <t xml:space="preserve">978710125</t>
  </si>
  <si>
    <t xml:space="preserve">hotel@lacasadeltioamericano.com</t>
  </si>
  <si>
    <t xml:space="preserve">lacasadeltioamericano.com</t>
  </si>
  <si>
    <t xml:space="preserve">HOTEL PALACIO CONGRESOS</t>
  </si>
  <si>
    <t xml:space="preserve">CLARA CAMPOAMOR, 13</t>
  </si>
  <si>
    <t xml:space="preserve">34003</t>
  </si>
  <si>
    <t xml:space="preserve">979100761</t>
  </si>
  <si>
    <t xml:space="preserve">h.congresos@hotelpalaciocongresos.com</t>
  </si>
  <si>
    <t xml:space="preserve">hotelpalaciocongresos.com</t>
  </si>
  <si>
    <t xml:space="preserve">HOTEL CASTILLA VIEJA</t>
  </si>
  <si>
    <t xml:space="preserve">AVENIDA CASADO DEL ALISAL, 26</t>
  </si>
  <si>
    <t xml:space="preserve">34001</t>
  </si>
  <si>
    <t xml:space="preserve">979749044</t>
  </si>
  <si>
    <t xml:space="preserve">hotelcastillaviejaslu.com</t>
  </si>
  <si>
    <t xml:space="preserve">AMANECER EN CAMPOS</t>
  </si>
  <si>
    <t xml:space="preserve">FUENTE NUEVA, 5</t>
  </si>
  <si>
    <t xml:space="preserve">34449</t>
  </si>
  <si>
    <t xml:space="preserve">POBLACIÓN DE CAMPOS</t>
  </si>
  <si>
    <t xml:space="preserve">979811099</t>
  </si>
  <si>
    <t xml:space="preserve">info@hotelamanecerencampos.com</t>
  </si>
  <si>
    <t xml:space="preserve">hotelamanecerencampos.com</t>
  </si>
  <si>
    <t xml:space="preserve">HOTEL VILLA DE BENAVENTE</t>
  </si>
  <si>
    <t xml:space="preserve">AVENIDA AMÉRICAS BAJO; HOTEL</t>
  </si>
  <si>
    <t xml:space="preserve">980635094</t>
  </si>
  <si>
    <t xml:space="preserve">reservas@hotelvilladebenavente.com</t>
  </si>
  <si>
    <t xml:space="preserve">hotelvilladebenavente.com</t>
  </si>
  <si>
    <t xml:space="preserve">PALACETE DE BETANZOS</t>
  </si>
  <si>
    <t xml:space="preserve">CARRETERA CASTILLA, 38</t>
  </si>
  <si>
    <t xml:space="preserve">15300</t>
  </si>
  <si>
    <t xml:space="preserve">BETANZOS</t>
  </si>
  <si>
    <t xml:space="preserve">981 773 701</t>
  </si>
  <si>
    <t xml:space="preserve">reservas@hotelvilladebetanzos.com</t>
  </si>
  <si>
    <t xml:space="preserve">hotelvilladebetanzos.com/</t>
  </si>
  <si>
    <t xml:space="preserve">RIBEIRA SACRA HOTELES</t>
  </si>
  <si>
    <t xml:space="preserve">RUA PRIMAVERA, 16 FUENTE CUATRO CAMINOS</t>
  </si>
  <si>
    <t xml:space="preserve">15006</t>
  </si>
  <si>
    <t xml:space="preserve">981286033</t>
  </si>
  <si>
    <t xml:space="preserve">hrsacra@gmail.com</t>
  </si>
  <si>
    <t xml:space="preserve">ribeirasacrahotelessa.com</t>
  </si>
  <si>
    <t xml:space="preserve">HOTEL CAPITAL DE GALICIA</t>
  </si>
  <si>
    <t xml:space="preserve">RUA MONTE DOS POSTES, 29 BAJO</t>
  </si>
  <si>
    <t xml:space="preserve">981562150</t>
  </si>
  <si>
    <t xml:space="preserve">hotelcapitaldegalicia@hotmail.com</t>
  </si>
  <si>
    <t xml:space="preserve">hotelcapitaldegalicia.com</t>
  </si>
  <si>
    <t xml:space="preserve">PLAYA LANGOSTEIRA</t>
  </si>
  <si>
    <t xml:space="preserve">ESCASELAS, 1 BAJO (HOTEL)</t>
  </si>
  <si>
    <t xml:space="preserve">15154</t>
  </si>
  <si>
    <t xml:space="preserve">981706831</t>
  </si>
  <si>
    <t xml:space="preserve">info@hotelplayalangosteira.com</t>
  </si>
  <si>
    <t xml:space="preserve">hotelplayalangosteira.com</t>
  </si>
  <si>
    <t xml:space="preserve">LAS VEGAS</t>
  </si>
  <si>
    <t xml:space="preserve">FERROCARRIL, 1 BAJO</t>
  </si>
  <si>
    <t xml:space="preserve">27310</t>
  </si>
  <si>
    <t xml:space="preserve">RIBAS DE SIL</t>
  </si>
  <si>
    <t xml:space="preserve">982428283</t>
  </si>
  <si>
    <t xml:space="preserve">hotel-lasvegas@hotmail.es</t>
  </si>
  <si>
    <t xml:space="preserve">facebook.com/c.b.lasvegas</t>
  </si>
  <si>
    <t xml:space="preserve">ATH ENARA BOUTIQUE</t>
  </si>
  <si>
    <t xml:space="preserve">PLAZA ESPAÑA, 5 ENTRADA POR MONTERO CALVO</t>
  </si>
  <si>
    <t xml:space="preserve">47001</t>
  </si>
  <si>
    <t xml:space="preserve">983300211</t>
  </si>
  <si>
    <t xml:space="preserve">reservas@ath-hoteles.com</t>
  </si>
  <si>
    <t xml:space="preserve">athenaraboutiquehotel.com</t>
  </si>
  <si>
    <t xml:space="preserve">HOTEL PIEDRAS BLANCAS</t>
  </si>
  <si>
    <t xml:space="preserve">CARRETERA MADRID, KILOMETRO 148 BAJO</t>
  </si>
  <si>
    <t xml:space="preserve">47410</t>
  </si>
  <si>
    <t xml:space="preserve">OLMEDO</t>
  </si>
  <si>
    <t xml:space="preserve">983601206</t>
  </si>
  <si>
    <t xml:space="preserve">hotelpiedrasblancas@hotmail.com</t>
  </si>
  <si>
    <t xml:space="preserve">hotelpiedrasblancassl.com</t>
  </si>
  <si>
    <t xml:space="preserve">HOTEL AGUA DE VALBUENA</t>
  </si>
  <si>
    <t xml:space="preserve">MURALLAS, 1 BAJO</t>
  </si>
  <si>
    <t xml:space="preserve">983683055</t>
  </si>
  <si>
    <t xml:space="preserve">hotelaguadevalbuenasl.com</t>
  </si>
  <si>
    <t xml:space="preserve">CASA RURAL LOS ABUELOS</t>
  </si>
  <si>
    <t xml:space="preserve">C/ NAVAS, 9 BAJO</t>
  </si>
  <si>
    <t xml:space="preserve">47320</t>
  </si>
  <si>
    <t xml:space="preserve">MONTEMAYOR DE PILILLA</t>
  </si>
  <si>
    <t xml:space="preserve">983694395</t>
  </si>
  <si>
    <t xml:space="preserve">casarurallosabuelossl.com</t>
  </si>
  <si>
    <t xml:space="preserve">HOTEL AM RIBERA DEL DUERO</t>
  </si>
  <si>
    <t xml:space="preserve">AVENIDA ESCALONA, 17</t>
  </si>
  <si>
    <t xml:space="preserve">983881616</t>
  </si>
  <si>
    <t xml:space="preserve">hotelamriberadelduero.com</t>
  </si>
  <si>
    <t xml:space="preserve">HOTEL CRUZ DE LA VICTORIA</t>
  </si>
  <si>
    <t xml:space="preserve">C/ RODRIGO MUÑIZ FERNÁNDEZ, s/n</t>
  </si>
  <si>
    <t xml:space="preserve">33186</t>
  </si>
  <si>
    <t xml:space="preserve">SIERO</t>
  </si>
  <si>
    <t xml:space="preserve">984081188</t>
  </si>
  <si>
    <t xml:space="preserve">info@hotelcruzdelavictoria.com</t>
  </si>
  <si>
    <t xml:space="preserve">hotelcruzdelavictoria.com</t>
  </si>
  <si>
    <t xml:space="preserve">EL RETIRO DE CARDEA</t>
  </si>
  <si>
    <t xml:space="preserve">AVENIDA MAR, 62</t>
  </si>
  <si>
    <t xml:space="preserve">985082208</t>
  </si>
  <si>
    <t xml:space="preserve">info@hotelelretirodecardea.com</t>
  </si>
  <si>
    <t xml:space="preserve">hotelelretirodecardea.com</t>
  </si>
  <si>
    <t xml:space="preserve">LOS PINOS DEL PRINCIPADO</t>
  </si>
  <si>
    <t xml:space="preserve">CARRETERA AS-18, KILOMETRO 6 BAJO</t>
  </si>
  <si>
    <t xml:space="preserve">33429</t>
  </si>
  <si>
    <t xml:space="preserve">985251302</t>
  </si>
  <si>
    <t xml:space="preserve">lospinosdelprincipado.com</t>
  </si>
  <si>
    <t xml:space="preserve">PRINCIPE DE ASTURIAS</t>
  </si>
  <si>
    <t xml:space="preserve">C/ MANSO, 2 BAJO</t>
  </si>
  <si>
    <t xml:space="preserve">33203</t>
  </si>
  <si>
    <t xml:space="preserve">985367111</t>
  </si>
  <si>
    <t xml:space="preserve">cha@hotelprincipeasturias.com</t>
  </si>
  <si>
    <t xml:space="preserve">hotelprincipeasturias.com</t>
  </si>
  <si>
    <t xml:space="preserve">MARIA JOSEFA MARTIN MATA</t>
  </si>
  <si>
    <t xml:space="preserve">AVENIDA LUGO, 124 BAJO</t>
  </si>
  <si>
    <t xml:space="preserve">33401</t>
  </si>
  <si>
    <t xml:space="preserve">AVILÉS</t>
  </si>
  <si>
    <t xml:space="preserve">985562199</t>
  </si>
  <si>
    <t xml:space="preserve">mariajosefamartinmata.com</t>
  </si>
  <si>
    <t xml:space="preserve">PLAYA DE LAS LLANAS</t>
  </si>
  <si>
    <t xml:space="preserve">C/ REBORIO, 99 B</t>
  </si>
  <si>
    <t xml:space="preserve">33138</t>
  </si>
  <si>
    <t xml:space="preserve">MUROS DE NALÓN</t>
  </si>
  <si>
    <t xml:space="preserve">985583878</t>
  </si>
  <si>
    <t xml:space="preserve">info@playadelasllanas.com</t>
  </si>
  <si>
    <t xml:space="preserve">hotelplayadelasllanas.com</t>
  </si>
  <si>
    <t xml:space="preserve">LA CASONA DE DON SANTOS</t>
  </si>
  <si>
    <t xml:space="preserve">HEIN, 3 BAJO</t>
  </si>
  <si>
    <t xml:space="preserve">33114</t>
  </si>
  <si>
    <t xml:space="preserve">PROAZA</t>
  </si>
  <si>
    <t xml:space="preserve">985761133</t>
  </si>
  <si>
    <t xml:space="preserve">lacasonadedonsantossl.com</t>
  </si>
  <si>
    <t xml:space="preserve">ARENAS DE CABRALES</t>
  </si>
  <si>
    <t xml:space="preserve">CARRETERA GENERAL, s/n</t>
  </si>
  <si>
    <t xml:space="preserve">33554</t>
  </si>
  <si>
    <t xml:space="preserve">CABRALES</t>
  </si>
  <si>
    <t xml:space="preserve">985846814</t>
  </si>
  <si>
    <t xml:space="preserve">info@hotelarenasdecabrales.com</t>
  </si>
  <si>
    <t xml:space="preserve">hotelarenasdecabrales.com</t>
  </si>
  <si>
    <t xml:space="preserve">HOTEL RIBADESELLA PLAYA</t>
  </si>
  <si>
    <t xml:space="preserve">PASEO PLAYA, s/n</t>
  </si>
  <si>
    <t xml:space="preserve">985860715</t>
  </si>
  <si>
    <t xml:space="preserve">info@hotelribadesellaplaya.com</t>
  </si>
  <si>
    <t xml:space="preserve">hotelribadesellaplaya.com</t>
  </si>
  <si>
    <t xml:space="preserve">RIBADESELLA PLAYA</t>
  </si>
  <si>
    <t xml:space="preserve">C/ RICARDO CANGAS, 3 BAJO</t>
  </si>
  <si>
    <t xml:space="preserve">HOTEL RURAL LA COROLLA</t>
  </si>
  <si>
    <t xml:space="preserve">LUGAR COROLLA, 1 BAJO</t>
  </si>
  <si>
    <t xml:space="preserve">33314</t>
  </si>
  <si>
    <t xml:space="preserve">985894489</t>
  </si>
  <si>
    <t xml:space="preserve">info@lacorolladequintueles.com</t>
  </si>
  <si>
    <t xml:space="preserve">lacorolladequintueles.com</t>
  </si>
  <si>
    <t xml:space="preserve">LA HUERTA</t>
  </si>
  <si>
    <t xml:space="preserve">MESTAS DE CON, s/n BAJO</t>
  </si>
  <si>
    <t xml:space="preserve">33556</t>
  </si>
  <si>
    <t xml:space="preserve">985944043</t>
  </si>
  <si>
    <t xml:space="preserve">info@lahuerta.com</t>
  </si>
  <si>
    <t xml:space="preserve">picosdeuropa.net/lahuerta</t>
  </si>
  <si>
    <t xml:space="preserve">LA CASONA DE SOBREPIEDRA</t>
  </si>
  <si>
    <t xml:space="preserve">LUGAR SOBREPIEDRA, 9</t>
  </si>
  <si>
    <t xml:space="preserve">33559</t>
  </si>
  <si>
    <t xml:space="preserve">PARRES</t>
  </si>
  <si>
    <t xml:space="preserve">985947641</t>
  </si>
  <si>
    <t xml:space="preserve">casonadesobrepiedra@gmail.com</t>
  </si>
  <si>
    <t xml:space="preserve">lacasonadesobrepiedra.com</t>
  </si>
  <si>
    <t xml:space="preserve">HOTEL PLAYA SANTA BAIA</t>
  </si>
  <si>
    <t xml:space="preserve">AVENIDA ATLÁNTIDA, 121</t>
  </si>
  <si>
    <t xml:space="preserve">36208</t>
  </si>
  <si>
    <t xml:space="preserve">986214133</t>
  </si>
  <si>
    <t xml:space="preserve">reservashotelpsb@yahoo.es</t>
  </si>
  <si>
    <t xml:space="preserve">hotelplayasantabaiasl.com</t>
  </si>
  <si>
    <t xml:space="preserve">ENSEÑANZASA MEDIAS LAR</t>
  </si>
  <si>
    <t xml:space="preserve">AVENIDA PEINADOR, 20 BAJO</t>
  </si>
  <si>
    <t xml:space="preserve">36416</t>
  </si>
  <si>
    <t xml:space="preserve">MOS</t>
  </si>
  <si>
    <t xml:space="preserve">986486884</t>
  </si>
  <si>
    <t xml:space="preserve">enseanzasamediaslarsl.com</t>
  </si>
  <si>
    <t xml:space="preserve">HOTEL-RESTAURANTE LOTUS</t>
  </si>
  <si>
    <t xml:space="preserve">AVENIDA DOLORES MOSQUERA, 16 BAJO</t>
  </si>
  <si>
    <t xml:space="preserve">36650</t>
  </si>
  <si>
    <t xml:space="preserve">CALDAS DE REIS</t>
  </si>
  <si>
    <t xml:space="preserve">986540602</t>
  </si>
  <si>
    <t xml:space="preserve">marinauxio@hotmail.com</t>
  </si>
  <si>
    <t xml:space="preserve">hotelrestaurantelotus.com</t>
  </si>
  <si>
    <t xml:space="preserve">MARTINEZ HOTEL</t>
  </si>
  <si>
    <t xml:space="preserve">XESTEIRIÑA, 11 BAJO</t>
  </si>
  <si>
    <t xml:space="preserve">36979</t>
  </si>
  <si>
    <t xml:space="preserve">986723758</t>
  </si>
  <si>
    <t xml:space="preserve">info@martinezhotel.com</t>
  </si>
  <si>
    <t xml:space="preserve">hotelmartinezsanxenxo.com</t>
  </si>
  <si>
    <t xml:space="preserve">EL PARAISO DEL MARISCO</t>
  </si>
  <si>
    <t xml:space="preserve">AVENIDA TENIENTE DOMÍNGUEZ, 52 BAJO</t>
  </si>
  <si>
    <t xml:space="preserve">986732153</t>
  </si>
  <si>
    <t xml:space="preserve">paraisodelmarisco@paraisodelmarisco.com</t>
  </si>
  <si>
    <t xml:space="preserve">elparaisodelmariscosl.com</t>
  </si>
  <si>
    <t xml:space="preserve">NUESTRA SEÑORA DE LOURDES</t>
  </si>
  <si>
    <t xml:space="preserve">SIERRA PAMBLEY, 40</t>
  </si>
  <si>
    <t xml:space="preserve">24286</t>
  </si>
  <si>
    <t xml:space="preserve">HOSPITAL DE ÓRBIGO</t>
  </si>
  <si>
    <t xml:space="preserve">987388253</t>
  </si>
  <si>
    <t xml:space="preserve">nuestrasenoradelourdes@hotmail.com</t>
  </si>
  <si>
    <t xml:space="preserve">nuestrasenoradelourdes.es</t>
  </si>
  <si>
    <t xml:space="preserve">MONUMENTO CASTILLO DE MACEDA</t>
  </si>
  <si>
    <t xml:space="preserve">CASTELO, 1 BAJO</t>
  </si>
  <si>
    <t xml:space="preserve">32703</t>
  </si>
  <si>
    <t xml:space="preserve">MACEDA</t>
  </si>
  <si>
    <t xml:space="preserve">988463367</t>
  </si>
  <si>
    <t xml:space="preserve">info@hotelcastillodemaceda.com</t>
  </si>
  <si>
    <t xml:space="preserve">hotelcastillodemaceda.com</t>
  </si>
  <si>
    <t xml:space="preserve">EUROSTARS MONUMENTO MONASTERIO DE SAN CLODIO</t>
  </si>
  <si>
    <t xml:space="preserve">SAN CLODIO, s/n BAJO</t>
  </si>
  <si>
    <t xml:space="preserve">32420</t>
  </si>
  <si>
    <t xml:space="preserve">LEIRO</t>
  </si>
  <si>
    <t xml:space="preserve">988485601</t>
  </si>
  <si>
    <t xml:space="preserve">info@eurostarsmonumentomonasteriodenclodio.com</t>
  </si>
  <si>
    <t xml:space="preserve">monasteriodesanclodio.com</t>
  </si>
  <si>
    <t xml:space="preserve">LA TORRETA</t>
  </si>
  <si>
    <t xml:space="preserve">C/ CUESTA, 26 BAJO</t>
  </si>
  <si>
    <t xml:space="preserve">28710</t>
  </si>
  <si>
    <t xml:space="preserve">EL MOLAR</t>
  </si>
  <si>
    <t xml:space="preserve">hotellatorreta@hotmail.com</t>
  </si>
  <si>
    <t xml:space="preserve">elbodegondeolivares.com/</t>
  </si>
  <si>
    <t xml:space="preserve">LA CASA GRANDE DEL VALLE</t>
  </si>
  <si>
    <t xml:space="preserve">C/ MORA, 3</t>
  </si>
  <si>
    <t xml:space="preserve">24315</t>
  </si>
  <si>
    <t xml:space="preserve">FOLGOSO DE LA RIBERA</t>
  </si>
  <si>
    <t xml:space="preserve">lacasagrandedelvalle@gmail.com</t>
  </si>
  <si>
    <t xml:space="preserve">lacasagrandedelvalle.com</t>
  </si>
  <si>
    <t xml:space="preserve">LA QUINTA DE LOS ENEBRALES</t>
  </si>
  <si>
    <t xml:space="preserve">CARRETERA NAVALPERAL DE PINARES, KILOMETRO 10</t>
  </si>
  <si>
    <t xml:space="preserve">05250</t>
  </si>
  <si>
    <t xml:space="preserve">EL HOYO DE PINARES</t>
  </si>
  <si>
    <t xml:space="preserve">info@quintadelosenebrales.com</t>
  </si>
  <si>
    <t xml:space="preserve">quintadelosenebrales.com</t>
  </si>
  <si>
    <t xml:space="preserve">ALOJAMIENTOS PALACETE</t>
  </si>
  <si>
    <t xml:space="preserve">C/ CAVA, s/n</t>
  </si>
  <si>
    <t xml:space="preserve">09410</t>
  </si>
  <si>
    <t xml:space="preserve">PEÑARANDA DE DUERO</t>
  </si>
  <si>
    <t xml:space="preserve">alojamientospalacete@hotmail.com</t>
  </si>
  <si>
    <t xml:space="preserve">alojamientospalacete.com</t>
  </si>
  <si>
    <t xml:space="preserve">LUNARES Y SALINERA</t>
  </si>
  <si>
    <t xml:space="preserve">C/ HORNO, 34</t>
  </si>
  <si>
    <t xml:space="preserve">23538</t>
  </si>
  <si>
    <t xml:space="preserve">ALBANCHEZ DE MÁGINA</t>
  </si>
  <si>
    <t xml:space="preserve">casalunaresysalinera@gmail.com</t>
  </si>
  <si>
    <t xml:space="preserve">casalunaresysalinera.com</t>
  </si>
  <si>
    <t xml:space="preserve">LA ESTACIÓN S&amp;M</t>
  </si>
  <si>
    <t xml:space="preserve">VALLADOLID, 5</t>
  </si>
  <si>
    <t xml:space="preserve">02001</t>
  </si>
  <si>
    <t xml:space="preserve">info@albaceteapartamentos.com</t>
  </si>
  <si>
    <t xml:space="preserve">albaceteapartamentos.com</t>
  </si>
  <si>
    <t xml:space="preserve">LA BARBACANA</t>
  </si>
  <si>
    <t xml:space="preserve">IGLESIA, 23</t>
  </si>
  <si>
    <t xml:space="preserve">44133</t>
  </si>
  <si>
    <t xml:space="preserve">TRAMACASTIEL</t>
  </si>
  <si>
    <t xml:space="preserve">labarbacana1111@hotmail.com</t>
  </si>
  <si>
    <t xml:space="preserve">hosterialabarbacana.net/</t>
  </si>
  <si>
    <t xml:space="preserve">MARQUES DE LA LISEDA</t>
  </si>
  <si>
    <t xml:space="preserve">REQUEJO, 247 BAJO</t>
  </si>
  <si>
    <t xml:space="preserve">49220</t>
  </si>
  <si>
    <t xml:space="preserve">FERMOSELLE</t>
  </si>
  <si>
    <t xml:space="preserve">info@laenotecadelmarques.com</t>
  </si>
  <si>
    <t xml:space="preserve">laenotecadelmarques.com/</t>
  </si>
  <si>
    <t xml:space="preserve">APARTAMENTOS CALA AZUL</t>
  </si>
  <si>
    <t xml:space="preserve">HT-000891</t>
  </si>
  <si>
    <t xml:space="preserve">PLAÇA LES COMARQUES CATALANES, s/n</t>
  </si>
  <si>
    <t xml:space="preserve">43008</t>
  </si>
  <si>
    <t xml:space="preserve"> 635 57 55 99</t>
  </si>
  <si>
    <t xml:space="preserve">reservas@apartamentoscalaazul.com</t>
  </si>
  <si>
    <t xml:space="preserve">apartamentoscalaazul.com</t>
  </si>
  <si>
    <t xml:space="preserve">LAS SALEGAS DEL MAGUILLO</t>
  </si>
  <si>
    <t xml:space="preserve">CARRETERA RIÓPAR (CM-3204), KILOMETRO 11</t>
  </si>
  <si>
    <t xml:space="preserve">02460</t>
  </si>
  <si>
    <t xml:space="preserve">VILLAVERDE DE GUADALIMAR</t>
  </si>
  <si>
    <t xml:space="preserve">info@laslegasdelmaguillo.com</t>
  </si>
  <si>
    <t xml:space="preserve">lassalegasdelmaguillo.es</t>
  </si>
  <si>
    <t xml:space="preserve">ULTRA CENTRAL</t>
  </si>
  <si>
    <t xml:space="preserve">CARRER PALMA, 28</t>
  </si>
  <si>
    <t xml:space="preserve">officeonline15@gmail.com</t>
  </si>
  <si>
    <t xml:space="preserve">ultracentralbenidorm.com</t>
  </si>
  <si>
    <t xml:space="preserve">HOSTAL RURAL LA CASA VERDE</t>
  </si>
  <si>
    <t xml:space="preserve">C/ ATRIO IGLESIA, 4</t>
  </si>
  <si>
    <t xml:space="preserve">06105</t>
  </si>
  <si>
    <t xml:space="preserve">CHELES</t>
  </si>
  <si>
    <t xml:space="preserve">info@hostalrurallacaverde.com</t>
  </si>
  <si>
    <t xml:space="preserve">CITY CENTER APARTMENTS</t>
  </si>
  <si>
    <t xml:space="preserve">SANTA TECLA, 5 BAJO</t>
  </si>
  <si>
    <t xml:space="preserve">08012</t>
  </si>
  <si>
    <t xml:space="preserve">llatse@gmail.com</t>
  </si>
  <si>
    <t xml:space="preserve">citycenterapartments.com</t>
  </si>
  <si>
    <t xml:space="preserve">APARTAMENTS MAR BLAU</t>
  </si>
  <si>
    <t xml:space="preserve">ATB-000075</t>
  </si>
  <si>
    <t xml:space="preserve">RIERA CAPASPRE, 87 LOCAL 8; DUPLICADO 75-77</t>
  </si>
  <si>
    <t xml:space="preserve">quimgarciarossell@hotmail.com</t>
  </si>
  <si>
    <t xml:space="preserve">apartamentsmarblausa.com</t>
  </si>
  <si>
    <t xml:space="preserve">HOSTEL ST.MARIUS-GRACIA</t>
  </si>
  <si>
    <t xml:space="preserve">TRAVESSERA GRÀCIA, 117</t>
  </si>
  <si>
    <t xml:space="preserve">resisanmarius@yahoo.es</t>
  </si>
  <si>
    <t xml:space="preserve">hostelstmariusgracia.com</t>
  </si>
  <si>
    <t xml:space="preserve">LA ENCARNACIÓN</t>
  </si>
  <si>
    <t xml:space="preserve">CARRETERA ENCARNACIÓN, s/n BAJO</t>
  </si>
  <si>
    <t xml:space="preserve">10190</t>
  </si>
  <si>
    <t xml:space="preserve">CASAR DE CÁCERES</t>
  </si>
  <si>
    <t xml:space="preserve">contacto@hotelquintalaencarnacion.com</t>
  </si>
  <si>
    <t xml:space="preserve">casaruralencarnacion.com</t>
  </si>
  <si>
    <t xml:space="preserve">HOME GRANADA TRINIDAD</t>
  </si>
  <si>
    <t xml:space="preserve">CONDE DE LAS INFANTAS, 15 BAJO</t>
  </si>
  <si>
    <t xml:space="preserve">athomegranada@gmail.com</t>
  </si>
  <si>
    <t xml:space="preserve">facebook.com/homegranada</t>
  </si>
  <si>
    <t xml:space="preserve">ROCK AND SUITES GRANADA</t>
  </si>
  <si>
    <t xml:space="preserve">ACERA DEL DARRO, 94 2E</t>
  </si>
  <si>
    <t xml:space="preserve">info@rockandsuitesgranada.com</t>
  </si>
  <si>
    <t xml:space="preserve">LA CASONA DE MAJAELRAYO</t>
  </si>
  <si>
    <t xml:space="preserve">PLAZA, 31</t>
  </si>
  <si>
    <t xml:space="preserve">19223</t>
  </si>
  <si>
    <t xml:space="preserve">MAJAELRAYO</t>
  </si>
  <si>
    <t xml:space="preserve">info@lacasonademajaelrayo.com</t>
  </si>
  <si>
    <t xml:space="preserve">FINCA CABALLO BLANCO</t>
  </si>
  <si>
    <t xml:space="preserve">CARRETERA MANACOR, KILOMETRO 32</t>
  </si>
  <si>
    <t xml:space="preserve">07230</t>
  </si>
  <si>
    <t xml:space="preserve">MONTUÏRI</t>
  </si>
  <si>
    <t xml:space="preserve">finca-caballo-blanco@web.de</t>
  </si>
  <si>
    <t xml:space="preserve">finca-caballo-blanco.com</t>
  </si>
  <si>
    <t xml:space="preserve">SLEEPING SARRIA HOSTEL</t>
  </si>
  <si>
    <t xml:space="preserve">CARRETERA ESQUEIREDOS, 1</t>
  </si>
  <si>
    <t xml:space="preserve">sleepingsarriahostel@gmail.com</t>
  </si>
  <si>
    <t xml:space="preserve">sleepingsarriahostel.com</t>
  </si>
  <si>
    <t xml:space="preserve">SCIENTIFIC REVOLUTION</t>
  </si>
  <si>
    <t xml:space="preserve">FRANCISCO GERVÁS, s/n</t>
  </si>
  <si>
    <t xml:space="preserve">info@scientificrevolution.com</t>
  </si>
  <si>
    <t xml:space="preserve">APARTAMENTOS BENIMUR 3</t>
  </si>
  <si>
    <t xml:space="preserve">C/ PISTILOS, s/n</t>
  </si>
  <si>
    <t xml:space="preserve">30163</t>
  </si>
  <si>
    <t xml:space="preserve">apartamentosbenimur@gmail.com</t>
  </si>
  <si>
    <t xml:space="preserve">HOTEL RURAL NOBLES DE NAVARRA</t>
  </si>
  <si>
    <t xml:space="preserve">CARRETERA ZAPATA, 5 BAJO</t>
  </si>
  <si>
    <t xml:space="preserve">31460</t>
  </si>
  <si>
    <t xml:space="preserve">AIBAR/OIBAR</t>
  </si>
  <si>
    <t xml:space="preserve">info@hotelnoblesdenavarra.com</t>
  </si>
  <si>
    <t xml:space="preserve">hotelnoblesdenavarra.com</t>
  </si>
  <si>
    <t xml:space="preserve">LA POSADA DEL SANTUARIO</t>
  </si>
  <si>
    <t xml:space="preserve">SANTUARIO DEL CARMEN, s/n</t>
  </si>
  <si>
    <t xml:space="preserve">34828</t>
  </si>
  <si>
    <t xml:space="preserve">BARRUELO DE SANTULLÁN</t>
  </si>
  <si>
    <t xml:space="preserve">info@lapodadelntuario.com</t>
  </si>
  <si>
    <t xml:space="preserve">laposadadelsantuario.com</t>
  </si>
  <si>
    <t xml:space="preserve">HOTEL AGARIMO</t>
  </si>
  <si>
    <t xml:space="preserve">AREAS, 11 BAJO</t>
  </si>
  <si>
    <t xml:space="preserve">36966</t>
  </si>
  <si>
    <t xml:space="preserve">info@hotelagarimosanxenxo.com</t>
  </si>
  <si>
    <t xml:space="preserve">hotelagarimosanxenxo.com</t>
  </si>
  <si>
    <t xml:space="preserve">PAZO REVEL</t>
  </si>
  <si>
    <t xml:space="preserve">REBEL, 15</t>
  </si>
  <si>
    <t xml:space="preserve">info@pazorevel.es</t>
  </si>
  <si>
    <t xml:space="preserve">facebook.com/pazoelrevel</t>
  </si>
  <si>
    <t xml:space="preserve">HOTAL RURAL LAS ARRIBES</t>
  </si>
  <si>
    <t xml:space="preserve">CARRETERA CORPORARIO, 57-58</t>
  </si>
  <si>
    <t xml:space="preserve">37250</t>
  </si>
  <si>
    <t xml:space="preserve">ALDEADÁVILA DE LA RIBERA</t>
  </si>
  <si>
    <t xml:space="preserve">info@hotalrurallasarribes.com</t>
  </si>
  <si>
    <t xml:space="preserve">AGROTURISMO SES VISTES</t>
  </si>
  <si>
    <t xml:space="preserve">CAMI BANYERES, POLIGONO 1 - PARCELA 143</t>
  </si>
  <si>
    <t xml:space="preserve">07260</t>
  </si>
  <si>
    <t xml:space="preserve">PORRERES</t>
  </si>
  <si>
    <t xml:space="preserve">601 929 331</t>
  </si>
  <si>
    <t xml:space="preserve">info@agroturismosesvistes.com</t>
  </si>
  <si>
    <t xml:space="preserve">agroturismosesvistes.com</t>
  </si>
  <si>
    <t xml:space="preserve">APARTHOTEL CAN GALLART</t>
  </si>
  <si>
    <t xml:space="preserve">HG-002445</t>
  </si>
  <si>
    <t xml:space="preserve">CARRER FRANCESC MORAGAS, 60 30</t>
  </si>
  <si>
    <t xml:space="preserve">17430</t>
  </si>
  <si>
    <t xml:space="preserve">SANTA COLOMA DE FARNERS</t>
  </si>
  <si>
    <t xml:space="preserve">606 12 27 01</t>
  </si>
  <si>
    <t xml:space="preserve">info@aparthotelcangallart.com</t>
  </si>
  <si>
    <t xml:space="preserve">aparthotelcangallart.com</t>
  </si>
  <si>
    <t xml:space="preserve">CAN MORAGUES DE SOLLER</t>
  </si>
  <si>
    <t xml:space="preserve">C/ MORAGUES, 1</t>
  </si>
  <si>
    <t xml:space="preserve">07100</t>
  </si>
  <si>
    <t xml:space="preserve">607 615 156</t>
  </si>
  <si>
    <t xml:space="preserve">info@canmoraguesdesoller.com</t>
  </si>
  <si>
    <t xml:space="preserve">canmoraguesdesoller.com/</t>
  </si>
  <si>
    <t xml:space="preserve">BANUS BEACH APARTMENTS</t>
  </si>
  <si>
    <t xml:space="preserve">EDIFICIO GRAY D'ALBION (AVENIDA JOSÉ BANÚS), s/n</t>
  </si>
  <si>
    <t xml:space="preserve">614 14 83 63</t>
  </si>
  <si>
    <t xml:space="preserve">info@banusbeachapartments.com</t>
  </si>
  <si>
    <t xml:space="preserve">LAS AMERICAS FAMILY INN</t>
  </si>
  <si>
    <t xml:space="preserve">AVENIDA SANTIAGO PUIG (CPJ. HOTELERO PARQUE SANTIAGO I), 20</t>
  </si>
  <si>
    <t xml:space="preserve">615 15 22 22</t>
  </si>
  <si>
    <t xml:space="preserve">info@lasamericasfamilyinn.com</t>
  </si>
  <si>
    <t xml:space="preserve">DAVID MASIAS ALEJANDRO</t>
  </si>
  <si>
    <t xml:space="preserve">CARRETERA TAMARACEITE, 92 1º A</t>
  </si>
  <si>
    <t xml:space="preserve">35018</t>
  </si>
  <si>
    <t xml:space="preserve">626 26 17 75</t>
  </si>
  <si>
    <t xml:space="preserve">angiegaragui@gmail.com</t>
  </si>
  <si>
    <t xml:space="preserve">EL CORAZÓN DE LAS ARRIBES</t>
  </si>
  <si>
    <t xml:space="preserve">CARRETERA ALDEADÁVILA, 39</t>
  </si>
  <si>
    <t xml:space="preserve">37251</t>
  </si>
  <si>
    <t xml:space="preserve">628 72 14 50</t>
  </si>
  <si>
    <t xml:space="preserve">hotelcorazondearribes@gmail.com</t>
  </si>
  <si>
    <t xml:space="preserve">corazondelasarribes.com/</t>
  </si>
  <si>
    <t xml:space="preserve">LURRALDE APARTAMENTUAK</t>
  </si>
  <si>
    <t xml:space="preserve">ARITZBATALDE ENPARANTZA, 1 BAJO</t>
  </si>
  <si>
    <t xml:space="preserve">20800</t>
  </si>
  <si>
    <t xml:space="preserve">ZARAUTZ</t>
  </si>
  <si>
    <t xml:space="preserve">633 83 59 34</t>
  </si>
  <si>
    <t xml:space="preserve">gestion@lurraldeapartamentos.com</t>
  </si>
  <si>
    <t xml:space="preserve">lurraldeapartamentos.com</t>
  </si>
  <si>
    <t xml:space="preserve">HOTEL VILLA DE BERLANGA</t>
  </si>
  <si>
    <t xml:space="preserve">PLAZA SAN ANDRÉS, 3 BAJO</t>
  </si>
  <si>
    <t xml:space="preserve">42360</t>
  </si>
  <si>
    <t xml:space="preserve">BERLANGA DE DUERO</t>
  </si>
  <si>
    <t xml:space="preserve">635 23 88 00</t>
  </si>
  <si>
    <t xml:space="preserve">hotelvilladeberlanga@gmail.com</t>
  </si>
  <si>
    <t xml:space="preserve">hotelvilladeberlanga.com</t>
  </si>
  <si>
    <t xml:space="preserve">HOTEL EUROPEO BENIDORM</t>
  </si>
  <si>
    <t xml:space="preserve">CAMI PALASIET, s/n</t>
  </si>
  <si>
    <t xml:space="preserve">659 32 72 06</t>
  </si>
  <si>
    <t xml:space="preserve">info@hoteleuropeobenidorm.com</t>
  </si>
  <si>
    <t xml:space="preserve">ALOHA - RESIDENCIA DE ESTUDIANTES EN ARANJUEZ</t>
  </si>
  <si>
    <t xml:space="preserve">C/ MONASTERIO DE EL ESCORIAL, 1 BAJO</t>
  </si>
  <si>
    <t xml:space="preserve">676 609 250</t>
  </si>
  <si>
    <t xml:space="preserve">micampusresidencias.com/</t>
  </si>
  <si>
    <t xml:space="preserve">HOTEL ORDÓÑEZ SANDOVAL</t>
  </si>
  <si>
    <t xml:space="preserve">H/JA/00740</t>
  </si>
  <si>
    <t xml:space="preserve">ANTONIO MEDINA, 1 BAJO</t>
  </si>
  <si>
    <t xml:space="preserve">679 803 942</t>
  </si>
  <si>
    <t xml:space="preserve">hotelordonezsandoval@gmail.com</t>
  </si>
  <si>
    <t xml:space="preserve">hotelordonezsandoval.es/</t>
  </si>
  <si>
    <t xml:space="preserve">LA CABAÑA</t>
  </si>
  <si>
    <t xml:space="preserve">C/ CÁCERES (LA CABAÑA), 1</t>
  </si>
  <si>
    <t xml:space="preserve">28223</t>
  </si>
  <si>
    <t xml:space="preserve">679 962 468</t>
  </si>
  <si>
    <t xml:space="preserve">hosterialacabana@gmail.com</t>
  </si>
  <si>
    <t xml:space="preserve">h-la-cabana0.webnode.es/</t>
  </si>
  <si>
    <t xml:space="preserve">MARESIA CANTERAS URBAN HOTEL THE</t>
  </si>
  <si>
    <t xml:space="preserve">C/ LEÓN TOLSTOI, 1</t>
  </si>
  <si>
    <t xml:space="preserve">828124836</t>
  </si>
  <si>
    <t xml:space="preserve">reservas@maresiacanteras.com</t>
  </si>
  <si>
    <t xml:space="preserve">totalhotelexperience.com</t>
  </si>
  <si>
    <t xml:space="preserve">CAP VERMELL HOTEL</t>
  </si>
  <si>
    <t xml:space="preserve">VIAL A (URBANIZACIÓN ATALAIA), s/n BAJO</t>
  </si>
  <si>
    <t xml:space="preserve">871114110</t>
  </si>
  <si>
    <t xml:space="preserve">grandhotel@capvermell.com</t>
  </si>
  <si>
    <t xml:space="preserve">capvermellgrandhotel.com</t>
  </si>
  <si>
    <t xml:space="preserve">VILLA BARBARA</t>
  </si>
  <si>
    <t xml:space="preserve">CARRER PLATJA, 17 0 ALBACETE</t>
  </si>
  <si>
    <t xml:space="preserve">871239274</t>
  </si>
  <si>
    <t xml:space="preserve">hotel@villabarbaramallorca.com</t>
  </si>
  <si>
    <t xml:space="preserve">villabarbaramallorca.com</t>
  </si>
  <si>
    <t xml:space="preserve">3600</t>
  </si>
  <si>
    <t xml:space="preserve">ROOM MATE LOLA</t>
  </si>
  <si>
    <t xml:space="preserve">CASAS DE CAMPOS, 17 BAJO</t>
  </si>
  <si>
    <t xml:space="preserve">900818320</t>
  </si>
  <si>
    <t xml:space="preserve">lola@room-matehotels.com</t>
  </si>
  <si>
    <t xml:space="preserve">lola.room-matehotels.com</t>
  </si>
  <si>
    <t xml:space="preserve">HOTEL ACTA FLORIDA</t>
  </si>
  <si>
    <t xml:space="preserve">hotelflorida@andorra.ad</t>
  </si>
  <si>
    <t xml:space="preserve">hotel-floridaandorra.com</t>
  </si>
  <si>
    <t xml:space="preserve">VIRXE DA CERCA</t>
  </si>
  <si>
    <t xml:space="preserve">RUA VIRXE DA CERCA, 27 BAJO; POUSADAS VIRXE DE C</t>
  </si>
  <si>
    <t xml:space="preserve">902405858</t>
  </si>
  <si>
    <t xml:space="preserve">vdacerca@pousadasdecompostela.com</t>
  </si>
  <si>
    <t xml:space="preserve">pousadasdecompostela.com</t>
  </si>
  <si>
    <t xml:space="preserve">MONASTERIO DE ACIVEIRO</t>
  </si>
  <si>
    <t xml:space="preserve">FORCAREI, s/n</t>
  </si>
  <si>
    <t xml:space="preserve">36550</t>
  </si>
  <si>
    <t xml:space="preserve">FORCAREI</t>
  </si>
  <si>
    <t xml:space="preserve">info@pousadasdecompostela.com</t>
  </si>
  <si>
    <t xml:space="preserve">monasteriodeaciveiro.com</t>
  </si>
  <si>
    <t xml:space="preserve">HOTEL SPA LA CASA DEL CONVENTO</t>
  </si>
  <si>
    <t xml:space="preserve">C/ ZURITA, 7 BAJO</t>
  </si>
  <si>
    <t xml:space="preserve">91 197 47 25</t>
  </si>
  <si>
    <t xml:space="preserve">info@spalacasadelconvento.com</t>
  </si>
  <si>
    <t xml:space="preserve">spalacasadelconvento.com</t>
  </si>
  <si>
    <t xml:space="preserve">PRINCESA DE ÉBOLI</t>
  </si>
  <si>
    <t xml:space="preserve">C/ PABLO PICASSO (PARQUE JUAN CARLOS I), 10</t>
  </si>
  <si>
    <t xml:space="preserve">912636400</t>
  </si>
  <si>
    <t xml:space="preserve">reservas@hotelprincesadeeboli.com</t>
  </si>
  <si>
    <t xml:space="preserve">hotelprincesadeeboli.com</t>
  </si>
  <si>
    <t xml:space="preserve">EUROSTARS MADRID TOWER</t>
  </si>
  <si>
    <t xml:space="preserve">PASEO CASTELLANA, 259 B; BAJO; TORRE SACYR-VALLEHERM</t>
  </si>
  <si>
    <t xml:space="preserve">28046</t>
  </si>
  <si>
    <t xml:space="preserve">913342730</t>
  </si>
  <si>
    <t xml:space="preserve">reservations@eurostarsmadridtower.com</t>
  </si>
  <si>
    <t xml:space="preserve">eurostarsmadridtower.com</t>
  </si>
  <si>
    <t xml:space="preserve">473</t>
  </si>
  <si>
    <t xml:space="preserve">TH TURIHOTEL LA FLORIDA</t>
  </si>
  <si>
    <t xml:space="preserve">C/ PROCIÓN, 12 BAJO; HOTEL LA FLORIDA</t>
  </si>
  <si>
    <t xml:space="preserve">28023</t>
  </si>
  <si>
    <t xml:space="preserve">913728893</t>
  </si>
  <si>
    <t xml:space="preserve">thlaflorida@th-hoteles.com</t>
  </si>
  <si>
    <t xml:space="preserve">thturihotellaflorida.com</t>
  </si>
  <si>
    <t xml:space="preserve">ESPAHOTEL GRAN VIA</t>
  </si>
  <si>
    <t xml:space="preserve">C/ GRAN VÍA, 65 BAJO; LOCAL</t>
  </si>
  <si>
    <t xml:space="preserve">914544200</t>
  </si>
  <si>
    <t xml:space="preserve">javieranton@espahotel.es</t>
  </si>
  <si>
    <t xml:space="preserve">apartamentos-granvia.com</t>
  </si>
  <si>
    <t xml:space="preserve">ELEGANCE GETAFE HOTEL</t>
  </si>
  <si>
    <t xml:space="preserve">AVENIDA ADA LOVELACE (POLIGONO INSDUSTRIAL CARPETANIA), 23 BAJO(HOTEL AMURA)</t>
  </si>
  <si>
    <t xml:space="preserve">914912889</t>
  </si>
  <si>
    <t xml:space="preserve">clientes@elegancehotelsinternational.com</t>
  </si>
  <si>
    <t xml:space="preserve">elegancehotels.es/getafe</t>
  </si>
  <si>
    <t xml:space="preserve">96</t>
  </si>
  <si>
    <t xml:space="preserve">PETIT PALACE PRECIADOS</t>
  </si>
  <si>
    <t xml:space="preserve">C/ GALDO, 2 BAJO; TDA</t>
  </si>
  <si>
    <t xml:space="preserve">915314105</t>
  </si>
  <si>
    <t xml:space="preserve">info@petitpalacepreciados.com</t>
  </si>
  <si>
    <t xml:space="preserve">petitpalacepreciados.com</t>
  </si>
  <si>
    <t xml:space="preserve">PETIT PALACE SAN BERNARDO</t>
  </si>
  <si>
    <t xml:space="preserve">SAN BERNARDO, 3 BAJO</t>
  </si>
  <si>
    <t xml:space="preserve">915425115</t>
  </si>
  <si>
    <t xml:space="preserve">info@petitpalacenbernardo.com</t>
  </si>
  <si>
    <t xml:space="preserve">APARTAMENTOS TARTESOS</t>
  </si>
  <si>
    <t xml:space="preserve">C/ POLLENSA, 5 BAJO; APARTAHOTEL LAS MATAS</t>
  </si>
  <si>
    <t xml:space="preserve">916400055</t>
  </si>
  <si>
    <t xml:space="preserve">info@apartamentostartesos.com</t>
  </si>
  <si>
    <t xml:space="preserve">apartamentostartesos.com</t>
  </si>
  <si>
    <t xml:space="preserve">AC HOTEL AVENIDA AMÉRICA</t>
  </si>
  <si>
    <t xml:space="preserve">C/ CARTAGENA, 83-85 BAJO; DUPLICADO 83-85</t>
  </si>
  <si>
    <t xml:space="preserve">917244240</t>
  </si>
  <si>
    <t xml:space="preserve">acamerica@ac-hotels.com</t>
  </si>
  <si>
    <t xml:space="preserve">achotelavenidaamrica.com</t>
  </si>
  <si>
    <t xml:space="preserve">144</t>
  </si>
  <si>
    <t xml:space="preserve">DO VIDEO INTERNACIONAL</t>
  </si>
  <si>
    <t xml:space="preserve">C/ MARÍA SEVILLA DIAGO, 34 4; A</t>
  </si>
  <si>
    <t xml:space="preserve">917601429</t>
  </si>
  <si>
    <t xml:space="preserve">info@dovideointernacional.com</t>
  </si>
  <si>
    <t xml:space="preserve">APARTAHOTEL LAS OLIVAS</t>
  </si>
  <si>
    <t xml:space="preserve">C/ ISLA DE MALLORCA (URBANIZACIÓN VALLE GRANDE), 5 BAJO; DUPLICADO 5-7</t>
  </si>
  <si>
    <t xml:space="preserve">45224</t>
  </si>
  <si>
    <t xml:space="preserve">SESEÑA</t>
  </si>
  <si>
    <t xml:space="preserve">918088080</t>
  </si>
  <si>
    <t xml:space="preserve">recepcion@apartahotellasolivas.es</t>
  </si>
  <si>
    <t xml:space="preserve">apartahotellasolivas.com</t>
  </si>
  <si>
    <t xml:space="preserve">HOTEL RURAL TORREBLANCA</t>
  </si>
  <si>
    <t xml:space="preserve">C/ DOCTOR GÓMEZ RUIZ, 7</t>
  </si>
  <si>
    <t xml:space="preserve">28440</t>
  </si>
  <si>
    <t xml:space="preserve">GUADARRAMA</t>
  </si>
  <si>
    <t xml:space="preserve">918549505</t>
  </si>
  <si>
    <t xml:space="preserve">info@hotelruraltorreblanca.es</t>
  </si>
  <si>
    <t xml:space="preserve">hotelruraltorreblanca.es</t>
  </si>
  <si>
    <t xml:space="preserve">LA POSADA DE HORCAJUELO</t>
  </si>
  <si>
    <t xml:space="preserve">CAMINO BLANCA, 17</t>
  </si>
  <si>
    <t xml:space="preserve">HORCAJUELO DE LA SIERRA</t>
  </si>
  <si>
    <t xml:space="preserve">918697029</t>
  </si>
  <si>
    <t xml:space="preserve">asistencia@nominaliasupport.com</t>
  </si>
  <si>
    <t xml:space="preserve">laposadadehorcajuelo.com</t>
  </si>
  <si>
    <t xml:space="preserve">LA CASA DE LOS TOMILLARES</t>
  </si>
  <si>
    <t xml:space="preserve">CARRETERA OROPESA, KILOMETRO 5 (AV-910)</t>
  </si>
  <si>
    <t xml:space="preserve">05480</t>
  </si>
  <si>
    <t xml:space="preserve">CANDELEDA</t>
  </si>
  <si>
    <t xml:space="preserve">920382377</t>
  </si>
  <si>
    <t xml:space="preserve">hotellacasadelostomillares@gmail.com</t>
  </si>
  <si>
    <t xml:space="preserve">lacasadelostomillares.es</t>
  </si>
  <si>
    <t xml:space="preserve">EL RINCONCITO DE GREDOS</t>
  </si>
  <si>
    <t xml:space="preserve">CARRETERA ÁVILA, 28</t>
  </si>
  <si>
    <t xml:space="preserve">05414</t>
  </si>
  <si>
    <t xml:space="preserve">CUEVAS DEL VALLE</t>
  </si>
  <si>
    <t xml:space="preserve">920383288</t>
  </si>
  <si>
    <t xml:space="preserve">info@elrinconcitodegredos.com</t>
  </si>
  <si>
    <t xml:space="preserve">HOTEL RURAL LAS FAROLAS</t>
  </si>
  <si>
    <t xml:space="preserve">PASEO APEADERO, 1</t>
  </si>
  <si>
    <t xml:space="preserve">40410</t>
  </si>
  <si>
    <t xml:space="preserve">921172519</t>
  </si>
  <si>
    <t xml:space="preserve">info@hotelrurallasfarolas.com</t>
  </si>
  <si>
    <t xml:space="preserve">hotelrurallasfarolas.com</t>
  </si>
  <si>
    <t xml:space="preserve">EL RANCHO DE LA ALDEGÜELA</t>
  </si>
  <si>
    <t xml:space="preserve">PLAZA DEL MARQUÉS DE LOZOYA, 3</t>
  </si>
  <si>
    <t xml:space="preserve">40160</t>
  </si>
  <si>
    <t xml:space="preserve">TORRECABALLEROS</t>
  </si>
  <si>
    <t xml:space="preserve">921401060</t>
  </si>
  <si>
    <t xml:space="preserve">info@fincaelrancho.com</t>
  </si>
  <si>
    <t xml:space="preserve">elranchodelaaldegela.com</t>
  </si>
  <si>
    <t xml:space="preserve">PUERTA DE SEGOVIA</t>
  </si>
  <si>
    <t xml:space="preserve">CARRETERA SORIA, 12</t>
  </si>
  <si>
    <t xml:space="preserve">40196</t>
  </si>
  <si>
    <t xml:space="preserve">LA LASTRILLA</t>
  </si>
  <si>
    <t xml:space="preserve">921412228</t>
  </si>
  <si>
    <t xml:space="preserve">info@puertadesegovia.com</t>
  </si>
  <si>
    <t xml:space="preserve">hotelpuertadesegovia.com</t>
  </si>
  <si>
    <t xml:space="preserve">205</t>
  </si>
  <si>
    <t xml:space="preserve">HOTEL PALACIO SAN FACUNDO</t>
  </si>
  <si>
    <t xml:space="preserve">PLAZA DE SAN FACUNDO, 4 BAJO</t>
  </si>
  <si>
    <t xml:space="preserve">921463061</t>
  </si>
  <si>
    <t xml:space="preserve">info@hotelpalacionfacundo.com</t>
  </si>
  <si>
    <t xml:space="preserve">MARIA ISABEL CAÑAS ALONSO</t>
  </si>
  <si>
    <t xml:space="preserve">ABASTOS, 5 BAJO</t>
  </si>
  <si>
    <t xml:space="preserve">921472147</t>
  </si>
  <si>
    <t xml:space="preserve">info@mariaibelcañasalonso.com</t>
  </si>
  <si>
    <t xml:space="preserve">HOTEL HOCES DEL DURATÓN</t>
  </si>
  <si>
    <t xml:space="preserve">C/ LA MATILLA, 0, s/n</t>
  </si>
  <si>
    <t xml:space="preserve">921521424</t>
  </si>
  <si>
    <t xml:space="preserve">info@posadadelduraton.com</t>
  </si>
  <si>
    <t xml:space="preserve">hotelhocesdelduraton.com</t>
  </si>
  <si>
    <t xml:space="preserve">MARITIM HOTEL</t>
  </si>
  <si>
    <t xml:space="preserve">C/ EL BURGADO, s/n LOCAL 1</t>
  </si>
  <si>
    <t xml:space="preserve">38417</t>
  </si>
  <si>
    <t xml:space="preserve">922379060</t>
  </si>
  <si>
    <t xml:space="preserve">info.ten@maritim.de</t>
  </si>
  <si>
    <t xml:space="preserve">hotelmaritimtenerife.com</t>
  </si>
  <si>
    <t xml:space="preserve">APARTAMENTOS TENEGUÍA</t>
  </si>
  <si>
    <t xml:space="preserve">AVENIDA MELCHOR LUZ, 2</t>
  </si>
  <si>
    <t xml:space="preserve">922380900</t>
  </si>
  <si>
    <t xml:space="preserve">reservas@apartamentosteneguia.com</t>
  </si>
  <si>
    <t xml:space="preserve">apartamentosteneguia.com</t>
  </si>
  <si>
    <t xml:space="preserve">245</t>
  </si>
  <si>
    <t xml:space="preserve">FINCA SALAMANCA</t>
  </si>
  <si>
    <t xml:space="preserve">CARRETERA PUERTITO DE GÜÍMAR, 3 BAJO; LUGAR FINCA SALAMANCA</t>
  </si>
  <si>
    <t xml:space="preserve">38500</t>
  </si>
  <si>
    <t xml:space="preserve">922514530</t>
  </si>
  <si>
    <t xml:space="preserve">hotelruralfincasalamanca@gmail.com</t>
  </si>
  <si>
    <t xml:space="preserve">hotel-fincasalamanca.com</t>
  </si>
  <si>
    <t xml:space="preserve">ANDORRA TENERIFE</t>
  </si>
  <si>
    <t xml:space="preserve">AVENIDA ANTONIO DOMÍNGUEZ ALFONSO, 10 BAJO (ANDORRA III)</t>
  </si>
  <si>
    <t xml:space="preserve">922751818</t>
  </si>
  <si>
    <t xml:space="preserve">reservas@andorra-tenerife.com</t>
  </si>
  <si>
    <t xml:space="preserve">hotelandorratenerife.com</t>
  </si>
  <si>
    <t xml:space="preserve">BEVERLY HILLS HEIGHTS</t>
  </si>
  <si>
    <t xml:space="preserve">C/ RODEO, s/n</t>
  </si>
  <si>
    <t xml:space="preserve">922752316</t>
  </si>
  <si>
    <t xml:space="preserve">bhcrecepcion@excelhotelsandresorts.es</t>
  </si>
  <si>
    <t xml:space="preserve">excelhotelsandresorts.es</t>
  </si>
  <si>
    <t xml:space="preserve">APARTAMENTOS ORQUÍDEA</t>
  </si>
  <si>
    <t xml:space="preserve">AVENIDA COLÓN, 22 BAJO</t>
  </si>
  <si>
    <t xml:space="preserve">38800</t>
  </si>
  <si>
    <t xml:space="preserve">SAN SEBASTIÁN DE LA GOMERA</t>
  </si>
  <si>
    <t xml:space="preserve">922871488</t>
  </si>
  <si>
    <t xml:space="preserve">apartorquidea@hotmail.com</t>
  </si>
  <si>
    <t xml:space="preserve">apartamentosorquidea.com</t>
  </si>
  <si>
    <t xml:space="preserve">FUERTE DE LA CONCEPCIÓN</t>
  </si>
  <si>
    <t xml:space="preserve">AVENIDA PORTUGAL, s/n</t>
  </si>
  <si>
    <t xml:space="preserve">37488</t>
  </si>
  <si>
    <t xml:space="preserve">ALDEA DEL OBISPO</t>
  </si>
  <si>
    <t xml:space="preserve">923109990</t>
  </si>
  <si>
    <t xml:space="preserve">info@fuertedelaconcepción.com</t>
  </si>
  <si>
    <t xml:space="preserve">HOTEL PUERTA DE SALAMANCA</t>
  </si>
  <si>
    <t xml:space="preserve">CARRETERA VALLADOLID, KILOMETRO 1 BAJO(CARRETERA VALLADOLI)</t>
  </si>
  <si>
    <t xml:space="preserve">37184</t>
  </si>
  <si>
    <t xml:space="preserve">VILLARES DE LA REINA</t>
  </si>
  <si>
    <t xml:space="preserve">923204829</t>
  </si>
  <si>
    <t xml:space="preserve">info@hotelpuertadelamanca.com</t>
  </si>
  <si>
    <t xml:space="preserve">HOTEL MOLINO DEL ÁGUEDA</t>
  </si>
  <si>
    <t xml:space="preserve">FINCA HUERTAS DE SANTA CRUZ, 37 BAJO</t>
  </si>
  <si>
    <t xml:space="preserve">923482071</t>
  </si>
  <si>
    <t xml:space="preserve">info@hotelmolinodelágueda.com</t>
  </si>
  <si>
    <t xml:space="preserve">LAS GRULLAS</t>
  </si>
  <si>
    <t xml:space="preserve">C/ HILARIO LÓPEZ, 19</t>
  </si>
  <si>
    <t xml:space="preserve">06110</t>
  </si>
  <si>
    <t xml:space="preserve">VILLANUEVA DEL FRESNO</t>
  </si>
  <si>
    <t xml:space="preserve">924427230</t>
  </si>
  <si>
    <t xml:space="preserve">hotelrurallasgrullas@gmail.com</t>
  </si>
  <si>
    <t xml:space="preserve">hotelrurallasgrullas.com</t>
  </si>
  <si>
    <t xml:space="preserve">HOTEL GRAN SOL DE EXTREMADURA</t>
  </si>
  <si>
    <t xml:space="preserve">AVENIDA DEL PROGRESO, 20</t>
  </si>
  <si>
    <t xml:space="preserve">06480</t>
  </si>
  <si>
    <t xml:space="preserve">MONTIJO</t>
  </si>
  <si>
    <t xml:space="preserve">924456132</t>
  </si>
  <si>
    <t xml:space="preserve">hotel@gransoldeextremadura.com</t>
  </si>
  <si>
    <t xml:space="preserve">gransoldeextremadura.com</t>
  </si>
  <si>
    <t xml:space="preserve">AVENIDA DEL PROGRESO, 20 - BAJO</t>
  </si>
  <si>
    <t xml:space="preserve">924456532</t>
  </si>
  <si>
    <t xml:space="preserve">HOTEL RESTAURANTE KIKA</t>
  </si>
  <si>
    <t xml:space="preserve">PLAZA CONSTITUCIÓN, 3</t>
  </si>
  <si>
    <t xml:space="preserve">06150</t>
  </si>
  <si>
    <t xml:space="preserve">SANTA MARTA</t>
  </si>
  <si>
    <t xml:space="preserve">924690527</t>
  </si>
  <si>
    <t xml:space="preserve">hotelkika@yahoo.es</t>
  </si>
  <si>
    <t xml:space="preserve">hotelrestaurantekika.com</t>
  </si>
  <si>
    <t xml:space="preserve">HOTEL CORTIJO SANTA CRUZ</t>
  </si>
  <si>
    <t xml:space="preserve">CARRETERA N-430, 1136</t>
  </si>
  <si>
    <t xml:space="preserve">06700</t>
  </si>
  <si>
    <t xml:space="preserve">VILLANUEVA DE LA SERENA</t>
  </si>
  <si>
    <t xml:space="preserve">924832415</t>
  </si>
  <si>
    <t xml:space="preserve">administracion@hotelcortijosantacruz.es</t>
  </si>
  <si>
    <t xml:space="preserve">hotelcortijosantacruz.es</t>
  </si>
  <si>
    <t xml:space="preserve">DE LOS REYES</t>
  </si>
  <si>
    <t xml:space="preserve">PERALA, 37</t>
  </si>
  <si>
    <t xml:space="preserve">925283667</t>
  </si>
  <si>
    <t xml:space="preserve">hospederiadelosreyes@hospederiadelosreyes.com</t>
  </si>
  <si>
    <t xml:space="preserve">hospederiadelosreyes.com</t>
  </si>
  <si>
    <t xml:space="preserve">CIGARRAL DE CARAVANTES</t>
  </si>
  <si>
    <t xml:space="preserve">CARRETERA CIRCUNVALACIÓN, 2</t>
  </si>
  <si>
    <t xml:space="preserve">925283680</t>
  </si>
  <si>
    <t xml:space="preserve">reservas@cigarraldecaravantes.com</t>
  </si>
  <si>
    <t xml:space="preserve">cigarraldecaravantes.com</t>
  </si>
  <si>
    <t xml:space="preserve">LOS CONEJOS</t>
  </si>
  <si>
    <t xml:space="preserve">CÁNOVAS DEL CASTILLO, 14-16 BAJO</t>
  </si>
  <si>
    <t xml:space="preserve">45400</t>
  </si>
  <si>
    <t xml:space="preserve">MORA</t>
  </si>
  <si>
    <t xml:space="preserve">925301504</t>
  </si>
  <si>
    <t xml:space="preserve">info@losconejoshosteleria.com</t>
  </si>
  <si>
    <t xml:space="preserve">losconejoshosteleria.com</t>
  </si>
  <si>
    <t xml:space="preserve">BALNEARIO LAS PALMERAS</t>
  </si>
  <si>
    <t xml:space="preserve">CARRETERA QUERO, KILOMETRO 2, 5</t>
  </si>
  <si>
    <t xml:space="preserve">45730</t>
  </si>
  <si>
    <t xml:space="preserve">VILLAFRANCA DE LOS CABALLEROS</t>
  </si>
  <si>
    <t xml:space="preserve">926 57 83 01</t>
  </si>
  <si>
    <t xml:space="preserve">info@balneariolaspalmeras.com</t>
  </si>
  <si>
    <t xml:space="preserve">ÍNSULA BARATARIA</t>
  </si>
  <si>
    <t xml:space="preserve">926099140</t>
  </si>
  <si>
    <t xml:space="preserve">contacto@hotelinsulabarataria.com</t>
  </si>
  <si>
    <t xml:space="preserve">hotelinsulabarataria.com</t>
  </si>
  <si>
    <t xml:space="preserve">LAS CABAÑAS</t>
  </si>
  <si>
    <t xml:space="preserve">AVENIDA CIUDAD REAL, 3 BAJO; RESTAURANTE</t>
  </si>
  <si>
    <t xml:space="preserve">926420650</t>
  </si>
  <si>
    <t xml:space="preserve">info@lascabañas.com</t>
  </si>
  <si>
    <t xml:space="preserve">hotelesenpuertollano.com</t>
  </si>
  <si>
    <t xml:space="preserve">VERONA</t>
  </si>
  <si>
    <t xml:space="preserve">CARRETERA CÓRDOBA-TARRAGONA, KILOMETRO 163 BAJO(HOTEL VERONA)</t>
  </si>
  <si>
    <t xml:space="preserve">926425479</t>
  </si>
  <si>
    <t xml:space="preserve">hotelcabanas@yahoo.es</t>
  </si>
  <si>
    <t xml:space="preserve">VICTORIA</t>
  </si>
  <si>
    <t xml:space="preserve">PLAZA CAMPILLO, 22-26 BAJO(HOTEL VICTORIA)</t>
  </si>
  <si>
    <t xml:space="preserve">10200</t>
  </si>
  <si>
    <t xml:space="preserve">TRUJILLO</t>
  </si>
  <si>
    <t xml:space="preserve">927321819</t>
  </si>
  <si>
    <t xml:space="preserve">info@hotelvictoriatrujillo.es</t>
  </si>
  <si>
    <t xml:space="preserve">hotelvictoriatrujillo.es</t>
  </si>
  <si>
    <t xml:space="preserve">PALACIO CARVAJAL GIRÓN</t>
  </si>
  <si>
    <t xml:space="preserve">PLAZA ANSANO, 1</t>
  </si>
  <si>
    <t xml:space="preserve">927426326</t>
  </si>
  <si>
    <t xml:space="preserve">direccion@palaciocarvajalgiron.com</t>
  </si>
  <si>
    <t xml:space="preserve">palaciocarvajalgiron.com</t>
  </si>
  <si>
    <t xml:space="preserve">EL MOLINO DE LOS PILARES</t>
  </si>
  <si>
    <t xml:space="preserve">PARAJE PILARES, s/n</t>
  </si>
  <si>
    <t xml:space="preserve">10865</t>
  </si>
  <si>
    <t xml:space="preserve">CADALSO</t>
  </si>
  <si>
    <t xml:space="preserve">927441029</t>
  </si>
  <si>
    <t xml:space="preserve">info@elmolinodelospilares.com</t>
  </si>
  <si>
    <t xml:space="preserve">HOTEL RURAL LAS MOZAS</t>
  </si>
  <si>
    <t xml:space="preserve">AVENIDA GUADALUPE, 10</t>
  </si>
  <si>
    <t xml:space="preserve">10340</t>
  </si>
  <si>
    <t xml:space="preserve">CASTAÑAR DE IBOR</t>
  </si>
  <si>
    <t xml:space="preserve">927554387</t>
  </si>
  <si>
    <t xml:space="preserve">hotelrurallasmozas@hotmail.com</t>
  </si>
  <si>
    <t xml:space="preserve">hotelrurallasmozassl.com</t>
  </si>
  <si>
    <t xml:space="preserve">BARCELÓ FUERTEVENTURA THALASSO SPA</t>
  </si>
  <si>
    <t xml:space="preserve">928163042</t>
  </si>
  <si>
    <t xml:space="preserve">fuerteventura@barcelo.com</t>
  </si>
  <si>
    <t xml:space="preserve">barcelofuerteventura.com</t>
  </si>
  <si>
    <t xml:space="preserve">462</t>
  </si>
  <si>
    <t xml:space="preserve">APARTHOTEL LAS LANZAS</t>
  </si>
  <si>
    <t xml:space="preserve">C/ BERNARDO DE LA TORRE, 79 BAJO</t>
  </si>
  <si>
    <t xml:space="preserve">928221058</t>
  </si>
  <si>
    <t xml:space="preserve">reservas@aparthotel-laslanzas.com</t>
  </si>
  <si>
    <t xml:space="preserve">aparthotel-laslanzas.com</t>
  </si>
  <si>
    <t xml:space="preserve">HOTEL ALISIOS CANTERAS</t>
  </si>
  <si>
    <t xml:space="preserve">C/ COLOMBIA, 12 BAJO; H.IGRAMAR CANTERAS</t>
  </si>
  <si>
    <t xml:space="preserve">928472960</t>
  </si>
  <si>
    <t xml:space="preserve">info@hotelalisioscanteras.com</t>
  </si>
  <si>
    <t xml:space="preserve">hotelalisioscanteras.com</t>
  </si>
  <si>
    <t xml:space="preserve">HL PARADISE ISLAND</t>
  </si>
  <si>
    <t xml:space="preserve">C/ FRANCIA (URBANIZACIÓN VIRGINIA OASIS), 2</t>
  </si>
  <si>
    <t xml:space="preserve">928517880</t>
  </si>
  <si>
    <t xml:space="preserve">recepcion-paradise@hoteleslopez.com</t>
  </si>
  <si>
    <t xml:space="preserve">hotel-paradiseisland.com</t>
  </si>
  <si>
    <t xml:space="preserve">290</t>
  </si>
  <si>
    <t xml:space="preserve">VOLCAN LANZAROTE HOTEL</t>
  </si>
  <si>
    <t xml:space="preserve">C/ EL CASTILLO, 1</t>
  </si>
  <si>
    <t xml:space="preserve">928519185</t>
  </si>
  <si>
    <t xml:space="preserve">grupos@hotelesthe.com</t>
  </si>
  <si>
    <t xml:space="preserve">hotelvolcanlanzarote.com</t>
  </si>
  <si>
    <t xml:space="preserve">FINCA DE LA FLORIDA</t>
  </si>
  <si>
    <t xml:space="preserve">C/ EL ISLOTE, 90 BAJO</t>
  </si>
  <si>
    <t xml:space="preserve">35559</t>
  </si>
  <si>
    <t xml:space="preserve">SAN BARTOLOMÉ</t>
  </si>
  <si>
    <t xml:space="preserve">928520311</t>
  </si>
  <si>
    <t xml:space="preserve">reservas@hotelfincalaflorida.com</t>
  </si>
  <si>
    <t xml:space="preserve">hotelfincalaflorida.com/</t>
  </si>
  <si>
    <t xml:space="preserve">HOTEL MARINA PLAYA</t>
  </si>
  <si>
    <t xml:space="preserve">MONTAÑA DE LA MUDA, s/n BAJO(HOTEL MARINA PLAYA)</t>
  </si>
  <si>
    <t xml:space="preserve">928544147</t>
  </si>
  <si>
    <t xml:space="preserve">info@montemarinaplaya.com</t>
  </si>
  <si>
    <t xml:space="preserve">marina-playa-suites.com/</t>
  </si>
  <si>
    <t xml:space="preserve">OCEAN BEACH CLUB</t>
  </si>
  <si>
    <t xml:space="preserve">LA PLAYA DEL CURA, s/n</t>
  </si>
  <si>
    <t xml:space="preserve">928560937</t>
  </si>
  <si>
    <t xml:space="preserve">info@oceanbeachclub.com</t>
  </si>
  <si>
    <t xml:space="preserve">rivieramarinaresorts.com</t>
  </si>
  <si>
    <t xml:space="preserve">AMADORES APARTHOTEL C.B.</t>
  </si>
  <si>
    <t xml:space="preserve">PLAYA AMADORES, s/n BAJO</t>
  </si>
  <si>
    <t xml:space="preserve">928561672</t>
  </si>
  <si>
    <t xml:space="preserve">info@amadoresaparthotelcb.com</t>
  </si>
  <si>
    <t xml:space="preserve">APARTAMENTOS EL TRÉBOL</t>
  </si>
  <si>
    <t xml:space="preserve">AVENIDA PALMERAS, 10 BAJO; APARTAMENTOS EL TREBOL</t>
  </si>
  <si>
    <t xml:space="preserve">928590265</t>
  </si>
  <si>
    <t xml:space="preserve">info@apartamentoseltrebol.com</t>
  </si>
  <si>
    <t xml:space="preserve">apartamentoseltrebol.com</t>
  </si>
  <si>
    <t xml:space="preserve">226</t>
  </si>
  <si>
    <t xml:space="preserve">SUNWING RESORT ARGUINEGUIN</t>
  </si>
  <si>
    <t xml:space="preserve">CARRETERA GENERAL, KILOMETRO 68, 200 BAJO; C.TERM 137 G</t>
  </si>
  <si>
    <t xml:space="preserve">35120</t>
  </si>
  <si>
    <t xml:space="preserve">928735701</t>
  </si>
  <si>
    <t xml:space="preserve">info@sunwingresortarguineguin.com</t>
  </si>
  <si>
    <t xml:space="preserve">arguineguin.sunwing.net/</t>
  </si>
  <si>
    <t xml:space="preserve">BUNGALOWS REBECCA PARK</t>
  </si>
  <si>
    <t xml:space="preserve">C/ NORUEGA, 1</t>
  </si>
  <si>
    <t xml:space="preserve">928760998</t>
  </si>
  <si>
    <t xml:space="preserve">info@bungalowsrebeccapark.com</t>
  </si>
  <si>
    <t xml:space="preserve">bungalowsrebeccapark.com</t>
  </si>
  <si>
    <t xml:space="preserve">HOTEL RIVIERA BEACH SPA</t>
  </si>
  <si>
    <t xml:space="preserve">AVENIDA TOUROPERADOR NECKERMANN, s/n BAJO(DUNA FLOR III)</t>
  </si>
  <si>
    <t xml:space="preserve">928773942</t>
  </si>
  <si>
    <t xml:space="preserve">info@hotelrivierabeachspa.com</t>
  </si>
  <si>
    <t xml:space="preserve">ROOM MATE EMMA</t>
  </si>
  <si>
    <t xml:space="preserve">CARRER ROSSELLÓ, 205 BAJO; SALA AIRE ACOND.</t>
  </si>
  <si>
    <t xml:space="preserve">932385606</t>
  </si>
  <si>
    <t xml:space="preserve">info@roommateemma.com</t>
  </si>
  <si>
    <t xml:space="preserve">emma.room-matehotels.com</t>
  </si>
  <si>
    <t xml:space="preserve">PETIT PALACE BARCELONA</t>
  </si>
  <si>
    <t xml:space="preserve">HB-004309</t>
  </si>
  <si>
    <t xml:space="preserve">ROGER DE LLÚRIA, 21 BAJO</t>
  </si>
  <si>
    <t xml:space="preserve">933024717</t>
  </si>
  <si>
    <t xml:space="preserve">info@petitpalacebarcelona.com</t>
  </si>
  <si>
    <t xml:space="preserve">HOTEL RAMBLAS BOQUERIA</t>
  </si>
  <si>
    <t xml:space="preserve">HB-004339</t>
  </si>
  <si>
    <t xml:space="preserve">CARRER LA RAMBLA, 91 BAJO; LA BOQUERIA</t>
  </si>
  <si>
    <t xml:space="preserve">933028698</t>
  </si>
  <si>
    <t xml:space="preserve">info@hotelramblasboqueria.com</t>
  </si>
  <si>
    <t xml:space="preserve">GBB HOTEL FRONT MARITIM</t>
  </si>
  <si>
    <t xml:space="preserve">HB-004149</t>
  </si>
  <si>
    <t xml:space="preserve">PASSEIG GARCIA FÀRIA, 69-71</t>
  </si>
  <si>
    <t xml:space="preserve">933034459</t>
  </si>
  <si>
    <t xml:space="preserve">frontmaritim@besthotels.es</t>
  </si>
  <si>
    <t xml:space="preserve">gbbhotelfrontmaritim.com</t>
  </si>
  <si>
    <t xml:space="preserve">BARCELONA CENTER PLAZA</t>
  </si>
  <si>
    <t xml:space="preserve">RONDA SANT PERE, 38 1º- 1ª</t>
  </si>
  <si>
    <t xml:space="preserve">933150742</t>
  </si>
  <si>
    <t xml:space="preserve">info@barcelonacenterplaza.com</t>
  </si>
  <si>
    <t xml:space="preserve">SILKEN CONCORDIA HOTEL</t>
  </si>
  <si>
    <t xml:space="preserve">HB-004220</t>
  </si>
  <si>
    <t xml:space="preserve">AVINGUDA PARAL.LEL, 115 BAJO; TDA-7</t>
  </si>
  <si>
    <t xml:space="preserve">08004</t>
  </si>
  <si>
    <t xml:space="preserve">933249180</t>
  </si>
  <si>
    <t xml:space="preserve">silken@hoteles-silken.com</t>
  </si>
  <si>
    <t xml:space="preserve">hotelsilkenconcordia.com</t>
  </si>
  <si>
    <t xml:space="preserve">HOTEL ACTA BCN 40</t>
  </si>
  <si>
    <t xml:space="preserve">HB-004468</t>
  </si>
  <si>
    <t xml:space="preserve">CARRER JOAQUÍN COSTA, 40 BAJO; HOTEL ATRIUM PALACE</t>
  </si>
  <si>
    <t xml:space="preserve">recepcion.bcn40@actahotels.com</t>
  </si>
  <si>
    <t xml:space="preserve">hotel-bcn40barcelona.com</t>
  </si>
  <si>
    <t xml:space="preserve">BRUSTARR SANT PAU ARISTOL</t>
  </si>
  <si>
    <t xml:space="preserve">CARRER CARTAGENA, 369 BAJO; 1</t>
  </si>
  <si>
    <t xml:space="preserve">934335100</t>
  </si>
  <si>
    <t xml:space="preserve">info@brustarrntpauaristol.com</t>
  </si>
  <si>
    <t xml:space="preserve">BALMES RESIDENCE</t>
  </si>
  <si>
    <t xml:space="preserve">HB-003888</t>
  </si>
  <si>
    <t xml:space="preserve">MALLORCA, 216</t>
  </si>
  <si>
    <t xml:space="preserve">934511914</t>
  </si>
  <si>
    <t xml:space="preserve">balmes@derbyhotels.com</t>
  </si>
  <si>
    <t xml:space="preserve">balmesresidencehotel.com</t>
  </si>
  <si>
    <t xml:space="preserve">HOTEL BRICK BARCELONA</t>
  </si>
  <si>
    <t xml:space="preserve">HB-002927</t>
  </si>
  <si>
    <t xml:space="preserve">GRAN VIA GRAN VÍA CORTS CATALANES, 304</t>
  </si>
  <si>
    <t xml:space="preserve">934540642</t>
  </si>
  <si>
    <t xml:space="preserve">recepcion@hotel-brickbarcelona.com</t>
  </si>
  <si>
    <t xml:space="preserve">hotel-brickbarcelona.com</t>
  </si>
  <si>
    <t xml:space="preserve">PRAKTIK VINOTECA</t>
  </si>
  <si>
    <t xml:space="preserve">HB-004628</t>
  </si>
  <si>
    <t xml:space="preserve">CARRER BALMES, 51 BAJO; DUPLICADO 51-53</t>
  </si>
  <si>
    <t xml:space="preserve">934545028</t>
  </si>
  <si>
    <t xml:space="preserve">reservas@hotelpraktikvinoteca.com</t>
  </si>
  <si>
    <t xml:space="preserve">hotelpraktikvinoteca.com</t>
  </si>
  <si>
    <t xml:space="preserve">BESTPRICE GRACIA</t>
  </si>
  <si>
    <t xml:space="preserve">HB-004719</t>
  </si>
  <si>
    <t xml:space="preserve">CARRER MARTÍ, 122</t>
  </si>
  <si>
    <t xml:space="preserve">08024</t>
  </si>
  <si>
    <t xml:space="preserve">934614260</t>
  </si>
  <si>
    <t xml:space="preserve">info@hotelbestpricegracia.com</t>
  </si>
  <si>
    <t xml:space="preserve">hotelbestpricegracia.com</t>
  </si>
  <si>
    <t xml:space="preserve">NOBU HOTEL BARCELONA</t>
  </si>
  <si>
    <t xml:space="preserve">HB-004350</t>
  </si>
  <si>
    <t xml:space="preserve">AVINGUDA ROMA, 4</t>
  </si>
  <si>
    <t xml:space="preserve">08014</t>
  </si>
  <si>
    <t xml:space="preserve">934936025</t>
  </si>
  <si>
    <t xml:space="preserve">privacy@nobuhotels.com</t>
  </si>
  <si>
    <t xml:space="preserve">barcelona.nobuhotels.com</t>
  </si>
  <si>
    <t xml:space="preserve">BARCELONA ROOMS RENT 10</t>
  </si>
  <si>
    <t xml:space="preserve">CARRER TRAJÀ, 10</t>
  </si>
  <si>
    <t xml:space="preserve">935 32 78 28</t>
  </si>
  <si>
    <t xml:space="preserve">info@barcelonaroomsrent10.com</t>
  </si>
  <si>
    <t xml:space="preserve">EL PALACE</t>
  </si>
  <si>
    <t xml:space="preserve">HB-000064</t>
  </si>
  <si>
    <t xml:space="preserve">GRAN VÍA CORTS CATALANES, 668</t>
  </si>
  <si>
    <t xml:space="preserve">935101130</t>
  </si>
  <si>
    <t xml:space="preserve">palace@hotelpalacebarcelona.com</t>
  </si>
  <si>
    <t xml:space="preserve">hotelpalacebarcelona.com</t>
  </si>
  <si>
    <t xml:space="preserve">83</t>
  </si>
  <si>
    <t xml:space="preserve">SERVEIS LOCATIUS CARMO</t>
  </si>
  <si>
    <t xml:space="preserve">CARRER BEAT ORIOL, 1(DUP 1-3; )</t>
  </si>
  <si>
    <t xml:space="preserve">935650026</t>
  </si>
  <si>
    <t xml:space="preserve">info@serveislocatiuscarmo.com</t>
  </si>
  <si>
    <t xml:space="preserve">CIRSA GAMING CORPORATION</t>
  </si>
  <si>
    <t xml:space="preserve">POLIGONO CAN SANT JOAN, s/n BAJO</t>
  </si>
  <si>
    <t xml:space="preserve">08190</t>
  </si>
  <si>
    <t xml:space="preserve">SANT CUGAT DEL VALLÈS</t>
  </si>
  <si>
    <t xml:space="preserve">936971404</t>
  </si>
  <si>
    <t xml:space="preserve">info@cirgamingcorporation.com</t>
  </si>
  <si>
    <t xml:space="preserve">HLG CITY PARK TERRANOVA</t>
  </si>
  <si>
    <t xml:space="preserve">HB-004021</t>
  </si>
  <si>
    <t xml:space="preserve">CARRER HANDBOL, 1</t>
  </si>
  <si>
    <t xml:space="preserve">08191</t>
  </si>
  <si>
    <t xml:space="preserve">RUBÍ</t>
  </si>
  <si>
    <t xml:space="preserve">936993462</t>
  </si>
  <si>
    <t xml:space="preserve">info@hlgcityparkterranova.com</t>
  </si>
  <si>
    <t xml:space="preserve">L´HOSTALET DE LA MERCERÍA</t>
  </si>
  <si>
    <t xml:space="preserve">HB-004293</t>
  </si>
  <si>
    <t xml:space="preserve">CARRER MAJOR, 49 BAJO</t>
  </si>
  <si>
    <t xml:space="preserve">08590</t>
  </si>
  <si>
    <t xml:space="preserve">FIGARÓ-MONTMANY</t>
  </si>
  <si>
    <t xml:space="preserve">938428851</t>
  </si>
  <si>
    <t xml:space="preserve">hostalet@hostaletdelamerceria.com</t>
  </si>
  <si>
    <t xml:space="preserve">hostaletdelamerceria.com</t>
  </si>
  <si>
    <t xml:space="preserve">TERMES LA GARRIGA</t>
  </si>
  <si>
    <t xml:space="preserve">HB-004943</t>
  </si>
  <si>
    <t xml:space="preserve">CARRER BANYS, 23</t>
  </si>
  <si>
    <t xml:space="preserve">938717086</t>
  </si>
  <si>
    <t xml:space="preserve">reserves@termeslagarriga.com</t>
  </si>
  <si>
    <t xml:space="preserve">hoteltermeslagarriga.cat</t>
  </si>
  <si>
    <t xml:space="preserve">L´ANTIC HOSTAL DE LA GLÒRIA</t>
  </si>
  <si>
    <t xml:space="preserve">CARRER TORREVENTOSA, 9</t>
  </si>
  <si>
    <t xml:space="preserve">17406</t>
  </si>
  <si>
    <t xml:space="preserve">VILADRAU</t>
  </si>
  <si>
    <t xml:space="preserve">938849034</t>
  </si>
  <si>
    <t xml:space="preserve">reservasantichostaldelagloria@gmail.com</t>
  </si>
  <si>
    <t xml:space="preserve">facebook.com/lacerve2017</t>
  </si>
  <si>
    <t xml:space="preserve">ALEXANDRA</t>
  </si>
  <si>
    <t xml:space="preserve">HB-000381</t>
  </si>
  <si>
    <t xml:space="preserve">CARRER TERMES, 20 BAJO</t>
  </si>
  <si>
    <t xml:space="preserve">938941558</t>
  </si>
  <si>
    <t xml:space="preserve">info@hotelalexandrasitges.com</t>
  </si>
  <si>
    <t xml:space="preserve">hotelalexandrasitges.com</t>
  </si>
  <si>
    <t xml:space="preserve">HOTEL CIUDAD DE LOGROÑO</t>
  </si>
  <si>
    <t xml:space="preserve">C/ MENÉNDEZ PELAYO, 7 BAJO; HOTEL CIUDAD DE LOGRO±O</t>
  </si>
  <si>
    <t xml:space="preserve">26002</t>
  </si>
  <si>
    <t xml:space="preserve">941250244</t>
  </si>
  <si>
    <t xml:space="preserve">info@hotelciudaddelogroño.com</t>
  </si>
  <si>
    <t xml:space="preserve">HOTEL PALACIO DE LA PEÑA</t>
  </si>
  <si>
    <t xml:space="preserve">BARRIO PEÑA, 26 BAJO</t>
  </si>
  <si>
    <t xml:space="preserve">39170</t>
  </si>
  <si>
    <t xml:space="preserve">BAREYO</t>
  </si>
  <si>
    <t xml:space="preserve">942 67 05 67</t>
  </si>
  <si>
    <t xml:space="preserve">info@hotelpalaciodelapeña.com</t>
  </si>
  <si>
    <t xml:space="preserve">EL BALCÓN DE LA BAHÍA</t>
  </si>
  <si>
    <t xml:space="preserve">PASEO MENÉNDEZ PELAYO, 44</t>
  </si>
  <si>
    <t xml:space="preserve">39006</t>
  </si>
  <si>
    <t xml:space="preserve">942278168</t>
  </si>
  <si>
    <t xml:space="preserve">info@balcondelabahiasuites.es</t>
  </si>
  <si>
    <t xml:space="preserve">balcondelabahiasuites.es</t>
  </si>
  <si>
    <t xml:space="preserve">HOTEL BALNEARIO SOLARES</t>
  </si>
  <si>
    <t xml:space="preserve">AVENIDA CALVO SOTELO, 13 BAJO; BALNEARIO DE SOLARES</t>
  </si>
  <si>
    <t xml:space="preserve">942520752</t>
  </si>
  <si>
    <t xml:space="preserve">info@hotelbalneariosolares.com</t>
  </si>
  <si>
    <t xml:space="preserve">hotelbalneariosolares.es</t>
  </si>
  <si>
    <t xml:space="preserve">HOTEL CALAS DE LIENCRES</t>
  </si>
  <si>
    <t xml:space="preserve">BARRIO SIERRA, 2 A</t>
  </si>
  <si>
    <t xml:space="preserve">39120</t>
  </si>
  <si>
    <t xml:space="preserve">942588093</t>
  </si>
  <si>
    <t xml:space="preserve">info@hotelcalasdeliencres.com</t>
  </si>
  <si>
    <t xml:space="preserve">hotelcalasdeliencres.com</t>
  </si>
  <si>
    <t xml:space="preserve">LA CASONA DE SAN PANTALEON DE ARAS</t>
  </si>
  <si>
    <t xml:space="preserve">BARRIO VEAR, 65 BAJO</t>
  </si>
  <si>
    <t xml:space="preserve">39766</t>
  </si>
  <si>
    <t xml:space="preserve">VOTO</t>
  </si>
  <si>
    <t xml:space="preserve">942636320</t>
  </si>
  <si>
    <t xml:space="preserve">hotel@casonadesanpantaleon.com</t>
  </si>
  <si>
    <t xml:space="preserve">casonadesanpantaleon.com</t>
  </si>
  <si>
    <t xml:space="preserve">HOTEL SUITES VALLES PASIEGOS</t>
  </si>
  <si>
    <t xml:space="preserve">BARRIO TERRERA-LA MAGDALENA, 23</t>
  </si>
  <si>
    <t xml:space="preserve">39639</t>
  </si>
  <si>
    <t xml:space="preserve">SARO</t>
  </si>
  <si>
    <t xml:space="preserve">942639020</t>
  </si>
  <si>
    <t xml:space="preserve">info@akla.es</t>
  </si>
  <si>
    <t xml:space="preserve">suitesvallespasiegos.com</t>
  </si>
  <si>
    <t xml:space="preserve">HOSPEDERÍA LAS CALZADAS</t>
  </si>
  <si>
    <t xml:space="preserve">BARRIO LAS CALZADAS, 16</t>
  </si>
  <si>
    <t xml:space="preserve">39540</t>
  </si>
  <si>
    <t xml:space="preserve">SAN VICENTE DE LA BARQUERA</t>
  </si>
  <si>
    <t xml:space="preserve">942712634</t>
  </si>
  <si>
    <t xml:space="preserve">lascalzadas@hotmail.com</t>
  </si>
  <si>
    <t xml:space="preserve">hospederalascalzadas.com</t>
  </si>
  <si>
    <t xml:space="preserve">EL MIRADOR DE ENTERRIAS</t>
  </si>
  <si>
    <t xml:space="preserve">ENTERRIAS, 9 BAJO</t>
  </si>
  <si>
    <t xml:space="preserve">942736224</t>
  </si>
  <si>
    <t xml:space="preserve">info@elmiradordeenterrias.com</t>
  </si>
  <si>
    <t xml:space="preserve">HOTEL CAMPOO LOS VALLES</t>
  </si>
  <si>
    <t xml:space="preserve">C/ LA MIÑA, s/n</t>
  </si>
  <si>
    <t xml:space="preserve">39212</t>
  </si>
  <si>
    <t xml:space="preserve">HERMANDAD DE CAMPOO DE SUSO</t>
  </si>
  <si>
    <t xml:space="preserve">942750048</t>
  </si>
  <si>
    <t xml:space="preserve">info@hotelcampoolosvalles.com</t>
  </si>
  <si>
    <t xml:space="preserve">HOTEL COLONIAL DE SANTILLANA</t>
  </si>
  <si>
    <t xml:space="preserve">AVENIDA LE DORAT, 15 BAJO</t>
  </si>
  <si>
    <t xml:space="preserve">942840238</t>
  </si>
  <si>
    <t xml:space="preserve">reservas@colonialdesantillana.com</t>
  </si>
  <si>
    <t xml:space="preserve">colonialdesantillana.com</t>
  </si>
  <si>
    <t xml:space="preserve">ATOTXA ROOMS</t>
  </si>
  <si>
    <t xml:space="preserve">PLAZA BLAS DE OTERO, s/n</t>
  </si>
  <si>
    <t xml:space="preserve">943229733</t>
  </si>
  <si>
    <t xml:space="preserve">info@atotxarooms.com</t>
  </si>
  <si>
    <t xml:space="preserve">atotxarooms.com/contacto</t>
  </si>
  <si>
    <t xml:space="preserve">ARRIZUL CONGRESS</t>
  </si>
  <si>
    <t xml:space="preserve">RONDA / ERRONDA KALEA, 3</t>
  </si>
  <si>
    <t xml:space="preserve">20001</t>
  </si>
  <si>
    <t xml:space="preserve">943327026</t>
  </si>
  <si>
    <t xml:space="preserve">info@hotelarrizulcongress.com</t>
  </si>
  <si>
    <t xml:space="preserve">hotelarrizulcongress.com</t>
  </si>
  <si>
    <t xml:space="preserve">ARRATZAIN</t>
  </si>
  <si>
    <t xml:space="preserve">ARRATZAIN BASERRIA, 21</t>
  </si>
  <si>
    <t xml:space="preserve">943366663</t>
  </si>
  <si>
    <t xml:space="preserve">info@arratzain.eus</t>
  </si>
  <si>
    <t xml:space="preserve">agroturismoarratzain.com</t>
  </si>
  <si>
    <t xml:space="preserve">TORRE ZUMELTZEGI</t>
  </si>
  <si>
    <t xml:space="preserve">ZUMELTZEGI KALEA, 11</t>
  </si>
  <si>
    <t xml:space="preserve">20560</t>
  </si>
  <si>
    <t xml:space="preserve">943540000</t>
  </si>
  <si>
    <t xml:space="preserve">contacto@hoteltorrezumeltzegi.com</t>
  </si>
  <si>
    <t xml:space="preserve">hoteltorrezumeltzegi.com</t>
  </si>
  <si>
    <t xml:space="preserve">ARENAL BILBAO</t>
  </si>
  <si>
    <t xml:space="preserve">FUEROS / FORU KALEA, 2</t>
  </si>
  <si>
    <t xml:space="preserve">944151407</t>
  </si>
  <si>
    <t xml:space="preserve">reservas@sercotelarenalbilbao.com</t>
  </si>
  <si>
    <t xml:space="preserve">sercotelarenalbilbao.com</t>
  </si>
  <si>
    <t xml:space="preserve">HOTEL SEMINARIO</t>
  </si>
  <si>
    <t xml:space="preserve">LARRAURI KALEA, 1 EDIFICIO C</t>
  </si>
  <si>
    <t xml:space="preserve">48160</t>
  </si>
  <si>
    <t xml:space="preserve">DERIO</t>
  </si>
  <si>
    <t xml:space="preserve">944659700</t>
  </si>
  <si>
    <t xml:space="preserve">reservas@hotelseminariobilbao.com</t>
  </si>
  <si>
    <t xml:space="preserve">hotelseminariobilbao.com</t>
  </si>
  <si>
    <t xml:space="preserve">PETIT PALACE TAMARISES</t>
  </si>
  <si>
    <t xml:space="preserve">MUELLE EREAGA, 4 BAJO</t>
  </si>
  <si>
    <t xml:space="preserve">48992</t>
  </si>
  <si>
    <t xml:space="preserve">GETXO</t>
  </si>
  <si>
    <t xml:space="preserve">944915092</t>
  </si>
  <si>
    <t xml:space="preserve">info@petitpalacetamarises.com</t>
  </si>
  <si>
    <t xml:space="preserve">MUELLE EREAGA, 4 BAJO; TERR.HOTEL TAMARISES</t>
  </si>
  <si>
    <t xml:space="preserve">tamarises@petitpalace.com</t>
  </si>
  <si>
    <t xml:space="preserve">petitpalacetamarises.com</t>
  </si>
  <si>
    <t xml:space="preserve">ABBA JAZZ</t>
  </si>
  <si>
    <t xml:space="preserve">C/ FLORIDA, 7</t>
  </si>
  <si>
    <t xml:space="preserve">01005</t>
  </si>
  <si>
    <t xml:space="preserve">945101346</t>
  </si>
  <si>
    <t xml:space="preserve">abbajazz@abbahoteles.com</t>
  </si>
  <si>
    <t xml:space="preserve">abbajazzvitoriahotel.com</t>
  </si>
  <si>
    <t xml:space="preserve">APARTAHOTEL SAN FERMIN</t>
  </si>
  <si>
    <t xml:space="preserve">PAMPLONA-IRUÑEA KALEA, 23 -BIS; BAJO(HABITACION 10 M)</t>
  </si>
  <si>
    <t xml:space="preserve">01010</t>
  </si>
  <si>
    <t xml:space="preserve">945308695</t>
  </si>
  <si>
    <t xml:space="preserve">info@apartahotelsanfermin.com</t>
  </si>
  <si>
    <t xml:space="preserve">apartahotelsanfermin.com</t>
  </si>
  <si>
    <t xml:space="preserve">HOTEL DOÑA JIMENA</t>
  </si>
  <si>
    <t xml:space="preserve">C/ ZAMORA, 42</t>
  </si>
  <si>
    <t xml:space="preserve">09550</t>
  </si>
  <si>
    <t xml:space="preserve">VILLARCAYO DE MERINDAD DE CASTILLA LA VIEJA</t>
  </si>
  <si>
    <t xml:space="preserve">947130563</t>
  </si>
  <si>
    <t xml:space="preserve">hoteljimena@hotmail.com</t>
  </si>
  <si>
    <t xml:space="preserve">facebook.com/hoteljimena</t>
  </si>
  <si>
    <t xml:space="preserve">HOTEL LA TABERNA GRANDE</t>
  </si>
  <si>
    <t xml:space="preserve">C/ SAN JUAN, 25, - 27</t>
  </si>
  <si>
    <t xml:space="preserve">09200</t>
  </si>
  <si>
    <t xml:space="preserve">MIRANDA DE EBRO</t>
  </si>
  <si>
    <t xml:space="preserve">947333358</t>
  </si>
  <si>
    <t xml:space="preserve">info@hotellatabernagrande.com</t>
  </si>
  <si>
    <t xml:space="preserve">CIUDAD DE MIRANDA</t>
  </si>
  <si>
    <t xml:space="preserve">C/ ESTACIÓN, 80 - 82 BAJO; DUPLICADO 80-82; HOTEL CIU.MIRAND</t>
  </si>
  <si>
    <t xml:space="preserve">947347636</t>
  </si>
  <si>
    <t xml:space="preserve">info@hotelciudaddemiranda.com</t>
  </si>
  <si>
    <t xml:space="preserve">hotelciudaddemiranda.com</t>
  </si>
  <si>
    <t xml:space="preserve">HOTEL RURAL LOS FAROLES</t>
  </si>
  <si>
    <t xml:space="preserve">C/ REAL, 5 BAJO</t>
  </si>
  <si>
    <t xml:space="preserve">09150</t>
  </si>
  <si>
    <t xml:space="preserve">HUÉRMECES</t>
  </si>
  <si>
    <t xml:space="preserve">947453000</t>
  </si>
  <si>
    <t xml:space="preserve">info@hotelrurallosfaroles.com</t>
  </si>
  <si>
    <t xml:space="preserve">EL REFUGIO DE DON MIGUEL</t>
  </si>
  <si>
    <t xml:space="preserve">BOTICA, 21</t>
  </si>
  <si>
    <t xml:space="preserve">947552167</t>
  </si>
  <si>
    <t xml:space="preserve">elrefugiodedonmiguel@hotmail.com</t>
  </si>
  <si>
    <t xml:space="preserve">elrefugiodedonmiguel.com</t>
  </si>
  <si>
    <t xml:space="preserve">HOTEL RURAL CASABARRÍA</t>
  </si>
  <si>
    <t xml:space="preserve">C/ GONZALO ARENAL, 1 BAJO</t>
  </si>
  <si>
    <t xml:space="preserve">09260</t>
  </si>
  <si>
    <t xml:space="preserve">PRADOLUENGO</t>
  </si>
  <si>
    <t xml:space="preserve">947586711</t>
  </si>
  <si>
    <t xml:space="preserve">info@hotelruralcabarría.com</t>
  </si>
  <si>
    <t xml:space="preserve">hotelruralcasabarria.com</t>
  </si>
  <si>
    <t xml:space="preserve">VILLA CLEMENTINA</t>
  </si>
  <si>
    <t xml:space="preserve">ASUNCIÓN, 9</t>
  </si>
  <si>
    <t xml:space="preserve">31481</t>
  </si>
  <si>
    <t xml:space="preserve">LÓNGUIDA/LONGIDA</t>
  </si>
  <si>
    <t xml:space="preserve">948102922</t>
  </si>
  <si>
    <t xml:space="preserve">info@villaclementina.com</t>
  </si>
  <si>
    <t xml:space="preserve">hotelvillaclementina.com</t>
  </si>
  <si>
    <t xml:space="preserve">HOTEL BLANCA DE NAVARRA</t>
  </si>
  <si>
    <t xml:space="preserve">AVENIDA PÍO XII, 43</t>
  </si>
  <si>
    <t xml:space="preserve">948171010</t>
  </si>
  <si>
    <t xml:space="preserve">reservas@hotelblancadenavarra.com</t>
  </si>
  <si>
    <t xml:space="preserve">hotelblancadenavarra.com</t>
  </si>
  <si>
    <t xml:space="preserve">HOTEL MONTES DEL CIERZO</t>
  </si>
  <si>
    <t xml:space="preserve">POLIGONO INSDUSTRIAL AL LABRADAS, 6 1; E</t>
  </si>
  <si>
    <t xml:space="preserve">948402325</t>
  </si>
  <si>
    <t xml:space="preserve">info@hotelmontesdelcierzo.com</t>
  </si>
  <si>
    <t xml:space="preserve">PALACIO DE LA VEGA</t>
  </si>
  <si>
    <t xml:space="preserve">CONDESA DE LA VEGA, s/n BAJO</t>
  </si>
  <si>
    <t xml:space="preserve">31263</t>
  </si>
  <si>
    <t xml:space="preserve">DICASTILLO</t>
  </si>
  <si>
    <t xml:space="preserve">948527125</t>
  </si>
  <si>
    <t xml:space="preserve">info@palaciodelavega.com</t>
  </si>
  <si>
    <t xml:space="preserve">hotelpalaciodelavega.com</t>
  </si>
  <si>
    <t xml:space="preserve">IRIS</t>
  </si>
  <si>
    <t xml:space="preserve">C/ TRAFALGAR (POLIGONO INSDUSTRIAL EL BALCONCILLO), 74 BAJO; HOTEL IBIS</t>
  </si>
  <si>
    <t xml:space="preserve">19004</t>
  </si>
  <si>
    <t xml:space="preserve">949202080</t>
  </si>
  <si>
    <t xml:space="preserve">reservas@hotel-iris-guadalajara.com</t>
  </si>
  <si>
    <t xml:space="preserve">hotelirisguadalajara.com</t>
  </si>
  <si>
    <t xml:space="preserve">HOTEL ROC MARBELLA PARK</t>
  </si>
  <si>
    <t xml:space="preserve">CARRETERA N-340, KILOMETRO 192</t>
  </si>
  <si>
    <t xml:space="preserve">951055305</t>
  </si>
  <si>
    <t xml:space="preserve">centralreservas@roc-hotels.com</t>
  </si>
  <si>
    <t xml:space="preserve">hotelrocmarbellapark.com</t>
  </si>
  <si>
    <t xml:space="preserve">310</t>
  </si>
  <si>
    <t xml:space="preserve">SENATOR BANUS SPA HOTEL</t>
  </si>
  <si>
    <t xml:space="preserve">H/MA/01786</t>
  </si>
  <si>
    <t xml:space="preserve">CARRETERA N-340, KILOMETRO 168 URBANIZACIÓN BENAMARA</t>
  </si>
  <si>
    <t xml:space="preserve">951055500</t>
  </si>
  <si>
    <t xml:space="preserve">info@senatorbanusspahotel.com</t>
  </si>
  <si>
    <t xml:space="preserve">senatorbanusspahotel.com</t>
  </si>
  <si>
    <t xml:space="preserve">PLAZA ARRIATE</t>
  </si>
  <si>
    <t xml:space="preserve">H/MA/02109</t>
  </si>
  <si>
    <t xml:space="preserve">PLAZA CONSTITUCIÓN, 26</t>
  </si>
  <si>
    <t xml:space="preserve">29350</t>
  </si>
  <si>
    <t xml:space="preserve">ARRIATE</t>
  </si>
  <si>
    <t xml:space="preserve">951153511</t>
  </si>
  <si>
    <t xml:space="preserve">gestionhotelplaza@outlook.com</t>
  </si>
  <si>
    <t xml:space="preserve">hotelspaplazaarriate.com</t>
  </si>
  <si>
    <t xml:space="preserve">CLUB PLAYA FLORES</t>
  </si>
  <si>
    <t xml:space="preserve">C/ LA COLINA, 164</t>
  </si>
  <si>
    <t xml:space="preserve">951203931</t>
  </si>
  <si>
    <t xml:space="preserve">reception@spainrentals.org</t>
  </si>
  <si>
    <t xml:space="preserve">clubmaritimoholidays.com</t>
  </si>
  <si>
    <t xml:space="preserve">CASA PALACIO VILLAZAMBRA</t>
  </si>
  <si>
    <t xml:space="preserve">H/MA/02250</t>
  </si>
  <si>
    <t xml:space="preserve">C/ TENORIO, 10</t>
  </si>
  <si>
    <t xml:space="preserve">951339807</t>
  </si>
  <si>
    <t xml:space="preserve">info@capalaciovillazambra.com</t>
  </si>
  <si>
    <t xml:space="preserve">PLAZA DEL CASTILLO</t>
  </si>
  <si>
    <t xml:space="preserve">H/MA/02069</t>
  </si>
  <si>
    <t xml:space="preserve">ALBANIA (POLIGONO INSDUSTRIAL HUERTECILLA), 3-5</t>
  </si>
  <si>
    <t xml:space="preserve">952179046</t>
  </si>
  <si>
    <t xml:space="preserve">info@hotelplazadelcastillo.es</t>
  </si>
  <si>
    <t xml:space="preserve">hotelplazadelcastillo.es</t>
  </si>
  <si>
    <t xml:space="preserve">MARIA TERESA ESTRADA VAÑO</t>
  </si>
  <si>
    <t xml:space="preserve">PASAJE AMARANTO, 1</t>
  </si>
  <si>
    <t xml:space="preserve">29018</t>
  </si>
  <si>
    <t xml:space="preserve">952206971</t>
  </si>
  <si>
    <t xml:space="preserve">info@mariatereestradavaño.com</t>
  </si>
  <si>
    <t xml:space="preserve">CASA DE LA MERCED SUITES</t>
  </si>
  <si>
    <t xml:space="preserve">C/ GRANADA, 82</t>
  </si>
  <si>
    <t xml:space="preserve">952217635</t>
  </si>
  <si>
    <t xml:space="preserve">recepcion@casadelamercedsuites.com</t>
  </si>
  <si>
    <t xml:space="preserve">casadelamercedsuites.com</t>
  </si>
  <si>
    <t xml:space="preserve">ALQUILERES FUENGIROLA</t>
  </si>
  <si>
    <t xml:space="preserve">BURGOS, 2 BAJO</t>
  </si>
  <si>
    <t xml:space="preserve">952470822</t>
  </si>
  <si>
    <t xml:space="preserve">info@alquileresfuengirola.com</t>
  </si>
  <si>
    <t xml:space="preserve">IBEROSTAR MÁLAGA PLAYA</t>
  </si>
  <si>
    <t xml:space="preserve">H/MA/01648</t>
  </si>
  <si>
    <t xml:space="preserve">PASEO MARÍTIMO DE FERRARA, s/n</t>
  </si>
  <si>
    <t xml:space="preserve">952527594</t>
  </si>
  <si>
    <t xml:space="preserve">info@iberostarmálagaplaya.com</t>
  </si>
  <si>
    <t xml:space="preserve">319</t>
  </si>
  <si>
    <t xml:space="preserve">VILLA FRIGILIANA</t>
  </si>
  <si>
    <t xml:space="preserve">H/MA/01524</t>
  </si>
  <si>
    <t xml:space="preserve">C/ SAN SEBASTIÁN, 1</t>
  </si>
  <si>
    <t xml:space="preserve">29788</t>
  </si>
  <si>
    <t xml:space="preserve">FRIGILIANA</t>
  </si>
  <si>
    <t xml:space="preserve">952534008</t>
  </si>
  <si>
    <t xml:space="preserve">info@villafrigilianahotel.com</t>
  </si>
  <si>
    <t xml:space="preserve">hotelvillafrigiliana.com</t>
  </si>
  <si>
    <t xml:space="preserve">MIJAS COSTA APARTMENTS</t>
  </si>
  <si>
    <t xml:space="preserve">C/ TOPACIO (URBANIZACIÓN RIVIERA DEL SOL), 6</t>
  </si>
  <si>
    <t xml:space="preserve">952663864</t>
  </si>
  <si>
    <t xml:space="preserve">info@mijascostaapartments.com</t>
  </si>
  <si>
    <t xml:space="preserve">DIAMAR</t>
  </si>
  <si>
    <t xml:space="preserve">AVENIDA FRANCISCO RIVERA PAQUIRRI, 23-25 BAJO</t>
  </si>
  <si>
    <t xml:space="preserve">reservas@apartamentosturisticosnuriasol.com</t>
  </si>
  <si>
    <t xml:space="preserve">apartamentosnuriasol.com</t>
  </si>
  <si>
    <t xml:space="preserve">BULEVAR PRÍNCIPE ALFONSO VON HOHENLOHE</t>
  </si>
  <si>
    <t xml:space="preserve">952778585</t>
  </si>
  <si>
    <t xml:space="preserve">stay-marbella@nobuhotels.com</t>
  </si>
  <si>
    <t xml:space="preserve">nobuhotels.com/marbella/</t>
  </si>
  <si>
    <t xml:space="preserve">VEOLIA SERVICIOS LECAM</t>
  </si>
  <si>
    <t xml:space="preserve">CAMINO TRAPICHE, s/n BAJO</t>
  </si>
  <si>
    <t xml:space="preserve">952827872</t>
  </si>
  <si>
    <t xml:space="preserve">info@veoliaservicioslecam.com</t>
  </si>
  <si>
    <t xml:space="preserve">HOTEL PLAZA SAN SEBASTIAN</t>
  </si>
  <si>
    <t xml:space="preserve">H/MA/00218</t>
  </si>
  <si>
    <t xml:space="preserve">PLAZA SAN SEBASTIÁN, 4 BAJO(ASCENSOR)</t>
  </si>
  <si>
    <t xml:space="preserve">29540</t>
  </si>
  <si>
    <t xml:space="preserve">952844239</t>
  </si>
  <si>
    <t xml:space="preserve">info@hotelplazansebastian.com</t>
  </si>
  <si>
    <t xml:space="preserve">HOTEL CENTRAL</t>
  </si>
  <si>
    <t xml:space="preserve">H/MA/01584</t>
  </si>
  <si>
    <t xml:space="preserve">SAN RAMÓN, 15</t>
  </si>
  <si>
    <t xml:space="preserve">29601</t>
  </si>
  <si>
    <t xml:space="preserve">952902442</t>
  </si>
  <si>
    <t xml:space="preserve">hotel@hotelcentralmarbella.com</t>
  </si>
  <si>
    <t xml:space="preserve">hotelcentralmarbella.com</t>
  </si>
  <si>
    <t xml:space="preserve">PARK PLAZA SUITES APARTMENTS</t>
  </si>
  <si>
    <t xml:space="preserve">PASEO BENABOLA (PUERTO BANÚS), s/n BLOQUE 12; BAJO; PASAJE ALCAZABA</t>
  </si>
  <si>
    <t xml:space="preserve">952909000</t>
  </si>
  <si>
    <t xml:space="preserve">inforeservas@parkplazasuiteshotel.com</t>
  </si>
  <si>
    <t xml:space="preserve">parkplazasuiteshotel.com</t>
  </si>
  <si>
    <t xml:space="preserve">PARK PLAZA SUITES HOTEL</t>
  </si>
  <si>
    <t xml:space="preserve">CONJUNTO RESIDENCIAL BENABOLA, s/n -BLOQ 9; BAJO(HOTEL PARK PLAZA</t>
  </si>
  <si>
    <t xml:space="preserve">HOTEL INFANTA CRISTINA</t>
  </si>
  <si>
    <t xml:space="preserve">H/JA/00540</t>
  </si>
  <si>
    <t xml:space="preserve">C/ CANTABRIA, s/n 0 JAEN</t>
  </si>
  <si>
    <t xml:space="preserve">23009</t>
  </si>
  <si>
    <t xml:space="preserve">953263040</t>
  </si>
  <si>
    <t xml:space="preserve">info@hotelinfantacristina.com</t>
  </si>
  <si>
    <t xml:space="preserve">hotelinfantacristina.com</t>
  </si>
  <si>
    <t xml:space="preserve">HOTEL BECERRA SANTA LUCÍA</t>
  </si>
  <si>
    <t xml:space="preserve">H/JA/00472</t>
  </si>
  <si>
    <t xml:space="preserve">CARRETERA BAILÉN-MOTRIL (A-44), KILOMETRO 67 BAJO</t>
  </si>
  <si>
    <t xml:space="preserve">23130</t>
  </si>
  <si>
    <t xml:space="preserve">CAMPILLO DE ARENAS</t>
  </si>
  <si>
    <t xml:space="preserve">953309229</t>
  </si>
  <si>
    <t xml:space="preserve">info@hotelbecerrantalucía.com</t>
  </si>
  <si>
    <t xml:space="preserve">HOTEL BAVIERA</t>
  </si>
  <si>
    <t xml:space="preserve">H/JA/00492</t>
  </si>
  <si>
    <t xml:space="preserve">C/ VIRGEN, 25</t>
  </si>
  <si>
    <t xml:space="preserve">23700</t>
  </si>
  <si>
    <t xml:space="preserve">LINARES</t>
  </si>
  <si>
    <t xml:space="preserve">953607115</t>
  </si>
  <si>
    <t xml:space="preserve">hotelbavieralinares@gmail.com</t>
  </si>
  <si>
    <t xml:space="preserve">hotelbavieraandalucia.es</t>
  </si>
  <si>
    <t xml:space="preserve">H/JA/00608</t>
  </si>
  <si>
    <t xml:space="preserve">CARRETERA BOLERA, KILOMETRO 6 BAJO</t>
  </si>
  <si>
    <t xml:space="preserve">953718249</t>
  </si>
  <si>
    <t xml:space="preserve">reservas@hotelrurallosnogales.com</t>
  </si>
  <si>
    <t xml:space="preserve">hotelrurallosnogales.com</t>
  </si>
  <si>
    <t xml:space="preserve">CIUDAD DE POZO ALCÓN</t>
  </si>
  <si>
    <t xml:space="preserve">H/JA/00596</t>
  </si>
  <si>
    <t xml:space="preserve">AVENIDA NUESTRA SEÑORA DE LOS DOLORES, 72 ASCEN</t>
  </si>
  <si>
    <t xml:space="preserve">953718417</t>
  </si>
  <si>
    <t xml:space="preserve">info@hotelciudadpozoalcon.com</t>
  </si>
  <si>
    <t xml:space="preserve">hotelciudadpozoalcon.com</t>
  </si>
  <si>
    <t xml:space="preserve">HOTEL SIERRA DE CAZORLA &amp; SPA 4</t>
  </si>
  <si>
    <t xml:space="preserve">H/JA/00614</t>
  </si>
  <si>
    <t xml:space="preserve">CARRETERA SIERRA, s/n BAJO</t>
  </si>
  <si>
    <t xml:space="preserve">23476</t>
  </si>
  <si>
    <t xml:space="preserve">953720015</t>
  </si>
  <si>
    <t xml:space="preserve">info@hotelsierradecazorla.com</t>
  </si>
  <si>
    <t xml:space="preserve">hotelsierradecazorla.com</t>
  </si>
  <si>
    <t xml:space="preserve">HOTEL BALCÓN DE CAZORLA</t>
  </si>
  <si>
    <t xml:space="preserve">H/JA/00536</t>
  </si>
  <si>
    <t xml:space="preserve">C/ INGENIERO ENRIQUE MAKAY, 26</t>
  </si>
  <si>
    <t xml:space="preserve">23470</t>
  </si>
  <si>
    <t xml:space="preserve">CAZORLA</t>
  </si>
  <si>
    <t xml:space="preserve">953720211</t>
  </si>
  <si>
    <t xml:space="preserve">info@hotelbalcóndecazorla.com</t>
  </si>
  <si>
    <t xml:space="preserve">hotelbalcondecazorla.com</t>
  </si>
  <si>
    <t xml:space="preserve">THARSIS</t>
  </si>
  <si>
    <t xml:space="preserve">H/JA/00669</t>
  </si>
  <si>
    <t xml:space="preserve">HILARIO MARCO, 51 BAJO</t>
  </si>
  <si>
    <t xml:space="preserve">953721313</t>
  </si>
  <si>
    <t xml:space="preserve">reservas@hoteltharsiscazorla.com
</t>
  </si>
  <si>
    <t xml:space="preserve">hoteltharsiscazorla.com/</t>
  </si>
  <si>
    <t xml:space="preserve">HOTEL CIUDAD DE CAZORLA</t>
  </si>
  <si>
    <t xml:space="preserve">H/JA/00582</t>
  </si>
  <si>
    <t xml:space="preserve">PLAZA CORREDERA, 9</t>
  </si>
  <si>
    <t xml:space="preserve">953721949</t>
  </si>
  <si>
    <t xml:space="preserve">info@hotelciudaddecazorla.com</t>
  </si>
  <si>
    <t xml:space="preserve">hotelciudaddecazorla.com</t>
  </si>
  <si>
    <t xml:space="preserve">RESIDENCIAL LOS ROBLES</t>
  </si>
  <si>
    <t xml:space="preserve">C/ ARROYO FRÍO, s/n BAJO(RESIDENCIAL LOS ROBLES)</t>
  </si>
  <si>
    <t xml:space="preserve">953727325</t>
  </si>
  <si>
    <t xml:space="preserve">reservas@residenciallosrobles.com</t>
  </si>
  <si>
    <t xml:space="preserve">residenciallosrobles.com</t>
  </si>
  <si>
    <t xml:space="preserve">HOTEL REYES CATOLICOS</t>
  </si>
  <si>
    <t xml:space="preserve">H/SE/00596</t>
  </si>
  <si>
    <t xml:space="preserve">C/ GRAVINA, 57 BAJO; HOTEL REYES CATOLICOS</t>
  </si>
  <si>
    <t xml:space="preserve">954211200</t>
  </si>
  <si>
    <t xml:space="preserve">hotel@hotelreyescatolicos.info</t>
  </si>
  <si>
    <t xml:space="preserve">hotelreyescatolicos.info</t>
  </si>
  <si>
    <t xml:space="preserve">CASTILLEJA DE TALAHARA</t>
  </si>
  <si>
    <t xml:space="preserve">JOVELLANOS, s/n</t>
  </si>
  <si>
    <t xml:space="preserve">954228209</t>
  </si>
  <si>
    <t xml:space="preserve">info@castillejadetalahara.com</t>
  </si>
  <si>
    <t xml:space="preserve">ILUNION ALCORA SEVILLA</t>
  </si>
  <si>
    <t xml:space="preserve">H/SE/00811</t>
  </si>
  <si>
    <t xml:space="preserve">CARRETERA TOMARES, KILOMETRO 1</t>
  </si>
  <si>
    <t xml:space="preserve">41920</t>
  </si>
  <si>
    <t xml:space="preserve">SAN JUAN DE AZNALFARACHE</t>
  </si>
  <si>
    <t xml:space="preserve">954349600</t>
  </si>
  <si>
    <t xml:space="preserve">com@ilunionhotels.com</t>
  </si>
  <si>
    <t xml:space="preserve">ilunionalcorasevilla.com</t>
  </si>
  <si>
    <t xml:space="preserve">401</t>
  </si>
  <si>
    <t xml:space="preserve">HOTEL TABERNA DEL ALABARDERO</t>
  </si>
  <si>
    <t xml:space="preserve">H/SE/00885</t>
  </si>
  <si>
    <t xml:space="preserve">ZARAGOZA, 20</t>
  </si>
  <si>
    <t xml:space="preserve">954502721</t>
  </si>
  <si>
    <t xml:space="preserve">info@hoteltabernadelalabardero.com</t>
  </si>
  <si>
    <t xml:space="preserve">tabernadelalabardero.com</t>
  </si>
  <si>
    <t xml:space="preserve">HOTEL CASA 1800 SEVILLA</t>
  </si>
  <si>
    <t xml:space="preserve">H/SE/01155</t>
  </si>
  <si>
    <t xml:space="preserve">RODRIGO CARO, 6</t>
  </si>
  <si>
    <t xml:space="preserve">954561800</t>
  </si>
  <si>
    <t xml:space="preserve">info@hotelcasa1800.com</t>
  </si>
  <si>
    <t xml:space="preserve">hotelcasa1800sevilla.com</t>
  </si>
  <si>
    <t xml:space="preserve">APARTAMENTOS CRUZCAMPO</t>
  </si>
  <si>
    <t xml:space="preserve">AVENIDA DE LA CRUZ DEL CAMPO, s/n BAJO; K</t>
  </si>
  <si>
    <t xml:space="preserve">954571657</t>
  </si>
  <si>
    <t xml:space="preserve">apartamentoscruzcampo@hotmail.com</t>
  </si>
  <si>
    <t xml:space="preserve">apartamentoscruzcampo.es</t>
  </si>
  <si>
    <t xml:space="preserve">C/ LUIS MONTOTO, 129 BAJO; DUPLICADO 129-131; HOTEL</t>
  </si>
  <si>
    <t xml:space="preserve">954576610</t>
  </si>
  <si>
    <t xml:space="preserve">hotelvirgendelosreyes.es</t>
  </si>
  <si>
    <t xml:space="preserve">CIUDAD DEL SOL PIRULA</t>
  </si>
  <si>
    <t xml:space="preserve">H/SE/00483</t>
  </si>
  <si>
    <t xml:space="preserve">AVENIDA MIGUEL DE CERVANTES, 52</t>
  </si>
  <si>
    <t xml:space="preserve">954830300</t>
  </si>
  <si>
    <t xml:space="preserve">reservas@hotelciudaddelsol.es</t>
  </si>
  <si>
    <t xml:space="preserve">hotelciudaddelsol.com/es</t>
  </si>
  <si>
    <t xml:space="preserve">AC HOTEL SEVILLA TORNEO</t>
  </si>
  <si>
    <t xml:space="preserve">AVENIDA SÁNCHEZ PIZJUÁN, 32</t>
  </si>
  <si>
    <t xml:space="preserve">41009</t>
  </si>
  <si>
    <t xml:space="preserve">954915923</t>
  </si>
  <si>
    <t xml:space="preserve">acsevillatorneo@ac-hotels.com</t>
  </si>
  <si>
    <t xml:space="preserve">achotelsevillatorneo.com</t>
  </si>
  <si>
    <t xml:space="preserve">PUERTA DE SEVILLA</t>
  </si>
  <si>
    <t xml:space="preserve">H/SE/01031</t>
  </si>
  <si>
    <t xml:space="preserve">C/ PUERTA DE LA CARNE, 2 LOCAL FREIDURIA</t>
  </si>
  <si>
    <t xml:space="preserve">954987270</t>
  </si>
  <si>
    <t xml:space="preserve">info@hotelpuertadesevilla.com</t>
  </si>
  <si>
    <t xml:space="preserve">hotelpuertadesevilla.com</t>
  </si>
  <si>
    <t xml:space="preserve">HOTEL PLAZA SANTA LUCÍA</t>
  </si>
  <si>
    <t xml:space="preserve">H/SE/01004</t>
  </si>
  <si>
    <t xml:space="preserve">SANTA LUCÍA, 33 BAJO</t>
  </si>
  <si>
    <t xml:space="preserve">954988930</t>
  </si>
  <si>
    <t xml:space="preserve">reservas@hotelplazasantalucia.com</t>
  </si>
  <si>
    <t xml:space="preserve">hotelplazasantalucia.com</t>
  </si>
  <si>
    <t xml:space="preserve">CORTIJO SOTO REAL</t>
  </si>
  <si>
    <t xml:space="preserve">H/SE/01034</t>
  </si>
  <si>
    <t xml:space="preserve">CARRETERA CABEZAS-VILLAMARTÍN, KILOMETRO 13</t>
  </si>
  <si>
    <t xml:space="preserve">41730</t>
  </si>
  <si>
    <t xml:space="preserve">LAS CABEZAS DE SAN JUAN</t>
  </si>
  <si>
    <t xml:space="preserve">955869202</t>
  </si>
  <si>
    <t xml:space="preserve">info@cortijosotoreal.com</t>
  </si>
  <si>
    <t xml:space="preserve">hotelcortijosotoreal.com</t>
  </si>
  <si>
    <t xml:space="preserve">BARCELÓ MONTECASTILLO GOLF</t>
  </si>
  <si>
    <t xml:space="preserve">H/CA/00873</t>
  </si>
  <si>
    <t xml:space="preserve">AVENIDA MONTECASTILLO, KILOMETRO 6 CARRETERA JERÉZ-ARCOS</t>
  </si>
  <si>
    <t xml:space="preserve">11400</t>
  </si>
  <si>
    <t xml:space="preserve">956151200</t>
  </si>
  <si>
    <t xml:space="preserve">montecastillo@barcelo.com</t>
  </si>
  <si>
    <t xml:space="preserve">barcelomontecastillo.com</t>
  </si>
  <si>
    <t xml:space="preserve">BARCELÓ JEREZ MONTECASTILLO &amp; CONVENTION CENTER</t>
  </si>
  <si>
    <t xml:space="preserve">H/CA/00547</t>
  </si>
  <si>
    <t xml:space="preserve">CARRETERA ARCOS, KILOMETRO 6</t>
  </si>
  <si>
    <t xml:space="preserve">11405</t>
  </si>
  <si>
    <t xml:space="preserve">956151204</t>
  </si>
  <si>
    <t xml:space="preserve">SENATOR CÁDIZ SPA HOTEL</t>
  </si>
  <si>
    <t xml:space="preserve">H/CA/01196</t>
  </si>
  <si>
    <t xml:space="preserve">C/ RUBIO Y DÍAZ, 1</t>
  </si>
  <si>
    <t xml:space="preserve">956200202</t>
  </si>
  <si>
    <t xml:space="preserve">senatorcadizspahotel.com</t>
  </si>
  <si>
    <t xml:space="preserve">HOTELES ALBORÁN</t>
  </si>
  <si>
    <t xml:space="preserve">PLAZA ANDALUCÍA, 1</t>
  </si>
  <si>
    <t xml:space="preserve">956403906</t>
  </si>
  <si>
    <t xml:space="preserve">chiclana@hotelesalboran.com</t>
  </si>
  <si>
    <t xml:space="preserve">hotelalboranchiclana.com</t>
  </si>
  <si>
    <t xml:space="preserve">67</t>
  </si>
  <si>
    <t xml:space="preserve">HOTEL LA PALMOSA</t>
  </si>
  <si>
    <t xml:space="preserve">H/CA/01017</t>
  </si>
  <si>
    <t xml:space="preserve">CARRETERA RUTA DEL TORO, KILOMETRO 45, (POLIGONO LA PALMOSA)</t>
  </si>
  <si>
    <t xml:space="preserve">11180</t>
  </si>
  <si>
    <t xml:space="preserve">ALCALÁ DE LOS GAZULES</t>
  </si>
  <si>
    <t xml:space="preserve">956413364</t>
  </si>
  <si>
    <t xml:space="preserve">info@hotellapalmo.com</t>
  </si>
  <si>
    <t xml:space="preserve">restauranteloscorzos.com</t>
  </si>
  <si>
    <t xml:space="preserve">HELICHE CLIMATIZACIÓN</t>
  </si>
  <si>
    <t xml:space="preserve">RAMÓN Y CAJAL, 26 BAJO(HOTEL)</t>
  </si>
  <si>
    <t xml:space="preserve">956433911</t>
  </si>
  <si>
    <t xml:space="preserve">info@helicheclimatización.com</t>
  </si>
  <si>
    <t xml:space="preserve">HABITACIONES LOS CAÑOS</t>
  </si>
  <si>
    <t xml:space="preserve">AVENIDA TRAFALGAR, 50</t>
  </si>
  <si>
    <t xml:space="preserve">956437347</t>
  </si>
  <si>
    <t xml:space="preserve">info@habitacionesloscanos.com</t>
  </si>
  <si>
    <t xml:space="preserve">habitacionesloscanos.com</t>
  </si>
  <si>
    <t xml:space="preserve">ATLÁNTICO</t>
  </si>
  <si>
    <t xml:space="preserve">H/CA/01335</t>
  </si>
  <si>
    <t xml:space="preserve">URBANIZACIÓN ATLANTERRA, KILOMETRO 4 BAJO</t>
  </si>
  <si>
    <t xml:space="preserve">11391</t>
  </si>
  <si>
    <t xml:space="preserve">956457180</t>
  </si>
  <si>
    <t xml:space="preserve">info@hotelatlanticozahara.com</t>
  </si>
  <si>
    <t xml:space="preserve">hotelatlanticozahara.com</t>
  </si>
  <si>
    <t xml:space="preserve">BLUE DOLPHIN CHICLANA</t>
  </si>
  <si>
    <t xml:space="preserve">URBANIZACIÓN NOVO SANCTI-PETRI, s/n BAJO; CLUB ALDIANA</t>
  </si>
  <si>
    <t xml:space="preserve">956497039</t>
  </si>
  <si>
    <t xml:space="preserve">info@bluedolphinchiclanau.com</t>
  </si>
  <si>
    <t xml:space="preserve">GRAN HOTEL CIUDAD DEL SUR</t>
  </si>
  <si>
    <t xml:space="preserve">H/CA/01177</t>
  </si>
  <si>
    <t xml:space="preserve">CARRETERA DE PATERNA, 1</t>
  </si>
  <si>
    <t xml:space="preserve">11510</t>
  </si>
  <si>
    <t xml:space="preserve">PUERTO REAL</t>
  </si>
  <si>
    <t xml:space="preserve">956830016</t>
  </si>
  <si>
    <t xml:space="preserve">info@granhotelciudaddelsur.es</t>
  </si>
  <si>
    <t xml:space="preserve">granhotelciudaddelsur.es</t>
  </si>
  <si>
    <t xml:space="preserve">117</t>
  </si>
  <si>
    <t xml:space="preserve">LA CASA DEL MÉDICO</t>
  </si>
  <si>
    <t xml:space="preserve">H/CO/00743</t>
  </si>
  <si>
    <t xml:space="preserve">C/ CONTRERAS, 4</t>
  </si>
  <si>
    <t xml:space="preserve">14440</t>
  </si>
  <si>
    <t xml:space="preserve">VILLANUEVA DE CÓRDOBA</t>
  </si>
  <si>
    <t xml:space="preserve">957120247</t>
  </si>
  <si>
    <t xml:space="preserve">info@lacadelmédico.com</t>
  </si>
  <si>
    <t xml:space="preserve">hotellacasadelmedico.com</t>
  </si>
  <si>
    <t xml:space="preserve">HOTEL MIRADOR DE MONTORO</t>
  </si>
  <si>
    <t xml:space="preserve">H/CO/00686</t>
  </si>
  <si>
    <t xml:space="preserve">CERRO MUELA, s/n BAJO(HOTEL)</t>
  </si>
  <si>
    <t xml:space="preserve">14600</t>
  </si>
  <si>
    <t xml:space="preserve">MONTORO</t>
  </si>
  <si>
    <t xml:space="preserve">957162803</t>
  </si>
  <si>
    <t xml:space="preserve">info@hotelmiradordemontoro.com</t>
  </si>
  <si>
    <t xml:space="preserve">hotelmiradordemontoro.es</t>
  </si>
  <si>
    <t xml:space="preserve">SIERRA DE ARACELI</t>
  </si>
  <si>
    <t xml:space="preserve">H/CO/00717</t>
  </si>
  <si>
    <t xml:space="preserve">CARRETERA SANTUARIO VIRGEN DE ARACELI, KILOMETRO 4, 100 BAJO</t>
  </si>
  <si>
    <t xml:space="preserve">14900</t>
  </si>
  <si>
    <t xml:space="preserve">LUCENA</t>
  </si>
  <si>
    <t xml:space="preserve">957334666</t>
  </si>
  <si>
    <t xml:space="preserve">hotelsierradearaceli@yahoo.es</t>
  </si>
  <si>
    <t xml:space="preserve">hotelsierradearaceli.com</t>
  </si>
  <si>
    <t xml:space="preserve">CONDE DE CÁRDENAS</t>
  </si>
  <si>
    <t xml:space="preserve">H/CO/00768</t>
  </si>
  <si>
    <t xml:space="preserve">C/ CONDE DE CÁRDENAS, 9</t>
  </si>
  <si>
    <t xml:space="preserve">957950390</t>
  </si>
  <si>
    <t xml:space="preserve">recepcion@hotelcondedecardenas.com</t>
  </si>
  <si>
    <t xml:space="preserve">hotelcondedecardenas.com</t>
  </si>
  <si>
    <t xml:space="preserve">MONJAS DEL CARMEN</t>
  </si>
  <si>
    <t xml:space="preserve">H/GR/01355</t>
  </si>
  <si>
    <t xml:space="preserve">PLAZA CUCHILLEROS, 13</t>
  </si>
  <si>
    <t xml:space="preserve">958101619</t>
  </si>
  <si>
    <t xml:space="preserve">hotelmonjasdelcarmen@amchoteles.com</t>
  </si>
  <si>
    <t xml:space="preserve">hotelmonjasdelcarmen.com</t>
  </si>
  <si>
    <t xml:space="preserve">TREVENQUE</t>
  </si>
  <si>
    <t xml:space="preserve">PLAZA ANDALUCÍA, s/n</t>
  </si>
  <si>
    <t xml:space="preserve">18196</t>
  </si>
  <si>
    <t xml:space="preserve">MONACHIL</t>
  </si>
  <si>
    <t xml:space="preserve">958480108</t>
  </si>
  <si>
    <t xml:space="preserve">aptrevenque@cetursa.es</t>
  </si>
  <si>
    <t xml:space="preserve">apartahoteltrevenque.com</t>
  </si>
  <si>
    <t xml:space="preserve">MONTESOL ARTTYCO</t>
  </si>
  <si>
    <t xml:space="preserve">H/GR/01155</t>
  </si>
  <si>
    <t xml:space="preserve">PRADOLLANO, s/n EDIFICIO ACONGRA</t>
  </si>
  <si>
    <t xml:space="preserve">958481000</t>
  </si>
  <si>
    <t xml:space="preserve">reservas@hotelmontesolarttyco.com</t>
  </si>
  <si>
    <t xml:space="preserve">hotelmontesolarttyco.com</t>
  </si>
  <si>
    <t xml:space="preserve">HOTEL LA ENCINA CENTENERIA</t>
  </si>
  <si>
    <t xml:space="preserve">JÚPITER, s/n (URBANIZACIÓN CERRO DE LAUD)</t>
  </si>
  <si>
    <t xml:space="preserve">18193</t>
  </si>
  <si>
    <t xml:space="preserve">958512136</t>
  </si>
  <si>
    <t xml:space="preserve">info@hotelencinacentenaria.es</t>
  </si>
  <si>
    <t xml:space="preserve">hotelencinacentenaria.es</t>
  </si>
  <si>
    <t xml:space="preserve">AVENIDA</t>
  </si>
  <si>
    <t xml:space="preserve">H/GR/01195</t>
  </si>
  <si>
    <t xml:space="preserve">AVENIDA MEDITERRÁNEO, 35 BAJO; HOTEL AVENIDA</t>
  </si>
  <si>
    <t xml:space="preserve">958611544</t>
  </si>
  <si>
    <t xml:space="preserve">info@avenida.com</t>
  </si>
  <si>
    <t xml:space="preserve">hotelavenidatropical.com</t>
  </si>
  <si>
    <t xml:space="preserve">CARMEN</t>
  </si>
  <si>
    <t xml:space="preserve">H/GR/00733</t>
  </si>
  <si>
    <t xml:space="preserve">AVENIDA EUROPA, 19 BAJO</t>
  </si>
  <si>
    <t xml:space="preserve">958632511</t>
  </si>
  <si>
    <t xml:space="preserve">info@carmen.com</t>
  </si>
  <si>
    <t xml:space="preserve">hotelcarmenalmunecar.com</t>
  </si>
  <si>
    <t xml:space="preserve">HOTEL TOBOSO ALMUÑÉCAR</t>
  </si>
  <si>
    <t xml:space="preserve">H/GR/01201</t>
  </si>
  <si>
    <t xml:space="preserve">C/ LARACHE, 2</t>
  </si>
  <si>
    <t xml:space="preserve">958639208</t>
  </si>
  <si>
    <t xml:space="preserve">info@hoteltobosoalmunecar.com</t>
  </si>
  <si>
    <t xml:space="preserve">hoteltobosoalmunecar.com</t>
  </si>
  <si>
    <t xml:space="preserve">HOTEL NUEVO MANOLETE</t>
  </si>
  <si>
    <t xml:space="preserve">SAN SEBASTIÁN, 3</t>
  </si>
  <si>
    <t xml:space="preserve">18420</t>
  </si>
  <si>
    <t xml:space="preserve">LANJARÓN</t>
  </si>
  <si>
    <t xml:space="preserve">958770773</t>
  </si>
  <si>
    <t xml:space="preserve">manolete@lanjaron.org</t>
  </si>
  <si>
    <t xml:space="preserve">hotelnuevomanoletesa.com</t>
  </si>
  <si>
    <t xml:space="preserve">SIERRA DE ARACENA</t>
  </si>
  <si>
    <t xml:space="preserve">H/HU/00435</t>
  </si>
  <si>
    <t xml:space="preserve">GRAN VIA INFANTES D. CARLOS Y D.ª LUISA, 21 BAJO</t>
  </si>
  <si>
    <t xml:space="preserve">21200</t>
  </si>
  <si>
    <t xml:space="preserve">ARACENA</t>
  </si>
  <si>
    <t xml:space="preserve">959126175</t>
  </si>
  <si>
    <t xml:space="preserve">hotel@hotelsierradearacena.com</t>
  </si>
  <si>
    <t xml:space="preserve">hotelsierradearacena.com</t>
  </si>
  <si>
    <t xml:space="preserve">ISLANTILLA GOLF RESORT</t>
  </si>
  <si>
    <t xml:space="preserve">H/HU/00559</t>
  </si>
  <si>
    <t xml:space="preserve">PASEO EL BARRANCO DEL MORO, s/n°</t>
  </si>
  <si>
    <t xml:space="preserve">21431</t>
  </si>
  <si>
    <t xml:space="preserve">959204500</t>
  </si>
  <si>
    <t xml:space="preserve">reservas@islantillagolfresort.com</t>
  </si>
  <si>
    <t xml:space="preserve">islantillagolfresort.com</t>
  </si>
  <si>
    <t xml:space="preserve">109</t>
  </si>
  <si>
    <t xml:space="preserve">HOTEL CUIDAD DE SUECA</t>
  </si>
  <si>
    <t xml:space="preserve">PUNTA, 112 BAJO</t>
  </si>
  <si>
    <t xml:space="preserve">46410</t>
  </si>
  <si>
    <t xml:space="preserve">961717005</t>
  </si>
  <si>
    <t xml:space="preserve">hotelciudadsueca@yahoo.es</t>
  </si>
  <si>
    <t xml:space="preserve">hotelcuidaddesuecasl.com</t>
  </si>
  <si>
    <t xml:space="preserve">PATILLA</t>
  </si>
  <si>
    <t xml:space="preserve">AVENIDA PINARES, 8-10 BAJO</t>
  </si>
  <si>
    <t xml:space="preserve">46012</t>
  </si>
  <si>
    <t xml:space="preserve">961830443</t>
  </si>
  <si>
    <t xml:space="preserve">hotelpatilla@telefonica.net</t>
  </si>
  <si>
    <t xml:space="preserve">reservashotelpatilla.com</t>
  </si>
  <si>
    <t xml:space="preserve">HOTEL VALENCIA ALAMEDA</t>
  </si>
  <si>
    <t xml:space="preserve">PASSEIG L'ALBEREDA, 41</t>
  </si>
  <si>
    <t xml:space="preserve">961916279</t>
  </si>
  <si>
    <t xml:space="preserve">reservas@hotelvalenciaalameda.es</t>
  </si>
  <si>
    <t xml:space="preserve">hotelvalenciaalameda.com</t>
  </si>
  <si>
    <t xml:space="preserve">EL CIERZO DE JAVALAMBRE</t>
  </si>
  <si>
    <t xml:space="preserve">PASEO MANUEL ALEGRE, 3</t>
  </si>
  <si>
    <t xml:space="preserve">44421</t>
  </si>
  <si>
    <t xml:space="preserve">ARCOS DE LAS SALINAS</t>
  </si>
  <si>
    <t xml:space="preserve">962108185</t>
  </si>
  <si>
    <t xml:space="preserve">info@elcierzodejavalambre.com</t>
  </si>
  <si>
    <t xml:space="preserve">elcierzodejavalambre.com</t>
  </si>
  <si>
    <t xml:space="preserve">LA TINAJA</t>
  </si>
  <si>
    <t xml:space="preserve">C/ CRISTO, 21</t>
  </si>
  <si>
    <t xml:space="preserve">962349698</t>
  </si>
  <si>
    <t xml:space="preserve">info@habitacioneslatinaja.com</t>
  </si>
  <si>
    <t xml:space="preserve">habitacioneslatinaja.com</t>
  </si>
  <si>
    <t xml:space="preserve">OLYMPIA</t>
  </si>
  <si>
    <t xml:space="preserve">C/ MAESTRO SERRANO, 3-5</t>
  </si>
  <si>
    <t xml:space="preserve">46120</t>
  </si>
  <si>
    <t xml:space="preserve">ALBORAIA/ALBORAYA</t>
  </si>
  <si>
    <t xml:space="preserve">963033392</t>
  </si>
  <si>
    <t xml:space="preserve">info@olympiagrupo.com</t>
  </si>
  <si>
    <t xml:space="preserve">olympiahotelvalencia.com</t>
  </si>
  <si>
    <t xml:space="preserve">ONE SHOT MERCAT 09</t>
  </si>
  <si>
    <t xml:space="preserve">C/ MÚSICO PEYDRÓ, 9</t>
  </si>
  <si>
    <t xml:space="preserve">963110011</t>
  </si>
  <si>
    <t xml:space="preserve">mercat09@oneshothotels.com</t>
  </si>
  <si>
    <t xml:space="preserve">hoteloneshotmercat09.com</t>
  </si>
  <si>
    <t xml:space="preserve">CATHEDRAL SUITES HOTEL</t>
  </si>
  <si>
    <t xml:space="preserve">C/ CABILLERS, 3</t>
  </si>
  <si>
    <t xml:space="preserve">963123666</t>
  </si>
  <si>
    <t xml:space="preserve">info@cathedralsuiteshotel.com</t>
  </si>
  <si>
    <t xml:space="preserve">thevalentiacabillers.com</t>
  </si>
  <si>
    <t xml:space="preserve">MYR HOTEL PLAZA MERCADO &amp; SPA</t>
  </si>
  <si>
    <t xml:space="preserve">PLAZA MERCADO ADO, 45 BAJO</t>
  </si>
  <si>
    <t xml:space="preserve">963153367</t>
  </si>
  <si>
    <t xml:space="preserve">info@myrhotelplazamercado&amp;spa.com</t>
  </si>
  <si>
    <t xml:space="preserve">myrhotelplazamercado.com</t>
  </si>
  <si>
    <t xml:space="preserve">HOTEL EUROPA</t>
  </si>
  <si>
    <t xml:space="preserve">RIBERA, 4</t>
  </si>
  <si>
    <t xml:space="preserve">963520000</t>
  </si>
  <si>
    <t xml:space="preserve">hoteleuropavlc@hotmail.com</t>
  </si>
  <si>
    <t xml:space="preserve">hoteleuropa-valencia.com</t>
  </si>
  <si>
    <t xml:space="preserve">NEPTUNO</t>
  </si>
  <si>
    <t xml:space="preserve">PASEO NEPTUNO, 2 BAJO</t>
  </si>
  <si>
    <t xml:space="preserve">963567777</t>
  </si>
  <si>
    <t xml:space="preserve">reservas@hotelneptunovalencia.com</t>
  </si>
  <si>
    <t xml:space="preserve">hotelneptunovalencia.com</t>
  </si>
  <si>
    <t xml:space="preserve">ALCOCEBRE SUITES HOTEL</t>
  </si>
  <si>
    <t xml:space="preserve">CAMI L'ATALL, 64</t>
  </si>
  <si>
    <t xml:space="preserve">964105305</t>
  </si>
  <si>
    <t xml:space="preserve">recepcion@alcocebresuiteshotel.com</t>
  </si>
  <si>
    <t xml:space="preserve">alcocebresuiteshotel.com</t>
  </si>
  <si>
    <t xml:space="preserve">HOTEL VICTORIA</t>
  </si>
  <si>
    <t xml:space="preserve">AVENIDA VALENCIA, 64</t>
  </si>
  <si>
    <t xml:space="preserve">12410</t>
  </si>
  <si>
    <t xml:space="preserve">ALTURA</t>
  </si>
  <si>
    <t xml:space="preserve">964146153</t>
  </si>
  <si>
    <t xml:space="preserve">hotelvictoria@villadealtura.com</t>
  </si>
  <si>
    <t xml:space="preserve">hostalvictoriaaltura.com</t>
  </si>
  <si>
    <t xml:space="preserve">APART-BERNAT</t>
  </si>
  <si>
    <t xml:space="preserve">C/ PAMPLONA, 6</t>
  </si>
  <si>
    <t xml:space="preserve">964312400</t>
  </si>
  <si>
    <t xml:space="preserve">info@apartamentosvidaber.com</t>
  </si>
  <si>
    <t xml:space="preserve">apartamentosvidaber.com/</t>
  </si>
  <si>
    <t xml:space="preserve">HOTEL FUENTE EN SEGURES</t>
  </si>
  <si>
    <t xml:space="preserve">AVENIDA DOCTOR PUIGVERT, s/n</t>
  </si>
  <si>
    <t xml:space="preserve">964431000</t>
  </si>
  <si>
    <t xml:space="preserve">info@hotelfuenteensegures.com</t>
  </si>
  <si>
    <t xml:space="preserve">HOTEL ESTRELLA DEL MAR</t>
  </si>
  <si>
    <t xml:space="preserve">AVENIDA MAR, 31 B</t>
  </si>
  <si>
    <t xml:space="preserve">964480071</t>
  </si>
  <si>
    <t xml:space="preserve">info@hotelestrelladelmar.com</t>
  </si>
  <si>
    <t xml:space="preserve">hotelestrelladelmar.com/</t>
  </si>
  <si>
    <t xml:space="preserve">JAIME I</t>
  </si>
  <si>
    <t xml:space="preserve">PIGMALIÓN, 3 BAJO</t>
  </si>
  <si>
    <t xml:space="preserve">964489900</t>
  </si>
  <si>
    <t xml:space="preserve">informacion@hoteljaimeipeniscola.com</t>
  </si>
  <si>
    <t xml:space="preserve">hoteljaimeipeniscola.com</t>
  </si>
  <si>
    <t xml:space="preserve">EL JARDI D L´ESTORNELL</t>
  </si>
  <si>
    <t xml:space="preserve">VALENCIA, 1 BAJO</t>
  </si>
  <si>
    <t xml:space="preserve">12470</t>
  </si>
  <si>
    <t xml:space="preserve">NAVAJAS</t>
  </si>
  <si>
    <t xml:space="preserve">964711198</t>
  </si>
  <si>
    <t xml:space="preserve">reservas@eljardidelestornell.com</t>
  </si>
  <si>
    <t xml:space="preserve">eljardidelestornell.com/</t>
  </si>
  <si>
    <t xml:space="preserve">DON JOSE</t>
  </si>
  <si>
    <t xml:space="preserve">AVENIDA IBI, 2 BAJO; 1420 CASTALLA</t>
  </si>
  <si>
    <t xml:space="preserve">965561505</t>
  </si>
  <si>
    <t xml:space="preserve">info@hoteldonjosecastalla.com</t>
  </si>
  <si>
    <t xml:space="preserve">hoteldonjosecastalla.com</t>
  </si>
  <si>
    <t xml:space="preserve">HOTEL VORAMAR</t>
  </si>
  <si>
    <t xml:space="preserve">C/ DE LOS ALMENDROS, 6 BAJO; HOTEL BORAMAR</t>
  </si>
  <si>
    <t xml:space="preserve">965855150</t>
  </si>
  <si>
    <t xml:space="preserve">info@hotelvoramarbenidorm.com</t>
  </si>
  <si>
    <t xml:space="preserve">hotelvoramarbenidorm.com</t>
  </si>
  <si>
    <t xml:space="preserve">HOTEL VORAMAR BENIDORM</t>
  </si>
  <si>
    <t xml:space="preserve">AVENIDA ALMENDROS, 6</t>
  </si>
  <si>
    <t xml:space="preserve">BALNEARIO LA ESPERANZA HOTEL</t>
  </si>
  <si>
    <t xml:space="preserve">BALNEARIO ESPERANZA, s/n BAJO</t>
  </si>
  <si>
    <t xml:space="preserve">02316</t>
  </si>
  <si>
    <t xml:space="preserve">SALOBRE</t>
  </si>
  <si>
    <t xml:space="preserve">967382615</t>
  </si>
  <si>
    <t xml:space="preserve">info@esperanzabalneario.com</t>
  </si>
  <si>
    <t xml:space="preserve">balneariolaesperanza.com</t>
  </si>
  <si>
    <t xml:space="preserve">CERVECERIA HOSTAL TAXI</t>
  </si>
  <si>
    <t xml:space="preserve">C/ MAYOR, 19 BAJO</t>
  </si>
  <si>
    <t xml:space="preserve">30385</t>
  </si>
  <si>
    <t xml:space="preserve">968137831</t>
  </si>
  <si>
    <t xml:space="preserve">info@cerveceriahostaltaxi.com</t>
  </si>
  <si>
    <t xml:space="preserve">APARTAMENTOS ESJOVIAL</t>
  </si>
  <si>
    <t xml:space="preserve">C/ SAN DIEGO, 5</t>
  </si>
  <si>
    <t xml:space="preserve">968582278</t>
  </si>
  <si>
    <t xml:space="preserve">esjovial@gmail.com</t>
  </si>
  <si>
    <t xml:space="preserve">apartamentosesjovial.com</t>
  </si>
  <si>
    <t xml:space="preserve">CENTRAL CARAVACA</t>
  </si>
  <si>
    <t xml:space="preserve">GRAN VÍA, 18</t>
  </si>
  <si>
    <t xml:space="preserve">30400</t>
  </si>
  <si>
    <t xml:space="preserve">CARAVACA DE LA CRUZ</t>
  </si>
  <si>
    <t xml:space="preserve">968707055</t>
  </si>
  <si>
    <t xml:space="preserve">info@centralcaravaca.com</t>
  </si>
  <si>
    <t xml:space="preserve">hotelcentralcaravaca.com</t>
  </si>
  <si>
    <t xml:space="preserve">LA PALMERA</t>
  </si>
  <si>
    <t xml:space="preserve">AVENIDA SA TRENCA, 50</t>
  </si>
  <si>
    <t xml:space="preserve">07849</t>
  </si>
  <si>
    <t xml:space="preserve">971 33 13 93</t>
  </si>
  <si>
    <t xml:space="preserve">reservas@satrenkaibiza.com</t>
  </si>
  <si>
    <t xml:space="preserve">satrenkaibiza.com/home-1</t>
  </si>
  <si>
    <t xml:space="preserve">FONTENILLE MENORCA</t>
  </si>
  <si>
    <t xml:space="preserve">CAMI LLUCALARI, s/n</t>
  </si>
  <si>
    <t xml:space="preserve">971 37 23 52</t>
  </si>
  <si>
    <t xml:space="preserve">reception@fontenillemenorca.com</t>
  </si>
  <si>
    <t xml:space="preserve">fontenillemenorca.com/fr</t>
  </si>
  <si>
    <t xml:space="preserve">BEACH CLUB APARTHOTEL</t>
  </si>
  <si>
    <t xml:space="preserve">URBANITZACIO SON PARC, PARCELA 2 PARCELA 2; LOCAL 20</t>
  </si>
  <si>
    <t xml:space="preserve">971188082</t>
  </si>
  <si>
    <t xml:space="preserve">beachclub@tumexsa.com</t>
  </si>
  <si>
    <t xml:space="preserve">sonparchotelsmenorca.com</t>
  </si>
  <si>
    <t xml:space="preserve">APARTHOTEL SOL PARC</t>
  </si>
  <si>
    <t xml:space="preserve">CARRER MAYOR, 4</t>
  </si>
  <si>
    <t xml:space="preserve">971188151</t>
  </si>
  <si>
    <t xml:space="preserve">solparc@tumexsa.com</t>
  </si>
  <si>
    <t xml:space="preserve">GRUPOTEL TAURUS PARK</t>
  </si>
  <si>
    <t xml:space="preserve">AVENIDA AMÉRICA, 7</t>
  </si>
  <si>
    <t xml:space="preserve">971262550</t>
  </si>
  <si>
    <t xml:space="preserve">grupoteltaurusparksl.com</t>
  </si>
  <si>
    <t xml:space="preserve">331</t>
  </si>
  <si>
    <t xml:space="preserve">GRUPOTEL IMPERIO PLAYA</t>
  </si>
  <si>
    <t xml:space="preserve">CARRER CALA DE SANT VICENÇ, s/n BAJO; HOTEL GRUPOTEL IMPER</t>
  </si>
  <si>
    <t xml:space="preserve">971320055</t>
  </si>
  <si>
    <t xml:space="preserve">imperio@grupotel.com</t>
  </si>
  <si>
    <t xml:space="preserve">grupotelimperioplaya.com</t>
  </si>
  <si>
    <t xml:space="preserve">GESTION TURISTICA EMAR</t>
  </si>
  <si>
    <t xml:space="preserve">VÉNDA DES MONESTIR, 1 BAJO(APARTAMENTOS GAVIOTA Y PINOMA</t>
  </si>
  <si>
    <t xml:space="preserve">07872</t>
  </si>
  <si>
    <t xml:space="preserve">971327385</t>
  </si>
  <si>
    <t xml:space="preserve">info@gestionturisticaemar.com</t>
  </si>
  <si>
    <t xml:space="preserve">APARTAMENTOS BORA BORA</t>
  </si>
  <si>
    <t xml:space="preserve">PLAYA DEN BOSSA, s/n</t>
  </si>
  <si>
    <t xml:space="preserve">971394867</t>
  </si>
  <si>
    <t xml:space="preserve">borabora@boraboraibiza.net</t>
  </si>
  <si>
    <t xml:space="preserve">apartamentosborabora.com</t>
  </si>
  <si>
    <t xml:space="preserve">CLUB HOTEL CALA RATJADA</t>
  </si>
  <si>
    <t xml:space="preserve">CARRER ESPERANÇA, 16-18 BAJO; DUPLICADO 16-18; INSOTEL CLUB CA</t>
  </si>
  <si>
    <t xml:space="preserve">971565528</t>
  </si>
  <si>
    <t xml:space="preserve">clubhotelcalaratjada.com</t>
  </si>
  <si>
    <t xml:space="preserve">HOTEL BEACH FONT DE S.A. CALA</t>
  </si>
  <si>
    <t xml:space="preserve">AVENIDA CANYAMEL, 48 BAJO (HOTEL FONT DE SA CA</t>
  </si>
  <si>
    <t xml:space="preserve">971565611</t>
  </si>
  <si>
    <t xml:space="preserve">fsacala@wanadoo.es</t>
  </si>
  <si>
    <t xml:space="preserve">hvsl.es/fontdesacala.htm</t>
  </si>
  <si>
    <t xml:space="preserve">355</t>
  </si>
  <si>
    <t xml:space="preserve">VORAMAR</t>
  </si>
  <si>
    <t xml:space="preserve">BINICANELLA, 2 BAJO</t>
  </si>
  <si>
    <t xml:space="preserve">971585871</t>
  </si>
  <si>
    <t xml:space="preserve">info@voramar.com</t>
  </si>
  <si>
    <t xml:space="preserve">hotelvoramarmallorca.com</t>
  </si>
  <si>
    <t xml:space="preserve">LA MIRADA</t>
  </si>
  <si>
    <t xml:space="preserve">AVENIDA FORTÍ, s/n BAJO</t>
  </si>
  <si>
    <t xml:space="preserve">971657918</t>
  </si>
  <si>
    <t xml:space="preserve">lamiradaftv@hotmail.com</t>
  </si>
  <si>
    <t xml:space="preserve">apartamentoslamirada.com</t>
  </si>
  <si>
    <t xml:space="preserve">BOUTIQUE HOTEL SANT ROC &amp; SPA</t>
  </si>
  <si>
    <t xml:space="preserve">CARRER SANT ROC, 2</t>
  </si>
  <si>
    <t xml:space="preserve">07701</t>
  </si>
  <si>
    <t xml:space="preserve">971668691</t>
  </si>
  <si>
    <t xml:space="preserve">reservas@boutiquehotelsantroc.com</t>
  </si>
  <si>
    <t xml:space="preserve">boutiquehotelsantroc.com</t>
  </si>
  <si>
    <t xml:space="preserve">LA PÉRGOLA</t>
  </si>
  <si>
    <t xml:space="preserve">AVENIDA ALMUDAINA, 16 BAJO</t>
  </si>
  <si>
    <t xml:space="preserve">07157</t>
  </si>
  <si>
    <t xml:space="preserve">ANDRATX</t>
  </si>
  <si>
    <t xml:space="preserve">971671550</t>
  </si>
  <si>
    <t xml:space="preserve">admin@lapergolahotel.es</t>
  </si>
  <si>
    <t xml:space="preserve">hotelpergolamallorca.com</t>
  </si>
  <si>
    <t xml:space="preserve">APARTHOTEL ROSA DEL MAR</t>
  </si>
  <si>
    <t xml:space="preserve">AVENIDA CAN SABONETS, 1 BAJO; HT ROSA DEL MAR</t>
  </si>
  <si>
    <t xml:space="preserve">971680044</t>
  </si>
  <si>
    <t xml:space="preserve">aparthotelrosadelmar.com</t>
  </si>
  <si>
    <t xml:space="preserve">RED RUBBER DUCK GROUP</t>
  </si>
  <si>
    <t xml:space="preserve">AVINGUDA PEGUERA, 78 LOCAL 6 CENTRO COMERCIAL</t>
  </si>
  <si>
    <t xml:space="preserve">971687881</t>
  </si>
  <si>
    <t xml:space="preserve">redrubberduckgroupsl.com</t>
  </si>
  <si>
    <t xml:space="preserve">CASA DELMONTE - TURISMO DE INTERIOR</t>
  </si>
  <si>
    <t xml:space="preserve">TERESES, 6 BAJO</t>
  </si>
  <si>
    <t xml:space="preserve">07003</t>
  </si>
  <si>
    <t xml:space="preserve">971715047</t>
  </si>
  <si>
    <t xml:space="preserve">reservas@casadelmonte.es</t>
  </si>
  <si>
    <t xml:space="preserve">mallorca.casadelmonte.es</t>
  </si>
  <si>
    <t xml:space="preserve">APARTHOTEL CALA GUYA</t>
  </si>
  <si>
    <t xml:space="preserve">CARRER AGULLA, 65 BAJO</t>
  </si>
  <si>
    <t xml:space="preserve">971724736</t>
  </si>
  <si>
    <t xml:space="preserve">aparthotelcalaguyasa.com</t>
  </si>
  <si>
    <t xml:space="preserve">INVERSIONES Y TURISMO APOLO</t>
  </si>
  <si>
    <t xml:space="preserve">PASSEIG MALLORCA, 22</t>
  </si>
  <si>
    <t xml:space="preserve">971724848</t>
  </si>
  <si>
    <t xml:space="preserve">inversores@grupoortiz.com</t>
  </si>
  <si>
    <t xml:space="preserve">ortiz-construcciones.com</t>
  </si>
  <si>
    <t xml:space="preserve">IBEROSTAR BAHÍA DE PALMA</t>
  </si>
  <si>
    <t xml:space="preserve">MARBELLA, 32 BAJO</t>
  </si>
  <si>
    <t xml:space="preserve">971745962</t>
  </si>
  <si>
    <t xml:space="preserve">royal.cupido@iberostar.com</t>
  </si>
  <si>
    <t xml:space="preserve">iberostarbahadepalma.com</t>
  </si>
  <si>
    <t xml:space="preserve">PROTUR S.A. COMA PLAYA &amp; SPA</t>
  </si>
  <si>
    <t xml:space="preserve">CARRER LILES, s/n BAJO</t>
  </si>
  <si>
    <t xml:space="preserve">971810159</t>
  </si>
  <si>
    <t xml:space="preserve">sacomaplaya@proturhotels.com</t>
  </si>
  <si>
    <t xml:space="preserve">protursacomaplayaspa.com</t>
  </si>
  <si>
    <t xml:space="preserve">326</t>
  </si>
  <si>
    <t xml:space="preserve">PORTO DRACH</t>
  </si>
  <si>
    <t xml:space="preserve">PASSEIG CAPITAN DES TOLL, 25 BAJO; APARTAHOTEL PORTAL DRAC</t>
  </si>
  <si>
    <t xml:space="preserve">971820848</t>
  </si>
  <si>
    <t xml:space="preserve">info@aparthotelportodrach.com</t>
  </si>
  <si>
    <t xml:space="preserve">aparthotelportodrach.com</t>
  </si>
  <si>
    <t xml:space="preserve">GRUPOTEL MONTECARLO</t>
  </si>
  <si>
    <t xml:space="preserve">CARRER JOVELLANOS, 2 BAJO</t>
  </si>
  <si>
    <t xml:space="preserve">971850009</t>
  </si>
  <si>
    <t xml:space="preserve">montecarlo@grupotel.com</t>
  </si>
  <si>
    <t xml:space="preserve">grupotelmontecarlosl.com</t>
  </si>
  <si>
    <t xml:space="preserve">AFRICA MAR</t>
  </si>
  <si>
    <t xml:space="preserve">CARRETERA ALCÚDIA-ARTÀ, 43 BAJO(H.AFRICA MAR)</t>
  </si>
  <si>
    <t xml:space="preserve">971850020</t>
  </si>
  <si>
    <t xml:space="preserve">info@africamar-aparthotel.com</t>
  </si>
  <si>
    <t xml:space="preserve">africamar-aparthotel.com</t>
  </si>
  <si>
    <t xml:space="preserve">LA GOLETA HOTEL DE MAR</t>
  </si>
  <si>
    <t xml:space="preserve">C/ SARALEGUI, 118 - BAJO (HOSTAL GOLETA)</t>
  </si>
  <si>
    <t xml:space="preserve">971865902</t>
  </si>
  <si>
    <t xml:space="preserve">info@lagoletahoteldemar.com</t>
  </si>
  <si>
    <t xml:space="preserve">lagoletahoteldemarsl.com</t>
  </si>
  <si>
    <t xml:space="preserve">ALBELLONS PARC NATURAL</t>
  </si>
  <si>
    <t xml:space="preserve">CARRER BINIBONA, s/n KCO-K158 CENTRO COMERCIAL</t>
  </si>
  <si>
    <t xml:space="preserve">07314</t>
  </si>
  <si>
    <t xml:space="preserve">SELVA</t>
  </si>
  <si>
    <t xml:space="preserve">971875069</t>
  </si>
  <si>
    <t xml:space="preserve">finca@albellons.com</t>
  </si>
  <si>
    <t xml:space="preserve">albellonsparcnatural.com</t>
  </si>
  <si>
    <t xml:space="preserve">INVERSIONES PASCUAL</t>
  </si>
  <si>
    <t xml:space="preserve">AVENIDA NICOLAU RIERA MARSA, s/n BAJO</t>
  </si>
  <si>
    <t xml:space="preserve">971892179</t>
  </si>
  <si>
    <t xml:space="preserve">inversionespascualsl.com</t>
  </si>
  <si>
    <t xml:space="preserve">HOTEL PARADA PUIGCERDA</t>
  </si>
  <si>
    <t xml:space="preserve">HG-002507</t>
  </si>
  <si>
    <t xml:space="preserve">PLAÇA ESTACIÓ, s/n</t>
  </si>
  <si>
    <t xml:space="preserve">17520</t>
  </si>
  <si>
    <t xml:space="preserve">PUIGCERDÀ</t>
  </si>
  <si>
    <t xml:space="preserve">972140300</t>
  </si>
  <si>
    <t xml:space="preserve">info@hotelparadapuigcerda.com</t>
  </si>
  <si>
    <t xml:space="preserve">hotelparadapuigcerda.com</t>
  </si>
  <si>
    <t xml:space="preserve">NOU GOYA RESIDENCIAL</t>
  </si>
  <si>
    <t xml:space="preserve">CARRER DOCTOR BARRAQUER, 67 BAJO</t>
  </si>
  <si>
    <t xml:space="preserve">17480</t>
  </si>
  <si>
    <t xml:space="preserve">ROSES</t>
  </si>
  <si>
    <t xml:space="preserve">972151815</t>
  </si>
  <si>
    <t xml:space="preserve">info@rosetur.com</t>
  </si>
  <si>
    <t xml:space="preserve">nougoyaresidencialsl.com</t>
  </si>
  <si>
    <t xml:space="preserve">PIRINEOS</t>
  </si>
  <si>
    <t xml:space="preserve">HG-000903</t>
  </si>
  <si>
    <t xml:space="preserve">AVINGUDA SALVADOR DALÍ DOMENECH, 68 BAJO</t>
  </si>
  <si>
    <t xml:space="preserve">17600</t>
  </si>
  <si>
    <t xml:space="preserve">FIGUERES</t>
  </si>
  <si>
    <t xml:space="preserve">972500312</t>
  </si>
  <si>
    <t xml:space="preserve">info@pirineos.com</t>
  </si>
  <si>
    <t xml:space="preserve">hotelpirineospelegri.com</t>
  </si>
  <si>
    <t xml:space="preserve">BLAUMAR</t>
  </si>
  <si>
    <t xml:space="preserve">HG-002397</t>
  </si>
  <si>
    <t xml:space="preserve">CARRER FARENA, 36 BAJO</t>
  </si>
  <si>
    <t xml:space="preserve">972610055</t>
  </si>
  <si>
    <t xml:space="preserve">info@hotelblaumarllafranc.com</t>
  </si>
  <si>
    <t xml:space="preserve">hotelblaumarllafranc.com</t>
  </si>
  <si>
    <t xml:space="preserve">APARTAMENTOS FESTAMAR</t>
  </si>
  <si>
    <t xml:space="preserve">AVINGUDA COSTA BRAVA, 34</t>
  </si>
  <si>
    <t xml:space="preserve">972751361</t>
  </si>
  <si>
    <t xml:space="preserve">apartamentosfestamar.com</t>
  </si>
  <si>
    <t xml:space="preserve">APARTHOTEL COMTAT SANT JORDI</t>
  </si>
  <si>
    <t xml:space="preserve">HG-002139</t>
  </si>
  <si>
    <t xml:space="preserve">TRAVESSERA GINEBRO, 2</t>
  </si>
  <si>
    <t xml:space="preserve">17250</t>
  </si>
  <si>
    <t xml:space="preserve">CASTELL-PLATJA D'ARO</t>
  </si>
  <si>
    <t xml:space="preserve">972816061</t>
  </si>
  <si>
    <t xml:space="preserve">reservas@aparthotel-santjordi.com</t>
  </si>
  <si>
    <t xml:space="preserve">aparthotel-santjordi.com</t>
  </si>
  <si>
    <t xml:space="preserve">HOTEL DE MONTAÑA LAMIANA</t>
  </si>
  <si>
    <t xml:space="preserve">CARRETERA REVILLA, s/n BAJOS</t>
  </si>
  <si>
    <t xml:space="preserve">22364</t>
  </si>
  <si>
    <t xml:space="preserve">TELLA-SIN</t>
  </si>
  <si>
    <t xml:space="preserve">974341066</t>
  </si>
  <si>
    <t xml:space="preserve">hoteldemontaalamiana.com</t>
  </si>
  <si>
    <t xml:space="preserve">APARTAMENTOS TURISTICOS SOL Y NIEVE</t>
  </si>
  <si>
    <t xml:space="preserve">PASEO CONSTITUCIÓN, 31 BAJO</t>
  </si>
  <si>
    <t xml:space="preserve">974362456</t>
  </si>
  <si>
    <t xml:space="preserve">recepcion@hotelmur.com</t>
  </si>
  <si>
    <t xml:space="preserve">apartamentosolynieve.com</t>
  </si>
  <si>
    <t xml:space="preserve">HOTEL &amp; SPA CIUDAD DE BINEFÁR</t>
  </si>
  <si>
    <t xml:space="preserve">AVENIDA ARAGÓN, 30</t>
  </si>
  <si>
    <t xml:space="preserve">22500</t>
  </si>
  <si>
    <t xml:space="preserve">BINÉFAR</t>
  </si>
  <si>
    <t xml:space="preserve">974428600</t>
  </si>
  <si>
    <t xml:space="preserve">reservas@hotelciudaddebinefar.com</t>
  </si>
  <si>
    <t xml:space="preserve">hotelciudaddebinefar.com</t>
  </si>
  <si>
    <t xml:space="preserve">TIERRA DE BIESCAS</t>
  </si>
  <si>
    <t xml:space="preserve">PASEO CANAL, s/n CRUCE CON AVENIDA ALEJANDRO OLIVAN</t>
  </si>
  <si>
    <t xml:space="preserve">22630</t>
  </si>
  <si>
    <t xml:space="preserve">BIESCAS</t>
  </si>
  <si>
    <t xml:space="preserve">974485483</t>
  </si>
  <si>
    <t xml:space="preserve">reservas@hoteltierradebiescas.com</t>
  </si>
  <si>
    <t xml:space="preserve">hoteltierradebiescas.com</t>
  </si>
  <si>
    <t xml:space="preserve">BALNEARIO DE PANTICOSA</t>
  </si>
  <si>
    <t xml:space="preserve">CARRETERA BALNEARIO, KILOMETRO 10</t>
  </si>
  <si>
    <t xml:space="preserve">974487616</t>
  </si>
  <si>
    <t xml:space="preserve">centraldereservas@panticosa.com</t>
  </si>
  <si>
    <t xml:space="preserve">balneariodepanticosa.com</t>
  </si>
  <si>
    <t xml:space="preserve">HOSTAL MARS BENABARRE</t>
  </si>
  <si>
    <t xml:space="preserve">C/ VICENTE PINIÉS, 22 BAJO</t>
  </si>
  <si>
    <t xml:space="preserve">22580</t>
  </si>
  <si>
    <t xml:space="preserve">BENABARRE</t>
  </si>
  <si>
    <t xml:space="preserve">974543166</t>
  </si>
  <si>
    <t xml:space="preserve">casacarmen-mars@hotmail.com</t>
  </si>
  <si>
    <t xml:space="preserve">hotelcasacarmen-mars.com</t>
  </si>
  <si>
    <t xml:space="preserve">HOTEL CASA CARMEN</t>
  </si>
  <si>
    <t xml:space="preserve">C/ FRANCISCO ABAD, 9</t>
  </si>
  <si>
    <t xml:space="preserve">HOTEL EVENIA MONTE ALBA</t>
  </si>
  <si>
    <t xml:space="preserve">URBANIZACIÓN ESTACIÓN ESQUÍ, 12 PARCELA 12; BAJO</t>
  </si>
  <si>
    <t xml:space="preserve">974551112</t>
  </si>
  <si>
    <t xml:space="preserve">hoteleveniamontealba.com</t>
  </si>
  <si>
    <t xml:space="preserve">HOTEL SORIA PLAZA MAYOR</t>
  </si>
  <si>
    <t xml:space="preserve">PLAZA MARIANO GRANADOS, 4</t>
  </si>
  <si>
    <t xml:space="preserve">42002</t>
  </si>
  <si>
    <t xml:space="preserve">975240864</t>
  </si>
  <si>
    <t xml:space="preserve">info@hotelsoriaplazamayor.com</t>
  </si>
  <si>
    <t xml:space="preserve">hotelsoriaplazamayor.com</t>
  </si>
  <si>
    <t xml:space="preserve">VILLA DE ZARAGOZA</t>
  </si>
  <si>
    <t xml:space="preserve">AVENIDA LOGROÑO, 40 BAJO(FRELAY)</t>
  </si>
  <si>
    <t xml:space="preserve">50620</t>
  </si>
  <si>
    <t xml:space="preserve">976 46 20 99</t>
  </si>
  <si>
    <t xml:space="preserve">info@hotelvilladezaragoza.com</t>
  </si>
  <si>
    <t xml:space="preserve">hotelvilladezaragoza.com</t>
  </si>
  <si>
    <t xml:space="preserve">LA CORRALA</t>
  </si>
  <si>
    <t xml:space="preserve">AVENIDA MONCAYO, 10</t>
  </si>
  <si>
    <t xml:space="preserve">50584</t>
  </si>
  <si>
    <t xml:space="preserve">SAN MARTÍN DE LA VIRGEN DE MONCAYO</t>
  </si>
  <si>
    <t xml:space="preserve">976192101</t>
  </si>
  <si>
    <t xml:space="preserve">gomar@hotelgomar.com</t>
  </si>
  <si>
    <t xml:space="preserve">alojamientoslacorrala.es</t>
  </si>
  <si>
    <t xml:space="preserve">HOTEL FORNOS</t>
  </si>
  <si>
    <t xml:space="preserve">PASEO CORTES DE ARAGÓN, 5 LOCAL</t>
  </si>
  <si>
    <t xml:space="preserve">976887880</t>
  </si>
  <si>
    <t xml:space="preserve">info@hotelfornoscalatayud.com</t>
  </si>
  <si>
    <t xml:space="preserve">hotelfornoscalatayud.com</t>
  </si>
  <si>
    <t xml:space="preserve">HOTEL COSMOS</t>
  </si>
  <si>
    <t xml:space="preserve">HT-000783</t>
  </si>
  <si>
    <t xml:space="preserve">AVINGUDA ESTANISLAU FIGUERES, 57</t>
  </si>
  <si>
    <t xml:space="preserve">43002</t>
  </si>
  <si>
    <t xml:space="preserve">977243987</t>
  </si>
  <si>
    <t xml:space="preserve">info@hotelcosmos.com</t>
  </si>
  <si>
    <t xml:space="preserve">hotelcosmostarragona.com</t>
  </si>
  <si>
    <t xml:space="preserve">HOTEL SALOU AVENTURA</t>
  </si>
  <si>
    <t xml:space="preserve">VIA VIA AUGUSTA, 18 BAJO</t>
  </si>
  <si>
    <t xml:space="preserve">977354299</t>
  </si>
  <si>
    <t xml:space="preserve">hotelsalouaventurasl.com</t>
  </si>
  <si>
    <t xml:space="preserve">HOTEL KURSAAL</t>
  </si>
  <si>
    <t xml:space="preserve">CARRER MONTURIOL, 40</t>
  </si>
  <si>
    <t xml:space="preserve">977692300</t>
  </si>
  <si>
    <t xml:space="preserve">info@hotelkursaal.org</t>
  </si>
  <si>
    <t xml:space="preserve">hotelkursaalcalafell.com</t>
  </si>
  <si>
    <t xml:space="preserve">HOTEL RESTAURANT DIEGO</t>
  </si>
  <si>
    <t xml:space="preserve">HTE-000690</t>
  </si>
  <si>
    <t xml:space="preserve">CARRETERA DE GALERA, s/n</t>
  </si>
  <si>
    <t xml:space="preserve">43570</t>
  </si>
  <si>
    <t xml:space="preserve">SANTA BÀRBARA</t>
  </si>
  <si>
    <t xml:space="preserve">977719017</t>
  </si>
  <si>
    <t xml:space="preserve">diego@hoteldiego.com</t>
  </si>
  <si>
    <t xml:space="preserve">hotelrestaurantdiego.com</t>
  </si>
  <si>
    <t xml:space="preserve">HOTEL AVENIDA EL MORELL</t>
  </si>
  <si>
    <t xml:space="preserve">HT-000861</t>
  </si>
  <si>
    <t xml:space="preserve">AVENIDA TARRAGONA, 7</t>
  </si>
  <si>
    <t xml:space="preserve">43760</t>
  </si>
  <si>
    <t xml:space="preserve">EL MORELL</t>
  </si>
  <si>
    <t xml:space="preserve">977841350</t>
  </si>
  <si>
    <t xml:space="preserve">info@hotelavenidaelmorell.com</t>
  </si>
  <si>
    <t xml:space="preserve">hotelavenidaelmorell.com</t>
  </si>
  <si>
    <t xml:space="preserve">HOTEL ORIENTE</t>
  </si>
  <si>
    <t xml:space="preserve">AVENIDA DE SAGUNTO, 7 BAJO</t>
  </si>
  <si>
    <t xml:space="preserve">44002</t>
  </si>
  <si>
    <t xml:space="preserve">978601550</t>
  </si>
  <si>
    <t xml:space="preserve">hotelorientedeteruel@gmail.com</t>
  </si>
  <si>
    <t xml:space="preserve">hotelorientedeteruel.com</t>
  </si>
  <si>
    <t xml:space="preserve">HOTEL LA CASA DEL ABUELO</t>
  </si>
  <si>
    <t xml:space="preserve">LLANO DEL ARRABAL, 22</t>
  </si>
  <si>
    <t xml:space="preserve">978700370</t>
  </si>
  <si>
    <t xml:space="preserve">hotellacasadelabuelo.com</t>
  </si>
  <si>
    <t xml:space="preserve">DOÑA BLANCA</t>
  </si>
  <si>
    <t xml:space="preserve">LLANO DEL ARRABAL, 10 BAJO</t>
  </si>
  <si>
    <t xml:space="preserve">978710001</t>
  </si>
  <si>
    <t xml:space="preserve">info@doñablanca.com</t>
  </si>
  <si>
    <t xml:space="preserve">albarracindonablanca.com</t>
  </si>
  <si>
    <t xml:space="preserve">EUROSTARS DIANA PALACE</t>
  </si>
  <si>
    <t xml:space="preserve">AVENIDA DE SANTANDER, 12</t>
  </si>
  <si>
    <t xml:space="preserve">979018050</t>
  </si>
  <si>
    <t xml:space="preserve">reservas@eurostarsdianapalace.com</t>
  </si>
  <si>
    <t xml:space="preserve">eurostarsdianapalace.com</t>
  </si>
  <si>
    <t xml:space="preserve">63</t>
  </si>
  <si>
    <t xml:space="preserve">MONTAÑA PALENTINA</t>
  </si>
  <si>
    <t xml:space="preserve">AVENIDA ASTURIAS, 150 BAJO; ASCENSOR</t>
  </si>
  <si>
    <t xml:space="preserve">34880</t>
  </si>
  <si>
    <t xml:space="preserve">GUARDO</t>
  </si>
  <si>
    <t xml:space="preserve">979851520</t>
  </si>
  <si>
    <t xml:space="preserve">info@hotelmontanapalentina.es</t>
  </si>
  <si>
    <t xml:space="preserve">hotelmontanapalentina.es</t>
  </si>
  <si>
    <t xml:space="preserve">HOSTERIA REAL DE ZAMORA</t>
  </si>
  <si>
    <t xml:space="preserve">CUESTA PIZARRO, 7</t>
  </si>
  <si>
    <t xml:space="preserve">49026</t>
  </si>
  <si>
    <t xml:space="preserve">980045031</t>
  </si>
  <si>
    <t xml:space="preserve">hosteriarealzamora@gmail.com</t>
  </si>
  <si>
    <t xml:space="preserve">hosteriarealdezamora.com</t>
  </si>
  <si>
    <t xml:space="preserve">EL CASERÓN</t>
  </si>
  <si>
    <t xml:space="preserve">C/ ESTACIÓN, 2</t>
  </si>
  <si>
    <t xml:space="preserve">49593</t>
  </si>
  <si>
    <t xml:space="preserve">MANZANAL DE ARRIBA</t>
  </si>
  <si>
    <t xml:space="preserve">980567694</t>
  </si>
  <si>
    <t xml:space="preserve">elcaseron.linarejos@gmail.com</t>
  </si>
  <si>
    <t xml:space="preserve">elcaserondelinarejos.com</t>
  </si>
  <si>
    <t xml:space="preserve">EL PERDIGÓN</t>
  </si>
  <si>
    <t xml:space="preserve">C/ IGLESIA, 21 ESQUINA C/ TORRE 1 - BIS</t>
  </si>
  <si>
    <t xml:space="preserve">49720</t>
  </si>
  <si>
    <t xml:space="preserve">980576027</t>
  </si>
  <si>
    <t xml:space="preserve">info@hotelruralelperdigon.com</t>
  </si>
  <si>
    <t xml:space="preserve">hotelruralelperdigon.com</t>
  </si>
  <si>
    <t xml:space="preserve">LA POSADA DE PEDREZALES</t>
  </si>
  <si>
    <t xml:space="preserve">BARRIO ABAJO, 56 BAJO(POSADA)</t>
  </si>
  <si>
    <t xml:space="preserve">49361</t>
  </si>
  <si>
    <t xml:space="preserve">GALENDE</t>
  </si>
  <si>
    <t xml:space="preserve">980626840</t>
  </si>
  <si>
    <t xml:space="preserve">laposadadepedrezales.com</t>
  </si>
  <si>
    <t xml:space="preserve">POMBAL</t>
  </si>
  <si>
    <t xml:space="preserve">POMBAL, 12 BAJO</t>
  </si>
  <si>
    <t xml:space="preserve">15705</t>
  </si>
  <si>
    <t xml:space="preserve">981 569 350</t>
  </si>
  <si>
    <t xml:space="preserve">pombal@pousadasdecompostela.com</t>
  </si>
  <si>
    <t xml:space="preserve">HOTEL FRANCISCO JAVIER</t>
  </si>
  <si>
    <t xml:space="preserve">C/ CANTÓN DE VISMA, 4</t>
  </si>
  <si>
    <t xml:space="preserve">15010</t>
  </si>
  <si>
    <t xml:space="preserve">981268850</t>
  </si>
  <si>
    <t xml:space="preserve">info@hotelfranciscojavier.com</t>
  </si>
  <si>
    <t xml:space="preserve">hotelfranciscojavier.com</t>
  </si>
  <si>
    <t xml:space="preserve">FONTE DE SAN ROQUE</t>
  </si>
  <si>
    <t xml:space="preserve">HOSPITALIÑO, 8</t>
  </si>
  <si>
    <t xml:space="preserve">981554447</t>
  </si>
  <si>
    <t xml:space="preserve">reservas@hotelfontedesanroque.com</t>
  </si>
  <si>
    <t xml:space="preserve">hotelfontedesanroque.com</t>
  </si>
  <si>
    <t xml:space="preserve">SANTIAGO APÓSTOL</t>
  </si>
  <si>
    <t xml:space="preserve">COSTA COSTA SAN MARCOS, 1 BAJO</t>
  </si>
  <si>
    <t xml:space="preserve">15891</t>
  </si>
  <si>
    <t xml:space="preserve">981557155</t>
  </si>
  <si>
    <t xml:space="preserve">santiagoapostol@4mhoteles.com</t>
  </si>
  <si>
    <t xml:space="preserve">santiagoapostolhotel.com</t>
  </si>
  <si>
    <t xml:space="preserve">PAZO DE LESTROVE</t>
  </si>
  <si>
    <t xml:space="preserve">RUA FORTUNATO CRUCES, 1</t>
  </si>
  <si>
    <t xml:space="preserve">15981</t>
  </si>
  <si>
    <t xml:space="preserve">DODRO</t>
  </si>
  <si>
    <t xml:space="preserve">981569350</t>
  </si>
  <si>
    <t xml:space="preserve">lestrove@pousadasdecompostela.com</t>
  </si>
  <si>
    <t xml:space="preserve">SAN CLEMENTE</t>
  </si>
  <si>
    <t xml:space="preserve">RUA SAN CLEMENTE, 28 BAJO</t>
  </si>
  <si>
    <t xml:space="preserve">981586925</t>
  </si>
  <si>
    <t xml:space="preserve">sclemente@pousadasdecompostela.com</t>
  </si>
  <si>
    <t xml:space="preserve">HOTEL FONTE DO FRAILE</t>
  </si>
  <si>
    <t xml:space="preserve">PRAZA ANSELMO VILLAR AMIGO, 18</t>
  </si>
  <si>
    <t xml:space="preserve">15113</t>
  </si>
  <si>
    <t xml:space="preserve">MALPICA DE BERGANTIÑOS</t>
  </si>
  <si>
    <t xml:space="preserve">981720732</t>
  </si>
  <si>
    <t xml:space="preserve">info@hotelfontedofraile.com</t>
  </si>
  <si>
    <t xml:space="preserve">hotelfontedofrailesl.com</t>
  </si>
  <si>
    <t xml:space="preserve">PALACIO DE CRISTAL</t>
  </si>
  <si>
    <t xml:space="preserve">AVENIDA ARCADIO PARDIÑAS, 154</t>
  </si>
  <si>
    <t xml:space="preserve">27880</t>
  </si>
  <si>
    <t xml:space="preserve">BURELA</t>
  </si>
  <si>
    <t xml:space="preserve">982585803</t>
  </si>
  <si>
    <t xml:space="preserve">hotelpalaciodecristal@hotmail.com</t>
  </si>
  <si>
    <t xml:space="preserve">hotelpalaciodecristal.es</t>
  </si>
  <si>
    <t xml:space="preserve">THE BOOK FACTORY HOSTEL</t>
  </si>
  <si>
    <t xml:space="preserve">PARAÍSO, 8</t>
  </si>
  <si>
    <t xml:space="preserve">47003</t>
  </si>
  <si>
    <t xml:space="preserve">983181102</t>
  </si>
  <si>
    <t xml:space="preserve">reservas@thebookfactoryhostel.com</t>
  </si>
  <si>
    <t xml:space="preserve">thebookfactoryhostel.com</t>
  </si>
  <si>
    <t xml:space="preserve">WASHINGTON SUITES HOTEL</t>
  </si>
  <si>
    <t xml:space="preserve">C/ MANUEL AZAÑA, 51 1</t>
  </si>
  <si>
    <t xml:space="preserve">983385147</t>
  </si>
  <si>
    <t xml:space="preserve">reservas@washingtonsuiteshotel.es</t>
  </si>
  <si>
    <t xml:space="preserve">washingtonsuiteshotel.es</t>
  </si>
  <si>
    <t xml:space="preserve">HOSTAL RUTA DE CAMPOS</t>
  </si>
  <si>
    <t xml:space="preserve">CARRETERA BURGOS - PORTUGAL BAJO</t>
  </si>
  <si>
    <t xml:space="preserve">47130</t>
  </si>
  <si>
    <t xml:space="preserve">SIMANCAS</t>
  </si>
  <si>
    <t xml:space="preserve">983590375</t>
  </si>
  <si>
    <t xml:space="preserve">rutadecampo@yahoo.es</t>
  </si>
  <si>
    <t xml:space="preserve">hostalrutadecampossa.com</t>
  </si>
  <si>
    <t xml:space="preserve">PLAZA HUMEDAL, 4</t>
  </si>
  <si>
    <t xml:space="preserve">985098651</t>
  </si>
  <si>
    <t xml:space="preserve">info@hotelcentralasturias.com</t>
  </si>
  <si>
    <t xml:space="preserve">hotelcentralasturias.com</t>
  </si>
  <si>
    <t xml:space="preserve">CAMPOAMOR</t>
  </si>
  <si>
    <t xml:space="preserve">ARGÜELLES, 23 BAJO</t>
  </si>
  <si>
    <t xml:space="preserve">33003</t>
  </si>
  <si>
    <t xml:space="preserve">985210720</t>
  </si>
  <si>
    <t xml:space="preserve">info@hotelcampoamoroviedo.com</t>
  </si>
  <si>
    <t xml:space="preserve">hotelcampoamoroviedo.com</t>
  </si>
  <si>
    <t xml:space="preserve">LA CASONA DE JOVELLANOS</t>
  </si>
  <si>
    <t xml:space="preserve">PLAZOLETA JOVELLANOS, 1 BAJO</t>
  </si>
  <si>
    <t xml:space="preserve">33201</t>
  </si>
  <si>
    <t xml:space="preserve">985342024</t>
  </si>
  <si>
    <t xml:space="preserve">hotel@lacasonadejovellanos.com</t>
  </si>
  <si>
    <t xml:space="preserve">lacasonadejovellanos.com</t>
  </si>
  <si>
    <t xml:space="preserve">BUFÓN DE ARENILLAS</t>
  </si>
  <si>
    <t xml:space="preserve">LUGAR RIEGO, 29 CARRETERA N-634 KILOMETRO 293</t>
  </si>
  <si>
    <t xml:space="preserve">33597</t>
  </si>
  <si>
    <t xml:space="preserve">985411345</t>
  </si>
  <si>
    <t xml:space="preserve">contacto@bufondearenillashotel.es</t>
  </si>
  <si>
    <t xml:space="preserve">bufondearenillashotel.es</t>
  </si>
  <si>
    <t xml:space="preserve">HOTEL CASA JUNCO</t>
  </si>
  <si>
    <t xml:space="preserve">EL PERAL, s/n BAJO</t>
  </si>
  <si>
    <t xml:space="preserve">33590</t>
  </si>
  <si>
    <t xml:space="preserve">RIBADEDEVA</t>
  </si>
  <si>
    <t xml:space="preserve">985412243</t>
  </si>
  <si>
    <t xml:space="preserve">info@casajunco.es</t>
  </si>
  <si>
    <t xml:space="preserve">llaneshotelcasajunco.com</t>
  </si>
  <si>
    <t xml:space="preserve">APARTAMENTOS DEL NORTE</t>
  </si>
  <si>
    <t xml:space="preserve">C/ BADUGA, s/n (ANDRÍN)</t>
  </si>
  <si>
    <t xml:space="preserve">985417156</t>
  </si>
  <si>
    <t xml:space="preserve">apartamentosdelnorte@gmail.com</t>
  </si>
  <si>
    <t xml:space="preserve">apartamentosdelnorte.com</t>
  </si>
  <si>
    <t xml:space="preserve">HOTEL CASTILLO DE GAUZÓN</t>
  </si>
  <si>
    <t xml:space="preserve">AVENIDA CAMPÓN, 22, - SALINAS (ASTURIAS)</t>
  </si>
  <si>
    <t xml:space="preserve">33450</t>
  </si>
  <si>
    <t xml:space="preserve">985502634</t>
  </si>
  <si>
    <t xml:space="preserve">info@hotelcastillodegauzon.es</t>
  </si>
  <si>
    <t xml:space="preserve">hotelcastillodegauzon.es</t>
  </si>
  <si>
    <t xml:space="preserve">PRADO</t>
  </si>
  <si>
    <t xml:space="preserve">AVENIDA BUENOS AIRES, s/n BAJO</t>
  </si>
  <si>
    <t xml:space="preserve">985620473</t>
  </si>
  <si>
    <t xml:space="preserve">info@hotelrestauranteprado.es</t>
  </si>
  <si>
    <t xml:space="preserve">hotelrestauranteprado.es</t>
  </si>
  <si>
    <t xml:space="preserve">PALACETE PEÑALBA</t>
  </si>
  <si>
    <t xml:space="preserve">LUGAR GRANDA, s/n BAJO</t>
  </si>
  <si>
    <t xml:space="preserve">33794</t>
  </si>
  <si>
    <t xml:space="preserve">985636174</t>
  </si>
  <si>
    <t xml:space="preserve">palacetepenalba@gmail.com</t>
  </si>
  <si>
    <t xml:space="preserve">hotelpalacetepenalba.com</t>
  </si>
  <si>
    <t xml:space="preserve">HOTEL CASTILLO DEL ALBA</t>
  </si>
  <si>
    <t xml:space="preserve">C/ ÁLVARO FLÓREZ ESTRADA, s/n BAJO; FINCA LA POMARADA</t>
  </si>
  <si>
    <t xml:space="preserve">985763996</t>
  </si>
  <si>
    <t xml:space="preserve">castillo.alba@infonegocio.com</t>
  </si>
  <si>
    <t xml:space="preserve">hotelcastillodelalba.com</t>
  </si>
  <si>
    <t xml:space="preserve">GRAN HOTEL LAS CALDAS</t>
  </si>
  <si>
    <t xml:space="preserve">LAS CALDAS, s/n BAJO</t>
  </si>
  <si>
    <t xml:space="preserve">33174</t>
  </si>
  <si>
    <t xml:space="preserve">985798787</t>
  </si>
  <si>
    <t xml:space="preserve">info@lascaldas.com</t>
  </si>
  <si>
    <t xml:space="preserve">lascaldasvillatermal.com</t>
  </si>
  <si>
    <t xml:space="preserve">PALACIO CONDE DE TORENO</t>
  </si>
  <si>
    <t xml:space="preserve">LA GRANJA, s/n BAJO(PALACIO C.TORENO)</t>
  </si>
  <si>
    <t xml:space="preserve">33866</t>
  </si>
  <si>
    <t xml:space="preserve">SALAS</t>
  </si>
  <si>
    <t xml:space="preserve">985835830</t>
  </si>
  <si>
    <t xml:space="preserve">palaciocondedetoreno.com</t>
  </si>
  <si>
    <t xml:space="preserve">EL TORREJON</t>
  </si>
  <si>
    <t xml:space="preserve">BARRIO TORREJÓN, 3 BAJO; HOTEL TORREJON</t>
  </si>
  <si>
    <t xml:space="preserve">985846428</t>
  </si>
  <si>
    <t xml:space="preserve">hoteleltorrejon@gmail.com</t>
  </si>
  <si>
    <t xml:space="preserve">hotelruraleltorrejon.com</t>
  </si>
  <si>
    <t xml:space="preserve">EL ARDINAL</t>
  </si>
  <si>
    <t xml:space="preserve">BARRIO RÍO, s/n BAJO; HOTEL EL ARDINAL</t>
  </si>
  <si>
    <t xml:space="preserve">985846434</t>
  </si>
  <si>
    <t xml:space="preserve">recepcionardinal@gmail.com</t>
  </si>
  <si>
    <t xml:space="preserve">picosdeuropa.net/ardinal</t>
  </si>
  <si>
    <t xml:space="preserve">NARANJO DE BULNES</t>
  </si>
  <si>
    <t xml:space="preserve">985846519</t>
  </si>
  <si>
    <t xml:space="preserve">info@hotelnaranjodebulnes.com</t>
  </si>
  <si>
    <t xml:space="preserve">hotelnaranjodebulnes.com</t>
  </si>
  <si>
    <t xml:space="preserve">ARREDONDO</t>
  </si>
  <si>
    <t xml:space="preserve">CELORIO, s/n CARRETERA DE PORRÚA</t>
  </si>
  <si>
    <t xml:space="preserve">985925627</t>
  </si>
  <si>
    <t xml:space="preserve">info@hotelrural-arredondo.com</t>
  </si>
  <si>
    <t xml:space="preserve">hotelrural-arredondo.com</t>
  </si>
  <si>
    <t xml:space="preserve">EL BRICIAL</t>
  </si>
  <si>
    <t xml:space="preserve">LUGAR SOTO DE CANGAS, s/n BAJO</t>
  </si>
  <si>
    <t xml:space="preserve">985940159</t>
  </si>
  <si>
    <t xml:space="preserve">info@elbricial.com</t>
  </si>
  <si>
    <t xml:space="preserve">picosdeuropa.net/bricial</t>
  </si>
  <si>
    <t xml:space="preserve">CORONAS GALICIA</t>
  </si>
  <si>
    <t xml:space="preserve">A DEVESA, 28</t>
  </si>
  <si>
    <t xml:space="preserve">36647</t>
  </si>
  <si>
    <t xml:space="preserve">VALGA</t>
  </si>
  <si>
    <t xml:space="preserve">986557575</t>
  </si>
  <si>
    <t xml:space="preserve">info@coronasgalicia.com</t>
  </si>
  <si>
    <t xml:space="preserve">hotelcoronadegalicia.com</t>
  </si>
  <si>
    <t xml:space="preserve">RECTORAL DE COBRES 1729</t>
  </si>
  <si>
    <t xml:space="preserve">TOURAL, s/n 0</t>
  </si>
  <si>
    <t xml:space="preserve">36141</t>
  </si>
  <si>
    <t xml:space="preserve">VILABOA</t>
  </si>
  <si>
    <t xml:space="preserve">986673810</t>
  </si>
  <si>
    <t xml:space="preserve">info@rectoral.com</t>
  </si>
  <si>
    <t xml:space="preserve">rectoraldecobres1729.com</t>
  </si>
  <si>
    <t xml:space="preserve">INVERSIONES COMODIN</t>
  </si>
  <si>
    <t xml:space="preserve">BORRATEIROS, s/n BAJO</t>
  </si>
  <si>
    <t xml:space="preserve">36140</t>
  </si>
  <si>
    <t xml:space="preserve">986708750</t>
  </si>
  <si>
    <t xml:space="preserve">inversionescomodinsl.com</t>
  </si>
  <si>
    <t xml:space="preserve">C/ PLAYA LA LANZADA, 5</t>
  </si>
  <si>
    <t xml:space="preserve">986745152</t>
  </si>
  <si>
    <t xml:space="preserve">miramar9@hotmail.com</t>
  </si>
  <si>
    <t xml:space="preserve">hotelmiramarsanxenxo.com</t>
  </si>
  <si>
    <t xml:space="preserve">HOTEL VIRGEN DEL CAMINO</t>
  </si>
  <si>
    <t xml:space="preserve">VIRXE DO CAMIÑO, 53-55</t>
  </si>
  <si>
    <t xml:space="preserve">986850900</t>
  </si>
  <si>
    <t xml:space="preserve">reservas@hotelvirgendelcamino.com</t>
  </si>
  <si>
    <t xml:space="preserve">hotelvirgendelcamino.com</t>
  </si>
  <si>
    <t xml:space="preserve">HOTEL GALICIA PALACE</t>
  </si>
  <si>
    <t xml:space="preserve">AVENIDA DE VIGO, 3</t>
  </si>
  <si>
    <t xml:space="preserve">36003</t>
  </si>
  <si>
    <t xml:space="preserve">986864411</t>
  </si>
  <si>
    <t xml:space="preserve">reservas@galiciapalace.com</t>
  </si>
  <si>
    <t xml:space="preserve">hotelgaliciapalacesa.com</t>
  </si>
  <si>
    <t xml:space="preserve">1 LLAVE</t>
  </si>
  <si>
    <t xml:space="preserve">IMPRENTA MUSICAL ALOJAMIENTO</t>
  </si>
  <si>
    <t xml:space="preserve">C/ LÓPEZ PELÁEZ, 6</t>
  </si>
  <si>
    <t xml:space="preserve">987045704</t>
  </si>
  <si>
    <t xml:space="preserve">hotelimprentamusical@gmail.com</t>
  </si>
  <si>
    <t xml:space="preserve">hotelimprentamusical.com</t>
  </si>
  <si>
    <t xml:space="preserve">AC HOTEL LÉON SAN ANTONIO</t>
  </si>
  <si>
    <t xml:space="preserve">VELÁZQUEZ, 10</t>
  </si>
  <si>
    <t xml:space="preserve">24005</t>
  </si>
  <si>
    <t xml:space="preserve">987218444</t>
  </si>
  <si>
    <t xml:space="preserve">acleon@ac-hotels.com</t>
  </si>
  <si>
    <t xml:space="preserve">achotellonsanantonio.com</t>
  </si>
  <si>
    <t xml:space="preserve">EL CAPRICHO DE JOSANA</t>
  </si>
  <si>
    <t xml:space="preserve">PLAZA SANTO CRISTO, 1</t>
  </si>
  <si>
    <t xml:space="preserve">987453167</t>
  </si>
  <si>
    <t xml:space="preserve">elcaprichodejosanasl.com</t>
  </si>
  <si>
    <t xml:space="preserve">VILLA DE CACABALOS</t>
  </si>
  <si>
    <t xml:space="preserve">AVENIDA CONSTITUCIÓN, 12 BAJO</t>
  </si>
  <si>
    <t xml:space="preserve">24540</t>
  </si>
  <si>
    <t xml:space="preserve">CACABELOS</t>
  </si>
  <si>
    <t xml:space="preserve">987548148</t>
  </si>
  <si>
    <t xml:space="preserve">info@villadecacabalos.com</t>
  </si>
  <si>
    <t xml:space="preserve">hotelvilladecacabelos.es</t>
  </si>
  <si>
    <t xml:space="preserve">ALVARO MARTÍNEZ MARTÍNEZ</t>
  </si>
  <si>
    <t xml:space="preserve">CARRETERA MADRID-LA CORUÑA (N-VI), KILOMETRO 333 PRADORREY</t>
  </si>
  <si>
    <t xml:space="preserve">24714</t>
  </si>
  <si>
    <t xml:space="preserve">BRAZUELO</t>
  </si>
  <si>
    <t xml:space="preserve">alvaromartnezmartnez.com</t>
  </si>
  <si>
    <t xml:space="preserve">TEMPLE PRADORREY</t>
  </si>
  <si>
    <t xml:space="preserve">CARRETERA N-VI, KILOMETRO 329 MADRID-CORUÑA</t>
  </si>
  <si>
    <t xml:space="preserve">987615729</t>
  </si>
  <si>
    <t xml:space="preserve">pradorrey@templehoteles.com</t>
  </si>
  <si>
    <t xml:space="preserve">hoteltemplepradorrey.com</t>
  </si>
  <si>
    <t xml:space="preserve">SPA CIUDAD DE ASTORGA</t>
  </si>
  <si>
    <t xml:space="preserve">C/ SITIOS, 7 BAJO</t>
  </si>
  <si>
    <t xml:space="preserve">987618900</t>
  </si>
  <si>
    <t xml:space="preserve">reservas@hotelciudaddeastorga.com</t>
  </si>
  <si>
    <t xml:space="preserve">hotelciudaddeastorga.com</t>
  </si>
  <si>
    <t xml:space="preserve">MIRADOR DEL ERMITAGE</t>
  </si>
  <si>
    <t xml:space="preserve">C/ CORTES, 6 BAJO; NUEVO CHALET</t>
  </si>
  <si>
    <t xml:space="preserve">24750</t>
  </si>
  <si>
    <t xml:space="preserve">LA BAÑEZA</t>
  </si>
  <si>
    <t xml:space="preserve">987655664</t>
  </si>
  <si>
    <t xml:space="preserve">miradordelermitagesl.com</t>
  </si>
  <si>
    <t xml:space="preserve">HOTEL TIERRA DE LA REINA</t>
  </si>
  <si>
    <t xml:space="preserve">CARRETERA LEÓN-SANTANDER, 6 BAJO</t>
  </si>
  <si>
    <t xml:space="preserve">24911</t>
  </si>
  <si>
    <t xml:space="preserve">BOCA DE HUÉRGANO</t>
  </si>
  <si>
    <t xml:space="preserve">987740100</t>
  </si>
  <si>
    <t xml:space="preserve">correo@hoteltierradelareina.com</t>
  </si>
  <si>
    <t xml:space="preserve">hoteltierradelareina.com</t>
  </si>
  <si>
    <t xml:space="preserve">APARTAMENTOS ALAMOS</t>
  </si>
  <si>
    <t xml:space="preserve">CARRER CA S'HEREU, 11 1; B</t>
  </si>
  <si>
    <t xml:space="preserve">reservasapartamentosalamos@hotmail.com</t>
  </si>
  <si>
    <t xml:space="preserve">apartamentosalamos.com/</t>
  </si>
  <si>
    <t xml:space="preserve">LA SENDA DE LOS ENEBROS</t>
  </si>
  <si>
    <t xml:space="preserve">CAÑADA REAL (FCA. EL HORCAJO), s/n BAJO(FINCA HORCAJO-HOTEL)</t>
  </si>
  <si>
    <t xml:space="preserve">05427</t>
  </si>
  <si>
    <t xml:space="preserve">HIGUERA DE LAS DUEÑAS</t>
  </si>
  <si>
    <t xml:space="preserve">hotelrural@lasendadelosenebros.com</t>
  </si>
  <si>
    <t xml:space="preserve">lasendadelosenebros.com</t>
  </si>
  <si>
    <t xml:space="preserve">SANT MARÇAL</t>
  </si>
  <si>
    <t xml:space="preserve">HB-000780</t>
  </si>
  <si>
    <t xml:space="preserve">CARRETERA SANT CELONI-SANT MARÇAL, KILOMETRO 28 BAJO</t>
  </si>
  <si>
    <t xml:space="preserve">08460</t>
  </si>
  <si>
    <t xml:space="preserve">MONTSENY</t>
  </si>
  <si>
    <t xml:space="preserve">info@santmarcalmontseny.com</t>
  </si>
  <si>
    <t xml:space="preserve">santmarcalmontseny.com/</t>
  </si>
  <si>
    <t xml:space="preserve">ALQUILER DE APARTAMENTOS Y CASA EN BENASQUE Y SAHÚN</t>
  </si>
  <si>
    <t xml:space="preserve">C/ LOS NOGALES, 4</t>
  </si>
  <si>
    <t xml:space="preserve">22468</t>
  </si>
  <si>
    <t xml:space="preserve">SAHÚN</t>
  </si>
  <si>
    <t xml:space="preserve">jmgabas@hotmail.es</t>
  </si>
  <si>
    <t xml:space="preserve">benasqueapartamentos.es</t>
  </si>
  <si>
    <t xml:space="preserve">HOTEL SEMPREFISTERRA</t>
  </si>
  <si>
    <t xml:space="preserve">C/ REAL, 42</t>
  </si>
  <si>
    <t xml:space="preserve">info@semprefisterra.com</t>
  </si>
  <si>
    <t xml:space="preserve">hotelsemprefisterra.com</t>
  </si>
  <si>
    <t xml:space="preserve">APARTAMENTO EL PATIO V</t>
  </si>
  <si>
    <t xml:space="preserve">CARRER COLL-VERD, 010 V, 01, 05,</t>
  </si>
  <si>
    <t xml:space="preserve">info@apartamentoelpatiov.com</t>
  </si>
  <si>
    <t xml:space="preserve">CASA VALDECABALLEROS</t>
  </si>
  <si>
    <t xml:space="preserve">C/ VALENCIA, 3 BAJO</t>
  </si>
  <si>
    <t xml:space="preserve">06689</t>
  </si>
  <si>
    <t xml:space="preserve">VALDECABALLEROS</t>
  </si>
  <si>
    <t xml:space="preserve">casavaldecaballeros@gmail.com</t>
  </si>
  <si>
    <t xml:space="preserve">casavaldecaballeros.com</t>
  </si>
  <si>
    <t xml:space="preserve">AMALIA BALDIVIA ACEBO</t>
  </si>
  <si>
    <t xml:space="preserve">CARRETERA, 2 BAJO</t>
  </si>
  <si>
    <t xml:space="preserve">06429</t>
  </si>
  <si>
    <t xml:space="preserve">BENQUERENCIA DE LA SERENA</t>
  </si>
  <si>
    <t xml:space="preserve">info@amaliabaldiviaacebo.com</t>
  </si>
  <si>
    <t xml:space="preserve">ESTUDIOS ERMITABARRI</t>
  </si>
  <si>
    <t xml:space="preserve">BARRIO ERMITABARRI, s/n</t>
  </si>
  <si>
    <t xml:space="preserve">48499</t>
  </si>
  <si>
    <t xml:space="preserve">ZEBERIO</t>
  </si>
  <si>
    <t xml:space="preserve">info@estudiosermitabarri.com</t>
  </si>
  <si>
    <t xml:space="preserve">VISITAS A MONFRAGUE</t>
  </si>
  <si>
    <t xml:space="preserve">CARRETERA NACIONAL CIENTO DIEZ,</t>
  </si>
  <si>
    <t xml:space="preserve">luismiguelgarciad1@gmail.com</t>
  </si>
  <si>
    <t xml:space="preserve">visitasamonfraguesl.com</t>
  </si>
  <si>
    <t xml:space="preserve">C/ NAVALMORAL CORIA(EX CIENTO OCHO),</t>
  </si>
  <si>
    <t xml:space="preserve">10680</t>
  </si>
  <si>
    <t xml:space="preserve">HOTEL NIEVES CHIPIONA</t>
  </si>
  <si>
    <t xml:space="preserve">H/CA/01275</t>
  </si>
  <si>
    <t xml:space="preserve">AVENIDA CÁDIZ, 67 BAJO</t>
  </si>
  <si>
    <t xml:space="preserve">hostalnieveschipiona@hotmail.com</t>
  </si>
  <si>
    <t xml:space="preserve">hotelnieveschipiona.com</t>
  </si>
  <si>
    <t xml:space="preserve">HOSPEDAJE VILLAPILAR</t>
  </si>
  <si>
    <t xml:space="preserve">AVENIDA LE DORAT, 38</t>
  </si>
  <si>
    <t xml:space="preserve">info@hospedajevillapilar.com</t>
  </si>
  <si>
    <t xml:space="preserve">hospedajevillapilar.com</t>
  </si>
  <si>
    <t xml:space="preserve">CASA RURAL DE MESTANZA</t>
  </si>
  <si>
    <t xml:space="preserve">PUERTOLLANO, 24</t>
  </si>
  <si>
    <t xml:space="preserve">13592</t>
  </si>
  <si>
    <t xml:space="preserve">MESTANZA</t>
  </si>
  <si>
    <t xml:space="preserve">casaruraldemestanza@gmail.com</t>
  </si>
  <si>
    <t xml:space="preserve">casaruraldemestanza.com</t>
  </si>
  <si>
    <t xml:space="preserve">PALACIO VILLA DE ALARCÓN</t>
  </si>
  <si>
    <t xml:space="preserve">PLAZA AUTONOMÍA, s/n</t>
  </si>
  <si>
    <t xml:space="preserve">16214</t>
  </si>
  <si>
    <t xml:space="preserve">ALARCÓN</t>
  </si>
  <si>
    <t xml:space="preserve">info@hotelvilladealarcon.com</t>
  </si>
  <si>
    <t xml:space="preserve">hotelvilladealarcon.com</t>
  </si>
  <si>
    <t xml:space="preserve">ALFAJÍA DE ANTONIO</t>
  </si>
  <si>
    <t xml:space="preserve">H/GR/01258</t>
  </si>
  <si>
    <t xml:space="preserve">C/ CARRIL, 5</t>
  </si>
  <si>
    <t xml:space="preserve">reservas@alfajiadeantonio.com</t>
  </si>
  <si>
    <t xml:space="preserve">hotelruralalpujarra.com</t>
  </si>
  <si>
    <t xml:space="preserve">EL REFUGIO DEL ALTO REY</t>
  </si>
  <si>
    <t xml:space="preserve">PARAJE BARRANCO LA HOZ, SN</t>
  </si>
  <si>
    <t xml:space="preserve">19275</t>
  </si>
  <si>
    <t xml:space="preserve">CONDEMIOS DE ARRIBA</t>
  </si>
  <si>
    <t xml:space="preserve">info@elrefugiodelaltorey.com</t>
  </si>
  <si>
    <t xml:space="preserve">APARTAMENTOS JAMAICA</t>
  </si>
  <si>
    <t xml:space="preserve">BARRERA, 3</t>
  </si>
  <si>
    <t xml:space="preserve">apartamentosjamaica@hotmail.com</t>
  </si>
  <si>
    <t xml:space="preserve">MENORCA EXPERIMENTAL</t>
  </si>
  <si>
    <t xml:space="preserve">info@menorcaexperimental.com</t>
  </si>
  <si>
    <t xml:space="preserve">menorcaexperimental.com</t>
  </si>
  <si>
    <t xml:space="preserve">MARBELLA LOVELY HOUSE</t>
  </si>
  <si>
    <t xml:space="preserve">C/ MONTEMEDIO, 315 URBANIZACION BALNCOS DE SIERRA</t>
  </si>
  <si>
    <t xml:space="preserve">info@marbellalovelyhouse.com</t>
  </si>
  <si>
    <t xml:space="preserve">ROYAL SUITES ESTEPONA</t>
  </si>
  <si>
    <t xml:space="preserve">C/ TERRAZA, 20</t>
  </si>
  <si>
    <t xml:space="preserve">info@royalsuitesestepona.com</t>
  </si>
  <si>
    <t xml:space="preserve">CORTIJO DEL MAR RESORT</t>
  </si>
  <si>
    <t xml:space="preserve">CARRETERA N-340, KILOMETRO 168 SALDA CENTRO COMERCIAL DIANA</t>
  </si>
  <si>
    <t xml:space="preserve">reservas@cortijodelmarresort.com</t>
  </si>
  <si>
    <t xml:space="preserve">cortijodelmarresort.com</t>
  </si>
  <si>
    <t xml:space="preserve">HOTEL CASA DE CALDELAS</t>
  </si>
  <si>
    <t xml:space="preserve">PRAZA PRADO, 5</t>
  </si>
  <si>
    <t xml:space="preserve">32760</t>
  </si>
  <si>
    <t xml:space="preserve">CASTRO CALDELAS</t>
  </si>
  <si>
    <t xml:space="preserve">info@hotelcasadecaldelas.com</t>
  </si>
  <si>
    <t xml:space="preserve">hotelcasadecaldelas.com</t>
  </si>
  <si>
    <t xml:space="preserve">HOTEL RURAL BERMELLAR</t>
  </si>
  <si>
    <t xml:space="preserve">C/ LARGA, 43</t>
  </si>
  <si>
    <t xml:space="preserve">info@hotelruralbermellar.com</t>
  </si>
  <si>
    <t xml:space="preserve">bermellarhotelrural.com</t>
  </si>
  <si>
    <t xml:space="preserve">AGROTURISMO BETENAMA</t>
  </si>
  <si>
    <t xml:space="preserve">C/ BETENAMA, 17</t>
  </si>
  <si>
    <t xml:space="preserve">38916</t>
  </si>
  <si>
    <t xml:space="preserve">VALVERDE</t>
  </si>
  <si>
    <t xml:space="preserve">info@agroturismobetenama.com</t>
  </si>
  <si>
    <t xml:space="preserve">HOTEL LAUREANA MARCOS</t>
  </si>
  <si>
    <t xml:space="preserve">FUENTE, 21</t>
  </si>
  <si>
    <t xml:space="preserve">40191</t>
  </si>
  <si>
    <t xml:space="preserve">ESPIRDO</t>
  </si>
  <si>
    <t xml:space="preserve">laureanamarcos@gmail.com</t>
  </si>
  <si>
    <t xml:space="preserve">LA XACONERA D´ARDENYA</t>
  </si>
  <si>
    <t xml:space="preserve">POLIGONO INSDUSTRIAL ARDENYA, 9 PARCELA 31</t>
  </si>
  <si>
    <t xml:space="preserve">43762</t>
  </si>
  <si>
    <t xml:space="preserve">LA RIERA DE GAIÀ</t>
  </si>
  <si>
    <t xml:space="preserve">info@laxaconerad´ardenya.com</t>
  </si>
  <si>
    <t xml:space="preserve">HOSPEDERIA CASA EMILIA</t>
  </si>
  <si>
    <t xml:space="preserve">CARRETERA MUNERA, KILOMETRO 10 PARAJE CERRO DEL MEDIO</t>
  </si>
  <si>
    <t xml:space="preserve">02610</t>
  </si>
  <si>
    <t xml:space="preserve">EL BONILLO</t>
  </si>
  <si>
    <t xml:space="preserve">607 808 179</t>
  </si>
  <si>
    <t xml:space="preserve">info@hospederiacasaemilia.es</t>
  </si>
  <si>
    <t xml:space="preserve">hospederiacasaemilia.es</t>
  </si>
  <si>
    <t xml:space="preserve">LA CASA DE LAS CAMELIAS</t>
  </si>
  <si>
    <t xml:space="preserve">CARRETERA FARO, s/n 0 s/n</t>
  </si>
  <si>
    <t xml:space="preserve">33700</t>
  </si>
  <si>
    <t xml:space="preserve">VALDÉS</t>
  </si>
  <si>
    <t xml:space="preserve">608 216 967</t>
  </si>
  <si>
    <t xml:space="preserve">info@lacasadelascamelias.com</t>
  </si>
  <si>
    <t xml:space="preserve">lacasadelascamelias.com</t>
  </si>
  <si>
    <t xml:space="preserve">EL HORREO DE AVILÉS</t>
  </si>
  <si>
    <t xml:space="preserve">C/ LLARANES VIEJO, 8</t>
  </si>
  <si>
    <t xml:space="preserve">33460</t>
  </si>
  <si>
    <t xml:space="preserve">616 09 72 05</t>
  </si>
  <si>
    <t xml:space="preserve">info@hotelelhorreoaviles.com</t>
  </si>
  <si>
    <t xml:space="preserve">hotelelhorreoaviles.com</t>
  </si>
  <si>
    <t xml:space="preserve">HOTEL RURAL LA TRONERA</t>
  </si>
  <si>
    <t xml:space="preserve">CAÑO, 1 BAJO</t>
  </si>
  <si>
    <t xml:space="preserve">24565</t>
  </si>
  <si>
    <t xml:space="preserve">CARRACEDELO</t>
  </si>
  <si>
    <t xml:space="preserve">616 18 26 19</t>
  </si>
  <si>
    <t xml:space="preserve">reservas@latroneradelbierzo.com</t>
  </si>
  <si>
    <t xml:space="preserve">hotelrurallatronera.com</t>
  </si>
  <si>
    <t xml:space="preserve">CHIC &amp; SAILOR BEACH HOME 3</t>
  </si>
  <si>
    <t xml:space="preserve">C/ DON JUAN JOSÉ FULLADOSA, 9</t>
  </si>
  <si>
    <t xml:space="preserve">628 52 58 33</t>
  </si>
  <si>
    <t xml:space="preserve">info@chic&amp;ilorbeachhome3.com</t>
  </si>
  <si>
    <t xml:space="preserve">URBAN SUITE SANTANDER</t>
  </si>
  <si>
    <t xml:space="preserve">CARDENAL CISNEROS, 8</t>
  </si>
  <si>
    <t xml:space="preserve">39001</t>
  </si>
  <si>
    <t xml:space="preserve">628 919 635</t>
  </si>
  <si>
    <t xml:space="preserve">hola@urbansuitesantander.com</t>
  </si>
  <si>
    <t xml:space="preserve">urbansuitesantander.com</t>
  </si>
  <si>
    <t xml:space="preserve">HOTEL LUZ ALMONASTER</t>
  </si>
  <si>
    <t xml:space="preserve">H/HU/00748</t>
  </si>
  <si>
    <t xml:space="preserve">C/ IGLESIA, 3</t>
  </si>
  <si>
    <t xml:space="preserve">638 870 129</t>
  </si>
  <si>
    <t xml:space="preserve">luzalmonaster@gmail.com</t>
  </si>
  <si>
    <t xml:space="preserve">luzhotelalmonaster.com/</t>
  </si>
  <si>
    <t xml:space="preserve">AS PALAU DELS ALEMANYS</t>
  </si>
  <si>
    <t xml:space="preserve">CARRER ALEMANYS, 10</t>
  </si>
  <si>
    <t xml:space="preserve">17004</t>
  </si>
  <si>
    <t xml:space="preserve">653 26 19 24</t>
  </si>
  <si>
    <t xml:space="preserve">info@allotjamentsingular.com</t>
  </si>
  <si>
    <t xml:space="preserve">allotjamentsingular.com</t>
  </si>
  <si>
    <t xml:space="preserve">HABITACIONES DON JUAN</t>
  </si>
  <si>
    <t xml:space="preserve">CARRER SANTA AGNÈS, 5</t>
  </si>
  <si>
    <t xml:space="preserve">656 84 40 81</t>
  </si>
  <si>
    <t xml:space="preserve">info@habitacionesdonjuan.com</t>
  </si>
  <si>
    <t xml:space="preserve">CAMINO DE LAS BARDENAS</t>
  </si>
  <si>
    <t xml:space="preserve">PLAZA NORIA, 4 BAJO</t>
  </si>
  <si>
    <t xml:space="preserve">31513</t>
  </si>
  <si>
    <t xml:space="preserve">ARGUEDAS</t>
  </si>
  <si>
    <t xml:space="preserve">657 948 971</t>
  </si>
  <si>
    <t xml:space="preserve">hotel1@caminodelasbardenas.com</t>
  </si>
  <si>
    <t xml:space="preserve">caminodelasbardenas.com</t>
  </si>
  <si>
    <t xml:space="preserve">HOTEL RURAL CASA PARRI</t>
  </si>
  <si>
    <t xml:space="preserve">REAL, 19</t>
  </si>
  <si>
    <t xml:space="preserve">19463</t>
  </si>
  <si>
    <t xml:space="preserve">POVEDA DE LA SIERRA</t>
  </si>
  <si>
    <t xml:space="preserve">660 294 854</t>
  </si>
  <si>
    <t xml:space="preserve">info@hotelcasaparri.com</t>
  </si>
  <si>
    <t xml:space="preserve">hospedajeruralparri.com</t>
  </si>
  <si>
    <t xml:space="preserve">EL PANORAMA DE TAPIA</t>
  </si>
  <si>
    <t xml:space="preserve">AVENIDA ASTURIAS, 5</t>
  </si>
  <si>
    <t xml:space="preserve">33740</t>
  </si>
  <si>
    <t xml:space="preserve">TAPIA</t>
  </si>
  <si>
    <t xml:space="preserve">662 34 93 02</t>
  </si>
  <si>
    <t xml:space="preserve">info@elpanoramadetapia.com</t>
  </si>
  <si>
    <t xml:space="preserve">hotelpanoramatapia.com/</t>
  </si>
  <si>
    <t xml:space="preserve">SABINARES DEL ARLANZA</t>
  </si>
  <si>
    <t xml:space="preserve">TURRIENDAS, 70</t>
  </si>
  <si>
    <t xml:space="preserve">09347</t>
  </si>
  <si>
    <t xml:space="preserve">PUENTEDURA</t>
  </si>
  <si>
    <t xml:space="preserve">667 470 680 </t>
  </si>
  <si>
    <t xml:space="preserve">info@sabinaresdelarlanza.com</t>
  </si>
  <si>
    <t xml:space="preserve">sabinaresdelarlanza.com</t>
  </si>
  <si>
    <t xml:space="preserve">EL PALAUET DEL PRIORAT</t>
  </si>
  <si>
    <t xml:space="preserve">PT-001050</t>
  </si>
  <si>
    <t xml:space="preserve">CARRER ERES, 9</t>
  </si>
  <si>
    <t xml:space="preserve">43360</t>
  </si>
  <si>
    <t xml:space="preserve">CORNUDELLA DE MONTSANT</t>
  </si>
  <si>
    <t xml:space="preserve">670 961 464</t>
  </si>
  <si>
    <t xml:space="preserve">info@elpalauetdelpriorat.com</t>
  </si>
  <si>
    <t xml:space="preserve">elpalauetdelpriorat.com</t>
  </si>
  <si>
    <t xml:space="preserve">PENSIÓN SAN IGNACIO GROS</t>
  </si>
  <si>
    <t xml:space="preserve">IZTUETA / IZTUETA KALEA, 5 PRINCIPAL</t>
  </si>
  <si>
    <t xml:space="preserve">info@pensiónnignaciogros.com</t>
  </si>
  <si>
    <t xml:space="preserve">PENSIONES 3 ESTRELLAS HABITACION Y APOARTAMENTOS MOLINOS Y ANTEROS</t>
  </si>
  <si>
    <t xml:space="preserve">RUA MALVARÓN, s/n BAJO</t>
  </si>
  <si>
    <t xml:space="preserve">27400</t>
  </si>
  <si>
    <t xml:space="preserve">MONFORTE DE LEMOS</t>
  </si>
  <si>
    <t xml:space="preserve">676 573 563</t>
  </si>
  <si>
    <t xml:space="preserve">info@pazomolinosdeantero.com</t>
  </si>
  <si>
    <t xml:space="preserve">pazomolinosdeantero.com</t>
  </si>
  <si>
    <t xml:space="preserve">EL RINCÓN DE RASCAFRÍA</t>
  </si>
  <si>
    <t xml:space="preserve">PLAZA DOS DE MAYO, 4</t>
  </si>
  <si>
    <t xml:space="preserve">28740</t>
  </si>
  <si>
    <t xml:space="preserve">RASCAFRÍA</t>
  </si>
  <si>
    <t xml:space="preserve">682 802 528</t>
  </si>
  <si>
    <t xml:space="preserve">reservas@elrinconderascafria.com</t>
  </si>
  <si>
    <t xml:space="preserve">elrinconderascafria.com</t>
  </si>
  <si>
    <t xml:space="preserve">LA PERLA DE FRIGILIANA BED &amp; BREAKFAST DELUXE</t>
  </si>
  <si>
    <t xml:space="preserve">PARAJE CASILLA, 66</t>
  </si>
  <si>
    <t xml:space="preserve">685 83 17 43</t>
  </si>
  <si>
    <t xml:space="preserve">info@laperladefrigiliana.com</t>
  </si>
  <si>
    <t xml:space="preserve">laperladefrigiliana.com</t>
  </si>
  <si>
    <t xml:space="preserve">SABINA HOTEL</t>
  </si>
  <si>
    <t xml:space="preserve">C/ PIEDRA LOS BARRENOS, 2</t>
  </si>
  <si>
    <t xml:space="preserve">05400</t>
  </si>
  <si>
    <t xml:space="preserve">ARENAS DE SAN PEDRO</t>
  </si>
  <si>
    <t xml:space="preserve">686 955 964</t>
  </si>
  <si>
    <t xml:space="preserve">reservas@hotelsabinaengredos.com</t>
  </si>
  <si>
    <t xml:space="preserve">hotelsabinaengredos.com</t>
  </si>
  <si>
    <t xml:space="preserve">DIVE RESORT OCEAN DREAMS TENERIFE</t>
  </si>
  <si>
    <t xml:space="preserve">PASEO MARÍTIMO, 7 LOCAL; 2</t>
  </si>
  <si>
    <t xml:space="preserve">687 45 01 11</t>
  </si>
  <si>
    <t xml:space="preserve">oceandreamstenerife@gmail.com</t>
  </si>
  <si>
    <t xml:space="preserve">oceandreamstenerife.com</t>
  </si>
  <si>
    <t xml:space="preserve">RESIDENCIA DEPORTIVA DE ISCAR</t>
  </si>
  <si>
    <t xml:space="preserve">AVENIDA JUAN CARLOS DOMÍNGUEZ, 10 BAJO(RESIDENCIA ISCAR)</t>
  </si>
  <si>
    <t xml:space="preserve">47420</t>
  </si>
  <si>
    <t xml:space="preserve">ÍSCAR</t>
  </si>
  <si>
    <t xml:space="preserve">687 739 199</t>
  </si>
  <si>
    <t xml:space="preserve">bmartin@alberguesvalladolid.com</t>
  </si>
  <si>
    <t xml:space="preserve">alberguesvalladolid.com</t>
  </si>
  <si>
    <t xml:space="preserve">HOTEL RURAL DEL MÉDICO</t>
  </si>
  <si>
    <t xml:space="preserve">C/ FUENTE, 24</t>
  </si>
  <si>
    <t xml:space="preserve">09693</t>
  </si>
  <si>
    <t xml:space="preserve">REGUMIEL DE LA SIERRA</t>
  </si>
  <si>
    <t xml:space="preserve">689 54 40 21</t>
  </si>
  <si>
    <t xml:space="preserve">info@hotelruraldelmédico.com</t>
  </si>
  <si>
    <t xml:space="preserve">hotelruraldelmedico.es/</t>
  </si>
  <si>
    <t xml:space="preserve">LA POSADA DE ABANILLAS</t>
  </si>
  <si>
    <t xml:space="preserve">BARRIO CUESTA, 4</t>
  </si>
  <si>
    <t xml:space="preserve">39549</t>
  </si>
  <si>
    <t xml:space="preserve">VAL DE SAN VICENTE</t>
  </si>
  <si>
    <t xml:space="preserve">691 78 31 71</t>
  </si>
  <si>
    <t xml:space="preserve">info@laposadadeabanillas.es</t>
  </si>
  <si>
    <t xml:space="preserve">laposadadeabanillas.es/</t>
  </si>
  <si>
    <t xml:space="preserve">PALACIO ALCÁZAR</t>
  </si>
  <si>
    <t xml:space="preserve">H/SE/01196</t>
  </si>
  <si>
    <t xml:space="preserve">PLAZA ALIANZA, 11</t>
  </si>
  <si>
    <t xml:space="preserve">807317090</t>
  </si>
  <si>
    <t xml:space="preserve">hotel@palacioalcazar.com</t>
  </si>
  <si>
    <t xml:space="preserve">hotelpalacioalcazar.com</t>
  </si>
  <si>
    <t xml:space="preserve">RITUAL EL PALMAR</t>
  </si>
  <si>
    <t xml:space="preserve">H/CA/01438</t>
  </si>
  <si>
    <t xml:space="preserve">CAMINO COLADA DEL MENOR, s/n</t>
  </si>
  <si>
    <t xml:space="preserve">11150</t>
  </si>
  <si>
    <t xml:space="preserve">VEJER DE LA FRONTERA</t>
  </si>
  <si>
    <t xml:space="preserve">856 91 64 99</t>
  </si>
  <si>
    <t xml:space="preserve">elpalmar@hotelritual.com</t>
  </si>
  <si>
    <t xml:space="preserve">hotelritualelpalmar.com</t>
  </si>
  <si>
    <t xml:space="preserve">BEQUO HOTELES</t>
  </si>
  <si>
    <t xml:space="preserve">CARRER CAN TÀPERA, 3 BAJO</t>
  </si>
  <si>
    <t xml:space="preserve">871904170</t>
  </si>
  <si>
    <t xml:space="preserve">recepcion@hotelbelvederepalma.com</t>
  </si>
  <si>
    <t xml:space="preserve">hotelbelvederepalma.com</t>
  </si>
  <si>
    <t xml:space="preserve">AMIC MIRAFLORES</t>
  </si>
  <si>
    <t xml:space="preserve">CARRER XABEC, 4</t>
  </si>
  <si>
    <t xml:space="preserve">902400661</t>
  </si>
  <si>
    <t xml:space="preserve">miraflores@amic-hotels.com</t>
  </si>
  <si>
    <t xml:space="preserve">hotelamicmiraflores.com</t>
  </si>
  <si>
    <t xml:space="preserve">CONFORTEL ISLANTILLA</t>
  </si>
  <si>
    <t xml:space="preserve">AVENIDA ISLANTILLA, s/n BAJO</t>
  </si>
  <si>
    <t xml:space="preserve">902424242</t>
  </si>
  <si>
    <t xml:space="preserve">islantillaconfortel@once.es</t>
  </si>
  <si>
    <t xml:space="preserve">confortelislantilla.com</t>
  </si>
  <si>
    <t xml:space="preserve">320</t>
  </si>
  <si>
    <t xml:space="preserve">HOTEL BALNEARIO DE CHULILLA</t>
  </si>
  <si>
    <t xml:space="preserve">C/ AFUERAS, s/n BAJO</t>
  </si>
  <si>
    <t xml:space="preserve">902747402</t>
  </si>
  <si>
    <t xml:space="preserve">info@balneariodechulilla.com</t>
  </si>
  <si>
    <t xml:space="preserve">balneariodechulilla.com</t>
  </si>
  <si>
    <t xml:space="preserve">BALNEARIO BENASSAL</t>
  </si>
  <si>
    <t xml:space="preserve">902747407</t>
  </si>
  <si>
    <t xml:space="preserve">info@balneariodebenassal.com</t>
  </si>
  <si>
    <t xml:space="preserve">balneariodebenassal.com</t>
  </si>
  <si>
    <t xml:space="preserve">HILTON MADRID AIRPORT</t>
  </si>
  <si>
    <t xml:space="preserve">AVENIDA AVENIDA HISPANIDAD, 2 - 4 AEROPUERTO</t>
  </si>
  <si>
    <t xml:space="preserve">911534000</t>
  </si>
  <si>
    <t xml:space="preserve">info.madridairport@hilton.com</t>
  </si>
  <si>
    <t xml:space="preserve">madridairport.hilton.es</t>
  </si>
  <si>
    <t xml:space="preserve">284</t>
  </si>
  <si>
    <t xml:space="preserve">HOTEL JARDIN METROPOLITANO</t>
  </si>
  <si>
    <t xml:space="preserve">AVENIDA REINA VICTORIA, 12 BAJO; CASETA DE OBRA</t>
  </si>
  <si>
    <t xml:space="preserve">911831810</t>
  </si>
  <si>
    <t xml:space="preserve">metropoliano@vphoteles.com</t>
  </si>
  <si>
    <t xml:space="preserve">metropolitano-hotel.com</t>
  </si>
  <si>
    <t xml:space="preserve">NOVOTEL MADRID</t>
  </si>
  <si>
    <t xml:space="preserve">MARTINA DÍAZ, 4</t>
  </si>
  <si>
    <t xml:space="preserve">913021909</t>
  </si>
  <si>
    <t xml:space="preserve">info@novotelmadridcenter.com</t>
  </si>
  <si>
    <t xml:space="preserve">novotelmadridcenter.com</t>
  </si>
  <si>
    <t xml:space="preserve">BEST WESTERN VILLA DE BARAJAS</t>
  </si>
  <si>
    <t xml:space="preserve">AVENIDA PARTENÓN (CAMPO DE LAS NACIONES), 5</t>
  </si>
  <si>
    <t xml:space="preserve">913292818</t>
  </si>
  <si>
    <t xml:space="preserve">reservas@hotelvilladebarajas.com</t>
  </si>
  <si>
    <t xml:space="preserve">hotelvilladebarajas.com</t>
  </si>
  <si>
    <t xml:space="preserve">TUCUSA</t>
  </si>
  <si>
    <t xml:space="preserve">GALEÓN, s/n</t>
  </si>
  <si>
    <t xml:space="preserve">913294080</t>
  </si>
  <si>
    <t xml:space="preserve">reservas@hotelsenatorbarajas.com</t>
  </si>
  <si>
    <t xml:space="preserve">senatorbarajashotel.com</t>
  </si>
  <si>
    <t xml:space="preserve">EUROSTARS PLAZA MAYOR</t>
  </si>
  <si>
    <t xml:space="preserve">DOCTOR CORTEZO, 10</t>
  </si>
  <si>
    <t xml:space="preserve">913308660</t>
  </si>
  <si>
    <t xml:space="preserve">reservas@eurostarsplazamayor.com</t>
  </si>
  <si>
    <t xml:space="preserve">eurostarsplazamayor.com</t>
  </si>
  <si>
    <t xml:space="preserve">LA POSADA DE EL CHAFLÁN</t>
  </si>
  <si>
    <t xml:space="preserve">AVENIDA PÍO XII, 34</t>
  </si>
  <si>
    <t xml:space="preserve">913450450</t>
  </si>
  <si>
    <t xml:space="preserve">posada@laposadadeelchaflan.com</t>
  </si>
  <si>
    <t xml:space="preserve">laposadadeelchaflan.com</t>
  </si>
  <si>
    <t xml:space="preserve">3 ESPIGAS</t>
  </si>
  <si>
    <t xml:space="preserve">ANTONIO PRIETO ALONSO</t>
  </si>
  <si>
    <t xml:space="preserve">C/ PADRE CLARET, 21</t>
  </si>
  <si>
    <t xml:space="preserve">28002</t>
  </si>
  <si>
    <t xml:space="preserve">914160388</t>
  </si>
  <si>
    <t xml:space="preserve">ap@jarpa.es</t>
  </si>
  <si>
    <t xml:space="preserve">antonioprietoalonso.com</t>
  </si>
  <si>
    <t xml:space="preserve">ONE SHOT 23</t>
  </si>
  <si>
    <t xml:space="preserve">PRADO, 23 BAJO</t>
  </si>
  <si>
    <t xml:space="preserve">914204290</t>
  </si>
  <si>
    <t xml:space="preserve">prado23@oneshothotels.com</t>
  </si>
  <si>
    <t xml:space="preserve">hoteloneshotprado23.com</t>
  </si>
  <si>
    <t xml:space="preserve">AVENIDA GRAN VÌA</t>
  </si>
  <si>
    <t xml:space="preserve">C/ MESONERO ROMANOS, 14 BAJO; LOCAL</t>
  </si>
  <si>
    <t xml:space="preserve">915327107</t>
  </si>
  <si>
    <t xml:space="preserve">reservas@hotelavenidagranvia.com</t>
  </si>
  <si>
    <t xml:space="preserve">hotelavenidagranvia.com</t>
  </si>
  <si>
    <t xml:space="preserve">ROSALES</t>
  </si>
  <si>
    <t xml:space="preserve">C/ MARQUÉS DE URQUIJO, 23 BAJO; LOCAL</t>
  </si>
  <si>
    <t xml:space="preserve">28008</t>
  </si>
  <si>
    <t xml:space="preserve">915420351</t>
  </si>
  <si>
    <t xml:space="preserve">arosales@apartohotel-rosales.com</t>
  </si>
  <si>
    <t xml:space="preserve">apartohotel-rosales.com</t>
  </si>
  <si>
    <t xml:space="preserve">HOTEL STERLING</t>
  </si>
  <si>
    <t xml:space="preserve">SAN BERNARDO, 29-31</t>
  </si>
  <si>
    <t xml:space="preserve">28015</t>
  </si>
  <si>
    <t xml:space="preserve">915420400</t>
  </si>
  <si>
    <t xml:space="preserve">info@hotelsterling.com</t>
  </si>
  <si>
    <t xml:space="preserve">hotelsterlingmadrid.com</t>
  </si>
  <si>
    <t xml:space="preserve">INFANTA MERCEDES</t>
  </si>
  <si>
    <t xml:space="preserve">HUESCA, 21</t>
  </si>
  <si>
    <t xml:space="preserve">915703333</t>
  </si>
  <si>
    <t xml:space="preserve">info@hotelinfantamercedes.es</t>
  </si>
  <si>
    <t xml:space="preserve">hotelinfantamercedes.es</t>
  </si>
  <si>
    <t xml:space="preserve">EXE GRAN HOTEL ALMENAR</t>
  </si>
  <si>
    <t xml:space="preserve">C/ JARAÍZ (LAS MATAS), 1 BAJO</t>
  </si>
  <si>
    <t xml:space="preserve">916308128</t>
  </si>
  <si>
    <t xml:space="preserve">info@exegranhotelalmenar.com</t>
  </si>
  <si>
    <t xml:space="preserve">exegranhotelalmenar.com</t>
  </si>
  <si>
    <t xml:space="preserve">HERITAGE MADRID HOTEL</t>
  </si>
  <si>
    <t xml:space="preserve">C/ DIEGO DE LEÓN, 43</t>
  </si>
  <si>
    <t xml:space="preserve">917027770</t>
  </si>
  <si>
    <t xml:space="preserve">info@heritagemadridhotel.com</t>
  </si>
  <si>
    <t xml:space="preserve">ARAVACA VILLAGE</t>
  </si>
  <si>
    <t xml:space="preserve">CAMINO ZARZUELA, 23</t>
  </si>
  <si>
    <t xml:space="preserve">917400892</t>
  </si>
  <si>
    <t xml:space="preserve">recepcion@hotelaravacavillage.com</t>
  </si>
  <si>
    <t xml:space="preserve">hotelaravacavillage.com</t>
  </si>
  <si>
    <t xml:space="preserve">LA POSADA DE LOS VIENTOS</t>
  </si>
  <si>
    <t xml:space="preserve">C/ ENCERRADERO, 2 BAJO; HOSTAL</t>
  </si>
  <si>
    <t xml:space="preserve">28755</t>
  </si>
  <si>
    <t xml:space="preserve">LA ACEBEDA</t>
  </si>
  <si>
    <t xml:space="preserve">918 699 195</t>
  </si>
  <si>
    <t xml:space="preserve">info@laposadadelosvientos.es</t>
  </si>
  <si>
    <t xml:space="preserve">laposadadelosvientos.es</t>
  </si>
  <si>
    <t xml:space="preserve">HOTEL RESTON VALDEMORO</t>
  </si>
  <si>
    <t xml:space="preserve">GLORIETA UNIVERSO, 12</t>
  </si>
  <si>
    <t xml:space="preserve">28341</t>
  </si>
  <si>
    <t xml:space="preserve">VALDEMORO</t>
  </si>
  <si>
    <t xml:space="preserve">918099360</t>
  </si>
  <si>
    <t xml:space="preserve">info@hotelrestonvaldemoro.es</t>
  </si>
  <si>
    <t xml:space="preserve">hotelrestonvaldemoro.es</t>
  </si>
  <si>
    <t xml:space="preserve">CASA CIRILO</t>
  </si>
  <si>
    <t xml:space="preserve">CARRETERA DEHESAS, 1</t>
  </si>
  <si>
    <t xml:space="preserve">28470</t>
  </si>
  <si>
    <t xml:space="preserve">CERCEDILLA</t>
  </si>
  <si>
    <t xml:space="preserve">918520241</t>
  </si>
  <si>
    <t xml:space="preserve">pepacirilo@yahoo.es</t>
  </si>
  <si>
    <t xml:space="preserve">hotelruralcasacirilo.es</t>
  </si>
  <si>
    <t xml:space="preserve">SAN ANTONIO</t>
  </si>
  <si>
    <t xml:space="preserve">PASEO ESTACIÓN, 23-27 1</t>
  </si>
  <si>
    <t xml:space="preserve">05001</t>
  </si>
  <si>
    <t xml:space="preserve">920222940</t>
  </si>
  <si>
    <t xml:space="preserve">info@nantonio.com</t>
  </si>
  <si>
    <t xml:space="preserve">hotelsanantonioavila.es</t>
  </si>
  <si>
    <t xml:space="preserve">HOTEL EL CARRASCAL</t>
  </si>
  <si>
    <t xml:space="preserve">CARRETERA N-110, KILOMETRO 286</t>
  </si>
  <si>
    <t xml:space="preserve">920231492</t>
  </si>
  <si>
    <t xml:space="preserve">hotel@complejoelcarrascal.com</t>
  </si>
  <si>
    <t xml:space="preserve">complejoelcarrascal.com</t>
  </si>
  <si>
    <t xml:space="preserve">LA CASA DEL TÍO TELESFORO</t>
  </si>
  <si>
    <t xml:space="preserve">C/ RANCHO LARGO, 17 BAJO</t>
  </si>
  <si>
    <t xml:space="preserve">40194</t>
  </si>
  <si>
    <t xml:space="preserve">TRESCASAS</t>
  </si>
  <si>
    <t xml:space="preserve">921407825</t>
  </si>
  <si>
    <t xml:space="preserve">info@lacadeltíotelesforo.com</t>
  </si>
  <si>
    <t xml:space="preserve">casadeltiotelesforo.com</t>
  </si>
  <si>
    <t xml:space="preserve">HOTEL EXE CASA DE LOS LINAJES</t>
  </si>
  <si>
    <t xml:space="preserve">DOCTOR VELASCO, 9 BAJO</t>
  </si>
  <si>
    <t xml:space="preserve">40003</t>
  </si>
  <si>
    <t xml:space="preserve">921414810</t>
  </si>
  <si>
    <t xml:space="preserve">info@hotelexecadeloslinajes.com</t>
  </si>
  <si>
    <t xml:space="preserve">execasadeloslinajes.com</t>
  </si>
  <si>
    <t xml:space="preserve">HOTEL RUTA DE CASTILLA</t>
  </si>
  <si>
    <t xml:space="preserve">CARRETERA RIAZA, 25 BAJO</t>
  </si>
  <si>
    <t xml:space="preserve">921441088</t>
  </si>
  <si>
    <t xml:space="preserve">info@hotelrutadecastilla.com</t>
  </si>
  <si>
    <t xml:space="preserve">HOTEL - SPA EL JARDÍN DE LA HILARIA</t>
  </si>
  <si>
    <t xml:space="preserve">CARRETERA MADRID, KILOMETRO 124 BAJO</t>
  </si>
  <si>
    <t xml:space="preserve">40109</t>
  </si>
  <si>
    <t xml:space="preserve">921478042</t>
  </si>
  <si>
    <t xml:space="preserve">informacion@eljardindelahilaria.com</t>
  </si>
  <si>
    <t xml:space="preserve">eljardindelahilaria.com</t>
  </si>
  <si>
    <t xml:space="preserve">CASAQUEMADA</t>
  </si>
  <si>
    <t xml:space="preserve">ISIDRO RODRÍGUEZ, 18 BAJO</t>
  </si>
  <si>
    <t xml:space="preserve">40500</t>
  </si>
  <si>
    <t xml:space="preserve">921550604</t>
  </si>
  <si>
    <t xml:space="preserve">reservas@alojamientoensegovia.es</t>
  </si>
  <si>
    <t xml:space="preserve">alojamientoensegovia.es</t>
  </si>
  <si>
    <t xml:space="preserve">SAN MIGUEL</t>
  </si>
  <si>
    <t xml:space="preserve">C/ LAS MORALES, 2 BAJO</t>
  </si>
  <si>
    <t xml:space="preserve">38620</t>
  </si>
  <si>
    <t xml:space="preserve">922167922</t>
  </si>
  <si>
    <t xml:space="preserve">reservas@hotelruralsanmiguel.com</t>
  </si>
  <si>
    <t xml:space="preserve">hotelruralsanmiguel.com</t>
  </si>
  <si>
    <t xml:space="preserve">CASA BLANCA</t>
  </si>
  <si>
    <t xml:space="preserve">C/ REAL, 146 BAJO</t>
  </si>
  <si>
    <t xml:space="preserve">38414</t>
  </si>
  <si>
    <t xml:space="preserve">922359621</t>
  </si>
  <si>
    <t xml:space="preserve">reservas@hotelruralcasablanca.es</t>
  </si>
  <si>
    <t xml:space="preserve">hotelruralcasablanca.es</t>
  </si>
  <si>
    <t xml:space="preserve">APARTAMENTOS FLORIDA</t>
  </si>
  <si>
    <t xml:space="preserve">C/ EL CALAFATE, 3 BAJO</t>
  </si>
  <si>
    <t xml:space="preserve">922370525</t>
  </si>
  <si>
    <t xml:space="preserve">info@apartamentosflorida.com</t>
  </si>
  <si>
    <t xml:space="preserve">TR HOTEL ATALAYA PLAYA</t>
  </si>
  <si>
    <t xml:space="preserve">C/ DINAMARCA, 3 BAJO; HOTEL ATALAYA</t>
  </si>
  <si>
    <t xml:space="preserve">922376713</t>
  </si>
  <si>
    <t xml:space="preserve">info@trhotelatalayaplaya.com</t>
  </si>
  <si>
    <t xml:space="preserve">178</t>
  </si>
  <si>
    <t xml:space="preserve">LUNA HOTELES CANARIAS</t>
  </si>
  <si>
    <t xml:space="preserve">C/ DOCTOR BARAJAS, 19 BAJO</t>
  </si>
  <si>
    <t xml:space="preserve">922385096</t>
  </si>
  <si>
    <t xml:space="preserve">info@lunahotelescanarias.com</t>
  </si>
  <si>
    <t xml:space="preserve">SUNTERRA TENERIFE SALES</t>
  </si>
  <si>
    <t xml:space="preserve">AVENIDA ATLÁNTICO, s/n BAJO</t>
  </si>
  <si>
    <t xml:space="preserve">922708023</t>
  </si>
  <si>
    <t xml:space="preserve">info@sunterratenerifeles.com</t>
  </si>
  <si>
    <t xml:space="preserve">BAHÍA PRÍNCIPE TENERIFE</t>
  </si>
  <si>
    <t xml:space="preserve">C/ IDAFE, s/n</t>
  </si>
  <si>
    <t xml:space="preserve">922723100</t>
  </si>
  <si>
    <t xml:space="preserve">info.tenerife@bahia-principe.com</t>
  </si>
  <si>
    <t xml:space="preserve">bahaprncipetenerife.com</t>
  </si>
  <si>
    <t xml:space="preserve">APARTAMENTOS MARINA TENERIFE</t>
  </si>
  <si>
    <t xml:space="preserve">C/ MINERVA, 2 BAJO; APARTAMENTO MARINO TENERIFE</t>
  </si>
  <si>
    <t xml:space="preserve">38630</t>
  </si>
  <si>
    <t xml:space="preserve">922731230</t>
  </si>
  <si>
    <t xml:space="preserve">info@clubmarina-tenerife.com</t>
  </si>
  <si>
    <t xml:space="preserve">clubmarina-tenerife.com</t>
  </si>
  <si>
    <t xml:space="preserve">LAS MADRIGUERAS</t>
  </si>
  <si>
    <t xml:space="preserve">C/ MEANDRO, s/n PLAYA DE LAS AMÉRICAS</t>
  </si>
  <si>
    <t xml:space="preserve">922777818</t>
  </si>
  <si>
    <t xml:space="preserve">reservas@hotellasmadrigueras.com</t>
  </si>
  <si>
    <t xml:space="preserve">hotellasmadrigueras.com</t>
  </si>
  <si>
    <t xml:space="preserve">H10 LAS PALMERAS</t>
  </si>
  <si>
    <t xml:space="preserve">AVENIDA RAFAEL PUIG LLUVINA, 28 BAJO</t>
  </si>
  <si>
    <t xml:space="preserve">922790991</t>
  </si>
  <si>
    <t xml:space="preserve">h10.las.palmeras@h10.es</t>
  </si>
  <si>
    <t xml:space="preserve">hotelh10laspalmeras.com</t>
  </si>
  <si>
    <t xml:space="preserve">519</t>
  </si>
  <si>
    <t xml:space="preserve">AGUAMAR</t>
  </si>
  <si>
    <t xml:space="preserve">C/ ALBANI, s/n BAJO(APARTAMENTOS AGUAMAR)</t>
  </si>
  <si>
    <t xml:space="preserve">922794407</t>
  </si>
  <si>
    <t xml:space="preserve">info@apartamentosaguamar.com</t>
  </si>
  <si>
    <t xml:space="preserve">apartamentosaguamar.com</t>
  </si>
  <si>
    <t xml:space="preserve">HOTEL RURAL PORTA COELI</t>
  </si>
  <si>
    <t xml:space="preserve">CARRETERA TAMAMES-SEQUEROS, s/n</t>
  </si>
  <si>
    <t xml:space="preserve">37659</t>
  </si>
  <si>
    <t xml:space="preserve">SAN MARTÍN DEL CASTAÑAR</t>
  </si>
  <si>
    <t xml:space="preserve">923162537</t>
  </si>
  <si>
    <t xml:space="preserve">infoportacoeli@gmail.com</t>
  </si>
  <si>
    <t xml:space="preserve">hotelruralportacoeli.es</t>
  </si>
  <si>
    <t xml:space="preserve">EL CUARTÓN DE INÉS LUNA</t>
  </si>
  <si>
    <t xml:space="preserve">CARRETERA SA-315, KILOMETRO 22, 481</t>
  </si>
  <si>
    <t xml:space="preserve">37216</t>
  </si>
  <si>
    <t xml:space="preserve">POZOS DE HINOJO</t>
  </si>
  <si>
    <t xml:space="preserve">923169462</t>
  </si>
  <si>
    <t xml:space="preserve">info@elcuartondeinesluna.com</t>
  </si>
  <si>
    <t xml:space="preserve">elcuartondeinesluna.com</t>
  </si>
  <si>
    <t xml:space="preserve">HOSTAL GOYA</t>
  </si>
  <si>
    <t xml:space="preserve">PASEO CARMELITAS, 58, (62 - 1.º)</t>
  </si>
  <si>
    <t xml:space="preserve">37007</t>
  </si>
  <si>
    <t xml:space="preserve">923267886</t>
  </si>
  <si>
    <t xml:space="preserve">info@hostalgoyasalamanca.com</t>
  </si>
  <si>
    <t xml:space="preserve">hostalgoyasalamanca.com</t>
  </si>
  <si>
    <t xml:space="preserve">APARTAHOTEL EL TOBOSO</t>
  </si>
  <si>
    <t xml:space="preserve">CLAVEL, 7 BAJO</t>
  </si>
  <si>
    <t xml:space="preserve">923271462</t>
  </si>
  <si>
    <t xml:space="preserve">info@apartahoteleltoboso.com</t>
  </si>
  <si>
    <t xml:space="preserve">BAÑOS DE RETORTILLO</t>
  </si>
  <si>
    <t xml:space="preserve">C/ ZAMORA, 4446 3 DERECHA</t>
  </si>
  <si>
    <t xml:space="preserve">923708385</t>
  </si>
  <si>
    <t xml:space="preserve">ameli106@hotmail.com</t>
  </si>
  <si>
    <t xml:space="preserve">balnearioretortillo.com</t>
  </si>
  <si>
    <t xml:space="preserve">HOTEL COTO DE LA SERENA</t>
  </si>
  <si>
    <t xml:space="preserve">PLAZA ESPAÑA, 6</t>
  </si>
  <si>
    <t xml:space="preserve">06427</t>
  </si>
  <si>
    <t xml:space="preserve">MONTERRUBIO DE LA SERENA</t>
  </si>
  <si>
    <t xml:space="preserve">924635169</t>
  </si>
  <si>
    <t xml:space="preserve">josecarlos_lhr4@hotmail.com</t>
  </si>
  <si>
    <t xml:space="preserve">hotelcotodelaserena.com</t>
  </si>
  <si>
    <t xml:space="preserve">HOTEL BOUTIQUE ADOLFO</t>
  </si>
  <si>
    <t xml:space="preserve">PLAZA ZOCODOVER, 14</t>
  </si>
  <si>
    <t xml:space="preserve">925252919</t>
  </si>
  <si>
    <t xml:space="preserve">hotel@adolfo-toledo.com</t>
  </si>
  <si>
    <t xml:space="preserve">hotelboutiqueadolfo.com</t>
  </si>
  <si>
    <t xml:space="preserve">DOMUS PLAZA ZOCODOVER</t>
  </si>
  <si>
    <t xml:space="preserve">ARMAS, 7</t>
  </si>
  <si>
    <t xml:space="preserve">925258581</t>
  </si>
  <si>
    <t xml:space="preserve">reservas@domusplazazocodover.com</t>
  </si>
  <si>
    <t xml:space="preserve">domusplazazocodover.com</t>
  </si>
  <si>
    <t xml:space="preserve">TOLEDO IMPERIAL</t>
  </si>
  <si>
    <t xml:space="preserve">HORNO DE LOS BIZCOCHOS, 5 BAJO</t>
  </si>
  <si>
    <t xml:space="preserve">925280205</t>
  </si>
  <si>
    <t xml:space="preserve">reservas@hoteltoledoimperial.com</t>
  </si>
  <si>
    <t xml:space="preserve">hoteltoledoimperial.com</t>
  </si>
  <si>
    <t xml:space="preserve">HORNO DE LOS BIZCOCHOS, 5</t>
  </si>
  <si>
    <t xml:space="preserve">LA HOSTERIA DE OROPESA</t>
  </si>
  <si>
    <t xml:space="preserve">PASEO ESCOLAR, 5 BAJO</t>
  </si>
  <si>
    <t xml:space="preserve">45560</t>
  </si>
  <si>
    <t xml:space="preserve">OROPESA</t>
  </si>
  <si>
    <t xml:space="preserve">925430875</t>
  </si>
  <si>
    <t xml:space="preserve">reservas@lahosteriadeoropesa.com</t>
  </si>
  <si>
    <t xml:space="preserve">lahosteriadeoropesa.com</t>
  </si>
  <si>
    <t xml:space="preserve">HOTEL CARLOS I YUNCOS</t>
  </si>
  <si>
    <t xml:space="preserve">C/ CARLOS I (POLIGONO INSDUSTRIAL VILLA DE YUNCOS), 151 BAJO; HOTEL CARLOS I</t>
  </si>
  <si>
    <t xml:space="preserve">45210</t>
  </si>
  <si>
    <t xml:space="preserve">YUNCOS</t>
  </si>
  <si>
    <t xml:space="preserve">925557295</t>
  </si>
  <si>
    <t xml:space="preserve">info@hotelcarlosiyuncosu.com</t>
  </si>
  <si>
    <t xml:space="preserve">HOTEL PALOMA</t>
  </si>
  <si>
    <t xml:space="preserve">CAMPO, 12</t>
  </si>
  <si>
    <t xml:space="preserve">13700</t>
  </si>
  <si>
    <t xml:space="preserve">TOMELLOSO</t>
  </si>
  <si>
    <t xml:space="preserve">926513300</t>
  </si>
  <si>
    <t xml:space="preserve">info@hotelpalomatomelloso.es</t>
  </si>
  <si>
    <t xml:space="preserve">hotelpalomatomelloso.es</t>
  </si>
  <si>
    <t xml:space="preserve">POSADA DE LOS CABALLEROS</t>
  </si>
  <si>
    <t xml:space="preserve">RONDA SAN FRANCISCO, 31</t>
  </si>
  <si>
    <t xml:space="preserve">926882602</t>
  </si>
  <si>
    <t xml:space="preserve">info@posadaloscaballeros.com</t>
  </si>
  <si>
    <t xml:space="preserve">posadaloscaballeros.com</t>
  </si>
  <si>
    <t xml:space="preserve">GRAN HOTEL DON MANUEL</t>
  </si>
  <si>
    <t xml:space="preserve">C/ SAN JUSTO, 15 BAJO</t>
  </si>
  <si>
    <t xml:space="preserve">info@granhoteldonmanuel.com</t>
  </si>
  <si>
    <t xml:space="preserve">granhoteldonmanuel.com/</t>
  </si>
  <si>
    <t xml:space="preserve">348</t>
  </si>
  <si>
    <t xml:space="preserve">REAL MONASTERIO</t>
  </si>
  <si>
    <t xml:space="preserve">PLAZA SU MAJESTAD JUAN CARLOS I, s/n BAJO</t>
  </si>
  <si>
    <t xml:space="preserve">10140</t>
  </si>
  <si>
    <t xml:space="preserve">GUADALUPE</t>
  </si>
  <si>
    <t xml:space="preserve">927367000</t>
  </si>
  <si>
    <t xml:space="preserve">biblioteca@monasterioguadalupe.com</t>
  </si>
  <si>
    <t xml:space="preserve">monasterioguadalupe.com</t>
  </si>
  <si>
    <t xml:space="preserve">HOTEL ALONSO DE MONROY</t>
  </si>
  <si>
    <t xml:space="preserve">AUTOVIA EXTREMADURA (A-V), KILOMETRO 190</t>
  </si>
  <si>
    <t xml:space="preserve">10394</t>
  </si>
  <si>
    <t xml:space="preserve">BELVÍS DE MONROY</t>
  </si>
  <si>
    <t xml:space="preserve">927534362</t>
  </si>
  <si>
    <t xml:space="preserve">info@hotelalonsodemonroy.com</t>
  </si>
  <si>
    <t xml:space="preserve">ELBA SARA BEACH &amp; GOLF RESORT</t>
  </si>
  <si>
    <t xml:space="preserve">AVENIDA MARISMAS, 7</t>
  </si>
  <si>
    <t xml:space="preserve">928160020</t>
  </si>
  <si>
    <t xml:space="preserve">info@elbarabeach&amp;golfresort.com</t>
  </si>
  <si>
    <t xml:space="preserve">hotel-elbasarabeach.com</t>
  </si>
  <si>
    <t xml:space="preserve">266</t>
  </si>
  <si>
    <t xml:space="preserve">AQUA SUITES</t>
  </si>
  <si>
    <t xml:space="preserve">C/ ANZUELO, 23</t>
  </si>
  <si>
    <t xml:space="preserve">928510896</t>
  </si>
  <si>
    <t xml:space="preserve">reservas@aquasuiteslanzarote.com</t>
  </si>
  <si>
    <t xml:space="preserve">aquasuiteslanzarote.com</t>
  </si>
  <si>
    <t xml:space="preserve">CALIMERA PLAYA BLANCA</t>
  </si>
  <si>
    <t xml:space="preserve">CARRETERA PLAYA BLANCA (LZ-701), s/n BAJO</t>
  </si>
  <si>
    <t xml:space="preserve">928517393</t>
  </si>
  <si>
    <t xml:space="preserve">info@calimeraplayablanca.com</t>
  </si>
  <si>
    <t xml:space="preserve">H10 OCEAN SUITES</t>
  </si>
  <si>
    <t xml:space="preserve">C/ LAS PALMERAS, s/n BAJO; OLAS CLUB HOTEL.</t>
  </si>
  <si>
    <t xml:space="preserve">928536299</t>
  </si>
  <si>
    <t xml:space="preserve">h10.ocean.suites@h10hotels.com</t>
  </si>
  <si>
    <t xml:space="preserve">hotelh10oceansuites.com</t>
  </si>
  <si>
    <t xml:space="preserve">BOHEMIA SUITES &amp; SPA</t>
  </si>
  <si>
    <t xml:space="preserve">AVENIDA ESTADOS UNIDOS, 28</t>
  </si>
  <si>
    <t xml:space="preserve">928563400</t>
  </si>
  <si>
    <t xml:space="preserve">info@bohemia-grancanaria.com</t>
  </si>
  <si>
    <t xml:space="preserve">bohemia-grancanaria.com</t>
  </si>
  <si>
    <t xml:space="preserve">APARTAMENTS LA VENECIA DE CANARIAS</t>
  </si>
  <si>
    <t xml:space="preserve">URBANIZACIÓN PUERTO MOGÁN, 328 LOCAL 328</t>
  </si>
  <si>
    <t xml:space="preserve">928565600</t>
  </si>
  <si>
    <t xml:space="preserve">laveneciadecanarias@gmail.com</t>
  </si>
  <si>
    <t xml:space="preserve">laveneciadecanarias.net</t>
  </si>
  <si>
    <t xml:space="preserve">LANZAROTE PARADISE 99</t>
  </si>
  <si>
    <t xml:space="preserve">C/ YUCAS, 4 BAJO; URBANIZACIÓN LOS ANCONES</t>
  </si>
  <si>
    <t xml:space="preserve">928591566</t>
  </si>
  <si>
    <t xml:space="preserve">info@lanzaroteparadise99.com</t>
  </si>
  <si>
    <t xml:space="preserve">PARQUE TROPICAL</t>
  </si>
  <si>
    <t xml:space="preserve">AVENIDA ITALIA, 1 BAJO</t>
  </si>
  <si>
    <t xml:space="preserve">928774012</t>
  </si>
  <si>
    <t xml:space="preserve">reservas@hotelparquetropical.com</t>
  </si>
  <si>
    <t xml:space="preserve">hotelparquetropical.com</t>
  </si>
  <si>
    <t xml:space="preserve">235</t>
  </si>
  <si>
    <t xml:space="preserve">EL REFUGIO</t>
  </si>
  <si>
    <t xml:space="preserve">C/ CRUZ DE TEJEDA, s/n BAJO</t>
  </si>
  <si>
    <t xml:space="preserve">35369</t>
  </si>
  <si>
    <t xml:space="preserve">TEJEDA</t>
  </si>
  <si>
    <t xml:space="preserve">928913729</t>
  </si>
  <si>
    <t xml:space="preserve">info@hotelruralelrefugio.com</t>
  </si>
  <si>
    <t xml:space="preserve">hotelruralelrefugio.com</t>
  </si>
  <si>
    <t xml:space="preserve">DILDAKHANOVA, NAZERKE</t>
  </si>
  <si>
    <t xml:space="preserve">CARRER CAPITÀ ARENAS, 26 6; 3; DUPLICADO 26-28</t>
  </si>
  <si>
    <t xml:space="preserve">930198677</t>
  </si>
  <si>
    <t xml:space="preserve">info@dildakhanovanazerke.com</t>
  </si>
  <si>
    <t xml:space="preserve">EUROSTARS MONUMENTAL</t>
  </si>
  <si>
    <t xml:space="preserve">HB-004478</t>
  </si>
  <si>
    <t xml:space="preserve">CONSELL DE CENT, 498-500</t>
  </si>
  <si>
    <t xml:space="preserve">932320288</t>
  </si>
  <si>
    <t xml:space="preserve">info@eurostarsmonumental.com</t>
  </si>
  <si>
    <t xml:space="preserve">eurostarsmonumental.com</t>
  </si>
  <si>
    <t xml:space="preserve">BRUSTAR CENTRIC</t>
  </si>
  <si>
    <t xml:space="preserve">HB-004505</t>
  </si>
  <si>
    <t xml:space="preserve">RONDA SANT PERE, 60 1; 1; DESPACHO F</t>
  </si>
  <si>
    <t xml:space="preserve">932457844</t>
  </si>
  <si>
    <t xml:space="preserve">info@brustarcentric.com</t>
  </si>
  <si>
    <t xml:space="preserve">hotelbrustarcentric.com</t>
  </si>
  <si>
    <t xml:space="preserve">APARTAMENTOS OCEANÍA</t>
  </si>
  <si>
    <t xml:space="preserve">CONSELL DE CENT, 430 ENTRESUELO</t>
  </si>
  <si>
    <t xml:space="preserve">932652270</t>
  </si>
  <si>
    <t xml:space="preserve">apartamentosoceania@gmail.com</t>
  </si>
  <si>
    <t xml:space="preserve">apartamentosoceania.com</t>
  </si>
  <si>
    <t xml:space="preserve">HACIENDA LA BUTICARIA</t>
  </si>
  <si>
    <t xml:space="preserve">PRINCESA, 58</t>
  </si>
  <si>
    <t xml:space="preserve">932681010</t>
  </si>
  <si>
    <t xml:space="preserve">info@haciendalabuticaria.com</t>
  </si>
  <si>
    <t xml:space="preserve">BANYS ORIENTALS</t>
  </si>
  <si>
    <t xml:space="preserve">HB-004121</t>
  </si>
  <si>
    <t xml:space="preserve">CARRER ARGENTERIA, 37</t>
  </si>
  <si>
    <t xml:space="preserve">932688460</t>
  </si>
  <si>
    <t xml:space="preserve">info@banysorientals.com</t>
  </si>
  <si>
    <t xml:space="preserve">hotelbanysorientals.com</t>
  </si>
  <si>
    <t xml:space="preserve">CARRER JAUME GIRALT, 5</t>
  </si>
  <si>
    <t xml:space="preserve">BARCELONA CENTER</t>
  </si>
  <si>
    <t xml:space="preserve">HB-004296</t>
  </si>
  <si>
    <t xml:space="preserve">CARRER BALMES, 103-105 BAJO</t>
  </si>
  <si>
    <t xml:space="preserve">932730000</t>
  </si>
  <si>
    <t xml:space="preserve">barcelona@hotelescenter.com</t>
  </si>
  <si>
    <t xml:space="preserve">hotelbarcelonacenter.es</t>
  </si>
  <si>
    <t xml:space="preserve">HOTEL GAUDÍ BARCELONA</t>
  </si>
  <si>
    <t xml:space="preserve">HB-001927</t>
  </si>
  <si>
    <t xml:space="preserve">CARRER NOU DE LA RAMBLA, 12</t>
  </si>
  <si>
    <t xml:space="preserve">933179032</t>
  </si>
  <si>
    <t xml:space="preserve">gaudi@hotelgaudi.es</t>
  </si>
  <si>
    <t xml:space="preserve">hotelgaudibarcelona.com</t>
  </si>
  <si>
    <t xml:space="preserve">CITY PARK PELAYO</t>
  </si>
  <si>
    <t xml:space="preserve">HB-004236</t>
  </si>
  <si>
    <t xml:space="preserve">CARRER PELAI, 1</t>
  </si>
  <si>
    <t xml:space="preserve">933427020</t>
  </si>
  <si>
    <t xml:space="preserve">r.pelayo@hlghotels.com</t>
  </si>
  <si>
    <t xml:space="preserve">hotelcityparkpelayo.com</t>
  </si>
  <si>
    <t xml:space="preserve">SAGRADA FAMILIA</t>
  </si>
  <si>
    <t xml:space="preserve">HB-004201</t>
  </si>
  <si>
    <t xml:space="preserve">CARRER CÒRSEGA, 541 BAJO; DUPLICADO 541-543; H SAGR FAM</t>
  </si>
  <si>
    <t xml:space="preserve">934366115</t>
  </si>
  <si>
    <t xml:space="preserve">info@hotelsagradafamilia.com</t>
  </si>
  <si>
    <t xml:space="preserve">hotelsagradafamilia.com</t>
  </si>
  <si>
    <t xml:space="preserve">GRUMS</t>
  </si>
  <si>
    <t xml:space="preserve">HB-004581</t>
  </si>
  <si>
    <t xml:space="preserve">CARRER PALAUDÀRIES, 26 BAJO; ASCENSOR 1</t>
  </si>
  <si>
    <t xml:space="preserve">934420666</t>
  </si>
  <si>
    <t xml:space="preserve">info@hotelgrums.com</t>
  </si>
  <si>
    <t xml:space="preserve">hotelgrumsbarcelona.com</t>
  </si>
  <si>
    <t xml:space="preserve">BE RAMBLAS GUEST HOUSE</t>
  </si>
  <si>
    <t xml:space="preserve">CARRER NOU DE LA RAMBLA, 50</t>
  </si>
  <si>
    <t xml:space="preserve">934423669</t>
  </si>
  <si>
    <t xml:space="preserve">info@beramblasguesthouse.com</t>
  </si>
  <si>
    <t xml:space="preserve">HOTEL PORTA DE GALLECS</t>
  </si>
  <si>
    <t xml:space="preserve">CARRER GALLECS, 68</t>
  </si>
  <si>
    <t xml:space="preserve">08100</t>
  </si>
  <si>
    <t xml:space="preserve">MOLLET DEL VALLÈS</t>
  </si>
  <si>
    <t xml:space="preserve">935795800</t>
  </si>
  <si>
    <t xml:space="preserve">mollet@ciutathotels.com</t>
  </si>
  <si>
    <t xml:space="preserve">hotelportadegallecs.com</t>
  </si>
  <si>
    <t xml:space="preserve">UPPER DIAGONAL</t>
  </si>
  <si>
    <t xml:space="preserve">HB-004716</t>
  </si>
  <si>
    <t xml:space="preserve">PASSEIG MANUEL GIRONA, 7-21</t>
  </si>
  <si>
    <t xml:space="preserve">936813469</t>
  </si>
  <si>
    <t xml:space="preserve">info@hotel-upperdiagonal.com</t>
  </si>
  <si>
    <t xml:space="preserve">hotel-upperdiagonal.com</t>
  </si>
  <si>
    <t xml:space="preserve">ATZAVARA</t>
  </si>
  <si>
    <t xml:space="preserve">CARRER RIERA, 32-34 BAJO; DUPLICADO 32-34</t>
  </si>
  <si>
    <t xml:space="preserve">937423220</t>
  </si>
  <si>
    <t xml:space="preserve">info@apartamentsatzavara.com</t>
  </si>
  <si>
    <t xml:space="preserve">apartamentsatzavara.com</t>
  </si>
  <si>
    <t xml:space="preserve">INMACO</t>
  </si>
  <si>
    <t xml:space="preserve">CARRER MONTURIOL, 34 BAJO; DUPLICADO 34-42</t>
  </si>
  <si>
    <t xml:space="preserve">937661199</t>
  </si>
  <si>
    <t xml:space="preserve">info@aparthotelmiamipark.com</t>
  </si>
  <si>
    <t xml:space="preserve">aparthotelmiamipark.com</t>
  </si>
  <si>
    <t xml:space="preserve">SANTA SUSANNA RESORT</t>
  </si>
  <si>
    <t xml:space="preserve">HB-003293</t>
  </si>
  <si>
    <t xml:space="preserve">CARRETERA N-II, KILOMETRO 673 BAJO; HOTEL SANTA SUSANA</t>
  </si>
  <si>
    <t xml:space="preserve">08398</t>
  </si>
  <si>
    <t xml:space="preserve">SANTA SUSANNA</t>
  </si>
  <si>
    <t xml:space="preserve">937679259</t>
  </si>
  <si>
    <t xml:space="preserve">reservas@santasusannaresort.info</t>
  </si>
  <si>
    <t xml:space="preserve">santasusannaresort.info</t>
  </si>
  <si>
    <t xml:space="preserve">215</t>
  </si>
  <si>
    <t xml:space="preserve">CONTINENTAL</t>
  </si>
  <si>
    <t xml:space="preserve">HB-002813</t>
  </si>
  <si>
    <t xml:space="preserve">CARRER CERVANTES, 105 BAJO; HOTEL</t>
  </si>
  <si>
    <t xml:space="preserve">937690647</t>
  </si>
  <si>
    <t xml:space="preserve">info@continental.com</t>
  </si>
  <si>
    <t xml:space="preserve">marisol-continental.com</t>
  </si>
  <si>
    <t xml:space="preserve">APARTHOTEL DE SALUT L´OM</t>
  </si>
  <si>
    <t xml:space="preserve">CARRER ORATGE (CAN RECORD), 11 BAJO</t>
  </si>
  <si>
    <t xml:space="preserve">08461</t>
  </si>
  <si>
    <t xml:space="preserve">SANT ESTEVE DE PALAUTORDERA</t>
  </si>
  <si>
    <t xml:space="preserve">938482073</t>
  </si>
  <si>
    <t xml:space="preserve">info@aparthoteldelutl´om.com</t>
  </si>
  <si>
    <t xml:space="preserve">BLANCAFORT SPA TERMAL</t>
  </si>
  <si>
    <t xml:space="preserve">CARRER MINA, 7</t>
  </si>
  <si>
    <t xml:space="preserve">938605600</t>
  </si>
  <si>
    <t xml:space="preserve">info@blancafortspatermal.com</t>
  </si>
  <si>
    <t xml:space="preserve">APART HOTELS MAR BLAVA</t>
  </si>
  <si>
    <t xml:space="preserve">AVINGUDA JAUME I, 201-203 BAJO</t>
  </si>
  <si>
    <t xml:space="preserve">08880</t>
  </si>
  <si>
    <t xml:space="preserve">CUBELLES</t>
  </si>
  <si>
    <t xml:space="preserve">938955541</t>
  </si>
  <si>
    <t xml:space="preserve">info@aparthotelsmarblava.com</t>
  </si>
  <si>
    <t xml:space="preserve">DUQUES DE NAJERA</t>
  </si>
  <si>
    <t xml:space="preserve">C/ SAN LÁZARO, s/n 0 LA RIOJA</t>
  </si>
  <si>
    <t xml:space="preserve">26300</t>
  </si>
  <si>
    <t xml:space="preserve">NÁJERA</t>
  </si>
  <si>
    <t xml:space="preserve">941410421</t>
  </si>
  <si>
    <t xml:space="preserve">info@hotelduquesdenajera.com</t>
  </si>
  <si>
    <t xml:space="preserve">hotelduquesdenajera.com</t>
  </si>
  <si>
    <t xml:space="preserve">FINCA DE LOS ARANDINOS</t>
  </si>
  <si>
    <t xml:space="preserve">CARRETERA LARDERO, KILOMETRO 4, 6</t>
  </si>
  <si>
    <t xml:space="preserve">26375</t>
  </si>
  <si>
    <t xml:space="preserve">ENTRENA</t>
  </si>
  <si>
    <t xml:space="preserve">941446126</t>
  </si>
  <si>
    <t xml:space="preserve">welcome@fincadelosarandinos.com</t>
  </si>
  <si>
    <t xml:space="preserve">fincadelosarandinos.com</t>
  </si>
  <si>
    <t xml:space="preserve">HOTEL BAHÍA</t>
  </si>
  <si>
    <t xml:space="preserve">CÁDIZ, 22 BAJO</t>
  </si>
  <si>
    <t xml:space="preserve">942205000</t>
  </si>
  <si>
    <t xml:space="preserve">hotelbahia@sardinerohoteles.com</t>
  </si>
  <si>
    <t xml:space="preserve">hotelbahiasantander.com</t>
  </si>
  <si>
    <t xml:space="preserve">161</t>
  </si>
  <si>
    <t xml:space="preserve">HOSPEDAJE MARÍA MERCEDES</t>
  </si>
  <si>
    <t xml:space="preserve">C/ MARQUÉS DE LA HERMIDA, 70 1.</t>
  </si>
  <si>
    <t xml:space="preserve">39009</t>
  </si>
  <si>
    <t xml:space="preserve">942334441</t>
  </si>
  <si>
    <t xml:space="preserve">info@hostalmariamercedes.com</t>
  </si>
  <si>
    <t xml:space="preserve">hostalmariamercedes.com</t>
  </si>
  <si>
    <t xml:space="preserve">APARTAMENTOS FERNANDO DE LOS RÍOS</t>
  </si>
  <si>
    <t xml:space="preserve">C/ VIRGEN DEL CAMINO, 51 BLOQUE 19 BAJO</t>
  </si>
  <si>
    <t xml:space="preserve">942363423</t>
  </si>
  <si>
    <t xml:space="preserve">info@fernandodelosrios.house</t>
  </si>
  <si>
    <t xml:space="preserve">fernandodelosrios.house</t>
  </si>
  <si>
    <t xml:space="preserve">PALACIO DEL MAR</t>
  </si>
  <si>
    <t xml:space="preserve">C/ ALCALDE VEGA LAMERA, 5 BAJO</t>
  </si>
  <si>
    <t xml:space="preserve">942392400</t>
  </si>
  <si>
    <t xml:space="preserve">información@hotel-palaciodelmar.com</t>
  </si>
  <si>
    <t xml:space="preserve">hotel-palaciodelmar.com</t>
  </si>
  <si>
    <t xml:space="preserve">HOTEL LA ENCINA</t>
  </si>
  <si>
    <t xml:space="preserve">AVENIDA RIS, 75 BAJO</t>
  </si>
  <si>
    <t xml:space="preserve">942630141</t>
  </si>
  <si>
    <t xml:space="preserve">info@hotellaencina.com</t>
  </si>
  <si>
    <t xml:space="preserve">hotellaencinadenoja.com</t>
  </si>
  <si>
    <t xml:space="preserve">CAMINO REAL</t>
  </si>
  <si>
    <t xml:space="preserve">BARRIO FUENTE, s/n BAJO</t>
  </si>
  <si>
    <t xml:space="preserve">39511</t>
  </si>
  <si>
    <t xml:space="preserve">CABUÉRNIGA</t>
  </si>
  <si>
    <t xml:space="preserve">942706171</t>
  </si>
  <si>
    <t xml:space="preserve">info@caminorealdeselores.com</t>
  </si>
  <si>
    <t xml:space="preserve">caminorealdeselores.com</t>
  </si>
  <si>
    <t xml:space="preserve">RESERVA DEL SAJA</t>
  </si>
  <si>
    <t xml:space="preserve">942706190</t>
  </si>
  <si>
    <t xml:space="preserve">contacto@arhareservadelsaja.com</t>
  </si>
  <si>
    <t xml:space="preserve">hotelreservadelsaja.com</t>
  </si>
  <si>
    <t xml:space="preserve">REINOSA ATALAYA-LA VEGA</t>
  </si>
  <si>
    <t xml:space="preserve">AUTOVIA A-67, s/n</t>
  </si>
  <si>
    <t xml:space="preserve">39200</t>
  </si>
  <si>
    <t xml:space="preserve">CAMPOO DE ENMEDIO</t>
  </si>
  <si>
    <t xml:space="preserve">942751705</t>
  </si>
  <si>
    <t xml:space="preserve">info@reinoatalaya-lavega.com</t>
  </si>
  <si>
    <t xml:space="preserve">CONCEPCIÓN GONZÁLEZ LÓPEZ</t>
  </si>
  <si>
    <t xml:space="preserve">BARRIO CORCONTE, s/n</t>
  </si>
  <si>
    <t xml:space="preserve">39294</t>
  </si>
  <si>
    <t xml:space="preserve">CAMPOO DE YUSO</t>
  </si>
  <si>
    <t xml:space="preserve">942778351</t>
  </si>
  <si>
    <t xml:space="preserve">restauranteconchita@gmail.com</t>
  </si>
  <si>
    <t xml:space="preserve">restauranteconchita.com</t>
  </si>
  <si>
    <t xml:space="preserve">HOTEL POSADA DEL MAR</t>
  </si>
  <si>
    <t xml:space="preserve">CUBA DE ARRIBA, 2 BAJO</t>
  </si>
  <si>
    <t xml:space="preserve">942811253</t>
  </si>
  <si>
    <t xml:space="preserve">rzubi64@hotmail.com</t>
  </si>
  <si>
    <t xml:space="preserve">posadadelmarsuances.com</t>
  </si>
  <si>
    <t xml:space="preserve">HOTEL CASONA LOS CABALLEROS</t>
  </si>
  <si>
    <t xml:space="preserve">BARRIO VISPIERES, 8</t>
  </si>
  <si>
    <t xml:space="preserve">39360</t>
  </si>
  <si>
    <t xml:space="preserve">942821074</t>
  </si>
  <si>
    <t xml:space="preserve">info@casonaloscaballeros.com</t>
  </si>
  <si>
    <t xml:space="preserve">casonaloscaballeros.com</t>
  </si>
  <si>
    <t xml:space="preserve">HOTEL PALACIO DE AIETE</t>
  </si>
  <si>
    <t xml:space="preserve">GOIKO GALTZARA BERRI KALEA, 27 BAJO; HOTEL</t>
  </si>
  <si>
    <t xml:space="preserve">20009</t>
  </si>
  <si>
    <t xml:space="preserve">943210071</t>
  </si>
  <si>
    <t xml:space="preserve">info@hotelpalaciodeaiete.com</t>
  </si>
  <si>
    <t xml:space="preserve">hotelpalaciodeaiete.com</t>
  </si>
  <si>
    <t xml:space="preserve">PUERTA DE BILBAO</t>
  </si>
  <si>
    <t xml:space="preserve">C/ RÍO CASTAÑOS, 2</t>
  </si>
  <si>
    <t xml:space="preserve">48903</t>
  </si>
  <si>
    <t xml:space="preserve">944184700</t>
  </si>
  <si>
    <t xml:space="preserve">info@hotelpuertadebilbao.com</t>
  </si>
  <si>
    <t xml:space="preserve">hotelpuertadebilbao.com</t>
  </si>
  <si>
    <t xml:space="preserve">HOTEL BILBAO JARDINES</t>
  </si>
  <si>
    <t xml:space="preserve">JARDINES, 9</t>
  </si>
  <si>
    <t xml:space="preserve">944794210</t>
  </si>
  <si>
    <t xml:space="preserve">info@hotelbilbaojardines.com</t>
  </si>
  <si>
    <t xml:space="preserve">hotelbilbaojardines.com</t>
  </si>
  <si>
    <t xml:space="preserve">ATH HOTELANDGO ARASUR</t>
  </si>
  <si>
    <t xml:space="preserve">AVENIDA ÁLAVA (POLIGONO INSDUSTRIAL ARASUR), 1</t>
  </si>
  <si>
    <t xml:space="preserve">01213</t>
  </si>
  <si>
    <t xml:space="preserve">ERRIBERABEITIA</t>
  </si>
  <si>
    <t xml:space="preserve">945356824</t>
  </si>
  <si>
    <t xml:space="preserve">rec.hotelandgo@ath-hoteles.com</t>
  </si>
  <si>
    <t xml:space="preserve">athhotelandgoarasur.com</t>
  </si>
  <si>
    <t xml:space="preserve">APARTAMENTOS LA ARENA</t>
  </si>
  <si>
    <t xml:space="preserve">C/ LA ARENA-ONDARRA, 20 BAJO</t>
  </si>
  <si>
    <t xml:space="preserve">48508</t>
  </si>
  <si>
    <t xml:space="preserve">ZIERBENA</t>
  </si>
  <si>
    <t xml:space="preserve">946365454</t>
  </si>
  <si>
    <t xml:space="preserve">alexka_apart@hotmail.com</t>
  </si>
  <si>
    <t xml:space="preserve">apartamentoslaarena.com</t>
  </si>
  <si>
    <t xml:space="preserve">CASA VICENTE PALLOTTI</t>
  </si>
  <si>
    <t xml:space="preserve">BARRIO MOLINAR, 17 BAJO</t>
  </si>
  <si>
    <t xml:space="preserve">48890</t>
  </si>
  <si>
    <t xml:space="preserve">KARRANTZA HARANA/VALLE DE CARRANZA</t>
  </si>
  <si>
    <t xml:space="preserve">946806002</t>
  </si>
  <si>
    <t xml:space="preserve">info@cavicentepallotti.com</t>
  </si>
  <si>
    <t xml:space="preserve">casavicentepallotti.com</t>
  </si>
  <si>
    <t xml:space="preserve">LA HACIENDA DE MI SEÑOR</t>
  </si>
  <si>
    <t xml:space="preserve">C/ EL BARCO, 6</t>
  </si>
  <si>
    <t xml:space="preserve">09340</t>
  </si>
  <si>
    <t xml:space="preserve">LERMA</t>
  </si>
  <si>
    <t xml:space="preserve">947177052</t>
  </si>
  <si>
    <t xml:space="preserve">informacion@lahaciendademisenor.com</t>
  </si>
  <si>
    <t xml:space="preserve">lahaciendademisenor.com</t>
  </si>
  <si>
    <t xml:space="preserve">FERNÁN GONZÁLEZ</t>
  </si>
  <si>
    <t xml:space="preserve">CALERA, 17 BAJO(HOTEL FERNAN GONZALEZ</t>
  </si>
  <si>
    <t xml:space="preserve">947209443</t>
  </si>
  <si>
    <t xml:space="preserve">info@fernángonzález.com</t>
  </si>
  <si>
    <t xml:space="preserve">hotelfernangonzalez.com</t>
  </si>
  <si>
    <t xml:space="preserve">G 3 MARQUES DE BERLANGA</t>
  </si>
  <si>
    <t xml:space="preserve">MARQUÉS DE BERLANGA, 50 BAJO</t>
  </si>
  <si>
    <t xml:space="preserve">09006</t>
  </si>
  <si>
    <t xml:space="preserve">947245555</t>
  </si>
  <si>
    <t xml:space="preserve">info@g3marquesdeberlanga.com</t>
  </si>
  <si>
    <t xml:space="preserve">FORUM EVOLUCIÓN</t>
  </si>
  <si>
    <t xml:space="preserve">C/ SANTA CLARA, 8</t>
  </si>
  <si>
    <t xml:space="preserve">947256032</t>
  </si>
  <si>
    <t xml:space="preserve">info@hotelforumevolucion.com</t>
  </si>
  <si>
    <t xml:space="preserve">hotelforumevolucion.com</t>
  </si>
  <si>
    <t xml:space="preserve">LAS DEHESAS DE COSTANA HOTEL</t>
  </si>
  <si>
    <t xml:space="preserve">BURGOS, 36 BAJO</t>
  </si>
  <si>
    <t xml:space="preserve">09600</t>
  </si>
  <si>
    <t xml:space="preserve">SALAS DE LOS INFANTES</t>
  </si>
  <si>
    <t xml:space="preserve">947380447</t>
  </si>
  <si>
    <t xml:space="preserve">lasdehesasdecostana@yahoo.es</t>
  </si>
  <si>
    <t xml:space="preserve">lasdehesasdecostana.com</t>
  </si>
  <si>
    <t xml:space="preserve">HOTEL CAMINO DE SANTIAGO</t>
  </si>
  <si>
    <t xml:space="preserve">C/ SANTIAGO (TOMILLARES), 37 CARRETERA LOGROÑO KILOMETRO 102</t>
  </si>
  <si>
    <t xml:space="preserve">09193</t>
  </si>
  <si>
    <t xml:space="preserve">CASTRILLO DEL VAL</t>
  </si>
  <si>
    <t xml:space="preserve">947421293</t>
  </si>
  <si>
    <t xml:space="preserve">info@hotelcaminodentiago.com</t>
  </si>
  <si>
    <t xml:space="preserve">CIUDAD DE BURGOS</t>
  </si>
  <si>
    <t xml:space="preserve">CARRETERA MADRID-IRÚN, KILOMETRO 249 BAJO</t>
  </si>
  <si>
    <t xml:space="preserve">09199</t>
  </si>
  <si>
    <t xml:space="preserve">RUBENA</t>
  </si>
  <si>
    <t xml:space="preserve">947431041</t>
  </si>
  <si>
    <t xml:space="preserve">hotel@hotelciudaddeburgos.com</t>
  </si>
  <si>
    <t xml:space="preserve">hotelciudaddeburgos.com</t>
  </si>
  <si>
    <t xml:space="preserve">AIRE DE BARDENAS</t>
  </si>
  <si>
    <t xml:space="preserve">CARRETERA EGEA, KILOMETRO 1, 5</t>
  </si>
  <si>
    <t xml:space="preserve">948116666</t>
  </si>
  <si>
    <t xml:space="preserve">info@hotelaire.com</t>
  </si>
  <si>
    <t xml:space="preserve">hotelairedebardenas.com</t>
  </si>
  <si>
    <t xml:space="preserve">PAMPLONA EL TORO</t>
  </si>
  <si>
    <t xml:space="preserve">CARRETERA GUIPÚZCOA, KILOMETRO 5</t>
  </si>
  <si>
    <t xml:space="preserve">31195</t>
  </si>
  <si>
    <t xml:space="preserve">BERRIOPLANO/BERRIOBEITI</t>
  </si>
  <si>
    <t xml:space="preserve">948302211</t>
  </si>
  <si>
    <t xml:space="preserve">reservas@hotelpamplonaeltoro.com</t>
  </si>
  <si>
    <t xml:space="preserve">hotelpamplonaeltoro.com</t>
  </si>
  <si>
    <t xml:space="preserve">JUAN SIMÓN</t>
  </si>
  <si>
    <t xml:space="preserve">CARRETERA N-121-A, KILOMETRO 26 BAJO</t>
  </si>
  <si>
    <t xml:space="preserve">31797</t>
  </si>
  <si>
    <t xml:space="preserve">ULTZAMA</t>
  </si>
  <si>
    <t xml:space="preserve">948305052</t>
  </si>
  <si>
    <t xml:space="preserve">info@juansimón.com</t>
  </si>
  <si>
    <t xml:space="preserve">restaurantejuansimon.es</t>
  </si>
  <si>
    <t xml:space="preserve">DE ALESVES</t>
  </si>
  <si>
    <t xml:space="preserve">BAJO EL ARCO, 34 BAJO</t>
  </si>
  <si>
    <t xml:space="preserve">31330</t>
  </si>
  <si>
    <t xml:space="preserve">VILLAFRANCA</t>
  </si>
  <si>
    <t xml:space="preserve">948845686</t>
  </si>
  <si>
    <t xml:space="preserve">info@dealesves.com</t>
  </si>
  <si>
    <t xml:space="preserve">hospederiadealesves.com</t>
  </si>
  <si>
    <t xml:space="preserve">HOSPEDERIA DE ALESVES</t>
  </si>
  <si>
    <t xml:space="preserve">948846182</t>
  </si>
  <si>
    <t xml:space="preserve">info@hospederiadealesves.com</t>
  </si>
  <si>
    <t xml:space="preserve">AUÑAMENDI</t>
  </si>
  <si>
    <t xml:space="preserve">C/ URRUTIA, 23 BAJO</t>
  </si>
  <si>
    <t xml:space="preserve">31680</t>
  </si>
  <si>
    <t xml:space="preserve">OCHAGAVÍA/OTSAGABIA</t>
  </si>
  <si>
    <t xml:space="preserve">948890189</t>
  </si>
  <si>
    <t xml:space="preserve">info@hotelruralaunamendi.com</t>
  </si>
  <si>
    <t xml:space="preserve">hotelruralaunamendi.com</t>
  </si>
  <si>
    <t xml:space="preserve">TENIENTE FIGUEROA, 3 BAJO</t>
  </si>
  <si>
    <t xml:space="preserve">949211304</t>
  </si>
  <si>
    <t xml:space="preserve">info@hotelespanaguadalajara.es</t>
  </si>
  <si>
    <t xml:space="preserve">xn--hotel-espaa-beb.es/</t>
  </si>
  <si>
    <t xml:space="preserve">LOS ARCOS DE ALMONACID</t>
  </si>
  <si>
    <t xml:space="preserve">CALVO SOTELO, 14 BAJO</t>
  </si>
  <si>
    <t xml:space="preserve">19118</t>
  </si>
  <si>
    <t xml:space="preserve">ALMONACID DE ZORITA</t>
  </si>
  <si>
    <t xml:space="preserve">949376771</t>
  </si>
  <si>
    <t xml:space="preserve">info@losarcosdealmonacid.com</t>
  </si>
  <si>
    <t xml:space="preserve">HOTEL RURAL "VICTORIA"</t>
  </si>
  <si>
    <t xml:space="preserve">JUAN FRANCISCO MARTÍNEZ CATALINA, 4 BAJO</t>
  </si>
  <si>
    <t xml:space="preserve">19220</t>
  </si>
  <si>
    <t xml:space="preserve">HUMANES</t>
  </si>
  <si>
    <t xml:space="preserve">949851317</t>
  </si>
  <si>
    <t xml:space="preserve">info@hotelrural"victoria".com</t>
  </si>
  <si>
    <t xml:space="preserve">hotelruralvictoria.info</t>
  </si>
  <si>
    <t xml:space="preserve">CIUDAD ESTEPONA</t>
  </si>
  <si>
    <t xml:space="preserve">AVENIDA SAN LORENZO, 32 BAJO</t>
  </si>
  <si>
    <t xml:space="preserve">951776833</t>
  </si>
  <si>
    <t xml:space="preserve">info@ciudadestepona.com</t>
  </si>
  <si>
    <t xml:space="preserve">hotelciudadestepona.com</t>
  </si>
  <si>
    <t xml:space="preserve">HOTEL SOLYMAR MÁLAGA</t>
  </si>
  <si>
    <t xml:space="preserve">H/MA/01622</t>
  </si>
  <si>
    <t xml:space="preserve">FERRAZ, 34-36 BAJO</t>
  </si>
  <si>
    <t xml:space="preserve">952040265</t>
  </si>
  <si>
    <t xml:space="preserve">info@hotelsolymar-malaga.com</t>
  </si>
  <si>
    <t xml:space="preserve">hotelsolymar-malaga.com</t>
  </si>
  <si>
    <t xml:space="preserve">ROYAL AL-ANDALUS</t>
  </si>
  <si>
    <t xml:space="preserve">AVENIDA CARLOTA ALESSANDRI, 18 BAJO</t>
  </si>
  <si>
    <t xml:space="preserve">952058020</t>
  </si>
  <si>
    <t xml:space="preserve">rpremier@royalpremierhoteles.com</t>
  </si>
  <si>
    <t xml:space="preserve">royalpremierhoteles.com</t>
  </si>
  <si>
    <t xml:space="preserve">EL JUNCAL</t>
  </si>
  <si>
    <t xml:space="preserve">H/MA/01699</t>
  </si>
  <si>
    <t xml:space="preserve">CARRETERA BURGO, KILOMETRO 2 BAJO(NAVE)</t>
  </si>
  <si>
    <t xml:space="preserve">952114699</t>
  </si>
  <si>
    <t xml:space="preserve">reservas@hotelbodegaeljuncal.com</t>
  </si>
  <si>
    <t xml:space="preserve">hotelbodegaeljuncal.com</t>
  </si>
  <si>
    <t xml:space="preserve">HOTELES CON EMBRUJO</t>
  </si>
  <si>
    <t xml:space="preserve">952166527</t>
  </si>
  <si>
    <t xml:space="preserve">contacto@hotelesconembrujo.com</t>
  </si>
  <si>
    <t xml:space="preserve">hotelesconembrujosl.com</t>
  </si>
  <si>
    <t xml:space="preserve">HOTEL CARLOS V MÁLAGA</t>
  </si>
  <si>
    <t xml:space="preserve">H/MA/00653</t>
  </si>
  <si>
    <t xml:space="preserve">C/ CISTER, 10 BAJO; RELOJERIA</t>
  </si>
  <si>
    <t xml:space="preserve">952215120</t>
  </si>
  <si>
    <t xml:space="preserve">info@hotel-carlosvmalaga.com</t>
  </si>
  <si>
    <t xml:space="preserve">hotel-carlosvmalaga.com</t>
  </si>
  <si>
    <t xml:space="preserve">H/MA/01986</t>
  </si>
  <si>
    <t xml:space="preserve">AL ANDALUS, 3 BAJO</t>
  </si>
  <si>
    <t xml:space="preserve">952381200</t>
  </si>
  <si>
    <t xml:space="preserve">raland@royalpremierhoteles.com</t>
  </si>
  <si>
    <t xml:space="preserve">FIRST FLATOTEL INTERNATIONAL</t>
  </si>
  <si>
    <t xml:space="preserve">RONDA GOLF OESTE, 75</t>
  </si>
  <si>
    <t xml:space="preserve">952445800</t>
  </si>
  <si>
    <t xml:space="preserve">info@flatotelcostadelsol.com</t>
  </si>
  <si>
    <t xml:space="preserve">flatotelcostadelsol.com</t>
  </si>
  <si>
    <t xml:space="preserve">118</t>
  </si>
  <si>
    <t xml:space="preserve">VILLA PADIERNA THERMAS HOTEL</t>
  </si>
  <si>
    <t xml:space="preserve">H/MA/01642</t>
  </si>
  <si>
    <t xml:space="preserve">BAÑOS, 1 BAJO(BALNEARIO)</t>
  </si>
  <si>
    <t xml:space="preserve">29551</t>
  </si>
  <si>
    <t xml:space="preserve">CARRATRACA</t>
  </si>
  <si>
    <t xml:space="preserve">952489542</t>
  </si>
  <si>
    <t xml:space="preserve">info@villapadiernathermashotel.com</t>
  </si>
  <si>
    <t xml:space="preserve">thermasdecarratraca.com</t>
  </si>
  <si>
    <t xml:space="preserve">VILLA PADIERNA THERMAS</t>
  </si>
  <si>
    <t xml:space="preserve">AVENIDA ANTONIO RIOBOO, 11</t>
  </si>
  <si>
    <t xml:space="preserve">LA PERLA DE TORRENUEVA</t>
  </si>
  <si>
    <t xml:space="preserve">AVENIDA ROTA (URBANIZACIÓN TORRENUEVA), 183 -PARC 8; BAJO</t>
  </si>
  <si>
    <t xml:space="preserve">952493276</t>
  </si>
  <si>
    <t xml:space="preserve">info@laperladetorrenueva.com</t>
  </si>
  <si>
    <t xml:space="preserve">VINCCI SELECCIÓN ALEYSA</t>
  </si>
  <si>
    <t xml:space="preserve">H/MA/01676</t>
  </si>
  <si>
    <t xml:space="preserve">AVENIDA ANTONIO MACHADO, 57</t>
  </si>
  <si>
    <t xml:space="preserve">952566566</t>
  </si>
  <si>
    <t xml:space="preserve">info@vincciselecciónaley.com</t>
  </si>
  <si>
    <t xml:space="preserve">JOSÉ MARÍA EL TEMPRANILLO HOTEL</t>
  </si>
  <si>
    <t xml:space="preserve">H/MA/01660</t>
  </si>
  <si>
    <t xml:space="preserve">CARRETERA ALAMEDA-MOLLINA, KILOMETRO 1, 000 BAJO</t>
  </si>
  <si>
    <t xml:space="preserve">29530</t>
  </si>
  <si>
    <t xml:space="preserve">ALAMEDA</t>
  </si>
  <si>
    <t xml:space="preserve">952711003</t>
  </si>
  <si>
    <t xml:space="preserve">info@posadaeltempranillo.com</t>
  </si>
  <si>
    <t xml:space="preserve">posadaeltempranillo.com</t>
  </si>
  <si>
    <t xml:space="preserve">CORAL BEACH</t>
  </si>
  <si>
    <t xml:space="preserve">CARRETERA CÁDIZ (A-7), KILOMETRO 176 BAJO</t>
  </si>
  <si>
    <t xml:space="preserve">952775000</t>
  </si>
  <si>
    <t xml:space="preserve">ireland@bookassist.com</t>
  </si>
  <si>
    <t xml:space="preserve">coralbeach-marbella.com</t>
  </si>
  <si>
    <t xml:space="preserve">CASARES DEL MAR LUXURY</t>
  </si>
  <si>
    <t xml:space="preserve">CARRETERA N-340, KILOMETRO 149.2</t>
  </si>
  <si>
    <t xml:space="preserve">952804702</t>
  </si>
  <si>
    <t xml:space="preserve">info@caresdelmarluxury.com</t>
  </si>
  <si>
    <t xml:space="preserve">casaresdelmarluxury.com</t>
  </si>
  <si>
    <t xml:space="preserve">JUANA RESORT MARBELLA</t>
  </si>
  <si>
    <t xml:space="preserve">C/ VELÁZQUEZ (URBANIZACIÓN CASABLANCA), 10</t>
  </si>
  <si>
    <t xml:space="preserve">952809550</t>
  </si>
  <si>
    <t xml:space="preserve">info@juanaresortmarbella.com</t>
  </si>
  <si>
    <t xml:space="preserve">EXPLOTACIÓN HOTELERA</t>
  </si>
  <si>
    <t xml:space="preserve">URBANIZACIÓN VILLA PARRA PALOMERAS, 36 BAJO; PARCELAS A Y B</t>
  </si>
  <si>
    <t xml:space="preserve">952823712</t>
  </si>
  <si>
    <t xml:space="preserve">info@explotaciónhotelera.com</t>
  </si>
  <si>
    <t xml:space="preserve">HOSPEDERÍA RÍO ZUMETA</t>
  </si>
  <si>
    <t xml:space="preserve">H/JA/00585</t>
  </si>
  <si>
    <t xml:space="preserve">CARRETERA SANTIAGO ESPADA-JUNTAS, s/n</t>
  </si>
  <si>
    <t xml:space="preserve">953437712</t>
  </si>
  <si>
    <t xml:space="preserve">hriozumeta@gmail.com</t>
  </si>
  <si>
    <t xml:space="preserve">hospederiariozumeta.com</t>
  </si>
  <si>
    <t xml:space="preserve">HOTEL FERNANDO IV</t>
  </si>
  <si>
    <t xml:space="preserve">AVENIDA FUENTE DE LA VILLA, s/n 0 JAEN</t>
  </si>
  <si>
    <t xml:space="preserve">23600</t>
  </si>
  <si>
    <t xml:space="preserve">MARTOS</t>
  </si>
  <si>
    <t xml:space="preserve">953551575</t>
  </si>
  <si>
    <t xml:space="preserve">gerencia@hotelfernandocuarto.com</t>
  </si>
  <si>
    <t xml:space="preserve">hotelfernandocuarto.com</t>
  </si>
  <si>
    <t xml:space="preserve">LA MEZQUITA</t>
  </si>
  <si>
    <t xml:space="preserve">H/JA/00448</t>
  </si>
  <si>
    <t xml:space="preserve">AVENIDA ANDALUCÍA, 111 BAJO</t>
  </si>
  <si>
    <t xml:space="preserve">953615182</t>
  </si>
  <si>
    <t xml:space="preserve">complejolamezquita@hotmail.com</t>
  </si>
  <si>
    <t xml:space="preserve">complejolamezquita.com/</t>
  </si>
  <si>
    <t xml:space="preserve">EL MESÓN DE DESPEÑAPERROS</t>
  </si>
  <si>
    <t xml:space="preserve">H/JA/00016</t>
  </si>
  <si>
    <t xml:space="preserve">AVENIDA ANDALUCÍA, 91 BAJO</t>
  </si>
  <si>
    <t xml:space="preserve">23213</t>
  </si>
  <si>
    <t xml:space="preserve">SANTA ELENA</t>
  </si>
  <si>
    <t xml:space="preserve">953664100</t>
  </si>
  <si>
    <t xml:space="preserve">info@elmesóndedespeñaperros.com</t>
  </si>
  <si>
    <t xml:space="preserve">elmesondespenaperros.es</t>
  </si>
  <si>
    <t xml:space="preserve">HOTEL PUERTA DE CAZORLA</t>
  </si>
  <si>
    <t xml:space="preserve">H/JA/00485</t>
  </si>
  <si>
    <t xml:space="preserve">AVENIDA GUADALQUIVIR, 79</t>
  </si>
  <si>
    <t xml:space="preserve">953724342</t>
  </si>
  <si>
    <t xml:space="preserve">info@puertadecazorla.es</t>
  </si>
  <si>
    <t xml:space="preserve">hotelpuertadecazorla.es</t>
  </si>
  <si>
    <t xml:space="preserve">PUERTA DE LA LUNA</t>
  </si>
  <si>
    <t xml:space="preserve">H/JA/00594</t>
  </si>
  <si>
    <t xml:space="preserve">C/ CANÓNIGO MELGARES RAYA, 7</t>
  </si>
  <si>
    <t xml:space="preserve">953747019</t>
  </si>
  <si>
    <t xml:space="preserve">informacionyreservas@hotelpuertadelaluna.com</t>
  </si>
  <si>
    <t xml:space="preserve">hotelpuertadelaluna.com</t>
  </si>
  <si>
    <t xml:space="preserve">INTERVIAL MERCADERES</t>
  </si>
  <si>
    <t xml:space="preserve">ÁLVAREZ QUINTERO, 9 BAJO</t>
  </si>
  <si>
    <t xml:space="preserve">954224419</t>
  </si>
  <si>
    <t xml:space="preserve">info@intervialmercaderes.com</t>
  </si>
  <si>
    <t xml:space="preserve">SAN PABLO</t>
  </si>
  <si>
    <t xml:space="preserve">AVENIDA INNOVACIÓN, 10 BAJO(HOTEL SAN PABLO)</t>
  </si>
  <si>
    <t xml:space="preserve">954259907</t>
  </si>
  <si>
    <t xml:space="preserve">info@npablo.com</t>
  </si>
  <si>
    <t xml:space="preserve">hotelsanpablosevilla.es</t>
  </si>
  <si>
    <t xml:space="preserve">AC HOTEL SEVILLA FORUM</t>
  </si>
  <si>
    <t xml:space="preserve">H/SE/01021</t>
  </si>
  <si>
    <t xml:space="preserve">C/ LUIS FUENTES BEJARANO, 45 BAJO; AC HOTE</t>
  </si>
  <si>
    <t xml:space="preserve">954260690</t>
  </si>
  <si>
    <t xml:space="preserve">acsevillaforum@ac-hotels.com</t>
  </si>
  <si>
    <t xml:space="preserve">achotelsevillaforum.com</t>
  </si>
  <si>
    <t xml:space="preserve">RIBERA DE TRIANA</t>
  </si>
  <si>
    <t xml:space="preserve">H/SE/01060</t>
  </si>
  <si>
    <t xml:space="preserve">PLAZA CHAPINA, s/n BAJO</t>
  </si>
  <si>
    <t xml:space="preserve">954268000</t>
  </si>
  <si>
    <t xml:space="preserve">reservas@hrtriana.com</t>
  </si>
  <si>
    <t xml:space="preserve">hotelriberadetriana.com</t>
  </si>
  <si>
    <t xml:space="preserve">137</t>
  </si>
  <si>
    <t xml:space="preserve">ALCAZAR</t>
  </si>
  <si>
    <t xml:space="preserve">H/SE/00374</t>
  </si>
  <si>
    <t xml:space="preserve">AVENIDA MENÉNDEZ PELAYO, 10 BAJO</t>
  </si>
  <si>
    <t xml:space="preserve">954412011</t>
  </si>
  <si>
    <t xml:space="preserve">reservas@hotelalcazar.com</t>
  </si>
  <si>
    <t xml:space="preserve">hotelalcazaralgarve.com</t>
  </si>
  <si>
    <t xml:space="preserve">HOTEL AMADEUS LA MÚSICA DE SEVILLA</t>
  </si>
  <si>
    <t xml:space="preserve">H/SE/00988</t>
  </si>
  <si>
    <t xml:space="preserve">C/ SAN JOSÉ, 6</t>
  </si>
  <si>
    <t xml:space="preserve">954501443</t>
  </si>
  <si>
    <t xml:space="preserve">reservas@hotelamadeussevilla.com</t>
  </si>
  <si>
    <t xml:space="preserve">hotelamadeussevilla.com</t>
  </si>
  <si>
    <t xml:space="preserve">HOTEL SAN FRANCISCO</t>
  </si>
  <si>
    <t xml:space="preserve">C/ ÁLVAREZ QUINTERO, 38 BAJO</t>
  </si>
  <si>
    <t xml:space="preserve">954501541</t>
  </si>
  <si>
    <t xml:space="preserve">contacto@sevillasanfrancisco.es</t>
  </si>
  <si>
    <t xml:space="preserve">sevillasanfrancisco.es/</t>
  </si>
  <si>
    <t xml:space="preserve">BELLAVISTA SEVILLA</t>
  </si>
  <si>
    <t xml:space="preserve">H/SE/00804</t>
  </si>
  <si>
    <t xml:space="preserve">AVENIDA BELLAVISTA, 153 BAJO</t>
  </si>
  <si>
    <t xml:space="preserve">41014</t>
  </si>
  <si>
    <t xml:space="preserve">954693500</t>
  </si>
  <si>
    <t xml:space="preserve">info@hotelbellavistasevilla.com</t>
  </si>
  <si>
    <t xml:space="preserve">bellavistasevillasa.com</t>
  </si>
  <si>
    <t xml:space="preserve">HOTEL RESTAURANTE CARLOS V</t>
  </si>
  <si>
    <t xml:space="preserve">C/ GAITÁN, 17</t>
  </si>
  <si>
    <t xml:space="preserve">956115424</t>
  </si>
  <si>
    <t xml:space="preserve">hrcarlosvjerez@gmail.com</t>
  </si>
  <si>
    <t xml:space="preserve">facebook.com/2020carlos</t>
  </si>
  <si>
    <t xml:space="preserve">ILUNION CALAS DE CONIL</t>
  </si>
  <si>
    <t xml:space="preserve">AVENIDA MÓNACO, s/n URBANIZACIÓN CABO ROCHE</t>
  </si>
  <si>
    <t xml:space="preserve">11149</t>
  </si>
  <si>
    <t xml:space="preserve">956242996</t>
  </si>
  <si>
    <t xml:space="preserve">reservasconil@ilunionhotels.com</t>
  </si>
  <si>
    <t xml:space="preserve">ilunioncalasdeconil.com</t>
  </si>
  <si>
    <t xml:space="preserve">285</t>
  </si>
  <si>
    <t xml:space="preserve">H/CA/01184</t>
  </si>
  <si>
    <t xml:space="preserve">AVENIDA EUROPA, s/n URBANIZACIÓN CABO ROCHE</t>
  </si>
  <si>
    <t xml:space="preserve">956242999</t>
  </si>
  <si>
    <t xml:space="preserve">JEYS VILLAMARTA JEREZ</t>
  </si>
  <si>
    <t xml:space="preserve">C/ ÁVILA, 3</t>
  </si>
  <si>
    <t xml:space="preserve">11401</t>
  </si>
  <si>
    <t xml:space="preserve">956346400</t>
  </si>
  <si>
    <t xml:space="preserve">info@jeysvillamartajerez.com</t>
  </si>
  <si>
    <t xml:space="preserve">HOTEL ALMADRABA CONIL</t>
  </si>
  <si>
    <t xml:space="preserve">H/CA/01127</t>
  </si>
  <si>
    <t xml:space="preserve">SEÑORES CURAS, s/n</t>
  </si>
  <si>
    <t xml:space="preserve">956456037</t>
  </si>
  <si>
    <t xml:space="preserve">reserva@hotelalmadrabaconil.com</t>
  </si>
  <si>
    <t xml:space="preserve">hotelalmadrabaconil.com</t>
  </si>
  <si>
    <t xml:space="preserve">MONASTERIO DE SAN MIGUEL</t>
  </si>
  <si>
    <t xml:space="preserve">H/CA/00852</t>
  </si>
  <si>
    <t xml:space="preserve">C/ VIRGEN DE LOS MILAGROS, 27 BAJO; HOTELMONASTERIOSANMIG</t>
  </si>
  <si>
    <t xml:space="preserve">956540440</t>
  </si>
  <si>
    <t xml:space="preserve">info@monasteriodenmiguel.com</t>
  </si>
  <si>
    <t xml:space="preserve">145</t>
  </si>
  <si>
    <t xml:space="preserve">TRYP EL CABALLO BLANCO</t>
  </si>
  <si>
    <t xml:space="preserve">AVENIDA MADRID, 1 BAJO-B EDIFICIO</t>
  </si>
  <si>
    <t xml:space="preserve">956560926</t>
  </si>
  <si>
    <t xml:space="preserve">info@trypelcaballoblanco.com</t>
  </si>
  <si>
    <t xml:space="preserve">MISIANA</t>
  </si>
  <si>
    <t xml:space="preserve">H/CA/01086</t>
  </si>
  <si>
    <t xml:space="preserve">C/ SANCHO IV EL BRAVO, 16</t>
  </si>
  <si>
    <t xml:space="preserve">956627083</t>
  </si>
  <si>
    <t xml:space="preserve">misiana@grupolasacristiatarifa.com</t>
  </si>
  <si>
    <t xml:space="preserve">hotelmisianatarifa.com/</t>
  </si>
  <si>
    <t xml:space="preserve">HOTEL MARINA VICTORIA</t>
  </si>
  <si>
    <t xml:space="preserve">H/CA/00013</t>
  </si>
  <si>
    <t xml:space="preserve">AVENIDA MARINA, 7 BAJO</t>
  </si>
  <si>
    <t xml:space="preserve">11201</t>
  </si>
  <si>
    <t xml:space="preserve">956650111</t>
  </si>
  <si>
    <t xml:space="preserve">info@hotelmarinavictoria.es</t>
  </si>
  <si>
    <t xml:space="preserve">hotelmarinavictoria.com</t>
  </si>
  <si>
    <t xml:space="preserve">HOTEL PLAYA DE LA PLATA</t>
  </si>
  <si>
    <t xml:space="preserve">CARRETERA ATLANTERRA, 27</t>
  </si>
  <si>
    <t xml:space="preserve">956771714</t>
  </si>
  <si>
    <t xml:space="preserve">reservas@hotelplayadelaplata.com</t>
  </si>
  <si>
    <t xml:space="preserve">hotelplayadelaplata.com</t>
  </si>
  <si>
    <t xml:space="preserve">PALACIO SAN BARTOLOMÉ</t>
  </si>
  <si>
    <t xml:space="preserve">C/ SAN BARTOLOMÉ, 21</t>
  </si>
  <si>
    <t xml:space="preserve">956850946</t>
  </si>
  <si>
    <t xml:space="preserve">palaciosanbartolome@gmail.com</t>
  </si>
  <si>
    <t xml:space="preserve">palaciosanbartolome.com</t>
  </si>
  <si>
    <t xml:space="preserve">LOS JÁNDALOS SANTA MARÍA</t>
  </si>
  <si>
    <t xml:space="preserve">AVENIDA BAJAMAR, s/n ENTRAR POR C/ MOROS</t>
  </si>
  <si>
    <t xml:space="preserve">956873211</t>
  </si>
  <si>
    <t xml:space="preserve">info@losjándalosntamaría.com</t>
  </si>
  <si>
    <t xml:space="preserve">LOLA</t>
  </si>
  <si>
    <t xml:space="preserve">ROMERO, 3 BAJO</t>
  </si>
  <si>
    <t xml:space="preserve">957200305</t>
  </si>
  <si>
    <t xml:space="preserve">info@lola.com</t>
  </si>
  <si>
    <t xml:space="preserve">hotelconencantolola.com</t>
  </si>
  <si>
    <t xml:space="preserve">HOTEL EUROSTARS LAS ADELFAS</t>
  </si>
  <si>
    <t xml:space="preserve">AVENIDA ARRUZAFA, s/n BAJO</t>
  </si>
  <si>
    <t xml:space="preserve">14012</t>
  </si>
  <si>
    <t xml:space="preserve">957277420</t>
  </si>
  <si>
    <t xml:space="preserve">info@hoteleurostarslasadelfas.com</t>
  </si>
  <si>
    <t xml:space="preserve">eurostarslasadelfas.com</t>
  </si>
  <si>
    <t xml:space="preserve">HOSPEDERÍA DEL ATALIA</t>
  </si>
  <si>
    <t xml:space="preserve">BUEN PASTOR, 19 BAJO(LOCAL)</t>
  </si>
  <si>
    <t xml:space="preserve">957496659</t>
  </si>
  <si>
    <t xml:space="preserve">clientes@hospederiadelatalia.com</t>
  </si>
  <si>
    <t xml:space="preserve">hospederiadelatalia.com</t>
  </si>
  <si>
    <t xml:space="preserve">HOTEL CÓRDOBA CENTRO</t>
  </si>
  <si>
    <t xml:space="preserve">H/CO/00667</t>
  </si>
  <si>
    <t xml:space="preserve">C/ JESÚS MARÍA, 8</t>
  </si>
  <si>
    <t xml:space="preserve">957497850</t>
  </si>
  <si>
    <t xml:space="preserve">reservas@hotel-cordobacentro.es</t>
  </si>
  <si>
    <t xml:space="preserve">hotel-cordobacentro.es/</t>
  </si>
  <si>
    <t xml:space="preserve">SANTO DOMINGO</t>
  </si>
  <si>
    <t xml:space="preserve">H/CO/00624</t>
  </si>
  <si>
    <t xml:space="preserve">JUAN JIMÉNEZ CUENCA, 16</t>
  </si>
  <si>
    <t xml:space="preserve">957511100</t>
  </si>
  <si>
    <t xml:space="preserve">reservas@hotelsantodomingolucena.com</t>
  </si>
  <si>
    <t xml:space="preserve">hotelansantodomingo.com</t>
  </si>
  <si>
    <t xml:space="preserve">HOTEL LOS GIRASOLES I</t>
  </si>
  <si>
    <t xml:space="preserve">SAN JUAN DE DIOS, 48 BAJO</t>
  </si>
  <si>
    <t xml:space="preserve">958 28 07 25</t>
  </si>
  <si>
    <t xml:space="preserve">reservas@hotellosgirasoles.es</t>
  </si>
  <si>
    <t xml:space="preserve">hotellosgirasoles.es/es</t>
  </si>
  <si>
    <t xml:space="preserve">HOTEL SENATOR GRANADA SPA</t>
  </si>
  <si>
    <t xml:space="preserve">H/GR/01268</t>
  </si>
  <si>
    <t xml:space="preserve">PASEO EL VIOLÓN, s/n FREN. AL PAL. DE. CON.</t>
  </si>
  <si>
    <t xml:space="preserve">18006</t>
  </si>
  <si>
    <t xml:space="preserve">958131000</t>
  </si>
  <si>
    <t xml:space="preserve">info@hotelsenatorgranadaspa.com</t>
  </si>
  <si>
    <t xml:space="preserve">hotelsenatorgranada.com</t>
  </si>
  <si>
    <t xml:space="preserve">CAMPING MOTEL SIERRA NEVADA</t>
  </si>
  <si>
    <t xml:space="preserve">AVENIDA JUAN PABLO II, 23</t>
  </si>
  <si>
    <t xml:space="preserve">18014</t>
  </si>
  <si>
    <t xml:space="preserve">958150062</t>
  </si>
  <si>
    <t xml:space="preserve">info@campingmotelsierranevada.com</t>
  </si>
  <si>
    <t xml:space="preserve">campingsierranevada.com</t>
  </si>
  <si>
    <t xml:space="preserve">CARMEN DE LA ALCUBILLA DEL CARACOL</t>
  </si>
  <si>
    <t xml:space="preserve">H/GR/01259</t>
  </si>
  <si>
    <t xml:space="preserve">C/ REAL DE LA ALHAMBRA, s/n s/n</t>
  </si>
  <si>
    <t xml:space="preserve">958215551</t>
  </si>
  <si>
    <t xml:space="preserve">info@alcubilladelcaracol.com</t>
  </si>
  <si>
    <t xml:space="preserve">alcubilladelcaracol.com</t>
  </si>
  <si>
    <t xml:space="preserve">PALACIO DE MARIANA PINEDA</t>
  </si>
  <si>
    <t xml:space="preserve">H/GR/01363</t>
  </si>
  <si>
    <t xml:space="preserve">MESONES, 10</t>
  </si>
  <si>
    <t xml:space="preserve">958216158</t>
  </si>
  <si>
    <t xml:space="preserve">info@palaciomarianapineda.es</t>
  </si>
  <si>
    <t xml:space="preserve">palaciomarianapineda.es</t>
  </si>
  <si>
    <t xml:space="preserve">AMÉRICA</t>
  </si>
  <si>
    <t xml:space="preserve">H/GR/00035</t>
  </si>
  <si>
    <t xml:space="preserve">REAL DE LA ALHAMBRA, 53</t>
  </si>
  <si>
    <t xml:space="preserve">958227471</t>
  </si>
  <si>
    <t xml:space="preserve">reservas@hotelamericagranada.com</t>
  </si>
  <si>
    <t xml:space="preserve">hotelamericagranada.com</t>
  </si>
  <si>
    <t xml:space="preserve">HOTEL TRIUNFO GRANADA</t>
  </si>
  <si>
    <t xml:space="preserve">H/GR/00921</t>
  </si>
  <si>
    <t xml:space="preserve">PLAZA TRIUNFO, 19 BAJO; HOTEL EL TRIUNFO</t>
  </si>
  <si>
    <t xml:space="preserve">958285042</t>
  </si>
  <si>
    <t xml:space="preserve">info@hoteltriunfogranada.com</t>
  </si>
  <si>
    <t xml:space="preserve">hoteltriunfogranada.com</t>
  </si>
  <si>
    <t xml:space="preserve">WAGNER HOTELES</t>
  </si>
  <si>
    <t xml:space="preserve">LÓPEZ RUBIO, EDIFICIO TUNDIDORES 12</t>
  </si>
  <si>
    <t xml:space="preserve">958286888</t>
  </si>
  <si>
    <t xml:space="preserve">MARÍA FRANCISCA PUERTA BARRALES</t>
  </si>
  <si>
    <t xml:space="preserve">AVENIDA ANDALUCÍA, 122 BAJO</t>
  </si>
  <si>
    <t xml:space="preserve">18230</t>
  </si>
  <si>
    <t xml:space="preserve">ATARFE</t>
  </si>
  <si>
    <t xml:space="preserve">958435189</t>
  </si>
  <si>
    <t xml:space="preserve">info@hotelcoronadeatarfe.com</t>
  </si>
  <si>
    <t xml:space="preserve">hotelcoronadeatarfe.com</t>
  </si>
  <si>
    <t xml:space="preserve">HOTEL CORONA</t>
  </si>
  <si>
    <t xml:space="preserve">H/GR/01166</t>
  </si>
  <si>
    <t xml:space="preserve">C/ CUBA, 1 BAJO</t>
  </si>
  <si>
    <t xml:space="preserve">958436589</t>
  </si>
  <si>
    <t xml:space="preserve">HOTEL PONIENTE</t>
  </si>
  <si>
    <t xml:space="preserve">H/GR/01465</t>
  </si>
  <si>
    <t xml:space="preserve">CARRETERA ALHAMA, s/n A-402</t>
  </si>
  <si>
    <t xml:space="preserve">18370</t>
  </si>
  <si>
    <t xml:space="preserve">MORALEDA DE ZAFAYONA</t>
  </si>
  <si>
    <t xml:space="preserve">958443294</t>
  </si>
  <si>
    <t xml:space="preserve">info@hotelponientegranada.es</t>
  </si>
  <si>
    <t xml:space="preserve">hotelponientegranada.es</t>
  </si>
  <si>
    <t xml:space="preserve">PRÌNCIPE FELIPE</t>
  </si>
  <si>
    <t xml:space="preserve">H/GR/00994</t>
  </si>
  <si>
    <t xml:space="preserve">JACOBO CAMARERO, 32 BAJO</t>
  </si>
  <si>
    <t xml:space="preserve">18220</t>
  </si>
  <si>
    <t xml:space="preserve">ALBOLOTE</t>
  </si>
  <si>
    <t xml:space="preserve">958465411</t>
  </si>
  <si>
    <t xml:space="preserve">info@bshoteles.es</t>
  </si>
  <si>
    <t xml:space="preserve">hotelprincipefelipe.com</t>
  </si>
  <si>
    <t xml:space="preserve">HOTEL CORTIJO LANDETE</t>
  </si>
  <si>
    <t xml:space="preserve">H/GR/01519</t>
  </si>
  <si>
    <t xml:space="preserve">C/ BUGANVILLAS, 6 CH</t>
  </si>
  <si>
    <t xml:space="preserve">18151</t>
  </si>
  <si>
    <t xml:space="preserve">OGÍJARES</t>
  </si>
  <si>
    <t xml:space="preserve">958506660</t>
  </si>
  <si>
    <t xml:space="preserve">reservas@hotelcortijolandete.com</t>
  </si>
  <si>
    <t xml:space="preserve">hotelcortijolandete.com</t>
  </si>
  <si>
    <t xml:space="preserve">CAPITULACIONES</t>
  </si>
  <si>
    <t xml:space="preserve">AUTOVIA GRANADA-MÁLAGA, KILOMETRO 443 BAJO</t>
  </si>
  <si>
    <t xml:space="preserve">18320</t>
  </si>
  <si>
    <t xml:space="preserve">SANTA FE</t>
  </si>
  <si>
    <t xml:space="preserve">958513360</t>
  </si>
  <si>
    <t xml:space="preserve">hotelcapitulaciones.com</t>
  </si>
  <si>
    <t xml:space="preserve">ROOM MATE LEO</t>
  </si>
  <si>
    <t xml:space="preserve">H/GR/01500</t>
  </si>
  <si>
    <t xml:space="preserve">C/ MESONES, 15 BAJO(ROOM MATE)</t>
  </si>
  <si>
    <t xml:space="preserve">958535579</t>
  </si>
  <si>
    <t xml:space="preserve">info@roommateleo.com</t>
  </si>
  <si>
    <t xml:space="preserve">leo.room-matehotels.com</t>
  </si>
  <si>
    <t xml:space="preserve">SUITES ALBAYZIN DEL MAR</t>
  </si>
  <si>
    <t xml:space="preserve">AVENIDA COSTA DEL SOL, 23 BAJO; EDIFICIO ALBAYCIN DEL MAR</t>
  </si>
  <si>
    <t xml:space="preserve">958632161</t>
  </si>
  <si>
    <t xml:space="preserve">info@hotelalbayzindelmar.com</t>
  </si>
  <si>
    <t xml:space="preserve">hotelalbayzindelmar.com</t>
  </si>
  <si>
    <t xml:space="preserve">CUEVAS ABUELO VENTURA</t>
  </si>
  <si>
    <t xml:space="preserve">CAMINO LUGROS, 20</t>
  </si>
  <si>
    <t xml:space="preserve">18500</t>
  </si>
  <si>
    <t xml:space="preserve">GUADIX</t>
  </si>
  <si>
    <t xml:space="preserve">958664050</t>
  </si>
  <si>
    <t xml:space="preserve">info@cuevasabueloventura.com</t>
  </si>
  <si>
    <t xml:space="preserve">cuevasabueloventura.com</t>
  </si>
  <si>
    <t xml:space="preserve">APARTHOTEL FINCA LOS LLANOS</t>
  </si>
  <si>
    <t xml:space="preserve">H/GR/01106</t>
  </si>
  <si>
    <t xml:space="preserve">CARRETERA SIERRA NEVADA, s/n BAJO</t>
  </si>
  <si>
    <t xml:space="preserve">958763071</t>
  </si>
  <si>
    <t xml:space="preserve">reservas@hotelfincalosllanos.com</t>
  </si>
  <si>
    <t xml:space="preserve">hotelfincalosllanos.com</t>
  </si>
  <si>
    <t xml:space="preserve">ESTRELLA DE LAS NIEVES</t>
  </si>
  <si>
    <t xml:space="preserve">H/GR/01357</t>
  </si>
  <si>
    <t xml:space="preserve">HUERTOS, 21 BAJO</t>
  </si>
  <si>
    <t xml:space="preserve">18411</t>
  </si>
  <si>
    <t xml:space="preserve">PAMPANEIRA</t>
  </si>
  <si>
    <t xml:space="preserve">958763981</t>
  </si>
  <si>
    <t xml:space="preserve">informacion@estrelladelasnieves.com</t>
  </si>
  <si>
    <t xml:space="preserve">estrelladelasnieves.com</t>
  </si>
  <si>
    <t xml:space="preserve">CONVENTO ARACENA</t>
  </si>
  <si>
    <t xml:space="preserve">H/HU/00675</t>
  </si>
  <si>
    <t xml:space="preserve">C/ JESÚS Y MARÍA, 19 BAJO</t>
  </si>
  <si>
    <t xml:space="preserve">959126899</t>
  </si>
  <si>
    <t xml:space="preserve">hotelconventoaracena.es</t>
  </si>
  <si>
    <t xml:space="preserve">HOTEL LUZ DEL GUADIANA</t>
  </si>
  <si>
    <t xml:space="preserve">H/HU/00609</t>
  </si>
  <si>
    <t xml:space="preserve">AVENIDA ANDALUCÍA, 119</t>
  </si>
  <si>
    <t xml:space="preserve">959322002</t>
  </si>
  <si>
    <t xml:space="preserve">info@hotelluzdelguadiana.com</t>
  </si>
  <si>
    <t xml:space="preserve">hotelluzdelguadiana.com</t>
  </si>
  <si>
    <t xml:space="preserve">HOTEL PLAZA ESCRIBANO</t>
  </si>
  <si>
    <t xml:space="preserve">H/HU/00647</t>
  </si>
  <si>
    <t xml:space="preserve">C/ ESCRIBANOS, 5 BAJO</t>
  </si>
  <si>
    <t xml:space="preserve">21800</t>
  </si>
  <si>
    <t xml:space="preserve">959373063</t>
  </si>
  <si>
    <t xml:space="preserve">hpescribano@hotelplazaescribano.com</t>
  </si>
  <si>
    <t xml:space="preserve">hotelplazaescribano.com</t>
  </si>
  <si>
    <t xml:space="preserve">HOTEL MAZAGON MIG</t>
  </si>
  <si>
    <t xml:space="preserve">AVENIDA CONQUISTADORES, s/n</t>
  </si>
  <si>
    <t xml:space="preserve">959377045</t>
  </si>
  <si>
    <t xml:space="preserve">info@hotelmazagonmig.com</t>
  </si>
  <si>
    <t xml:space="preserve">ohtels.es/contacto.html</t>
  </si>
  <si>
    <t xml:space="preserve">AYAMONTE CENTER</t>
  </si>
  <si>
    <t xml:space="preserve">AVENIDA RAMÓN Y CAJAL, 2 BAJO</t>
  </si>
  <si>
    <t xml:space="preserve">959470250</t>
  </si>
  <si>
    <t xml:space="preserve">info@ayamontecenter.com</t>
  </si>
  <si>
    <t xml:space="preserve">hotelayamontecenter.com</t>
  </si>
  <si>
    <t xml:space="preserve">ISLA CANELA GOLF</t>
  </si>
  <si>
    <t xml:space="preserve">H/HU/00591</t>
  </si>
  <si>
    <t xml:space="preserve">C/ GOLF NORTE, s/n BAJO</t>
  </si>
  <si>
    <t xml:space="preserve">21409</t>
  </si>
  <si>
    <t xml:space="preserve">959477878</t>
  </si>
  <si>
    <t xml:space="preserve">hotelgolf@islacanela.es</t>
  </si>
  <si>
    <t xml:space="preserve">hotelislacanelagolf.com</t>
  </si>
  <si>
    <t xml:space="preserve">HOTEL PATILLA CIUDAD DE REQUENA</t>
  </si>
  <si>
    <t xml:space="preserve">CARRETERA NACIONAL III KILOMETRO 277, SALIDA 291 DE LA A3</t>
  </si>
  <si>
    <t xml:space="preserve">962301021</t>
  </si>
  <si>
    <t xml:space="preserve">info@hotelpatillarequena.com</t>
  </si>
  <si>
    <t xml:space="preserve">hotelpatillarequena.com</t>
  </si>
  <si>
    <t xml:space="preserve">AC HOTEL COLÓN VALENCIA</t>
  </si>
  <si>
    <t xml:space="preserve">COLÓN, 6 BAJO</t>
  </si>
  <si>
    <t xml:space="preserve">963106430</t>
  </si>
  <si>
    <t xml:space="preserve">accolon@ac-hotels.com</t>
  </si>
  <si>
    <t xml:space="preserve">achotelcolnvalencia.com</t>
  </si>
  <si>
    <t xml:space="preserve">ONE SHOT COLÓN 46</t>
  </si>
  <si>
    <t xml:space="preserve">C/ COLÓN, 46</t>
  </si>
  <si>
    <t xml:space="preserve">963146614</t>
  </si>
  <si>
    <t xml:space="preserve">colon46@oneshothotels.com</t>
  </si>
  <si>
    <t xml:space="preserve">hoteloneshotcolon46.com</t>
  </si>
  <si>
    <t xml:space="preserve">CHILL ART JARDÍN BOTÁNICO</t>
  </si>
  <si>
    <t xml:space="preserve">DOCTOR PESET CERVERA, 6 BAJO(HT JARDIN BOTANICO)</t>
  </si>
  <si>
    <t xml:space="preserve">963154012</t>
  </si>
  <si>
    <t xml:space="preserve">botanicoboutique@totalvalencia.com</t>
  </si>
  <si>
    <t xml:space="preserve">hoteljardinbotanico.com</t>
  </si>
  <si>
    <t xml:space="preserve">KRAMER</t>
  </si>
  <si>
    <t xml:space="preserve">AVENIDA CAMPANAR, 90</t>
  </si>
  <si>
    <t xml:space="preserve">963173650</t>
  </si>
  <si>
    <t xml:space="preserve">reservas@hotelkramervalencia.com</t>
  </si>
  <si>
    <t xml:space="preserve">hotelkramervalencia.com</t>
  </si>
  <si>
    <t xml:space="preserve">PRIMUS VALENCIA</t>
  </si>
  <si>
    <t xml:space="preserve">MENORCA, 22 BAJO</t>
  </si>
  <si>
    <t xml:space="preserve">963318474</t>
  </si>
  <si>
    <t xml:space="preserve">info@hotelprimusvalencia.com</t>
  </si>
  <si>
    <t xml:space="preserve">hotelprimusvalencia.com</t>
  </si>
  <si>
    <t xml:space="preserve">253</t>
  </si>
  <si>
    <t xml:space="preserve">SH INGLES</t>
  </si>
  <si>
    <t xml:space="preserve">CARRER MARQUÉS DE DOS AIGÜES, 6 BAJO; HOTEL MELIA INGLES</t>
  </si>
  <si>
    <t xml:space="preserve">963516426</t>
  </si>
  <si>
    <t xml:space="preserve">ingles@sh-hoteles.com</t>
  </si>
  <si>
    <t xml:space="preserve">hotelinglesboutique.com</t>
  </si>
  <si>
    <t xml:space="preserve">CASUAL HOTEL VALENCIA</t>
  </si>
  <si>
    <t xml:space="preserve">CONVENTO SAN FRANCISCO, 7</t>
  </si>
  <si>
    <t xml:space="preserve">963517460</t>
  </si>
  <si>
    <t xml:space="preserve">info@casualhotelvalencia.com</t>
  </si>
  <si>
    <t xml:space="preserve">casualhotelvalencia.com</t>
  </si>
  <si>
    <t xml:space="preserve">PUERTA VALENCIA</t>
  </si>
  <si>
    <t xml:space="preserve">AVENIDA CARDENAL BENLLOCH, 28 BAJO; E.B.</t>
  </si>
  <si>
    <t xml:space="preserve">963936395</t>
  </si>
  <si>
    <t xml:space="preserve">hotelpuertavalencia.com</t>
  </si>
  <si>
    <t xml:space="preserve">157</t>
  </si>
  <si>
    <t xml:space="preserve">RESIDENCIA REAL</t>
  </si>
  <si>
    <t xml:space="preserve">PLAZA REAL, 2 BAJO</t>
  </si>
  <si>
    <t xml:space="preserve">12001</t>
  </si>
  <si>
    <t xml:space="preserve">964211944</t>
  </si>
  <si>
    <t xml:space="preserve">hotelrealcastellon@gmail.com</t>
  </si>
  <si>
    <t xml:space="preserve">hotelresidenciareal.com</t>
  </si>
  <si>
    <t xml:space="preserve">HOTEL JARDÍN DE BELLVER</t>
  </si>
  <si>
    <t xml:space="preserve">C/ TERMALISMO, 100</t>
  </si>
  <si>
    <t xml:space="preserve">964300004</t>
  </si>
  <si>
    <t xml:space="preserve">info@hoteljardíndebellver.com</t>
  </si>
  <si>
    <t xml:space="preserve">hoteljardindebellver.es</t>
  </si>
  <si>
    <t xml:space="preserve">HOTEL RH VINARÒS PLAYA</t>
  </si>
  <si>
    <t xml:space="preserve">C/ FEBRER DE LA TORRE, 2</t>
  </si>
  <si>
    <t xml:space="preserve">12500</t>
  </si>
  <si>
    <t xml:space="preserve">VINAROS</t>
  </si>
  <si>
    <t xml:space="preserve">964402121</t>
  </si>
  <si>
    <t xml:space="preserve">vinarosplaya@hotelesrh.com</t>
  </si>
  <si>
    <t xml:space="preserve">hotelrhvinarosplaya.com</t>
  </si>
  <si>
    <t xml:space="preserve">VINARÒS</t>
  </si>
  <si>
    <t xml:space="preserve">HOTEL RH VINARÒS AURA</t>
  </si>
  <si>
    <t xml:space="preserve">C/ ROSELL</t>
  </si>
  <si>
    <t xml:space="preserve">964407079</t>
  </si>
  <si>
    <t xml:space="preserve">vinarosaura@hotelesrh.com</t>
  </si>
  <si>
    <t xml:space="preserve">hotelrhvinarosaura.com/</t>
  </si>
  <si>
    <t xml:space="preserve">ACUALANDIA</t>
  </si>
  <si>
    <t xml:space="preserve">AVENIDA PAPA LUNA, s/n, BAJO</t>
  </si>
  <si>
    <t xml:space="preserve">964480326</t>
  </si>
  <si>
    <t xml:space="preserve">info@hotelesmediterraneo.com</t>
  </si>
  <si>
    <t xml:space="preserve">hotelesmediterraneo.com</t>
  </si>
  <si>
    <t xml:space="preserve">APARTHOTEL ACUALANDIA</t>
  </si>
  <si>
    <t xml:space="preserve">AVENIDA PAPA LUNA, 96 BAJOS</t>
  </si>
  <si>
    <t xml:space="preserve">964480914</t>
  </si>
  <si>
    <t xml:space="preserve">ACUAZUL</t>
  </si>
  <si>
    <t xml:space="preserve">AVENIDA PAPA LUNA, 47 BAJO</t>
  </si>
  <si>
    <t xml:space="preserve">964489420</t>
  </si>
  <si>
    <t xml:space="preserve">APARTHOTEL ACUAZUL</t>
  </si>
  <si>
    <t xml:space="preserve">CAMPANILE</t>
  </si>
  <si>
    <t xml:space="preserve">RONDA VALL D'UIXO, s/n ESQUINA PETRER</t>
  </si>
  <si>
    <t xml:space="preserve">03206</t>
  </si>
  <si>
    <t xml:space="preserve">965435760</t>
  </si>
  <si>
    <t xml:space="preserve">ciudaddeelche@yithoteles.com</t>
  </si>
  <si>
    <t xml:space="preserve">hotelciudaddeelche.com/</t>
  </si>
  <si>
    <t xml:space="preserve">EL MÁS DE LA CASA BLANCA</t>
  </si>
  <si>
    <t xml:space="preserve">CAMI REIAL BENIMARFULL, s/n AP. CORREUS 58</t>
  </si>
  <si>
    <t xml:space="preserve">03830</t>
  </si>
  <si>
    <t xml:space="preserve">MURO DE ALCOY</t>
  </si>
  <si>
    <t xml:space="preserve">965529393</t>
  </si>
  <si>
    <t xml:space="preserve">info@elmasdelacasablanca.com</t>
  </si>
  <si>
    <t xml:space="preserve">elmasdelacasablanca.com</t>
  </si>
  <si>
    <t xml:space="preserve">HOTEL ROCINANTE</t>
  </si>
  <si>
    <t xml:space="preserve">PASSATGE DE BENICOLADA, 3 - D</t>
  </si>
  <si>
    <t xml:space="preserve">965831200</t>
  </si>
  <si>
    <t xml:space="preserve">info@hotelrocinante.com</t>
  </si>
  <si>
    <t xml:space="preserve">hotelrocinantecalpe.com</t>
  </si>
  <si>
    <t xml:space="preserve">PARTIDA BENICOLADA, 3</t>
  </si>
  <si>
    <t xml:space="preserve">CARRER LA MAR, 65 BAJO</t>
  </si>
  <si>
    <t xml:space="preserve">03590</t>
  </si>
  <si>
    <t xml:space="preserve">ALTEA</t>
  </si>
  <si>
    <t xml:space="preserve">965840400</t>
  </si>
  <si>
    <t xml:space="preserve">info@hotelsanmiguelaltea.es</t>
  </si>
  <si>
    <t xml:space="preserve">hotelsanmiguelaltea.es/</t>
  </si>
  <si>
    <t xml:space="preserve">MAGIC VILLA BENIDORM</t>
  </si>
  <si>
    <t xml:space="preserve">GERONA, 44</t>
  </si>
  <si>
    <t xml:space="preserve">965850699</t>
  </si>
  <si>
    <t xml:space="preserve">rvillabenidorm@hoteles-costablanca.com</t>
  </si>
  <si>
    <t xml:space="preserve">hoteles-costablanca.com</t>
  </si>
  <si>
    <t xml:space="preserve">MAGIC FENICIA</t>
  </si>
  <si>
    <t xml:space="preserve">MERCADO, 9</t>
  </si>
  <si>
    <t xml:space="preserve">965851146</t>
  </si>
  <si>
    <t xml:space="preserve">reservas@magichotelgroup.com</t>
  </si>
  <si>
    <t xml:space="preserve">MAGIC TROPICANA SUITES</t>
  </si>
  <si>
    <t xml:space="preserve">C/ AMSTERDAM, s/n BAJO</t>
  </si>
  <si>
    <t xml:space="preserve">965853456</t>
  </si>
  <si>
    <t xml:space="preserve">rtropicasiut@hoteles-costablanca.com</t>
  </si>
  <si>
    <t xml:space="preserve">MARINA</t>
  </si>
  <si>
    <t xml:space="preserve">AVENIDA CUENCA, 6 BAJO</t>
  </si>
  <si>
    <t xml:space="preserve">965853762</t>
  </si>
  <si>
    <t xml:space="preserve">central@hotelmarinabenidorm.net</t>
  </si>
  <si>
    <t xml:space="preserve">marinahotelbenidorm.com</t>
  </si>
  <si>
    <t xml:space="preserve">312</t>
  </si>
  <si>
    <t xml:space="preserve">VILLA DEL MAR</t>
  </si>
  <si>
    <t xml:space="preserve">AVENIDA ARMADA ESPAÑOLA, 1 BAJO(HOTEL MONIKA HOLIDAY</t>
  </si>
  <si>
    <t xml:space="preserve">965854550</t>
  </si>
  <si>
    <t xml:space="preserve">reservas@hotelvilladelmar.com.es</t>
  </si>
  <si>
    <t xml:space="preserve">hotelvilladelmar.com.es</t>
  </si>
  <si>
    <t xml:space="preserve">MAGIC MONIKA HOLIDAYS APARTHOTEL</t>
  </si>
  <si>
    <t xml:space="preserve">CALA FINESTRAT, s/n</t>
  </si>
  <si>
    <t xml:space="preserve">NEW TREBOL APARTMENTS</t>
  </si>
  <si>
    <t xml:space="preserve">AVENIDA FILIPINAS, 9 1C EDIFICIO TRÉBOL</t>
  </si>
  <si>
    <t xml:space="preserve">966025671</t>
  </si>
  <si>
    <t xml:space="preserve">info@newtrebolapartments.com</t>
  </si>
  <si>
    <t xml:space="preserve">FINCAHOTEL CASES DE SANT JAUME</t>
  </si>
  <si>
    <t xml:space="preserve">PARTIDA PARATELLA, 44</t>
  </si>
  <si>
    <t xml:space="preserve">966497017</t>
  </si>
  <si>
    <t xml:space="preserve">info@cases-de-sant-jaume.com</t>
  </si>
  <si>
    <t xml:space="preserve">cases-de-sant-jaume.com</t>
  </si>
  <si>
    <t xml:space="preserve">SANTARA WELLNESS RESORT</t>
  </si>
  <si>
    <t xml:space="preserve">MONTE SANTA POLA, 13</t>
  </si>
  <si>
    <t xml:space="preserve">03130</t>
  </si>
  <si>
    <t xml:space="preserve">SANTA POLA</t>
  </si>
  <si>
    <t xml:space="preserve">966619010</t>
  </si>
  <si>
    <t xml:space="preserve">info@ntarawellnessresort.com</t>
  </si>
  <si>
    <t xml:space="preserve">MELIÁ PALACIO DE TUDEMIR</t>
  </si>
  <si>
    <t xml:space="preserve">ALFONSO XIII, 1</t>
  </si>
  <si>
    <t xml:space="preserve">03300</t>
  </si>
  <si>
    <t xml:space="preserve">ORIHUELA</t>
  </si>
  <si>
    <t xml:space="preserve">966738010</t>
  </si>
  <si>
    <t xml:space="preserve">melia.palacio.de.tudemir@melia.com</t>
  </si>
  <si>
    <t xml:space="preserve">hotelpalaciotudemir.com</t>
  </si>
  <si>
    <t xml:space="preserve">ORIHUELA COSTA</t>
  </si>
  <si>
    <t xml:space="preserve">AVENIDA PALMERAS, 2</t>
  </si>
  <si>
    <t xml:space="preserve">03189</t>
  </si>
  <si>
    <t xml:space="preserve">966760800</t>
  </si>
  <si>
    <t xml:space="preserve">recepcion@oriolcosta.com</t>
  </si>
  <si>
    <t xml:space="preserve">orihuelacostaresort.com</t>
  </si>
  <si>
    <t xml:space="preserve">EL ARTISTA DEL PARAÍSO</t>
  </si>
  <si>
    <t xml:space="preserve">PARTIDA PARAÍSO, 85</t>
  </si>
  <si>
    <t xml:space="preserve">966851020</t>
  </si>
  <si>
    <t xml:space="preserve">info@elartistadelparaíso.com</t>
  </si>
  <si>
    <t xml:space="preserve">SUN PALACE ALBIR</t>
  </si>
  <si>
    <t xml:space="preserve">CARRER HÉRCULES, 1 BAJO</t>
  </si>
  <si>
    <t xml:space="preserve">03581</t>
  </si>
  <si>
    <t xml:space="preserve">966868145</t>
  </si>
  <si>
    <t xml:space="preserve">info@hotelsunpalacealbir.com</t>
  </si>
  <si>
    <t xml:space="preserve">hotelsunpalacealbir.com</t>
  </si>
  <si>
    <t xml:space="preserve">EL MIRADOR</t>
  </si>
  <si>
    <t xml:space="preserve">AVENIDA LA LIBERTAD, s/n BAJO(HOTEL)</t>
  </si>
  <si>
    <t xml:space="preserve">02136</t>
  </si>
  <si>
    <t xml:space="preserve">PATERNA DEL MADERA</t>
  </si>
  <si>
    <t xml:space="preserve">967293719</t>
  </si>
  <si>
    <t xml:space="preserve">reservas@hotelruralelmirador.com</t>
  </si>
  <si>
    <t xml:space="preserve">hotelruralelmirador.com</t>
  </si>
  <si>
    <t xml:space="preserve">EL MIRADOR DE PATERNA</t>
  </si>
  <si>
    <t xml:space="preserve">AVENIDA LIBERTAD, s/n PASEO DE FRANCHO</t>
  </si>
  <si>
    <t xml:space="preserve">TUALBERGUEJT</t>
  </si>
  <si>
    <t xml:space="preserve">AVENIDA MOJÓN, 37</t>
  </si>
  <si>
    <t xml:space="preserve">968071083</t>
  </si>
  <si>
    <t xml:space="preserve">hola@alberguelassalinas.com</t>
  </si>
  <si>
    <t xml:space="preserve">alberguelassalinas.com/</t>
  </si>
  <si>
    <t xml:space="preserve">VENTA EL PUERTO</t>
  </si>
  <si>
    <t xml:space="preserve">AVENIDA MURCIA, s/n BAJO</t>
  </si>
  <si>
    <t xml:space="preserve">30155</t>
  </si>
  <si>
    <t xml:space="preserve">968383103</t>
  </si>
  <si>
    <t xml:space="preserve">info@hotelventaelpuerto.com</t>
  </si>
  <si>
    <t xml:space="preserve">hotelventaelpuerto.com/</t>
  </si>
  <si>
    <t xml:space="preserve">LOS SIBILEYS</t>
  </si>
  <si>
    <t xml:space="preserve">C/ NOGALTE, 84</t>
  </si>
  <si>
    <t xml:space="preserve">30890</t>
  </si>
  <si>
    <t xml:space="preserve">PUERTO LUMBRERAS</t>
  </si>
  <si>
    <t xml:space="preserve">968439024</t>
  </si>
  <si>
    <t xml:space="preserve">info@solmoto.com</t>
  </si>
  <si>
    <t xml:space="preserve">spanishcountryhotel.com</t>
  </si>
  <si>
    <t xml:space="preserve">CUEVA DEL FRAILE</t>
  </si>
  <si>
    <t xml:space="preserve">CARRETERA BUENACHE, KILOMETRO 7</t>
  </si>
  <si>
    <t xml:space="preserve">969211571</t>
  </si>
  <si>
    <t xml:space="preserve">reservas@hotelcuevadelfraile.com</t>
  </si>
  <si>
    <t xml:space="preserve">hotelcuevadelfraile.com</t>
  </si>
  <si>
    <t xml:space="preserve">APARTAMENTOS VORAMAR</t>
  </si>
  <si>
    <t xml:space="preserve">AVINGUDA LOS DELFINES, PARCELA 13 - 14 POLIGONO 3 URBANIZACIÓN LOS DELFINES</t>
  </si>
  <si>
    <t xml:space="preserve">971054040</t>
  </si>
  <si>
    <t xml:space="preserve">voramar@supersonik.com</t>
  </si>
  <si>
    <t xml:space="preserve">apartamentosvoramar.com</t>
  </si>
  <si>
    <t xml:space="preserve">CARRER NOU, 49 BAJO(LOCAL)</t>
  </si>
  <si>
    <t xml:space="preserve">971154439</t>
  </si>
  <si>
    <t xml:space="preserve">reservas@hotelesmercadal.com</t>
  </si>
  <si>
    <t xml:space="preserve">hotelesmercadal.com/es/</t>
  </si>
  <si>
    <t xml:space="preserve">FINCA SERENA</t>
  </si>
  <si>
    <t xml:space="preserve">CARRETERA MONTUÏRI-PINA, KILOMETRO 3</t>
  </si>
  <si>
    <t xml:space="preserve">971181758</t>
  </si>
  <si>
    <t xml:space="preserve">info@fincaserenamallorca.com</t>
  </si>
  <si>
    <t xml:space="preserve">fincaserenamallorca.com</t>
  </si>
  <si>
    <t xml:space="preserve">CALIMERA DELFIN PLAYA</t>
  </si>
  <si>
    <t xml:space="preserve">CARRETERA CODOLAR, s/n</t>
  </si>
  <si>
    <t xml:space="preserve">07830</t>
  </si>
  <si>
    <t xml:space="preserve">971195213</t>
  </si>
  <si>
    <t xml:space="preserve">info@calimeradelfinplaya.com</t>
  </si>
  <si>
    <t xml:space="preserve">INEXCO CASTILLO DUCAL</t>
  </si>
  <si>
    <t xml:space="preserve">CARRER LES SIRENES (CALA VINYES), s/n</t>
  </si>
  <si>
    <t xml:space="preserve">07184</t>
  </si>
  <si>
    <t xml:space="preserve">971221352</t>
  </si>
  <si>
    <t xml:space="preserve">info@inexcocastilloducal.com</t>
  </si>
  <si>
    <t xml:space="preserve">MARBEL</t>
  </si>
  <si>
    <t xml:space="preserve">CARRER PLINI, 2 BAJO; HOSTAL MARBEL</t>
  </si>
  <si>
    <t xml:space="preserve">971262890</t>
  </si>
  <si>
    <t xml:space="preserve">hotelmarbelmallorca.com</t>
  </si>
  <si>
    <t xml:space="preserve">CAN MONER DE S´ARENAL</t>
  </si>
  <si>
    <t xml:space="preserve">MARBELLA, 71 BAJO</t>
  </si>
  <si>
    <t xml:space="preserve">971265692</t>
  </si>
  <si>
    <t xml:space="preserve">reservas@plazasonrigo.com</t>
  </si>
  <si>
    <t xml:space="preserve">canmonerdesarenalsa.com</t>
  </si>
  <si>
    <t xml:space="preserve">HOTEL APARTAMENTOS LUX MAR</t>
  </si>
  <si>
    <t xml:space="preserve">RAMÓN MUNTANER, 79 BAJO</t>
  </si>
  <si>
    <t xml:space="preserve">971301959</t>
  </si>
  <si>
    <t xml:space="preserve">info@vibrahotels.com</t>
  </si>
  <si>
    <t xml:space="preserve">playasolibizahotels.com</t>
  </si>
  <si>
    <t xml:space="preserve">B LLOBET</t>
  </si>
  <si>
    <t xml:space="preserve">AVINGUDA PÈRE MATUTES NOGUERA, 20 BAJO</t>
  </si>
  <si>
    <t xml:space="preserve">971304124</t>
  </si>
  <si>
    <t xml:space="preserve">info@apartamentosllobet.com</t>
  </si>
  <si>
    <t xml:space="preserve">apartamentosbllobet.com</t>
  </si>
  <si>
    <t xml:space="preserve">PALLADIUM HOTEL DON CARLOS</t>
  </si>
  <si>
    <t xml:space="preserve">C/ ROSALES, 53 BAJO</t>
  </si>
  <si>
    <t xml:space="preserve">971330128</t>
  </si>
  <si>
    <t xml:space="preserve">info@palladiumhoteldoncarlos.com</t>
  </si>
  <si>
    <t xml:space="preserve">palladiumhotelgroup.com</t>
  </si>
  <si>
    <t xml:space="preserve">GRAN HOTEL PALLADIUM</t>
  </si>
  <si>
    <t xml:space="preserve">C/ LIRIOS, 1</t>
  </si>
  <si>
    <t xml:space="preserve">971338260</t>
  </si>
  <si>
    <t xml:space="preserve">reservas@grandhotelpalladium.com</t>
  </si>
  <si>
    <t xml:space="preserve">grandhotelpalladium.com</t>
  </si>
  <si>
    <t xml:space="preserve">CASA MESTRET</t>
  </si>
  <si>
    <t xml:space="preserve">CAMI GENERAL, 15 BAJO</t>
  </si>
  <si>
    <t xml:space="preserve">971341100</t>
  </si>
  <si>
    <t xml:space="preserve">info@mestretapartments.com</t>
  </si>
  <si>
    <t xml:space="preserve">apartamentosmestret.com</t>
  </si>
  <si>
    <t xml:space="preserve">TANIT</t>
  </si>
  <si>
    <t xml:space="preserve">htanit@palladiumhotelgroup.com</t>
  </si>
  <si>
    <t xml:space="preserve">SANT JOAN DE BINISSAIDA</t>
  </si>
  <si>
    <t xml:space="preserve">CAMI BINISSAIDA, 108 BAJO; SES AUBERTONES</t>
  </si>
  <si>
    <t xml:space="preserve">07720</t>
  </si>
  <si>
    <t xml:space="preserve">ES CASTELL</t>
  </si>
  <si>
    <t xml:space="preserve">971355598</t>
  </si>
  <si>
    <t xml:space="preserve">santjoan@binissaida.com</t>
  </si>
  <si>
    <t xml:space="preserve">santjoan.binissaida.com</t>
  </si>
  <si>
    <t xml:space="preserve">PROMOTORA MENORQUINA DE TURISMO</t>
  </si>
  <si>
    <t xml:space="preserve">AVINGUDA MENORCA, 64 3 DERECHA</t>
  </si>
  <si>
    <t xml:space="preserve">07703</t>
  </si>
  <si>
    <t xml:space="preserve">971358034</t>
  </si>
  <si>
    <t xml:space="preserve">reservas@clubhotelaguamarina.com</t>
  </si>
  <si>
    <t xml:space="preserve">clubhotelaguamarina.com</t>
  </si>
  <si>
    <t xml:space="preserve">549</t>
  </si>
  <si>
    <t xml:space="preserve">GLOBALES MEDITERRANI</t>
  </si>
  <si>
    <t xml:space="preserve">URBANIZACIÓN CALA BLANCA (POLIGONO B), s/n BLOQUE B</t>
  </si>
  <si>
    <t xml:space="preserve">971384203</t>
  </si>
  <si>
    <t xml:space="preserve">res.mediterrani@hotelesglobales.com</t>
  </si>
  <si>
    <t xml:space="preserve">globalesmediterrani.com</t>
  </si>
  <si>
    <t xml:space="preserve">234</t>
  </si>
  <si>
    <t xml:space="preserve">PORT ANTIC CIUTADELLA</t>
  </si>
  <si>
    <t xml:space="preserve">CARRER SANT JAUME, 2</t>
  </si>
  <si>
    <t xml:space="preserve">971386800</t>
  </si>
  <si>
    <t xml:space="preserve">myroomsportantic@gmail.com</t>
  </si>
  <si>
    <t xml:space="preserve">portanticciutadella.com</t>
  </si>
  <si>
    <t xml:space="preserve">HYB SEA CLUB</t>
  </si>
  <si>
    <t xml:space="preserve">CARRER LA MAR (Z. COMERCIAL CALA BLANCA), s/n</t>
  </si>
  <si>
    <t xml:space="preserve">971388539</t>
  </si>
  <si>
    <t xml:space="preserve">info@hybseaclub.com</t>
  </si>
  <si>
    <t xml:space="preserve">facebook.com/hybseaclub</t>
  </si>
  <si>
    <t xml:space="preserve">HOTEL DON PEPE</t>
  </si>
  <si>
    <t xml:space="preserve">C/ SANT CRISTÒFOL, s/n</t>
  </si>
  <si>
    <t xml:space="preserve">971442063</t>
  </si>
  <si>
    <t xml:space="preserve">reservas@hoteldonpepemallorca.eu</t>
  </si>
  <si>
    <t xml:space="preserve">hoteldonpepemallorca.eu</t>
  </si>
  <si>
    <t xml:space="preserve">HOTEL ANTIGUA PALMA</t>
  </si>
  <si>
    <t xml:space="preserve">CARRER SOL, 1</t>
  </si>
  <si>
    <t xml:space="preserve">971460462</t>
  </si>
  <si>
    <t xml:space="preserve">info@hotelantiguapalma.com</t>
  </si>
  <si>
    <t xml:space="preserve">hotelantiguapalmasl.com</t>
  </si>
  <si>
    <t xml:space="preserve">BAHIA DE ALCUDIA</t>
  </si>
  <si>
    <t xml:space="preserve">AVINGUDA PLATJA, 6 BAJO; HOTEL</t>
  </si>
  <si>
    <t xml:space="preserve">971545800</t>
  </si>
  <si>
    <t xml:space="preserve">info@hotelbahiadealcudia.com</t>
  </si>
  <si>
    <t xml:space="preserve">hotelbahiadealcudia.com</t>
  </si>
  <si>
    <t xml:space="preserve">ANBA ROMANI</t>
  </si>
  <si>
    <t xml:space="preserve">AVENIDA CRISTÒFOL COLOM, 21</t>
  </si>
  <si>
    <t xml:space="preserve">971585613</t>
  </si>
  <si>
    <t xml:space="preserve">anbaromani@d-hotels.es</t>
  </si>
  <si>
    <t xml:space="preserve">smartlineanbaromani.com</t>
  </si>
  <si>
    <t xml:space="preserve">YARTAN BOUTIQUE HOTEL</t>
  </si>
  <si>
    <t xml:space="preserve">CARRER TRESPOLET, 8</t>
  </si>
  <si>
    <t xml:space="preserve">07570</t>
  </si>
  <si>
    <t xml:space="preserve">ARTÀ</t>
  </si>
  <si>
    <t xml:space="preserve">971585805</t>
  </si>
  <si>
    <t xml:space="preserve">reservas@yartanboutiquehotel.com</t>
  </si>
  <si>
    <t xml:space="preserve">yartanboutiquehotel.com</t>
  </si>
  <si>
    <t xml:space="preserve">MARBEL CA´N PASTILLA</t>
  </si>
  <si>
    <t xml:space="preserve">AVINGUDA CRISTÒFOL COLOM, s/n BAJO</t>
  </si>
  <si>
    <t xml:space="preserve">971586438</t>
  </si>
  <si>
    <t xml:space="preserve">marbelcanpastillasl.com</t>
  </si>
  <si>
    <t xml:space="preserve">SENTIDO CASTELL DE MAR</t>
  </si>
  <si>
    <t xml:space="preserve">BONANÇA, 1 PLAYA CALA MILLOR</t>
  </si>
  <si>
    <t xml:space="preserve">971587535</t>
  </si>
  <si>
    <t xml:space="preserve">reservas@cmhotels.com</t>
  </si>
  <si>
    <t xml:space="preserve">sentidocastelldemar.com</t>
  </si>
  <si>
    <t xml:space="preserve">CASES DE CA´S GARRIGUER</t>
  </si>
  <si>
    <t xml:space="preserve">CARRETERA VALLDEMOSSA-ANDRATX, KILOMETRO 72, 800</t>
  </si>
  <si>
    <t xml:space="preserve">971612300</t>
  </si>
  <si>
    <t xml:space="preserve">casgarriguer@vistamarhotel.es</t>
  </si>
  <si>
    <t xml:space="preserve">casesdecasgarriguer.com</t>
  </si>
  <si>
    <t xml:space="preserve">ASIS DE MARRATXINET C.B.</t>
  </si>
  <si>
    <t xml:space="preserve">COSTA DE CA NA LLUCA, 1</t>
  </si>
  <si>
    <t xml:space="preserve">07141</t>
  </si>
  <si>
    <t xml:space="preserve">MARRATXÍ</t>
  </si>
  <si>
    <t xml:space="preserve">971620164</t>
  </si>
  <si>
    <t xml:space="preserve">asisdemarratxinetcb.com</t>
  </si>
  <si>
    <t xml:space="preserve">CASA BOUGAINVILLEA</t>
  </si>
  <si>
    <t xml:space="preserve">CARRER SA MAR, 8</t>
  </si>
  <si>
    <t xml:space="preserve">971633104</t>
  </si>
  <si>
    <t xml:space="preserve">casabougainvilleasl.com</t>
  </si>
  <si>
    <t xml:space="preserve">GRUPO ROYAL TELECOM</t>
  </si>
  <si>
    <t xml:space="preserve">AVENIDA PARCELA DE LA MAR, s/n BAJO; RESIDENCIACALADORADA</t>
  </si>
  <si>
    <t xml:space="preserve">971648079</t>
  </si>
  <si>
    <t xml:space="preserve">gruporoyaltelecomsl.com</t>
  </si>
  <si>
    <t xml:space="preserve">APARTHOTEL NOVOMAR</t>
  </si>
  <si>
    <t xml:space="preserve">C/ GAVINES, 3 BAJO</t>
  </si>
  <si>
    <t xml:space="preserve">971685352</t>
  </si>
  <si>
    <t xml:space="preserve">novomar@apartamentosnovomar.com</t>
  </si>
  <si>
    <t xml:space="preserve">apartamentosnovomar.com</t>
  </si>
  <si>
    <t xml:space="preserve">PETIT CALA FORNELLS</t>
  </si>
  <si>
    <t xml:space="preserve">CARRETERA CALA FORNELLS, 78 BAJO</t>
  </si>
  <si>
    <t xml:space="preserve">971685405</t>
  </si>
  <si>
    <t xml:space="preserve">petitcalafornellssl.com</t>
  </si>
  <si>
    <t xml:space="preserve">MINISTER</t>
  </si>
  <si>
    <t xml:space="preserve">PASSEIG PLATJA, 12</t>
  </si>
  <si>
    <t xml:space="preserve">971700010</t>
  </si>
  <si>
    <t xml:space="preserve">reservas@hotelminister.es</t>
  </si>
  <si>
    <t xml:space="preserve">hotelministersoller.com</t>
  </si>
  <si>
    <t xml:space="preserve">CALA CODOLAR, s/n BAJO</t>
  </si>
  <si>
    <t xml:space="preserve">971718824</t>
  </si>
  <si>
    <t xml:space="preserve">calimeradelfinplaya.com</t>
  </si>
  <si>
    <t xml:space="preserve">HOTEL CRISTOBAL COLON</t>
  </si>
  <si>
    <t xml:space="preserve">CARRER PARCEL.LES, 13 BAJO; LOCAL HOTEL CRISTOBAL</t>
  </si>
  <si>
    <t xml:space="preserve">971744000</t>
  </si>
  <si>
    <t xml:space="preserve">hccolon@infonegocio.com</t>
  </si>
  <si>
    <t xml:space="preserve">hotelcristobalcolon.com</t>
  </si>
  <si>
    <t xml:space="preserve">CARRER FRANCESC VIDAL I SUREDA, 23 BAJO; HOTEL VALPARAISO</t>
  </si>
  <si>
    <t xml:space="preserve">07015</t>
  </si>
  <si>
    <t xml:space="preserve">971781443</t>
  </si>
  <si>
    <t xml:space="preserve">HOTEL CLUB CALA MARSAL</t>
  </si>
  <si>
    <t xml:space="preserve">PLAYA CALA MARSAL, 0, s/n</t>
  </si>
  <si>
    <t xml:space="preserve">07670</t>
  </si>
  <si>
    <t xml:space="preserve">971825225</t>
  </si>
  <si>
    <t xml:space="preserve">recepcion@hotelclubcalamarsal.com</t>
  </si>
  <si>
    <t xml:space="preserve">hotelclubcalamarsal.com</t>
  </si>
  <si>
    <t xml:space="preserve">347</t>
  </si>
  <si>
    <t xml:space="preserve">MAR SALADA APARTMENTS</t>
  </si>
  <si>
    <t xml:space="preserve">CARRER MINERVA, 31</t>
  </si>
  <si>
    <t xml:space="preserve">971890890</t>
  </si>
  <si>
    <t xml:space="preserve">marsaladaapartments.com</t>
  </si>
  <si>
    <t xml:space="preserve">JOACHIM BAUERMEISTER</t>
  </si>
  <si>
    <t xml:space="preserve">CARRER CAPITAN GROS, 12 BAJO</t>
  </si>
  <si>
    <t xml:space="preserve">972154315</t>
  </si>
  <si>
    <t xml:space="preserve">joachimbauermeister.com</t>
  </si>
  <si>
    <t xml:space="preserve">HOTEL CANYELLES PLAYA</t>
  </si>
  <si>
    <t xml:space="preserve">AVINGUDA DÍAZ PACHECO, 7 Y 9 BAJO(PLATJA C.CANYELLES)</t>
  </si>
  <si>
    <t xml:space="preserve">972256500</t>
  </si>
  <si>
    <t xml:space="preserve">hotelcanyellesplaya.com</t>
  </si>
  <si>
    <t xml:space="preserve">ARRELS HOTEL CADAQUÉS</t>
  </si>
  <si>
    <t xml:space="preserve">HG-002520</t>
  </si>
  <si>
    <t xml:space="preserve">CARRETERA ROSES, 4</t>
  </si>
  <si>
    <t xml:space="preserve">17488</t>
  </si>
  <si>
    <t xml:space="preserve">CADAQUÉS</t>
  </si>
  <si>
    <t xml:space="preserve">972258860</t>
  </si>
  <si>
    <t xml:space="preserve">cantito.cadaques@gmail.com</t>
  </si>
  <si>
    <t xml:space="preserve">arrelshotelcadaques.com</t>
  </si>
  <si>
    <t xml:space="preserve">EVENIA OLYMPIC GARDEN</t>
  </si>
  <si>
    <t xml:space="preserve">PASSATGE SEÑORA DE ROSSELL, s/n BAIXOS</t>
  </si>
  <si>
    <t xml:space="preserve">972363933</t>
  </si>
  <si>
    <t xml:space="preserve">eveniaolympicgarden.com</t>
  </si>
  <si>
    <t xml:space="preserve">HOTEL FANALS</t>
  </si>
  <si>
    <t xml:space="preserve">AVINGUDA VILA DE BLANES, 146 BAJO</t>
  </si>
  <si>
    <t xml:space="preserve">972364116</t>
  </si>
  <si>
    <t xml:space="preserve">fanals@gna.es</t>
  </si>
  <si>
    <t xml:space="preserve">gna.es/pringest/hfanals</t>
  </si>
  <si>
    <t xml:space="preserve">HG-001768</t>
  </si>
  <si>
    <t xml:space="preserve">CARRER JOSEP TOGORES, 21 BAJO</t>
  </si>
  <si>
    <t xml:space="preserve">972368524</t>
  </si>
  <si>
    <t xml:space="preserve">info@hotelacapulcolloret.com</t>
  </si>
  <si>
    <t xml:space="preserve">hotelacapulcolloret.com</t>
  </si>
  <si>
    <t xml:space="preserve">EVENIA OLYMPIC PALACE</t>
  </si>
  <si>
    <t xml:space="preserve">HG-002422</t>
  </si>
  <si>
    <t xml:space="preserve">AVINGUDA RIERAL, 55 - 57 BAJO; HOTEL OLYMPIC</t>
  </si>
  <si>
    <t xml:space="preserve">972374444</t>
  </si>
  <si>
    <t xml:space="preserve">hba.res@eveniahotels.com</t>
  </si>
  <si>
    <t xml:space="preserve">eveniaolympicpalace.com</t>
  </si>
  <si>
    <t xml:space="preserve">CIUTAT DE GIRONA</t>
  </si>
  <si>
    <t xml:space="preserve">HG-002387</t>
  </si>
  <si>
    <t xml:space="preserve">NORD, 2 BAJO</t>
  </si>
  <si>
    <t xml:space="preserve">17001</t>
  </si>
  <si>
    <t xml:space="preserve">972483038</t>
  </si>
  <si>
    <t xml:space="preserve">info@hotelciutatdegirona.com</t>
  </si>
  <si>
    <t xml:space="preserve">hotelciutatdegirona.com</t>
  </si>
  <si>
    <t xml:space="preserve">PERALADA WINE SPA &amp; GOLF</t>
  </si>
  <si>
    <t xml:space="preserve">HG-002259</t>
  </si>
  <si>
    <t xml:space="preserve">CARRER ROCABERTI (URBANIZACIÓN CLUB DE GOLF PERALADA), s/n BAJO; OFICINA CASA CLUB</t>
  </si>
  <si>
    <t xml:space="preserve">17491</t>
  </si>
  <si>
    <t xml:space="preserve">PERALADA</t>
  </si>
  <si>
    <t xml:space="preserve">972538830</t>
  </si>
  <si>
    <t xml:space="preserve">hotel@golfperalada.com</t>
  </si>
  <si>
    <t xml:space="preserve">peraladawinespagolf.com</t>
  </si>
  <si>
    <t xml:space="preserve">APARTHOTEL I VILES GOLF BEACH</t>
  </si>
  <si>
    <t xml:space="preserve">HG-002154</t>
  </si>
  <si>
    <t xml:space="preserve">EXTRAMURS, 1</t>
  </si>
  <si>
    <t xml:space="preserve">17256</t>
  </si>
  <si>
    <t xml:space="preserve">PALAU-SATOR</t>
  </si>
  <si>
    <t xml:space="preserve">972636063</t>
  </si>
  <si>
    <t xml:space="preserve">info@aparthotelgolfbeach.com</t>
  </si>
  <si>
    <t xml:space="preserve">aparthotelgolfbeach.com</t>
  </si>
  <si>
    <t xml:space="preserve">CATALUNYA</t>
  </si>
  <si>
    <t xml:space="preserve">HG-000070</t>
  </si>
  <si>
    <t xml:space="preserve">CARRER SANT QUINTÍ, 37 BAJO(HOTEL CATALUNYA)</t>
  </si>
  <si>
    <t xml:space="preserve">17534</t>
  </si>
  <si>
    <t xml:space="preserve">RIBES DE FRESER</t>
  </si>
  <si>
    <t xml:space="preserve">972727017</t>
  </si>
  <si>
    <t xml:space="preserve">info@catalunya.com</t>
  </si>
  <si>
    <t xml:space="preserve">catalunyaparkhotels.com</t>
  </si>
  <si>
    <t xml:space="preserve">CATALUNYA PARK</t>
  </si>
  <si>
    <t xml:space="preserve">HG-001521</t>
  </si>
  <si>
    <t xml:space="preserve">PASSEIG SALVADOR MAURI, 9 BAJO</t>
  </si>
  <si>
    <t xml:space="preserve">972727198</t>
  </si>
  <si>
    <t xml:space="preserve">info@catalunyaparkhotels.com</t>
  </si>
  <si>
    <t xml:space="preserve">VILLARÓ DEL BOSC</t>
  </si>
  <si>
    <t xml:space="preserve">MÁS VILLARÓ DEL BOSC, s/n</t>
  </si>
  <si>
    <t xml:space="preserve">25290</t>
  </si>
  <si>
    <t xml:space="preserve">RINER</t>
  </si>
  <si>
    <t xml:space="preserve">973059090</t>
  </si>
  <si>
    <t xml:space="preserve">hotelvillarodelbosc@gmail.com</t>
  </si>
  <si>
    <t xml:space="preserve">hotelvillarodelbosc.com</t>
  </si>
  <si>
    <t xml:space="preserve">GRAN SOL</t>
  </si>
  <si>
    <t xml:space="preserve">HCC-000514</t>
  </si>
  <si>
    <t xml:space="preserve">CARRETERA MANRESA, s/n</t>
  </si>
  <si>
    <t xml:space="preserve">25280</t>
  </si>
  <si>
    <t xml:space="preserve">SOLSONA</t>
  </si>
  <si>
    <t xml:space="preserve">973480975</t>
  </si>
  <si>
    <t xml:space="preserve">info@hotelgransolsolsona.com</t>
  </si>
  <si>
    <t xml:space="preserve">hotelgransolsolsona.com</t>
  </si>
  <si>
    <t xml:space="preserve">ETH SOLAN</t>
  </si>
  <si>
    <t xml:space="preserve">HVA-000692</t>
  </si>
  <si>
    <t xml:space="preserve">AVENIDA ALCALDE CALBETÓ BARRA, 14</t>
  </si>
  <si>
    <t xml:space="preserve">973640204</t>
  </si>
  <si>
    <t xml:space="preserve">hotel@hotelethsolanvielha.com</t>
  </si>
  <si>
    <t xml:space="preserve">hotelethsolanvielha.com</t>
  </si>
  <si>
    <t xml:space="preserve">AC BAQUEIRA SKI RESORT</t>
  </si>
  <si>
    <t xml:space="preserve">HVA-000826</t>
  </si>
  <si>
    <t xml:space="preserve">PERIMETRAU, s/n URBANIZACIÓN VAL DE RUDA</t>
  </si>
  <si>
    <t xml:space="preserve">973645961</t>
  </si>
  <si>
    <t xml:space="preserve">acbaqueira@ac-hotels.com</t>
  </si>
  <si>
    <t xml:space="preserve">acbaqueiraskiresort.com</t>
  </si>
  <si>
    <t xml:space="preserve">LA ABADIA SOMONTANO</t>
  </si>
  <si>
    <t xml:space="preserve">RIERA PLAZA, 1</t>
  </si>
  <si>
    <t xml:space="preserve">22313</t>
  </si>
  <si>
    <t xml:space="preserve">CASTILLAZUELO</t>
  </si>
  <si>
    <t xml:space="preserve">974302366</t>
  </si>
  <si>
    <t xml:space="preserve">laabadiasomontanosl.com</t>
  </si>
  <si>
    <t xml:space="preserve">HOTEL CASANOVA</t>
  </si>
  <si>
    <t xml:space="preserve">AVENIDA MADRID, 54</t>
  </si>
  <si>
    <t xml:space="preserve">22520</t>
  </si>
  <si>
    <t xml:space="preserve">FRAGA</t>
  </si>
  <si>
    <t xml:space="preserve">974471990</t>
  </si>
  <si>
    <t xml:space="preserve">reserve@gargallo-hotels.com</t>
  </si>
  <si>
    <t xml:space="preserve">hotelcasanovahuesca.com</t>
  </si>
  <si>
    <t xml:space="preserve">HOTEL VILLA DE ALMAZAN</t>
  </si>
  <si>
    <t xml:space="preserve">AVENIDA SORIA, 29 BAJO; HOTEL VILLA ALMAZAN</t>
  </si>
  <si>
    <t xml:space="preserve">42200</t>
  </si>
  <si>
    <t xml:space="preserve">ALMAZÁN</t>
  </si>
  <si>
    <t xml:space="preserve">975300611</t>
  </si>
  <si>
    <t xml:space="preserve">recepcion@hotelvilladealmazan.com</t>
  </si>
  <si>
    <t xml:space="preserve">hotelvilladealmazan.com</t>
  </si>
  <si>
    <t xml:space="preserve">HOTEL RURAL DE PINARES</t>
  </si>
  <si>
    <t xml:space="preserve">C/ CAMPO, 2 BIS</t>
  </si>
  <si>
    <t xml:space="preserve">42149</t>
  </si>
  <si>
    <t xml:space="preserve">NAVALENO</t>
  </si>
  <si>
    <t xml:space="preserve">975374193</t>
  </si>
  <si>
    <t xml:space="preserve">mfagotn@hotmail.com</t>
  </si>
  <si>
    <t xml:space="preserve">hotelruraldepinares.com</t>
  </si>
  <si>
    <t xml:space="preserve">HOTEL MANRIQUE DE LARA</t>
  </si>
  <si>
    <t xml:space="preserve">CARRETERA BURGO DE OSMA BAJO</t>
  </si>
  <si>
    <t xml:space="preserve">reservas@hotelmanriquedelara.com</t>
  </si>
  <si>
    <t xml:space="preserve">hotelmanriquedelara.com</t>
  </si>
  <si>
    <t xml:space="preserve">EL ENCANTO DEL MONCAYO</t>
  </si>
  <si>
    <t xml:space="preserve">GENERAL MOLA, 3</t>
  </si>
  <si>
    <t xml:space="preserve">42107</t>
  </si>
  <si>
    <t xml:space="preserve">VOZMEDIANO</t>
  </si>
  <si>
    <t xml:space="preserve">976647256</t>
  </si>
  <si>
    <t xml:space="preserve">info@elencantodelmoncayo.com</t>
  </si>
  <si>
    <t xml:space="preserve">elencantodelmoncayo.com</t>
  </si>
  <si>
    <t xml:space="preserve">MAGNOLIA HOTEL</t>
  </si>
  <si>
    <t xml:space="preserve">HT-000839</t>
  </si>
  <si>
    <t xml:space="preserve">CARRER DE MADRID, 8</t>
  </si>
  <si>
    <t xml:space="preserve">977351717</t>
  </si>
  <si>
    <t xml:space="preserve">recepcion@magnoliahotelsalou.com</t>
  </si>
  <si>
    <t xml:space="preserve">magnoliahotelsalou.com/</t>
  </si>
  <si>
    <t xml:space="preserve">LA HACIENDA GRAN HOTEL</t>
  </si>
  <si>
    <t xml:space="preserve">AVINGUDA PAU CASALS, 139 BAJO; HOTEL HACIENDA</t>
  </si>
  <si>
    <t xml:space="preserve">43481</t>
  </si>
  <si>
    <t xml:space="preserve">VILA-SECA</t>
  </si>
  <si>
    <t xml:space="preserve">977373111</t>
  </si>
  <si>
    <t xml:space="preserve">lahaciendagranhotel.com</t>
  </si>
  <si>
    <t xml:space="preserve">HOSPEDERÍA DE POBLET</t>
  </si>
  <si>
    <t xml:space="preserve">PLAÇA CORONA D'ARAGÓ, 11</t>
  </si>
  <si>
    <t xml:space="preserve">43448</t>
  </si>
  <si>
    <t xml:space="preserve">VIMBODÍ I POBLET</t>
  </si>
  <si>
    <t xml:space="preserve">977871201</t>
  </si>
  <si>
    <t xml:space="preserve">hostatgeria@poblet.cat</t>
  </si>
  <si>
    <t xml:space="preserve">hostatgeriadepoblet.cat</t>
  </si>
  <si>
    <t xml:space="preserve">CASA PAIRAL DE LA MARCA</t>
  </si>
  <si>
    <t xml:space="preserve">SARRAL, 4 BAJO</t>
  </si>
  <si>
    <t xml:space="preserve">43425</t>
  </si>
  <si>
    <t xml:space="preserve">SARRAL</t>
  </si>
  <si>
    <t xml:space="preserve">977898172</t>
  </si>
  <si>
    <t xml:space="preserve">casapairaldelamarca.com</t>
  </si>
  <si>
    <t xml:space="preserve">ISABEL DE SEGURA</t>
  </si>
  <si>
    <t xml:space="preserve">RONDA RONDA TURIA, 1 BAJO</t>
  </si>
  <si>
    <t xml:space="preserve">978620751</t>
  </si>
  <si>
    <t xml:space="preserve">isabeldesegura@eurocatering.es</t>
  </si>
  <si>
    <t xml:space="preserve">hotelisabeldesegura.com</t>
  </si>
  <si>
    <t xml:space="preserve">LA FONDA DE LA ESTACIÓN</t>
  </si>
  <si>
    <t xml:space="preserve">CARRETERA ESTACIÓN, s/n</t>
  </si>
  <si>
    <t xml:space="preserve">44450</t>
  </si>
  <si>
    <t xml:space="preserve">LA PUEBLA DE VALVERDE</t>
  </si>
  <si>
    <t xml:space="preserve">978670467</t>
  </si>
  <si>
    <t xml:space="preserve">informacion@lafondadelaestacion.com</t>
  </si>
  <si>
    <t xml:space="preserve">lafondadelaestacion.com</t>
  </si>
  <si>
    <t xml:space="preserve">HOTEL PRADO DEL NAVAZO</t>
  </si>
  <si>
    <t xml:space="preserve">LLANO DEL ARRABAL, 6</t>
  </si>
  <si>
    <t xml:space="preserve">978700350</t>
  </si>
  <si>
    <t xml:space="preserve">hotelpradodelnavazo@hotmail.es</t>
  </si>
  <si>
    <t xml:space="preserve">hotelpradodelnavazo.com</t>
  </si>
  <si>
    <t xml:space="preserve">HOTEL MESON DE LA NIEVE</t>
  </si>
  <si>
    <t xml:space="preserve">URBANIZACIÓN MAJADAS, s/n</t>
  </si>
  <si>
    <t xml:space="preserve">44431</t>
  </si>
  <si>
    <t xml:space="preserve">978808002</t>
  </si>
  <si>
    <t xml:space="preserve">hotelmesondelanieve.com</t>
  </si>
  <si>
    <t xml:space="preserve">EL MOLINO DE SALINAS</t>
  </si>
  <si>
    <t xml:space="preserve">PASEO MOLINO, s/n</t>
  </si>
  <si>
    <t xml:space="preserve">979120135</t>
  </si>
  <si>
    <t xml:space="preserve">elmolinodesalinassl.com</t>
  </si>
  <si>
    <t xml:space="preserve">VILLA DE AGUILAR</t>
  </si>
  <si>
    <t xml:space="preserve">C/ EL COMERCIO, 15 BAJO; HOTEL VILLA AGUILA</t>
  </si>
  <si>
    <t xml:space="preserve">979122225</t>
  </si>
  <si>
    <t xml:space="preserve">hotelvilladeaguilar@hotmail.com</t>
  </si>
  <si>
    <t xml:space="preserve">hotelvilladeaguilar.es/</t>
  </si>
  <si>
    <t xml:space="preserve">LA HORNERA DE BERNARDO</t>
  </si>
  <si>
    <t xml:space="preserve">C/ LA PEÑA, s/n BAJO(CASA)</t>
  </si>
  <si>
    <t xml:space="preserve">979184048</t>
  </si>
  <si>
    <t xml:space="preserve">lahorneradebernardo@hotmail.com</t>
  </si>
  <si>
    <t xml:space="preserve">lahorneradebernardo.com</t>
  </si>
  <si>
    <t xml:space="preserve">HOTEL ÁREA QUINTANA</t>
  </si>
  <si>
    <t xml:space="preserve">AUTOVIA A-62, KILOMETRO 54 BAJO</t>
  </si>
  <si>
    <t xml:space="preserve">34250</t>
  </si>
  <si>
    <t xml:space="preserve">QUINTANA DEL PUENTE</t>
  </si>
  <si>
    <t xml:space="preserve">979792111</t>
  </si>
  <si>
    <t xml:space="preserve">hotelreaquintanaslu.com</t>
  </si>
  <si>
    <t xml:space="preserve">EL CABALLERO DE MONZON</t>
  </si>
  <si>
    <t xml:space="preserve">CARRETERA SANTANDER, KILOMETRO 20 BAJO; KILOMETRO 21</t>
  </si>
  <si>
    <t xml:space="preserve">34410</t>
  </si>
  <si>
    <t xml:space="preserve">MONZÓN DE CAMPOS</t>
  </si>
  <si>
    <t xml:space="preserve">979808287</t>
  </si>
  <si>
    <t xml:space="preserve">elcaballerodemonzon.com</t>
  </si>
  <si>
    <t xml:space="preserve">HOTEL TIERRA DE CAMPOS</t>
  </si>
  <si>
    <t xml:space="preserve">C/ LA FUENTE, 32</t>
  </si>
  <si>
    <t xml:space="preserve">34460</t>
  </si>
  <si>
    <t xml:space="preserve">OSORNO LA MAYOR</t>
  </si>
  <si>
    <t xml:space="preserve">979817216</t>
  </si>
  <si>
    <t xml:space="preserve">info@hoteltierradecampos.com</t>
  </si>
  <si>
    <t xml:space="preserve">hoteltierradecampos.com</t>
  </si>
  <si>
    <t xml:space="preserve">ESTRELLA DEL BAJO CARRION</t>
  </si>
  <si>
    <t xml:space="preserve">MAYOR, 32 BAJO</t>
  </si>
  <si>
    <t xml:space="preserve">34131</t>
  </si>
  <si>
    <t xml:space="preserve">VILLOLDO</t>
  </si>
  <si>
    <t xml:space="preserve">979827061</t>
  </si>
  <si>
    <t xml:space="preserve">info@estrellabajocarrion.com</t>
  </si>
  <si>
    <t xml:space="preserve">estrellabajocarrion.com</t>
  </si>
  <si>
    <t xml:space="preserve">SANTOS POYO</t>
  </si>
  <si>
    <t xml:space="preserve">C/ HERREROS, 6</t>
  </si>
  <si>
    <t xml:space="preserve">49001</t>
  </si>
  <si>
    <t xml:space="preserve">980533267</t>
  </si>
  <si>
    <t xml:space="preserve">santospoyo@gmail.com</t>
  </si>
  <si>
    <t xml:space="preserve">hotelpuentedepiedra.com</t>
  </si>
  <si>
    <t xml:space="preserve">LA VENTA DE LOS ARRIBES</t>
  </si>
  <si>
    <t xml:space="preserve">CARRETERA ZAMORA-FERMOSELLE, KILOMETRO 54.00</t>
  </si>
  <si>
    <t xml:space="preserve">49230</t>
  </si>
  <si>
    <t xml:space="preserve">VILLAR DEL BUEY</t>
  </si>
  <si>
    <t xml:space="preserve">980613536</t>
  </si>
  <si>
    <t xml:space="preserve">laventadelosarribes.com</t>
  </si>
  <si>
    <t xml:space="preserve">POSADA REAL LA YÉNSULA</t>
  </si>
  <si>
    <t xml:space="preserve">C/ DEL C/ RÍO TRUCHAS, 17, 17</t>
  </si>
  <si>
    <t xml:space="preserve">49350</t>
  </si>
  <si>
    <t xml:space="preserve">980620287</t>
  </si>
  <si>
    <t xml:space="preserve">reservas@layensula.es</t>
  </si>
  <si>
    <t xml:space="preserve">restaurantelachopera.es</t>
  </si>
  <si>
    <t xml:space="preserve">HOTEL RURAL LA PRIMAVERA</t>
  </si>
  <si>
    <t xml:space="preserve">COLAGUITA, 8</t>
  </si>
  <si>
    <t xml:space="preserve">980681394</t>
  </si>
  <si>
    <t xml:space="preserve">hotelrurallaprimavera@gmail.com</t>
  </si>
  <si>
    <t xml:space="preserve">casarurallaprimavera.es</t>
  </si>
  <si>
    <t xml:space="preserve">HOTEL DE MATOGRANDE</t>
  </si>
  <si>
    <t xml:space="preserve">RUA ENRIQUE MARIÑAS ROMERO (PERIODISTA), 21 BAJO</t>
  </si>
  <si>
    <t xml:space="preserve">15009</t>
  </si>
  <si>
    <t xml:space="preserve">981289221</t>
  </si>
  <si>
    <t xml:space="preserve">hoteldematograndesl.com</t>
  </si>
  <si>
    <t xml:space="preserve">ESTRADA CATABOIS, 384 BAJO</t>
  </si>
  <si>
    <t xml:space="preserve">15405</t>
  </si>
  <si>
    <t xml:space="preserve">FERROL</t>
  </si>
  <si>
    <t xml:space="preserve">981370352</t>
  </si>
  <si>
    <t xml:space="preserve">reservas@hotelvalenciaferrol.com</t>
  </si>
  <si>
    <t xml:space="preserve">hotelvalenciaferrol.com</t>
  </si>
  <si>
    <t xml:space="preserve">PRAZA QUINTANA HOTEL</t>
  </si>
  <si>
    <t xml:space="preserve">RUA CONGA, 9</t>
  </si>
  <si>
    <t xml:space="preserve">981515749</t>
  </si>
  <si>
    <t xml:space="preserve">info@hotelprazaquintana.com</t>
  </si>
  <si>
    <t xml:space="preserve">compostelanethotels.com</t>
  </si>
  <si>
    <t xml:space="preserve">SAN BIEITO</t>
  </si>
  <si>
    <t xml:space="preserve">CANTÓN SAN BIEITO, 1 BAJO</t>
  </si>
  <si>
    <t xml:space="preserve">981572890</t>
  </si>
  <si>
    <t xml:space="preserve">compostelanethotels@gmail.com</t>
  </si>
  <si>
    <t xml:space="preserve">RESIDENCIA ROSALEDA</t>
  </si>
  <si>
    <t xml:space="preserve">C/ OURENSE, 7 6-B CHALET</t>
  </si>
  <si>
    <t xml:space="preserve">15701</t>
  </si>
  <si>
    <t xml:space="preserve">981584233</t>
  </si>
  <si>
    <t xml:space="preserve">info@residenciarosaleda.com</t>
  </si>
  <si>
    <t xml:space="preserve">residenciarosaleda.com/</t>
  </si>
  <si>
    <t xml:space="preserve">AVENIDA FISTERRA, 19 BAJO</t>
  </si>
  <si>
    <t xml:space="preserve">15142</t>
  </si>
  <si>
    <t xml:space="preserve">ARTEIXO</t>
  </si>
  <si>
    <t xml:space="preserve">981633084</t>
  </si>
  <si>
    <t xml:space="preserve">recepcion@hotelfloridaarteixo.com</t>
  </si>
  <si>
    <t xml:space="preserve">hotelfloridaarteixo.com</t>
  </si>
  <si>
    <t xml:space="preserve">BAÑOS VIEJOS</t>
  </si>
  <si>
    <t xml:space="preserve">ESTRELLA, 10 SOTANO</t>
  </si>
  <si>
    <t xml:space="preserve">15100</t>
  </si>
  <si>
    <t xml:space="preserve">CARBALLO</t>
  </si>
  <si>
    <t xml:space="preserve">981703354</t>
  </si>
  <si>
    <t xml:space="preserve">info@balneariodecarballo.com</t>
  </si>
  <si>
    <t xml:space="preserve">balneariodecarballo.com</t>
  </si>
  <si>
    <t xml:space="preserve">APARTAMENTOS ESCUDER</t>
  </si>
  <si>
    <t xml:space="preserve">C/ AMANDO PÉREZ, 4 BAJO</t>
  </si>
  <si>
    <t xml:space="preserve">982129155</t>
  </si>
  <si>
    <t xml:space="preserve">info@apartamentosescuder.com</t>
  </si>
  <si>
    <t xml:space="preserve">apartamentosescuder.com</t>
  </si>
  <si>
    <t xml:space="preserve">HOTEL VILLA DE RIBADEO</t>
  </si>
  <si>
    <t xml:space="preserve">AVENIDA ASTURIAS, 8 10</t>
  </si>
  <si>
    <t xml:space="preserve">982131769</t>
  </si>
  <si>
    <t xml:space="preserve">reservas@hotelvilladeribadeo.com</t>
  </si>
  <si>
    <t xml:space="preserve">hotelvilladeribadeo.com</t>
  </si>
  <si>
    <t xml:space="preserve">EXE PUERTA DE SAN PEDRO</t>
  </si>
  <si>
    <t xml:space="preserve">RUA RÍO NEIRA, 29</t>
  </si>
  <si>
    <t xml:space="preserve">982222381</t>
  </si>
  <si>
    <t xml:space="preserve">info@exepuertadenpedro.com</t>
  </si>
  <si>
    <t xml:space="preserve">exepuertadesanpedro.com</t>
  </si>
  <si>
    <t xml:space="preserve">HOTEL MIRADOR DE BARCIA</t>
  </si>
  <si>
    <t xml:space="preserve">C/ BARCIA, 3 BAJO; HOTEL MIRADOR BARCIA</t>
  </si>
  <si>
    <t xml:space="preserve">27244</t>
  </si>
  <si>
    <t xml:space="preserve">RIBEIRA DE PIQUÍN</t>
  </si>
  <si>
    <t xml:space="preserve">982333634</t>
  </si>
  <si>
    <t xml:space="preserve">info@hotelmiradordebarcia.es</t>
  </si>
  <si>
    <t xml:space="preserve">hotelmiradordebarcia.es</t>
  </si>
  <si>
    <t xml:space="preserve">RECTORAL DE CASTILLÓN</t>
  </si>
  <si>
    <t xml:space="preserve">CASTILLÓN, 37 BAJO</t>
  </si>
  <si>
    <t xml:space="preserve">27438</t>
  </si>
  <si>
    <t xml:space="preserve">PANTÓN</t>
  </si>
  <si>
    <t xml:space="preserve">982455436</t>
  </si>
  <si>
    <t xml:space="preserve">rectoraldecastillon@rectoraldecastillon.com</t>
  </si>
  <si>
    <t xml:space="preserve">rectoraldecastillon.com</t>
  </si>
  <si>
    <t xml:space="preserve">HOTEL FERRAMENTEIRO</t>
  </si>
  <si>
    <t xml:space="preserve">AVENIDA CHANTADA, 3</t>
  </si>
  <si>
    <t xml:space="preserve">982545361</t>
  </si>
  <si>
    <t xml:space="preserve">info@hotelferramenteiro.com</t>
  </si>
  <si>
    <t xml:space="preserve">hotelferramenteiro.com/</t>
  </si>
  <si>
    <t xml:space="preserve">HOTEL ROMA</t>
  </si>
  <si>
    <t xml:space="preserve">HEROES DE ALCANTARA, 8</t>
  </si>
  <si>
    <t xml:space="preserve">983354666</t>
  </si>
  <si>
    <t xml:space="preserve">hotel@hotelromavalladolid.com</t>
  </si>
  <si>
    <t xml:space="preserve">hotelromavalladolid.com</t>
  </si>
  <si>
    <t xml:space="preserve">MARQUÉS DE LA ENSENADA</t>
  </si>
  <si>
    <t xml:space="preserve">AVENIDA GIJÓN, 1 BAJO</t>
  </si>
  <si>
    <t xml:space="preserve">983361491</t>
  </si>
  <si>
    <t xml:space="preserve">info@marquésdelaensenada.com</t>
  </si>
  <si>
    <t xml:space="preserve">marquesdelaensenada.com</t>
  </si>
  <si>
    <t xml:space="preserve">AVENIDA GIJÓN, 1</t>
  </si>
  <si>
    <t xml:space="preserve">HOTEL REAL DE CASTILLA</t>
  </si>
  <si>
    <t xml:space="preserve">C/ VISTA ALEGRE, 2</t>
  </si>
  <si>
    <t xml:space="preserve">47100</t>
  </si>
  <si>
    <t xml:space="preserve">TORDESILLAS</t>
  </si>
  <si>
    <t xml:space="preserve">983796163</t>
  </si>
  <si>
    <t xml:space="preserve">hotelrealdecastilla.com</t>
  </si>
  <si>
    <t xml:space="preserve">MARAMAR APARTAMENTOS</t>
  </si>
  <si>
    <t xml:space="preserve">PUERTO VENTANA, 10</t>
  </si>
  <si>
    <t xml:space="preserve">984190643</t>
  </si>
  <si>
    <t xml:space="preserve">maramarapartamentos.com</t>
  </si>
  <si>
    <t xml:space="preserve">MONTEMAR</t>
  </si>
  <si>
    <t xml:space="preserve">C/ GENARO RIESTRA, 8</t>
  </si>
  <si>
    <t xml:space="preserve">985400100</t>
  </si>
  <si>
    <t xml:space="preserve">info@hotelesmontemar.com</t>
  </si>
  <si>
    <t xml:space="preserve">hotelmontemarllanes.com</t>
  </si>
  <si>
    <t xml:space="preserve">LA FAROLA DEL MAR</t>
  </si>
  <si>
    <t xml:space="preserve">LUGAR POO, s/n BAJO(POO)</t>
  </si>
  <si>
    <t xml:space="preserve">985401250</t>
  </si>
  <si>
    <t xml:space="preserve">reservas@hotellafarolallanes.com</t>
  </si>
  <si>
    <t xml:space="preserve">hotellafarolallanes.com</t>
  </si>
  <si>
    <t xml:space="preserve">HOTEL EL SALON DE ANDES</t>
  </si>
  <si>
    <t xml:space="preserve">CARRETERA ANDES-VILLALONGA, s/n BAJO</t>
  </si>
  <si>
    <t xml:space="preserve">33719</t>
  </si>
  <si>
    <t xml:space="preserve">985474684</t>
  </si>
  <si>
    <t xml:space="preserve">hotelelsalondeandes.com</t>
  </si>
  <si>
    <t xml:space="preserve">LA RECTORAL DE SAN JUAN</t>
  </si>
  <si>
    <t xml:space="preserve">LUGAR SAN JUAN, s/n</t>
  </si>
  <si>
    <t xml:space="preserve">33759</t>
  </si>
  <si>
    <t xml:space="preserve">EL FRANCO</t>
  </si>
  <si>
    <t xml:space="preserve">985478295</t>
  </si>
  <si>
    <t xml:space="preserve">info@larectoraldesanjuan.com</t>
  </si>
  <si>
    <t xml:space="preserve">larectoraldesanjuan.com</t>
  </si>
  <si>
    <t xml:space="preserve">PLAYA DE AGUILAR</t>
  </si>
  <si>
    <t xml:space="preserve">VILLAR, 68 C</t>
  </si>
  <si>
    <t xml:space="preserve">985580141</t>
  </si>
  <si>
    <t xml:space="preserve">lalila@mrbit.es</t>
  </si>
  <si>
    <t xml:space="preserve">hotelplayadeaguilar.com</t>
  </si>
  <si>
    <t xml:space="preserve">LA CASONA DEL VIAJANTE</t>
  </si>
  <si>
    <t xml:space="preserve">LUGAR LA VILLA BAXU, s/n 33</t>
  </si>
  <si>
    <t xml:space="preserve">33536</t>
  </si>
  <si>
    <t xml:space="preserve">985711177</t>
  </si>
  <si>
    <t xml:space="preserve">info@lacasonadelviajante.com</t>
  </si>
  <si>
    <t xml:space="preserve">lacasonadelviajante.com</t>
  </si>
  <si>
    <t xml:space="preserve">EL MIRADOR DE ORDIALES</t>
  </si>
  <si>
    <t xml:space="preserve">ORDIALES, 11</t>
  </si>
  <si>
    <t xml:space="preserve">33519</t>
  </si>
  <si>
    <t xml:space="preserve">985721020</t>
  </si>
  <si>
    <t xml:space="preserve">consulta@elmiradordeordiales.com</t>
  </si>
  <si>
    <t xml:space="preserve">elmiradordeordiales.com</t>
  </si>
  <si>
    <t xml:space="preserve">HOTEL EL LACAYO DE SESTIELLO</t>
  </si>
  <si>
    <t xml:space="preserve">SESTIELLO, 1</t>
  </si>
  <si>
    <t xml:space="preserve">33829</t>
  </si>
  <si>
    <t xml:space="preserve">985753566</t>
  </si>
  <si>
    <t xml:space="preserve">info@ellacayodesestiello.com</t>
  </si>
  <si>
    <t xml:space="preserve">ellacayodesestiello.com</t>
  </si>
  <si>
    <t xml:space="preserve">RUBEN ALVAREZ ALVAREZ</t>
  </si>
  <si>
    <t xml:space="preserve">PLAZA, s/n</t>
  </si>
  <si>
    <t xml:space="preserve">985761463</t>
  </si>
  <si>
    <t xml:space="preserve">rubenalvarezalvarez.com</t>
  </si>
  <si>
    <t xml:space="preserve">TEREÑES COSTA</t>
  </si>
  <si>
    <t xml:space="preserve">LUGAR TEREÑES, 3</t>
  </si>
  <si>
    <t xml:space="preserve">33347</t>
  </si>
  <si>
    <t xml:space="preserve">985861706</t>
  </si>
  <si>
    <t xml:space="preserve">info@tereñescosta.com</t>
  </si>
  <si>
    <t xml:space="preserve">ribadesella.com/terenes</t>
  </si>
  <si>
    <t xml:space="preserve">HOTEL PUERTO DE CANDÁS</t>
  </si>
  <si>
    <t xml:space="preserve">C/ RUFO RENDUELES, 10, - BAJO</t>
  </si>
  <si>
    <t xml:space="preserve">985872454</t>
  </si>
  <si>
    <t xml:space="preserve">hotelpuertodecandas@gmail.com</t>
  </si>
  <si>
    <t xml:space="preserve">hotelpuertodecandas.com</t>
  </si>
  <si>
    <t xml:space="preserve">HOTEL PALACIO DE FIAME</t>
  </si>
  <si>
    <t xml:space="preserve">FIAME, s/n BAJO</t>
  </si>
  <si>
    <t xml:space="preserve">33448</t>
  </si>
  <si>
    <t xml:space="preserve">GOZÓN</t>
  </si>
  <si>
    <t xml:space="preserve">985878150</t>
  </si>
  <si>
    <t xml:space="preserve">hotelpalaciodefiame.com</t>
  </si>
  <si>
    <t xml:space="preserve">CRISTAL VILLAVICIOSA</t>
  </si>
  <si>
    <t xml:space="preserve">C/ VÍCTOR GARCÍA DE LA CONCHA, 32 BAJO</t>
  </si>
  <si>
    <t xml:space="preserve">985893338</t>
  </si>
  <si>
    <t xml:space="preserve">cristalvillaviciosa.com</t>
  </si>
  <si>
    <t xml:space="preserve">LOS JARDINES DE LA LLOSA</t>
  </si>
  <si>
    <t xml:space="preserve">LAS ROZAS, 54 BAJO</t>
  </si>
  <si>
    <t xml:space="preserve">985927721</t>
  </si>
  <si>
    <t xml:space="preserve">info@losjardinesdelallosa.es</t>
  </si>
  <si>
    <t xml:space="preserve">losjardinesdelallosa.es</t>
  </si>
  <si>
    <t xml:space="preserve">COSTA DE RODILES</t>
  </si>
  <si>
    <t xml:space="preserve">LUGAR SELORIO, s/n CARRETERA PLAYA DE RODILES</t>
  </si>
  <si>
    <t xml:space="preserve">33316</t>
  </si>
  <si>
    <t xml:space="preserve">985996011</t>
  </si>
  <si>
    <t xml:space="preserve">info@costaderodiles.com</t>
  </si>
  <si>
    <t xml:space="preserve">hotelcostaderodiles.com</t>
  </si>
  <si>
    <t xml:space="preserve">GRAN HOTEL HLG SAMIL</t>
  </si>
  <si>
    <t xml:space="preserve">AVENIDA SAMIL, 15</t>
  </si>
  <si>
    <t xml:space="preserve">986248159</t>
  </si>
  <si>
    <t xml:space="preserve">granhotelhlgsamilsa.com</t>
  </si>
  <si>
    <t xml:space="preserve">HOTEL RESIDENCIA AIRIÑOS DO MAR</t>
  </si>
  <si>
    <t xml:space="preserve">AVENIDA EUGENIO SEQUEIROS, 30</t>
  </si>
  <si>
    <t xml:space="preserve">36940</t>
  </si>
  <si>
    <t xml:space="preserve">986304250</t>
  </si>
  <si>
    <t xml:space="preserve">airinos@airinos.com</t>
  </si>
  <si>
    <t xml:space="preserve">vigonet.com/hotelcangas</t>
  </si>
  <si>
    <t xml:space="preserve">LOUREIRO</t>
  </si>
  <si>
    <t xml:space="preserve">LOUREIRO, 13 BAJO</t>
  </si>
  <si>
    <t xml:space="preserve">36939</t>
  </si>
  <si>
    <t xml:space="preserve">BUEU</t>
  </si>
  <si>
    <t xml:space="preserve">986322311</t>
  </si>
  <si>
    <t xml:space="preserve">restauranteloureiro@restauranteloureiro.com</t>
  </si>
  <si>
    <t xml:space="preserve">restauranteloureiro.com</t>
  </si>
  <si>
    <t xml:space="preserve">HOTEL INTERNACIONAL</t>
  </si>
  <si>
    <t xml:space="preserve">RUA ANTONIO PALACIOS, 99 BAJO</t>
  </si>
  <si>
    <t xml:space="preserve">36400</t>
  </si>
  <si>
    <t xml:space="preserve">O PORRIÑO</t>
  </si>
  <si>
    <t xml:space="preserve">986330262</t>
  </si>
  <si>
    <t xml:space="preserve">hotel@hotelinternacionalsl.es</t>
  </si>
  <si>
    <t xml:space="preserve">hotelinternacionalsl.es</t>
  </si>
  <si>
    <t xml:space="preserve">HOSTAL LOS TRES PAÍSES</t>
  </si>
  <si>
    <t xml:space="preserve">C/ DE VENEZUELA, 61 BAJO</t>
  </si>
  <si>
    <t xml:space="preserve">36204</t>
  </si>
  <si>
    <t xml:space="preserve">986420477</t>
  </si>
  <si>
    <t xml:space="preserve">hostal3paises@hotmail.com</t>
  </si>
  <si>
    <t xml:space="preserve">hostallostrespaises.com</t>
  </si>
  <si>
    <t xml:space="preserve">HOTEL ALFONSO I</t>
  </si>
  <si>
    <t xml:space="preserve">GÁNDARA, s/n BAIXO</t>
  </si>
  <si>
    <t xml:space="preserve">36720</t>
  </si>
  <si>
    <t xml:space="preserve">986607060</t>
  </si>
  <si>
    <t xml:space="preserve">reservas@hotelalfonsoprimero.com</t>
  </si>
  <si>
    <t xml:space="preserve">hotelalfonsoprimero.com</t>
  </si>
  <si>
    <t xml:space="preserve">BALNEARIO DE CALDELAS</t>
  </si>
  <si>
    <t xml:space="preserve">BAÑOS, 65 BAJO</t>
  </si>
  <si>
    <t xml:space="preserve">36729</t>
  </si>
  <si>
    <t xml:space="preserve">986629049</t>
  </si>
  <si>
    <t xml:space="preserve">info@balneariodecaldelas.com</t>
  </si>
  <si>
    <t xml:space="preserve">balneariodecaldelas.com</t>
  </si>
  <si>
    <t xml:space="preserve">GRUPO SANXENXO 2000</t>
  </si>
  <si>
    <t xml:space="preserve">MADRID, 94 BAJO</t>
  </si>
  <si>
    <t xml:space="preserve">986691367</t>
  </si>
  <si>
    <t xml:space="preserve">gruposanxenxo2000sl.com</t>
  </si>
  <si>
    <t xml:space="preserve">HOTEL MARTÍN ESPERANZA</t>
  </si>
  <si>
    <t xml:space="preserve">AVENIDA PONTEVEDRA, 60</t>
  </si>
  <si>
    <t xml:space="preserve">986720521</t>
  </si>
  <si>
    <t xml:space="preserve">hotelmartinesperanza@hotmail.com</t>
  </si>
  <si>
    <t xml:space="preserve">hotelmartnesperanza.com</t>
  </si>
  <si>
    <t xml:space="preserve">PLAZA PORTONOVO</t>
  </si>
  <si>
    <t xml:space="preserve">CARRETERA LANZADA, 30 BAJO</t>
  </si>
  <si>
    <t xml:space="preserve">986723484</t>
  </si>
  <si>
    <t xml:space="preserve">info@plazaportonovo.com</t>
  </si>
  <si>
    <t xml:space="preserve">hotelplazaportonovo.com</t>
  </si>
  <si>
    <t xml:space="preserve">PLAYA PAXARIÑAS</t>
  </si>
  <si>
    <t xml:space="preserve">XESTEIRIÑA, 23</t>
  </si>
  <si>
    <t xml:space="preserve">986727892</t>
  </si>
  <si>
    <t xml:space="preserve">info@hotelplayapaxarinas.com</t>
  </si>
  <si>
    <t xml:space="preserve">hotelplayapaxarinas.com</t>
  </si>
  <si>
    <t xml:space="preserve">HOTEL CABO FESTIÑANZA</t>
  </si>
  <si>
    <t xml:space="preserve">PLAYA DE AREAS, 1 BAJO</t>
  </si>
  <si>
    <t xml:space="preserve">986741636</t>
  </si>
  <si>
    <t xml:space="preserve">info@hotelcabofestiñanza.com</t>
  </si>
  <si>
    <t xml:space="preserve">hotelcabofestinanza.com</t>
  </si>
  <si>
    <t xml:space="preserve">RESTAURANTE HOSPEDERÍA FERNANDO I</t>
  </si>
  <si>
    <t xml:space="preserve">AVENIDA DE LOS CUBOS, 32</t>
  </si>
  <si>
    <t xml:space="preserve">24007</t>
  </si>
  <si>
    <t xml:space="preserve">987220601</t>
  </si>
  <si>
    <t xml:space="preserve">info@restaurantehospederíafernandoi.com</t>
  </si>
  <si>
    <t xml:space="preserve">hospederiafernandoi.com</t>
  </si>
  <si>
    <t xml:space="preserve">SLOW LEÓN APARTAMENTOS</t>
  </si>
  <si>
    <t xml:space="preserve">C/ PANADEROS, 14</t>
  </si>
  <si>
    <t xml:space="preserve">24006</t>
  </si>
  <si>
    <t xml:space="preserve">987251991</t>
  </si>
  <si>
    <t xml:space="preserve">slowleonapartahotel@gmail.com</t>
  </si>
  <si>
    <t xml:space="preserve">slowlenapartamentos.com</t>
  </si>
  <si>
    <t xml:space="preserve">HOTEL &amp; RESTAURANTE INFANTAS DE LEÓN</t>
  </si>
  <si>
    <t xml:space="preserve">C/ GONZÁLEZ DE LAMA, 3 BAJO; HOTEL</t>
  </si>
  <si>
    <t xml:space="preserve">987272317</t>
  </si>
  <si>
    <t xml:space="preserve">reservas@hotelinfantasdeleon.com</t>
  </si>
  <si>
    <t xml:space="preserve">hotelinfantasdeleon.com</t>
  </si>
  <si>
    <t xml:space="preserve">HOTEL PONFERRADA PLAZA</t>
  </si>
  <si>
    <t xml:space="preserve">AVENIDA ESCRITORES, 6 BAJO(HOTEL PONFERRADA PLAZA</t>
  </si>
  <si>
    <t xml:space="preserve">24404</t>
  </si>
  <si>
    <t xml:space="preserve">987406171</t>
  </si>
  <si>
    <t xml:space="preserve">reservas@hotelponferradaplaza.es</t>
  </si>
  <si>
    <t xml:space="preserve">hotelponferradaplaza.es</t>
  </si>
  <si>
    <t xml:space="preserve">BALNEARIO DE MOLGAS</t>
  </si>
  <si>
    <t xml:space="preserve">SAMUEL GONZÁLEZ MOVILLA, 26</t>
  </si>
  <si>
    <t xml:space="preserve">32701</t>
  </si>
  <si>
    <t xml:space="preserve">BAÑOS DE MOLGAS</t>
  </si>
  <si>
    <t xml:space="preserve">988430246</t>
  </si>
  <si>
    <t xml:space="preserve">info@balneariodemolgas.com</t>
  </si>
  <si>
    <t xml:space="preserve">balneariodemolgassl.com</t>
  </si>
  <si>
    <t xml:space="preserve">HOTEL CASERÍO LOS PARTIDOS</t>
  </si>
  <si>
    <t xml:space="preserve">CAMINO FRANCHI, 4</t>
  </si>
  <si>
    <t xml:space="preserve">EL TANQUE</t>
  </si>
  <si>
    <t xml:space="preserve">info@caseriolospartidos.com</t>
  </si>
  <si>
    <t xml:space="preserve">caseriolospartidos.com</t>
  </si>
  <si>
    <t xml:space="preserve">APARTAHOTEL BELCHITE</t>
  </si>
  <si>
    <t xml:space="preserve">PORTAL VILA, 24</t>
  </si>
  <si>
    <t xml:space="preserve">50130</t>
  </si>
  <si>
    <t xml:space="preserve">BELCHITE</t>
  </si>
  <si>
    <t xml:space="preserve">admin@apartahotelbelchite.es</t>
  </si>
  <si>
    <t xml:space="preserve">apartahotelbelchite.es</t>
  </si>
  <si>
    <t xml:space="preserve">EL RETIRO DE SAN PEDRO</t>
  </si>
  <si>
    <t xml:space="preserve">TRAVESIA CRUZ MALPELO, 83</t>
  </si>
  <si>
    <t xml:space="preserve">info@retirorural.com</t>
  </si>
  <si>
    <t xml:space="preserve">elretirodesanpedro.com</t>
  </si>
  <si>
    <t xml:space="preserve">EL CAPRICHO DE NIEVES</t>
  </si>
  <si>
    <t xml:space="preserve">BARRIO VIEJO, 20</t>
  </si>
  <si>
    <t xml:space="preserve">22361</t>
  </si>
  <si>
    <t xml:space="preserve">LASPUÑA</t>
  </si>
  <si>
    <t xml:space="preserve">info@elcaprichodenieves.com</t>
  </si>
  <si>
    <t xml:space="preserve">elcaprichodenieves.com</t>
  </si>
  <si>
    <t xml:space="preserve">HOTEL RURAL LAS CASONAS D´AVELLANEDA</t>
  </si>
  <si>
    <t xml:space="preserve">CARRETERA COLORADA, s/n</t>
  </si>
  <si>
    <t xml:space="preserve">33710</t>
  </si>
  <si>
    <t xml:space="preserve">info@casonasdeavellaneda.es</t>
  </si>
  <si>
    <t xml:space="preserve">casonasdeavellaneda.es</t>
  </si>
  <si>
    <t xml:space="preserve">LA ROSA DE LOS TIEMPOS</t>
  </si>
  <si>
    <t xml:space="preserve">C/ LAS BRUJAS, 9</t>
  </si>
  <si>
    <t xml:space="preserve">24719</t>
  </si>
  <si>
    <t xml:space="preserve">VILLAOBISPO DE OTERO</t>
  </si>
  <si>
    <t xml:space="preserve">casaruralesotrahistoria@gmail.com</t>
  </si>
  <si>
    <t xml:space="preserve">larosadelostiempos.com</t>
  </si>
  <si>
    <t xml:space="preserve">HOTEL VILLA FONTANAS</t>
  </si>
  <si>
    <t xml:space="preserve">C/ REAL, 23</t>
  </si>
  <si>
    <t xml:space="preserve">09227</t>
  </si>
  <si>
    <t xml:space="preserve">HONTANAS</t>
  </si>
  <si>
    <t xml:space="preserve">reservas@hotelvillafontanas.com</t>
  </si>
  <si>
    <t xml:space="preserve">hotelvillafontanas.com</t>
  </si>
  <si>
    <t xml:space="preserve">APARTAMENTOS LA TATA</t>
  </si>
  <si>
    <t xml:space="preserve">C/ SAN LORENZO, 2</t>
  </si>
  <si>
    <t xml:space="preserve">apartamentoslatata@gmail.com</t>
  </si>
  <si>
    <t xml:space="preserve">apartamentoslatata.com</t>
  </si>
  <si>
    <t xml:space="preserve">APARTAMENTOS ARALSO</t>
  </si>
  <si>
    <t xml:space="preserve">AVENIDA GRAN CANARIA, 20</t>
  </si>
  <si>
    <t xml:space="preserve">info@apartamentosaralso.com</t>
  </si>
  <si>
    <t xml:space="preserve">apartamentosaralso.com</t>
  </si>
  <si>
    <t xml:space="preserve">HOTEL APARTAMENTO ARALSO</t>
  </si>
  <si>
    <t xml:space="preserve">TENIENTE OCHOA, 8</t>
  </si>
  <si>
    <t xml:space="preserve">40002</t>
  </si>
  <si>
    <t xml:space="preserve">EL CORTIJO DE DAIMIEL</t>
  </si>
  <si>
    <t xml:space="preserve">CARRETERA MALAGÓN, KILOMETRO 1 CR-P 2122</t>
  </si>
  <si>
    <t xml:space="preserve">13250</t>
  </si>
  <si>
    <t xml:space="preserve">DAIMIEL</t>
  </si>
  <si>
    <t xml:space="preserve">contacto@elcortijodedaimiel.com</t>
  </si>
  <si>
    <t xml:space="preserve">elcortijodedaimiel.com</t>
  </si>
  <si>
    <t xml:space="preserve">CASA ROBERTO</t>
  </si>
  <si>
    <t xml:space="preserve">SAN XIÁN DE SALES, s/n</t>
  </si>
  <si>
    <t xml:space="preserve">15885</t>
  </si>
  <si>
    <t xml:space="preserve">VEDRA</t>
  </si>
  <si>
    <t xml:space="preserve">info@caroberto.com</t>
  </si>
  <si>
    <t xml:space="preserve">restauranteroberto.com</t>
  </si>
  <si>
    <t xml:space="preserve">HOTEL CORRAL DE RAMAS</t>
  </si>
  <si>
    <t xml:space="preserve">CARRETERA ELCHE DE LA SIERRA, KILOMETRO 76, 000 KILOMETRO 76</t>
  </si>
  <si>
    <t xml:space="preserve">02410</t>
  </si>
  <si>
    <t xml:space="preserve">LIÉTOR</t>
  </si>
  <si>
    <t xml:space="preserve">info@hotelcorralderamas.com</t>
  </si>
  <si>
    <t xml:space="preserve">HABITACIONES DE PEGO</t>
  </si>
  <si>
    <t xml:space="preserve">CARRER NOU, 7</t>
  </si>
  <si>
    <t xml:space="preserve">03780</t>
  </si>
  <si>
    <t xml:space="preserve">PEGO</t>
  </si>
  <si>
    <t xml:space="preserve">info@habitacionesdepego.com</t>
  </si>
  <si>
    <t xml:space="preserve">HOTEL GOLF EL CORAZÓN</t>
  </si>
  <si>
    <t xml:space="preserve">APOLO, 13 BAJO</t>
  </si>
  <si>
    <t xml:space="preserve">info@hotelgolfelcorazón.com</t>
  </si>
  <si>
    <t xml:space="preserve">CASINA VERDE MANZANA</t>
  </si>
  <si>
    <t xml:space="preserve">LUGAR SAN JUSTO, s/n LA CARRERA, 13</t>
  </si>
  <si>
    <t xml:space="preserve">casinaverdemanzana@gmail.com</t>
  </si>
  <si>
    <t xml:space="preserve">casinaverdemanzana.com</t>
  </si>
  <si>
    <t xml:space="preserve">EL BUHO DE LA REMOLINA</t>
  </si>
  <si>
    <t xml:space="preserve">BODE, KILOMETRO 2 BAJO</t>
  </si>
  <si>
    <t xml:space="preserve">33549</t>
  </si>
  <si>
    <t xml:space="preserve">elbuhodelaremolina@yahoo.es</t>
  </si>
  <si>
    <t xml:space="preserve">elbuhodelaremolina.com</t>
  </si>
  <si>
    <t xml:space="preserve">CASA ESCUELA DE TORIN</t>
  </si>
  <si>
    <t xml:space="preserve">LUGAR TORÍN, 49</t>
  </si>
  <si>
    <t xml:space="preserve">info@casaescueladetorin.com</t>
  </si>
  <si>
    <t xml:space="preserve">casaescueladetorin.com</t>
  </si>
  <si>
    <t xml:space="preserve">HOTEL PLAYA DE LLANES</t>
  </si>
  <si>
    <t xml:space="preserve">LUGAR VILLAHORMES, 155</t>
  </si>
  <si>
    <t xml:space="preserve">33593</t>
  </si>
  <si>
    <t xml:space="preserve">info@hotelplayadellanes.com</t>
  </si>
  <si>
    <t xml:space="preserve">MONTAÑAS DE COVADONGA</t>
  </si>
  <si>
    <t xml:space="preserve">LUGAR LABRA, 3</t>
  </si>
  <si>
    <t xml:space="preserve">info@montanasdecovadonga.es</t>
  </si>
  <si>
    <t xml:space="preserve">montanasdecovadonga.es</t>
  </si>
  <si>
    <t xml:space="preserve">B&amp;B BOAT ST. KATHARINE</t>
  </si>
  <si>
    <t xml:space="preserve">CARRER PAU, 12</t>
  </si>
  <si>
    <t xml:space="preserve">08930</t>
  </si>
  <si>
    <t xml:space="preserve">SANT ADRIÀ DE BESÒS</t>
  </si>
  <si>
    <t xml:space="preserve">info@b&amp;bboatstkatharine.com</t>
  </si>
  <si>
    <t xml:space="preserve">BARCELONA COSY ROOMS</t>
  </si>
  <si>
    <t xml:space="preserve">MARINA, 124</t>
  </si>
  <si>
    <t xml:space="preserve">info@barcelonacosyrooms.com</t>
  </si>
  <si>
    <t xml:space="preserve">TRIANON &amp; CO BARCELONA</t>
  </si>
  <si>
    <t xml:space="preserve">SEPÚLVEDA, 93 1° 1ª</t>
  </si>
  <si>
    <t xml:space="preserve">trianoncobcn@gmail.com</t>
  </si>
  <si>
    <t xml:space="preserve">trianoncobarcelona.com</t>
  </si>
  <si>
    <t xml:space="preserve">AMOR DE MADRE OXIGENO</t>
  </si>
  <si>
    <t xml:space="preserve">HENAO, s/n</t>
  </si>
  <si>
    <t xml:space="preserve">info@amordemadreoxigeno.com</t>
  </si>
  <si>
    <t xml:space="preserve">EL MONASTERIO ESCONDIDO</t>
  </si>
  <si>
    <t xml:space="preserve">C/ FUENTE SOPEÑA, s/n</t>
  </si>
  <si>
    <t xml:space="preserve">09312</t>
  </si>
  <si>
    <t xml:space="preserve">TÓRTOLES DE ESGUEVA</t>
  </si>
  <si>
    <t xml:space="preserve">info@elmonasterioescondido.com</t>
  </si>
  <si>
    <t xml:space="preserve">monasterioescondido.es</t>
  </si>
  <si>
    <t xml:space="preserve">LAESTANCIA</t>
  </si>
  <si>
    <t xml:space="preserve">CAMINO VADO, s/n</t>
  </si>
  <si>
    <t xml:space="preserve">10480</t>
  </si>
  <si>
    <t xml:space="preserve">MADRIGAL DE LA VERA</t>
  </si>
  <si>
    <t xml:space="preserve">salgado@salbia.net</t>
  </si>
  <si>
    <t xml:space="preserve">laestanciadelavera.com</t>
  </si>
  <si>
    <t xml:space="preserve">LA CASA AZUL EN CHICLANA</t>
  </si>
  <si>
    <t xml:space="preserve">CARRETERA PAGO DEL HUMO, s/n</t>
  </si>
  <si>
    <t xml:space="preserve">info@lacaazulenchiclana.com</t>
  </si>
  <si>
    <t xml:space="preserve">EL SUEÑO DE LA JUDERÍA</t>
  </si>
  <si>
    <t xml:space="preserve">C/ REY HEREDIA, 6</t>
  </si>
  <si>
    <t xml:space="preserve">info@elsueñodelajudería.com</t>
  </si>
  <si>
    <t xml:space="preserve">RURAL L´ORTIGA BLANCA</t>
  </si>
  <si>
    <t xml:space="preserve">HG-002525</t>
  </si>
  <si>
    <t xml:space="preserve">CARRER PLA, 14</t>
  </si>
  <si>
    <t xml:space="preserve">QUERALBS</t>
  </si>
  <si>
    <t xml:space="preserve">xixqueralbs@gmail.com</t>
  </si>
  <si>
    <t xml:space="preserve">rurallortigablanca.com</t>
  </si>
  <si>
    <t xml:space="preserve">FINCA HOTEL CONSINET</t>
  </si>
  <si>
    <t xml:space="preserve">MUNTANYA, 33</t>
  </si>
  <si>
    <t xml:space="preserve">07330</t>
  </si>
  <si>
    <t xml:space="preserve">CONSELL</t>
  </si>
  <si>
    <t xml:space="preserve">info@fincahotelconsinet.com</t>
  </si>
  <si>
    <t xml:space="preserve">YOUR HOUSE AFRICAMAR</t>
  </si>
  <si>
    <t xml:space="preserve">AVINGUDA JOSEP TRIAS, 29</t>
  </si>
  <si>
    <t xml:space="preserve">info@yourhouseafricamar.com</t>
  </si>
  <si>
    <t xml:space="preserve">LAS AGUAS DE ARBUNIEL</t>
  </si>
  <si>
    <t xml:space="preserve">CARRETERA CAMBIL-ARBUNIEL, KILOMETRO 1 BAJO</t>
  </si>
  <si>
    <t xml:space="preserve">23120</t>
  </si>
  <si>
    <t xml:space="preserve">CAMBIL</t>
  </si>
  <si>
    <t xml:space="preserve">lasaguasdearbuniel@gmail.com</t>
  </si>
  <si>
    <t xml:space="preserve">lasaguasdearbuniel.com</t>
  </si>
  <si>
    <t xml:space="preserve">L HIPPOCAMPE HEUREUX</t>
  </si>
  <si>
    <t xml:space="preserve">AVENIDA TOUROPERADOR NECKERMANN, s/n</t>
  </si>
  <si>
    <t xml:space="preserve">info@lhippocampeheureux.com</t>
  </si>
  <si>
    <t xml:space="preserve">MER PISCINE ET SOLEIL</t>
  </si>
  <si>
    <t xml:space="preserve">AVENIDA TOUROPERADOR KUONI, 5</t>
  </si>
  <si>
    <t xml:space="preserve">info@merpiscineetsoleil.com</t>
  </si>
  <si>
    <t xml:space="preserve">HOTEL CAL REI DE TALLO</t>
  </si>
  <si>
    <t xml:space="preserve">PLA DEL TALLÓ, 2</t>
  </si>
  <si>
    <t xml:space="preserve">info@hotelcalreidetallo.com</t>
  </si>
  <si>
    <t xml:space="preserve">hotelcalreidetallo.com</t>
  </si>
  <si>
    <t xml:space="preserve">info@lapodadehorcajuelo.com</t>
  </si>
  <si>
    <t xml:space="preserve">posadadehorcajuelo.com</t>
  </si>
  <si>
    <t xml:space="preserve">RIO DEVA INVERSIONES</t>
  </si>
  <si>
    <t xml:space="preserve">COLEGIO ACACIAS, 5 URBANIZACIÓN MONTECARLO</t>
  </si>
  <si>
    <t xml:space="preserve">info@riodevainversiones.com</t>
  </si>
  <si>
    <t xml:space="preserve">HOTEL RURAL ANDALUCÍA</t>
  </si>
  <si>
    <t xml:space="preserve">H/MA/01941</t>
  </si>
  <si>
    <t xml:space="preserve">C/ MÁLAGA, 1</t>
  </si>
  <si>
    <t xml:space="preserve">hotelruralandalucia@gmail.com</t>
  </si>
  <si>
    <t xml:space="preserve">hotelruralandalucia.es</t>
  </si>
  <si>
    <t xml:space="preserve">APARTAHOTEL LA TORRE</t>
  </si>
  <si>
    <t xml:space="preserve">C/ TORRE DE HACHO (POLIGONO INSDUSTRIAL ANTEQUERA), 36</t>
  </si>
  <si>
    <t xml:space="preserve">info@apartahotellatorre.com</t>
  </si>
  <si>
    <t xml:space="preserve">HOTEL RESTAURANTE POSADA DEL BANDOLERO S.C.</t>
  </si>
  <si>
    <t xml:space="preserve">H/MA/01882</t>
  </si>
  <si>
    <t xml:space="preserve">C/ CRISTO, 1 BAJO</t>
  </si>
  <si>
    <t xml:space="preserve">29718</t>
  </si>
  <si>
    <t xml:space="preserve">EL BORGE</t>
  </si>
  <si>
    <t xml:space="preserve">info@hotelrestaurantepodadelbandolerosc.com</t>
  </si>
  <si>
    <t xml:space="preserve">posadadelbandolero.com</t>
  </si>
  <si>
    <t xml:space="preserve">JARDINES DE CASABLANCA</t>
  </si>
  <si>
    <t xml:space="preserve">PASEO ÁNGEL GÓMEZ CÁNOVAS, 1</t>
  </si>
  <si>
    <t xml:space="preserve">info@jardinesdecablanca.com</t>
  </si>
  <si>
    <t xml:space="preserve">LA SINAGOGA DE AMUSCO</t>
  </si>
  <si>
    <t xml:space="preserve">PLAZA OBISPO GERMÁN VEGA, 12</t>
  </si>
  <si>
    <t xml:space="preserve">34420</t>
  </si>
  <si>
    <t xml:space="preserve">AMUSCO</t>
  </si>
  <si>
    <t xml:space="preserve">info@lasinagogadeamusco.com</t>
  </si>
  <si>
    <t xml:space="preserve">NOVAVILA</t>
  </si>
  <si>
    <t xml:space="preserve">ARCOS, s/n</t>
  </si>
  <si>
    <t xml:space="preserve">36637</t>
  </si>
  <si>
    <t xml:space="preserve">MEIS</t>
  </si>
  <si>
    <t xml:space="preserve">info@novavilariasbaixas.com</t>
  </si>
  <si>
    <t xml:space="preserve">novavilariasbaixas.com</t>
  </si>
  <si>
    <t xml:space="preserve">SIERRA QUILAMA</t>
  </si>
  <si>
    <t xml:space="preserve">PARAJE PERALES, s/n BAJO</t>
  </si>
  <si>
    <t xml:space="preserve">37763</t>
  </si>
  <si>
    <t xml:space="preserve">SAN MIGUEL DE VALERO</t>
  </si>
  <si>
    <t xml:space="preserve">hrsierraquilama@gmail.com</t>
  </si>
  <si>
    <t xml:space="preserve">hotelsierraquilama.com</t>
  </si>
  <si>
    <t xml:space="preserve">ANGEL MARCOS MERCHAN</t>
  </si>
  <si>
    <t xml:space="preserve">C/ GUERRILLEROS, 8</t>
  </si>
  <si>
    <t xml:space="preserve">info@angelmarcosmerchan.com</t>
  </si>
  <si>
    <t xml:space="preserve">VERY CENTRAL APARTMENT, LAS AMERICAS VIEW</t>
  </si>
  <si>
    <t xml:space="preserve">info@sunproperty.es</t>
  </si>
  <si>
    <t xml:space="preserve">sunholidayhomes.com/es</t>
  </si>
  <si>
    <t xml:space="preserve">TORRES DEL SOL</t>
  </si>
  <si>
    <t xml:space="preserve">C/ NÓRDICA, 2</t>
  </si>
  <si>
    <t xml:space="preserve">info@torresdelsol.com</t>
  </si>
  <si>
    <t xml:space="preserve">SWEET SEVILLA SUITES</t>
  </si>
  <si>
    <t xml:space="preserve">C/ ATIENZA, 4</t>
  </si>
  <si>
    <t xml:space="preserve">book@sweetbcnapartments.com</t>
  </si>
  <si>
    <t xml:space="preserve">sweetbcnapartments.com</t>
  </si>
  <si>
    <t xml:space="preserve">CASA PATIO DEL SIGLO XIX</t>
  </si>
  <si>
    <t xml:space="preserve">C/ MORATÍN, 7</t>
  </si>
  <si>
    <t xml:space="preserve">info@capatiodelsigloxix.com</t>
  </si>
  <si>
    <t xml:space="preserve">HOTEL-RESIDENCIA ALVARGONZÁLEZ</t>
  </si>
  <si>
    <t xml:space="preserve">CARRETERA, 20</t>
  </si>
  <si>
    <t xml:space="preserve">info@hotelalvargonzalez.com</t>
  </si>
  <si>
    <t xml:space="preserve">hotelalvargonzalez.com</t>
  </si>
  <si>
    <t xml:space="preserve">RIBERA DE LANGA</t>
  </si>
  <si>
    <t xml:space="preserve">C/ REAL, 56 BAJO</t>
  </si>
  <si>
    <t xml:space="preserve">42320</t>
  </si>
  <si>
    <t xml:space="preserve">LANGA DE DUERO</t>
  </si>
  <si>
    <t xml:space="preserve">info@riberadelanga.com</t>
  </si>
  <si>
    <t xml:space="preserve">hotelriberadelanga.com</t>
  </si>
  <si>
    <t xml:space="preserve">CASA RURAL EL MIRADOR</t>
  </si>
  <si>
    <t xml:space="preserve">POLIGONO INSDUSTRIAL AL PICASSENT, s/n 0 VALENCIA</t>
  </si>
  <si>
    <t xml:space="preserve">46220</t>
  </si>
  <si>
    <t xml:space="preserve">PICASSENT</t>
  </si>
  <si>
    <t xml:space="preserve">empresa.mirador@hotmail.com</t>
  </si>
  <si>
    <t xml:space="preserve">casaruralelmirador.com</t>
  </si>
  <si>
    <t xml:space="preserve">HOTEL MASÍA EL TEULAR</t>
  </si>
  <si>
    <t xml:space="preserve">PARTIDA BASSALS, s/n</t>
  </si>
  <si>
    <t xml:space="preserve">info@hotelmasíaelteular.com</t>
  </si>
  <si>
    <t xml:space="preserve">MALVARROSA CALLE PAVIA</t>
  </si>
  <si>
    <t xml:space="preserve">CARRER PAVÍA, 27 D</t>
  </si>
  <si>
    <t xml:space="preserve">info@malvarrocallepavia.com</t>
  </si>
  <si>
    <t xml:space="preserve">BELLAVISTA</t>
  </si>
  <si>
    <t xml:space="preserve">ALTO CERRO PALOMARES, s/n BAJO</t>
  </si>
  <si>
    <t xml:space="preserve">10660</t>
  </si>
  <si>
    <t xml:space="preserve">PALOMERO</t>
  </si>
  <si>
    <t xml:space="preserve">541495105</t>
  </si>
  <si>
    <t xml:space="preserve">bellavistatalahuasi@gmail.com</t>
  </si>
  <si>
    <t xml:space="preserve">complejobellavista.com</t>
  </si>
  <si>
    <t xml:space="preserve">HOTEL DUQUE DE GREDOS</t>
  </si>
  <si>
    <t xml:space="preserve">ESCUELAS, s/n</t>
  </si>
  <si>
    <t xml:space="preserve">05621</t>
  </si>
  <si>
    <t xml:space="preserve">SOLANA DE ÁVILA</t>
  </si>
  <si>
    <t xml:space="preserve">606 69 90 00</t>
  </si>
  <si>
    <t xml:space="preserve">info@hotelduquedegredos.com</t>
  </si>
  <si>
    <t xml:space="preserve">APARTAHOTEL BALDIRI</t>
  </si>
  <si>
    <t xml:space="preserve">HB-004743</t>
  </si>
  <si>
    <t xml:space="preserve">CARRER BALDIRI DÉU I PRIU, 31, 35</t>
  </si>
  <si>
    <t xml:space="preserve">607 683 901</t>
  </si>
  <si>
    <t xml:space="preserve">info@apartahotelbaldiri.com</t>
  </si>
  <si>
    <t xml:space="preserve">apartahotelbaldiri.com</t>
  </si>
  <si>
    <t xml:space="preserve">EL RINCON DE LA SIERRA</t>
  </si>
  <si>
    <t xml:space="preserve">C/ PILÓN, 12</t>
  </si>
  <si>
    <t xml:space="preserve">609 16 55 78</t>
  </si>
  <si>
    <t xml:space="preserve">info@elrincondelasierra.com</t>
  </si>
  <si>
    <t xml:space="preserve">QUESADA SIERRA GUADALQUIVIR</t>
  </si>
  <si>
    <t xml:space="preserve">PLAZA SANTA CATALINA, 2 6 BAJO</t>
  </si>
  <si>
    <t xml:space="preserve">610 07 06 89</t>
  </si>
  <si>
    <t xml:space="preserve">info@quedasierraguadalquivir.com</t>
  </si>
  <si>
    <t xml:space="preserve">hotelsierraquesada.es/</t>
  </si>
  <si>
    <t xml:space="preserve">EL MIRLO BLANCO</t>
  </si>
  <si>
    <t xml:space="preserve">CARRETERA CANDELADA-MADRIGAL, KILOMETRO 2, 1</t>
  </si>
  <si>
    <t xml:space="preserve">615 880 572</t>
  </si>
  <si>
    <t xml:space="preserve">comercialmirlo@yahoo.es</t>
  </si>
  <si>
    <t xml:space="preserve">hotelelmirloblanco.com</t>
  </si>
  <si>
    <t xml:space="preserve">ALOJAMIENTO SAN NICOLAS</t>
  </si>
  <si>
    <t xml:space="preserve">C/ SAN NICOLÁS, 13</t>
  </si>
  <si>
    <t xml:space="preserve">616 79 58 79</t>
  </si>
  <si>
    <t xml:space="preserve">info@alojamientosubeda.com</t>
  </si>
  <si>
    <t xml:space="preserve">alojamientosubeda.com/</t>
  </si>
  <si>
    <t xml:space="preserve">CENTRO DE TURISMO RURAL EL CUENTO</t>
  </si>
  <si>
    <t xml:space="preserve">FINCA CASERÍO, s/n</t>
  </si>
  <si>
    <t xml:space="preserve">47194</t>
  </si>
  <si>
    <t xml:space="preserve">MUCIENTES</t>
  </si>
  <si>
    <t xml:space="preserve">619 253 005</t>
  </si>
  <si>
    <t xml:space="preserve">carolina_pozo@hotmail.com</t>
  </si>
  <si>
    <t xml:space="preserve">elcuentoylaleyenda.com</t>
  </si>
  <si>
    <t xml:space="preserve">HOTEL RURAL CASA DE LAS MEDICAS</t>
  </si>
  <si>
    <t xml:space="preserve">SAN PEDRO, 2 ESQUINA C/ CAMPANAS 2</t>
  </si>
  <si>
    <t xml:space="preserve">16512</t>
  </si>
  <si>
    <t xml:space="preserve">BUENDÍA</t>
  </si>
  <si>
    <t xml:space="preserve">625 487 047</t>
  </si>
  <si>
    <t xml:space="preserve">info@lacasadelasmedicas.com</t>
  </si>
  <si>
    <t xml:space="preserve">lacasadelasmedicas.com</t>
  </si>
  <si>
    <t xml:space="preserve">TORRES DE ALBARRACÍN</t>
  </si>
  <si>
    <t xml:space="preserve">CARRETERA ALBARRACÍN, 25 BAJO(LOCAL RESTAURANTE)</t>
  </si>
  <si>
    <t xml:space="preserve">44111</t>
  </si>
  <si>
    <t xml:space="preserve">626 67 96 51</t>
  </si>
  <si>
    <t xml:space="preserve">hoteltorresdealbarracin@gmail.com</t>
  </si>
  <si>
    <t xml:space="preserve">TIEMPO DE TOLEDO</t>
  </si>
  <si>
    <t xml:space="preserve">C/ SANTA MARÍA LA BLANCA, 10</t>
  </si>
  <si>
    <t xml:space="preserve">626 84 70 20</t>
  </si>
  <si>
    <t xml:space="preserve">info@alojamiento-toledo.es</t>
  </si>
  <si>
    <t xml:space="preserve">alojamiento-toledo.es/</t>
  </si>
  <si>
    <t xml:space="preserve">HOTEL LAS MAIRAS</t>
  </si>
  <si>
    <t xml:space="preserve">CARRETERA ZA-110, KILOMETRO 13</t>
  </si>
  <si>
    <t xml:space="preserve">49618</t>
  </si>
  <si>
    <t xml:space="preserve">FUENTE ENCALADA</t>
  </si>
  <si>
    <t xml:space="preserve">633 79 31 36</t>
  </si>
  <si>
    <t xml:space="preserve">Lasmairas11@gmail.com</t>
  </si>
  <si>
    <t xml:space="preserve">facebook.com/lasmairas</t>
  </si>
  <si>
    <t xml:space="preserve">HOTEL DRAGO SAN ANTONIO</t>
  </si>
  <si>
    <t xml:space="preserve">C/ ROSA, 10</t>
  </si>
  <si>
    <t xml:space="preserve">38430</t>
  </si>
  <si>
    <t xml:space="preserve">ICOD DE LOS VINOS</t>
  </si>
  <si>
    <t xml:space="preserve">637 44 11 27</t>
  </si>
  <si>
    <t xml:space="preserve">apartamentosrosa@hotmail.com</t>
  </si>
  <si>
    <t xml:space="preserve">EL TALLER DE ANA</t>
  </si>
  <si>
    <t xml:space="preserve">CARRER CARLES ROMÀ FERRER, 35</t>
  </si>
  <si>
    <t xml:space="preserve">639 437 823</t>
  </si>
  <si>
    <t xml:space="preserve">info@enkalaapartamentos.com</t>
  </si>
  <si>
    <t xml:space="preserve">enkalaapartamentos.com</t>
  </si>
  <si>
    <t xml:space="preserve">MAMMA MIA BOUTIQUE HOTEL</t>
  </si>
  <si>
    <t xml:space="preserve">CARRER NOU, 19</t>
  </si>
  <si>
    <t xml:space="preserve">640 224 406</t>
  </si>
  <si>
    <t xml:space="preserve">hotel@hotelmammamiatossa.com</t>
  </si>
  <si>
    <t xml:space="preserve">hotelmammamiatossa.com</t>
  </si>
  <si>
    <t xml:space="preserve">SILCA HOTEL BOUTIQUE</t>
  </si>
  <si>
    <t xml:space="preserve">URBANIZACIÓN VALLE DEL SOL, 29</t>
  </si>
  <si>
    <t xml:space="preserve">642 43 85 26</t>
  </si>
  <si>
    <t xml:space="preserve">silcahotelboutique@gmail.com</t>
  </si>
  <si>
    <t xml:space="preserve">GRAN CENTRAL SUITES</t>
  </si>
  <si>
    <t xml:space="preserve">C/ MINAS, 12</t>
  </si>
  <si>
    <t xml:space="preserve">646 377 731</t>
  </si>
  <si>
    <t xml:space="preserve">bookings@madrid-ac.com</t>
  </si>
  <si>
    <t xml:space="preserve">grancentralsuites.com/</t>
  </si>
  <si>
    <t xml:space="preserve">LAS CALAS</t>
  </si>
  <si>
    <t xml:space="preserve">C/ ARENAL, 36 BAJO</t>
  </si>
  <si>
    <t xml:space="preserve">35329</t>
  </si>
  <si>
    <t xml:space="preserve">VEGA DE SAN MATEO</t>
  </si>
  <si>
    <t xml:space="preserve">655 64 74 98</t>
  </si>
  <si>
    <t xml:space="preserve">info@hotelrurallascalas.com</t>
  </si>
  <si>
    <t xml:space="preserve">hotelrurallascalas.com</t>
  </si>
  <si>
    <t xml:space="preserve">LA TORRE DE BISJUECES</t>
  </si>
  <si>
    <t xml:space="preserve">C/ SAN JUAN, 58 PUERTA 33</t>
  </si>
  <si>
    <t xml:space="preserve">09554</t>
  </si>
  <si>
    <t xml:space="preserve">656 741 792 </t>
  </si>
  <si>
    <t xml:space="preserve">quiala3@msn.com</t>
  </si>
  <si>
    <t xml:space="preserve">latorredebisjueces.com</t>
  </si>
  <si>
    <t xml:space="preserve">EL CORRAL DE CONCILIO</t>
  </si>
  <si>
    <t xml:space="preserve">C/ LA VIRGEN, s/n</t>
  </si>
  <si>
    <t xml:space="preserve">AGÜERO</t>
  </si>
  <si>
    <t xml:space="preserve">659 279 128  </t>
  </si>
  <si>
    <t xml:space="preserve">reservas@elcorraldeconcilio.com</t>
  </si>
  <si>
    <t xml:space="preserve">elcorraldeconcilio.com</t>
  </si>
  <si>
    <t xml:space="preserve">HOTEL RONDA MOMENTS</t>
  </si>
  <si>
    <t xml:space="preserve">H/MA/01877</t>
  </si>
  <si>
    <t xml:space="preserve">PARTIDO RURAL LOS MORALES, 28</t>
  </si>
  <si>
    <t xml:space="preserve">6658 27862 </t>
  </si>
  <si>
    <t xml:space="preserve">hello@hotelrondamoments.com</t>
  </si>
  <si>
    <t xml:space="preserve">hotelrondamoments.com/</t>
  </si>
  <si>
    <t xml:space="preserve">HOSTAL VENTA DE ABAJO</t>
  </si>
  <si>
    <t xml:space="preserve">VENTA DE ABAJO, 14</t>
  </si>
  <si>
    <t xml:space="preserve">41889</t>
  </si>
  <si>
    <t xml:space="preserve">669 67 47 06</t>
  </si>
  <si>
    <t xml:space="preserve">hostal.ventadeabajo@hotmail.com</t>
  </si>
  <si>
    <t xml:space="preserve">ILOFTMALAGA CASAPALMA</t>
  </si>
  <si>
    <t xml:space="preserve">C/ CASAPALMA, 7</t>
  </si>
  <si>
    <t xml:space="preserve">684 01 66 27</t>
  </si>
  <si>
    <t xml:space="preserve">info@iloftmalagacapalma.com</t>
  </si>
  <si>
    <t xml:space="preserve">VALDEOMA</t>
  </si>
  <si>
    <t xml:space="preserve">CIRUECHES, 2 BAJO</t>
  </si>
  <si>
    <t xml:space="preserve">19266</t>
  </si>
  <si>
    <t xml:space="preserve">SIGÜENZA</t>
  </si>
  <si>
    <t xml:space="preserve">690 003 091</t>
  </si>
  <si>
    <t xml:space="preserve">reservas@cardamomosiguenza.com</t>
  </si>
  <si>
    <t xml:space="preserve">cardamomosiguenza.com/</t>
  </si>
  <si>
    <t xml:space="preserve">HOTEL RURAL OASIBETH</t>
  </si>
  <si>
    <t xml:space="preserve">C/ FRANCESA, 20</t>
  </si>
  <si>
    <t xml:space="preserve">34440</t>
  </si>
  <si>
    <t xml:space="preserve">FRÓMISTA</t>
  </si>
  <si>
    <t xml:space="preserve">699 277 599</t>
  </si>
  <si>
    <t xml:space="preserve">info@hotelruraloasibeth.com</t>
  </si>
  <si>
    <t xml:space="preserve">hotelruraloasibeth.com</t>
  </si>
  <si>
    <t xml:space="preserve">AGROTURISMO ARAIZE</t>
  </si>
  <si>
    <t xml:space="preserve">TXIRLONE BIDEA, 1</t>
  </si>
  <si>
    <t xml:space="preserve">48120</t>
  </si>
  <si>
    <t xml:space="preserve">MUNGIA</t>
  </si>
  <si>
    <t xml:space="preserve">699 306 117</t>
  </si>
  <si>
    <t xml:space="preserve">txominizeta@gmail.com</t>
  </si>
  <si>
    <t xml:space="preserve">agroturismoaraize.com/</t>
  </si>
  <si>
    <t xml:space="preserve">FINCA SES CASES NOVES</t>
  </si>
  <si>
    <t xml:space="preserve">CARRETERA SAN LLORENÇ DES CARDASSAR-ARTÁ, KILOMETRO 58.3</t>
  </si>
  <si>
    <t xml:space="preserve">07530</t>
  </si>
  <si>
    <t xml:space="preserve">717 771 834</t>
  </si>
  <si>
    <t xml:space="preserve">bookings@fincasescasesnoves.com</t>
  </si>
  <si>
    <t xml:space="preserve">fincasescasesnoves.com</t>
  </si>
  <si>
    <t xml:space="preserve">AEROPUERTO SUR</t>
  </si>
  <si>
    <t xml:space="preserve">C/ BENCHIJIGUA, 4 BAJO</t>
  </si>
  <si>
    <t xml:space="preserve">822255902</t>
  </si>
  <si>
    <t xml:space="preserve">reception@hotelaeropuertosur.com</t>
  </si>
  <si>
    <t xml:space="preserve">hotelaeropuertosur.com</t>
  </si>
  <si>
    <t xml:space="preserve">HESPERIA LANZAROTE</t>
  </si>
  <si>
    <t xml:space="preserve">CORTIJO VIEJO, s/n PARCELA 74; BAJO; HOTEL HESPE</t>
  </si>
  <si>
    <t xml:space="preserve">35570</t>
  </si>
  <si>
    <t xml:space="preserve">828080800</t>
  </si>
  <si>
    <t xml:space="preserve">hotel@hesperia-lanzarote.com</t>
  </si>
  <si>
    <t xml:space="preserve">hesperia-lanzarote.com</t>
  </si>
  <si>
    <t xml:space="preserve">228</t>
  </si>
  <si>
    <t xml:space="preserve">SEVILLA GREEN SUITES</t>
  </si>
  <si>
    <t xml:space="preserve">C/ ALBATROS (URBANIZACIÓN SEVILLA GOLF), 2 A (URBANIZACIÓN CONDEQUINTO)</t>
  </si>
  <si>
    <t xml:space="preserve">41500</t>
  </si>
  <si>
    <t xml:space="preserve">ALCALÁ DE GUADAÍRA</t>
  </si>
  <si>
    <t xml:space="preserve">854884962</t>
  </si>
  <si>
    <t xml:space="preserve">info@sevillagreensuites.com</t>
  </si>
  <si>
    <t xml:space="preserve">sevillagreensuites.com</t>
  </si>
  <si>
    <t xml:space="preserve">AGARÓ CHIPIONA</t>
  </si>
  <si>
    <t xml:space="preserve">H/CA/01070</t>
  </si>
  <si>
    <t xml:space="preserve">AVENIDA CRUZ ROJA, 38 BAJO</t>
  </si>
  <si>
    <t xml:space="preserve">856920042</t>
  </si>
  <si>
    <t xml:space="preserve">info@hotelagarochipiona.com</t>
  </si>
  <si>
    <t xml:space="preserve">hotelagarochipiona.com</t>
  </si>
  <si>
    <t xml:space="preserve">HOTEL PUERTO CALDERÓN</t>
  </si>
  <si>
    <t xml:space="preserve">BARRIO VIALLÁN, 189 BAJO BAJO</t>
  </si>
  <si>
    <t xml:space="preserve">881 092 929</t>
  </si>
  <si>
    <t xml:space="preserve">info@hotelpuertocalderon.es</t>
  </si>
  <si>
    <t xml:space="preserve">hotelpuertocalderon.es</t>
  </si>
  <si>
    <t xml:space="preserve">HOTEL ALDA ESTACIÓN PONTEVEDRA</t>
  </si>
  <si>
    <t xml:space="preserve">RUA EDUARDO PONDAL, 76</t>
  </si>
  <si>
    <t xml:space="preserve">886300034</t>
  </si>
  <si>
    <t xml:space="preserve">estacionpontevedra@aldahotels.com</t>
  </si>
  <si>
    <t xml:space="preserve">estacionpontevedra.com</t>
  </si>
  <si>
    <t xml:space="preserve">GRAN HOTEL BALNEARIO DE LIÉRGANES</t>
  </si>
  <si>
    <t xml:space="preserve">BARRIO CALGAR, s/n</t>
  </si>
  <si>
    <t xml:space="preserve">39727</t>
  </si>
  <si>
    <t xml:space="preserve">LIÉRGANES</t>
  </si>
  <si>
    <t xml:space="preserve">902104841</t>
  </si>
  <si>
    <t xml:space="preserve">balneariolierganes.com</t>
  </si>
  <si>
    <t xml:space="preserve">ABADES NEVADA PALACE</t>
  </si>
  <si>
    <t xml:space="preserve">TORRE DE LA SULTANA, 3 BAJO</t>
  </si>
  <si>
    <t xml:space="preserve">18008</t>
  </si>
  <si>
    <t xml:space="preserve">902323800</t>
  </si>
  <si>
    <t xml:space="preserve">reservasnevada@abades.com</t>
  </si>
  <si>
    <t xml:space="preserve">abadesnevadapalace.com</t>
  </si>
  <si>
    <t xml:space="preserve">254</t>
  </si>
  <si>
    <t xml:space="preserve">HOSPEDERIA DE LA TIA MARIA</t>
  </si>
  <si>
    <t xml:space="preserve">MAESTRO CRISÓSTOMO ZAMORA, 60 BAJO</t>
  </si>
  <si>
    <t xml:space="preserve">05428</t>
  </si>
  <si>
    <t xml:space="preserve">CASILLAS</t>
  </si>
  <si>
    <t xml:space="preserve">91 866 72 03</t>
  </si>
  <si>
    <t xml:space="preserve">hpeinado.slu@gmail.com</t>
  </si>
  <si>
    <t xml:space="preserve">hospederiatiamaria.es/</t>
  </si>
  <si>
    <t xml:space="preserve">POSADA DEL LEÓN DE ORO</t>
  </si>
  <si>
    <t xml:space="preserve">CAVA BAJA, 12</t>
  </si>
  <si>
    <t xml:space="preserve">28005</t>
  </si>
  <si>
    <t xml:space="preserve">911191493</t>
  </si>
  <si>
    <t xml:space="preserve">info@posadadelleondeoro.com</t>
  </si>
  <si>
    <t xml:space="preserve">posadadelleondeoro.com</t>
  </si>
  <si>
    <t xml:space="preserve">HOSPEDAJE LOS ROSALES</t>
  </si>
  <si>
    <t xml:space="preserve">AVENIDA LOGROÑO, 130 BAJO</t>
  </si>
  <si>
    <t xml:space="preserve">913291681</t>
  </si>
  <si>
    <t xml:space="preserve">losrosales.hospedaje@gmail.com</t>
  </si>
  <si>
    <t xml:space="preserve">hospedajelosrosales.es</t>
  </si>
  <si>
    <t xml:space="preserve">JC ROOMS JARDINES</t>
  </si>
  <si>
    <t xml:space="preserve">C/ JARDINES, 3</t>
  </si>
  <si>
    <t xml:space="preserve">913604360</t>
  </si>
  <si>
    <t xml:space="preserve">jardines@jchoteles.com</t>
  </si>
  <si>
    <t xml:space="preserve">jchoteles-jardines.com</t>
  </si>
  <si>
    <t xml:space="preserve">ÁNGEL, 18 BAJO</t>
  </si>
  <si>
    <t xml:space="preserve">913658600</t>
  </si>
  <si>
    <t xml:space="preserve">reservas@hrc-hotel.com</t>
  </si>
  <si>
    <t xml:space="preserve">hotelreyescatolicos.es</t>
  </si>
  <si>
    <t xml:space="preserve">AC HOTEL MADRID FERIA</t>
  </si>
  <si>
    <t xml:space="preserve">VÍA DE LOS POBLADOS, 3</t>
  </si>
  <si>
    <t xml:space="preserve">28033</t>
  </si>
  <si>
    <t xml:space="preserve">913824781</t>
  </si>
  <si>
    <t xml:space="preserve">acmadridferia@ac-hotels.com</t>
  </si>
  <si>
    <t xml:space="preserve">achotelmadridferia.com</t>
  </si>
  <si>
    <t xml:space="preserve">HOTEL PUERTA DE TOLEDO</t>
  </si>
  <si>
    <t xml:space="preserve">PLAZA MAYOR, 1</t>
  </si>
  <si>
    <t xml:space="preserve">914747100</t>
  </si>
  <si>
    <t xml:space="preserve">madrid@hotelpuertadetoledo.es</t>
  </si>
  <si>
    <t xml:space="preserve">hotelpuertadetoledo.es</t>
  </si>
  <si>
    <t xml:space="preserve">LAS PROVINCIAS</t>
  </si>
  <si>
    <t xml:space="preserve">C/ ZARAGOZA, 2 ESQUINA AVENIDA DE ESPAÑA</t>
  </si>
  <si>
    <t xml:space="preserve">914920980</t>
  </si>
  <si>
    <t xml:space="preserve">hotellasprovincias@grupoequo.es</t>
  </si>
  <si>
    <t xml:space="preserve">hotellasprovincias.com</t>
  </si>
  <si>
    <t xml:space="preserve">ASADOR ENRIQUE</t>
  </si>
  <si>
    <t xml:space="preserve">PASEO TALLERES, 3 BAJO</t>
  </si>
  <si>
    <t xml:space="preserve">915007489</t>
  </si>
  <si>
    <t xml:space="preserve">info@hotelenrique.com</t>
  </si>
  <si>
    <t xml:space="preserve">hotelasadorenrique.com</t>
  </si>
  <si>
    <t xml:space="preserve">JESUS LENTIJO CARRICAJO</t>
  </si>
  <si>
    <t xml:space="preserve">C/ GRAN VÍA, 44 3</t>
  </si>
  <si>
    <t xml:space="preserve">915313275</t>
  </si>
  <si>
    <t xml:space="preserve">recepcion@hotelcentrogranvia.com</t>
  </si>
  <si>
    <t xml:space="preserve">hotelcentrogranvia.com</t>
  </si>
  <si>
    <t xml:space="preserve">PETIT PALACE ALCALA TORRE</t>
  </si>
  <si>
    <t xml:space="preserve">C/ VIRGEN DE LOS PELIGROS, 2 BAJO; ASCENSOR</t>
  </si>
  <si>
    <t xml:space="preserve">915321901</t>
  </si>
  <si>
    <t xml:space="preserve">info@petitpalacealcalatorre.com</t>
  </si>
  <si>
    <t xml:space="preserve">petitpalacealcala.com/</t>
  </si>
  <si>
    <t xml:space="preserve">APARTOSUITE JARDINES DE SABATINI</t>
  </si>
  <si>
    <t xml:space="preserve">CARRETERA SAN VICENTE, 16 ENTRESUELO</t>
  </si>
  <si>
    <t xml:space="preserve">915427751</t>
  </si>
  <si>
    <t xml:space="preserve">reservas@jardinesdesabatini.com</t>
  </si>
  <si>
    <t xml:space="preserve">jardinesdesabatini.com</t>
  </si>
  <si>
    <t xml:space="preserve">HOTEL VÍA CASTELLANA</t>
  </si>
  <si>
    <t xml:space="preserve">PASEO CASTELLANA, 220 BAJO; EDIFICIO H.ABBA CASTI</t>
  </si>
  <si>
    <t xml:space="preserve">915674300</t>
  </si>
  <si>
    <t xml:space="preserve">info@hotelvíacastellana.com</t>
  </si>
  <si>
    <t xml:space="preserve">VÍA CASTELLANA</t>
  </si>
  <si>
    <t xml:space="preserve">PASEO CASTELLANA, 220</t>
  </si>
  <si>
    <t xml:space="preserve">reservas@hotelviacastellana.com</t>
  </si>
  <si>
    <t xml:space="preserve">hotelviacastellana.com</t>
  </si>
  <si>
    <t xml:space="preserve">2ª CATEGORÍA</t>
  </si>
  <si>
    <t xml:space="preserve">HOTEL 4C PUERTA EUROPA</t>
  </si>
  <si>
    <t xml:space="preserve">C/ BRAVO MURILLO, 364</t>
  </si>
  <si>
    <t xml:space="preserve">915796077</t>
  </si>
  <si>
    <t xml:space="preserve">info@hotel-puertaeuropa.com</t>
  </si>
  <si>
    <t xml:space="preserve">hotel-puertaeuropa.com</t>
  </si>
  <si>
    <t xml:space="preserve">HOTEL AVENIDA DE ESPAÑA</t>
  </si>
  <si>
    <t xml:space="preserve">AVENIDA ESPAÑA, 18</t>
  </si>
  <si>
    <t xml:space="preserve">28941</t>
  </si>
  <si>
    <t xml:space="preserve">916062211</t>
  </si>
  <si>
    <t xml:space="preserve">info@hotelavenidaespana.com</t>
  </si>
  <si>
    <t xml:space="preserve">hotelavenidaespana.com</t>
  </si>
  <si>
    <t xml:space="preserve">CHECKIN MADRID PARLA</t>
  </si>
  <si>
    <t xml:space="preserve">CARRETERA PARLA-PINTO (M-408), KILOMETRO 0.15</t>
  </si>
  <si>
    <t xml:space="preserve">28983</t>
  </si>
  <si>
    <t xml:space="preserve">PARLA</t>
  </si>
  <si>
    <t xml:space="preserve">916644899</t>
  </si>
  <si>
    <t xml:space="preserve">reservas.parla@checkinhoteles.com</t>
  </si>
  <si>
    <t xml:space="preserve">checkinmadridparla.com</t>
  </si>
  <si>
    <t xml:space="preserve">ASSET TORREJÓN</t>
  </si>
  <si>
    <t xml:space="preserve">AVENIDA CONSTITUCIÓN, 32</t>
  </si>
  <si>
    <t xml:space="preserve">916770649</t>
  </si>
  <si>
    <t xml:space="preserve">reservas@hotelassettorrejon.com</t>
  </si>
  <si>
    <t xml:space="preserve">hotelassettorrejon.com</t>
  </si>
  <si>
    <t xml:space="preserve">131</t>
  </si>
  <si>
    <t xml:space="preserve">HOTEL PUERTA AMÉRICA</t>
  </si>
  <si>
    <t xml:space="preserve">AVENIDA DE AMÉRICA, 41</t>
  </si>
  <si>
    <t xml:space="preserve">917445400</t>
  </si>
  <si>
    <t xml:space="preserve">concierge@puertamericahotel.com</t>
  </si>
  <si>
    <t xml:space="preserve">hotelpuertamerica.com/</t>
  </si>
  <si>
    <t xml:space="preserve">315</t>
  </si>
  <si>
    <t xml:space="preserve">EL MIRADOR DE CHAMARTÍN</t>
  </si>
  <si>
    <t xml:space="preserve">ARTE, 14 BAJO</t>
  </si>
  <si>
    <t xml:space="preserve">917680141</t>
  </si>
  <si>
    <t xml:space="preserve">reservas@miradordechamartin.com</t>
  </si>
  <si>
    <t xml:space="preserve">miradordechamartin.com</t>
  </si>
  <si>
    <t xml:space="preserve">MERCA OCIO HOTELES 22</t>
  </si>
  <si>
    <t xml:space="preserve">C/ ROMERO ROBLEDO, 17</t>
  </si>
  <si>
    <t xml:space="preserve">917866320</t>
  </si>
  <si>
    <t xml:space="preserve">info@mercaociohoteles22.com</t>
  </si>
  <si>
    <t xml:space="preserve">HOSPEDERIA LA CAÑADA</t>
  </si>
  <si>
    <t xml:space="preserve">C/ CAÑADA, 5 BAJO; CONSTRUCCIONES PLAZA</t>
  </si>
  <si>
    <t xml:space="preserve">28411</t>
  </si>
  <si>
    <t xml:space="preserve">MORALZARZAL</t>
  </si>
  <si>
    <t xml:space="preserve">918427934</t>
  </si>
  <si>
    <t xml:space="preserve">reservas@hospederialacanada.es</t>
  </si>
  <si>
    <t xml:space="preserve">hospederialacanada.es/</t>
  </si>
  <si>
    <t xml:space="preserve">LA CASONA DE NAVALMEDIO</t>
  </si>
  <si>
    <t xml:space="preserve">CARRETERA EMBALSE DE NAVALMEDIO, KILOMETRO 1, 9</t>
  </si>
  <si>
    <t xml:space="preserve">918521351</t>
  </si>
  <si>
    <t xml:space="preserve">info@casonadenavalmedio.com</t>
  </si>
  <si>
    <t xml:space="preserve">casonadenavalmedio.com</t>
  </si>
  <si>
    <t xml:space="preserve">LA TORRE BOX ART HOTEL</t>
  </si>
  <si>
    <t xml:space="preserve">PASEO ROSALES, 48 BAJO</t>
  </si>
  <si>
    <t xml:space="preserve">28450</t>
  </si>
  <si>
    <t xml:space="preserve">COLLADO MEDIANO</t>
  </si>
  <si>
    <t xml:space="preserve">918558558</t>
  </si>
  <si>
    <t xml:space="preserve">latorre@boxarthotel.com</t>
  </si>
  <si>
    <t xml:space="preserve">latorreboxarthotel.com</t>
  </si>
  <si>
    <t xml:space="preserve">HOTEL EL CENADOR DE SALVADOR</t>
  </si>
  <si>
    <t xml:space="preserve">C/ ESPAÑA, 30 BAJO</t>
  </si>
  <si>
    <t xml:space="preserve">918577722</t>
  </si>
  <si>
    <t xml:space="preserve">cenador@infonegocio.com</t>
  </si>
  <si>
    <t xml:space="preserve">elcenadordesalvador.es</t>
  </si>
  <si>
    <t xml:space="preserve">POSADA DE ROBLEDILLO</t>
  </si>
  <si>
    <t xml:space="preserve">28194</t>
  </si>
  <si>
    <t xml:space="preserve">ROBLEDILLO DE LA JARA</t>
  </si>
  <si>
    <t xml:space="preserve">918684103</t>
  </si>
  <si>
    <t xml:space="preserve">posadaderobledillo@gmail.com</t>
  </si>
  <si>
    <t xml:space="preserve">posadaderobledillo.com</t>
  </si>
  <si>
    <t xml:space="preserve">HOSPEDERÍA DE ANTONIA</t>
  </si>
  <si>
    <t xml:space="preserve">C/ SAN BLÁS, 2, - ESQUINA LA PALOMA</t>
  </si>
  <si>
    <t xml:space="preserve">28864</t>
  </si>
  <si>
    <t xml:space="preserve">AJALVIR</t>
  </si>
  <si>
    <t xml:space="preserve">918844975</t>
  </si>
  <si>
    <t xml:space="preserve">hospederiadeantonia@yahoo.es</t>
  </si>
  <si>
    <t xml:space="preserve">hospederadeantonia.com</t>
  </si>
  <si>
    <t xml:space="preserve">LA CASA DEL PRESIDENTE</t>
  </si>
  <si>
    <t xml:space="preserve">C/ TELARES, 1</t>
  </si>
  <si>
    <t xml:space="preserve">920236902</t>
  </si>
  <si>
    <t xml:space="preserve">recepcion@lacasadelpresidente.es</t>
  </si>
  <si>
    <t xml:space="preserve">lacasadelpresidente.es</t>
  </si>
  <si>
    <t xml:space="preserve">DOÑA CAYETANA</t>
  </si>
  <si>
    <t xml:space="preserve">C/ TEJEDORES, 1</t>
  </si>
  <si>
    <t xml:space="preserve">920360709</t>
  </si>
  <si>
    <t xml:space="preserve">contacto@hotelruralcayetana.com</t>
  </si>
  <si>
    <t xml:space="preserve">hotelruralcayetana.com</t>
  </si>
  <si>
    <t xml:space="preserve">TRYP NAYADE</t>
  </si>
  <si>
    <t xml:space="preserve">AVENIDA VENECIA, s/n BAJO(H.CENTRO FORM.NAYAD</t>
  </si>
  <si>
    <t xml:space="preserve">40424</t>
  </si>
  <si>
    <t xml:space="preserve">921171208</t>
  </si>
  <si>
    <t xml:space="preserve">info@angelesdesanrafael.com</t>
  </si>
  <si>
    <t xml:space="preserve">angelesdesanrafael.com</t>
  </si>
  <si>
    <t xml:space="preserve">INFANTA ISABEL</t>
  </si>
  <si>
    <t xml:space="preserve">PLAZA MAYOR, 12 LOCAL</t>
  </si>
  <si>
    <t xml:space="preserve">921461300</t>
  </si>
  <si>
    <t xml:space="preserve">admin@hotelinfantaisabel.com</t>
  </si>
  <si>
    <t xml:space="preserve">hotelinfantaisabel.com</t>
  </si>
  <si>
    <t xml:space="preserve">HOTEL RURAL DEL VERDE AL AMARILLO</t>
  </si>
  <si>
    <t xml:space="preserve">CAMINO PINILLOS, s/n BAJO</t>
  </si>
  <si>
    <t xml:space="preserve">40393</t>
  </si>
  <si>
    <t xml:space="preserve">ESCOBAR DE POLENDOS</t>
  </si>
  <si>
    <t xml:space="preserve">921497502</t>
  </si>
  <si>
    <t xml:space="preserve">info@delverdealamarillo.com</t>
  </si>
  <si>
    <t xml:space="preserve">delverdealamarillo.com</t>
  </si>
  <si>
    <t xml:space="preserve">EL MIRADOR DEL HAYEDO</t>
  </si>
  <si>
    <t xml:space="preserve">CUATRO CALLES, 10</t>
  </si>
  <si>
    <t xml:space="preserve">40515</t>
  </si>
  <si>
    <t xml:space="preserve">RIOFRÍO DE RIAZA</t>
  </si>
  <si>
    <t xml:space="preserve">921550123</t>
  </si>
  <si>
    <t xml:space="preserve">info@elmiradordelhayedo.com</t>
  </si>
  <si>
    <t xml:space="preserve">elmiradordelhayedo.com</t>
  </si>
  <si>
    <t xml:space="preserve">FRAY SEBASTIAN</t>
  </si>
  <si>
    <t xml:space="preserve">CARRETERA MORALEJA, 8 BAJO</t>
  </si>
  <si>
    <t xml:space="preserve">40450</t>
  </si>
  <si>
    <t xml:space="preserve">NAVA DE LA ASUNCIÓN</t>
  </si>
  <si>
    <t xml:space="preserve">921580108</t>
  </si>
  <si>
    <t xml:space="preserve">info@hotelfraysebastian.es</t>
  </si>
  <si>
    <t xml:space="preserve">hotelfraysebastian.com</t>
  </si>
  <si>
    <t xml:space="preserve">TROYA</t>
  </si>
  <si>
    <t xml:space="preserve">AVENIDA RAFAEL PUIG LLUVINA, 2 BAJO; PLAYA AMÉRICAS</t>
  </si>
  <si>
    <t xml:space="preserve">922011100</t>
  </si>
  <si>
    <t xml:space="preserve">info@hoteltroyatenerife.com</t>
  </si>
  <si>
    <t xml:space="preserve">hoteltroyatenerife.com</t>
  </si>
  <si>
    <t xml:space="preserve">322</t>
  </si>
  <si>
    <t xml:space="preserve">HOTEL RURAL CASA LUGO</t>
  </si>
  <si>
    <t xml:space="preserve">C/ PINTOR AGUIAR, 33</t>
  </si>
  <si>
    <t xml:space="preserve">38830</t>
  </si>
  <si>
    <t xml:space="preserve">AGULO</t>
  </si>
  <si>
    <t xml:space="preserve">922146130</t>
  </si>
  <si>
    <t xml:space="preserve">info@hotelruralcasalugo.com</t>
  </si>
  <si>
    <t xml:space="preserve">hotelruralcasalugo.com</t>
  </si>
  <si>
    <t xml:space="preserve">HOTEL ADONIS CAPITAL</t>
  </si>
  <si>
    <t xml:space="preserve">C/ CRUZ VERDE, 24</t>
  </si>
  <si>
    <t xml:space="preserve">38003</t>
  </si>
  <si>
    <t xml:space="preserve">922284601</t>
  </si>
  <si>
    <t xml:space="preserve">capital@adonisresorts.com</t>
  </si>
  <si>
    <t xml:space="preserve">hoteladoniscapital.com</t>
  </si>
  <si>
    <t xml:space="preserve">LA QUINTA PARK SUITES</t>
  </si>
  <si>
    <t xml:space="preserve">C/ BICACARERA, 21 BAJO; RESIDENCIAL 3 DE MAYO</t>
  </si>
  <si>
    <t xml:space="preserve">38390</t>
  </si>
  <si>
    <t xml:space="preserve">SANTA ÚRSULA</t>
  </si>
  <si>
    <t xml:space="preserve">922300266</t>
  </si>
  <si>
    <t xml:space="preserve">info@laquintaparksuites.com</t>
  </si>
  <si>
    <t xml:space="preserve">laquintaparksuites.com</t>
  </si>
  <si>
    <t xml:space="preserve">ASTORIA</t>
  </si>
  <si>
    <t xml:space="preserve">C/ LA HOYA, 58 BAJO</t>
  </si>
  <si>
    <t xml:space="preserve">922300790</t>
  </si>
  <si>
    <t xml:space="preserve">LA QUINTA PARK</t>
  </si>
  <si>
    <t xml:space="preserve">URBANIZACIÓN QUINTA, s/n LOCAL 9</t>
  </si>
  <si>
    <t xml:space="preserve">HOTEL RURAL VICTORIA</t>
  </si>
  <si>
    <t xml:space="preserve">C/ HERMANO APOLINAR, 8 BAJO(CASA IMPERIAL)</t>
  </si>
  <si>
    <t xml:space="preserve">38300</t>
  </si>
  <si>
    <t xml:space="preserve">LA OROTAVA</t>
  </si>
  <si>
    <t xml:space="preserve">922331683</t>
  </si>
  <si>
    <t xml:space="preserve">info@hotelruralvictoria.com</t>
  </si>
  <si>
    <t xml:space="preserve">hotelruralvictoria.com</t>
  </si>
  <si>
    <t xml:space="preserve">MASARU</t>
  </si>
  <si>
    <t xml:space="preserve">C/ LOS ROBLES, 2 BAJO-APTO(MASARU)</t>
  </si>
  <si>
    <t xml:space="preserve">922370085</t>
  </si>
  <si>
    <t xml:space="preserve">info@apartamentosmasaru.com</t>
  </si>
  <si>
    <t xml:space="preserve">apartamentosmasaru.com</t>
  </si>
  <si>
    <t xml:space="preserve">HOTEL PERLA TENERIFE</t>
  </si>
  <si>
    <t xml:space="preserve">C/ ISLA DE LA GOMERA, s/n BAJO (URBANIZACIÓN GUACIMARA)</t>
  </si>
  <si>
    <t xml:space="preserve">922384656</t>
  </si>
  <si>
    <t xml:space="preserve">clientes@gema-hoteles.com</t>
  </si>
  <si>
    <t xml:space="preserve">hotelperlatenerife.com</t>
  </si>
  <si>
    <t xml:space="preserve">CASONA SANTO DOMINGO</t>
  </si>
  <si>
    <t xml:space="preserve">C/ SANTO DOMINGO, 32</t>
  </si>
  <si>
    <t xml:space="preserve">922510229</t>
  </si>
  <si>
    <t xml:space="preserve">recepcion@casonasantodomingo.com</t>
  </si>
  <si>
    <t xml:space="preserve">casonasantodomingo.com</t>
  </si>
  <si>
    <t xml:space="preserve">IBEROSTAR GRAND EL MIRADOR</t>
  </si>
  <si>
    <t xml:space="preserve">AVENIDA BRUSELAS, s/n BAJO; AP.A-26 RESIDENCIAL MANGO</t>
  </si>
  <si>
    <t xml:space="preserve">922716868</t>
  </si>
  <si>
    <t xml:space="preserve">grand.hotel.el.mirador@iberostar.com</t>
  </si>
  <si>
    <t xml:space="preserve">elmiradorgranhotel.com</t>
  </si>
  <si>
    <t xml:space="preserve">LABRANDA ISLA BONITA</t>
  </si>
  <si>
    <t xml:space="preserve">AVENIDA BRUSELAS, 8</t>
  </si>
  <si>
    <t xml:space="preserve">922717221</t>
  </si>
  <si>
    <t xml:space="preserve">reception.islabonita@labranda.com</t>
  </si>
  <si>
    <t xml:space="preserve">labrandaislabonita.com</t>
  </si>
  <si>
    <t xml:space="preserve">437</t>
  </si>
  <si>
    <t xml:space="preserve">CHAYOFA COUNTRY CLUB</t>
  </si>
  <si>
    <t xml:space="preserve">MORRO CHAYOFA, 4 1</t>
  </si>
  <si>
    <t xml:space="preserve">922729595</t>
  </si>
  <si>
    <t xml:space="preserve">annapurna@aluahotels.com</t>
  </si>
  <si>
    <t xml:space="preserve">OHASIS APARTAMENTS</t>
  </si>
  <si>
    <t xml:space="preserve">AVENIDA SAN FRANCISCO, 15 (COMPLEJO OASIS MANGO)</t>
  </si>
  <si>
    <t xml:space="preserve">922753818</t>
  </si>
  <si>
    <t xml:space="preserve">reservas@marenostrumresort.com</t>
  </si>
  <si>
    <t xml:space="preserve">marenostrumresort.com/</t>
  </si>
  <si>
    <t xml:space="preserve">HOTEL ZENTRAL CENTER</t>
  </si>
  <si>
    <t xml:space="preserve">AVENIDA ARQUITECTO GÓMEZ CUESTA, s/n BAJO(APARTAMENTO CENTRAL CENTER</t>
  </si>
  <si>
    <t xml:space="preserve">922787150</t>
  </si>
  <si>
    <t xml:space="preserve">reservas@hotelzentralcenter.com</t>
  </si>
  <si>
    <t xml:space="preserve">hotelzentralcenter.com</t>
  </si>
  <si>
    <t xml:space="preserve">195</t>
  </si>
  <si>
    <t xml:space="preserve">SAINT GEORGE</t>
  </si>
  <si>
    <t xml:space="preserve">C/ FINLANDIA, 5 7</t>
  </si>
  <si>
    <t xml:space="preserve">922794911</t>
  </si>
  <si>
    <t xml:space="preserve">reservas@saint-george.es</t>
  </si>
  <si>
    <t xml:space="preserve">macaronesianhotels.com</t>
  </si>
  <si>
    <t xml:space="preserve">EXCEL HOTEL &amp; RESORTS</t>
  </si>
  <si>
    <t xml:space="preserve">AVENIDA SAN FRANCISCO, 12 BAJO</t>
  </si>
  <si>
    <t xml:space="preserve">922795704</t>
  </si>
  <si>
    <t xml:space="preserve">info@excelhotel&amp;resorts.com</t>
  </si>
  <si>
    <t xml:space="preserve">RESIDENCIAL EL LLANO</t>
  </si>
  <si>
    <t xml:space="preserve">C/ EL PESCUECITO, 1 LOCAL 10; R.EL LLANO</t>
  </si>
  <si>
    <t xml:space="preserve">38870</t>
  </si>
  <si>
    <t xml:space="preserve">VALLE GRAN REY</t>
  </si>
  <si>
    <t xml:space="preserve">922805449</t>
  </si>
  <si>
    <t xml:space="preserve">info@residencialelllano.com</t>
  </si>
  <si>
    <t xml:space="preserve">residencialelllano.com</t>
  </si>
  <si>
    <t xml:space="preserve">TORRE DEL CONDE</t>
  </si>
  <si>
    <t xml:space="preserve">C/ RUIZ DE PADRÓN, 19 BAJO</t>
  </si>
  <si>
    <t xml:space="preserve">922870000</t>
  </si>
  <si>
    <t xml:space="preserve">reservas@hoteltorredelconde.com</t>
  </si>
  <si>
    <t xml:space="preserve">hoteltorredelconde.com</t>
  </si>
  <si>
    <t xml:space="preserve">AUDAZ BRITO E HIJOS</t>
  </si>
  <si>
    <t xml:space="preserve">C/ RUIZ DE PADRÓN, s/n 68</t>
  </si>
  <si>
    <t xml:space="preserve">922870020</t>
  </si>
  <si>
    <t xml:space="preserve">info@hotelvillagomera.com</t>
  </si>
  <si>
    <t xml:space="preserve">audazbritoehijossl.com</t>
  </si>
  <si>
    <t xml:space="preserve">VANILLA GARDEN HOTEL</t>
  </si>
  <si>
    <t xml:space="preserve">AVENIDA ARQUITECTO GÓMEZ CUESTA, 5</t>
  </si>
  <si>
    <t xml:space="preserve">922979703</t>
  </si>
  <si>
    <t xml:space="preserve">info@vanillagardenhotel.com</t>
  </si>
  <si>
    <t xml:space="preserve">vanillagardenhotel.com</t>
  </si>
  <si>
    <t xml:space="preserve">GRAN HOTEL CORONA SOL</t>
  </si>
  <si>
    <t xml:space="preserve">C/ VÍCTOR GARCÍA DE LA CONCHA, s/n ESQUINA AVENIDA VILLAMAYOR, 31</t>
  </si>
  <si>
    <t xml:space="preserve">923281616</t>
  </si>
  <si>
    <t xml:space="preserve">recepcion@granhotelcoronasol.com</t>
  </si>
  <si>
    <t xml:space="preserve">granhotelcoronasol.com</t>
  </si>
  <si>
    <t xml:space="preserve">ALAMEDA PALACE</t>
  </si>
  <si>
    <t xml:space="preserve">PASEO ESTACIÓN, 1 BAJO</t>
  </si>
  <si>
    <t xml:space="preserve">923282626</t>
  </si>
  <si>
    <t xml:space="preserve">recepcion@hotelalamedapalace.com</t>
  </si>
  <si>
    <t xml:space="preserve">hotelalamedapalace.com</t>
  </si>
  <si>
    <t xml:space="preserve">HOTEL BODEGA EL MORAL</t>
  </si>
  <si>
    <t xml:space="preserve">CARRETERA SANTOS, 95 BAJO, 131</t>
  </si>
  <si>
    <t xml:space="preserve">06225</t>
  </si>
  <si>
    <t xml:space="preserve">RIBERA DEL FRESNO</t>
  </si>
  <si>
    <t xml:space="preserve">924118280</t>
  </si>
  <si>
    <t xml:space="preserve">info@hotelbodegaelmoral.com</t>
  </si>
  <si>
    <t xml:space="preserve">hotelbodegaelmoral.com</t>
  </si>
  <si>
    <t xml:space="preserve">HOTEL VARINIA SERENA - BALNEARIO DE ALANGE</t>
  </si>
  <si>
    <t xml:space="preserve">C/ BAÑOS, 63 BAJO</t>
  </si>
  <si>
    <t xml:space="preserve">06840</t>
  </si>
  <si>
    <t xml:space="preserve">ALANGE</t>
  </si>
  <si>
    <t xml:space="preserve">924365213</t>
  </si>
  <si>
    <t xml:space="preserve">hotelvariniaserena@gmail.com</t>
  </si>
  <si>
    <t xml:space="preserve">hotelvariniaserena.com</t>
  </si>
  <si>
    <t xml:space="preserve">GRAN HOTEL ACUALANGE</t>
  </si>
  <si>
    <t xml:space="preserve">PASEO HUERTAS, 3 BAJO</t>
  </si>
  <si>
    <t xml:space="preserve">924365608</t>
  </si>
  <si>
    <t xml:space="preserve">reservas@granhotelaqualange.com</t>
  </si>
  <si>
    <t xml:space="preserve">granhotelaqualange.com</t>
  </si>
  <si>
    <t xml:space="preserve">PLAZA ESPAÑA, 8 BAJO; LOCAL</t>
  </si>
  <si>
    <t xml:space="preserve">924554382</t>
  </si>
  <si>
    <t xml:space="preserve">info@victoria.com</t>
  </si>
  <si>
    <t xml:space="preserve">hotelvictoriazafra.com</t>
  </si>
  <si>
    <t xml:space="preserve">ACOSTA VETONIA</t>
  </si>
  <si>
    <t xml:space="preserve">CARRETERA SEVILLA, KILOMETRO 647 BAJO</t>
  </si>
  <si>
    <t xml:space="preserve">924671151</t>
  </si>
  <si>
    <t xml:space="preserve">info@hotelacostavetonia.com</t>
  </si>
  <si>
    <t xml:space="preserve">hotelacostavetonia.com</t>
  </si>
  <si>
    <t xml:space="preserve">HOTEL LOS TEMPLARIOS</t>
  </si>
  <si>
    <t xml:space="preserve">CARRETERA VILLANUEVA BAJO; HOTEL TEMPLARIOS</t>
  </si>
  <si>
    <t xml:space="preserve">924731636</t>
  </si>
  <si>
    <t xml:space="preserve">anaisabel@hotellostemplarios.net</t>
  </si>
  <si>
    <t xml:space="preserve">hotellostemplarios.net</t>
  </si>
  <si>
    <t xml:space="preserve">DON PEDRO</t>
  </si>
  <si>
    <t xml:space="preserve">AVENIDA MADRID, 16 BAJO; ASCENSOR</t>
  </si>
  <si>
    <t xml:space="preserve">925252749</t>
  </si>
  <si>
    <t xml:space="preserve">info@hoteldonpedrotoledo.es</t>
  </si>
  <si>
    <t xml:space="preserve">hoteldonpedrotoledo.es</t>
  </si>
  <si>
    <t xml:space="preserve">PINTOR EL GRECO</t>
  </si>
  <si>
    <t xml:space="preserve">C/ ALAMILLOS DEL TRÁNSITO, 13 BAJO; HOTEL PINTOR EL GRECO</t>
  </si>
  <si>
    <t xml:space="preserve">925285191</t>
  </si>
  <si>
    <t xml:space="preserve">info@hotelpintorelgreco.com</t>
  </si>
  <si>
    <t xml:space="preserve">hotelpintorelgreco.com</t>
  </si>
  <si>
    <t xml:space="preserve">HOTEL NUÑEZ</t>
  </si>
  <si>
    <t xml:space="preserve">SANTA AMALIA, 4</t>
  </si>
  <si>
    <t xml:space="preserve">926093205</t>
  </si>
  <si>
    <t xml:space="preserve">reservas@hotelnuneztomelloso.es</t>
  </si>
  <si>
    <t xml:space="preserve">hotelnuneztomelloso.es</t>
  </si>
  <si>
    <t xml:space="preserve">OLMARA HOSTELERIA</t>
  </si>
  <si>
    <t xml:space="preserve">AVENIDA PÍO XII, 18 BAJO</t>
  </si>
  <si>
    <t xml:space="preserve">13002</t>
  </si>
  <si>
    <t xml:space="preserve">926214377</t>
  </si>
  <si>
    <t xml:space="preserve">correo@hotelnavarro.es</t>
  </si>
  <si>
    <t xml:space="preserve">olmarahosteleriasl.com</t>
  </si>
  <si>
    <t xml:space="preserve">ROSA MARIA DIAZ SORIANO</t>
  </si>
  <si>
    <t xml:space="preserve">AVENIDA CRISTO REY, 81 BAJO; ASCENSOR</t>
  </si>
  <si>
    <t xml:space="preserve">13670</t>
  </si>
  <si>
    <t xml:space="preserve">VILLARRUBIA DE LOS OJOS</t>
  </si>
  <si>
    <t xml:space="preserve">926266820</t>
  </si>
  <si>
    <t xml:space="preserve">info@romariadiazsoriano.com</t>
  </si>
  <si>
    <t xml:space="preserve">CAMINO MOLINOS, KILOMETRO 2 BAJO; BALNEARIO CERVANTES</t>
  </si>
  <si>
    <t xml:space="preserve">926331313</t>
  </si>
  <si>
    <t xml:space="preserve">informacion@balneariocervantes.com</t>
  </si>
  <si>
    <t xml:space="preserve">balneariocervantes.com</t>
  </si>
  <si>
    <t xml:space="preserve">EL COTO DE QUEVEDO</t>
  </si>
  <si>
    <t xml:space="preserve">PARAJE TEJERAS VIEJAS, s/n</t>
  </si>
  <si>
    <t xml:space="preserve">13344</t>
  </si>
  <si>
    <t xml:space="preserve">TORRE DE JUAN ABAD</t>
  </si>
  <si>
    <t xml:space="preserve">926359200</t>
  </si>
  <si>
    <t xml:space="preserve">hola@hotelcotodequevedo.com</t>
  </si>
  <si>
    <t xml:space="preserve">hotelcotodequevedo.com</t>
  </si>
  <si>
    <t xml:space="preserve">HOTEL VENTA EL MOLINO</t>
  </si>
  <si>
    <t xml:space="preserve">AVENIDA CERVERA, 81</t>
  </si>
  <si>
    <t xml:space="preserve">926588850</t>
  </si>
  <si>
    <t xml:space="preserve">info@hotelventaelmolino.com</t>
  </si>
  <si>
    <t xml:space="preserve">hotelventaelmolino.com</t>
  </si>
  <si>
    <t xml:space="preserve">HOTEL CASA PEPE</t>
  </si>
  <si>
    <t xml:space="preserve">CARRETERA N-430, KILOMETRO 317 BAJO</t>
  </si>
  <si>
    <t xml:space="preserve">13150</t>
  </si>
  <si>
    <t xml:space="preserve">CARRIÓN DE CALATRAVA</t>
  </si>
  <si>
    <t xml:space="preserve">926814079</t>
  </si>
  <si>
    <t xml:space="preserve">info@casapepeciudadreal.com</t>
  </si>
  <si>
    <t xml:space="preserve">casapepeciudadreal.com</t>
  </si>
  <si>
    <t xml:space="preserve">HOTEL LLANO TINEO</t>
  </si>
  <si>
    <t xml:space="preserve">PARAJE LLANOS, s/n CARRETERA EX-203 KILOMETRO 73 600</t>
  </si>
  <si>
    <t xml:space="preserve">927115248</t>
  </si>
  <si>
    <t xml:space="preserve">reservas@llanotineohotel.es</t>
  </si>
  <si>
    <t xml:space="preserve">hotelllanotineosll.com</t>
  </si>
  <si>
    <t xml:space="preserve">ATH CAÑADA REAL</t>
  </si>
  <si>
    <t xml:space="preserve">CARRETERA EX-108, KILOMETRO M42 BAJO</t>
  </si>
  <si>
    <t xml:space="preserve">MALPARTIDA DE PLASENCIA</t>
  </si>
  <si>
    <t xml:space="preserve">927116022</t>
  </si>
  <si>
    <t xml:space="preserve">hotelathcanadareal.com</t>
  </si>
  <si>
    <t xml:space="preserve">CEVASA TEYCO</t>
  </si>
  <si>
    <t xml:space="preserve">C/ PALOMAS, 3</t>
  </si>
  <si>
    <t xml:space="preserve">927322534</t>
  </si>
  <si>
    <t xml:space="preserve">reservas@palaciochaveshotel.com</t>
  </si>
  <si>
    <t xml:space="preserve">palaciochaveshotel.com</t>
  </si>
  <si>
    <t xml:space="preserve">CLUB PUERTO ATLÁNTICO</t>
  </si>
  <si>
    <t xml:space="preserve">AVENIDA CANARIOS, 3 BAJO; EDIFICIO PUERTO ATLANTIC</t>
  </si>
  <si>
    <t xml:space="preserve">928150700</t>
  </si>
  <si>
    <t xml:space="preserve">info@puertoatlantico.com</t>
  </si>
  <si>
    <t xml:space="preserve">clubpuertoatlntico.com</t>
  </si>
  <si>
    <t xml:space="preserve">RIVERSUN TOURISTIC</t>
  </si>
  <si>
    <t xml:space="preserve">C/ LEÓN Y CASTILLO, 155 BAJO; LOCAL</t>
  </si>
  <si>
    <t xml:space="preserve">35004</t>
  </si>
  <si>
    <t xml:space="preserve">928245043</t>
  </si>
  <si>
    <t xml:space="preserve">booking@riversun-touristic.com</t>
  </si>
  <si>
    <t xml:space="preserve">riversun-touristic.com</t>
  </si>
  <si>
    <t xml:space="preserve">AC HOTEL GRAN CANARIA</t>
  </si>
  <si>
    <t xml:space="preserve">C/ EDUARDO BENOT, 3-5 BAJO; HOTEL BARDINOS AC HOTEL</t>
  </si>
  <si>
    <t xml:space="preserve">928266100</t>
  </si>
  <si>
    <t xml:space="preserve">acgrancanaria@ac-hotels.com</t>
  </si>
  <si>
    <t xml:space="preserve">hotelacgrancanaria.com</t>
  </si>
  <si>
    <t xml:space="preserve">BUNGALOWS TAJARASTE</t>
  </si>
  <si>
    <t xml:space="preserve">DOCTOR MANUEL LEZCANO, 5</t>
  </si>
  <si>
    <t xml:space="preserve">35017</t>
  </si>
  <si>
    <t xml:space="preserve">928350434</t>
  </si>
  <si>
    <t xml:space="preserve">info@tajarastebungalows.com</t>
  </si>
  <si>
    <t xml:space="preserve">tajarastebungalows.com</t>
  </si>
  <si>
    <t xml:space="preserve">COSTA MAR</t>
  </si>
  <si>
    <t xml:space="preserve">PLAYA POCILLOS, s/n REFERENCIA C/ LAPA s/n</t>
  </si>
  <si>
    <t xml:space="preserve">35572</t>
  </si>
  <si>
    <t xml:space="preserve">928510410</t>
  </si>
  <si>
    <t xml:space="preserve">costamar@lanzarote-costamar.com</t>
  </si>
  <si>
    <t xml:space="preserve">lanzarote-costamar.com</t>
  </si>
  <si>
    <t xml:space="preserve">183</t>
  </si>
  <si>
    <t xml:space="preserve">OASIS VILLAGE</t>
  </si>
  <si>
    <t xml:space="preserve">AVENIDA FUERTEVENTURA, 3</t>
  </si>
  <si>
    <t xml:space="preserve">928536006</t>
  </si>
  <si>
    <t xml:space="preserve">recepcion@hoteloasisvillage.com</t>
  </si>
  <si>
    <t xml:space="preserve">oasisfuerteventura.com</t>
  </si>
  <si>
    <t xml:space="preserve">207</t>
  </si>
  <si>
    <t xml:space="preserve">OASIS PAPAGAYO</t>
  </si>
  <si>
    <t xml:space="preserve">AVENIDA ISLAS CANARIAS, 19</t>
  </si>
  <si>
    <t xml:space="preserve">928537502</t>
  </si>
  <si>
    <t xml:space="preserve">info@oasispapagayo.com</t>
  </si>
  <si>
    <t xml:space="preserve">HOTEL HACIENDA DE ANZO</t>
  </si>
  <si>
    <t xml:space="preserve">C/ PABLO DÍAZ, 37 BAJO; HOTEL</t>
  </si>
  <si>
    <t xml:space="preserve">35460</t>
  </si>
  <si>
    <t xml:space="preserve">GÁLDAR</t>
  </si>
  <si>
    <t xml:space="preserve">928551655</t>
  </si>
  <si>
    <t xml:space="preserve">haciendadeanzo@hotmail.com</t>
  </si>
  <si>
    <t xml:space="preserve">hotelhaciendadeanzo.es</t>
  </si>
  <si>
    <t xml:space="preserve">LAS VILLAS DE AMADORES</t>
  </si>
  <si>
    <t xml:space="preserve">TENERIFE, 32 BAJO</t>
  </si>
  <si>
    <t xml:space="preserve">928561010</t>
  </si>
  <si>
    <t xml:space="preserve">reservas@lasvillasdeamadores.es</t>
  </si>
  <si>
    <t xml:space="preserve">lasvillasdeamadores.es</t>
  </si>
  <si>
    <t xml:space="preserve">HOLIDAY CLUB PLAYA AMADORES</t>
  </si>
  <si>
    <t xml:space="preserve">AVENIDA MINISTRA ANNA LINDH, 1</t>
  </si>
  <si>
    <t xml:space="preserve">928561480</t>
  </si>
  <si>
    <t xml:space="preserve">reservations@hccanarias.com</t>
  </si>
  <si>
    <t xml:space="preserve">holidayclubresorts.com</t>
  </si>
  <si>
    <t xml:space="preserve">PUERTO MOGÁN CLUB DE MAR</t>
  </si>
  <si>
    <t xml:space="preserve">URBANIZACIÓN PUERTO MOGÁN, s/n BAJO; HOTEL</t>
  </si>
  <si>
    <t xml:space="preserve">928565066</t>
  </si>
  <si>
    <t xml:space="preserve">callcenter@hotelesthe.com</t>
  </si>
  <si>
    <t xml:space="preserve">hotelpuertodemogan.com</t>
  </si>
  <si>
    <t xml:space="preserve">LAS TIRAJANAS</t>
  </si>
  <si>
    <t xml:space="preserve">AVENIDA TENIENTE ALCALDE ANTONIO SANTANA, s/n BAJO</t>
  </si>
  <si>
    <t xml:space="preserve">928566969</t>
  </si>
  <si>
    <t xml:space="preserve">reservas@paradiseresorts.es</t>
  </si>
  <si>
    <t xml:space="preserve">hotel-lastirajanas.com</t>
  </si>
  <si>
    <t xml:space="preserve">LA HACIENDA DEL BUEN SUCESO</t>
  </si>
  <si>
    <t xml:space="preserve">C/ PÁRROCO CARDENES, 3</t>
  </si>
  <si>
    <t xml:space="preserve">35400</t>
  </si>
  <si>
    <t xml:space="preserve">ARUCAS</t>
  </si>
  <si>
    <t xml:space="preserve">928622390</t>
  </si>
  <si>
    <t xml:space="preserve">hacienda@haciendabuensuceso.com</t>
  </si>
  <si>
    <t xml:space="preserve">haciendabuensuceso.com</t>
  </si>
  <si>
    <t xml:space="preserve">COOEE LOS CALDERONES THE</t>
  </si>
  <si>
    <t xml:space="preserve">AVENIDA TOUROPERADOR AIR MARÍN, 2</t>
  </si>
  <si>
    <t xml:space="preserve">928721100</t>
  </si>
  <si>
    <t xml:space="preserve">info@hotelloscalderones.com</t>
  </si>
  <si>
    <t xml:space="preserve">hotelloscalderones.com</t>
  </si>
  <si>
    <t xml:space="preserve">CORTIJO MAR</t>
  </si>
  <si>
    <t xml:space="preserve">URBANIZACIÓN PUERTO CALERO, s/n</t>
  </si>
  <si>
    <t xml:space="preserve">35571</t>
  </si>
  <si>
    <t xml:space="preserve">928849539</t>
  </si>
  <si>
    <t xml:space="preserve">info@villaspuertocalero.com</t>
  </si>
  <si>
    <t xml:space="preserve">villaspuertocalero.com</t>
  </si>
  <si>
    <t xml:space="preserve">NORAY</t>
  </si>
  <si>
    <t xml:space="preserve">PRINCESA GUAYARMINA, 1</t>
  </si>
  <si>
    <t xml:space="preserve">FUERTEVENTURA PLAYA BLANCA</t>
  </si>
  <si>
    <t xml:space="preserve">CARRETERA PLAYA BLANCA, 45 BAJO</t>
  </si>
  <si>
    <t xml:space="preserve">928851150</t>
  </si>
  <si>
    <t xml:space="preserve">hotelfuerteventura@cabildofuer.es</t>
  </si>
  <si>
    <t xml:space="preserve">hotelfuerteventura.com</t>
  </si>
  <si>
    <t xml:space="preserve">ISABELLE ALEXANDRA S.C.P.</t>
  </si>
  <si>
    <t xml:space="preserve">AVINGUDA DIAGONAL, s/n 2</t>
  </si>
  <si>
    <t xml:space="preserve">932002637</t>
  </si>
  <si>
    <t xml:space="preserve">info@ibellealexandrascp.com</t>
  </si>
  <si>
    <t xml:space="preserve">54 BARCELONETA</t>
  </si>
  <si>
    <t xml:space="preserve">HB-004371</t>
  </si>
  <si>
    <t xml:space="preserve">PASSEIG JOAN DE BORBÓ COMTE DE BARCELONA, 54 BAJO</t>
  </si>
  <si>
    <t xml:space="preserve">932250054</t>
  </si>
  <si>
    <t xml:space="preserve">recepcion@hotel54barceloneta.es</t>
  </si>
  <si>
    <t xml:space="preserve">hotel54barceloneta.com</t>
  </si>
  <si>
    <t xml:space="preserve">EUROHOTEL DIAGONAL PORT</t>
  </si>
  <si>
    <t xml:space="preserve">LOPE DE VEGA, 4</t>
  </si>
  <si>
    <t xml:space="preserve">932302000</t>
  </si>
  <si>
    <t xml:space="preserve">info@eurohoteldiagonalport.com</t>
  </si>
  <si>
    <t xml:space="preserve">eurohotelbarcelona.com</t>
  </si>
  <si>
    <t xml:space="preserve">SM HOTEL SANT ANTONI</t>
  </si>
  <si>
    <t xml:space="preserve">HB-004429</t>
  </si>
  <si>
    <t xml:space="preserve">CARRER CONSELL DE CENT, 476</t>
  </si>
  <si>
    <t xml:space="preserve">932444415</t>
  </si>
  <si>
    <t xml:space="preserve">santantoni@smhoteles.com</t>
  </si>
  <si>
    <t xml:space="preserve">hotelbcnsantantoni.com</t>
  </si>
  <si>
    <t xml:space="preserve">ONA LIVING</t>
  </si>
  <si>
    <t xml:space="preserve">ATB-000081</t>
  </si>
  <si>
    <t xml:space="preserve">CARRER CASTELAO, 206-208 BAJO</t>
  </si>
  <si>
    <t xml:space="preserve">08902</t>
  </si>
  <si>
    <t xml:space="preserve">932648644</t>
  </si>
  <si>
    <t xml:space="preserve">onalivingbarcelona@onagrup.net</t>
  </si>
  <si>
    <t xml:space="preserve">onalivingbarcelona.com</t>
  </si>
  <si>
    <t xml:space="preserve">SOGAMAN RESIDENCIAL</t>
  </si>
  <si>
    <t xml:space="preserve">TRAFALGAR, 30 BAJO(EDIFICIO)</t>
  </si>
  <si>
    <t xml:space="preserve">932680727</t>
  </si>
  <si>
    <t xml:space="preserve">info@sogamanresidencial.com</t>
  </si>
  <si>
    <t xml:space="preserve">HOTEL PARK</t>
  </si>
  <si>
    <t xml:space="preserve">HB-000082</t>
  </si>
  <si>
    <t xml:space="preserve">AVENIDA MARQUÈS DE L'ARGENTERA, 11 BAJO</t>
  </si>
  <si>
    <t xml:space="preserve">932687015</t>
  </si>
  <si>
    <t xml:space="preserve">info@parkhotelbarcelona.com</t>
  </si>
  <si>
    <t xml:space="preserve">parkhotelbarcelona.com</t>
  </si>
  <si>
    <t xml:space="preserve">ANT HOSTEL BARCELONA</t>
  </si>
  <si>
    <t xml:space="preserve">PASSEIG PUJADES, 17 BAJO; LOCAL</t>
  </si>
  <si>
    <t xml:space="preserve">932694243</t>
  </si>
  <si>
    <t xml:space="preserve">info@anthostelbarcelona.com</t>
  </si>
  <si>
    <t xml:space="preserve">anthostelbarcelona.com</t>
  </si>
  <si>
    <t xml:space="preserve">HOSTELERIA UNIDA (GRUPO HUSA)</t>
  </si>
  <si>
    <t xml:space="preserve">CARRER CAPITÀ ARENAS, s/n</t>
  </si>
  <si>
    <t xml:space="preserve">932800303</t>
  </si>
  <si>
    <t xml:space="preserve">atiram@atiramhotels.com</t>
  </si>
  <si>
    <t xml:space="preserve">arenasatiramhotels.com</t>
  </si>
  <si>
    <t xml:space="preserve">HOTEL CALIFORNIA</t>
  </si>
  <si>
    <t xml:space="preserve">HB-000101</t>
  </si>
  <si>
    <t xml:space="preserve">CARRER RAURIC, 14 1</t>
  </si>
  <si>
    <t xml:space="preserve">933179303</t>
  </si>
  <si>
    <t xml:space="preserve">info@hotelcalifornia.com</t>
  </si>
  <si>
    <t xml:space="preserve">hotelcaliforniabcn.com</t>
  </si>
  <si>
    <t xml:space="preserve">REGENCIA COLÓN</t>
  </si>
  <si>
    <t xml:space="preserve">HB-000023</t>
  </si>
  <si>
    <t xml:space="preserve">CARRER SAGRISTANS, 13-17 EDIFICIO BAJO</t>
  </si>
  <si>
    <t xml:space="preserve">933189858</t>
  </si>
  <si>
    <t xml:space="preserve">info@hotelcolon.es</t>
  </si>
  <si>
    <t xml:space="preserve">hotelregenciacolon.com</t>
  </si>
  <si>
    <t xml:space="preserve">HOTEL GARGALLO SANTA MARTA</t>
  </si>
  <si>
    <t xml:space="preserve">HB-000495</t>
  </si>
  <si>
    <t xml:space="preserve">CARRER GENERAL CASTAÑOS, 14 BAJO; HOTEL SANTA MARTA</t>
  </si>
  <si>
    <t xml:space="preserve">933194427</t>
  </si>
  <si>
    <t xml:space="preserve">hotelsantamartabcn.com</t>
  </si>
  <si>
    <t xml:space="preserve">ABAC HOTEL</t>
  </si>
  <si>
    <t xml:space="preserve">HB-004321</t>
  </si>
  <si>
    <t xml:space="preserve">AVENIDA TIBIDABO, 2 BAJO</t>
  </si>
  <si>
    <t xml:space="preserve">08022</t>
  </si>
  <si>
    <t xml:space="preserve">933196000</t>
  </si>
  <si>
    <t xml:space="preserve">HOTEL BARCELONA 1882</t>
  </si>
  <si>
    <t xml:space="preserve">CARRER CÒRSEGA, 482</t>
  </si>
  <si>
    <t xml:space="preserve">933478486</t>
  </si>
  <si>
    <t xml:space="preserve">info@hotel1882.com</t>
  </si>
  <si>
    <t xml:space="preserve">hotelbarcelona1882.com</t>
  </si>
  <si>
    <t xml:space="preserve">CIUTAT DEL PRAT</t>
  </si>
  <si>
    <t xml:space="preserve">HB-004235</t>
  </si>
  <si>
    <t xml:space="preserve">AVINGUDA REMOLAR, 46 BAJO; HOTEL</t>
  </si>
  <si>
    <t xml:space="preserve">933788333</t>
  </si>
  <si>
    <t xml:space="preserve">hotelcdp@salleshotels.com</t>
  </si>
  <si>
    <t xml:space="preserve">hotelciutatdelprat.com</t>
  </si>
  <si>
    <t xml:space="preserve">SMARTROOM</t>
  </si>
  <si>
    <t xml:space="preserve">OLZINELLES, 56-58 BAJO</t>
  </si>
  <si>
    <t xml:space="preserve">934311864</t>
  </si>
  <si>
    <t xml:space="preserve">info@smartroombarcelona.com</t>
  </si>
  <si>
    <t xml:space="preserve">smartroombarcelona.com</t>
  </si>
  <si>
    <t xml:space="preserve">BCN CONDAL APARTMENTS</t>
  </si>
  <si>
    <t xml:space="preserve">HB-004107</t>
  </si>
  <si>
    <t xml:space="preserve">CARRER CÒRSEGA, 546</t>
  </si>
  <si>
    <t xml:space="preserve">934460493</t>
  </si>
  <si>
    <t xml:space="preserve">info@hostalciudadcondal.com</t>
  </si>
  <si>
    <t xml:space="preserve">hostalciudadcondal.com</t>
  </si>
  <si>
    <t xml:space="preserve">PRAKTIK GARDEN</t>
  </si>
  <si>
    <t xml:space="preserve">HB-004386</t>
  </si>
  <si>
    <t xml:space="preserve">CARRER LA DIPUTACIÓ, 325 BAJO; ASCENSOR</t>
  </si>
  <si>
    <t xml:space="preserve">934675279</t>
  </si>
  <si>
    <t xml:space="preserve">reservas@hotelpraktikgarden.com</t>
  </si>
  <si>
    <t xml:space="preserve">hotelpraktikgarden.com</t>
  </si>
  <si>
    <t xml:space="preserve">NEGRE BCN APARTAMENTOS</t>
  </si>
  <si>
    <t xml:space="preserve">VALÈNCIA, 366</t>
  </si>
  <si>
    <t xml:space="preserve">934764285</t>
  </si>
  <si>
    <t xml:space="preserve">info@negrebcnapartamentos.com</t>
  </si>
  <si>
    <t xml:space="preserve">negre.us/apartments/es</t>
  </si>
  <si>
    <t xml:space="preserve">HB-003925</t>
  </si>
  <si>
    <t xml:space="preserve">CARRER ARAGÓ, 281 2; PUERTA 1 - HOTEL UNIVERSAL</t>
  </si>
  <si>
    <t xml:space="preserve">info@barcelonacityhotel.com</t>
  </si>
  <si>
    <t xml:space="preserve">barcelonacityhotel.com</t>
  </si>
  <si>
    <t xml:space="preserve">PRAKTIK BAKERY</t>
  </si>
  <si>
    <t xml:space="preserve">HB-004606</t>
  </si>
  <si>
    <t xml:space="preserve">934880061</t>
  </si>
  <si>
    <t xml:space="preserve">hotelpraktikbakery.com</t>
  </si>
  <si>
    <t xml:space="preserve">SB PLAZA EUROPA</t>
  </si>
  <si>
    <t xml:space="preserve">CIÈNCIES, 11-13</t>
  </si>
  <si>
    <t xml:space="preserve">08032</t>
  </si>
  <si>
    <t xml:space="preserve">935030000</t>
  </si>
  <si>
    <t xml:space="preserve">plazaeuropa@sbhotels.es</t>
  </si>
  <si>
    <t xml:space="preserve">hotelsbplazaeuropa.com</t>
  </si>
  <si>
    <t xml:space="preserve">SOHO</t>
  </si>
  <si>
    <t xml:space="preserve">HB-004412</t>
  </si>
  <si>
    <t xml:space="preserve">GRAN VÍA CORTS CATALANES, 543 - 545 BAJO</t>
  </si>
  <si>
    <t xml:space="preserve">935529610</t>
  </si>
  <si>
    <t xml:space="preserve">soho@nnhotels.com</t>
  </si>
  <si>
    <t xml:space="preserve">hotelsohobarcelona.com</t>
  </si>
  <si>
    <t xml:space="preserve">BARCELONA UNIVERSAL</t>
  </si>
  <si>
    <t xml:space="preserve">HB-004114</t>
  </si>
  <si>
    <t xml:space="preserve">AVINGUDA PARAL.LEL, 76-80</t>
  </si>
  <si>
    <t xml:space="preserve">935677447</t>
  </si>
  <si>
    <t xml:space="preserve">bcnuniversal@nnhotels.com</t>
  </si>
  <si>
    <t xml:space="preserve">barcelonauniversal.com</t>
  </si>
  <si>
    <t xml:space="preserve">BONANOVA APARTHOTEL</t>
  </si>
  <si>
    <t xml:space="preserve">AVINGUDA PALLARESA, 64 BAJO; LOCAL</t>
  </si>
  <si>
    <t xml:space="preserve">08921</t>
  </si>
  <si>
    <t xml:space="preserve">SANTA COLOMA DE GRAMENET</t>
  </si>
  <si>
    <t xml:space="preserve">936339617</t>
  </si>
  <si>
    <t xml:space="preserve">info@bonanovaaparthotel.com</t>
  </si>
  <si>
    <t xml:space="preserve">HOSTAL PORTA DE FERRO</t>
  </si>
  <si>
    <t xml:space="preserve">HB-004043</t>
  </si>
  <si>
    <t xml:space="preserve">CARRER MIQUEL, 10 BAJO</t>
  </si>
  <si>
    <t xml:space="preserve">936401440</t>
  </si>
  <si>
    <t xml:space="preserve">hostalportadeferro@gmail.com</t>
  </si>
  <si>
    <t xml:space="preserve">hostalportadeferro.com</t>
  </si>
  <si>
    <t xml:space="preserve">CARRER POUS (POLIGONO INSDUSTRIAL CIDESA), s/n BAJO</t>
  </si>
  <si>
    <t xml:space="preserve">08740</t>
  </si>
  <si>
    <t xml:space="preserve">SANT ANDREU DE LA BARCA</t>
  </si>
  <si>
    <t xml:space="preserve">936820574</t>
  </si>
  <si>
    <t xml:space="preserve">EUROSTARS EXECUTIVE</t>
  </si>
  <si>
    <t xml:space="preserve">HB-004423</t>
  </si>
  <si>
    <t xml:space="preserve">CARRER MARIE CURIE, 2 BAJO</t>
  </si>
  <si>
    <t xml:space="preserve">08210</t>
  </si>
  <si>
    <t xml:space="preserve">BARBERÀ DEL VALLÈS</t>
  </si>
  <si>
    <t xml:space="preserve">937454900</t>
  </si>
  <si>
    <t xml:space="preserve">info@eurostarsexecutive.com</t>
  </si>
  <si>
    <t xml:space="preserve">eurostarsexecutive.com</t>
  </si>
  <si>
    <t xml:space="preserve">SORLI EMOCIONS</t>
  </si>
  <si>
    <t xml:space="preserve">HB-004632</t>
  </si>
  <si>
    <t xml:space="preserve">CARRER LLUÍS JORDA I CARDONA (URBANIZACIÓN CAN OLLA), 2 BAJO</t>
  </si>
  <si>
    <t xml:space="preserve">08339</t>
  </si>
  <si>
    <t xml:space="preserve">VILASSAR DE DALT</t>
  </si>
  <si>
    <t xml:space="preserve">937538240</t>
  </si>
  <si>
    <t xml:space="preserve">info@hotelsorliemocions.cat</t>
  </si>
  <si>
    <t xml:space="preserve">hotelsorliemocions.cat</t>
  </si>
  <si>
    <t xml:space="preserve">GOLF RESORT &amp; SPA</t>
  </si>
  <si>
    <t xml:space="preserve">CARRETERA MARTORELL-CAPELLADES, KILOMETRO 19, 5 BAJO</t>
  </si>
  <si>
    <t xml:space="preserve">08635</t>
  </si>
  <si>
    <t xml:space="preserve">SANT ESTEVE SESROVIRES</t>
  </si>
  <si>
    <t xml:space="preserve">937756800</t>
  </si>
  <si>
    <t xml:space="preserve">info@hotelbarcelonagolf.com</t>
  </si>
  <si>
    <t xml:space="preserve">hotelbarcelonagolf.com</t>
  </si>
  <si>
    <t xml:space="preserve">150</t>
  </si>
  <si>
    <t xml:space="preserve">CASTELL DE MATA</t>
  </si>
  <si>
    <t xml:space="preserve">HB-001970</t>
  </si>
  <si>
    <t xml:space="preserve">CARRETERA N-II, KILOMETRO 649, 000 BAJO; HOTEL CASTELL MATA</t>
  </si>
  <si>
    <t xml:space="preserve">08301</t>
  </si>
  <si>
    <t xml:space="preserve">937901045</t>
  </si>
  <si>
    <t xml:space="preserve">info@hotelcastelldemata.com</t>
  </si>
  <si>
    <t xml:space="preserve">hotelcastelldemata.com</t>
  </si>
  <si>
    <t xml:space="preserve">AUGUSTA VALLES</t>
  </si>
  <si>
    <t xml:space="preserve">CARRETERA GRANOLLERS-EL MASNOU, KILOMETRO 12 BAJO; HOTEL FRENTE A-7</t>
  </si>
  <si>
    <t xml:space="preserve">08410</t>
  </si>
  <si>
    <t xml:space="preserve">VILANOVA DEL VALLÈS</t>
  </si>
  <si>
    <t xml:space="preserve">938456050</t>
  </si>
  <si>
    <t xml:space="preserve">reservas@hotelaugustavalles.com</t>
  </si>
  <si>
    <t xml:space="preserve">hotelaugustavalles.com</t>
  </si>
  <si>
    <t xml:space="preserve">HOTEL CLUB NEDERLAND</t>
  </si>
  <si>
    <t xml:space="preserve">CARRETERA C-17, KILOMETRO 76 EDIFICIO BAJO</t>
  </si>
  <si>
    <t xml:space="preserve">08573</t>
  </si>
  <si>
    <t xml:space="preserve">ORÍS</t>
  </si>
  <si>
    <t xml:space="preserve">938592509</t>
  </si>
  <si>
    <t xml:space="preserve">info@hotelclubnederland.com</t>
  </si>
  <si>
    <t xml:space="preserve">LA PREMSA</t>
  </si>
  <si>
    <t xml:space="preserve">CARRER ESGLÉSIA, 53 BAJO</t>
  </si>
  <si>
    <t xml:space="preserve">08261</t>
  </si>
  <si>
    <t xml:space="preserve">CARDONA</t>
  </si>
  <si>
    <t xml:space="preserve">938691783</t>
  </si>
  <si>
    <t xml:space="preserve">info@laprem.com</t>
  </si>
  <si>
    <t xml:space="preserve">lapremsahotelrural.com</t>
  </si>
  <si>
    <t xml:space="preserve">HOTELES GARCIA GENIS</t>
  </si>
  <si>
    <t xml:space="preserve">DUQUESA DE LA VICTORIA, 10 BAJO</t>
  </si>
  <si>
    <t xml:space="preserve">26003</t>
  </si>
  <si>
    <t xml:space="preserve">941270638</t>
  </si>
  <si>
    <t xml:space="preserve">info@hotelesgarciagenis.com</t>
  </si>
  <si>
    <t xml:space="preserve">CASONA DEL BOTICARIO</t>
  </si>
  <si>
    <t xml:space="preserve">C/ GENERAL VARELA, 1</t>
  </si>
  <si>
    <t xml:space="preserve">26338</t>
  </si>
  <si>
    <t xml:space="preserve">SAN VICENTE DE LA SONSIERRA</t>
  </si>
  <si>
    <t xml:space="preserve">941334200</t>
  </si>
  <si>
    <t xml:space="preserve">info@casonadelboticario.com</t>
  </si>
  <si>
    <t xml:space="preserve">casonadelboticario.com</t>
  </si>
  <si>
    <t xml:space="preserve">VILLA DE ABALOS</t>
  </si>
  <si>
    <t xml:space="preserve">PLAZA FERMÍN GURBINDO, 2 BAJO</t>
  </si>
  <si>
    <t xml:space="preserve">26339</t>
  </si>
  <si>
    <t xml:space="preserve">ÁBALOS</t>
  </si>
  <si>
    <t xml:space="preserve">941334302</t>
  </si>
  <si>
    <t xml:space="preserve">info@villadeabalos.com</t>
  </si>
  <si>
    <t xml:space="preserve">hotelvilladeabalos.com</t>
  </si>
  <si>
    <t xml:space="preserve">HOTEL SPA ARDENILLO</t>
  </si>
  <si>
    <t xml:space="preserve">JOAQUÍN VELASCO, s/n BAJO</t>
  </si>
  <si>
    <t xml:space="preserve">26589</t>
  </si>
  <si>
    <t xml:space="preserve">ARNEDILLO</t>
  </si>
  <si>
    <t xml:space="preserve">941394405</t>
  </si>
  <si>
    <t xml:space="preserve">balnearioarnedillo.com</t>
  </si>
  <si>
    <t xml:space="preserve">EL MIRADOR DE LA CHANA</t>
  </si>
  <si>
    <t xml:space="preserve">CAMINO VALPIERRE, 1</t>
  </si>
  <si>
    <t xml:space="preserve">26340</t>
  </si>
  <si>
    <t xml:space="preserve">SAN ASENSIO</t>
  </si>
  <si>
    <t xml:space="preserve">941457680</t>
  </si>
  <si>
    <t xml:space="preserve">elmiradordelachana@gmail.com</t>
  </si>
  <si>
    <t xml:space="preserve">elmiradordelachana.com</t>
  </si>
  <si>
    <t xml:space="preserve">PALACIO DE TRASVILLA</t>
  </si>
  <si>
    <t xml:space="preserve">BARRIO TRASVILLA, s/n BAJO</t>
  </si>
  <si>
    <t xml:space="preserve">39638</t>
  </si>
  <si>
    <t xml:space="preserve">VILLAFUFRE</t>
  </si>
  <si>
    <t xml:space="preserve">942 59 71 05</t>
  </si>
  <si>
    <t xml:space="preserve">info@palaciodetrasvilla.com</t>
  </si>
  <si>
    <t xml:space="preserve">palaciodetrasvilla.com</t>
  </si>
  <si>
    <t xml:space="preserve">ABBA SANTANDER</t>
  </si>
  <si>
    <t xml:space="preserve">CALDERÓN DE LA BARCA, 3 PORTAL 1; BAJO (HOTEL)</t>
  </si>
  <si>
    <t xml:space="preserve">942212450</t>
  </si>
  <si>
    <t xml:space="preserve">santander@abbahotels.com</t>
  </si>
  <si>
    <t xml:space="preserve">abbasantanderhotel.com</t>
  </si>
  <si>
    <t xml:space="preserve">HOTEL PICOS DE EUROPA</t>
  </si>
  <si>
    <t xml:space="preserve">C/ ARCO IRIS, 3</t>
  </si>
  <si>
    <t xml:space="preserve">942371015</t>
  </si>
  <si>
    <t xml:space="preserve">info@hotelpicosdeeuropa.com</t>
  </si>
  <si>
    <t xml:space="preserve">grupopicosdeeuropa.com</t>
  </si>
  <si>
    <t xml:space="preserve">EL ABUELO DE LA CACHAVA</t>
  </si>
  <si>
    <t xml:space="preserve">BARRIO CORRALES, 40 BAJO</t>
  </si>
  <si>
    <t xml:space="preserve">39792</t>
  </si>
  <si>
    <t xml:space="preserve">942503091</t>
  </si>
  <si>
    <t xml:space="preserve">reservas@elabuelodelacachava.es</t>
  </si>
  <si>
    <t xml:space="preserve">elabuelodelacachava.es</t>
  </si>
  <si>
    <t xml:space="preserve">MILAGROS GOLF</t>
  </si>
  <si>
    <t xml:space="preserve">PLAYA DE USIL, 771</t>
  </si>
  <si>
    <t xml:space="preserve">942517474</t>
  </si>
  <si>
    <t xml:space="preserve">milagrosgolf@hotelesdecantabria.com</t>
  </si>
  <si>
    <t xml:space="preserve">hotelesdecantabria.com</t>
  </si>
  <si>
    <t xml:space="preserve">HOTEL CHATEAU LA ROCA</t>
  </si>
  <si>
    <t xml:space="preserve">AVENIDA JOSÉ MARÍA PEREDA, 6 BAJO(HOTEL CHATEAU LA ROCA)</t>
  </si>
  <si>
    <t xml:space="preserve">39110</t>
  </si>
  <si>
    <t xml:space="preserve">942579102</t>
  </si>
  <si>
    <t xml:space="preserve">hotel@chateaularoca.com</t>
  </si>
  <si>
    <t xml:space="preserve">hotelchateaularoca.com</t>
  </si>
  <si>
    <t xml:space="preserve">MARÍA JOSÉ - COPACABANA</t>
  </si>
  <si>
    <t xml:space="preserve">BARRIO MAZAS, 10 BAJO</t>
  </si>
  <si>
    <t xml:space="preserve">942579595</t>
  </si>
  <si>
    <t xml:space="preserve">info@maríajosé-copacabana.com</t>
  </si>
  <si>
    <t xml:space="preserve">complejocopacabana.com</t>
  </si>
  <si>
    <t xml:space="preserve">RIBERA DEL PAS</t>
  </si>
  <si>
    <t xml:space="preserve">BARRIO IGLESIA, 12</t>
  </si>
  <si>
    <t xml:space="preserve">39691</t>
  </si>
  <si>
    <t xml:space="preserve">SANTIURDE DE TORANZO</t>
  </si>
  <si>
    <t xml:space="preserve">942597082</t>
  </si>
  <si>
    <t xml:space="preserve">info@posadariberadelpas.com</t>
  </si>
  <si>
    <t xml:space="preserve">posadariberadelpas.com</t>
  </si>
  <si>
    <t xml:space="preserve">HOTEL PLAYAMAR SPA</t>
  </si>
  <si>
    <t xml:space="preserve">AVENIDA FRANCIA, 126</t>
  </si>
  <si>
    <t xml:space="preserve">942610150</t>
  </si>
  <si>
    <t xml:space="preserve">info@hotelplayamarlaredo.es</t>
  </si>
  <si>
    <t xml:space="preserve">hotelplayamarlaredo.es</t>
  </si>
  <si>
    <t xml:space="preserve">HOTEL TORRE DE RUESGA</t>
  </si>
  <si>
    <t xml:space="preserve">BARRIO LA BARCENA, s/n - BAJO</t>
  </si>
  <si>
    <t xml:space="preserve">39815</t>
  </si>
  <si>
    <t xml:space="preserve">RUESGA</t>
  </si>
  <si>
    <t xml:space="preserve">info@torrederuesga.com</t>
  </si>
  <si>
    <t xml:space="preserve">OLIMPO</t>
  </si>
  <si>
    <t xml:space="preserve">C/ EL CUAREZO, s/n BAJO</t>
  </si>
  <si>
    <t xml:space="preserve">942679332</t>
  </si>
  <si>
    <t xml:space="preserve">olimpo@hotelesdecantabria.com</t>
  </si>
  <si>
    <t xml:space="preserve">HOSTERÍA SAN EMETERIO</t>
  </si>
  <si>
    <t xml:space="preserve">AVENIDA JUAN HORMAECHEA CAZÓN, 29</t>
  </si>
  <si>
    <t xml:space="preserve">942679376</t>
  </si>
  <si>
    <t xml:space="preserve">hosteriasanemeterio@yahoo.es</t>
  </si>
  <si>
    <t xml:space="preserve">hosterasanemeterio.com</t>
  </si>
  <si>
    <t xml:space="preserve">COMPLEJO HOSTELERO DE LA HOZ</t>
  </si>
  <si>
    <t xml:space="preserve">AVENIDA JUAN HORMAECHEA CAZÓN, 9 BAJO</t>
  </si>
  <si>
    <t xml:space="preserve">942679577</t>
  </si>
  <si>
    <t xml:space="preserve">apartamentosdelahoz@gmail.com</t>
  </si>
  <si>
    <t xml:space="preserve">apartamentosdelahoz.es</t>
  </si>
  <si>
    <t xml:space="preserve">EL TEJO DE COMILLAS</t>
  </si>
  <si>
    <t xml:space="preserve">PASEO SOLATORRE, 3 BAJO</t>
  </si>
  <si>
    <t xml:space="preserve">942720451</t>
  </si>
  <si>
    <t xml:space="preserve">hoteleltejo@shotenor.com</t>
  </si>
  <si>
    <t xml:space="preserve">eltejodecomillassl.com</t>
  </si>
  <si>
    <t xml:space="preserve">HOTEL BALNEARIO LA HERMIDA</t>
  </si>
  <si>
    <t xml:space="preserve">LA HERMIDA, s/n</t>
  </si>
  <si>
    <t xml:space="preserve">39580</t>
  </si>
  <si>
    <t xml:space="preserve">PEÑARRUBIA</t>
  </si>
  <si>
    <t xml:space="preserve">942733625</t>
  </si>
  <si>
    <t xml:space="preserve">info@balneariolahermida.com</t>
  </si>
  <si>
    <t xml:space="preserve">balneariolahermida.com</t>
  </si>
  <si>
    <t xml:space="preserve">ARDIGALES 11</t>
  </si>
  <si>
    <t xml:space="preserve">ARDIGALES, 11</t>
  </si>
  <si>
    <t xml:space="preserve">942781616</t>
  </si>
  <si>
    <t xml:space="preserve">info@pensionardigales11.com</t>
  </si>
  <si>
    <t xml:space="preserve">pensionardigales11.com</t>
  </si>
  <si>
    <t xml:space="preserve">ZARAGOZA PLAZA</t>
  </si>
  <si>
    <t xml:space="preserve">PLAZA ZARAGOZA / ZARAGOZA ENPARANTZA, 3 1; A</t>
  </si>
  <si>
    <t xml:space="preserve">943465707</t>
  </si>
  <si>
    <t xml:space="preserve">contacto@hotelzaragozaplaza.com</t>
  </si>
  <si>
    <t xml:space="preserve">hotelzaragozaplaza.com</t>
  </si>
  <si>
    <t xml:space="preserve">ROCA MOLLARRI</t>
  </si>
  <si>
    <t xml:space="preserve">ZUMALAKARREGI KALEA, 11</t>
  </si>
  <si>
    <t xml:space="preserve">943890767</t>
  </si>
  <si>
    <t xml:space="preserve">info@rocamollarri.com</t>
  </si>
  <si>
    <t xml:space="preserve">hotel-rocamollarri.com</t>
  </si>
  <si>
    <t xml:space="preserve">HOTEL DISTRITO OESTE</t>
  </si>
  <si>
    <t xml:space="preserve">ZARAUTZ KALEA, 82</t>
  </si>
  <si>
    <t xml:space="preserve">20018</t>
  </si>
  <si>
    <t xml:space="preserve">943949999</t>
  </si>
  <si>
    <t xml:space="preserve">info@hoteldistritooeste.com</t>
  </si>
  <si>
    <t xml:space="preserve">hoteldistritooeste.com</t>
  </si>
  <si>
    <t xml:space="preserve">C/ RETUERTO, 69 BAJO</t>
  </si>
  <si>
    <t xml:space="preserve">944902152</t>
  </si>
  <si>
    <t xml:space="preserve">HOTEL DATO</t>
  </si>
  <si>
    <t xml:space="preserve">KALEA EDUARDO DATO, 28</t>
  </si>
  <si>
    <t xml:space="preserve">945147230</t>
  </si>
  <si>
    <t xml:space="preserve">info@hoteldato.com</t>
  </si>
  <si>
    <t xml:space="preserve">hoteldato.com/reservas</t>
  </si>
  <si>
    <t xml:space="preserve">AC HOTEL GENERAL ALAVÁ</t>
  </si>
  <si>
    <t xml:space="preserve">AVENIDA GASTEIZ, 79 BAJO</t>
  </si>
  <si>
    <t xml:space="preserve">01009</t>
  </si>
  <si>
    <t xml:space="preserve">945215000</t>
  </si>
  <si>
    <t xml:space="preserve">acgeneralalava@ac-hotels.com</t>
  </si>
  <si>
    <t xml:space="preserve">achotelgeneralalav.com</t>
  </si>
  <si>
    <t xml:space="preserve">HOTEL BOUTIQUE BAHÍA DE PLENTZIA</t>
  </si>
  <si>
    <t xml:space="preserve">ERRIBERA, 29</t>
  </si>
  <si>
    <t xml:space="preserve">48620</t>
  </si>
  <si>
    <t xml:space="preserve">PLENTZIA</t>
  </si>
  <si>
    <t xml:space="preserve">946775578</t>
  </si>
  <si>
    <t xml:space="preserve">info@hotelbahiaplentzia.com</t>
  </si>
  <si>
    <t xml:space="preserve">hotelbahiaplentzia.com</t>
  </si>
  <si>
    <t xml:space="preserve">SERCOTEL COLISEO</t>
  </si>
  <si>
    <t xml:space="preserve">ALAMEDA URQUIJO / URKIXO ZUMARKALEA, 13 BAJO</t>
  </si>
  <si>
    <t xml:space="preserve">48008</t>
  </si>
  <si>
    <t xml:space="preserve">946792931</t>
  </si>
  <si>
    <t xml:space="preserve">reservas@hotelcoliseobilbao.com</t>
  </si>
  <si>
    <t xml:space="preserve">hotelcoliseobilbao.com</t>
  </si>
  <si>
    <t xml:space="preserve">KURUTZIAGA JAUREGIA</t>
  </si>
  <si>
    <t xml:space="preserve">KURTZIO KALEA, 1 BAJO</t>
  </si>
  <si>
    <t xml:space="preserve">48360</t>
  </si>
  <si>
    <t xml:space="preserve">MUNDAKA</t>
  </si>
  <si>
    <t xml:space="preserve">946876925</t>
  </si>
  <si>
    <t xml:space="preserve">hotel@kurutziagajauregia.com</t>
  </si>
  <si>
    <t xml:space="preserve">kurutziagajauregia.com</t>
  </si>
  <si>
    <t xml:space="preserve">HOTEL RURAL LA TENADA</t>
  </si>
  <si>
    <t xml:space="preserve">C/ ESCUADRA, 2 19 BAJOS</t>
  </si>
  <si>
    <t xml:space="preserve">CARCEDO DE BURGOS</t>
  </si>
  <si>
    <t xml:space="preserve">947 290 29</t>
  </si>
  <si>
    <t xml:space="preserve">reservas@latenadahotelrural.com</t>
  </si>
  <si>
    <t xml:space="preserve">latenadahotelrural.com</t>
  </si>
  <si>
    <t xml:space="preserve">HOSTAL SANCHO GARCÍA</t>
  </si>
  <si>
    <t xml:space="preserve">PLAZA DE SANCHO GARCÍA, 4</t>
  </si>
  <si>
    <t xml:space="preserve">09560</t>
  </si>
  <si>
    <t xml:space="preserve">ESPINOSA DE LOS MONTEROS</t>
  </si>
  <si>
    <t xml:space="preserve">947120042</t>
  </si>
  <si>
    <t xml:space="preserve">hostalsanchogarcia@gmail.com</t>
  </si>
  <si>
    <t xml:space="preserve">hostalsanchogarcia.com</t>
  </si>
  <si>
    <t xml:space="preserve">HOTEL VILLA DE LERMA</t>
  </si>
  <si>
    <t xml:space="preserve">C/ DE LA CUESTA, 7 BAJO LOCAL</t>
  </si>
  <si>
    <t xml:space="preserve">947177070</t>
  </si>
  <si>
    <t xml:space="preserve">reservas@hotelvilladelerma.com</t>
  </si>
  <si>
    <t xml:space="preserve">hotelvilladelerma.com/</t>
  </si>
  <si>
    <t xml:space="preserve">RIMBOMBIN</t>
  </si>
  <si>
    <t xml:space="preserve">C/ SOMBRERERÍA, 6 BAJO</t>
  </si>
  <si>
    <t xml:space="preserve">09003</t>
  </si>
  <si>
    <t xml:space="preserve">947261200</t>
  </si>
  <si>
    <t xml:space="preserve">info@rimbombin.com</t>
  </si>
  <si>
    <t xml:space="preserve">facebook.com/rimbombin</t>
  </si>
  <si>
    <t xml:space="preserve">HOTEL LA POSADA DEL DUQUE</t>
  </si>
  <si>
    <t xml:space="preserve">URBANIZACIÓN SAN ROQUE, 55</t>
  </si>
  <si>
    <t xml:space="preserve">09001</t>
  </si>
  <si>
    <t xml:space="preserve">VILLALBILLA DE BURGOS</t>
  </si>
  <si>
    <t xml:space="preserve">947291967</t>
  </si>
  <si>
    <t xml:space="preserve">hersavisl@gmail.com</t>
  </si>
  <si>
    <t xml:space="preserve">lacasonadebriviesca.es</t>
  </si>
  <si>
    <t xml:space="preserve">EL RINCÓN DEL CONVENTO</t>
  </si>
  <si>
    <t xml:space="preserve">C/ CONVENTO, 16</t>
  </si>
  <si>
    <t xml:space="preserve">09530</t>
  </si>
  <si>
    <t xml:space="preserve">947300455</t>
  </si>
  <si>
    <t xml:space="preserve">info@elrincondelconvento.es</t>
  </si>
  <si>
    <t xml:space="preserve">elrincondelconvento.es</t>
  </si>
  <si>
    <t xml:space="preserve">HOTEL MILAGROS RIO RIAZA</t>
  </si>
  <si>
    <t xml:space="preserve">AVENIDA CASTILLA, 53 BAJO</t>
  </si>
  <si>
    <t xml:space="preserve">09460</t>
  </si>
  <si>
    <t xml:space="preserve">MILAGROS</t>
  </si>
  <si>
    <t xml:space="preserve">947548160</t>
  </si>
  <si>
    <t xml:space="preserve">info@hotelmilagrosriaza.com</t>
  </si>
  <si>
    <t xml:space="preserve">hotelmilagrosriaza.com</t>
  </si>
  <si>
    <t xml:space="preserve">HEREDAD BERAGU</t>
  </si>
  <si>
    <t xml:space="preserve">ABRIGO, 12</t>
  </si>
  <si>
    <t xml:space="preserve">31493</t>
  </si>
  <si>
    <t xml:space="preserve">GALLIPIENZO/GALIPENTZU</t>
  </si>
  <si>
    <t xml:space="preserve">948050109</t>
  </si>
  <si>
    <t xml:space="preserve">info@heredadberaguhotel.com</t>
  </si>
  <si>
    <t xml:space="preserve">heredadberaguhotel.com</t>
  </si>
  <si>
    <t xml:space="preserve">HOLIDAY INN EXPRESS PAMPLONA</t>
  </si>
  <si>
    <t xml:space="preserve">C/ R (POLIGONO INSDUSTRIAL MUTILVA), 111 BAJO</t>
  </si>
  <si>
    <t xml:space="preserve">31192</t>
  </si>
  <si>
    <t xml:space="preserve">ARANGUREN</t>
  </si>
  <si>
    <t xml:space="preserve">948293293</t>
  </si>
  <si>
    <t xml:space="preserve">info@holidayinnexpresspamplona.com</t>
  </si>
  <si>
    <t xml:space="preserve">hiexpress.com/pamplona</t>
  </si>
  <si>
    <t xml:space="preserve">PAMPLONA PLAZA</t>
  </si>
  <si>
    <t xml:space="preserve">AVENIDA MARCELO CELAYETA / MARCELO CELAYETA ETORBIDEA, 35 BAJO; HOTEL</t>
  </si>
  <si>
    <t xml:space="preserve">31014</t>
  </si>
  <si>
    <t xml:space="preserve">948384775</t>
  </si>
  <si>
    <t xml:space="preserve">reservas@hotelpamplonaplaza.com</t>
  </si>
  <si>
    <t xml:space="preserve">hotelpamplonaplaza.com</t>
  </si>
  <si>
    <t xml:space="preserve">AC HOTEL GUADALAJARA</t>
  </si>
  <si>
    <t xml:space="preserve">AVENIDA EJÉRCITO, 6 BAJO</t>
  </si>
  <si>
    <t xml:space="preserve">949248370</t>
  </si>
  <si>
    <t xml:space="preserve">acguadalajara@ac-hotels.com</t>
  </si>
  <si>
    <t xml:space="preserve">achotelguadalajara.com</t>
  </si>
  <si>
    <t xml:space="preserve">EL CASTEJÓN DE LUZAGA</t>
  </si>
  <si>
    <t xml:space="preserve">CASTEJÓN, 15-17 BAJO</t>
  </si>
  <si>
    <t xml:space="preserve">19261</t>
  </si>
  <si>
    <t xml:space="preserve">LUZAGA</t>
  </si>
  <si>
    <t xml:space="preserve">949304847</t>
  </si>
  <si>
    <t xml:space="preserve">elcastejondeluzaga@elcastejondeluzaga.com</t>
  </si>
  <si>
    <t xml:space="preserve">elcastejondeluzaga.com</t>
  </si>
  <si>
    <t xml:space="preserve">PARADOR DE SANTA RITA</t>
  </si>
  <si>
    <t xml:space="preserve">SANTA RITA, 26</t>
  </si>
  <si>
    <t xml:space="preserve">19300</t>
  </si>
  <si>
    <t xml:space="preserve">MOLINA DE ARAGÓN</t>
  </si>
  <si>
    <t xml:space="preserve">949830530</t>
  </si>
  <si>
    <t xml:space="preserve">info@paradordesantarita.com</t>
  </si>
  <si>
    <t xml:space="preserve">paradordesantarita.com</t>
  </si>
  <si>
    <t xml:space="preserve">GRAN HOTEL BENAHAVIS</t>
  </si>
  <si>
    <t xml:space="preserve">H/MA/01551</t>
  </si>
  <si>
    <t xml:space="preserve">HUERTA DE RUFINO, s/n BAJO</t>
  </si>
  <si>
    <t xml:space="preserve">951054290</t>
  </si>
  <si>
    <t xml:space="preserve">info@granhotelbenahavis.com</t>
  </si>
  <si>
    <t xml:space="preserve">granhotelbenahavis.com</t>
  </si>
  <si>
    <t xml:space="preserve">MÁLAGA BEACH HOLIDAY</t>
  </si>
  <si>
    <t xml:space="preserve">C/ VELÁZQUEZ, 15</t>
  </si>
  <si>
    <t xml:space="preserve">951100807</t>
  </si>
  <si>
    <t xml:space="preserve">info@málagabeachholiday.com</t>
  </si>
  <si>
    <t xml:space="preserve">THE MARBELLA HEIGHTS BOUTIQUE HOTEL</t>
  </si>
  <si>
    <t xml:space="preserve">URBANIZACIÓN RÍO REAL GOLF, 97</t>
  </si>
  <si>
    <t xml:space="preserve">951103424</t>
  </si>
  <si>
    <t xml:space="preserve">info@themarbellaheights.com</t>
  </si>
  <si>
    <t xml:space="preserve">themarbellaheights.com</t>
  </si>
  <si>
    <t xml:space="preserve">CIBERSUITE NETWORKS</t>
  </si>
  <si>
    <t xml:space="preserve">C/ CASAS DE CAMPOS, 17 BAJO; CAFETERIA</t>
  </si>
  <si>
    <t xml:space="preserve">951393484</t>
  </si>
  <si>
    <t xml:space="preserve">info@cibersuitenetworks.com</t>
  </si>
  <si>
    <t xml:space="preserve">LAS BUITRERAS</t>
  </si>
  <si>
    <t xml:space="preserve">H/MA/01769</t>
  </si>
  <si>
    <t xml:space="preserve">CARRETERA FORESTAL, s/n ESTACION DE GAUCIN</t>
  </si>
  <si>
    <t xml:space="preserve">952 15 31 84</t>
  </si>
  <si>
    <t xml:space="preserve">reservas@hotellasbuitreras.com</t>
  </si>
  <si>
    <t xml:space="preserve">hotellasbuitreras.com/</t>
  </si>
  <si>
    <t xml:space="preserve">MOLINO DEL ARCO</t>
  </si>
  <si>
    <t xml:space="preserve">H/MA/01996</t>
  </si>
  <si>
    <t xml:space="preserve">PARTIDO RURAL LOS FRONTONES, s/n</t>
  </si>
  <si>
    <t xml:space="preserve">952114017</t>
  </si>
  <si>
    <t xml:space="preserve">info@hotelmolinodelarco.com</t>
  </si>
  <si>
    <t xml:space="preserve">hotelmolinodelarco.com</t>
  </si>
  <si>
    <t xml:space="preserve">HOTEL TRIBUNAL</t>
  </si>
  <si>
    <t xml:space="preserve">C/ CARRETERÍA, 6-10 BAJO; LOCAL</t>
  </si>
  <si>
    <t xml:space="preserve">952122230</t>
  </si>
  <si>
    <t xml:space="preserve">info@hoteltribunal.com</t>
  </si>
  <si>
    <t xml:space="preserve">hoteltribunamalaga.com</t>
  </si>
  <si>
    <t xml:space="preserve">LA CASA GRANDE DEL BURGO</t>
  </si>
  <si>
    <t xml:space="preserve">H/MA/01609</t>
  </si>
  <si>
    <t xml:space="preserve">C/ MESONES, 1 BAJO</t>
  </si>
  <si>
    <t xml:space="preserve">29420</t>
  </si>
  <si>
    <t xml:space="preserve">EL BURGO</t>
  </si>
  <si>
    <t xml:space="preserve">952160181</t>
  </si>
  <si>
    <t xml:space="preserve">elburgo@hotel-lacasagrande.com</t>
  </si>
  <si>
    <t xml:space="preserve">hotel-lacasagrande.com</t>
  </si>
  <si>
    <t xml:space="preserve">HOTEL PICASSO</t>
  </si>
  <si>
    <t xml:space="preserve">H/MA/01802</t>
  </si>
  <si>
    <t xml:space="preserve">ACACIAS DE GUADALMAR, 153 BAJO</t>
  </si>
  <si>
    <t xml:space="preserve">952176061</t>
  </si>
  <si>
    <t xml:space="preserve">info@hotelmalagapicasso.com</t>
  </si>
  <si>
    <t xml:space="preserve">malagahotelpicasso.com</t>
  </si>
  <si>
    <t xml:space="preserve">SIERRA HIDALGA</t>
  </si>
  <si>
    <t xml:space="preserve">H/MA/02082</t>
  </si>
  <si>
    <t xml:space="preserve">CARRETERA SAN PEDRO-RONDA, KILOMETRO 2</t>
  </si>
  <si>
    <t xml:space="preserve">952187514</t>
  </si>
  <si>
    <t xml:space="preserve">info@sierrahidalga.com</t>
  </si>
  <si>
    <t xml:space="preserve">hotelsierrahidalga.com</t>
  </si>
  <si>
    <t xml:space="preserve">HOTEL VENECIA</t>
  </si>
  <si>
    <t xml:space="preserve">H/MA/00079</t>
  </si>
  <si>
    <t xml:space="preserve">ALAMEDA PRINCIPAL, 9 BAJO; LOCAL</t>
  </si>
  <si>
    <t xml:space="preserve">952213636</t>
  </si>
  <si>
    <t xml:space="preserve">reservas@hotelveneciamalaga.com</t>
  </si>
  <si>
    <t xml:space="preserve">hotelveneciamalaga.com</t>
  </si>
  <si>
    <t xml:space="preserve">H/MA/00011</t>
  </si>
  <si>
    <t xml:space="preserve">PASEO DE SANCHA, 17 BAJO</t>
  </si>
  <si>
    <t xml:space="preserve">952215165</t>
  </si>
  <si>
    <t xml:space="preserve">hcalifornia@telefonica.net</t>
  </si>
  <si>
    <t xml:space="preserve">hotelcalifornianet.com</t>
  </si>
  <si>
    <t xml:space="preserve">HOTEL ALAMEDA</t>
  </si>
  <si>
    <t xml:space="preserve">H/MA/01607</t>
  </si>
  <si>
    <t xml:space="preserve">CASAS DE CAMPOS, 3 8</t>
  </si>
  <si>
    <t xml:space="preserve">952225721</t>
  </si>
  <si>
    <t xml:space="preserve">hotelalamedamalaga@gmail.com</t>
  </si>
  <si>
    <t xml:space="preserve">hotelalamedamalaga.com</t>
  </si>
  <si>
    <t xml:space="preserve">MÁLAGA NOSTRUM</t>
  </si>
  <si>
    <t xml:space="preserve">H/MA/02038</t>
  </si>
  <si>
    <t xml:space="preserve">C/ HERMAN HESSE, 17</t>
  </si>
  <si>
    <t xml:space="preserve">952244288</t>
  </si>
  <si>
    <t xml:space="preserve">reservas@hotelmalaganostrum.com</t>
  </si>
  <si>
    <t xml:space="preserve">hotelmalaganostrum.com</t>
  </si>
  <si>
    <t xml:space="preserve">PRINCESA SOLAR</t>
  </si>
  <si>
    <t xml:space="preserve">H/MA/01459</t>
  </si>
  <si>
    <t xml:space="preserve">AVENIDA CARLOTA ALESSANDRI, 94</t>
  </si>
  <si>
    <t xml:space="preserve">952372477</t>
  </si>
  <si>
    <t xml:space="preserve">info@princesolar.com</t>
  </si>
  <si>
    <t xml:space="preserve">hotelprincesasolar.com</t>
  </si>
  <si>
    <t xml:space="preserve">HOTEL PARASOL GARDEN</t>
  </si>
  <si>
    <t xml:space="preserve">PASEO COLORADO, 42 BAJO; BENYAMINA</t>
  </si>
  <si>
    <t xml:space="preserve">952386022</t>
  </si>
  <si>
    <t xml:space="preserve">reservas@hotelparasolgarden.com</t>
  </si>
  <si>
    <t xml:space="preserve">hotelparasolgarden.com</t>
  </si>
  <si>
    <t xml:space="preserve">HOTEL CLUB PARASOL GARDEN</t>
  </si>
  <si>
    <t xml:space="preserve">PASEO COLORADO, 44 BAJO; PLAYAMAR</t>
  </si>
  <si>
    <t xml:space="preserve">952386034</t>
  </si>
  <si>
    <t xml:space="preserve">C/ ANTONIO MILLÓN, s/n 2; D; EDIFICIO NEPTUNO</t>
  </si>
  <si>
    <t xml:space="preserve">29780</t>
  </si>
  <si>
    <t xml:space="preserve">NERJA</t>
  </si>
  <si>
    <t xml:space="preserve">952521362</t>
  </si>
  <si>
    <t xml:space="preserve">HOTEL VILLA FLAMENCA</t>
  </si>
  <si>
    <t xml:space="preserve">H/MA/00887</t>
  </si>
  <si>
    <t xml:space="preserve">ANDALUCÍA, 1</t>
  </si>
  <si>
    <t xml:space="preserve">952521869</t>
  </si>
  <si>
    <t xml:space="preserve">info@hotelvillaflamenca.com</t>
  </si>
  <si>
    <t xml:space="preserve">MÁLAGA PREMIUM HOTEL</t>
  </si>
  <si>
    <t xml:space="preserve">H/MA/02223</t>
  </si>
  <si>
    <t xml:space="preserve">C/ SAN JUAN, 11 BAJO</t>
  </si>
  <si>
    <t xml:space="preserve">952634741</t>
  </si>
  <si>
    <t xml:space="preserve">info@hotelmalagapremium.com</t>
  </si>
  <si>
    <t xml:space="preserve">hotelmalagapremium.com</t>
  </si>
  <si>
    <t xml:space="preserve">C/ CERROJO, 1 BAJO; C.E.R.E.CCALLE TRASERA ENSEÑANZAS</t>
  </si>
  <si>
    <t xml:space="preserve">29007</t>
  </si>
  <si>
    <t xml:space="preserve">952641478</t>
  </si>
  <si>
    <t xml:space="preserve">ANDALUSIAN PREMISES</t>
  </si>
  <si>
    <t xml:space="preserve">URBANIZACIÓN MARINA DEL SOL, 188 (CR DE CADIZ)</t>
  </si>
  <si>
    <t xml:space="preserve">952669901</t>
  </si>
  <si>
    <t xml:space="preserve">info@andalusianpremises.com</t>
  </si>
  <si>
    <t xml:space="preserve">LOS CHOPOS</t>
  </si>
  <si>
    <t xml:space="preserve">H/MA/01262</t>
  </si>
  <si>
    <t xml:space="preserve">CARRETERA A-384 (ARCOS-ANTEQUERA), KILOMETRO 57, 1 ALGODONALES- ANTEQUERA</t>
  </si>
  <si>
    <t xml:space="preserve">29320</t>
  </si>
  <si>
    <t xml:space="preserve">CAMPILLOS</t>
  </si>
  <si>
    <t xml:space="preserve">952722770</t>
  </si>
  <si>
    <t xml:space="preserve">hmloschopos@yahoo.es</t>
  </si>
  <si>
    <t xml:space="preserve">hotelmesonloschopos.es</t>
  </si>
  <si>
    <t xml:space="preserve">LA PALOMA</t>
  </si>
  <si>
    <t xml:space="preserve">H/MA/01817</t>
  </si>
  <si>
    <t xml:space="preserve">CARRETERA SALINAS-IZNAJAR, KILOMETRO 63</t>
  </si>
  <si>
    <t xml:space="preserve">29315</t>
  </si>
  <si>
    <t xml:space="preserve">VILLANUEVA DE TAPIA</t>
  </si>
  <si>
    <t xml:space="preserve">952750409</t>
  </si>
  <si>
    <t xml:space="preserve">info@hotelrurallapaloma.com</t>
  </si>
  <si>
    <t xml:space="preserve">hotelrurallapaloma.com</t>
  </si>
  <si>
    <t xml:space="preserve">RINCÓN ANDALUZ</t>
  </si>
  <si>
    <t xml:space="preserve">CARRETERA CÁDIZ, KILOMETRO 173 BAJO; HT RINCON ANDALUZ</t>
  </si>
  <si>
    <t xml:space="preserve">952813803</t>
  </si>
  <si>
    <t xml:space="preserve">info@rincónandaluz.com</t>
  </si>
  <si>
    <t xml:space="preserve">hotelrinconandaluz.com</t>
  </si>
  <si>
    <t xml:space="preserve">309</t>
  </si>
  <si>
    <t xml:space="preserve">URBANIZACIÓN LUNAMAR, s/n BAJO; CARRETERA N340 KILOMETRO 189.6</t>
  </si>
  <si>
    <t xml:space="preserve">952839945</t>
  </si>
  <si>
    <t xml:space="preserve">DIANA PARK</t>
  </si>
  <si>
    <t xml:space="preserve">H/MA/01483</t>
  </si>
  <si>
    <t xml:space="preserve">CARRETERA CÁDIZ, KILOMETRO 168, 500 BAJO (HOTEL DIANA PARK</t>
  </si>
  <si>
    <t xml:space="preserve">952887659</t>
  </si>
  <si>
    <t xml:space="preserve">info@dianapark.com</t>
  </si>
  <si>
    <t xml:space="preserve">marbellainnhoteles.com</t>
  </si>
  <si>
    <t xml:space="preserve">GUADALPÍN BANUS</t>
  </si>
  <si>
    <t xml:space="preserve">C/ EDGAR NEVILLE, s/n BAJO</t>
  </si>
  <si>
    <t xml:space="preserve">952899700</t>
  </si>
  <si>
    <t xml:space="preserve">granhotelguadalpin@sercotel.es</t>
  </si>
  <si>
    <t xml:space="preserve">granhotelguadalpin.com</t>
  </si>
  <si>
    <t xml:space="preserve">181</t>
  </si>
  <si>
    <t xml:space="preserve">GRAN HOTEL GUADALPIN BANUS</t>
  </si>
  <si>
    <t xml:space="preserve">H/MA/02255</t>
  </si>
  <si>
    <t xml:space="preserve">C/ EDGAR NEVILLE, s/n BAJO; HOTEL GUADALPIN BANUS</t>
  </si>
  <si>
    <t xml:space="preserve">952899706</t>
  </si>
  <si>
    <t xml:space="preserve">info@granhotelguadalpinbanus.com</t>
  </si>
  <si>
    <t xml:space="preserve">MED PLAYA MANAGEMENT</t>
  </si>
  <si>
    <t xml:space="preserve">AVENIDA ERASA, s/n BAJO; C/ ALBATROS s/n</t>
  </si>
  <si>
    <t xml:space="preserve">952964711</t>
  </si>
  <si>
    <t xml:space="preserve">info@medplayamanagement.com</t>
  </si>
  <si>
    <t xml:space="preserve">PARAISO DE BUJARAIZA</t>
  </si>
  <si>
    <t xml:space="preserve">H/JA/00454</t>
  </si>
  <si>
    <t xml:space="preserve">CARRETERA PONTONES, s/n 0 JAÉN</t>
  </si>
  <si>
    <t xml:space="preserve">23290</t>
  </si>
  <si>
    <t xml:space="preserve">953124114</t>
  </si>
  <si>
    <t xml:space="preserve">info@paraisodebujaraiza.com</t>
  </si>
  <si>
    <t xml:space="preserve">paraisodebujaraiza.com</t>
  </si>
  <si>
    <t xml:space="preserve">MANUEL DIAZ MARTINEZ</t>
  </si>
  <si>
    <t xml:space="preserve">DOCTOR JUAN NOGALES, 34 BAJO</t>
  </si>
  <si>
    <t xml:space="preserve">953224353</t>
  </si>
  <si>
    <t xml:space="preserve">info@manueldiazmartinez.com</t>
  </si>
  <si>
    <t xml:space="preserve">HOTEL RURAL SIERRA DE SEGURA</t>
  </si>
  <si>
    <t xml:space="preserve">C/ GENAVE (POLIGONO INSDUSTRIAL LOS OLIVARES), 1</t>
  </si>
  <si>
    <t xml:space="preserve">953439003</t>
  </si>
  <si>
    <t xml:space="preserve">reservassalfharat@gmail.com</t>
  </si>
  <si>
    <t xml:space="preserve">hotelsierradesegura.es</t>
  </si>
  <si>
    <t xml:space="preserve">HOTEL HIDALGO</t>
  </si>
  <si>
    <t xml:space="preserve">C/ DEL CERRILLO, 1</t>
  </si>
  <si>
    <t xml:space="preserve">953551595</t>
  </si>
  <si>
    <t xml:space="preserve">hotel--hidalgo@hotmail.com</t>
  </si>
  <si>
    <t xml:space="preserve">hotelhidalgomartos.com</t>
  </si>
  <si>
    <t xml:space="preserve">ORELLANA LA PERDIZ II</t>
  </si>
  <si>
    <t xml:space="preserve">H/JA/00466</t>
  </si>
  <si>
    <t xml:space="preserve">CARRETERA MADRID-CÁDIZ (N-IV), KILOMETRO 265</t>
  </si>
  <si>
    <t xml:space="preserve">23200</t>
  </si>
  <si>
    <t xml:space="preserve">LA CAROLINA</t>
  </si>
  <si>
    <t xml:space="preserve">953661251</t>
  </si>
  <si>
    <t xml:space="preserve">info@orellanalaperdizii.com</t>
  </si>
  <si>
    <t xml:space="preserve">HOTEL BALNEARIO DE SAN ANDRES</t>
  </si>
  <si>
    <t xml:space="preserve">H/JA/00628</t>
  </si>
  <si>
    <t xml:space="preserve">CARRETERA CÓRDOBA-VALENCIA, KILOMETRO 137 LOCAL</t>
  </si>
  <si>
    <t xml:space="preserve">23420</t>
  </si>
  <si>
    <t xml:space="preserve">CANENA</t>
  </si>
  <si>
    <t xml:space="preserve">953770062</t>
  </si>
  <si>
    <t xml:space="preserve">reservas@balneariosanandres.com</t>
  </si>
  <si>
    <t xml:space="preserve">balneariosanandres.com</t>
  </si>
  <si>
    <t xml:space="preserve">CIUDAD DE JÓDAR</t>
  </si>
  <si>
    <t xml:space="preserve">H/JA/00554</t>
  </si>
  <si>
    <t xml:space="preserve">C/ JOSÉ GALLEGO MONTIEL, s/n BAJO</t>
  </si>
  <si>
    <t xml:space="preserve">23500</t>
  </si>
  <si>
    <t xml:space="preserve">JÓDAR</t>
  </si>
  <si>
    <t xml:space="preserve">953785051</t>
  </si>
  <si>
    <t xml:space="preserve">correo@hotelciudaddejodar.com</t>
  </si>
  <si>
    <t xml:space="preserve">hotelciudaddejodar.com</t>
  </si>
  <si>
    <t xml:space="preserve">RL CIUDAD DE UBEDA</t>
  </si>
  <si>
    <t xml:space="preserve">H/JA/00531</t>
  </si>
  <si>
    <t xml:space="preserve">C/ CRONISTA JUAN DE LA TORRE, s/n BAJO</t>
  </si>
  <si>
    <t xml:space="preserve">953791011</t>
  </si>
  <si>
    <t xml:space="preserve">info@rlciudaddeubeda.com</t>
  </si>
  <si>
    <t xml:space="preserve">hotelciudaddeubeda.com</t>
  </si>
  <si>
    <t xml:space="preserve">LEGADO ALCÁZAR</t>
  </si>
  <si>
    <t xml:space="preserve">H/SE/01315</t>
  </si>
  <si>
    <t xml:space="preserve">C/ MARIANA PINEDA, 18</t>
  </si>
  <si>
    <t xml:space="preserve">954091818</t>
  </si>
  <si>
    <t xml:space="preserve">reservas@legadoalcazarhotel.com</t>
  </si>
  <si>
    <t xml:space="preserve">legadoalcazarhotel.com</t>
  </si>
  <si>
    <t xml:space="preserve">HACIENDA LOS JINETES</t>
  </si>
  <si>
    <t xml:space="preserve">H/SE/01079</t>
  </si>
  <si>
    <t xml:space="preserve">CARRETERA CARMONA-BRENES, KILOMETRO 21 BAJO; EDIFICIO HACIENDA</t>
  </si>
  <si>
    <t xml:space="preserve">954149210</t>
  </si>
  <si>
    <t xml:space="preserve">info@haciendalosjinetes.com</t>
  </si>
  <si>
    <t xml:space="preserve">haciendalosjinetes.com</t>
  </si>
  <si>
    <t xml:space="preserve">SINGULAR APARTMENTS</t>
  </si>
  <si>
    <t xml:space="preserve">JIMIOS, 22-24</t>
  </si>
  <si>
    <t xml:space="preserve">954210102</t>
  </si>
  <si>
    <t xml:space="preserve">info@singularapartments.com</t>
  </si>
  <si>
    <t xml:space="preserve">singularapartments.com</t>
  </si>
  <si>
    <t xml:space="preserve">LA PARADA DEL MARQUÉS</t>
  </si>
  <si>
    <t xml:space="preserve">H/SE/01294</t>
  </si>
  <si>
    <t xml:space="preserve">C/ MARQUÉS DE PARADAS, 45</t>
  </si>
  <si>
    <t xml:space="preserve">954448370</t>
  </si>
  <si>
    <t xml:space="preserve">info@laparadadelmarques.com</t>
  </si>
  <si>
    <t xml:space="preserve">laparadadelmarques.com</t>
  </si>
  <si>
    <t xml:space="preserve">HALO BOUTIQUE HOTEL</t>
  </si>
  <si>
    <t xml:space="preserve">H/SE/01271</t>
  </si>
  <si>
    <t xml:space="preserve">C/ GLORIA, 6 (BARRIO DE SANTA CRUZ)</t>
  </si>
  <si>
    <t xml:space="preserve">954563356</t>
  </si>
  <si>
    <t xml:space="preserve">info@hotelhalodesevilla.com</t>
  </si>
  <si>
    <t xml:space="preserve">hotelhalodesevilla.com</t>
  </si>
  <si>
    <t xml:space="preserve">LA POSADA DEL INFANTE</t>
  </si>
  <si>
    <t xml:space="preserve">C/ RAIMUNDO MARTÍNEZ, 6</t>
  </si>
  <si>
    <t xml:space="preserve">41479</t>
  </si>
  <si>
    <t xml:space="preserve">LA PUEBLA DE LOS INFANTES</t>
  </si>
  <si>
    <t xml:space="preserve">954808043</t>
  </si>
  <si>
    <t xml:space="preserve">reservas@laposadadelinfante.com</t>
  </si>
  <si>
    <t xml:space="preserve">laposadadelinfante.com</t>
  </si>
  <si>
    <t xml:space="preserve">HOTEL INFANTA LEONOR</t>
  </si>
  <si>
    <t xml:space="preserve">H/SE/01116</t>
  </si>
  <si>
    <t xml:space="preserve">AVENIDA EMIGRANTES, 43 BAJO</t>
  </si>
  <si>
    <t xml:space="preserve">954830303</t>
  </si>
  <si>
    <t xml:space="preserve">info@hotelinfantaleonor.com</t>
  </si>
  <si>
    <t xml:space="preserve">hotelinfantaleonor.com</t>
  </si>
  <si>
    <t xml:space="preserve">HOTEL ARCO DE LA VILLA</t>
  </si>
  <si>
    <t xml:space="preserve">H/CA/01022</t>
  </si>
  <si>
    <t xml:space="preserve">CAMINO NAZARI, s/n BAJO; HOTEL ARCO DE LA VILLA</t>
  </si>
  <si>
    <t xml:space="preserve">11688</t>
  </si>
  <si>
    <t xml:space="preserve">ZAHARA</t>
  </si>
  <si>
    <t xml:space="preserve">956123230</t>
  </si>
  <si>
    <t xml:space="preserve">arco-de-la-villa@tugasa.com</t>
  </si>
  <si>
    <t xml:space="preserve">tugasa.com/es/c11.html</t>
  </si>
  <si>
    <t xml:space="preserve">CONVENTO CÁDIZ</t>
  </si>
  <si>
    <t xml:space="preserve">H/CA/01366</t>
  </si>
  <si>
    <t xml:space="preserve">SANTO DOMINGO, 2 BAJO</t>
  </si>
  <si>
    <t xml:space="preserve">956200738</t>
  </si>
  <si>
    <t xml:space="preserve">info@hotelconventocadiz.com</t>
  </si>
  <si>
    <t xml:space="preserve">hotelconventocadiz.com</t>
  </si>
  <si>
    <t xml:space="preserve">CORTIJO LOS MONTEROS</t>
  </si>
  <si>
    <t xml:space="preserve">CARRETERA MEDINA-BENALUP, KILOMETRO 6, 400</t>
  </si>
  <si>
    <t xml:space="preserve">11179</t>
  </si>
  <si>
    <t xml:space="preserve">956417060</t>
  </si>
  <si>
    <t xml:space="preserve">hoyolosmonteros@hotmail.com</t>
  </si>
  <si>
    <t xml:space="preserve">cortijolosmonteros.com</t>
  </si>
  <si>
    <t xml:space="preserve">LAGARGIR HOSPEDAJES</t>
  </si>
  <si>
    <t xml:space="preserve">JEREZ DE LA FRONTERA, 2 -A; BAJO</t>
  </si>
  <si>
    <t xml:space="preserve">956443472</t>
  </si>
  <si>
    <t xml:space="preserve">info@lagargirhospedajes.com</t>
  </si>
  <si>
    <t xml:space="preserve">PRADILLO CONIL</t>
  </si>
  <si>
    <t xml:space="preserve">H/CA/01144</t>
  </si>
  <si>
    <t xml:space="preserve">CARRETERA PRADILLO, s/n</t>
  </si>
  <si>
    <t xml:space="preserve">956444527</t>
  </si>
  <si>
    <t xml:space="preserve">reservas@hotelpradilloconil.com</t>
  </si>
  <si>
    <t xml:space="preserve">hotelpradilloconil.com</t>
  </si>
  <si>
    <t xml:space="preserve">INFANTE</t>
  </si>
  <si>
    <t xml:space="preserve">ROSARIO, s/n BAJO</t>
  </si>
  <si>
    <t xml:space="preserve">956450088</t>
  </si>
  <si>
    <t xml:space="preserve">info@casavaro.com</t>
  </si>
  <si>
    <t xml:space="preserve">casavaro.com/contacto/</t>
  </si>
  <si>
    <t xml:space="preserve">TARTESSUS SANCTI PETRI</t>
  </si>
  <si>
    <t xml:space="preserve">URBANIZACIÓN LOMA DE SANCTI-PETRI, s/n BAJO(LOMA SANTI PETRI; s/n</t>
  </si>
  <si>
    <t xml:space="preserve">956498411</t>
  </si>
  <si>
    <t xml:space="preserve">info@tartessusnctipetri.com</t>
  </si>
  <si>
    <t xml:space="preserve">HOTEL CIUDAD DE MARTOS</t>
  </si>
  <si>
    <t xml:space="preserve">H/JA/00693</t>
  </si>
  <si>
    <t xml:space="preserve">C/ MOLINO MEDEL, 93</t>
  </si>
  <si>
    <t xml:space="preserve">956551711</t>
  </si>
  <si>
    <t xml:space="preserve">hotelciudaddemartos@gmail.com</t>
  </si>
  <si>
    <t xml:space="preserve">hotelciudaddemartos.es</t>
  </si>
  <si>
    <t xml:space="preserve">HOTEL REAL</t>
  </si>
  <si>
    <t xml:space="preserve">H/CA/00853</t>
  </si>
  <si>
    <t xml:space="preserve">AVENIDA PABLO PICASSO, 7</t>
  </si>
  <si>
    <t xml:space="preserve">11370</t>
  </si>
  <si>
    <t xml:space="preserve">LOS BARRIOS</t>
  </si>
  <si>
    <t xml:space="preserve">956620024</t>
  </si>
  <si>
    <t xml:space="preserve">hotelreallosbarrios@gmail.com</t>
  </si>
  <si>
    <t xml:space="preserve">hotelreallosbarrios.es</t>
  </si>
  <si>
    <t xml:space="preserve">CONVENTO TARIFA</t>
  </si>
  <si>
    <t xml:space="preserve">H/CA/01354</t>
  </si>
  <si>
    <t xml:space="preserve">BATALLA DEL SALADO, 14 BAJO(LOCAL)</t>
  </si>
  <si>
    <t xml:space="preserve">956683375</t>
  </si>
  <si>
    <t xml:space="preserve">info@hotelconventotarifa.es</t>
  </si>
  <si>
    <t xml:space="preserve">hotelconventotarifa.es</t>
  </si>
  <si>
    <t xml:space="preserve">HOTEL VILLA DE ALGAR</t>
  </si>
  <si>
    <t xml:space="preserve">H/CA/00961</t>
  </si>
  <si>
    <t xml:space="preserve">CAMINO ARROYO DEL VINATERO, s/n BAJO</t>
  </si>
  <si>
    <t xml:space="preserve">11639</t>
  </si>
  <si>
    <t xml:space="preserve">ALGAR</t>
  </si>
  <si>
    <t xml:space="preserve">956710275</t>
  </si>
  <si>
    <t xml:space="preserve">villa-algar@tugasa.com</t>
  </si>
  <si>
    <t xml:space="preserve">tugasa.com/es/c04.html</t>
  </si>
  <si>
    <t xml:space="preserve">DUQUE DE NAJERA</t>
  </si>
  <si>
    <t xml:space="preserve">H/CA/01004</t>
  </si>
  <si>
    <t xml:space="preserve">C/ GRAVINA, 2 FRENTE PUERTO DPTVO. PESQUERO</t>
  </si>
  <si>
    <t xml:space="preserve">956846020</t>
  </si>
  <si>
    <t xml:space="preserve">reservas@hotelduquedenajera.com</t>
  </si>
  <si>
    <t xml:space="preserve">hotelduquedenajera.com</t>
  </si>
  <si>
    <t xml:space="preserve">EMPERADOR MAXIMIANO HERCULEO</t>
  </si>
  <si>
    <t xml:space="preserve">H/CO/00646</t>
  </si>
  <si>
    <t xml:space="preserve">AL-ANDALUS, 13-15</t>
  </si>
  <si>
    <t xml:space="preserve">957340034</t>
  </si>
  <si>
    <t xml:space="preserve">info@maximiano-herculeo.com</t>
  </si>
  <si>
    <t xml:space="preserve">maximiano-herculeo.com</t>
  </si>
  <si>
    <t xml:space="preserve">HOSPEDERÍA DEL CARMEN</t>
  </si>
  <si>
    <t xml:space="preserve">H/CO/00766</t>
  </si>
  <si>
    <t xml:space="preserve">C/ FRAILES, 1</t>
  </si>
  <si>
    <t xml:space="preserve">14840</t>
  </si>
  <si>
    <t xml:space="preserve">CASTRO DEL RÍO</t>
  </si>
  <si>
    <t xml:space="preserve">957943082</t>
  </si>
  <si>
    <t xml:space="preserve">info@hospederíadelcarmen.com</t>
  </si>
  <si>
    <t xml:space="preserve">hospederiadelcarmen.es</t>
  </si>
  <si>
    <t xml:space="preserve">HOTEL VICTORIA PLAYA</t>
  </si>
  <si>
    <t xml:space="preserve">H/GR/01154</t>
  </si>
  <si>
    <t xml:space="preserve">AVENIDA AMELIA SÁNCHEZ DE ALCÁZAR, 1 VICTORIA PLAYA</t>
  </si>
  <si>
    <t xml:space="preserve">958039400</t>
  </si>
  <si>
    <t xml:space="preserve">info@victoriaplayahotel.com</t>
  </si>
  <si>
    <t xml:space="preserve">victoriaplayahotel.com</t>
  </si>
  <si>
    <t xml:space="preserve">H/GR/01309</t>
  </si>
  <si>
    <t xml:space="preserve">CARRETERA ZUBIA, 1 BAJO</t>
  </si>
  <si>
    <t xml:space="preserve">958130166</t>
  </si>
  <si>
    <t xml:space="preserve">info@abadesnevadapalace.com</t>
  </si>
  <si>
    <t xml:space="preserve">HOTEL NOGA BARCELONA</t>
  </si>
  <si>
    <t xml:space="preserve">PLAZA ISABEL CATÓLICA, 6</t>
  </si>
  <si>
    <t xml:space="preserve">958215969</t>
  </si>
  <si>
    <t xml:space="preserve">info@hotelnogabarcelona.com</t>
  </si>
  <si>
    <t xml:space="preserve">BEST WESTERN DAURO II</t>
  </si>
  <si>
    <t xml:space="preserve">NAVAS, 5 LOCAL</t>
  </si>
  <si>
    <t xml:space="preserve">958221581</t>
  </si>
  <si>
    <t xml:space="preserve">comercial@hoteles-dauro.com</t>
  </si>
  <si>
    <t xml:space="preserve">bestwesterndauroii.com</t>
  </si>
  <si>
    <t xml:space="preserve">CARMEN DEL COBERTIZO</t>
  </si>
  <si>
    <t xml:space="preserve">CARRETERA SANTA INÉS, 6</t>
  </si>
  <si>
    <t xml:space="preserve">958227652</t>
  </si>
  <si>
    <t xml:space="preserve">info@carmendelcobertizo.com</t>
  </si>
  <si>
    <t xml:space="preserve">HOTEL ALCOVER CENTRO</t>
  </si>
  <si>
    <t xml:space="preserve">PADRE ALCOVER, 7 BAJO(HOTEL ALCOVER-ASCENSOR)</t>
  </si>
  <si>
    <t xml:space="preserve">958228782</t>
  </si>
  <si>
    <t xml:space="preserve">info@hotelalcovercentro.com</t>
  </si>
  <si>
    <t xml:space="preserve">H/GR/00878</t>
  </si>
  <si>
    <t xml:space="preserve">TABLAS, 4 BAJO</t>
  </si>
  <si>
    <t xml:space="preserve">958253211</t>
  </si>
  <si>
    <t xml:space="preserve">clientes@hotelreinacristina.com</t>
  </si>
  <si>
    <t xml:space="preserve">hotelreinacristina.com</t>
  </si>
  <si>
    <t xml:space="preserve">HOSTAL ALICANTE</t>
  </si>
  <si>
    <t xml:space="preserve">C/ ÁNGEL BARRIOS, 1</t>
  </si>
  <si>
    <t xml:space="preserve">958254551</t>
  </si>
  <si>
    <t xml:space="preserve">centroparamayoresalicante@yahoo.es</t>
  </si>
  <si>
    <t xml:space="preserve">residencia-alicante.es</t>
  </si>
  <si>
    <t xml:space="preserve">HOTEL GRANADA CENTRO</t>
  </si>
  <si>
    <t xml:space="preserve">H/GR/01511</t>
  </si>
  <si>
    <t xml:space="preserve">C/ NAVARRETE, 7 BAJO</t>
  </si>
  <si>
    <t xml:space="preserve">958278824</t>
  </si>
  <si>
    <t xml:space="preserve">rocio@hotelgranadacentro.com</t>
  </si>
  <si>
    <t xml:space="preserve">hotelgranadacentro.com</t>
  </si>
  <si>
    <t xml:space="preserve">LA BOBADILLA, A ROYAL HIDEAWAY HOTEL</t>
  </si>
  <si>
    <t xml:space="preserve">CARRETERA SALINAS-VILLANUEVA DE TAPIA, KILOMETRO 65, 5 FINCA LA BOBADILLA</t>
  </si>
  <si>
    <t xml:space="preserve">18314</t>
  </si>
  <si>
    <t xml:space="preserve">LOJA</t>
  </si>
  <si>
    <t xml:space="preserve">958321861</t>
  </si>
  <si>
    <t xml:space="preserve">labobadilla.info@barcelo.com</t>
  </si>
  <si>
    <t xml:space="preserve">barcelolabobadilla.com</t>
  </si>
  <si>
    <t xml:space="preserve">HOTEL JUAN FRANCISCO</t>
  </si>
  <si>
    <t xml:space="preserve">H/GR/01269</t>
  </si>
  <si>
    <t xml:space="preserve">C/ MAESTRO DON ENRIQUE, s/n 0 N1</t>
  </si>
  <si>
    <t xml:space="preserve">958484502</t>
  </si>
  <si>
    <t xml:space="preserve">info@hoteljuanfrancisco.com</t>
  </si>
  <si>
    <t xml:space="preserve">hoteljuanfrancisco.com</t>
  </si>
  <si>
    <t xml:space="preserve">HOTEL COSTA ANDALUZA</t>
  </si>
  <si>
    <t xml:space="preserve">H/GR/00909</t>
  </si>
  <si>
    <t xml:space="preserve">AVENIDA RODRÍGUEZ ACOSTA, 6</t>
  </si>
  <si>
    <t xml:space="preserve">18600</t>
  </si>
  <si>
    <t xml:space="preserve">958609412</t>
  </si>
  <si>
    <t xml:space="preserve">costandaluza@hotmail.com</t>
  </si>
  <si>
    <t xml:space="preserve">hotelcostaandaluza.com</t>
  </si>
  <si>
    <t xml:space="preserve">BAHIA TROPICAL</t>
  </si>
  <si>
    <t xml:space="preserve">H/GR/01215</t>
  </si>
  <si>
    <t xml:space="preserve">PLAYA POZUELO, s/n BAJO</t>
  </si>
  <si>
    <t xml:space="preserve">958639471</t>
  </si>
  <si>
    <t xml:space="preserve">info@bahiatropical.com</t>
  </si>
  <si>
    <t xml:space="preserve">hotelbahiatropical.com</t>
  </si>
  <si>
    <t xml:space="preserve">ALCAZAR DE BUQUISTAR</t>
  </si>
  <si>
    <t xml:space="preserve">ALBAICÍN, s/n BAJO</t>
  </si>
  <si>
    <t xml:space="preserve">958765009</t>
  </si>
  <si>
    <t xml:space="preserve">epilio2000@yahoo.es</t>
  </si>
  <si>
    <t xml:space="preserve">alcazardebuquistar.com</t>
  </si>
  <si>
    <t xml:space="preserve">HOTEL PARIS</t>
  </si>
  <si>
    <t xml:space="preserve">H/GR/00057</t>
  </si>
  <si>
    <t xml:space="preserve">AVENIDA ALPUJARRA, 23 BAJO</t>
  </si>
  <si>
    <t xml:space="preserve">958770056</t>
  </si>
  <si>
    <t xml:space="preserve">hotelparislanjaron@hotmail.com</t>
  </si>
  <si>
    <t xml:space="preserve">hotelparislanjaron.com</t>
  </si>
  <si>
    <t xml:space="preserve">HOTEL ESPAÑA BALCÓN DE LORCA</t>
  </si>
  <si>
    <t xml:space="preserve">H/GR/00052</t>
  </si>
  <si>
    <t xml:space="preserve">AVENIDA ALPUJARRA, 42</t>
  </si>
  <si>
    <t xml:space="preserve">958771386</t>
  </si>
  <si>
    <t xml:space="preserve">hotelespana1917@gmail.com</t>
  </si>
  <si>
    <t xml:space="preserve">hotelespanalanjaron.es</t>
  </si>
  <si>
    <t xml:space="preserve">CASTRO MINGORANCE</t>
  </si>
  <si>
    <t xml:space="preserve">AVENIDA ALPUJARRA, 21 BAJO</t>
  </si>
  <si>
    <t xml:space="preserve">958772124</t>
  </si>
  <si>
    <t xml:space="preserve">info@castromingorance.com</t>
  </si>
  <si>
    <t xml:space="preserve">hotelcentral.jimdo.com</t>
  </si>
  <si>
    <t xml:space="preserve">HOTEL LOS GIRASOLES II</t>
  </si>
  <si>
    <t xml:space="preserve">H/GR/00785</t>
  </si>
  <si>
    <t xml:space="preserve">LAVADERO ZAFRA, 11 13</t>
  </si>
  <si>
    <t xml:space="preserve">958804504</t>
  </si>
  <si>
    <t xml:space="preserve">reservas@hotel-losgirasoles.com</t>
  </si>
  <si>
    <t xml:space="preserve">hotel-losgirasoles.com</t>
  </si>
  <si>
    <t xml:space="preserve">EL BALCON DE LAS NIEVES</t>
  </si>
  <si>
    <t xml:space="preserve">H/GR/01191</t>
  </si>
  <si>
    <t xml:space="preserve">C/ ALAYOS, 174 URBANIZACIÓN CUMBRES VERDES</t>
  </si>
  <si>
    <t xml:space="preserve">18140</t>
  </si>
  <si>
    <t xml:space="preserve">LA ZUBIA</t>
  </si>
  <si>
    <t xml:space="preserve">958892062</t>
  </si>
  <si>
    <t xml:space="preserve">info@elbalcondelasnieves.es</t>
  </si>
  <si>
    <t xml:space="preserve">elbalcondelasnieves.es</t>
  </si>
  <si>
    <t xml:space="preserve">HOTEL TARTESSOS</t>
  </si>
  <si>
    <t xml:space="preserve">H/HU/00236</t>
  </si>
  <si>
    <t xml:space="preserve">AVENIDA MARTÍN ALONSO PINZÓN, 13 BAJO; HOTEL TARTESOS</t>
  </si>
  <si>
    <t xml:space="preserve">21003</t>
  </si>
  <si>
    <t xml:space="preserve">959282711</t>
  </si>
  <si>
    <t xml:space="preserve">info@hoteltartessos.com</t>
  </si>
  <si>
    <t xml:space="preserve">eurostarstartessos.com</t>
  </si>
  <si>
    <t xml:space="preserve">HOTEL SENATOR HUELVA</t>
  </si>
  <si>
    <t xml:space="preserve">H/HU/00491</t>
  </si>
  <si>
    <t xml:space="preserve">C/ PABLO RADA, 10</t>
  </si>
  <si>
    <t xml:space="preserve">21004</t>
  </si>
  <si>
    <t xml:space="preserve">959285500</t>
  </si>
  <si>
    <t xml:space="preserve">senatorhuelvahotel.com</t>
  </si>
  <si>
    <t xml:space="preserve">SENSIMAR ISLA CRISTINA PALACE</t>
  </si>
  <si>
    <t xml:space="preserve">AVENIDA CARNAVAL DE ISLA CRISTINA, s/n</t>
  </si>
  <si>
    <t xml:space="preserve">959344499</t>
  </si>
  <si>
    <t xml:space="preserve">reservas@islacristinapalace.com</t>
  </si>
  <si>
    <t xml:space="preserve">islacristinapalace.com</t>
  </si>
  <si>
    <t xml:space="preserve">HOSTAL PUENTE DEL REY</t>
  </si>
  <si>
    <t xml:space="preserve">AVENIDA DE LA CANALIEGA, 4</t>
  </si>
  <si>
    <t xml:space="preserve">21750</t>
  </si>
  <si>
    <t xml:space="preserve">959442435</t>
  </si>
  <si>
    <t xml:space="preserve">info@hostalpuentedelrey.com</t>
  </si>
  <si>
    <t xml:space="preserve">HOTEL MARLIN ANTILLA PLAYA</t>
  </si>
  <si>
    <t xml:space="preserve">H/HU/00487</t>
  </si>
  <si>
    <t xml:space="preserve">C/ DELFÍN, s/n BAJO</t>
  </si>
  <si>
    <t xml:space="preserve">21449</t>
  </si>
  <si>
    <t xml:space="preserve">LEPE</t>
  </si>
  <si>
    <t xml:space="preserve">959481001</t>
  </si>
  <si>
    <t xml:space="preserve">reservas@hotelmarlinantilla.com</t>
  </si>
  <si>
    <t xml:space="preserve">hotelmarlinantilla.com</t>
  </si>
  <si>
    <t xml:space="preserve">HOSTAL LA NIÑA</t>
  </si>
  <si>
    <t xml:space="preserve">C/ DE JUAN DE LA COSA, 37</t>
  </si>
  <si>
    <t xml:space="preserve">21810</t>
  </si>
  <si>
    <t xml:space="preserve">PALOS DE LA FRONTERA</t>
  </si>
  <si>
    <t xml:space="preserve">959530360</t>
  </si>
  <si>
    <t xml:space="preserve">reservas@hostalmazagonpalos.com</t>
  </si>
  <si>
    <t xml:space="preserve">hostalmazagonpalos.com</t>
  </si>
  <si>
    <t xml:space="preserve">HOTEL MATALASCAÑAS</t>
  </si>
  <si>
    <t xml:space="preserve">H/HU/00500</t>
  </si>
  <si>
    <t xml:space="preserve">AVENIDA AVENIDA PINTOR VELÁZQUEZ, 136 SECTOR I</t>
  </si>
  <si>
    <t xml:space="preserve">21760</t>
  </si>
  <si>
    <t xml:space="preserve">959872080</t>
  </si>
  <si>
    <t xml:space="preserve">reservas@hotelmatalascanas.com</t>
  </si>
  <si>
    <t xml:space="preserve">hotelmatalascanas.com/</t>
  </si>
  <si>
    <t xml:space="preserve">HOTEL COSMO</t>
  </si>
  <si>
    <t xml:space="preserve">AVENIDA MARÍA CRISTINA, 8</t>
  </si>
  <si>
    <t xml:space="preserve">960479301</t>
  </si>
  <si>
    <t xml:space="preserve">reservas@hotelcosmovalencia.com</t>
  </si>
  <si>
    <t xml:space="preserve">hotelcosmovalencia.com</t>
  </si>
  <si>
    <t xml:space="preserve">SERCOTEL SOROLLA PALACE</t>
  </si>
  <si>
    <t xml:space="preserve">AVINGUDA CORTS VALENCIANES, 58 BAJO; HOTEL SOROLLA PALACE</t>
  </si>
  <si>
    <t xml:space="preserve">961868700</t>
  </si>
  <si>
    <t xml:space="preserve">reservas@hotelsorollapalace.com</t>
  </si>
  <si>
    <t xml:space="preserve">hotelsorollapalace.com</t>
  </si>
  <si>
    <t xml:space="preserve">248</t>
  </si>
  <si>
    <t xml:space="preserve">LA ROCHERA</t>
  </si>
  <si>
    <t xml:space="preserve">CARRETERA BARX, 79</t>
  </si>
  <si>
    <t xml:space="preserve">46702</t>
  </si>
  <si>
    <t xml:space="preserve">962131760</t>
  </si>
  <si>
    <t xml:space="preserve">hotellarochera@hotmail.com</t>
  </si>
  <si>
    <t xml:space="preserve">larochera.blogspot.com</t>
  </si>
  <si>
    <t xml:space="preserve">HUERTO HOTEL &amp; EVENTS</t>
  </si>
  <si>
    <t xml:space="preserve">AVENIDA MURTA, 10 BAJO</t>
  </si>
  <si>
    <t xml:space="preserve">46800</t>
  </si>
  <si>
    <t xml:space="preserve">XÀTIVA</t>
  </si>
  <si>
    <t xml:space="preserve">962287058</t>
  </si>
  <si>
    <t xml:space="preserve">info@huertohotel&amp;events.com</t>
  </si>
  <si>
    <t xml:space="preserve">HOTEL CIUTAT DE CARLET</t>
  </si>
  <si>
    <t xml:space="preserve">CARRETERA CREU NEGRA, 48 BAJO</t>
  </si>
  <si>
    <t xml:space="preserve">46240</t>
  </si>
  <si>
    <t xml:space="preserve">CARLET</t>
  </si>
  <si>
    <t xml:space="preserve">962532898</t>
  </si>
  <si>
    <t xml:space="preserve">info@hotelciutatdecarlet.es</t>
  </si>
  <si>
    <t xml:space="preserve">hotelciutatdecarlet.es</t>
  </si>
  <si>
    <t xml:space="preserve">HOTEL PLAYA MIRAMAR</t>
  </si>
  <si>
    <t xml:space="preserve">CARRER CABILONA, 44 BAJO</t>
  </si>
  <si>
    <t xml:space="preserve">46711</t>
  </si>
  <si>
    <t xml:space="preserve">962803880</t>
  </si>
  <si>
    <t xml:space="preserve">reservas@hotelmiramarplaya.com</t>
  </si>
  <si>
    <t xml:space="preserve">hotelmiramarplaya.com/</t>
  </si>
  <si>
    <t xml:space="preserve">MAGIC VILLA LUZ</t>
  </si>
  <si>
    <t xml:space="preserve">CARRER CASTELLA-LA MANXA, s/n BAJO</t>
  </si>
  <si>
    <t xml:space="preserve">962841500</t>
  </si>
  <si>
    <t xml:space="preserve">rvillaluz@hoteles-costablanca.com</t>
  </si>
  <si>
    <t xml:space="preserve">hotelmagicvillaluz.com</t>
  </si>
  <si>
    <t xml:space="preserve">MARE NOSTRUM</t>
  </si>
  <si>
    <t xml:space="preserve">CARRER CLOT DE LA MOTA, 37</t>
  </si>
  <si>
    <t xml:space="preserve">962845050</t>
  </si>
  <si>
    <t xml:space="preserve">info@agenciamarenostrum.com</t>
  </si>
  <si>
    <t xml:space="preserve">agenciamarenostrum.com</t>
  </si>
  <si>
    <t xml:space="preserve">HOLIDAY INN VALENCIA</t>
  </si>
  <si>
    <t xml:space="preserve">PASSEIG L'ALBEREDA, 38 BAJO</t>
  </si>
  <si>
    <t xml:space="preserve">963032100</t>
  </si>
  <si>
    <t xml:space="preserve">info@holidayinnvalencia.com</t>
  </si>
  <si>
    <t xml:space="preserve">198</t>
  </si>
  <si>
    <t xml:space="preserve">OPERA HOUSE VALENCIA B&amp;B</t>
  </si>
  <si>
    <t xml:space="preserve">C/ ARQUITECTO ENRIQUE VIEDMA VIDAL, 2</t>
  </si>
  <si>
    <t xml:space="preserve">963118010</t>
  </si>
  <si>
    <t xml:space="preserve">hola@operahousevalencia.com</t>
  </si>
  <si>
    <t xml:space="preserve">operahousevalencia.com</t>
  </si>
  <si>
    <t xml:space="preserve">HOSPEDERÍA EL ZORZAL</t>
  </si>
  <si>
    <t xml:space="preserve">HORNO, 27</t>
  </si>
  <si>
    <t xml:space="preserve">44122</t>
  </si>
  <si>
    <t xml:space="preserve">VALDECUENCA</t>
  </si>
  <si>
    <t xml:space="preserve">963211404</t>
  </si>
  <si>
    <t xml:space="preserve">info@hospederíaelzorzal.com</t>
  </si>
  <si>
    <t xml:space="preserve">WELLNESS</t>
  </si>
  <si>
    <t xml:space="preserve">CARRER JUAN DE LA CIERVA Y CODORNIU (PARQUE TECNOLÓGICO), 27 BAJO; PARQUE EMPRAZA WELLNES</t>
  </si>
  <si>
    <t xml:space="preserve">963214422</t>
  </si>
  <si>
    <t xml:space="preserve">info@aparthotelwellness.com</t>
  </si>
  <si>
    <t xml:space="preserve">aparthotelwellness.com</t>
  </si>
  <si>
    <t xml:space="preserve">CITY SUITES ABASTOS</t>
  </si>
  <si>
    <t xml:space="preserve">C/ MARTÍN EL HUMANO, 28</t>
  </si>
  <si>
    <t xml:space="preserve">963470600</t>
  </si>
  <si>
    <t xml:space="preserve">info@citysuitesvalencia.com</t>
  </si>
  <si>
    <t xml:space="preserve">citysuitesvalencia.com</t>
  </si>
  <si>
    <t xml:space="preserve">SOROLLA CENTRO</t>
  </si>
  <si>
    <t xml:space="preserve">CONVENTO SANTA CLARA, 5 BAJO</t>
  </si>
  <si>
    <t xml:space="preserve">963523392</t>
  </si>
  <si>
    <t xml:space="preserve">reservas@hotelsorollacentro.com</t>
  </si>
  <si>
    <t xml:space="preserve">hotelsorollacentro.com</t>
  </si>
  <si>
    <t xml:space="preserve">HOTEL UNIVERSIDADES</t>
  </si>
  <si>
    <t xml:space="preserve">DOCTOR VICENTE ZARAGOZÁ, 13 BAJO</t>
  </si>
  <si>
    <t xml:space="preserve">46020</t>
  </si>
  <si>
    <t xml:space="preserve">963692129</t>
  </si>
  <si>
    <t xml:space="preserve">info@hoteluniversidades.com</t>
  </si>
  <si>
    <t xml:space="preserve">hoteluniversidades.com</t>
  </si>
  <si>
    <t xml:space="preserve">HOTEL REY DON JAIME</t>
  </si>
  <si>
    <t xml:space="preserve">C/ JUAN GINER, 6</t>
  </si>
  <si>
    <t xml:space="preserve">12300</t>
  </si>
  <si>
    <t xml:space="preserve">MORELLA</t>
  </si>
  <si>
    <t xml:space="preserve">964160911</t>
  </si>
  <si>
    <t xml:space="preserve">hotel@reydonjaimemorella.com</t>
  </si>
  <si>
    <t xml:space="preserve">reydonjaimemorella.com</t>
  </si>
  <si>
    <t xml:space="preserve">INTUR CASTELLÓN</t>
  </si>
  <si>
    <t xml:space="preserve">HERRERO, 20 BAJO</t>
  </si>
  <si>
    <t xml:space="preserve">964225000</t>
  </si>
  <si>
    <t xml:space="preserve">castellon@intur.com</t>
  </si>
  <si>
    <t xml:space="preserve">hotelinturcastellon.es</t>
  </si>
  <si>
    <t xml:space="preserve">RESIDENCIAL RIVIERA</t>
  </si>
  <si>
    <t xml:space="preserve">CURVA, 4</t>
  </si>
  <si>
    <t xml:space="preserve">964394473</t>
  </si>
  <si>
    <t xml:space="preserve">info@residencialriviera.com</t>
  </si>
  <si>
    <t xml:space="preserve">LA CASTELLANA</t>
  </si>
  <si>
    <t xml:space="preserve">AVENIDA DOCTOR PUIGVERT, s/n BAJO; HOSTAL LA CASTELLANA</t>
  </si>
  <si>
    <t xml:space="preserve">964444017</t>
  </si>
  <si>
    <t xml:space="preserve">info@lacastellana.com</t>
  </si>
  <si>
    <t xml:space="preserve">hotel-lacastellana.net</t>
  </si>
  <si>
    <t xml:space="preserve">GRAN HOTEL PEÑISCOLA</t>
  </si>
  <si>
    <t xml:space="preserve">AVENIDA PAPA LUNA, 136 BAJO</t>
  </si>
  <si>
    <t xml:space="preserve">964469000</t>
  </si>
  <si>
    <t xml:space="preserve">reservas@granhotelpeniscola.com</t>
  </si>
  <si>
    <t xml:space="preserve">granhotelpeniscola.com</t>
  </si>
  <si>
    <t xml:space="preserve">425</t>
  </si>
  <si>
    <t xml:space="preserve">HOTEL LA MAR</t>
  </si>
  <si>
    <t xml:space="preserve">C/ PORTETA, 16</t>
  </si>
  <si>
    <t xml:space="preserve">964480057</t>
  </si>
  <si>
    <t xml:space="preserve">info@hotelboutiquelamar.com</t>
  </si>
  <si>
    <t xml:space="preserve">hotelboutiquelamar.com</t>
  </si>
  <si>
    <t xml:space="preserve">FELIPE II</t>
  </si>
  <si>
    <t xml:space="preserve">AVENIDA PAPA LUNA, 32 BAJO</t>
  </si>
  <si>
    <t xml:space="preserve">964480200</t>
  </si>
  <si>
    <t xml:space="preserve">hotel@felipesegundohotel.com</t>
  </si>
  <si>
    <t xml:space="preserve">felipesegundohotel.com</t>
  </si>
  <si>
    <t xml:space="preserve">HOTEL RH PORTO CRISTO</t>
  </si>
  <si>
    <t xml:space="preserve">AVENIDA PAPA LUNA, 2</t>
  </si>
  <si>
    <t xml:space="preserve">964480718</t>
  </si>
  <si>
    <t xml:space="preserve">portocristo@hotelesrh.com</t>
  </si>
  <si>
    <t xml:space="preserve">hotelrhportocristo.com</t>
  </si>
  <si>
    <t xml:space="preserve">RH BOUTIQUE PORTOCRISTO</t>
  </si>
  <si>
    <t xml:space="preserve">HOTEL MARE NOSTRUM</t>
  </si>
  <si>
    <t xml:space="preserve">C/ CASTILLO, s/n s/n</t>
  </si>
  <si>
    <t xml:space="preserve">964481626</t>
  </si>
  <si>
    <t xml:space="preserve">info@hotelmarenostrum.net</t>
  </si>
  <si>
    <t xml:space="preserve">hotelmarenostrumsl.com</t>
  </si>
  <si>
    <t xml:space="preserve">MARTÍN EL HUMANO</t>
  </si>
  <si>
    <t xml:space="preserve">FRAY BONIFACIO FERRER, 7</t>
  </si>
  <si>
    <t xml:space="preserve">12400</t>
  </si>
  <si>
    <t xml:space="preserve">SEGORBE</t>
  </si>
  <si>
    <t xml:space="preserve">964713601</t>
  </si>
  <si>
    <t xml:space="preserve">info@hotelmartinelhumano.es</t>
  </si>
  <si>
    <t xml:space="preserve">hotelmartinelhumano.es</t>
  </si>
  <si>
    <t xml:space="preserve">HOTEL ALAMO</t>
  </si>
  <si>
    <t xml:space="preserve">C/ SAN FERNANDO, 56</t>
  </si>
  <si>
    <t xml:space="preserve">965218355</t>
  </si>
  <si>
    <t xml:space="preserve">info@hotelalamoalicante.com</t>
  </si>
  <si>
    <t xml:space="preserve">hotelalamoalicante.com</t>
  </si>
  <si>
    <t xml:space="preserve">SANT BONIFACI PETRER</t>
  </si>
  <si>
    <t xml:space="preserve">AVENIDA MADRID, 12</t>
  </si>
  <si>
    <t xml:space="preserve">03600</t>
  </si>
  <si>
    <t xml:space="preserve">ELDA</t>
  </si>
  <si>
    <t xml:space="preserve">965392392</t>
  </si>
  <si>
    <t xml:space="preserve">hotelsantbonifacipetrer@gmail.com</t>
  </si>
  <si>
    <t xml:space="preserve">hotelsantbonifaci.com/</t>
  </si>
  <si>
    <t xml:space="preserve">LES ROTES</t>
  </si>
  <si>
    <t xml:space="preserve">CARRETERA ROTAS, 85 BAJO</t>
  </si>
  <si>
    <t xml:space="preserve">965780323</t>
  </si>
  <si>
    <t xml:space="preserve">reservas@hotellesrotesdenia.com</t>
  </si>
  <si>
    <t xml:space="preserve">hotellesrotesdenia.com</t>
  </si>
  <si>
    <t xml:space="preserve">HOTEL JAIME I</t>
  </si>
  <si>
    <t xml:space="preserve">AVENIDA REY JAIME I, 11 BAJO; LOCAL2 CAFETERIA LA SO</t>
  </si>
  <si>
    <t xml:space="preserve">965850719</t>
  </si>
  <si>
    <t xml:space="preserve">hotel@hoteljaimebenidorm.com</t>
  </si>
  <si>
    <t xml:space="preserve">hoteljaimebenidorm.com</t>
  </si>
  <si>
    <t xml:space="preserve">NADAL</t>
  </si>
  <si>
    <t xml:space="preserve">AVENIDA MADRID, 41 BAJO</t>
  </si>
  <si>
    <t xml:space="preserve">965851941</t>
  </si>
  <si>
    <t xml:space="preserve">buzon@hotelnadalbenidorm.com</t>
  </si>
  <si>
    <t xml:space="preserve">hotelnadalbenidorm.com</t>
  </si>
  <si>
    <t xml:space="preserve">FLUIXA MAR</t>
  </si>
  <si>
    <t xml:space="preserve">C/ LEPANTO, 18</t>
  </si>
  <si>
    <t xml:space="preserve">965852305</t>
  </si>
  <si>
    <t xml:space="preserve">info@hotelperlabenidorm.com</t>
  </si>
  <si>
    <t xml:space="preserve">hotelperlabenidorm.com</t>
  </si>
  <si>
    <t xml:space="preserve">BRASIL</t>
  </si>
  <si>
    <t xml:space="preserve">APOLO XI, 27 BAJO</t>
  </si>
  <si>
    <t xml:space="preserve">965854800</t>
  </si>
  <si>
    <t xml:space="preserve">info@hotelbrasilbenidorm.es</t>
  </si>
  <si>
    <t xml:space="preserve">hotelbrasilbenidorm.es</t>
  </si>
  <si>
    <t xml:space="preserve">LA VILA</t>
  </si>
  <si>
    <t xml:space="preserve">AVENIDA BENIDORM, 38 BAJO</t>
  </si>
  <si>
    <t xml:space="preserve">965891402</t>
  </si>
  <si>
    <t xml:space="preserve">info@lavila.com</t>
  </si>
  <si>
    <t xml:space="preserve">apartamentoslavila.com</t>
  </si>
  <si>
    <t xml:space="preserve">MERCADO LA CITY HOTEL</t>
  </si>
  <si>
    <t xml:space="preserve">AVENIDA ALFONSO EL SABIO, 26 X</t>
  </si>
  <si>
    <t xml:space="preserve">965980153</t>
  </si>
  <si>
    <t xml:space="preserve">reservas@lacityhotelmercado.com</t>
  </si>
  <si>
    <t xml:space="preserve">lacityhotelmercado.com</t>
  </si>
  <si>
    <t xml:space="preserve">CASA RURAL CANELOBRE</t>
  </si>
  <si>
    <t xml:space="preserve">C/ GARZAS, s/n</t>
  </si>
  <si>
    <t xml:space="preserve">03111</t>
  </si>
  <si>
    <t xml:space="preserve">BUSOT</t>
  </si>
  <si>
    <t xml:space="preserve">966079229</t>
  </si>
  <si>
    <t xml:space="preserve">reception@hotelcanelobre.com</t>
  </si>
  <si>
    <t xml:space="preserve">casaruralcanelobre.com</t>
  </si>
  <si>
    <t xml:space="preserve">HOTEL RURAL VALHALLA</t>
  </si>
  <si>
    <t xml:space="preserve">CARRER EL RAVAL, 3</t>
  </si>
  <si>
    <t xml:space="preserve">03812</t>
  </si>
  <si>
    <t xml:space="preserve">BENIMASSOT</t>
  </si>
  <si>
    <t xml:space="preserve">966230041</t>
  </si>
  <si>
    <t xml:space="preserve">info@hotelruralvalhalla.com</t>
  </si>
  <si>
    <t xml:space="preserve">VILLA UNIVERSITARIA - ALOJAMIENTO Y CONGRESOS</t>
  </si>
  <si>
    <t xml:space="preserve">C/ VICENTE SAVALL PASCUAL, 16</t>
  </si>
  <si>
    <t xml:space="preserve">03690</t>
  </si>
  <si>
    <t xml:space="preserve">SAN VICENTE DEL RASPEIG/SANT VICENT DEL RASPEIG</t>
  </si>
  <si>
    <t xml:space="preserve">966388127</t>
  </si>
  <si>
    <t xml:space="preserve">reservas@villauniversitaria.com</t>
  </si>
  <si>
    <t xml:space="preserve">villauniversitaria.com</t>
  </si>
  <si>
    <t xml:space="preserve">HUERTO DEL CURA</t>
  </si>
  <si>
    <t xml:space="preserve">PORTA DE LA MORERA, 14 BAJO(HUERTO DEL CURA)</t>
  </si>
  <si>
    <t xml:space="preserve">966610011</t>
  </si>
  <si>
    <t xml:space="preserve">calidad@porthotels.es</t>
  </si>
  <si>
    <t xml:space="preserve">hotelhuertodelcura.com</t>
  </si>
  <si>
    <t xml:space="preserve">COMPLEJO RURAL CORTIJO TRIFILLAS</t>
  </si>
  <si>
    <t xml:space="preserve">CARRETERA RINCÓN DEL MORO (A-5), KILOMETRO 10</t>
  </si>
  <si>
    <t xml:space="preserve">967100114</t>
  </si>
  <si>
    <t xml:space="preserve">info@cortijodetrifillas.com</t>
  </si>
  <si>
    <t xml:space="preserve">cortijodetrifillas.com</t>
  </si>
  <si>
    <t xml:space="preserve">HOTEL ENOTURISMO MAINETES</t>
  </si>
  <si>
    <t xml:space="preserve">PARAJE MAINETE, s/n BAJO(HOTEL)</t>
  </si>
  <si>
    <t xml:space="preserve">02651</t>
  </si>
  <si>
    <t xml:space="preserve">FUENTE-ÁLAMO</t>
  </si>
  <si>
    <t xml:space="preserve">967104102</t>
  </si>
  <si>
    <t xml:space="preserve">enoturismomainetes@yahoo.es</t>
  </si>
  <si>
    <t xml:space="preserve">enoturismomainetes.com</t>
  </si>
  <si>
    <t xml:space="preserve">HOTEL MADRID</t>
  </si>
  <si>
    <t xml:space="preserve">ZARANDONA, 18</t>
  </si>
  <si>
    <t xml:space="preserve">968335898</t>
  </si>
  <si>
    <t xml:space="preserve">info@hotelmadridlaribera.es</t>
  </si>
  <si>
    <t xml:space="preserve">hotelmadridlaribera.es</t>
  </si>
  <si>
    <t xml:space="preserve">LOS PERIQUITOS</t>
  </si>
  <si>
    <t xml:space="preserve">RAMBLA SALADA, s/n BAJO</t>
  </si>
  <si>
    <t xml:space="preserve">30628</t>
  </si>
  <si>
    <t xml:space="preserve">FORTUNA</t>
  </si>
  <si>
    <t xml:space="preserve">968685000</t>
  </si>
  <si>
    <t xml:space="preserve">recepcion@hotellosperiquitos.com</t>
  </si>
  <si>
    <t xml:space="preserve">hotellosperiquitos.com</t>
  </si>
  <si>
    <t xml:space="preserve">HOTEL PORTMÁN</t>
  </si>
  <si>
    <t xml:space="preserve">C/ VICTOR BELTRI ROQUETAS, s/n</t>
  </si>
  <si>
    <t xml:space="preserve">30364</t>
  </si>
  <si>
    <t xml:space="preserve">LA UNIÓN</t>
  </si>
  <si>
    <t xml:space="preserve">968928111</t>
  </si>
  <si>
    <t xml:space="preserve">reservas@hotelportman.com</t>
  </si>
  <si>
    <t xml:space="preserve">hotelportmanmurcia.com</t>
  </si>
  <si>
    <t xml:space="preserve">CAÑAMARES CARABALLO</t>
  </si>
  <si>
    <t xml:space="preserve">FERNANDO ZÓBEL, 3 5 IZQUIERDA</t>
  </si>
  <si>
    <t xml:space="preserve">16002</t>
  </si>
  <si>
    <t xml:space="preserve">969271008</t>
  </si>
  <si>
    <t xml:space="preserve">info@cañamarescaraballo.com</t>
  </si>
  <si>
    <t xml:space="preserve">LA VENTA DE LOS MONTES</t>
  </si>
  <si>
    <t xml:space="preserve">PASTORA, 12</t>
  </si>
  <si>
    <t xml:space="preserve">16340</t>
  </si>
  <si>
    <t xml:space="preserve">CAÑADA DEL HOYO</t>
  </si>
  <si>
    <t xml:space="preserve">969345023</t>
  </si>
  <si>
    <t xml:space="preserve">ventalosmontes@hotmail.com</t>
  </si>
  <si>
    <t xml:space="preserve">laventadelosmontes.com</t>
  </si>
  <si>
    <t xml:space="preserve">FERRER JANEIRO</t>
  </si>
  <si>
    <t xml:space="preserve">AVINGUDA DIAGONAL, 4 BAJO</t>
  </si>
  <si>
    <t xml:space="preserve">971100015</t>
  </si>
  <si>
    <t xml:space="preserve">janeiro@hotelesferrer.com</t>
  </si>
  <si>
    <t xml:space="preserve">hotelferrerjaneiro.com</t>
  </si>
  <si>
    <t xml:space="preserve">HOTEL NORD DE MALLORCA</t>
  </si>
  <si>
    <t xml:space="preserve">CARRER SÍQUIA, 20 BAJO</t>
  </si>
  <si>
    <t xml:space="preserve">07192</t>
  </si>
  <si>
    <t xml:space="preserve">ESTELLENCS</t>
  </si>
  <si>
    <t xml:space="preserve">971149160</t>
  </si>
  <si>
    <t xml:space="preserve">nord@hotelnordmallorca.com</t>
  </si>
  <si>
    <t xml:space="preserve">hotelnordmallorca.com/</t>
  </si>
  <si>
    <t xml:space="preserve">HOTEL PLAYA IMPERIAL</t>
  </si>
  <si>
    <t xml:space="preserve">AFORES, s/n BAJO(H.IMPERIAL)</t>
  </si>
  <si>
    <t xml:space="preserve">971196487</t>
  </si>
  <si>
    <t xml:space="preserve">vip@sirenishotels.com</t>
  </si>
  <si>
    <t xml:space="preserve">hotelplayaimperial.com</t>
  </si>
  <si>
    <t xml:space="preserve">257</t>
  </si>
  <si>
    <t xml:space="preserve">MYSEAHOUSE FLAMINGO - ADULTS ONLY 4 SUP</t>
  </si>
  <si>
    <t xml:space="preserve">CARRER MISSIÓ SAN DIEGO, 2</t>
  </si>
  <si>
    <t xml:space="preserve">07608</t>
  </si>
  <si>
    <t xml:space="preserve">971260500</t>
  </si>
  <si>
    <t xml:space="preserve">info@mshflamingo.com</t>
  </si>
  <si>
    <t xml:space="preserve">myseahouseflamingo.com</t>
  </si>
  <si>
    <t xml:space="preserve">SOM ARS MAGNA BLEISURE HOTEL</t>
  </si>
  <si>
    <t xml:space="preserve">CARRER BLANQUERNA, 12</t>
  </si>
  <si>
    <t xml:space="preserve">971284284</t>
  </si>
  <si>
    <t xml:space="preserve">info@somarsmagnableisurehotel.com</t>
  </si>
  <si>
    <t xml:space="preserve">facebook.com/somhotels</t>
  </si>
  <si>
    <t xml:space="preserve">SES - FIGUERES PLAYA</t>
  </si>
  <si>
    <t xml:space="preserve">CARRER SES FIGUERES, 18 BAJO; FRENTRADA H.SIMBAD</t>
  </si>
  <si>
    <t xml:space="preserve">971311064</t>
  </si>
  <si>
    <t xml:space="preserve">info@hotelsesfigueres.com</t>
  </si>
  <si>
    <t xml:space="preserve">sesfigueresplayasl.com</t>
  </si>
  <si>
    <t xml:space="preserve">HOSTAL ROSALES</t>
  </si>
  <si>
    <t xml:space="preserve">AVINGUDA MIRAMAR, 53 BAJO</t>
  </si>
  <si>
    <t xml:space="preserve">971328127</t>
  </si>
  <si>
    <t xml:space="preserve">info@rosales-formentera.com</t>
  </si>
  <si>
    <t xml:space="preserve">rosales-formentera.com</t>
  </si>
  <si>
    <t xml:space="preserve">HOTELES IBICENCOS REUNIDOS</t>
  </si>
  <si>
    <t xml:space="preserve">PASSEIG MARÍTIM, s/n BAJO</t>
  </si>
  <si>
    <t xml:space="preserve">971331492</t>
  </si>
  <si>
    <t xml:space="preserve">info@hotelesibicencosreunidos.com</t>
  </si>
  <si>
    <t xml:space="preserve">hotelorquideaibiza.com</t>
  </si>
  <si>
    <t xml:space="preserve">TROPICAL</t>
  </si>
  <si>
    <t xml:space="preserve">C/ CERVANTES, 28 BAJO; HOTEL TROPICAL</t>
  </si>
  <si>
    <t xml:space="preserve">971340054</t>
  </si>
  <si>
    <t xml:space="preserve">info@hoteltropicalibiza.com</t>
  </si>
  <si>
    <t xml:space="preserve">hoteltropicalibiza.com</t>
  </si>
  <si>
    <t xml:space="preserve">HIPERION HOTEL GROUP</t>
  </si>
  <si>
    <t xml:space="preserve">AFORES, s/n BAJO; S/ESTANYOL</t>
  </si>
  <si>
    <t xml:space="preserve">971343369</t>
  </si>
  <si>
    <t xml:space="preserve">info@hiperionhotelgroup.com</t>
  </si>
  <si>
    <t xml:space="preserve">C/ SANT ANTONI, 29 BAJO; HOTEL CENTRAL CITY</t>
  </si>
  <si>
    <t xml:space="preserve">971348156</t>
  </si>
  <si>
    <t xml:space="preserve">MON</t>
  </si>
  <si>
    <t xml:space="preserve">PASSEIG SANT NICOLAU, 4</t>
  </si>
  <si>
    <t xml:space="preserve">971381718</t>
  </si>
  <si>
    <t xml:space="preserve">fonda@monrestaurantfonda.com</t>
  </si>
  <si>
    <t xml:space="preserve">monrestaurantfonda.com</t>
  </si>
  <si>
    <t xml:space="preserve">NOU SANT ANTONI</t>
  </si>
  <si>
    <t xml:space="preserve">CARRER SANT ANTONI, 9 BAJO</t>
  </si>
  <si>
    <t xml:space="preserve">971383590</t>
  </si>
  <si>
    <t xml:space="preserve">reservas@hotelnousantantoni.com</t>
  </si>
  <si>
    <t xml:space="preserve">hotelnousantantoni.com</t>
  </si>
  <si>
    <t xml:space="preserve">IBIZA SUN APARTMENTS</t>
  </si>
  <si>
    <t xml:space="preserve">CARRER LA DEESA TANIT, 21</t>
  </si>
  <si>
    <t xml:space="preserve">971392281</t>
  </si>
  <si>
    <t xml:space="preserve">info@ibizasunapartments.com</t>
  </si>
  <si>
    <t xml:space="preserve">ibizasunapartments.com</t>
  </si>
  <si>
    <t xml:space="preserve">PIÑERO BAHÍA DE PALMA</t>
  </si>
  <si>
    <t xml:space="preserve">CARRER TRENCADORS, 74 BAJO</t>
  </si>
  <si>
    <t xml:space="preserve">971441536</t>
  </si>
  <si>
    <t xml:space="preserve">info@piñerobahíadepalma.com</t>
  </si>
  <si>
    <t xml:space="preserve">423</t>
  </si>
  <si>
    <t xml:space="preserve">HOTEL CAN MOSTATXINS</t>
  </si>
  <si>
    <t xml:space="preserve">LLEDONER, 15 0 C/ MALRIEGA, s/n</t>
  </si>
  <si>
    <t xml:space="preserve">971549639</t>
  </si>
  <si>
    <t xml:space="preserve">recepcion@hotelcanmostatxins.com</t>
  </si>
  <si>
    <t xml:space="preserve">hotelcanmostatxins.com</t>
  </si>
  <si>
    <t xml:space="preserve">HOTEL CALA ROMÁNTICA</t>
  </si>
  <si>
    <t xml:space="preserve">PASSEIG S' ESTANY D'EN MAS, s/n</t>
  </si>
  <si>
    <t xml:space="preserve">971558417</t>
  </si>
  <si>
    <t xml:space="preserve">privacy.dpd@grupoiberostar.com</t>
  </si>
  <si>
    <t xml:space="preserve">hotelcalaromantica.com</t>
  </si>
  <si>
    <t xml:space="preserve">HOTEL BELLAVISTA &amp; SPA</t>
  </si>
  <si>
    <t xml:space="preserve">C/ MIGUEL GARAU, 30</t>
  </si>
  <si>
    <t xml:space="preserve">971563194</t>
  </si>
  <si>
    <t xml:space="preserve">hotel@bellavistamallorca.com</t>
  </si>
  <si>
    <t xml:space="preserve">bellavistamallorca.com</t>
  </si>
  <si>
    <t xml:space="preserve">GENEROSO</t>
  </si>
  <si>
    <t xml:space="preserve">CARRER LA MARINA, 4 BAJO</t>
  </si>
  <si>
    <t xml:space="preserve">971634618</t>
  </si>
  <si>
    <t xml:space="preserve">info@fergushotels.com</t>
  </si>
  <si>
    <t xml:space="preserve">hotelgenerosobeach.com</t>
  </si>
  <si>
    <t xml:space="preserve">VILLA CHIQUITA</t>
  </si>
  <si>
    <t xml:space="preserve">CARRER ESMARAGDA, 14 BAJO; HOTEL VILLA CHIQUITA</t>
  </si>
  <si>
    <t xml:space="preserve">07638</t>
  </si>
  <si>
    <t xml:space="preserve">971655121</t>
  </si>
  <si>
    <t xml:space="preserve">info@hotelvillachiquita.com</t>
  </si>
  <si>
    <t xml:space="preserve">hotelvillachiquita.com</t>
  </si>
  <si>
    <t xml:space="preserve">BARCELÓ PONENT PLAYA</t>
  </si>
  <si>
    <t xml:space="preserve">CALA FERRERA, s/n</t>
  </si>
  <si>
    <t xml:space="preserve">971657734</t>
  </si>
  <si>
    <t xml:space="preserve">ponentplaya@barcelo.com</t>
  </si>
  <si>
    <t xml:space="preserve">barceloponentplaya.com</t>
  </si>
  <si>
    <t xml:space="preserve">APARTAMENTOS SUN BEACH</t>
  </si>
  <si>
    <t xml:space="preserve">C/ RAMÓN DE MONTCADA, 25 BAJO; LOCAL 14</t>
  </si>
  <si>
    <t xml:space="preserve">971691461</t>
  </si>
  <si>
    <t xml:space="preserve">booking@sunbeachsantaponsa.com</t>
  </si>
  <si>
    <t xml:space="preserve">sunbeachsantaponsa.com</t>
  </si>
  <si>
    <t xml:space="preserve">MUNDO JAMAICA 2011</t>
  </si>
  <si>
    <t xml:space="preserve">COLOM, s/n</t>
  </si>
  <si>
    <t xml:space="preserve">971729904</t>
  </si>
  <si>
    <t xml:space="preserve">mundojamaica2011sl.com</t>
  </si>
  <si>
    <t xml:space="preserve">APARTAHOTEL BRASILIA</t>
  </si>
  <si>
    <t xml:space="preserve">CARRER POLLACRA, 4 BAJO</t>
  </si>
  <si>
    <t xml:space="preserve">971744493</t>
  </si>
  <si>
    <t xml:space="preserve">info@apartahotelbrasilia.com</t>
  </si>
  <si>
    <t xml:space="preserve">hotelbrasiliaplaya.com</t>
  </si>
  <si>
    <t xml:space="preserve">HOTEL PLAYA CANYAMEL</t>
  </si>
  <si>
    <t xml:space="preserve">VIA VIA LIRA, 1 BAJO</t>
  </si>
  <si>
    <t xml:space="preserve">971841380</t>
  </si>
  <si>
    <t xml:space="preserve">hotelplayacanyamel.com</t>
  </si>
  <si>
    <t xml:space="preserve">HOTEL NORDESTE PLAYA</t>
  </si>
  <si>
    <t xml:space="preserve">VIA VIA FRANCIA, 10 BAJO</t>
  </si>
  <si>
    <t xml:space="preserve">971850017</t>
  </si>
  <si>
    <t xml:space="preserve">info@hotelnordesteplaya.com</t>
  </si>
  <si>
    <t xml:space="preserve">hotelnordesteplaya.com</t>
  </si>
  <si>
    <t xml:space="preserve">233</t>
  </si>
  <si>
    <t xml:space="preserve">HOTEL CAPRI</t>
  </si>
  <si>
    <t xml:space="preserve">PASSEIG ANGLADA CAMARASSA, 69 BAJO</t>
  </si>
  <si>
    <t xml:space="preserve">971866202</t>
  </si>
  <si>
    <t xml:space="preserve">info@hotelcapripollensa.com</t>
  </si>
  <si>
    <t xml:space="preserve">hotelcapripollensa.com</t>
  </si>
  <si>
    <t xml:space="preserve">TUI BLUE ALCUDIA PINS</t>
  </si>
  <si>
    <t xml:space="preserve">CARRETERA ARTÀ-PORT ALCÚDIA, s/n -EDIFICIO BAJO(HOTEL ALCUDIA PI</t>
  </si>
  <si>
    <t xml:space="preserve">971890393</t>
  </si>
  <si>
    <t xml:space="preserve">tuibluealcudiapins.com</t>
  </si>
  <si>
    <t xml:space="preserve">APARTHOTEL LES CORTS</t>
  </si>
  <si>
    <t xml:space="preserve">HG-002254</t>
  </si>
  <si>
    <t xml:space="preserve">CARRER CANA, 7 BAJO</t>
  </si>
  <si>
    <t xml:space="preserve">17527</t>
  </si>
  <si>
    <t xml:space="preserve">LLÍVIA</t>
  </si>
  <si>
    <t xml:space="preserve">972146441</t>
  </si>
  <si>
    <t xml:space="preserve">info@aparthotellescorts.com</t>
  </si>
  <si>
    <t xml:space="preserve">aparthotellescorts.com</t>
  </si>
  <si>
    <t xml:space="preserve">ULTONIA</t>
  </si>
  <si>
    <t xml:space="preserve">GRAN VIA JAUME I, 22 BAJO</t>
  </si>
  <si>
    <t xml:space="preserve">972203850</t>
  </si>
  <si>
    <t xml:space="preserve">info@hotelsultoniagirona.com</t>
  </si>
  <si>
    <t xml:space="preserve">hotelultoniagirona.com</t>
  </si>
  <si>
    <t xml:space="preserve">HG-002170</t>
  </si>
  <si>
    <t xml:space="preserve">CARRER QUEVEDO, s/n</t>
  </si>
  <si>
    <t xml:space="preserve">972256300</t>
  </si>
  <si>
    <t xml:space="preserve">info@hotelsmediterraneo.com</t>
  </si>
  <si>
    <t xml:space="preserve">hotelsmediterraneo.com</t>
  </si>
  <si>
    <t xml:space="preserve">MEDITERRANEO PARK</t>
  </si>
  <si>
    <t xml:space="preserve">HG-002355</t>
  </si>
  <si>
    <t xml:space="preserve">MAS LA FERRERIA</t>
  </si>
  <si>
    <t xml:space="preserve">HG-002491</t>
  </si>
  <si>
    <t xml:space="preserve">FINCA MAS FERRERIA DEL CLOT, s/n</t>
  </si>
  <si>
    <t xml:space="preserve">17813</t>
  </si>
  <si>
    <t xml:space="preserve">LA VALL DE BIANYA</t>
  </si>
  <si>
    <t xml:space="preserve">972291345</t>
  </si>
  <si>
    <t xml:space="preserve">info@hotelmaslaferreria.com</t>
  </si>
  <si>
    <t xml:space="preserve">hotelmaslaferreria.com</t>
  </si>
  <si>
    <t xml:space="preserve">LA MALCONTENTA HOTEL</t>
  </si>
  <si>
    <t xml:space="preserve">HG-002346</t>
  </si>
  <si>
    <t xml:space="preserve">PLATJA CASTELL, s/n</t>
  </si>
  <si>
    <t xml:space="preserve">972312330</t>
  </si>
  <si>
    <t xml:space="preserve">reservas@lamalcontentahotel.com</t>
  </si>
  <si>
    <t xml:space="preserve">lamalcontentahotel.com</t>
  </si>
  <si>
    <t xml:space="preserve">HG-000630</t>
  </si>
  <si>
    <t xml:space="preserve">AVINGUDA ONZE DE SETEMBRE, 48 BAJO</t>
  </si>
  <si>
    <t xml:space="preserve">972313784</t>
  </si>
  <si>
    <t xml:space="preserve">info@hotel-marina-palamos.com</t>
  </si>
  <si>
    <t xml:space="preserve">hotelmarinapalamos.com</t>
  </si>
  <si>
    <t xml:space="preserve">HIPOCRATES CURHOTEL</t>
  </si>
  <si>
    <t xml:space="preserve">HG-001123</t>
  </si>
  <si>
    <t xml:space="preserve">CARRETERA SANT POL, KILOMETRO 229, 000 BAJO; CURHOTEL HIPOCRATES</t>
  </si>
  <si>
    <t xml:space="preserve">17220</t>
  </si>
  <si>
    <t xml:space="preserve">SANT FELIU DE GUÍXOLS</t>
  </si>
  <si>
    <t xml:space="preserve">972320662</t>
  </si>
  <si>
    <t xml:space="preserve">info@hipocratescurhotel.com</t>
  </si>
  <si>
    <t xml:space="preserve">hipocratescurhotel.com</t>
  </si>
  <si>
    <t xml:space="preserve">HOTEL ROVIRA TOSSA</t>
  </si>
  <si>
    <t xml:space="preserve">CARRER POU DE LA VILA, 12</t>
  </si>
  <si>
    <t xml:space="preserve">972340261</t>
  </si>
  <si>
    <t xml:space="preserve">hotelroviratossasa.com</t>
  </si>
  <si>
    <t xml:space="preserve">HOTEL BELLA DOLORES</t>
  </si>
  <si>
    <t xml:space="preserve">HG-000485</t>
  </si>
  <si>
    <t xml:space="preserve">PLAZA ESPANYA, 5</t>
  </si>
  <si>
    <t xml:space="preserve">972365322</t>
  </si>
  <si>
    <t xml:space="preserve">mail@hotelbelladolores.info</t>
  </si>
  <si>
    <t xml:space="preserve">hotelbelladolores.info</t>
  </si>
  <si>
    <t xml:space="preserve">HOTEL ACACIAS</t>
  </si>
  <si>
    <t xml:space="preserve">HG-001160</t>
  </si>
  <si>
    <t xml:space="preserve">PASSEIG ACÀCIES, 21 BAJO</t>
  </si>
  <si>
    <t xml:space="preserve">972365654</t>
  </si>
  <si>
    <t xml:space="preserve">info@hotelacaciaslloret.com</t>
  </si>
  <si>
    <t xml:space="preserve">hotelacaciaslloret.com</t>
  </si>
  <si>
    <t xml:space="preserve">HUSA FORNELLS PARK</t>
  </si>
  <si>
    <t xml:space="preserve">CARRETERA N-II, KILOMETRO 711, 000</t>
  </si>
  <si>
    <t xml:space="preserve">17458</t>
  </si>
  <si>
    <t xml:space="preserve">FORNELLS DE LA SELVA</t>
  </si>
  <si>
    <t xml:space="preserve">972476153</t>
  </si>
  <si>
    <t xml:space="preserve">fornellspark@husa.es</t>
  </si>
  <si>
    <t xml:space="preserve">husafornellsparksa.com</t>
  </si>
  <si>
    <t xml:space="preserve">CLUB TENIS DARNIUS</t>
  </si>
  <si>
    <t xml:space="preserve">HG-002223</t>
  </si>
  <si>
    <t xml:space="preserve">17722</t>
  </si>
  <si>
    <t xml:space="preserve">DARNIUS</t>
  </si>
  <si>
    <t xml:space="preserve">972535457</t>
  </si>
  <si>
    <t xml:space="preserve">clubtenisdarniussl.com</t>
  </si>
  <si>
    <t xml:space="preserve">HG-002120</t>
  </si>
  <si>
    <t xml:space="preserve">AVINGUDA SALVADOR DALÍ DOMENECH, 101 BAJO (H. EUROPA)</t>
  </si>
  <si>
    <t xml:space="preserve">972671117</t>
  </si>
  <si>
    <t xml:space="preserve">info@hoteleuropafigueres.es</t>
  </si>
  <si>
    <t xml:space="preserve">hoteleuropafigueres.es</t>
  </si>
  <si>
    <t xml:space="preserve">HOTEL CIMS DE CAMPRODON</t>
  </si>
  <si>
    <t xml:space="preserve">HG-004852</t>
  </si>
  <si>
    <t xml:space="preserve">PLAÇA SANTA MARIA, 9</t>
  </si>
  <si>
    <t xml:space="preserve">17867</t>
  </si>
  <si>
    <t xml:space="preserve">CAMPRODON</t>
  </si>
  <si>
    <t xml:space="preserve">972753092</t>
  </si>
  <si>
    <t xml:space="preserve">reserves@hotelterminus.net</t>
  </si>
  <si>
    <t xml:space="preserve">hotelcimscamprodon.com</t>
  </si>
  <si>
    <t xml:space="preserve">HOTEL PUIGCERDA PARK</t>
  </si>
  <si>
    <t xml:space="preserve">HG-001278</t>
  </si>
  <si>
    <t xml:space="preserve">CARRETERA BARCELONA, s/n BAJO</t>
  </si>
  <si>
    <t xml:space="preserve">972880750</t>
  </si>
  <si>
    <t xml:space="preserve">info@hotelparkpuigcerda.com</t>
  </si>
  <si>
    <t xml:space="preserve">hotelparkpuigcerda.com</t>
  </si>
  <si>
    <t xml:space="preserve">APARTHOTEL LA VALL BLANCA</t>
  </si>
  <si>
    <t xml:space="preserve">HVA-000771</t>
  </si>
  <si>
    <t xml:space="preserve">ANETO, 7</t>
  </si>
  <si>
    <t xml:space="preserve">973643024</t>
  </si>
  <si>
    <t xml:space="preserve">reservas@lavallblancavielha.com</t>
  </si>
  <si>
    <t xml:space="preserve">lavallblancavielha.com</t>
  </si>
  <si>
    <t xml:space="preserve">HOTEL EDELWEISS</t>
  </si>
  <si>
    <t xml:space="preserve">ESTACIÓN CANDANCHÚ, s/n BAJO</t>
  </si>
  <si>
    <t xml:space="preserve">22889</t>
  </si>
  <si>
    <t xml:space="preserve">AISA</t>
  </si>
  <si>
    <t xml:space="preserve">974373175</t>
  </si>
  <si>
    <t xml:space="preserve">reservas@edelweisscandanchu.com</t>
  </si>
  <si>
    <t xml:space="preserve">edelweisscandanchu.com</t>
  </si>
  <si>
    <t xml:space="preserve">LA PORTADA DEL MEDIEVO</t>
  </si>
  <si>
    <t xml:space="preserve">ALTA, 6</t>
  </si>
  <si>
    <t xml:space="preserve">22750</t>
  </si>
  <si>
    <t xml:space="preserve">PUENTE LA REINA DE JACA</t>
  </si>
  <si>
    <t xml:space="preserve">974377055</t>
  </si>
  <si>
    <t xml:space="preserve">info@laportadadelmedievo.es</t>
  </si>
  <si>
    <t xml:space="preserve">laportadadelmedievo.es</t>
  </si>
  <si>
    <t xml:space="preserve">VILLA VIRGINIA</t>
  </si>
  <si>
    <t xml:space="preserve">AVENIDA EL EJÉRCITO, 25</t>
  </si>
  <si>
    <t xml:space="preserve">974484191</t>
  </si>
  <si>
    <t xml:space="preserve">info@hotelvillavirginia.com</t>
  </si>
  <si>
    <t xml:space="preserve">hotelvillavirginia.com</t>
  </si>
  <si>
    <t xml:space="preserve">TRES QUIÑONES</t>
  </si>
  <si>
    <t xml:space="preserve">PUENTE GÁLLEGO, 11</t>
  </si>
  <si>
    <t xml:space="preserve">974488531</t>
  </si>
  <si>
    <t xml:space="preserve">info@apartahotelsallent.com</t>
  </si>
  <si>
    <t xml:space="preserve">apartahotelsallent.com</t>
  </si>
  <si>
    <t xml:space="preserve">YOY VILLA DE SALLENT</t>
  </si>
  <si>
    <t xml:space="preserve">AVENIDA PIRINEOS, s/n</t>
  </si>
  <si>
    <t xml:space="preserve">22640</t>
  </si>
  <si>
    <t xml:space="preserve">974490223</t>
  </si>
  <si>
    <t xml:space="preserve">reservas@snovilladesallent.com</t>
  </si>
  <si>
    <t xml:space="preserve">snovilladesallent.com/</t>
  </si>
  <si>
    <t xml:space="preserve">VILLA ROMÁNICA</t>
  </si>
  <si>
    <t xml:space="preserve">C/ SANTA CRUZ, 21-23 BAJO; DUPLICADO 21-23</t>
  </si>
  <si>
    <t xml:space="preserve">22330</t>
  </si>
  <si>
    <t xml:space="preserve">974500750</t>
  </si>
  <si>
    <t xml:space="preserve">info@hotelvillaromanica.com</t>
  </si>
  <si>
    <t xml:space="preserve">hotelvillaromanica.com</t>
  </si>
  <si>
    <t xml:space="preserve">PEÑA MONTAÑESA</t>
  </si>
  <si>
    <t xml:space="preserve">CARRETERA AÍNSA-BIELSA, KILOMETRO 2</t>
  </si>
  <si>
    <t xml:space="preserve">974510051</t>
  </si>
  <si>
    <t xml:space="preserve">hotel@penamontanesa.com</t>
  </si>
  <si>
    <t xml:space="preserve">hotelpenamontanesa.com</t>
  </si>
  <si>
    <t xml:space="preserve">PIEDRAFITA MOUNTAIN</t>
  </si>
  <si>
    <t xml:space="preserve">C/ ÚNICA, s/n</t>
  </si>
  <si>
    <t xml:space="preserve">22665</t>
  </si>
  <si>
    <t xml:space="preserve">974947874</t>
  </si>
  <si>
    <t xml:space="preserve">info@piedrafitamountain.com</t>
  </si>
  <si>
    <t xml:space="preserve">piedrafitamountain.com</t>
  </si>
  <si>
    <t xml:space="preserve">VIÑAS DE LÁRREDE</t>
  </si>
  <si>
    <t xml:space="preserve">C/ SAN JUAN DE BUSA, 12</t>
  </si>
  <si>
    <t xml:space="preserve">22666</t>
  </si>
  <si>
    <t xml:space="preserve">974948000</t>
  </si>
  <si>
    <t xml:space="preserve">info@hotelvinasdelarrede.es</t>
  </si>
  <si>
    <t xml:space="preserve">hotelvinasdelarrede.es</t>
  </si>
  <si>
    <t xml:space="preserve">ALDA CIUDAD DE SORIA</t>
  </si>
  <si>
    <t xml:space="preserve">C/ ZARAGOZA, 34 BAJO; HOTEL CIUDAD DE SORI</t>
  </si>
  <si>
    <t xml:space="preserve">42004</t>
  </si>
  <si>
    <t xml:space="preserve">975090376</t>
  </si>
  <si>
    <t xml:space="preserve">ciudadsoria@aldahotels.com</t>
  </si>
  <si>
    <t xml:space="preserve">hotelciudaddesoria.com</t>
  </si>
  <si>
    <t xml:space="preserve">HOTEL APOLONIA</t>
  </si>
  <si>
    <t xml:space="preserve">PUERTAS DE PRO, 5</t>
  </si>
  <si>
    <t xml:space="preserve">975239056</t>
  </si>
  <si>
    <t xml:space="preserve">info@hotelapolonia.com</t>
  </si>
  <si>
    <t xml:space="preserve">hotelapoloniasoria.com</t>
  </si>
  <si>
    <t xml:space="preserve">LA POSADA DE NUMANCIA</t>
  </si>
  <si>
    <t xml:space="preserve">RAMÓN BENITO ACEÑA, 34</t>
  </si>
  <si>
    <t xml:space="preserve">42162</t>
  </si>
  <si>
    <t xml:space="preserve">GARRAY</t>
  </si>
  <si>
    <t xml:space="preserve">975670545</t>
  </si>
  <si>
    <t xml:space="preserve">hotellaposadadenumancia@gmail.com</t>
  </si>
  <si>
    <t xml:space="preserve">laposadadenumancia.com</t>
  </si>
  <si>
    <t xml:space="preserve">SILKEN REINO DE ARAGON</t>
  </si>
  <si>
    <t xml:space="preserve">COSO, 86</t>
  </si>
  <si>
    <t xml:space="preserve">50001</t>
  </si>
  <si>
    <t xml:space="preserve">976468200</t>
  </si>
  <si>
    <t xml:space="preserve">info@silkenreinodearagon.com</t>
  </si>
  <si>
    <t xml:space="preserve">hotelreinodearagon.com</t>
  </si>
  <si>
    <t xml:space="preserve">BALNEARIO SICILIA</t>
  </si>
  <si>
    <t xml:space="preserve">CARRETERA CALMARZA, KILOMETRO 1</t>
  </si>
  <si>
    <t xml:space="preserve">50237</t>
  </si>
  <si>
    <t xml:space="preserve">JARABA</t>
  </si>
  <si>
    <t xml:space="preserve">976848011</t>
  </si>
  <si>
    <t xml:space="preserve">info@balneariosicilia.com</t>
  </si>
  <si>
    <t xml:space="preserve">balneariosiciliasl.com</t>
  </si>
  <si>
    <t xml:space="preserve">EL PORTAL DEL MONCAYO</t>
  </si>
  <si>
    <t xml:space="preserve">CARRETERA N-122, KILOMETRO 61 BAJO</t>
  </si>
  <si>
    <t xml:space="preserve">50549</t>
  </si>
  <si>
    <t xml:space="preserve">ALBETA</t>
  </si>
  <si>
    <t xml:space="preserve">976853036</t>
  </si>
  <si>
    <t xml:space="preserve">elportaldelmoncayo.com</t>
  </si>
  <si>
    <t xml:space="preserve">LA CASONA DEL SOLANAR</t>
  </si>
  <si>
    <t xml:space="preserve">MÁRTIRES, 19</t>
  </si>
  <si>
    <t xml:space="preserve">50219</t>
  </si>
  <si>
    <t xml:space="preserve">MUNÉBREGA</t>
  </si>
  <si>
    <t xml:space="preserve">976895121</t>
  </si>
  <si>
    <t xml:space="preserve">lacasonadelsolanar.com</t>
  </si>
  <si>
    <t xml:space="preserve">ESTIVALPARK SALOU</t>
  </si>
  <si>
    <t xml:space="preserve">HT-000669</t>
  </si>
  <si>
    <t xml:space="preserve">CARRER CAMI RACÓ, s/n BAJO(HOTEL ESTIVAL PARK)</t>
  </si>
  <si>
    <t xml:space="preserve">977129010</t>
  </si>
  <si>
    <t xml:space="preserve">estivalparksalousa.com</t>
  </si>
  <si>
    <t xml:space="preserve">HOTEL REGENTE ARAGÓN</t>
  </si>
  <si>
    <t xml:space="preserve">HT-000682</t>
  </si>
  <si>
    <t xml:space="preserve">LLEVANT, 5 BAJO</t>
  </si>
  <si>
    <t xml:space="preserve">977352002</t>
  </si>
  <si>
    <t xml:space="preserve">hotel@hotelregentearagon.com</t>
  </si>
  <si>
    <t xml:space="preserve">hotelregentearagon.com</t>
  </si>
  <si>
    <t xml:space="preserve">HT-000415</t>
  </si>
  <si>
    <t xml:space="preserve">CARRER ALFONS V EL MAGNÀNIM, 7 BAJO; HOTEL LAS VEGAS</t>
  </si>
  <si>
    <t xml:space="preserve">977380654</t>
  </si>
  <si>
    <t xml:space="preserve">info@hotel-terramar.com</t>
  </si>
  <si>
    <t xml:space="preserve">hotellasvegassalou.com</t>
  </si>
  <si>
    <t xml:space="preserve">281</t>
  </si>
  <si>
    <t xml:space="preserve">HOTEL BERENGUER IV</t>
  </si>
  <si>
    <t xml:space="preserve">MIGUEL DE CERVANTES, 23 BAJO(HOTEL BERENGUER)</t>
  </si>
  <si>
    <t xml:space="preserve">43500</t>
  </si>
  <si>
    <t xml:space="preserve">TORTOSA</t>
  </si>
  <si>
    <t xml:space="preserve">977445211</t>
  </si>
  <si>
    <t xml:space="preserve">hotelberenguerivsa.com</t>
  </si>
  <si>
    <t xml:space="preserve">SB HOTEL CORONA TORTOSA</t>
  </si>
  <si>
    <t xml:space="preserve">HTE-000710</t>
  </si>
  <si>
    <t xml:space="preserve">PLAÇA CORONA D'ARAGÓ, 1 BAJO</t>
  </si>
  <si>
    <t xml:space="preserve">977580433</t>
  </si>
  <si>
    <t xml:space="preserve">corona@sbhotels.es</t>
  </si>
  <si>
    <t xml:space="preserve">hotelcoronatortosa.com</t>
  </si>
  <si>
    <t xml:space="preserve">HOTELES COMARRUGA</t>
  </si>
  <si>
    <t xml:space="preserve">AVENIDA BRISAMAR, 44 BAJO(DUP 44-50; )</t>
  </si>
  <si>
    <t xml:space="preserve">977682239</t>
  </si>
  <si>
    <t xml:space="preserve">hotelescomarrugasa.com</t>
  </si>
  <si>
    <t xml:space="preserve">EUROPE SANT SALVADOR</t>
  </si>
  <si>
    <t xml:space="preserve">CARRER LLOBREGAT, 11 BAJO; INVER GEST S.A.</t>
  </si>
  <si>
    <t xml:space="preserve">977684041</t>
  </si>
  <si>
    <t xml:space="preserve">europesantsalvador.com</t>
  </si>
  <si>
    <t xml:space="preserve">GRAN HOTEL BOTÁNICOS</t>
  </si>
  <si>
    <t xml:space="preserve">CAMINO ESTACIÓN, 27</t>
  </si>
  <si>
    <t xml:space="preserve">978623957</t>
  </si>
  <si>
    <t xml:space="preserve">info@granhotelbotanicos.com</t>
  </si>
  <si>
    <t xml:space="preserve">granhotelbotanicos.com</t>
  </si>
  <si>
    <t xml:space="preserve">LA POSADA DE SANTA ANA</t>
  </si>
  <si>
    <t xml:space="preserve">ERAS, 1 BAJO</t>
  </si>
  <si>
    <t xml:space="preserve">44112</t>
  </si>
  <si>
    <t xml:space="preserve">TRAMACASTILLA</t>
  </si>
  <si>
    <t xml:space="preserve">978706112</t>
  </si>
  <si>
    <t xml:space="preserve">info@lapodadentaana.com</t>
  </si>
  <si>
    <t xml:space="preserve">laposadadesantaana.com</t>
  </si>
  <si>
    <t xml:space="preserve">EL PARAISO</t>
  </si>
  <si>
    <t xml:space="preserve">CARRETERA ABEJUELA, KILOMETRO 2, 000 BAJO; BALNEARIO PARAISO</t>
  </si>
  <si>
    <t xml:space="preserve">44420</t>
  </si>
  <si>
    <t xml:space="preserve">MANZANERA</t>
  </si>
  <si>
    <t xml:space="preserve">978781818</t>
  </si>
  <si>
    <t xml:space="preserve">info@elparaiso.com</t>
  </si>
  <si>
    <t xml:space="preserve">balneariomanzanera.com</t>
  </si>
  <si>
    <t xml:space="preserve">VILLA DE CRETAS HOTEL RURAL</t>
  </si>
  <si>
    <t xml:space="preserve">PLAZA ESPAÑA, 7</t>
  </si>
  <si>
    <t xml:space="preserve">44623</t>
  </si>
  <si>
    <t xml:space="preserve">CRETAS</t>
  </si>
  <si>
    <t xml:space="preserve">978850542</t>
  </si>
  <si>
    <t xml:space="preserve">info@villadecretashotelrural.com</t>
  </si>
  <si>
    <t xml:space="preserve">hotelvilladecretas.com</t>
  </si>
  <si>
    <t xml:space="preserve">HOTEL FUENTE DEL MIRÓ</t>
  </si>
  <si>
    <t xml:space="preserve">CARRETERA TORTOSA, 0, s/n</t>
  </si>
  <si>
    <t xml:space="preserve">44580</t>
  </si>
  <si>
    <t xml:space="preserve">VALDERROBRES</t>
  </si>
  <si>
    <t xml:space="preserve">978890195</t>
  </si>
  <si>
    <t xml:space="preserve">info@hotelfuentedelmiró.com</t>
  </si>
  <si>
    <t xml:space="preserve">hotelfuentedelmiro.com</t>
  </si>
  <si>
    <t xml:space="preserve">HOTEL RURAL CASA MARÍA</t>
  </si>
  <si>
    <t xml:space="preserve">979870741</t>
  </si>
  <si>
    <t xml:space="preserve">casamariactr@hotmail.es</t>
  </si>
  <si>
    <t xml:space="preserve">hotelruralcasamaria.es</t>
  </si>
  <si>
    <t xml:space="preserve">ZAMUDIA BLAS FOLGADO</t>
  </si>
  <si>
    <t xml:space="preserve">CARRETERA BENAVENTE-ORENSE, KILOMETRO 15 BAJO</t>
  </si>
  <si>
    <t xml:space="preserve">49623</t>
  </si>
  <si>
    <t xml:space="preserve">QUIRUELAS DE VIDRIALES</t>
  </si>
  <si>
    <t xml:space="preserve">980646229</t>
  </si>
  <si>
    <t xml:space="preserve">zamudiablasfolgado.com</t>
  </si>
  <si>
    <t xml:space="preserve">HOTEL RURAL REMESAL</t>
  </si>
  <si>
    <t xml:space="preserve">C/ MEDIODÍA, 25</t>
  </si>
  <si>
    <t xml:space="preserve">49562</t>
  </si>
  <si>
    <t xml:space="preserve">VILLARDECIERVOS</t>
  </si>
  <si>
    <t xml:space="preserve">980654911</t>
  </si>
  <si>
    <t xml:space="preserve">remesalmj@hotmail.com</t>
  </si>
  <si>
    <t xml:space="preserve">hotelruralremesal.com/</t>
  </si>
  <si>
    <t xml:space="preserve">HOTEL MARIA DE MOLINA</t>
  </si>
  <si>
    <t xml:space="preserve">PLAZA DELHY TEJERO, 1 BAJO</t>
  </si>
  <si>
    <t xml:space="preserve">49800</t>
  </si>
  <si>
    <t xml:space="preserve">TORO</t>
  </si>
  <si>
    <t xml:space="preserve">980691414</t>
  </si>
  <si>
    <t xml:space="preserve">h.molina@hotelmariademolina.com</t>
  </si>
  <si>
    <t xml:space="preserve">hotelmariademolina.com</t>
  </si>
  <si>
    <t xml:space="preserve">A CASA DA TORRE BRANCA</t>
  </si>
  <si>
    <t xml:space="preserve">LUGAR SENANDE, 45</t>
  </si>
  <si>
    <t xml:space="preserve">15892</t>
  </si>
  <si>
    <t xml:space="preserve">981 549 665</t>
  </si>
  <si>
    <t xml:space="preserve">reservas@acasadatorrebranca.com</t>
  </si>
  <si>
    <t xml:space="preserve">acasadatorrebranca.com</t>
  </si>
  <si>
    <t xml:space="preserve">LICEO LA PAZ S.C.</t>
  </si>
  <si>
    <t xml:space="preserve">C/ SEBASTIÁN MARTÍNEZ RISCO (MATOGRANDE), 10</t>
  </si>
  <si>
    <t xml:space="preserve">981139591</t>
  </si>
  <si>
    <t xml:space="preserve">info@residencialoslagos.com</t>
  </si>
  <si>
    <t xml:space="preserve">residencialoslagos.com</t>
  </si>
  <si>
    <t xml:space="preserve">GRAN HOTEL LOS ABETOS</t>
  </si>
  <si>
    <t xml:space="preserve">RUA SAN LÁZARO, s/n BAJO</t>
  </si>
  <si>
    <t xml:space="preserve">15707</t>
  </si>
  <si>
    <t xml:space="preserve">981557026</t>
  </si>
  <si>
    <t xml:space="preserve">info@granhotellosabetos.com</t>
  </si>
  <si>
    <t xml:space="preserve">granhotellosabetos.com</t>
  </si>
  <si>
    <t xml:space="preserve">ARTEIXO HOTEL</t>
  </si>
  <si>
    <t xml:space="preserve">AVENIDA FISTERRA, 87 BAJO</t>
  </si>
  <si>
    <t xml:space="preserve">981601062</t>
  </si>
  <si>
    <t xml:space="preserve">reservas@hoteleuropaarteixo.com</t>
  </si>
  <si>
    <t xml:space="preserve">hoteleuropaarteixo.com</t>
  </si>
  <si>
    <t xml:space="preserve">SANTA CRISTINA</t>
  </si>
  <si>
    <t xml:space="preserve">AVENIDA AMÉRICAS, 51 PLAYA SANTA CRISTINA</t>
  </si>
  <si>
    <t xml:space="preserve">981638256</t>
  </si>
  <si>
    <t xml:space="preserve">info@santacristinahotel.com</t>
  </si>
  <si>
    <t xml:space="preserve">santacristinahotel.com</t>
  </si>
  <si>
    <t xml:space="preserve">AVENIDA FISTERRA, 31 BAJO</t>
  </si>
  <si>
    <t xml:space="preserve">981640444</t>
  </si>
  <si>
    <t xml:space="preserve">RÍO PAMBRE</t>
  </si>
  <si>
    <t xml:space="preserve">LUGAR VILARIÑO SAMBREIXO, s/n</t>
  </si>
  <si>
    <t xml:space="preserve">27203</t>
  </si>
  <si>
    <t xml:space="preserve">PALAS DE REI</t>
  </si>
  <si>
    <t xml:space="preserve">982153232</t>
  </si>
  <si>
    <t xml:space="preserve">info@balnearioriopambre.com</t>
  </si>
  <si>
    <t xml:space="preserve">balnearioriopambre.com</t>
  </si>
  <si>
    <t xml:space="preserve">HOTEL CONDES DE LEMOS</t>
  </si>
  <si>
    <t xml:space="preserve">PRAZA ESTACIÓN, 2</t>
  </si>
  <si>
    <t xml:space="preserve">982400319</t>
  </si>
  <si>
    <t xml:space="preserve">reserva_info@hotelcondesdelemos.com</t>
  </si>
  <si>
    <t xml:space="preserve">hotelcondesdelemos.com</t>
  </si>
  <si>
    <t xml:space="preserve">HOTEL SPA GALATEA BURELA</t>
  </si>
  <si>
    <t xml:space="preserve">TRAVESIA DO RÍO, 4</t>
  </si>
  <si>
    <t xml:space="preserve">982575186</t>
  </si>
  <si>
    <t xml:space="preserve">info@hotelgalateaburela.com</t>
  </si>
  <si>
    <t xml:space="preserve">hotelgalateaburela.com</t>
  </si>
  <si>
    <t xml:space="preserve">ZENTRAL PARQUE</t>
  </si>
  <si>
    <t xml:space="preserve">PASEO HOSPITAL MILITAR, 17 BAJO(BIS)</t>
  </si>
  <si>
    <t xml:space="preserve">47007</t>
  </si>
  <si>
    <t xml:space="preserve">983220000</t>
  </si>
  <si>
    <t xml:space="preserve">reservas@hotelparque.com</t>
  </si>
  <si>
    <t xml:space="preserve">hotelzentralparque.com</t>
  </si>
  <si>
    <t xml:space="preserve">173</t>
  </si>
  <si>
    <t xml:space="preserve">RECONDO</t>
  </si>
  <si>
    <t xml:space="preserve">RECONDO, 8</t>
  </si>
  <si>
    <t xml:space="preserve">983274644</t>
  </si>
  <si>
    <t xml:space="preserve">info@recondo.com</t>
  </si>
  <si>
    <t xml:space="preserve">apartamentosrecondo.es</t>
  </si>
  <si>
    <t xml:space="preserve">TRYP SOFIA PARQUESOL</t>
  </si>
  <si>
    <t xml:space="preserve">HERNANDO DE ACUÑA, 35 BAJO(SOL MELIA)</t>
  </si>
  <si>
    <t xml:space="preserve">983372893</t>
  </si>
  <si>
    <t xml:space="preserve">tryp.sofia.parquesol@solmelia.com</t>
  </si>
  <si>
    <t xml:space="preserve">trypsofiaparquesol.com</t>
  </si>
  <si>
    <t xml:space="preserve">HOTEL PUERTA DEL ARCO</t>
  </si>
  <si>
    <t xml:space="preserve">AVENIDA VALLADOLID, 2</t>
  </si>
  <si>
    <t xml:space="preserve">TUDELA DE DUERO</t>
  </si>
  <si>
    <t xml:space="preserve">983521978</t>
  </si>
  <si>
    <t xml:space="preserve">hotelpuertadelarco@hotelpuertadelarco.com</t>
  </si>
  <si>
    <t xml:space="preserve">hotelpuertadelarco.com</t>
  </si>
  <si>
    <t xml:space="preserve">LA CASITA DE LA PLANTA</t>
  </si>
  <si>
    <t xml:space="preserve">C/ ALONSO PESQUERA, 12 BAJO</t>
  </si>
  <si>
    <t xml:space="preserve">47350</t>
  </si>
  <si>
    <t xml:space="preserve">QUINTANILLA DE ONÉSIMO</t>
  </si>
  <si>
    <t xml:space="preserve">983680905</t>
  </si>
  <si>
    <t xml:space="preserve">info@hotelarzuaga.com</t>
  </si>
  <si>
    <t xml:space="preserve">lacasitadelaplanta.com</t>
  </si>
  <si>
    <t xml:space="preserve">PALACIO DE LAS SALINAS</t>
  </si>
  <si>
    <t xml:space="preserve">CARRETERA SALINAS, KILOMETRO 4.500 BAJO</t>
  </si>
  <si>
    <t xml:space="preserve">47400</t>
  </si>
  <si>
    <t xml:space="preserve">MEDINA DEL CAMPO</t>
  </si>
  <si>
    <t xml:space="preserve">983802791</t>
  </si>
  <si>
    <t xml:space="preserve">reservas@balneariogranhotellassalinas.com</t>
  </si>
  <si>
    <t xml:space="preserve">palaciodelassalinas.es</t>
  </si>
  <si>
    <t xml:space="preserve">EL PALACETE SOÑADO</t>
  </si>
  <si>
    <t xml:space="preserve">LOS GONZÁLEZ, s/n</t>
  </si>
  <si>
    <t xml:space="preserve">33162</t>
  </si>
  <si>
    <t xml:space="preserve">MORCÍN</t>
  </si>
  <si>
    <t xml:space="preserve">984090831</t>
  </si>
  <si>
    <t xml:space="preserve">reservas@elpalacetedelaramo.com</t>
  </si>
  <si>
    <t xml:space="preserve">elpalacetedelaramo.com</t>
  </si>
  <si>
    <t xml:space="preserve">PALACIO VALDÉS</t>
  </si>
  <si>
    <t xml:space="preserve">LLANO-PONTE, 4 BAJO</t>
  </si>
  <si>
    <t xml:space="preserve">33402</t>
  </si>
  <si>
    <t xml:space="preserve">984112111</t>
  </si>
  <si>
    <t xml:space="preserve">info@palaciovaldés.com</t>
  </si>
  <si>
    <t xml:space="preserve">hotelpalaciovaldes.com</t>
  </si>
  <si>
    <t xml:space="preserve">PRINCESA MUNIA</t>
  </si>
  <si>
    <t xml:space="preserve">FRUELA, 6</t>
  </si>
  <si>
    <t xml:space="preserve">33007</t>
  </si>
  <si>
    <t xml:space="preserve">984285580</t>
  </si>
  <si>
    <t xml:space="preserve">hotelmunia@fruelahoteles.com</t>
  </si>
  <si>
    <t xml:space="preserve">hotelprincesamunia.com</t>
  </si>
  <si>
    <t xml:space="preserve">HOTEL LONGORIA PLAZA</t>
  </si>
  <si>
    <t xml:space="preserve">COVADONGA, 13 BAJO</t>
  </si>
  <si>
    <t xml:space="preserve">985207847</t>
  </si>
  <si>
    <t xml:space="preserve">hotellongoriaplaza.com</t>
  </si>
  <si>
    <t xml:space="preserve">CIUDAD DE OVIEDO</t>
  </si>
  <si>
    <t xml:space="preserve">GASCONA, 21 BAJO</t>
  </si>
  <si>
    <t xml:space="preserve">33001</t>
  </si>
  <si>
    <t xml:space="preserve">985222224</t>
  </si>
  <si>
    <t xml:space="preserve">info@ciudaddeoviedo.com</t>
  </si>
  <si>
    <t xml:space="preserve">hotelciudaddeoviedo.es</t>
  </si>
  <si>
    <t xml:space="preserve">HOTEL CASTILLA</t>
  </si>
  <si>
    <t xml:space="preserve">C/ CORRIDA, 50 BAJO</t>
  </si>
  <si>
    <t xml:space="preserve">33206</t>
  </si>
  <si>
    <t xml:space="preserve">985346200</t>
  </si>
  <si>
    <t xml:space="preserve">info@hotelcastillagijon.com</t>
  </si>
  <si>
    <t xml:space="preserve">hotelcastillagijon.com</t>
  </si>
  <si>
    <t xml:space="preserve">DON PACO</t>
  </si>
  <si>
    <t xml:space="preserve">C/ COLEGIO DE LA ENCARNACIÓN, 1</t>
  </si>
  <si>
    <t xml:space="preserve">985400150</t>
  </si>
  <si>
    <t xml:space="preserve">info@hoteldonpacollanes.com</t>
  </si>
  <si>
    <t xml:space="preserve">hoteldonpacollanes.com</t>
  </si>
  <si>
    <t xml:space="preserve">ROCAMAR</t>
  </si>
  <si>
    <t xml:space="preserve">PLAYA, s/n BAJO</t>
  </si>
  <si>
    <t xml:space="preserve">985401213</t>
  </si>
  <si>
    <t xml:space="preserve">llaneshotelrocamar@gmail.com</t>
  </si>
  <si>
    <t xml:space="preserve">llaneshotelrocamar.com</t>
  </si>
  <si>
    <t xml:space="preserve">QUINTANA DE PANCAR</t>
  </si>
  <si>
    <t xml:space="preserve">LUGAR CARÚA, s/n BAJO</t>
  </si>
  <si>
    <t xml:space="preserve">985401844</t>
  </si>
  <si>
    <t xml:space="preserve">quintanadepancarsl.com</t>
  </si>
  <si>
    <t xml:space="preserve">VILLA DE LLANES</t>
  </si>
  <si>
    <t xml:space="preserve">LA PORTILLA, s/n BAJO</t>
  </si>
  <si>
    <t xml:space="preserve">985403784</t>
  </si>
  <si>
    <t xml:space="preserve">hotelvilladellanes@llanesnet.com</t>
  </si>
  <si>
    <t xml:space="preserve">hotelvilladellanes.com</t>
  </si>
  <si>
    <t xml:space="preserve">LA QUINTA DE VILLANUEVA</t>
  </si>
  <si>
    <t xml:space="preserve">VILLANUEVA DE COLOMBRES, s/n BAJO</t>
  </si>
  <si>
    <t xml:space="preserve">985412804</t>
  </si>
  <si>
    <t xml:space="preserve">hotel@quintadevillanueva.com</t>
  </si>
  <si>
    <t xml:space="preserve">quintadevillanueva.com</t>
  </si>
  <si>
    <t xml:space="preserve">LA CASUCA DEL ESBARDU</t>
  </si>
  <si>
    <t xml:space="preserve">LUGAR CANTERÍA, 25</t>
  </si>
  <si>
    <t xml:space="preserve">33570</t>
  </si>
  <si>
    <t xml:space="preserve">985413101</t>
  </si>
  <si>
    <t xml:space="preserve">hotel@lacasucadelesbardu.com</t>
  </si>
  <si>
    <t xml:space="preserve">lacasucadelesbardu.com</t>
  </si>
  <si>
    <t xml:space="preserve">HOTEL VILLA DE LUARCA</t>
  </si>
  <si>
    <t xml:space="preserve">AVENIDA ÁLVARO ALBORNOZ, 6 BAJO</t>
  </si>
  <si>
    <t xml:space="preserve">985470703</t>
  </si>
  <si>
    <t xml:space="preserve">hotelvilladeluarca@yahoo.es</t>
  </si>
  <si>
    <t xml:space="preserve">hotelvilladeluarca.com</t>
  </si>
  <si>
    <t xml:space="preserve">SILKEN VILLA DE AVILÉS</t>
  </si>
  <si>
    <t xml:space="preserve">C/ EL PRADO, 3 BAJO; EDIFICIO H.VILLA AVILE</t>
  </si>
  <si>
    <t xml:space="preserve">985526116</t>
  </si>
  <si>
    <t xml:space="preserve">info@silkenvilladeavilés.com</t>
  </si>
  <si>
    <t xml:space="preserve">hotelvilladeaviles.com</t>
  </si>
  <si>
    <t xml:space="preserve">HOTEL CASA VIEJA DEL SASTRE</t>
  </si>
  <si>
    <t xml:space="preserve">CARRETERA GENERAL, s/n BAJO; HOTEL</t>
  </si>
  <si>
    <t xml:space="preserve">33156</t>
  </si>
  <si>
    <t xml:space="preserve">985596328</t>
  </si>
  <si>
    <t xml:space="preserve">info@casaviejadelsastre.com</t>
  </si>
  <si>
    <t xml:space="preserve">casaviejadelsastre.com</t>
  </si>
  <si>
    <t xml:space="preserve">LA CASONA DE ENTRALGO</t>
  </si>
  <si>
    <t xml:space="preserve">ENTRALGO, 25 BAJO</t>
  </si>
  <si>
    <t xml:space="preserve">33987</t>
  </si>
  <si>
    <t xml:space="preserve">LAVIANA</t>
  </si>
  <si>
    <t xml:space="preserve">985601206</t>
  </si>
  <si>
    <t xml:space="preserve">info@lacasonadeentralgo.com</t>
  </si>
  <si>
    <t xml:space="preserve">lacasonadeentralgo.com</t>
  </si>
  <si>
    <t xml:space="preserve">HOTEL RURAL LA LASTRA</t>
  </si>
  <si>
    <t xml:space="preserve">AVENIDA LASTRA, 32</t>
  </si>
  <si>
    <t xml:space="preserve">985608084</t>
  </si>
  <si>
    <t xml:space="preserve">reservashotellalastra@hotmail.com</t>
  </si>
  <si>
    <t xml:space="preserve">hotelrurallalastra.com</t>
  </si>
  <si>
    <t xml:space="preserve">EL FONDÓN</t>
  </si>
  <si>
    <t xml:space="preserve">SOTO DE AGUES, 1-B</t>
  </si>
  <si>
    <t xml:space="preserve">985609019</t>
  </si>
  <si>
    <t xml:space="preserve">jvicentebf@gmail.com</t>
  </si>
  <si>
    <t xml:space="preserve">hotelruralelfondon.com</t>
  </si>
  <si>
    <t xml:space="preserve">HOTEL ASTUR REGAL</t>
  </si>
  <si>
    <t xml:space="preserve">C/ DE MILLARES, 0, s/n (CAMINO DE LA REGALINA)</t>
  </si>
  <si>
    <t xml:space="preserve">33788</t>
  </si>
  <si>
    <t xml:space="preserve">985645777</t>
  </si>
  <si>
    <t xml:space="preserve">info@asturiashotelrural.com</t>
  </si>
  <si>
    <t xml:space="preserve">asturiashotelrural.com</t>
  </si>
  <si>
    <t xml:space="preserve">LA QUINTANA DE VALDES</t>
  </si>
  <si>
    <t xml:space="preserve">LUGAR TIROCO DE ARRIBA, 53 BAJO</t>
  </si>
  <si>
    <t xml:space="preserve">33938</t>
  </si>
  <si>
    <t xml:space="preserve">985735577</t>
  </si>
  <si>
    <t xml:space="preserve">info@laquintanadevaldes.com</t>
  </si>
  <si>
    <t xml:space="preserve">laquintanadevaldes.com</t>
  </si>
  <si>
    <t xml:space="preserve">RESTAURANTE AUTO BAR</t>
  </si>
  <si>
    <t xml:space="preserve">AVENIDA FLÓREZ ESTRADA, 29 BAJO</t>
  </si>
  <si>
    <t xml:space="preserve">33820</t>
  </si>
  <si>
    <t xml:space="preserve">985751127</t>
  </si>
  <si>
    <t xml:space="preserve">restauranteautobar.com</t>
  </si>
  <si>
    <t xml:space="preserve">PLAZA LA ABADIA</t>
  </si>
  <si>
    <t xml:space="preserve">PLAZA ABADÍA, s/n BAJO; DCHO</t>
  </si>
  <si>
    <t xml:space="preserve">985761112</t>
  </si>
  <si>
    <t xml:space="preserve">plazalaabadia@gmail.com</t>
  </si>
  <si>
    <t xml:space="preserve">hotelplazalaabadia.com</t>
  </si>
  <si>
    <t xml:space="preserve">ROYAL</t>
  </si>
  <si>
    <t xml:space="preserve">LA MIRANDA, 46 BAJO(RESTAURANTE)</t>
  </si>
  <si>
    <t xml:space="preserve">33422</t>
  </si>
  <si>
    <t xml:space="preserve">LLANERA</t>
  </si>
  <si>
    <t xml:space="preserve">985773530</t>
  </si>
  <si>
    <t xml:space="preserve">h.royal@hotmail.es</t>
  </si>
  <si>
    <t xml:space="preserve">hotelroyalasturias.com</t>
  </si>
  <si>
    <t xml:space="preserve">LA CASONA DE SAN ANDRÉS</t>
  </si>
  <si>
    <t xml:space="preserve">SAN ANDRÉS, 27</t>
  </si>
  <si>
    <t xml:space="preserve">33874</t>
  </si>
  <si>
    <t xml:space="preserve">985804071</t>
  </si>
  <si>
    <t xml:space="preserve">lacasonadesanandrs.com</t>
  </si>
  <si>
    <t xml:space="preserve">CASTILLO DE VALDÉS</t>
  </si>
  <si>
    <t xml:space="preserve">PLAZA CAMPA, s/n</t>
  </si>
  <si>
    <t xml:space="preserve">33860</t>
  </si>
  <si>
    <t xml:space="preserve">985830173</t>
  </si>
  <si>
    <t xml:space="preserve">hotel@castillovaldesalas.com</t>
  </si>
  <si>
    <t xml:space="preserve">castillovaldessalas.es</t>
  </si>
  <si>
    <t xml:space="preserve">LA CASONA DE LLERICES</t>
  </si>
  <si>
    <t xml:space="preserve">LUGAR LLERICES, s/n</t>
  </si>
  <si>
    <t xml:space="preserve">985846007</t>
  </si>
  <si>
    <t xml:space="preserve">lacasonadellerices.com</t>
  </si>
  <si>
    <t xml:space="preserve">HOTEL LOS LAGOS ATURE</t>
  </si>
  <si>
    <t xml:space="preserve">C/ JARDINES DEL AYUNTAMIENTO, 3</t>
  </si>
  <si>
    <t xml:space="preserve">985849277</t>
  </si>
  <si>
    <t xml:space="preserve">loslagos@arceahoteles.com</t>
  </si>
  <si>
    <t xml:space="preserve">hotelloslagosature.com</t>
  </si>
  <si>
    <t xml:space="preserve">PLAYA DE LUANCO</t>
  </si>
  <si>
    <t xml:space="preserve">C/ ALEJANDRO ARTIME, 10 BAJO; HOTEL PLAYA LUANCO</t>
  </si>
  <si>
    <t xml:space="preserve">33440</t>
  </si>
  <si>
    <t xml:space="preserve">985883555</t>
  </si>
  <si>
    <t xml:space="preserve">roberto.gonzalez@telefonica.net</t>
  </si>
  <si>
    <t xml:space="preserve">hotelplayadeluanco.com</t>
  </si>
  <si>
    <t xml:space="preserve">LA RUTA DE CABRALES</t>
  </si>
  <si>
    <t xml:space="preserve">985944142</t>
  </si>
  <si>
    <t xml:space="preserve">larutadecabralessl.com</t>
  </si>
  <si>
    <t xml:space="preserve">HOTEL VAL CONVENTION</t>
  </si>
  <si>
    <t xml:space="preserve">RUA ROSALÍA DE CASTRO, 6</t>
  </si>
  <si>
    <t xml:space="preserve">986127070</t>
  </si>
  <si>
    <t xml:space="preserve">info@hotelvalconvention.com</t>
  </si>
  <si>
    <t xml:space="preserve">hotelvalconvention.com</t>
  </si>
  <si>
    <t xml:space="preserve">HOTEL ATLÁNTICO VIGO</t>
  </si>
  <si>
    <t xml:space="preserve">RUA GARCÍA BARBÓN, 35</t>
  </si>
  <si>
    <t xml:space="preserve">986220530</t>
  </si>
  <si>
    <t xml:space="preserve">email@hotelatlanticovigo.com</t>
  </si>
  <si>
    <t xml:space="preserve">hotelatlanticovigo.com</t>
  </si>
  <si>
    <t xml:space="preserve">HOTEL TRES CARABELAS</t>
  </si>
  <si>
    <t xml:space="preserve">RUA DE VENTURA MISA, 61 BAJO</t>
  </si>
  <si>
    <t xml:space="preserve">36300</t>
  </si>
  <si>
    <t xml:space="preserve">BAIONA</t>
  </si>
  <si>
    <t xml:space="preserve">986355133</t>
  </si>
  <si>
    <t xml:space="preserve">info@hoteltrescarabelas.com</t>
  </si>
  <si>
    <t xml:space="preserve">hoteltrescarabelas.com</t>
  </si>
  <si>
    <t xml:space="preserve">HOTEL CARABELA LA PINTA</t>
  </si>
  <si>
    <t xml:space="preserve">CARABELA LA PINTA, 21 1º CAMINO ENTREHORTAS</t>
  </si>
  <si>
    <t xml:space="preserve">986358042</t>
  </si>
  <si>
    <t xml:space="preserve">info@hotelcarabelapinta.com</t>
  </si>
  <si>
    <t xml:space="preserve">hotelcarabelapinta.com</t>
  </si>
  <si>
    <t xml:space="preserve">HOTEL REAL CAMBADOS</t>
  </si>
  <si>
    <t xml:space="preserve">RUA REAL, 8</t>
  </si>
  <si>
    <t xml:space="preserve">986524404</t>
  </si>
  <si>
    <t xml:space="preserve">info@hotelrealribadomar.com</t>
  </si>
  <si>
    <t xml:space="preserve">hotelrealribadomar.com</t>
  </si>
  <si>
    <t xml:space="preserve">HOTEL HERMIDA 5000</t>
  </si>
  <si>
    <t xml:space="preserve">CALEIRO, 84 BAJO</t>
  </si>
  <si>
    <t xml:space="preserve">36629</t>
  </si>
  <si>
    <t xml:space="preserve">VILANOVA DE AROUSA</t>
  </si>
  <si>
    <t xml:space="preserve">986554397</t>
  </si>
  <si>
    <t xml:space="preserve">hotelhermida5000@hotmail.com</t>
  </si>
  <si>
    <t xml:space="preserve">hotelhermida5000sl.com</t>
  </si>
  <si>
    <t xml:space="preserve">DUKESS HABITACIONES</t>
  </si>
  <si>
    <t xml:space="preserve">LUGAR AIOS, 157</t>
  </si>
  <si>
    <t xml:space="preserve">986690429</t>
  </si>
  <si>
    <t xml:space="preserve">dukesrestaurante@gmail.com</t>
  </si>
  <si>
    <t xml:space="preserve">dukesshabitaciones.com</t>
  </si>
  <si>
    <t xml:space="preserve">HOTEL CASA PORTUGUESA</t>
  </si>
  <si>
    <t xml:space="preserve">COIRÓN, 13</t>
  </si>
  <si>
    <t xml:space="preserve">36967</t>
  </si>
  <si>
    <t xml:space="preserve">MEAÑO</t>
  </si>
  <si>
    <t xml:space="preserve">986743355</t>
  </si>
  <si>
    <t xml:space="preserve">casaportuguesa@casaportuguesa.es</t>
  </si>
  <si>
    <t xml:space="preserve">hotelcasaportuguesa.es</t>
  </si>
  <si>
    <t xml:space="preserve">LUGAR FOXOS, 6</t>
  </si>
  <si>
    <t xml:space="preserve">986745776</t>
  </si>
  <si>
    <t xml:space="preserve">info@hotelestrelladelmar.es</t>
  </si>
  <si>
    <t xml:space="preserve">hotelestrelladelmar.es</t>
  </si>
  <si>
    <t xml:space="preserve">CAMINO DE SANTIAGO, s/n</t>
  </si>
  <si>
    <t xml:space="preserve">24526</t>
  </si>
  <si>
    <t xml:space="preserve">VEGA DE VALCARCE</t>
  </si>
  <si>
    <t xml:space="preserve">987119300</t>
  </si>
  <si>
    <t xml:space="preserve">elcaprichodejosana.com</t>
  </si>
  <si>
    <t xml:space="preserve">HOTEL VILLAPALOMA</t>
  </si>
  <si>
    <t xml:space="preserve">AVENIDA ASTORGA, 47 BAJO</t>
  </si>
  <si>
    <t xml:space="preserve">24198</t>
  </si>
  <si>
    <t xml:space="preserve">VALVERDE DE LA VIRGEN</t>
  </si>
  <si>
    <t xml:space="preserve">987300991</t>
  </si>
  <si>
    <t xml:space="preserve">hotelvillapalomasl.com</t>
  </si>
  <si>
    <t xml:space="preserve">MONCLOA DE SAN LÁZARO HOTEL</t>
  </si>
  <si>
    <t xml:space="preserve">CIMADEVILLA, 97</t>
  </si>
  <si>
    <t xml:space="preserve">987546101</t>
  </si>
  <si>
    <t xml:space="preserve">info@moncloadesanlazaro.com</t>
  </si>
  <si>
    <t xml:space="preserve">moncloadesanlazaro.com</t>
  </si>
  <si>
    <t xml:space="preserve">HOTEL O CASINO DA RASA</t>
  </si>
  <si>
    <t xml:space="preserve">LUGAR A RASA, 63 BAJO; HOTEL</t>
  </si>
  <si>
    <t xml:space="preserve">32164</t>
  </si>
  <si>
    <t xml:space="preserve">NOGUEIRA DE RAMUÍN</t>
  </si>
  <si>
    <t xml:space="preserve">988215100</t>
  </si>
  <si>
    <t xml:space="preserve">hotelocasinodarasa.com</t>
  </si>
  <si>
    <t xml:space="preserve">HOTEL O PORTELO RURAL</t>
  </si>
  <si>
    <t xml:space="preserve">C/ PORTELO, 20 BAJO</t>
  </si>
  <si>
    <t xml:space="preserve">32660</t>
  </si>
  <si>
    <t xml:space="preserve">ALLARIZ</t>
  </si>
  <si>
    <t xml:space="preserve">988440740</t>
  </si>
  <si>
    <t xml:space="preserve">reservas@hoteloportelorural.com</t>
  </si>
  <si>
    <t xml:space="preserve">hoteloportelorural.com</t>
  </si>
  <si>
    <t xml:space="preserve">HOTEL RURAL FONTEQUEIROSO</t>
  </si>
  <si>
    <t xml:space="preserve">NEMIÑA, 3 BAJO</t>
  </si>
  <si>
    <t xml:space="preserve">correo@casafontequeiroso.com</t>
  </si>
  <si>
    <t xml:space="preserve">casafontequeiroso.com</t>
  </si>
  <si>
    <t xml:space="preserve">THE HYPE BEACH HOUSE</t>
  </si>
  <si>
    <t xml:space="preserve">CARRER GRÚA, 2</t>
  </si>
  <si>
    <t xml:space="preserve">info@thehype-beachhouse.es</t>
  </si>
  <si>
    <t xml:space="preserve">thehype-beachhouse.es</t>
  </si>
  <si>
    <t xml:space="preserve">CASA LAO</t>
  </si>
  <si>
    <t xml:space="preserve">CANELLA (SOTO), 256</t>
  </si>
  <si>
    <t xml:space="preserve">info@calao.com</t>
  </si>
  <si>
    <t xml:space="preserve">hotelruralcasalao.es/</t>
  </si>
  <si>
    <t xml:space="preserve">BALCONES DE BENTOMIZ</t>
  </si>
  <si>
    <t xml:space="preserve">C/ DESCANSADERO, 9753 ARENAS, MÁLAGA</t>
  </si>
  <si>
    <t xml:space="preserve">29753</t>
  </si>
  <si>
    <t xml:space="preserve">ARENAS</t>
  </si>
  <si>
    <t xml:space="preserve">info@balconesdebentomiz.es</t>
  </si>
  <si>
    <t xml:space="preserve">balconesdebentomiz.es</t>
  </si>
  <si>
    <t xml:space="preserve">HOTEL DE NATURALEZA AV</t>
  </si>
  <si>
    <t xml:space="preserve">LUGAR A IGREXA DE AMEIXENDA, s/n BAJO</t>
  </si>
  <si>
    <t xml:space="preserve">15298</t>
  </si>
  <si>
    <t xml:space="preserve">CEE</t>
  </si>
  <si>
    <t xml:space="preserve">info@hoteldenaturaleza.com</t>
  </si>
  <si>
    <t xml:space="preserve">hoteldenaturaleza.com</t>
  </si>
  <si>
    <t xml:space="preserve">RISCO CANTABRIA EXPERIENCE</t>
  </si>
  <si>
    <t xml:space="preserve">BARRIO ARENOSA, 2</t>
  </si>
  <si>
    <t xml:space="preserve">arantzadelnorte@gmail.com</t>
  </si>
  <si>
    <t xml:space="preserve">hotelriscolaredo.com/</t>
  </si>
  <si>
    <t xml:space="preserve">HOTEL BAJAMAR ANCLADERO PLAYA</t>
  </si>
  <si>
    <t xml:space="preserve">H/MA/01628</t>
  </si>
  <si>
    <t xml:space="preserve">C/ VIÑA (CHIMENEA), 2</t>
  </si>
  <si>
    <t xml:space="preserve">info@hotelbajamar.com</t>
  </si>
  <si>
    <t xml:space="preserve">hotelbajamarplaya.com</t>
  </si>
  <si>
    <t xml:space="preserve">HOSTAL RURAL LA ESPERANZA</t>
  </si>
  <si>
    <t xml:space="preserve">C/ LA HUERTA, s/n</t>
  </si>
  <si>
    <t xml:space="preserve">11693</t>
  </si>
  <si>
    <t xml:space="preserve">ALCALÁ DEL VALLE</t>
  </si>
  <si>
    <t xml:space="preserve">info@laesperanzahostal.com</t>
  </si>
  <si>
    <t xml:space="preserve">laesperanzahostal.com</t>
  </si>
  <si>
    <t xml:space="preserve">HOTEL COSTA DA MORTE</t>
  </si>
  <si>
    <t xml:space="preserve">RUA O ALCALDE FÉRNANDEZ, 73</t>
  </si>
  <si>
    <t xml:space="preserve">info@hotelcostadamorte.net</t>
  </si>
  <si>
    <t xml:space="preserve">hotelcostadamorte.net</t>
  </si>
  <si>
    <t xml:space="preserve">HOTEL ROMÁNTICO LOS 5 SENTIDOS</t>
  </si>
  <si>
    <t xml:space="preserve">AVINGUDA FRANCESC DE BORJA MOLL, 2</t>
  </si>
  <si>
    <t xml:space="preserve"> 682 109 165</t>
  </si>
  <si>
    <t xml:space="preserve">info@los5sentidoshotel.com</t>
  </si>
  <si>
    <t xml:space="preserve">los5sentidoshotel.com</t>
  </si>
  <si>
    <t xml:space="preserve">CASA MARIBONA GELA</t>
  </si>
  <si>
    <t xml:space="preserve">C/ ILANES, s/n BAJO</t>
  </si>
  <si>
    <t xml:space="preserve"> 980 621 848</t>
  </si>
  <si>
    <t xml:space="preserve">rubenelpuente@hotmail.es</t>
  </si>
  <si>
    <t xml:space="preserve">casamaribonagela.com/</t>
  </si>
  <si>
    <t xml:space="preserve">APARTHOTEL ATLAS</t>
  </si>
  <si>
    <t xml:space="preserve">C/ MONTEPERDIDO, s/n 0 ALICANTE</t>
  </si>
  <si>
    <t xml:space="preserve">03185</t>
  </si>
  <si>
    <t xml:space="preserve">aparthotelatlas@hotmail.com</t>
  </si>
  <si>
    <t xml:space="preserve">aparthotelatlassl.com</t>
  </si>
  <si>
    <t xml:space="preserve">FINCA EL ALMENDRAL</t>
  </si>
  <si>
    <t xml:space="preserve">PARTIDA TERME, s/n</t>
  </si>
  <si>
    <t xml:space="preserve">03578</t>
  </si>
  <si>
    <t xml:space="preserve">RELLEU</t>
  </si>
  <si>
    <t xml:space="preserve">kontakt@finca-el-almendral.de</t>
  </si>
  <si>
    <t xml:space="preserve">finca-el-almendral.de</t>
  </si>
  <si>
    <t xml:space="preserve">EL JARDIN DE BENIDORM</t>
  </si>
  <si>
    <t xml:space="preserve">C/ OMÁS ORTUÑO, 10 PISO BAJO</t>
  </si>
  <si>
    <t xml:space="preserve">tonifuster1@gmail.com</t>
  </si>
  <si>
    <t xml:space="preserve">eljardindebenidorm.es</t>
  </si>
  <si>
    <t xml:space="preserve">HOTEL RURAL L´ALCEU</t>
  </si>
  <si>
    <t xml:space="preserve">LUGAR CAMANGO, s/n BAJO(FINCA LA ENCINA)</t>
  </si>
  <si>
    <t xml:space="preserve">info@hotelrurall´alceu.com</t>
  </si>
  <si>
    <t xml:space="preserve">L´ALDEA SOÑADA DEL ANGLIRU</t>
  </si>
  <si>
    <t xml:space="preserve">EL CORUJEDO, s/n</t>
  </si>
  <si>
    <t xml:space="preserve">33160</t>
  </si>
  <si>
    <t xml:space="preserve">RIOSA</t>
  </si>
  <si>
    <t xml:space="preserve">info@l´aldeasoñadadelangliru.com</t>
  </si>
  <si>
    <t xml:space="preserve">laaldeadelangliru.com</t>
  </si>
  <si>
    <t xml:space="preserve">HOTEL CAMINO DE RABÉ</t>
  </si>
  <si>
    <t xml:space="preserve">C/ ALTA, s/n</t>
  </si>
  <si>
    <t xml:space="preserve">09130</t>
  </si>
  <si>
    <t xml:space="preserve">RABÉ DE LAS CALZADAS</t>
  </si>
  <si>
    <t xml:space="preserve">info@hotelcaminoderabé.com</t>
  </si>
  <si>
    <t xml:space="preserve">FINCA EL CARPINTERO</t>
  </si>
  <si>
    <t xml:space="preserve">CARRETERA N-110, s/n</t>
  </si>
  <si>
    <t xml:space="preserve">10611</t>
  </si>
  <si>
    <t xml:space="preserve">TORNAVACAS</t>
  </si>
  <si>
    <t xml:space="preserve">fincarpintero@yahoo.es</t>
  </si>
  <si>
    <t xml:space="preserve">fincaelcarpintero.com</t>
  </si>
  <si>
    <t xml:space="preserve">LA CASONA D VALFRÍO</t>
  </si>
  <si>
    <t xml:space="preserve">DISEMINADO VALFRÍO, KILOMETRO 4 BAJO; CARRETERA CUACOS-VALFRIO</t>
  </si>
  <si>
    <t xml:space="preserve">10430</t>
  </si>
  <si>
    <t xml:space="preserve">CUACOS DE YUSTE</t>
  </si>
  <si>
    <t xml:space="preserve">lacasona@lacasonadevalfrio.com</t>
  </si>
  <si>
    <t xml:space="preserve">lacasonadevalfrio.com</t>
  </si>
  <si>
    <t xml:space="preserve">LA POSADA DEL DUENDE</t>
  </si>
  <si>
    <t xml:space="preserve">CARRETERA ARCOS-ALGAR, KILOMETRO 2, 4</t>
  </si>
  <si>
    <t xml:space="preserve">11630</t>
  </si>
  <si>
    <t xml:space="preserve">ARCOS DE LA FRONTERA</t>
  </si>
  <si>
    <t xml:space="preserve">info@laposadadelduende.com</t>
  </si>
  <si>
    <t xml:space="preserve">laposadadelduende.com</t>
  </si>
  <si>
    <t xml:space="preserve">CASA DE LAS BRUJAS</t>
  </si>
  <si>
    <t xml:space="preserve">C/ EL CALLEJÓN, 27 BAJO</t>
  </si>
  <si>
    <t xml:space="preserve">reservas@lacasadelasbrujas.com</t>
  </si>
  <si>
    <t xml:space="preserve">lacasadelasbrujas.com</t>
  </si>
  <si>
    <t xml:space="preserve">LA VILLA DON QUIJOTE</t>
  </si>
  <si>
    <t xml:space="preserve">PINAR DE JÁBAGA, s/n</t>
  </si>
  <si>
    <t xml:space="preserve">16194</t>
  </si>
  <si>
    <t xml:space="preserve">info@lavilladonquijote.com</t>
  </si>
  <si>
    <t xml:space="preserve">BOUTIQUE PINAR</t>
  </si>
  <si>
    <t xml:space="preserve">PERNALA, s/n KILOMETRO 174</t>
  </si>
  <si>
    <t xml:space="preserve">FUENTENAVA DE JÁBAGA</t>
  </si>
  <si>
    <t xml:space="preserve">reservas@hotelboutiquepinar.es</t>
  </si>
  <si>
    <t xml:space="preserve">hotelboutiquepinar.es</t>
  </si>
  <si>
    <t xml:space="preserve">CALMA HOLIDAY VILLAS</t>
  </si>
  <si>
    <t xml:space="preserve">HG-005083</t>
  </si>
  <si>
    <t xml:space="preserve">TRAVESSERA GINEBRO, 5</t>
  </si>
  <si>
    <t xml:space="preserve">info@calmaholidayvilla.com</t>
  </si>
  <si>
    <t xml:space="preserve">calmaholidayvilla.com</t>
  </si>
  <si>
    <t xml:space="preserve">HOTEL RURAL MAS PRAT</t>
  </si>
  <si>
    <t xml:space="preserve">CAMI CASTELLAR DE LA MUNTANYA, s/n</t>
  </si>
  <si>
    <t xml:space="preserve">17857</t>
  </si>
  <si>
    <t xml:space="preserve">SANT JOAN LES FONTS</t>
  </si>
  <si>
    <t xml:space="preserve">info@hotelruralmasprat.com</t>
  </si>
  <si>
    <t xml:space="preserve">SON SANT JORDI</t>
  </si>
  <si>
    <t xml:space="preserve">SANT JORDI, 29 BAJO</t>
  </si>
  <si>
    <t xml:space="preserve">info@sonsantjordi.com</t>
  </si>
  <si>
    <t xml:space="preserve">hotelsonsantjordi.com</t>
  </si>
  <si>
    <t xml:space="preserve">ISLA BONITA</t>
  </si>
  <si>
    <t xml:space="preserve">C/ TASARTICO, 8</t>
  </si>
  <si>
    <t xml:space="preserve">info@iabonita.com</t>
  </si>
  <si>
    <t xml:space="preserve">apartamentosmogan.com</t>
  </si>
  <si>
    <t xml:space="preserve">EL MIRADOR DE ORALLO</t>
  </si>
  <si>
    <t xml:space="preserve">C/ LA CORRADONA, 14</t>
  </si>
  <si>
    <t xml:space="preserve">24113</t>
  </si>
  <si>
    <t xml:space="preserve">info@elmiradordeorallo.com</t>
  </si>
  <si>
    <t xml:space="preserve">TORIBIA</t>
  </si>
  <si>
    <t xml:space="preserve">C/ JARDINES, 4 BAJO</t>
  </si>
  <si>
    <t xml:space="preserve">24717</t>
  </si>
  <si>
    <t xml:space="preserve">VAL DE SAN LORENZO</t>
  </si>
  <si>
    <t xml:space="preserve">mjcuesta07@gmail.com</t>
  </si>
  <si>
    <t xml:space="preserve">laposadadetoribia.com</t>
  </si>
  <si>
    <t xml:space="preserve">FATIMA GARCIA SANCHEZ</t>
  </si>
  <si>
    <t xml:space="preserve">C/ EMILIA PARDO BAZAN, 14 BAJO</t>
  </si>
  <si>
    <t xml:space="preserve">28110</t>
  </si>
  <si>
    <t xml:space="preserve">ALGETE</t>
  </si>
  <si>
    <t xml:space="preserve">fgsmarquez@hotmail.com</t>
  </si>
  <si>
    <t xml:space="preserve">ABRACADABRA SUITES</t>
  </si>
  <si>
    <t xml:space="preserve">BAILÉN, 39 1-DCHA</t>
  </si>
  <si>
    <t xml:space="preserve">info@abracadabrasuites.com</t>
  </si>
  <si>
    <t xml:space="preserve">abracadabrasuites.com</t>
  </si>
  <si>
    <t xml:space="preserve">VILLAGE BABEL ROOMS</t>
  </si>
  <si>
    <t xml:space="preserve">C/ LUNA, 7</t>
  </si>
  <si>
    <t xml:space="preserve">reservas.babelrooms@gmail.com</t>
  </si>
  <si>
    <t xml:space="preserve">HOTEL LA FUENTE DEL SOL</t>
  </si>
  <si>
    <t xml:space="preserve">H/MA/01696</t>
  </si>
  <si>
    <t xml:space="preserve">PARAJE ROSAS BAJAS, s/n</t>
  </si>
  <si>
    <t xml:space="preserve">29260</t>
  </si>
  <si>
    <t xml:space="preserve">info@hotellafuentedelsol.com</t>
  </si>
  <si>
    <t xml:space="preserve">hotelfuentedelsol.com</t>
  </si>
  <si>
    <t xml:space="preserve">VILLA LORENA</t>
  </si>
  <si>
    <t xml:space="preserve">H/MA/02133</t>
  </si>
  <si>
    <t xml:space="preserve">REPÚBLICA ARGENTINA, 16 A</t>
  </si>
  <si>
    <t xml:space="preserve">info@villalorenamalaga.com</t>
  </si>
  <si>
    <t xml:space="preserve">villalorenamalaga.com</t>
  </si>
  <si>
    <t xml:space="preserve">TORREON LAS FUENTES</t>
  </si>
  <si>
    <t xml:space="preserve">PARAJE FUENTES DEL MARQUÉS, 20 BAJO</t>
  </si>
  <si>
    <t xml:space="preserve">info@torreonlasfuentes.com</t>
  </si>
  <si>
    <t xml:space="preserve">HOTEL MESÓN DEL MORO</t>
  </si>
  <si>
    <t xml:space="preserve">CARRETERA MADRID-CARTAGENA (N-301), KILOMETRO 359</t>
  </si>
  <si>
    <t xml:space="preserve">30550</t>
  </si>
  <si>
    <t xml:space="preserve">ABARÁN</t>
  </si>
  <si>
    <t xml:space="preserve">mesondelmoro@gmail.com</t>
  </si>
  <si>
    <t xml:space="preserve">APARTHOTEL RAEIROS</t>
  </si>
  <si>
    <t xml:space="preserve">LUGAR BALEA, 45 A</t>
  </si>
  <si>
    <t xml:space="preserve">36988</t>
  </si>
  <si>
    <t xml:space="preserve">info@aparthotelraeiros.com</t>
  </si>
  <si>
    <t xml:space="preserve">HOTEL PEINADOR</t>
  </si>
  <si>
    <t xml:space="preserve">PEINADOR, 120 BAJO</t>
  </si>
  <si>
    <t xml:space="preserve">36417</t>
  </si>
  <si>
    <t xml:space="preserve">info@hotelclubpeinador.com</t>
  </si>
  <si>
    <t xml:space="preserve">hotelclubpeinador.com</t>
  </si>
  <si>
    <t xml:space="preserve">RESIDENCIA SALAMANCA</t>
  </si>
  <si>
    <t xml:space="preserve">PLAZA PONIENTE, 30</t>
  </si>
  <si>
    <t xml:space="preserve">calibersa210@gmail.com</t>
  </si>
  <si>
    <t xml:space="preserve">HOTEL ECOVILLACLUB</t>
  </si>
  <si>
    <t xml:space="preserve">C/ MORRA, 26</t>
  </si>
  <si>
    <t xml:space="preserve">38588</t>
  </si>
  <si>
    <t xml:space="preserve">ARICO</t>
  </si>
  <si>
    <t xml:space="preserve">info@hotelecovillaclub.com</t>
  </si>
  <si>
    <t xml:space="preserve">THE MAGIC DRAGONFLY</t>
  </si>
  <si>
    <t xml:space="preserve">URBANIZACIÓN ARENÍTAS, PARRAL 1</t>
  </si>
  <si>
    <t xml:space="preserve">38530</t>
  </si>
  <si>
    <t xml:space="preserve">CANDELARIA</t>
  </si>
  <si>
    <t xml:space="preserve">info@themagicdragonfly.com</t>
  </si>
  <si>
    <t xml:space="preserve">TRIANA LUXURY SUITE</t>
  </si>
  <si>
    <t xml:space="preserve">C/ SALADO, 4</t>
  </si>
  <si>
    <t xml:space="preserve">info@trianaluxurysuite.com</t>
  </si>
  <si>
    <t xml:space="preserve">HOTEL PUIG CAMPANA NATURE SUITES HOTEL &amp; BTT</t>
  </si>
  <si>
    <t xml:space="preserve">PARTIDA ALHAMBRA, 17</t>
  </si>
  <si>
    <t xml:space="preserve">509684416</t>
  </si>
  <si>
    <t xml:space="preserve">reservas@naturesuiteshotel.com</t>
  </si>
  <si>
    <t xml:space="preserve">naturesuiteshotel.com</t>
  </si>
  <si>
    <t xml:space="preserve">PARADISE FARM SALOBRE</t>
  </si>
  <si>
    <t xml:space="preserve">C/ ISLA DE SANTO DOMINGO, 6 B</t>
  </si>
  <si>
    <t xml:space="preserve">604 36 39 03</t>
  </si>
  <si>
    <t xml:space="preserve">taiba@email.it</t>
  </si>
  <si>
    <t xml:space="preserve">CORTIJO DE LAS PILETAS</t>
  </si>
  <si>
    <t xml:space="preserve">H/MA/01884</t>
  </si>
  <si>
    <t xml:space="preserve">CARRETERA MÁLAGA, KILOMETRO 0, 5 BAJO</t>
  </si>
  <si>
    <t xml:space="preserve">605 080 295 </t>
  </si>
  <si>
    <t xml:space="preserve">info@cortijolaspiletas.com</t>
  </si>
  <si>
    <t xml:space="preserve">cortijolaspiletas.com</t>
  </si>
  <si>
    <t xml:space="preserve">SA ROTA DE CA´N CASETES</t>
  </si>
  <si>
    <t xml:space="preserve">CARRER NOSTRA SEÑORA LLUC, s/n</t>
  </si>
  <si>
    <t xml:space="preserve">608 24 09 04</t>
  </si>
  <si>
    <t xml:space="preserve">info@rotadeca´ncasetes.com</t>
  </si>
  <si>
    <t xml:space="preserve">JEYS SEVILLA CENTRO</t>
  </si>
  <si>
    <t xml:space="preserve">C/ SAN ELOY, 43</t>
  </si>
  <si>
    <t xml:space="preserve">619 78 36 25</t>
  </si>
  <si>
    <t xml:space="preserve">info@jeyssevillacentro.com</t>
  </si>
  <si>
    <t xml:space="preserve">CASA RURAL EL CASTILLO</t>
  </si>
  <si>
    <t xml:space="preserve">CARRETERA N-430 (POLIGONO INSDUSTRIAL DE LA CARRETERA DE CARRIÓN), s/n KILOMETRO 335</t>
  </si>
  <si>
    <t xml:space="preserve">13005</t>
  </si>
  <si>
    <t xml:space="preserve">628 07 47 78</t>
  </si>
  <si>
    <t xml:space="preserve">info@caruralelcastillo.com</t>
  </si>
  <si>
    <t xml:space="preserve">EL TIEMPO RECOBRADO</t>
  </si>
  <si>
    <t xml:space="preserve">AVENIDA VILLANUEVA, 33 9</t>
  </si>
  <si>
    <t xml:space="preserve">24550</t>
  </si>
  <si>
    <t xml:space="preserve">630 284 081</t>
  </si>
  <si>
    <t xml:space="preserve">eltiempo@eltiemporecobrado.com</t>
  </si>
  <si>
    <t xml:space="preserve">eltiemporecobrado.com</t>
  </si>
  <si>
    <t xml:space="preserve">HOTEL RURAL LA GUAJA</t>
  </si>
  <si>
    <t xml:space="preserve">C/ RÚA, 20</t>
  </si>
  <si>
    <t xml:space="preserve">49300</t>
  </si>
  <si>
    <t xml:space="preserve">PUEBLA DE SANABRIA</t>
  </si>
  <si>
    <t xml:space="preserve">635 57 95 96</t>
  </si>
  <si>
    <t xml:space="preserve">info@hotelrurallaguaja.com</t>
  </si>
  <si>
    <t xml:space="preserve">LA ERA DE ARACENA</t>
  </si>
  <si>
    <t xml:space="preserve">H/HU/00637</t>
  </si>
  <si>
    <t xml:space="preserve">CARRETERA SEVILLA-LISBOA (N-433), KILOMETRO 85, 4</t>
  </si>
  <si>
    <t xml:space="preserve">647 664 324</t>
  </si>
  <si>
    <t xml:space="preserve"> info@tuhotelenaracena.com</t>
  </si>
  <si>
    <t xml:space="preserve">tuhotelenaracena.com/</t>
  </si>
  <si>
    <t xml:space="preserve">AS ADEGAS</t>
  </si>
  <si>
    <t xml:space="preserve">ORGO DO MONTE, 8</t>
  </si>
  <si>
    <t xml:space="preserve">36995</t>
  </si>
  <si>
    <t xml:space="preserve">POIO</t>
  </si>
  <si>
    <t xml:space="preserve">649 902 140</t>
  </si>
  <si>
    <t xml:space="preserve">INFOASADEGAS@GMAIL.COM</t>
  </si>
  <si>
    <t xml:space="preserve">casaruralasadegas.com</t>
  </si>
  <si>
    <t xml:space="preserve">CABALLITO DE MAR</t>
  </si>
  <si>
    <t xml:space="preserve">CANTABRIA, 10</t>
  </si>
  <si>
    <t xml:space="preserve">650 285 800</t>
  </si>
  <si>
    <t xml:space="preserve">info@caballito.be</t>
  </si>
  <si>
    <t xml:space="preserve">caballito-de-mar.com/</t>
  </si>
  <si>
    <t xml:space="preserve">HOTEL LA POSADA DEL BORBOTON</t>
  </si>
  <si>
    <t xml:space="preserve">CARRETERA DE CARRASCOSA, KILOMETRO 13.00 BAJO; HOTEL</t>
  </si>
  <si>
    <t xml:space="preserve">16500</t>
  </si>
  <si>
    <t xml:space="preserve">HUETE</t>
  </si>
  <si>
    <t xml:space="preserve">654 36 68 99</t>
  </si>
  <si>
    <t xml:space="preserve">info@casaruralborboton.com </t>
  </si>
  <si>
    <t xml:space="preserve">casaruralborboton.com</t>
  </si>
  <si>
    <t xml:space="preserve">KASA KATIA GUEST HOUSE</t>
  </si>
  <si>
    <t xml:space="preserve">DON JUAN DE AUSTRIA, 11</t>
  </si>
  <si>
    <t xml:space="preserve">666 08 62 26</t>
  </si>
  <si>
    <t xml:space="preserve">kasakatia@yahoo.com</t>
  </si>
  <si>
    <t xml:space="preserve">MAR DA ARDORA</t>
  </si>
  <si>
    <t xml:space="preserve">POTIÑA, 15</t>
  </si>
  <si>
    <t xml:space="preserve">667 641 304</t>
  </si>
  <si>
    <t xml:space="preserve">info@hotelmardaardora.com</t>
  </si>
  <si>
    <t xml:space="preserve">hotelmardaardora.com/</t>
  </si>
  <si>
    <t xml:space="preserve">HOTEL RURAL CAN JOAN</t>
  </si>
  <si>
    <t xml:space="preserve">CARRER BAIX, 17</t>
  </si>
  <si>
    <t xml:space="preserve">12511</t>
  </si>
  <si>
    <t xml:space="preserve">ROSSELL</t>
  </si>
  <si>
    <t xml:space="preserve">669 07 12 00</t>
  </si>
  <si>
    <t xml:space="preserve">info@hotelruralcanjoan.com</t>
  </si>
  <si>
    <t xml:space="preserve">EL CAMINO</t>
  </si>
  <si>
    <t xml:space="preserve">CARRETERA MONTE DE LA GARGANTA, s/n</t>
  </si>
  <si>
    <t xml:space="preserve">669 862 096</t>
  </si>
  <si>
    <t xml:space="preserve">info@hotelruralelcamino.es</t>
  </si>
  <si>
    <t xml:space="preserve">hotelruralelcamino.es</t>
  </si>
  <si>
    <t xml:space="preserve">HACIENDA LA INDIANA</t>
  </si>
  <si>
    <t xml:space="preserve">CARRETERA DON RODRIGO, KILOMETRO 6, 2 BAJO</t>
  </si>
  <si>
    <t xml:space="preserve">41710</t>
  </si>
  <si>
    <t xml:space="preserve">UTRERA</t>
  </si>
  <si>
    <t xml:space="preserve">670 380 280</t>
  </si>
  <si>
    <t xml:space="preserve">info@haciendalaindiana.com</t>
  </si>
  <si>
    <t xml:space="preserve">haciendalaindiana.com</t>
  </si>
  <si>
    <t xml:space="preserve">CASA GRANDE DE ALMAGRO</t>
  </si>
  <si>
    <t xml:space="preserve">671 496 288</t>
  </si>
  <si>
    <t xml:space="preserve">info@casagrandealmagro.com</t>
  </si>
  <si>
    <t xml:space="preserve">casagrandealmagro.com</t>
  </si>
  <si>
    <t xml:space="preserve">HOTEL RUSTICO ALDEA FIGUEIREDO</t>
  </si>
  <si>
    <t xml:space="preserve">O FIGUEIREDO, s/n BAJO</t>
  </si>
  <si>
    <t xml:space="preserve">32455</t>
  </si>
  <si>
    <t xml:space="preserve">SAN AMARO</t>
  </si>
  <si>
    <t xml:space="preserve">673 88 87 13</t>
  </si>
  <si>
    <t xml:space="preserve">info@hotelrusticoaldeafigueiredo.com</t>
  </si>
  <si>
    <t xml:space="preserve">andandoporelmundo.com</t>
  </si>
  <si>
    <t xml:space="preserve">PALACIO DE LIBARDON</t>
  </si>
  <si>
    <t xml:space="preserve">BARRIO ARRIBA, 197 BAJO</t>
  </si>
  <si>
    <t xml:space="preserve">33325</t>
  </si>
  <si>
    <t xml:space="preserve">COLUNGA</t>
  </si>
  <si>
    <t xml:space="preserve">674 61 63 54</t>
  </si>
  <si>
    <t xml:space="preserve">info@palaciodelibardon.com</t>
  </si>
  <si>
    <t xml:space="preserve">palaciodelibardon.com</t>
  </si>
  <si>
    <t xml:space="preserve">VINTAGE HELADERIA</t>
  </si>
  <si>
    <t xml:space="preserve">C/ COLÓN, 38</t>
  </si>
  <si>
    <t xml:space="preserve">678 49 47 77</t>
  </si>
  <si>
    <t xml:space="preserve">marcoscarvajal@gmail.com</t>
  </si>
  <si>
    <t xml:space="preserve">MARJAL ALLOTJAMENT</t>
  </si>
  <si>
    <t xml:space="preserve">ENCANYISSADA CRUILLA FORTALESA, 46</t>
  </si>
  <si>
    <t xml:space="preserve">43549</t>
  </si>
  <si>
    <t xml:space="preserve">AMPOSTA</t>
  </si>
  <si>
    <t xml:space="preserve">680 542 149</t>
  </si>
  <si>
    <t xml:space="preserve">info@hotelmardespills.com</t>
  </si>
  <si>
    <t xml:space="preserve">hotelmardespills.com/</t>
  </si>
  <si>
    <t xml:space="preserve">CLASSIC BEGUR</t>
  </si>
  <si>
    <t xml:space="preserve">HG-002420</t>
  </si>
  <si>
    <t xml:space="preserve">CARRER PI I RALLÓ, 3</t>
  </si>
  <si>
    <t xml:space="preserve">685 976 199</t>
  </si>
  <si>
    <t xml:space="preserve">reservas@hotelclassicbegur.com</t>
  </si>
  <si>
    <t xml:space="preserve">hotelclassicbegur.com</t>
  </si>
  <si>
    <t xml:space="preserve">HOTEL CIUDAD DEL MAR</t>
  </si>
  <si>
    <t xml:space="preserve">C/ LA NAVAL, 8</t>
  </si>
  <si>
    <t xml:space="preserve">828 781 079</t>
  </si>
  <si>
    <t xml:space="preserve">hotelciudaddelmar@gmail.com</t>
  </si>
  <si>
    <t xml:space="preserve">hotelciudaddelmar.com</t>
  </si>
  <si>
    <t xml:space="preserve">HOTEL PATAGONIA SUR</t>
  </si>
  <si>
    <t xml:space="preserve">H/CA/01216</t>
  </si>
  <si>
    <t xml:space="preserve">C/ COBOS, 11</t>
  </si>
  <si>
    <t xml:space="preserve">11005</t>
  </si>
  <si>
    <t xml:space="preserve">856174647</t>
  </si>
  <si>
    <t xml:space="preserve">contacto@hotelpatagoniasur.com</t>
  </si>
  <si>
    <t xml:space="preserve">hotelpatagoniasur.com</t>
  </si>
  <si>
    <t xml:space="preserve">PALACIO CAN MARQUES - ADULTS ONLY</t>
  </si>
  <si>
    <t xml:space="preserve">C/ APUNTADORS, 15</t>
  </si>
  <si>
    <t xml:space="preserve">871520290</t>
  </si>
  <si>
    <t xml:space="preserve">hotel@palaciocanmarques.com</t>
  </si>
  <si>
    <t xml:space="preserve">palaciocanmarques.com</t>
  </si>
  <si>
    <t xml:space="preserve">TEIX</t>
  </si>
  <si>
    <t xml:space="preserve">PINADA, 1 BAJO</t>
  </si>
  <si>
    <t xml:space="preserve">CALVIA</t>
  </si>
  <si>
    <t xml:space="preserve">871552332</t>
  </si>
  <si>
    <t xml:space="preserve">reservas@hotelteixmallorca.com</t>
  </si>
  <si>
    <t xml:space="preserve">hotelteixmallorca.com</t>
  </si>
  <si>
    <t xml:space="preserve">PINADA, 1 BAJO(AJUNTAMENT DE CALVIA)</t>
  </si>
  <si>
    <t xml:space="preserve">871552333</t>
  </si>
  <si>
    <t xml:space="preserve">L´ESCALA CENTRE</t>
  </si>
  <si>
    <t xml:space="preserve">HG-002515</t>
  </si>
  <si>
    <t xml:space="preserve">CARRER MIGDIA, 18</t>
  </si>
  <si>
    <t xml:space="preserve">17130</t>
  </si>
  <si>
    <t xml:space="preserve">L'ESCALA</t>
  </si>
  <si>
    <t xml:space="preserve">872201414</t>
  </si>
  <si>
    <t xml:space="preserve">info@hotelescalacentre.com</t>
  </si>
  <si>
    <t xml:space="preserve">hotelescalacentre.com</t>
  </si>
  <si>
    <t xml:space="preserve">PORTAVENTURA</t>
  </si>
  <si>
    <t xml:space="preserve">AVINGUDA ALCALDE PERE MOLAS, KILOMETRO 2</t>
  </si>
  <si>
    <t xml:space="preserve">43480</t>
  </si>
  <si>
    <t xml:space="preserve">902197682</t>
  </si>
  <si>
    <t xml:space="preserve">portaventura@portaventura.es</t>
  </si>
  <si>
    <t xml:space="preserve">portaventuraworld.com</t>
  </si>
  <si>
    <t xml:space="preserve">LAS NUBES</t>
  </si>
  <si>
    <t xml:space="preserve">CAMINO CABANILLAS, s/n</t>
  </si>
  <si>
    <t xml:space="preserve">19117</t>
  </si>
  <si>
    <t xml:space="preserve">910284776</t>
  </si>
  <si>
    <t xml:space="preserve">hotelrurallasnubes@gmail.com</t>
  </si>
  <si>
    <t xml:space="preserve">casarurallasnubes.com</t>
  </si>
  <si>
    <t xml:space="preserve">PASEO DEL ARTE HOTEL</t>
  </si>
  <si>
    <t xml:space="preserve">C/ ATOCHA, 123 BAJO</t>
  </si>
  <si>
    <t xml:space="preserve">912984800</t>
  </si>
  <si>
    <t xml:space="preserve">reservas@hotelpaseodelarte.com</t>
  </si>
  <si>
    <t xml:space="preserve">HOLIDAY INN MADRID LAS TABLAS</t>
  </si>
  <si>
    <t xml:space="preserve">MARÍA TUBAU, 16 BAJO</t>
  </si>
  <si>
    <t xml:space="preserve">28050</t>
  </si>
  <si>
    <t xml:space="preserve">913586400</t>
  </si>
  <si>
    <t xml:space="preserve">reservas@himadridlastablas.com</t>
  </si>
  <si>
    <t xml:space="preserve">himadridlastablas.com</t>
  </si>
  <si>
    <t xml:space="preserve">CATALONIA PLAZA MAYOR</t>
  </si>
  <si>
    <t xml:space="preserve">C/ ATOCHA, 36 BAJO</t>
  </si>
  <si>
    <t xml:space="preserve">913694409</t>
  </si>
  <si>
    <t xml:space="preserve">plazamayor.reservas@cataloniahotels.com</t>
  </si>
  <si>
    <t xml:space="preserve">hoteles-catalonia.com</t>
  </si>
  <si>
    <t xml:space="preserve">CATALONIA PUERTA DEL SOL</t>
  </si>
  <si>
    <t xml:space="preserve">C/ ATOCHA, 23 BAJO; CATALONIA MORATIN</t>
  </si>
  <si>
    <t xml:space="preserve">913697171</t>
  </si>
  <si>
    <t xml:space="preserve">moratin@hoteles-catalonia.es</t>
  </si>
  <si>
    <t xml:space="preserve">HOTEL RESIDENCIA MARISCAL</t>
  </si>
  <si>
    <t xml:space="preserve">C/ ERAS, 6 BAJO; CHALET</t>
  </si>
  <si>
    <t xml:space="preserve">913824855</t>
  </si>
  <si>
    <t xml:space="preserve">reservas@residenciamariscal.es</t>
  </si>
  <si>
    <t xml:space="preserve">residenciamariscal.es</t>
  </si>
  <si>
    <t xml:space="preserve">CATALONIA ATOCHA</t>
  </si>
  <si>
    <t xml:space="preserve">ATOCHA, 81 BAJO</t>
  </si>
  <si>
    <t xml:space="preserve">914203770</t>
  </si>
  <si>
    <t xml:space="preserve">cataloni@hoteles-catalonia.es</t>
  </si>
  <si>
    <t xml:space="preserve">APARTAMENTOS BLUME</t>
  </si>
  <si>
    <t xml:space="preserve">CONDE DE ARANDA, 3 BAJO(LOCAL)</t>
  </si>
  <si>
    <t xml:space="preserve">914352533</t>
  </si>
  <si>
    <t xml:space="preserve">info@apartamentosblume.com</t>
  </si>
  <si>
    <t xml:space="preserve">apartamentosblume.com</t>
  </si>
  <si>
    <t xml:space="preserve">HOTEL GRAN VERSALLES</t>
  </si>
  <si>
    <t xml:space="preserve">C/ COVARRUBIAS, 4 BAJO</t>
  </si>
  <si>
    <t xml:space="preserve">914475700</t>
  </si>
  <si>
    <t xml:space="preserve">hgv@hotelgranversalles.es</t>
  </si>
  <si>
    <t xml:space="preserve">hotelgranversalles.es</t>
  </si>
  <si>
    <t xml:space="preserve">ÁGORA JUAN DE AUSTRIA</t>
  </si>
  <si>
    <t xml:space="preserve">JUAN DE AUSTRIA, 5 BAJO</t>
  </si>
  <si>
    <t xml:space="preserve">914480014</t>
  </si>
  <si>
    <t xml:space="preserve">reservas@hoteljuandeaustria.es</t>
  </si>
  <si>
    <t xml:space="preserve">hoteljuandeaustria.es</t>
  </si>
  <si>
    <t xml:space="preserve">HOTEL QUINTA DE LOS CEDROS</t>
  </si>
  <si>
    <t xml:space="preserve">C/ PRADILLO, 54</t>
  </si>
  <si>
    <t xml:space="preserve">915152200</t>
  </si>
  <si>
    <t xml:space="preserve">reservas@quintadeloscedros.com</t>
  </si>
  <si>
    <t xml:space="preserve">quintadeloscedros.com</t>
  </si>
  <si>
    <t xml:space="preserve">GRAN HOTEL LAS ROZAS</t>
  </si>
  <si>
    <t xml:space="preserve">C/ CHILE (LAS MATAS), 2 BAJO; GRAN HOTEL LAS ROZAS</t>
  </si>
  <si>
    <t xml:space="preserve">915157166</t>
  </si>
  <si>
    <t xml:space="preserve">info@granhotellasrozas.com</t>
  </si>
  <si>
    <t xml:space="preserve">granhotellasrozas.com</t>
  </si>
  <si>
    <t xml:space="preserve">HOTEL REGINA</t>
  </si>
  <si>
    <t xml:space="preserve">C/ SOL, 7</t>
  </si>
  <si>
    <t xml:space="preserve">915214725</t>
  </si>
  <si>
    <t xml:space="preserve">admon@hotelreginamadrid.com</t>
  </si>
  <si>
    <t xml:space="preserve">hotelreginamadrid.com</t>
  </si>
  <si>
    <t xml:space="preserve">PETIT PALACE ITALIA</t>
  </si>
  <si>
    <t xml:space="preserve">C/ GONZALO JIMÉNEZ DE QUESADA, 2 BAJO</t>
  </si>
  <si>
    <t xml:space="preserve">915224790</t>
  </si>
  <si>
    <t xml:space="preserve">italia@petitpalace.com</t>
  </si>
  <si>
    <t xml:space="preserve">HOTEL II CASTILLAS</t>
  </si>
  <si>
    <t xml:space="preserve">915249750</t>
  </si>
  <si>
    <t xml:space="preserve">reservas@hoteldoscastillas.com</t>
  </si>
  <si>
    <t xml:space="preserve">hoteldoscastillas.com</t>
  </si>
  <si>
    <t xml:space="preserve">CATALONIA GAUDI</t>
  </si>
  <si>
    <t xml:space="preserve">C/ GRAN VÍA, 9 BAJO; HOTEL A. GAUDI</t>
  </si>
  <si>
    <t xml:space="preserve">915312222</t>
  </si>
  <si>
    <t xml:space="preserve">gaudi@hoteles-catalonia.es</t>
  </si>
  <si>
    <t xml:space="preserve">FLORIDA NORTE</t>
  </si>
  <si>
    <t xml:space="preserve">PASEO FLORIDA, 5</t>
  </si>
  <si>
    <t xml:space="preserve">915428300</t>
  </si>
  <si>
    <t xml:space="preserve">direccion.floridanorte@farandahotels.com</t>
  </si>
  <si>
    <t xml:space="preserve">hotelfloridanorte.com</t>
  </si>
  <si>
    <t xml:space="preserve">384</t>
  </si>
  <si>
    <t xml:space="preserve">HOTEL CITY HOUSE FLORIDA NORTE MADRID</t>
  </si>
  <si>
    <t xml:space="preserve">PASEO FLORIDA, 5 BAJO; DUPLICADO 5-7</t>
  </si>
  <si>
    <t xml:space="preserve">HOTEL SANTO DOMINGO</t>
  </si>
  <si>
    <t xml:space="preserve">PLAZA SANTO DOMINGO, 13 BAJO</t>
  </si>
  <si>
    <t xml:space="preserve">915479800</t>
  </si>
  <si>
    <t xml:space="preserve">info@hotelntodomingo.com</t>
  </si>
  <si>
    <t xml:space="preserve">hotelsantodomingo.com</t>
  </si>
  <si>
    <t xml:space="preserve">PETIT PALACE ARENAL</t>
  </si>
  <si>
    <t xml:space="preserve">C/ ARENAL, 16 BAJO; TDA</t>
  </si>
  <si>
    <t xml:space="preserve">915644355</t>
  </si>
  <si>
    <t xml:space="preserve">arenal@petitpalace.com</t>
  </si>
  <si>
    <t xml:space="preserve">petitpalacearenal.com</t>
  </si>
  <si>
    <t xml:space="preserve">MENOIR DORSETT</t>
  </si>
  <si>
    <t xml:space="preserve">C/ EDUARDO TORROJA, 7</t>
  </si>
  <si>
    <t xml:space="preserve">915994064</t>
  </si>
  <si>
    <t xml:space="preserve">hoteldorsett@gmail.com</t>
  </si>
  <si>
    <t xml:space="preserve">hotelmenoirdorsett.es</t>
  </si>
  <si>
    <t xml:space="preserve">HOTEL LOS PEÑASCALES</t>
  </si>
  <si>
    <t xml:space="preserve">C/ APEADERO (LAS MATAS), 44 BAJO</t>
  </si>
  <si>
    <t xml:space="preserve">916308503</t>
  </si>
  <si>
    <t xml:space="preserve">gerencia@hotellospenascales.es</t>
  </si>
  <si>
    <t xml:space="preserve">hotellospenascales.es</t>
  </si>
  <si>
    <t xml:space="preserve">HOTEL RITZ MADRID GL</t>
  </si>
  <si>
    <t xml:space="preserve">PLAZA LEALTAD, 5</t>
  </si>
  <si>
    <t xml:space="preserve">917016767</t>
  </si>
  <si>
    <t xml:space="preserve">rzmad-reservations@mohg.com</t>
  </si>
  <si>
    <t xml:space="preserve">hotelritzmadridgl.com</t>
  </si>
  <si>
    <t xml:space="preserve">CATALONIA GOYA</t>
  </si>
  <si>
    <t xml:space="preserve">C/ GOYA, 49 BAJO; LOCAL</t>
  </si>
  <si>
    <t xml:space="preserve">917814949</t>
  </si>
  <si>
    <t xml:space="preserve">centro@hoteles-catalonia.es</t>
  </si>
  <si>
    <t xml:space="preserve">LA MUÑEQUILLA</t>
  </si>
  <si>
    <t xml:space="preserve">PASEO ÁLAMOS, 6 BAJO</t>
  </si>
  <si>
    <t xml:space="preserve">28792</t>
  </si>
  <si>
    <t xml:space="preserve">MIRAFLORES DE LA SIERRA</t>
  </si>
  <si>
    <t xml:space="preserve">918444518</t>
  </si>
  <si>
    <t xml:space="preserve">laposadademiraflores@hotmail.com</t>
  </si>
  <si>
    <t xml:space="preserve">hotellamunequilla.com</t>
  </si>
  <si>
    <t xml:space="preserve">PALACIO MIRAFLORES</t>
  </si>
  <si>
    <t xml:space="preserve">TRAVESIA BUSTARVIEJO, s/n 0 MADRID</t>
  </si>
  <si>
    <t xml:space="preserve">918449050</t>
  </si>
  <si>
    <t xml:space="preserve">recepcion@palaciomiraflores.com</t>
  </si>
  <si>
    <t xml:space="preserve">palaciomiraflores.com</t>
  </si>
  <si>
    <t xml:space="preserve">HACIENDA LOS ROBLES</t>
  </si>
  <si>
    <t xml:space="preserve">PLAZA ÁNGELES, 1</t>
  </si>
  <si>
    <t xml:space="preserve">918560200</t>
  </si>
  <si>
    <t xml:space="preserve">hacienda@haciendalosrobles.com</t>
  </si>
  <si>
    <t xml:space="preserve">haciendalosrobles.com</t>
  </si>
  <si>
    <t xml:space="preserve">EL JARDÍN</t>
  </si>
  <si>
    <t xml:space="preserve">CARRETERA MADRID, 12 BAJO</t>
  </si>
  <si>
    <t xml:space="preserve">28620</t>
  </si>
  <si>
    <t xml:space="preserve">ALDEA DEL FRESNO</t>
  </si>
  <si>
    <t xml:space="preserve">918637509</t>
  </si>
  <si>
    <t xml:space="preserve">reservas@hotelruraleljardin.es</t>
  </si>
  <si>
    <t xml:space="preserve">hotelruraleljardin.es</t>
  </si>
  <si>
    <t xml:space="preserve">HOSTAL ROSALI</t>
  </si>
  <si>
    <t xml:space="preserve">AVENIDA VALLE, 39</t>
  </si>
  <si>
    <t xml:space="preserve">918691213</t>
  </si>
  <si>
    <t xml:space="preserve">reservas@hotelruralelvalle.com</t>
  </si>
  <si>
    <t xml:space="preserve">hotelruralelvalle.com</t>
  </si>
  <si>
    <t xml:space="preserve">EL PINSAPO</t>
  </si>
  <si>
    <t xml:space="preserve">CARRETERA VELILLA, 14.200 KILOMETRO</t>
  </si>
  <si>
    <t xml:space="preserve">918698888</t>
  </si>
  <si>
    <t xml:space="preserve">elpinsapodepedraza.es</t>
  </si>
  <si>
    <t xml:space="preserve">IBIS MADRID ARGANDA</t>
  </si>
  <si>
    <t xml:space="preserve">AVENIDA MADRID, 105 BAJO</t>
  </si>
  <si>
    <t xml:space="preserve">28500</t>
  </si>
  <si>
    <t xml:space="preserve">ARGANDA DEL REY</t>
  </si>
  <si>
    <t xml:space="preserve">918729140</t>
  </si>
  <si>
    <t xml:space="preserve">info@ibismadridarganda.com</t>
  </si>
  <si>
    <t xml:space="preserve">HOTEL CONDESA DE CHINCHON</t>
  </si>
  <si>
    <t xml:space="preserve">C/ HUERTOS, 26 BAJO</t>
  </si>
  <si>
    <t xml:space="preserve">918935400</t>
  </si>
  <si>
    <t xml:space="preserve">info@condesadechinchon.com</t>
  </si>
  <si>
    <t xml:space="preserve">condesadechinchon.com</t>
  </si>
  <si>
    <t xml:space="preserve">LA CASA RURAL</t>
  </si>
  <si>
    <t xml:space="preserve">SOCIEDAD DE COSECHEROS, 6</t>
  </si>
  <si>
    <t xml:space="preserve">918941177</t>
  </si>
  <si>
    <t xml:space="preserve"> info@hotel-lacasarural.com</t>
  </si>
  <si>
    <t xml:space="preserve">hotel-lacasarural.com</t>
  </si>
  <si>
    <t xml:space="preserve">EXE VICTORIA PALACE</t>
  </si>
  <si>
    <t xml:space="preserve">C/ JUAN DE TOLEDO, 4</t>
  </si>
  <si>
    <t xml:space="preserve">28200</t>
  </si>
  <si>
    <t xml:space="preserve">SAN LORENZO DE EL ESCORIAL</t>
  </si>
  <si>
    <t xml:space="preserve">918967066</t>
  </si>
  <si>
    <t xml:space="preserve">info@exevictoriapalace.com</t>
  </si>
  <si>
    <t xml:space="preserve">exevictoriapalace.com</t>
  </si>
  <si>
    <t xml:space="preserve">AVENIDA JUAN CARLOS I, 111 BAJO(HOTEL DOS CASTILLAS)</t>
  </si>
  <si>
    <t xml:space="preserve">05004</t>
  </si>
  <si>
    <t xml:space="preserve">920219237</t>
  </si>
  <si>
    <t xml:space="preserve">reservasavila@hoteldoscastillas.com</t>
  </si>
  <si>
    <t xml:space="preserve">PALACIO DE MONJARAZ</t>
  </si>
  <si>
    <t xml:space="preserve">C/ BRACAMONTE, 6</t>
  </si>
  <si>
    <t xml:space="preserve">920332070</t>
  </si>
  <si>
    <t xml:space="preserve">palaciodemonjaraz@gmail.com</t>
  </si>
  <si>
    <t xml:space="preserve">palaciodemonjaraz.com</t>
  </si>
  <si>
    <t xml:space="preserve">EL REMANSO DE GREDOS</t>
  </si>
  <si>
    <t xml:space="preserve">IGLESIA, s/n 0 s/n</t>
  </si>
  <si>
    <t xml:space="preserve">05697</t>
  </si>
  <si>
    <t xml:space="preserve">NAVALONGUILLA</t>
  </si>
  <si>
    <t xml:space="preserve">920343898</t>
  </si>
  <si>
    <t xml:space="preserve">info@elremansodegredos.com</t>
  </si>
  <si>
    <t xml:space="preserve">elremansodegredos.com</t>
  </si>
  <si>
    <t xml:space="preserve">C/ HONDONERA, s/n BAJO</t>
  </si>
  <si>
    <t xml:space="preserve">HOTEL PRADO PINILLA</t>
  </si>
  <si>
    <t xml:space="preserve">URBANIZACIÓN PRADO PINILLA, s/n BAJO; PARCELA C-1</t>
  </si>
  <si>
    <t xml:space="preserve">40516</t>
  </si>
  <si>
    <t xml:space="preserve">FRESNO DE CANTESPINO</t>
  </si>
  <si>
    <t xml:space="preserve">921125165</t>
  </si>
  <si>
    <t xml:space="preserve">reservas@hotelpradopinilla.com</t>
  </si>
  <si>
    <t xml:space="preserve">fresnodecantespino.es</t>
  </si>
  <si>
    <t xml:space="preserve">LA CASONA DEL PINAR</t>
  </si>
  <si>
    <t xml:space="preserve">CALZADA, s/n BAJO</t>
  </si>
  <si>
    <t xml:space="preserve">921171412</t>
  </si>
  <si>
    <t xml:space="preserve">direccion@lacasonasanrafael.com</t>
  </si>
  <si>
    <t xml:space="preserve">lacasonasanrafael.com</t>
  </si>
  <si>
    <t xml:space="preserve">HOTEL LAS SIRENAS</t>
  </si>
  <si>
    <t xml:space="preserve">C/ JUAN BRAVO, 30 BAJO</t>
  </si>
  <si>
    <t xml:space="preserve">921462657</t>
  </si>
  <si>
    <t xml:space="preserve">info@hotelsirenas.com</t>
  </si>
  <si>
    <t xml:space="preserve">hotellassirenassa.com</t>
  </si>
  <si>
    <t xml:space="preserve">PUERTA DE SEPULVEDA</t>
  </si>
  <si>
    <t xml:space="preserve">ALFONSO VI, 35 BAJO</t>
  </si>
  <si>
    <t xml:space="preserve">40300</t>
  </si>
  <si>
    <t xml:space="preserve">SEPÚLVEDA</t>
  </si>
  <si>
    <t xml:space="preserve">921540365</t>
  </si>
  <si>
    <t xml:space="preserve">info@puertadesepulveda.com</t>
  </si>
  <si>
    <t xml:space="preserve">HOTEL RURAL EL SEXMO</t>
  </si>
  <si>
    <t xml:space="preserve">CARRETERA CL-601, s/n</t>
  </si>
  <si>
    <t xml:space="preserve">40291</t>
  </si>
  <si>
    <t xml:space="preserve">TABANERA LA LUENGA</t>
  </si>
  <si>
    <t xml:space="preserve">921562062</t>
  </si>
  <si>
    <t xml:space="preserve">ctrelsexmo@yahoo.es</t>
  </si>
  <si>
    <t xml:space="preserve">hotelruralelsexmo.com</t>
  </si>
  <si>
    <t xml:space="preserve">PONDEROSA</t>
  </si>
  <si>
    <t xml:space="preserve">C/ VENEZUELA, 1</t>
  </si>
  <si>
    <t xml:space="preserve">922 79 00 55</t>
  </si>
  <si>
    <t xml:space="preserve">reservas@ponderosatenerife.com</t>
  </si>
  <si>
    <t xml:space="preserve">ponderosatenerife.com</t>
  </si>
  <si>
    <t xml:space="preserve">GRAN LAGUNA</t>
  </si>
  <si>
    <t xml:space="preserve">C/ NAVA Y GRIMÓN, 18</t>
  </si>
  <si>
    <t xml:space="preserve">38201</t>
  </si>
  <si>
    <t xml:space="preserve">SAN CRISTÓBAL DE LA LAGUNA</t>
  </si>
  <si>
    <t xml:space="preserve">922108080</t>
  </si>
  <si>
    <t xml:space="preserve">reservas@lalagunagranhotel.com</t>
  </si>
  <si>
    <t xml:space="preserve">lalagunagranhotel.com</t>
  </si>
  <si>
    <t xml:space="preserve">ARCHIPIÉLAGO Y TURISMO</t>
  </si>
  <si>
    <t xml:space="preserve">C/ LA ENRAMADA, 9 BAJO; HOTEL RIU PALACE</t>
  </si>
  <si>
    <t xml:space="preserve">38679</t>
  </si>
  <si>
    <t xml:space="preserve">922162000</t>
  </si>
  <si>
    <t xml:space="preserve">privacy@marriott.com</t>
  </si>
  <si>
    <t xml:space="preserve">sheraton.com/lacaleta</t>
  </si>
  <si>
    <t xml:space="preserve">SHERATON LA CALETA</t>
  </si>
  <si>
    <t xml:space="preserve">C/ LA ENRAMADA, 9</t>
  </si>
  <si>
    <t xml:space="preserve">922162020</t>
  </si>
  <si>
    <t xml:space="preserve">lacaleta@sheraton.com</t>
  </si>
  <si>
    <t xml:space="preserve">263</t>
  </si>
  <si>
    <t xml:space="preserve">COLÓN RAMBLA</t>
  </si>
  <si>
    <t xml:space="preserve">VIERA Y CLAVIJO, 49 BAJO</t>
  </si>
  <si>
    <t xml:space="preserve">38004</t>
  </si>
  <si>
    <t xml:space="preserve">922272550</t>
  </si>
  <si>
    <t xml:space="preserve">reservas@colonrambla.com</t>
  </si>
  <si>
    <t xml:space="preserve">hotel-colonrambla.com</t>
  </si>
  <si>
    <t xml:space="preserve">SOL PARQUE SAN ANTONIO</t>
  </si>
  <si>
    <t xml:space="preserve">CARRETERA PUERTO LA CRUZ-LAS ARENAS, 51 BAJO(H.PARQUE S ANTONIO )</t>
  </si>
  <si>
    <t xml:space="preserve">922384989</t>
  </si>
  <si>
    <t xml:space="preserve">info@solparquenantonio.com</t>
  </si>
  <si>
    <t xml:space="preserve">252</t>
  </si>
  <si>
    <t xml:space="preserve">LOS DRAGOS DEL NORTE</t>
  </si>
  <si>
    <t xml:space="preserve">C/ EL ESQUILÓN, 2 BAJO; OBRA</t>
  </si>
  <si>
    <t xml:space="preserve">922386700</t>
  </si>
  <si>
    <t xml:space="preserve">reservassur@hoteles-losdragos.com</t>
  </si>
  <si>
    <t xml:space="preserve">hoteles-losdragos.com</t>
  </si>
  <si>
    <t xml:space="preserve">CARLOS YANES E HIJOS</t>
  </si>
  <si>
    <t xml:space="preserve">CAMINO ESTRELLA, 36 BAJO</t>
  </si>
  <si>
    <t xml:space="preserve">38713</t>
  </si>
  <si>
    <t xml:space="preserve">BREÑA ALTA</t>
  </si>
  <si>
    <t xml:space="preserve">922413370</t>
  </si>
  <si>
    <t xml:space="preserve">info@carlosyanesehijos.com</t>
  </si>
  <si>
    <t xml:space="preserve">HOTEL VALLE ARIDANE</t>
  </si>
  <si>
    <t xml:space="preserve">GLORIETA CASTILLO OLIVARES, 3 BAJO</t>
  </si>
  <si>
    <t xml:space="preserve">38760</t>
  </si>
  <si>
    <t xml:space="preserve">922462600</t>
  </si>
  <si>
    <t xml:space="preserve">recepcion@hotelvallearidane.com</t>
  </si>
  <si>
    <t xml:space="preserve">hotelvallearidane.com</t>
  </si>
  <si>
    <t xml:space="preserve">CATALONIA PUNTA DEL REY</t>
  </si>
  <si>
    <t xml:space="preserve">AVENIDA MARÍTIMA, 165 BAJO; HOTPUNTADELREY</t>
  </si>
  <si>
    <t xml:space="preserve">922501899</t>
  </si>
  <si>
    <t xml:space="preserve">punta@hoteles-catalonia.es</t>
  </si>
  <si>
    <t xml:space="preserve">FLAMINGO CLUB</t>
  </si>
  <si>
    <t xml:space="preserve">AVENIDA ESPAÑA, 3 BAJO; HOTEL FLAMINGO</t>
  </si>
  <si>
    <t xml:space="preserve">922712029</t>
  </si>
  <si>
    <t xml:space="preserve">marketing@grandholidaysclub.com</t>
  </si>
  <si>
    <t xml:space="preserve">grandholidaysclub.com</t>
  </si>
  <si>
    <t xml:space="preserve">CATALUÑA, 3 BAJO(APARTAMENTOS NEPTUNO)</t>
  </si>
  <si>
    <t xml:space="preserve">922712338</t>
  </si>
  <si>
    <t xml:space="preserve">info@neptunotenerife.com</t>
  </si>
  <si>
    <t xml:space="preserve">aparthotelneptuno.com</t>
  </si>
  <si>
    <t xml:space="preserve">HOTEL OASIS PARAISO</t>
  </si>
  <si>
    <t xml:space="preserve">C/ LAS GALGAS, 11 BAJO</t>
  </si>
  <si>
    <t xml:space="preserve">922741290</t>
  </si>
  <si>
    <t xml:space="preserve">info@hoteloasisparaiso.com</t>
  </si>
  <si>
    <t xml:space="preserve">PARADISE PARK</t>
  </si>
  <si>
    <t xml:space="preserve">URBANIZACIÓN OASIS DEL SUR, s/n BA(URBANIZACIÓN OASIS DEL SUR)</t>
  </si>
  <si>
    <t xml:space="preserve">922757224</t>
  </si>
  <si>
    <t xml:space="preserve">reservations@hotelparadisepark.com</t>
  </si>
  <si>
    <t xml:space="preserve">hotelparadisepark.com</t>
  </si>
  <si>
    <t xml:space="preserve">376</t>
  </si>
  <si>
    <t xml:space="preserve">CLEOPATRA PALACE</t>
  </si>
  <si>
    <t xml:space="preserve">AVENIDA AMÉRICAS, s/n</t>
  </si>
  <si>
    <t xml:space="preserve">922757500</t>
  </si>
  <si>
    <t xml:space="preserve">booking@marenostrumresort.com</t>
  </si>
  <si>
    <t xml:space="preserve">marenostrumresort.com</t>
  </si>
  <si>
    <t xml:space="preserve">MEDITERRANEAN PALACE</t>
  </si>
  <si>
    <t xml:space="preserve">PLAYA DE LAS AMÉRICAS, s/n BAJO</t>
  </si>
  <si>
    <t xml:space="preserve">922757545</t>
  </si>
  <si>
    <t xml:space="preserve">mnrventas@expogrupo.com</t>
  </si>
  <si>
    <t xml:space="preserve">535</t>
  </si>
  <si>
    <t xml:space="preserve">GREEN GARDEN RESORT &amp; SUITES</t>
  </si>
  <si>
    <t xml:space="preserve">C/ LANDA GOLF, 1</t>
  </si>
  <si>
    <t xml:space="preserve">922787760</t>
  </si>
  <si>
    <t xml:space="preserve">info@grupogolfresort.com</t>
  </si>
  <si>
    <t xml:space="preserve">greengardenresort.com</t>
  </si>
  <si>
    <t xml:space="preserve">CORAL OCEAN VIEW</t>
  </si>
  <si>
    <t xml:space="preserve">922790266</t>
  </si>
  <si>
    <t xml:space="preserve">sunprimeoceanview.com</t>
  </si>
  <si>
    <t xml:space="preserve">CATALONIA ORO NEGRO</t>
  </si>
  <si>
    <t xml:space="preserve">AVENIDA ARQUITECTO GÓMEZ CUESTA, 14 BAJO; HOTEL ORO NEGRO</t>
  </si>
  <si>
    <t xml:space="preserve">922790612</t>
  </si>
  <si>
    <t xml:space="preserve">oronegro@hoteles-catalonia.es</t>
  </si>
  <si>
    <t xml:space="preserve">269</t>
  </si>
  <si>
    <t xml:space="preserve">HOTEL BEST TENERIFE</t>
  </si>
  <si>
    <t xml:space="preserve">AVENIDA ANTONIO DOMÍNGUEZ ALFONSO, 6 1</t>
  </si>
  <si>
    <t xml:space="preserve">922792890</t>
  </si>
  <si>
    <t xml:space="preserve">recepcion.tenerife@besthotels.es</t>
  </si>
  <si>
    <t xml:space="preserve">hotelbesttenerife.com</t>
  </si>
  <si>
    <t xml:space="preserve">HOTELES LOS DRAGOS</t>
  </si>
  <si>
    <t xml:space="preserve">AVENIDA MARÍTIMA, 25 BAJO</t>
  </si>
  <si>
    <t xml:space="preserve">922862550</t>
  </si>
  <si>
    <t xml:space="preserve">comercial@hoteles-losdragos.com</t>
  </si>
  <si>
    <t xml:space="preserve">HOTEL PARADISE PARK</t>
  </si>
  <si>
    <t xml:space="preserve">C/ HAWAI (OASIS DEL SUR), 2 BAJO; URBANIZACIÓN OASIS DEL SUR</t>
  </si>
  <si>
    <t xml:space="preserve">922889395</t>
  </si>
  <si>
    <t xml:space="preserve">info@hotelparadisepark.com</t>
  </si>
  <si>
    <t xml:space="preserve">CASTELLANO CENTRO</t>
  </si>
  <si>
    <t xml:space="preserve">C/ PEDRO MENDOZA, 36 BAJO</t>
  </si>
  <si>
    <t xml:space="preserve">923016510</t>
  </si>
  <si>
    <t xml:space="preserve">reservascastellanocentro@gmail.com</t>
  </si>
  <si>
    <t xml:space="preserve">restaurantemiramar.es</t>
  </si>
  <si>
    <t xml:space="preserve">CASTELLANO I</t>
  </si>
  <si>
    <t xml:space="preserve">AVENIDA PORTUGAL, 29 BAJO</t>
  </si>
  <si>
    <t xml:space="preserve">923228625</t>
  </si>
  <si>
    <t xml:space="preserve">reservas@hotelescastellano.com</t>
  </si>
  <si>
    <t xml:space="preserve">hotelescastellano.com</t>
  </si>
  <si>
    <t xml:space="preserve">CASTELLANO III</t>
  </si>
  <si>
    <t xml:space="preserve">SAN FRANCISCO JAVIER, 2-4 BAJO</t>
  </si>
  <si>
    <t xml:space="preserve">37003</t>
  </si>
  <si>
    <t xml:space="preserve">923271653</t>
  </si>
  <si>
    <t xml:space="preserve">JCH CONGRESO APARTAMENTOS</t>
  </si>
  <si>
    <t xml:space="preserve">C/ TAHONAS VIEJAS, 4</t>
  </si>
  <si>
    <t xml:space="preserve">923272270</t>
  </si>
  <si>
    <t xml:space="preserve">admon@edificio-congreso.com</t>
  </si>
  <si>
    <t xml:space="preserve">edificio-congreso.com</t>
  </si>
  <si>
    <t xml:space="preserve">HOTEL URBAN SALAMANCA</t>
  </si>
  <si>
    <t xml:space="preserve">C/ SAN FRANCISCO JAVIER, 2-4</t>
  </si>
  <si>
    <t xml:space="preserve">923600278</t>
  </si>
  <si>
    <t xml:space="preserve">info@hotelurbanlamanca.com</t>
  </si>
  <si>
    <t xml:space="preserve">FUENTES DEL TRAMPAL</t>
  </si>
  <si>
    <t xml:space="preserve">AFUERAS, s/n BAJO; FINCA TRAMPAL BALNEARIO</t>
  </si>
  <si>
    <t xml:space="preserve">06488</t>
  </si>
  <si>
    <t xml:space="preserve">CARMONITA</t>
  </si>
  <si>
    <t xml:space="preserve">924123018</t>
  </si>
  <si>
    <t xml:space="preserve">fuentesdeltrampal@telefonica.net</t>
  </si>
  <si>
    <t xml:space="preserve">fuentesdeltrampal.com</t>
  </si>
  <si>
    <t xml:space="preserve">CAMINO DEL ALENTEJO</t>
  </si>
  <si>
    <t xml:space="preserve">CARRETERA TOJERA, KILOMETRO 3, 800</t>
  </si>
  <si>
    <t xml:space="preserve">06518</t>
  </si>
  <si>
    <t xml:space="preserve">LA CODOSERA</t>
  </si>
  <si>
    <t xml:space="preserve">924141854</t>
  </si>
  <si>
    <t xml:space="preserve">reservas@caminodelalentejo.com</t>
  </si>
  <si>
    <t xml:space="preserve">caminodelalentejo.com</t>
  </si>
  <si>
    <t xml:space="preserve">HOTEL LISBOA</t>
  </si>
  <si>
    <t xml:space="preserve">AVENIDA AUGUSTO VÁZQUEZ, 2 BAJO</t>
  </si>
  <si>
    <t xml:space="preserve">06006</t>
  </si>
  <si>
    <t xml:space="preserve">924272354</t>
  </si>
  <si>
    <t xml:space="preserve">recepcion@hotellisboabadajoz.es</t>
  </si>
  <si>
    <t xml:space="preserve">hotellisboabadajoz.es</t>
  </si>
  <si>
    <t xml:space="preserve">HOTEL VELADA MÉRIDA</t>
  </si>
  <si>
    <t xml:space="preserve">AVENIDA REINA SOFÍA, s/n</t>
  </si>
  <si>
    <t xml:space="preserve">924315110</t>
  </si>
  <si>
    <t xml:space="preserve">reservas.merida@hotelesvelada.com</t>
  </si>
  <si>
    <t xml:space="preserve">hotelveladamerida.com</t>
  </si>
  <si>
    <t xml:space="preserve">LOS CAZADORES</t>
  </si>
  <si>
    <t xml:space="preserve">GLORIETA EDUARDO DÍAZ DE TERÁN, 4 BAJO</t>
  </si>
  <si>
    <t xml:space="preserve">924551039</t>
  </si>
  <si>
    <t xml:space="preserve">info@hotelloscazadores.com</t>
  </si>
  <si>
    <t xml:space="preserve">hotelloscazadores.com</t>
  </si>
  <si>
    <t xml:space="preserve">ACOSTA CENTRO</t>
  </si>
  <si>
    <t xml:space="preserve">PLAZA EXTREMADURA, s/n</t>
  </si>
  <si>
    <t xml:space="preserve">924666111</t>
  </si>
  <si>
    <t xml:space="preserve">reservas@hotelacostacentro.com</t>
  </si>
  <si>
    <t xml:space="preserve">hotelacostacentro.com</t>
  </si>
  <si>
    <t xml:space="preserve">REAL CASTILLO</t>
  </si>
  <si>
    <t xml:space="preserve">CARRETERA ANDALUCÍA, KILOMETRO 77, 500</t>
  </si>
  <si>
    <t xml:space="preserve">45760</t>
  </si>
  <si>
    <t xml:space="preserve">LA GUARDIA</t>
  </si>
  <si>
    <t xml:space="preserve">925138346</t>
  </si>
  <si>
    <t xml:space="preserve">info@hotelrealcastillo.com</t>
  </si>
  <si>
    <t xml:space="preserve">hotelrealcastillo.com</t>
  </si>
  <si>
    <t xml:space="preserve">HOSTAL DEL CARDENAL</t>
  </si>
  <si>
    <t xml:space="preserve">PASEO RECAREDO, 24 BAJO</t>
  </si>
  <si>
    <t xml:space="preserve">925224900</t>
  </si>
  <si>
    <t xml:space="preserve">hotel@hoteldelcardenal.com</t>
  </si>
  <si>
    <t xml:space="preserve">hostaldelcardenal.com</t>
  </si>
  <si>
    <t xml:space="preserve">REAL DE ILLESCAS</t>
  </si>
  <si>
    <t xml:space="preserve">SAN ANTÓN, 1 BAJO</t>
  </si>
  <si>
    <t xml:space="preserve">45200</t>
  </si>
  <si>
    <t xml:space="preserve">ILLESCAS</t>
  </si>
  <si>
    <t xml:space="preserve">925541699</t>
  </si>
  <si>
    <t xml:space="preserve">info@hotelrealillescas.es</t>
  </si>
  <si>
    <t xml:space="preserve">hotelrealillescas.es/</t>
  </si>
  <si>
    <t xml:space="preserve">HOTEL DUQUE DE LERMA</t>
  </si>
  <si>
    <t xml:space="preserve">ESPINO, 4 BAJO</t>
  </si>
  <si>
    <t xml:space="preserve">925672967</t>
  </si>
  <si>
    <t xml:space="preserve">info@hotelduquedelerma.com</t>
  </si>
  <si>
    <t xml:space="preserve">PERALES FRONTELO</t>
  </si>
  <si>
    <t xml:space="preserve">AVENIDA PÍO XII, 3 BAJO; ASCENSOR</t>
  </si>
  <si>
    <t xml:space="preserve">45600</t>
  </si>
  <si>
    <t xml:space="preserve">TALAVERA DE LA REINA</t>
  </si>
  <si>
    <t xml:space="preserve">925803900</t>
  </si>
  <si>
    <t xml:space="preserve">peralesfrontelo@telefonica.net</t>
  </si>
  <si>
    <t xml:space="preserve">peralesfrontelosl.com</t>
  </si>
  <si>
    <t xml:space="preserve">COMPLEJO THE DREAMS</t>
  </si>
  <si>
    <t xml:space="preserve">EMBALSE CAZALEGAS, KILOMETRO 4</t>
  </si>
  <si>
    <t xml:space="preserve">45683</t>
  </si>
  <si>
    <t xml:space="preserve">CAZALEGAS</t>
  </si>
  <si>
    <t xml:space="preserve">925872625</t>
  </si>
  <si>
    <t xml:space="preserve">contacto@complejothedreams.com</t>
  </si>
  <si>
    <t xml:space="preserve">complejothedreams.com</t>
  </si>
  <si>
    <t xml:space="preserve">HOTEL RURAL EL LAGAR</t>
  </si>
  <si>
    <t xml:space="preserve">PLAZA CONSTITUCIÓN, s/n</t>
  </si>
  <si>
    <t xml:space="preserve">13003</t>
  </si>
  <si>
    <t xml:space="preserve">926 64 89 51</t>
  </si>
  <si>
    <t xml:space="preserve">info@hotelruralellagar.com</t>
  </si>
  <si>
    <t xml:space="preserve">OSCAR MOLINA HELLIN</t>
  </si>
  <si>
    <t xml:space="preserve">AVENIDA ENCINAS (URBANIZACIÓN SERNA DE PALACIO), 2</t>
  </si>
  <si>
    <t xml:space="preserve">926307366</t>
  </si>
  <si>
    <t xml:space="preserve">molinahellin@gmail.com</t>
  </si>
  <si>
    <t xml:space="preserve">oscarmolinahellin.com</t>
  </si>
  <si>
    <t xml:space="preserve">RESTAURANTE LA TEJA</t>
  </si>
  <si>
    <t xml:space="preserve">CARRETERA VISO DEL MARQUÉS, s/n 0 COMUNIDAD REAL</t>
  </si>
  <si>
    <t xml:space="preserve">13739</t>
  </si>
  <si>
    <t xml:space="preserve">VISO DEL MARQUÉS</t>
  </si>
  <si>
    <t xml:space="preserve">926339264</t>
  </si>
  <si>
    <t xml:space="preserve">ruralmirasierra@hotmail.com</t>
  </si>
  <si>
    <t xml:space="preserve">restaurantelateja.com</t>
  </si>
  <si>
    <t xml:space="preserve">HOTEL EL PUERTO</t>
  </si>
  <si>
    <t xml:space="preserve">13650</t>
  </si>
  <si>
    <t xml:space="preserve">PUERTO LÁPICE</t>
  </si>
  <si>
    <t xml:space="preserve">926583050</t>
  </si>
  <si>
    <t xml:space="preserve">info@hotelpuertolapice.com</t>
  </si>
  <si>
    <t xml:space="preserve">hotelpuertolapice.com</t>
  </si>
  <si>
    <t xml:space="preserve">LA POSADA DEL CORRALÓN</t>
  </si>
  <si>
    <t xml:space="preserve">C/ HERNÁN CORTÉS, 11</t>
  </si>
  <si>
    <t xml:space="preserve">13116</t>
  </si>
  <si>
    <t xml:space="preserve">ALCOBA</t>
  </si>
  <si>
    <t xml:space="preserve">926770262</t>
  </si>
  <si>
    <t xml:space="preserve">anchurones13@yahoo.es</t>
  </si>
  <si>
    <t xml:space="preserve">posadadelcorralon.com</t>
  </si>
  <si>
    <t xml:space="preserve">LA POSADA DE ALMAGRO HOTEL RURAL</t>
  </si>
  <si>
    <t xml:space="preserve">GRAN MAESTRE, 5 BAJO</t>
  </si>
  <si>
    <t xml:space="preserve">926882244</t>
  </si>
  <si>
    <t xml:space="preserve">info@lapodadealmagrohotelrural.com</t>
  </si>
  <si>
    <t xml:space="preserve">laposadadealmagro.com</t>
  </si>
  <si>
    <t xml:space="preserve">LOS BARRUECOS</t>
  </si>
  <si>
    <t xml:space="preserve">CARRETERA MALPARTIDA DE CÁCERES, KILOMETRO 59</t>
  </si>
  <si>
    <t xml:space="preserve">927276530</t>
  </si>
  <si>
    <t xml:space="preserve">reservas@hotellosbarruecos.com</t>
  </si>
  <si>
    <t xml:space="preserve">hotellosbarruecos.com</t>
  </si>
  <si>
    <t xml:space="preserve">DE BROZAS</t>
  </si>
  <si>
    <t xml:space="preserve">CAMINO SAN GREGORIO, s/n BAJO(BALNEARIO SAN GREGOR</t>
  </si>
  <si>
    <t xml:space="preserve">10950</t>
  </si>
  <si>
    <t xml:space="preserve">BROZAS</t>
  </si>
  <si>
    <t xml:space="preserve">927488005</t>
  </si>
  <si>
    <t xml:space="preserve">info@debrozas.com</t>
  </si>
  <si>
    <t xml:space="preserve">balneariodebrozas.com</t>
  </si>
  <si>
    <t xml:space="preserve">HOTEL SAN CRISTOBAL</t>
  </si>
  <si>
    <t xml:space="preserve">CARRETERA DISSEMINAT CIUDAD RODRIGO, KILOMETRO 36'600 BAJO; K; KILOMETRO 33.600 HOTEL S.C</t>
  </si>
  <si>
    <t xml:space="preserve">10800</t>
  </si>
  <si>
    <t xml:space="preserve">CORIA</t>
  </si>
  <si>
    <t xml:space="preserve">927501412</t>
  </si>
  <si>
    <t xml:space="preserve">info@hotelsancristobal.net</t>
  </si>
  <si>
    <t xml:space="preserve">hotelsancristobal.net</t>
  </si>
  <si>
    <t xml:space="preserve">BLUECITY MÉRIDA PALACE</t>
  </si>
  <si>
    <t xml:space="preserve">PLAZA ESPAÑA, 19 BAJO; SOL MELIA S A</t>
  </si>
  <si>
    <t xml:space="preserve">927627366</t>
  </si>
  <si>
    <t xml:space="preserve">info@bluecityméridapalace.com</t>
  </si>
  <si>
    <t xml:space="preserve">hotelmeridapalace.com</t>
  </si>
  <si>
    <t xml:space="preserve">MARINA SUITES TURÍSTICO</t>
  </si>
  <si>
    <t xml:space="preserve">C/ JUAN DÍAZ RODRÍGUEZ, 10 BAJO; PAS.PUERTO-URBANIZACIÓN PUERTO</t>
  </si>
  <si>
    <t xml:space="preserve">928153015</t>
  </si>
  <si>
    <t xml:space="preserve">recepcion@marinasuitesgrancanaria.com</t>
  </si>
  <si>
    <t xml:space="preserve">marinagrancanaria.com</t>
  </si>
  <si>
    <t xml:space="preserve">LOPESAN BAOBAB RESORT</t>
  </si>
  <si>
    <t xml:space="preserve">MAR ADRIÁTICO, 1 MELONERAS</t>
  </si>
  <si>
    <t xml:space="preserve">928154400</t>
  </si>
  <si>
    <t xml:space="preserve">info@lopenbaobabresort.com</t>
  </si>
  <si>
    <t xml:space="preserve">677</t>
  </si>
  <si>
    <t xml:space="preserve">ÁNGEL PADRÓN DIEPPA</t>
  </si>
  <si>
    <t xml:space="preserve">C/ PRINCESA DACIL, 25 BAJO</t>
  </si>
  <si>
    <t xml:space="preserve">928354882</t>
  </si>
  <si>
    <t xml:space="preserve">info@ángelpadróndieppa.com</t>
  </si>
  <si>
    <t xml:space="preserve">VENUS STAR RESORT</t>
  </si>
  <si>
    <t xml:space="preserve">C/ EINSTEIN, 4</t>
  </si>
  <si>
    <t xml:space="preserve">928392051</t>
  </si>
  <si>
    <t xml:space="preserve">contact@venus-star-resort.com</t>
  </si>
  <si>
    <t xml:space="preserve">venus-star-resort.com</t>
  </si>
  <si>
    <t xml:space="preserve">APARTHOTEL SUN PARK</t>
  </si>
  <si>
    <t xml:space="preserve">C/ JANUBIO, 3</t>
  </si>
  <si>
    <t xml:space="preserve">928519285</t>
  </si>
  <si>
    <t xml:space="preserve">info@aparthotelsunpark.com</t>
  </si>
  <si>
    <t xml:space="preserve">FUERTEVENTURA PLAYA</t>
  </si>
  <si>
    <t xml:space="preserve">C/ JAHN REISEN, 1</t>
  </si>
  <si>
    <t xml:space="preserve">928547097</t>
  </si>
  <si>
    <t xml:space="preserve">fueplaya@sunandbeachhotels.com</t>
  </si>
  <si>
    <t xml:space="preserve">sunandbeachhotels.com</t>
  </si>
  <si>
    <t xml:space="preserve">300</t>
  </si>
  <si>
    <t xml:space="preserve">MARINA BAYVIEW</t>
  </si>
  <si>
    <t xml:space="preserve">AVENIDA GUAYADEQUE, 3 BAJO</t>
  </si>
  <si>
    <t xml:space="preserve">928560300</t>
  </si>
  <si>
    <t xml:space="preserve">booking@marinagrancanaria.com</t>
  </si>
  <si>
    <t xml:space="preserve">EL GRECO</t>
  </si>
  <si>
    <t xml:space="preserve">OLÍMPICOS DORESTE Y MOLINA, 38 BAJO</t>
  </si>
  <si>
    <t xml:space="preserve">928560356</t>
  </si>
  <si>
    <t xml:space="preserve">reservas@elgrecopuertorico.com</t>
  </si>
  <si>
    <t xml:space="preserve">elgrecopuertorico.com</t>
  </si>
  <si>
    <t xml:space="preserve">HOTEL GRAND TEGUISE PLAYA</t>
  </si>
  <si>
    <t xml:space="preserve">AVENIDA JABLILLO, s/n</t>
  </si>
  <si>
    <t xml:space="preserve">928590007</t>
  </si>
  <si>
    <t xml:space="preserve">reservas@teguiseplaya.com</t>
  </si>
  <si>
    <t xml:space="preserve">teguiseplayahotel.com</t>
  </si>
  <si>
    <t xml:space="preserve">311</t>
  </si>
  <si>
    <t xml:space="preserve">APARTAMENTOS FICUS</t>
  </si>
  <si>
    <t xml:space="preserve">HERVIDEROS, 10 BAJO</t>
  </si>
  <si>
    <t xml:space="preserve">928590293</t>
  </si>
  <si>
    <t xml:space="preserve">recepcion@apartamentosficus.com</t>
  </si>
  <si>
    <t xml:space="preserve">apartamentosficus.com</t>
  </si>
  <si>
    <t xml:space="preserve">TEJEDA RURALIA</t>
  </si>
  <si>
    <t xml:space="preserve">PLAZA NUESTRA SEÑORA DEL SOCORRO, s/n s/n</t>
  </si>
  <si>
    <t xml:space="preserve">35360</t>
  </si>
  <si>
    <t xml:space="preserve">928666422</t>
  </si>
  <si>
    <t xml:space="preserve">reservas@hotelfondadelatea.com</t>
  </si>
  <si>
    <t xml:space="preserve">hotelfondadelatea.com</t>
  </si>
  <si>
    <t xml:space="preserve">JARDIN DEL ATLANTICO</t>
  </si>
  <si>
    <t xml:space="preserve">C/ SAN CRISTÓBAL DE LA LAGUNA, 9 BAJO; LOCAL H.JARDÍN DEL ATLANT</t>
  </si>
  <si>
    <t xml:space="preserve">928760866</t>
  </si>
  <si>
    <t xml:space="preserve">info@jardindelatlantico.com</t>
  </si>
  <si>
    <t xml:space="preserve">southeuropehotels.com</t>
  </si>
  <si>
    <t xml:space="preserve">334</t>
  </si>
  <si>
    <t xml:space="preserve">LANZAROTE PARADISE</t>
  </si>
  <si>
    <t xml:space="preserve">ARGENTINA, s/n PARCELA 3 18-22</t>
  </si>
  <si>
    <t xml:space="preserve">928826088</t>
  </si>
  <si>
    <t xml:space="preserve">reservasparadise@tabaibagroup.com</t>
  </si>
  <si>
    <t xml:space="preserve">lanzaroteparadise.net</t>
  </si>
  <si>
    <t xml:space="preserve">EL MIRADOR DE FUERTEVENTURA</t>
  </si>
  <si>
    <t xml:space="preserve">CARRETERA PLAYA BLANCA, 45</t>
  </si>
  <si>
    <t xml:space="preserve">928851757</t>
  </si>
  <si>
    <t xml:space="preserve">reservas@hotelelmiradorftv.com</t>
  </si>
  <si>
    <t xml:space="preserve">hotelelmiradorftv.com</t>
  </si>
  <si>
    <t xml:space="preserve">LABRANDA BAHÍA DE LOBOS</t>
  </si>
  <si>
    <t xml:space="preserve">C/ GRAN CANARIA, 2</t>
  </si>
  <si>
    <t xml:space="preserve">928867029</t>
  </si>
  <si>
    <t xml:space="preserve">info@labrandabahíadelobos.com</t>
  </si>
  <si>
    <t xml:space="preserve">hotelbahiadelobos.com</t>
  </si>
  <si>
    <t xml:space="preserve">308</t>
  </si>
  <si>
    <t xml:space="preserve">ATLANTIC GARDEN</t>
  </si>
  <si>
    <t xml:space="preserve">C/ GRAN CANARIA, 4 BAJO; APARTAMENTO ATLANTICO PLAYA</t>
  </si>
  <si>
    <t xml:space="preserve">928867160</t>
  </si>
  <si>
    <t xml:space="preserve">info@atlanticgarden.com</t>
  </si>
  <si>
    <t xml:space="preserve">HOTEL VACANZY URBAN BOUTIQUE - ADULTS ONLY</t>
  </si>
  <si>
    <t xml:space="preserve">C/ EL PORIL, 2</t>
  </si>
  <si>
    <t xml:space="preserve">928867945</t>
  </si>
  <si>
    <t xml:space="preserve">info@vacanzycollection.com</t>
  </si>
  <si>
    <t xml:space="preserve">vacanzycollection.com</t>
  </si>
  <si>
    <t xml:space="preserve">SITGES ROYAL ROOMS</t>
  </si>
  <si>
    <t xml:space="preserve">CARRER SANT BONAVENTURA, 14 1-2</t>
  </si>
  <si>
    <t xml:space="preserve">93 811 15 15</t>
  </si>
  <si>
    <t xml:space="preserve">info@sitgesroyalrooms.com</t>
  </si>
  <si>
    <t xml:space="preserve">sitgesroyalrooms.com/</t>
  </si>
  <si>
    <t xml:space="preserve">APARTHOTEL BARDON</t>
  </si>
  <si>
    <t xml:space="preserve">PASSEIG TRAMUNTANA, 39</t>
  </si>
  <si>
    <t xml:space="preserve">931010035</t>
  </si>
  <si>
    <t xml:space="preserve">info@aparthotelbardon.com</t>
  </si>
  <si>
    <t xml:space="preserve">aparthotelbardon.com/</t>
  </si>
  <si>
    <t xml:space="preserve">GRUPOTEL GRAN VÍA 678</t>
  </si>
  <si>
    <t xml:space="preserve">HB-004421</t>
  </si>
  <si>
    <t xml:space="preserve">GRAN VIA GRAN VÍA CORTS CATALANES, 678 BAJO; WAGONLITS-SAVIA</t>
  </si>
  <si>
    <t xml:space="preserve">931924560</t>
  </si>
  <si>
    <t xml:space="preserve">granvia678@grupotel.com</t>
  </si>
  <si>
    <t xml:space="preserve">grupotelgranva678.com</t>
  </si>
  <si>
    <t xml:space="preserve">CATALONIA CASTELLNOU</t>
  </si>
  <si>
    <t xml:space="preserve">HB-003785</t>
  </si>
  <si>
    <t xml:space="preserve">CASTELLNOU, 61 BAJO</t>
  </si>
  <si>
    <t xml:space="preserve">08017</t>
  </si>
  <si>
    <t xml:space="preserve">932030550</t>
  </si>
  <si>
    <t xml:space="preserve">castellnou.reservas@hoteles-catalonia.es</t>
  </si>
  <si>
    <t xml:space="preserve">CATALONIA MIKADO</t>
  </si>
  <si>
    <t xml:space="preserve">HB-003754</t>
  </si>
  <si>
    <t xml:space="preserve">PASSEIG BONANOVA, 58 EDIFICIO BAJO</t>
  </si>
  <si>
    <t xml:space="preserve">932114166</t>
  </si>
  <si>
    <t xml:space="preserve">mikado.reservas@hoteles-catalonia.es</t>
  </si>
  <si>
    <t xml:space="preserve">CATALONIA BARCELONA 505</t>
  </si>
  <si>
    <t xml:space="preserve">HB-003795</t>
  </si>
  <si>
    <t xml:space="preserve">CARRER MUNTANER, 505 EDIFICIO BAJO</t>
  </si>
  <si>
    <t xml:space="preserve">932128012</t>
  </si>
  <si>
    <t xml:space="preserve">barcelona505@hoteles-catalonia.es</t>
  </si>
  <si>
    <t xml:space="preserve">PASEO DE GRACIA</t>
  </si>
  <si>
    <t xml:space="preserve">HB-003252</t>
  </si>
  <si>
    <t xml:space="preserve">PASSEIG GRÀCIA, 102 LOCAL</t>
  </si>
  <si>
    <t xml:space="preserve">932150603</t>
  </si>
  <si>
    <t xml:space="preserve">info@hotelpaseodegracia.es</t>
  </si>
  <si>
    <t xml:space="preserve">hotelpaseodegracia.es</t>
  </si>
  <si>
    <t xml:space="preserve">LUISA GIMENO CARRERAS</t>
  </si>
  <si>
    <t xml:space="preserve">932155824</t>
  </si>
  <si>
    <t xml:space="preserve">info@luigimenocarreras.com</t>
  </si>
  <si>
    <t xml:space="preserve">CATALONIA PARK GÜELL</t>
  </si>
  <si>
    <t xml:space="preserve">HB-003790</t>
  </si>
  <si>
    <t xml:space="preserve">PASSEIG MARE DE DÉU DEL COLL, 10 BAJO; H. CATALONIA RUBENS</t>
  </si>
  <si>
    <t xml:space="preserve">932191204</t>
  </si>
  <si>
    <t xml:space="preserve">info@cataloniaparkgüell.com</t>
  </si>
  <si>
    <t xml:space="preserve">141</t>
  </si>
  <si>
    <t xml:space="preserve">CATALONIA BORN</t>
  </si>
  <si>
    <t xml:space="preserve">HB-004410</t>
  </si>
  <si>
    <t xml:space="preserve">CARRER REC COMTAL, 16 - 18 BAJO; DUPLICADO 16-18; CATALONIA PRINCIPAL</t>
  </si>
  <si>
    <t xml:space="preserve">princesa@hoteles-catalonia.es</t>
  </si>
  <si>
    <t xml:space="preserve">APARTHOTEL AMÉRICA</t>
  </si>
  <si>
    <t xml:space="preserve">PASSATGE VILARET, 13</t>
  </si>
  <si>
    <t xml:space="preserve">932460402</t>
  </si>
  <si>
    <t xml:space="preserve">info@aparthotelamérica.com</t>
  </si>
  <si>
    <t xml:space="preserve">CATALONIA ALBENIZ</t>
  </si>
  <si>
    <t xml:space="preserve">HB-003939</t>
  </si>
  <si>
    <t xml:space="preserve">CARRER ARAGÓ, 591-593</t>
  </si>
  <si>
    <t xml:space="preserve">932652626</t>
  </si>
  <si>
    <t xml:space="preserve">albeniz@hoteles-catalonia.es</t>
  </si>
  <si>
    <t xml:space="preserve">EXE LAIETANA PALACE</t>
  </si>
  <si>
    <t xml:space="preserve">HB-004101</t>
  </si>
  <si>
    <t xml:space="preserve">VIA VIA LAIETANA, 17</t>
  </si>
  <si>
    <t xml:space="preserve">932687942</t>
  </si>
  <si>
    <t xml:space="preserve">info@exelaietanapalace.com</t>
  </si>
  <si>
    <t xml:space="preserve">exelaietanapalace.com</t>
  </si>
  <si>
    <t xml:space="preserve">DUQUESA DE CARDONA</t>
  </si>
  <si>
    <t xml:space="preserve">HB-004147</t>
  </si>
  <si>
    <t xml:space="preserve">PASSEIG COLOM, 12 BAJO; HOTEL DUQUESA DE CARDENAL</t>
  </si>
  <si>
    <t xml:space="preserve">932689090</t>
  </si>
  <si>
    <t xml:space="preserve">info@hduquesadecardona.com</t>
  </si>
  <si>
    <t xml:space="preserve">hduquesadecardona.com</t>
  </si>
  <si>
    <t xml:space="preserve">CATALONIA AVINYO</t>
  </si>
  <si>
    <t xml:space="preserve">AVINYÓ, 16 BAJO</t>
  </si>
  <si>
    <t xml:space="preserve">932702171</t>
  </si>
  <si>
    <t xml:space="preserve">avinyo@hoteles-catalonia.com</t>
  </si>
  <si>
    <t xml:space="preserve">CATALONIA PASSEIG DE GRÁCIA</t>
  </si>
  <si>
    <t xml:space="preserve">HB-004535</t>
  </si>
  <si>
    <t xml:space="preserve">GRAN VÍA CORTS CATALANES, 644</t>
  </si>
  <si>
    <t xml:space="preserve">932702735</t>
  </si>
  <si>
    <t xml:space="preserve">passeigdegracia@hoteles-catalonia.es</t>
  </si>
  <si>
    <t xml:space="preserve">CATALONIA BERNA</t>
  </si>
  <si>
    <t xml:space="preserve">ROGER DE LLÚRIA, 60</t>
  </si>
  <si>
    <t xml:space="preserve">932720050</t>
  </si>
  <si>
    <t xml:space="preserve">berna@hoteles-catalonia.es</t>
  </si>
  <si>
    <t xml:space="preserve">GRAND HOTEL CENTRAL</t>
  </si>
  <si>
    <t xml:space="preserve">HB-004280</t>
  </si>
  <si>
    <t xml:space="preserve">VIA VIA LAIETANA, 30</t>
  </si>
  <si>
    <t xml:space="preserve">932957900</t>
  </si>
  <si>
    <t xml:space="preserve">info@grandhotelcentral.com</t>
  </si>
  <si>
    <t xml:space="preserve">grandhotelcentral.com</t>
  </si>
  <si>
    <t xml:space="preserve">HOTEL EL RACO DE LA PINTORA</t>
  </si>
  <si>
    <t xml:space="preserve">URBANIZACIÓN MONTE JÚCAR, 9 BAJO</t>
  </si>
  <si>
    <t xml:space="preserve">46260</t>
  </si>
  <si>
    <t xml:space="preserve">ALBERIC</t>
  </si>
  <si>
    <t xml:space="preserve">933 28 74 19</t>
  </si>
  <si>
    <t xml:space="preserve">contacto@elracodelapintora.com</t>
  </si>
  <si>
    <t xml:space="preserve">elracodelapintora.com</t>
  </si>
  <si>
    <t xml:space="preserve">CATALONIA PLAZA CATALUNYA</t>
  </si>
  <si>
    <t xml:space="preserve">HB-003846</t>
  </si>
  <si>
    <t xml:space="preserve">CARRER BERGARA, 11</t>
  </si>
  <si>
    <t xml:space="preserve">933015151</t>
  </si>
  <si>
    <t xml:space="preserve">catalunya@cataloniahotels.com</t>
  </si>
  <si>
    <t xml:space="preserve">HUSA INTERNACIONAL</t>
  </si>
  <si>
    <t xml:space="preserve">CARRER LA RAMBLA, 78-80 BAJO(HOTEL)</t>
  </si>
  <si>
    <t xml:space="preserve">933022566</t>
  </si>
  <si>
    <t xml:space="preserve">hinternacional@husa.es</t>
  </si>
  <si>
    <t xml:space="preserve">husainternacional.com</t>
  </si>
  <si>
    <t xml:space="preserve">BARCELONA CATEDRAL</t>
  </si>
  <si>
    <t xml:space="preserve">CARRER CAPELLANS, 4 BAJO; HOTEL</t>
  </si>
  <si>
    <t xml:space="preserve">933042255</t>
  </si>
  <si>
    <t xml:space="preserve">hotel@barcelonacatedral.com</t>
  </si>
  <si>
    <t xml:space="preserve">barcelonacatedral.com</t>
  </si>
  <si>
    <t xml:space="preserve">UNICO HOTELS</t>
  </si>
  <si>
    <t xml:space="preserve">933104363</t>
  </si>
  <si>
    <t xml:space="preserve">CATALONIA RAMBLAS</t>
  </si>
  <si>
    <t xml:space="preserve">HB-004379</t>
  </si>
  <si>
    <t xml:space="preserve">CARRER PELAI, 28 BAJO; RECEPCION</t>
  </si>
  <si>
    <t xml:space="preserve">933168400</t>
  </si>
  <si>
    <t xml:space="preserve">ramblas@hoteles-catalonia.es</t>
  </si>
  <si>
    <t xml:space="preserve">MUSIK BOUTIQUE HOTEL</t>
  </si>
  <si>
    <t xml:space="preserve">HB-004538</t>
  </si>
  <si>
    <t xml:space="preserve">CARRER DE SANT PERE MÉS BAIX, 62 BAJO</t>
  </si>
  <si>
    <t xml:space="preserve">933196268</t>
  </si>
  <si>
    <t xml:space="preserve">ad@dig-capital.com</t>
  </si>
  <si>
    <t xml:space="preserve">musikboutiquehotel.es</t>
  </si>
  <si>
    <t xml:space="preserve">CATALONIA RIGOLETTO</t>
  </si>
  <si>
    <t xml:space="preserve">HB-004346</t>
  </si>
  <si>
    <t xml:space="preserve">SABINO ARANA, 22</t>
  </si>
  <si>
    <t xml:space="preserve">933391999</t>
  </si>
  <si>
    <t xml:space="preserve">rigoletto@hoteles-catalonia.es</t>
  </si>
  <si>
    <t xml:space="preserve">CATALONIA PORT</t>
  </si>
  <si>
    <t xml:space="preserve">HB-004432</t>
  </si>
  <si>
    <t xml:space="preserve">AMPLE, 1 BAJO</t>
  </si>
  <si>
    <t xml:space="preserve">933424244</t>
  </si>
  <si>
    <t xml:space="preserve">info@cataloniaport.com</t>
  </si>
  <si>
    <t xml:space="preserve">CATALONIA CATEDRAL</t>
  </si>
  <si>
    <t xml:space="preserve">HB-004515</t>
  </si>
  <si>
    <t xml:space="preserve">ARCS, 10 BAJO</t>
  </si>
  <si>
    <t xml:space="preserve">933436775</t>
  </si>
  <si>
    <t xml:space="preserve">catedral@hoteles-catalonia.es</t>
  </si>
  <si>
    <t xml:space="preserve">ARCS, 10</t>
  </si>
  <si>
    <t xml:space="preserve">HOTEL SUNOTEL JUNIOR</t>
  </si>
  <si>
    <t xml:space="preserve">CARRER LORETO, 10</t>
  </si>
  <si>
    <t xml:space="preserve">933633501</t>
  </si>
  <si>
    <t xml:space="preserve">info@hotelsunoteljunior.com</t>
  </si>
  <si>
    <t xml:space="preserve">sunoteljunior.com/en/</t>
  </si>
  <si>
    <t xml:space="preserve">CATALONIA ROMA</t>
  </si>
  <si>
    <t xml:space="preserve">HB-003873</t>
  </si>
  <si>
    <t xml:space="preserve">AVINGUDA ROMA, 31 BAJO; H. CATALONIA ROMA</t>
  </si>
  <si>
    <t xml:space="preserve">934106633</t>
  </si>
  <si>
    <t xml:space="preserve">roma@hoteles-catalonia.es</t>
  </si>
  <si>
    <t xml:space="preserve">RULOCARS</t>
  </si>
  <si>
    <t xml:space="preserve">AVINGUDA ROMA, 1</t>
  </si>
  <si>
    <t xml:space="preserve">934145606</t>
  </si>
  <si>
    <t xml:space="preserve">wowhostelbarcelona@gmail.com</t>
  </si>
  <si>
    <t xml:space="preserve">rulocars.negocio.site</t>
  </si>
  <si>
    <t xml:space="preserve">CATALONIA DIAGONAL CENTRO</t>
  </si>
  <si>
    <t xml:space="preserve">HB-003918</t>
  </si>
  <si>
    <t xml:space="preserve">CARRER BALMES, 142-146 EDIFICIO BAJO</t>
  </si>
  <si>
    <t xml:space="preserve">934159090</t>
  </si>
  <si>
    <t xml:space="preserve">diagonalcentro@hoteles-catalonia.es</t>
  </si>
  <si>
    <t xml:space="preserve">NUEVO TRIUNFO</t>
  </si>
  <si>
    <t xml:space="preserve">CARRER CABANES, 34 BAJO; .</t>
  </si>
  <si>
    <t xml:space="preserve">934425933</t>
  </si>
  <si>
    <t xml:space="preserve">info@hotelnuevotriunfo.com</t>
  </si>
  <si>
    <t xml:space="preserve">hotelnuevotriunfo.com</t>
  </si>
  <si>
    <t xml:space="preserve">SB DIAGONAL ZERO</t>
  </si>
  <si>
    <t xml:space="preserve">PLAZA LLEVANT, s/n</t>
  </si>
  <si>
    <t xml:space="preserve">935078000</t>
  </si>
  <si>
    <t xml:space="preserve">diagonalzero@sbhotels.es</t>
  </si>
  <si>
    <t xml:space="preserve">hoteldiagonalzero.com</t>
  </si>
  <si>
    <t xml:space="preserve">262</t>
  </si>
  <si>
    <t xml:space="preserve">HOTEL REC BARCELONA</t>
  </si>
  <si>
    <t xml:space="preserve">HB-004769</t>
  </si>
  <si>
    <t xml:space="preserve">CARRER REC COMTAL, 19</t>
  </si>
  <si>
    <t xml:space="preserve">935569960</t>
  </si>
  <si>
    <t xml:space="preserve">hotelrec@nnhotels.com</t>
  </si>
  <si>
    <t xml:space="preserve">hotelrecbarcelona.com</t>
  </si>
  <si>
    <t xml:space="preserve">HOTEL CANAL OLÍMPIC</t>
  </si>
  <si>
    <t xml:space="preserve">HB-004065</t>
  </si>
  <si>
    <t xml:space="preserve">CARRER GINESTA, 13 BAJO; DUPLICADO 11-13</t>
  </si>
  <si>
    <t xml:space="preserve">info@hotelcanalolimpic.com</t>
  </si>
  <si>
    <t xml:space="preserve">hotelcanalolimpic.com</t>
  </si>
  <si>
    <t xml:space="preserve">DEL GOLF</t>
  </si>
  <si>
    <t xml:space="preserve">AVINGUDA CANADÀ, 80-90</t>
  </si>
  <si>
    <t xml:space="preserve">08173</t>
  </si>
  <si>
    <t xml:space="preserve">936743745</t>
  </si>
  <si>
    <t xml:space="preserve">reservas@aparthoteldelgolf.com</t>
  </si>
  <si>
    <t xml:space="preserve">aparthoteldelgolf.com</t>
  </si>
  <si>
    <t xml:space="preserve">HOTEL TERRASSA PARK</t>
  </si>
  <si>
    <t xml:space="preserve">AVINGUDA SANTA EULÀLIA, 236 BAJO; HOTEL</t>
  </si>
  <si>
    <t xml:space="preserve">08223</t>
  </si>
  <si>
    <t xml:space="preserve">TERRASSA</t>
  </si>
  <si>
    <t xml:space="preserve">937004400</t>
  </si>
  <si>
    <t xml:space="preserve">info@hotelterrassapark.com</t>
  </si>
  <si>
    <t xml:space="preserve">hotelterrassapark.com</t>
  </si>
  <si>
    <t xml:space="preserve">CATALONIA GRAN HOTEL VERDI</t>
  </si>
  <si>
    <t xml:space="preserve">HB-003957</t>
  </si>
  <si>
    <t xml:space="preserve">AVINGUDA FRANCESC MACIÀ, 62</t>
  </si>
  <si>
    <t xml:space="preserve">08208</t>
  </si>
  <si>
    <t xml:space="preserve">SABADELL</t>
  </si>
  <si>
    <t xml:space="preserve">937231111</t>
  </si>
  <si>
    <t xml:space="preserve">verdi@hoteles-catalonia.es</t>
  </si>
  <si>
    <t xml:space="preserve">VILA DE PREMIA</t>
  </si>
  <si>
    <t xml:space="preserve">HB-004018</t>
  </si>
  <si>
    <t xml:space="preserve">CAMI RAL, 69 BAJO</t>
  </si>
  <si>
    <t xml:space="preserve">08330</t>
  </si>
  <si>
    <t xml:space="preserve">PREMIÀ DE MAR</t>
  </si>
  <si>
    <t xml:space="preserve">937525407</t>
  </si>
  <si>
    <t xml:space="preserve">info@hotelviladepremia.com</t>
  </si>
  <si>
    <t xml:space="preserve">hotelviladepremia.com</t>
  </si>
  <si>
    <t xml:space="preserve">URH CIUTAT DE MATARÓ</t>
  </si>
  <si>
    <t xml:space="preserve">HB-003910</t>
  </si>
  <si>
    <t xml:space="preserve">CAMI RAL, 648</t>
  </si>
  <si>
    <t xml:space="preserve">urhciutatdemataro.com</t>
  </si>
  <si>
    <t xml:space="preserve">EUROPA SPLASH</t>
  </si>
  <si>
    <t xml:space="preserve">HB-003387</t>
  </si>
  <si>
    <t xml:space="preserve">PASSEIG MARÍTIM, 76-78 BAJO; DUPLICADO 76-78; LOCAL 2-H.EUROP</t>
  </si>
  <si>
    <t xml:space="preserve">937619695</t>
  </si>
  <si>
    <t xml:space="preserve">reserves@hoteleuropasplash.net</t>
  </si>
  <si>
    <t xml:space="preserve">hoteleuropasplash.net</t>
  </si>
  <si>
    <t xml:space="preserve">STELLA &amp; SPA</t>
  </si>
  <si>
    <t xml:space="preserve">HB-000948</t>
  </si>
  <si>
    <t xml:space="preserve">CARRER PUNTAIRES, 1 BAJO; HOTEL STELLA</t>
  </si>
  <si>
    <t xml:space="preserve">08397</t>
  </si>
  <si>
    <t xml:space="preserve">PINEDA DE MAR</t>
  </si>
  <si>
    <t xml:space="preserve">937671452</t>
  </si>
  <si>
    <t xml:space="preserve">info@stella&amp;spa.com</t>
  </si>
  <si>
    <t xml:space="preserve">hotelstellapineda.com</t>
  </si>
  <si>
    <t xml:space="preserve">ALEGRIA BARRANCO</t>
  </si>
  <si>
    <t xml:space="preserve">AVENIDA SANTIAGO PUIG (CPJ. HOTELERO PARQUE SANTIAGO I), 3</t>
  </si>
  <si>
    <t xml:space="preserve">937678684</t>
  </si>
  <si>
    <t xml:space="preserve">hello@alegria-hotels.com</t>
  </si>
  <si>
    <t xml:space="preserve">alegria-hotels.com/es</t>
  </si>
  <si>
    <t xml:space="preserve">BASIC</t>
  </si>
  <si>
    <t xml:space="preserve">HB-004127</t>
  </si>
  <si>
    <t xml:space="preserve">CARRER TREPAT (POLIGONO INSDUSTRIAL CLOT DE MOJA), 5 BAJO (POLIGONO INSDUSTRIAL CLOT DE M</t>
  </si>
  <si>
    <t xml:space="preserve">08734</t>
  </si>
  <si>
    <t xml:space="preserve">OLÈRDOLA</t>
  </si>
  <si>
    <t xml:space="preserve">938173993</t>
  </si>
  <si>
    <t xml:space="preserve">info@basichotelpenedes.com</t>
  </si>
  <si>
    <t xml:space="preserve">basichotelpenedes.com</t>
  </si>
  <si>
    <t xml:space="preserve">BROQUETAS</t>
  </si>
  <si>
    <t xml:space="preserve">HB-000164</t>
  </si>
  <si>
    <t xml:space="preserve">PLAÇA FONT DEL LLEÓ, 1</t>
  </si>
  <si>
    <t xml:space="preserve">08140</t>
  </si>
  <si>
    <t xml:space="preserve">CALDES DE MONTBUI</t>
  </si>
  <si>
    <t xml:space="preserve">938650100</t>
  </si>
  <si>
    <t xml:space="preserve">info@rvhotels.es</t>
  </si>
  <si>
    <t xml:space="preserve">balnearibroquetas.com</t>
  </si>
  <si>
    <t xml:space="preserve">VILA DE CALDES</t>
  </si>
  <si>
    <t xml:space="preserve">HB-003955</t>
  </si>
  <si>
    <t xml:space="preserve">PLAÇA ÀNGEL, 5</t>
  </si>
  <si>
    <t xml:space="preserve">938654100</t>
  </si>
  <si>
    <t xml:space="preserve">recepcio.v@grupbroquetas.com</t>
  </si>
  <si>
    <t xml:space="preserve">hotelviladecaldes.com</t>
  </si>
  <si>
    <t xml:space="preserve">HOTEL MADISON BAHÍA</t>
  </si>
  <si>
    <t xml:space="preserve">HB-000348</t>
  </si>
  <si>
    <t xml:space="preserve">CARRER PARELLADES, 31-33</t>
  </si>
  <si>
    <t xml:space="preserve">938940012</t>
  </si>
  <si>
    <t xml:space="preserve">info@hotelmadisonbahía.com</t>
  </si>
  <si>
    <t xml:space="preserve">hotelmadisonbahia.com</t>
  </si>
  <si>
    <t xml:space="preserve">SUBUR MARITIM</t>
  </si>
  <si>
    <t xml:space="preserve">HB-002490</t>
  </si>
  <si>
    <t xml:space="preserve">PASSEIG MARÍTIM, s/n</t>
  </si>
  <si>
    <t xml:space="preserve">938941550</t>
  </si>
  <si>
    <t xml:space="preserve">info@hotelsuburmaritim.com</t>
  </si>
  <si>
    <t xml:space="preserve">hotelsuburmaritim.com</t>
  </si>
  <si>
    <t xml:space="preserve">SAN SEBASTIÁN SITGES</t>
  </si>
  <si>
    <t xml:space="preserve">HB-003900</t>
  </si>
  <si>
    <t xml:space="preserve">CARRER PORTAL ALEGRE, 53</t>
  </si>
  <si>
    <t xml:space="preserve">938948676</t>
  </si>
  <si>
    <t xml:space="preserve">hotelsansebastian@hotelsansebastian.com</t>
  </si>
  <si>
    <t xml:space="preserve">hotelsansebastian.com</t>
  </si>
  <si>
    <t xml:space="preserve">CIUDAD DE CALAHORRA</t>
  </si>
  <si>
    <t xml:space="preserve">C/ MAESTRO FALLA, 1 BAJO; HOTEL CIUDAD DE CALAHOR</t>
  </si>
  <si>
    <t xml:space="preserve">26500</t>
  </si>
  <si>
    <t xml:space="preserve">CALAHORRA</t>
  </si>
  <si>
    <t xml:space="preserve">941147434</t>
  </si>
  <si>
    <t xml:space="preserve">info@ciudaddecalahorra.com</t>
  </si>
  <si>
    <t xml:space="preserve">ciudaddecalahorra.com</t>
  </si>
  <si>
    <t xml:space="preserve">BEUBELAR SERVICIOS</t>
  </si>
  <si>
    <t xml:space="preserve">CARRETERA ZARAGOZA, s/n BAJO</t>
  </si>
  <si>
    <t xml:space="preserve">26540</t>
  </si>
  <si>
    <t xml:space="preserve">ALFARO</t>
  </si>
  <si>
    <t xml:space="preserve">941183944</t>
  </si>
  <si>
    <t xml:space="preserve">info@beubelarservicios.com</t>
  </si>
  <si>
    <t xml:space="preserve">PARTNER CONDES DE HARO</t>
  </si>
  <si>
    <t xml:space="preserve">SATURNINO ULARGUI, 6 BAJO</t>
  </si>
  <si>
    <t xml:space="preserve">26001</t>
  </si>
  <si>
    <t xml:space="preserve">941208500</t>
  </si>
  <si>
    <t xml:space="preserve">reservas@hotelcondesdeharo.com</t>
  </si>
  <si>
    <t xml:space="preserve">hotelcondesdeharo.com</t>
  </si>
  <si>
    <t xml:space="preserve">HOTEL PLAZA DE LA PAZ</t>
  </si>
  <si>
    <t xml:space="preserve">C/ LA PAZ, 2</t>
  </si>
  <si>
    <t xml:space="preserve">26200</t>
  </si>
  <si>
    <t xml:space="preserve">HARO</t>
  </si>
  <si>
    <t xml:space="preserve">941266545</t>
  </si>
  <si>
    <t xml:space="preserve">info@hotelplazadelapaz.com</t>
  </si>
  <si>
    <t xml:space="preserve">hotelplazadelapaz.com</t>
  </si>
  <si>
    <t xml:space="preserve">EL PORTAL DE LA RIOJA</t>
  </si>
  <si>
    <t xml:space="preserve">CARRETERA VITORIA, KILOMETRO 39 BAJO</t>
  </si>
  <si>
    <t xml:space="preserve">941311480</t>
  </si>
  <si>
    <t xml:space="preserve">hotel@portaldelarioja.com</t>
  </si>
  <si>
    <t xml:space="preserve">elportaldelarioja.com</t>
  </si>
  <si>
    <t xml:space="preserve">HOTEL EL CORREGIDOR</t>
  </si>
  <si>
    <t xml:space="preserve">C/ MAYOR, 14 BAJO; DUPLICADO 14-16</t>
  </si>
  <si>
    <t xml:space="preserve">26250</t>
  </si>
  <si>
    <t xml:space="preserve">SANTO DOMINGO DE LA CALZADA</t>
  </si>
  <si>
    <t xml:space="preserve">941342128</t>
  </si>
  <si>
    <t xml:space="preserve">info@hotelelcorregidor.com</t>
  </si>
  <si>
    <t xml:space="preserve">SEÑORIO DE LA MURADA</t>
  </si>
  <si>
    <t xml:space="preserve">C/ ENRIQUE DE LA RIVA, 4 BAJO; EDIFICIO LA CERRADA</t>
  </si>
  <si>
    <t xml:space="preserve">26124</t>
  </si>
  <si>
    <t xml:space="preserve">ORTIGOSA DE CAMEROS</t>
  </si>
  <si>
    <t xml:space="preserve">941462120</t>
  </si>
  <si>
    <t xml:space="preserve">info@señoriodelamurada.com</t>
  </si>
  <si>
    <t xml:space="preserve">HOTEL LA TRAINERA</t>
  </si>
  <si>
    <t xml:space="preserve">AVENIDA SEVERIANO BALLESTEROS, 134 61</t>
  </si>
  <si>
    <t xml:space="preserve">39130</t>
  </si>
  <si>
    <t xml:space="preserve">942 500 007</t>
  </si>
  <si>
    <t xml:space="preserve">jmanuelocejo@hotmail.com</t>
  </si>
  <si>
    <t xml:space="preserve">latrainerapedrena.com</t>
  </si>
  <si>
    <t xml:space="preserve">COSTA SAN JUAN DE LA CANAL</t>
  </si>
  <si>
    <t xml:space="preserve">AVENIDA SAN JUAN DE LA CANAL, s/n</t>
  </si>
  <si>
    <t xml:space="preserve">942 579 580</t>
  </si>
  <si>
    <t xml:space="preserve">info@hotelcostasanjuan.com</t>
  </si>
  <si>
    <t xml:space="preserve">hotelcostasanjuan.com</t>
  </si>
  <si>
    <t xml:space="preserve">LA CASONA DE REVOLGO</t>
  </si>
  <si>
    <t xml:space="preserve">PARQUE REVOLGO, 3</t>
  </si>
  <si>
    <t xml:space="preserve">942 818 277</t>
  </si>
  <si>
    <t xml:space="preserve">reservas@santillanadelmar.com</t>
  </si>
  <si>
    <t xml:space="preserve">lacasonaderevolgo.com</t>
  </si>
  <si>
    <t xml:space="preserve">HOTEL ART SANTANDER</t>
  </si>
  <si>
    <t xml:space="preserve">C/ SANTA TERESA DE JESÚS, 20</t>
  </si>
  <si>
    <t xml:space="preserve">39003</t>
  </si>
  <si>
    <t xml:space="preserve">942109090</t>
  </si>
  <si>
    <t xml:space="preserve">reservas@hotelartsantander.com</t>
  </si>
  <si>
    <t xml:space="preserve">hotelartsantander.com</t>
  </si>
  <si>
    <t xml:space="preserve">GRAN HOTEL VICTORIA</t>
  </si>
  <si>
    <t xml:space="preserve">C/ MARÍA LUISA PELAYO, 38</t>
  </si>
  <si>
    <t xml:space="preserve">942291100</t>
  </si>
  <si>
    <t xml:space="preserve">info@granhotelvictoria.com</t>
  </si>
  <si>
    <t xml:space="preserve">granhotelvictoria.com</t>
  </si>
  <si>
    <t xml:space="preserve">TORRES DE SOMO</t>
  </si>
  <si>
    <t xml:space="preserve">C/ ARNA, 66 BAJO; HOTEL TORRES DE SOMO</t>
  </si>
  <si>
    <t xml:space="preserve">39140</t>
  </si>
  <si>
    <t xml:space="preserve">942510052</t>
  </si>
  <si>
    <t xml:space="preserve">info@hoteltorresdesomo.com</t>
  </si>
  <si>
    <t xml:space="preserve">hoteltorresdesomo.com</t>
  </si>
  <si>
    <t xml:space="preserve">MONTERO DE LA CONCHA</t>
  </si>
  <si>
    <t xml:space="preserve">BARRIO ARROYO, 66</t>
  </si>
  <si>
    <t xml:space="preserve">39694</t>
  </si>
  <si>
    <t xml:space="preserve">SANTA MARÍA DE CAYÓN</t>
  </si>
  <si>
    <t xml:space="preserve">942555760</t>
  </si>
  <si>
    <t xml:space="preserve">monterodelaconcha@yahoo.es</t>
  </si>
  <si>
    <t xml:space="preserve">monterodelaconcha.com</t>
  </si>
  <si>
    <t xml:space="preserve">AVENIDA SAN JUAN DE LA CANAL, s/n BAJO</t>
  </si>
  <si>
    <t xml:space="preserve">942579580</t>
  </si>
  <si>
    <t xml:space="preserve">PALACIO DE SOÑANES</t>
  </si>
  <si>
    <t xml:space="preserve">BARRIO CAMINO, 1 BAJO; PALACIO DE SOÑANES</t>
  </si>
  <si>
    <t xml:space="preserve">39640</t>
  </si>
  <si>
    <t xml:space="preserve">VILLACARRIEDO</t>
  </si>
  <si>
    <t xml:space="preserve">942590600</t>
  </si>
  <si>
    <t xml:space="preserve">elenasantander@hotmail.com</t>
  </si>
  <si>
    <t xml:space="preserve">palaciodesoanessl.com</t>
  </si>
  <si>
    <t xml:space="preserve">POSADA LA PANADERIA DE CASTAÑEDA</t>
  </si>
  <si>
    <t xml:space="preserve">C/ VILLABÁÑEZ, 56</t>
  </si>
  <si>
    <t xml:space="preserve">39660</t>
  </si>
  <si>
    <t xml:space="preserve">CASTAÑEDA</t>
  </si>
  <si>
    <t xml:space="preserve">942598749</t>
  </si>
  <si>
    <t xml:space="preserve">posadalapanaderia@hotmail.com</t>
  </si>
  <si>
    <t xml:space="preserve">posadalapanaderia.com</t>
  </si>
  <si>
    <t xml:space="preserve">PLAYAMAR</t>
  </si>
  <si>
    <t xml:space="preserve">C/ EL PUNTAL, s/n BAJO; APARTAMENTO HOTEL</t>
  </si>
  <si>
    <t xml:space="preserve">942610360</t>
  </si>
  <si>
    <t xml:space="preserve">info@hotelvilladelaredo.es</t>
  </si>
  <si>
    <t xml:space="preserve">hotelvilladelaredo.es</t>
  </si>
  <si>
    <t xml:space="preserve">RESIDENCIAL POSADA LAS VIÑAS</t>
  </si>
  <si>
    <t xml:space="preserve">C/ LAS VIÑAS, 55 BAJO</t>
  </si>
  <si>
    <t xml:space="preserve">942628890</t>
  </si>
  <si>
    <t xml:space="preserve">info@hosterialavinas.com</t>
  </si>
  <si>
    <t xml:space="preserve">hosterialasvinas.com/</t>
  </si>
  <si>
    <t xml:space="preserve">LAS DUNAS</t>
  </si>
  <si>
    <t xml:space="preserve">PASEO MARÍTIMO, 4</t>
  </si>
  <si>
    <t xml:space="preserve">942630123</t>
  </si>
  <si>
    <t xml:space="preserve">hlasdunas@hotmail.com</t>
  </si>
  <si>
    <t xml:space="preserve">hotellasdunasnoja.com</t>
  </si>
  <si>
    <t xml:space="preserve">EL JARDÍN DE CARREJO</t>
  </si>
  <si>
    <t xml:space="preserve">BARRIO CARREJO, 1 BAJO</t>
  </si>
  <si>
    <t xml:space="preserve">39592</t>
  </si>
  <si>
    <t xml:space="preserve">CABEZÓN DE LA SAL</t>
  </si>
  <si>
    <t xml:space="preserve">942701516</t>
  </si>
  <si>
    <t xml:space="preserve">info@eljardíndecarrejo.com</t>
  </si>
  <si>
    <t xml:space="preserve">eljardindecarrejo.com</t>
  </si>
  <si>
    <t xml:space="preserve">EL BOSQUE DE LA ANJANA</t>
  </si>
  <si>
    <t xml:space="preserve">942706161</t>
  </si>
  <si>
    <t xml:space="preserve">info@elbosquedelaanjana.es</t>
  </si>
  <si>
    <t xml:space="preserve">elbosquedelaanjana.es</t>
  </si>
  <si>
    <t xml:space="preserve">CASONA LA HONDONADA</t>
  </si>
  <si>
    <t xml:space="preserve">BARRIO HERRÁN, 43-44 BAJO</t>
  </si>
  <si>
    <t xml:space="preserve">39510</t>
  </si>
  <si>
    <t xml:space="preserve">942706516</t>
  </si>
  <si>
    <t xml:space="preserve">info@casonalahondonada.com</t>
  </si>
  <si>
    <t xml:space="preserve">casonalahondonada.com</t>
  </si>
  <si>
    <t xml:space="preserve">HOTEL DON RAMON</t>
  </si>
  <si>
    <t xml:space="preserve">BARRIO PLAYA, s/n PLAYA MERON</t>
  </si>
  <si>
    <t xml:space="preserve">942712426</t>
  </si>
  <si>
    <t xml:space="preserve">info@hotelplayademeron.com</t>
  </si>
  <si>
    <t xml:space="preserve">hotelplayademeron.com</t>
  </si>
  <si>
    <t xml:space="preserve">CANAL</t>
  </si>
  <si>
    <t xml:space="preserve">REMIGIO NORIEGA, s/n BAJO</t>
  </si>
  <si>
    <t xml:space="preserve">39560</t>
  </si>
  <si>
    <t xml:space="preserve">942717070</t>
  </si>
  <si>
    <t xml:space="preserve">info@canal.com</t>
  </si>
  <si>
    <t xml:space="preserve">hotelcanalunquera.com</t>
  </si>
  <si>
    <t xml:space="preserve">DEVA II</t>
  </si>
  <si>
    <t xml:space="preserve">942717082</t>
  </si>
  <si>
    <t xml:space="preserve">info@devaii.com</t>
  </si>
  <si>
    <t xml:space="preserve">LA CONCHA DE SUANCES</t>
  </si>
  <si>
    <t xml:space="preserve">PASEO MARINA ESPAÑOLA, 12 BAJO</t>
  </si>
  <si>
    <t xml:space="preserve">942811516</t>
  </si>
  <si>
    <t xml:space="preserve">info@hotellaconchadesuances.com</t>
  </si>
  <si>
    <t xml:space="preserve">laconchadesuances.com</t>
  </si>
  <si>
    <t xml:space="preserve">CASÓN DE LA MARQUESA</t>
  </si>
  <si>
    <t xml:space="preserve">BARRIO FRAGUAS, s/n BAJO</t>
  </si>
  <si>
    <t xml:space="preserve">39450</t>
  </si>
  <si>
    <t xml:space="preserve">ARENAS DE IGUÑA</t>
  </si>
  <si>
    <t xml:space="preserve">942826001</t>
  </si>
  <si>
    <t xml:space="preserve">informacion@casondelamarquesa.com</t>
  </si>
  <si>
    <t xml:space="preserve">casondelamarquesa.com</t>
  </si>
  <si>
    <t xml:space="preserve">SAN PRUDENCIO</t>
  </si>
  <si>
    <t xml:space="preserve">SAN PRUDENZIO AUZOA, 4 BAJO</t>
  </si>
  <si>
    <t xml:space="preserve">943140411</t>
  </si>
  <si>
    <t xml:space="preserve">info@hotelsanprudentzio.com</t>
  </si>
  <si>
    <t xml:space="preserve">hotelsanprudencio.com</t>
  </si>
  <si>
    <t xml:space="preserve">BOULEVART DONOSTIA</t>
  </si>
  <si>
    <t xml:space="preserve">OQUENDO / OKENDO KALEA, 2</t>
  </si>
  <si>
    <t xml:space="preserve">20004</t>
  </si>
  <si>
    <t xml:space="preserve">943142274</t>
  </si>
  <si>
    <t xml:space="preserve">info@boulevartdonostia.com</t>
  </si>
  <si>
    <t xml:space="preserve">boulevartdonostia.com</t>
  </si>
  <si>
    <t xml:space="preserve">PETIT HOTEL GOIERRI</t>
  </si>
  <si>
    <t xml:space="preserve">C/ SAN ANDRÉS, 8</t>
  </si>
  <si>
    <t xml:space="preserve">20216</t>
  </si>
  <si>
    <t xml:space="preserve">ORMAIZTEGI</t>
  </si>
  <si>
    <t xml:space="preserve">943160020</t>
  </si>
  <si>
    <t xml:space="preserve">info@petithotelgoierri.com</t>
  </si>
  <si>
    <t xml:space="preserve">petithotelgoierri.com</t>
  </si>
  <si>
    <t xml:space="preserve">VILLA DE ERMUA</t>
  </si>
  <si>
    <t xml:space="preserve">GIPUZKOA ETORBIDEA, 54 BIS</t>
  </si>
  <si>
    <t xml:space="preserve">48260</t>
  </si>
  <si>
    <t xml:space="preserve">ERMUA</t>
  </si>
  <si>
    <t xml:space="preserve">943170860</t>
  </si>
  <si>
    <t xml:space="preserve">info@villadeermua.com</t>
  </si>
  <si>
    <t xml:space="preserve">hotelvilladeermua.com</t>
  </si>
  <si>
    <t xml:space="preserve">HOTEL JATETXEA SANTA ANA</t>
  </si>
  <si>
    <t xml:space="preserve">URIBARRI AUZOA, 37 BAJO</t>
  </si>
  <si>
    <t xml:space="preserve">20500</t>
  </si>
  <si>
    <t xml:space="preserve">ARRASATE/MONDRAGÓN</t>
  </si>
  <si>
    <t xml:space="preserve">943794939</t>
  </si>
  <si>
    <t xml:space="preserve">pildain@santaanamondragon.com</t>
  </si>
  <si>
    <t xml:space="preserve">santaanamondragon.com</t>
  </si>
  <si>
    <t xml:space="preserve">HOTEL TXANKA ERREKA</t>
  </si>
  <si>
    <t xml:space="preserve">C/ TXENKA ALDEA, 5, CASERÍO TXANKA GOIKOA</t>
  </si>
  <si>
    <t xml:space="preserve">20810</t>
  </si>
  <si>
    <t xml:space="preserve">ORIO</t>
  </si>
  <si>
    <t xml:space="preserve">943890535</t>
  </si>
  <si>
    <t xml:space="preserve">info@hoteltxankaerreka*.com</t>
  </si>
  <si>
    <t xml:space="preserve">hoteltxankaerreka.com</t>
  </si>
  <si>
    <t xml:space="preserve">COSMOV BILBAO HOTEL</t>
  </si>
  <si>
    <t xml:space="preserve">RECALDE ZUMARKALEA, 12-14</t>
  </si>
  <si>
    <t xml:space="preserve">944015454</t>
  </si>
  <si>
    <t xml:space="preserve">reservas@cosmovbilbaohotel.com</t>
  </si>
  <si>
    <t xml:space="preserve">cosmovbilbaohotel.com</t>
  </si>
  <si>
    <t xml:space="preserve">HOTEL COSTA PELÍCANO</t>
  </si>
  <si>
    <t xml:space="preserve">C/ MACHÍN, 2 BAJO</t>
  </si>
  <si>
    <t xml:space="preserve">48012</t>
  </si>
  <si>
    <t xml:space="preserve">944221920</t>
  </si>
  <si>
    <t xml:space="preserve">kratse@hotmail.es</t>
  </si>
  <si>
    <t xml:space="preserve">hotelcostapelcano.com</t>
  </si>
  <si>
    <t xml:space="preserve">HOLIDAY INN BILBAO</t>
  </si>
  <si>
    <t xml:space="preserve">CAMPO DE VOLANTÍN PASEALEKUA, 11</t>
  </si>
  <si>
    <t xml:space="preserve">944454700</t>
  </si>
  <si>
    <t xml:space="preserve">info@holidayinnbilbao.com</t>
  </si>
  <si>
    <t xml:space="preserve">holidayinn.com/bilbao</t>
  </si>
  <si>
    <t xml:space="preserve">URH PALACIO DE ORIOL</t>
  </si>
  <si>
    <t xml:space="preserve">AVENIDA CRISTÓBAL DE MURRIETA, 27 BAJO(NH PALACIO DE ORIOL)</t>
  </si>
  <si>
    <t xml:space="preserve">48980</t>
  </si>
  <si>
    <t xml:space="preserve">SANTURTZI</t>
  </si>
  <si>
    <t xml:space="preserve">944934100</t>
  </si>
  <si>
    <t xml:space="preserve">info@urhpalaciodeoriol.com</t>
  </si>
  <si>
    <t xml:space="preserve">urhpalaciodeoriol.com</t>
  </si>
  <si>
    <t xml:space="preserve">APARTAMENTOS DIVAN</t>
  </si>
  <si>
    <t xml:space="preserve">SIERRA DE ARALAR, 1</t>
  </si>
  <si>
    <t xml:space="preserve">945102021</t>
  </si>
  <si>
    <t xml:space="preserve">recepcion@apartamentosdivan.com</t>
  </si>
  <si>
    <t xml:space="preserve">apartamentosdivan.com</t>
  </si>
  <si>
    <t xml:space="preserve">RUTA DE EUROPA</t>
  </si>
  <si>
    <t xml:space="preserve">CARRETERA MADRID-IRÚN, KILOMETRO 341 BAJO</t>
  </si>
  <si>
    <t xml:space="preserve">01195</t>
  </si>
  <si>
    <t xml:space="preserve">945361416</t>
  </si>
  <si>
    <t xml:space="preserve">hotelrutadeeuropa@telefonica.net</t>
  </si>
  <si>
    <t xml:space="preserve">hotelrutadeeuropa.com</t>
  </si>
  <si>
    <t xml:space="preserve">CASTILLO DE ARTEAGA</t>
  </si>
  <si>
    <t xml:space="preserve">C/ GAZTELUBIDE, 7</t>
  </si>
  <si>
    <t xml:space="preserve">48314</t>
  </si>
  <si>
    <t xml:space="preserve">GAUTEGIZ ARTEAGA</t>
  </si>
  <si>
    <t xml:space="preserve">946270341</t>
  </si>
  <si>
    <t xml:space="preserve">info@castillodearteaga.com</t>
  </si>
  <si>
    <t xml:space="preserve">castillodearteaga.com</t>
  </si>
  <si>
    <t xml:space="preserve">HOTEL MODUS VIVENDI</t>
  </si>
  <si>
    <t xml:space="preserve">SIPIRI KALEA, 32</t>
  </si>
  <si>
    <t xml:space="preserve">48600</t>
  </si>
  <si>
    <t xml:space="preserve">SOPELA</t>
  </si>
  <si>
    <t xml:space="preserve">946767077</t>
  </si>
  <si>
    <t xml:space="preserve">info@hotelmodusvivendi.com</t>
  </si>
  <si>
    <t xml:space="preserve">hotelmodusvivendi.com</t>
  </si>
  <si>
    <t xml:space="preserve">EL BALCÓN DE MONTIJA</t>
  </si>
  <si>
    <t xml:space="preserve">PLAZA CRUCERO DE MONTIJA, s/n</t>
  </si>
  <si>
    <t xml:space="preserve">947 140 202</t>
  </si>
  <si>
    <t xml:space="preserve">elbalcondemontija@hotmail.com</t>
  </si>
  <si>
    <t xml:space="preserve">elbalcondemontija.com</t>
  </si>
  <si>
    <t xml:space="preserve">ABADÍA CAMINO DE SANTIAGO HOTEL</t>
  </si>
  <si>
    <t xml:space="preserve">C/ DE VILLADIEGO, 10</t>
  </si>
  <si>
    <t xml:space="preserve">947040404</t>
  </si>
  <si>
    <t xml:space="preserve">info@hotelabadiaburgos.com</t>
  </si>
  <si>
    <t xml:space="preserve">hotelabadiaburgos.com</t>
  </si>
  <si>
    <t xml:space="preserve">SIERRA DE ATAPUERCA</t>
  </si>
  <si>
    <t xml:space="preserve">CARRETERA LOGROÑO, KILOMETRO 92, 200 BAJO</t>
  </si>
  <si>
    <t xml:space="preserve">ARLANZÓN</t>
  </si>
  <si>
    <t xml:space="preserve">947106912</t>
  </si>
  <si>
    <t xml:space="preserve">info@sierradeatapuerca.com</t>
  </si>
  <si>
    <t xml:space="preserve">C/ MAYOR, 52</t>
  </si>
  <si>
    <t xml:space="preserve">info@hotelvilladelerma.com</t>
  </si>
  <si>
    <t xml:space="preserve">hotelvilladelerma.com</t>
  </si>
  <si>
    <t xml:space="preserve">HOTEL MONJES MAGNOS</t>
  </si>
  <si>
    <t xml:space="preserve">C/ CARDENAL BENLLOCH, s/n</t>
  </si>
  <si>
    <t xml:space="preserve">947205134</t>
  </si>
  <si>
    <t xml:space="preserve">info@hotelmonjesmagnos.com</t>
  </si>
  <si>
    <t xml:space="preserve">monjesmagnoshotel.com</t>
  </si>
  <si>
    <t xml:space="preserve">HOTEL CENTRO LOS BRASEROS</t>
  </si>
  <si>
    <t xml:space="preserve">AVENIDA CID CAMPEADOR, 2</t>
  </si>
  <si>
    <t xml:space="preserve">09005</t>
  </si>
  <si>
    <t xml:space="preserve">947252958</t>
  </si>
  <si>
    <t xml:space="preserve">reservas@hotelcentroburgos.com</t>
  </si>
  <si>
    <t xml:space="preserve">hotelcentroburgos.com</t>
  </si>
  <si>
    <t xml:space="preserve">HOTEL NORTE Y LONDRES</t>
  </si>
  <si>
    <t xml:space="preserve">PLAZA ALONSO MARTÍNEZ, 10 BAJO; HOTEL NORTE Y LONDRES</t>
  </si>
  <si>
    <t xml:space="preserve">947264125</t>
  </si>
  <si>
    <t xml:space="preserve">info@hotelnorteylondres.com</t>
  </si>
  <si>
    <t xml:space="preserve">hotelnorteylondres.es</t>
  </si>
  <si>
    <t xml:space="preserve">HOTEL RICE PALACIO DE LOS BLASONES</t>
  </si>
  <si>
    <t xml:space="preserve">FERNÁN GONZÁLEZ, 10</t>
  </si>
  <si>
    <t xml:space="preserve">947271000</t>
  </si>
  <si>
    <t xml:space="preserve">recepcionpb@ricehotelesburgos.com</t>
  </si>
  <si>
    <t xml:space="preserve">ricehotelesburgos.com</t>
  </si>
  <si>
    <t xml:space="preserve">LA CASA DE LA VILLA</t>
  </si>
  <si>
    <t xml:space="preserve">PLAZA JULIÁN GUTIÉRREZ, s/n BAJO</t>
  </si>
  <si>
    <t xml:space="preserve">PINEDA DE LA SIERRA</t>
  </si>
  <si>
    <t xml:space="preserve">947424080</t>
  </si>
  <si>
    <t xml:space="preserve">lacasadelavilla@gmail.com</t>
  </si>
  <si>
    <t xml:space="preserve">lacasadelavillasl.com</t>
  </si>
  <si>
    <t xml:space="preserve">EL PRADO DE LAS MERINAS</t>
  </si>
  <si>
    <t xml:space="preserve">C/ RÍO, s/n BAJO; HOTELDELLAM</t>
  </si>
  <si>
    <t xml:space="preserve">09451</t>
  </si>
  <si>
    <t xml:space="preserve">CALERUEGA</t>
  </si>
  <si>
    <t xml:space="preserve">947534244</t>
  </si>
  <si>
    <t xml:space="preserve">info@pradodelasmerinas.com</t>
  </si>
  <si>
    <t xml:space="preserve">pradodelasmerinas.com</t>
  </si>
  <si>
    <t xml:space="preserve">SAN ANTON ABAZ</t>
  </si>
  <si>
    <t xml:space="preserve">C/ EL HOSPITAL, 4 BAJO; H. SAN ANTON ABAZ</t>
  </si>
  <si>
    <t xml:space="preserve">09257</t>
  </si>
  <si>
    <t xml:space="preserve">VILLAFRANCA MONTES DE OCA</t>
  </si>
  <si>
    <t xml:space="preserve">947582150</t>
  </si>
  <si>
    <t xml:space="preserve">hotelsanantonabad@gmail.com</t>
  </si>
  <si>
    <t xml:space="preserve">hotelsanantonabad.com</t>
  </si>
  <si>
    <t xml:space="preserve">LA POSADA DEL OBISPO</t>
  </si>
  <si>
    <t xml:space="preserve">BARRIO SANTA MARÍA, 9</t>
  </si>
  <si>
    <t xml:space="preserve">09271</t>
  </si>
  <si>
    <t xml:space="preserve">QUINTANILLA SAN GARCÍA</t>
  </si>
  <si>
    <t xml:space="preserve">947591578</t>
  </si>
  <si>
    <t xml:space="preserve">info@lapodadelobispo.com</t>
  </si>
  <si>
    <t xml:space="preserve">laposadadelobispo.com</t>
  </si>
  <si>
    <t xml:space="preserve">PALACIO GUENDULAIN</t>
  </si>
  <si>
    <t xml:space="preserve">ZAPATERÍA / ZAPATERIA KALEA, 53 BAJO</t>
  </si>
  <si>
    <t xml:space="preserve">948225522</t>
  </si>
  <si>
    <t xml:space="preserve">info@palacioguendulain.com</t>
  </si>
  <si>
    <t xml:space="preserve">palacioguendulain.com</t>
  </si>
  <si>
    <t xml:space="preserve">EL MIRADOR DE ULZAMA</t>
  </si>
  <si>
    <t xml:space="preserve">ASUNCIÓN, s/n BAJO</t>
  </si>
  <si>
    <t xml:space="preserve">31799</t>
  </si>
  <si>
    <t xml:space="preserve">948306740</t>
  </si>
  <si>
    <t xml:space="preserve">info@elmiradordeulzama.com</t>
  </si>
  <si>
    <t xml:space="preserve">HOSTAL TEODOSIO GOÑI</t>
  </si>
  <si>
    <t xml:space="preserve">SAN ANDRÉS, 20 BAJO(HOSTAL TEODOSIO GOÑI</t>
  </si>
  <si>
    <t xml:space="preserve">31172</t>
  </si>
  <si>
    <t xml:space="preserve">GOÑI</t>
  </si>
  <si>
    <t xml:space="preserve">948328228</t>
  </si>
  <si>
    <t xml:space="preserve">info@teodosiodegoni.com</t>
  </si>
  <si>
    <t xml:space="preserve">hostalteodosiogoi.com</t>
  </si>
  <si>
    <t xml:space="preserve">HOTEL &amp; RESTAURANTE PAGO DE CIRSUS</t>
  </si>
  <si>
    <t xml:space="preserve">CARRETERA DE ABLITAS A RIBAFORADA, 5, KILOMETRO 5, 5</t>
  </si>
  <si>
    <t xml:space="preserve">31523</t>
  </si>
  <si>
    <t xml:space="preserve">ABLITAS</t>
  </si>
  <si>
    <t xml:space="preserve">948386426</t>
  </si>
  <si>
    <t xml:space="preserve">recepcion.hotel@pagodecirsus.com</t>
  </si>
  <si>
    <t xml:space="preserve">hotelpagodecirsus.com</t>
  </si>
  <si>
    <t xml:space="preserve">HOTEL VILLA DE CÁRCAR</t>
  </si>
  <si>
    <t xml:space="preserve">C/ A (POLIGONO INSDUSTRIAL EL MALLATÓN), 1</t>
  </si>
  <si>
    <t xml:space="preserve">31579</t>
  </si>
  <si>
    <t xml:space="preserve">CÁRCAR</t>
  </si>
  <si>
    <t xml:space="preserve">948674106</t>
  </si>
  <si>
    <t xml:space="preserve">hotelrvilladecarcar@gmail.com</t>
  </si>
  <si>
    <t xml:space="preserve">hotelvilladecrcar.com</t>
  </si>
  <si>
    <t xml:space="preserve">RONCESVALLES</t>
  </si>
  <si>
    <t xml:space="preserve">NUESTRA SEÑORA DE RONCESVALLES, 14</t>
  </si>
  <si>
    <t xml:space="preserve">31650</t>
  </si>
  <si>
    <t xml:space="preserve">ORREAGA/RONCESVALLES</t>
  </si>
  <si>
    <t xml:space="preserve">948760105</t>
  </si>
  <si>
    <t xml:space="preserve">hotel@roncesvalles.es</t>
  </si>
  <si>
    <t xml:space="preserve">hotelroncesvalles.com</t>
  </si>
  <si>
    <t xml:space="preserve">CUMBRES DE CASTILLA</t>
  </si>
  <si>
    <t xml:space="preserve">REAL, s/n BAJO</t>
  </si>
  <si>
    <t xml:space="preserve">19294</t>
  </si>
  <si>
    <t xml:space="preserve">MANDAYONA</t>
  </si>
  <si>
    <t xml:space="preserve">949305818</t>
  </si>
  <si>
    <t xml:space="preserve">info@cumbresdecastilla.com</t>
  </si>
  <si>
    <t xml:space="preserve">HOTEL CARDAMOMO SIGÜENZA</t>
  </si>
  <si>
    <t xml:space="preserve">C/ REAL, 2</t>
  </si>
  <si>
    <t xml:space="preserve">949801685</t>
  </si>
  <si>
    <t xml:space="preserve">hotel@cardamomosiguenza.com</t>
  </si>
  <si>
    <t xml:space="preserve">cardamomosiguenza.com</t>
  </si>
  <si>
    <t xml:space="preserve">HOTEL PALACIO DE LOS MOLINA</t>
  </si>
  <si>
    <t xml:space="preserve">C/ MARTÍNEZ IZQUIERDO, 36</t>
  </si>
  <si>
    <t xml:space="preserve">949831382</t>
  </si>
  <si>
    <t xml:space="preserve">pedidos@subalterna.es</t>
  </si>
  <si>
    <t xml:space="preserve">palaciodelosmolina.es</t>
  </si>
  <si>
    <t xml:space="preserve">SILKEN PUERTA MALAGA</t>
  </si>
  <si>
    <t xml:space="preserve">C/ HÉROE DE SOSTOA, 17 BAJO</t>
  </si>
  <si>
    <t xml:space="preserve">951010150</t>
  </si>
  <si>
    <t xml:space="preserve">info@hoteles-silken.com</t>
  </si>
  <si>
    <t xml:space="preserve">hotelpuertamalaga.com</t>
  </si>
  <si>
    <t xml:space="preserve">TEATRO ROMANO</t>
  </si>
  <si>
    <t xml:space="preserve">H/MA/02311</t>
  </si>
  <si>
    <t xml:space="preserve">C/ ALCAZABILLA, 7</t>
  </si>
  <si>
    <t xml:space="preserve">951204438</t>
  </si>
  <si>
    <t xml:space="preserve">reservas@hotelteatroromano.com</t>
  </si>
  <si>
    <t xml:space="preserve">hotelteatroromano.com</t>
  </si>
  <si>
    <t xml:space="preserve">DOÑA CATALINA</t>
  </si>
  <si>
    <t xml:space="preserve">H/MA/01674</t>
  </si>
  <si>
    <t xml:space="preserve">AVENIDA ORIENTAL, 14 59</t>
  </si>
  <si>
    <t xml:space="preserve">951406348</t>
  </si>
  <si>
    <t xml:space="preserve">contacto@hoteldonacatalina.com</t>
  </si>
  <si>
    <t xml:space="preserve">hoteldonacatalina.com</t>
  </si>
  <si>
    <t xml:space="preserve">PALOMA BLANCA BOUTIQUE HOTEL</t>
  </si>
  <si>
    <t xml:space="preserve">H/MA/02221</t>
  </si>
  <si>
    <t xml:space="preserve">C/ PABLO RUIZ PICASSO (URBANIZACIÓN CORTIJO BLANCO), 13</t>
  </si>
  <si>
    <t xml:space="preserve">951562111</t>
  </si>
  <si>
    <t xml:space="preserve">reservas@palomablancahotel.es</t>
  </si>
  <si>
    <t xml:space="preserve">palomablancahotel.com</t>
  </si>
  <si>
    <t xml:space="preserve">LA LUNA BLANCA</t>
  </si>
  <si>
    <t xml:space="preserve">H/MA/01684</t>
  </si>
  <si>
    <t xml:space="preserve">PASAJE CERRILLO, 2 BAJO</t>
  </si>
  <si>
    <t xml:space="preserve">952053711</t>
  </si>
  <si>
    <t xml:space="preserve">info@hotellalunablanca.com</t>
  </si>
  <si>
    <t xml:space="preserve">hotellalunablanca.com</t>
  </si>
  <si>
    <t xml:space="preserve">CORTIJO BRAVO</t>
  </si>
  <si>
    <t xml:space="preserve">H/MA/01950</t>
  </si>
  <si>
    <t xml:space="preserve">CARRETERA VÉLEZ-MÁLAGA-BENAMOCARRA, KILOMETRO 1, 5</t>
  </si>
  <si>
    <t xml:space="preserve">29700</t>
  </si>
  <si>
    <t xml:space="preserve">VÉLEZ-MÁLAGA</t>
  </si>
  <si>
    <t xml:space="preserve">952115044</t>
  </si>
  <si>
    <t xml:space="preserve">info@hotelcortijobravo.com</t>
  </si>
  <si>
    <t xml:space="preserve">hotelcortijobravo.com</t>
  </si>
  <si>
    <t xml:space="preserve">CUEVA DEL GATO</t>
  </si>
  <si>
    <t xml:space="preserve">H/MA/01605</t>
  </si>
  <si>
    <t xml:space="preserve">CARRETERA DE RONDA, KILOMETRO 3 BAJO(HOTEL CUEVA DEL GATO</t>
  </si>
  <si>
    <t xml:space="preserve">952167297</t>
  </si>
  <si>
    <t xml:space="preserve">info@cuevadelgato.com</t>
  </si>
  <si>
    <t xml:space="preserve">hotelcuevadelgato.com</t>
  </si>
  <si>
    <t xml:space="preserve">ROC COSTA PARK</t>
  </si>
  <si>
    <t xml:space="preserve">C/ EL PINAR, 2</t>
  </si>
  <si>
    <t xml:space="preserve">952374737</t>
  </si>
  <si>
    <t xml:space="preserve">costapark@roc-hotels.com</t>
  </si>
  <si>
    <t xml:space="preserve">hotelroccostapark.com</t>
  </si>
  <si>
    <t xml:space="preserve">HOTELES CAMINO REAL</t>
  </si>
  <si>
    <t xml:space="preserve">AVENIDA RIVIERA, 25 BAJO</t>
  </si>
  <si>
    <t xml:space="preserve">952383207</t>
  </si>
  <si>
    <t xml:space="preserve">info@hotelescaminoreal.com</t>
  </si>
  <si>
    <t xml:space="preserve">CORTIJO CHICO</t>
  </si>
  <si>
    <t xml:space="preserve">H/MA/01975</t>
  </si>
  <si>
    <t xml:space="preserve">AVENIDA LAS AMÉRICAS, s/n BAJO(H. CORTIJO CHICO)</t>
  </si>
  <si>
    <t xml:space="preserve">952410203</t>
  </si>
  <si>
    <t xml:space="preserve">info@hotelcortijochico.com</t>
  </si>
  <si>
    <t xml:space="preserve">hotelcortijochico.com</t>
  </si>
  <si>
    <t xml:space="preserve">SANCHEZ BECERRA HERMANOS</t>
  </si>
  <si>
    <t xml:space="preserve">POLIGONO INSDUSTRIAL ALHAURÍN DE LA TORRE, NAVE 57 BAJO</t>
  </si>
  <si>
    <t xml:space="preserve">952412760</t>
  </si>
  <si>
    <t xml:space="preserve">POSADA LOS CANTAROS</t>
  </si>
  <si>
    <t xml:space="preserve">DON RAMÓN, 17</t>
  </si>
  <si>
    <t xml:space="preserve">29569</t>
  </si>
  <si>
    <t xml:space="preserve">CÁRTAMA</t>
  </si>
  <si>
    <t xml:space="preserve">952423563</t>
  </si>
  <si>
    <t xml:space="preserve">reservas@posadaloscantaros.com</t>
  </si>
  <si>
    <t xml:space="preserve">posadaloscantaros.com</t>
  </si>
  <si>
    <t xml:space="preserve">POSADA LOS SIETE ARCOS</t>
  </si>
  <si>
    <t xml:space="preserve">H/MA/02183</t>
  </si>
  <si>
    <t xml:space="preserve">BARRIADA GARCÍA AGUA, 32</t>
  </si>
  <si>
    <t xml:space="preserve">29580</t>
  </si>
  <si>
    <t xml:space="preserve">952424128</t>
  </si>
  <si>
    <t xml:space="preserve">info@podalossietearcos.com</t>
  </si>
  <si>
    <t xml:space="preserve">MOLINO DE SALADILLA</t>
  </si>
  <si>
    <t xml:space="preserve">CUESTA SALADILLA, s/n</t>
  </si>
  <si>
    <t xml:space="preserve">29100</t>
  </si>
  <si>
    <t xml:space="preserve">COÍN</t>
  </si>
  <si>
    <t xml:space="preserve">952455010</t>
  </si>
  <si>
    <t xml:space="preserve">molinodesaladilla@gmail.com</t>
  </si>
  <si>
    <t xml:space="preserve">molinodesaladilla.com</t>
  </si>
  <si>
    <t xml:space="preserve">VILLA DE LAREDO</t>
  </si>
  <si>
    <t xml:space="preserve">H/MA/01502</t>
  </si>
  <si>
    <t xml:space="preserve">PASEO MARITIMO REY DE ESPAÑA, 42 BAJO</t>
  </si>
  <si>
    <t xml:space="preserve">952473904</t>
  </si>
  <si>
    <t xml:space="preserve">hotelvilladelaredo@hotmail.com</t>
  </si>
  <si>
    <t xml:space="preserve">BALCON DE EUROPA</t>
  </si>
  <si>
    <t xml:space="preserve">H/MA/00484</t>
  </si>
  <si>
    <t xml:space="preserve">PLAZA BALCÓN DE EUROPA, 1 BAJO; SALON NERJA</t>
  </si>
  <si>
    <t xml:space="preserve">952520800</t>
  </si>
  <si>
    <t xml:space="preserve">info@balcondeeuropa.com</t>
  </si>
  <si>
    <t xml:space="preserve">hotelbalconeuropa.com</t>
  </si>
  <si>
    <t xml:space="preserve">PARAÍSO DEL MAR</t>
  </si>
  <si>
    <t xml:space="preserve">H/MA/01264</t>
  </si>
  <si>
    <t xml:space="preserve">PROLONGACION H. DE CARABEO, 22 BAJO; LOCAL</t>
  </si>
  <si>
    <t xml:space="preserve">952521621</t>
  </si>
  <si>
    <t xml:space="preserve">info@hotelparaisodelmar.es</t>
  </si>
  <si>
    <t xml:space="preserve">hotelparaisodelmar.es</t>
  </si>
  <si>
    <t xml:space="preserve">HOTEL PERLA MARINA</t>
  </si>
  <si>
    <t xml:space="preserve">H/MA/01317</t>
  </si>
  <si>
    <t xml:space="preserve">C/ MÉRIDA, 15</t>
  </si>
  <si>
    <t xml:space="preserve">952523350</t>
  </si>
  <si>
    <t xml:space="preserve">gerencia@hotelperlamarina.com</t>
  </si>
  <si>
    <t xml:space="preserve">hotelperlamarina.com/</t>
  </si>
  <si>
    <t xml:space="preserve">189</t>
  </si>
  <si>
    <t xml:space="preserve">HC BURRIANA PLAYA S.C.</t>
  </si>
  <si>
    <t xml:space="preserve">PLAYA BURRIANA, 9 BAJO</t>
  </si>
  <si>
    <t xml:space="preserve">952524306</t>
  </si>
  <si>
    <t xml:space="preserve">info@hcburrianaplayasc.com</t>
  </si>
  <si>
    <t xml:space="preserve">CALIFORNIA</t>
  </si>
  <si>
    <t xml:space="preserve">H/MA/01639</t>
  </si>
  <si>
    <t xml:space="preserve">MARÍA DE WARD, 21 BAJO</t>
  </si>
  <si>
    <t xml:space="preserve">952526253</t>
  </si>
  <si>
    <t xml:space="preserve">info@elhotelcalifornia.com</t>
  </si>
  <si>
    <t xml:space="preserve">elhotelcalifornia.com</t>
  </si>
  <si>
    <t xml:space="preserve">TORRE ARENA</t>
  </si>
  <si>
    <t xml:space="preserve">CARRETERA MÁLAGA-ALMERÍA (N-340), 186 BAJO</t>
  </si>
  <si>
    <t xml:space="preserve">952527610</t>
  </si>
  <si>
    <t xml:space="preserve">reservas@hoteles-santarosa.com</t>
  </si>
  <si>
    <t xml:space="preserve">hoteles-santarosa.com</t>
  </si>
  <si>
    <t xml:space="preserve">SANTA ROSA</t>
  </si>
  <si>
    <t xml:space="preserve">H/MA/01254</t>
  </si>
  <si>
    <t xml:space="preserve">BARRIADA MORCHE, 125 BAJO(HOTEL SANTA ROSA)</t>
  </si>
  <si>
    <t xml:space="preserve">952530790</t>
  </si>
  <si>
    <t xml:space="preserve">MIRADOR DE CANILLAS</t>
  </si>
  <si>
    <t xml:space="preserve">H/MA/01976</t>
  </si>
  <si>
    <t xml:space="preserve">C/ CARRIL DE SANTANA, 1 BAJO</t>
  </si>
  <si>
    <t xml:space="preserve">29755</t>
  </si>
  <si>
    <t xml:space="preserve">CANILLAS DE ALBAIDA</t>
  </si>
  <si>
    <t xml:space="preserve">952553069</t>
  </si>
  <si>
    <t xml:space="preserve">info@miradordecanillas.com</t>
  </si>
  <si>
    <t xml:space="preserve">HOTEL LA FONDA</t>
  </si>
  <si>
    <t xml:space="preserve">H/MA/01455</t>
  </si>
  <si>
    <t xml:space="preserve">C/ SANTO DOMINGO, 7 BAJO; H. LA FONDA</t>
  </si>
  <si>
    <t xml:space="preserve">952569047</t>
  </si>
  <si>
    <t xml:space="preserve">info@lafondabenalmadena.es</t>
  </si>
  <si>
    <t xml:space="preserve">lafondabenalmadena.es</t>
  </si>
  <si>
    <t xml:space="preserve">MONTE VICTORIA</t>
  </si>
  <si>
    <t xml:space="preserve">H/MA/01723</t>
  </si>
  <si>
    <t xml:space="preserve">C/ CONDE DE UREÑA, 58 BAJO; VILLA</t>
  </si>
  <si>
    <t xml:space="preserve">952656525</t>
  </si>
  <si>
    <t xml:space="preserve">info@hotelmontevictoria.es</t>
  </si>
  <si>
    <t xml:space="preserve">hotelmontevictoria.es</t>
  </si>
  <si>
    <t xml:space="preserve">HOTEL LIMA MARBELLA</t>
  </si>
  <si>
    <t xml:space="preserve">H/MA/00605</t>
  </si>
  <si>
    <t xml:space="preserve">AVENIDA ANTONIO BELÓN, 2 BAJO; HOTEL LIMA</t>
  </si>
  <si>
    <t xml:space="preserve">952770500</t>
  </si>
  <si>
    <t xml:space="preserve">info@hotellimamarbella.com</t>
  </si>
  <si>
    <t xml:space="preserve">hotellimamarbella.com</t>
  </si>
  <si>
    <t xml:space="preserve">AVENIDA RAMÓN Y CAJAL, 3 2</t>
  </si>
  <si>
    <t xml:space="preserve">952771250</t>
  </si>
  <si>
    <t xml:space="preserve">info@hotelsancristobal.com</t>
  </si>
  <si>
    <t xml:space="preserve">hotelsancristobal.com</t>
  </si>
  <si>
    <t xml:space="preserve">GABRIEL CARMONA FERNANDEZ</t>
  </si>
  <si>
    <t xml:space="preserve">CARRETERA N-340, 148 BAJO; URBANIZACIÓN BUENAS NOCHES</t>
  </si>
  <si>
    <t xml:space="preserve">952802548</t>
  </si>
  <si>
    <t xml:space="preserve">info@gabrielcarmonafernandez.com</t>
  </si>
  <si>
    <t xml:space="preserve">hotelpiedrapaloma.com</t>
  </si>
  <si>
    <t xml:space="preserve">CATALONIA REINA VICTORIA</t>
  </si>
  <si>
    <t xml:space="preserve">H/MA/00042</t>
  </si>
  <si>
    <t xml:space="preserve">JEREZ, 25</t>
  </si>
  <si>
    <t xml:space="preserve">952871240</t>
  </si>
  <si>
    <t xml:space="preserve">info@cataloniareinavictoria.com</t>
  </si>
  <si>
    <t xml:space="preserve">MOLINO DEL PUENTE RONDA</t>
  </si>
  <si>
    <t xml:space="preserve">H/MA/01800</t>
  </si>
  <si>
    <t xml:space="preserve">PARTIDO RURAL FUENTE DE LA HIGUERA, 7 BAJO</t>
  </si>
  <si>
    <t xml:space="preserve">952879078</t>
  </si>
  <si>
    <t xml:space="preserve">info@molinodelpuenteronda.com</t>
  </si>
  <si>
    <t xml:space="preserve">elmolinodelpuente.com</t>
  </si>
  <si>
    <t xml:space="preserve">BENALMADENA PALACE</t>
  </si>
  <si>
    <t xml:space="preserve">CAMINO GILABERT, s/n BAJO</t>
  </si>
  <si>
    <t xml:space="preserve">952964958</t>
  </si>
  <si>
    <t xml:space="preserve">reservas@benalmadenapalace.com</t>
  </si>
  <si>
    <t xml:space="preserve">benalmadenapalace.com</t>
  </si>
  <si>
    <t xml:space="preserve">HOTEL BENALMADENA PALACE</t>
  </si>
  <si>
    <t xml:space="preserve">CORTIJO MENA, s/n BAJO</t>
  </si>
  <si>
    <t xml:space="preserve">HOTEL COTO DEL VALLE</t>
  </si>
  <si>
    <t xml:space="preserve">H/JA/00615</t>
  </si>
  <si>
    <t xml:space="preserve">CAMINO ÁNGEL, s/n s/n</t>
  </si>
  <si>
    <t xml:space="preserve">953124067</t>
  </si>
  <si>
    <t xml:space="preserve">info@cotodelvalle.com</t>
  </si>
  <si>
    <t xml:space="preserve">hotelcotodelvalle.com</t>
  </si>
  <si>
    <t xml:space="preserve">PALACIO DE MENGIBAR</t>
  </si>
  <si>
    <t xml:space="preserve">H/JA/00748</t>
  </si>
  <si>
    <t xml:space="preserve">PLAZA CONSTITUCIÓN, 8 BAJO</t>
  </si>
  <si>
    <t xml:space="preserve">23620</t>
  </si>
  <si>
    <t xml:space="preserve">MENGÍBAR</t>
  </si>
  <si>
    <t xml:space="preserve">953374043</t>
  </si>
  <si>
    <t xml:space="preserve">info@palaciodemengibar.com</t>
  </si>
  <si>
    <t xml:space="preserve">palaciodemengibar.com</t>
  </si>
  <si>
    <t xml:space="preserve">H/JA/00394</t>
  </si>
  <si>
    <t xml:space="preserve">AVENIDA ANDALUCÍA, 25 BAJO; TELS.605-947647/953-4</t>
  </si>
  <si>
    <t xml:space="preserve">953438072</t>
  </si>
  <si>
    <t xml:space="preserve">info@hotelnfrancisco.com</t>
  </si>
  <si>
    <t xml:space="preserve">hotelsanfrancisco.com</t>
  </si>
  <si>
    <t xml:space="preserve">HOSPEDERIA ZACATIN</t>
  </si>
  <si>
    <t xml:space="preserve">H/JA/00297</t>
  </si>
  <si>
    <t xml:space="preserve">PRADILLO, 2 BAJO</t>
  </si>
  <si>
    <t xml:space="preserve">23680</t>
  </si>
  <si>
    <t xml:space="preserve">ALCALÁ LA REAL</t>
  </si>
  <si>
    <t xml:space="preserve">953580568</t>
  </si>
  <si>
    <t xml:space="preserve">zacatin@hotelzacatin.com</t>
  </si>
  <si>
    <t xml:space="preserve">hospederiazacatin.com</t>
  </si>
  <si>
    <t xml:space="preserve">H/JA/00504</t>
  </si>
  <si>
    <t xml:space="preserve">CARRETERA A-319, KILOMETRO 51 BAJO(APARTAMENTO SAN FERN</t>
  </si>
  <si>
    <t xml:space="preserve">953713069</t>
  </si>
  <si>
    <t xml:space="preserve">info@nfernando.com</t>
  </si>
  <si>
    <t xml:space="preserve">hotelsanfernando.info</t>
  </si>
  <si>
    <t xml:space="preserve">PALACIO DE LA RAMBLA</t>
  </si>
  <si>
    <t xml:space="preserve">H/JA/00539</t>
  </si>
  <si>
    <t xml:space="preserve">C/ SAN JOSÉ, 1</t>
  </si>
  <si>
    <t xml:space="preserve">953750196</t>
  </si>
  <si>
    <t xml:space="preserve">hotel@palaciodelarambla.com</t>
  </si>
  <si>
    <t xml:space="preserve">palaciodelarambla.com</t>
  </si>
  <si>
    <t xml:space="preserve">ROFERZA INVERSIONES</t>
  </si>
  <si>
    <t xml:space="preserve">C/ EL SALVADOR, 2</t>
  </si>
  <si>
    <t xml:space="preserve">954141408</t>
  </si>
  <si>
    <t xml:space="preserve">info@roferzainversiones.com</t>
  </si>
  <si>
    <t xml:space="preserve">posadasanfernando.com</t>
  </si>
  <si>
    <t xml:space="preserve">LA HOSTERÍA DEL LAUREL</t>
  </si>
  <si>
    <t xml:space="preserve">H/SE/00823</t>
  </si>
  <si>
    <t xml:space="preserve">PLAZA VENERABLES, 5</t>
  </si>
  <si>
    <t xml:space="preserve">954220295</t>
  </si>
  <si>
    <t xml:space="preserve">info@lahosteríadellaurel.com</t>
  </si>
  <si>
    <t xml:space="preserve">hosteriadellaurel.com</t>
  </si>
  <si>
    <t xml:space="preserve">HOTEL SIMÓN</t>
  </si>
  <si>
    <t xml:space="preserve">H/SE/00030</t>
  </si>
  <si>
    <t xml:space="preserve">C/ GARCÍA DE VINUESA, 19</t>
  </si>
  <si>
    <t xml:space="preserve">954226660</t>
  </si>
  <si>
    <t xml:space="preserve">info@hotelsimonsevilla.com</t>
  </si>
  <si>
    <t xml:space="preserve">hotelsimonsevilla.com</t>
  </si>
  <si>
    <t xml:space="preserve">CATALONIA GIRALDA</t>
  </si>
  <si>
    <t xml:space="preserve">H/SE/00400</t>
  </si>
  <si>
    <t xml:space="preserve">C/ SIERRA NEVADA, 3 BAJO; H. CATALONIA GIRALDA</t>
  </si>
  <si>
    <t xml:space="preserve">954416661</t>
  </si>
  <si>
    <t xml:space="preserve">giralda@hoteles-catalonia.es</t>
  </si>
  <si>
    <t xml:space="preserve">PALACIO DE VILLAPANÉS SEVILLA</t>
  </si>
  <si>
    <t xml:space="preserve">SANTIAGO, 31</t>
  </si>
  <si>
    <t xml:space="preserve">954502063</t>
  </si>
  <si>
    <t xml:space="preserve">info@palaciovillapanes.com</t>
  </si>
  <si>
    <t xml:space="preserve">palaciovillapanes.com</t>
  </si>
  <si>
    <t xml:space="preserve">CATALONIA HISPALIS</t>
  </si>
  <si>
    <t xml:space="preserve">H/SE/00773</t>
  </si>
  <si>
    <t xml:space="preserve">AVENIDA ANDALUCÍA, 52 BAJO; H. CATALONIA HISPALIS</t>
  </si>
  <si>
    <t xml:space="preserve">41006</t>
  </si>
  <si>
    <t xml:space="preserve">954529433</t>
  </si>
  <si>
    <t xml:space="preserve">hispalis@hoteles-catalonia.es</t>
  </si>
  <si>
    <t xml:space="preserve">SEVILLA CENTER</t>
  </si>
  <si>
    <t xml:space="preserve">H/SE/01028</t>
  </si>
  <si>
    <t xml:space="preserve">AVENIDA LA BUHAIRA, 24 BAJO</t>
  </si>
  <si>
    <t xml:space="preserve">41018</t>
  </si>
  <si>
    <t xml:space="preserve">954549500</t>
  </si>
  <si>
    <t xml:space="preserve">valencia@hotelescenter.com</t>
  </si>
  <si>
    <t xml:space="preserve">hotelsevillacenter.es</t>
  </si>
  <si>
    <t xml:space="preserve">209</t>
  </si>
  <si>
    <t xml:space="preserve">DERBY</t>
  </si>
  <si>
    <t xml:space="preserve">H/SE/00820</t>
  </si>
  <si>
    <t xml:space="preserve">PLAZA DUQUE DE LA VICTORIA, 13 BAJO; DEPARTAMENTO INFORMATICA</t>
  </si>
  <si>
    <t xml:space="preserve">954561088</t>
  </si>
  <si>
    <t xml:space="preserve">reservas@hotelderbysevilla.com</t>
  </si>
  <si>
    <t xml:space="preserve">hotelderbysevilla.com</t>
  </si>
  <si>
    <t xml:space="preserve">HOTEL RURAL EL OLIVO</t>
  </si>
  <si>
    <t xml:space="preserve">PLAZA VIRGEN DE LAS HUERTAS, 1 BAJO</t>
  </si>
  <si>
    <t xml:space="preserve">954808103</t>
  </si>
  <si>
    <t xml:space="preserve">info@hotelruralelolivo.com</t>
  </si>
  <si>
    <t xml:space="preserve">hotelruralelolivo.com</t>
  </si>
  <si>
    <t xml:space="preserve">CASONA DE SAN ANDRES</t>
  </si>
  <si>
    <t xml:space="preserve">H/SE/01022</t>
  </si>
  <si>
    <t xml:space="preserve">DAOÍZ, 7 BAJO</t>
  </si>
  <si>
    <t xml:space="preserve">954915253</t>
  </si>
  <si>
    <t xml:space="preserve">info@casonadesanandres.com</t>
  </si>
  <si>
    <t xml:space="preserve">casonadesanandres.com</t>
  </si>
  <si>
    <t xml:space="preserve">HOTEL PALACE SEVILLA</t>
  </si>
  <si>
    <t xml:space="preserve">H/SE/01204</t>
  </si>
  <si>
    <t xml:space="preserve">PLAZA ENCARNACIÓN, 17</t>
  </si>
  <si>
    <t xml:space="preserve">955310909</t>
  </si>
  <si>
    <t xml:space="preserve">hotelpalace@hotelesensevilla.info</t>
  </si>
  <si>
    <t xml:space="preserve">hotelpalacesevilla.es</t>
  </si>
  <si>
    <t xml:space="preserve">EXE SEVILLA PALMERA</t>
  </si>
  <si>
    <t xml:space="preserve">H/SE/01157</t>
  </si>
  <si>
    <t xml:space="preserve">C/ CARDENAL ILUNDAÍN, 28 BAJO</t>
  </si>
  <si>
    <t xml:space="preserve">955518500</t>
  </si>
  <si>
    <t xml:space="preserve">info@exesevillapalmera.com</t>
  </si>
  <si>
    <t xml:space="preserve">exesevillapalmera.com</t>
  </si>
  <si>
    <t xml:space="preserve">BALCÓN DE ANDALUCIA</t>
  </si>
  <si>
    <t xml:space="preserve">AVENIDA ANDALUCÍA, 23 BAJO</t>
  </si>
  <si>
    <t xml:space="preserve">41560</t>
  </si>
  <si>
    <t xml:space="preserve">ESTEPA</t>
  </si>
  <si>
    <t xml:space="preserve">955912680</t>
  </si>
  <si>
    <t xml:space="preserve">info@balcóndeandalucia.com</t>
  </si>
  <si>
    <t xml:space="preserve">balcondeandalucia.com</t>
  </si>
  <si>
    <t xml:space="preserve">HOTEL LOS GIRASOLES</t>
  </si>
  <si>
    <t xml:space="preserve">H/SE/01043</t>
  </si>
  <si>
    <t xml:space="preserve">CARRETERA CAMAS-SANTIPONCE, KILOMETRO 474 BAJO; POLIGONO LOS GIRASOLES</t>
  </si>
  <si>
    <t xml:space="preserve">41907</t>
  </si>
  <si>
    <t xml:space="preserve">VALENCINA DE LA CONCEPCIÓN</t>
  </si>
  <si>
    <t xml:space="preserve">955982389</t>
  </si>
  <si>
    <t xml:space="preserve">reservas@hotellosgirasoles.com</t>
  </si>
  <si>
    <t xml:space="preserve">hotellosgirasoles.com</t>
  </si>
  <si>
    <t xml:space="preserve">ÁNGEL, 35 LOCAL</t>
  </si>
  <si>
    <t xml:space="preserve">41900</t>
  </si>
  <si>
    <t xml:space="preserve">CAMAS</t>
  </si>
  <si>
    <t xml:space="preserve">955982519</t>
  </si>
  <si>
    <t xml:space="preserve">info@hotellosgirasoles.com</t>
  </si>
  <si>
    <t xml:space="preserve">HABITACIÓN VELARDE</t>
  </si>
  <si>
    <t xml:space="preserve">C/ JOSÉ VELARDE, s/n</t>
  </si>
  <si>
    <t xml:space="preserve">956 68 31 09</t>
  </si>
  <si>
    <t xml:space="preserve">info@habitaciónvelarde.com</t>
  </si>
  <si>
    <t xml:space="preserve">POSADA DE LAS CUEVAS</t>
  </si>
  <si>
    <t xml:space="preserve">H/CA/01018</t>
  </si>
  <si>
    <t xml:space="preserve">C/ ALTA, 1</t>
  </si>
  <si>
    <t xml:space="preserve">956 700 612</t>
  </si>
  <si>
    <t xml:space="preserve">posadadelascuevas@gmail.com</t>
  </si>
  <si>
    <t xml:space="preserve">posadadelascuevas.com</t>
  </si>
  <si>
    <t xml:space="preserve">HOTEL GUADALQUIVIR</t>
  </si>
  <si>
    <t xml:space="preserve">H/CA/00503</t>
  </si>
  <si>
    <t xml:space="preserve">PLAZA CONDES DE NIEBLA, 3</t>
  </si>
  <si>
    <t xml:space="preserve">956360742</t>
  </si>
  <si>
    <t xml:space="preserve">info@hotelguadalquivir.com</t>
  </si>
  <si>
    <t xml:space="preserve">hotelguadalquivir.com</t>
  </si>
  <si>
    <t xml:space="preserve">EL CORTIJO DE ZAHARA</t>
  </si>
  <si>
    <t xml:space="preserve">H/CA/00400</t>
  </si>
  <si>
    <t xml:space="preserve">AVENIDA CABO DE PLATA, 6 BAJO; CORTIJO LA PLATA</t>
  </si>
  <si>
    <t xml:space="preserve">956439456</t>
  </si>
  <si>
    <t xml:space="preserve">info@elcortijodezahara.com</t>
  </si>
  <si>
    <t xml:space="preserve">elcortijodezahara.com</t>
  </si>
  <si>
    <t xml:space="preserve">HOTEL OASIS</t>
  </si>
  <si>
    <t xml:space="preserve">H/CA/00908</t>
  </si>
  <si>
    <t xml:space="preserve">CARRIL DE LA FUENTE, 3 BAJO</t>
  </si>
  <si>
    <t xml:space="preserve">956442159</t>
  </si>
  <si>
    <t xml:space="preserve">oasis@hotelesoasisconil.com</t>
  </si>
  <si>
    <t xml:space="preserve">hotelesoasisconil.com</t>
  </si>
  <si>
    <t xml:space="preserve">HOTEL OASIS ATALAYA</t>
  </si>
  <si>
    <t xml:space="preserve">H/CA/01163</t>
  </si>
  <si>
    <t xml:space="preserve">CAMINO HIJUELA DE LOJO BAJO</t>
  </si>
  <si>
    <t xml:space="preserve">956444439</t>
  </si>
  <si>
    <t xml:space="preserve">atalaya@hotelesoasisconil.com</t>
  </si>
  <si>
    <t xml:space="preserve">URBANIZACIÓN NOVO SANCTI-PETRI, s/n</t>
  </si>
  <si>
    <t xml:space="preserve">956494985</t>
  </si>
  <si>
    <t xml:space="preserve">reservas@aparthotelasdunas.com</t>
  </si>
  <si>
    <t xml:space="preserve">aparthotelasdunas.com</t>
  </si>
  <si>
    <t xml:space="preserve">TARIFA LANCES</t>
  </si>
  <si>
    <t xml:space="preserve">H/CA/01422</t>
  </si>
  <si>
    <t xml:space="preserve">C/ MAR ADRIÁTICO, 38 (AVENIDA BATALLA DEL SALADO)</t>
  </si>
  <si>
    <t xml:space="preserve">956681236</t>
  </si>
  <si>
    <t xml:space="preserve">info@hoteltarifalances.com</t>
  </si>
  <si>
    <t xml:space="preserve">hoteltarifalances.com</t>
  </si>
  <si>
    <t xml:space="preserve">HOTEL MESÓN DE LA MOLINERA</t>
  </si>
  <si>
    <t xml:space="preserve">H/CA/01168</t>
  </si>
  <si>
    <t xml:space="preserve">AVENIDA SOMBRERO DE LOS TRES PICOS, 17 BAJO(LA MOLINERA)</t>
  </si>
  <si>
    <t xml:space="preserve">11638</t>
  </si>
  <si>
    <t xml:space="preserve">956708002</t>
  </si>
  <si>
    <t xml:space="preserve">reservas@mesondelamolinera.com</t>
  </si>
  <si>
    <t xml:space="preserve">mesondelamolinera.com</t>
  </si>
  <si>
    <t xml:space="preserve">PLAYA DE LA LUZ</t>
  </si>
  <si>
    <t xml:space="preserve">H/CA/00443</t>
  </si>
  <si>
    <t xml:space="preserve">AVENIDA LA DIPUTACIÓN, s/n</t>
  </si>
  <si>
    <t xml:space="preserve">956810500</t>
  </si>
  <si>
    <t xml:space="preserve">reservas@hotelplayadelaluz.com</t>
  </si>
  <si>
    <t xml:space="preserve">hotelplayadelaluz.com</t>
  </si>
  <si>
    <t xml:space="preserve">CABALLO NEGRO</t>
  </si>
  <si>
    <t xml:space="preserve">H/CA/00898</t>
  </si>
  <si>
    <t xml:space="preserve">C/ COMERCIO, 1 BAJO; HOTEL CABALLO NEGRO</t>
  </si>
  <si>
    <t xml:space="preserve">956836612</t>
  </si>
  <si>
    <t xml:space="preserve">antoniosanchez_caballonegro@hotmail.com</t>
  </si>
  <si>
    <t xml:space="preserve">hotelcaballonegro.com</t>
  </si>
  <si>
    <t xml:space="preserve">LA POSADA DEL MOLINO</t>
  </si>
  <si>
    <t xml:space="preserve">RONDA DE LOS MÁRTIRES, 3 BAJO (HOTEL)</t>
  </si>
  <si>
    <t xml:space="preserve">957267103</t>
  </si>
  <si>
    <t xml:space="preserve">hotel@laposadadelmolino.com</t>
  </si>
  <si>
    <t xml:space="preserve">laposadadelmolino.com</t>
  </si>
  <si>
    <t xml:space="preserve">HOTEL RIAD ARRUZAFA</t>
  </si>
  <si>
    <t xml:space="preserve">H/CO/00784</t>
  </si>
  <si>
    <t xml:space="preserve">AVENIDA ARRUZAFA, 46</t>
  </si>
  <si>
    <t xml:space="preserve">957392020</t>
  </si>
  <si>
    <t xml:space="preserve">dataprotectionoffice@booking.com</t>
  </si>
  <si>
    <t xml:space="preserve">hotelriadarruzafa.com</t>
  </si>
  <si>
    <t xml:space="preserve">CASA DE LOS AZULEJOS</t>
  </si>
  <si>
    <t xml:space="preserve">H/CO/00716</t>
  </si>
  <si>
    <t xml:space="preserve">FERNANDO COLÓN, 5</t>
  </si>
  <si>
    <t xml:space="preserve">957470000</t>
  </si>
  <si>
    <t xml:space="preserve">info@casadelosazulejos.com</t>
  </si>
  <si>
    <t xml:space="preserve">casadelosazulejos.com</t>
  </si>
  <si>
    <t xml:space="preserve">CASA DE LOS NARANJOS</t>
  </si>
  <si>
    <t xml:space="preserve">H/CO/00661</t>
  </si>
  <si>
    <t xml:space="preserve">ISABEL LOSA, 8</t>
  </si>
  <si>
    <t xml:space="preserve">957470587</t>
  </si>
  <si>
    <t xml:space="preserve">casadelosnaranjos@telefonica.net</t>
  </si>
  <si>
    <t xml:space="preserve">casadelosnaranjos.com</t>
  </si>
  <si>
    <t xml:space="preserve">EL CISNE</t>
  </si>
  <si>
    <t xml:space="preserve">H/CO/00534</t>
  </si>
  <si>
    <t xml:space="preserve">AVENIDA CERVANTES, 14 BAJO</t>
  </si>
  <si>
    <t xml:space="preserve">14008</t>
  </si>
  <si>
    <t xml:space="preserve">957481301</t>
  </si>
  <si>
    <t xml:space="preserve">hotelcisne@telefonica.net</t>
  </si>
  <si>
    <t xml:space="preserve">hotelcisnecordoba.com</t>
  </si>
  <si>
    <t xml:space="preserve">ALFARO 3436</t>
  </si>
  <si>
    <t xml:space="preserve">ALFAROS, 34 BAJO</t>
  </si>
  <si>
    <t xml:space="preserve">957496271</t>
  </si>
  <si>
    <t xml:space="preserve">info@hoteldelosfaroles.es</t>
  </si>
  <si>
    <t xml:space="preserve">hoteldelosfaroles.net</t>
  </si>
  <si>
    <t xml:space="preserve">MARIA DEL CARMEN BERNAL PEREZ</t>
  </si>
  <si>
    <t xml:space="preserve">AVENIDA CERVANTES, 35 BAJO</t>
  </si>
  <si>
    <t xml:space="preserve">14850</t>
  </si>
  <si>
    <t xml:space="preserve">BAENA</t>
  </si>
  <si>
    <t xml:space="preserve">957671905</t>
  </si>
  <si>
    <t xml:space="preserve">lacasagrandebaena@hotmail.com</t>
  </si>
  <si>
    <t xml:space="preserve">lacasagrandebaena.com</t>
  </si>
  <si>
    <t xml:space="preserve">HOTEL VILLA DE PRIEGO DE CÓRDOBA</t>
  </si>
  <si>
    <t xml:space="preserve">ZAGRILLA ALTA, 16 ALDEA</t>
  </si>
  <si>
    <t xml:space="preserve">14816</t>
  </si>
  <si>
    <t xml:space="preserve">PRIEGO DE CÓRDOBA</t>
  </si>
  <si>
    <t xml:space="preserve">957703503</t>
  </si>
  <si>
    <t xml:space="preserve">priegodecordoba@reddevillas.es</t>
  </si>
  <si>
    <t xml:space="preserve">villasdeandalucia.com</t>
  </si>
  <si>
    <t xml:space="preserve">HOTEL ASADOR LOS MANJARES</t>
  </si>
  <si>
    <t xml:space="preserve">CARRETERA MADRID N-IV, KILOMETRO 388</t>
  </si>
  <si>
    <t xml:space="preserve">14610</t>
  </si>
  <si>
    <t xml:space="preserve">957963086</t>
  </si>
  <si>
    <t xml:space="preserve">info@hotellosmanjares.com</t>
  </si>
  <si>
    <t xml:space="preserve">hotellosmanjares.com/</t>
  </si>
  <si>
    <t xml:space="preserve">HOTEL URBAN DREAM</t>
  </si>
  <si>
    <t xml:space="preserve">H/GR/00315</t>
  </si>
  <si>
    <t xml:space="preserve">CAMINO RONDA, 107</t>
  </si>
  <si>
    <t xml:space="preserve">18003</t>
  </si>
  <si>
    <t xml:space="preserve">958100148</t>
  </si>
  <si>
    <t xml:space="preserve">info@urbandreamhotels.com</t>
  </si>
  <si>
    <t xml:space="preserve">urbandreamgranada.com</t>
  </si>
  <si>
    <t xml:space="preserve">QUINTA REAL GRANADA</t>
  </si>
  <si>
    <t xml:space="preserve">H/GR/01462</t>
  </si>
  <si>
    <t xml:space="preserve">AVENIDA ANDALUCÍA, 56</t>
  </si>
  <si>
    <t xml:space="preserve">18198</t>
  </si>
  <si>
    <t xml:space="preserve">HUÉTOR VEGA</t>
  </si>
  <si>
    <t xml:space="preserve">958178229</t>
  </si>
  <si>
    <t xml:space="preserve">info@quintarealgranada.com</t>
  </si>
  <si>
    <t xml:space="preserve">quintarealgranada.com</t>
  </si>
  <si>
    <t xml:space="preserve">SAYLU</t>
  </si>
  <si>
    <t xml:space="preserve">H/GR/01226</t>
  </si>
  <si>
    <t xml:space="preserve">RONDA SUR ENLACE HUÉTOR VEGA, s/n SAL.3-CRUCE C/ ALMACILES 21</t>
  </si>
  <si>
    <t xml:space="preserve">958183000</t>
  </si>
  <si>
    <t xml:space="preserve">info@hotelsaylugranada.com</t>
  </si>
  <si>
    <t xml:space="preserve">hotelsaylugranada.com</t>
  </si>
  <si>
    <t xml:space="preserve">GAR - NAT HOTEL DE PEREGRINOS</t>
  </si>
  <si>
    <t xml:space="preserve">PLACETA LOS PEREGRINOS, 1 BAJO</t>
  </si>
  <si>
    <t xml:space="preserve">958222739</t>
  </si>
  <si>
    <t xml:space="preserve">informacion@granadatur.com</t>
  </si>
  <si>
    <t xml:space="preserve">hoteldeperegrinos.com</t>
  </si>
  <si>
    <t xml:space="preserve">MACIÀ GRANADA FIVE SENSES ROOMS &amp; SUITES</t>
  </si>
  <si>
    <t xml:space="preserve">H/GR/00926</t>
  </si>
  <si>
    <t xml:space="preserve">GRAN VÍA DE COLÓN, 25</t>
  </si>
  <si>
    <t xml:space="preserve">958285464</t>
  </si>
  <si>
    <t xml:space="preserve">centralreservas@maciahoteles.com</t>
  </si>
  <si>
    <t xml:space="preserve">granadafivesenses.com</t>
  </si>
  <si>
    <t xml:space="preserve">HOTEL LA ALMUNIA DEL VALLE</t>
  </si>
  <si>
    <t xml:space="preserve">H/GR/01225</t>
  </si>
  <si>
    <t xml:space="preserve">CAMINO UMBRÍA, s/n BAJO</t>
  </si>
  <si>
    <t xml:space="preserve">958308010</t>
  </si>
  <si>
    <t xml:space="preserve">info@laalmuniadelvalle.com</t>
  </si>
  <si>
    <t xml:space="preserve">laalmuniadelvalle.com</t>
  </si>
  <si>
    <t xml:space="preserve">H/GR/00040</t>
  </si>
  <si>
    <t xml:space="preserve">BALNEARIO, s/n</t>
  </si>
  <si>
    <t xml:space="preserve">958350011</t>
  </si>
  <si>
    <t xml:space="preserve">info@balnearioalhamadegranada.com</t>
  </si>
  <si>
    <t xml:space="preserve">alhamadegranadasa.com</t>
  </si>
  <si>
    <t xml:space="preserve">HOSTAL RURAL EL NACIMIENTO</t>
  </si>
  <si>
    <t xml:space="preserve">AVENIDA NACIMIENTO, 77</t>
  </si>
  <si>
    <t xml:space="preserve">18570</t>
  </si>
  <si>
    <t xml:space="preserve">DEIFONTES</t>
  </si>
  <si>
    <t xml:space="preserve">958427231</t>
  </si>
  <si>
    <t xml:space="preserve">info@hotelelnacimiento.com</t>
  </si>
  <si>
    <t xml:space="preserve">hotelelnacimiento.com</t>
  </si>
  <si>
    <t xml:space="preserve">LABELLA MARÍA</t>
  </si>
  <si>
    <t xml:space="preserve">H/GR/01035</t>
  </si>
  <si>
    <t xml:space="preserve">CARRETERA SIERRA NEVADA, KILOMETRO 8, 200 BAJO</t>
  </si>
  <si>
    <t xml:space="preserve">18191</t>
  </si>
  <si>
    <t xml:space="preserve">PINOS GENIL</t>
  </si>
  <si>
    <t xml:space="preserve">958488746</t>
  </si>
  <si>
    <t xml:space="preserve">info@hotellabellamaria.com</t>
  </si>
  <si>
    <t xml:space="preserve">hotellabellamaria.com</t>
  </si>
  <si>
    <t xml:space="preserve">PLAYA DE SAN CRISTOBAL</t>
  </si>
  <si>
    <t xml:space="preserve">H/GR/00768</t>
  </si>
  <si>
    <t xml:space="preserve">PLAZA SAN CRISTÓBAL, 5</t>
  </si>
  <si>
    <t xml:space="preserve">958631112</t>
  </si>
  <si>
    <t xml:space="preserve">info@playasancristobal.com</t>
  </si>
  <si>
    <t xml:space="preserve">playasancristobal.com</t>
  </si>
  <si>
    <t xml:space="preserve">CUEVAS PEDRO ANTONIO DE ALARCÓN</t>
  </si>
  <si>
    <t xml:space="preserve">BARRIADA SAN TORCUATO, s/n BAJO(CUEVAS P.A.ALARCON)</t>
  </si>
  <si>
    <t xml:space="preserve">958664986</t>
  </si>
  <si>
    <t xml:space="preserve">cuevasdepedroantonio@gmail.com</t>
  </si>
  <si>
    <t xml:space="preserve">cuevaspedroantonio.es</t>
  </si>
  <si>
    <t xml:space="preserve">MONTUAL</t>
  </si>
  <si>
    <t xml:space="preserve">CARRETERA PEZA, s/n BAJO(HOSTAL)</t>
  </si>
  <si>
    <t xml:space="preserve">18517</t>
  </si>
  <si>
    <t xml:space="preserve">CORTES Y GRAENA</t>
  </si>
  <si>
    <t xml:space="preserve">958670735</t>
  </si>
  <si>
    <t xml:space="preserve">reservas@hotelruralmontual.com</t>
  </si>
  <si>
    <t xml:space="preserve">hotelruralmontual.com</t>
  </si>
  <si>
    <t xml:space="preserve">HOTEL VILLA DE BUBION</t>
  </si>
  <si>
    <t xml:space="preserve">C/ BARRIO ALTO, s/n</t>
  </si>
  <si>
    <t xml:space="preserve">18412</t>
  </si>
  <si>
    <t xml:space="preserve">BUBIÓN</t>
  </si>
  <si>
    <t xml:space="preserve">958763973</t>
  </si>
  <si>
    <t xml:space="preserve">bubion@reddevillas.es</t>
  </si>
  <si>
    <t xml:space="preserve">HOTEL CASTILLO LANJARON</t>
  </si>
  <si>
    <t xml:space="preserve">H/GR/00069</t>
  </si>
  <si>
    <t xml:space="preserve">GRANADA, 1 BAJO</t>
  </si>
  <si>
    <t xml:space="preserve">958770712</t>
  </si>
  <si>
    <t xml:space="preserve">reservas@hcastillolanjaron.com</t>
  </si>
  <si>
    <t xml:space="preserve">hcastillolanjaron.com</t>
  </si>
  <si>
    <t xml:space="preserve">HOTEL PLAYA COTOBRO</t>
  </si>
  <si>
    <t xml:space="preserve">LUGAR COTOBRO, 1 BAJO(JUNTO RESTAURANT LOS ARCOS)</t>
  </si>
  <si>
    <t xml:space="preserve">958880006</t>
  </si>
  <si>
    <t xml:space="preserve">info@hotelplayacotobro.com</t>
  </si>
  <si>
    <t xml:space="preserve">hotelplayacotobro.com</t>
  </si>
  <si>
    <t xml:space="preserve">HOSTELERIA COLOMBINA</t>
  </si>
  <si>
    <t xml:space="preserve">ALAMEDA SUNDHEIM, 14</t>
  </si>
  <si>
    <t xml:space="preserve">959282400</t>
  </si>
  <si>
    <t xml:space="preserve">reservas@hotelfamiliaconde.com</t>
  </si>
  <si>
    <t xml:space="preserve">hotelfamiliaconde.com</t>
  </si>
  <si>
    <t xml:space="preserve">MARQUES DE AYAMONTE</t>
  </si>
  <si>
    <t xml:space="preserve">TRAJANO, 10 BAJO</t>
  </si>
  <si>
    <t xml:space="preserve">959320126</t>
  </si>
  <si>
    <t xml:space="preserve">info@marquesdeayamonte.com</t>
  </si>
  <si>
    <t xml:space="preserve">EXPLOTACIONES HOSTELERAS AIRESOLA</t>
  </si>
  <si>
    <t xml:space="preserve">SECTOR INGLESILLO (SECTOR I), 137 BAJO(PARCELA 137)</t>
  </si>
  <si>
    <t xml:space="preserve">959448292</t>
  </si>
  <si>
    <t xml:space="preserve">info@explotacioneshostelerasairesola.com</t>
  </si>
  <si>
    <t xml:space="preserve">BARCELÓ ISLA CANELA</t>
  </si>
  <si>
    <t xml:space="preserve">H/HU/00489</t>
  </si>
  <si>
    <t xml:space="preserve">PASEO GAVILANES, s/n BAJO</t>
  </si>
  <si>
    <t xml:space="preserve">959477124</t>
  </si>
  <si>
    <t xml:space="preserve">islacanela@barcelo.com</t>
  </si>
  <si>
    <t xml:space="preserve">barceloislacanela.com</t>
  </si>
  <si>
    <t xml:space="preserve">NEST STYLE VALENCIA</t>
  </si>
  <si>
    <t xml:space="preserve">AVINGUDA PORT, 77</t>
  </si>
  <si>
    <t xml:space="preserve">960694010</t>
  </si>
  <si>
    <t xml:space="preserve">reception@neststylevalencia.com</t>
  </si>
  <si>
    <t xml:space="preserve">neststylevalencia.com</t>
  </si>
  <si>
    <t xml:space="preserve">VALENCIA GOLF HOTEL</t>
  </si>
  <si>
    <t xml:space="preserve">CARRETERA SAN ANTONIO DE BENAGÉBER, s/n BAJO(URBANIZACIÓN TORRE EN CONIL)</t>
  </si>
  <si>
    <t xml:space="preserve">46117</t>
  </si>
  <si>
    <t xml:space="preserve">BÉTERA</t>
  </si>
  <si>
    <t xml:space="preserve">961698184</t>
  </si>
  <si>
    <t xml:space="preserve">info@valenciagolfhotel.com</t>
  </si>
  <si>
    <t xml:space="preserve">PENSION CASTELLANA</t>
  </si>
  <si>
    <t xml:space="preserve">CAMINAS DELS HOMENS, 17 1-1</t>
  </si>
  <si>
    <t xml:space="preserve">46400</t>
  </si>
  <si>
    <t xml:space="preserve">CULLERA</t>
  </si>
  <si>
    <t xml:space="preserve">961726689</t>
  </si>
  <si>
    <t xml:space="preserve">hostalcastellana@yahoo.es</t>
  </si>
  <si>
    <t xml:space="preserve">pensioncastellana.com</t>
  </si>
  <si>
    <t xml:space="preserve">HOTEL RH BAYREN PARC</t>
  </si>
  <si>
    <t xml:space="preserve">C/ MALLORCA, 19 PLAYA DE GANDÍA</t>
  </si>
  <si>
    <t xml:space="preserve">962840700</t>
  </si>
  <si>
    <t xml:space="preserve">bayrenparc@hotelesrh.com</t>
  </si>
  <si>
    <t xml:space="preserve">hotelrhbayrenparc.com</t>
  </si>
  <si>
    <t xml:space="preserve">HOTEL GANDIA</t>
  </si>
  <si>
    <t xml:space="preserve">C/ LA DEVESA, 17 BAJO; HOTEL GANDIA</t>
  </si>
  <si>
    <t xml:space="preserve">962841304</t>
  </si>
  <si>
    <t xml:space="preserve">gandia@dchoteles.net</t>
  </si>
  <si>
    <t xml:space="preserve">hotelgandiaplaya.com/</t>
  </si>
  <si>
    <t xml:space="preserve">EXPO HOTEL VALENCIA</t>
  </si>
  <si>
    <t xml:space="preserve">AVENIDA PÍO XII, 4 SO; 3; HOTEL</t>
  </si>
  <si>
    <t xml:space="preserve">46009</t>
  </si>
  <si>
    <t xml:space="preserve">963033600</t>
  </si>
  <si>
    <t xml:space="preserve">comercialval@expogrupo.com</t>
  </si>
  <si>
    <t xml:space="preserve">expohotelvalencia.com</t>
  </si>
  <si>
    <t xml:space="preserve">378</t>
  </si>
  <si>
    <t xml:space="preserve">VALENCIA PARK</t>
  </si>
  <si>
    <t xml:space="preserve">info@valenciapark.com</t>
  </si>
  <si>
    <t xml:space="preserve">hotelvalenciapark.com</t>
  </si>
  <si>
    <t xml:space="preserve">HOTEL ILUNION AQUA 4</t>
  </si>
  <si>
    <t xml:space="preserve">LUIS GARCÍA-BERLANGA MARTÍ (DOCTOR CINE), 19-21</t>
  </si>
  <si>
    <t xml:space="preserve">963187100</t>
  </si>
  <si>
    <t xml:space="preserve">reservasaqua4@confortel.com</t>
  </si>
  <si>
    <t xml:space="preserve">hotelilunionaqua4.com</t>
  </si>
  <si>
    <t xml:space="preserve">AVENIDA OESTE, 45</t>
  </si>
  <si>
    <t xml:space="preserve">963510142</t>
  </si>
  <si>
    <t xml:space="preserve">reservas@hotel-mediterraneo.es</t>
  </si>
  <si>
    <t xml:space="preserve">hotel-mediterraneo.es</t>
  </si>
  <si>
    <t xml:space="preserve">PARTEVENS VALENCIA</t>
  </si>
  <si>
    <t xml:space="preserve">C/ EMBAJADOR VICH, 5 BAJO; LOCAL</t>
  </si>
  <si>
    <t xml:space="preserve">963941609</t>
  </si>
  <si>
    <t xml:space="preserve">info@partevensvalencia.com</t>
  </si>
  <si>
    <t xml:space="preserve">EL CID</t>
  </si>
  <si>
    <t xml:space="preserve">PLAZA PUERTA SAN MATEO, 2</t>
  </si>
  <si>
    <t xml:space="preserve">964160125</t>
  </si>
  <si>
    <t xml:space="preserve">info@hotelelcidmorella.com</t>
  </si>
  <si>
    <t xml:space="preserve">hotelelcidmorella.com</t>
  </si>
  <si>
    <t xml:space="preserve">HOTEL DEL GOLF PLAYA</t>
  </si>
  <si>
    <t xml:space="preserve">AVENIDA GOLF, 2</t>
  </si>
  <si>
    <t xml:space="preserve">12100</t>
  </si>
  <si>
    <t xml:space="preserve">964280180</t>
  </si>
  <si>
    <t xml:space="preserve">info@hoteldelgolfplaya.com</t>
  </si>
  <si>
    <t xml:space="preserve">hoteldelgolfplaya.com</t>
  </si>
  <si>
    <t xml:space="preserve">PENSIÓN LA OLA</t>
  </si>
  <si>
    <t xml:space="preserve">C/ MAR ADRIÁTICO s/n</t>
  </si>
  <si>
    <t xml:space="preserve">964284889</t>
  </si>
  <si>
    <t xml:space="preserve">pensionlaola@gmail.com</t>
  </si>
  <si>
    <t xml:space="preserve">laolarestaurante.com/</t>
  </si>
  <si>
    <t xml:space="preserve">COSTA AZAHAR</t>
  </si>
  <si>
    <t xml:space="preserve">AVENIDA CASTALIA, 46</t>
  </si>
  <si>
    <t xml:space="preserve">964286253</t>
  </si>
  <si>
    <t xml:space="preserve">hotel@costazaharhoteles.com</t>
  </si>
  <si>
    <t xml:space="preserve">costazaharhoteles.com</t>
  </si>
  <si>
    <t xml:space="preserve">BAG</t>
  </si>
  <si>
    <t xml:space="preserve">AVENIDA HERMANOS BOU, 154 LOCAL</t>
  </si>
  <si>
    <t xml:space="preserve">964288910</t>
  </si>
  <si>
    <t xml:space="preserve">info@hotelbagcastellon.com</t>
  </si>
  <si>
    <t xml:space="preserve">hotelbagcastellon.com</t>
  </si>
  <si>
    <t xml:space="preserve">EUROHOTEL CASTELLO ESTACIO</t>
  </si>
  <si>
    <t xml:space="preserve">C/ PINTOR OLIET, 9 BAJO; CONSTRUCCIONES SERRANO</t>
  </si>
  <si>
    <t xml:space="preserve">12006</t>
  </si>
  <si>
    <t xml:space="preserve">964342559</t>
  </si>
  <si>
    <t xml:space="preserve">eurocastello@gmail.com</t>
  </si>
  <si>
    <t xml:space="preserve">eurohotelcastello.com</t>
  </si>
  <si>
    <t xml:space="preserve">C/ DEL MAR, 2</t>
  </si>
  <si>
    <t xml:space="preserve">hotelrhvinarsaura.com</t>
  </si>
  <si>
    <t xml:space="preserve">HOTEL RH CASABLANCA &amp; SUITES</t>
  </si>
  <si>
    <t xml:space="preserve">AVENIDA PAPA LUNA, 113 BAJO</t>
  </si>
  <si>
    <t xml:space="preserve">964475962</t>
  </si>
  <si>
    <t xml:space="preserve">casablanca@hotelesrh.com</t>
  </si>
  <si>
    <t xml:space="preserve">hotelrhcasablanca.com</t>
  </si>
  <si>
    <t xml:space="preserve">HOTEL RH CASABLANCA SUITES</t>
  </si>
  <si>
    <t xml:space="preserve">AVENIDA PAPA LUNA, 113</t>
  </si>
  <si>
    <t xml:space="preserve">HUSA LOS DELFINES</t>
  </si>
  <si>
    <t xml:space="preserve">AVENIDA PAPA LUNA, 4</t>
  </si>
  <si>
    <t xml:space="preserve">964480936</t>
  </si>
  <si>
    <t xml:space="preserve">delfines@hotel-losdelfines.com</t>
  </si>
  <si>
    <t xml:space="preserve">hotel-losdelfines.com</t>
  </si>
  <si>
    <t xml:space="preserve">AVENIDA PAPA LUNA, 4 BAJO</t>
  </si>
  <si>
    <t xml:space="preserve">964481361</t>
  </si>
  <si>
    <t xml:space="preserve">administracion@hotelesmediterraneo.com</t>
  </si>
  <si>
    <t xml:space="preserve">BLANCOS ROOMS</t>
  </si>
  <si>
    <t xml:space="preserve">C/ NUEVA, 9 CASCO ANTIGUO</t>
  </si>
  <si>
    <t xml:space="preserve">964845162</t>
  </si>
  <si>
    <t xml:space="preserve">info@muvabeach.com</t>
  </si>
  <si>
    <t xml:space="preserve">blancosroomshotel.com</t>
  </si>
  <si>
    <t xml:space="preserve">HOTEL MOLI BOUTIQUE</t>
  </si>
  <si>
    <t xml:space="preserve">CARRER CALVARI, 12</t>
  </si>
  <si>
    <t xml:space="preserve">965063081</t>
  </si>
  <si>
    <t xml:space="preserve">info@hotelmoliboutique.com</t>
  </si>
  <si>
    <t xml:space="preserve">hotelmoliboutique.com</t>
  </si>
  <si>
    <t xml:space="preserve">ESTUDIOTEL ALICANTE</t>
  </si>
  <si>
    <t xml:space="preserve">C/ POETA VILA Y BLANCO, 4</t>
  </si>
  <si>
    <t xml:space="preserve">965063474</t>
  </si>
  <si>
    <t xml:space="preserve">reservas@estudiotelalicante.es</t>
  </si>
  <si>
    <t xml:space="preserve">estudiotelalicante.es</t>
  </si>
  <si>
    <t xml:space="preserve">ALICANTE GOLF</t>
  </si>
  <si>
    <t xml:space="preserve">C/ ESCULTOR JOSÉ GUTIÉRREZ, 23</t>
  </si>
  <si>
    <t xml:space="preserve">03540</t>
  </si>
  <si>
    <t xml:space="preserve">965235000</t>
  </si>
  <si>
    <t xml:space="preserve">reservas@hotelalicantegolf.com</t>
  </si>
  <si>
    <t xml:space="preserve">hotelalicantegolf.com</t>
  </si>
  <si>
    <t xml:space="preserve">HOTEL MAYA ALICANTE</t>
  </si>
  <si>
    <t xml:space="preserve">C/ CANÓNIGO MANUEL L. PENALVA, 2</t>
  </si>
  <si>
    <t xml:space="preserve">965261211</t>
  </si>
  <si>
    <t xml:space="preserve">info@hotelmayaalicante.com</t>
  </si>
  <si>
    <t xml:space="preserve">hotelalicantemaya.com</t>
  </si>
  <si>
    <t xml:space="preserve">194</t>
  </si>
  <si>
    <t xml:space="preserve">PLAYAMARINA 1</t>
  </si>
  <si>
    <t xml:space="preserve">C/ CIELO, 7 B</t>
  </si>
  <si>
    <t xml:space="preserve">965323012</t>
  </si>
  <si>
    <t xml:space="preserve">info@playamarinahotels.com</t>
  </si>
  <si>
    <t xml:space="preserve">playamarinahotels.com</t>
  </si>
  <si>
    <t xml:space="preserve">LAS PALMERAS</t>
  </si>
  <si>
    <t xml:space="preserve">PARTIDA D'EULA, 75 KILOMETRO 45 N-340</t>
  </si>
  <si>
    <t xml:space="preserve">03330</t>
  </si>
  <si>
    <t xml:space="preserve">CREVILLENT</t>
  </si>
  <si>
    <t xml:space="preserve">965400188</t>
  </si>
  <si>
    <t xml:space="preserve">laspalmeras@laspalmeras-sl.com</t>
  </si>
  <si>
    <t xml:space="preserve">laspalmerasresort.com</t>
  </si>
  <si>
    <t xml:space="preserve">GOYA</t>
  </si>
  <si>
    <t xml:space="preserve">AVINGUDA SANT VICENT FERRER, 69 BAJO</t>
  </si>
  <si>
    <t xml:space="preserve">965401550</t>
  </si>
  <si>
    <t xml:space="preserve">HOTEL GOYA</t>
  </si>
  <si>
    <t xml:space="preserve">AVENIDA SAN VICENTE FERRER, 67</t>
  </si>
  <si>
    <t xml:space="preserve">HOTEL VILLA SAN JUAN</t>
  </si>
  <si>
    <t xml:space="preserve">PLAZA CONSTITUCIÓ, 7 BAJO</t>
  </si>
  <si>
    <t xml:space="preserve">03550</t>
  </si>
  <si>
    <t xml:space="preserve">SANT JOAN D'ALACANT</t>
  </si>
  <si>
    <t xml:space="preserve">965656994</t>
  </si>
  <si>
    <t xml:space="preserve">info@hotelvillasanjuan.com</t>
  </si>
  <si>
    <t xml:space="preserve">hotelvillasanjuan.com</t>
  </si>
  <si>
    <t xml:space="preserve">KHORONELA THILES</t>
  </si>
  <si>
    <t xml:space="preserve">URBANIZACIÓN ALTOS, s/n C/ MONTE PERDIDO s/n</t>
  </si>
  <si>
    <t xml:space="preserve">965705555</t>
  </si>
  <si>
    <t xml:space="preserve">info@aparthotelatlas.com</t>
  </si>
  <si>
    <t xml:space="preserve">khoronelathilessl.com</t>
  </si>
  <si>
    <t xml:space="preserve">HOTEL SWISS MORAIRA</t>
  </si>
  <si>
    <t xml:space="preserve">C/ HAYA, 175 BAJO</t>
  </si>
  <si>
    <t xml:space="preserve">03724</t>
  </si>
  <si>
    <t xml:space="preserve">TEULADA</t>
  </si>
  <si>
    <t xml:space="preserve">965747104</t>
  </si>
  <si>
    <t xml:space="preserve">info@swisshotelmoraira.com</t>
  </si>
  <si>
    <t xml:space="preserve">swisshotelmoraira.com</t>
  </si>
  <si>
    <t xml:space="preserve">CASA MARINA</t>
  </si>
  <si>
    <t xml:space="preserve">GAVILA (URBANIZACIÓN BUENAVISTA), 17 BAJO</t>
  </si>
  <si>
    <t xml:space="preserve">965747420</t>
  </si>
  <si>
    <t xml:space="preserve">info@casamarina-suites.com</t>
  </si>
  <si>
    <t xml:space="preserve">casamarina-suites.com</t>
  </si>
  <si>
    <t xml:space="preserve">LA PAILLOTTE</t>
  </si>
  <si>
    <t xml:space="preserve">C/ GAVILA (URBANIZACIÓN BUENAVISTA), 17, BAJO</t>
  </si>
  <si>
    <t xml:space="preserve">APART-HOTEL BAHIA</t>
  </si>
  <si>
    <t xml:space="preserve">C/ GIJÓN, 2 BAJO</t>
  </si>
  <si>
    <t xml:space="preserve">965853094</t>
  </si>
  <si>
    <t xml:space="preserve">reservas@apartamentosbahia.es</t>
  </si>
  <si>
    <t xml:space="preserve">apartamentosbahia.es/</t>
  </si>
  <si>
    <t xml:space="preserve">GALA PLACIDIA</t>
  </si>
  <si>
    <t xml:space="preserve">AVENIDA ROMA, 4</t>
  </si>
  <si>
    <t xml:space="preserve">965853208</t>
  </si>
  <si>
    <t xml:space="preserve">recepcion@hotelgalaplacidia.com</t>
  </si>
  <si>
    <t xml:space="preserve">hotelgalaplacidia.com</t>
  </si>
  <si>
    <t xml:space="preserve">VILLA VENECIA HOTEL BOUTIQUE GOURMET</t>
  </si>
  <si>
    <t xml:space="preserve">PLAÇA PLAZA SANT JAUME, 1</t>
  </si>
  <si>
    <t xml:space="preserve">965855466</t>
  </si>
  <si>
    <t xml:space="preserve">protocolo@hotelvillavenecia.com</t>
  </si>
  <si>
    <t xml:space="preserve">hotelvillavenecia.com</t>
  </si>
  <si>
    <t xml:space="preserve">PLAZA SANT JAUME, 1 BAJO</t>
  </si>
  <si>
    <t xml:space="preserve">villavenecia@hoteles-costablanca.com</t>
  </si>
  <si>
    <t xml:space="preserve">THE OLIVE MILL</t>
  </si>
  <si>
    <t xml:space="preserve">LUGAR LO SALAR, 4</t>
  </si>
  <si>
    <t xml:space="preserve">03315</t>
  </si>
  <si>
    <t xml:space="preserve">966180894</t>
  </si>
  <si>
    <t xml:space="preserve">info@theolivemillspain.com</t>
  </si>
  <si>
    <t xml:space="preserve">theolivemillspain.com</t>
  </si>
  <si>
    <t xml:space="preserve">UNA HISTORIA DE AMOR CANARIAS</t>
  </si>
  <si>
    <t xml:space="preserve">C/ MORAIRA, 2</t>
  </si>
  <si>
    <t xml:space="preserve">966491949</t>
  </si>
  <si>
    <t xml:space="preserve">hotel@lasort.com</t>
  </si>
  <si>
    <t xml:space="preserve">unahistoriadeamor.org</t>
  </si>
  <si>
    <t xml:space="preserve">EUROSTARS LUCENTUM</t>
  </si>
  <si>
    <t xml:space="preserve">AVENIDA ALFONSO EL SABIO, 11</t>
  </si>
  <si>
    <t xml:space="preserve">966590700</t>
  </si>
  <si>
    <t xml:space="preserve">info@eurostarslucentum.com</t>
  </si>
  <si>
    <t xml:space="preserve">eurostarslucentum.com</t>
  </si>
  <si>
    <t xml:space="preserve">SHA</t>
  </si>
  <si>
    <t xml:space="preserve">VERDEROL, 5 BAJO(RESIDENC.LOS PINOS)</t>
  </si>
  <si>
    <t xml:space="preserve">966864085</t>
  </si>
  <si>
    <t xml:space="preserve">info@shawellnessclinic.com</t>
  </si>
  <si>
    <t xml:space="preserve">shawellnessclinic.com</t>
  </si>
  <si>
    <t xml:space="preserve">FONTANA PLAZA</t>
  </si>
  <si>
    <t xml:space="preserve">RAMBLA JUAN MATEO GARCÍA, 19 BAJO; HOTEL FONTANA</t>
  </si>
  <si>
    <t xml:space="preserve">966928925</t>
  </si>
  <si>
    <t xml:space="preserve">fontanaplaza@hotelfontanaplaza.com  </t>
  </si>
  <si>
    <t xml:space="preserve">hotelfontanaplaza.com</t>
  </si>
  <si>
    <t xml:space="preserve">HOTEL FUENTE EL CURA</t>
  </si>
  <si>
    <t xml:space="preserve">BUENA VISTA, 5</t>
  </si>
  <si>
    <t xml:space="preserve">03630</t>
  </si>
  <si>
    <t xml:space="preserve">SAX</t>
  </si>
  <si>
    <t xml:space="preserve">966969014</t>
  </si>
  <si>
    <t xml:space="preserve">info@hotelfuenteelcura.com</t>
  </si>
  <si>
    <t xml:space="preserve">hotelfuenteelcura.com</t>
  </si>
  <si>
    <t xml:space="preserve">VAL DE PINARES</t>
  </si>
  <si>
    <t xml:space="preserve">DEHESA DE VAL, s/n</t>
  </si>
  <si>
    <t xml:space="preserve">02139</t>
  </si>
  <si>
    <t xml:space="preserve">BOGARRA</t>
  </si>
  <si>
    <t xml:space="preserve">967292863</t>
  </si>
  <si>
    <t xml:space="preserve">info@hotelvaldepinares.com</t>
  </si>
  <si>
    <t xml:space="preserve">hotelvaldepinares.com</t>
  </si>
  <si>
    <t xml:space="preserve">HOTEL FELIPE II</t>
  </si>
  <si>
    <t xml:space="preserve">AVENIDA MANUEL CARRERA, 20</t>
  </si>
  <si>
    <t xml:space="preserve">02125</t>
  </si>
  <si>
    <t xml:space="preserve">AYNA</t>
  </si>
  <si>
    <t xml:space="preserve">967295083</t>
  </si>
  <si>
    <t xml:space="preserve">info@hotelfelipesegundo.es</t>
  </si>
  <si>
    <t xml:space="preserve">hotelfelipesegundo.es</t>
  </si>
  <si>
    <t xml:space="preserve">MARQUEZADO DE ALMANSA</t>
  </si>
  <si>
    <t xml:space="preserve">AVENIDA MADRID, 74 BAJO</t>
  </si>
  <si>
    <t xml:space="preserve">02640</t>
  </si>
  <si>
    <t xml:space="preserve">ALMANSA</t>
  </si>
  <si>
    <t xml:space="preserve">967340616</t>
  </si>
  <si>
    <t xml:space="preserve">info@marquezadodealman.com</t>
  </si>
  <si>
    <t xml:space="preserve">HERNANDEZ Y ATENCIA</t>
  </si>
  <si>
    <t xml:space="preserve">CARRETERA BADAJOZ-VALENCIA, KILOMETRO 455 BAJO (HOTEL)</t>
  </si>
  <si>
    <t xml:space="preserve">967372415</t>
  </si>
  <si>
    <t xml:space="preserve">info@hernandezyatencia.com</t>
  </si>
  <si>
    <t xml:space="preserve">HOTEL APART LONDRES</t>
  </si>
  <si>
    <t xml:space="preserve">GRAN VIA DE LA MANGA s/n - KILOMETRO 5, 5 (EUROVOSA)</t>
  </si>
  <si>
    <t xml:space="preserve">968140864</t>
  </si>
  <si>
    <t xml:space="preserve">reservas@aparthotellondres.com</t>
  </si>
  <si>
    <t xml:space="preserve">aparthotellondres.com</t>
  </si>
  <si>
    <t xml:space="preserve">CATALONIA CONDES DE FLORIDABLANCA</t>
  </si>
  <si>
    <t xml:space="preserve">C/ PRINCESA, 18 BAJO; HOTEL</t>
  </si>
  <si>
    <t xml:space="preserve">30002</t>
  </si>
  <si>
    <t xml:space="preserve">968214626</t>
  </si>
  <si>
    <t xml:space="preserve">floridablanca@hoteles-catalonia.es</t>
  </si>
  <si>
    <t xml:space="preserve">HISPANO II</t>
  </si>
  <si>
    <t xml:space="preserve">C/ RADIO MURCIA, 3 BAJO</t>
  </si>
  <si>
    <t xml:space="preserve">30001</t>
  </si>
  <si>
    <t xml:space="preserve">968216152</t>
  </si>
  <si>
    <t xml:space="preserve">hispano@restaurantehispano.es</t>
  </si>
  <si>
    <t xml:space="preserve">restaurantehispano.es</t>
  </si>
  <si>
    <t xml:space="preserve">PROASOL ENTREMARES</t>
  </si>
  <si>
    <t xml:space="preserve">C/ ENTREMARES, 1 BAJO; HOTEL</t>
  </si>
  <si>
    <t xml:space="preserve">968563716</t>
  </si>
  <si>
    <t xml:space="preserve">info@proasolentremares.com</t>
  </si>
  <si>
    <t xml:space="preserve">ENTRESIERRAS</t>
  </si>
  <si>
    <t xml:space="preserve">CARRETERA GRANADA (A-7), KILOMETRO 642, 000 BAJO(AUTOVIA E-15)</t>
  </si>
  <si>
    <t xml:space="preserve">30892</t>
  </si>
  <si>
    <t xml:space="preserve">LIBRILLA</t>
  </si>
  <si>
    <t xml:space="preserve">968659110</t>
  </si>
  <si>
    <t xml:space="preserve">info@entresierras.com</t>
  </si>
  <si>
    <t xml:space="preserve">hotelentresierras.com</t>
  </si>
  <si>
    <t xml:space="preserve">HOSPEDERIA MOLINO SAHAJOSA</t>
  </si>
  <si>
    <t xml:space="preserve">C/ A (POLIGONO INSDUSTRIAL OESTE DE CALASPARRA), s/n 0 MURCIA</t>
  </si>
  <si>
    <t xml:space="preserve">30420</t>
  </si>
  <si>
    <t xml:space="preserve">CALASPARRA</t>
  </si>
  <si>
    <t xml:space="preserve">968720170</t>
  </si>
  <si>
    <t xml:space="preserve">info@hospederiamolinohajo.com</t>
  </si>
  <si>
    <t xml:space="preserve">netvision.es/sahajosa</t>
  </si>
  <si>
    <t xml:space="preserve">C/ SAN PASCUAL, 3 BAJO; LOCAL</t>
  </si>
  <si>
    <t xml:space="preserve">30510</t>
  </si>
  <si>
    <t xml:space="preserve">YECLA</t>
  </si>
  <si>
    <t xml:space="preserve">968751215</t>
  </si>
  <si>
    <t xml:space="preserve">hotelavenida@hotelavenidayecla.com</t>
  </si>
  <si>
    <t xml:space="preserve">hotelavenidayecla.com</t>
  </si>
  <si>
    <t xml:space="preserve">C/ PARQUE SAN JULIÁN, 3 1</t>
  </si>
  <si>
    <t xml:space="preserve">969212512</t>
  </si>
  <si>
    <t xml:space="preserve">recepcion@hotel-alfonsoviii.com</t>
  </si>
  <si>
    <t xml:space="preserve">hotel-alfonsoviii.com</t>
  </si>
  <si>
    <t xml:space="preserve">TORREMANGANA</t>
  </si>
  <si>
    <t xml:space="preserve">AVENIDA SAN IGNACIO DE LOYOLA, 9 BAJO; HOTEL TORREMANGANA</t>
  </si>
  <si>
    <t xml:space="preserve">969240833</t>
  </si>
  <si>
    <t xml:space="preserve">reservas@hoteltorremangana.com</t>
  </si>
  <si>
    <t xml:space="preserve">hoteltorremangana.com</t>
  </si>
  <si>
    <t xml:space="preserve">AVENIDA SAN MARTÍN DE PORRES</t>
  </si>
  <si>
    <t xml:space="preserve">caseriodevadillos.es/</t>
  </si>
  <si>
    <t xml:space="preserve">INTERBALEAR DE SERVICIOS DE GESTION Y ADMINISTRACION</t>
  </si>
  <si>
    <t xml:space="preserve">C/ BLANC, 7 BAJO; LOCAL 5</t>
  </si>
  <si>
    <t xml:space="preserve">971130342</t>
  </si>
  <si>
    <t xml:space="preserve">info@interbaleargroup.es</t>
  </si>
  <si>
    <t xml:space="preserve">interbaleargroup.com/</t>
  </si>
  <si>
    <t xml:space="preserve">HOTEL NORD</t>
  </si>
  <si>
    <t xml:space="preserve">CARRER TRIQUET, s/n</t>
  </si>
  <si>
    <t xml:space="preserve">hotelnordmallorca.com</t>
  </si>
  <si>
    <t xml:space="preserve">OCCIDENTAL MENORCA</t>
  </si>
  <si>
    <t xml:space="preserve">CARRER MESTRAL DE PUNTA PRIMA, s/n 0 s/n</t>
  </si>
  <si>
    <t xml:space="preserve">07711</t>
  </si>
  <si>
    <t xml:space="preserve">971159070</t>
  </si>
  <si>
    <t xml:space="preserve">pueblomenorca@barcelo.com</t>
  </si>
  <si>
    <t xml:space="preserve">occidentalmenorca.com</t>
  </si>
  <si>
    <t xml:space="preserve">374</t>
  </si>
  <si>
    <t xml:space="preserve">INSOTEL PUNTA PRIMA</t>
  </si>
  <si>
    <t xml:space="preserve">CARRER LLEVANT DE PUNTA PRIMA, s/n BAJO; HOTEL PUNTA P.PRESTIG</t>
  </si>
  <si>
    <t xml:space="preserve">971159268</t>
  </si>
  <si>
    <t xml:space="preserve">comercial@insotel.com</t>
  </si>
  <si>
    <t xml:space="preserve">insotelhotelgroup.com</t>
  </si>
  <si>
    <t xml:space="preserve">468</t>
  </si>
  <si>
    <t xml:space="preserve">ES REVELLAR ART RESORT</t>
  </si>
  <si>
    <t xml:space="preserve">CARRER REVELLAR, 1</t>
  </si>
  <si>
    <t xml:space="preserve">07240</t>
  </si>
  <si>
    <t xml:space="preserve">SANT JOAN</t>
  </si>
  <si>
    <t xml:space="preserve">971160274</t>
  </si>
  <si>
    <t xml:space="preserve">info@revellarartresort.com</t>
  </si>
  <si>
    <t xml:space="preserve">revellarartresort.com</t>
  </si>
  <si>
    <t xml:space="preserve">NOBU HOTEL IBIZA BAY</t>
  </si>
  <si>
    <t xml:space="preserve">CARRER SES FEIXES, 52</t>
  </si>
  <si>
    <t xml:space="preserve">971192222</t>
  </si>
  <si>
    <t xml:space="preserve">nobuhotelibizabay.com</t>
  </si>
  <si>
    <t xml:space="preserve">AC HOTEL MALLORCA</t>
  </si>
  <si>
    <t xml:space="preserve">CARRER PARC, s/n 0 BALEARES</t>
  </si>
  <si>
    <t xml:space="preserve">971222300</t>
  </si>
  <si>
    <t xml:space="preserve">cpalma@ac-hotels.com</t>
  </si>
  <si>
    <t xml:space="preserve">achotelmallorcasl.com</t>
  </si>
  <si>
    <t xml:space="preserve">CONVENT DE LA MISSIO</t>
  </si>
  <si>
    <t xml:space="preserve">MISSIÓ, 7 A</t>
  </si>
  <si>
    <t xml:space="preserve">971227347</t>
  </si>
  <si>
    <t xml:space="preserve">hotel@conventdelamissio.com</t>
  </si>
  <si>
    <t xml:space="preserve">conventdelamissio.com</t>
  </si>
  <si>
    <t xml:space="preserve">CARRER MIQUEL MIRAVET, 10 BLOQUE B; BAJO</t>
  </si>
  <si>
    <t xml:space="preserve">07007</t>
  </si>
  <si>
    <t xml:space="preserve">971243380</t>
  </si>
  <si>
    <t xml:space="preserve">info@gruporoyaltelecom.com</t>
  </si>
  <si>
    <t xml:space="preserve">HOTEL IRIS</t>
  </si>
  <si>
    <t xml:space="preserve">CARRER AMILCAR, 3 BAJO; HOTEL IRIS</t>
  </si>
  <si>
    <t xml:space="preserve">971260350</t>
  </si>
  <si>
    <t xml:space="preserve">info@hotelirismallorca.com</t>
  </si>
  <si>
    <t xml:space="preserve">hotelirismallorca.com</t>
  </si>
  <si>
    <t xml:space="preserve">HOTEL COSMOPOLITAN</t>
  </si>
  <si>
    <t xml:space="preserve">CARRER MAR D'ARAL, 4</t>
  </si>
  <si>
    <t xml:space="preserve">971261100</t>
  </si>
  <si>
    <t xml:space="preserve">info@hotelcosmopolitan.com</t>
  </si>
  <si>
    <t xml:space="preserve">hotelcosmopolitan.com</t>
  </si>
  <si>
    <t xml:space="preserve">METROPOLITAN PLAYA</t>
  </si>
  <si>
    <t xml:space="preserve">CARRER MAR D'ARAL, 6 BAJO; LOCAL</t>
  </si>
  <si>
    <t xml:space="preserve">971261208</t>
  </si>
  <si>
    <t xml:space="preserve">reservas@hmetropolitan.com</t>
  </si>
  <si>
    <t xml:space="preserve">metropolitanplaya.com</t>
  </si>
  <si>
    <t xml:space="preserve">MIRADOR DE DALT VILA</t>
  </si>
  <si>
    <t xml:space="preserve">PLAZA ESPANYA, 4 BAJO</t>
  </si>
  <si>
    <t xml:space="preserve">971303045</t>
  </si>
  <si>
    <t xml:space="preserve">info@hotelmiradoribiza.com</t>
  </si>
  <si>
    <t xml:space="preserve">hotelmiradoribiza.com</t>
  </si>
  <si>
    <t xml:space="preserve">HOTEL CLUB SUNWAY PUNTA PRIMA</t>
  </si>
  <si>
    <t xml:space="preserve">VÉNDA DE SA PUNTA, s/n BAJO</t>
  </si>
  <si>
    <t xml:space="preserve">971328128</t>
  </si>
  <si>
    <t xml:space="preserve">info@hotel-formentera.com </t>
  </si>
  <si>
    <t xml:space="preserve">hotel-formentera.com/</t>
  </si>
  <si>
    <t xml:space="preserve">INSOTEL HOTEL FORMENTERA PLAYA</t>
  </si>
  <si>
    <t xml:space="preserve">PLATJA PLATJA MIGJORN, s/n BAJO</t>
  </si>
  <si>
    <t xml:space="preserve">07860</t>
  </si>
  <si>
    <t xml:space="preserve">971328918</t>
  </si>
  <si>
    <t xml:space="preserve">recepcionfp@insotel.com</t>
  </si>
  <si>
    <t xml:space="preserve">330</t>
  </si>
  <si>
    <t xml:space="preserve">CATALONIA ROYAL SES SAVINES</t>
  </si>
  <si>
    <t xml:space="preserve">ESTAQUES, s/n</t>
  </si>
  <si>
    <t xml:space="preserve">971330200</t>
  </si>
  <si>
    <t xml:space="preserve">info@cataloniaroyalsesvines.com</t>
  </si>
  <si>
    <t xml:space="preserve">S´ARGAMASSA PALACE</t>
  </si>
  <si>
    <t xml:space="preserve">AVENIDA S'ARGAMASSA, 82</t>
  </si>
  <si>
    <t xml:space="preserve">SANTA EULARIA DES RIU (EIVISSA)</t>
  </si>
  <si>
    <t xml:space="preserve">971330271</t>
  </si>
  <si>
    <t xml:space="preserve">direccion@sargamassa-palace.com</t>
  </si>
  <si>
    <t xml:space="preserve">sargamassa-palace.com</t>
  </si>
  <si>
    <t xml:space="preserve">reservas@sargamassa-palace.com</t>
  </si>
  <si>
    <t xml:space="preserve">CATALONIA SES ESTAQUES</t>
  </si>
  <si>
    <t xml:space="preserve">ESTAQUES, s/n BAJO</t>
  </si>
  <si>
    <t xml:space="preserve">971331276</t>
  </si>
  <si>
    <t xml:space="preserve">sesestaques@hoteles-catalonia.es</t>
  </si>
  <si>
    <t xml:space="preserve">ARENAL</t>
  </si>
  <si>
    <t xml:space="preserve">AVINGUDA DOCTOR FLEMING, s/n</t>
  </si>
  <si>
    <t xml:space="preserve">971340112</t>
  </si>
  <si>
    <t xml:space="preserve">info@hotelarenal-ibiza.com</t>
  </si>
  <si>
    <t xml:space="preserve">hotelarenal-ibiza.com</t>
  </si>
  <si>
    <t xml:space="preserve">CATALONIA MIRADOR DES PORT</t>
  </si>
  <si>
    <t xml:space="preserve">CARRER DALT VILANOVA, 1 BAJO; HOTEL</t>
  </si>
  <si>
    <t xml:space="preserve">971360016</t>
  </si>
  <si>
    <t xml:space="preserve">mirador@hoteles-catalonia.es</t>
  </si>
  <si>
    <t xml:space="preserve">ALMIRANTE COLLINGWOOD HOUSE</t>
  </si>
  <si>
    <t xml:space="preserve">CARRETERA CASTELL, s/n BAJO</t>
  </si>
  <si>
    <t xml:space="preserve">971362700</t>
  </si>
  <si>
    <t xml:space="preserve">hotelalmirante@essa.net</t>
  </si>
  <si>
    <t xml:space="preserve">hoteldelalmirante.com</t>
  </si>
  <si>
    <t xml:space="preserve">CAREMA SIESTA PLAYA</t>
  </si>
  <si>
    <t xml:space="preserve">971387001</t>
  </si>
  <si>
    <t xml:space="preserve">info@caremasiestaplaya.com</t>
  </si>
  <si>
    <t xml:space="preserve">CALA EN BLANES BEACH</t>
  </si>
  <si>
    <t xml:space="preserve">URBANITZACIO CALAN BLANES, s/n PARCELA 1 ; BAJO</t>
  </si>
  <si>
    <t xml:space="preserve">971388291</t>
  </si>
  <si>
    <t xml:space="preserve">info@calaenblanesbeach.com</t>
  </si>
  <si>
    <t xml:space="preserve">EUROSTARS MARIVENT</t>
  </si>
  <si>
    <t xml:space="preserve">CARRER DINA MOORE, 6</t>
  </si>
  <si>
    <t xml:space="preserve">971400077</t>
  </si>
  <si>
    <t xml:space="preserve">info@eurostarsmarivent.com</t>
  </si>
  <si>
    <t xml:space="preserve">eurostarsmarivent.com</t>
  </si>
  <si>
    <t xml:space="preserve">HOTEL CATALONIA MAJÓRICA</t>
  </si>
  <si>
    <t xml:space="preserve">CARRER GARITA, 3 BAJO; HOTEL CATALONIA MAJORI</t>
  </si>
  <si>
    <t xml:space="preserve">971400261</t>
  </si>
  <si>
    <t xml:space="preserve">marjorica.reservas@hoteles-catalonia.es</t>
  </si>
  <si>
    <t xml:space="preserve">cataloniamajorica.com</t>
  </si>
  <si>
    <t xml:space="preserve">CATALONIA ALEA</t>
  </si>
  <si>
    <t xml:space="preserve">CARRER JOSEP MARIA QUADRADO, 4</t>
  </si>
  <si>
    <t xml:space="preserve">971441432</t>
  </si>
  <si>
    <t xml:space="preserve">alea@hoteles-catalonia.es</t>
  </si>
  <si>
    <t xml:space="preserve">COSTA MEDITERRANEA</t>
  </si>
  <si>
    <t xml:space="preserve">CARRER GIRONA, 11 BAJO; RESTAURANT</t>
  </si>
  <si>
    <t xml:space="preserve">971441612</t>
  </si>
  <si>
    <t xml:space="preserve">info@costamediterranea.com</t>
  </si>
  <si>
    <t xml:space="preserve">KILIMANJARO</t>
  </si>
  <si>
    <t xml:space="preserve">CARRER GRAN I GENERAL CONSELL, 47 BAJO; LOCAL -CONECTA</t>
  </si>
  <si>
    <t xml:space="preserve">971441712</t>
  </si>
  <si>
    <t xml:space="preserve">hola@bookingcore.com</t>
  </si>
  <si>
    <t xml:space="preserve">hotel-kilimanjaro.com</t>
  </si>
  <si>
    <t xml:space="preserve">HOTEL PLAYA SOL</t>
  </si>
  <si>
    <t xml:space="preserve">CARRETERA MILITAR, 244 BAJO</t>
  </si>
  <si>
    <t xml:space="preserve">971494006</t>
  </si>
  <si>
    <t xml:space="preserve">info@playasol-mallorca.com</t>
  </si>
  <si>
    <t xml:space="preserve">playasol-mallorca.com</t>
  </si>
  <si>
    <t xml:space="preserve">SANT FRANCESC</t>
  </si>
  <si>
    <t xml:space="preserve">PLAZA SANT FRANCESC, 5 BAJO</t>
  </si>
  <si>
    <t xml:space="preserve">971495000</t>
  </si>
  <si>
    <t xml:space="preserve">info@hotelsantfrancesc.com</t>
  </si>
  <si>
    <t xml:space="preserve">hotelsantfrancesc.com</t>
  </si>
  <si>
    <t xml:space="preserve">ALCUDIA PETIT</t>
  </si>
  <si>
    <t xml:space="preserve">SERRA, 23</t>
  </si>
  <si>
    <t xml:space="preserve">971515260</t>
  </si>
  <si>
    <t xml:space="preserve">info@alcudiapetithotel.com</t>
  </si>
  <si>
    <t xml:space="preserve">alcudiapetithotel.com</t>
  </si>
  <si>
    <t xml:space="preserve">ALCUDIA PETIT HOTEL</t>
  </si>
  <si>
    <t xml:space="preserve">971549510</t>
  </si>
  <si>
    <t xml:space="preserve">FORUM BOUTIQUE HOTEL &amp; SPA</t>
  </si>
  <si>
    <t xml:space="preserve">CARRER CRISTÒFOL COLOM, 2-4</t>
  </si>
  <si>
    <t xml:space="preserve">971579289</t>
  </si>
  <si>
    <t xml:space="preserve">info@hotelforumalcudia.com</t>
  </si>
  <si>
    <t xml:space="preserve">hotelforumalcudia.com</t>
  </si>
  <si>
    <t xml:space="preserve">SANT SALVADOR</t>
  </si>
  <si>
    <t xml:space="preserve">CARRETERA FELANITX-PORTOCOLOM, s/n</t>
  </si>
  <si>
    <t xml:space="preserve">07200</t>
  </si>
  <si>
    <t xml:space="preserve">971581952</t>
  </si>
  <si>
    <t xml:space="preserve">info@santsalvadorhotel.com</t>
  </si>
  <si>
    <t xml:space="preserve">santsalvadorhotel.com</t>
  </si>
  <si>
    <t xml:space="preserve">HOTEL LA SANTA MARIA PLAYA</t>
  </si>
  <si>
    <t xml:space="preserve">CARRER LLUM, 14 BAJO</t>
  </si>
  <si>
    <t xml:space="preserve">971585013</t>
  </si>
  <si>
    <t xml:space="preserve">info@hotellasantamaria.com</t>
  </si>
  <si>
    <t xml:space="preserve">hotellasantamaria.com</t>
  </si>
  <si>
    <t xml:space="preserve">HOTEL LA SANTA MARÍA</t>
  </si>
  <si>
    <t xml:space="preserve">AVENIDA CRISTÒFOL COLOM, 104 BAJO</t>
  </si>
  <si>
    <t xml:space="preserve">971585854</t>
  </si>
  <si>
    <t xml:space="preserve">HOTEL MARINA WELLNESS &amp; SPA</t>
  </si>
  <si>
    <t xml:space="preserve">PASSEIG PLATJA, s/n PLATJA D'EN REPIC</t>
  </si>
  <si>
    <t xml:space="preserve">971631461</t>
  </si>
  <si>
    <t xml:space="preserve">info@hotelmarinasoller.com</t>
  </si>
  <si>
    <t xml:space="preserve">hotelmarinasoller.com</t>
  </si>
  <si>
    <t xml:space="preserve">PLAZA TORRE, 5 ASCEN</t>
  </si>
  <si>
    <t xml:space="preserve">LOS GERANIOS</t>
  </si>
  <si>
    <t xml:space="preserve">PASSEIG PLATJA, 15 BAJO</t>
  </si>
  <si>
    <t xml:space="preserve">971631651</t>
  </si>
  <si>
    <t xml:space="preserve">info@losgeranios.com</t>
  </si>
  <si>
    <t xml:space="preserve">hotel-losgeranios.com</t>
  </si>
  <si>
    <t xml:space="preserve">HOTEL RD MAR DE PORTALS</t>
  </si>
  <si>
    <t xml:space="preserve">C/ CALDENTEI, 15</t>
  </si>
  <si>
    <t xml:space="preserve">971676061</t>
  </si>
  <si>
    <t xml:space="preserve">info@hotelrdmardeportals.com</t>
  </si>
  <si>
    <t xml:space="preserve">hotelmardeportals.com</t>
  </si>
  <si>
    <t xml:space="preserve">COSTA PORTALS</t>
  </si>
  <si>
    <t xml:space="preserve">VAQUER, 16 BAJO</t>
  </si>
  <si>
    <t xml:space="preserve">971676533</t>
  </si>
  <si>
    <t xml:space="preserve">info@costaportals.com</t>
  </si>
  <si>
    <t xml:space="preserve">hotelcostaportals.com</t>
  </si>
  <si>
    <t xml:space="preserve">CALA FORNELLS</t>
  </si>
  <si>
    <t xml:space="preserve">CARRETERA CALA FORNELLS, 76 2</t>
  </si>
  <si>
    <t xml:space="preserve">971686950</t>
  </si>
  <si>
    <t xml:space="preserve">hotel@calafornells.com</t>
  </si>
  <si>
    <t xml:space="preserve">petitcalafornells.com</t>
  </si>
  <si>
    <t xml:space="preserve">MARINA REY DON JAIME</t>
  </si>
  <si>
    <t xml:space="preserve">GRAN VIA GRAN VIA PUIG MAJOR, 5 BAJO; HOTEL REY DON JAIME</t>
  </si>
  <si>
    <t xml:space="preserve">971690015</t>
  </si>
  <si>
    <t xml:space="preserve">marinareydonjaime.com</t>
  </si>
  <si>
    <t xml:space="preserve">APARTHOTEL AUGUSTA</t>
  </si>
  <si>
    <t xml:space="preserve">CAMI CORB MARÍ, 22 BAJOS</t>
  </si>
  <si>
    <t xml:space="preserve">971701179</t>
  </si>
  <si>
    <t xml:space="preserve">aparthotelaugusta.com</t>
  </si>
  <si>
    <t xml:space="preserve">PALACIO CA S.A. GALESA</t>
  </si>
  <si>
    <t xml:space="preserve">C/ MIRAMAR, 8 PRINCIPAL</t>
  </si>
  <si>
    <t xml:space="preserve">971715400</t>
  </si>
  <si>
    <t xml:space="preserve">reservas@palaciocasagalesa.com</t>
  </si>
  <si>
    <t xml:space="preserve">palaciocasagalesa.com</t>
  </si>
  <si>
    <t xml:space="preserve">INSOTEL FENICIA PRESTIGE</t>
  </si>
  <si>
    <t xml:space="preserve">C/ NARCISOS, 14 BAJO</t>
  </si>
  <si>
    <t xml:space="preserve">971807000</t>
  </si>
  <si>
    <t xml:space="preserve">feniciaprestige@insotel.com</t>
  </si>
  <si>
    <t xml:space="preserve">APARTHOTEL PLAYSOL</t>
  </si>
  <si>
    <t xml:space="preserve">AVINGUDA PALMERES, s/n BAJO</t>
  </si>
  <si>
    <t xml:space="preserve">971810198</t>
  </si>
  <si>
    <t xml:space="preserve">aparthotelplaysol.com</t>
  </si>
  <si>
    <t xml:space="preserve">CATALONIA COLOMBO</t>
  </si>
  <si>
    <t xml:space="preserve">LLUC, 5 BAJO</t>
  </si>
  <si>
    <t xml:space="preserve">971810408</t>
  </si>
  <si>
    <t xml:space="preserve">colombo@hoteles-catalonia.es</t>
  </si>
  <si>
    <t xml:space="preserve">139</t>
  </si>
  <si>
    <t xml:space="preserve">HOTEL PEPPER TREE</t>
  </si>
  <si>
    <t xml:space="preserve">CAMI AYAMANS, 1 BAJO</t>
  </si>
  <si>
    <t xml:space="preserve">971879185</t>
  </si>
  <si>
    <t xml:space="preserve">info@thepinkpeppertree.com</t>
  </si>
  <si>
    <t xml:space="preserve">hotelpeppertreesl.com</t>
  </si>
  <si>
    <t xml:space="preserve">HOTEL ASTORIA PLAYA ONLY ADULTS</t>
  </si>
  <si>
    <t xml:space="preserve">ASTÒRIA, 1</t>
  </si>
  <si>
    <t xml:space="preserve">971890000</t>
  </si>
  <si>
    <t xml:space="preserve">hotel@astoriaplaya.com</t>
  </si>
  <si>
    <t xml:space="preserve">hotelastoriaplaya.com</t>
  </si>
  <si>
    <t xml:space="preserve">ROC BOCCACCIO</t>
  </si>
  <si>
    <t xml:space="preserve">AVENIDA PERE MAS I REUS, 3 BAJO</t>
  </si>
  <si>
    <t xml:space="preserve">971891375</t>
  </si>
  <si>
    <t xml:space="preserve">reservas@roc-hotels.com</t>
  </si>
  <si>
    <t xml:space="preserve">hotelrocboccaccio.com</t>
  </si>
  <si>
    <t xml:space="preserve">APARTHOTEL ALCÚDIA BEACH</t>
  </si>
  <si>
    <t xml:space="preserve">AVINGUDA NICOLAU RIERA MARSA, 6 BAJO</t>
  </si>
  <si>
    <t xml:space="preserve">971892060</t>
  </si>
  <si>
    <t xml:space="preserve">recepcion@alcudiabeach.eu</t>
  </si>
  <si>
    <t xml:space="preserve">alcudiabeachhotel.com</t>
  </si>
  <si>
    <t xml:space="preserve">GATZARA</t>
  </si>
  <si>
    <t xml:space="preserve">CARRER VENDA DE PARADA, 6</t>
  </si>
  <si>
    <t xml:space="preserve">07814</t>
  </si>
  <si>
    <t xml:space="preserve">971932563</t>
  </si>
  <si>
    <t xml:space="preserve">bookings@hotelgatzaraibiza.com</t>
  </si>
  <si>
    <t xml:space="preserve">hotelgatzaraibiza.com</t>
  </si>
  <si>
    <t xml:space="preserve">HOTEL CALINA 2016</t>
  </si>
  <si>
    <t xml:space="preserve">HG-001209</t>
  </si>
  <si>
    <t xml:space="preserve">PORT-LLIGAT, s/n BAJO</t>
  </si>
  <si>
    <t xml:space="preserve">972159085</t>
  </si>
  <si>
    <t xml:space="preserve">hotelcalina2016sl.com</t>
  </si>
  <si>
    <t xml:space="preserve">HOSTATGERIA RESTAURANT ELS ANGELS</t>
  </si>
  <si>
    <t xml:space="preserve">CARRETERA SANT MARTÍ, KILOMETRO 10.5</t>
  </si>
  <si>
    <t xml:space="preserve">17462</t>
  </si>
  <si>
    <t xml:space="preserve">SANT MARTÍ VELL</t>
  </si>
  <si>
    <t xml:space="preserve">972190205</t>
  </si>
  <si>
    <t xml:space="preserve">info@hostatgeriarestaurantelsangels.com</t>
  </si>
  <si>
    <t xml:space="preserve">santuarisdegirona.cat</t>
  </si>
  <si>
    <t xml:space="preserve">HG-000911</t>
  </si>
  <si>
    <t xml:space="preserve">JULI GARRETA, 23</t>
  </si>
  <si>
    <t xml:space="preserve">17002</t>
  </si>
  <si>
    <t xml:space="preserve">972202750</t>
  </si>
  <si>
    <t xml:space="preserve">info@hoteleuropagirona.com</t>
  </si>
  <si>
    <t xml:space="preserve">hoteleuropagirona.com</t>
  </si>
  <si>
    <t xml:space="preserve">HOTEL MARINA</t>
  </si>
  <si>
    <t xml:space="preserve">HG-000163</t>
  </si>
  <si>
    <t xml:space="preserve">AVINGUDA RHODES, 81 BAJO; DUPLICADO 81-83</t>
  </si>
  <si>
    <t xml:space="preserve">972256518</t>
  </si>
  <si>
    <t xml:space="preserve">info@hotelmarina-roses.com</t>
  </si>
  <si>
    <t xml:space="preserve">hotelmarina-roses.com</t>
  </si>
  <si>
    <t xml:space="preserve">NOU ESTRELLES</t>
  </si>
  <si>
    <t xml:space="preserve">HG-002189</t>
  </si>
  <si>
    <t xml:space="preserve">RIERA SANT VICENÇ, 21 BAJO</t>
  </si>
  <si>
    <t xml:space="preserve">972259100</t>
  </si>
  <si>
    <t xml:space="preserve">nouestrelles@yahoo.es</t>
  </si>
  <si>
    <t xml:space="preserve">hotelnouestrelles.com</t>
  </si>
  <si>
    <t xml:space="preserve">HOTEL FLORIDA</t>
  </si>
  <si>
    <t xml:space="preserve">HG-000963</t>
  </si>
  <si>
    <t xml:space="preserve">AVENIDA PALMA, 12 BAJO</t>
  </si>
  <si>
    <t xml:space="preserve">972340308</t>
  </si>
  <si>
    <t xml:space="preserve">info@hotelfloridatossa.com</t>
  </si>
  <si>
    <t xml:space="preserve">hotelfloridatossa.com</t>
  </si>
  <si>
    <t xml:space="preserve">HOTEL OASIS TOSSA</t>
  </si>
  <si>
    <t xml:space="preserve">HG-002105</t>
  </si>
  <si>
    <t xml:space="preserve">CARRER LOPE MATEU, 3 BAJO; HOTEL</t>
  </si>
  <si>
    <t xml:space="preserve">972340750</t>
  </si>
  <si>
    <t xml:space="preserve">oasistossa@ghthotels.com</t>
  </si>
  <si>
    <t xml:space="preserve">hoteloasistossasa.com</t>
  </si>
  <si>
    <t xml:space="preserve">208</t>
  </si>
  <si>
    <t xml:space="preserve">HG-000392</t>
  </si>
  <si>
    <t xml:space="preserve">CARRER LA PALMA, 5 BAJO</t>
  </si>
  <si>
    <t xml:space="preserve">972340756</t>
  </si>
  <si>
    <t xml:space="preserve">reservas@hotelavenidatossa.com</t>
  </si>
  <si>
    <t xml:space="preserve">hotelavenidatossa.com</t>
  </si>
  <si>
    <t xml:space="preserve">EVENIA OLYMPIC PARK</t>
  </si>
  <si>
    <t xml:space="preserve">CARRER NOSTRA SENYORA DEL ROSELL, s/n CRUCE CON AVENIDA CAMÍ DE L'ÀNGEL</t>
  </si>
  <si>
    <t xml:space="preserve">972361500</t>
  </si>
  <si>
    <t xml:space="preserve">info@eveniahotels.com</t>
  </si>
  <si>
    <t xml:space="preserve">eveniaolympicpark.com</t>
  </si>
  <si>
    <t xml:space="preserve">SANT PERE DEL BOSC</t>
  </si>
  <si>
    <t xml:space="preserve">HG-002444</t>
  </si>
  <si>
    <t xml:space="preserve">CAMI SANT PERE DEL BOSC, s/n BAJO</t>
  </si>
  <si>
    <t xml:space="preserve">972361636</t>
  </si>
  <si>
    <t xml:space="preserve">santperedelboscsl.com</t>
  </si>
  <si>
    <t xml:space="preserve">GRAN HOTEL FLAMINGO</t>
  </si>
  <si>
    <t xml:space="preserve">HG-001552</t>
  </si>
  <si>
    <t xml:space="preserve">AVINGUDA JUST MARLÈS, 25 BAJOS</t>
  </si>
  <si>
    <t xml:space="preserve">972365188</t>
  </si>
  <si>
    <t xml:space="preserve">info@granhotelflamingo.com</t>
  </si>
  <si>
    <t xml:space="preserve">granhotelflamingo.com</t>
  </si>
  <si>
    <t xml:space="preserve">282</t>
  </si>
  <si>
    <t xml:space="preserve">FIGUERES PARC</t>
  </si>
  <si>
    <t xml:space="preserve">CARRETERA N-II, KILOMETRO 9 BAJO(H.MORISCOT)</t>
  </si>
  <si>
    <t xml:space="preserve">17730</t>
  </si>
  <si>
    <t xml:space="preserve">LLERS</t>
  </si>
  <si>
    <t xml:space="preserve">972372051</t>
  </si>
  <si>
    <t xml:space="preserve">hotel@hotelfigueresparc.com</t>
  </si>
  <si>
    <t xml:space="preserve">hotelfigueresparc.com</t>
  </si>
  <si>
    <t xml:space="preserve">SANTUARI DE LA VIRGEN DE LA FONT DE LA SALUT DE SANT FELIU DE PALLEROLS</t>
  </si>
  <si>
    <t xml:space="preserve">HG-002190</t>
  </si>
  <si>
    <t xml:space="preserve">CARRETERA VIC, KILOMETRO 40 BAJO</t>
  </si>
  <si>
    <t xml:space="preserve">17174</t>
  </si>
  <si>
    <t xml:space="preserve">SANT FELIU DE PALLEROLS</t>
  </si>
  <si>
    <t xml:space="preserve">972444006</t>
  </si>
  <si>
    <t xml:space="preserve">info@ntuaridelavirgendelafontdelalutdentfeliudepallerols.com</t>
  </si>
  <si>
    <t xml:space="preserve">CASTELL BLANC</t>
  </si>
  <si>
    <t xml:space="preserve">HG-002151</t>
  </si>
  <si>
    <t xml:space="preserve">CARRER AEROCLUB, 56 ASCEN</t>
  </si>
  <si>
    <t xml:space="preserve">17487</t>
  </si>
  <si>
    <t xml:space="preserve">CASTELLÓ D'EMPÚRIES</t>
  </si>
  <si>
    <t xml:space="preserve">972456145</t>
  </si>
  <si>
    <t xml:space="preserve">info@hotelcastellblanc.com</t>
  </si>
  <si>
    <t xml:space="preserve">hotelcastellblanc.com</t>
  </si>
  <si>
    <t xml:space="preserve">PGA GOLF DE CALDAS</t>
  </si>
  <si>
    <t xml:space="preserve">CARRETERA N-II, KILOMETRO 0701, 0 BAJO</t>
  </si>
  <si>
    <t xml:space="preserve">972472577</t>
  </si>
  <si>
    <t xml:space="preserve">pgagolfdecaldassa.com</t>
  </si>
  <si>
    <t xml:space="preserve">LA PLAÇA</t>
  </si>
  <si>
    <t xml:space="preserve">HG-002372</t>
  </si>
  <si>
    <t xml:space="preserve">CARRER SANT ESTEVE, 17 BAJO</t>
  </si>
  <si>
    <t xml:space="preserve">MADREMANYA</t>
  </si>
  <si>
    <t xml:space="preserve">972490487</t>
  </si>
  <si>
    <t xml:space="preserve">info@laplacamadremanya.com</t>
  </si>
  <si>
    <t xml:space="preserve">laplacamadremanya.com</t>
  </si>
  <si>
    <t xml:space="preserve">HOTEL MAS BOSCH 1526</t>
  </si>
  <si>
    <t xml:space="preserve">HG-004819</t>
  </si>
  <si>
    <t xml:space="preserve">PARATGE MASOS TRES CASES, s/n</t>
  </si>
  <si>
    <t xml:space="preserve">17742</t>
  </si>
  <si>
    <t xml:space="preserve">AVINYONET DE PUIGVENTÓS</t>
  </si>
  <si>
    <t xml:space="preserve">972560155</t>
  </si>
  <si>
    <t xml:space="preserve">info@hotelmasbosch1526.com</t>
  </si>
  <si>
    <t xml:space="preserve">hotelmasbosch1526.com</t>
  </si>
  <si>
    <t xml:space="preserve">HOTEL MAR DE TASMÀNIA</t>
  </si>
  <si>
    <t xml:space="preserve">HG-002417</t>
  </si>
  <si>
    <t xml:space="preserve">PLAÇA FRANCESC MACIÀ, 1</t>
  </si>
  <si>
    <t xml:space="preserve">17100</t>
  </si>
  <si>
    <t xml:space="preserve">LA BISBAL D'EMPORDÀ</t>
  </si>
  <si>
    <t xml:space="preserve">972640521</t>
  </si>
  <si>
    <t xml:space="preserve">mardetasmania@gmail.com</t>
  </si>
  <si>
    <t xml:space="preserve">hotelmardetasmania.es</t>
  </si>
  <si>
    <t xml:space="preserve">COSMOPOLITA</t>
  </si>
  <si>
    <t xml:space="preserve">HG-000317</t>
  </si>
  <si>
    <t xml:space="preserve">CARRER PINEDA DEL MAR, 30 BAJO; H.COSMOPOLITAN</t>
  </si>
  <si>
    <t xml:space="preserve">972816333</t>
  </si>
  <si>
    <t xml:space="preserve">info@cosmopolita-hotel.com</t>
  </si>
  <si>
    <t xml:space="preserve">cosmopolita-hotel.com</t>
  </si>
  <si>
    <t xml:space="preserve">BALNEARI FONT VELLA</t>
  </si>
  <si>
    <t xml:space="preserve">PASSEIG FONT VELLA, 57 BAJO</t>
  </si>
  <si>
    <t xml:space="preserve">17403</t>
  </si>
  <si>
    <t xml:space="preserve">SANT HILARI SACALM</t>
  </si>
  <si>
    <t xml:space="preserve">972868305</t>
  </si>
  <si>
    <t xml:space="preserve">info@balnearifontvella.cat</t>
  </si>
  <si>
    <t xml:space="preserve">balnearifontvella.cat</t>
  </si>
  <si>
    <t xml:space="preserve">HOSTAL DE L´ESTACIÓ S.C.</t>
  </si>
  <si>
    <t xml:space="preserve">HG-000079</t>
  </si>
  <si>
    <t xml:space="preserve">PLAÇA ESTACIÓ, 2, - BAIXOS</t>
  </si>
  <si>
    <t xml:space="preserve">972880350</t>
  </si>
  <si>
    <t xml:space="preserve">hostalestacio@hotmail.com</t>
  </si>
  <si>
    <t xml:space="preserve">hostaldelestacisc.com</t>
  </si>
  <si>
    <t xml:space="preserve">VILLA PAULITA</t>
  </si>
  <si>
    <t xml:space="preserve">HG-002384</t>
  </si>
  <si>
    <t xml:space="preserve">AVINGUDA PONS I GASCH, 15 BAJO</t>
  </si>
  <si>
    <t xml:space="preserve">972884622</t>
  </si>
  <si>
    <t xml:space="preserve">recepcion@villapaulitahotel.com</t>
  </si>
  <si>
    <t xml:space="preserve">villapaulitahotel.com</t>
  </si>
  <si>
    <t xml:space="preserve">MEDITERRANEAN SAND</t>
  </si>
  <si>
    <t xml:space="preserve">AVINGUDA PAU CASALS, 5</t>
  </si>
  <si>
    <t xml:space="preserve">972968314</t>
  </si>
  <si>
    <t xml:space="preserve">info@mediterraneannd.com</t>
  </si>
  <si>
    <t xml:space="preserve">mediterraneansand.com</t>
  </si>
  <si>
    <t xml:space="preserve">CATALONIA TRANSIT</t>
  </si>
  <si>
    <t xml:space="preserve">PLAÇA RAMON BERENGUER IV, s/n BAJO(H. CATALONIA TRANSIT</t>
  </si>
  <si>
    <t xml:space="preserve">973230049</t>
  </si>
  <si>
    <t xml:space="preserve">info@cataloniatransit.com</t>
  </si>
  <si>
    <t xml:space="preserve">HOTEL PEDRA NEGRA</t>
  </si>
  <si>
    <t xml:space="preserve">HL-000416</t>
  </si>
  <si>
    <t xml:space="preserve">CARRETERA SEU D'URGELL, 108 BAJO</t>
  </si>
  <si>
    <t xml:space="preserve">973460100</t>
  </si>
  <si>
    <t xml:space="preserve">pedranegrasl@hotmail.com</t>
  </si>
  <si>
    <t xml:space="preserve">hotelpedranegrasl.com</t>
  </si>
  <si>
    <t xml:space="preserve">SH</t>
  </si>
  <si>
    <t xml:space="preserve">AUTOVIA A-2, KILOMETRO 512</t>
  </si>
  <si>
    <t xml:space="preserve">25218</t>
  </si>
  <si>
    <t xml:space="preserve">GRANYANELLA</t>
  </si>
  <si>
    <t xml:space="preserve">973533700</t>
  </si>
  <si>
    <t xml:space="preserve">recepcio@sommelierhostelera.es</t>
  </si>
  <si>
    <t xml:space="preserve">sommelierhostelera.es</t>
  </si>
  <si>
    <t xml:space="preserve">CASTELLARNAU</t>
  </si>
  <si>
    <t xml:space="preserve">HL-000314</t>
  </si>
  <si>
    <t xml:space="preserve">AVENIDA BURGAL, 1</t>
  </si>
  <si>
    <t xml:space="preserve">25596</t>
  </si>
  <si>
    <t xml:space="preserve">LA GUINGUETA D'ÀNEU</t>
  </si>
  <si>
    <t xml:space="preserve">973622063</t>
  </si>
  <si>
    <t xml:space="preserve">info@hotelcastellarnau.com</t>
  </si>
  <si>
    <t xml:space="preserve">hotelcastellarnau.com</t>
  </si>
  <si>
    <t xml:space="preserve">AVENIDA BURGAL, 1 BAJO</t>
  </si>
  <si>
    <t xml:space="preserve">973622378</t>
  </si>
  <si>
    <t xml:space="preserve">HOTEL ESTANYS BLAUS</t>
  </si>
  <si>
    <t xml:space="preserve">HL-000699</t>
  </si>
  <si>
    <t xml:space="preserve">CARRETERA TAVASCAN, s/n 0 LÉRIDA</t>
  </si>
  <si>
    <t xml:space="preserve">25577</t>
  </si>
  <si>
    <t xml:space="preserve">LLADORRE</t>
  </si>
  <si>
    <t xml:space="preserve">973623146</t>
  </si>
  <si>
    <t xml:space="preserve">info@llacscardos.com</t>
  </si>
  <si>
    <t xml:space="preserve">hotelestanysblaus.com</t>
  </si>
  <si>
    <t xml:space="preserve">HOTEL LLACS DE CARDÓS</t>
  </si>
  <si>
    <t xml:space="preserve">HL-000391</t>
  </si>
  <si>
    <t xml:space="preserve">C/ UNICA, 1 - s/n</t>
  </si>
  <si>
    <t xml:space="preserve">973623178</t>
  </si>
  <si>
    <t xml:space="preserve">ELS ENCANTATS HOTEL</t>
  </si>
  <si>
    <t xml:space="preserve">HL-000777</t>
  </si>
  <si>
    <t xml:space="preserve">CARRETERA ESPOT, s/n BAJO</t>
  </si>
  <si>
    <t xml:space="preserve">25597</t>
  </si>
  <si>
    <t xml:space="preserve">ESPOT</t>
  </si>
  <si>
    <t xml:space="preserve">973624138</t>
  </si>
  <si>
    <t xml:space="preserve">elsencantatshotel.com</t>
  </si>
  <si>
    <t xml:space="preserve">PETITE VERNEDA</t>
  </si>
  <si>
    <t xml:space="preserve">HVA-000654</t>
  </si>
  <si>
    <t xml:space="preserve">SAUQUER, 6</t>
  </si>
  <si>
    <t xml:space="preserve">25538</t>
  </si>
  <si>
    <t xml:space="preserve">973640430</t>
  </si>
  <si>
    <t xml:space="preserve">info@petiteverneda.com</t>
  </si>
  <si>
    <t xml:space="preserve">funandroomshotels.com</t>
  </si>
  <si>
    <t xml:space="preserve">PETIT HOTEL DES ARTS</t>
  </si>
  <si>
    <t xml:space="preserve">PRADET, 15</t>
  </si>
  <si>
    <t xml:space="preserve">973641738</t>
  </si>
  <si>
    <t xml:space="preserve">petithoteldesarts.com</t>
  </si>
  <si>
    <t xml:space="preserve">HOTEL DOMUS FONTANA</t>
  </si>
  <si>
    <t xml:space="preserve">PLAZA MAYOR, 6</t>
  </si>
  <si>
    <t xml:space="preserve">22422</t>
  </si>
  <si>
    <t xml:space="preserve">FONZ</t>
  </si>
  <si>
    <t xml:space="preserve">974 41 23 22</t>
  </si>
  <si>
    <t xml:space="preserve">info@hoteldomusfontana.com</t>
  </si>
  <si>
    <t xml:space="preserve">YELY NORIEGA GARCIA</t>
  </si>
  <si>
    <t xml:space="preserve">AVENIDA LOS PIRINEOS, 8</t>
  </si>
  <si>
    <t xml:space="preserve">22004</t>
  </si>
  <si>
    <t xml:space="preserve">974000144</t>
  </si>
  <si>
    <t xml:space="preserve">noriegay32@gmail.com</t>
  </si>
  <si>
    <t xml:space="preserve">yelynoriegagarcia.com</t>
  </si>
  <si>
    <t xml:space="preserve">HOTEL SANCHO ABARCA</t>
  </si>
  <si>
    <t xml:space="preserve">COSO ALTO, 52 BAJO</t>
  </si>
  <si>
    <t xml:space="preserve">974220650</t>
  </si>
  <si>
    <t xml:space="preserve">hotelsanchoabarca.com</t>
  </si>
  <si>
    <t xml:space="preserve">HOSTERIA EL TOZAL</t>
  </si>
  <si>
    <t xml:space="preserve">CARRETERA ARTASONA, s/n BAJO</t>
  </si>
  <si>
    <t xml:space="preserve">22390</t>
  </si>
  <si>
    <t xml:space="preserve">EL GRADO</t>
  </si>
  <si>
    <t xml:space="preserve">974304000</t>
  </si>
  <si>
    <t xml:space="preserve">hosteriaeltozalsl.com</t>
  </si>
  <si>
    <t xml:space="preserve">HOTEL CIUDAD DE JACA</t>
  </si>
  <si>
    <t xml:space="preserve">C/ SANCHO RAMÍREZ, 15 BAJOS</t>
  </si>
  <si>
    <t xml:space="preserve">974364311</t>
  </si>
  <si>
    <t xml:space="preserve">contacto@hotelciudaddejaca.com</t>
  </si>
  <si>
    <t xml:space="preserve">hotelciudaddejaca.com</t>
  </si>
  <si>
    <t xml:space="preserve">REAL POSADA DE LIENA</t>
  </si>
  <si>
    <t xml:space="preserve">VIRGEN DE LA LIENA, 10</t>
  </si>
  <si>
    <t xml:space="preserve">974383189</t>
  </si>
  <si>
    <t xml:space="preserve">posadadeliena@telefonica.net</t>
  </si>
  <si>
    <t xml:space="preserve">realposadadeliena.com</t>
  </si>
  <si>
    <t xml:space="preserve">PRADAS ORDESA</t>
  </si>
  <si>
    <t xml:space="preserve">AVENIDA DE AVENIDA ORDESA, 7</t>
  </si>
  <si>
    <t xml:space="preserve">974486004</t>
  </si>
  <si>
    <t xml:space="preserve">info@hotelpradas.com</t>
  </si>
  <si>
    <t xml:space="preserve">hotelpradasordesa.com</t>
  </si>
  <si>
    <t xml:space="preserve">HOTEL ABBA FORMIGAL</t>
  </si>
  <si>
    <t xml:space="preserve">URBANIZACIÓN FORMIGAL, s/n BAJO</t>
  </si>
  <si>
    <t xml:space="preserve">974490030</t>
  </si>
  <si>
    <t xml:space="preserve">formigal@abbahoteles.com</t>
  </si>
  <si>
    <t xml:space="preserve">abbaformigalhotel.com</t>
  </si>
  <si>
    <t xml:space="preserve">HOTEL SELBA D´ANSILS</t>
  </si>
  <si>
    <t xml:space="preserve">CARRETERA DE ANCILES KILOMETRO 1, 5</t>
  </si>
  <si>
    <t xml:space="preserve">22440</t>
  </si>
  <si>
    <t xml:space="preserve">974552054</t>
  </si>
  <si>
    <t xml:space="preserve">rafael@hotelselbadansils.com</t>
  </si>
  <si>
    <t xml:space="preserve">hotelselbadansils.com</t>
  </si>
  <si>
    <t xml:space="preserve">ALFONSO VIII, 10 BAJO</t>
  </si>
  <si>
    <t xml:space="preserve">42003</t>
  </si>
  <si>
    <t xml:space="preserve">975226211</t>
  </si>
  <si>
    <t xml:space="preserve">reservas@hotelalfonsosoria.com</t>
  </si>
  <si>
    <t xml:space="preserve">hotelalfonsosoria.com</t>
  </si>
  <si>
    <t xml:space="preserve">AYUNTAMIENTO DE AÑON</t>
  </si>
  <si>
    <t xml:space="preserve">SAN FRANCISCO, s/n BAJOS(HOTEL)</t>
  </si>
  <si>
    <t xml:space="preserve">50590</t>
  </si>
  <si>
    <t xml:space="preserve">AÑÓN DE MONCAYO</t>
  </si>
  <si>
    <t xml:space="preserve">976198805</t>
  </si>
  <si>
    <t xml:space="preserve">ayuntamientodeaon.com</t>
  </si>
  <si>
    <t xml:space="preserve">HOTEL CESARAUGUSTA</t>
  </si>
  <si>
    <t xml:space="preserve">C/ JOSÉ ANSELMO CLAVÉ, 45 BAJO</t>
  </si>
  <si>
    <t xml:space="preserve">50004</t>
  </si>
  <si>
    <t xml:space="preserve">976282727</t>
  </si>
  <si>
    <t xml:space="preserve">recepcion@hotelcesaraugusta.com</t>
  </si>
  <si>
    <t xml:space="preserve">hotelcesaraugusta.com</t>
  </si>
  <si>
    <t xml:space="preserve">EUROSTARS ZARAGOZA</t>
  </si>
  <si>
    <t xml:space="preserve">C/ MIQUEL ROCA I JUNYENT, 5 BAJO; ESTACIÓN AVE ZARAG.</t>
  </si>
  <si>
    <t xml:space="preserve">50011</t>
  </si>
  <si>
    <t xml:space="preserve">976287260</t>
  </si>
  <si>
    <t xml:space="preserve">info@eurostarszaragoza.com</t>
  </si>
  <si>
    <t xml:space="preserve">eurostarszaragoza.com</t>
  </si>
  <si>
    <t xml:space="preserve">HOSPEDERÍA SÁDABA</t>
  </si>
  <si>
    <t xml:space="preserve">C/ MAYOR, 18</t>
  </si>
  <si>
    <t xml:space="preserve">50679</t>
  </si>
  <si>
    <t xml:space="preserve">SÁDABA</t>
  </si>
  <si>
    <t xml:space="preserve">976675352</t>
  </si>
  <si>
    <t xml:space="preserve">reservas@hospederiadesadaba.es</t>
  </si>
  <si>
    <t xml:space="preserve">hospederiadesadaba.es</t>
  </si>
  <si>
    <t xml:space="preserve">HOSPEDERÍA EL PILAR</t>
  </si>
  <si>
    <t xml:space="preserve">BALTASAR GRACIÁN, 15 BAJO</t>
  </si>
  <si>
    <t xml:space="preserve">976891314</t>
  </si>
  <si>
    <t xml:space="preserve">reservas@hospederiaelpilar.com</t>
  </si>
  <si>
    <t xml:space="preserve">hospederiaelpilar.com</t>
  </si>
  <si>
    <t xml:space="preserve">CATALUNYA EXPRESS</t>
  </si>
  <si>
    <t xml:space="preserve">HT-000774</t>
  </si>
  <si>
    <t xml:space="preserve">CARRER GENERAL CONTRERAS, 16 BAJO; HOTEL</t>
  </si>
  <si>
    <t xml:space="preserve">43004</t>
  </si>
  <si>
    <t xml:space="preserve">977219119</t>
  </si>
  <si>
    <t xml:space="preserve">reservas@hcatalunyaexpress.com</t>
  </si>
  <si>
    <t xml:space="preserve">hcatalunyaexpress.com</t>
  </si>
  <si>
    <t xml:space="preserve">VILLAMARINA CLUB</t>
  </si>
  <si>
    <t xml:space="preserve">HT-000040</t>
  </si>
  <si>
    <t xml:space="preserve">CARRER LA CIUTAT DE REUS, 42</t>
  </si>
  <si>
    <t xml:space="preserve">977351193</t>
  </si>
  <si>
    <t xml:space="preserve">info@hotel-villamarina.com</t>
  </si>
  <si>
    <t xml:space="preserve">hotel-villamarina.com</t>
  </si>
  <si>
    <t xml:space="preserve">187</t>
  </si>
  <si>
    <t xml:space="preserve">CASABLANCA PLAYA</t>
  </si>
  <si>
    <t xml:space="preserve">HT-000681</t>
  </si>
  <si>
    <t xml:space="preserve">PASSEIG MIRAMAR, 12 BAJO</t>
  </si>
  <si>
    <t xml:space="preserve">977380107</t>
  </si>
  <si>
    <t xml:space="preserve">reservas@casablancaplayahotelsalou.com</t>
  </si>
  <si>
    <t xml:space="preserve">casablancaplayasa.com</t>
  </si>
  <si>
    <t xml:space="preserve">JAIME PRIMERO</t>
  </si>
  <si>
    <t xml:space="preserve">HT-000494</t>
  </si>
  <si>
    <t xml:space="preserve">LOGRONYO, 16-20 BAJO</t>
  </si>
  <si>
    <t xml:space="preserve">977388392</t>
  </si>
  <si>
    <t xml:space="preserve">reserves@hoteljaimeprimero.com</t>
  </si>
  <si>
    <t xml:space="preserve">hoteljaimeprimero.com</t>
  </si>
  <si>
    <t xml:space="preserve">779</t>
  </si>
  <si>
    <t xml:space="preserve">RAVAL DE LA MAR</t>
  </si>
  <si>
    <t xml:space="preserve">HT-000882</t>
  </si>
  <si>
    <t xml:space="preserve">CARRER VERGE DE LA PINEDA, 21</t>
  </si>
  <si>
    <t xml:space="preserve">977396124</t>
  </si>
  <si>
    <t xml:space="preserve">reservas@palaspineda.com</t>
  </si>
  <si>
    <t xml:space="preserve">hotelravaldelamar.com</t>
  </si>
  <si>
    <t xml:space="preserve">CANADA PALACE</t>
  </si>
  <si>
    <t xml:space="preserve">HT-000036</t>
  </si>
  <si>
    <t xml:space="preserve">AVINGUDA MOSSÈN JAUME SOLER, 44 BAJO; HOTEL CANADA PALACE</t>
  </si>
  <si>
    <t xml:space="preserve">977692375</t>
  </si>
  <si>
    <t xml:space="preserve">info@canadapalace.com</t>
  </si>
  <si>
    <t xml:space="preserve">hotelcanadapalace.com</t>
  </si>
  <si>
    <t xml:space="preserve">977694007</t>
  </si>
  <si>
    <t xml:space="preserve">HOTEL ALGADIR</t>
  </si>
  <si>
    <t xml:space="preserve">RONDA PINS, 27</t>
  </si>
  <si>
    <t xml:space="preserve">43870</t>
  </si>
  <si>
    <t xml:space="preserve">977744559</t>
  </si>
  <si>
    <t xml:space="preserve">gerencia@hotelalgadirdelta.com</t>
  </si>
  <si>
    <t xml:space="preserve">hotelalgadirdelta.com</t>
  </si>
  <si>
    <t xml:space="preserve">CIVERA</t>
  </si>
  <si>
    <t xml:space="preserve">AVENIDA SAGUNTO, 37 BAJO; HOTEL CIVERA</t>
  </si>
  <si>
    <t xml:space="preserve">978602300</t>
  </si>
  <si>
    <t xml:space="preserve">civera@gargallohotels.es</t>
  </si>
  <si>
    <t xml:space="preserve">hotelciverateruel.com</t>
  </si>
  <si>
    <t xml:space="preserve">HOTEL CIVERA</t>
  </si>
  <si>
    <t xml:space="preserve">CASONA DE ALJIMEZ</t>
  </si>
  <si>
    <t xml:space="preserve">SAN JUAN, 2 BAJO</t>
  </si>
  <si>
    <t xml:space="preserve">978710321</t>
  </si>
  <si>
    <t xml:space="preserve">hotel@casonadelajimez.com</t>
  </si>
  <si>
    <t xml:space="preserve">casonadealjimezsl.com</t>
  </si>
  <si>
    <t xml:space="preserve">BALNEARIO DE SEGURA</t>
  </si>
  <si>
    <t xml:space="preserve">BAÑOS DE SEGURA, s/n PARTIDA</t>
  </si>
  <si>
    <t xml:space="preserve">44793</t>
  </si>
  <si>
    <t xml:space="preserve">SEGURA DE LOS BAÑOS</t>
  </si>
  <si>
    <t xml:space="preserve">978752241</t>
  </si>
  <si>
    <t xml:space="preserve">Info@balneariodesegura.com</t>
  </si>
  <si>
    <t xml:space="preserve">balneariodesegura.com</t>
  </si>
  <si>
    <t xml:space="preserve">PALACIO DE IVÁN TARÍN</t>
  </si>
  <si>
    <t xml:space="preserve">BAJA, 3</t>
  </si>
  <si>
    <t xml:space="preserve">44146</t>
  </si>
  <si>
    <t xml:space="preserve">MONTEAGUDO DEL CASTILLO</t>
  </si>
  <si>
    <t xml:space="preserve">978774466</t>
  </si>
  <si>
    <t xml:space="preserve">info@palaciodeivantarin.es</t>
  </si>
  <si>
    <t xml:space="preserve">palaciodeivantarin.es</t>
  </si>
  <si>
    <t xml:space="preserve">PORTAL DEL MATARRAÑA</t>
  </si>
  <si>
    <t xml:space="preserve">C/ MAYOR, 2 BAJO</t>
  </si>
  <si>
    <t xml:space="preserve">44595</t>
  </si>
  <si>
    <t xml:space="preserve">VALJUNQUERA</t>
  </si>
  <si>
    <t xml:space="preserve">978899052</t>
  </si>
  <si>
    <t xml:space="preserve">comercial@ruralium.com</t>
  </si>
  <si>
    <t xml:space="preserve">portaldelmatarraa.com</t>
  </si>
  <si>
    <t xml:space="preserve">HOTEL RURAL EN EL CAMINO</t>
  </si>
  <si>
    <t xml:space="preserve">C/ ROSARIO, 1</t>
  </si>
  <si>
    <t xml:space="preserve">34468</t>
  </si>
  <si>
    <t xml:space="preserve">BOADILLA DEL CAMINO</t>
  </si>
  <si>
    <t xml:space="preserve">979 81 02 84</t>
  </si>
  <si>
    <t xml:space="preserve">albergue@boadilladelcamino.com</t>
  </si>
  <si>
    <t xml:space="preserve">boadilladelcamino.com</t>
  </si>
  <si>
    <t xml:space="preserve">4 ESPIGAS</t>
  </si>
  <si>
    <t xml:space="preserve">HOTEL RURAL EL VALLE</t>
  </si>
  <si>
    <t xml:space="preserve">C/ FRANCISCO MERINO BRAVO, 2</t>
  </si>
  <si>
    <t xml:space="preserve">34820</t>
  </si>
  <si>
    <t xml:space="preserve">979606475</t>
  </si>
  <si>
    <t xml:space="preserve">hruralelvalle@gmail.com</t>
  </si>
  <si>
    <t xml:space="preserve">hotelruralelvalle.net</t>
  </si>
  <si>
    <t xml:space="preserve">HOTEL ALDA CENTRO PALENCIA</t>
  </si>
  <si>
    <t xml:space="preserve">C/ EDUARDO DATO, 2</t>
  </si>
  <si>
    <t xml:space="preserve">34005</t>
  </si>
  <si>
    <t xml:space="preserve">979742750</t>
  </si>
  <si>
    <t xml:space="preserve">aldacentropalencia@aldahotels.com</t>
  </si>
  <si>
    <t xml:space="preserve">aldacentropalencia.es</t>
  </si>
  <si>
    <t xml:space="preserve">EUROPA CENTRO</t>
  </si>
  <si>
    <t xml:space="preserve">C/ CASTILLO DE MAGAZ, s/n BAJO</t>
  </si>
  <si>
    <t xml:space="preserve">34220</t>
  </si>
  <si>
    <t xml:space="preserve">MAGAZ DE PISUERGA</t>
  </si>
  <si>
    <t xml:space="preserve">979784000</t>
  </si>
  <si>
    <t xml:space="preserve">hoteleuropa@hotelessuco.com</t>
  </si>
  <si>
    <t xml:space="preserve">hoteleuropacentro.com</t>
  </si>
  <si>
    <t xml:space="preserve">NIDO</t>
  </si>
  <si>
    <t xml:space="preserve">RUA SAN ANDRÉS, 146 BAJO ESQ(PERILLANA)</t>
  </si>
  <si>
    <t xml:space="preserve">15003</t>
  </si>
  <si>
    <t xml:space="preserve">981213201</t>
  </si>
  <si>
    <t xml:space="preserve">hotelnido@yahoo.es</t>
  </si>
  <si>
    <t xml:space="preserve">hotel-nido-coruna.com</t>
  </si>
  <si>
    <t xml:space="preserve">GRAN HOTEL DE FERROL</t>
  </si>
  <si>
    <t xml:space="preserve">ESTRADA CASTELA, 75 1</t>
  </si>
  <si>
    <t xml:space="preserve">15407</t>
  </si>
  <si>
    <t xml:space="preserve">981330226</t>
  </si>
  <si>
    <t xml:space="preserve">reservas@granhoteldeferrol.com</t>
  </si>
  <si>
    <t xml:space="preserve">granhoteldeferrol.com</t>
  </si>
  <si>
    <t xml:space="preserve">AMERICA</t>
  </si>
  <si>
    <t xml:space="preserve">SÁNCHEZ CALVIÑO, 70-76</t>
  </si>
  <si>
    <t xml:space="preserve">15404</t>
  </si>
  <si>
    <t xml:space="preserve">981370208</t>
  </si>
  <si>
    <t xml:space="preserve">info@hotelamericaferrol.es</t>
  </si>
  <si>
    <t xml:space="preserve">hotelamericaferrol.es</t>
  </si>
  <si>
    <t xml:space="preserve">HOTEL PONTES DO EUME</t>
  </si>
  <si>
    <t xml:space="preserve">C/ RITA RIVERA CHAO, 10</t>
  </si>
  <si>
    <t xml:space="preserve">15320</t>
  </si>
  <si>
    <t xml:space="preserve">AS PONTES DE GARCÍA RODRÍGUEZ</t>
  </si>
  <si>
    <t xml:space="preserve">981453083</t>
  </si>
  <si>
    <t xml:space="preserve">reservas@hotelpontesdoeume.com</t>
  </si>
  <si>
    <t xml:space="preserve">hotelpontesdoeume.com</t>
  </si>
  <si>
    <t xml:space="preserve">GRAN HOTEL SANTIAGO</t>
  </si>
  <si>
    <t xml:space="preserve">AVENIDA MESTRE MATEO, 27</t>
  </si>
  <si>
    <t xml:space="preserve">15706</t>
  </si>
  <si>
    <t xml:space="preserve">981534223</t>
  </si>
  <si>
    <t xml:space="preserve">granhotelsantiago.com</t>
  </si>
  <si>
    <t xml:space="preserve">SAN MIGUEL SANTIAGO</t>
  </si>
  <si>
    <t xml:space="preserve">PRAZA PRAZA SAN MIGUEL DOS AGROS, 9 BAJO</t>
  </si>
  <si>
    <t xml:space="preserve">981555779</t>
  </si>
  <si>
    <t xml:space="preserve">hotel@sanmiguelsantiago.com</t>
  </si>
  <si>
    <t xml:space="preserve">sanmiguelsantiago.com</t>
  </si>
  <si>
    <t xml:space="preserve">HOTEL A´MARISQUEIRA</t>
  </si>
  <si>
    <t xml:space="preserve">A BARCALA, 51 BAJO</t>
  </si>
  <si>
    <t xml:space="preserve">15176</t>
  </si>
  <si>
    <t xml:space="preserve">981664101</t>
  </si>
  <si>
    <t xml:space="preserve">hotelamarisqueira.com</t>
  </si>
  <si>
    <t xml:space="preserve">MORADA DA MOA</t>
  </si>
  <si>
    <t xml:space="preserve">LUGAR PINDO NORTE, 311</t>
  </si>
  <si>
    <t xml:space="preserve">15296</t>
  </si>
  <si>
    <t xml:space="preserve">CARNOTA</t>
  </si>
  <si>
    <t xml:space="preserve">981760085</t>
  </si>
  <si>
    <t xml:space="preserve">info@moradadamoa.com</t>
  </si>
  <si>
    <t xml:space="preserve">hotel.moradadamoa.com</t>
  </si>
  <si>
    <t xml:space="preserve">LA CASONA DEL ABUELO</t>
  </si>
  <si>
    <t xml:space="preserve">IGREXA, 21</t>
  </si>
  <si>
    <t xml:space="preserve">15293</t>
  </si>
  <si>
    <t xml:space="preserve">981857087</t>
  </si>
  <si>
    <t xml:space="preserve">info@lacasonadelabuelo.com</t>
  </si>
  <si>
    <t xml:space="preserve">lacasonadelabuelo.com</t>
  </si>
  <si>
    <t xml:space="preserve">CASA RURAL VENTORRILLO</t>
  </si>
  <si>
    <t xml:space="preserve">VENTORRILLO, s/n BAJO(VEGA DE LOGARES)</t>
  </si>
  <si>
    <t xml:space="preserve">27112</t>
  </si>
  <si>
    <t xml:space="preserve">A FONSAGRADA</t>
  </si>
  <si>
    <t xml:space="preserve">982184048</t>
  </si>
  <si>
    <t xml:space="preserve">oventorrillo@hotmail.com</t>
  </si>
  <si>
    <t xml:space="preserve">turismoruralenlugo.es</t>
  </si>
  <si>
    <t xml:space="preserve">HOTEL RIBEIRA SACRA</t>
  </si>
  <si>
    <t xml:space="preserve">C/ CONDE, 17</t>
  </si>
  <si>
    <t xml:space="preserve">982411706</t>
  </si>
  <si>
    <t xml:space="preserve">info@hotelribeirasacra.es</t>
  </si>
  <si>
    <t xml:space="preserve">hotelribeirasacra.es/</t>
  </si>
  <si>
    <t xml:space="preserve">HOTEL CELTA GALAICO</t>
  </si>
  <si>
    <t xml:space="preserve">CAMIÑO DA CRUZ, 20</t>
  </si>
  <si>
    <t xml:space="preserve">982550800</t>
  </si>
  <si>
    <t xml:space="preserve">hotelceltagalaico@gmail.com</t>
  </si>
  <si>
    <t xml:space="preserve">hotelceltagalaico.com</t>
  </si>
  <si>
    <t xml:space="preserve">HOTEL COLÓN PLAZA</t>
  </si>
  <si>
    <t xml:space="preserve">ACERA RECOLETOS, 21</t>
  </si>
  <si>
    <t xml:space="preserve">983046804</t>
  </si>
  <si>
    <t xml:space="preserve">reservas@hotelesvalladolid.com</t>
  </si>
  <si>
    <t xml:space="preserve">hotelesvalladolid.com</t>
  </si>
  <si>
    <t xml:space="preserve">ATRIO</t>
  </si>
  <si>
    <t xml:space="preserve">NÚÑEZ DE ARCE, 5</t>
  </si>
  <si>
    <t xml:space="preserve">983150050</t>
  </si>
  <si>
    <t xml:space="preserve">reservascatedral@hotelesvalladolid.com</t>
  </si>
  <si>
    <t xml:space="preserve">BOUTIQUE CATEDRAL</t>
  </si>
  <si>
    <t xml:space="preserve">MONTERO CALVO, 13</t>
  </si>
  <si>
    <t xml:space="preserve">983298811</t>
  </si>
  <si>
    <t xml:space="preserve">CATEDRAL</t>
  </si>
  <si>
    <t xml:space="preserve">C/ NÚÑEZ DE ARCE, 11 BAJO</t>
  </si>
  <si>
    <t xml:space="preserve">HOTEL RUTA DEL DUERO</t>
  </si>
  <si>
    <t xml:space="preserve">AVENIDA ALAMOS, s/n BAJO</t>
  </si>
  <si>
    <t xml:space="preserve">47193</t>
  </si>
  <si>
    <t xml:space="preserve">CISTÉRNIGA</t>
  </si>
  <si>
    <t xml:space="preserve">983403131</t>
  </si>
  <si>
    <t xml:space="preserve">hotel@hotelrutadelduero.com</t>
  </si>
  <si>
    <t xml:space="preserve">hotelrutadelduero.com</t>
  </si>
  <si>
    <t xml:space="preserve">CONCEJO HOSPEDERÍA</t>
  </si>
  <si>
    <t xml:space="preserve">C/ SACRAMENTO, 6</t>
  </si>
  <si>
    <t xml:space="preserve">47200</t>
  </si>
  <si>
    <t xml:space="preserve">VALORIA LA BUENA</t>
  </si>
  <si>
    <t xml:space="preserve">983502263</t>
  </si>
  <si>
    <t xml:space="preserve">info@concejohospederia.com</t>
  </si>
  <si>
    <t xml:space="preserve">concejohospederia.com</t>
  </si>
  <si>
    <t xml:space="preserve">BODEGA SANTAMARIA</t>
  </si>
  <si>
    <t xml:space="preserve">C/ PONIENTE, 18</t>
  </si>
  <si>
    <t xml:space="preserve">47290</t>
  </si>
  <si>
    <t xml:space="preserve">CUBILLAS DE SANTA MARTA</t>
  </si>
  <si>
    <t xml:space="preserve">983585006</t>
  </si>
  <si>
    <t xml:space="preserve">INFO@BODEGA-SANTAMARIA.COM</t>
  </si>
  <si>
    <t xml:space="preserve">bodega-santamaria.com</t>
  </si>
  <si>
    <t xml:space="preserve">REINA ISABEL</t>
  </si>
  <si>
    <t xml:space="preserve">C/ CLAUDIO MOYANO, 16-18</t>
  </si>
  <si>
    <t xml:space="preserve">983800341</t>
  </si>
  <si>
    <t xml:space="preserve">info@reinaibel.com</t>
  </si>
  <si>
    <t xml:space="preserve">hotelreinaisabel.info</t>
  </si>
  <si>
    <t xml:space="preserve">REINA ISABEL HOTEL</t>
  </si>
  <si>
    <t xml:space="preserve">C/ CLAUDIO MOYANO, 18 BAJO</t>
  </si>
  <si>
    <t xml:space="preserve">983810457</t>
  </si>
  <si>
    <t xml:space="preserve">info@reinaibelhotel.com</t>
  </si>
  <si>
    <t xml:space="preserve">LA ALDEA DEL ANGLIRU</t>
  </si>
  <si>
    <t xml:space="preserve">985 97 11 35</t>
  </si>
  <si>
    <t xml:space="preserve">info@laaldeadelangliru.com</t>
  </si>
  <si>
    <t xml:space="preserve">HOTEL NATURE OVIEDO</t>
  </si>
  <si>
    <t xml:space="preserve">C/ GLORIA FUERTES, 3</t>
  </si>
  <si>
    <t xml:space="preserve">33013</t>
  </si>
  <si>
    <t xml:space="preserve">985080430</t>
  </si>
  <si>
    <t xml:space="preserve">info@hotelnatureoviedo.com</t>
  </si>
  <si>
    <t xml:space="preserve">hotelnatureoviedo.com</t>
  </si>
  <si>
    <t xml:space="preserve">PLAZA MAYOR, 11 BAJO</t>
  </si>
  <si>
    <t xml:space="preserve">985350602</t>
  </si>
  <si>
    <t xml:space="preserve">info@hotelasturiasgijon.es</t>
  </si>
  <si>
    <t xml:space="preserve">hotelasturiasgijon.es</t>
  </si>
  <si>
    <t xml:space="preserve">HOTEL COSTA VERDE</t>
  </si>
  <si>
    <t xml:space="preserve">C/ FUNDICIÓN, 5 BJ</t>
  </si>
  <si>
    <t xml:space="preserve">985354240</t>
  </si>
  <si>
    <t xml:space="preserve">hotelcostaverdesl.com</t>
  </si>
  <si>
    <t xml:space="preserve">HOTEL LA HACIENDA DE DON JUAN</t>
  </si>
  <si>
    <t xml:space="preserve">C/ LA CONCEPCIÓN, 5</t>
  </si>
  <si>
    <t xml:space="preserve">985403558</t>
  </si>
  <si>
    <t xml:space="preserve">hotel@haciendadedonjuan.com</t>
  </si>
  <si>
    <t xml:space="preserve">haciendadedonjuan.com</t>
  </si>
  <si>
    <t xml:space="preserve">EL TEXEU</t>
  </si>
  <si>
    <t xml:space="preserve">LUGAR PARRES, s/n</t>
  </si>
  <si>
    <t xml:space="preserve">985403599</t>
  </si>
  <si>
    <t xml:space="preserve">reservas@eltexeu.com</t>
  </si>
  <si>
    <t xml:space="preserve">hotelruraleltexeu.com</t>
  </si>
  <si>
    <t xml:space="preserve">LA MONTAÑESA</t>
  </si>
  <si>
    <t xml:space="preserve">PLAZA GANADO, s/n BAJO; HOTEL</t>
  </si>
  <si>
    <t xml:space="preserve">985407988</t>
  </si>
  <si>
    <t xml:space="preserve">info@hotel-lamontanesa.com</t>
  </si>
  <si>
    <t xml:space="preserve">hotel-lamontanesa.com</t>
  </si>
  <si>
    <t xml:space="preserve">HOTEL LA MOLINUCA</t>
  </si>
  <si>
    <t xml:space="preserve">MOLINUCA, s/n BAJO</t>
  </si>
  <si>
    <t xml:space="preserve">PEÑAMELLERA BAJA</t>
  </si>
  <si>
    <t xml:space="preserve">985414030</t>
  </si>
  <si>
    <t xml:space="preserve">hotellamolinuca@gmail.com</t>
  </si>
  <si>
    <t xml:space="preserve">hotellamolinucasl.com</t>
  </si>
  <si>
    <t xml:space="preserve">HOTEL TRESPALACIOS</t>
  </si>
  <si>
    <t xml:space="preserve">MAYOR, s/n BAJO</t>
  </si>
  <si>
    <t xml:space="preserve">985414032</t>
  </si>
  <si>
    <t xml:space="preserve">hoteltrespalacios.com</t>
  </si>
  <si>
    <t xml:space="preserve">PARQUE EMPRESARIAL</t>
  </si>
  <si>
    <t xml:space="preserve">AVENIDA DEL AVENIDA ZINC (PARQUE EMPRESARIAL PRINCIPADO DE ASTURIAS), 47 BAJO</t>
  </si>
  <si>
    <t xml:space="preserve">33490</t>
  </si>
  <si>
    <t xml:space="preserve">985515298</t>
  </si>
  <si>
    <t xml:space="preserve">info@hotelparqueempresarial.com</t>
  </si>
  <si>
    <t xml:space="preserve">parqueempresarial.com</t>
  </si>
  <si>
    <t xml:space="preserve">CASA CARMINA HOSTEL</t>
  </si>
  <si>
    <t xml:space="preserve">AVENIDA RIEGO, 21-23</t>
  </si>
  <si>
    <t xml:space="preserve">985583137</t>
  </si>
  <si>
    <t xml:space="preserve">reservas@casacarminahostel.com</t>
  </si>
  <si>
    <t xml:space="preserve">casacarminahostel.com</t>
  </si>
  <si>
    <t xml:space="preserve">HOTEL RURAL AGUILAR</t>
  </si>
  <si>
    <t xml:space="preserve">ARONCÉS, s/n CARRETERA AGUILAR</t>
  </si>
  <si>
    <t xml:space="preserve">33154</t>
  </si>
  <si>
    <t xml:space="preserve">985590582</t>
  </si>
  <si>
    <t xml:space="preserve">info@hotelruralaguilar.com</t>
  </si>
  <si>
    <t xml:space="preserve">hotelruralaguilar.com</t>
  </si>
  <si>
    <t xml:space="preserve">CASA FERNANDO III</t>
  </si>
  <si>
    <t xml:space="preserve">CARRETERA GENERAL, KILOMETRO 445 AUTOVÍA DEL CANTÁBRICO</t>
  </si>
  <si>
    <t xml:space="preserve">33158</t>
  </si>
  <si>
    <t xml:space="preserve">985598264</t>
  </si>
  <si>
    <t xml:space="preserve">info@cafernandoiii.com</t>
  </si>
  <si>
    <t xml:space="preserve">hotelcasafernando.com</t>
  </si>
  <si>
    <t xml:space="preserve">TORRE DE VILLADEMOROS</t>
  </si>
  <si>
    <t xml:space="preserve">VILLADEMOROS, s/n BAJO</t>
  </si>
  <si>
    <t xml:space="preserve">985645264</t>
  </si>
  <si>
    <t xml:space="preserve">correo@torrevillademoros.com</t>
  </si>
  <si>
    <t xml:space="preserve">torrevillademoros.com</t>
  </si>
  <si>
    <t xml:space="preserve">VILLADEMOROS, s/n</t>
  </si>
  <si>
    <t xml:space="preserve">985645265</t>
  </si>
  <si>
    <t xml:space="preserve">QUINTANA DEL CALEYO</t>
  </si>
  <si>
    <t xml:space="preserve">CAMUÑO, s/n EL CALEYO - ( SL-3 KILOMETRO 1, 100)</t>
  </si>
  <si>
    <t xml:space="preserve">985830347</t>
  </si>
  <si>
    <t xml:space="preserve">info@quintanadelcaleyo.com</t>
  </si>
  <si>
    <t xml:space="preserve">quintanadelcaleyo.com</t>
  </si>
  <si>
    <t xml:space="preserve">HOTEL VEGA DEL SELLA</t>
  </si>
  <si>
    <t xml:space="preserve">C/ MORRA, s/n BAJO(HOTEL)</t>
  </si>
  <si>
    <t xml:space="preserve">985840531</t>
  </si>
  <si>
    <t xml:space="preserve">info@hotelvegadelsella.com</t>
  </si>
  <si>
    <t xml:space="preserve">hotelvegadelsella.com</t>
  </si>
  <si>
    <t xml:space="preserve">MARÍA MANUELA</t>
  </si>
  <si>
    <t xml:space="preserve">BARRIO VEGA (BENIA), s/n BAJO</t>
  </si>
  <si>
    <t xml:space="preserve">ONÍS</t>
  </si>
  <si>
    <t xml:space="preserve">985844141</t>
  </si>
  <si>
    <t xml:space="preserve">central@hotelmariamanuela.com</t>
  </si>
  <si>
    <t xml:space="preserve">hotelmariamanuela.com</t>
  </si>
  <si>
    <t xml:space="preserve">TORRECERREDO</t>
  </si>
  <si>
    <t xml:space="preserve">BARRIO VEGA, s/n</t>
  </si>
  <si>
    <t xml:space="preserve">985846640</t>
  </si>
  <si>
    <t xml:space="preserve">info@hoteltorrecerredo.com</t>
  </si>
  <si>
    <t xml:space="preserve">hoteltorrecerredo.com</t>
  </si>
  <si>
    <t xml:space="preserve">HOTEL MONTEVERDE</t>
  </si>
  <si>
    <t xml:space="preserve">C/ RAMÓN A PRADA VICENTE, 5 BAJO</t>
  </si>
  <si>
    <t xml:space="preserve">985848079</t>
  </si>
  <si>
    <t xml:space="preserve">hotelmonteverdesl.com</t>
  </si>
  <si>
    <t xml:space="preserve">HOTEL VILLADESELLA</t>
  </si>
  <si>
    <t xml:space="preserve">LUGAR PANDALES, s/n BAJO; H</t>
  </si>
  <si>
    <t xml:space="preserve">33567</t>
  </si>
  <si>
    <t xml:space="preserve">985857702</t>
  </si>
  <si>
    <t xml:space="preserve">info@hotelvilladesella.com</t>
  </si>
  <si>
    <t xml:space="preserve">hotelvilladesella.com</t>
  </si>
  <si>
    <t xml:space="preserve">HOTEL VILLA ROSARIO.</t>
  </si>
  <si>
    <t xml:space="preserve">C/ DIONISIO RUIZSANCHEZ, 6</t>
  </si>
  <si>
    <t xml:space="preserve">985860090</t>
  </si>
  <si>
    <t xml:space="preserve">info@hotelvillarosario.com</t>
  </si>
  <si>
    <t xml:space="preserve">hotelvillarosario.com</t>
  </si>
  <si>
    <t xml:space="preserve">VILLA ROSARIO</t>
  </si>
  <si>
    <t xml:space="preserve">C/ DIONISIO RUISÁNCHEZ, 6 BAJO(HOTEL VILLAROSA)</t>
  </si>
  <si>
    <t xml:space="preserve">PARAJE DEL ASTURCON</t>
  </si>
  <si>
    <t xml:space="preserve">LUGAR JUNCO, s/n BAJO</t>
  </si>
  <si>
    <t xml:space="preserve">33569</t>
  </si>
  <si>
    <t xml:space="preserve">985860588</t>
  </si>
  <si>
    <t xml:space="preserve">reservas@hotelparajedelasturcon.com</t>
  </si>
  <si>
    <t xml:space="preserve">parajedelasturcon.com</t>
  </si>
  <si>
    <t xml:space="preserve">HOTEL RURAL LA CURVA</t>
  </si>
  <si>
    <t xml:space="preserve">LUGAR SAN MIGUEL DE UCIO, s/n 0 s/n</t>
  </si>
  <si>
    <t xml:space="preserve">985861214</t>
  </si>
  <si>
    <t xml:space="preserve">hotelrurallacurva.com</t>
  </si>
  <si>
    <t xml:space="preserve">LOS LAURELES</t>
  </si>
  <si>
    <t xml:space="preserve">C/ CARPINTEROS DE RIBERA, 5 URBANIZACIÓN LOS LAURELES</t>
  </si>
  <si>
    <t xml:space="preserve">985883128</t>
  </si>
  <si>
    <t xml:space="preserve">hloslaureles@gmail.com</t>
  </si>
  <si>
    <t xml:space="preserve">loslaureles-hotel.com</t>
  </si>
  <si>
    <t xml:space="preserve">HOTEL RURAL LA PISTA</t>
  </si>
  <si>
    <t xml:space="preserve">VEGA DE RENGOS, 47 BAJO</t>
  </si>
  <si>
    <t xml:space="preserve">985911004</t>
  </si>
  <si>
    <t xml:space="preserve">hotelrurallapista.com</t>
  </si>
  <si>
    <t xml:space="preserve">EL QUESAR DE GAMONEU</t>
  </si>
  <si>
    <t xml:space="preserve">LUGAR GAMONEDO, s/n BAJO (H. RURAL)</t>
  </si>
  <si>
    <t xml:space="preserve">985922027</t>
  </si>
  <si>
    <t xml:space="preserve">info@elquesardegamoneo.com</t>
  </si>
  <si>
    <t xml:space="preserve">elquesardegamoneo.com</t>
  </si>
  <si>
    <t xml:space="preserve">HOTEL PUERTA GAMBOA</t>
  </si>
  <si>
    <t xml:space="preserve">RUA GAMBOA, 12 BAJO</t>
  </si>
  <si>
    <t xml:space="preserve">986228674</t>
  </si>
  <si>
    <t xml:space="preserve">info@hotelpuertagamboa.com</t>
  </si>
  <si>
    <t xml:space="preserve">hotelpuertagamboa.com</t>
  </si>
  <si>
    <t xml:space="preserve">HOTEL PARQUE PORRIÑO</t>
  </si>
  <si>
    <t xml:space="preserve">PLAZA DEL CRISTO s/n</t>
  </si>
  <si>
    <t xml:space="preserve">986331604</t>
  </si>
  <si>
    <t xml:space="preserve">reservas@hotelparqueporrino.com</t>
  </si>
  <si>
    <t xml:space="preserve">hotelparqueporrino.es</t>
  </si>
  <si>
    <t xml:space="preserve">CASTRO DO BALNEARIO</t>
  </si>
  <si>
    <t xml:space="preserve">RUA BALNEARIO, 5 BAJO</t>
  </si>
  <si>
    <t xml:space="preserve">36670</t>
  </si>
  <si>
    <t xml:space="preserve">CUNTIS</t>
  </si>
  <si>
    <t xml:space="preserve">986532525</t>
  </si>
  <si>
    <t xml:space="preserve">termas@termasdecuntis.com</t>
  </si>
  <si>
    <t xml:space="preserve">castrodobalneario.com</t>
  </si>
  <si>
    <t xml:space="preserve">APARTHOTEL MAROUCO</t>
  </si>
  <si>
    <t xml:space="preserve">MAROUCO, 6</t>
  </si>
  <si>
    <t xml:space="preserve">36789</t>
  </si>
  <si>
    <t xml:space="preserve">A GUARDA</t>
  </si>
  <si>
    <t xml:space="preserve">986609139</t>
  </si>
  <si>
    <t xml:space="preserve">info@aparthotelmarouco.com</t>
  </si>
  <si>
    <t xml:space="preserve">aparthotelmarouco.com</t>
  </si>
  <si>
    <t xml:space="preserve">VILA DA GUARDA</t>
  </si>
  <si>
    <t xml:space="preserve">C/ PONTEVEDRA, 4 C/ TOMIÑO N 8</t>
  </si>
  <si>
    <t xml:space="preserve">36780</t>
  </si>
  <si>
    <t xml:space="preserve">986611121</t>
  </si>
  <si>
    <t xml:space="preserve">contacto@hotelviladaguarda.com</t>
  </si>
  <si>
    <t xml:space="preserve">hotelviladaguarda.com</t>
  </si>
  <si>
    <t xml:space="preserve">CASA DAS BREAS</t>
  </si>
  <si>
    <t xml:space="preserve">PEDRAFURADA, 1 BAJO</t>
  </si>
  <si>
    <t xml:space="preserve">36457</t>
  </si>
  <si>
    <t xml:space="preserve">SALVATERRA DE MIÑO</t>
  </si>
  <si>
    <t xml:space="preserve">986658209</t>
  </si>
  <si>
    <t xml:space="preserve">casadasbreas@yahoo.es</t>
  </si>
  <si>
    <t xml:space="preserve">turismosalvaterra.com</t>
  </si>
  <si>
    <t xml:space="preserve">HOTEL CERVANTES</t>
  </si>
  <si>
    <t xml:space="preserve">RUA PROGRESO, 6960 SANXENXO, PONTEVEDRA</t>
  </si>
  <si>
    <t xml:space="preserve">986720700</t>
  </si>
  <si>
    <t xml:space="preserve">reservascervantes@gmail.com</t>
  </si>
  <si>
    <t xml:space="preserve">cervantessanxenxo.com</t>
  </si>
  <si>
    <t xml:space="preserve">MIRADOR RIA DE AROSA</t>
  </si>
  <si>
    <t xml:space="preserve">REBOREDO, 110 BAJO</t>
  </si>
  <si>
    <t xml:space="preserve">986731899</t>
  </si>
  <si>
    <t xml:space="preserve">info@miradorriadearo.com</t>
  </si>
  <si>
    <t xml:space="preserve">miradorriadearosa.com</t>
  </si>
  <si>
    <t xml:space="preserve">POUSADA A LANZADA</t>
  </si>
  <si>
    <t xml:space="preserve">ESTRADA PO-317, s/n</t>
  </si>
  <si>
    <t xml:space="preserve">986739946</t>
  </si>
  <si>
    <t xml:space="preserve">reservas@pousadadealanzada.com</t>
  </si>
  <si>
    <t xml:space="preserve">pousadadealanzada.com</t>
  </si>
  <si>
    <t xml:space="preserve">HOTEL DELFIN AZUL</t>
  </si>
  <si>
    <t xml:space="preserve">LUGAR A LANZADA, 118 BAJO</t>
  </si>
  <si>
    <t xml:space="preserve">986745166</t>
  </si>
  <si>
    <t xml:space="preserve">recepcion@hoteldelfinazul.com</t>
  </si>
  <si>
    <t xml:space="preserve">hoteldelfinazulsl.com</t>
  </si>
  <si>
    <t xml:space="preserve">HOTEL VILLA DE MARÍN</t>
  </si>
  <si>
    <t xml:space="preserve">CONCEPCIÓN ARENAL, 37</t>
  </si>
  <si>
    <t xml:space="preserve">36900</t>
  </si>
  <si>
    <t xml:space="preserve">MARÍN</t>
  </si>
  <si>
    <t xml:space="preserve">986892222</t>
  </si>
  <si>
    <t xml:space="preserve">informacion@hotelvillademarin.com</t>
  </si>
  <si>
    <t xml:space="preserve">hotelvillademarin.com</t>
  </si>
  <si>
    <t xml:space="preserve">HOTEL RURAL PESCADORES</t>
  </si>
  <si>
    <t xml:space="preserve">24567</t>
  </si>
  <si>
    <t xml:space="preserve">SOBRADO</t>
  </si>
  <si>
    <t xml:space="preserve">987 56 40 45</t>
  </si>
  <si>
    <t xml:space="preserve">info@sobradopescadores.com</t>
  </si>
  <si>
    <t xml:space="preserve">sobradopescadores.com</t>
  </si>
  <si>
    <t xml:space="preserve">EL DESCANSO DE WENDY</t>
  </si>
  <si>
    <t xml:space="preserve">MATADERO VIEJO, 11</t>
  </si>
  <si>
    <t xml:space="preserve">987 617 854</t>
  </si>
  <si>
    <t xml:space="preserve">info@eldescansodewendy.com</t>
  </si>
  <si>
    <t xml:space="preserve">eldescansodewendy.com</t>
  </si>
  <si>
    <t xml:space="preserve">SANTIAGO</t>
  </si>
  <si>
    <t xml:space="preserve">CARRETERA ASTURIAS, 1.6 KILOMETRO</t>
  </si>
  <si>
    <t xml:space="preserve">24193</t>
  </si>
  <si>
    <t xml:space="preserve">VILLAQUILAMBRE</t>
  </si>
  <si>
    <t xml:space="preserve">987243200</t>
  </si>
  <si>
    <t xml:space="preserve">reservas@hotelsantiagoleon.net</t>
  </si>
  <si>
    <t xml:space="preserve">hotelsantiagoleon.net</t>
  </si>
  <si>
    <t xml:space="preserve">JESÚS MARTÍNEZ BLANCO</t>
  </si>
  <si>
    <t xml:space="preserve">C/ CASTILLO DE CORNATEL, 3 2; B</t>
  </si>
  <si>
    <t xml:space="preserve">24401</t>
  </si>
  <si>
    <t xml:space="preserve">987400408</t>
  </si>
  <si>
    <t xml:space="preserve">jessmartnezblanco.com</t>
  </si>
  <si>
    <t xml:space="preserve">AC HOTEL PONFERRADA</t>
  </si>
  <si>
    <t xml:space="preserve">AVENIDA ASTORGA, 2</t>
  </si>
  <si>
    <t xml:space="preserve">987409973</t>
  </si>
  <si>
    <t xml:space="preserve">acponferrada@ac-hotels.com</t>
  </si>
  <si>
    <t xml:space="preserve">achotelponferrada.com</t>
  </si>
  <si>
    <t xml:space="preserve">MADRID BIERZO</t>
  </si>
  <si>
    <t xml:space="preserve">AVENIDA PUEBLA, 44 BAJO</t>
  </si>
  <si>
    <t xml:space="preserve">24402</t>
  </si>
  <si>
    <t xml:space="preserve">987411558</t>
  </si>
  <si>
    <t xml:space="preserve">info@madridbierzo.com</t>
  </si>
  <si>
    <t xml:space="preserve">hotelmadridbierzo.com</t>
  </si>
  <si>
    <t xml:space="preserve">RESTAURANTE ASADOR MARGA</t>
  </si>
  <si>
    <t xml:space="preserve">C/ SANTA LUCÍA, 2 BAJO</t>
  </si>
  <si>
    <t xml:space="preserve">24100</t>
  </si>
  <si>
    <t xml:space="preserve">987480173</t>
  </si>
  <si>
    <t xml:space="preserve">asadormarga@gmail.com</t>
  </si>
  <si>
    <t xml:space="preserve">hostalasadormarga.com</t>
  </si>
  <si>
    <t xml:space="preserve">HOTEL ORQUIDEA REAL</t>
  </si>
  <si>
    <t xml:space="preserve">C/ GARCÍA BUELTA, 9 BAJO; ASCENSOR</t>
  </si>
  <si>
    <t xml:space="preserve">987481137</t>
  </si>
  <si>
    <t xml:space="preserve">hotelorquideareal@gmail.com</t>
  </si>
  <si>
    <t xml:space="preserve">orquidearealhotel.com</t>
  </si>
  <si>
    <t xml:space="preserve">SAN FRANCISCO</t>
  </si>
  <si>
    <t xml:space="preserve">24500</t>
  </si>
  <si>
    <t xml:space="preserve">VILLAFRANCA DEL BIERZO</t>
  </si>
  <si>
    <t xml:space="preserve">987540465</t>
  </si>
  <si>
    <t xml:space="preserve">hotelsanfrancisco@hotmail.com</t>
  </si>
  <si>
    <t xml:space="preserve">hotelsanfrancisco.org</t>
  </si>
  <si>
    <t xml:space="preserve">EL PUENTE PEREGRINO</t>
  </si>
  <si>
    <t xml:space="preserve">CAMINO SANTIAGO, 153</t>
  </si>
  <si>
    <t xml:space="preserve">24522</t>
  </si>
  <si>
    <t xml:space="preserve">TRABADELO</t>
  </si>
  <si>
    <t xml:space="preserve">987566500</t>
  </si>
  <si>
    <t xml:space="preserve">elpuenteperegrino@yahoo.com</t>
  </si>
  <si>
    <t xml:space="preserve">elpuenteperegrino.com</t>
  </si>
  <si>
    <t xml:space="preserve">HOTEL SANTA LUCIA</t>
  </si>
  <si>
    <t xml:space="preserve">C/ ESCUELA, 5</t>
  </si>
  <si>
    <t xml:space="preserve">24123</t>
  </si>
  <si>
    <t xml:space="preserve">CARROCERA</t>
  </si>
  <si>
    <t xml:space="preserve">987581437</t>
  </si>
  <si>
    <t xml:space="preserve">hotelsantalucia@hotelsl.e.telefonica.net</t>
  </si>
  <si>
    <t xml:space="preserve">hotelsantaluciasl.com</t>
  </si>
  <si>
    <t xml:space="preserve">EL HOLANDES ERRANTE</t>
  </si>
  <si>
    <t xml:space="preserve">PLAZA ESTREMADORIO, 4</t>
  </si>
  <si>
    <t xml:space="preserve">24130</t>
  </si>
  <si>
    <t xml:space="preserve">MURIAS DE PAREDES</t>
  </si>
  <si>
    <t xml:space="preserve">987593200</t>
  </si>
  <si>
    <t xml:space="preserve">hans@elholandeserrante.com</t>
  </si>
  <si>
    <t xml:space="preserve">elholandeserrante.com</t>
  </si>
  <si>
    <t xml:space="preserve">CARRETERA MADRID- A CORUÑA (N-VI), 125</t>
  </si>
  <si>
    <t xml:space="preserve">987656241</t>
  </si>
  <si>
    <t xml:space="preserve">infantamercedessl.com</t>
  </si>
  <si>
    <t xml:space="preserve">VALLE DEL ERIA HOTEL</t>
  </si>
  <si>
    <t xml:space="preserve">C/ ANTONIO JUSTEL, 11</t>
  </si>
  <si>
    <t xml:space="preserve">24735</t>
  </si>
  <si>
    <t xml:space="preserve">CASTROCONTRIGO</t>
  </si>
  <si>
    <t xml:space="preserve">987660901</t>
  </si>
  <si>
    <t xml:space="preserve">info@valledeleriahotel.com</t>
  </si>
  <si>
    <t xml:space="preserve">valledeleriahotel.com</t>
  </si>
  <si>
    <t xml:space="preserve">SEÑORÍO DE LOS BAZÁN</t>
  </si>
  <si>
    <t xml:space="preserve">VIA VÍA DE LA PLATA, 25 BAJO</t>
  </si>
  <si>
    <t xml:space="preserve">24764</t>
  </si>
  <si>
    <t xml:space="preserve">PALACIOS DE LA VALDUERNA</t>
  </si>
  <si>
    <t xml:space="preserve">987665628</t>
  </si>
  <si>
    <t xml:space="preserve">reservas@senoriodelosbazan.com</t>
  </si>
  <si>
    <t xml:space="preserve">senoriodelosbazan.com</t>
  </si>
  <si>
    <t xml:space="preserve">EL JARDIN DE LA HUERTA</t>
  </si>
  <si>
    <t xml:space="preserve">CAMINO MOLINO, s/n</t>
  </si>
  <si>
    <t xml:space="preserve">24329</t>
  </si>
  <si>
    <t xml:space="preserve">SAHAGÚN</t>
  </si>
  <si>
    <t xml:space="preserve">987785918</t>
  </si>
  <si>
    <t xml:space="preserve">hotellahuerta@gmail.com</t>
  </si>
  <si>
    <t xml:space="preserve">eljardindelahuerta.es</t>
  </si>
  <si>
    <t xml:space="preserve">REAL COLEGIATA</t>
  </si>
  <si>
    <t xml:space="preserve">PLAZA SANTO MARTINO, 5 BAJO</t>
  </si>
  <si>
    <t xml:space="preserve">24003</t>
  </si>
  <si>
    <t xml:space="preserve">987875088</t>
  </si>
  <si>
    <t xml:space="preserve">info@realcolegiata.com</t>
  </si>
  <si>
    <t xml:space="preserve">hotelrealcolegiata.es</t>
  </si>
  <si>
    <t xml:space="preserve">PUENTE ROMANO</t>
  </si>
  <si>
    <t xml:space="preserve">C/ RAMÓN PUGA, 56 BAJO; C.DIALISIS HOSPITAL</t>
  </si>
  <si>
    <t xml:space="preserve">32005</t>
  </si>
  <si>
    <t xml:space="preserve">988231520</t>
  </si>
  <si>
    <t xml:space="preserve">reservas@hotelpuenteromano.com</t>
  </si>
  <si>
    <t xml:space="preserve">hotelpuenteromano.com</t>
  </si>
  <si>
    <t xml:space="preserve">EUROSTARS AURIENSE</t>
  </si>
  <si>
    <t xml:space="preserve">BARRIO ALTO DO CUMIAL, 12 BAJO</t>
  </si>
  <si>
    <t xml:space="preserve">32970</t>
  </si>
  <si>
    <t xml:space="preserve">988234900</t>
  </si>
  <si>
    <t xml:space="preserve">info@eurostarsauriense.com</t>
  </si>
  <si>
    <t xml:space="preserve">eurostarsauriense.com</t>
  </si>
  <si>
    <t xml:space="preserve">A MORADA DO CIGARRÓN</t>
  </si>
  <si>
    <t xml:space="preserve">RUA VIRIATO, 1 119</t>
  </si>
  <si>
    <t xml:space="preserve">988982148</t>
  </si>
  <si>
    <t xml:space="preserve">info@amoradadocigarron.com</t>
  </si>
  <si>
    <t xml:space="preserve">amoradadocigarron.com</t>
  </si>
  <si>
    <t xml:space="preserve">HOTEL HIERBA LUISA</t>
  </si>
  <si>
    <t xml:space="preserve">C/ CONDE ÁLVARO DE LARA, 6</t>
  </si>
  <si>
    <t xml:space="preserve">reservas@hotelhierbaluisa.com</t>
  </si>
  <si>
    <t xml:space="preserve">hotelhierbaluisa.com</t>
  </si>
  <si>
    <t xml:space="preserve">LA CASA DE LOS GATOS</t>
  </si>
  <si>
    <t xml:space="preserve">LUGAR CAMPING LOS BONALES, s/n 0 LUGAR PARAJE LOS BONALES, 0</t>
  </si>
  <si>
    <t xml:space="preserve">CANTALOJAS</t>
  </si>
  <si>
    <t xml:space="preserve">reservas@lacasadelosgatos.es</t>
  </si>
  <si>
    <t xml:space="preserve">lacasadelosgatos.es/</t>
  </si>
  <si>
    <t xml:space="preserve">CAL SECRETARI VELL - TURISMO DE INTERIOR</t>
  </si>
  <si>
    <t xml:space="preserve">CAMI OLESA, 5</t>
  </si>
  <si>
    <t xml:space="preserve">calsecretarivell@gmail.com</t>
  </si>
  <si>
    <t xml:space="preserve">calsecretarivell.com</t>
  </si>
  <si>
    <t xml:space="preserve">POSADA DEL CASTAÑO</t>
  </si>
  <si>
    <t xml:space="preserve">C/ JOSÉ SÁNCHEZ CALVO, 33</t>
  </si>
  <si>
    <t xml:space="preserve">CASTAÑO DEL ROBLEDO</t>
  </si>
  <si>
    <t xml:space="preserve">info@posadadelcastano.com</t>
  </si>
  <si>
    <t xml:space="preserve">posadadelcastano.com</t>
  </si>
  <si>
    <t xml:space="preserve">LA TORRE DEL CODINA</t>
  </si>
  <si>
    <t xml:space="preserve">PL-001517</t>
  </si>
  <si>
    <t xml:space="preserve">JAUME BALMES, s/n POLÍGONO 16 PARCELA 131</t>
  </si>
  <si>
    <t xml:space="preserve">25300</t>
  </si>
  <si>
    <t xml:space="preserve">TÀRREGA</t>
  </si>
  <si>
    <t xml:space="preserve">latorredelcodina@gmail.com</t>
  </si>
  <si>
    <t xml:space="preserve">latorredelcodina.com</t>
  </si>
  <si>
    <t xml:space="preserve">EL RETIRO DEL PILAR</t>
  </si>
  <si>
    <t xml:space="preserve">C/ SAN ISIDRO, 2</t>
  </si>
  <si>
    <t xml:space="preserve">elretirodelpilar@gmail.com</t>
  </si>
  <si>
    <t xml:space="preserve">elretirodelpilar.com</t>
  </si>
  <si>
    <t xml:space="preserve">HOTEL LAS NAVAS</t>
  </si>
  <si>
    <t xml:space="preserve">AVENIDA SANTO, 82 2</t>
  </si>
  <si>
    <t xml:space="preserve">13420</t>
  </si>
  <si>
    <t xml:space="preserve">MALAGÓN</t>
  </si>
  <si>
    <t xml:space="preserve">anavassp@hotmail.com</t>
  </si>
  <si>
    <t xml:space="preserve">hotellasnavas.hol.es</t>
  </si>
  <si>
    <t xml:space="preserve">HOTEL RURAL LA MANIGUA</t>
  </si>
  <si>
    <t xml:space="preserve">CAMINO CARDONAL, 13 BAJO</t>
  </si>
  <si>
    <t xml:space="preserve">lamaniguacanaria@gmail.com</t>
  </si>
  <si>
    <t xml:space="preserve">lamaniguacanaria.com</t>
  </si>
  <si>
    <t xml:space="preserve">RAMÓN LLULL</t>
  </si>
  <si>
    <t xml:space="preserve">C/ RAMÓN LLULL, 12</t>
  </si>
  <si>
    <t xml:space="preserve">hotelramonllull@gmail.com</t>
  </si>
  <si>
    <t xml:space="preserve">ramonllullhouse.com/</t>
  </si>
  <si>
    <t xml:space="preserve">LA BODEGA DE QUINTÍN</t>
  </si>
  <si>
    <t xml:space="preserve">C/ TORIL, 2</t>
  </si>
  <si>
    <t xml:space="preserve">28590</t>
  </si>
  <si>
    <t xml:space="preserve">VILLAREJO DE SALVANÉS</t>
  </si>
  <si>
    <t xml:space="preserve">info@labodegadequintin.es</t>
  </si>
  <si>
    <t xml:space="preserve">labodegadequintin.es</t>
  </si>
  <si>
    <t xml:space="preserve">ILLA DIAGONAL APARTMENT</t>
  </si>
  <si>
    <t xml:space="preserve">DÉU I MATA, 142</t>
  </si>
  <si>
    <t xml:space="preserve">info@barcelonaforrent.com</t>
  </si>
  <si>
    <t xml:space="preserve">barcelonaforrent.com</t>
  </si>
  <si>
    <t xml:space="preserve">HR FIN DE SEMANA</t>
  </si>
  <si>
    <t xml:space="preserve">C/ MARE NOSTRUM, 45 BAJO</t>
  </si>
  <si>
    <t xml:space="preserve"> 650 445 816</t>
  </si>
  <si>
    <t xml:space="preserve">info@hotelfindesemana.com</t>
  </si>
  <si>
    <t xml:space="preserve">hotelfindesemana.com</t>
  </si>
  <si>
    <t xml:space="preserve">MOLINO ALTO</t>
  </si>
  <si>
    <t xml:space="preserve">CAMINO MIRAVETE, s/n</t>
  </si>
  <si>
    <t xml:space="preserve">44150</t>
  </si>
  <si>
    <t xml:space="preserve">ALIAGA</t>
  </si>
  <si>
    <t xml:space="preserve"> 681 316 476</t>
  </si>
  <si>
    <t xml:space="preserve">info@aytoaliaga.com</t>
  </si>
  <si>
    <t xml:space="preserve">molinoaltoaliaga.com</t>
  </si>
  <si>
    <t xml:space="preserve">HOTEL BOUTIQUE THE CATHEDRAL</t>
  </si>
  <si>
    <t xml:space="preserve">C/ ESPÍRITU SANTO, 6</t>
  </si>
  <si>
    <t xml:space="preserve"> 682 26 41 16</t>
  </si>
  <si>
    <t xml:space="preserve">info@hotelthecathedral.es</t>
  </si>
  <si>
    <t xml:space="preserve">hotelthecathedral.es</t>
  </si>
  <si>
    <t xml:space="preserve">TRIANA LUXURY HOME</t>
  </si>
  <si>
    <t xml:space="preserve">C/ RODRIGO DE TRIANA, 57</t>
  </si>
  <si>
    <t xml:space="preserve"> 684 172 424</t>
  </si>
  <si>
    <t xml:space="preserve">info@trianaluxuryhome.com</t>
  </si>
  <si>
    <t xml:space="preserve">trianaluxuryhome.com</t>
  </si>
  <si>
    <t xml:space="preserve">ROSA ARAMENDIA VIANA</t>
  </si>
  <si>
    <t xml:space="preserve">AVENIDA YERRI, 5 2º A</t>
  </si>
  <si>
    <t xml:space="preserve">31200</t>
  </si>
  <si>
    <t xml:space="preserve">ESTELLA-LIZARRA</t>
  </si>
  <si>
    <t xml:space="preserve"> 948 55 06 87</t>
  </si>
  <si>
    <t xml:space="preserve">rosiaramen@gmail.com</t>
  </si>
  <si>
    <t xml:space="preserve">HOTEL O NÁUTICO LAXE</t>
  </si>
  <si>
    <t xml:space="preserve">RUA ROSALÍA DE CASTRO, 46</t>
  </si>
  <si>
    <t xml:space="preserve">15117</t>
  </si>
  <si>
    <t xml:space="preserve">hotelonautico@gmail.com</t>
  </si>
  <si>
    <t xml:space="preserve">hotelonuticolaxe.com</t>
  </si>
  <si>
    <t xml:space="preserve">LA WAVE SURF CORUÑA</t>
  </si>
  <si>
    <t xml:space="preserve">LUGAR A PEDRA DO SAL, 28</t>
  </si>
  <si>
    <t xml:space="preserve">15105</t>
  </si>
  <si>
    <t xml:space="preserve">info@baldaiosurfhouse.com</t>
  </si>
  <si>
    <t xml:space="preserve">baldaiosurfhouse.com</t>
  </si>
  <si>
    <t xml:space="preserve">COMPLEJO CASINO</t>
  </si>
  <si>
    <t xml:space="preserve">C/ ALTO REY, 6</t>
  </si>
  <si>
    <t xml:space="preserve">ghironted@yahoo.com</t>
  </si>
  <si>
    <t xml:space="preserve">complejocasinosl.com</t>
  </si>
  <si>
    <t xml:space="preserve">HOTEL RURAL FONCUBIERTA</t>
  </si>
  <si>
    <t xml:space="preserve">FONCUBIERTA, S-N 5-IZQUIERDA</t>
  </si>
  <si>
    <t xml:space="preserve">info@hotelruralfoncubierta.com</t>
  </si>
  <si>
    <t xml:space="preserve">hotelfoncubierta.com</t>
  </si>
  <si>
    <t xml:space="preserve">RANCHO MONTALVO</t>
  </si>
  <si>
    <t xml:space="preserve">CAMINO CABIZUELA, KILOMETRO 3, 200</t>
  </si>
  <si>
    <t xml:space="preserve">05164</t>
  </si>
  <si>
    <t xml:space="preserve">EL OSO</t>
  </si>
  <si>
    <t xml:space="preserve">centroecuestremontalvom@gmail.com</t>
  </si>
  <si>
    <t xml:space="preserve">ranchomontalvosl.com</t>
  </si>
  <si>
    <t xml:space="preserve">ERAS DEL ROBELLANO</t>
  </si>
  <si>
    <t xml:space="preserve">PARAJE ERAS ROBELLANO, s/n BAJO (CASA RURAL)</t>
  </si>
  <si>
    <t xml:space="preserve">elrobellano@gmail.com</t>
  </si>
  <si>
    <t xml:space="preserve">erasdelrobellano.com</t>
  </si>
  <si>
    <t xml:space="preserve">HOTEL RURAL LAS TEJUELAS</t>
  </si>
  <si>
    <t xml:space="preserve">C/ VALENCIA, 3</t>
  </si>
  <si>
    <t xml:space="preserve">contacto@hotellastejuelas.com</t>
  </si>
  <si>
    <t xml:space="preserve">hotellastejuelas.com</t>
  </si>
  <si>
    <t xml:space="preserve">LOS CANTOS</t>
  </si>
  <si>
    <t xml:space="preserve">FINCA CANTOS, s/n</t>
  </si>
  <si>
    <t xml:space="preserve">06510</t>
  </si>
  <si>
    <t xml:space="preserve">ALBURQUERQUE</t>
  </si>
  <si>
    <t xml:space="preserve">info@cortijoloscantos.com</t>
  </si>
  <si>
    <t xml:space="preserve">cortijoloscantos.com</t>
  </si>
  <si>
    <t xml:space="preserve">B&amp;B SALLENT</t>
  </si>
  <si>
    <t xml:space="preserve">CARRETERA, 44</t>
  </si>
  <si>
    <t xml:space="preserve">08650</t>
  </si>
  <si>
    <t xml:space="preserve">SALLENT</t>
  </si>
  <si>
    <t xml:space="preserve">bbsallent@gmail.com</t>
  </si>
  <si>
    <t xml:space="preserve">bbsallent.webnode.es</t>
  </si>
  <si>
    <t xml:space="preserve">MAYERLING ABAMITA APARTMENTS</t>
  </si>
  <si>
    <t xml:space="preserve">CARRER AUSIÀS MARC, s/n</t>
  </si>
  <si>
    <t xml:space="preserve">info@mayerlingabamita.com</t>
  </si>
  <si>
    <t xml:space="preserve">mayerlingabamita.com</t>
  </si>
  <si>
    <t xml:space="preserve">GUEST HOUSE FLORES</t>
  </si>
  <si>
    <t xml:space="preserve">AVINGUDA FLORS, 15 1° SEGUNDA</t>
  </si>
  <si>
    <t xml:space="preserve">isaba200@gmail.com</t>
  </si>
  <si>
    <t xml:space="preserve">guesthouseflores.com</t>
  </si>
  <si>
    <t xml:space="preserve">HAMMADI EL MAJDOUL</t>
  </si>
  <si>
    <t xml:space="preserve">CARRER AIGUADER, 2 2º</t>
  </si>
  <si>
    <t xml:space="preserve">08241</t>
  </si>
  <si>
    <t xml:space="preserve">MANRESA</t>
  </si>
  <si>
    <t xml:space="preserve">mohamed.206pcn@gmail.com</t>
  </si>
  <si>
    <t xml:space="preserve">hammadielmajdoul.com</t>
  </si>
  <si>
    <t xml:space="preserve">MOTORSPORT BED &amp; BREAKFAST</t>
  </si>
  <si>
    <t xml:space="preserve">CARRER CENTRE, s/n</t>
  </si>
  <si>
    <t xml:space="preserve">motorsport.barcelona@gmail.com</t>
  </si>
  <si>
    <t xml:space="preserve">motorsportbnb.com.es</t>
  </si>
  <si>
    <t xml:space="preserve">LA CASA DEL MONTERO</t>
  </si>
  <si>
    <t xml:space="preserve">BAJO LA IGLESIA, 2</t>
  </si>
  <si>
    <t xml:space="preserve">menabar@hotmail.com</t>
  </si>
  <si>
    <t xml:space="preserve">lacasadelmontero.com</t>
  </si>
  <si>
    <t xml:space="preserve">MAILLE HOTEL RURAL</t>
  </si>
  <si>
    <t xml:space="preserve">C/ GARGANTA ALARDOS, 7</t>
  </si>
  <si>
    <t xml:space="preserve">maillealojamientorural@gmail.com</t>
  </si>
  <si>
    <t xml:space="preserve">maillehotelrural.com</t>
  </si>
  <si>
    <t xml:space="preserve">CASA RURAL EL CELEMIN DE CONIL</t>
  </si>
  <si>
    <t xml:space="preserve">CARRIL CHANA, 246</t>
  </si>
  <si>
    <t xml:space="preserve">info@elcelemindeconil.com</t>
  </si>
  <si>
    <t xml:space="preserve">elcelemindeconil.com</t>
  </si>
  <si>
    <t xml:space="preserve">PRIVILEGIO DE VARA</t>
  </si>
  <si>
    <t xml:space="preserve">C/ LAS GITAS, 1 A</t>
  </si>
  <si>
    <t xml:space="preserve">info@privilegiodevara.com</t>
  </si>
  <si>
    <t xml:space="preserve">privilegiodevara.com</t>
  </si>
  <si>
    <t xml:space="preserve">JUST STYLE EL MAÑICO</t>
  </si>
  <si>
    <t xml:space="preserve">AVENIDA PAPA LUNA, 15</t>
  </si>
  <si>
    <t xml:space="preserve">juststyleelmaico.com</t>
  </si>
  <si>
    <t xml:space="preserve">ALHAJAS DE CORDOBA</t>
  </si>
  <si>
    <t xml:space="preserve">C/ CUSTODIO, 7</t>
  </si>
  <si>
    <t xml:space="preserve">reservas@alhajasdecordoba.com / info@alhajasdecordoba.com</t>
  </si>
  <si>
    <t xml:space="preserve">alhajasdecordoba.com</t>
  </si>
  <si>
    <t xml:space="preserve">HOTEL MOYA</t>
  </si>
  <si>
    <t xml:space="preserve">IBÁÑEZ MARTÍN, 75</t>
  </si>
  <si>
    <t xml:space="preserve">16330</t>
  </si>
  <si>
    <t xml:space="preserve">LANDETE</t>
  </si>
  <si>
    <t xml:space="preserve">hotelmoyalandete@gmail.com</t>
  </si>
  <si>
    <t xml:space="preserve">hotelmoyalandete.com</t>
  </si>
  <si>
    <t xml:space="preserve">BREEZE APARTHOTEL</t>
  </si>
  <si>
    <t xml:space="preserve">ATG-000190</t>
  </si>
  <si>
    <t xml:space="preserve">CARRER EMILIO MARTÍNEZ PASSAPERA, 8</t>
  </si>
  <si>
    <t xml:space="preserve">info@breezeaparthotel.com</t>
  </si>
  <si>
    <t xml:space="preserve">MIRADOR DEL JAZMÍN</t>
  </si>
  <si>
    <t xml:space="preserve">H/GR/01145</t>
  </si>
  <si>
    <t xml:space="preserve">PLACETA PORRAS, 7</t>
  </si>
  <si>
    <t xml:space="preserve">info@miradordeljazmín.com</t>
  </si>
  <si>
    <t xml:space="preserve">HOTEL VALLE DE TENA</t>
  </si>
  <si>
    <t xml:space="preserve">CAMINO PAÚL, 9</t>
  </si>
  <si>
    <t xml:space="preserve">info@hotelvalledetena.com</t>
  </si>
  <si>
    <t xml:space="preserve">LA POSADA DEL PIRINEO</t>
  </si>
  <si>
    <t xml:space="preserve">ZACALERA, 1</t>
  </si>
  <si>
    <t xml:space="preserve">22663</t>
  </si>
  <si>
    <t xml:space="preserve">info@lapodadelpirineo.com</t>
  </si>
  <si>
    <t xml:space="preserve">CASALL DE CIUTADELLA</t>
  </si>
  <si>
    <t xml:space="preserve">AVINGUDA FRANCESC DE BORJA MOLL, 47 BAJO; CASA</t>
  </si>
  <si>
    <t xml:space="preserve">myroomsciutadella@gmail.com</t>
  </si>
  <si>
    <t xml:space="preserve">myroomshotels.es/mrc</t>
  </si>
  <si>
    <t xml:space="preserve">HOTEL CASA MARCHENA</t>
  </si>
  <si>
    <t xml:space="preserve">H/JA/00606</t>
  </si>
  <si>
    <t xml:space="preserve">PLAZA HABANA, s/n BAJO</t>
  </si>
  <si>
    <t xml:space="preserve">23220</t>
  </si>
  <si>
    <t xml:space="preserve">VILCHES</t>
  </si>
  <si>
    <t xml:space="preserve">casa.marchena@yahoo.es</t>
  </si>
  <si>
    <t xml:space="preserve">hotelcasamarchena.es</t>
  </si>
  <si>
    <t xml:space="preserve">PENSION RODRIGUEZ</t>
  </si>
  <si>
    <t xml:space="preserve">C/ DOCTOR JOSÉ JUAN MEGÍAS, s/n</t>
  </si>
  <si>
    <t xml:space="preserve">35005</t>
  </si>
  <si>
    <t xml:space="preserve">info@pensionrodriguez.com</t>
  </si>
  <si>
    <t xml:space="preserve">PETIT HOTEL DE RIU</t>
  </si>
  <si>
    <t xml:space="preserve">CARRETERA BELLVER, 2</t>
  </si>
  <si>
    <t xml:space="preserve">25721</t>
  </si>
  <si>
    <t xml:space="preserve">RIU DE CERDANYA</t>
  </si>
  <si>
    <t xml:space="preserve">hotelriucerdanya@gmail.com</t>
  </si>
  <si>
    <t xml:space="preserve">hotelriucerdanya.com</t>
  </si>
  <si>
    <t xml:space="preserve">CASA DE LA MARQUESA</t>
  </si>
  <si>
    <t xml:space="preserve">C/ MORATA, 9 BAJO</t>
  </si>
  <si>
    <t xml:space="preserve">info@cadelamarque.com</t>
  </si>
  <si>
    <t xml:space="preserve">casadelamarquesa.com</t>
  </si>
  <si>
    <t xml:space="preserve">LOS CORRALES DE SOTO</t>
  </si>
  <si>
    <t xml:space="preserve">AVENIDA ESPAÑA, 3</t>
  </si>
  <si>
    <t xml:space="preserve">28791</t>
  </si>
  <si>
    <t xml:space="preserve">SOTO DEL REAL</t>
  </si>
  <si>
    <t xml:space="preserve">loscorralesdesoto@gmail.com</t>
  </si>
  <si>
    <t xml:space="preserve">loscorralesdesoto.es</t>
  </si>
  <si>
    <t xml:space="preserve">MADRID HOUSE ROOMS</t>
  </si>
  <si>
    <t xml:space="preserve">C/ BARBIERI, 1 1º DERECHA.</t>
  </si>
  <si>
    <t xml:space="preserve">madridhouse.direccion@gmail.com</t>
  </si>
  <si>
    <t xml:space="preserve">madridhouserooms.com</t>
  </si>
  <si>
    <t xml:space="preserve">MIRADOR LA MALICIOSA</t>
  </si>
  <si>
    <t xml:space="preserve">AVENIDA PEDRIZA, s/n BAJO</t>
  </si>
  <si>
    <t xml:space="preserve">28410</t>
  </si>
  <si>
    <t xml:space="preserve">MANZANARES EL REAL</t>
  </si>
  <si>
    <t xml:space="preserve">miradorlamaliciosa@yahoo.es</t>
  </si>
  <si>
    <t xml:space="preserve">CORTIJO LOS VARGAS</t>
  </si>
  <si>
    <t xml:space="preserve">CARRETERA ARENAS, KILOMETRO 1, 2 BAJO</t>
  </si>
  <si>
    <t xml:space="preserve">info@cortijolosvargas.com</t>
  </si>
  <si>
    <t xml:space="preserve">PILAR VILLACASTIN</t>
  </si>
  <si>
    <t xml:space="preserve">C/ CABALLEROS, 17</t>
  </si>
  <si>
    <t xml:space="preserve">40150</t>
  </si>
  <si>
    <t xml:space="preserve">VILLACASTÍN</t>
  </si>
  <si>
    <t xml:space="preserve">info@pilarvillacastin.com</t>
  </si>
  <si>
    <t xml:space="preserve">LA CASA DE LOS MOLINOS</t>
  </si>
  <si>
    <t xml:space="preserve">C/ MADUEÑO DE LOS AIRES, 5</t>
  </si>
  <si>
    <t xml:space="preserve">info@lacadelosmolinos.com</t>
  </si>
  <si>
    <t xml:space="preserve">MOLINO LA BOTICARIA</t>
  </si>
  <si>
    <t xml:space="preserve">CARRETERA MARCHENA-PUEBLA DE CAZALLA, KILOMETRO 10, 800</t>
  </si>
  <si>
    <t xml:space="preserve">41620</t>
  </si>
  <si>
    <t xml:space="preserve">MARCHENA</t>
  </si>
  <si>
    <t xml:space="preserve">info@molinolaboticaria.com</t>
  </si>
  <si>
    <t xml:space="preserve">molinolaboticaria.es</t>
  </si>
  <si>
    <t xml:space="preserve">DEL PRIORAT</t>
  </si>
  <si>
    <t xml:space="preserve">HT-000853</t>
  </si>
  <si>
    <t xml:space="preserve">AVENIDA MARQUESA DE GRINY, 27</t>
  </si>
  <si>
    <t xml:space="preserve">43715</t>
  </si>
  <si>
    <t xml:space="preserve">BANYERES DEL PENEDÈS</t>
  </si>
  <si>
    <t xml:space="preserve">info@delpriorat.com</t>
  </si>
  <si>
    <t xml:space="preserve">hostaldelpriorat.com</t>
  </si>
  <si>
    <t xml:space="preserve">HOTEL EL CASTELLAR</t>
  </si>
  <si>
    <t xml:space="preserve">C/ HORNO, 19</t>
  </si>
  <si>
    <t xml:space="preserve">44124</t>
  </si>
  <si>
    <t xml:space="preserve">MOSCARDÓN</t>
  </si>
  <si>
    <t xml:space="preserve">hotelelcastellar@hotmail.com</t>
  </si>
  <si>
    <t xml:space="preserve">hotelelcastellar.com</t>
  </si>
  <si>
    <t xml:space="preserve">HABITACIÓN CÓMODA</t>
  </si>
  <si>
    <t xml:space="preserve">C/ GAYANO LLUCH, 26</t>
  </si>
  <si>
    <t xml:space="preserve">info@habitacióncómoda.com</t>
  </si>
  <si>
    <t xml:space="preserve">RECONQUISTA</t>
  </si>
  <si>
    <t xml:space="preserve">C/ SUECA, 14</t>
  </si>
  <si>
    <t xml:space="preserve">46600</t>
  </si>
  <si>
    <t xml:space="preserve">ALZIRA</t>
  </si>
  <si>
    <t xml:space="preserve">info@reconquista.com</t>
  </si>
  <si>
    <t xml:space="preserve">hotelreconquista.com</t>
  </si>
  <si>
    <t xml:space="preserve">CIUDAD DE BORJA</t>
  </si>
  <si>
    <t xml:space="preserve">CARRETERA N-122, KILOMETRO 62, 500</t>
  </si>
  <si>
    <t xml:space="preserve">50540</t>
  </si>
  <si>
    <t xml:space="preserve">BORJA</t>
  </si>
  <si>
    <t xml:space="preserve">gestion@hotelciudadborja.com</t>
  </si>
  <si>
    <t xml:space="preserve">hotelciudadborja.com</t>
  </si>
  <si>
    <t xml:space="preserve">SAN FRANCISCO RURAL</t>
  </si>
  <si>
    <t xml:space="preserve">LUGAR DEGO, 29</t>
  </si>
  <si>
    <t xml:space="preserve">600 31 31 53</t>
  </si>
  <si>
    <t xml:space="preserve">info@sanfranciscorural.com</t>
  </si>
  <si>
    <t xml:space="preserve">sanfranciscorural.es</t>
  </si>
  <si>
    <t xml:space="preserve">ESTUDIOS LOS ARCOS</t>
  </si>
  <si>
    <t xml:space="preserve">C/ BACHES, 13</t>
  </si>
  <si>
    <t xml:space="preserve">44003</t>
  </si>
  <si>
    <t xml:space="preserve">605 87 25 73</t>
  </si>
  <si>
    <t xml:space="preserve">estudioslosarcosteruel@gmail.com</t>
  </si>
  <si>
    <t xml:space="preserve">HOTEL VILLA ITSASO</t>
  </si>
  <si>
    <t xml:space="preserve">BARRIO LIKONA, 30 BAJO</t>
  </si>
  <si>
    <t xml:space="preserve">48280</t>
  </si>
  <si>
    <t xml:space="preserve">LEKEITIO</t>
  </si>
  <si>
    <t xml:space="preserve">606 005 005</t>
  </si>
  <si>
    <t xml:space="preserve">hotel@hotelvillaitsaso.com</t>
  </si>
  <si>
    <t xml:space="preserve">hotelvillaitsaso.com</t>
  </si>
  <si>
    <t xml:space="preserve">MIHLTON BARCELONA</t>
  </si>
  <si>
    <t xml:space="preserve">HB-004571</t>
  </si>
  <si>
    <t xml:space="preserve">ROSELLÓ, 231 2DA PRINCIPAL</t>
  </si>
  <si>
    <t xml:space="preserve">608 16 16 61</t>
  </si>
  <si>
    <t xml:space="preserve">info@mihltonbarcelona.com</t>
  </si>
  <si>
    <t xml:space="preserve">mihltonbarcelona.com</t>
  </si>
  <si>
    <t xml:space="preserve">HOTEL PUNTAGRANDE</t>
  </si>
  <si>
    <t xml:space="preserve">C/ PUNTAS, s/n</t>
  </si>
  <si>
    <t xml:space="preserve">38911</t>
  </si>
  <si>
    <t xml:space="preserve">FRONTERA</t>
  </si>
  <si>
    <t xml:space="preserve">611 28 59 83</t>
  </si>
  <si>
    <t xml:space="preserve">info@hotelpuntagrande.com</t>
  </si>
  <si>
    <t xml:space="preserve">hotelpuntagrande.com</t>
  </si>
  <si>
    <t xml:space="preserve">HUERTO SAN ANTONIO</t>
  </si>
  <si>
    <t xml:space="preserve">SUBIDA CONVENTO, s/n BAJO</t>
  </si>
  <si>
    <t xml:space="preserve">617 40 18 05</t>
  </si>
  <si>
    <t xml:space="preserve">info@ruralinside.com</t>
  </si>
  <si>
    <t xml:space="preserve">huertosanantonio.com</t>
  </si>
  <si>
    <t xml:space="preserve">EL CASERON DE TRASTAMARA</t>
  </si>
  <si>
    <t xml:space="preserve">PLAZA TRASTAMARA, 11 BAJO</t>
  </si>
  <si>
    <t xml:space="preserve">620 23 32 66</t>
  </si>
  <si>
    <t xml:space="preserve">info@elcaserondetrastamara.com</t>
  </si>
  <si>
    <t xml:space="preserve">caserontrastamara.es</t>
  </si>
  <si>
    <t xml:space="preserve">S´HORT DE CAN CARRIÓ</t>
  </si>
  <si>
    <t xml:space="preserve">CARRER CAS PARETS, 2</t>
  </si>
  <si>
    <t xml:space="preserve">625 290 137</t>
  </si>
  <si>
    <t xml:space="preserve">info@hotel-can-carrio.com</t>
  </si>
  <si>
    <t xml:space="preserve">hotel-can-carrio.com</t>
  </si>
  <si>
    <t xml:space="preserve">HOTEL ASADOR O CALLEJÓN DE BELCHITE</t>
  </si>
  <si>
    <t xml:space="preserve">PLAZA ARAGÓN, 8</t>
  </si>
  <si>
    <t xml:space="preserve">22800</t>
  </si>
  <si>
    <t xml:space="preserve">AYERBE</t>
  </si>
  <si>
    <t xml:space="preserve">627 42 55 06</t>
  </si>
  <si>
    <t xml:space="preserve">reservas@ocallejonbelchite.es</t>
  </si>
  <si>
    <t xml:space="preserve">ocallejonbelchite.es</t>
  </si>
  <si>
    <t xml:space="preserve">ENTRE DOS AGUAS HOTEL BOUTIQUE</t>
  </si>
  <si>
    <t xml:space="preserve">PLAZA SANTO DOMINGO EL ANTIGUO, 2</t>
  </si>
  <si>
    <t xml:space="preserve">627 61 23 69 </t>
  </si>
  <si>
    <t xml:space="preserve">info@casaentredosaguas.es</t>
  </si>
  <si>
    <t xml:space="preserve">casaentredosaguas.es</t>
  </si>
  <si>
    <t xml:space="preserve">HABITACIONES ALMA</t>
  </si>
  <si>
    <t xml:space="preserve">CAN BALAFI DE BAIX, s/n</t>
  </si>
  <si>
    <t xml:space="preserve">633 85 68 78</t>
  </si>
  <si>
    <t xml:space="preserve">villalma.ibiza@gmail.com</t>
  </si>
  <si>
    <t xml:space="preserve">HACIENDA MENDOZA</t>
  </si>
  <si>
    <t xml:space="preserve">LUGAR COLADA DE SUSTANCIAS, s/n</t>
  </si>
  <si>
    <t xml:space="preserve">ARCHIDONA</t>
  </si>
  <si>
    <t xml:space="preserve">646 67 06 44</t>
  </si>
  <si>
    <t xml:space="preserve">hotelhaciendamendoza@gmail.com</t>
  </si>
  <si>
    <t xml:space="preserve">haciendamendoza.com/</t>
  </si>
  <si>
    <t xml:space="preserve">LA CASONA DEL FRAILE</t>
  </si>
  <si>
    <t xml:space="preserve">LUGAR PERNÚS, s/n</t>
  </si>
  <si>
    <t xml:space="preserve">33327</t>
  </si>
  <si>
    <t xml:space="preserve">649 211 531</t>
  </si>
  <si>
    <t xml:space="preserve">fraile@casonadelfraile.com</t>
  </si>
  <si>
    <t xml:space="preserve">casonadelfraile.com/</t>
  </si>
  <si>
    <t xml:space="preserve">PETIT HOTEL SANT MIQUEL</t>
  </si>
  <si>
    <t xml:space="preserve">CARRER ISAAC ALBEÑIZ, 4</t>
  </si>
  <si>
    <t xml:space="preserve">649 731 779</t>
  </si>
  <si>
    <t xml:space="preserve">petithotelsantmiquel@gmail.com</t>
  </si>
  <si>
    <t xml:space="preserve">petitsantmiquel.com/</t>
  </si>
  <si>
    <t xml:space="preserve">CASA JOTA</t>
  </si>
  <si>
    <t xml:space="preserve">C/ LARGA, 23</t>
  </si>
  <si>
    <t xml:space="preserve">649 98 82 74</t>
  </si>
  <si>
    <t xml:space="preserve">reservas.casa.j@gmail.com</t>
  </si>
  <si>
    <t xml:space="preserve">casa-jota.webnode.es</t>
  </si>
  <si>
    <t xml:space="preserve">HOTEL MONUMENTO ALMENARA DE COPAU</t>
  </si>
  <si>
    <t xml:space="preserve">CAMINO TORRE VILLARROYA, 43</t>
  </si>
  <si>
    <t xml:space="preserve">50190</t>
  </si>
  <si>
    <t xml:space="preserve">650 75 64 87</t>
  </si>
  <si>
    <t xml:space="preserve">info@almenaradecopau.com</t>
  </si>
  <si>
    <t xml:space="preserve">almenaradecopau.com/</t>
  </si>
  <si>
    <t xml:space="preserve">RESIDENCIA SANDOVAL</t>
  </si>
  <si>
    <t xml:space="preserve">PLAZA SANDOVAL, 2 3</t>
  </si>
  <si>
    <t xml:space="preserve">30004</t>
  </si>
  <si>
    <t xml:space="preserve">659 53 03 92</t>
  </si>
  <si>
    <t xml:space="preserve">info@residenciandoval.com</t>
  </si>
  <si>
    <t xml:space="preserve">HOTELITO BOUTIQUE</t>
  </si>
  <si>
    <t xml:space="preserve">HB-004749</t>
  </si>
  <si>
    <t xml:space="preserve">TRAVESSERA COLLBLANC, 19</t>
  </si>
  <si>
    <t xml:space="preserve">08904</t>
  </si>
  <si>
    <t xml:space="preserve">663 700 843</t>
  </si>
  <si>
    <t xml:space="preserve">hello@hotelitoboutique.com</t>
  </si>
  <si>
    <t xml:space="preserve">hotelitoboutique.com</t>
  </si>
  <si>
    <t xml:space="preserve">HOTELITO BOUTIQUE BADALONA</t>
  </si>
  <si>
    <t xml:space="preserve">HB-004836</t>
  </si>
  <si>
    <t xml:space="preserve">CARRER RIBAS I PERDIGÓ, 3</t>
  </si>
  <si>
    <t xml:space="preserve">08911</t>
  </si>
  <si>
    <t xml:space="preserve">BADALONA</t>
  </si>
  <si>
    <t xml:space="preserve">CASETA NOVA</t>
  </si>
  <si>
    <t xml:space="preserve">CARRETERA IBI, KILOMETRO 4, 5</t>
  </si>
  <si>
    <t xml:space="preserve">666 53 33 97</t>
  </si>
  <si>
    <t xml:space="preserve">informacion@hotelcasetanova.com</t>
  </si>
  <si>
    <t xml:space="preserve">hotelcasetanova.com/</t>
  </si>
  <si>
    <t xml:space="preserve">CASTILLO DE GRISEL</t>
  </si>
  <si>
    <t xml:space="preserve">C/ CASTILLO, 1</t>
  </si>
  <si>
    <t xml:space="preserve">50513</t>
  </si>
  <si>
    <t xml:space="preserve">GRISEL</t>
  </si>
  <si>
    <t xml:space="preserve">669 49 21 58</t>
  </si>
  <si>
    <t xml:space="preserve">castillodegrisel@gmail.com</t>
  </si>
  <si>
    <t xml:space="preserve">castillodegrisel.com</t>
  </si>
  <si>
    <t xml:space="preserve">FINCA LA MEDIA LEGUA</t>
  </si>
  <si>
    <t xml:space="preserve">C/ POZO DE LA NIEVE, s/n s/n</t>
  </si>
  <si>
    <t xml:space="preserve">669 490 648</t>
  </si>
  <si>
    <t xml:space="preserve">info@fincalamedialegua.es</t>
  </si>
  <si>
    <t xml:space="preserve">fincalamedialegua.es</t>
  </si>
  <si>
    <t xml:space="preserve">DOS AGUAS ARRIBES</t>
  </si>
  <si>
    <t xml:space="preserve">C/ ALFREDO DÍEZ MARCOS, 36</t>
  </si>
  <si>
    <t xml:space="preserve">676 280 582</t>
  </si>
  <si>
    <t xml:space="preserve">duasaguasarribes@gmail.com</t>
  </si>
  <si>
    <t xml:space="preserve">duasaguasarribes.com</t>
  </si>
  <si>
    <t xml:space="preserve">CABO ORTEGAL</t>
  </si>
  <si>
    <t xml:space="preserve">SANTOS, 8-10-12 BAJO</t>
  </si>
  <si>
    <t xml:space="preserve">15360</t>
  </si>
  <si>
    <t xml:space="preserve">CARIÑO</t>
  </si>
  <si>
    <t xml:space="preserve">679 124 232</t>
  </si>
  <si>
    <t xml:space="preserve">poldo@hotelcaboortegal.com</t>
  </si>
  <si>
    <t xml:space="preserve">hotelcaboortegal.com</t>
  </si>
  <si>
    <t xml:space="preserve">EL RIBERO DE LANGRE</t>
  </si>
  <si>
    <t xml:space="preserve">C/ LOS HOYOS, 33</t>
  </si>
  <si>
    <t xml:space="preserve">686 973 827</t>
  </si>
  <si>
    <t xml:space="preserve">elriberodelangre@hotmail.com</t>
  </si>
  <si>
    <t xml:space="preserve">elriberodelangre.com</t>
  </si>
  <si>
    <t xml:space="preserve">CHARLE</t>
  </si>
  <si>
    <t xml:space="preserve">CARRETERA HUESCA-ZARAGOZA, s/n KILOMETRO 648</t>
  </si>
  <si>
    <t xml:space="preserve">689 25 61 75</t>
  </si>
  <si>
    <t xml:space="preserve">reserva@hotelcharlejaca.com</t>
  </si>
  <si>
    <t xml:space="preserve">hotelcharlejaca.com/</t>
  </si>
  <si>
    <t xml:space="preserve">FINCA LA RAMALLOSA</t>
  </si>
  <si>
    <t xml:space="preserve">CARRETERA EX-205, KILOMETRO 24</t>
  </si>
  <si>
    <t xml:space="preserve">10890</t>
  </si>
  <si>
    <t xml:space="preserve">VALVERDE DEL FRESNO</t>
  </si>
  <si>
    <t xml:space="preserve">689 880 753</t>
  </si>
  <si>
    <t xml:space="preserve">info@fincalaramallosa.com</t>
  </si>
  <si>
    <t xml:space="preserve">fincalaramallosa.com</t>
  </si>
  <si>
    <t xml:space="preserve">CASAMARILLA</t>
  </si>
  <si>
    <t xml:space="preserve">PEATONAL CASA AMARILLA, s/n BAJO; FINCA</t>
  </si>
  <si>
    <t xml:space="preserve">38460</t>
  </si>
  <si>
    <t xml:space="preserve">696 987 601</t>
  </si>
  <si>
    <t xml:space="preserve">info@fincacasamarilla.com</t>
  </si>
  <si>
    <t xml:space="preserve">fincacasamarilla.com</t>
  </si>
  <si>
    <t xml:space="preserve">A LANGOSTEIRA</t>
  </si>
  <si>
    <t xml:space="preserve">AVENIDA A CORUÑA, 61</t>
  </si>
  <si>
    <t xml:space="preserve">698 13 89 21</t>
  </si>
  <si>
    <t xml:space="preserve">hotellagosteira@yahoo.es</t>
  </si>
  <si>
    <t xml:space="preserve">hotellangosteira.com</t>
  </si>
  <si>
    <t xml:space="preserve">LES COLS PAVELLONS</t>
  </si>
  <si>
    <t xml:space="preserve">HG-002319</t>
  </si>
  <si>
    <t xml:space="preserve">AVINGUDA COLS, 2 BAJO</t>
  </si>
  <si>
    <t xml:space="preserve">17800</t>
  </si>
  <si>
    <t xml:space="preserve">OLOT</t>
  </si>
  <si>
    <t xml:space="preserve">699 813 817</t>
  </si>
  <si>
    <t xml:space="preserve">lescols@lescolspavellons.com</t>
  </si>
  <si>
    <t xml:space="preserve">lescolspavellons.com</t>
  </si>
  <si>
    <t xml:space="preserve">FRANCESCO ROBERTI</t>
  </si>
  <si>
    <t xml:space="preserve">AVENIDA PINTOR FELO MONZÓN, 27 B-9, 2º B</t>
  </si>
  <si>
    <t xml:space="preserve">35019</t>
  </si>
  <si>
    <t xml:space="preserve">828070679</t>
  </si>
  <si>
    <t xml:space="preserve">fkie@hotmail.it</t>
  </si>
  <si>
    <t xml:space="preserve">francescoroberti.com</t>
  </si>
  <si>
    <t xml:space="preserve">MIR OCTAVIO</t>
  </si>
  <si>
    <t xml:space="preserve">H/CA/01413</t>
  </si>
  <si>
    <t xml:space="preserve">C/ SAN BERNARDO, 1</t>
  </si>
  <si>
    <t xml:space="preserve">856584224</t>
  </si>
  <si>
    <t xml:space="preserve">recepcion.octavio@mirhoteles.com</t>
  </si>
  <si>
    <t xml:space="preserve">hotelenalgeciras.com</t>
  </si>
  <si>
    <t xml:space="preserve">SOLLER PLAZA</t>
  </si>
  <si>
    <t xml:space="preserve">C/ VICARI PASTOR, 4</t>
  </si>
  <si>
    <t xml:space="preserve">871201188</t>
  </si>
  <si>
    <t xml:space="preserve">online@hotelsollerplaza.com</t>
  </si>
  <si>
    <t xml:space="preserve">hotelsollerplaza.com</t>
  </si>
  <si>
    <t xml:space="preserve">SA TORRE MAYORCA RESORT</t>
  </si>
  <si>
    <t xml:space="preserve">CAMI SA TORRE, KILOMETRO 8, 7</t>
  </si>
  <si>
    <t xml:space="preserve">871963700</t>
  </si>
  <si>
    <t xml:space="preserve">info@latorre-mallorca.com</t>
  </si>
  <si>
    <t xml:space="preserve">latorre-mallorca.com</t>
  </si>
  <si>
    <t xml:space="preserve">HOTEL MAS OLIVERES PLA DE PALAU</t>
  </si>
  <si>
    <t xml:space="preserve">HG-002522</t>
  </si>
  <si>
    <t xml:space="preserve">MAS OLIVERES, s/n</t>
  </si>
  <si>
    <t xml:space="preserve">872004065</t>
  </si>
  <si>
    <t xml:space="preserve">info@hotelmasoliveres.com</t>
  </si>
  <si>
    <t xml:space="preserve">hotelmasoliveres.com</t>
  </si>
  <si>
    <t xml:space="preserve">CASA ANAMARÍA</t>
  </si>
  <si>
    <t xml:space="preserve">HG-002477</t>
  </si>
  <si>
    <t xml:space="preserve">VEÏNAT LA SERRA, s/n</t>
  </si>
  <si>
    <t xml:space="preserve">VILADEMULS</t>
  </si>
  <si>
    <t xml:space="preserve">872591721</t>
  </si>
  <si>
    <t xml:space="preserve">info@hotelcasaanamaria.com</t>
  </si>
  <si>
    <t xml:space="preserve">hotelcasanamaria.com</t>
  </si>
  <si>
    <t xml:space="preserve">HOTEL COR DE PRADES</t>
  </si>
  <si>
    <t xml:space="preserve">HT-000892</t>
  </si>
  <si>
    <t xml:space="preserve">CARRETERA CARRETERA MUSARA (TV-7045), 34</t>
  </si>
  <si>
    <t xml:space="preserve">43364</t>
  </si>
  <si>
    <t xml:space="preserve">MONT-RAL</t>
  </si>
  <si>
    <t xml:space="preserve">877001274</t>
  </si>
  <si>
    <t xml:space="preserve">info@hotelcordeprades.com</t>
  </si>
  <si>
    <t xml:space="preserve">hotelcordeprades.com</t>
  </si>
  <si>
    <t xml:space="preserve">LA FIGUEROLA HOTEL GOLF &amp; SPA</t>
  </si>
  <si>
    <t xml:space="preserve">CARRETERA MÓRA, KILOMETRO 11, 5</t>
  </si>
  <si>
    <t xml:space="preserve">43890</t>
  </si>
  <si>
    <t xml:space="preserve">VANDELLÒS I L'HOSPITALET DE L'INFANT</t>
  </si>
  <si>
    <t xml:space="preserve">877449857</t>
  </si>
  <si>
    <t xml:space="preserve">reservas@lafiguerolahotel.com</t>
  </si>
  <si>
    <t xml:space="preserve">lafiguerolahotel.com</t>
  </si>
  <si>
    <t xml:space="preserve">ALDA ESTACION</t>
  </si>
  <si>
    <t xml:space="preserve">ALFONSO XIII, 19</t>
  </si>
  <si>
    <t xml:space="preserve">36002</t>
  </si>
  <si>
    <t xml:space="preserve">reservas@aldahotels.com</t>
  </si>
  <si>
    <t xml:space="preserve">grupoaldahostels.com</t>
  </si>
  <si>
    <t xml:space="preserve">NOA BOUTIQUE HOTEL</t>
  </si>
  <si>
    <t xml:space="preserve">AVENIDA CONCEPCIÓN ARENAL, 51</t>
  </si>
  <si>
    <t xml:space="preserve">15179</t>
  </si>
  <si>
    <t xml:space="preserve">881244144</t>
  </si>
  <si>
    <t xml:space="preserve">reservas@noaboutiquehotel.com</t>
  </si>
  <si>
    <t xml:space="preserve">noaboutiquehotel.com</t>
  </si>
  <si>
    <t xml:space="preserve">TULIP INN</t>
  </si>
  <si>
    <t xml:space="preserve">AVENIDA DIAGONAL PLAZA, 11</t>
  </si>
  <si>
    <t xml:space="preserve">50197</t>
  </si>
  <si>
    <t xml:space="preserve">900800385</t>
  </si>
  <si>
    <t xml:space="preserve">contactclient@louvre-hotels.com</t>
  </si>
  <si>
    <t xml:space="preserve">tulipinnzaragoza.com</t>
  </si>
  <si>
    <t xml:space="preserve">BENALMADENA</t>
  </si>
  <si>
    <t xml:space="preserve">H/MA/00994</t>
  </si>
  <si>
    <t xml:space="preserve">CARRETERA CÁDIZ, 19 LOCAL 8 9</t>
  </si>
  <si>
    <t xml:space="preserve">902400502</t>
  </si>
  <si>
    <t xml:space="preserve">recepcion@hotelbenalmadena.com</t>
  </si>
  <si>
    <t xml:space="preserve">hotelbenalmadena.com</t>
  </si>
  <si>
    <t xml:space="preserve">FABACA</t>
  </si>
  <si>
    <t xml:space="preserve">C/ GONZALO DE CÓRDOBA, 21 EDIFICIO LOCAL</t>
  </si>
  <si>
    <t xml:space="preserve">911739194</t>
  </si>
  <si>
    <t xml:space="preserve">reservas@hotel-losangeles.com</t>
  </si>
  <si>
    <t xml:space="preserve">hotel-losangeles.com</t>
  </si>
  <si>
    <t xml:space="preserve">ANGEL LUNA DELGADO</t>
  </si>
  <si>
    <t xml:space="preserve">C/ CONSENSO, 20 4º A</t>
  </si>
  <si>
    <t xml:space="preserve">28041</t>
  </si>
  <si>
    <t xml:space="preserve">912288585</t>
  </si>
  <si>
    <t xml:space="preserve">alunad@hotmail.es</t>
  </si>
  <si>
    <t xml:space="preserve">angellunadelgado.com</t>
  </si>
  <si>
    <t xml:space="preserve">VILLAMADRID</t>
  </si>
  <si>
    <t xml:space="preserve">C/ XAUDARÓ, 2 BAJO; HOTEL VILLAMADRID</t>
  </si>
  <si>
    <t xml:space="preserve">912535000</t>
  </si>
  <si>
    <t xml:space="preserve">info@hotelvillamadrid.com</t>
  </si>
  <si>
    <t xml:space="preserve">hotelvillamadrid.com</t>
  </si>
  <si>
    <t xml:space="preserve">NUEVO MADRID</t>
  </si>
  <si>
    <t xml:space="preserve">BAUSA, 27</t>
  </si>
  <si>
    <t xml:space="preserve">912982600</t>
  </si>
  <si>
    <t xml:space="preserve">info@hotelnuevomadrid.com</t>
  </si>
  <si>
    <t xml:space="preserve">hotelnuevomadrid.com</t>
  </si>
  <si>
    <t xml:space="preserve">BARAJAS PLAZA</t>
  </si>
  <si>
    <t xml:space="preserve">C/ CAMARILLAS, 5-7 BAJO; ASCENSOR</t>
  </si>
  <si>
    <t xml:space="preserve">913010081</t>
  </si>
  <si>
    <t xml:space="preserve">hotelbarajasplaza@hotmail.com</t>
  </si>
  <si>
    <t xml:space="preserve">hotelbarajasplaza.es</t>
  </si>
  <si>
    <t xml:space="preserve">CATALONIA LAS CORTES</t>
  </si>
  <si>
    <t xml:space="preserve">PRADO, 6 BAJO</t>
  </si>
  <si>
    <t xml:space="preserve">913896051</t>
  </si>
  <si>
    <t xml:space="preserve">lascortes@hoteles-catalonia.es</t>
  </si>
  <si>
    <t xml:space="preserve">hoteles-catalonia.es</t>
  </si>
  <si>
    <t xml:space="preserve">ECHEGARAY, 25 BAJO</t>
  </si>
  <si>
    <t xml:space="preserve">AC HOTEL RECOLETOS</t>
  </si>
  <si>
    <t xml:space="preserve">C/ RECOLETOS, 18 BAJO; HOTEL AC RECOLETOS</t>
  </si>
  <si>
    <t xml:space="preserve">914361382</t>
  </si>
  <si>
    <t xml:space="preserve">acrecoletos@ac-hotels.com</t>
  </si>
  <si>
    <t xml:space="preserve">achotelrecoletos.com</t>
  </si>
  <si>
    <t xml:space="preserve">MIGUEL ÁNGEL</t>
  </si>
  <si>
    <t xml:space="preserve">C/ MIGUEL ÁNGEL, 29-31 BAJO; HOTEL RESTAURANTE ARCO</t>
  </si>
  <si>
    <t xml:space="preserve">914520523</t>
  </si>
  <si>
    <t xml:space="preserve">info@hotelmiguelangel.com</t>
  </si>
  <si>
    <t xml:space="preserve">hotelmiguelangel.com</t>
  </si>
  <si>
    <t xml:space="preserve">267</t>
  </si>
  <si>
    <t xml:space="preserve">HOLIDAY INN MADRID</t>
  </si>
  <si>
    <t xml:space="preserve">PLAZA CARLOS TRÍAS BERTRÁN, 4</t>
  </si>
  <si>
    <t xml:space="preserve">313</t>
  </si>
  <si>
    <t xml:space="preserve">APARTAMENTOS SOLANO</t>
  </si>
  <si>
    <t xml:space="preserve">C/ ROS DE OLANO, 2-4 BAJO; DUPLICADO 2-4</t>
  </si>
  <si>
    <t xml:space="preserve">915194748</t>
  </si>
  <si>
    <t xml:space="preserve">info@apartamentosolano.es</t>
  </si>
  <si>
    <t xml:space="preserve">apartamentosolano.es</t>
  </si>
  <si>
    <t xml:space="preserve">PETIT PALACE DUCAL</t>
  </si>
  <si>
    <t xml:space="preserve">C/ HORTALEZA, 3 BAJO</t>
  </si>
  <si>
    <t xml:space="preserve">915211043</t>
  </si>
  <si>
    <t xml:space="preserve">ducal@petitpalace.com</t>
  </si>
  <si>
    <t xml:space="preserve">HOTELES EMILIANAS</t>
  </si>
  <si>
    <t xml:space="preserve">C/ SEVILLA, 4 BAJO</t>
  </si>
  <si>
    <t xml:space="preserve">915225941</t>
  </si>
  <si>
    <t xml:space="preserve">info@hotelesemilianas.com</t>
  </si>
  <si>
    <t xml:space="preserve">hotelesemilianas.com</t>
  </si>
  <si>
    <t xml:space="preserve">JC ROOMS CHUECA</t>
  </si>
  <si>
    <t xml:space="preserve">C/ LAS INFANTAS, 5</t>
  </si>
  <si>
    <t xml:space="preserve">915231488</t>
  </si>
  <si>
    <t xml:space="preserve">chueca@jchoteles.com</t>
  </si>
  <si>
    <t xml:space="preserve">jchoteles-chueca.com</t>
  </si>
  <si>
    <t xml:space="preserve">HOTEL DE LAS LETRAS</t>
  </si>
  <si>
    <t xml:space="preserve">C/ GRAN VÍA, 11 TDA IZQUIERDA</t>
  </si>
  <si>
    <t xml:space="preserve">915237980</t>
  </si>
  <si>
    <t xml:space="preserve">info@hoteldelasletras.com</t>
  </si>
  <si>
    <t xml:space="preserve">hoteldelasletras.com</t>
  </si>
  <si>
    <t xml:space="preserve">HOTEL GRAN LEGAZPI</t>
  </si>
  <si>
    <t xml:space="preserve">PASEO DE LA CHOPERA, 71 BAJO; HOTEL GRAN LEGAZPI</t>
  </si>
  <si>
    <t xml:space="preserve">28045</t>
  </si>
  <si>
    <t xml:space="preserve">915396600</t>
  </si>
  <si>
    <t xml:space="preserve">info@hotelgranlegazpi.com</t>
  </si>
  <si>
    <t xml:space="preserve">hotelgranlegazpi.com</t>
  </si>
  <si>
    <t xml:space="preserve">SAN BERNARDO, 1 BAJO(ESQUINA A.VALGRANDE)</t>
  </si>
  <si>
    <t xml:space="preserve">info@ntodomingo.com</t>
  </si>
  <si>
    <t xml:space="preserve">hotelsantodomingo.es</t>
  </si>
  <si>
    <t xml:space="preserve">NYX MADRID</t>
  </si>
  <si>
    <t xml:space="preserve">C/ AVIADOR ZORITA, 34 BAJO</t>
  </si>
  <si>
    <t xml:space="preserve">915535900</t>
  </si>
  <si>
    <t xml:space="preserve">info@nyxmadrid.com</t>
  </si>
  <si>
    <t xml:space="preserve">hotelgranatlanta.com</t>
  </si>
  <si>
    <t xml:space="preserve">AC HOTEL LOS VASCOS</t>
  </si>
  <si>
    <t xml:space="preserve">C/ VASCOS, 27 BAJO; AC HOTEL LOS VASCOS</t>
  </si>
  <si>
    <t xml:space="preserve">28040</t>
  </si>
  <si>
    <t xml:space="preserve">915986220</t>
  </si>
  <si>
    <t xml:space="preserve">aclosvascos@ac-hotels.com</t>
  </si>
  <si>
    <t xml:space="preserve">achotellosvascos.com</t>
  </si>
  <si>
    <t xml:space="preserve">HOTEL MAJADAHONDA</t>
  </si>
  <si>
    <t xml:space="preserve">CARRETERA BOADILLA-MAJADAHONDA, KILOMETRO 7, 300 BAJO</t>
  </si>
  <si>
    <t xml:space="preserve">28220</t>
  </si>
  <si>
    <t xml:space="preserve">MAJADAHONDA</t>
  </si>
  <si>
    <t xml:space="preserve">916382122</t>
  </si>
  <si>
    <t xml:space="preserve">comercial@hotelmajadahonda.com</t>
  </si>
  <si>
    <t xml:space="preserve">hotelmajadahonda.com</t>
  </si>
  <si>
    <t xml:space="preserve">HIPOLITA GOURMET S.L.G.</t>
  </si>
  <si>
    <t xml:space="preserve">AVENIDA MONASTERIO DE SILOS, 18 BAJO-24</t>
  </si>
  <si>
    <t xml:space="preserve">28049</t>
  </si>
  <si>
    <t xml:space="preserve">917045612</t>
  </si>
  <si>
    <t xml:space="preserve">info@hipolitagourmetg.com</t>
  </si>
  <si>
    <t xml:space="preserve">SAN LORENZO SUITES</t>
  </si>
  <si>
    <t xml:space="preserve">C/ DUQUE DE ALBA, 11</t>
  </si>
  <si>
    <t xml:space="preserve">917370990</t>
  </si>
  <si>
    <t xml:space="preserve">info@sanlorenzosuites.com</t>
  </si>
  <si>
    <t xml:space="preserve">sanlorenzosuites.com</t>
  </si>
  <si>
    <t xml:space="preserve">APARTAHOTEL COMPOSTELA SUITE</t>
  </si>
  <si>
    <t xml:space="preserve">C/ ARRASTARÍA (ZADE LAS MERCADO EDES), 3</t>
  </si>
  <si>
    <t xml:space="preserve">917480090</t>
  </si>
  <si>
    <t xml:space="preserve">reservas@compostelasuites.com</t>
  </si>
  <si>
    <t xml:space="preserve">compostelasuites.com</t>
  </si>
  <si>
    <t xml:space="preserve">428</t>
  </si>
  <si>
    <t xml:space="preserve">HOTEL NUEVO BOSTON</t>
  </si>
  <si>
    <t xml:space="preserve">AVENIDA ARAGÓN, 332 BAJO; EDIFICIO 2</t>
  </si>
  <si>
    <t xml:space="preserve">917481613</t>
  </si>
  <si>
    <t xml:space="preserve">info@hotelnuevoboston.com</t>
  </si>
  <si>
    <t xml:space="preserve">hotelnuevoboston.com</t>
  </si>
  <si>
    <t xml:space="preserve">RAMON CARUS Y CIA</t>
  </si>
  <si>
    <t xml:space="preserve">C/ ARRIETA, 4 1; INTERIOR IZQUIERDA</t>
  </si>
  <si>
    <t xml:space="preserve">917957742</t>
  </si>
  <si>
    <t xml:space="preserve">reservas@hotelopera.com</t>
  </si>
  <si>
    <t xml:space="preserve">ramoncarusyciasa.com</t>
  </si>
  <si>
    <t xml:space="preserve">AC HOTEL LA FINCA</t>
  </si>
  <si>
    <t xml:space="preserve">PASEO CLUB DEPORTIVO (SOMOSAGUAS), 1 EDIFICIO 17; BAJO</t>
  </si>
  <si>
    <t xml:space="preserve">917995584</t>
  </si>
  <si>
    <t xml:space="preserve">marriottdpo@marriott.com</t>
  </si>
  <si>
    <t xml:space="preserve">espanol.marriott.com</t>
  </si>
  <si>
    <t xml:space="preserve">GARPEC HOSTELEROS</t>
  </si>
  <si>
    <t xml:space="preserve">C/ CUESTA DE LA TEJERA, 14 1; A</t>
  </si>
  <si>
    <t xml:space="preserve">28359</t>
  </si>
  <si>
    <t xml:space="preserve">TITULCIA</t>
  </si>
  <si>
    <t xml:space="preserve">918010032</t>
  </si>
  <si>
    <t xml:space="preserve">info@garpechosteleros.com</t>
  </si>
  <si>
    <t xml:space="preserve">VP JARDIN TRES CANTOS</t>
  </si>
  <si>
    <t xml:space="preserve">AVENIDA ENCUARTES (PARQUE TECNOLÓGICO), 17 BAJO</t>
  </si>
  <si>
    <t xml:space="preserve">918064999</t>
  </si>
  <si>
    <t xml:space="preserve">marketingmanager@vphoteles.com</t>
  </si>
  <si>
    <t xml:space="preserve">trescantos-hotel.com</t>
  </si>
  <si>
    <t xml:space="preserve">HOTEL FC VILLALBA</t>
  </si>
  <si>
    <t xml:space="preserve">GLORIETA NAVACERRADA, s/n 0 KILOMETRO 1, 37</t>
  </si>
  <si>
    <t xml:space="preserve">918407430</t>
  </si>
  <si>
    <t xml:space="preserve">recepcion@hotelfcvillalba.com</t>
  </si>
  <si>
    <t xml:space="preserve">hotelfcvillalba.com/</t>
  </si>
  <si>
    <t xml:space="preserve">PASEO SAN SEBASTIÁN, 53 BAJO; HOTEL GACELAS</t>
  </si>
  <si>
    <t xml:space="preserve">28490</t>
  </si>
  <si>
    <t xml:space="preserve">BECERRIL DE LA SIERRA</t>
  </si>
  <si>
    <t xml:space="preserve">918538000</t>
  </si>
  <si>
    <t xml:space="preserve">reservas@hotel-lasgacelas.com</t>
  </si>
  <si>
    <t xml:space="preserve">hotel-lasgacelas.com</t>
  </si>
  <si>
    <t xml:space="preserve">POSADA DE TRASTÁMARA</t>
  </si>
  <si>
    <t xml:space="preserve">AVENIDA CASTILLA Y LEÓN, 49 BAJO</t>
  </si>
  <si>
    <t xml:space="preserve">05440</t>
  </si>
  <si>
    <t xml:space="preserve">PIEDRALAVES</t>
  </si>
  <si>
    <t xml:space="preserve">918666400</t>
  </si>
  <si>
    <t xml:space="preserve">info@podadetrastámara.com</t>
  </si>
  <si>
    <t xml:space="preserve">ALCALÁ PLAZA</t>
  </si>
  <si>
    <t xml:space="preserve">C/ HITA, 4 BAJO; HOTEL ALCALA PLAZA</t>
  </si>
  <si>
    <t xml:space="preserve">28805</t>
  </si>
  <si>
    <t xml:space="preserve">918783400</t>
  </si>
  <si>
    <t xml:space="preserve">alcalaplaza@hotelalcalaplaza.com</t>
  </si>
  <si>
    <t xml:space="preserve">hotelalcalaplaza.com</t>
  </si>
  <si>
    <t xml:space="preserve">ALCALA PLAZA HOTEL</t>
  </si>
  <si>
    <t xml:space="preserve">C/ HITA, 4</t>
  </si>
  <si>
    <t xml:space="preserve">PARRILLA PRINCIPE</t>
  </si>
  <si>
    <t xml:space="preserve">C/ MARIANO BENAVENTE, 12 BAJO</t>
  </si>
  <si>
    <t xml:space="preserve">918907601</t>
  </si>
  <si>
    <t xml:space="preserve">info@parrillaprincipe.com</t>
  </si>
  <si>
    <t xml:space="preserve">HOTEL 4POSTES</t>
  </si>
  <si>
    <t xml:space="preserve">CARRETERA SALAMANCA, 23</t>
  </si>
  <si>
    <t xml:space="preserve">05002</t>
  </si>
  <si>
    <t xml:space="preserve">920220000</t>
  </si>
  <si>
    <t xml:space="preserve">reservas@hotel-cuatropostes.es</t>
  </si>
  <si>
    <t xml:space="preserve">hotelcuatropostes.es</t>
  </si>
  <si>
    <t xml:space="preserve">LAS MURALLAS</t>
  </si>
  <si>
    <t xml:space="preserve">RONDA VIEJA, s/n BAJO</t>
  </si>
  <si>
    <t xml:space="preserve">920353165</t>
  </si>
  <si>
    <t xml:space="preserve">info@hotellasmurallas.com</t>
  </si>
  <si>
    <t xml:space="preserve">hotellasmurallas.com</t>
  </si>
  <si>
    <t xml:space="preserve">FONTECRUZ ÁVILA</t>
  </si>
  <si>
    <t xml:space="preserve">CARRETERA CEBREROS, KILOMETRO 3</t>
  </si>
  <si>
    <t xml:space="preserve">920359200</t>
  </si>
  <si>
    <t xml:space="preserve">recepcion@fontecruzavila.com</t>
  </si>
  <si>
    <t xml:space="preserve">fontecruzhoteles.com</t>
  </si>
  <si>
    <t xml:space="preserve">EL PARAÍSO DE GREDOS</t>
  </si>
  <si>
    <t xml:space="preserve">CARRETERA ÁVILA, 28 BAJO</t>
  </si>
  <si>
    <t xml:space="preserve">920383226</t>
  </si>
  <si>
    <t xml:space="preserve">maricruzcueva@yahoo.es</t>
  </si>
  <si>
    <t xml:space="preserve">elparasodegredos.com</t>
  </si>
  <si>
    <t xml:space="preserve">MIRADOR DEL TIETAR</t>
  </si>
  <si>
    <t xml:space="preserve">RISQUILLO, 22 BAJO</t>
  </si>
  <si>
    <t xml:space="preserve">05460</t>
  </si>
  <si>
    <t xml:space="preserve">GAVILANES</t>
  </si>
  <si>
    <t xml:space="preserve">920384867</t>
  </si>
  <si>
    <t xml:space="preserve">info@miradordeltietar.com</t>
  </si>
  <si>
    <t xml:space="preserve">PALACIO DEL ESQUILEO</t>
  </si>
  <si>
    <t xml:space="preserve">RIAZA, 1</t>
  </si>
  <si>
    <t xml:space="preserve">40593</t>
  </si>
  <si>
    <t xml:space="preserve">CASTILLEJO DE MESLEÓN</t>
  </si>
  <si>
    <t xml:space="preserve">921125512</t>
  </si>
  <si>
    <t xml:space="preserve">info@palaciodeesquileo.es</t>
  </si>
  <si>
    <t xml:space="preserve">palaciodeesquileo.es</t>
  </si>
  <si>
    <t xml:space="preserve">RINCÓN DE LA VEGA</t>
  </si>
  <si>
    <t xml:space="preserve">FINCA RINCÓN DE LA VEGA, s/n FINCA RINCON DE LA VEGA</t>
  </si>
  <si>
    <t xml:space="preserve">40310</t>
  </si>
  <si>
    <t xml:space="preserve">SANTA MARTA DEL CERRO</t>
  </si>
  <si>
    <t xml:space="preserve">921129360</t>
  </si>
  <si>
    <t xml:space="preserve">reservas@elrincondelavega.com</t>
  </si>
  <si>
    <t xml:space="preserve">elrincondelavega.com</t>
  </si>
  <si>
    <t xml:space="preserve">EL HOTEL DEL RANCHO</t>
  </si>
  <si>
    <t xml:space="preserve">PLAZA MEDIODÍA, 1 BAJO</t>
  </si>
  <si>
    <t xml:space="preserve">hotel@fincaelrancho.com</t>
  </si>
  <si>
    <t xml:space="preserve">elhoteldelrancho.com</t>
  </si>
  <si>
    <t xml:space="preserve">HOSTAL DE BUEN AMOR</t>
  </si>
  <si>
    <t xml:space="preserve">ERAS, 7-9 BAJO (DUP 7-9)</t>
  </si>
  <si>
    <t xml:space="preserve">40170</t>
  </si>
  <si>
    <t xml:space="preserve">SOTOSALBOS</t>
  </si>
  <si>
    <t xml:space="preserve">921403022</t>
  </si>
  <si>
    <t xml:space="preserve">info@hostaldebuenamor.com</t>
  </si>
  <si>
    <t xml:space="preserve">hostaldebuenamor.com</t>
  </si>
  <si>
    <t xml:space="preserve">C/ INFANTA ISABEL, 6</t>
  </si>
  <si>
    <t xml:space="preserve">921463657</t>
  </si>
  <si>
    <t xml:space="preserve">info@sanmiguel-hotel.com</t>
  </si>
  <si>
    <t xml:space="preserve">sanmiguel-hotel.com/</t>
  </si>
  <si>
    <t xml:space="preserve">EL HOTEL DE LA VILLA</t>
  </si>
  <si>
    <t xml:space="preserve">C/ REAL, 15</t>
  </si>
  <si>
    <t xml:space="preserve">921508651</t>
  </si>
  <si>
    <t xml:space="preserve">info@elhoteldavilla.com</t>
  </si>
  <si>
    <t xml:space="preserve">elhoteldelavilla.com</t>
  </si>
  <si>
    <t xml:space="preserve">CASÓN DE LA PINILLA</t>
  </si>
  <si>
    <t xml:space="preserve">RINCONADA, s/n BAJO</t>
  </si>
  <si>
    <t xml:space="preserve">40592</t>
  </si>
  <si>
    <t xml:space="preserve">CEREZO DE ARRIBA</t>
  </si>
  <si>
    <t xml:space="preserve">921557173</t>
  </si>
  <si>
    <t xml:space="preserve">reservas@casondelapinilla.com</t>
  </si>
  <si>
    <t xml:space="preserve">casondelapinilla.com</t>
  </si>
  <si>
    <t xml:space="preserve">HOTEL SAN TELMO</t>
  </si>
  <si>
    <t xml:space="preserve">C/ SAN TELMO, 18</t>
  </si>
  <si>
    <t xml:space="preserve">922193965</t>
  </si>
  <si>
    <t xml:space="preserve">hotelsantelmo.hotelsantelmo@gmail.com</t>
  </si>
  <si>
    <t xml:space="preserve">santelmomarhotel.com</t>
  </si>
  <si>
    <t xml:space="preserve">OROTAVA</t>
  </si>
  <si>
    <t xml:space="preserve">CARRERA CARRERA ESCULTOR ESTÉVEZ, 17 BAJO</t>
  </si>
  <si>
    <t xml:space="preserve">922322793</t>
  </si>
  <si>
    <t xml:space="preserve">info@hotelruralorotava.es</t>
  </si>
  <si>
    <t xml:space="preserve">hotelruralorotava.es</t>
  </si>
  <si>
    <t xml:space="preserve">ROUTE ACTIVE HOTEL</t>
  </si>
  <si>
    <t xml:space="preserve">C/ LA LONGUERA, 114</t>
  </si>
  <si>
    <t xml:space="preserve">922363726</t>
  </si>
  <si>
    <t xml:space="preserve">info@routeactivehotel.com</t>
  </si>
  <si>
    <t xml:space="preserve">routeactivehotel.com</t>
  </si>
  <si>
    <t xml:space="preserve">SUN HOLIDAYS</t>
  </si>
  <si>
    <t xml:space="preserve">C/ LA PEÑITA, 6 LOCAL</t>
  </si>
  <si>
    <t xml:space="preserve">922380087</t>
  </si>
  <si>
    <t xml:space="preserve">hotelsunholidays@gmail.com</t>
  </si>
  <si>
    <t xml:space="preserve">hotelsunholidays.com</t>
  </si>
  <si>
    <t xml:space="preserve">HOTEL SAN BORONDON</t>
  </si>
  <si>
    <t xml:space="preserve">C/ AGUSTÍN ESPINOSA, 9</t>
  </si>
  <si>
    <t xml:space="preserve">922383313</t>
  </si>
  <si>
    <t xml:space="preserve">reservas@hotelsanborondon.com</t>
  </si>
  <si>
    <t xml:space="preserve">hotelsanborondon.com</t>
  </si>
  <si>
    <t xml:space="preserve">TRIANFLOR HOTELES</t>
  </si>
  <si>
    <t xml:space="preserve">CUPIDO, s/n BAJO</t>
  </si>
  <si>
    <t xml:space="preserve">922383357</t>
  </si>
  <si>
    <t xml:space="preserve">info@trianflorhoteles.com</t>
  </si>
  <si>
    <t xml:space="preserve">CATALONIA LAS VEGAS</t>
  </si>
  <si>
    <t xml:space="preserve">AVENIDA COLÓN, 2 BAJO; HOTEL</t>
  </si>
  <si>
    <t xml:space="preserve">922383900</t>
  </si>
  <si>
    <t xml:space="preserve">lasvegas@hoteles-catalonia.es</t>
  </si>
  <si>
    <t xml:space="preserve">HOTEL TROPICAL</t>
  </si>
  <si>
    <t xml:space="preserve">PUERTO VIEJO, 1</t>
  </si>
  <si>
    <t xml:space="preserve">922384112</t>
  </si>
  <si>
    <t xml:space="preserve">tropical@grupopezazul.es</t>
  </si>
  <si>
    <t xml:space="preserve">tropicaltenerife.com</t>
  </si>
  <si>
    <t xml:space="preserve">LA PALMA - TENEGUIA PRINCESA</t>
  </si>
  <si>
    <t xml:space="preserve">BARRIO INDIAS, 12 BAJO; MNA. CERCA VIEJA</t>
  </si>
  <si>
    <t xml:space="preserve">38749</t>
  </si>
  <si>
    <t xml:space="preserve">922444065</t>
  </si>
  <si>
    <t xml:space="preserve">reservas.lp@princess-hotels.com</t>
  </si>
  <si>
    <t xml:space="preserve">princess-hotels.com/</t>
  </si>
  <si>
    <t xml:space="preserve">IBEROSTAR MENCEY</t>
  </si>
  <si>
    <t xml:space="preserve">DOCTOR JOSÉ NAVEIRAS, 38</t>
  </si>
  <si>
    <t xml:space="preserve">922609900</t>
  </si>
  <si>
    <t xml:space="preserve">hotel.mencey@iberostar.com</t>
  </si>
  <si>
    <t xml:space="preserve">grandhotelmencey.com</t>
  </si>
  <si>
    <t xml:space="preserve">EL SOMBRERITO</t>
  </si>
  <si>
    <t xml:space="preserve">PLAZA DOCTOR PÉREZ CÁCERES, 1</t>
  </si>
  <si>
    <t xml:space="preserve">38613</t>
  </si>
  <si>
    <t xml:space="preserve">VILAFLOR DE CHASNA</t>
  </si>
  <si>
    <t xml:space="preserve">922709052</t>
  </si>
  <si>
    <t xml:space="preserve">reservas@elsombrerito.com</t>
  </si>
  <si>
    <t xml:space="preserve">hotelelsombrerito.es</t>
  </si>
  <si>
    <t xml:space="preserve">HOTEL REGENCY CLUB</t>
  </si>
  <si>
    <t xml:space="preserve">C/ CATALUÑA, 2 BAJO; HOTEL REGENCI CLUB</t>
  </si>
  <si>
    <t xml:space="preserve">922712113</t>
  </si>
  <si>
    <t xml:space="preserve">info@regencyresorts.com</t>
  </si>
  <si>
    <t xml:space="preserve">regencytorviscas.com</t>
  </si>
  <si>
    <t xml:space="preserve">DREAM VILLA TAGORO</t>
  </si>
  <si>
    <t xml:space="preserve">C/ GALICIA, 3 PARCELA 16 A</t>
  </si>
  <si>
    <t xml:space="preserve">922712501</t>
  </si>
  <si>
    <t xml:space="preserve">dir.villatagoro@dreamplacehotels.com</t>
  </si>
  <si>
    <t xml:space="preserve">dreamvillatagoro.com</t>
  </si>
  <si>
    <t xml:space="preserve">GRAN CASTILLO TAGORO FAMILY &amp; FUN PLAYA BLANCA</t>
  </si>
  <si>
    <t xml:space="preserve">C/ LA HOYA, 2 PLAYA BLANCA</t>
  </si>
  <si>
    <t xml:space="preserve">922717210</t>
  </si>
  <si>
    <t xml:space="preserve">grantagoro@dreamplacehotels.com</t>
  </si>
  <si>
    <t xml:space="preserve">dreamplacehotels.com</t>
  </si>
  <si>
    <t xml:space="preserve">RURAL VACACIONES</t>
  </si>
  <si>
    <t xml:space="preserve">C/ TAORO, 151</t>
  </si>
  <si>
    <t xml:space="preserve">922723370</t>
  </si>
  <si>
    <t xml:space="preserve">info@rural-vacaciones.com</t>
  </si>
  <si>
    <t xml:space="preserve">rural-vacaciones.com</t>
  </si>
  <si>
    <t xml:space="preserve">ATLANTIC HOLIDAY</t>
  </si>
  <si>
    <t xml:space="preserve">C/ LA LAVA, 10 BAJO; E.ATLANTIC HOLIDAY</t>
  </si>
  <si>
    <t xml:space="preserve">922740023</t>
  </si>
  <si>
    <t xml:space="preserve">info@atlantic-holiday.com</t>
  </si>
  <si>
    <t xml:space="preserve">atlantic-holiday.com</t>
  </si>
  <si>
    <t xml:space="preserve">AVENIDA ADEJE 300, 10 BAJO; APTO908 - EDIFICIO PARAISO</t>
  </si>
  <si>
    <t xml:space="preserve">922741539</t>
  </si>
  <si>
    <t xml:space="preserve">acliente@palladiumhotelgroup.com</t>
  </si>
  <si>
    <t xml:space="preserve">fiestahotelgroup.com</t>
  </si>
  <si>
    <t xml:space="preserve">ALEXANDRE HOTEL LA SIESTA</t>
  </si>
  <si>
    <t xml:space="preserve">AVENIDA RAFAEL PUIG LLUVINA, 21 BAJO; HAB.43</t>
  </si>
  <si>
    <t xml:space="preserve">922792300</t>
  </si>
  <si>
    <t xml:space="preserve">info@alexandrehotellasiesta.com</t>
  </si>
  <si>
    <t xml:space="preserve">alexandrehotels.com/</t>
  </si>
  <si>
    <t xml:space="preserve">TIGOTAN</t>
  </si>
  <si>
    <t xml:space="preserve">C/ NOELIA AFONSO CABRERA, 6</t>
  </si>
  <si>
    <t xml:space="preserve">922793511</t>
  </si>
  <si>
    <t xml:space="preserve">gex.tigotan@dreamplacehotels.com</t>
  </si>
  <si>
    <t xml:space="preserve">404</t>
  </si>
  <si>
    <t xml:space="preserve">LA CASONA DEL PATIO</t>
  </si>
  <si>
    <t xml:space="preserve">C/ LA IGLESIA, 72 BAJO</t>
  </si>
  <si>
    <t xml:space="preserve">922839293</t>
  </si>
  <si>
    <t xml:space="preserve">reservas@lacasonadelpatio.com</t>
  </si>
  <si>
    <t xml:space="preserve">lacasonadelpatio.com</t>
  </si>
  <si>
    <t xml:space="preserve">IBH BAHÍA FLAMINGO</t>
  </si>
  <si>
    <t xml:space="preserve">AVENIDA GAVIOTA, 3 URBANIZACIÓN VARADERO</t>
  </si>
  <si>
    <t xml:space="preserve">922862222</t>
  </si>
  <si>
    <t xml:space="preserve">info@ibhbahíaflamingo.com</t>
  </si>
  <si>
    <t xml:space="preserve">LA COLOMBINA</t>
  </si>
  <si>
    <t xml:space="preserve">C/ RUIZ DE PADRÓN, 83</t>
  </si>
  <si>
    <t xml:space="preserve">922870055</t>
  </si>
  <si>
    <t xml:space="preserve">reservas@hotellacolombina.com</t>
  </si>
  <si>
    <t xml:space="preserve">hotellacolombina.com</t>
  </si>
  <si>
    <t xml:space="preserve">DREAMPLACE HOTELS &amp; RESORTS</t>
  </si>
  <si>
    <t xml:space="preserve">AVENIDA ALCALDE WALTER PAETZMANN, s/n</t>
  </si>
  <si>
    <t xml:space="preserve">922979281</t>
  </si>
  <si>
    <t xml:space="preserve">gex.grantacande@dreamplacehotels.com</t>
  </si>
  <si>
    <t xml:space="preserve">ABBA FONSECA HOTEL</t>
  </si>
  <si>
    <t xml:space="preserve">PLAZA SAN BLAS, 2</t>
  </si>
  <si>
    <t xml:space="preserve">923011010</t>
  </si>
  <si>
    <t xml:space="preserve">recep-fonseca@abbahotels.com</t>
  </si>
  <si>
    <t xml:space="preserve">abbafonsecahotel.com</t>
  </si>
  <si>
    <t xml:space="preserve">HACIENDA ZORITA</t>
  </si>
  <si>
    <t xml:space="preserve">CARRETERA LEDESMA, 12</t>
  </si>
  <si>
    <t xml:space="preserve">37115</t>
  </si>
  <si>
    <t xml:space="preserve">VALVERDÓN</t>
  </si>
  <si>
    <t xml:space="preserve">923129400</t>
  </si>
  <si>
    <t xml:space="preserve">zorita@haciendas-espana.com</t>
  </si>
  <si>
    <t xml:space="preserve">haciendas-espana.com</t>
  </si>
  <si>
    <t xml:space="preserve">BALNEARIO DE LEDESMA</t>
  </si>
  <si>
    <t xml:space="preserve">CONSISTORIAL, 1</t>
  </si>
  <si>
    <t xml:space="preserve">JUZBADO</t>
  </si>
  <si>
    <t xml:space="preserve">923149100</t>
  </si>
  <si>
    <t xml:space="preserve">bal@balnearioledesma.com</t>
  </si>
  <si>
    <t xml:space="preserve">balnearioledesma.com</t>
  </si>
  <si>
    <t xml:space="preserve">DON GREGORIO GRAND HOTEL</t>
  </si>
  <si>
    <t xml:space="preserve">SAN PABLO, 80-82</t>
  </si>
  <si>
    <t xml:space="preserve">923217015</t>
  </si>
  <si>
    <t xml:space="preserve">info@hoteldongregorio.com</t>
  </si>
  <si>
    <t xml:space="preserve">hoteldongregorio.com</t>
  </si>
  <si>
    <t xml:space="preserve">CARRETERA ZAMORA KILOMETRO 2</t>
  </si>
  <si>
    <t xml:space="preserve">923255411</t>
  </si>
  <si>
    <t xml:space="preserve">coronahotel@hotmail.com</t>
  </si>
  <si>
    <t xml:space="preserve">hcoronadecastilla.es</t>
  </si>
  <si>
    <t xml:space="preserve">CATALONIA PLAZA MAYOR SALAMANCA</t>
  </si>
  <si>
    <t xml:space="preserve">C/ ESPOZ Y MINA, 23-25 BAJO; DUPLICADO 23-25; H. CATALONIA SA</t>
  </si>
  <si>
    <t xml:space="preserve">923281717</t>
  </si>
  <si>
    <t xml:space="preserve">plazamayorsalamanca@hoteles-catalonia.es</t>
  </si>
  <si>
    <t xml:space="preserve">HOTEL CASA BELETRI</t>
  </si>
  <si>
    <t xml:space="preserve">CARRETERA ESTACIÓN, 33</t>
  </si>
  <si>
    <t xml:space="preserve">923403118</t>
  </si>
  <si>
    <t xml:space="preserve">info@hotelcasabeletri.com</t>
  </si>
  <si>
    <t xml:space="preserve">hotelcasabeletri.com</t>
  </si>
  <si>
    <t xml:space="preserve">HOTEL RURAL CUBINO</t>
  </si>
  <si>
    <t xml:space="preserve">CARRETERA N-630, KILOMETRO 408, 500 BAJO</t>
  </si>
  <si>
    <t xml:space="preserve">37717</t>
  </si>
  <si>
    <t xml:space="preserve">VALLEJERA DE RIOFRÍO</t>
  </si>
  <si>
    <t xml:space="preserve">923404602</t>
  </si>
  <si>
    <t xml:space="preserve">info@hotelruralcubino.com</t>
  </si>
  <si>
    <t xml:space="preserve">HOTEL SPA VILLA DE MOGARRAZ</t>
  </si>
  <si>
    <t xml:space="preserve">C/ MIGUEL ÁNGEL MAÍLLO CASCÓN, 54</t>
  </si>
  <si>
    <t xml:space="preserve">37610</t>
  </si>
  <si>
    <t xml:space="preserve">MOGARRAZ</t>
  </si>
  <si>
    <t xml:space="preserve">923418180</t>
  </si>
  <si>
    <t xml:space="preserve">reservas@hotelspamogarraz.com</t>
  </si>
  <si>
    <t xml:space="preserve">hotelspamogarraz.com</t>
  </si>
  <si>
    <t xml:space="preserve">AC HOTEL BADAJOZ</t>
  </si>
  <si>
    <t xml:space="preserve">AVENIDA ELVAS, s/n BAJO</t>
  </si>
  <si>
    <t xml:space="preserve">924286247</t>
  </si>
  <si>
    <t xml:space="preserve">acbadajoz@ac-hotels.com</t>
  </si>
  <si>
    <t xml:space="preserve">achotelbadajozsl.com</t>
  </si>
  <si>
    <t xml:space="preserve">PLAZA GRANDE, 14</t>
  </si>
  <si>
    <t xml:space="preserve">924555385</t>
  </si>
  <si>
    <t xml:space="preserve">info@hotellaspalmeras.net</t>
  </si>
  <si>
    <t xml:space="preserve">hotellaspalmeras.net</t>
  </si>
  <si>
    <t xml:space="preserve">LAS ATALAYAS</t>
  </si>
  <si>
    <t xml:space="preserve">CARRETERA BADAJOZ-GRANADA, 69</t>
  </si>
  <si>
    <t xml:space="preserve">924563201</t>
  </si>
  <si>
    <t xml:space="preserve">info@zafralasatalayas.com</t>
  </si>
  <si>
    <t xml:space="preserve">zafralasatalayas.com</t>
  </si>
  <si>
    <t xml:space="preserve">HOTEL ACUEDUCTO GRAN RUTA</t>
  </si>
  <si>
    <t xml:space="preserve">CARRETERA N-430 (BADAJOZ-VALENCIA), KILOMETRO 131</t>
  </si>
  <si>
    <t xml:space="preserve">06730</t>
  </si>
  <si>
    <t xml:space="preserve">ACEDERA</t>
  </si>
  <si>
    <t xml:space="preserve">924825018</t>
  </si>
  <si>
    <t xml:space="preserve">acueductogranruta@hotmail.es</t>
  </si>
  <si>
    <t xml:space="preserve">acueductoacedera.com</t>
  </si>
  <si>
    <t xml:space="preserve">HOTEL REAL DE TOLEDO</t>
  </si>
  <si>
    <t xml:space="preserve">C/ REAL DEL ARRABAL, 4 BAJO; HOTEL REAL</t>
  </si>
  <si>
    <t xml:space="preserve">925229300</t>
  </si>
  <si>
    <t xml:space="preserve">info@hotelrealdetoledo.es</t>
  </si>
  <si>
    <t xml:space="preserve">hotelrealdetoledo.es</t>
  </si>
  <si>
    <t xml:space="preserve">GUINDANAO MOCEJON</t>
  </si>
  <si>
    <t xml:space="preserve">AVENIDA CASTILLA-LA MANCHA, 31 BAJO</t>
  </si>
  <si>
    <t xml:space="preserve">45270</t>
  </si>
  <si>
    <t xml:space="preserve">MOCEJÓN</t>
  </si>
  <si>
    <t xml:space="preserve">925270400</t>
  </si>
  <si>
    <t xml:space="preserve">info@guindanaomocejon.com</t>
  </si>
  <si>
    <t xml:space="preserve">FONTECRUZ TOLEDO</t>
  </si>
  <si>
    <t xml:space="preserve">PLAZA JUEGO DE PELOTA, 7 EDIFICIO BAJO; PALACIO DE LA EMPE</t>
  </si>
  <si>
    <t xml:space="preserve">925274690</t>
  </si>
  <si>
    <t xml:space="preserve">recepcion@fontecruztoledo.com</t>
  </si>
  <si>
    <t xml:space="preserve">LAS NIEVES</t>
  </si>
  <si>
    <t xml:space="preserve">C/ AMAPOLAS, 2 BAJO</t>
  </si>
  <si>
    <t xml:space="preserve">45191</t>
  </si>
  <si>
    <t xml:space="preserve">NAMBROCA</t>
  </si>
  <si>
    <t xml:space="preserve">925278586</t>
  </si>
  <si>
    <t xml:space="preserve">aphlasnieves@infonegocio.com</t>
  </si>
  <si>
    <t xml:space="preserve">hotel-las-nieves.com</t>
  </si>
  <si>
    <t xml:space="preserve">EUROSTARS PALACIO BUENAVISTA</t>
  </si>
  <si>
    <t xml:space="preserve">C/ CONCILIOS DE TOLEDO, 1 BAJO; HOTEL HILTON BUENA VIS</t>
  </si>
  <si>
    <t xml:space="preserve">45005</t>
  </si>
  <si>
    <t xml:space="preserve">925289800</t>
  </si>
  <si>
    <t xml:space="preserve">info@eurostarspalaciobuenavista.com</t>
  </si>
  <si>
    <t xml:space="preserve">eurostarshotels.com/</t>
  </si>
  <si>
    <t xml:space="preserve">HOSTAL VALDEPEÑAS</t>
  </si>
  <si>
    <t xml:space="preserve">AVENIDA GREGORIO PRIETO, 53</t>
  </si>
  <si>
    <t xml:space="preserve">926322328</t>
  </si>
  <si>
    <t xml:space="preserve">info@hostalvaldepeñas.com</t>
  </si>
  <si>
    <t xml:space="preserve">hostalvaldepenas.com</t>
  </si>
  <si>
    <t xml:space="preserve">LA SOMBRA DEL OLIVO</t>
  </si>
  <si>
    <t xml:space="preserve">AUTOVIA MADRID-CÁDIZ, KILOMETRO 216</t>
  </si>
  <si>
    <t xml:space="preserve">926702933</t>
  </si>
  <si>
    <t xml:space="preserve">hrlasombradelolivo@gmail.com</t>
  </si>
  <si>
    <t xml:space="preserve">lasombradelolivo.com</t>
  </si>
  <si>
    <t xml:space="preserve">HOTEL CAMPOBLANCO</t>
  </si>
  <si>
    <t xml:space="preserve">CARRETERA N-430, KILOMETRO 256 BAJO</t>
  </si>
  <si>
    <t xml:space="preserve">13160</t>
  </si>
  <si>
    <t xml:space="preserve">TORRALBA DE CALATRAVA</t>
  </si>
  <si>
    <t xml:space="preserve">926810379</t>
  </si>
  <si>
    <t xml:space="preserve">info@hotelcampoblanco.com</t>
  </si>
  <si>
    <t xml:space="preserve">hotelcampoblanco.com</t>
  </si>
  <si>
    <t xml:space="preserve">PLAZA SAN MATEO, 1 BAJO</t>
  </si>
  <si>
    <t xml:space="preserve">927242928</t>
  </si>
  <si>
    <t xml:space="preserve">info@restauranteatrio.com</t>
  </si>
  <si>
    <t xml:space="preserve">restauranteatrio.com</t>
  </si>
  <si>
    <t xml:space="preserve">HOTEL LOS NARANJOS</t>
  </si>
  <si>
    <t xml:space="preserve">C/ DE ALFONSO IX, 12</t>
  </si>
  <si>
    <t xml:space="preserve">10004</t>
  </si>
  <si>
    <t xml:space="preserve">927243508</t>
  </si>
  <si>
    <t xml:space="preserve">reservas@losnaranjoshotel.com</t>
  </si>
  <si>
    <t xml:space="preserve">losnaranjohotel.com/</t>
  </si>
  <si>
    <t xml:space="preserve">IBERIA PLAZA MAYOR</t>
  </si>
  <si>
    <t xml:space="preserve">C/ PINTORES, 2 BAJO</t>
  </si>
  <si>
    <t xml:space="preserve">927247634</t>
  </si>
  <si>
    <t xml:space="preserve">iberia@iberiahotel.com</t>
  </si>
  <si>
    <t xml:space="preserve">iberiaplazamayor.com</t>
  </si>
  <si>
    <t xml:space="preserve">PERÚ</t>
  </si>
  <si>
    <t xml:space="preserve">CARRETERA N-V, KILOMETRO 251 (CARRETERA DE MADRID)</t>
  </si>
  <si>
    <t xml:space="preserve">927320745</t>
  </si>
  <si>
    <t xml:space="preserve">info@perú.com</t>
  </si>
  <si>
    <t xml:space="preserve">hotelperutrujillo.es</t>
  </si>
  <si>
    <t xml:space="preserve">AVENIDA SANTOS ROBLEDO, 10 BAJO</t>
  </si>
  <si>
    <t xml:space="preserve">927510323</t>
  </si>
  <si>
    <t xml:space="preserve">palmera@hotel-la-palmera.com</t>
  </si>
  <si>
    <t xml:space="preserve">hotel-la-palmera.com</t>
  </si>
  <si>
    <t xml:space="preserve">HOTEL RURAL EL BALCON DE LA VERA</t>
  </si>
  <si>
    <t xml:space="preserve">AVENIDA EXTREMADURA, KILOMETRO 75, 600 BAJO</t>
  </si>
  <si>
    <t xml:space="preserve">927567164</t>
  </si>
  <si>
    <t xml:space="preserve">info@elbalcondelavera.com</t>
  </si>
  <si>
    <t xml:space="preserve">elbalcondelavera.com</t>
  </si>
  <si>
    <t xml:space="preserve">HOTEL CASA ESCOBAR JEREZ</t>
  </si>
  <si>
    <t xml:space="preserve">C/ ALFACAR, 13-15 PRINCIPAL</t>
  </si>
  <si>
    <t xml:space="preserve">10500</t>
  </si>
  <si>
    <t xml:space="preserve">VALENCIA DE ALCÁNTARA</t>
  </si>
  <si>
    <t xml:space="preserve">927582402</t>
  </si>
  <si>
    <t xml:space="preserve">ibericos@casaescobarjerez.com</t>
  </si>
  <si>
    <t xml:space="preserve">casaescobarjerez.com</t>
  </si>
  <si>
    <t xml:space="preserve">HOTEL EXTREMADURA</t>
  </si>
  <si>
    <t xml:space="preserve">AVENIDA VIRGEN DE GUADALUPE, 28 BAJO</t>
  </si>
  <si>
    <t xml:space="preserve">927629639</t>
  </si>
  <si>
    <t xml:space="preserve">info@extremadurahotel.com</t>
  </si>
  <si>
    <t xml:space="preserve">extremadurahotel.com</t>
  </si>
  <si>
    <t xml:space="preserve">151</t>
  </si>
  <si>
    <t xml:space="preserve">BUNGALOWS DOBLE UVE</t>
  </si>
  <si>
    <t xml:space="preserve">C/ CHABUSQUILLO, 7</t>
  </si>
  <si>
    <t xml:space="preserve">928 51 53 06</t>
  </si>
  <si>
    <t xml:space="preserve">info@bungalowsdobleuve.es</t>
  </si>
  <si>
    <t xml:space="preserve">bungalowsdobleuve.es</t>
  </si>
  <si>
    <t xml:space="preserve">HOTEL TABAIBA PRINCESS</t>
  </si>
  <si>
    <t xml:space="preserve">AVENIDA TOUROPERADOR TUI, s/n</t>
  </si>
  <si>
    <t xml:space="preserve">928140030</t>
  </si>
  <si>
    <t xml:space="preserve">customers.tabaibaprincess@princess-hotels.com</t>
  </si>
  <si>
    <t xml:space="preserve">409</t>
  </si>
  <si>
    <t xml:space="preserve">EL HOTELITO DEL GOLFO</t>
  </si>
  <si>
    <t xml:space="preserve">AVENIDA MARÍTIMA, 6 BAJO</t>
  </si>
  <si>
    <t xml:space="preserve">928173272</t>
  </si>
  <si>
    <t xml:space="preserve">info@hotelitodelgolfo.com</t>
  </si>
  <si>
    <t xml:space="preserve">hotelitodelgolfo.com</t>
  </si>
  <si>
    <t xml:space="preserve">BRISAMAR CANTERAS</t>
  </si>
  <si>
    <t xml:space="preserve">PASEO CANTERAS, 49 BAJO; JUNTO RECEPCION</t>
  </si>
  <si>
    <t xml:space="preserve">928269400</t>
  </si>
  <si>
    <t xml:space="preserve">brisamarcanteras@telefonica.net</t>
  </si>
  <si>
    <t xml:space="preserve">brisamarcanteras.com</t>
  </si>
  <si>
    <t xml:space="preserve">APARTAMENTOS ISABEL</t>
  </si>
  <si>
    <t xml:space="preserve">C/ VENECIA, 23 BAJO; ESQUINA GENERAL PRIM AP ISAB</t>
  </si>
  <si>
    <t xml:space="preserve">928510287</t>
  </si>
  <si>
    <t xml:space="preserve">info@apartamentosibel.com</t>
  </si>
  <si>
    <t xml:space="preserve">hibiscus-hotels.com/</t>
  </si>
  <si>
    <t xml:space="preserve">VILLAS DON RAFAEL</t>
  </si>
  <si>
    <t xml:space="preserve">BARQUETA, 12 BAJO</t>
  </si>
  <si>
    <t xml:space="preserve">928515740</t>
  </si>
  <si>
    <t xml:space="preserve">info@villasdonrafael.com</t>
  </si>
  <si>
    <t xml:space="preserve">villasdonrafael.com/</t>
  </si>
  <si>
    <t xml:space="preserve">TUI BLUE SUITE PRINCESS SOLO ADULTOS</t>
  </si>
  <si>
    <t xml:space="preserve">C/ ALCAZABA, 4 URBANIZACIÓN DE TAURITO</t>
  </si>
  <si>
    <t xml:space="preserve">928565003</t>
  </si>
  <si>
    <t xml:space="preserve">customers.suiteprincess@princess-hotels.com</t>
  </si>
  <si>
    <t xml:space="preserve">TAURITO PRINCESS</t>
  </si>
  <si>
    <t xml:space="preserve">C/ ALHAMBRA, 8 URBANIZACION DE TAURITO</t>
  </si>
  <si>
    <t xml:space="preserve">928565180</t>
  </si>
  <si>
    <t xml:space="preserve">customers.tauritoprincess@princess-hotels.com</t>
  </si>
  <si>
    <t xml:space="preserve">GRAN MELIÁ SALINAS</t>
  </si>
  <si>
    <t xml:space="preserve">AVENIDA ISLAS CANARIAS, s/n BAJO</t>
  </si>
  <si>
    <t xml:space="preserve">928590040</t>
  </si>
  <si>
    <t xml:space="preserve">melia.salinas@melia.com</t>
  </si>
  <si>
    <t xml:space="preserve">granmeliasalinas.com</t>
  </si>
  <si>
    <t xml:space="preserve">DREAM HOTEL GRAN CASTILLO</t>
  </si>
  <si>
    <t xml:space="preserve">URBANIZACIÓN COLORADAS, s/n BA(PARCELA 3-4)</t>
  </si>
  <si>
    <t xml:space="preserve">928595999</t>
  </si>
  <si>
    <t xml:space="preserve">dir.grancastillo@dreamplacehotels.com</t>
  </si>
  <si>
    <t xml:space="preserve">260</t>
  </si>
  <si>
    <t xml:space="preserve">ISLA DEL PARAISO 2000</t>
  </si>
  <si>
    <t xml:space="preserve">SECUNDINO DELGADO, 1 EDIFICIO JOVIMAR LOCAL 1</t>
  </si>
  <si>
    <t xml:space="preserve">928760398</t>
  </si>
  <si>
    <t xml:space="preserve">info@iadelparaiso2000.com</t>
  </si>
  <si>
    <t xml:space="preserve">IFA CATARINA HOTEL</t>
  </si>
  <si>
    <t xml:space="preserve">info@ifacatarinahotel.com</t>
  </si>
  <si>
    <t xml:space="preserve">406</t>
  </si>
  <si>
    <t xml:space="preserve">GRANBEL RESORT S.C.P.</t>
  </si>
  <si>
    <t xml:space="preserve">AVENIDA ESTADOS UNIDOS, 43 BAJO(PARQUE SOL)</t>
  </si>
  <si>
    <t xml:space="preserve">928765753</t>
  </si>
  <si>
    <t xml:space="preserve">info@granbelresortscp.com</t>
  </si>
  <si>
    <t xml:space="preserve">HOTEL MELIA TAMARINDOS</t>
  </si>
  <si>
    <t xml:space="preserve">RETAMAS, 3 BAJO(HOTEL TAMARINDO)</t>
  </si>
  <si>
    <t xml:space="preserve">928774090</t>
  </si>
  <si>
    <t xml:space="preserve">melia.tamarindos@melia.com</t>
  </si>
  <si>
    <t xml:space="preserve">melia-tamarindos.com</t>
  </si>
  <si>
    <t xml:space="preserve">264</t>
  </si>
  <si>
    <t xml:space="preserve">HOTEL PLAYA BONITA</t>
  </si>
  <si>
    <t xml:space="preserve">AVENIDA TENERIFE, 2 BAJO; APARTAMENTO LOS SALMONES</t>
  </si>
  <si>
    <t xml:space="preserve">928778840</t>
  </si>
  <si>
    <t xml:space="preserve">reception.playabonita@mpihotels.com</t>
  </si>
  <si>
    <t xml:space="preserve">hotelplayabonita.com</t>
  </si>
  <si>
    <t xml:space="preserve">EL RANCHO GRANDE</t>
  </si>
  <si>
    <t xml:space="preserve">SEGUIDILLA, 1</t>
  </si>
  <si>
    <t xml:space="preserve">928840789</t>
  </si>
  <si>
    <t xml:space="preserve">info@elranchogrande.com</t>
  </si>
  <si>
    <t xml:space="preserve">el-rancho-grande.com</t>
  </si>
  <si>
    <t xml:space="preserve">HOTEL COSTA CALERO TALASO &amp; SPA</t>
  </si>
  <si>
    <t xml:space="preserve">URBANIZACIÓN PUERTO CALERO s/n</t>
  </si>
  <si>
    <t xml:space="preserve">928849595</t>
  </si>
  <si>
    <t xml:space="preserve">info@hotelcostacalero.es</t>
  </si>
  <si>
    <t xml:space="preserve">hotelcostacalero.com</t>
  </si>
  <si>
    <t xml:space="preserve">340</t>
  </si>
  <si>
    <t xml:space="preserve">AGRO-HOTEL RUGAMA</t>
  </si>
  <si>
    <t xml:space="preserve">CARRETERA SUR FV-20, s/n</t>
  </si>
  <si>
    <t xml:space="preserve">928878859</t>
  </si>
  <si>
    <t xml:space="preserve">info@agro-hotelrugama.com</t>
  </si>
  <si>
    <t xml:space="preserve">agrohotelrugama.top/</t>
  </si>
  <si>
    <t xml:space="preserve">DESIGN PLUS BEX HOTEL</t>
  </si>
  <si>
    <t xml:space="preserve">C/ LEÓN Y CASTILLO, 330</t>
  </si>
  <si>
    <t xml:space="preserve">928971071</t>
  </si>
  <si>
    <t xml:space="preserve">reservations.bex@designplushotels.com</t>
  </si>
  <si>
    <t xml:space="preserve">designplushotels.com</t>
  </si>
  <si>
    <t xml:space="preserve">TRAVESSERA COLLBLANC, 19 LOCAL</t>
  </si>
  <si>
    <t xml:space="preserve">930116875</t>
  </si>
  <si>
    <t xml:space="preserve">SONO APARTAMENTOS</t>
  </si>
  <si>
    <t xml:space="preserve">AVINGUDA TREMOLENCS, 34</t>
  </si>
  <si>
    <t xml:space="preserve">931640660</t>
  </si>
  <si>
    <t xml:space="preserve">info@sonoapartamentos.com</t>
  </si>
  <si>
    <t xml:space="preserve">sonoapartamentos.com</t>
  </si>
  <si>
    <t xml:space="preserve">OLIVIA BALMES</t>
  </si>
  <si>
    <t xml:space="preserve">HB-004607</t>
  </si>
  <si>
    <t xml:space="preserve">CARRER BALMES, 115-117 BAJO</t>
  </si>
  <si>
    <t xml:space="preserve">932144163</t>
  </si>
  <si>
    <t xml:space="preserve">recepcion.balmes@oliviahotels.es</t>
  </si>
  <si>
    <t xml:space="preserve">oliviabalmeshotel.es</t>
  </si>
  <si>
    <t xml:space="preserve">GENERATOR HOTEL</t>
  </si>
  <si>
    <t xml:space="preserve">HB-004525</t>
  </si>
  <si>
    <t xml:space="preserve">CARRER CÒRSEGA, 373-377</t>
  </si>
  <si>
    <t xml:space="preserve">932200377</t>
  </si>
  <si>
    <t xml:space="preserve">info@generatorhotel.com</t>
  </si>
  <si>
    <t xml:space="preserve">generatorhostels.com</t>
  </si>
  <si>
    <t xml:space="preserve">CATALONIA BARCELONA GOLF</t>
  </si>
  <si>
    <t xml:space="preserve">TRAVESSERA GRÀCIA, 72 BAJO; DUPLICADO 72-78</t>
  </si>
  <si>
    <t xml:space="preserve">932387329</t>
  </si>
  <si>
    <t xml:space="preserve">dpo@cataloniahotels.com</t>
  </si>
  <si>
    <t xml:space="preserve">PROHOTELES S.C. CATALANA LIMITADA</t>
  </si>
  <si>
    <t xml:space="preserve">CARRER PAU ALCOVER, 33 BAJO; COSTAISA</t>
  </si>
  <si>
    <t xml:space="preserve">932504204</t>
  </si>
  <si>
    <t xml:space="preserve">acc@goldenhotels.com</t>
  </si>
  <si>
    <t xml:space="preserve">goldenhotels.com/es/</t>
  </si>
  <si>
    <t xml:space="preserve">VILLA EMILIA</t>
  </si>
  <si>
    <t xml:space="preserve">HB-004329</t>
  </si>
  <si>
    <t xml:space="preserve">CARRER CALÀBRIA, 115-117 BAJO; DUPLICADO 115-117</t>
  </si>
  <si>
    <t xml:space="preserve">932525285</t>
  </si>
  <si>
    <t xml:space="preserve">info@hotelvillaemilia.com</t>
  </si>
  <si>
    <t xml:space="preserve">hotelvillaemilia.com</t>
  </si>
  <si>
    <t xml:space="preserve">HOTEL CATALONIA FIRA</t>
  </si>
  <si>
    <t xml:space="preserve">PLAÇA EUROPA, 50 - 52 BAJO; DUPLICADO 50-52</t>
  </si>
  <si>
    <t xml:space="preserve">932618000</t>
  </si>
  <si>
    <t xml:space="preserve">fira.asistentedireccion@hoteles-catalonia.es</t>
  </si>
  <si>
    <t xml:space="preserve">357</t>
  </si>
  <si>
    <t xml:space="preserve">CARRER ARAGÓ, 591-593 BAJO; CATALONIA ALBENIZ</t>
  </si>
  <si>
    <t xml:space="preserve">booking@cataloniahotels.com</t>
  </si>
  <si>
    <t xml:space="preserve">cataloniahotels.com/</t>
  </si>
  <si>
    <t xml:space="preserve">ILUNION ALMIRANTE</t>
  </si>
  <si>
    <t xml:space="preserve">HB-003906</t>
  </si>
  <si>
    <t xml:space="preserve">VIA VIA LAIETANA, 42</t>
  </si>
  <si>
    <t xml:space="preserve">932683020</t>
  </si>
  <si>
    <t xml:space="preserve">recepcionalmirante@ilunionhotels.com</t>
  </si>
  <si>
    <t xml:space="preserve">ilunionalmirante.com</t>
  </si>
  <si>
    <t xml:space="preserve">H10 MONTCADA BOUTIQUE</t>
  </si>
  <si>
    <t xml:space="preserve">HB-004328</t>
  </si>
  <si>
    <t xml:space="preserve">VIA VIA LAIETANA, 24</t>
  </si>
  <si>
    <t xml:space="preserve">932688570</t>
  </si>
  <si>
    <t xml:space="preserve">h10.montcada@h10hotels.com</t>
  </si>
  <si>
    <t xml:space="preserve">hotelh10montcada.com</t>
  </si>
  <si>
    <t xml:space="preserve">MEDITERRANEAN FAZ</t>
  </si>
  <si>
    <t xml:space="preserve">CARDERS, 8 1</t>
  </si>
  <si>
    <t xml:space="preserve">932776038</t>
  </si>
  <si>
    <t xml:space="preserve">info@mediterraneanfaz.com</t>
  </si>
  <si>
    <t xml:space="preserve">APARTAMENTOS EL SAÜC</t>
  </si>
  <si>
    <t xml:space="preserve">OLIVERA, 35</t>
  </si>
  <si>
    <t xml:space="preserve">932930746</t>
  </si>
  <si>
    <t xml:space="preserve">info@apartamentoselüc.com</t>
  </si>
  <si>
    <t xml:space="preserve">CONTINENTAL BARCELONA</t>
  </si>
  <si>
    <t xml:space="preserve">HB-000053</t>
  </si>
  <si>
    <t xml:space="preserve">CARRER LA RAMBLA, 138</t>
  </si>
  <si>
    <t xml:space="preserve">933012570</t>
  </si>
  <si>
    <t xml:space="preserve">barcelona@hotelcontinental.com</t>
  </si>
  <si>
    <t xml:space="preserve">hotelcontinental.com</t>
  </si>
  <si>
    <t xml:space="preserve">HOTEL ARC LA RAMBLA</t>
  </si>
  <si>
    <t xml:space="preserve">HB-003885</t>
  </si>
  <si>
    <t xml:space="preserve">CARRER LA LA RAMBLA, 1923 1</t>
  </si>
  <si>
    <t xml:space="preserve">933019798</t>
  </si>
  <si>
    <t xml:space="preserve">info@hotelarclarambla.com</t>
  </si>
  <si>
    <t xml:space="preserve">hotelarclarambla.com</t>
  </si>
  <si>
    <t xml:space="preserve">CATALONIA PORTAL DE L´ÀNGEL</t>
  </si>
  <si>
    <t xml:space="preserve">HB-004036</t>
  </si>
  <si>
    <t xml:space="preserve">AVINGUDA PORTAL DE L'ÀNGEL, 15 BAJO; DUPLICADO 15-17</t>
  </si>
  <si>
    <t xml:space="preserve">933184141</t>
  </si>
  <si>
    <t xml:space="preserve">portaldelangel@hoteles-catalonia.es</t>
  </si>
  <si>
    <t xml:space="preserve">BEST WESTERN PREMIER</t>
  </si>
  <si>
    <t xml:space="preserve">HB-002007</t>
  </si>
  <si>
    <t xml:space="preserve">CARRER MALLORCA, 181 BAJO</t>
  </si>
  <si>
    <t xml:space="preserve">933232254</t>
  </si>
  <si>
    <t xml:space="preserve">privacy@bestwestern.com</t>
  </si>
  <si>
    <t xml:space="preserve">bestwesterndante.com</t>
  </si>
  <si>
    <t xml:space="preserve">VUELING BCN BY HC</t>
  </si>
  <si>
    <t xml:space="preserve">GRAN VIA GRAN VÍA CORTS CATALANES, 550 BAJO; TIENDA-1</t>
  </si>
  <si>
    <t xml:space="preserve">933234865</t>
  </si>
  <si>
    <t xml:space="preserve">bcn@hotelvuelingbyhc.com</t>
  </si>
  <si>
    <t xml:space="preserve">hotelvuelingbyhc.com</t>
  </si>
  <si>
    <t xml:space="preserve">CONTINENTAL PALACETE</t>
  </si>
  <si>
    <t xml:space="preserve">HB-004102</t>
  </si>
  <si>
    <t xml:space="preserve">RAMBLA CATALUNYA, 30 BAJO; PRINCIPAL</t>
  </si>
  <si>
    <t xml:space="preserve">934457657</t>
  </si>
  <si>
    <t xml:space="preserve">COTTON HOUSE</t>
  </si>
  <si>
    <t xml:space="preserve">HB-004691</t>
  </si>
  <si>
    <t xml:space="preserve">GRAN VÍA CORTS CATALANES, 670 BAJO</t>
  </si>
  <si>
    <t xml:space="preserve">934505045</t>
  </si>
  <si>
    <t xml:space="preserve">reservations@hotelcottonhouse.com</t>
  </si>
  <si>
    <t xml:space="preserve">hotelcottonhouse.com</t>
  </si>
  <si>
    <t xml:space="preserve">HOTEL CALEDONIAN</t>
  </si>
  <si>
    <t xml:space="preserve">HB-004002</t>
  </si>
  <si>
    <t xml:space="preserve">GRAN VIA GRAN VÍA CORTS CATALANES, 455 BAJO; ASCENSOR</t>
  </si>
  <si>
    <t xml:space="preserve">934530200</t>
  </si>
  <si>
    <t xml:space="preserve">caledonian@hotel-caledonian.com</t>
  </si>
  <si>
    <t xml:space="preserve">hotel-caledonian.com</t>
  </si>
  <si>
    <t xml:space="preserve">GRAN VÍA CORTS CATALANES, 574 BAJO(HOTEL CALEDONIAN)</t>
  </si>
  <si>
    <t xml:space="preserve">GESTION HOTELERA BALLESTER</t>
  </si>
  <si>
    <t xml:space="preserve">CARRER VALÈNCIA, 154</t>
  </si>
  <si>
    <t xml:space="preserve">934534400</t>
  </si>
  <si>
    <t xml:space="preserve">info@barcelonacentury.com</t>
  </si>
  <si>
    <t xml:space="preserve">barcelonacentury.com</t>
  </si>
  <si>
    <t xml:space="preserve">ACACIA SUITE</t>
  </si>
  <si>
    <t xml:space="preserve">HB-004013</t>
  </si>
  <si>
    <t xml:space="preserve">COMTE D'URGELL, 194 BAJO</t>
  </si>
  <si>
    <t xml:space="preserve">934540737</t>
  </si>
  <si>
    <t xml:space="preserve">info@acaciasuite.com</t>
  </si>
  <si>
    <t xml:space="preserve">aparthotelacacia.com</t>
  </si>
  <si>
    <t xml:space="preserve">SUITES ARA 367 BCN</t>
  </si>
  <si>
    <t xml:space="preserve">CARRER ARAGÓ, 367 1; 2</t>
  </si>
  <si>
    <t xml:space="preserve">934579383</t>
  </si>
  <si>
    <t xml:space="preserve">info@suitesara367bcnu.com</t>
  </si>
  <si>
    <t xml:space="preserve">GRACIA APARTMENTS</t>
  </si>
  <si>
    <t xml:space="preserve">CARRER BAILÈN, 120 BAJO; PORTERIA</t>
  </si>
  <si>
    <t xml:space="preserve">934586340</t>
  </si>
  <si>
    <t xml:space="preserve">SANT PAU BARCELONA SUITES</t>
  </si>
  <si>
    <t xml:space="preserve">PADILLA, 359</t>
  </si>
  <si>
    <t xml:space="preserve">CIUTAT VELLA</t>
  </si>
  <si>
    <t xml:space="preserve">HB-004398</t>
  </si>
  <si>
    <t xml:space="preserve">CARRER TALLERS, 66 BAJO; MEROSA</t>
  </si>
  <si>
    <t xml:space="preserve">934813799</t>
  </si>
  <si>
    <t xml:space="preserve">info@hotelciutatvella.com</t>
  </si>
  <si>
    <t xml:space="preserve">hotelciutatvella.com</t>
  </si>
  <si>
    <t xml:space="preserve">FIFTEEN LUXURY HOSTEL</t>
  </si>
  <si>
    <t xml:space="preserve">HB-004584</t>
  </si>
  <si>
    <t xml:space="preserve">FONTRODONA, 15</t>
  </si>
  <si>
    <t xml:space="preserve">934875119</t>
  </si>
  <si>
    <t xml:space="preserve">info@barcelonafifteen.com</t>
  </si>
  <si>
    <t xml:space="preserve">barcelonafifteen.com</t>
  </si>
  <si>
    <t xml:space="preserve">INGLATERRA</t>
  </si>
  <si>
    <t xml:space="preserve">PELAI, 14</t>
  </si>
  <si>
    <t xml:space="preserve">935051100</t>
  </si>
  <si>
    <t xml:space="preserve">info@inglaterra.com</t>
  </si>
  <si>
    <t xml:space="preserve">hotel-inglaterra.com</t>
  </si>
  <si>
    <t xml:space="preserve">ONA HOTELS MOSAIC</t>
  </si>
  <si>
    <t xml:space="preserve">HB-004802</t>
  </si>
  <si>
    <t xml:space="preserve">RAMBLA CATALUNYA, 84</t>
  </si>
  <si>
    <t xml:space="preserve">935220420</t>
  </si>
  <si>
    <t xml:space="preserve">onahotels-mosaic.com</t>
  </si>
  <si>
    <t xml:space="preserve">HOTEL CASA VILELLA</t>
  </si>
  <si>
    <t xml:space="preserve">HB-004748</t>
  </si>
  <si>
    <t xml:space="preserve">PASSEIG MARÍTIM, 21</t>
  </si>
  <si>
    <t xml:space="preserve">935240200</t>
  </si>
  <si>
    <t xml:space="preserve">info@hotelcasavilella.com</t>
  </si>
  <si>
    <t xml:space="preserve">hotelcasavilella.com</t>
  </si>
  <si>
    <t xml:space="preserve">EUROSTARS GRAND MARINA</t>
  </si>
  <si>
    <t xml:space="preserve">HB-004155</t>
  </si>
  <si>
    <t xml:space="preserve">MOLL BARCELONA, 1 BAJO; BSCH. CENTRALITA IBERC</t>
  </si>
  <si>
    <t xml:space="preserve">936039000</t>
  </si>
  <si>
    <t xml:space="preserve">reservas@grandmarinahotel.com</t>
  </si>
  <si>
    <t xml:space="preserve">grandmarinahotel.com</t>
  </si>
  <si>
    <t xml:space="preserve">291</t>
  </si>
  <si>
    <t xml:space="preserve">THE BARCELONA EDITION</t>
  </si>
  <si>
    <t xml:space="preserve">HB-004837</t>
  </si>
  <si>
    <t xml:space="preserve">AVINGUDA FRANCESC CAMBÓ, 14</t>
  </si>
  <si>
    <t xml:space="preserve">936263330</t>
  </si>
  <si>
    <t xml:space="preserve">MOTEL PUNT 14</t>
  </si>
  <si>
    <t xml:space="preserve">HB-003907</t>
  </si>
  <si>
    <t xml:space="preserve">CARRER JOSEP LLUÍS SERT, 48</t>
  </si>
  <si>
    <t xml:space="preserve">08850</t>
  </si>
  <si>
    <t xml:space="preserve">GAVÀ</t>
  </si>
  <si>
    <t xml:space="preserve">936330284</t>
  </si>
  <si>
    <t xml:space="preserve">info@motelpuntcatorze.com</t>
  </si>
  <si>
    <t xml:space="preserve">motelpuntcatorze.com</t>
  </si>
  <si>
    <t xml:space="preserve">MASD MEDITERRANEO HOTEL APARTAMENTOS SPA</t>
  </si>
  <si>
    <t xml:space="preserve">PASSEIG MARÍTIM, 50</t>
  </si>
  <si>
    <t xml:space="preserve">936647200</t>
  </si>
  <si>
    <t xml:space="preserve">info@masdmediterraneo.com</t>
  </si>
  <si>
    <t xml:space="preserve">masdmediterraneo.com</t>
  </si>
  <si>
    <t xml:space="preserve">EXE PARC DEL VALLES</t>
  </si>
  <si>
    <t xml:space="preserve">CARRER ARTESANS, 2-8</t>
  </si>
  <si>
    <t xml:space="preserve">08290</t>
  </si>
  <si>
    <t xml:space="preserve">CERDANYOLA DEL VALLÈS</t>
  </si>
  <si>
    <t xml:space="preserve">936920661</t>
  </si>
  <si>
    <t xml:space="preserve">info@exeparcdelvalles.com</t>
  </si>
  <si>
    <t xml:space="preserve">exeparcdelvalles.com</t>
  </si>
  <si>
    <t xml:space="preserve">HOTEL ARREY ALELLA</t>
  </si>
  <si>
    <t xml:space="preserve">HB-004725</t>
  </si>
  <si>
    <t xml:space="preserve">CARRER CHARLES RIVEL, 6-8</t>
  </si>
  <si>
    <t xml:space="preserve">937379787</t>
  </si>
  <si>
    <t xml:space="preserve">recepcion@hotelarreyalella.com</t>
  </si>
  <si>
    <t xml:space="preserve">hotelarreyalella.com</t>
  </si>
  <si>
    <t xml:space="preserve">HOTEL CARTAGO NOVA</t>
  </si>
  <si>
    <t xml:space="preserve">HB-001650</t>
  </si>
  <si>
    <t xml:space="preserve">PASSEIG MARÍTIM, 92 BAJO(HOTEL)</t>
  </si>
  <si>
    <t xml:space="preserve">937654654</t>
  </si>
  <si>
    <t xml:space="preserve">info@hotelcartagonova.com</t>
  </si>
  <si>
    <t xml:space="preserve">REYMAR PLAYA</t>
  </si>
  <si>
    <t xml:space="preserve">HB-001419</t>
  </si>
  <si>
    <t xml:space="preserve">PASSEIG MARÍTIM, 54 BAJO</t>
  </si>
  <si>
    <t xml:space="preserve">937654831</t>
  </si>
  <si>
    <t xml:space="preserve">info@hotelreymarplaya.com</t>
  </si>
  <si>
    <t xml:space="preserve">hotelreymarplaya.com</t>
  </si>
  <si>
    <t xml:space="preserve">RESTAURACION ESLAVA</t>
  </si>
  <si>
    <t xml:space="preserve">MASIA CAN OLLÉ, s/n</t>
  </si>
  <si>
    <t xml:space="preserve">08294</t>
  </si>
  <si>
    <t xml:space="preserve">EL BRUC</t>
  </si>
  <si>
    <t xml:space="preserve">937710323</t>
  </si>
  <si>
    <t xml:space="preserve">info@restauracioneava.com</t>
  </si>
  <si>
    <t xml:space="preserve">HOTEL NOUCENTISTA</t>
  </si>
  <si>
    <t xml:space="preserve">HB-004176</t>
  </si>
  <si>
    <t xml:space="preserve">CARRER ILLA DE CUBA, 21</t>
  </si>
  <si>
    <t xml:space="preserve">938102666</t>
  </si>
  <si>
    <t xml:space="preserve">info@hotelnoucentista.com</t>
  </si>
  <si>
    <t xml:space="preserve">hotelnoucentista.com</t>
  </si>
  <si>
    <t xml:space="preserve">CASA TORNER I GÜELL</t>
  </si>
  <si>
    <t xml:space="preserve">HB-004680</t>
  </si>
  <si>
    <t xml:space="preserve">RAMBLA SANT FRANCESC, 26 BAJO; ASCENSOR</t>
  </si>
  <si>
    <t xml:space="preserve">08720</t>
  </si>
  <si>
    <t xml:space="preserve">VILAFRANCA DEL PENEDÈS</t>
  </si>
  <si>
    <t xml:space="preserve">938174755</t>
  </si>
  <si>
    <t xml:space="preserve">reservas@casatorneriguell.com</t>
  </si>
  <si>
    <t xml:space="preserve">casatorneriguell.com</t>
  </si>
  <si>
    <t xml:space="preserve">HOTEL MON</t>
  </si>
  <si>
    <t xml:space="preserve">HCC-004441</t>
  </si>
  <si>
    <t xml:space="preserve">CAMI SANT BENET, s/n</t>
  </si>
  <si>
    <t xml:space="preserve">08272</t>
  </si>
  <si>
    <t xml:space="preserve">SANT FRUITÓS DE BAGES</t>
  </si>
  <si>
    <t xml:space="preserve">938759429</t>
  </si>
  <si>
    <t xml:space="preserve">info@hotelmon.com</t>
  </si>
  <si>
    <t xml:space="preserve">hotel.monstbenet.com</t>
  </si>
  <si>
    <t xml:space="preserve">ABAT CISNEROS</t>
  </si>
  <si>
    <t xml:space="preserve">HCC-000356</t>
  </si>
  <si>
    <t xml:space="preserve">MONESTIR DE MONTSERRAT, s/n</t>
  </si>
  <si>
    <t xml:space="preserve">08691</t>
  </si>
  <si>
    <t xml:space="preserve">MONISTROL DE MONTSERRAT</t>
  </si>
  <si>
    <t xml:space="preserve">938777701</t>
  </si>
  <si>
    <t xml:space="preserve">informacio@larsa-montserrat.com</t>
  </si>
  <si>
    <t xml:space="preserve">montserratvisita.com</t>
  </si>
  <si>
    <t xml:space="preserve">CUATRO CARRETERAS</t>
  </si>
  <si>
    <t xml:space="preserve">HCC-000233</t>
  </si>
  <si>
    <t xml:space="preserve">CARRETERA C-17, KILOMETRO 50, 000 BAJO(EDIFICIO AREA DE S</t>
  </si>
  <si>
    <t xml:space="preserve">08551</t>
  </si>
  <si>
    <t xml:space="preserve">TONA</t>
  </si>
  <si>
    <t xml:space="preserve">938870350</t>
  </si>
  <si>
    <t xml:space="preserve">info@cuatrocarreteras.com</t>
  </si>
  <si>
    <t xml:space="preserve">PENSIÓN SAN JUAN</t>
  </si>
  <si>
    <t xml:space="preserve">C/ SAN JUAN, 21 3º DERECHA</t>
  </si>
  <si>
    <t xml:space="preserve">941242800</t>
  </si>
  <si>
    <t xml:space="preserve">contacto@pensionsebastian.com</t>
  </si>
  <si>
    <t xml:space="preserve">pensionsebastian.com</t>
  </si>
  <si>
    <t xml:space="preserve">AC HOTEL LA RIOJA</t>
  </si>
  <si>
    <t xml:space="preserve">C/ MADRE DE DIOS, 21 BAJO; HOTEL AC GRAND CLASS</t>
  </si>
  <si>
    <t xml:space="preserve">26004</t>
  </si>
  <si>
    <t xml:space="preserve">941272350</t>
  </si>
  <si>
    <t xml:space="preserve">aclogrono@ac-hotels.com</t>
  </si>
  <si>
    <t xml:space="preserve">achotellariojasl.com</t>
  </si>
  <si>
    <t xml:space="preserve">HOTEL LOS AGUSTINOS</t>
  </si>
  <si>
    <t xml:space="preserve">SAN AGUSTÍN, 2</t>
  </si>
  <si>
    <t xml:space="preserve">941311562</t>
  </si>
  <si>
    <t xml:space="preserve">losagustinos@aranzazu-hoteles.com</t>
  </si>
  <si>
    <t xml:space="preserve">aranzazu-hoteles.com</t>
  </si>
  <si>
    <t xml:space="preserve">EL MOLINO DE FLOREN</t>
  </si>
  <si>
    <t xml:space="preserve">C/ MARGUBETE, 5</t>
  </si>
  <si>
    <t xml:space="preserve">941342931</t>
  </si>
  <si>
    <t xml:space="preserve">info@elmolinodefloren.com</t>
  </si>
  <si>
    <t xml:space="preserve">elmolinodefloren.com</t>
  </si>
  <si>
    <t xml:space="preserve">HOTEL LA CASA DEL COFRADE</t>
  </si>
  <si>
    <t xml:space="preserve">CARRETERA NALDA, s/n KILOMETRO 9</t>
  </si>
  <si>
    <t xml:space="preserve">26120</t>
  </si>
  <si>
    <t xml:space="preserve">ALBELDA DE IREGUA</t>
  </si>
  <si>
    <t xml:space="preserve">941444426</t>
  </si>
  <si>
    <t xml:space="preserve">reservas@lacasadelcofrade.com</t>
  </si>
  <si>
    <t xml:space="preserve">lacasadelcofrade.com</t>
  </si>
  <si>
    <t xml:space="preserve">SERCOTEL PORTALES</t>
  </si>
  <si>
    <t xml:space="preserve">C/ PORTALES, 85 BAJO(INVERSIONES NARON 200</t>
  </si>
  <si>
    <t xml:space="preserve">941502794</t>
  </si>
  <si>
    <t xml:space="preserve">reservas@hotelportales.es</t>
  </si>
  <si>
    <t xml:space="preserve">sercotelportales.com</t>
  </si>
  <si>
    <t xml:space="preserve">ALDEAS DE EZCARAY</t>
  </si>
  <si>
    <t xml:space="preserve">C/ VALVANERA, 4</t>
  </si>
  <si>
    <t xml:space="preserve">941509371</t>
  </si>
  <si>
    <t xml:space="preserve">oficina@jadarquitectos.com</t>
  </si>
  <si>
    <t xml:space="preserve">aldeas-de-ezcaray.es</t>
  </si>
  <si>
    <t xml:space="preserve">HUSA TORRESPORT</t>
  </si>
  <si>
    <t xml:space="preserve">BARRIO SIERRAPANDO, 694 BAJO</t>
  </si>
  <si>
    <t xml:space="preserve">942303100</t>
  </si>
  <si>
    <t xml:space="preserve">info@hoteltorresport.com</t>
  </si>
  <si>
    <t xml:space="preserve">husatorresportsl.com</t>
  </si>
  <si>
    <t xml:space="preserve">CASONA LAS CINCO CALDERAS</t>
  </si>
  <si>
    <t xml:space="preserve">BARRIO LINDERRIO, 13</t>
  </si>
  <si>
    <t xml:space="preserve">942505089</t>
  </si>
  <si>
    <t xml:space="preserve">casona@lascincocalderas.com</t>
  </si>
  <si>
    <t xml:space="preserve">lascincocalderas.com</t>
  </si>
  <si>
    <t xml:space="preserve">PARQUE DE ALCEDA</t>
  </si>
  <si>
    <t xml:space="preserve">CARRETERA CARRETERA BALNEARIO, s/n BAJO</t>
  </si>
  <si>
    <t xml:space="preserve">39680</t>
  </si>
  <si>
    <t xml:space="preserve">CORVERA DE TORANZO</t>
  </si>
  <si>
    <t xml:space="preserve">942594939</t>
  </si>
  <si>
    <t xml:space="preserve">info@parquedealceda.com</t>
  </si>
  <si>
    <t xml:space="preserve">balneariodealceda.es</t>
  </si>
  <si>
    <t xml:space="preserve">HOTEL MONTECRISTO</t>
  </si>
  <si>
    <t xml:space="preserve">CALVO SOTELO, 2 BAJO</t>
  </si>
  <si>
    <t xml:space="preserve">942605034</t>
  </si>
  <si>
    <t xml:space="preserve">info@hotelmontecristo.com</t>
  </si>
  <si>
    <t xml:space="preserve">hotelmontecristo.es/</t>
  </si>
  <si>
    <t xml:space="preserve">PALACIO TORRE DE RUESGA</t>
  </si>
  <si>
    <t xml:space="preserve">BARRIO BÁRCENA, s/n BAJO</t>
  </si>
  <si>
    <t xml:space="preserve">942641172</t>
  </si>
  <si>
    <t xml:space="preserve">palaciodeguevara.com</t>
  </si>
  <si>
    <t xml:space="preserve">RESTAURANTE MONTECARLO</t>
  </si>
  <si>
    <t xml:space="preserve">RAMÓN PELAYO, 9 BAJO</t>
  </si>
  <si>
    <t xml:space="preserve">39750</t>
  </si>
  <si>
    <t xml:space="preserve">COLINDRES</t>
  </si>
  <si>
    <t xml:space="preserve">942650163</t>
  </si>
  <si>
    <t xml:space="preserve">info@hostalmontecarlo.com</t>
  </si>
  <si>
    <t xml:space="preserve">hostalmontecarlo.com</t>
  </si>
  <si>
    <t xml:space="preserve">HOTEL JUAN DE LA COSA</t>
  </si>
  <si>
    <t xml:space="preserve">PLAYA BERRIA, 14 BAJO</t>
  </si>
  <si>
    <t xml:space="preserve">39740</t>
  </si>
  <si>
    <t xml:space="preserve">SANTOÑA</t>
  </si>
  <si>
    <t xml:space="preserve">942661504</t>
  </si>
  <si>
    <t xml:space="preserve">reservas@hoteljuandelacosa.com</t>
  </si>
  <si>
    <t xml:space="preserve">hoteljuandelacosa.es</t>
  </si>
  <si>
    <t xml:space="preserve">HOSTERIA DE ARNUERO</t>
  </si>
  <si>
    <t xml:space="preserve">BARRIO PALACIO, 17 BAJO</t>
  </si>
  <si>
    <t xml:space="preserve">942677121</t>
  </si>
  <si>
    <t xml:space="preserve">info@hosteriadearnuero.es</t>
  </si>
  <si>
    <t xml:space="preserve">hosteriadearnuero.es</t>
  </si>
  <si>
    <t xml:space="preserve">POSADA PUENTE ROMANO</t>
  </si>
  <si>
    <t xml:space="preserve">BARRIO PUENTE, 7 BAJO</t>
  </si>
  <si>
    <t xml:space="preserve">39329</t>
  </si>
  <si>
    <t xml:space="preserve">942725161</t>
  </si>
  <si>
    <t xml:space="preserve">info@podapuenteromano.com</t>
  </si>
  <si>
    <t xml:space="preserve">SANTILLANA</t>
  </si>
  <si>
    <t xml:space="preserve">C/ SANTO DOMINGO, s/n BAJO</t>
  </si>
  <si>
    <t xml:space="preserve">942818011</t>
  </si>
  <si>
    <t xml:space="preserve">hinfantes@hotel-santillana.com</t>
  </si>
  <si>
    <t xml:space="preserve">hotel-santillana.com</t>
  </si>
  <si>
    <t xml:space="preserve">LOS INFANTES</t>
  </si>
  <si>
    <t xml:space="preserve">AVENIDA LE DORAT, 1 BAJO</t>
  </si>
  <si>
    <t xml:space="preserve">942818100</t>
  </si>
  <si>
    <t xml:space="preserve">REVOLGO, 19 BAJO</t>
  </si>
  <si>
    <t xml:space="preserve">942818140</t>
  </si>
  <si>
    <t xml:space="preserve">info@losangelessantillana.com</t>
  </si>
  <si>
    <t xml:space="preserve">turismocantabria.net</t>
  </si>
  <si>
    <t xml:space="preserve">EL HIDALGO DE QUIJAS</t>
  </si>
  <si>
    <t xml:space="preserve">BARRIO VINUEVA, s/n</t>
  </si>
  <si>
    <t xml:space="preserve">39590</t>
  </si>
  <si>
    <t xml:space="preserve">942820400</t>
  </si>
  <si>
    <t xml:space="preserve">info@elhidalgodequijas.com</t>
  </si>
  <si>
    <t xml:space="preserve">elhidalgodequijas.es</t>
  </si>
  <si>
    <t xml:space="preserve">PUNTA MONPÁS</t>
  </si>
  <si>
    <t xml:space="preserve">PASEO J. M. BARANDIARÁN/J. M. BARANDIARAN PASEALEKUA, 32</t>
  </si>
  <si>
    <t xml:space="preserve">943285585</t>
  </si>
  <si>
    <t xml:space="preserve">reservas@puntamonpashotel.com</t>
  </si>
  <si>
    <t xml:space="preserve">puntamonpashotel.com</t>
  </si>
  <si>
    <t xml:space="preserve">LARRAMENDI TORREA</t>
  </si>
  <si>
    <t xml:space="preserve">SAN JUAN AUZOA, 6 BAJO</t>
  </si>
  <si>
    <t xml:space="preserve">20720</t>
  </si>
  <si>
    <t xml:space="preserve">AZKOITIA</t>
  </si>
  <si>
    <t xml:space="preserve">943857666</t>
  </si>
  <si>
    <t xml:space="preserve">info@larramenditorrea.com</t>
  </si>
  <si>
    <t xml:space="preserve">HOTEL ZEZILIO ENEA</t>
  </si>
  <si>
    <t xml:space="preserve">C/ MAYOR BAJO</t>
  </si>
  <si>
    <t xml:space="preserve">20212</t>
  </si>
  <si>
    <t xml:space="preserve">OLABERRIA</t>
  </si>
  <si>
    <t xml:space="preserve">943885829</t>
  </si>
  <si>
    <t xml:space="preserve">info@hotelzezilioenea.com</t>
  </si>
  <si>
    <t xml:space="preserve">ALBERGUE NAVAL SESTAO</t>
  </si>
  <si>
    <t xml:space="preserve">NAVAL, 3 BAJO</t>
  </si>
  <si>
    <t xml:space="preserve">48910</t>
  </si>
  <si>
    <t xml:space="preserve">SESTAO</t>
  </si>
  <si>
    <t xml:space="preserve">944186216</t>
  </si>
  <si>
    <t xml:space="preserve">navalsestao@gmail.com</t>
  </si>
  <si>
    <t xml:space="preserve">hotelnavalsestao.com</t>
  </si>
  <si>
    <t xml:space="preserve">ERCILLA LÓPEZ DE HARO</t>
  </si>
  <si>
    <t xml:space="preserve">ORUETA APEZPIKUAREN KALEA, 2-4 BAJO; DUPLICADO 2-4</t>
  </si>
  <si>
    <t xml:space="preserve">944235500</t>
  </si>
  <si>
    <t xml:space="preserve">lh@hotellopezdeharo.com</t>
  </si>
  <si>
    <t xml:space="preserve">hotellopezdeharo.com</t>
  </si>
  <si>
    <t xml:space="preserve">GEST HOTEL ACTIVOS</t>
  </si>
  <si>
    <t xml:space="preserve">AVENIDA CRISTÓBAL DE MURRIETA, 25 BAJO; HOTEL PALACIO DE ORIOL</t>
  </si>
  <si>
    <t xml:space="preserve">944362384</t>
  </si>
  <si>
    <t xml:space="preserve">pasate@hotelgest.com</t>
  </si>
  <si>
    <t xml:space="preserve">HOTEL VISTA ALEGRE</t>
  </si>
  <si>
    <t xml:space="preserve">C/ PABLO PICASSO, 15 BAJO; LONJA</t>
  </si>
  <si>
    <t xml:space="preserve">944431450</t>
  </si>
  <si>
    <t xml:space="preserve">info@hotelvistaalegre.com</t>
  </si>
  <si>
    <t xml:space="preserve">hotelvistaalegre.com</t>
  </si>
  <si>
    <t xml:space="preserve">NEW BILBAO AIRPORT</t>
  </si>
  <si>
    <t xml:space="preserve">ZARANDOA KALEA, 39</t>
  </si>
  <si>
    <t xml:space="preserve">944542562</t>
  </si>
  <si>
    <t xml:space="preserve">info@newbilbaoairport.com</t>
  </si>
  <si>
    <t xml:space="preserve">newbilbaoairport.com</t>
  </si>
  <si>
    <t xml:space="preserve">GARAIKO LANDETXEA</t>
  </si>
  <si>
    <t xml:space="preserve">SAN MIGEL AUZOA, 10</t>
  </si>
  <si>
    <t xml:space="preserve">48200</t>
  </si>
  <si>
    <t xml:space="preserve">GARAI</t>
  </si>
  <si>
    <t xml:space="preserve">944656003</t>
  </si>
  <si>
    <t xml:space="preserve">info@garaikolandetxea.com</t>
  </si>
  <si>
    <t xml:space="preserve">garaikolandetxea.com</t>
  </si>
  <si>
    <t xml:space="preserve">JARDINES DE ARISTI</t>
  </si>
  <si>
    <t xml:space="preserve">C/ PORTAL DE ZURBANO, 2 BAJO</t>
  </si>
  <si>
    <t xml:space="preserve">01013</t>
  </si>
  <si>
    <t xml:space="preserve">945205478</t>
  </si>
  <si>
    <t xml:space="preserve">recepcion@jardinesdearisti.com</t>
  </si>
  <si>
    <t xml:space="preserve">jardinesdearisti.com</t>
  </si>
  <si>
    <t xml:space="preserve">ARABA</t>
  </si>
  <si>
    <t xml:space="preserve">AVENIDA HUETOS, 17</t>
  </si>
  <si>
    <t xml:space="preserve">945222669</t>
  </si>
  <si>
    <t xml:space="preserve">araba@restaurantearaba.com</t>
  </si>
  <si>
    <t xml:space="preserve">restaurantearaba.com</t>
  </si>
  <si>
    <t xml:space="preserve">HOTEL BALNEARIO ORDUÑA PLAZA</t>
  </si>
  <si>
    <t xml:space="preserve">PLAZA FUEROS, 15</t>
  </si>
  <si>
    <t xml:space="preserve">48460</t>
  </si>
  <si>
    <t xml:space="preserve">URDUÑA/ORDUÑA</t>
  </si>
  <si>
    <t xml:space="preserve">945569038</t>
  </si>
  <si>
    <t xml:space="preserve">reservas@hotelordunaplaza.com</t>
  </si>
  <si>
    <t xml:space="preserve">hotelordunaplaza.com</t>
  </si>
  <si>
    <t xml:space="preserve">GRAN HOTEL DURANGO</t>
  </si>
  <si>
    <t xml:space="preserve">CARRETERA GASTEIZ, 2</t>
  </si>
  <si>
    <t xml:space="preserve">DURANGO</t>
  </si>
  <si>
    <t xml:space="preserve">946217580</t>
  </si>
  <si>
    <t xml:space="preserve">reservas@granhoteldurango.com</t>
  </si>
  <si>
    <t xml:space="preserve">granhoteldurango.com</t>
  </si>
  <si>
    <t xml:space="preserve">HOTEL BILBAO PLAZA</t>
  </si>
  <si>
    <t xml:space="preserve">CAMPO DE VOLANTÍN PASEALEKUA, 1</t>
  </si>
  <si>
    <t xml:space="preserve">946856700</t>
  </si>
  <si>
    <t xml:space="preserve">info@hotelbilbaoplaza.com</t>
  </si>
  <si>
    <t xml:space="preserve">hotelbilbaoplaza.com</t>
  </si>
  <si>
    <t xml:space="preserve">HOTEL ALMIRANTE BONIFAZ</t>
  </si>
  <si>
    <t xml:space="preserve">PLAZA LIBERTAD, s/n 0 BURGOS</t>
  </si>
  <si>
    <t xml:space="preserve">947206943</t>
  </si>
  <si>
    <t xml:space="preserve">hotel@almirantebonifaz.com</t>
  </si>
  <si>
    <t xml:space="preserve">almirantebonifaz.com</t>
  </si>
  <si>
    <t xml:space="preserve">LAS TERRAZAS</t>
  </si>
  <si>
    <t xml:space="preserve">AVENIDA INDUSTRIA, 10 BAJO</t>
  </si>
  <si>
    <t xml:space="preserve">947270205</t>
  </si>
  <si>
    <t xml:space="preserve">info@lasterrazashotel.com</t>
  </si>
  <si>
    <t xml:space="preserve">lasterrazashotel.com</t>
  </si>
  <si>
    <t xml:space="preserve">PLAZA MANUEL GUTIÉRREZ CUESTA, 3</t>
  </si>
  <si>
    <t xml:space="preserve">947424021</t>
  </si>
  <si>
    <t xml:space="preserve">lacasonadepineda.com</t>
  </si>
  <si>
    <t xml:space="preserve">HOTEL BUENOS AIRES</t>
  </si>
  <si>
    <t xml:space="preserve">CARRETERA BURGOS (VILLATORO), 1</t>
  </si>
  <si>
    <t xml:space="preserve">947483740</t>
  </si>
  <si>
    <t xml:space="preserve">hotelbuenosaires@telefonica.net</t>
  </si>
  <si>
    <t xml:space="preserve">hotelbuenosaires.com</t>
  </si>
  <si>
    <t xml:space="preserve">LA PERLA</t>
  </si>
  <si>
    <t xml:space="preserve">PLAZA CASTILLO, 1 BAJO</t>
  </si>
  <si>
    <t xml:space="preserve">948223000</t>
  </si>
  <si>
    <t xml:space="preserve">info@laperla.com</t>
  </si>
  <si>
    <t xml:space="preserve">granhotellaperla.com</t>
  </si>
  <si>
    <t xml:space="preserve">HOSTERÍA DE ZUBIRI</t>
  </si>
  <si>
    <t xml:space="preserve">AVENIDA RONCESVALLES, 6</t>
  </si>
  <si>
    <t xml:space="preserve">31630</t>
  </si>
  <si>
    <t xml:space="preserve">ESTERIBAR</t>
  </si>
  <si>
    <t xml:space="preserve">948304329</t>
  </si>
  <si>
    <t xml:space="preserve">info@hosteríadezubiri.com</t>
  </si>
  <si>
    <t xml:space="preserve">hosteriadezubiri.com</t>
  </si>
  <si>
    <t xml:space="preserve">HOTEL NH AGUSTINOS</t>
  </si>
  <si>
    <t xml:space="preserve">POLIGONO INSDUSTRIAL AGUSTINOS, s/n</t>
  </si>
  <si>
    <t xml:space="preserve">31013</t>
  </si>
  <si>
    <t xml:space="preserve">948307560</t>
  </si>
  <si>
    <t xml:space="preserve">info@hotelnhagustinos.com</t>
  </si>
  <si>
    <t xml:space="preserve">CASA RURAL MARTIORNEKO I, II Y III</t>
  </si>
  <si>
    <t xml:space="preserve">BARRIO UBANA s/n</t>
  </si>
  <si>
    <t xml:space="preserve">31751</t>
  </si>
  <si>
    <t xml:space="preserve">OIZ</t>
  </si>
  <si>
    <t xml:space="preserve">948450554</t>
  </si>
  <si>
    <t xml:space="preserve">martiorneko@gmail.com</t>
  </si>
  <si>
    <t xml:space="preserve">martiornekoborda.com</t>
  </si>
  <si>
    <t xml:space="preserve">HOTEL PALACIO</t>
  </si>
  <si>
    <t xml:space="preserve">PLAÇA LUIS BALERDI, 2, BAJO</t>
  </si>
  <si>
    <t xml:space="preserve">31290</t>
  </si>
  <si>
    <t xml:space="preserve">ALLÍN/ALLIN</t>
  </si>
  <si>
    <t xml:space="preserve">948540545</t>
  </si>
  <si>
    <t xml:space="preserve">recepcion@palaciodosolivos.com</t>
  </si>
  <si>
    <t xml:space="preserve">palaciodosolivos.com</t>
  </si>
  <si>
    <t xml:space="preserve">HOTEL RURAL BEREAU</t>
  </si>
  <si>
    <t xml:space="preserve">BEREAU, 2 COMARCA DE BORTZIRIAK</t>
  </si>
  <si>
    <t xml:space="preserve">31770</t>
  </si>
  <si>
    <t xml:space="preserve">LESAKA</t>
  </si>
  <si>
    <t xml:space="preserve">948637570</t>
  </si>
  <si>
    <t xml:space="preserve">hotelruralbereau@gmail.com</t>
  </si>
  <si>
    <t xml:space="preserve">hotelruralbereau.com</t>
  </si>
  <si>
    <t xml:space="preserve">3ª CATEGORÍA</t>
  </si>
  <si>
    <t xml:space="preserve">PALACIO DE PUJADAS</t>
  </si>
  <si>
    <t xml:space="preserve">NAVARRO VILLOSLADA, 30 BAJO</t>
  </si>
  <si>
    <t xml:space="preserve">31230</t>
  </si>
  <si>
    <t xml:space="preserve">VIANA</t>
  </si>
  <si>
    <t xml:space="preserve">948646464</t>
  </si>
  <si>
    <t xml:space="preserve">info@palaciodepujadas.com</t>
  </si>
  <si>
    <t xml:space="preserve">palaciodepujadas.com</t>
  </si>
  <si>
    <t xml:space="preserve">HOTEL GUSTAVO ADOLFO BECQUER</t>
  </si>
  <si>
    <t xml:space="preserve">C/ EXTRAMUROS</t>
  </si>
  <si>
    <t xml:space="preserve">31593</t>
  </si>
  <si>
    <t xml:space="preserve">FITERO</t>
  </si>
  <si>
    <t xml:space="preserve">948776100</t>
  </si>
  <si>
    <t xml:space="preserve">direccion@balneariodefitero.es</t>
  </si>
  <si>
    <t xml:space="preserve">balneariodefitero.es</t>
  </si>
  <si>
    <t xml:space="preserve">ANTIGUO PALACIO DE ATIENZA</t>
  </si>
  <si>
    <t xml:space="preserve">PLAZA AGUSTÍN GONZÁLEZ MARTÍNEZ, 1 BAJO</t>
  </si>
  <si>
    <t xml:space="preserve">949 39 91 80</t>
  </si>
  <si>
    <t xml:space="preserve">administracion@palaciodeatienza.com</t>
  </si>
  <si>
    <t xml:space="preserve">palaciodeatienza.com</t>
  </si>
  <si>
    <t xml:space="preserve">PALACIO DE ATIENZA</t>
  </si>
  <si>
    <t xml:space="preserve">CJLA. SAN GIL, 47 BAJO</t>
  </si>
  <si>
    <t xml:space="preserve">949 39 91 80 </t>
  </si>
  <si>
    <t xml:space="preserve">informacion@palaciodeatienza.com</t>
  </si>
  <si>
    <t xml:space="preserve">TRYP GUADALAJARA</t>
  </si>
  <si>
    <t xml:space="preserve">AVENIDA EDUARDO GUITIÁN (CENTRO COMERCIAL FERIAL PLAZA), 7 BAJO; HOTEL MELIA CONFOR</t>
  </si>
  <si>
    <t xml:space="preserve">19002</t>
  </si>
  <si>
    <t xml:space="preserve">949209300</t>
  </si>
  <si>
    <t xml:space="preserve">tryp.guadalajara@melia.com</t>
  </si>
  <si>
    <t xml:space="preserve">hotelguadalajara.com</t>
  </si>
  <si>
    <t xml:space="preserve">EUROSTARS ASTORIA</t>
  </si>
  <si>
    <t xml:space="preserve">H/MA/00824</t>
  </si>
  <si>
    <t xml:space="preserve">AVENIDA COMANDANTE BENÍTEZ, 5 BAJO</t>
  </si>
  <si>
    <t xml:space="preserve">951014300</t>
  </si>
  <si>
    <t xml:space="preserve">info@eurostarsastoria.com</t>
  </si>
  <si>
    <t xml:space="preserve">eurostarsastoria.com</t>
  </si>
  <si>
    <t xml:space="preserve">HOTEL MANANTIALES</t>
  </si>
  <si>
    <t xml:space="preserve">H/MA/02050</t>
  </si>
  <si>
    <t xml:space="preserve">RÍO SALAZAR, 2 BAJO(BAR MARGU)</t>
  </si>
  <si>
    <t xml:space="preserve">951250672</t>
  </si>
  <si>
    <t xml:space="preserve">info@hotelmanantiales.com</t>
  </si>
  <si>
    <t xml:space="preserve">hotelmanantiales.com</t>
  </si>
  <si>
    <t xml:space="preserve">COMPLEJO PUEBLO EVITA</t>
  </si>
  <si>
    <t xml:space="preserve">C/ PALMITO, 7</t>
  </si>
  <si>
    <t xml:space="preserve">952 44 59 25</t>
  </si>
  <si>
    <t xml:space="preserve">sjp-82@hotmail.com</t>
  </si>
  <si>
    <t xml:space="preserve">richvaleresorts.com/</t>
  </si>
  <si>
    <t xml:space="preserve">MOLINA LARIO</t>
  </si>
  <si>
    <t xml:space="preserve">H/MA/01836</t>
  </si>
  <si>
    <t xml:space="preserve">C/ MOLINA LARIO, 20-22 BAJO; DUPLICADO 20-22</t>
  </si>
  <si>
    <t xml:space="preserve">952062002</t>
  </si>
  <si>
    <t xml:space="preserve">molinalario@galleryhoteles.com</t>
  </si>
  <si>
    <t xml:space="preserve">hotelmolinalario.com</t>
  </si>
  <si>
    <t xml:space="preserve">RESIDENCIA UNIVERSITARIA ALBERTO JIMENEZ FREUD</t>
  </si>
  <si>
    <t xml:space="preserve">PLAZA JOSÉ BERGAMÍN, 6 BAJO; RESIDENCIAL UNIVERSIDAD ALBERTO JIMENE</t>
  </si>
  <si>
    <t xml:space="preserve">952089200</t>
  </si>
  <si>
    <t xml:space="preserve">reservas@residenciachapor.com</t>
  </si>
  <si>
    <t xml:space="preserve">residenciachapor.com</t>
  </si>
  <si>
    <t xml:space="preserve">BEANBE MALAGA</t>
  </si>
  <si>
    <t xml:space="preserve">ATARAZANAS, 19</t>
  </si>
  <si>
    <t xml:space="preserve">952121910</t>
  </si>
  <si>
    <t xml:space="preserve">info@atarazanasmalaga.com</t>
  </si>
  <si>
    <t xml:space="preserve">atarazanasmalaga.com</t>
  </si>
  <si>
    <t xml:space="preserve">BAHIA MALAGA</t>
  </si>
  <si>
    <t xml:space="preserve">H/MA/00877</t>
  </si>
  <si>
    <t xml:space="preserve">SOMERA, 8 BAJO</t>
  </si>
  <si>
    <t xml:space="preserve">952229268</t>
  </si>
  <si>
    <t xml:space="preserve">bahiamalaga@sercotel.es</t>
  </si>
  <si>
    <t xml:space="preserve">hotelbahiamalaga.com</t>
  </si>
  <si>
    <t xml:space="preserve">HOTEL RESIDENCIA LAS AMERICAS</t>
  </si>
  <si>
    <t xml:space="preserve">H/MA/01195</t>
  </si>
  <si>
    <t xml:space="preserve">C/ CUARTELES, 66 1; EDIFICIO CANTABRIA</t>
  </si>
  <si>
    <t xml:space="preserve">952319374</t>
  </si>
  <si>
    <t xml:space="preserve">info@hotel-lasamericas.es</t>
  </si>
  <si>
    <t xml:space="preserve">hotel-lasamericas.es</t>
  </si>
  <si>
    <t xml:space="preserve">GUADALMEDINA</t>
  </si>
  <si>
    <t xml:space="preserve">H/MA/01870</t>
  </si>
  <si>
    <t xml:space="preserve">VIA PASILLO MATADERO, 16</t>
  </si>
  <si>
    <t xml:space="preserve">952365146</t>
  </si>
  <si>
    <t xml:space="preserve">reservas@hotelguadalmedina.es</t>
  </si>
  <si>
    <t xml:space="preserve">hotelguadalmedina.es</t>
  </si>
  <si>
    <t xml:space="preserve">RESIDENCIA MIAMI</t>
  </si>
  <si>
    <t xml:space="preserve">H/MA/00758</t>
  </si>
  <si>
    <t xml:space="preserve">ALADINO, 14 BAJO</t>
  </si>
  <si>
    <t xml:space="preserve">952378508</t>
  </si>
  <si>
    <t xml:space="preserve">reception@residencia-miami.com</t>
  </si>
  <si>
    <t xml:space="preserve">residencia-miami.com</t>
  </si>
  <si>
    <t xml:space="preserve">ROC FLAMINGO</t>
  </si>
  <si>
    <t xml:space="preserve">AVENIDA ISABEL MANOJA, 9 BAJO; EDIFICIO SAN FERNANDO</t>
  </si>
  <si>
    <t xml:space="preserve">952383855</t>
  </si>
  <si>
    <t xml:space="preserve">flamingo@roc-hotels.com</t>
  </si>
  <si>
    <t xml:space="preserve">hotelrocflamingo.com</t>
  </si>
  <si>
    <t xml:space="preserve">243</t>
  </si>
  <si>
    <t xml:space="preserve">HOTEL LOS JAZMINES</t>
  </si>
  <si>
    <t xml:space="preserve">H/MA/00659</t>
  </si>
  <si>
    <t xml:space="preserve">AVENIDA LIDO, 6 BAJO(LOTERIAS LOS JAZAMINES</t>
  </si>
  <si>
    <t xml:space="preserve">952385045</t>
  </si>
  <si>
    <t xml:space="preserve">recepcion@hotellosjazmines.com</t>
  </si>
  <si>
    <t xml:space="preserve">hotellosjazmines.com</t>
  </si>
  <si>
    <t xml:space="preserve">HOTEL LA BARRACUDA</t>
  </si>
  <si>
    <t xml:space="preserve">H/MA/01116</t>
  </si>
  <si>
    <t xml:space="preserve">AVENIDA DE ESPAÑA, 1</t>
  </si>
  <si>
    <t xml:space="preserve">952385400</t>
  </si>
  <si>
    <t xml:space="preserve">reservas@hotellabarracuda.com</t>
  </si>
  <si>
    <t xml:space="preserve">hotellabarracuda.com</t>
  </si>
  <si>
    <t xml:space="preserve">HOTEL MS TROPICANA</t>
  </si>
  <si>
    <t xml:space="preserve">H/MA/00092</t>
  </si>
  <si>
    <t xml:space="preserve">C/ EL TRÓPICO, 6</t>
  </si>
  <si>
    <t xml:space="preserve">952386600</t>
  </si>
  <si>
    <t xml:space="preserve">reservastropicana@mshoteles.com</t>
  </si>
  <si>
    <t xml:space="preserve">hotelmstropicana.com</t>
  </si>
  <si>
    <t xml:space="preserve">HOTEL RURAL MOLINO DE SANTILLÁN</t>
  </si>
  <si>
    <t xml:space="preserve">CARRETERA MACHARAVIAYA, KILOMETRO 3 BAJO</t>
  </si>
  <si>
    <t xml:space="preserve">952400949</t>
  </si>
  <si>
    <t xml:space="preserve">info@hotelruralmolinodentillán.com</t>
  </si>
  <si>
    <t xml:space="preserve">molinodesantillan.es</t>
  </si>
  <si>
    <t xml:space="preserve">MEDITERRÁNEO REAL</t>
  </si>
  <si>
    <t xml:space="preserve">C/ ANTONIO MACHADO, 25 BAJO; EDIFICIO MEDITERRANEO APARTAMENTO 3</t>
  </si>
  <si>
    <t xml:space="preserve">952479349</t>
  </si>
  <si>
    <t xml:space="preserve">info@mediterraneoreal.com</t>
  </si>
  <si>
    <t xml:space="preserve">mediterraneoreal.com</t>
  </si>
  <si>
    <t xml:space="preserve">CLUB PUERTA DEL SOL</t>
  </si>
  <si>
    <t xml:space="preserve">CARRETERA FUENGIROLA-MIJAS, KILOMETRO 4 BAJO(VILLA ISA)</t>
  </si>
  <si>
    <t xml:space="preserve">952485076</t>
  </si>
  <si>
    <t xml:space="preserve">info@clubpuertadelsol.com</t>
  </si>
  <si>
    <t xml:space="preserve">BALNEARIO</t>
  </si>
  <si>
    <t xml:space="preserve">H/MA/00064</t>
  </si>
  <si>
    <t xml:space="preserve">EXTRAMUROS, s/n BAJO; BALNEARIO</t>
  </si>
  <si>
    <t xml:space="preserve">29109</t>
  </si>
  <si>
    <t xml:space="preserve">TOLOX</t>
  </si>
  <si>
    <t xml:space="preserve">952487091</t>
  </si>
  <si>
    <t xml:space="preserve">info@balneario.com</t>
  </si>
  <si>
    <t xml:space="preserve">balneariodetolox.com</t>
  </si>
  <si>
    <t xml:space="preserve">PLAZA CAVANA</t>
  </si>
  <si>
    <t xml:space="preserve">H/MA/01321</t>
  </si>
  <si>
    <t xml:space="preserve">PLAZA CAVANA, 10</t>
  </si>
  <si>
    <t xml:space="preserve">952524000</t>
  </si>
  <si>
    <t xml:space="preserve">info@hotelplazacavana.com</t>
  </si>
  <si>
    <t xml:space="preserve">hotelplazacavana.com</t>
  </si>
  <si>
    <t xml:space="preserve">TOBOSO APAR - TURIS</t>
  </si>
  <si>
    <t xml:space="preserve">PLAZA BALCÓN DE EUROPA, s/n BAJO; DUPLICADO 4-6</t>
  </si>
  <si>
    <t xml:space="preserve">952527474</t>
  </si>
  <si>
    <t xml:space="preserve">info@tobosoaparthotel.com</t>
  </si>
  <si>
    <t xml:space="preserve">tobosoaparthotel.com</t>
  </si>
  <si>
    <t xml:space="preserve">HOTEL LAS PEDRIZAS</t>
  </si>
  <si>
    <t xml:space="preserve">H/MA/01216</t>
  </si>
  <si>
    <t xml:space="preserve">CARRETERA MADRID-MÁLAGA, KILOMETRO 527 BAJO</t>
  </si>
  <si>
    <t xml:space="preserve">29230</t>
  </si>
  <si>
    <t xml:space="preserve">952730850</t>
  </si>
  <si>
    <t xml:space="preserve">info@hotellaspedrizas.com</t>
  </si>
  <si>
    <t xml:space="preserve">RESORT PIERRE &amp; VACANCES TERRAZAS COSTA DEL SOL</t>
  </si>
  <si>
    <t xml:space="preserve">CARRETERA N-340, KILOMETRO 138 URBANIZACIÓN BAHIA DE LAS ROCAS</t>
  </si>
  <si>
    <t xml:space="preserve">952760680</t>
  </si>
  <si>
    <t xml:space="preserve">mlv@fr.groupepvcp.com</t>
  </si>
  <si>
    <t xml:space="preserve">pierreetvacances.com</t>
  </si>
  <si>
    <t xml:space="preserve">307</t>
  </si>
  <si>
    <t xml:space="preserve">GRANTVILLE ESPAÑA</t>
  </si>
  <si>
    <t xml:space="preserve">CONJUNTO RESIDENCIAL BENABOLA, 9 BAJO; DUPLICADO 9-11; LOCALES PUERTO BANU</t>
  </si>
  <si>
    <t xml:space="preserve">952815731</t>
  </si>
  <si>
    <t xml:space="preserve">info@grantvilleespaña.com</t>
  </si>
  <si>
    <t xml:space="preserve">CONJUNTO RESIDENCIAL BENABOLA, 2; B</t>
  </si>
  <si>
    <t xml:space="preserve">952818992</t>
  </si>
  <si>
    <t xml:space="preserve">HOTEL LOS DOLMENES</t>
  </si>
  <si>
    <t xml:space="preserve">H/MA/01990</t>
  </si>
  <si>
    <t xml:space="preserve">CARRETERA MÁLAGA, s/n CRUCE EL ROMERAL</t>
  </si>
  <si>
    <t xml:space="preserve">952845956</t>
  </si>
  <si>
    <t xml:space="preserve">info@hotellosdolmenes.com</t>
  </si>
  <si>
    <t xml:space="preserve">hotellosdolmenes.com</t>
  </si>
  <si>
    <t xml:space="preserve">HOTEL Y HOSTAL DOÑA CARMEN</t>
  </si>
  <si>
    <t xml:space="preserve">C/ NARANJA, 28 30</t>
  </si>
  <si>
    <t xml:space="preserve">952871994</t>
  </si>
  <si>
    <t xml:space="preserve">reservas@hoteldonacarmen.com</t>
  </si>
  <si>
    <t xml:space="preserve">hoteldonacarmen.com/</t>
  </si>
  <si>
    <t xml:space="preserve">LA POSADA DEL ANGEL</t>
  </si>
  <si>
    <t xml:space="preserve">H/MA/02351</t>
  </si>
  <si>
    <t xml:space="preserve">MESONES, 21 BAJO</t>
  </si>
  <si>
    <t xml:space="preserve">952881928</t>
  </si>
  <si>
    <t xml:space="preserve">info@laposadadelangel.net</t>
  </si>
  <si>
    <t xml:space="preserve">laposadadelangel.net</t>
  </si>
  <si>
    <t xml:space="preserve">COLINA DEL PARAISO</t>
  </si>
  <si>
    <t xml:space="preserve">C/ PINSAPO (URBANIZACIÓN PARAÍSO ALTO), s/n BAJO; URBANIZACIÓN PARAISO ALTO PARTIDA</t>
  </si>
  <si>
    <t xml:space="preserve">952884254</t>
  </si>
  <si>
    <t xml:space="preserve">info@colinadelparaiso.com</t>
  </si>
  <si>
    <t xml:space="preserve">HOTEL MÁGINA PLAZA</t>
  </si>
  <si>
    <t xml:space="preserve">CARRETERA TORRES-ALBÁNCHEZ DE MÁGINA, KILOMETRO 2, 8</t>
  </si>
  <si>
    <t xml:space="preserve">953363043</t>
  </si>
  <si>
    <t xml:space="preserve">hotelmaginaplaza@gmail.com</t>
  </si>
  <si>
    <t xml:space="preserve">hotelmaginaplaza.com</t>
  </si>
  <si>
    <t xml:space="preserve">HOTEL PLAZA MANJÓN</t>
  </si>
  <si>
    <t xml:space="preserve">H/JA/00489</t>
  </si>
  <si>
    <t xml:space="preserve">C/ CÁDIZ, s/n</t>
  </si>
  <si>
    <t xml:space="preserve">953451621</t>
  </si>
  <si>
    <t xml:space="preserve">salonesvictoria@hotmail.es</t>
  </si>
  <si>
    <t xml:space="preserve">hotelplazamanjon.com</t>
  </si>
  <si>
    <t xml:space="preserve">H/JA/00346</t>
  </si>
  <si>
    <t xml:space="preserve">CARRETERA JAÉN, 58</t>
  </si>
  <si>
    <t xml:space="preserve">23650</t>
  </si>
  <si>
    <t xml:space="preserve">TORREDONJIMENO</t>
  </si>
  <si>
    <t xml:space="preserve">953571855</t>
  </si>
  <si>
    <t xml:space="preserve">rubenjesusaceituno@hotmail.com</t>
  </si>
  <si>
    <t xml:space="preserve">SAN JULIAN</t>
  </si>
  <si>
    <t xml:space="preserve">H/JA/00690</t>
  </si>
  <si>
    <t xml:space="preserve">CARRETERA SIERRA, 9</t>
  </si>
  <si>
    <t xml:space="preserve">953727033</t>
  </si>
  <si>
    <t xml:space="preserve">hotelsanjulian@telefonica.net</t>
  </si>
  <si>
    <t xml:space="preserve">turismoencazorla.com</t>
  </si>
  <si>
    <t xml:space="preserve">HACIENDA LA LAGUNA</t>
  </si>
  <si>
    <t xml:space="preserve">H/JA/00563</t>
  </si>
  <si>
    <t xml:space="preserve">CARRETERA JAÉN, s/n BAJO(HACIENDA LA LAGUNA)</t>
  </si>
  <si>
    <t xml:space="preserve">23529</t>
  </si>
  <si>
    <t xml:space="preserve">953771005</t>
  </si>
  <si>
    <t xml:space="preserve">info@haciendalalaguna.com</t>
  </si>
  <si>
    <t xml:space="preserve">LAS CASAS DEL CONSUL</t>
  </si>
  <si>
    <t xml:space="preserve">PLAZA PLAZA CÁRMEN, 1 BAJO</t>
  </si>
  <si>
    <t xml:space="preserve">953795430</t>
  </si>
  <si>
    <t xml:space="preserve">info@lascasdelconsul.com</t>
  </si>
  <si>
    <t xml:space="preserve">lascasasdelconsul.es</t>
  </si>
  <si>
    <t xml:space="preserve">TROTAMUNDOS</t>
  </si>
  <si>
    <t xml:space="preserve">C/ BAILÉN, 12 BAJO</t>
  </si>
  <si>
    <t xml:space="preserve">954104173</t>
  </si>
  <si>
    <t xml:space="preserve">info@hosteltrotamundos.es</t>
  </si>
  <si>
    <t xml:space="preserve">hosteltrotamundos.es</t>
  </si>
  <si>
    <t xml:space="preserve">HOTEL CASAS DE SANTA CRUZ</t>
  </si>
  <si>
    <t xml:space="preserve">H/SE/01103</t>
  </si>
  <si>
    <t xml:space="preserve">PIMIENTA, 4 BAJO</t>
  </si>
  <si>
    <t xml:space="preserve">954227388</t>
  </si>
  <si>
    <t xml:space="preserve">hotel@casasdesantacruz.com</t>
  </si>
  <si>
    <t xml:space="preserve">casasdesantacruz.com</t>
  </si>
  <si>
    <t xml:space="preserve">LOS SEISES BY FONTECRUZ</t>
  </si>
  <si>
    <t xml:space="preserve">SEGOVIA, 6</t>
  </si>
  <si>
    <t xml:space="preserve">954229495</t>
  </si>
  <si>
    <t xml:space="preserve">recepcion@losseisesbyfontecruz.com</t>
  </si>
  <si>
    <t xml:space="preserve">VILLA DE LA PALMERA</t>
  </si>
  <si>
    <t xml:space="preserve">H/SE/01003</t>
  </si>
  <si>
    <t xml:space="preserve">AVENIDA PALMERA, 57 BAJO</t>
  </si>
  <si>
    <t xml:space="preserve">954238614</t>
  </si>
  <si>
    <t xml:space="preserve">info@villadelapalmera.com</t>
  </si>
  <si>
    <t xml:space="preserve">villadelapalmera.com</t>
  </si>
  <si>
    <t xml:space="preserve">ELVIRA PLAZA</t>
  </si>
  <si>
    <t xml:space="preserve">H/SE/01168</t>
  </si>
  <si>
    <t xml:space="preserve">PLAZA DOÑA ELVIRA, 5</t>
  </si>
  <si>
    <t xml:space="preserve">954308174</t>
  </si>
  <si>
    <t xml:space="preserve">info@hotelelviraplaza.com</t>
  </si>
  <si>
    <t xml:space="preserve">hotelelviraplaza.com</t>
  </si>
  <si>
    <t xml:space="preserve">HOTEL SEVILLA</t>
  </si>
  <si>
    <t xml:space="preserve">H/SE/00715</t>
  </si>
  <si>
    <t xml:space="preserve">DAOÍZ, 5 BAJO</t>
  </si>
  <si>
    <t xml:space="preserve">954384300</t>
  </si>
  <si>
    <t xml:space="preserve">info@hotelsevillaweb.es</t>
  </si>
  <si>
    <t xml:space="preserve">hotelesdesevilla.com</t>
  </si>
  <si>
    <t xml:space="preserve">CATALONIA SANTA JUSTA</t>
  </si>
  <si>
    <t xml:space="preserve">H/SE/00821</t>
  </si>
  <si>
    <t xml:space="preserve">C/ JOSÉ LAGUILLO, 8</t>
  </si>
  <si>
    <t xml:space="preserve">954411111</t>
  </si>
  <si>
    <t xml:space="preserve">santajusta.direccion@hoteles-catalonia.es</t>
  </si>
  <si>
    <t xml:space="preserve">SEVILLA SANTA JUSTA</t>
  </si>
  <si>
    <t xml:space="preserve">C/ JUAN DE VERA, 20</t>
  </si>
  <si>
    <t xml:space="preserve">954413628</t>
  </si>
  <si>
    <t xml:space="preserve">contacto@sevillasantajusta.es</t>
  </si>
  <si>
    <t xml:space="preserve">sevillasantajusta.es</t>
  </si>
  <si>
    <t xml:space="preserve">EME CATEDRAL</t>
  </si>
  <si>
    <t xml:space="preserve">H/SE/01084</t>
  </si>
  <si>
    <t xml:space="preserve">ALEMANES, 27 BAJO</t>
  </si>
  <si>
    <t xml:space="preserve">954560000</t>
  </si>
  <si>
    <t xml:space="preserve">media@mercerhoteles.com</t>
  </si>
  <si>
    <t xml:space="preserve">emecatedralhotel.com</t>
  </si>
  <si>
    <t xml:space="preserve">AGUILA INN SEVILLA</t>
  </si>
  <si>
    <t xml:space="preserve">MANUEL GONZALO MATEU (BELLAVISTA), 65</t>
  </si>
  <si>
    <t xml:space="preserve">954680106</t>
  </si>
  <si>
    <t xml:space="preserve">raphael.thiebaut@hotmail.fr</t>
  </si>
  <si>
    <t xml:space="preserve">aguilainnsevilla.com</t>
  </si>
  <si>
    <t xml:space="preserve">LA PUERTA DE PALACIO</t>
  </si>
  <si>
    <t xml:space="preserve">H/SE/01323</t>
  </si>
  <si>
    <t xml:space="preserve">C/ MIGUEL MAÑARA, 8</t>
  </si>
  <si>
    <t xml:space="preserve">954827101</t>
  </si>
  <si>
    <t xml:space="preserve">reservas@laalcobadepalacio.es</t>
  </si>
  <si>
    <t xml:space="preserve">lapuertadepalacio.es</t>
  </si>
  <si>
    <t xml:space="preserve">PATIO DE LA CARTUJA</t>
  </si>
  <si>
    <t xml:space="preserve">LUMBRERAS, 8-10</t>
  </si>
  <si>
    <t xml:space="preserve">954900200</t>
  </si>
  <si>
    <t xml:space="preserve">reservas@patiodelacartuja.com</t>
  </si>
  <si>
    <t xml:space="preserve">patiodelacartuja.com</t>
  </si>
  <si>
    <t xml:space="preserve">PATIO DE LA ALAMEDA</t>
  </si>
  <si>
    <t xml:space="preserve">H/SE/01169</t>
  </si>
  <si>
    <t xml:space="preserve">ALAMEDA HÉRCULES, 56 BAJO</t>
  </si>
  <si>
    <t xml:space="preserve">954904999</t>
  </si>
  <si>
    <t xml:space="preserve">reservas@patiodelaalameda.com</t>
  </si>
  <si>
    <t xml:space="preserve">patiodelaalameda.com</t>
  </si>
  <si>
    <t xml:space="preserve">CASA DE COLÓN</t>
  </si>
  <si>
    <t xml:space="preserve">H/SE/01229</t>
  </si>
  <si>
    <t xml:space="preserve">C/ HERNANDO COLÓN, 3 BAJO</t>
  </si>
  <si>
    <t xml:space="preserve">955117828</t>
  </si>
  <si>
    <t xml:space="preserve">reservas@hotelcasadecolon.com</t>
  </si>
  <si>
    <t xml:space="preserve">hotelcasadecolon.com</t>
  </si>
  <si>
    <t xml:space="preserve">GRAN HOTEL SOLUCAR</t>
  </si>
  <si>
    <t xml:space="preserve">H/SE/00812</t>
  </si>
  <si>
    <t xml:space="preserve">CARRETERA SEVILLA-HUELVA (A-8076), KILOMETRO 537 A-472</t>
  </si>
  <si>
    <t xml:space="preserve">41800</t>
  </si>
  <si>
    <t xml:space="preserve">SANLÚCAR LA MAYOR</t>
  </si>
  <si>
    <t xml:space="preserve">955703408</t>
  </si>
  <si>
    <t xml:space="preserve">info@granhotelsolucar.com</t>
  </si>
  <si>
    <t xml:space="preserve">granhotelsolucar.com</t>
  </si>
  <si>
    <t xml:space="preserve">MANANTIAL DE ROYA</t>
  </si>
  <si>
    <t xml:space="preserve">H/SE/01026</t>
  </si>
  <si>
    <t xml:space="preserve">PASEO ROYA, s/n</t>
  </si>
  <si>
    <t xml:space="preserve">955915780</t>
  </si>
  <si>
    <t xml:space="preserve">carmenpozogomez@hotmail.es</t>
  </si>
  <si>
    <t xml:space="preserve">estepa.com/hotelroya</t>
  </si>
  <si>
    <t xml:space="preserve">ANFITEATRO ROMANO</t>
  </si>
  <si>
    <t xml:space="preserve">H/SE/00964</t>
  </si>
  <si>
    <t xml:space="preserve">AVENIDA EXTREMADURA, 13</t>
  </si>
  <si>
    <t xml:space="preserve">41970</t>
  </si>
  <si>
    <t xml:space="preserve">SANTIPONCE</t>
  </si>
  <si>
    <t xml:space="preserve">955996704</t>
  </si>
  <si>
    <t xml:space="preserve">hanfiteatroromano@gmail.com</t>
  </si>
  <si>
    <t xml:space="preserve">anfiteatroromano.com</t>
  </si>
  <si>
    <t xml:space="preserve">HOTEL MARIANTONIA</t>
  </si>
  <si>
    <t xml:space="preserve">AVENIDA PESCADORES, 5</t>
  </si>
  <si>
    <t xml:space="preserve">956101741</t>
  </si>
  <si>
    <t xml:space="preserve">info@hotelmariantonia.com</t>
  </si>
  <si>
    <t xml:space="preserve">hotelmariantonia.com</t>
  </si>
  <si>
    <t xml:space="preserve">HOTEL BELLAS ARTES</t>
  </si>
  <si>
    <t xml:space="preserve">PLAZA ARROYO, 45 BAJO</t>
  </si>
  <si>
    <t xml:space="preserve">956348430</t>
  </si>
  <si>
    <t xml:space="preserve">info@hotelbellasartes.com</t>
  </si>
  <si>
    <t xml:space="preserve">HOTEL LOS HELECHOS</t>
  </si>
  <si>
    <t xml:space="preserve">H/CA/00780</t>
  </si>
  <si>
    <t xml:space="preserve">PLAZA MADRE DE DIOS, 9 BAJO</t>
  </si>
  <si>
    <t xml:space="preserve">956361349</t>
  </si>
  <si>
    <t xml:space="preserve">info@hotelloshelechos.com</t>
  </si>
  <si>
    <t xml:space="preserve">hotelloshelechos.com</t>
  </si>
  <si>
    <t xml:space="preserve">EL PERRO DE PATERNA</t>
  </si>
  <si>
    <t xml:space="preserve">H/CA/01121</t>
  </si>
  <si>
    <t xml:space="preserve">PLAZA CONSTITUCIÓN, 6</t>
  </si>
  <si>
    <t xml:space="preserve">11178</t>
  </si>
  <si>
    <t xml:space="preserve">PATERNA DE RIVERA</t>
  </si>
  <si>
    <t xml:space="preserve">956416047</t>
  </si>
  <si>
    <t xml:space="preserve">informacion@hr-elperrodepaterna.com</t>
  </si>
  <si>
    <t xml:space="preserve">elperrodepaterna.com</t>
  </si>
  <si>
    <t xml:space="preserve">LA ALMADRABA</t>
  </si>
  <si>
    <t xml:space="preserve">H/CA/00918</t>
  </si>
  <si>
    <t xml:space="preserve">MARÍA LUISA, 13-15 BAJO</t>
  </si>
  <si>
    <t xml:space="preserve">956439332</t>
  </si>
  <si>
    <t xml:space="preserve">info@hotelesalmadraba.com</t>
  </si>
  <si>
    <t xml:space="preserve">hotelesalmadraba.com</t>
  </si>
  <si>
    <t xml:space="preserve">MELIA SANCTI PETRI</t>
  </si>
  <si>
    <t xml:space="preserve">URBANIZACIÓN NOVO SANCTI-PETRI, s/n BAJO</t>
  </si>
  <si>
    <t xml:space="preserve">956491200</t>
  </si>
  <si>
    <t xml:space="preserve">reservas.spetri@melia.com</t>
  </si>
  <si>
    <t xml:space="preserve">meliasanctipetri.com</t>
  </si>
  <si>
    <t xml:space="preserve">216</t>
  </si>
  <si>
    <t xml:space="preserve">PUERTOBAHÍA HOTEL</t>
  </si>
  <si>
    <t xml:space="preserve">H/CA/00624</t>
  </si>
  <si>
    <t xml:space="preserve">AVENIDA PAZ, 38 BAJO; LOCAL 3-PUERTO BAHIA</t>
  </si>
  <si>
    <t xml:space="preserve">956562721</t>
  </si>
  <si>
    <t xml:space="preserve">reservas@hotelpuertobahia.com</t>
  </si>
  <si>
    <t xml:space="preserve">hotelpuertobahia.com</t>
  </si>
  <si>
    <t xml:space="preserve">329</t>
  </si>
  <si>
    <t xml:space="preserve">LAS CAMELIAS</t>
  </si>
  <si>
    <t xml:space="preserve">H/CA/00434</t>
  </si>
  <si>
    <t xml:space="preserve">AVENIDA MAR DEL SUR, 16</t>
  </si>
  <si>
    <t xml:space="preserve">11312</t>
  </si>
  <si>
    <t xml:space="preserve">956615065</t>
  </si>
  <si>
    <t xml:space="preserve">info@hotellascamelias.com</t>
  </si>
  <si>
    <t xml:space="preserve">hotellascamelias.com</t>
  </si>
  <si>
    <t xml:space="preserve">AC HOTEL ALGECIRAS</t>
  </si>
  <si>
    <t xml:space="preserve">H/CA/01240</t>
  </si>
  <si>
    <t xml:space="preserve">CARRETERA RINCONCILLO, s/n ESQUINA / HERMANOS PORTILLA</t>
  </si>
  <si>
    <t xml:space="preserve">11204</t>
  </si>
  <si>
    <t xml:space="preserve">956635060</t>
  </si>
  <si>
    <t xml:space="preserve">acalgeciras@ac-hotels.com</t>
  </si>
  <si>
    <t xml:space="preserve">hotelacalgeciras.com</t>
  </si>
  <si>
    <t xml:space="preserve">GUADACORTE PARK</t>
  </si>
  <si>
    <t xml:space="preserve">H/CA/00594</t>
  </si>
  <si>
    <t xml:space="preserve">CARRETERA CÁDIZ-MÁLAGA, KILOMETRO 113 AUTOVIA E 15 A 7 SALIDA 113B</t>
  </si>
  <si>
    <t xml:space="preserve">956677500</t>
  </si>
  <si>
    <t xml:space="preserve">reservas@hotelguadacortepark.com</t>
  </si>
  <si>
    <t xml:space="preserve">guadacorteparksa.com</t>
  </si>
  <si>
    <t xml:space="preserve">HOLIDAY INN EXPRESS CAMPO DE GIBRALTAR - BARRIOS</t>
  </si>
  <si>
    <t xml:space="preserve">CARRETERA CENTRAL TÉRMICA (POLIGONO INSDUSTRIAL PALMONES), s/n BAJO</t>
  </si>
  <si>
    <t xml:space="preserve">11379</t>
  </si>
  <si>
    <t xml:space="preserve">956678661</t>
  </si>
  <si>
    <t xml:space="preserve">info@hiealgeciras.es</t>
  </si>
  <si>
    <t xml:space="preserve">expressgibraltar.com</t>
  </si>
  <si>
    <t xml:space="preserve">POSADA VAGAMUNDOS</t>
  </si>
  <si>
    <t xml:space="preserve">C/ MAR CANTÁBRICO, 5</t>
  </si>
  <si>
    <t xml:space="preserve">956684942</t>
  </si>
  <si>
    <t xml:space="preserve">teresaynicolas@hotmail.com</t>
  </si>
  <si>
    <t xml:space="preserve">posadavagamundos.com</t>
  </si>
  <si>
    <t xml:space="preserve">LA ALMORAIMA</t>
  </si>
  <si>
    <t xml:space="preserve">H/CA/00768</t>
  </si>
  <si>
    <t xml:space="preserve">C/ ALGECIRAS, s/n BAJO</t>
  </si>
  <si>
    <t xml:space="preserve">11350</t>
  </si>
  <si>
    <t xml:space="preserve">CASTELLAR DE LA FRONTERA</t>
  </si>
  <si>
    <t xml:space="preserve">956693002</t>
  </si>
  <si>
    <t xml:space="preserve">recepcion@laalmoraimahotel.com</t>
  </si>
  <si>
    <t xml:space="preserve">laalmoraimahotel.com</t>
  </si>
  <si>
    <t xml:space="preserve">HOTEL LA FONDA DEL CALIFÁ</t>
  </si>
  <si>
    <t xml:space="preserve">H/CA/01003</t>
  </si>
  <si>
    <t xml:space="preserve">CORREDERA, 83 BAJO</t>
  </si>
  <si>
    <t xml:space="preserve">956700057</t>
  </si>
  <si>
    <t xml:space="preserve">info@hotelfondacalifa.com</t>
  </si>
  <si>
    <t xml:space="preserve">hotelfondacalifa.com</t>
  </si>
  <si>
    <t xml:space="preserve">CLUB MEDITERRANEO</t>
  </si>
  <si>
    <t xml:space="preserve">CARRETERA PUERTO DE SANTA MARÍA-ROTA, s/n BAJO</t>
  </si>
  <si>
    <t xml:space="preserve">956853761</t>
  </si>
  <si>
    <t xml:space="preserve">info@clubmediterraneo.com</t>
  </si>
  <si>
    <t xml:space="preserve">L´BOUTIQUE TARIFA</t>
  </si>
  <si>
    <t xml:space="preserve">C/ SAN SEBASTIÁN, 37</t>
  </si>
  <si>
    <t xml:space="preserve">956922557</t>
  </si>
  <si>
    <t xml:space="preserve">info@l´boutiquetarifa.com</t>
  </si>
  <si>
    <t xml:space="preserve">PATRIA CHICA</t>
  </si>
  <si>
    <t xml:space="preserve">H/CO/00806</t>
  </si>
  <si>
    <t xml:space="preserve">C/ CARRERA DE LAS MONJAS, 47</t>
  </si>
  <si>
    <t xml:space="preserve">14800</t>
  </si>
  <si>
    <t xml:space="preserve">957058385</t>
  </si>
  <si>
    <t xml:space="preserve">info@hotelpatriachica.com</t>
  </si>
  <si>
    <t xml:space="preserve">hotelpatriachica.com</t>
  </si>
  <si>
    <t xml:space="preserve">HESPERIA CÓRDOBA</t>
  </si>
  <si>
    <t xml:space="preserve">H/CO/00600</t>
  </si>
  <si>
    <t xml:space="preserve">AVENIDA FRAY ALBINO, 1 BAJO; HOTEL HESPERIA CORDOB</t>
  </si>
  <si>
    <t xml:space="preserve">14009</t>
  </si>
  <si>
    <t xml:space="preserve">957421042</t>
  </si>
  <si>
    <t xml:space="preserve">reservations@hesperia.com</t>
  </si>
  <si>
    <t xml:space="preserve">hesperia-cordoba.com</t>
  </si>
  <si>
    <t xml:space="preserve">POSADA DE VALLINA</t>
  </si>
  <si>
    <t xml:space="preserve">H/CO/00648</t>
  </si>
  <si>
    <t xml:space="preserve">CORREGIDOR LUIS DE LA CERDA, 83 BAJO</t>
  </si>
  <si>
    <t xml:space="preserve">957498750</t>
  </si>
  <si>
    <t xml:space="preserve">reservas@hhposadadevallina.es</t>
  </si>
  <si>
    <t xml:space="preserve">hhposadadevallina.es</t>
  </si>
  <si>
    <t xml:space="preserve">HOTEL LAS MONETRAS</t>
  </si>
  <si>
    <t xml:space="preserve">POLIGONO INSDUSTRIAL AL ENCINA, s/n BAJO</t>
  </si>
  <si>
    <t xml:space="preserve">14230</t>
  </si>
  <si>
    <t xml:space="preserve">VILLANUEVA DEL REY</t>
  </si>
  <si>
    <t xml:space="preserve">957589084</t>
  </si>
  <si>
    <t xml:space="preserve">info@hotellasmonteras.com</t>
  </si>
  <si>
    <t xml:space="preserve">hotellasmonteras.com</t>
  </si>
  <si>
    <t xml:space="preserve">LAS ALBERCAS DE CONCHAR</t>
  </si>
  <si>
    <t xml:space="preserve">HUERTECILLA, 7 BAJO</t>
  </si>
  <si>
    <t xml:space="preserve">18659</t>
  </si>
  <si>
    <t xml:space="preserve">VILLAMENA</t>
  </si>
  <si>
    <t xml:space="preserve">958 777 105</t>
  </si>
  <si>
    <t xml:space="preserve">albercasdeconchar@hotmail.es</t>
  </si>
  <si>
    <t xml:space="preserve">albercasdeconchar.es</t>
  </si>
  <si>
    <t xml:space="preserve">HOTEL WELL AND COME</t>
  </si>
  <si>
    <t xml:space="preserve">CARRER GIRONA, 158</t>
  </si>
  <si>
    <t xml:space="preserve">958174730</t>
  </si>
  <si>
    <t xml:space="preserve">info@hotelwellandcome.com</t>
  </si>
  <si>
    <t xml:space="preserve">hotelwellandcome.com</t>
  </si>
  <si>
    <t xml:space="preserve">HOTEL CASA DEL CAPITEL NAZARÍ</t>
  </si>
  <si>
    <t xml:space="preserve">H/GR/01216</t>
  </si>
  <si>
    <t xml:space="preserve">CUESTA ACEITUNEROS, 6 BAJO; URBANIZACIÓN VILLAS BLANCAS</t>
  </si>
  <si>
    <t xml:space="preserve">958215260</t>
  </si>
  <si>
    <t xml:space="preserve">info@hotelcasacapitel.com</t>
  </si>
  <si>
    <t xml:space="preserve">hotelcasacapitel.com</t>
  </si>
  <si>
    <t xml:space="preserve">PLAZA NUEVA HOTEL</t>
  </si>
  <si>
    <t xml:space="preserve">H/GR/01181</t>
  </si>
  <si>
    <t xml:space="preserve">IMPRENTA, 2</t>
  </si>
  <si>
    <t xml:space="preserve">958215273</t>
  </si>
  <si>
    <t xml:space="preserve">info@hotel-plazanueva.com</t>
  </si>
  <si>
    <t xml:space="preserve">hotel-plazanueva.com</t>
  </si>
  <si>
    <t xml:space="preserve">HOTEL CASA MORISCA</t>
  </si>
  <si>
    <t xml:space="preserve">H/GR/01178</t>
  </si>
  <si>
    <t xml:space="preserve">CUESTA DE LA VICTORIA, 9 BAJO</t>
  </si>
  <si>
    <t xml:space="preserve">958221100</t>
  </si>
  <si>
    <t xml:space="preserve">reservas@hotelcasamorisca.com</t>
  </si>
  <si>
    <t xml:space="preserve">hotelcasamorisca.com</t>
  </si>
  <si>
    <t xml:space="preserve">HOTEL PHILADELFIA</t>
  </si>
  <si>
    <t xml:space="preserve">H/GR/01021</t>
  </si>
  <si>
    <t xml:space="preserve">C/ BAZA, s/n PARCELA 4</t>
  </si>
  <si>
    <t xml:space="preserve">958430344</t>
  </si>
  <si>
    <t xml:space="preserve">reservas@hotelphiladelfia.com</t>
  </si>
  <si>
    <t xml:space="preserve">hotelphiladelfia.com</t>
  </si>
  <si>
    <t xml:space="preserve">TOCINA II ALBOLOTE</t>
  </si>
  <si>
    <t xml:space="preserve">C/ MONTEFRÍO, 1</t>
  </si>
  <si>
    <t xml:space="preserve">958430433</t>
  </si>
  <si>
    <t xml:space="preserve">info@tocinaiialbolote.com</t>
  </si>
  <si>
    <t xml:space="preserve">REYES ZIRÍES</t>
  </si>
  <si>
    <t xml:space="preserve">H/GR/01464</t>
  </si>
  <si>
    <t xml:space="preserve">AUTOVIA A-92, KILOMETRO 239</t>
  </si>
  <si>
    <t xml:space="preserve">958430538</t>
  </si>
  <si>
    <t xml:space="preserve">reservas@hotelreyesziries.com</t>
  </si>
  <si>
    <t xml:space="preserve">hotelreyesziries.com</t>
  </si>
  <si>
    <t xml:space="preserve">LA CASA DE LA TRINIDAD</t>
  </si>
  <si>
    <t xml:space="preserve">H/GR/01379</t>
  </si>
  <si>
    <t xml:space="preserve">CAPUCHINAS, 2 BAJO</t>
  </si>
  <si>
    <t xml:space="preserve">958536033</t>
  </si>
  <si>
    <t xml:space="preserve">reservas@casadelatrinidad.com</t>
  </si>
  <si>
    <t xml:space="preserve">casadelatrinidad.com</t>
  </si>
  <si>
    <t xml:space="preserve">MARI CARMEN</t>
  </si>
  <si>
    <t xml:space="preserve">H/GR/00788</t>
  </si>
  <si>
    <t xml:space="preserve">AVENIDA MARIANA PINEDA, 61 BAJO; HOTEL CARMEN GUADIX</t>
  </si>
  <si>
    <t xml:space="preserve">958661500</t>
  </si>
  <si>
    <t xml:space="preserve">reservas@hotelcarmenguadix.es</t>
  </si>
  <si>
    <t xml:space="preserve">hotelcarmenguadix.es</t>
  </si>
  <si>
    <t xml:space="preserve">MÁRTIRES DE LA CRUZADA, 28</t>
  </si>
  <si>
    <t xml:space="preserve">958702732</t>
  </si>
  <si>
    <t xml:space="preserve">info@cagrande.com</t>
  </si>
  <si>
    <t xml:space="preserve">hostalcasagrande.es/</t>
  </si>
  <si>
    <t xml:space="preserve">HOTEL RURAL LA POSADA</t>
  </si>
  <si>
    <t xml:space="preserve">PLAZA SAN JOSÉ, 3</t>
  </si>
  <si>
    <t xml:space="preserve">958736906</t>
  </si>
  <si>
    <t xml:space="preserve">info@hotelrurallapoda.com</t>
  </si>
  <si>
    <t xml:space="preserve">MECINA FONDALES</t>
  </si>
  <si>
    <t xml:space="preserve">C/ FUENTE, 2 BAJO</t>
  </si>
  <si>
    <t xml:space="preserve">18414</t>
  </si>
  <si>
    <t xml:space="preserve">LA TAHA</t>
  </si>
  <si>
    <t xml:space="preserve">958766254</t>
  </si>
  <si>
    <t xml:space="preserve">victor@hoteldemecina.com</t>
  </si>
  <si>
    <t xml:space="preserve">hoteldemecina.com.es</t>
  </si>
  <si>
    <t xml:space="preserve">H/GR/01079</t>
  </si>
  <si>
    <t xml:space="preserve">PASEO MARITIMO, 57-59 BAJO</t>
  </si>
  <si>
    <t xml:space="preserve">958857528</t>
  </si>
  <si>
    <t xml:space="preserve">info@nroque.com</t>
  </si>
  <si>
    <t xml:space="preserve">hotelesalpujarra.com</t>
  </si>
  <si>
    <t xml:space="preserve">URBAN DREAM NEVADA</t>
  </si>
  <si>
    <t xml:space="preserve">H/GR/01205</t>
  </si>
  <si>
    <t xml:space="preserve">C/ BENJAMÍN FRANKLIN, 3</t>
  </si>
  <si>
    <t xml:space="preserve">18100</t>
  </si>
  <si>
    <t xml:space="preserve">ARMILLA</t>
  </si>
  <si>
    <t xml:space="preserve">958985020</t>
  </si>
  <si>
    <t xml:space="preserve">bookingnevada@urbandreamhotels.com</t>
  </si>
  <si>
    <t xml:space="preserve">urbandreamnevada.com</t>
  </si>
  <si>
    <t xml:space="preserve">LOS CASTAÑOS</t>
  </si>
  <si>
    <t xml:space="preserve">H/HU/00507</t>
  </si>
  <si>
    <t xml:space="preserve">AVENIDA HUELVA, 5 BAJO; HOTEL LOS CASTAÑOS</t>
  </si>
  <si>
    <t xml:space="preserve">959126300</t>
  </si>
  <si>
    <t xml:space="preserve">info@loscastanoshotel.com</t>
  </si>
  <si>
    <t xml:space="preserve">loscastanoshotel.com</t>
  </si>
  <si>
    <t xml:space="preserve">VALSEQUILLO</t>
  </si>
  <si>
    <t xml:space="preserve">H/HU/00611</t>
  </si>
  <si>
    <t xml:space="preserve">CARRETERA ANTILLA, KILOMETRO 2 BAJO; HOTEL</t>
  </si>
  <si>
    <t xml:space="preserve">21440</t>
  </si>
  <si>
    <t xml:space="preserve">959380591</t>
  </si>
  <si>
    <t xml:space="preserve">reservas@hotelvalsequillo.net</t>
  </si>
  <si>
    <t xml:space="preserve">hotelvalsequillo.net</t>
  </si>
  <si>
    <t xml:space="preserve">GRAN HOTEL DEL COTO</t>
  </si>
  <si>
    <t xml:space="preserve">H/HU/00488</t>
  </si>
  <si>
    <t xml:space="preserve">SECTOR DUNAS (SECTOR D-FASE II), s/n BAJO</t>
  </si>
  <si>
    <t xml:space="preserve">959440017</t>
  </si>
  <si>
    <t xml:space="preserve">reservas@granhoteldelcoto.com</t>
  </si>
  <si>
    <t xml:space="preserve">granhoteldelcoto.com</t>
  </si>
  <si>
    <t xml:space="preserve">466</t>
  </si>
  <si>
    <t xml:space="preserve">HOTEL HUGO BEACH</t>
  </si>
  <si>
    <t xml:space="preserve">C/ CULLERA, 8</t>
  </si>
  <si>
    <t xml:space="preserve">960265885</t>
  </si>
  <si>
    <t xml:space="preserve">reservashugobeach@gmail.com</t>
  </si>
  <si>
    <t xml:space="preserve">hugobeach.es/contact</t>
  </si>
  <si>
    <t xml:space="preserve">MERAKI ROOMS</t>
  </si>
  <si>
    <t xml:space="preserve">PASEO COLÓN, 33</t>
  </si>
  <si>
    <t xml:space="preserve">46139</t>
  </si>
  <si>
    <t xml:space="preserve">LA POBLA DE FARNALS</t>
  </si>
  <si>
    <t xml:space="preserve">960306565</t>
  </si>
  <si>
    <t xml:space="preserve">recepcion@merakibeachhotel.com</t>
  </si>
  <si>
    <t xml:space="preserve">merakibeachhotel.com</t>
  </si>
  <si>
    <t xml:space="preserve">EDELWEISS IBERICA</t>
  </si>
  <si>
    <t xml:space="preserve">C/ MARIÀ BENLLIURE, 1</t>
  </si>
  <si>
    <t xml:space="preserve">961373716</t>
  </si>
  <si>
    <t xml:space="preserve">info@edelweissiberica.com</t>
  </si>
  <si>
    <t xml:space="preserve">HOTEL LA CARRETA</t>
  </si>
  <si>
    <t xml:space="preserve">AUTOVIA A-3 SALIDA 334 MADRID - VALENCIA</t>
  </si>
  <si>
    <t xml:space="preserve">46370</t>
  </si>
  <si>
    <t xml:space="preserve">CHIVA</t>
  </si>
  <si>
    <t xml:space="preserve">961805400</t>
  </si>
  <si>
    <t xml:space="preserve">reservas@hotel-lacarreta.com</t>
  </si>
  <si>
    <t xml:space="preserve">hotel-lacarreta.com/</t>
  </si>
  <si>
    <t xml:space="preserve">ILUNION HOTELS VALENCIA 3</t>
  </si>
  <si>
    <t xml:space="preserve">C/ VALLE DE AYORA, 5</t>
  </si>
  <si>
    <t xml:space="preserve">961868100</t>
  </si>
  <si>
    <t xml:space="preserve">reservasvalencia3@ilunionhotels.com</t>
  </si>
  <si>
    <t xml:space="preserve">ilunionvalencia3.com</t>
  </si>
  <si>
    <t xml:space="preserve">AVENIDA GRAU, 67</t>
  </si>
  <si>
    <t xml:space="preserve">46701</t>
  </si>
  <si>
    <t xml:space="preserve">962 87 31 43</t>
  </si>
  <si>
    <t xml:space="preserve">info@hotellosnaranjos.com</t>
  </si>
  <si>
    <t xml:space="preserve">HOSTAL CASANOVA</t>
  </si>
  <si>
    <t xml:space="preserve">CARRER JOAN FUSTER, 19 BAJO</t>
  </si>
  <si>
    <t xml:space="preserve">46250</t>
  </si>
  <si>
    <t xml:space="preserve">L'ALCÚDIA</t>
  </si>
  <si>
    <t xml:space="preserve">962540184</t>
  </si>
  <si>
    <t xml:space="preserve">jvcasanova@hotmail.es</t>
  </si>
  <si>
    <t xml:space="preserve">hostalcasanovasl.com</t>
  </si>
  <si>
    <t xml:space="preserve">COMPLEJO TURISTICO LA PINADA</t>
  </si>
  <si>
    <t xml:space="preserve">CARRETERA BURGOS, KILOMETRO 3</t>
  </si>
  <si>
    <t xml:space="preserve">46500</t>
  </si>
  <si>
    <t xml:space="preserve">SAGUNTO/SAGUNT</t>
  </si>
  <si>
    <t xml:space="preserve">962660850</t>
  </si>
  <si>
    <t xml:space="preserve">contacto@complejolapinada.com</t>
  </si>
  <si>
    <t xml:space="preserve">complejolapinada.com</t>
  </si>
  <si>
    <t xml:space="preserve">PRINCIPAL HOTELES DEL MEDITERRANEO</t>
  </si>
  <si>
    <t xml:space="preserve">CARRER CLOT DE LA MOTA, 38</t>
  </si>
  <si>
    <t xml:space="preserve">962846566</t>
  </si>
  <si>
    <t xml:space="preserve">direccion@principalhoteles.com</t>
  </si>
  <si>
    <t xml:space="preserve">principalhoteles.com</t>
  </si>
  <si>
    <t xml:space="preserve">PENSIÓN ÚRSULA</t>
  </si>
  <si>
    <t xml:space="preserve">CARRER JOANOT MARTORELL, 2 (PLAYA DE TAVERNES)</t>
  </si>
  <si>
    <t xml:space="preserve">46760</t>
  </si>
  <si>
    <t xml:space="preserve">TAVERNES DE LA VALLDIGNA</t>
  </si>
  <si>
    <t xml:space="preserve">962884767</t>
  </si>
  <si>
    <t xml:space="preserve">info@pensiónúrsula.com</t>
  </si>
  <si>
    <t xml:space="preserve">hotelvillaursula.com</t>
  </si>
  <si>
    <t xml:space="preserve">HOTEL ILUNION AQUA 3</t>
  </si>
  <si>
    <t xml:space="preserve">LUIS GARCÍA-BERLANGA MARTÍ (DOCTOR CINE), 19-21 BAJO</t>
  </si>
  <si>
    <t xml:space="preserve">963187101</t>
  </si>
  <si>
    <t xml:space="preserve">reservasaqua3@confortel.com</t>
  </si>
  <si>
    <t xml:space="preserve">confortelhoteles.com</t>
  </si>
  <si>
    <t xml:space="preserve">PIO XII APARTMENTS VALENCIA</t>
  </si>
  <si>
    <t xml:space="preserve">AVENIDA PÍO XII, 9-11</t>
  </si>
  <si>
    <t xml:space="preserve">963233316</t>
  </si>
  <si>
    <t xml:space="preserve">recepcion@pioxiiapartments.com</t>
  </si>
  <si>
    <t xml:space="preserve">pioxiiapartments.com</t>
  </si>
  <si>
    <t xml:space="preserve">VALENCIA SUITS YOU B&amp;B</t>
  </si>
  <si>
    <t xml:space="preserve">C/ XIMÉNEZ DE SANDOVAL, 8</t>
  </si>
  <si>
    <t xml:space="preserve">963236654</t>
  </si>
  <si>
    <t xml:space="preserve">valenciasuitsyou@gmail.com</t>
  </si>
  <si>
    <t xml:space="preserve">valenciasuitsyou.com</t>
  </si>
  <si>
    <t xml:space="preserve">HOTEL VILLACARLOS</t>
  </si>
  <si>
    <t xml:space="preserve">AVENIDA PUERTO, 60 BAJO</t>
  </si>
  <si>
    <t xml:space="preserve">963307500</t>
  </si>
  <si>
    <t xml:space="preserve">hotelvillacarlos@hotelvillacarlos.com</t>
  </si>
  <si>
    <t xml:space="preserve">hotelvillacarlos.com</t>
  </si>
  <si>
    <t xml:space="preserve">ACTEON HOTEL</t>
  </si>
  <si>
    <t xml:space="preserve">VICENTE BELTRÁN GRIMAL, 2 BAJO(HOTEL ABBA)</t>
  </si>
  <si>
    <t xml:space="preserve">963310707</t>
  </si>
  <si>
    <t xml:space="preserve">info@acteonhotel.com</t>
  </si>
  <si>
    <t xml:space="preserve">abba-acteonhotel.com</t>
  </si>
  <si>
    <t xml:space="preserve">CONQUERIDOR</t>
  </si>
  <si>
    <t xml:space="preserve">C/ CERVANTES, 9 BAJO</t>
  </si>
  <si>
    <t xml:space="preserve">46007</t>
  </si>
  <si>
    <t xml:space="preserve">963522883</t>
  </si>
  <si>
    <t xml:space="preserve">reservas@hotelconqueridor.com</t>
  </si>
  <si>
    <t xml:space="preserve">hotelconqueridor.com</t>
  </si>
  <si>
    <t xml:space="preserve">CASAGROSSA DE VILAFAMES</t>
  </si>
  <si>
    <t xml:space="preserve">NOU, 15 BAJO</t>
  </si>
  <si>
    <t xml:space="preserve">12192</t>
  </si>
  <si>
    <t xml:space="preserve">VILAFAMÉS</t>
  </si>
  <si>
    <t xml:space="preserve">964329938</t>
  </si>
  <si>
    <t xml:space="preserve">casarural@eljardinvertical.com</t>
  </si>
  <si>
    <t xml:space="preserve">eljardinvertical.com</t>
  </si>
  <si>
    <t xml:space="preserve">INTUR BONAIRE</t>
  </si>
  <si>
    <t xml:space="preserve">AVENIDA GIMENO TOMÁS, 3</t>
  </si>
  <si>
    <t xml:space="preserve">964392480</t>
  </si>
  <si>
    <t xml:space="preserve">bonaire@intur.com</t>
  </si>
  <si>
    <t xml:space="preserve">hotelinturbonaire.es</t>
  </si>
  <si>
    <t xml:space="preserve">HOTEL CRYSTAL PARK</t>
  </si>
  <si>
    <t xml:space="preserve">CARRETERA N-340, KILOMETRO 1048, 200 BAJO</t>
  </si>
  <si>
    <t xml:space="preserve">964401122</t>
  </si>
  <si>
    <t xml:space="preserve">info@hotelcrystalpark.com</t>
  </si>
  <si>
    <t xml:space="preserve">hotelcrystalpark.com</t>
  </si>
  <si>
    <t xml:space="preserve">GRAN HOTEL LAS FUENTES</t>
  </si>
  <si>
    <t xml:space="preserve">AVENIDA FUENTES, 26 BAJO</t>
  </si>
  <si>
    <t xml:space="preserve">964414400</t>
  </si>
  <si>
    <t xml:space="preserve">info@granhotellasfuentes.com</t>
  </si>
  <si>
    <t xml:space="preserve">fantasia-hoteles.com</t>
  </si>
  <si>
    <t xml:space="preserve">203</t>
  </si>
  <si>
    <t xml:space="preserve">LOS PINOS</t>
  </si>
  <si>
    <t xml:space="preserve">BALNEARIO FUENTE EN SEGURES, s/n BAJO; HOTEL LOS PINOS</t>
  </si>
  <si>
    <t xml:space="preserve">964431311</t>
  </si>
  <si>
    <t xml:space="preserve">informacion@lospinosbenassal.com</t>
  </si>
  <si>
    <t xml:space="preserve">lospinosbenassal.com</t>
  </si>
  <si>
    <t xml:space="preserve">GRAVINA CINCO</t>
  </si>
  <si>
    <t xml:space="preserve">GRAVINA, 5</t>
  </si>
  <si>
    <t xml:space="preserve">965147317</t>
  </si>
  <si>
    <t xml:space="preserve">info@hotelgravinacinco.es</t>
  </si>
  <si>
    <t xml:space="preserve">hotelgravinacinco.es</t>
  </si>
  <si>
    <t xml:space="preserve">HOTEL MONTEPIEDRA</t>
  </si>
  <si>
    <t xml:space="preserve">C/ CIELO, 16</t>
  </si>
  <si>
    <t xml:space="preserve">965320300</t>
  </si>
  <si>
    <t xml:space="preserve">direccion@hotelmontepiedra.com</t>
  </si>
  <si>
    <t xml:space="preserve">hotelmontepiedra.com</t>
  </si>
  <si>
    <t xml:space="preserve">CARRER CARTAGENA, 26 BAJO</t>
  </si>
  <si>
    <t xml:space="preserve">965729407</t>
  </si>
  <si>
    <t xml:space="preserve">info@hotelmediterraneo.es</t>
  </si>
  <si>
    <t xml:space="preserve">hotelmediterraneo.es</t>
  </si>
  <si>
    <t xml:space="preserve">HOSTELERIA ABORDO</t>
  </si>
  <si>
    <t xml:space="preserve">MARQUÉS DE CAMPO, 60 BAJO(PUERTA 13)</t>
  </si>
  <si>
    <t xml:space="preserve">965786235</t>
  </si>
  <si>
    <t xml:space="preserve">info@hosteleriaabordo.com</t>
  </si>
  <si>
    <t xml:space="preserve">SOL Y MAR</t>
  </si>
  <si>
    <t xml:space="preserve">C/ BENIDORM, 3 BAJO</t>
  </si>
  <si>
    <t xml:space="preserve">965839515</t>
  </si>
  <si>
    <t xml:space="preserve">info@granhotelsolymar.com</t>
  </si>
  <si>
    <t xml:space="preserve">granhotelsolymar.com</t>
  </si>
  <si>
    <t xml:space="preserve">HOTEL BAHÍA CALPE</t>
  </si>
  <si>
    <t xml:space="preserve">AVENIDA VALENCIA, 24</t>
  </si>
  <si>
    <t xml:space="preserve">965839702</t>
  </si>
  <si>
    <t xml:space="preserve">recepcion.bahia-calpe@groupepvcp.com</t>
  </si>
  <si>
    <t xml:space="preserve">278</t>
  </si>
  <si>
    <t xml:space="preserve">MAGIC AQUA ROCK GARDENS</t>
  </si>
  <si>
    <t xml:space="preserve">BONN, 6 BAJO</t>
  </si>
  <si>
    <t xml:space="preserve">965851175</t>
  </si>
  <si>
    <t xml:space="preserve">recepciongardens@hoteles-costablanca.com</t>
  </si>
  <si>
    <t xml:space="preserve">magiccostablanca.com</t>
  </si>
  <si>
    <t xml:space="preserve">BENILUX</t>
  </si>
  <si>
    <t xml:space="preserve">AVENIDA PANAMÁ, 5 BAJO; HOTEL GENILUX</t>
  </si>
  <si>
    <t xml:space="preserve">965857118</t>
  </si>
  <si>
    <t xml:space="preserve">benilux@hotelbeniluxpark.com</t>
  </si>
  <si>
    <t xml:space="preserve">hotelbeniluxpark.com</t>
  </si>
  <si>
    <t xml:space="preserve">HOTEL SOL Y SOMBRA</t>
  </si>
  <si>
    <t xml:space="preserve">FLORIDA, 7 BAJO (LOCAL 2)</t>
  </si>
  <si>
    <t xml:space="preserve">965857300</t>
  </si>
  <si>
    <t xml:space="preserve">centralreservas@medinahoteles.com</t>
  </si>
  <si>
    <t xml:space="preserve">hotelsolysombra.com/</t>
  </si>
  <si>
    <t xml:space="preserve">FINCA RONESA</t>
  </si>
  <si>
    <t xml:space="preserve">CAMINO PANTANO, s/n</t>
  </si>
  <si>
    <t xml:space="preserve">966181064</t>
  </si>
  <si>
    <t xml:space="preserve">info@fincarone.com</t>
  </si>
  <si>
    <t xml:space="preserve">hotelfincaronesa.com</t>
  </si>
  <si>
    <t xml:space="preserve">ONA OGISAKA GARDEN</t>
  </si>
  <si>
    <t xml:space="preserve">CARRER AQUARI (SORTS DE LA MAR), 3</t>
  </si>
  <si>
    <t xml:space="preserve">966421100</t>
  </si>
  <si>
    <t xml:space="preserve">ogisaka.garden@onagrup.net</t>
  </si>
  <si>
    <t xml:space="preserve">onaogisakagarden.com</t>
  </si>
  <si>
    <t xml:space="preserve">HOTEL SOLYMAR</t>
  </si>
  <si>
    <t xml:space="preserve">AVENIDA MEDITERRÁNEO, 180 BAJO; RESTAURANT SOLYMAR</t>
  </si>
  <si>
    <t xml:space="preserve">03738</t>
  </si>
  <si>
    <t xml:space="preserve">966461919</t>
  </si>
  <si>
    <t xml:space="preserve">gabriellull@btb.es</t>
  </si>
  <si>
    <t xml:space="preserve">hotelsolymarjavea.es</t>
  </si>
  <si>
    <t xml:space="preserve">TERRA MÍTICA</t>
  </si>
  <si>
    <t xml:space="preserve">PARTIDA MORALET, s/n</t>
  </si>
  <si>
    <t xml:space="preserve">966816700</t>
  </si>
  <si>
    <t xml:space="preserve">reservas@grandluxorhotel.com</t>
  </si>
  <si>
    <t xml:space="preserve">grandluxorhotels.com</t>
  </si>
  <si>
    <t xml:space="preserve">LEVANTE CLUB</t>
  </si>
  <si>
    <t xml:space="preserve">AVENIDA DOCTOR SEVERO OCHOA, 3 B; BAJO; HOTEL LEVANTE</t>
  </si>
  <si>
    <t xml:space="preserve">966830000</t>
  </si>
  <si>
    <t xml:space="preserve">reception.lclub@hotelesbcl.com</t>
  </si>
  <si>
    <t xml:space="preserve">hotellevanteclub.com</t>
  </si>
  <si>
    <t xml:space="preserve">TOSSAL D´ALTEA</t>
  </si>
  <si>
    <t xml:space="preserve">PARTIDA PLA DEL CASTLL, 96 BAJO</t>
  </si>
  <si>
    <t xml:space="preserve">966883183</t>
  </si>
  <si>
    <t xml:space="preserve">info@hoteltossalaltea.com</t>
  </si>
  <si>
    <t xml:space="preserve">hoteltossalaltea.com</t>
  </si>
  <si>
    <t xml:space="preserve">CABO CERVERA</t>
  </si>
  <si>
    <t xml:space="preserve">CARRETERA MATA-TORREVIEJA (N-332), s/n</t>
  </si>
  <si>
    <t xml:space="preserve">03188</t>
  </si>
  <si>
    <t xml:space="preserve">966921717</t>
  </si>
  <si>
    <t xml:space="preserve">info@cabocervera.com</t>
  </si>
  <si>
    <t xml:space="preserve">hotelcabocervera.com</t>
  </si>
  <si>
    <t xml:space="preserve">PALACIO BUENAVISTA</t>
  </si>
  <si>
    <t xml:space="preserve">IGLESIA, 2 ESQUINA C/ PÁRROCO LUIS ANDÚJAR</t>
  </si>
  <si>
    <t xml:space="preserve">967187588</t>
  </si>
  <si>
    <t xml:space="preserve">hotel@palaciobuenavista.es</t>
  </si>
  <si>
    <t xml:space="preserve">palaciobuenavista.es</t>
  </si>
  <si>
    <t xml:space="preserve">HOTEL UNIVERSIDAD</t>
  </si>
  <si>
    <t xml:space="preserve">AVENIDA ESPAÑA, 71 BAJO(HOTEL UNIVERSIDAD)</t>
  </si>
  <si>
    <t xml:space="preserve">02008</t>
  </si>
  <si>
    <t xml:space="preserve">967505798</t>
  </si>
  <si>
    <t xml:space="preserve">info@hoteluniversidad.com</t>
  </si>
  <si>
    <t xml:space="preserve">hoteluniversidad.com</t>
  </si>
  <si>
    <t xml:space="preserve">PENSION LOS CISNES</t>
  </si>
  <si>
    <t xml:space="preserve">PASEO MARITIMO DE CASTELLAR, 19</t>
  </si>
  <si>
    <t xml:space="preserve">30860</t>
  </si>
  <si>
    <t xml:space="preserve">MAZARRÓN</t>
  </si>
  <si>
    <t xml:space="preserve">968153122</t>
  </si>
  <si>
    <t xml:space="preserve">reservas@pensionloscisnes.com</t>
  </si>
  <si>
    <t xml:space="preserve">pensionloscisnes.com</t>
  </si>
  <si>
    <t xml:space="preserve">APARTAMENTOS SOL TRITÓN</t>
  </si>
  <si>
    <t xml:space="preserve">AVENIDA DON JOSÉ ALARCÓN (ORD. BAHÍA), 180</t>
  </si>
  <si>
    <t xml:space="preserve">968155715</t>
  </si>
  <si>
    <t xml:space="preserve">correo@grupolameseguera.com</t>
  </si>
  <si>
    <t xml:space="preserve">grupolameseguera.com</t>
  </si>
  <si>
    <t xml:space="preserve">HOTEL PLAYA GRANDE</t>
  </si>
  <si>
    <t xml:space="preserve">AVENIDA CASTELLAR (PLAYA GRANDE), 19 BAJO; PLAYA GRANDE</t>
  </si>
  <si>
    <t xml:space="preserve">correo@hotel-playagrande.com</t>
  </si>
  <si>
    <t xml:space="preserve">LA PUNTICA</t>
  </si>
  <si>
    <t xml:space="preserve">C/ ANDALUCÍA, 1</t>
  </si>
  <si>
    <t xml:space="preserve">968181451</t>
  </si>
  <si>
    <t xml:space="preserve">info@pensionlapuntica.com</t>
  </si>
  <si>
    <t xml:space="preserve">pensionlapuntica.com</t>
  </si>
  <si>
    <t xml:space="preserve">HOTEL CASA EMILIO</t>
  </si>
  <si>
    <t xml:space="preserve">ALAMEDA COLÓN, 9</t>
  </si>
  <si>
    <t xml:space="preserve">968220631</t>
  </si>
  <si>
    <t xml:space="preserve">hotel@hotelcasaemilio.com</t>
  </si>
  <si>
    <t xml:space="preserve">hotelcasaemilio.com/</t>
  </si>
  <si>
    <t xml:space="preserve">HOTEL CARTAGENERA</t>
  </si>
  <si>
    <t xml:space="preserve">JARA, 32 BAJO</t>
  </si>
  <si>
    <t xml:space="preserve">30201</t>
  </si>
  <si>
    <t xml:space="preserve">968502504</t>
  </si>
  <si>
    <t xml:space="preserve">info@hotelcartagenera.com</t>
  </si>
  <si>
    <t xml:space="preserve">HOTEL CARTAGONOVA &amp; SPA</t>
  </si>
  <si>
    <t xml:space="preserve">MARCOS REDONDO, 3 BAJO( HOTEL CARTAGO NOVA)</t>
  </si>
  <si>
    <t xml:space="preserve">968504200</t>
  </si>
  <si>
    <t xml:space="preserve">eclubitalia@hotelbb.com</t>
  </si>
  <si>
    <t xml:space="preserve">hotelcartagonova.com</t>
  </si>
  <si>
    <t xml:space="preserve">SERENA GOLF</t>
  </si>
  <si>
    <t xml:space="preserve">C/ INFANTA CRISTINA, 44 BAJO</t>
  </si>
  <si>
    <t xml:space="preserve">968584133</t>
  </si>
  <si>
    <t xml:space="preserve">info@serenagolf.com</t>
  </si>
  <si>
    <t xml:space="preserve">serenagolfresort.com</t>
  </si>
  <si>
    <t xml:space="preserve">HOTEL TORRECOBIJO</t>
  </si>
  <si>
    <t xml:space="preserve">C/ SANGONERA LA VERDE, PARCELA 3, 3</t>
  </si>
  <si>
    <t xml:space="preserve">968818335</t>
  </si>
  <si>
    <t xml:space="preserve">info@torrecobijo.es</t>
  </si>
  <si>
    <t xml:space="preserve">hoteltorrecobijo.com</t>
  </si>
  <si>
    <t xml:space="preserve">HOTEL LA MESEGUERA</t>
  </si>
  <si>
    <t xml:space="preserve">TRAVESIA MAYOR, 75</t>
  </si>
  <si>
    <t xml:space="preserve">30150</t>
  </si>
  <si>
    <t xml:space="preserve">968840043</t>
  </si>
  <si>
    <t xml:space="preserve">lameseguera@gmail.com</t>
  </si>
  <si>
    <t xml:space="preserve">RURAL BALLESTEROS</t>
  </si>
  <si>
    <t xml:space="preserve">URBANIZACIÓN SEÑORÍO DEL PINAR, 8 BAJO</t>
  </si>
  <si>
    <t xml:space="preserve">969273462</t>
  </si>
  <si>
    <t xml:space="preserve">info@ruralballesteros.com</t>
  </si>
  <si>
    <t xml:space="preserve">NAO CATEDRAL BOUTIQUE HOTEL</t>
  </si>
  <si>
    <t xml:space="preserve">CARRER JOSEP MARIA QUADRADO, 29</t>
  </si>
  <si>
    <t xml:space="preserve">971 387 831</t>
  </si>
  <si>
    <t xml:space="preserve">info@hotelnaocatedral.com</t>
  </si>
  <si>
    <t xml:space="preserve">hotelnaocatedral.com</t>
  </si>
  <si>
    <t xml:space="preserve">ROC LAGO PARK</t>
  </si>
  <si>
    <t xml:space="preserve">ALISOS, s/n URBANIZACIÓN CALA´N BOSCH</t>
  </si>
  <si>
    <t xml:space="preserve">971050800</t>
  </si>
  <si>
    <t xml:space="preserve">administracion@roc-hotels.com</t>
  </si>
  <si>
    <t xml:space="preserve">hotelroclagopark.com</t>
  </si>
  <si>
    <t xml:space="preserve">ANTIC HOTEL ESPAÑA</t>
  </si>
  <si>
    <t xml:space="preserve">CARRER MELIA, 1 ESQUINA BISBE TAIXAQUET</t>
  </si>
  <si>
    <t xml:space="preserve">07620</t>
  </si>
  <si>
    <t xml:space="preserve">971120424</t>
  </si>
  <si>
    <t xml:space="preserve">info@antichotelespaña.com</t>
  </si>
  <si>
    <t xml:space="preserve">FRESH APARTHOTEL JUNGLA</t>
  </si>
  <si>
    <t xml:space="preserve">GALEÓN, 13</t>
  </si>
  <si>
    <t xml:space="preserve">971130967</t>
  </si>
  <si>
    <t xml:space="preserve">BCM HOTEL MALLORCA</t>
  </si>
  <si>
    <t xml:space="preserve">C/ BLANC, 7</t>
  </si>
  <si>
    <t xml:space="preserve">971131293</t>
  </si>
  <si>
    <t xml:space="preserve">callcentre@gchmallorca.com</t>
  </si>
  <si>
    <t xml:space="preserve">bcmhotelmallorca.com</t>
  </si>
  <si>
    <t xml:space="preserve">CASTELL SON CLARET</t>
  </si>
  <si>
    <t xml:space="preserve">CARRETERA CAPDELLÀ-GALILEA, KILOMETRO 1, 7</t>
  </si>
  <si>
    <t xml:space="preserve">07196</t>
  </si>
  <si>
    <t xml:space="preserve">971138629</t>
  </si>
  <si>
    <t xml:space="preserve">info@castellsonclaret.com</t>
  </si>
  <si>
    <t xml:space="preserve">castellsonclaret.com</t>
  </si>
  <si>
    <t xml:space="preserve">MENORCA BINIBECA BY PIERRE &amp; VACANCES PREMIUM ADULTS ONLY</t>
  </si>
  <si>
    <t xml:space="preserve">PASSEIG LA MAR, s/n</t>
  </si>
  <si>
    <t xml:space="preserve">971151078</t>
  </si>
  <si>
    <t xml:space="preserve">info@menorcabinibecabypierre&amp;vacancespremiumadultsonly.com</t>
  </si>
  <si>
    <t xml:space="preserve">HOTEL CALA GALDANA &amp; VILLAS DE ALJANDAR</t>
  </si>
  <si>
    <t xml:space="preserve">PASSEIG RIU, 4 BAJO</t>
  </si>
  <si>
    <t xml:space="preserve">971154500</t>
  </si>
  <si>
    <t xml:space="preserve">info@hotelcalagaldana.com</t>
  </si>
  <si>
    <t xml:space="preserve">hotelcalagaldana.com</t>
  </si>
  <si>
    <t xml:space="preserve">204</t>
  </si>
  <si>
    <t xml:space="preserve">HOSTAL PUNTA PRIMA</t>
  </si>
  <si>
    <t xml:space="preserve">CARRER MAJOR (PUNTA PRIMA), 20</t>
  </si>
  <si>
    <t xml:space="preserve">971159340</t>
  </si>
  <si>
    <t xml:space="preserve">info@hostalpuntaprima.com</t>
  </si>
  <si>
    <t xml:space="preserve">FINCA HOTEL SON POU</t>
  </si>
  <si>
    <t xml:space="preserve">LLOC VOLTA 2, 77</t>
  </si>
  <si>
    <t xml:space="preserve">07209</t>
  </si>
  <si>
    <t xml:space="preserve">971185683</t>
  </si>
  <si>
    <t xml:space="preserve">info@finca-hotel-sonpou-felanitx.com</t>
  </si>
  <si>
    <t xml:space="preserve">fincahotelsonpou.com</t>
  </si>
  <si>
    <t xml:space="preserve">POSADA TERRA SANTA</t>
  </si>
  <si>
    <t xml:space="preserve">CARRER POSADA TERRA SANTA, 5 BAJO</t>
  </si>
  <si>
    <t xml:space="preserve">971214742</t>
  </si>
  <si>
    <t xml:space="preserve">info@posadaterrasanta.com</t>
  </si>
  <si>
    <t xml:space="preserve">posadaterrasanta.com</t>
  </si>
  <si>
    <t xml:space="preserve">HOTEL MARINA PLAYA DE PALMA</t>
  </si>
  <si>
    <t xml:space="preserve">CARRER TOQUIO, 2 BAJO; HOTEL</t>
  </si>
  <si>
    <t xml:space="preserve">971261111</t>
  </si>
  <si>
    <t xml:space="preserve">hotel@hotelmarinaplaya.com</t>
  </si>
  <si>
    <t xml:space="preserve">hotelmarinaplaya.com</t>
  </si>
  <si>
    <t xml:space="preserve">GARBI IBIZA &amp; SPA</t>
  </si>
  <si>
    <t xml:space="preserve">CARRER LA MURTA, 5 BAJO; APARTAMENTOS GARBI</t>
  </si>
  <si>
    <t xml:space="preserve">971300007</t>
  </si>
  <si>
    <t xml:space="preserve">info@garbi-hotel.com</t>
  </si>
  <si>
    <t xml:space="preserve">hotelgarbi-ibiza.com</t>
  </si>
  <si>
    <t xml:space="preserve">298</t>
  </si>
  <si>
    <t xml:space="preserve">HOTEL TORRE DEL MAR</t>
  </si>
  <si>
    <t xml:space="preserve">CARRER CARLES ROMAN FERRER, 1, s/n (PLATJA D´EN BOSSA)</t>
  </si>
  <si>
    <t xml:space="preserve">971303050</t>
  </si>
  <si>
    <t xml:space="preserve">reservas@hoteltorredelmar.com</t>
  </si>
  <si>
    <t xml:space="preserve">hoteltorredelmar.com</t>
  </si>
  <si>
    <t xml:space="preserve">217</t>
  </si>
  <si>
    <t xml:space="preserve">MARINA BOTAFOCH</t>
  </si>
  <si>
    <t xml:space="preserve">PASSEIG JOAN CARLES I, s/n</t>
  </si>
  <si>
    <t xml:space="preserve">971311711</t>
  </si>
  <si>
    <t xml:space="preserve">info@anchorageibiza.com</t>
  </si>
  <si>
    <t xml:space="preserve">marinabotafochsl.com</t>
  </si>
  <si>
    <t xml:space="preserve">ARGOS</t>
  </si>
  <si>
    <t xml:space="preserve">CARRER MOLA, s/n PLATJA TALAMANCA</t>
  </si>
  <si>
    <t xml:space="preserve">971312162</t>
  </si>
  <si>
    <t xml:space="preserve">argos@sibiza.com</t>
  </si>
  <si>
    <t xml:space="preserve">hotelargos-ibiza.com</t>
  </si>
  <si>
    <t xml:space="preserve">NATIVO HOTEL IBIZA</t>
  </si>
  <si>
    <t xml:space="preserve">C/ CLAVELLS, 24</t>
  </si>
  <si>
    <t xml:space="preserve">971319991</t>
  </si>
  <si>
    <t xml:space="preserve">marketing@nativohotelibiza.com</t>
  </si>
  <si>
    <t xml:space="preserve">nativohotelibiza.com</t>
  </si>
  <si>
    <t xml:space="preserve">FIVE FLOWERS HOTEL &amp; SPA FORMENTERA</t>
  </si>
  <si>
    <t xml:space="preserve">CARRER FONOLL MARÍ, 84 51</t>
  </si>
  <si>
    <t xml:space="preserve">971328160</t>
  </si>
  <si>
    <t xml:space="preserve">info@fiveflowershotel.com</t>
  </si>
  <si>
    <t xml:space="preserve">fiveflowershotel.com</t>
  </si>
  <si>
    <t xml:space="preserve">HOTEL CARIBE</t>
  </si>
  <si>
    <t xml:space="preserve">PLAYA ES CANAR, 0, s/n</t>
  </si>
  <si>
    <t xml:space="preserve">971330252</t>
  </si>
  <si>
    <t xml:space="preserve">reservas@hotelcaribeibiza.com</t>
  </si>
  <si>
    <t xml:space="preserve">hotelcaribeibiza.com</t>
  </si>
  <si>
    <t xml:space="preserve">265</t>
  </si>
  <si>
    <t xml:space="preserve">ALUA HAWAII IBIZA</t>
  </si>
  <si>
    <t xml:space="preserve">C/ EMBARCADOR, s/n BAJO; HOTEL HAWAI</t>
  </si>
  <si>
    <t xml:space="preserve">971340562</t>
  </si>
  <si>
    <t xml:space="preserve">reservas.hawaiiibiza@aluahotels.com</t>
  </si>
  <si>
    <t xml:space="preserve">hotelhawaiiibiza.com</t>
  </si>
  <si>
    <t xml:space="preserve">SA TALAIA</t>
  </si>
  <si>
    <t xml:space="preserve">B. CAN BONED (SES PAISSES), s/n BAJO(ES PUIG)</t>
  </si>
  <si>
    <t xml:space="preserve">971341557</t>
  </si>
  <si>
    <t xml:space="preserve">info@satalaiaibiza.com</t>
  </si>
  <si>
    <t xml:space="preserve">DON PEPE</t>
  </si>
  <si>
    <t xml:space="preserve">CARRER GENERAL BALANZAT, 13 BAJO; HOTEL COLINA</t>
  </si>
  <si>
    <t xml:space="preserve">971346677</t>
  </si>
  <si>
    <t xml:space="preserve">info@donpepe.com</t>
  </si>
  <si>
    <t xml:space="preserve">rincondepepe.online/</t>
  </si>
  <si>
    <t xml:space="preserve">DEL ALMIRANTE</t>
  </si>
  <si>
    <t xml:space="preserve">CARRETERA MAHÓN-ES CASTELL, s/n BAJO; HOTEL ALMIRANTE</t>
  </si>
  <si>
    <t xml:space="preserve">971362704</t>
  </si>
  <si>
    <t xml:space="preserve">menorca.net/almirant</t>
  </si>
  <si>
    <t xml:space="preserve">EUROHOTEL</t>
  </si>
  <si>
    <t xml:space="preserve">CARRER SANTA CECÍLIA, 41</t>
  </si>
  <si>
    <t xml:space="preserve">971369246</t>
  </si>
  <si>
    <t xml:space="preserve">eurohotel.menorca@gmail.com</t>
  </si>
  <si>
    <t xml:space="preserve">eurohotelmenorca.com</t>
  </si>
  <si>
    <t xml:space="preserve">SES SUCRERES</t>
  </si>
  <si>
    <t xml:space="preserve">CARRER SANT JOAN, 15</t>
  </si>
  <si>
    <t xml:space="preserve">07750</t>
  </si>
  <si>
    <t xml:space="preserve">FERRERIES</t>
  </si>
  <si>
    <t xml:space="preserve">971374192</t>
  </si>
  <si>
    <t xml:space="preserve">info@hotelsessucreres.com</t>
  </si>
  <si>
    <t xml:space="preserve">hotelsessucreres.com</t>
  </si>
  <si>
    <t xml:space="preserve">HOME HOTEL MENORCA</t>
  </si>
  <si>
    <t xml:space="preserve">CARRER SANT SEBASTIÀ, 4 BAJO</t>
  </si>
  <si>
    <t xml:space="preserve">971380576</t>
  </si>
  <si>
    <t xml:space="preserve">info@homehotelmenorca.com</t>
  </si>
  <si>
    <t xml:space="preserve">homehotelmenorca.com</t>
  </si>
  <si>
    <t xml:space="preserve">USHUAÏA IBIZA BEACH HOTEL</t>
  </si>
  <si>
    <t xml:space="preserve">PLATJA D'EN BOSSA, 10</t>
  </si>
  <si>
    <t xml:space="preserve">971396710</t>
  </si>
  <si>
    <t xml:space="preserve">FIESTA CLUB PALM BEACH</t>
  </si>
  <si>
    <t xml:space="preserve">PLATJA D'EN BOSSA, 1 BAJO(POL-2 SECTOR 1-9566)</t>
  </si>
  <si>
    <t xml:space="preserve">971396717</t>
  </si>
  <si>
    <t xml:space="preserve">PALLADIUM PALACE IBIZA RESORT</t>
  </si>
  <si>
    <t xml:space="preserve">CARRER PARDAL CIRER, s/n BAJO; POLIGONO 2-SECENTRO COMERCIAL 1-9562</t>
  </si>
  <si>
    <t xml:space="preserve">971396783</t>
  </si>
  <si>
    <t xml:space="preserve">411</t>
  </si>
  <si>
    <t xml:space="preserve">CLUB BAHAMAS IBIZA</t>
  </si>
  <si>
    <t xml:space="preserve">PLATJA D'EN BOSSA, 753 APARTADO DE CORREOS</t>
  </si>
  <si>
    <t xml:space="preserve">971396807</t>
  </si>
  <si>
    <t xml:space="preserve">info@clubbahamasibiza.com</t>
  </si>
  <si>
    <t xml:space="preserve">489</t>
  </si>
  <si>
    <t xml:space="preserve">HOTEL IPANEMA BEACH</t>
  </si>
  <si>
    <t xml:space="preserve">CARRER ANTONI MARIA ALCOVER 0 ILLES BALEARS</t>
  </si>
  <si>
    <t xml:space="preserve">971441450</t>
  </si>
  <si>
    <t xml:space="preserve">reservas@hotelipanemabeach.es</t>
  </si>
  <si>
    <t xml:space="preserve">hotelipanemabeach.es</t>
  </si>
  <si>
    <t xml:space="preserve">CALMA CAN PASTILLA</t>
  </si>
  <si>
    <t xml:space="preserve">CARRER SANT BARTOMEU, 10 BAJO; HOTEL ISLA DORADA</t>
  </si>
  <si>
    <t xml:space="preserve">971441697</t>
  </si>
  <si>
    <t xml:space="preserve">info@calmacanpastilla.com</t>
  </si>
  <si>
    <t xml:space="preserve">SAGITARIO PLAYA</t>
  </si>
  <si>
    <t xml:space="preserve">CARRER MURADA D'ARTRUTX, 17 BAJO</t>
  </si>
  <si>
    <t xml:space="preserve">971480368</t>
  </si>
  <si>
    <t xml:space="preserve">sagitarioplayasl.com</t>
  </si>
  <si>
    <t xml:space="preserve">MON BOUTIQUE HOTEL</t>
  </si>
  <si>
    <t xml:space="preserve">CARRER ANTONI MAURA, s/n 38</t>
  </si>
  <si>
    <t xml:space="preserve">971533000</t>
  </si>
  <si>
    <t xml:space="preserve">monboutiquehotel.com</t>
  </si>
  <si>
    <t xml:space="preserve">ROC CAROLINA</t>
  </si>
  <si>
    <t xml:space="preserve">AVENIDA PROVENÇALS, 11</t>
  </si>
  <si>
    <t xml:space="preserve">971563158</t>
  </si>
  <si>
    <t xml:space="preserve">carolina@roc-hotels.com</t>
  </si>
  <si>
    <t xml:space="preserve">hotelroccarolina.com</t>
  </si>
  <si>
    <t xml:space="preserve">LLAUT PALACE</t>
  </si>
  <si>
    <t xml:space="preserve">AVINGUDA AMÉRICA, 2</t>
  </si>
  <si>
    <t xml:space="preserve">971596070</t>
  </si>
  <si>
    <t xml:space="preserve">recepcion@hotelllautpalace.com</t>
  </si>
  <si>
    <t xml:space="preserve">hotelllautpalace.com</t>
  </si>
  <si>
    <t xml:space="preserve">CARRETERA VALLDEMOSSA, s/n BAJO; FINCA S'OLIVARET</t>
  </si>
  <si>
    <t xml:space="preserve">971612626</t>
  </si>
  <si>
    <t xml:space="preserve">info@valldemossahotel.com</t>
  </si>
  <si>
    <t xml:space="preserve">valldemossahotel.com</t>
  </si>
  <si>
    <t xml:space="preserve">PORTO SOLLER</t>
  </si>
  <si>
    <t xml:space="preserve">CARRER LA MARINA, 36</t>
  </si>
  <si>
    <t xml:space="preserve">971631700</t>
  </si>
  <si>
    <t xml:space="preserve">info@portosoller.com</t>
  </si>
  <si>
    <t xml:space="preserve">hotelportosoller.com</t>
  </si>
  <si>
    <t xml:space="preserve">HOTEL VILLA SIRENA</t>
  </si>
  <si>
    <t xml:space="preserve">VIRGEN DEL CARMEN, 37 BAJO</t>
  </si>
  <si>
    <t xml:space="preserve">07659</t>
  </si>
  <si>
    <t xml:space="preserve">971645284</t>
  </si>
  <si>
    <t xml:space="preserve">info@hotelvillasirena.com</t>
  </si>
  <si>
    <t xml:space="preserve">hotelvillasirena.com</t>
  </si>
  <si>
    <t xml:space="preserve">HERLLA</t>
  </si>
  <si>
    <t xml:space="preserve">AVINGUDA FELANITX, s/n</t>
  </si>
  <si>
    <t xml:space="preserve">971657650</t>
  </si>
  <si>
    <t xml:space="preserve">direccion@hotelcalaferrera.com</t>
  </si>
  <si>
    <t xml:space="preserve">hotelcalaferrera.com</t>
  </si>
  <si>
    <t xml:space="preserve">BENNOC PETIT HOTEL</t>
  </si>
  <si>
    <t xml:space="preserve">CAMI ÁGUILA, KILOMETRO 3, 7</t>
  </si>
  <si>
    <t xml:space="preserve">971660528</t>
  </si>
  <si>
    <t xml:space="preserve">info@bennocpetithotel.com</t>
  </si>
  <si>
    <t xml:space="preserve">bennocpetithotel.com</t>
  </si>
  <si>
    <t xml:space="preserve">VILLA ITALIA</t>
  </si>
  <si>
    <t xml:space="preserve">AVENIDA GABRIEL ROCA, 27</t>
  </si>
  <si>
    <t xml:space="preserve">971674011</t>
  </si>
  <si>
    <t xml:space="preserve">info@hotelvillaitalia.com</t>
  </si>
  <si>
    <t xml:space="preserve">hotelvillaitalia.com</t>
  </si>
  <si>
    <t xml:space="preserve">HOTEL DON BIGOTE</t>
  </si>
  <si>
    <t xml:space="preserve">C/ PARÍS, 1 BAJO; H.DON BIGOTE-971681162</t>
  </si>
  <si>
    <t xml:space="preserve">971681162</t>
  </si>
  <si>
    <t xml:space="preserve">hoteldonbigotesa.com</t>
  </si>
  <si>
    <t xml:space="preserve">FLOR DE LOS ALMENDROS</t>
  </si>
  <si>
    <t xml:space="preserve">AVENIDA PEGUERA, 36 BAJO</t>
  </si>
  <si>
    <t xml:space="preserve">971686093</t>
  </si>
  <si>
    <t xml:space="preserve">reservas@florlosalmendros.com</t>
  </si>
  <si>
    <t xml:space="preserve">florlosalmendros.com</t>
  </si>
  <si>
    <t xml:space="preserve">GOLF BEACH</t>
  </si>
  <si>
    <t xml:space="preserve">AVENIDA REI JAUME I, 106 BAJO; HOTEL CORAL</t>
  </si>
  <si>
    <t xml:space="preserve">971693055</t>
  </si>
  <si>
    <t xml:space="preserve">franciscopuig@balearmanagement.com</t>
  </si>
  <si>
    <t xml:space="preserve">balearmanagement.com</t>
  </si>
  <si>
    <t xml:space="preserve">HOTELBEDS SPAIN</t>
  </si>
  <si>
    <t xml:space="preserve">GRAN VIA ASIMA, 2; 3</t>
  </si>
  <si>
    <t xml:space="preserve">07009</t>
  </si>
  <si>
    <t xml:space="preserve">971709000</t>
  </si>
  <si>
    <t xml:space="preserve">hotelbedsspainsl.com</t>
  </si>
  <si>
    <t xml:space="preserve">PLANET ONE HOTEL</t>
  </si>
  <si>
    <t xml:space="preserve">CARRER TRASIME, 26</t>
  </si>
  <si>
    <t xml:space="preserve">971745483</t>
  </si>
  <si>
    <t xml:space="preserve">protecmirlegal@protecmir.com</t>
  </si>
  <si>
    <t xml:space="preserve">planet-one-hotel.com</t>
  </si>
  <si>
    <t xml:space="preserve">PUERTO CALA VADELLA</t>
  </si>
  <si>
    <t xml:space="preserve">CARRER CASTELLDEFELS, 22 BAJO</t>
  </si>
  <si>
    <t xml:space="preserve">971808013</t>
  </si>
  <si>
    <t xml:space="preserve">puertoinfo@puertovadella.com</t>
  </si>
  <si>
    <t xml:space="preserve">hotelcalavedella.com</t>
  </si>
  <si>
    <t xml:space="preserve">SES CASES DE FETGET</t>
  </si>
  <si>
    <t xml:space="preserve">CARRETERA SON SERVERA-ARTÀ, s/n</t>
  </si>
  <si>
    <t xml:space="preserve">07550</t>
  </si>
  <si>
    <t xml:space="preserve">971817363</t>
  </si>
  <si>
    <t xml:space="preserve">info@sescasesdefetget.com</t>
  </si>
  <si>
    <t xml:space="preserve">sescasesdefetget.com</t>
  </si>
  <si>
    <t xml:space="preserve">VISTAMAR BY PIERRE &amp; VACANCES</t>
  </si>
  <si>
    <t xml:space="preserve">CARRER GERMANS PINZÓN, 18</t>
  </si>
  <si>
    <t xml:space="preserve">971825100</t>
  </si>
  <si>
    <t xml:space="preserve">recepcion.hotelvistamar@groupepvcp.com</t>
  </si>
  <si>
    <t xml:space="preserve">HOSTAL RESTAURANTE PORT CORONA</t>
  </si>
  <si>
    <t xml:space="preserve">C/ RAMÓN FRANCO, 1</t>
  </si>
  <si>
    <t xml:space="preserve">971831174</t>
  </si>
  <si>
    <t xml:space="preserve">hportcorona@gmail.com</t>
  </si>
  <si>
    <t xml:space="preserve">hostalportcorona.com</t>
  </si>
  <si>
    <t xml:space="preserve">ITHAKA PETIT HOTEL</t>
  </si>
  <si>
    <t xml:space="preserve">CARRER JOSEP SANCHO DE LA JORDAN, 18</t>
  </si>
  <si>
    <t xml:space="preserve">971831280</t>
  </si>
  <si>
    <t xml:space="preserve">ithakapetithotel.com</t>
  </si>
  <si>
    <t xml:space="preserve">PARAÍSO DE ALCUDIA</t>
  </si>
  <si>
    <t xml:space="preserve">AVENIDA PALMERES, s/n BAJO</t>
  </si>
  <si>
    <t xml:space="preserve">971890070</t>
  </si>
  <si>
    <t xml:space="preserve">reservas@paraisodealcudia.com</t>
  </si>
  <si>
    <t xml:space="preserve">paraisodealcudia.com</t>
  </si>
  <si>
    <t xml:space="preserve">ESPERANZA PARK</t>
  </si>
  <si>
    <t xml:space="preserve">AVINGUDA S'ALBUFERA (PLATJA DE MURO), 2</t>
  </si>
  <si>
    <t xml:space="preserve">971890568</t>
  </si>
  <si>
    <t xml:space="preserve">info@esperanzahoteles.com</t>
  </si>
  <si>
    <t xml:space="preserve">esperanzahoteles.com</t>
  </si>
  <si>
    <t xml:space="preserve">PLAYA ESPERANZA &amp; WELLNESS SPA</t>
  </si>
  <si>
    <t xml:space="preserve">AVINGUDA S'ALBUFERA (PLATJA DE MURO), 4 BAJO; HOTEL PLAYA ESPE</t>
  </si>
  <si>
    <t xml:space="preserve">LAS GAVIOTAS SUITES HOTEL</t>
  </si>
  <si>
    <t xml:space="preserve">AVINGUDA S'ALBUFERA (PLATJA DE MURO), 51</t>
  </si>
  <si>
    <t xml:space="preserve">reservas@hotellasgaviotas.com</t>
  </si>
  <si>
    <t xml:space="preserve">hotellasgaviotas.com</t>
  </si>
  <si>
    <t xml:space="preserve">BARCELÓ FORMENTOR</t>
  </si>
  <si>
    <t xml:space="preserve">C/ PLAYA DE FORMENTOR, 3 BAJO</t>
  </si>
  <si>
    <t xml:space="preserve">971899101</t>
  </si>
  <si>
    <t xml:space="preserve">formentor@barcelo.com</t>
  </si>
  <si>
    <t xml:space="preserve">barceloformentor.com</t>
  </si>
  <si>
    <t xml:space="preserve">ANTIC CAN MARCELLI</t>
  </si>
  <si>
    <t xml:space="preserve">CARRER FREDERIC BERNADES, 5</t>
  </si>
  <si>
    <t xml:space="preserve">972146186</t>
  </si>
  <si>
    <t xml:space="preserve">anticcanmarcelli.com</t>
  </si>
  <si>
    <t xml:space="preserve">LA CALA</t>
  </si>
  <si>
    <t xml:space="preserve">HG-001138</t>
  </si>
  <si>
    <t xml:space="preserve">CARRER SANT SEBASTIÀ, 61 BAJO; ASCENSOR</t>
  </si>
  <si>
    <t xml:space="preserve">972256171</t>
  </si>
  <si>
    <t xml:space="preserve">actumarsl@gmail.com</t>
  </si>
  <si>
    <t xml:space="preserve">hotellacalaroses.com</t>
  </si>
  <si>
    <t xml:space="preserve">TERRALET-LLAFRANC</t>
  </si>
  <si>
    <t xml:space="preserve">CARRER CARUDO, 12-14</t>
  </si>
  <si>
    <t xml:space="preserve">972306454</t>
  </si>
  <si>
    <t xml:space="preserve">info@hotel-llevant.com</t>
  </si>
  <si>
    <t xml:space="preserve">terraletllafranc.com</t>
  </si>
  <si>
    <t xml:space="preserve">REYMAR</t>
  </si>
  <si>
    <t xml:space="preserve">PLATJA MAR MENUDA, s/n</t>
  </si>
  <si>
    <t xml:space="preserve">972340312</t>
  </si>
  <si>
    <t xml:space="preserve">info@ghreymar.com</t>
  </si>
  <si>
    <t xml:space="preserve">hotelreymartossa.com</t>
  </si>
  <si>
    <t xml:space="preserve">CONTINENTAL TOSSA</t>
  </si>
  <si>
    <t xml:space="preserve">HG-001736</t>
  </si>
  <si>
    <t xml:space="preserve">AVINGUDA PUERTO RICO, s/n BAJO</t>
  </si>
  <si>
    <t xml:space="preserve">972341600</t>
  </si>
  <si>
    <t xml:space="preserve">continentaltossa.com</t>
  </si>
  <si>
    <t xml:space="preserve">BLAUCEL</t>
  </si>
  <si>
    <t xml:space="preserve">HG-002311</t>
  </si>
  <si>
    <t xml:space="preserve">AVINGUDA VILA DE MADRID, 27 BAJO</t>
  </si>
  <si>
    <t xml:space="preserve">972351301</t>
  </si>
  <si>
    <t xml:space="preserve">info@blaucelblanes.com</t>
  </si>
  <si>
    <t xml:space="preserve">blauhotelsblanes.com</t>
  </si>
  <si>
    <t xml:space="preserve">BEVERLY PARK</t>
  </si>
  <si>
    <t xml:space="preserve">HG-002135</t>
  </si>
  <si>
    <t xml:space="preserve">CARRER MERCADO È RODOREDA, 7 BAJO; HOTEL BEBERLY PARK</t>
  </si>
  <si>
    <t xml:space="preserve">972352426</t>
  </si>
  <si>
    <t xml:space="preserve">beverly@hotelbeverlypark.com</t>
  </si>
  <si>
    <t xml:space="preserve">hotelbeverlypark.com</t>
  </si>
  <si>
    <t xml:space="preserve">HOTEL MARÍA DEL MAR LLORET COSTA BRAVA</t>
  </si>
  <si>
    <t xml:space="preserve">CARRER DE PONENT, 11 BAJO; DUPLICADO 11-13</t>
  </si>
  <si>
    <t xml:space="preserve">972364437</t>
  </si>
  <si>
    <t xml:space="preserve">reservas@hotelmariadelmar.net</t>
  </si>
  <si>
    <t xml:space="preserve">hotelmariadelmar.net</t>
  </si>
  <si>
    <t xml:space="preserve">318</t>
  </si>
  <si>
    <t xml:space="preserve">ROGER DE FLOR</t>
  </si>
  <si>
    <t xml:space="preserve">HG-000223</t>
  </si>
  <si>
    <t xml:space="preserve">CARRER TURÓ DE L'ESTELAT, s/n BAJO; HOTEL ROGER</t>
  </si>
  <si>
    <t xml:space="preserve">972364808</t>
  </si>
  <si>
    <t xml:space="preserve">info@rogerdeflor.com</t>
  </si>
  <si>
    <t xml:space="preserve">hotelrogerdeflor.com</t>
  </si>
  <si>
    <t xml:space="preserve">HOTEL XAINEPARK</t>
  </si>
  <si>
    <t xml:space="preserve">PASSEIG FERRÁN AGULLÓ, 17 BAJO</t>
  </si>
  <si>
    <t xml:space="preserve">972364979</t>
  </si>
  <si>
    <t xml:space="preserve">xaine@gna.es</t>
  </si>
  <si>
    <t xml:space="preserve">hotelxaineparksl.com</t>
  </si>
  <si>
    <t xml:space="preserve">HOTEL CLEOPATRA</t>
  </si>
  <si>
    <t xml:space="preserve">CARRER SÈNIA DEL RABIC, 3 BAJO; MERCADO P 36</t>
  </si>
  <si>
    <t xml:space="preserve">972365807</t>
  </si>
  <si>
    <t xml:space="preserve">hotelcleopatrasl.com</t>
  </si>
  <si>
    <t xml:space="preserve">HOTEL CASA DEL MAR</t>
  </si>
  <si>
    <t xml:space="preserve">HG-001640</t>
  </si>
  <si>
    <t xml:space="preserve">CARRER CANIGÓ, 23 BAJO; DUPLICADO 23-25</t>
  </si>
  <si>
    <t xml:space="preserve">972459453</t>
  </si>
  <si>
    <t xml:space="preserve">info@hotel-casadelmar.com</t>
  </si>
  <si>
    <t xml:space="preserve">hotel-casadelmar.com</t>
  </si>
  <si>
    <t xml:space="preserve">VILAMONT</t>
  </si>
  <si>
    <t xml:space="preserve">PLAÇA ESGLÉSIA, 5 BAJO</t>
  </si>
  <si>
    <t xml:space="preserve">17780</t>
  </si>
  <si>
    <t xml:space="preserve">GARRIGUELLA</t>
  </si>
  <si>
    <t xml:space="preserve">972531757</t>
  </si>
  <si>
    <t xml:space="preserve">info@hotelspavilamont.com</t>
  </si>
  <si>
    <t xml:space="preserve">hotelspavilamont.com</t>
  </si>
  <si>
    <t xml:space="preserve">CAN CRISTOFOR 2007</t>
  </si>
  <si>
    <t xml:space="preserve">BESALÚ, s/n BAJO</t>
  </si>
  <si>
    <t xml:space="preserve">17474</t>
  </si>
  <si>
    <t xml:space="preserve">TORROELLA DE FLUVIÀ</t>
  </si>
  <si>
    <t xml:space="preserve">972550698</t>
  </si>
  <si>
    <t xml:space="preserve">cancristofor2007.com</t>
  </si>
  <si>
    <t xml:space="preserve">TORREMIRONA</t>
  </si>
  <si>
    <t xml:space="preserve">HG-002252</t>
  </si>
  <si>
    <t xml:space="preserve">CARRETERA N-260, KILOMETRO 46</t>
  </si>
  <si>
    <t xml:space="preserve">17744</t>
  </si>
  <si>
    <t xml:space="preserve">NAVATA</t>
  </si>
  <si>
    <t xml:space="preserve">972566767</t>
  </si>
  <si>
    <t xml:space="preserve">info@hoteltorremirona.com</t>
  </si>
  <si>
    <t xml:space="preserve">hoteltorremirona.com</t>
  </si>
  <si>
    <t xml:space="preserve">MEDITERRANI</t>
  </si>
  <si>
    <t xml:space="preserve">HG-000068</t>
  </si>
  <si>
    <t xml:space="preserve">CARRER LLADÓ, 55 CARRER FRANCESC ESTRABAU 40</t>
  </si>
  <si>
    <t xml:space="preserve">972614500</t>
  </si>
  <si>
    <t xml:space="preserve">reserves@hotelmediterrani.com</t>
  </si>
  <si>
    <t xml:space="preserve">hotelmediterrani.com</t>
  </si>
  <si>
    <t xml:space="preserve">HOTEL MARIA TERESA</t>
  </si>
  <si>
    <t xml:space="preserve">HG-001920</t>
  </si>
  <si>
    <t xml:space="preserve">PASSEIG JOSEP MUNDET, 3 BAJO; CASA-2 PISO</t>
  </si>
  <si>
    <t xml:space="preserve">17252</t>
  </si>
  <si>
    <t xml:space="preserve">CALONGE I SANT ANTONI</t>
  </si>
  <si>
    <t xml:space="preserve">972651064</t>
  </si>
  <si>
    <t xml:space="preserve">hotel@hotelmariateresa.com</t>
  </si>
  <si>
    <t xml:space="preserve">hotelmariateresa.com</t>
  </si>
  <si>
    <t xml:space="preserve">MARÍA TERESA</t>
  </si>
  <si>
    <t xml:space="preserve">CARRER PASSEIG JOSEP MUNDET, 3 BAJO</t>
  </si>
  <si>
    <t xml:space="preserve">LES PLANES DEL GRAU</t>
  </si>
  <si>
    <t xml:space="preserve">HG-002456</t>
  </si>
  <si>
    <t xml:space="preserve">MAS EL GRAU, 1 BAJO</t>
  </si>
  <si>
    <t xml:space="preserve">17860</t>
  </si>
  <si>
    <t xml:space="preserve">SANT JOAN DE LES ABADESSES</t>
  </si>
  <si>
    <t xml:space="preserve">972721206</t>
  </si>
  <si>
    <t xml:space="preserve">info@lesplanesdelgrau.com</t>
  </si>
  <si>
    <t xml:space="preserve">lesplanesdelgrau.com</t>
  </si>
  <si>
    <t xml:space="preserve">9 SANT ANTONI</t>
  </si>
  <si>
    <t xml:space="preserve">HG-002458</t>
  </si>
  <si>
    <t xml:space="preserve">CARRETERA PUIGCERDÀ, 11 ASCEN</t>
  </si>
  <si>
    <t xml:space="preserve">972727012</t>
  </si>
  <si>
    <t xml:space="preserve">reserves@hotel9santantoni.com</t>
  </si>
  <si>
    <t xml:space="preserve">hotel9santantoni.com</t>
  </si>
  <si>
    <t xml:space="preserve">HOTEL CASA MAS GRAN</t>
  </si>
  <si>
    <t xml:space="preserve">PG-000685</t>
  </si>
  <si>
    <t xml:space="preserve">URBANITZACIO VALL REPÒS, 316 BAJO</t>
  </si>
  <si>
    <t xml:space="preserve">17245</t>
  </si>
  <si>
    <t xml:space="preserve">SANTA CRISTINA D'ARO</t>
  </si>
  <si>
    <t xml:space="preserve">972833011</t>
  </si>
  <si>
    <t xml:space="preserve">hotelcasamasgran@gmail.com</t>
  </si>
  <si>
    <t xml:space="preserve">hotelcasamasgran.com</t>
  </si>
  <si>
    <t xml:space="preserve">MAS TAPIOLAS</t>
  </si>
  <si>
    <t xml:space="preserve">HG-002249</t>
  </si>
  <si>
    <t xml:space="preserve">CARRETERA C-65, KILOMETRO 7</t>
  </si>
  <si>
    <t xml:space="preserve">17246</t>
  </si>
  <si>
    <t xml:space="preserve">972837017</t>
  </si>
  <si>
    <t xml:space="preserve">hotelmt@salleshotels.com</t>
  </si>
  <si>
    <t xml:space="preserve">hotelmastapiolas.com</t>
  </si>
  <si>
    <t xml:space="preserve">CASA SANTA ELENA</t>
  </si>
  <si>
    <t xml:space="preserve">HG-004853</t>
  </si>
  <si>
    <t xml:space="preserve">BARRI SOLIUS, s/n</t>
  </si>
  <si>
    <t xml:space="preserve">972837021</t>
  </si>
  <si>
    <t xml:space="preserve">casa.solius@irsjg.org</t>
  </si>
  <si>
    <t xml:space="preserve">casa-santa-elena.org</t>
  </si>
  <si>
    <t xml:space="preserve">LA CASA DELS PEIXOS</t>
  </si>
  <si>
    <t xml:space="preserve">PL-000674</t>
  </si>
  <si>
    <t xml:space="preserve">AFORES, s/n</t>
  </si>
  <si>
    <t xml:space="preserve">25747</t>
  </si>
  <si>
    <t xml:space="preserve">LA BARONIA DE RIALB</t>
  </si>
  <si>
    <t xml:space="preserve">973090903</t>
  </si>
  <si>
    <t xml:space="preserve">info@lacadelspeixos.com</t>
  </si>
  <si>
    <t xml:space="preserve">lacasadelspeixos.com</t>
  </si>
  <si>
    <t xml:space="preserve">VALL FERRERA</t>
  </si>
  <si>
    <t xml:space="preserve">HL-000348</t>
  </si>
  <si>
    <t xml:space="preserve">MARTÍ, 1 BAJO</t>
  </si>
  <si>
    <t xml:space="preserve">25575</t>
  </si>
  <si>
    <t xml:space="preserve">ALINS</t>
  </si>
  <si>
    <t xml:space="preserve">973624413</t>
  </si>
  <si>
    <t xml:space="preserve">info@hotelvallferrera.com</t>
  </si>
  <si>
    <t xml:space="preserve">hotelvallferrera.com</t>
  </si>
  <si>
    <t xml:space="preserve">CASA ESTAMPA</t>
  </si>
  <si>
    <t xml:space="preserve">HVA-000571</t>
  </si>
  <si>
    <t xml:space="preserve">PLAZA SORTAUS, 9 BAJO</t>
  </si>
  <si>
    <t xml:space="preserve">25539</t>
  </si>
  <si>
    <t xml:space="preserve">973640048</t>
  </si>
  <si>
    <t xml:space="preserve">info@hotelcasaestampa.com</t>
  </si>
  <si>
    <t xml:space="preserve">hotelcasaestampa.com</t>
  </si>
  <si>
    <t xml:space="preserve">RESIDENCIAL BÚBAL</t>
  </si>
  <si>
    <t xml:space="preserve">CARRETERA BIESCAS-FORMIGAL (A-136), KILOMETRO 6 BAJO</t>
  </si>
  <si>
    <t xml:space="preserve">974 48 74 53</t>
  </si>
  <si>
    <t xml:space="preserve">reservas@residencialbubal.com</t>
  </si>
  <si>
    <t xml:space="preserve">residencialbubal.com</t>
  </si>
  <si>
    <t xml:space="preserve">APARTHOTEL HUESCA</t>
  </si>
  <si>
    <t xml:space="preserve">C/ JOSÉ GIL CAVEZ, 10 BAJO; ESTACIÓN AUTOBUSES</t>
  </si>
  <si>
    <t xml:space="preserve">22005</t>
  </si>
  <si>
    <t xml:space="preserve">974239945</t>
  </si>
  <si>
    <t xml:space="preserve">aparthotelhuesca@sercotel.es</t>
  </si>
  <si>
    <t xml:space="preserve">aparthotelhuesca.com</t>
  </si>
  <si>
    <t xml:space="preserve">SANTA MARÍA</t>
  </si>
  <si>
    <t xml:space="preserve">ARRABAL, s/n BAJO</t>
  </si>
  <si>
    <t xml:space="preserve">974318436</t>
  </si>
  <si>
    <t xml:space="preserve">info@hotel-santamaria.com</t>
  </si>
  <si>
    <t xml:space="preserve">hotel-santamaria.com</t>
  </si>
  <si>
    <t xml:space="preserve">HOSTAL ALTO ARAGON</t>
  </si>
  <si>
    <t xml:space="preserve">C/ CAPUVITA, 2 BAJO</t>
  </si>
  <si>
    <t xml:space="preserve">974486172</t>
  </si>
  <si>
    <t xml:space="preserve">hotelballarin@gmail.com</t>
  </si>
  <si>
    <t xml:space="preserve">hostalaltoaragon.com</t>
  </si>
  <si>
    <t xml:space="preserve">VALLE DE IZAS</t>
  </si>
  <si>
    <t xml:space="preserve">CARRETERA FRANCIA, 26 BAJO; HOTEL</t>
  </si>
  <si>
    <t xml:space="preserve">974488443</t>
  </si>
  <si>
    <t xml:space="preserve">hotelvalledeizas@hotelvalledeizas.com</t>
  </si>
  <si>
    <t xml:space="preserve">hotelvalledeizas.com</t>
  </si>
  <si>
    <t xml:space="preserve">EXE LAS MARGAS GOLF</t>
  </si>
  <si>
    <t xml:space="preserve">C/ MIRADOR DEL VALLE, s/n</t>
  </si>
  <si>
    <t xml:space="preserve">22613</t>
  </si>
  <si>
    <t xml:space="preserve">974499499</t>
  </si>
  <si>
    <t xml:space="preserve">exelasmargasgolf.com</t>
  </si>
  <si>
    <t xml:space="preserve">L´ABADIA</t>
  </si>
  <si>
    <t xml:space="preserve">22349</t>
  </si>
  <si>
    <t xml:space="preserve">BOLTAÑA</t>
  </si>
  <si>
    <t xml:space="preserve">974502227</t>
  </si>
  <si>
    <t xml:space="preserve">reservas@laabadiadesieste.com</t>
  </si>
  <si>
    <t xml:space="preserve">laabadiadesieste.com</t>
  </si>
  <si>
    <t xml:space="preserve">CERLER EDELWEISS</t>
  </si>
  <si>
    <t xml:space="preserve">URBANIZACIÓN CERLER, s/n ESTACIÓN DE ESQUINA</t>
  </si>
  <si>
    <t xml:space="preserve">974551242</t>
  </si>
  <si>
    <t xml:space="preserve">info@cerleredelweiss.com</t>
  </si>
  <si>
    <t xml:space="preserve">cerler-edelweiss.com</t>
  </si>
  <si>
    <t xml:space="preserve">HOTEL HOSPITAL DE BENASQUE</t>
  </si>
  <si>
    <t xml:space="preserve">AVENIDA TILOS, 1</t>
  </si>
  <si>
    <t xml:space="preserve">974552012</t>
  </si>
  <si>
    <t xml:space="preserve">info@llanosdelhospital.com</t>
  </si>
  <si>
    <t xml:space="preserve">llanosdelhospital.es</t>
  </si>
  <si>
    <t xml:space="preserve">VALONSADERO</t>
  </si>
  <si>
    <t xml:space="preserve">CARRETERA N-234, KILOMETRO 359</t>
  </si>
  <si>
    <t xml:space="preserve">42005</t>
  </si>
  <si>
    <t xml:space="preserve">975180101</t>
  </si>
  <si>
    <t xml:space="preserve">info@hotelvalonsadero.com</t>
  </si>
  <si>
    <t xml:space="preserve">hotelvalonsadero.com</t>
  </si>
  <si>
    <t xml:space="preserve">HOTEL LEONOR MIRÓN</t>
  </si>
  <si>
    <t xml:space="preserve">PASEO DEL MIRÓN</t>
  </si>
  <si>
    <t xml:space="preserve">975220250</t>
  </si>
  <si>
    <t xml:space="preserve">hleonor@hotel-leonor.com</t>
  </si>
  <si>
    <t xml:space="preserve">hotelleonormiron.com</t>
  </si>
  <si>
    <t xml:space="preserve">INMOBILIARIA REINA</t>
  </si>
  <si>
    <t xml:space="preserve">C/ EL COLLADO, 38</t>
  </si>
  <si>
    <t xml:space="preserve">975273942</t>
  </si>
  <si>
    <t xml:space="preserve">info@remansodelriorazon.com</t>
  </si>
  <si>
    <t xml:space="preserve">reinainmobiliaria.es</t>
  </si>
  <si>
    <t xml:space="preserve">MEDINASALIM</t>
  </si>
  <si>
    <t xml:space="preserve">BARRANCO, 15</t>
  </si>
  <si>
    <t xml:space="preserve">42240</t>
  </si>
  <si>
    <t xml:space="preserve">MEDINACELI</t>
  </si>
  <si>
    <t xml:space="preserve">975326974</t>
  </si>
  <si>
    <t xml:space="preserve">recepcion@hotelmedinasalim.com</t>
  </si>
  <si>
    <t xml:space="preserve">hotelmedinasalim.com</t>
  </si>
  <si>
    <t xml:space="preserve">CASA DE LA ABUELA</t>
  </si>
  <si>
    <t xml:space="preserve">CAMINO TORRESUSO, 41</t>
  </si>
  <si>
    <t xml:space="preserve">42344</t>
  </si>
  <si>
    <t xml:space="preserve">MONTEJO DE TIERMES</t>
  </si>
  <si>
    <t xml:space="preserve">975352003</t>
  </si>
  <si>
    <t xml:space="preserve">crlaabuela@gmail.com</t>
  </si>
  <si>
    <t xml:space="preserve">casarurallaabuela.es</t>
  </si>
  <si>
    <t xml:space="preserve">HOSTAL LOS MONEGROS III</t>
  </si>
  <si>
    <t xml:space="preserve">50177</t>
  </si>
  <si>
    <t xml:space="preserve">BUJARALOZ</t>
  </si>
  <si>
    <t xml:space="preserve">976173547</t>
  </si>
  <si>
    <t xml:space="preserve">hostalmonegros3@hotmail.com</t>
  </si>
  <si>
    <t xml:space="preserve">hostallosmonegros.es</t>
  </si>
  <si>
    <t xml:space="preserve">CATALONIA EL PILAR</t>
  </si>
  <si>
    <t xml:space="preserve">C/ MANIFESTACIÓN, 16 BAJO; H. CATALONIA ZARAGOZA</t>
  </si>
  <si>
    <t xml:space="preserve">976205858</t>
  </si>
  <si>
    <t xml:space="preserve">elpilar@hoteles-catalonia.es</t>
  </si>
  <si>
    <t xml:space="preserve">HOTEL MAR DE ARAGON</t>
  </si>
  <si>
    <t xml:space="preserve">PLAZA OBISPO CUBELES, 4</t>
  </si>
  <si>
    <t xml:space="preserve">50700</t>
  </si>
  <si>
    <t xml:space="preserve">CASPE</t>
  </si>
  <si>
    <t xml:space="preserve">976639051</t>
  </si>
  <si>
    <t xml:space="preserve">hotelmardearagon.com</t>
  </si>
  <si>
    <t xml:space="preserve">HOTEL PUERTA TERRER</t>
  </si>
  <si>
    <t xml:space="preserve">PLAZA JOLEA, 7</t>
  </si>
  <si>
    <t xml:space="preserve">976882050</t>
  </si>
  <si>
    <t xml:space="preserve">info@hotelpuertaterrer.com</t>
  </si>
  <si>
    <t xml:space="preserve">hotelpuertaterrer.es</t>
  </si>
  <si>
    <t xml:space="preserve">HOTEL URBIS</t>
  </si>
  <si>
    <t xml:space="preserve">CARRER REDING, 20 BAJO; HOTEL URBIS</t>
  </si>
  <si>
    <t xml:space="preserve">hotelurbiscentre.com</t>
  </si>
  <si>
    <t xml:space="preserve">URBIS CENTRE</t>
  </si>
  <si>
    <t xml:space="preserve">PLAZA CORSINI, 10</t>
  </si>
  <si>
    <t xml:space="preserve">urbis@sercotel.es</t>
  </si>
  <si>
    <t xml:space="preserve">AC HOTEL TARRAGONA</t>
  </si>
  <si>
    <t xml:space="preserve">HT-000775</t>
  </si>
  <si>
    <t xml:space="preserve">AVINGUDA ROMA, 8 BAJO; HOTEL AC.TARRAGONA</t>
  </si>
  <si>
    <t xml:space="preserve">977247105</t>
  </si>
  <si>
    <t xml:space="preserve">actarragona@ac-hotels.com</t>
  </si>
  <si>
    <t xml:space="preserve">achoteltarragona.com</t>
  </si>
  <si>
    <t xml:space="preserve">HOTEL PRESIDENT</t>
  </si>
  <si>
    <t xml:space="preserve">HT-000286</t>
  </si>
  <si>
    <t xml:space="preserve">CARRER PONENT, 1 BAJO; LOCAL 4</t>
  </si>
  <si>
    <t xml:space="preserve">977351114</t>
  </si>
  <si>
    <t xml:space="preserve">hotelpresidentsl.com</t>
  </si>
  <si>
    <t xml:space="preserve">OHTELS PLAYA DE ORO</t>
  </si>
  <si>
    <t xml:space="preserve">CARRER VENDRELL, 9</t>
  </si>
  <si>
    <t xml:space="preserve">977353978</t>
  </si>
  <si>
    <t xml:space="preserve">recepcion.playadeoro@ohtels.es</t>
  </si>
  <si>
    <t xml:space="preserve">ohtelsplayadeoro.com</t>
  </si>
  <si>
    <t xml:space="preserve">HOTEL TERRAMARINA</t>
  </si>
  <si>
    <t xml:space="preserve">HT-000308</t>
  </si>
  <si>
    <t xml:space="preserve">PASSEIG PAU CASALS, 81 BAJO</t>
  </si>
  <si>
    <t xml:space="preserve">977370166</t>
  </si>
  <si>
    <t xml:space="preserve">hotelterramarina.com</t>
  </si>
  <si>
    <t xml:space="preserve">PARADOR DE TORTOSA</t>
  </si>
  <si>
    <t xml:space="preserve">HTE-000542</t>
  </si>
  <si>
    <t xml:space="preserve">CASTELL DE LA SUDA, s/n BAJO</t>
  </si>
  <si>
    <t xml:space="preserve">977444450</t>
  </si>
  <si>
    <t xml:space="preserve">tortosa@parador.es</t>
  </si>
  <si>
    <t xml:space="preserve">paradordetortosa.com</t>
  </si>
  <si>
    <t xml:space="preserve">TORTOSA PARC</t>
  </si>
  <si>
    <t xml:space="preserve">CARRER CASTELL DE LA SUDA, 1</t>
  </si>
  <si>
    <t xml:space="preserve">977446112</t>
  </si>
  <si>
    <t xml:space="preserve">reservas@hoteltortosaparc.com</t>
  </si>
  <si>
    <t xml:space="preserve">hoteltortosaparc.com</t>
  </si>
  <si>
    <t xml:space="preserve">HOTEL VILLARETIRO</t>
  </si>
  <si>
    <t xml:space="preserve">CAMI MOLINS, 2</t>
  </si>
  <si>
    <t xml:space="preserve">43592</t>
  </si>
  <si>
    <t xml:space="preserve">XERTA</t>
  </si>
  <si>
    <t xml:space="preserve">977473810</t>
  </si>
  <si>
    <t xml:space="preserve">reservas@hotelvillaretiro.com</t>
  </si>
  <si>
    <t xml:space="preserve">hotelvillaretiro.com</t>
  </si>
  <si>
    <t xml:space="preserve">OHTELS LES OLIVERES</t>
  </si>
  <si>
    <t xml:space="preserve">CARRER GARBÍ, s/n 0 s/n, 43895 TARRAGONA</t>
  </si>
  <si>
    <t xml:space="preserve">43895</t>
  </si>
  <si>
    <t xml:space="preserve">L'AMPOLLA</t>
  </si>
  <si>
    <t xml:space="preserve">977519000</t>
  </si>
  <si>
    <t xml:space="preserve">comercial@ohtels.es</t>
  </si>
  <si>
    <t xml:space="preserve">ohtelslesoliveres.es</t>
  </si>
  <si>
    <t xml:space="preserve">TARRACO PARK</t>
  </si>
  <si>
    <t xml:space="preserve">HT-000805</t>
  </si>
  <si>
    <t xml:space="preserve">CARRETERA VALÈNCIA, 206 BAJO</t>
  </si>
  <si>
    <t xml:space="preserve">977556773</t>
  </si>
  <si>
    <t xml:space="preserve">info@hoteltarracopark.com</t>
  </si>
  <si>
    <t xml:space="preserve">hoteltarracopark.com</t>
  </si>
  <si>
    <t xml:space="preserve">TOMASA RAMOS RAMOS</t>
  </si>
  <si>
    <t xml:space="preserve">SANTA ISABEL (URBANIZACIÓN NIRVANA), 46 CH</t>
  </si>
  <si>
    <t xml:space="preserve">977681642</t>
  </si>
  <si>
    <t xml:space="preserve">tomasaramosramos.com</t>
  </si>
  <si>
    <t xml:space="preserve">TANCAT DE CODORNIU</t>
  </si>
  <si>
    <t xml:space="preserve">PTE-000158</t>
  </si>
  <si>
    <t xml:space="preserve">CARRER LEPANTO, s/n 0 TARRAGONA</t>
  </si>
  <si>
    <t xml:space="preserve">43569</t>
  </si>
  <si>
    <t xml:space="preserve">ALCANAR</t>
  </si>
  <si>
    <t xml:space="preserve">977737194</t>
  </si>
  <si>
    <t xml:space="preserve">info@tancatdecodorniu.com</t>
  </si>
  <si>
    <t xml:space="preserve">tancatdecodorniu.com</t>
  </si>
  <si>
    <t xml:space="preserve">TERMES MONTBRIO</t>
  </si>
  <si>
    <t xml:space="preserve">HT-000719</t>
  </si>
  <si>
    <t xml:space="preserve">NOU, 38</t>
  </si>
  <si>
    <t xml:space="preserve">43340</t>
  </si>
  <si>
    <t xml:space="preserve">MONTBRIÓ DEL CAMP</t>
  </si>
  <si>
    <t xml:space="preserve">977814000</t>
  </si>
  <si>
    <t xml:space="preserve">termesmontbriosl.com</t>
  </si>
  <si>
    <t xml:space="preserve">BAIX CAMP HOTELS</t>
  </si>
  <si>
    <t xml:space="preserve">CAMI MOLINS, 10 BAJO(LOCAL)</t>
  </si>
  <si>
    <t xml:space="preserve">43470</t>
  </si>
  <si>
    <t xml:space="preserve">LA SELVA DEL CAMP</t>
  </si>
  <si>
    <t xml:space="preserve">977845837</t>
  </si>
  <si>
    <t xml:space="preserve">baixcamphotelssl.com</t>
  </si>
  <si>
    <t xml:space="preserve">HOSTAL EL PAIRÓN</t>
  </si>
  <si>
    <t xml:space="preserve">CARRETERA VILLAHERMOSA, s/n</t>
  </si>
  <si>
    <t xml:space="preserve">44411</t>
  </si>
  <si>
    <t xml:space="preserve">PUERTOMINGALVO</t>
  </si>
  <si>
    <t xml:space="preserve">978075913</t>
  </si>
  <si>
    <t xml:space="preserve">info@hostalelpairón.com</t>
  </si>
  <si>
    <t xml:space="preserve">hostalelpairon.es.tl</t>
  </si>
  <si>
    <t xml:space="preserve">MOLÍ DE L´HEREU</t>
  </si>
  <si>
    <t xml:space="preserve">RABANELLA, s/n</t>
  </si>
  <si>
    <t xml:space="preserve">44589</t>
  </si>
  <si>
    <t xml:space="preserve">RÁFALES</t>
  </si>
  <si>
    <t xml:space="preserve">978079999</t>
  </si>
  <si>
    <t xml:space="preserve">info@molídel´hereu.com</t>
  </si>
  <si>
    <t xml:space="preserve">hotelmolidelhereu.es</t>
  </si>
  <si>
    <t xml:space="preserve">SERCOTEL TORICO PLAZA</t>
  </si>
  <si>
    <t xml:space="preserve">C/ YAGÜE DE SALAS, 5 BAJO; HOTEL TORICO PLAZA</t>
  </si>
  <si>
    <t xml:space="preserve">978608655</t>
  </si>
  <si>
    <t xml:space="preserve">reservas@bacohoteles.com</t>
  </si>
  <si>
    <t xml:space="preserve">hoteltoricoplaza.com</t>
  </si>
  <si>
    <t xml:space="preserve">CASA RURAL MARTINA</t>
  </si>
  <si>
    <t xml:space="preserve">C/ TALEGA, 12 BAJO</t>
  </si>
  <si>
    <t xml:space="preserve">44115</t>
  </si>
  <si>
    <t xml:space="preserve">GUADALAVIAR</t>
  </si>
  <si>
    <t xml:space="preserve">978708114</t>
  </si>
  <si>
    <t xml:space="preserve">vercolar@hotmail.com</t>
  </si>
  <si>
    <t xml:space="preserve">casaruralmartina.com</t>
  </si>
  <si>
    <t xml:space="preserve">CASERON DE LA FUENTE</t>
  </si>
  <si>
    <t xml:space="preserve">CARRERA HUERTOS, s/n</t>
  </si>
  <si>
    <t xml:space="preserve">978710330</t>
  </si>
  <si>
    <t xml:space="preserve">caseronfuente@telefonica.net</t>
  </si>
  <si>
    <t xml:space="preserve">caserondelafuente.es</t>
  </si>
  <si>
    <t xml:space="preserve">SANTA BÁRBARA</t>
  </si>
  <si>
    <t xml:space="preserve">HIJAR, s/n</t>
  </si>
  <si>
    <t xml:space="preserve">44500</t>
  </si>
  <si>
    <t xml:space="preserve">ANDORRA</t>
  </si>
  <si>
    <t xml:space="preserve">978880158</t>
  </si>
  <si>
    <t xml:space="preserve">info@hotelsantabarbara.es</t>
  </si>
  <si>
    <t xml:space="preserve">hotelsantabarbara.es</t>
  </si>
  <si>
    <t xml:space="preserve">DON IÑIGO DE ARAGÓN</t>
  </si>
  <si>
    <t xml:space="preserve">MAYOR, 9 BAJO(HOTEL)</t>
  </si>
  <si>
    <t xml:space="preserve">44562</t>
  </si>
  <si>
    <t xml:space="preserve">CASTELLOTE</t>
  </si>
  <si>
    <t xml:space="preserve">978887486</t>
  </si>
  <si>
    <t xml:space="preserve">info@doninigodearagon.com</t>
  </si>
  <si>
    <t xml:space="preserve">doninigodearagon.com</t>
  </si>
  <si>
    <t xml:space="preserve">EL CONVENTO DE MAVE</t>
  </si>
  <si>
    <t xml:space="preserve">SANTA MARÍA DE MAVE, s/n</t>
  </si>
  <si>
    <t xml:space="preserve">34492</t>
  </si>
  <si>
    <t xml:space="preserve">979123611</t>
  </si>
  <si>
    <t xml:space="preserve">info@elconventodemave.com</t>
  </si>
  <si>
    <t xml:space="preserve">elconventodemave.com</t>
  </si>
  <si>
    <t xml:space="preserve">HOTEL SAN MARTIN</t>
  </si>
  <si>
    <t xml:space="preserve">PLAZA SAN MARTÍN, 7 BAJO</t>
  </si>
  <si>
    <t xml:space="preserve">979810000</t>
  </si>
  <si>
    <t xml:space="preserve">hotelsanmartinsl.com</t>
  </si>
  <si>
    <t xml:space="preserve">HOTEL VÍA DE LA PLATA</t>
  </si>
  <si>
    <t xml:space="preserve">AVENIDA CARDENAL CISNEROS, s/n</t>
  </si>
  <si>
    <t xml:space="preserve">980165816</t>
  </si>
  <si>
    <t xml:space="preserve">hotelvadelaplata.com</t>
  </si>
  <si>
    <t xml:space="preserve">HOTEL ZENIT DOS INFANTAS</t>
  </si>
  <si>
    <t xml:space="preserve">CORTINAS SAN MIGUEL, 3</t>
  </si>
  <si>
    <t xml:space="preserve">49015</t>
  </si>
  <si>
    <t xml:space="preserve">980509898</t>
  </si>
  <si>
    <t xml:space="preserve">reservasdosinfantas@grupozenithoteles.com</t>
  </si>
  <si>
    <t xml:space="preserve">hoteldosinfantas.com</t>
  </si>
  <si>
    <t xml:space="preserve">EL PARAJE DE SAYAGO</t>
  </si>
  <si>
    <t xml:space="preserve">C/ JOSÉ LUIS GUTIÉRREZ, 4 BAJO</t>
  </si>
  <si>
    <t xml:space="preserve">49212</t>
  </si>
  <si>
    <t xml:space="preserve">MUGA DE SAYAGO</t>
  </si>
  <si>
    <t xml:space="preserve">980617677</t>
  </si>
  <si>
    <t xml:space="preserve">elparajedesayago.com</t>
  </si>
  <si>
    <t xml:space="preserve">TUDANCA BENAVENTE</t>
  </si>
  <si>
    <t xml:space="preserve">CARRETERA MADRID-LA CORUÑA (N-VI), KILOMETRO 268 BAJO</t>
  </si>
  <si>
    <t xml:space="preserve">980636466</t>
  </si>
  <si>
    <t xml:space="preserve">info@tudancabenavente.com</t>
  </si>
  <si>
    <t xml:space="preserve">tudancabenavente.com</t>
  </si>
  <si>
    <t xml:space="preserve">HOTEL KENSINGTON</t>
  </si>
  <si>
    <t xml:space="preserve">CARRETERA DE CASTILLA, 832</t>
  </si>
  <si>
    <t xml:space="preserve">15572</t>
  </si>
  <si>
    <t xml:space="preserve">981387326</t>
  </si>
  <si>
    <t xml:space="preserve">direccion@kensington-hotel.com</t>
  </si>
  <si>
    <t xml:space="preserve">kensington-hotel.com</t>
  </si>
  <si>
    <t xml:space="preserve">EL CASTAÑO DORMILON</t>
  </si>
  <si>
    <t xml:space="preserve">O BALEO, 15 BAJO</t>
  </si>
  <si>
    <t xml:space="preserve">15339</t>
  </si>
  <si>
    <t xml:space="preserve">ORTIGUEIRA</t>
  </si>
  <si>
    <t xml:space="preserve">981400994</t>
  </si>
  <si>
    <t xml:space="preserve">hotel@elcastanodormilon.es</t>
  </si>
  <si>
    <t xml:space="preserve">elcastanodormilon.es</t>
  </si>
  <si>
    <t xml:space="preserve">SANTA LUCÍA</t>
  </si>
  <si>
    <t xml:space="preserve">ESTRADA SANTIAGO-ORENSE (N-525), KILOMETRO 2 BAJO (B° PIÑEIRO DO EIXO)</t>
  </si>
  <si>
    <t xml:space="preserve">15893</t>
  </si>
  <si>
    <t xml:space="preserve">981549494</t>
  </si>
  <si>
    <t xml:space="preserve">santaluciasantiago@yahoo.es</t>
  </si>
  <si>
    <t xml:space="preserve">hotelsantaluciasc.es</t>
  </si>
  <si>
    <t xml:space="preserve">AC HOTEL PALACIO DEL CARMEN AUTOGRAPH COLLECTION</t>
  </si>
  <si>
    <t xml:space="preserve">RUA OBLATAS, s/n</t>
  </si>
  <si>
    <t xml:space="preserve">981552444</t>
  </si>
  <si>
    <t xml:space="preserve">pcarmen@ac-hotels.com</t>
  </si>
  <si>
    <t xml:space="preserve">palaciodelcarmen.com</t>
  </si>
  <si>
    <t xml:space="preserve">HOTEL RESIDENCIA REY FERNANDO</t>
  </si>
  <si>
    <t xml:space="preserve">FERNANDO III O SANTO, 30 6</t>
  </si>
  <si>
    <t xml:space="preserve">981593508</t>
  </si>
  <si>
    <t xml:space="preserve">info@hotelreyfernando.com</t>
  </si>
  <si>
    <t xml:space="preserve">hotelreyfernando.com</t>
  </si>
  <si>
    <t xml:space="preserve">HOTEL PORTOCOBO</t>
  </si>
  <si>
    <t xml:space="preserve">MARIÑA SOLIÑA, 2 BAJO</t>
  </si>
  <si>
    <t xml:space="preserve">981614100</t>
  </si>
  <si>
    <t xml:space="preserve">info@hotelportocobo.com</t>
  </si>
  <si>
    <t xml:space="preserve">hotelportocobosl.com</t>
  </si>
  <si>
    <t xml:space="preserve">HOTEL RESTAURANTE PUNTA DEL ESTE</t>
  </si>
  <si>
    <t xml:space="preserve">AVENIDA MALPICA, 125 BAJO</t>
  </si>
  <si>
    <t xml:space="preserve">981704281</t>
  </si>
  <si>
    <t xml:space="preserve">info@hotelpuntadeleste.es</t>
  </si>
  <si>
    <t xml:space="preserve">hotelpuntadeleste.es</t>
  </si>
  <si>
    <t xml:space="preserve">HOTEL TEMATICO DO BANCO AZUL</t>
  </si>
  <si>
    <t xml:space="preserve">PESCADORES, 1 BAJO</t>
  </si>
  <si>
    <t xml:space="preserve">981712391</t>
  </si>
  <si>
    <t xml:space="preserve">info@hoteldobancoazul.com</t>
  </si>
  <si>
    <t xml:space="preserve">hoteldobancoazul.com</t>
  </si>
  <si>
    <t xml:space="preserve">CRISOL DE LAS RÍAS</t>
  </si>
  <si>
    <t xml:space="preserve">LOIOS, 53</t>
  </si>
  <si>
    <t xml:space="preserve">15630</t>
  </si>
  <si>
    <t xml:space="preserve">MIÑO</t>
  </si>
  <si>
    <t xml:space="preserve">981778895</t>
  </si>
  <si>
    <t xml:space="preserve">crisoldelasrassl.com</t>
  </si>
  <si>
    <t xml:space="preserve">SANTA CRUZ</t>
  </si>
  <si>
    <t xml:space="preserve">DIPUTACIÓN, 22-24 BAJO</t>
  </si>
  <si>
    <t xml:space="preserve">982130549</t>
  </si>
  <si>
    <t xml:space="preserve">info@santacruzribadeo.com</t>
  </si>
  <si>
    <t xml:space="preserve">santacruzribadeo.com</t>
  </si>
  <si>
    <t xml:space="preserve">MÉNDEZ NUÑEZ</t>
  </si>
  <si>
    <t xml:space="preserve">RUA RAÍÑA, 1</t>
  </si>
  <si>
    <t xml:space="preserve">27001</t>
  </si>
  <si>
    <t xml:space="preserve">982230711</t>
  </si>
  <si>
    <t xml:space="preserve">hotel@hotelmendeznunez.com</t>
  </si>
  <si>
    <t xml:space="preserve">hotelmendeznunez.com</t>
  </si>
  <si>
    <t xml:space="preserve">HOTEL TORRE DE NUÑEZ</t>
  </si>
  <si>
    <t xml:space="preserve">ESTRADA N-VI, KILOMETRO 497 BAJO</t>
  </si>
  <si>
    <t xml:space="preserve">27003</t>
  </si>
  <si>
    <t xml:space="preserve">982304040</t>
  </si>
  <si>
    <t xml:space="preserve">hotel@hoteltorredenunez.com</t>
  </si>
  <si>
    <t xml:space="preserve">hoteltorredenuez.com</t>
  </si>
  <si>
    <t xml:space="preserve">HOTEL CASA BENILDE</t>
  </si>
  <si>
    <t xml:space="preserve">C/ DEL MERCADO ADO</t>
  </si>
  <si>
    <t xml:space="preserve">27200</t>
  </si>
  <si>
    <t xml:space="preserve">982380717</t>
  </si>
  <si>
    <t xml:space="preserve">info@hotelcasabenilde.com</t>
  </si>
  <si>
    <t xml:space="preserve">hotelcasabenilde.com</t>
  </si>
  <si>
    <t xml:space="preserve">COMPLEJO LA CABAÑA</t>
  </si>
  <si>
    <t xml:space="preserve">DOCTOR PARDO OURO, 4 BAJO</t>
  </si>
  <si>
    <t xml:space="preserve">982380750</t>
  </si>
  <si>
    <t xml:space="preserve">complejolacabana@complejolacabana.com</t>
  </si>
  <si>
    <t xml:space="preserve">complejolacabana.com</t>
  </si>
  <si>
    <t xml:space="preserve">TERRA GALEGA</t>
  </si>
  <si>
    <t xml:space="preserve">ESTRADA CHANTADA, s/n BAJO</t>
  </si>
  <si>
    <t xml:space="preserve">982405090</t>
  </si>
  <si>
    <t xml:space="preserve">info@hotelterragalega.com</t>
  </si>
  <si>
    <t xml:space="preserve">hotelterragalega.com</t>
  </si>
  <si>
    <t xml:space="preserve">HOTEL VILLAMARTIN</t>
  </si>
  <si>
    <t xml:space="preserve">AVENIDA TIERRA LLANA, s/n BAJO</t>
  </si>
  <si>
    <t xml:space="preserve">27800</t>
  </si>
  <si>
    <t xml:space="preserve">VILALBA</t>
  </si>
  <si>
    <t xml:space="preserve">982511135</t>
  </si>
  <si>
    <t xml:space="preserve">info@hotelvillamartin.com</t>
  </si>
  <si>
    <t xml:space="preserve">hotelvillamartin.com</t>
  </si>
  <si>
    <t xml:space="preserve">VILLAJARDÍN</t>
  </si>
  <si>
    <t xml:space="preserve">RUA MIÑO, 14</t>
  </si>
  <si>
    <t xml:space="preserve">982545054</t>
  </si>
  <si>
    <t xml:space="preserve">reservas@hotelvillajardin.com</t>
  </si>
  <si>
    <t xml:space="preserve">hotelvillajardin.com</t>
  </si>
  <si>
    <t xml:space="preserve">HOTEL PAZO DE BERBETOROS</t>
  </si>
  <si>
    <t xml:space="preserve">LUGAR SAN PEDRO, s/n</t>
  </si>
  <si>
    <t xml:space="preserve">982545292</t>
  </si>
  <si>
    <t xml:space="preserve">info@pazodeberbetoros.com</t>
  </si>
  <si>
    <t xml:space="preserve">pazodeberbetoros.com</t>
  </si>
  <si>
    <t xml:space="preserve">METROPOL BY CARRIS</t>
  </si>
  <si>
    <t xml:space="preserve">RUA MIGUEL DE CERVANTES, 58 BAJO</t>
  </si>
  <si>
    <t xml:space="preserve">982813352</t>
  </si>
  <si>
    <t xml:space="preserve">metropolbycarris.com</t>
  </si>
  <si>
    <t xml:space="preserve">EL JARDIN DE LA ABADIA</t>
  </si>
  <si>
    <t xml:space="preserve">SAN JOSÉ, 3-5 BAJO</t>
  </si>
  <si>
    <t xml:space="preserve">983409917</t>
  </si>
  <si>
    <t xml:space="preserve">hotel@jardindelaabadia.com</t>
  </si>
  <si>
    <t xml:space="preserve">jardindelaabadia.com</t>
  </si>
  <si>
    <t xml:space="preserve">HOTEL EL MONTICO</t>
  </si>
  <si>
    <t xml:space="preserve">CARRETERA BURGOS-PORTUGAL, KILOMETRO 147, 300 BAJO</t>
  </si>
  <si>
    <t xml:space="preserve">983795050</t>
  </si>
  <si>
    <t xml:space="preserve">hotelelmonticosl.com</t>
  </si>
  <si>
    <t xml:space="preserve">CASTILLO DE CURIEL</t>
  </si>
  <si>
    <t xml:space="preserve">CAMINO CASTILLO, s/n BAJO</t>
  </si>
  <si>
    <t xml:space="preserve">47316</t>
  </si>
  <si>
    <t xml:space="preserve">CURIEL DE DUERO</t>
  </si>
  <si>
    <t xml:space="preserve">983880401</t>
  </si>
  <si>
    <t xml:space="preserve">info@castillodecuriel.com</t>
  </si>
  <si>
    <t xml:space="preserve">castillodecuriel.com</t>
  </si>
  <si>
    <t xml:space="preserve">RESIDENCIA REAL DE CURIEL</t>
  </si>
  <si>
    <t xml:space="preserve">CAMINO CASTILLO, 1 BAJO</t>
  </si>
  <si>
    <t xml:space="preserve">GRAN HOTEL ESPAÑA</t>
  </si>
  <si>
    <t xml:space="preserve">JOVELLANOS, 2</t>
  </si>
  <si>
    <t xml:space="preserve">984114000</t>
  </si>
  <si>
    <t xml:space="preserve">recepcion@granhotelespana.es</t>
  </si>
  <si>
    <t xml:space="preserve">granhotelespaasl.com</t>
  </si>
  <si>
    <t xml:space="preserve">LA CASONA DEL CONDE</t>
  </si>
  <si>
    <t xml:space="preserve">AVENIDA FLÓREZ ESTRADA, 4</t>
  </si>
  <si>
    <t xml:space="preserve">984297662</t>
  </si>
  <si>
    <t xml:space="preserve">recepcion@lacasonadelconde.es</t>
  </si>
  <si>
    <t xml:space="preserve">lacasonadelconde.com</t>
  </si>
  <si>
    <t xml:space="preserve">3 CABOS</t>
  </si>
  <si>
    <t xml:space="preserve">LUGAR EL VALLÍN, s/n KILOMETRO 4</t>
  </si>
  <si>
    <t xml:space="preserve">33791</t>
  </si>
  <si>
    <t xml:space="preserve">985 92 42 52</t>
  </si>
  <si>
    <t xml:space="preserve">recepcion@hotelrural3cabos.com</t>
  </si>
  <si>
    <t xml:space="preserve">hotelrural3cabos.com</t>
  </si>
  <si>
    <t xml:space="preserve">FENIX</t>
  </si>
  <si>
    <t xml:space="preserve">JESÚS SÁENZ DE MIERA, s/n BAJO</t>
  </si>
  <si>
    <t xml:space="preserve">985116969</t>
  </si>
  <si>
    <t xml:space="preserve">info@fenix.com</t>
  </si>
  <si>
    <t xml:space="preserve">hotelfenixoviedo.com</t>
  </si>
  <si>
    <t xml:space="preserve">ZALLE DON FERNANDO</t>
  </si>
  <si>
    <t xml:space="preserve">CARRETERA COLLOTO-SANTANDER, s/n BAJO; KILOMETRO 8</t>
  </si>
  <si>
    <t xml:space="preserve">33010</t>
  </si>
  <si>
    <t xml:space="preserve">985132587</t>
  </si>
  <si>
    <t xml:space="preserve">reservas@zalledonfernando.com</t>
  </si>
  <si>
    <t xml:space="preserve">zalledonfernando.com</t>
  </si>
  <si>
    <t xml:space="preserve">GRAN HOTEL REGENTE</t>
  </si>
  <si>
    <t xml:space="preserve">JOVELLANOS, 31</t>
  </si>
  <si>
    <t xml:space="preserve">985222343</t>
  </si>
  <si>
    <t xml:space="preserve">recepcionhgr@hotelgranregente.com</t>
  </si>
  <si>
    <t xml:space="preserve">granhotelregente.com</t>
  </si>
  <si>
    <t xml:space="preserve">CASONA DE CEFONTES</t>
  </si>
  <si>
    <t xml:space="preserve">CAMINO CARBAYERA, 564</t>
  </si>
  <si>
    <t xml:space="preserve">33394</t>
  </si>
  <si>
    <t xml:space="preserve">985338129</t>
  </si>
  <si>
    <t xml:space="preserve">info@casonadecefontes.com</t>
  </si>
  <si>
    <t xml:space="preserve">casonadecefontes.com</t>
  </si>
  <si>
    <t xml:space="preserve">HERNAN CORTES</t>
  </si>
  <si>
    <t xml:space="preserve">C/ FERNÁNDEZ VALLÍN, 5 BAJO; HOTEL HERNAN CORTES</t>
  </si>
  <si>
    <t xml:space="preserve">985346001</t>
  </si>
  <si>
    <t xml:space="preserve">info@hotelhernancortes.es</t>
  </si>
  <si>
    <t xml:space="preserve">hotelhernancortes.es</t>
  </si>
  <si>
    <t xml:space="preserve">VILLA MARRÓN</t>
  </si>
  <si>
    <t xml:space="preserve">CARRETERA AS-263, s/n</t>
  </si>
  <si>
    <t xml:space="preserve">985407372</t>
  </si>
  <si>
    <t xml:space="preserve">info@hotelvillamarron.com</t>
  </si>
  <si>
    <t xml:space="preserve">hotelvillamarron.com</t>
  </si>
  <si>
    <t xml:space="preserve">L´ALLORU</t>
  </si>
  <si>
    <t xml:space="preserve">BARRIO TRIANA, 197 -B; BAJO</t>
  </si>
  <si>
    <t xml:space="preserve">985410175</t>
  </si>
  <si>
    <t xml:space="preserve">hotelruralalloru@gmail.com</t>
  </si>
  <si>
    <t xml:space="preserve">hotelruralalloru.com</t>
  </si>
  <si>
    <t xml:space="preserve">HOTEL PUERTA DEL ORIENTE</t>
  </si>
  <si>
    <t xml:space="preserve">LUGAR TRESGRANDAS, s/n</t>
  </si>
  <si>
    <t xml:space="preserve">985411289</t>
  </si>
  <si>
    <t xml:space="preserve">anamari_2120@hotmail.com</t>
  </si>
  <si>
    <t xml:space="preserve">puertadeloriente.com</t>
  </si>
  <si>
    <t xml:space="preserve">HOTEL PALACIO DE CIMIANO</t>
  </si>
  <si>
    <t xml:space="preserve">CIMIANO, s/n APARTADO 14</t>
  </si>
  <si>
    <t xml:space="preserve">985414122</t>
  </si>
  <si>
    <t xml:space="preserve">alfonsotejeria@hotmail.com</t>
  </si>
  <si>
    <t xml:space="preserve">palaciodecimiano.com</t>
  </si>
  <si>
    <t xml:space="preserve">CASA MANOLI</t>
  </si>
  <si>
    <t xml:space="preserve">QUINTA DE ALMUÑA, s/n BAJO</t>
  </si>
  <si>
    <t xml:space="preserve">hotelluarca@yahoo.es </t>
  </si>
  <si>
    <t xml:space="preserve">hotelluarcarural.com</t>
  </si>
  <si>
    <t xml:space="preserve">HOTEL PARQUE ASTUR</t>
  </si>
  <si>
    <t xml:space="preserve">LUGAR EL PEDRERO, s/n</t>
  </si>
  <si>
    <t xml:space="preserve">33468</t>
  </si>
  <si>
    <t xml:space="preserve">CORVERA DE ASTURIAS</t>
  </si>
  <si>
    <t xml:space="preserve">985516030</t>
  </si>
  <si>
    <t xml:space="preserve">hotelparqueastur.com</t>
  </si>
  <si>
    <t xml:space="preserve">HOTEL MARQUES DE LA MORAL</t>
  </si>
  <si>
    <t xml:space="preserve">AVENIDA FEDERICO FERNÁNDEZ TRAPA, 87 BAJO</t>
  </si>
  <si>
    <t xml:space="preserve">33457</t>
  </si>
  <si>
    <t xml:space="preserve">CASTRILLÓN</t>
  </si>
  <si>
    <t xml:space="preserve">985519341</t>
  </si>
  <si>
    <t xml:space="preserve">info@marquesdelamoral.com</t>
  </si>
  <si>
    <t xml:space="preserve">marquesdelamoral.com</t>
  </si>
  <si>
    <t xml:space="preserve">VILLA LA ARGENTINA</t>
  </si>
  <si>
    <t xml:space="preserve">PLAZA BARRERA, s/n BAJO</t>
  </si>
  <si>
    <t xml:space="preserve">985560021</t>
  </si>
  <si>
    <t xml:space="preserve">informacion@villalaargentina.com</t>
  </si>
  <si>
    <t xml:space="preserve">villalaargentina.com</t>
  </si>
  <si>
    <t xml:space="preserve">APARTHOTEL LA LULA</t>
  </si>
  <si>
    <t xml:space="preserve">C/ SAN JOSÉ, 8 BAJO</t>
  </si>
  <si>
    <t xml:space="preserve">985591500</t>
  </si>
  <si>
    <t xml:space="preserve">aparthotellalula.com</t>
  </si>
  <si>
    <t xml:space="preserve">HOTEL CASA PRENDES</t>
  </si>
  <si>
    <t xml:space="preserve">C/ SAN JOSÉ, 4</t>
  </si>
  <si>
    <t xml:space="preserve">hotelcasaprendes.com</t>
  </si>
  <si>
    <t xml:space="preserve">POSADA CASA ZULIMA</t>
  </si>
  <si>
    <t xml:space="preserve">CALEAO, s/n</t>
  </si>
  <si>
    <t xml:space="preserve">33995</t>
  </si>
  <si>
    <t xml:space="preserve">985612834</t>
  </si>
  <si>
    <t xml:space="preserve">posadacasazulima.com</t>
  </si>
  <si>
    <t xml:space="preserve">CASERÍA LA INFIESTA</t>
  </si>
  <si>
    <t xml:space="preserve">LUGAR INFIESTA, 10</t>
  </si>
  <si>
    <t xml:space="preserve">985612909</t>
  </si>
  <si>
    <t xml:space="preserve">caserialainfiesta@gmail.com</t>
  </si>
  <si>
    <t xml:space="preserve">caseralainfiesta.com</t>
  </si>
  <si>
    <t xml:space="preserve">LA CASA DEL BURRERO</t>
  </si>
  <si>
    <t xml:space="preserve">LAS CAMPAS, s/n BAJO; LA CASA DEL BURRERO</t>
  </si>
  <si>
    <t xml:space="preserve">33768</t>
  </si>
  <si>
    <t xml:space="preserve">985623154</t>
  </si>
  <si>
    <t xml:space="preserve">informacion@lacasadelburrero.com</t>
  </si>
  <si>
    <t xml:space="preserve">lacasadelburrero.com</t>
  </si>
  <si>
    <t xml:space="preserve">SIDRERIA CASA MINO</t>
  </si>
  <si>
    <t xml:space="preserve">C/ LAGUNA, s/n</t>
  </si>
  <si>
    <t xml:space="preserve">33520</t>
  </si>
  <si>
    <t xml:space="preserve">NAVA</t>
  </si>
  <si>
    <t xml:space="preserve">985716623</t>
  </si>
  <si>
    <t xml:space="preserve">sidreriacasamino.com</t>
  </si>
  <si>
    <t xml:space="preserve">EL MIRADOR DEL PARQUE</t>
  </si>
  <si>
    <t xml:space="preserve">GÚA, s/n</t>
  </si>
  <si>
    <t xml:space="preserve">985763629</t>
  </si>
  <si>
    <t xml:space="preserve">info@miradordelparque.com</t>
  </si>
  <si>
    <t xml:space="preserve">miradordelparque.com</t>
  </si>
  <si>
    <t xml:space="preserve">HOTEL RURAL ALESGA</t>
  </si>
  <si>
    <t xml:space="preserve">SAN SALVADOR, 18 BAJO</t>
  </si>
  <si>
    <t xml:space="preserve">33111</t>
  </si>
  <si>
    <t xml:space="preserve">TEVERGA</t>
  </si>
  <si>
    <t xml:space="preserve">985764433</t>
  </si>
  <si>
    <t xml:space="preserve">reservas@alesgahotelrural.com</t>
  </si>
  <si>
    <t xml:space="preserve">alesgahotelrural.com</t>
  </si>
  <si>
    <t xml:space="preserve">PALACIO DE LA VIÑONA</t>
  </si>
  <si>
    <t xml:space="preserve">JULIÁN CLAVERÍA, 14</t>
  </si>
  <si>
    <t xml:space="preserve">985793399</t>
  </si>
  <si>
    <t xml:space="preserve">info@palaciovinona.com</t>
  </si>
  <si>
    <t xml:space="preserve">palaciodelaviona.com</t>
  </si>
  <si>
    <t xml:space="preserve">LOS ABEDULES</t>
  </si>
  <si>
    <t xml:space="preserve">CARRETERA COLLOTO-SANTANDER, 70</t>
  </si>
  <si>
    <t xml:space="preserve">985793998</t>
  </si>
  <si>
    <t xml:space="preserve">losabedulesmotel@gmail.com</t>
  </si>
  <si>
    <t xml:space="preserve">motellosabedules.com</t>
  </si>
  <si>
    <t xml:space="preserve">LA NUEVA ALLANDESA</t>
  </si>
  <si>
    <t xml:space="preserve">C/ DONATO FERNÁNDEZ, 3 BAJO</t>
  </si>
  <si>
    <t xml:space="preserve">33880</t>
  </si>
  <si>
    <t xml:space="preserve">ALLANDE</t>
  </si>
  <si>
    <t xml:space="preserve">985807027</t>
  </si>
  <si>
    <t xml:space="preserve">info@lanuevaallande.com</t>
  </si>
  <si>
    <t xml:space="preserve">lanuevaallandesa.com</t>
  </si>
  <si>
    <t xml:space="preserve">LOS ACEBOS</t>
  </si>
  <si>
    <t xml:space="preserve">LUGAR SANTIANES DEL TERRÓN, s/n BAJO (URBANIZACIÓN SAUDOS)</t>
  </si>
  <si>
    <t xml:space="preserve">33540</t>
  </si>
  <si>
    <t xml:space="preserve">985843700</t>
  </si>
  <si>
    <t xml:space="preserve">hoteleslosacebos@hoteleslosacebos.com</t>
  </si>
  <si>
    <t xml:space="preserve">hoteleslosacebos.com</t>
  </si>
  <si>
    <t xml:space="preserve">GARGANTA DEL CARES</t>
  </si>
  <si>
    <t xml:space="preserve">C/ PONCEBOS, s/n BAJO</t>
  </si>
  <si>
    <t xml:space="preserve">985846463</t>
  </si>
  <si>
    <t xml:space="preserve">info@gargantadelcares.com</t>
  </si>
  <si>
    <t xml:space="preserve">gargantadelcares.com</t>
  </si>
  <si>
    <t xml:space="preserve">HOTEL RIBADESELLA</t>
  </si>
  <si>
    <t xml:space="preserve">LUGAR SAN MIGUEL DE UCIO, s/n</t>
  </si>
  <si>
    <t xml:space="preserve">985857557</t>
  </si>
  <si>
    <t xml:space="preserve">info@hotel-ribadesella.es</t>
  </si>
  <si>
    <t xml:space="preserve">hotelribadesella.com</t>
  </si>
  <si>
    <t xml:space="preserve">EL JARDIN DE EUGENIA</t>
  </si>
  <si>
    <t xml:space="preserve">AVENIDA PALACIO VALDÉS, 22 BAJO</t>
  </si>
  <si>
    <t xml:space="preserve">985860805</t>
  </si>
  <si>
    <t xml:space="preserve">info@eljardindeeugenia.com</t>
  </si>
  <si>
    <t xml:space="preserve">eljardindeugenia.com</t>
  </si>
  <si>
    <t xml:space="preserve">HOTEL RURAL LA LLOSA DE FOMBONA</t>
  </si>
  <si>
    <t xml:space="preserve">LUGAR SUSACASA, s/n</t>
  </si>
  <si>
    <t xml:space="preserve">985882942</t>
  </si>
  <si>
    <t xml:space="preserve">lallosadefombona@gmail.com</t>
  </si>
  <si>
    <t xml:space="preserve">lallosadefombona.com</t>
  </si>
  <si>
    <t xml:space="preserve">LA CASONA DE AMANDI</t>
  </si>
  <si>
    <t xml:space="preserve">C/ SAN JUAN, 6</t>
  </si>
  <si>
    <t xml:space="preserve">985893411</t>
  </si>
  <si>
    <t xml:space="preserve">hotelcasonadeamandi@outlook.com</t>
  </si>
  <si>
    <t xml:space="preserve">lacasonadeamandi.com</t>
  </si>
  <si>
    <t xml:space="preserve">HOSTERIA DE TORAZO</t>
  </si>
  <si>
    <t xml:space="preserve">PLAZA SIENRA, 1</t>
  </si>
  <si>
    <t xml:space="preserve">33310</t>
  </si>
  <si>
    <t xml:space="preserve">CABRANES</t>
  </si>
  <si>
    <t xml:space="preserve">985898099</t>
  </si>
  <si>
    <t xml:space="preserve">reservas@hosteriadetorazo.com</t>
  </si>
  <si>
    <t xml:space="preserve">hosteriadetorazo.com</t>
  </si>
  <si>
    <t xml:space="preserve">HOTEL RURAL EL MOLINO</t>
  </si>
  <si>
    <t xml:space="preserve">985940114</t>
  </si>
  <si>
    <t xml:space="preserve">info@hotelelmolinon.com.es</t>
  </si>
  <si>
    <t xml:space="preserve">hotelelmolino.com.es</t>
  </si>
  <si>
    <t xml:space="preserve">LA CASONA DE CARDES</t>
  </si>
  <si>
    <t xml:space="preserve">LUGAR CARDES, s/n BAJO</t>
  </si>
  <si>
    <t xml:space="preserve">985940243</t>
  </si>
  <si>
    <t xml:space="preserve">lacasonadecardes.com</t>
  </si>
  <si>
    <t xml:space="preserve">ZAMEL Y DALMAU</t>
  </si>
  <si>
    <t xml:space="preserve">CORAO, 10 BAJO; SOBRECUEVA-ABAMIA</t>
  </si>
  <si>
    <t xml:space="preserve">985940255</t>
  </si>
  <si>
    <t xml:space="preserve">info@lacasonadeabamia.com</t>
  </si>
  <si>
    <t xml:space="preserve">lacasonadeabamia.com</t>
  </si>
  <si>
    <t xml:space="preserve">ENTREMONTES HOTEL</t>
  </si>
  <si>
    <t xml:space="preserve">C/ CORAO BAJO</t>
  </si>
  <si>
    <t xml:space="preserve">985940260</t>
  </si>
  <si>
    <t xml:space="preserve">entremonteshotel.com</t>
  </si>
  <si>
    <t xml:space="preserve">LOS ACEBOS CANGAS</t>
  </si>
  <si>
    <t xml:space="preserve">AVENIDA COVADONGA, 51-53</t>
  </si>
  <si>
    <t xml:space="preserve">985947183</t>
  </si>
  <si>
    <t xml:space="preserve">MIRADOR DE MORIYON</t>
  </si>
  <si>
    <t xml:space="preserve">MORIYÓN, 2</t>
  </si>
  <si>
    <t xml:space="preserve">33317</t>
  </si>
  <si>
    <t xml:space="preserve">985974081</t>
  </si>
  <si>
    <t xml:space="preserve">info@miradordemoriyon.com</t>
  </si>
  <si>
    <t xml:space="preserve">miradordemoriyon.com</t>
  </si>
  <si>
    <t xml:space="preserve">HOTEL RURAL NOALLA</t>
  </si>
  <si>
    <t xml:space="preserve">LUGAR SALGUEIRO DO MATO (NOALLA), 6</t>
  </si>
  <si>
    <t xml:space="preserve">986 74 55 54</t>
  </si>
  <si>
    <t xml:space="preserve">ruralnoalla@gmail.com</t>
  </si>
  <si>
    <t xml:space="preserve">HOTEL POUSADA REAL</t>
  </si>
  <si>
    <t xml:space="preserve">C/ REAL, 58</t>
  </si>
  <si>
    <t xml:space="preserve">986189910</t>
  </si>
  <si>
    <t xml:space="preserve">recepcion@hotelpousadareal.com</t>
  </si>
  <si>
    <t xml:space="preserve">hotelpousadareal.com</t>
  </si>
  <si>
    <t xml:space="preserve">PLAYA DE VIGO</t>
  </si>
  <si>
    <t xml:space="preserve">AVENIDA SAMIL, 95 BAJO</t>
  </si>
  <si>
    <t xml:space="preserve">36212</t>
  </si>
  <si>
    <t xml:space="preserve">986202020</t>
  </si>
  <si>
    <t xml:space="preserve">info@hotelplayadevigo.com</t>
  </si>
  <si>
    <t xml:space="preserve">hotelplayadevigo.com</t>
  </si>
  <si>
    <t xml:space="preserve">PUERTA DEL SOL</t>
  </si>
  <si>
    <t xml:space="preserve">PRAZA PORTA DO SOL, 14 1</t>
  </si>
  <si>
    <t xml:space="preserve">986222364</t>
  </si>
  <si>
    <t xml:space="preserve">comercial@aldahotels.com</t>
  </si>
  <si>
    <t xml:space="preserve">hotelpuertadelsol.es</t>
  </si>
  <si>
    <t xml:space="preserve">BAHÍA DE VIGO APARTAMENTO</t>
  </si>
  <si>
    <t xml:space="preserve">CÁNOVAS DEL CASTILLO, 24</t>
  </si>
  <si>
    <t xml:space="preserve">986226700</t>
  </si>
  <si>
    <t xml:space="preserve">direccion@hotelbahiadevigo.es</t>
  </si>
  <si>
    <t xml:space="preserve">hotelbahiadevigo.com</t>
  </si>
  <si>
    <t xml:space="preserve">BAHÍA DE VIGO</t>
  </si>
  <si>
    <t xml:space="preserve">HOTEL SOTOMAYOR</t>
  </si>
  <si>
    <t xml:space="preserve">ROSALÍA DE CASTRO, 6 BAJO</t>
  </si>
  <si>
    <t xml:space="preserve">986366101</t>
  </si>
  <si>
    <t xml:space="preserve">hotelsotomayorsl.com</t>
  </si>
  <si>
    <t xml:space="preserve">HOTEL CRISTALEIRO</t>
  </si>
  <si>
    <t xml:space="preserve">C/ MANUEL LOSADA, 8</t>
  </si>
  <si>
    <t xml:space="preserve">36380</t>
  </si>
  <si>
    <t xml:space="preserve">GONDOMAR</t>
  </si>
  <si>
    <t xml:space="preserve">986369017</t>
  </si>
  <si>
    <t xml:space="preserve">cristaleiro@yahoo.es</t>
  </si>
  <si>
    <t xml:space="preserve">hotelcristaleiro.com</t>
  </si>
  <si>
    <t xml:space="preserve">ENTREROBLES</t>
  </si>
  <si>
    <t xml:space="preserve">AVENIDA O DOCTOR DON BENITO FARIÑA, 50</t>
  </si>
  <si>
    <t xml:space="preserve">36393</t>
  </si>
  <si>
    <t xml:space="preserve">986386985</t>
  </si>
  <si>
    <t xml:space="preserve">info@entrerobles.com</t>
  </si>
  <si>
    <t xml:space="preserve">hotelentrerobles.com</t>
  </si>
  <si>
    <t xml:space="preserve">HOTEL PRINCESA VIGO</t>
  </si>
  <si>
    <t xml:space="preserve">FERMÍN PENZOL, 14 BAJO</t>
  </si>
  <si>
    <t xml:space="preserve">986442014</t>
  </si>
  <si>
    <t xml:space="preserve">hotelprincesa@gmail.com</t>
  </si>
  <si>
    <t xml:space="preserve">hotelprincesavigo.es</t>
  </si>
  <si>
    <t xml:space="preserve">MONDARIZ</t>
  </si>
  <si>
    <t xml:space="preserve">AVENIDA E. PEINADOR, s/n</t>
  </si>
  <si>
    <t xml:space="preserve">36890</t>
  </si>
  <si>
    <t xml:space="preserve">MONDARIZ-BALNEARIO</t>
  </si>
  <si>
    <t xml:space="preserve">986656200</t>
  </si>
  <si>
    <t xml:space="preserve">reservas@balneariodemondariz.com</t>
  </si>
  <si>
    <t xml:space="preserve">balneariomondariz.es</t>
  </si>
  <si>
    <t xml:space="preserve">HOTEL LUZ DE LUNA</t>
  </si>
  <si>
    <t xml:space="preserve">986690909</t>
  </si>
  <si>
    <t xml:space="preserve">info@hotelluzdeluna.com</t>
  </si>
  <si>
    <t xml:space="preserve">hotelluzdelunasl.com</t>
  </si>
  <si>
    <t xml:space="preserve">MARYCIELO</t>
  </si>
  <si>
    <t xml:space="preserve">PASEO PRAIA DE SILGAR, 26 BAJO</t>
  </si>
  <si>
    <t xml:space="preserve">986720050</t>
  </si>
  <si>
    <t xml:space="preserve">marycielo1947@gmail.com</t>
  </si>
  <si>
    <t xml:space="preserve">hotelesmarycielo.com</t>
  </si>
  <si>
    <t xml:space="preserve">INFFINIT</t>
  </si>
  <si>
    <t xml:space="preserve">PLAYA PLAYA DEL SILGAR, 15</t>
  </si>
  <si>
    <t xml:space="preserve">986721007</t>
  </si>
  <si>
    <t xml:space="preserve">recepcion@inffinitsanxenxo.com</t>
  </si>
  <si>
    <t xml:space="preserve">inffinitsanxenxo.com</t>
  </si>
  <si>
    <t xml:space="preserve">AUGUSTA SPA RESORT I</t>
  </si>
  <si>
    <t xml:space="preserve">PADRIÑÁN, s/n BAIXO</t>
  </si>
  <si>
    <t xml:space="preserve">36969</t>
  </si>
  <si>
    <t xml:space="preserve">986727060</t>
  </si>
  <si>
    <t xml:space="preserve">reservas@augustasanxenxo.com</t>
  </si>
  <si>
    <t xml:space="preserve">augustasparesort.com</t>
  </si>
  <si>
    <t xml:space="preserve">PUENTE DE LA TOJA</t>
  </si>
  <si>
    <t xml:space="preserve">RUA CASTELAO, 206 BAJO</t>
  </si>
  <si>
    <t xml:space="preserve">986730639</t>
  </si>
  <si>
    <t xml:space="preserve">puentedelatojasl.com</t>
  </si>
  <si>
    <t xml:space="preserve">HOTEL AP CONS GARDA</t>
  </si>
  <si>
    <t xml:space="preserve">ÁREA, 33 BAJO</t>
  </si>
  <si>
    <t xml:space="preserve">986738287</t>
  </si>
  <si>
    <t xml:space="preserve">info@hotelconsdagarda.com</t>
  </si>
  <si>
    <t xml:space="preserve">hotelconsdagarda.com</t>
  </si>
  <si>
    <t xml:space="preserve">NATURA PETIT HOTEL</t>
  </si>
  <si>
    <t xml:space="preserve">LUGAR FONTE DE ONS (NOALLA), 9</t>
  </si>
  <si>
    <t xml:space="preserve">986744206</t>
  </si>
  <si>
    <t xml:space="preserve">info@naturapetithotel.com</t>
  </si>
  <si>
    <t xml:space="preserve">naturapetithotel.com</t>
  </si>
  <si>
    <t xml:space="preserve">QUINTA DE SAN AMARO</t>
  </si>
  <si>
    <t xml:space="preserve">SAN MAURO, 6 BAJO</t>
  </si>
  <si>
    <t xml:space="preserve">36968</t>
  </si>
  <si>
    <t xml:space="preserve">986748938</t>
  </si>
  <si>
    <t xml:space="preserve">info@quintadesanamaro.com</t>
  </si>
  <si>
    <t xml:space="preserve">quintadesanamaro.com</t>
  </si>
  <si>
    <t xml:space="preserve">HOTEL STELLA MARIS</t>
  </si>
  <si>
    <t xml:space="preserve">AVENIDA CHANCELAS, 7 BAJO</t>
  </si>
  <si>
    <t xml:space="preserve">36993</t>
  </si>
  <si>
    <t xml:space="preserve">986770366</t>
  </si>
  <si>
    <t xml:space="preserve">info@hotel-stellamaris.com</t>
  </si>
  <si>
    <t xml:space="preserve">hotelstellamaris.com</t>
  </si>
  <si>
    <t xml:space="preserve">ROSALÍA DE CASTRO</t>
  </si>
  <si>
    <t xml:space="preserve">AVENIDA SAN XOÁN, 40</t>
  </si>
  <si>
    <t xml:space="preserve">986778018</t>
  </si>
  <si>
    <t xml:space="preserve">info@hotelrosaliadecastro.es</t>
  </si>
  <si>
    <t xml:space="preserve">rosaladecastrosl.com</t>
  </si>
  <si>
    <t xml:space="preserve">HOTEL ALEJANDRINA</t>
  </si>
  <si>
    <t xml:space="preserve">CAMIÑO LIÑARES, 5</t>
  </si>
  <si>
    <t xml:space="preserve">986873047</t>
  </si>
  <si>
    <t xml:space="preserve">hotelalejandrina.com</t>
  </si>
  <si>
    <t xml:space="preserve">VIKERA HOTEL RURAL</t>
  </si>
  <si>
    <t xml:space="preserve">CAMINO VIKERA, 6</t>
  </si>
  <si>
    <t xml:space="preserve">24491</t>
  </si>
  <si>
    <t xml:space="preserve">987057887</t>
  </si>
  <si>
    <t xml:space="preserve">info@eljardindevikera.com</t>
  </si>
  <si>
    <t xml:space="preserve">vikerahotelrural.com</t>
  </si>
  <si>
    <t xml:space="preserve">REYES DE LEÓN</t>
  </si>
  <si>
    <t xml:space="preserve">C/ FONDILLA, 17 BAJO; HOTEL REYES LEON</t>
  </si>
  <si>
    <t xml:space="preserve">24240</t>
  </si>
  <si>
    <t xml:space="preserve">SANTA MARÍA DEL PÁRAMO</t>
  </si>
  <si>
    <t xml:space="preserve">987351520</t>
  </si>
  <si>
    <t xml:space="preserve">info@leontermal.es</t>
  </si>
  <si>
    <t xml:space="preserve">hotelreyesdeleon.com</t>
  </si>
  <si>
    <t xml:space="preserve">VALLE DEL SILENCIO</t>
  </si>
  <si>
    <t xml:space="preserve">C/ CONDE, 3</t>
  </si>
  <si>
    <t xml:space="preserve">24415</t>
  </si>
  <si>
    <t xml:space="preserve">987452879</t>
  </si>
  <si>
    <t xml:space="preserve">valledelsilencio.com</t>
  </si>
  <si>
    <t xml:space="preserve">AVENIDA CASTILLO, 115</t>
  </si>
  <si>
    <t xml:space="preserve">987456227</t>
  </si>
  <si>
    <t xml:space="preserve">info@hotel-elcastillo.com</t>
  </si>
  <si>
    <t xml:space="preserve">hotel-elcastillo.com</t>
  </si>
  <si>
    <t xml:space="preserve">PALACETE COLONIAL</t>
  </si>
  <si>
    <t xml:space="preserve">AVENIDA ORDOÑO II, 24</t>
  </si>
  <si>
    <t xml:space="preserve">24001</t>
  </si>
  <si>
    <t xml:space="preserve">987499969</t>
  </si>
  <si>
    <t xml:space="preserve">reservas@palacetecolonial.com</t>
  </si>
  <si>
    <t xml:space="preserve">palacetecolonial.com</t>
  </si>
  <si>
    <t xml:space="preserve">CARRETERA N-VI, KILOMETRO 399 BAJO</t>
  </si>
  <si>
    <t xml:space="preserve">987562783</t>
  </si>
  <si>
    <t xml:space="preserve">SPA VÍA DE LA PLATA</t>
  </si>
  <si>
    <t xml:space="preserve">PADRES REDENTORISTAS, 5</t>
  </si>
  <si>
    <t xml:space="preserve">987619000</t>
  </si>
  <si>
    <t xml:space="preserve">info@hotelviadelaplata.es</t>
  </si>
  <si>
    <t xml:space="preserve">hotelviadelaplata.es</t>
  </si>
  <si>
    <t xml:space="preserve">VÍA DE LA PLATA SPA</t>
  </si>
  <si>
    <t xml:space="preserve">C/ PADRES REDENTORISTAS, 5</t>
  </si>
  <si>
    <t xml:space="preserve">987619071</t>
  </si>
  <si>
    <t xml:space="preserve">LA POSADA DE GASPAR</t>
  </si>
  <si>
    <t xml:space="preserve">C/ REAL, 27, - BAJO</t>
  </si>
  <si>
    <t xml:space="preserve">987631629</t>
  </si>
  <si>
    <t xml:space="preserve">laposadadegaspar@hotmail.com</t>
  </si>
  <si>
    <t xml:space="preserve">laposadadegaspar.com</t>
  </si>
  <si>
    <t xml:space="preserve">REITORAL DE PARADA</t>
  </si>
  <si>
    <t xml:space="preserve">RUA BARRIO, 3</t>
  </si>
  <si>
    <t xml:space="preserve">32740</t>
  </si>
  <si>
    <t xml:space="preserve">PARADA DE SIL</t>
  </si>
  <si>
    <t xml:space="preserve">988 208 232</t>
  </si>
  <si>
    <t xml:space="preserve">info@reitoraldeparada.com</t>
  </si>
  <si>
    <t xml:space="preserve">reitoraldeparada.com</t>
  </si>
  <si>
    <t xml:space="preserve">HOTEL BARCELONA</t>
  </si>
  <si>
    <t xml:space="preserve">C/ FEIRA VELLA, 8 BAIXO</t>
  </si>
  <si>
    <t xml:space="preserve">32860</t>
  </si>
  <si>
    <t xml:space="preserve">ENTRIMO</t>
  </si>
  <si>
    <t xml:space="preserve">988434724</t>
  </si>
  <si>
    <t xml:space="preserve">rufinaalonso@clientesbeedigital.es</t>
  </si>
  <si>
    <t xml:space="preserve">hotelbarcelonasl.com</t>
  </si>
  <si>
    <t xml:space="preserve">HOTEL SPA VILAVELLA</t>
  </si>
  <si>
    <t xml:space="preserve">A VILAVELLA, s/n</t>
  </si>
  <si>
    <t xml:space="preserve">32549</t>
  </si>
  <si>
    <t xml:space="preserve">A MEZQUITA</t>
  </si>
  <si>
    <t xml:space="preserve">988594242</t>
  </si>
  <si>
    <t xml:space="preserve">comercial@hotelspavilavella.es</t>
  </si>
  <si>
    <t xml:space="preserve">hotelspavilavella.es</t>
  </si>
  <si>
    <t xml:space="preserve">HOTEL NOVO CÁNDIDO</t>
  </si>
  <si>
    <t xml:space="preserve">C/ SAN MIGUEL, 14</t>
  </si>
  <si>
    <t xml:space="preserve">988989125</t>
  </si>
  <si>
    <t xml:space="preserve">info@hotelnovocándido.com</t>
  </si>
  <si>
    <t xml:space="preserve">hotelnovocandido.com</t>
  </si>
  <si>
    <t xml:space="preserve">HOTEL RURAL SUQUIN</t>
  </si>
  <si>
    <t xml:space="preserve">ALDEA SOMORTO, s/n BAJO</t>
  </si>
  <si>
    <t xml:space="preserve">info@turismoruralsuquin.es</t>
  </si>
  <si>
    <t xml:space="preserve">hotelruralsuquin.es</t>
  </si>
  <si>
    <t xml:space="preserve">EL NIDO DE ALCUDIA</t>
  </si>
  <si>
    <t xml:space="preserve">HUERTAS, 21</t>
  </si>
  <si>
    <t xml:space="preserve">13580</t>
  </si>
  <si>
    <t xml:space="preserve">ALMODÓVAR DEL CAMPO</t>
  </si>
  <si>
    <t xml:space="preserve">info@elnidodealcudia.com</t>
  </si>
  <si>
    <t xml:space="preserve">elnidodealcudia.com</t>
  </si>
  <si>
    <t xml:space="preserve">CASA RURAL EL NIDAL</t>
  </si>
  <si>
    <t xml:space="preserve">C/ RAMÓN Y CAJAL, 20</t>
  </si>
  <si>
    <t xml:space="preserve">06770</t>
  </si>
  <si>
    <t xml:space="preserve">CASAS DE DON PEDRO</t>
  </si>
  <si>
    <t xml:space="preserve">info@casaruralelnidal.es</t>
  </si>
  <si>
    <t xml:space="preserve">casaruralelnidal.es</t>
  </si>
  <si>
    <t xml:space="preserve">BCN FASHION HOUSE</t>
  </si>
  <si>
    <t xml:space="preserve">HB-004241</t>
  </si>
  <si>
    <t xml:space="preserve">BRUC, 13 BAJO - PRINCIPAL</t>
  </si>
  <si>
    <t xml:space="preserve">info@bcnfashionhouse.com</t>
  </si>
  <si>
    <t xml:space="preserve">bcnfashionhouse.com</t>
  </si>
  <si>
    <t xml:space="preserve">FINCA DALT MURADA</t>
  </si>
  <si>
    <t xml:space="preserve">CAMI ES RAIGUER, s/n</t>
  </si>
  <si>
    <t xml:space="preserve">07350</t>
  </si>
  <si>
    <t xml:space="preserve">BINISSALEM</t>
  </si>
  <si>
    <t xml:space="preserve">fincadaltmurada@gmail.com</t>
  </si>
  <si>
    <t xml:space="preserve">fincadaltmurada.com</t>
  </si>
  <si>
    <t xml:space="preserve">MARÍA DEL MAR</t>
  </si>
  <si>
    <t xml:space="preserve">PANADERÍA, 20</t>
  </si>
  <si>
    <t xml:space="preserve">info@hotelmariadelmar.es</t>
  </si>
  <si>
    <t xml:space="preserve">hotelmariadelmar.es</t>
  </si>
  <si>
    <t xml:space="preserve">CARRETERA CM-110, s/n (PALAZUELO)</t>
  </si>
  <si>
    <t xml:space="preserve">19250</t>
  </si>
  <si>
    <t xml:space="preserve">lacabanasiguenza@gmail.com</t>
  </si>
  <si>
    <t xml:space="preserve">lacabanasiguenza.es</t>
  </si>
  <si>
    <t xml:space="preserve">LA CASA DE BÓVEDAS</t>
  </si>
  <si>
    <t xml:space="preserve">BÓVEDAS, 9</t>
  </si>
  <si>
    <t xml:space="preserve">reservas@lacasadebovedas.com</t>
  </si>
  <si>
    <t xml:space="preserve">lacasadebovedas.com</t>
  </si>
  <si>
    <t xml:space="preserve">CASA PERET DE PERETÓ</t>
  </si>
  <si>
    <t xml:space="preserve">PL-000094</t>
  </si>
  <si>
    <t xml:space="preserve">CARRER SUA, 5</t>
  </si>
  <si>
    <t xml:space="preserve"> info@camping-solau.com</t>
  </si>
  <si>
    <t xml:space="preserve">HOTEL CASA DE SAN MARTIN</t>
  </si>
  <si>
    <t xml:space="preserve">ÚNICA, 1</t>
  </si>
  <si>
    <t xml:space="preserve">22372</t>
  </si>
  <si>
    <t xml:space="preserve">FISCAL</t>
  </si>
  <si>
    <t xml:space="preserve">info@casadesanmartin.com</t>
  </si>
  <si>
    <t xml:space="preserve">casadesanmartin.com</t>
  </si>
  <si>
    <t xml:space="preserve">O BALCÓN DA RIBEIRA</t>
  </si>
  <si>
    <t xml:space="preserve">PLAZA BARQUILLERO, 4-6</t>
  </si>
  <si>
    <t xml:space="preserve">info@obalcondaribeira.es</t>
  </si>
  <si>
    <t xml:space="preserve">obalcondaribeira.es</t>
  </si>
  <si>
    <t xml:space="preserve">NIDOS DE CARNOTA</t>
  </si>
  <si>
    <t xml:space="preserve">RUA SAN MAMED, 98</t>
  </si>
  <si>
    <t xml:space="preserve"> 644 307 384</t>
  </si>
  <si>
    <t xml:space="preserve">info@nidosdecarnota.com</t>
  </si>
  <si>
    <t xml:space="preserve">nidosdecarnota.com/</t>
  </si>
  <si>
    <t xml:space="preserve">HOTEL FRAGILE</t>
  </si>
  <si>
    <t xml:space="preserve">CARRER EL ROSER, 9</t>
  </si>
  <si>
    <t xml:space="preserve"> 685 160 417</t>
  </si>
  <si>
    <t xml:space="preserve"> hotelfragile@gmail.com</t>
  </si>
  <si>
    <t xml:space="preserve">hotelfragile.com/es</t>
  </si>
  <si>
    <t xml:space="preserve">HOTEL LAGO DORADO</t>
  </si>
  <si>
    <t xml:space="preserve">VÉNDA DE PORTOSSALER, s/n</t>
  </si>
  <si>
    <t xml:space="preserve"> 971 32 22 67</t>
  </si>
  <si>
    <t xml:space="preserve">info@hotellagodorado.com</t>
  </si>
  <si>
    <t xml:space="preserve">CABAÑAS DE CANIDE</t>
  </si>
  <si>
    <t xml:space="preserve">C/ GAZA, 13</t>
  </si>
  <si>
    <t xml:space="preserve">15177</t>
  </si>
  <si>
    <t xml:space="preserve">reservas@cabanasdecanide.com</t>
  </si>
  <si>
    <t xml:space="preserve">cabanasdecanide.com</t>
  </si>
  <si>
    <t xml:space="preserve">CABAÑAS EL ACUÍFERO</t>
  </si>
  <si>
    <t xml:space="preserve">CARRETERA LAGUNAS RUIDERA KILOMETRO 0, 9</t>
  </si>
  <si>
    <t xml:space="preserve">02611</t>
  </si>
  <si>
    <t xml:space="preserve">OSSA DE MONTIEL</t>
  </si>
  <si>
    <t xml:space="preserve">elacuifero@gmail.com</t>
  </si>
  <si>
    <t xml:space="preserve">cabaaselacufero.com</t>
  </si>
  <si>
    <t xml:space="preserve">CARRIO SOL - MONTY´S</t>
  </si>
  <si>
    <t xml:space="preserve">URBANIZACIÓN CARRIÓ PARK, 7 C</t>
  </si>
  <si>
    <t xml:space="preserve">javea01@gmail.com</t>
  </si>
  <si>
    <t xml:space="preserve">carriosolmontys.com</t>
  </si>
  <si>
    <t xml:space="preserve">VILLANUEVA</t>
  </si>
  <si>
    <t xml:space="preserve">VILLANUEVA, s/n BAJO</t>
  </si>
  <si>
    <t xml:space="preserve">hotelvillanueva@hotmail.com</t>
  </si>
  <si>
    <t xml:space="preserve">villanuevahotel.com</t>
  </si>
  <si>
    <t xml:space="preserve">EL YANTAR DE GREDOS</t>
  </si>
  <si>
    <t xml:space="preserve">CAÑADILLA, s/n</t>
  </si>
  <si>
    <t xml:space="preserve">05132</t>
  </si>
  <si>
    <t xml:space="preserve">SAN MARTÍN DEL PIMPOLLAR</t>
  </si>
  <si>
    <t xml:space="preserve">elyantardegredos@gmail.com</t>
  </si>
  <si>
    <t xml:space="preserve">elyantardegredos.es</t>
  </si>
  <si>
    <t xml:space="preserve">MASIA LE ROMANE</t>
  </si>
  <si>
    <t xml:space="preserve">PB-001021</t>
  </si>
  <si>
    <t xml:space="preserve">VEÏNAT VEINAT SANT PERE, 4</t>
  </si>
  <si>
    <t xml:space="preserve">08490</t>
  </si>
  <si>
    <t xml:space="preserve">TORDERA</t>
  </si>
  <si>
    <t xml:space="preserve">masialeromane@gmail.com</t>
  </si>
  <si>
    <t xml:space="preserve">masialeromanesl.com</t>
  </si>
  <si>
    <t xml:space="preserve">HOTEL DEOBRIGULA</t>
  </si>
  <si>
    <t xml:space="preserve">ALTA, s/n BAJO</t>
  </si>
  <si>
    <t xml:space="preserve">info@hoteldeobrigula.com</t>
  </si>
  <si>
    <t xml:space="preserve">HOTEL VILLARREAL</t>
  </si>
  <si>
    <t xml:space="preserve">C/ DEHESILLA, 9</t>
  </si>
  <si>
    <t xml:space="preserve">09680</t>
  </si>
  <si>
    <t xml:space="preserve">PALACIOS DE LA SIERRA</t>
  </si>
  <si>
    <t xml:space="preserve">info@hotelvillarreal.com</t>
  </si>
  <si>
    <t xml:space="preserve">HOTEL RURAL XERETE</t>
  </si>
  <si>
    <t xml:space="preserve">CARRETERA N-110, KILOMETRO 380</t>
  </si>
  <si>
    <t xml:space="preserve">10613</t>
  </si>
  <si>
    <t xml:space="preserve">NAVACONCEJO</t>
  </si>
  <si>
    <t xml:space="preserve">info@hotelruralxerete.es</t>
  </si>
  <si>
    <t xml:space="preserve">hotelruralxerete.es</t>
  </si>
  <si>
    <t xml:space="preserve">ALJIBE CASA RURAL</t>
  </si>
  <si>
    <t xml:space="preserve">C/ REAL, 33</t>
  </si>
  <si>
    <t xml:space="preserve">info@aljibecasarural.com</t>
  </si>
  <si>
    <t xml:space="preserve">aljibecasarural.com</t>
  </si>
  <si>
    <t xml:space="preserve">LAS PIÑAS</t>
  </si>
  <si>
    <t xml:space="preserve">CARRETERA CÁDIZ-MÁLAGA (N-340), KILOMETRO 74, 3</t>
  </si>
  <si>
    <t xml:space="preserve">info@laspiñas.com</t>
  </si>
  <si>
    <t xml:space="preserve">cortijolaspinas.com</t>
  </si>
  <si>
    <t xml:space="preserve">HOSTEL EL PALOMA</t>
  </si>
  <si>
    <t xml:space="preserve">C/ MANZANEDO, 35</t>
  </si>
  <si>
    <t xml:space="preserve">info@hostelelpaloma.com</t>
  </si>
  <si>
    <t xml:space="preserve">hostelelpaloma.top/</t>
  </si>
  <si>
    <t xml:space="preserve">LA CASONA DE HERMOSA</t>
  </si>
  <si>
    <t xml:space="preserve">BARRIO PALACIO, 142</t>
  </si>
  <si>
    <t xml:space="preserve">39724</t>
  </si>
  <si>
    <t xml:space="preserve">info@lacasonadehermo.com</t>
  </si>
  <si>
    <t xml:space="preserve">casonadehermosa.com</t>
  </si>
  <si>
    <t xml:space="preserve">MASÍA MÁS DEL REY</t>
  </si>
  <si>
    <t xml:space="preserve">C/ COLÓN, 6 1ª SEXTA</t>
  </si>
  <si>
    <t xml:space="preserve">12520</t>
  </si>
  <si>
    <t xml:space="preserve">NULES</t>
  </si>
  <si>
    <t xml:space="preserve">castventhermanos@gmail.com</t>
  </si>
  <si>
    <t xml:space="preserve">masiamasdelrey.net/</t>
  </si>
  <si>
    <t xml:space="preserve">HACIENDA LA VEREDA</t>
  </si>
  <si>
    <t xml:space="preserve">H/CO/00742</t>
  </si>
  <si>
    <t xml:space="preserve">VEREDA CERRO MACHO, s/n</t>
  </si>
  <si>
    <t xml:space="preserve">14550</t>
  </si>
  <si>
    <t xml:space="preserve">MONTILLA</t>
  </si>
  <si>
    <t xml:space="preserve">contacto@haciendalavereda.es</t>
  </si>
  <si>
    <t xml:space="preserve">haciendalavereda.es</t>
  </si>
  <si>
    <t xml:space="preserve">HOTEL BOUTIQUE NIU DE SOL</t>
  </si>
  <si>
    <t xml:space="preserve">HG-002424</t>
  </si>
  <si>
    <t xml:space="preserve">CARRER NOU, 34</t>
  </si>
  <si>
    <t xml:space="preserve">17495</t>
  </si>
  <si>
    <t xml:space="preserve">PALAU-SAVERDERA</t>
  </si>
  <si>
    <t xml:space="preserve">info@hotelboutiqueniudesol.com</t>
  </si>
  <si>
    <t xml:space="preserve">hotelruralpalau.com</t>
  </si>
  <si>
    <t xml:space="preserve">MAS CARRERAS 1846</t>
  </si>
  <si>
    <t xml:space="preserve">HG-002471</t>
  </si>
  <si>
    <t xml:space="preserve">BARRI MOLÍ, 10 BAJO</t>
  </si>
  <si>
    <t xml:space="preserve">BORDILS</t>
  </si>
  <si>
    <t xml:space="preserve">info@mascarreras1846.com</t>
  </si>
  <si>
    <t xml:space="preserve">mascarreras1846.com</t>
  </si>
  <si>
    <t xml:space="preserve">BRH AFAN DE RIBERA</t>
  </si>
  <si>
    <t xml:space="preserve">C/ AFÁN DE RIBERA, s/n</t>
  </si>
  <si>
    <t xml:space="preserve">info@brhafanderibera.com</t>
  </si>
  <si>
    <t xml:space="preserve">ROSA DE COMARES</t>
  </si>
  <si>
    <t xml:space="preserve">VALENZUELA, 5</t>
  </si>
  <si>
    <t xml:space="preserve">rosacomares@gmail.com</t>
  </si>
  <si>
    <t xml:space="preserve">rosadecomaressl.com</t>
  </si>
  <si>
    <t xml:space="preserve">1902 TOWNHOUSE</t>
  </si>
  <si>
    <t xml:space="preserve">CARRER SA MAR, 59</t>
  </si>
  <si>
    <t xml:space="preserve">hotel1902@outlook.com</t>
  </si>
  <si>
    <t xml:space="preserve">hotel1902soller.com</t>
  </si>
  <si>
    <t xml:space="preserve">ES PLA NOU</t>
  </si>
  <si>
    <t xml:space="preserve">CARRETERA FELANITX - PETRA, KILOMETRO 6</t>
  </si>
  <si>
    <t xml:space="preserve">mail@finca-es-pla-nou.eu</t>
  </si>
  <si>
    <t xml:space="preserve">finca-es-pla-nou.de</t>
  </si>
  <si>
    <t xml:space="preserve">LA ANTIGUA FERRERÍA</t>
  </si>
  <si>
    <t xml:space="preserve">ALDEA AZARRULLA, 57</t>
  </si>
  <si>
    <t xml:space="preserve">26289</t>
  </si>
  <si>
    <t xml:space="preserve">info@laantiguaferrería.com</t>
  </si>
  <si>
    <t xml:space="preserve">antiguaferreria.com</t>
  </si>
  <si>
    <t xml:space="preserve">LA CASA DE VEGUETA</t>
  </si>
  <si>
    <t xml:space="preserve">PEDRO DÍAZ, 5</t>
  </si>
  <si>
    <t xml:space="preserve">welcome@lacasadevegueta.com</t>
  </si>
  <si>
    <t xml:space="preserve">lacasadevegueta.com</t>
  </si>
  <si>
    <t xml:space="preserve">HOTELET DE BETLAN</t>
  </si>
  <si>
    <t xml:space="preserve">HVA-004884</t>
  </si>
  <si>
    <t xml:space="preserve">SACORREGES, 1</t>
  </si>
  <si>
    <t xml:space="preserve">25537</t>
  </si>
  <si>
    <t xml:space="preserve">hoteletdebetlan1@gmail.com</t>
  </si>
  <si>
    <t xml:space="preserve">hoteletdebetlan.com</t>
  </si>
  <si>
    <t xml:space="preserve">PALACIO DE CANTIZ</t>
  </si>
  <si>
    <t xml:space="preserve">CANTIZ, 5</t>
  </si>
  <si>
    <t xml:space="preserve">27663</t>
  </si>
  <si>
    <t xml:space="preserve">BECERREÁ</t>
  </si>
  <si>
    <t xml:space="preserve">info@palaciodecantiz.com</t>
  </si>
  <si>
    <t xml:space="preserve">palaciodecantiz.com</t>
  </si>
  <si>
    <t xml:space="preserve">ALCOBAS RUSTICAS</t>
  </si>
  <si>
    <t xml:space="preserve">EXTRARRADIO BALCÓN DE MEJORADA, 50 BIS EL PINAR</t>
  </si>
  <si>
    <t xml:space="preserve">28840</t>
  </si>
  <si>
    <t xml:space="preserve">MEJORADA DEL CAMPO</t>
  </si>
  <si>
    <t xml:space="preserve">info@alcobasrusticas.com</t>
  </si>
  <si>
    <t xml:space="preserve">EL TIEMPO PERDIDO</t>
  </si>
  <si>
    <t xml:space="preserve">TRAVESIA AYUNTAMIENTO, 7 BAJO</t>
  </si>
  <si>
    <t xml:space="preserve">PATONES</t>
  </si>
  <si>
    <t xml:space="preserve">info@eltiempoperdido.com</t>
  </si>
  <si>
    <t xml:space="preserve">eltiempoperdido.com</t>
  </si>
  <si>
    <t xml:space="preserve">CASA SIEMPREVIVA - RECOMMENDED FOR ADULTS</t>
  </si>
  <si>
    <t xml:space="preserve">C/ GLORIA FUERTES, 46</t>
  </si>
  <si>
    <t xml:space="preserve">hola@casasiempreviva.com</t>
  </si>
  <si>
    <t xml:space="preserve">casasiempreviva.com</t>
  </si>
  <si>
    <t xml:space="preserve">HOTEL APARTAMENTO PUERTA DE ADUARES</t>
  </si>
  <si>
    <t xml:space="preserve">ADUAR, 18 1</t>
  </si>
  <si>
    <t xml:space="preserve">hotel@puertadeaduares.es</t>
  </si>
  <si>
    <t xml:space="preserve">puertadeaduares.com</t>
  </si>
  <si>
    <t xml:space="preserve">CASA MARO</t>
  </si>
  <si>
    <t xml:space="preserve">CARMEN, 2 BAJO</t>
  </si>
  <si>
    <t xml:space="preserve">29787</t>
  </si>
  <si>
    <t xml:space="preserve">info@camaro.com</t>
  </si>
  <si>
    <t xml:space="preserve">hotel-casa-maro.com</t>
  </si>
  <si>
    <t xml:space="preserve">LA POSADA DEL TORCAL</t>
  </si>
  <si>
    <t xml:space="preserve">H/MA/01422</t>
  </si>
  <si>
    <t xml:space="preserve">CARRETERA JOYA, KILOMETRO 3(FINCA LOS COLORAOS)</t>
  </si>
  <si>
    <t xml:space="preserve">VILLANUEVA DE LA CONCEPCIÓN</t>
  </si>
  <si>
    <t xml:space="preserve">info@lapodadeltorcal.com</t>
  </si>
  <si>
    <t xml:space="preserve">CORTIJO DE CORREA</t>
  </si>
  <si>
    <t xml:space="preserve">AVENIDA IV (URBANIZACIÓN HACIENDA LAS CHAPAS), s/n</t>
  </si>
  <si>
    <t xml:space="preserve">jorgeparlade@yahoo.co.uk</t>
  </si>
  <si>
    <t xml:space="preserve">EL SECRETO DE OLLO</t>
  </si>
  <si>
    <t xml:space="preserve">SANTO TOMÁS, 4</t>
  </si>
  <si>
    <t xml:space="preserve">VALLE DE OLLO/OLLARAN</t>
  </si>
  <si>
    <t xml:space="preserve">arantxa@elsecretodeollo.com</t>
  </si>
  <si>
    <t xml:space="preserve">elsecretodeollo.com</t>
  </si>
  <si>
    <t xml:space="preserve">ALDEA FIGUEIREDO</t>
  </si>
  <si>
    <t xml:space="preserve">CENLLE, s/n BAJO (CJTO. BARRIO O COTO</t>
  </si>
  <si>
    <t xml:space="preserve">32454</t>
  </si>
  <si>
    <t xml:space="preserve">CENLLE</t>
  </si>
  <si>
    <t xml:space="preserve">info@aldeafigueiredo.com</t>
  </si>
  <si>
    <t xml:space="preserve">HOTEL RURAL LAS ENCINAS</t>
  </si>
  <si>
    <t xml:space="preserve">C/ MAYOR, 12</t>
  </si>
  <si>
    <t xml:space="preserve">lasencinashotel@gmail.com</t>
  </si>
  <si>
    <t xml:space="preserve">lasencinashotel.com</t>
  </si>
  <si>
    <t xml:space="preserve">HOTEL RURAL VISTAHERMOSA</t>
  </si>
  <si>
    <t xml:space="preserve">CARRETERA N-630A, KILOMETRO 410</t>
  </si>
  <si>
    <t xml:space="preserve">37716</t>
  </si>
  <si>
    <t xml:space="preserve">NAVACARROS</t>
  </si>
  <si>
    <t xml:space="preserve">ctrvistahermosa@hotmail.com</t>
  </si>
  <si>
    <t xml:space="preserve">ctrvistahermosa.com</t>
  </si>
  <si>
    <t xml:space="preserve">JOSE GARCIA MARTIN</t>
  </si>
  <si>
    <t xml:space="preserve">C/ PULGAS, 19 BAJO; DUPLICADO 19-21</t>
  </si>
  <si>
    <t xml:space="preserve">LA HOYA</t>
  </si>
  <si>
    <t xml:space="preserve">info@balcondelpueblo.com</t>
  </si>
  <si>
    <t xml:space="preserve">balcondelpueblo.com</t>
  </si>
  <si>
    <t xml:space="preserve">VILLAS DE MIRANDA</t>
  </si>
  <si>
    <t xml:space="preserve">C/ LUNA, 24 BAJO</t>
  </si>
  <si>
    <t xml:space="preserve">37187</t>
  </si>
  <si>
    <t xml:space="preserve">MIRANDA DE AZÁN</t>
  </si>
  <si>
    <t xml:space="preserve">info@villasdemiranda.com</t>
  </si>
  <si>
    <t xml:space="preserve">CENTRO DE VISITANTE HOTEL SEÑORIO DE VALLE</t>
  </si>
  <si>
    <t xml:space="preserve">AVENIDA IGLESIA, 72 BAJO</t>
  </si>
  <si>
    <t xml:space="preserve">38690</t>
  </si>
  <si>
    <t xml:space="preserve">info@senoriodelvalle.com</t>
  </si>
  <si>
    <t xml:space="preserve">senoriodelvalle.com</t>
  </si>
  <si>
    <t xml:space="preserve">ALQUILERES NURIA</t>
  </si>
  <si>
    <t xml:space="preserve">PLAZA SAN NICOLÁS, 3</t>
  </si>
  <si>
    <t xml:space="preserve">nuriaheredero@hotmail.com</t>
  </si>
  <si>
    <t xml:space="preserve">FINCA LA HERENCIA</t>
  </si>
  <si>
    <t xml:space="preserve">PEDRERA, 7-21</t>
  </si>
  <si>
    <t xml:space="preserve">41390</t>
  </si>
  <si>
    <t xml:space="preserve">GUADALCANAL</t>
  </si>
  <si>
    <t xml:space="preserve">fincalaherencia@gmail.com</t>
  </si>
  <si>
    <t xml:space="preserve">AIRE DE COLLDEJOU</t>
  </si>
  <si>
    <t xml:space="preserve">HT-000850</t>
  </si>
  <si>
    <t xml:space="preserve">C/ LA COMA s/n</t>
  </si>
  <si>
    <t xml:space="preserve">43310</t>
  </si>
  <si>
    <t xml:space="preserve">COLLDEJOU</t>
  </si>
  <si>
    <t xml:space="preserve">info@airedecolldejou.com</t>
  </si>
  <si>
    <t xml:space="preserve">airedecolldejou.com</t>
  </si>
  <si>
    <t xml:space="preserve">HOTEL AIRES DE COLLDEJOU</t>
  </si>
  <si>
    <t xml:space="preserve">C/ LA COMA, s/n</t>
  </si>
  <si>
    <t xml:space="preserve">SON BORONAT</t>
  </si>
  <si>
    <t xml:space="preserve">SON BORONAT, 33</t>
  </si>
  <si>
    <t xml:space="preserve">601 98 83 33</t>
  </si>
  <si>
    <t xml:space="preserve">contact@hotelsonboronat.com</t>
  </si>
  <si>
    <t xml:space="preserve">hotelsonboronat.com</t>
  </si>
  <si>
    <t xml:space="preserve">CASA RURAL LA ONTINA</t>
  </si>
  <si>
    <t xml:space="preserve">C/ EXTORRES, 8</t>
  </si>
  <si>
    <t xml:space="preserve">606 28 66 26</t>
  </si>
  <si>
    <t xml:space="preserve">laontina@hotmail.es</t>
  </si>
  <si>
    <t xml:space="preserve">LA CASA DEL ABUELO</t>
  </si>
  <si>
    <t xml:space="preserve">LUGAR SAN ANTONIO, 15 BAJO</t>
  </si>
  <si>
    <t xml:space="preserve">608 55 51 60</t>
  </si>
  <si>
    <t xml:space="preserve">informacion@lacasadelabuelo.com</t>
  </si>
  <si>
    <t xml:space="preserve">lacasadelabuelo.com</t>
  </si>
  <si>
    <t xml:space="preserve">HOTEL VILLACLARA</t>
  </si>
  <si>
    <t xml:space="preserve">HT-000879</t>
  </si>
  <si>
    <t xml:space="preserve">CARRETERA N-340, KILOMETRO 1127 BAJO</t>
  </si>
  <si>
    <t xml:space="preserve">616 374 080</t>
  </si>
  <si>
    <t xml:space="preserve">info@hotelvillaclara.com</t>
  </si>
  <si>
    <t xml:space="preserve">hotelvillaclara.com</t>
  </si>
  <si>
    <t xml:space="preserve">S´HOTELET D´ES BORN</t>
  </si>
  <si>
    <t xml:space="preserve">CARRER ARGUIMBAU, 13</t>
  </si>
  <si>
    <t xml:space="preserve">616 91 88 46</t>
  </si>
  <si>
    <t xml:space="preserve">info@shoteletdesborn.com</t>
  </si>
  <si>
    <t xml:space="preserve">shoteletdesborn.com</t>
  </si>
  <si>
    <t xml:space="preserve">2 ESPIGAS</t>
  </si>
  <si>
    <t xml:space="preserve">MENDI GREEN</t>
  </si>
  <si>
    <t xml:space="preserve">C/ FUENTE, 1</t>
  </si>
  <si>
    <t xml:space="preserve">01128</t>
  </si>
  <si>
    <t xml:space="preserve">CAMPEZO/KANPEZU</t>
  </si>
  <si>
    <t xml:space="preserve">624 214 399</t>
  </si>
  <si>
    <t xml:space="preserve">info@hotelmendigreen.com</t>
  </si>
  <si>
    <t xml:space="preserve">hotelmendigreen.com</t>
  </si>
  <si>
    <t xml:space="preserve">EL PORTÓN DE LA SIERRA</t>
  </si>
  <si>
    <t xml:space="preserve">AVENIDA CANDELAS, 63</t>
  </si>
  <si>
    <t xml:space="preserve">638 904 788 </t>
  </si>
  <si>
    <t xml:space="preserve">reservas@arrabaldelagua.es</t>
  </si>
  <si>
    <t xml:space="preserve">topalojamientos.com</t>
  </si>
  <si>
    <t xml:space="preserve">COMPLEJO RURAL LAS LOMAS DE BIAR</t>
  </si>
  <si>
    <t xml:space="preserve">PARTIDA LLOMES MARE DE DEU, s/n</t>
  </si>
  <si>
    <t xml:space="preserve">03410</t>
  </si>
  <si>
    <t xml:space="preserve">BIAR</t>
  </si>
  <si>
    <t xml:space="preserve">639 65 94 77</t>
  </si>
  <si>
    <t xml:space="preserve">info@complejorurallaslomasdebiar.com</t>
  </si>
  <si>
    <t xml:space="preserve">laslomasdebiar.com/</t>
  </si>
  <si>
    <t xml:space="preserve">COMPLEJO RURAL RIO MADERA</t>
  </si>
  <si>
    <t xml:space="preserve">ARROYO CANALES, 5 BAJO</t>
  </si>
  <si>
    <t xml:space="preserve">23379</t>
  </si>
  <si>
    <t xml:space="preserve">642 830 182</t>
  </si>
  <si>
    <t xml:space="preserve">hotelriomadera@gmail.com</t>
  </si>
  <si>
    <t xml:space="preserve">hotelriomadera.com/</t>
  </si>
  <si>
    <t xml:space="preserve">CASA DO FERREIRO</t>
  </si>
  <si>
    <t xml:space="preserve">LUGAR SINEIRO, 69</t>
  </si>
  <si>
    <t xml:space="preserve">36633</t>
  </si>
  <si>
    <t xml:space="preserve">646 487 071</t>
  </si>
  <si>
    <t xml:space="preserve">casadoferreiro@gmail.com</t>
  </si>
  <si>
    <t xml:space="preserve">casadoferreiro.com/</t>
  </si>
  <si>
    <t xml:space="preserve">MARESIA CANTERAS URBAN HOTEL THE SENSES COLLECTION</t>
  </si>
  <si>
    <t xml:space="preserve">C/ LEÓN TOLSTOI, 1 BAJO</t>
  </si>
  <si>
    <t xml:space="preserve">653 88 02 59</t>
  </si>
  <si>
    <t xml:space="preserve">direccion@maresiacanteras.com</t>
  </si>
  <si>
    <t xml:space="preserve">maresiacanteras.com</t>
  </si>
  <si>
    <t xml:space="preserve">FRANTXILLA RURAL</t>
  </si>
  <si>
    <t xml:space="preserve">ALDURA, CASERÍO (ZONA ALDURA), 16 1</t>
  </si>
  <si>
    <t xml:space="preserve">20100</t>
  </si>
  <si>
    <t xml:space="preserve">ERRENTERIA</t>
  </si>
  <si>
    <t xml:space="preserve">659 664 839</t>
  </si>
  <si>
    <t xml:space="preserve">frantxillarural@hotmail.com</t>
  </si>
  <si>
    <t xml:space="preserve">frantxillarural.com</t>
  </si>
  <si>
    <t xml:space="preserve">HOSTAL LA PASAJERA</t>
  </si>
  <si>
    <t xml:space="preserve">C/ HERRERÍA, 9</t>
  </si>
  <si>
    <t xml:space="preserve">661 271 313</t>
  </si>
  <si>
    <t xml:space="preserve">info@hostallapasajera.es</t>
  </si>
  <si>
    <t xml:space="preserve">hostallapasajera.es</t>
  </si>
  <si>
    <t xml:space="preserve">H/JA/00553</t>
  </si>
  <si>
    <t xml:space="preserve">C/ VIRGEN DE LA CABEZA, s/n BAJO; PEÑALLANA</t>
  </si>
  <si>
    <t xml:space="preserve">23748</t>
  </si>
  <si>
    <t xml:space="preserve">ANDÚJAR</t>
  </si>
  <si>
    <t xml:space="preserve">669 934 389</t>
  </si>
  <si>
    <t xml:space="preserve">info@lamirada.com</t>
  </si>
  <si>
    <t xml:space="preserve">hotelenandujar.com/</t>
  </si>
  <si>
    <t xml:space="preserve">ES PAS FORMENTERA</t>
  </si>
  <si>
    <t xml:space="preserve">VÉNDA DE SES CLOTADES, s/n</t>
  </si>
  <si>
    <t xml:space="preserve">670 332 045</t>
  </si>
  <si>
    <t xml:space="preserve">info@espasformentera.com</t>
  </si>
  <si>
    <t xml:space="preserve">espasformentera.com</t>
  </si>
  <si>
    <t xml:space="preserve">KOOK HOTEL TARIFA</t>
  </si>
  <si>
    <t xml:space="preserve">H/CA/01424</t>
  </si>
  <si>
    <t xml:space="preserve">C/ CILLA, 4</t>
  </si>
  <si>
    <t xml:space="preserve">671 486 695</t>
  </si>
  <si>
    <t xml:space="preserve">welcome@kookhoteltarifa.com</t>
  </si>
  <si>
    <t xml:space="preserve">kookhoteltarifa.com</t>
  </si>
  <si>
    <t xml:space="preserve">HOTEL WELLDONE ANTIQUARIUM</t>
  </si>
  <si>
    <t xml:space="preserve">H/SE/01281</t>
  </si>
  <si>
    <t xml:space="preserve">C/ GERONA, 6</t>
  </si>
  <si>
    <t xml:space="preserve">678 92 87 47</t>
  </si>
  <si>
    <t xml:space="preserve">booking@welldoneantiquarium.com</t>
  </si>
  <si>
    <t xml:space="preserve">welldonehotels.com/</t>
  </si>
  <si>
    <t xml:space="preserve">LA POSADA DE BERGÉ</t>
  </si>
  <si>
    <t xml:space="preserve">IGLESIA, 3</t>
  </si>
  <si>
    <t xml:space="preserve">44556</t>
  </si>
  <si>
    <t xml:space="preserve">BERGE</t>
  </si>
  <si>
    <t xml:space="preserve">679 143 290</t>
  </si>
  <si>
    <t xml:space="preserve">info@laposadadeberge.com</t>
  </si>
  <si>
    <t xml:space="preserve">laposadadeberge.com</t>
  </si>
  <si>
    <t xml:space="preserve">QB ALMAGRO CENTRO</t>
  </si>
  <si>
    <t xml:space="preserve">C/ NUESTRA SEÑORA DE LAS NIEVES, s/n</t>
  </si>
  <si>
    <t xml:space="preserve">680 30 99 94</t>
  </si>
  <si>
    <t xml:space="preserve">info@qbalmagrocentro.com</t>
  </si>
  <si>
    <t xml:space="preserve">HOTEL RURAL CURIA</t>
  </si>
  <si>
    <t xml:space="preserve">FUENTE BAJA, 2</t>
  </si>
  <si>
    <t xml:space="preserve">44409</t>
  </si>
  <si>
    <t xml:space="preserve">EL CASTELLAR</t>
  </si>
  <si>
    <t xml:space="preserve">691 938 445</t>
  </si>
  <si>
    <t xml:space="preserve">hotelruralcuria@gmail.com</t>
  </si>
  <si>
    <t xml:space="preserve">hotelruralcuria.com</t>
  </si>
  <si>
    <t xml:space="preserve">FINCA ES LLOBETS</t>
  </si>
  <si>
    <t xml:space="preserve">CARRETERA MA-6014, KILOMETRO 32.2</t>
  </si>
  <si>
    <t xml:space="preserve">694 420570</t>
  </si>
  <si>
    <t xml:space="preserve">esllobets@gmail.com</t>
  </si>
  <si>
    <t xml:space="preserve">finca-esllobets.com</t>
  </si>
  <si>
    <t xml:space="preserve">SUITES DORNAJOS 4</t>
  </si>
  <si>
    <t xml:space="preserve">C/ DORNAJOS, 4</t>
  </si>
  <si>
    <t xml:space="preserve">695 81 93 83</t>
  </si>
  <si>
    <t xml:space="preserve">info@suitesdornajos4.com</t>
  </si>
  <si>
    <t xml:space="preserve">EL HOTELITO DEL COTILLO</t>
  </si>
  <si>
    <t xml:space="preserve">AVENIDA LAGOS, 3</t>
  </si>
  <si>
    <t xml:space="preserve">35650</t>
  </si>
  <si>
    <t xml:space="preserve">696 996207</t>
  </si>
  <si>
    <t xml:space="preserve">info@hotelitocotillo.com</t>
  </si>
  <si>
    <t xml:space="preserve">hotelitocotillo.com</t>
  </si>
  <si>
    <t xml:space="preserve">LAS DE VILLADIEGO</t>
  </si>
  <si>
    <t xml:space="preserve">09129</t>
  </si>
  <si>
    <t xml:space="preserve">VILLADIEGO</t>
  </si>
  <si>
    <t xml:space="preserve">699 76 36 38</t>
  </si>
  <si>
    <t xml:space="preserve">info@lasdevilladiego.com</t>
  </si>
  <si>
    <t xml:space="preserve">lasdevilladiego.com</t>
  </si>
  <si>
    <t xml:space="preserve">ADEREZO HOSTAL RESTAURANTE</t>
  </si>
  <si>
    <t xml:space="preserve">AVENIDA JUAN CARLOS I, 6</t>
  </si>
  <si>
    <t xml:space="preserve">06830</t>
  </si>
  <si>
    <t xml:space="preserve">LA ZARZA</t>
  </si>
  <si>
    <t xml:space="preserve">722 34 87 57</t>
  </si>
  <si>
    <t xml:space="preserve">aderezohostalrestaurante@gmail.com</t>
  </si>
  <si>
    <t xml:space="preserve">aderezolazarza.com/</t>
  </si>
  <si>
    <t xml:space="preserve">HOTEL EMBLEMÁTICO HOLIDAY TIME</t>
  </si>
  <si>
    <t xml:space="preserve">AVENIDA MARÍTIMA, 33</t>
  </si>
  <si>
    <t xml:space="preserve">822907463</t>
  </si>
  <si>
    <t xml:space="preserve">info@holidaytime-hotel.es</t>
  </si>
  <si>
    <t xml:space="preserve">holidaytimehotel.es</t>
  </si>
  <si>
    <t xml:space="preserve">ROOM MATE GORKA</t>
  </si>
  <si>
    <t xml:space="preserve">PLAZA GUIPUZCOA / GIPUZKOA ENPARANTZA, 11</t>
  </si>
  <si>
    <t xml:space="preserve">843984200</t>
  </si>
  <si>
    <t xml:space="preserve">gorka@room-matehotels.com</t>
  </si>
  <si>
    <t xml:space="preserve">room-matehotels.com</t>
  </si>
  <si>
    <t xml:space="preserve">VILLA MARÍA</t>
  </si>
  <si>
    <t xml:space="preserve">H/CO/00769</t>
  </si>
  <si>
    <t xml:space="preserve">C/ ANTONIO POVEDANO, 23</t>
  </si>
  <si>
    <t xml:space="preserve">CABRA</t>
  </si>
  <si>
    <t xml:space="preserve">857894040</t>
  </si>
  <si>
    <t xml:space="preserve">info@villamariacabra.com</t>
  </si>
  <si>
    <t xml:space="preserve">villamariacabra.com</t>
  </si>
  <si>
    <t xml:space="preserve">HOSTEL SEA &amp; DREAMS CALPE</t>
  </si>
  <si>
    <t xml:space="preserve">C/ MAYOR, 24</t>
  </si>
  <si>
    <t xml:space="preserve">865 789 002</t>
  </si>
  <si>
    <t xml:space="preserve">reservas@hostelseadreams.com</t>
  </si>
  <si>
    <t xml:space="preserve">hostelseadreams.com</t>
  </si>
  <si>
    <t xml:space="preserve">HOTELET DE SANT JOAN</t>
  </si>
  <si>
    <t xml:space="preserve">HG-002528</t>
  </si>
  <si>
    <t xml:space="preserve">CARRER MESTRE ANDREU, 3</t>
  </si>
  <si>
    <t xml:space="preserve">872599699</t>
  </si>
  <si>
    <t xml:space="preserve">info@hoteletdestjoan.com</t>
  </si>
  <si>
    <t xml:space="preserve">hoteletdestjoan.com</t>
  </si>
  <si>
    <t xml:space="preserve">HOTEL TOSSAMAR</t>
  </si>
  <si>
    <t xml:space="preserve">CARRER ENRIC GRANADOS, 21 BAJO(BJ)</t>
  </si>
  <si>
    <t xml:space="preserve">872981267</t>
  </si>
  <si>
    <t xml:space="preserve">hotel@tossamar.com</t>
  </si>
  <si>
    <t xml:space="preserve">hoteltossamarsa.com</t>
  </si>
  <si>
    <t xml:space="preserve">ARCO DE MAZARELOS</t>
  </si>
  <si>
    <t xml:space="preserve">TRANSVERSAL GRAMÁTICOS, 1</t>
  </si>
  <si>
    <t xml:space="preserve">881256236</t>
  </si>
  <si>
    <t xml:space="preserve">info@arcodemazarelos.com</t>
  </si>
  <si>
    <t xml:space="preserve">arcodemazarelos.com</t>
  </si>
  <si>
    <t xml:space="preserve">I - HOTEL MADRID</t>
  </si>
  <si>
    <t xml:space="preserve">C/ VIRGILIO (CIUDAD DE LA IMAGEN), 4 BAJO</t>
  </si>
  <si>
    <t xml:space="preserve">902026036</t>
  </si>
  <si>
    <t xml:space="preserve">ihotel@eurostarshotels.com</t>
  </si>
  <si>
    <t xml:space="preserve">eurostarshotels.com</t>
  </si>
  <si>
    <t xml:space="preserve">FERNANDO III</t>
  </si>
  <si>
    <t xml:space="preserve">H/SE/00509</t>
  </si>
  <si>
    <t xml:space="preserve">C/ SAN JOSÉ, 21 BAJO; DUPLICADO 21-23; LOS ALCORES</t>
  </si>
  <si>
    <t xml:space="preserve">902104440</t>
  </si>
  <si>
    <t xml:space="preserve">info@hotelfernandoiii.es</t>
  </si>
  <si>
    <t xml:space="preserve">hotelfernandoiii.es</t>
  </si>
  <si>
    <t xml:space="preserve">GARGALLO HOTELS</t>
  </si>
  <si>
    <t xml:space="preserve">VIA VIA LAIETANA, 23</t>
  </si>
  <si>
    <t xml:space="preserve">902222270</t>
  </si>
  <si>
    <t xml:space="preserve">gargallo-hotels.com</t>
  </si>
  <si>
    <t xml:space="preserve">CATALONIA GRANADA</t>
  </si>
  <si>
    <t xml:space="preserve">H/GR/00948</t>
  </si>
  <si>
    <t xml:space="preserve">AVENIDA MADRID, 10</t>
  </si>
  <si>
    <t xml:space="preserve">18012</t>
  </si>
  <si>
    <t xml:space="preserve">902301078</t>
  </si>
  <si>
    <t xml:space="preserve">cataloniahotels.com</t>
  </si>
  <si>
    <t xml:space="preserve">153</t>
  </si>
  <si>
    <t xml:space="preserve">OVIDA APARTHOTEL</t>
  </si>
  <si>
    <t xml:space="preserve">LENA, 5</t>
  </si>
  <si>
    <t xml:space="preserve">33006</t>
  </si>
  <si>
    <t xml:space="preserve">902350902</t>
  </si>
  <si>
    <t xml:space="preserve">info@ovida.es</t>
  </si>
  <si>
    <t xml:space="preserve">ovidaaparthotel.com</t>
  </si>
  <si>
    <t xml:space="preserve">CONFORTEL ATRIUM</t>
  </si>
  <si>
    <t xml:space="preserve">C/ EMILIO VARGAS, 3-5 BAJO; C/ VAL. DIPUTAC</t>
  </si>
  <si>
    <t xml:space="preserve">28043</t>
  </si>
  <si>
    <t xml:space="preserve">infoatrium@confortel.com</t>
  </si>
  <si>
    <t xml:space="preserve">confortelatrium.com</t>
  </si>
  <si>
    <t xml:space="preserve">HOTEL LAGUNA PARK</t>
  </si>
  <si>
    <t xml:space="preserve">CARRETERA PARLA-PINTO (M-408), KILOMETRO 0, 15</t>
  </si>
  <si>
    <t xml:space="preserve">910329496</t>
  </si>
  <si>
    <t xml:space="preserve">reservas@hotellagunapark.com</t>
  </si>
  <si>
    <t xml:space="preserve">hotellagunapark.com</t>
  </si>
  <si>
    <t xml:space="preserve">ROOM MATE ALBA</t>
  </si>
  <si>
    <t xml:space="preserve">C/ LAS HUERTAS (CENTRO), 16</t>
  </si>
  <si>
    <t xml:space="preserve">910806471</t>
  </si>
  <si>
    <t xml:space="preserve">privacy@room-matehotels.com</t>
  </si>
  <si>
    <t xml:space="preserve">POSADA DEL DRAGÓN</t>
  </si>
  <si>
    <t xml:space="preserve">C/ CAVA BAJA, 14</t>
  </si>
  <si>
    <t xml:space="preserve">911191424</t>
  </si>
  <si>
    <t xml:space="preserve">info@posadadeldragon.com</t>
  </si>
  <si>
    <t xml:space="preserve">posadadeldragon.com</t>
  </si>
  <si>
    <t xml:space="preserve">EUROSTARS GRAN MADRID</t>
  </si>
  <si>
    <t xml:space="preserve">AVENIDA VEGA, 22 SO</t>
  </si>
  <si>
    <t xml:space="preserve">912008484</t>
  </si>
  <si>
    <t xml:space="preserve">reservas@eurostarsgranmadrid.com</t>
  </si>
  <si>
    <t xml:space="preserve">EUROSTARS ZARZUELA PARK</t>
  </si>
  <si>
    <t xml:space="preserve">912114900</t>
  </si>
  <si>
    <t xml:space="preserve">reservas@eurostarszarzuelapark.com</t>
  </si>
  <si>
    <t xml:space="preserve">ABBA</t>
  </si>
  <si>
    <t xml:space="preserve">AVENIDA AMÉRICA, 32</t>
  </si>
  <si>
    <t xml:space="preserve">912125000</t>
  </si>
  <si>
    <t xml:space="preserve">abbamadridhotel.com</t>
  </si>
  <si>
    <t xml:space="preserve">EUROSTARS I-HOTEL</t>
  </si>
  <si>
    <t xml:space="preserve">C/ VIRGILIO (CIUDAD DE LA IMAGEN), 4</t>
  </si>
  <si>
    <t xml:space="preserve">912723060</t>
  </si>
  <si>
    <t xml:space="preserve">eurostarsihotel.com</t>
  </si>
  <si>
    <t xml:space="preserve">THE PAVILIONS MADRID HOTEL</t>
  </si>
  <si>
    <t xml:space="preserve">C/ AMADOR DE LOS RÍOS, 3</t>
  </si>
  <si>
    <t xml:space="preserve">913107500</t>
  </si>
  <si>
    <t xml:space="preserve">info.madrid@pavilionshotels.com</t>
  </si>
  <si>
    <t xml:space="preserve">pavilionshotels.com</t>
  </si>
  <si>
    <t xml:space="preserve">BLUESENSE MADRID GÉNOVA</t>
  </si>
  <si>
    <t xml:space="preserve">C/ ALMAGRO, 10</t>
  </si>
  <si>
    <t xml:space="preserve">913198094</t>
  </si>
  <si>
    <t xml:space="preserve">reservas@bluesensehotels.com</t>
  </si>
  <si>
    <t xml:space="preserve">bluesensehotels.com</t>
  </si>
  <si>
    <t xml:space="preserve">HOTEL EUROSTARS MADRID TOWER</t>
  </si>
  <si>
    <t xml:space="preserve">PASEO CASTELLANA, 259 B (TORRE SACYR-VALLEHERMOSO)</t>
  </si>
  <si>
    <t xml:space="preserve">913342700</t>
  </si>
  <si>
    <t xml:space="preserve">474</t>
  </si>
  <si>
    <t xml:space="preserve">CITY ROOMS</t>
  </si>
  <si>
    <t xml:space="preserve">C/ LA CRUZ, 6 2</t>
  </si>
  <si>
    <t xml:space="preserve">913604444</t>
  </si>
  <si>
    <t xml:space="preserve">info@madridcityrooms.com</t>
  </si>
  <si>
    <t xml:space="preserve">madridcityrooms.com</t>
  </si>
  <si>
    <t xml:space="preserve">ALVARO RESIDENCIA</t>
  </si>
  <si>
    <t xml:space="preserve">CONDE DE ROMANONES, 8 - 2° DERECHA</t>
  </si>
  <si>
    <t xml:space="preserve">913692151</t>
  </si>
  <si>
    <t xml:space="preserve">alvaro@alvaroresidencia.es</t>
  </si>
  <si>
    <t xml:space="preserve">alvaroresidencia.es</t>
  </si>
  <si>
    <t xml:space="preserve">APARTHOTEL EN CASA</t>
  </si>
  <si>
    <t xml:space="preserve">CARRETERA VICALVARO-ESTACIÓN DE O'DONNELL, 18</t>
  </si>
  <si>
    <t xml:space="preserve">28032</t>
  </si>
  <si>
    <t xml:space="preserve">913716383</t>
  </si>
  <si>
    <t xml:space="preserve">recepcion@aparthotelencasa.es</t>
  </si>
  <si>
    <t xml:space="preserve">aparthotelencasa.es</t>
  </si>
  <si>
    <t xml:space="preserve">HOTEL ESCUELA MADRID</t>
  </si>
  <si>
    <t xml:space="preserve">CARRETERA COLMENAR VIEJO, KILOMETRO 12, 8</t>
  </si>
  <si>
    <t xml:space="preserve">913721333</t>
  </si>
  <si>
    <t xml:space="preserve">recepcion@ieshotelescuela.es</t>
  </si>
  <si>
    <t xml:space="preserve">ieshotelescuela.com</t>
  </si>
  <si>
    <t xml:space="preserve">ROOM MATE ALICIA</t>
  </si>
  <si>
    <t xml:space="preserve">C/ PRADO, 2 BAJO</t>
  </si>
  <si>
    <t xml:space="preserve">913896095</t>
  </si>
  <si>
    <t xml:space="preserve">alicia@room-matehotels.com</t>
  </si>
  <si>
    <t xml:space="preserve">HOTEL AUDITORIUM MADRID</t>
  </si>
  <si>
    <t xml:space="preserve">AVENIDA ARAGÓN, 400 BAJO</t>
  </si>
  <si>
    <t xml:space="preserve">914004400</t>
  </si>
  <si>
    <t xml:space="preserve">madrid.auditorium@marriott.com</t>
  </si>
  <si>
    <t xml:space="preserve">hotelauditorium.com</t>
  </si>
  <si>
    <t xml:space="preserve">870</t>
  </si>
  <si>
    <t xml:space="preserve">ECO ALCALÁ SUITES</t>
  </si>
  <si>
    <t xml:space="preserve">SANTA LEONOR, 24 BAJO</t>
  </si>
  <si>
    <t xml:space="preserve">28037</t>
  </si>
  <si>
    <t xml:space="preserve">914401054</t>
  </si>
  <si>
    <t xml:space="preserve">alcalasuites@ecohoteles.com</t>
  </si>
  <si>
    <t xml:space="preserve">ecoalcalasuites.com</t>
  </si>
  <si>
    <t xml:space="preserve">ISIS</t>
  </si>
  <si>
    <t xml:space="preserve">ANTONIO LÓPEZ, 168 LOCAL</t>
  </si>
  <si>
    <t xml:space="preserve">28026</t>
  </si>
  <si>
    <t xml:space="preserve">914763211</t>
  </si>
  <si>
    <t xml:space="preserve">reservas@hotelisismadrid.com</t>
  </si>
  <si>
    <t xml:space="preserve">hotelisismadrid.com</t>
  </si>
  <si>
    <t xml:space="preserve">PRAKTIK METROPOL</t>
  </si>
  <si>
    <t xml:space="preserve">C/ LA MONTERA, 47 BAJO</t>
  </si>
  <si>
    <t xml:space="preserve">915212935</t>
  </si>
  <si>
    <t xml:space="preserve">metropol@praktikhotels.com</t>
  </si>
  <si>
    <t xml:space="preserve">praktikmetropol.com</t>
  </si>
  <si>
    <t xml:space="preserve">SIETE ISLAS</t>
  </si>
  <si>
    <t xml:space="preserve">C/ VALVERDE, 14-16 BAJO; DUPLICADO 14-16; HOTEL</t>
  </si>
  <si>
    <t xml:space="preserve">915234688</t>
  </si>
  <si>
    <t xml:space="preserve">info@hotelsieteislas.com</t>
  </si>
  <si>
    <t xml:space="preserve">hotelsieteislas.com</t>
  </si>
  <si>
    <t xml:space="preserve">EUROSTARS MADRID GRAN VÍA</t>
  </si>
  <si>
    <t xml:space="preserve">C/ LEGANITOS, 13</t>
  </si>
  <si>
    <t xml:space="preserve">915487640</t>
  </si>
  <si>
    <t xml:space="preserve">LEONARDO BOUTIQUE HOTEL MADRID</t>
  </si>
  <si>
    <t xml:space="preserve">C/ VALLEHERMOSO, 65</t>
  </si>
  <si>
    <t xml:space="preserve">915939777</t>
  </si>
  <si>
    <t xml:space="preserve">info@leonardoboutiquehotelmadrid.com</t>
  </si>
  <si>
    <t xml:space="preserve">leonardo-hotels.com</t>
  </si>
  <si>
    <t xml:space="preserve">HOTEL MONTE ROZAS</t>
  </si>
  <si>
    <t xml:space="preserve">JARDIN ROZAS, s/n 0 CARROYO DE EL ESCORIAL, KILOMETRO 5</t>
  </si>
  <si>
    <t xml:space="preserve">28230</t>
  </si>
  <si>
    <t xml:space="preserve">916407424</t>
  </si>
  <si>
    <t xml:space="preserve">info@hotelmonterozas.com</t>
  </si>
  <si>
    <t xml:space="preserve">hotelmonterozas.com</t>
  </si>
  <si>
    <t xml:space="preserve">GLOBALES DE LOS REYES</t>
  </si>
  <si>
    <t xml:space="preserve">PLAZA CIUDAD REAL, 2</t>
  </si>
  <si>
    <t xml:space="preserve">28702</t>
  </si>
  <si>
    <t xml:space="preserve">916591600</t>
  </si>
  <si>
    <t xml:space="preserve">res.delosreyes@hotelesglobales.com</t>
  </si>
  <si>
    <t xml:space="preserve">hotelesglobales.com</t>
  </si>
  <si>
    <t xml:space="preserve">HOTEL MIRAFLORES</t>
  </si>
  <si>
    <t xml:space="preserve">C/ MAESTRO BARBIERI, 9</t>
  </si>
  <si>
    <t xml:space="preserve">916639717</t>
  </si>
  <si>
    <t xml:space="preserve">info@hotelmiraflores.com</t>
  </si>
  <si>
    <t xml:space="preserve">TRYP LOS ANGELES</t>
  </si>
  <si>
    <t xml:space="preserve">CARRETERA ANDALUCÍA, KILOMETRO 14, 200</t>
  </si>
  <si>
    <t xml:space="preserve">916839400</t>
  </si>
  <si>
    <t xml:space="preserve">info@ghlosangeles.es</t>
  </si>
  <si>
    <t xml:space="preserve">tryp-losangeles.com</t>
  </si>
  <si>
    <t xml:space="preserve">POSADAS DE ESPAÑA PINTO</t>
  </si>
  <si>
    <t xml:space="preserve">C/ SIERRA NEVADA (ZADE ÁREA EMPRESARIAL ANDALUCÍA), 3 BAJO; POLIGONO INSDUSTRIAL ARROYO CULEBRO</t>
  </si>
  <si>
    <t xml:space="preserve">916918460</t>
  </si>
  <si>
    <t xml:space="preserve">info@podasdeespañapinto.com</t>
  </si>
  <si>
    <t xml:space="preserve">posadasdeespana.com</t>
  </si>
  <si>
    <t xml:space="preserve">MIRASIERRA SUITES HOTEL &amp; SPA</t>
  </si>
  <si>
    <t xml:space="preserve">ALFREDO MARQUERIE, 43 BAJO</t>
  </si>
  <si>
    <t xml:space="preserve">917049856</t>
  </si>
  <si>
    <t xml:space="preserve">info@mirasierrasuiteshotel&amp;spa.com</t>
  </si>
  <si>
    <t xml:space="preserve">EXE MONCLOA</t>
  </si>
  <si>
    <t xml:space="preserve">C/ ARCIPRESTE DE HITA, 10 BAJO</t>
  </si>
  <si>
    <t xml:space="preserve">917459299</t>
  </si>
  <si>
    <t xml:space="preserve">info@exemoncloa.com</t>
  </si>
  <si>
    <t xml:space="preserve">hotelexemoncloa.com</t>
  </si>
  <si>
    <t xml:space="preserve">VP JARDÍN DE RECOLETOS</t>
  </si>
  <si>
    <t xml:space="preserve">C/ GIL DE SANTIVAÑES, 6 BAJO</t>
  </si>
  <si>
    <t xml:space="preserve">917811640</t>
  </si>
  <si>
    <t xml:space="preserve">rc@vphoteles.com</t>
  </si>
  <si>
    <t xml:space="preserve">recoletos-hotel.com</t>
  </si>
  <si>
    <t xml:space="preserve">EUROSTARS</t>
  </si>
  <si>
    <t xml:space="preserve">RONDA EUROPA, 1 BAJO; DUPLICADO 1-3; HOTEL FOXA TRES CAN</t>
  </si>
  <si>
    <t xml:space="preserve">918054720</t>
  </si>
  <si>
    <t xml:space="preserve">info@eurostars.com</t>
  </si>
  <si>
    <t xml:space="preserve">HOTEL DON ANGEL II</t>
  </si>
  <si>
    <t xml:space="preserve">C/ BENJAMÍN PALENCIA, 8</t>
  </si>
  <si>
    <t xml:space="preserve">28691</t>
  </si>
  <si>
    <t xml:space="preserve">VILLANUEVA DE LA CAÑADA</t>
  </si>
  <si>
    <t xml:space="preserve">918117604</t>
  </si>
  <si>
    <t xml:space="preserve">info@hoteldonangelii.com</t>
  </si>
  <si>
    <t xml:space="preserve">HOSPEDERÍA EL ARCO</t>
  </si>
  <si>
    <t xml:space="preserve">C/ ARCO, 6</t>
  </si>
  <si>
    <t xml:space="preserve">28739</t>
  </si>
  <si>
    <t xml:space="preserve">VILLAVIEJA DEL LOZOYA</t>
  </si>
  <si>
    <t xml:space="preserve">918680911</t>
  </si>
  <si>
    <t xml:space="preserve">info@hospederíaelarco.com</t>
  </si>
  <si>
    <t xml:space="preserve">hospederiaelarco.es</t>
  </si>
  <si>
    <t xml:space="preserve">LA POSADA DE ALAMEDA</t>
  </si>
  <si>
    <t xml:space="preserve">PLAZA SANTA MARINA, 17</t>
  </si>
  <si>
    <t xml:space="preserve">28749</t>
  </si>
  <si>
    <t xml:space="preserve">ALAMEDA DEL VALLE</t>
  </si>
  <si>
    <t xml:space="preserve">918690017</t>
  </si>
  <si>
    <t xml:space="preserve">info@lapodadealameda.com</t>
  </si>
  <si>
    <t xml:space="preserve">HOTEL RURAL MARCOS</t>
  </si>
  <si>
    <t xml:space="preserve">AVENIDA PAULAR, 34</t>
  </si>
  <si>
    <t xml:space="preserve">918692742</t>
  </si>
  <si>
    <t xml:space="preserve">info@hotelruralmarcos.es</t>
  </si>
  <si>
    <t xml:space="preserve">hotelruralmarcos.es</t>
  </si>
  <si>
    <t xml:space="preserve">ISLA DE LA GARENA</t>
  </si>
  <si>
    <t xml:space="preserve">C/ GALILEO GALILEI (POLIGONO INSDUSTRIAL LA GARENA), 18 BAJO</t>
  </si>
  <si>
    <t xml:space="preserve">918781670</t>
  </si>
  <si>
    <t xml:space="preserve">recepcion@hotelislagarena.com</t>
  </si>
  <si>
    <t xml:space="preserve">hotelislagarena.com</t>
  </si>
  <si>
    <t xml:space="preserve">HOSTEL COMPLUTUM</t>
  </si>
  <si>
    <t xml:space="preserve">PLAZA SAN DIEGO, 2 BAJO; SEDE 185</t>
  </si>
  <si>
    <t xml:space="preserve">918800387</t>
  </si>
  <si>
    <t xml:space="preserve">info@hostelcomplutum.com</t>
  </si>
  <si>
    <t xml:space="preserve">hostelcomplutum.com</t>
  </si>
  <si>
    <t xml:space="preserve">HOTEL CISNEROS</t>
  </si>
  <si>
    <t xml:space="preserve">PASEO PASTRANA, 32 BAJO</t>
  </si>
  <si>
    <t xml:space="preserve">28803</t>
  </si>
  <si>
    <t xml:space="preserve">918882511</t>
  </si>
  <si>
    <t xml:space="preserve">info@cisneroshotel.com</t>
  </si>
  <si>
    <t xml:space="preserve">hotelcisnerossl.com</t>
  </si>
  <si>
    <t xml:space="preserve">HOTEL LOS CINCO ENEBROS</t>
  </si>
  <si>
    <t xml:space="preserve">C/ ALMENARA, 33 CH</t>
  </si>
  <si>
    <t xml:space="preserve">28294</t>
  </si>
  <si>
    <t xml:space="preserve">ROBLEDO DE CHAVELA</t>
  </si>
  <si>
    <t xml:space="preserve">918981562</t>
  </si>
  <si>
    <t xml:space="preserve">recepcion@loscincoenebros.com</t>
  </si>
  <si>
    <t xml:space="preserve">loscincoenebros.com</t>
  </si>
  <si>
    <t xml:space="preserve">HOSTAL BARBACEDO</t>
  </si>
  <si>
    <t xml:space="preserve">MIGUEL GALLEGO, 1 BAJO</t>
  </si>
  <si>
    <t xml:space="preserve">05461</t>
  </si>
  <si>
    <t xml:space="preserve">MIJARES</t>
  </si>
  <si>
    <t xml:space="preserve">920385007</t>
  </si>
  <si>
    <t xml:space="preserve">barbacedo@hotmail.es</t>
  </si>
  <si>
    <t xml:space="preserve">hostalbarbacedo.com</t>
  </si>
  <si>
    <t xml:space="preserve">POSADA ABUELO MARIO</t>
  </si>
  <si>
    <t xml:space="preserve">REAL, 38</t>
  </si>
  <si>
    <t xml:space="preserve">40164</t>
  </si>
  <si>
    <t xml:space="preserve">ARCONES</t>
  </si>
  <si>
    <t xml:space="preserve">921069060</t>
  </si>
  <si>
    <t xml:space="preserve">info@podaabuelomario.com</t>
  </si>
  <si>
    <t xml:space="preserve">HOTEL EUROSTARS PLAZA ACUEDUCTO</t>
  </si>
  <si>
    <t xml:space="preserve">PLAZA AZOGUEJO, 1</t>
  </si>
  <si>
    <t xml:space="preserve">921413403</t>
  </si>
  <si>
    <t xml:space="preserve">reservas@eurostarsplazaacueducto.com</t>
  </si>
  <si>
    <t xml:space="preserve">SAN ANTONIO EL REAL</t>
  </si>
  <si>
    <t xml:space="preserve">SAN ANTONIO EL REAL, s/n BAJO</t>
  </si>
  <si>
    <t xml:space="preserve">40004</t>
  </si>
  <si>
    <t xml:space="preserve">921413455</t>
  </si>
  <si>
    <t xml:space="preserve">info@sanantonioelreal.es</t>
  </si>
  <si>
    <t xml:space="preserve">sanantonioelreal.es</t>
  </si>
  <si>
    <t xml:space="preserve">HOTEL EUROSTARS CONVENTO CAPUCHINOS</t>
  </si>
  <si>
    <t xml:space="preserve">PLAZUELA CAPUCHINOS, 2, BAJO</t>
  </si>
  <si>
    <t xml:space="preserve">921415250</t>
  </si>
  <si>
    <t xml:space="preserve">info@hoteleurostarsconventocapuchinos.com</t>
  </si>
  <si>
    <t xml:space="preserve">CORREGIDOR</t>
  </si>
  <si>
    <t xml:space="preserve">C/ TRES DE ABRIL, 1</t>
  </si>
  <si>
    <t xml:space="preserve">921425761</t>
  </si>
  <si>
    <t xml:space="preserve">reservas@hotelcorregidor.com</t>
  </si>
  <si>
    <t xml:space="preserve">hotelcorregidor.com</t>
  </si>
  <si>
    <t xml:space="preserve">AVENIDA DEL SOTILLO</t>
  </si>
  <si>
    <t xml:space="preserve">AVENIDA SOTILLO, 1</t>
  </si>
  <si>
    <t xml:space="preserve">921445414</t>
  </si>
  <si>
    <t xml:space="preserve">info@hotelavdsotillo.com</t>
  </si>
  <si>
    <t xml:space="preserve">hotelavdsotillo.com</t>
  </si>
  <si>
    <t xml:space="preserve">HOSTERÍA DEL ARCO</t>
  </si>
  <si>
    <t xml:space="preserve">CORDOVILLA, 1 BAJO</t>
  </si>
  <si>
    <t xml:space="preserve">921508647</t>
  </si>
  <si>
    <t xml:space="preserve">info@hosteríadelarco.com</t>
  </si>
  <si>
    <t xml:space="preserve">LA POSADA DE DON MARIANO</t>
  </si>
  <si>
    <t xml:space="preserve">C/ MAYOR, 14 BAJO</t>
  </si>
  <si>
    <t xml:space="preserve">921509887</t>
  </si>
  <si>
    <t xml:space="preserve">info@hoteldonmariano.com</t>
  </si>
  <si>
    <t xml:space="preserve">hoteldonmariano.com</t>
  </si>
  <si>
    <t xml:space="preserve">LAS CASITAS</t>
  </si>
  <si>
    <t xml:space="preserve">CARRETERA MADRID-IRÚN, KILOMETRO 115 AUTOVÍA A-1</t>
  </si>
  <si>
    <t xml:space="preserve">40560</t>
  </si>
  <si>
    <t xml:space="preserve">BOCEGUILLAS</t>
  </si>
  <si>
    <t xml:space="preserve">921543703</t>
  </si>
  <si>
    <t xml:space="preserve">info@lascasitas.com</t>
  </si>
  <si>
    <t xml:space="preserve">hotellascasitas.com</t>
  </si>
  <si>
    <t xml:space="preserve">HOTEL MIRASIERRA</t>
  </si>
  <si>
    <t xml:space="preserve">CARRETERA MADRID-IRÚN, KILOMETRO 99 BAJO</t>
  </si>
  <si>
    <t xml:space="preserve">40590</t>
  </si>
  <si>
    <t xml:space="preserve">SANTO TOMÉ DEL PUERTO</t>
  </si>
  <si>
    <t xml:space="preserve">921557298</t>
  </si>
  <si>
    <t xml:space="preserve">reservas@hotelmirasierra.com</t>
  </si>
  <si>
    <t xml:space="preserve">hotelmirasierra.com</t>
  </si>
  <si>
    <t xml:space="preserve">URBAN ANAGA HOTEL</t>
  </si>
  <si>
    <t xml:space="preserve">C/ IMELDO SERIS, 19</t>
  </si>
  <si>
    <t xml:space="preserve">922048137</t>
  </si>
  <si>
    <t xml:space="preserve">recepcion@urbananagahotel.com</t>
  </si>
  <si>
    <t xml:space="preserve">urbananagahotel.com</t>
  </si>
  <si>
    <t xml:space="preserve">OCÉANO</t>
  </si>
  <si>
    <t xml:space="preserve">C/ OCÉANO PACÍFICO, 1 BAJO</t>
  </si>
  <si>
    <t xml:space="preserve">38240</t>
  </si>
  <si>
    <t xml:space="preserve">922156000</t>
  </si>
  <si>
    <t xml:space="preserve">info@oceano-tenerife.com</t>
  </si>
  <si>
    <t xml:space="preserve">oceano-tenerife.com</t>
  </si>
  <si>
    <t xml:space="preserve">TABURIENTE</t>
  </si>
  <si>
    <t xml:space="preserve">C/ DOCTOR JOSÉ NAVEIRAS, 24 BAJO; A</t>
  </si>
  <si>
    <t xml:space="preserve">922276058</t>
  </si>
  <si>
    <t xml:space="preserve">info@hoteltaburiente.com</t>
  </si>
  <si>
    <t xml:space="preserve">hoteltaburiente.com</t>
  </si>
  <si>
    <t xml:space="preserve">165</t>
  </si>
  <si>
    <t xml:space="preserve">PANORAMICA GARDEN</t>
  </si>
  <si>
    <t xml:space="preserve">C/ LA LONGUERA, s/n BAJO(H. PANORAMICA GARDEN</t>
  </si>
  <si>
    <t xml:space="preserve">922363998</t>
  </si>
  <si>
    <t xml:space="preserve">panoramica@telefonica.net</t>
  </si>
  <si>
    <t xml:space="preserve">panoramicagarden.es</t>
  </si>
  <si>
    <t xml:space="preserve">HOTEL ACUARIO</t>
  </si>
  <si>
    <t xml:space="preserve">PARQUE FLORES, 36 BAJO</t>
  </si>
  <si>
    <t xml:space="preserve">922380450</t>
  </si>
  <si>
    <t xml:space="preserve">res.acuario@hotelesglobales.com</t>
  </si>
  <si>
    <t xml:space="preserve">APARTAMENTOS AMBASSADOR</t>
  </si>
  <si>
    <t xml:space="preserve">C/ GRANADOS, 18 BAJO</t>
  </si>
  <si>
    <t xml:space="preserve">922381566</t>
  </si>
  <si>
    <t xml:space="preserve">info@apto-ambassador.com</t>
  </si>
  <si>
    <t xml:space="preserve">aptosambassador.com</t>
  </si>
  <si>
    <t xml:space="preserve">LAS AGUILAS</t>
  </si>
  <si>
    <t xml:space="preserve">C/ DOCTOR BARAJAS, 19 BAJO; CASETA DE VENTA</t>
  </si>
  <si>
    <t xml:space="preserve">922384682</t>
  </si>
  <si>
    <t xml:space="preserve">recepcion@hotellasaguilas.com</t>
  </si>
  <si>
    <t xml:space="preserve">hotellasaguilas.com</t>
  </si>
  <si>
    <t xml:space="preserve">CASTILLETE</t>
  </si>
  <si>
    <t xml:space="preserve">AVENIDA MARÍTIMA, 75</t>
  </si>
  <si>
    <t xml:space="preserve">922420840</t>
  </si>
  <si>
    <t xml:space="preserve">reservas@hotelcastillete.com</t>
  </si>
  <si>
    <t xml:space="preserve">hotelcastillete.com</t>
  </si>
  <si>
    <t xml:space="preserve">APARTAMENTOS BOOMERANG I</t>
  </si>
  <si>
    <t xml:space="preserve">C/ DOCTOR GOST, 1 BAJO</t>
  </si>
  <si>
    <t xml:space="preserve">38900</t>
  </si>
  <si>
    <t xml:space="preserve">922550200</t>
  </si>
  <si>
    <t xml:space="preserve">reservas@hotel-boomerang.com</t>
  </si>
  <si>
    <t xml:space="preserve">hotel-boomerang.com</t>
  </si>
  <si>
    <t xml:space="preserve">HOTEL ALTA MONTAÑA</t>
  </si>
  <si>
    <t xml:space="preserve">CAMINO MORRO ELCANO, 1 BAJO</t>
  </si>
  <si>
    <t xml:space="preserve">922709995</t>
  </si>
  <si>
    <t xml:space="preserve">direccionhotelaltamontana@gmail.com</t>
  </si>
  <si>
    <t xml:space="preserve">hotelaltamontaa.com</t>
  </si>
  <si>
    <t xml:space="preserve">HOTEL GUAYARMINA PRINCESS SOLO ADULTOS</t>
  </si>
  <si>
    <t xml:space="preserve">C/ LONDRES, 1 ESTÁ SITUADO A 4 MINUTOS A PIE DE LA PLAYA Y A 2, 7 KILOMETRO DEL PARQUE ACUÁTICO SIAM PARK.</t>
  </si>
  <si>
    <t xml:space="preserve">922713113</t>
  </si>
  <si>
    <t xml:space="preserve">reservas.guayarmina@princess-hotels.com</t>
  </si>
  <si>
    <t xml:space="preserve">princess-hotels.com</t>
  </si>
  <si>
    <t xml:space="preserve">513</t>
  </si>
  <si>
    <t xml:space="preserve">PROMOTORA HOTELERA CANARIA</t>
  </si>
  <si>
    <t xml:space="preserve">C/ LONDRES, 1 BAJO; H.GUAYARMINA PRINCES</t>
  </si>
  <si>
    <t xml:space="preserve">922714874</t>
  </si>
  <si>
    <t xml:space="preserve">of.central@princess-hotels.com</t>
  </si>
  <si>
    <t xml:space="preserve">495</t>
  </si>
  <si>
    <t xml:space="preserve">BAHIA</t>
  </si>
  <si>
    <t xml:space="preserve">AVENIDA BRUSELAS, s/n BAJO; CAJERO AUTOM. HOTEL</t>
  </si>
  <si>
    <t xml:space="preserve">922719411</t>
  </si>
  <si>
    <t xml:space="preserve">placido.gonzalez@princess-hotels.com</t>
  </si>
  <si>
    <t xml:space="preserve">279</t>
  </si>
  <si>
    <t xml:space="preserve">PUEBLO TORVISCAS</t>
  </si>
  <si>
    <t xml:space="preserve">C/ VALENCIA, 3 BUNG (CENTRO COMERCIAL TEGUESTE)</t>
  </si>
  <si>
    <t xml:space="preserve">922719614</t>
  </si>
  <si>
    <t xml:space="preserve">info@pueblotorviscas.com</t>
  </si>
  <si>
    <t xml:space="preserve">pueblotorviscas.com</t>
  </si>
  <si>
    <t xml:space="preserve">HOTEL AQUAMARINA</t>
  </si>
  <si>
    <t xml:space="preserve">URBANIZACIÓN GOLF DEL SUR, 1 BAJO(HOTEL AQUAMARINA)</t>
  </si>
  <si>
    <t xml:space="preserve">922738447</t>
  </si>
  <si>
    <t xml:space="preserve">juanluisramos@gema-hoteles.com</t>
  </si>
  <si>
    <t xml:space="preserve">hotelaquamarina.com</t>
  </si>
  <si>
    <t xml:space="preserve">JARDÍN TROPICAL</t>
  </si>
  <si>
    <t xml:space="preserve">C/ GRAN BRETAÑA, s/n BAJO; HOTEL JARDIN TROPICAL</t>
  </si>
  <si>
    <t xml:space="preserve">922746000</t>
  </si>
  <si>
    <t xml:space="preserve">hotel@jardin-tropical.com</t>
  </si>
  <si>
    <t xml:space="preserve">jardin-tropical.com</t>
  </si>
  <si>
    <t xml:space="preserve">408</t>
  </si>
  <si>
    <t xml:space="preserve">C/ GRAN BRETAÑA, 1 BAJO(HOTEADEJE S.L.)</t>
  </si>
  <si>
    <t xml:space="preserve">922747000</t>
  </si>
  <si>
    <t xml:space="preserve">SENDEROS DE ABONA</t>
  </si>
  <si>
    <t xml:space="preserve">IGLESIA, 5</t>
  </si>
  <si>
    <t xml:space="preserve">38600</t>
  </si>
  <si>
    <t xml:space="preserve">922770200</t>
  </si>
  <si>
    <t xml:space="preserve">info@senderosdeabona.com</t>
  </si>
  <si>
    <t xml:space="preserve">GRAN OASIS RESORT</t>
  </si>
  <si>
    <t xml:space="preserve">C/ MEANDRO, 3 BAJO(APARTAMENTOS GREEN GOLF RESO</t>
  </si>
  <si>
    <t xml:space="preserve">922788338</t>
  </si>
  <si>
    <t xml:space="preserve">reservas@grupogolfresort.com</t>
  </si>
  <si>
    <t xml:space="preserve">granoasisresort.com</t>
  </si>
  <si>
    <t xml:space="preserve">FINCA LA HACIENDA RURAL HOTEL</t>
  </si>
  <si>
    <t xml:space="preserve">922840895</t>
  </si>
  <si>
    <t xml:space="preserve">info@fincalahacienda.com</t>
  </si>
  <si>
    <t xml:space="preserve">fincalahacienda.com</t>
  </si>
  <si>
    <t xml:space="preserve">ECOTURISMO GOMERA VERDE</t>
  </si>
  <si>
    <t xml:space="preserve">IBO ALFARO, 19 BAJO</t>
  </si>
  <si>
    <t xml:space="preserve">38829</t>
  </si>
  <si>
    <t xml:space="preserve">922880168</t>
  </si>
  <si>
    <t xml:space="preserve">info@hotel-gomera.com</t>
  </si>
  <si>
    <t xml:space="preserve">hotel-gomera.com/es</t>
  </si>
  <si>
    <t xml:space="preserve">HOTEL SALVATIERRA RURAL</t>
  </si>
  <si>
    <t xml:space="preserve">LARGA, 6</t>
  </si>
  <si>
    <t xml:space="preserve">37779</t>
  </si>
  <si>
    <t xml:space="preserve">SALVATIERRA DE TORMES</t>
  </si>
  <si>
    <t xml:space="preserve">923087030</t>
  </si>
  <si>
    <t xml:space="preserve">info@salvatierrarural.es</t>
  </si>
  <si>
    <t xml:space="preserve">salvatierrarural.es</t>
  </si>
  <si>
    <t xml:space="preserve">HELMÁNTICO</t>
  </si>
  <si>
    <t xml:space="preserve">CARRETERA ZAMORA (N-630), KILOMETRO 1.5 BAJO</t>
  </si>
  <si>
    <t xml:space="preserve">923221220</t>
  </si>
  <si>
    <t xml:space="preserve">hotel@hotelhelmantico.com</t>
  </si>
  <si>
    <t xml:space="preserve">hotelhelmantico.com</t>
  </si>
  <si>
    <t xml:space="preserve">ROOM MATE VEGA</t>
  </si>
  <si>
    <t xml:space="preserve">PLAZA MERCADO ADO, 16 BAJO; HOTEL SALAMANCA PLAZ</t>
  </si>
  <si>
    <t xml:space="preserve">923272250</t>
  </si>
  <si>
    <t xml:space="preserve">info@roommatevega.com</t>
  </si>
  <si>
    <t xml:space="preserve">SIGLO DE ORO RURAL</t>
  </si>
  <si>
    <t xml:space="preserve">PELIGROS, 2 BAJO</t>
  </si>
  <si>
    <t xml:space="preserve">37129</t>
  </si>
  <si>
    <t xml:space="preserve">PARADA DE ARRIBA</t>
  </si>
  <si>
    <t xml:space="preserve">923331361</t>
  </si>
  <si>
    <t xml:space="preserve">info@siglodeororural.com</t>
  </si>
  <si>
    <t xml:space="preserve">HOTEL CINCO CASTAÑOS</t>
  </si>
  <si>
    <t xml:space="preserve">CARRETERA SIERRA, s/n</t>
  </si>
  <si>
    <t xml:space="preserve">923413204</t>
  </si>
  <si>
    <t xml:space="preserve">reservas@candelariohotel.com</t>
  </si>
  <si>
    <t xml:space="preserve">candelariohotel.com</t>
  </si>
  <si>
    <t xml:space="preserve">HOTEL RESTAURANTE LAS BATUECAS</t>
  </si>
  <si>
    <t xml:space="preserve">AVENIDA DE LAS BATUECAS, 4</t>
  </si>
  <si>
    <t xml:space="preserve">923415188</t>
  </si>
  <si>
    <t xml:space="preserve">info@hotelasbatuecas.com</t>
  </si>
  <si>
    <t xml:space="preserve">hotelasbatuecas.com</t>
  </si>
  <si>
    <t xml:space="preserve">SIERRA DE FRANCIA</t>
  </si>
  <si>
    <t xml:space="preserve">DOCTOR REQUEJO, 1</t>
  </si>
  <si>
    <t xml:space="preserve">37657</t>
  </si>
  <si>
    <t xml:space="preserve">SOTOSERRANO</t>
  </si>
  <si>
    <t xml:space="preserve">923422240</t>
  </si>
  <si>
    <t xml:space="preserve">info@sierradefrancia.com</t>
  </si>
  <si>
    <t xml:space="preserve">VISTAHERMOSA</t>
  </si>
  <si>
    <t xml:space="preserve">PAISAJE VISTAHERMOSA, 2</t>
  </si>
  <si>
    <t xml:space="preserve">923423314</t>
  </si>
  <si>
    <t xml:space="preserve">LA LLAVE DEL CAMPO</t>
  </si>
  <si>
    <t xml:space="preserve">CARRETERA SALAMANCA, 141</t>
  </si>
  <si>
    <t xml:space="preserve">923460258</t>
  </si>
  <si>
    <t xml:space="preserve">lallavedelcampo@gmail.com</t>
  </si>
  <si>
    <t xml:space="preserve">lallavedelcampo.com</t>
  </si>
  <si>
    <t xml:space="preserve">HOTEL LAS BÓVEDAS</t>
  </si>
  <si>
    <t xml:space="preserve">AUTOVIA MADRID-LISBOA, KILOMETRO 405, 7 (AUTOVÍA EXTREMADURA)</t>
  </si>
  <si>
    <t xml:space="preserve">06008</t>
  </si>
  <si>
    <t xml:space="preserve">924286035</t>
  </si>
  <si>
    <t xml:space="preserve"> reservas@lasbovedas.com</t>
  </si>
  <si>
    <t xml:space="preserve">hotellasbovedas.com</t>
  </si>
  <si>
    <t xml:space="preserve">ZEUS</t>
  </si>
  <si>
    <t xml:space="preserve">AVENIDA REINA SOFÍA, 8 BAJO</t>
  </si>
  <si>
    <t xml:space="preserve">924318111</t>
  </si>
  <si>
    <t xml:space="preserve">recepcion@hotelzeusmerida.com</t>
  </si>
  <si>
    <t xml:space="preserve">hotelzeusmerida.com</t>
  </si>
  <si>
    <t xml:space="preserve">HOTEL PLAZA GRANDE</t>
  </si>
  <si>
    <t xml:space="preserve">PLAZA GRANDE, s/n</t>
  </si>
  <si>
    <t xml:space="preserve">924563163</t>
  </si>
  <si>
    <t xml:space="preserve">info@hotelplazagrande.es</t>
  </si>
  <si>
    <t xml:space="preserve">hotelplazagrande.es</t>
  </si>
  <si>
    <t xml:space="preserve">COMPLEJO HOTEL RURAL - RESTAURANTE QUINTO CECILIO</t>
  </si>
  <si>
    <t xml:space="preserve">URBANIZACION QUINTO CECILIO BAJO; RESTAURANT QUINTOCECILIO</t>
  </si>
  <si>
    <t xml:space="preserve">06411</t>
  </si>
  <si>
    <t xml:space="preserve">MEDELLÍN</t>
  </si>
  <si>
    <t xml:space="preserve">924822405</t>
  </si>
  <si>
    <t xml:space="preserve">info@hrquintocecilio.com</t>
  </si>
  <si>
    <t xml:space="preserve">hrquintocecilio.com</t>
  </si>
  <si>
    <t xml:space="preserve">LOS HERMANOS</t>
  </si>
  <si>
    <t xml:space="preserve">PLAZA PILAREJO, 14</t>
  </si>
  <si>
    <t xml:space="preserve">925130042</t>
  </si>
  <si>
    <t xml:space="preserve">hotelloshermanos@gmail.com</t>
  </si>
  <si>
    <t xml:space="preserve">hotelloshermanos.es</t>
  </si>
  <si>
    <t xml:space="preserve">LOS CIGARRALES</t>
  </si>
  <si>
    <t xml:space="preserve">CARRETERA CIRCUNVALACIÓN, 32</t>
  </si>
  <si>
    <t xml:space="preserve">925220053</t>
  </si>
  <si>
    <t xml:space="preserve">cigarrales@hotelcigarrales.com</t>
  </si>
  <si>
    <t xml:space="preserve">hotelcigarrales.com</t>
  </si>
  <si>
    <t xml:space="preserve">SERCOTEL ALFONSO VI</t>
  </si>
  <si>
    <t xml:space="preserve">CUESTA CAPUCHINOS, 2</t>
  </si>
  <si>
    <t xml:space="preserve">925222600</t>
  </si>
  <si>
    <t xml:space="preserve">reservas@sercotel.com</t>
  </si>
  <si>
    <t xml:space="preserve">sercotelhoteles.com</t>
  </si>
  <si>
    <t xml:space="preserve">CIGARRAL DEL ALBA</t>
  </si>
  <si>
    <t xml:space="preserve">CARRETERA COBISA, s/n</t>
  </si>
  <si>
    <t xml:space="preserve">45008</t>
  </si>
  <si>
    <t xml:space="preserve">925280101</t>
  </si>
  <si>
    <t xml:space="preserve">info@cigarraldelalba.com</t>
  </si>
  <si>
    <t xml:space="preserve">CASONA DE LA REYNA</t>
  </si>
  <si>
    <t xml:space="preserve">CARRERA SAN SEBASTIÁN, 26 PORT-8-1A</t>
  </si>
  <si>
    <t xml:space="preserve">925282052</t>
  </si>
  <si>
    <t xml:space="preserve">info@casonadelareyna.com</t>
  </si>
  <si>
    <t xml:space="preserve">casonadelareyna.com</t>
  </si>
  <si>
    <t xml:space="preserve">HOTEL ABAD TOLEDO</t>
  </si>
  <si>
    <t xml:space="preserve">C/ DE REAL DEL ARRABAL, 1</t>
  </si>
  <si>
    <t xml:space="preserve">925283500</t>
  </si>
  <si>
    <t xml:space="preserve">info@hotelabad.com</t>
  </si>
  <si>
    <t xml:space="preserve">hotelabadtoledo.com</t>
  </si>
  <si>
    <t xml:space="preserve">PENSIÓN ÁNGELES</t>
  </si>
  <si>
    <t xml:space="preserve">RONDA ARCO DE UGENA, 33 BAJO</t>
  </si>
  <si>
    <t xml:space="preserve">925511348</t>
  </si>
  <si>
    <t xml:space="preserve">pensionangeles@hotmail.com</t>
  </si>
  <si>
    <t xml:space="preserve">pensionangeles.com/</t>
  </si>
  <si>
    <t xml:space="preserve">AVENIDA TOLEDO, s/n (SALIDA ESTE)</t>
  </si>
  <si>
    <t xml:space="preserve">45500</t>
  </si>
  <si>
    <t xml:space="preserve">TORRIJOS</t>
  </si>
  <si>
    <t xml:space="preserve">925761800</t>
  </si>
  <si>
    <t xml:space="preserve">reservas@hotel-castilla.com</t>
  </si>
  <si>
    <t xml:space="preserve">hotelcastillasa.com</t>
  </si>
  <si>
    <t xml:space="preserve">TRYP PUERTOLLANO</t>
  </si>
  <si>
    <t xml:space="preserve">C/ LOPE DE VEGA, 3 BAJO; SOL MELIA S A</t>
  </si>
  <si>
    <t xml:space="preserve">926410768</t>
  </si>
  <si>
    <t xml:space="preserve">tryp.puertollano@solmelia.com</t>
  </si>
  <si>
    <t xml:space="preserve">tryppuertollano.com</t>
  </si>
  <si>
    <t xml:space="preserve">PEÑA ESCRITA</t>
  </si>
  <si>
    <t xml:space="preserve">BAÑO, 9</t>
  </si>
  <si>
    <t xml:space="preserve">13130</t>
  </si>
  <si>
    <t xml:space="preserve">FUENCALIENTE</t>
  </si>
  <si>
    <t xml:space="preserve">926470106</t>
  </si>
  <si>
    <t xml:space="preserve">hotel.pescrita@wanadoo.es</t>
  </si>
  <si>
    <t xml:space="preserve">hotelpenaescrita.es</t>
  </si>
  <si>
    <t xml:space="preserve">BODEGAS VIÑASORO</t>
  </si>
  <si>
    <t xml:space="preserve">CARRETERA MANZANARES, KILOMETRO 7.200 BAJO</t>
  </si>
  <si>
    <t xml:space="preserve">926541074</t>
  </si>
  <si>
    <t xml:space="preserve">info@vinasoro.com</t>
  </si>
  <si>
    <t xml:space="preserve">bodegasvinasoro.com</t>
  </si>
  <si>
    <t xml:space="preserve">MANZANARES HOTEL</t>
  </si>
  <si>
    <t xml:space="preserve">CARRETERA BADAJOZ-VALENCIA, s/n BAJO</t>
  </si>
  <si>
    <t xml:space="preserve">13200</t>
  </si>
  <si>
    <t xml:space="preserve">MANZANARES</t>
  </si>
  <si>
    <t xml:space="preserve">926610040</t>
  </si>
  <si>
    <t xml:space="preserve">hotel@hotelmanzanares.com</t>
  </si>
  <si>
    <t xml:space="preserve">hotelmanzanares.com</t>
  </si>
  <si>
    <t xml:space="preserve">PARQUE CABAÑEROS</t>
  </si>
  <si>
    <t xml:space="preserve">REAL, 3 BAJO</t>
  </si>
  <si>
    <t xml:space="preserve">13110</t>
  </si>
  <si>
    <t xml:space="preserve">HORCAJO DE LOS MONTES</t>
  </si>
  <si>
    <t xml:space="preserve">926775477</t>
  </si>
  <si>
    <t xml:space="preserve">info@visitacabaneros.es</t>
  </si>
  <si>
    <t xml:space="preserve">visitacabaneros.es/</t>
  </si>
  <si>
    <t xml:space="preserve">ESTADOS DEL DUQUE</t>
  </si>
  <si>
    <t xml:space="preserve">RONDA ERAS, 86 BAJO</t>
  </si>
  <si>
    <t xml:space="preserve">926801588</t>
  </si>
  <si>
    <t xml:space="preserve">info@estadosdelduque.com</t>
  </si>
  <si>
    <t xml:space="preserve">HOTEL RURAL HOSPEDERÍA DE LOS CALATRAVOS</t>
  </si>
  <si>
    <t xml:space="preserve">C/ LOS JARDINES, 7</t>
  </si>
  <si>
    <t xml:space="preserve">13370</t>
  </si>
  <si>
    <t xml:space="preserve">CALZADA DE CALATRAVA</t>
  </si>
  <si>
    <t xml:space="preserve">926875452</t>
  </si>
  <si>
    <t xml:space="preserve">hospederiacalatravos@hotmail.es</t>
  </si>
  <si>
    <t xml:space="preserve">hostalcalatravo.com</t>
  </si>
  <si>
    <t xml:space="preserve">HOTEL ESCUELA VISTAS DE MONTÁNCHEZ</t>
  </si>
  <si>
    <t xml:space="preserve">C/ CENTENAL, 55</t>
  </si>
  <si>
    <t xml:space="preserve">927044971</t>
  </si>
  <si>
    <t xml:space="preserve">hotelescuelavistasdemontanchez@gmail.com</t>
  </si>
  <si>
    <t xml:space="preserve">hotelmontanchez.com</t>
  </si>
  <si>
    <t xml:space="preserve">HOTEL CASA DON FERNANDO</t>
  </si>
  <si>
    <t xml:space="preserve">PLAZA MAYOR, 30</t>
  </si>
  <si>
    <t xml:space="preserve">927214279</t>
  </si>
  <si>
    <t xml:space="preserve">info@hotelcadonfernando.com</t>
  </si>
  <si>
    <t xml:space="preserve">casadonfernando.com</t>
  </si>
  <si>
    <t xml:space="preserve">LAS CIGÜEÑAS</t>
  </si>
  <si>
    <t xml:space="preserve">AVENIDA MADRID, s/n BAJO</t>
  </si>
  <si>
    <t xml:space="preserve">927321251</t>
  </si>
  <si>
    <t xml:space="preserve">info@hotelasciguenas.com</t>
  </si>
  <si>
    <t xml:space="preserve">hotelasciguenas.com</t>
  </si>
  <si>
    <t xml:space="preserve">LA POSADA DEL CASAR</t>
  </si>
  <si>
    <t xml:space="preserve">MAYOR, 36 -EDIF BAJO</t>
  </si>
  <si>
    <t xml:space="preserve">10640</t>
  </si>
  <si>
    <t xml:space="preserve">CASAR DE PALOMERO</t>
  </si>
  <si>
    <t xml:space="preserve">927436410</t>
  </si>
  <si>
    <t xml:space="preserve">info@laposadadelcasar.es</t>
  </si>
  <si>
    <t xml:space="preserve">laposadadelcasar.es</t>
  </si>
  <si>
    <t xml:space="preserve">AVENIDA TOUROPERADOR TUI, s/n BAJO; TROPISOL</t>
  </si>
  <si>
    <t xml:space="preserve">angealvarez1973@gmail.com</t>
  </si>
  <si>
    <t xml:space="preserve">892</t>
  </si>
  <si>
    <t xml:space="preserve">DUNAOASIS PALACE</t>
  </si>
  <si>
    <t xml:space="preserve">AVENIDA OASIS, 1 BAJO</t>
  </si>
  <si>
    <t xml:space="preserve">928143777</t>
  </si>
  <si>
    <t xml:space="preserve">info@dunaoasispalace.com</t>
  </si>
  <si>
    <t xml:space="preserve">BRONCEMAR BEACH</t>
  </si>
  <si>
    <t xml:space="preserve">C/ AJICÁN (CALETA DE FUSTE), 4</t>
  </si>
  <si>
    <t xml:space="preserve">928163933</t>
  </si>
  <si>
    <t xml:space="preserve">recepcion@broncemar-beach.com</t>
  </si>
  <si>
    <t xml:space="preserve">broncemar-beach.com</t>
  </si>
  <si>
    <t xml:space="preserve">IREJUL PALMARETE</t>
  </si>
  <si>
    <t xml:space="preserve">C/ GARDENIA, 16</t>
  </si>
  <si>
    <t xml:space="preserve">35432</t>
  </si>
  <si>
    <t xml:space="preserve">FIRGAS</t>
  </si>
  <si>
    <t xml:space="preserve">928277575</t>
  </si>
  <si>
    <t xml:space="preserve">info@hotelmelvasuite.com</t>
  </si>
  <si>
    <t xml:space="preserve">hotelmelvasuite.com</t>
  </si>
  <si>
    <t xml:space="preserve">HOTEL SEASIDE LOS JAMEOS PLAYA</t>
  </si>
  <si>
    <t xml:space="preserve">PLAYA DE LOS POCILLOS, 1</t>
  </si>
  <si>
    <t xml:space="preserve">928511717</t>
  </si>
  <si>
    <t xml:space="preserve">info@los-jameos-playa.es</t>
  </si>
  <si>
    <t xml:space="preserve">los-jameos-playa.es</t>
  </si>
  <si>
    <t xml:space="preserve">LA PARED DEL BARDO</t>
  </si>
  <si>
    <t xml:space="preserve">AVENIDA PLAYAS, 88 (LOS POCILLOSAP.LAS COSTAS</t>
  </si>
  <si>
    <t xml:space="preserve">928514319</t>
  </si>
  <si>
    <t xml:space="preserve">info@lapareddelbardo.com</t>
  </si>
  <si>
    <t xml:space="preserve">CASAS Y VILLAS GUIME</t>
  </si>
  <si>
    <t xml:space="preserve">MIRAMAR, s/n</t>
  </si>
  <si>
    <t xml:space="preserve">928514837</t>
  </si>
  <si>
    <t xml:space="preserve">info@casyvillasguime.com</t>
  </si>
  <si>
    <t xml:space="preserve">THE MIRADOR PAPAGAYO</t>
  </si>
  <si>
    <t xml:space="preserve">C/ LAS PALMAS, 5</t>
  </si>
  <si>
    <t xml:space="preserve">928519251</t>
  </si>
  <si>
    <t xml:space="preserve">miradorpapagayo.com</t>
  </si>
  <si>
    <t xml:space="preserve">APT.CARTUS. GARDEN</t>
  </si>
  <si>
    <t xml:space="preserve">C/ LAS AFORTUNADAS (SOLANA MATORRAL), s/n BAJO(APUERTA CARTUS GARDEN)</t>
  </si>
  <si>
    <t xml:space="preserve">35628</t>
  </si>
  <si>
    <t xml:space="preserve">928540335</t>
  </si>
  <si>
    <t xml:space="preserve">comercial_stella@hotelesduna.com</t>
  </si>
  <si>
    <t xml:space="preserve">aptcartusgarden.com</t>
  </si>
  <si>
    <t xml:space="preserve">ALAMEDA DE JANDIA APARTHOTEL</t>
  </si>
  <si>
    <t xml:space="preserve">C/ BENTEJUÍ (SOLANA MATORRAL), 4-8 1; CAMPO DE LUCHA</t>
  </si>
  <si>
    <t xml:space="preserve">928542080</t>
  </si>
  <si>
    <t xml:space="preserve">reservas@alamedadejandia.com</t>
  </si>
  <si>
    <t xml:space="preserve">alamedadejandia.com</t>
  </si>
  <si>
    <t xml:space="preserve">ESENCIA FUERTEVENTURA PRINCESS</t>
  </si>
  <si>
    <t xml:space="preserve">C/ GRAN CANARIA, 13</t>
  </si>
  <si>
    <t xml:space="preserve">928544079</t>
  </si>
  <si>
    <t xml:space="preserve">CLUB JANDÍA PRINCESS</t>
  </si>
  <si>
    <t xml:space="preserve">C/ GRAN CANARIA, 11 BAJO</t>
  </si>
  <si>
    <t xml:space="preserve">928544089</t>
  </si>
  <si>
    <t xml:space="preserve">528</t>
  </si>
  <si>
    <t xml:space="preserve">FUERTEVENTURA PRINCESS</t>
  </si>
  <si>
    <t xml:space="preserve">URBANIZACIÓN ESQUINZO, s/n BAJO</t>
  </si>
  <si>
    <t xml:space="preserve">715</t>
  </si>
  <si>
    <t xml:space="preserve">PRINCESS TAURITO</t>
  </si>
  <si>
    <t xml:space="preserve">PLAYA DE DE TAURITO, s/n BAJO; HOTEL TAURITO PRINCES</t>
  </si>
  <si>
    <t xml:space="preserve">C/ ALHAMBRA, 8 BAJO; HOTEL TAURITO PRINCES</t>
  </si>
  <si>
    <t xml:space="preserve">402</t>
  </si>
  <si>
    <t xml:space="preserve">INVERSIONES Y GESTIONES TURISTICAS</t>
  </si>
  <si>
    <t xml:space="preserve">AVENIDA MARRERO, 4 BAJO</t>
  </si>
  <si>
    <t xml:space="preserve">928565422</t>
  </si>
  <si>
    <t xml:space="preserve">info@inversionesygestionesturisticas.com</t>
  </si>
  <si>
    <t xml:space="preserve">cordialcanarias.com</t>
  </si>
  <si>
    <t xml:space="preserve">MOGAN PRINCESS &amp; BEACH CLUB</t>
  </si>
  <si>
    <t xml:space="preserve">ALBAICÍN, 17 BAJO(URBANIZACIÓN TAURITO)</t>
  </si>
  <si>
    <t xml:space="preserve">reservas.mogan@princess-hotels.com</t>
  </si>
  <si>
    <t xml:space="preserve">AVENIDA JABLILLO, 12 BAJO(PARCELA 4109)</t>
  </si>
  <si>
    <t xml:space="preserve">928592110</t>
  </si>
  <si>
    <t xml:space="preserve">hdanis@ucpaplanete.com</t>
  </si>
  <si>
    <t xml:space="preserve">oceanolanzarote.com</t>
  </si>
  <si>
    <t xml:space="preserve">HOTEL BOUTIQUE PALACIO ICO</t>
  </si>
  <si>
    <t xml:space="preserve">C/ RAYO, 2</t>
  </si>
  <si>
    <t xml:space="preserve">35530</t>
  </si>
  <si>
    <t xml:space="preserve">928594942</t>
  </si>
  <si>
    <t xml:space="preserve">info@hotelpalacioico.com</t>
  </si>
  <si>
    <t xml:space="preserve">hotelpalacioico.com</t>
  </si>
  <si>
    <t xml:space="preserve">HOTEL SEASIDE PALM BEACH</t>
  </si>
  <si>
    <t xml:space="preserve">AVENIDA OSAIS BAJO CENTRAL DE RESERVA</t>
  </si>
  <si>
    <t xml:space="preserve">928721032</t>
  </si>
  <si>
    <t xml:space="preserve">info@hotel-palm-beach.com</t>
  </si>
  <si>
    <t xml:space="preserve">hotel-palm-beach.es</t>
  </si>
  <si>
    <t xml:space="preserve">CORDIAL MOGÁN PLAYA</t>
  </si>
  <si>
    <t xml:space="preserve">C/ LA PUNTILLA, 29 BAJO</t>
  </si>
  <si>
    <t xml:space="preserve">928724100</t>
  </si>
  <si>
    <t xml:space="preserve">info@cordialcanarias.com</t>
  </si>
  <si>
    <t xml:space="preserve">432</t>
  </si>
  <si>
    <t xml:space="preserve">VALENTÍN MARIETA</t>
  </si>
  <si>
    <t xml:space="preserve">AVENIDA ITALIA, 11 BAJO</t>
  </si>
  <si>
    <t xml:space="preserve">928760484</t>
  </si>
  <si>
    <t xml:space="preserve">valentin-hotels.com</t>
  </si>
  <si>
    <t xml:space="preserve">AVENIDA TIRAJANA, 30 BAJO; APARTAMENTOS PLAYA DEL SOL</t>
  </si>
  <si>
    <t xml:space="preserve">928761508</t>
  </si>
  <si>
    <t xml:space="preserve">BIRDCAGE RESORT GAY HOTEL</t>
  </si>
  <si>
    <t xml:space="preserve">C/ EGIPTO, 10</t>
  </si>
  <si>
    <t xml:space="preserve">928764722</t>
  </si>
  <si>
    <t xml:space="preserve">reservation@birdcage-resort.com</t>
  </si>
  <si>
    <t xml:space="preserve">birdcage-resort.com</t>
  </si>
  <si>
    <t xml:space="preserve">DON GREGORIO</t>
  </si>
  <si>
    <t xml:space="preserve">AVENIDA ESTADOS UNIDOS, 34 BAJO</t>
  </si>
  <si>
    <t xml:space="preserve">928765832</t>
  </si>
  <si>
    <t xml:space="preserve">info@megiddo-resorts.com</t>
  </si>
  <si>
    <t xml:space="preserve">megiddo-resorts.com</t>
  </si>
  <si>
    <t xml:space="preserve">PASION TROPICAL</t>
  </si>
  <si>
    <t xml:space="preserve">928770131</t>
  </si>
  <si>
    <t xml:space="preserve">info@pasiontropical.com</t>
  </si>
  <si>
    <t xml:space="preserve">pasion-tropical.com</t>
  </si>
  <si>
    <t xml:space="preserve">GREEN FIELD</t>
  </si>
  <si>
    <t xml:space="preserve">AVENIDA TENERIFE, 6</t>
  </si>
  <si>
    <t xml:space="preserve">928774030</t>
  </si>
  <si>
    <t xml:space="preserve">reservas@hotelgreenfield.com</t>
  </si>
  <si>
    <t xml:space="preserve">hotelgreenfield.com</t>
  </si>
  <si>
    <t xml:space="preserve">324</t>
  </si>
  <si>
    <t xml:space="preserve">928774042</t>
  </si>
  <si>
    <t xml:space="preserve">info@beverlypark.com</t>
  </si>
  <si>
    <t xml:space="preserve">beverlyparkhotel.es</t>
  </si>
  <si>
    <t xml:space="preserve">481</t>
  </si>
  <si>
    <t xml:space="preserve">EUROPALACE</t>
  </si>
  <si>
    <t xml:space="preserve">HAMBURGO, 12 BAJO</t>
  </si>
  <si>
    <t xml:space="preserve">928774182</t>
  </si>
  <si>
    <t xml:space="preserve">info@hoteleuropalace.com</t>
  </si>
  <si>
    <t xml:space="preserve">hoteleuropalace.com</t>
  </si>
  <si>
    <t xml:space="preserve">HOTEL SERCOTEL AIR PENEDÈS</t>
  </si>
  <si>
    <t xml:space="preserve">HB-003926</t>
  </si>
  <si>
    <t xml:space="preserve">CARRER FONT LES GRAUS, 2</t>
  </si>
  <si>
    <t xml:space="preserve">930095508</t>
  </si>
  <si>
    <t xml:space="preserve">info@hotelairbarcelona.com</t>
  </si>
  <si>
    <t xml:space="preserve">airhotelpenedes.com</t>
  </si>
  <si>
    <t xml:space="preserve">HESPERIA RAMBLAS</t>
  </si>
  <si>
    <t xml:space="preserve">HOSPITAL, 26</t>
  </si>
  <si>
    <t xml:space="preserve">931516100</t>
  </si>
  <si>
    <t xml:space="preserve">info@hesperiaramblas.com</t>
  </si>
  <si>
    <t xml:space="preserve">SERCOTEL HOTELS</t>
  </si>
  <si>
    <t xml:space="preserve">CARRER MARIA TARRIDA, 6-7</t>
  </si>
  <si>
    <t xml:space="preserve">08970</t>
  </si>
  <si>
    <t xml:space="preserve">SANT JOAN DESPÍ</t>
  </si>
  <si>
    <t xml:space="preserve">931770070</t>
  </si>
  <si>
    <t xml:space="preserve">ROOM MATE GERARD</t>
  </si>
  <si>
    <t xml:space="preserve">HB-004752</t>
  </si>
  <si>
    <t xml:space="preserve">CARRER AUSIÀS MARC, 34</t>
  </si>
  <si>
    <t xml:space="preserve">931828031</t>
  </si>
  <si>
    <t xml:space="preserve">info@roommategerard.com</t>
  </si>
  <si>
    <t xml:space="preserve">PLACETA PLATONIC</t>
  </si>
  <si>
    <t xml:space="preserve">CARDONA, s/n</t>
  </si>
  <si>
    <t xml:space="preserve">932004356</t>
  </si>
  <si>
    <t xml:space="preserve">info@placetaplatonic.com</t>
  </si>
  <si>
    <t xml:space="preserve">ANGLI</t>
  </si>
  <si>
    <t xml:space="preserve">HB-004025</t>
  </si>
  <si>
    <t xml:space="preserve">CARRER ANGLÍ, 60 BAJO; CASETA DE OBRA</t>
  </si>
  <si>
    <t xml:space="preserve">932069944</t>
  </si>
  <si>
    <t xml:space="preserve">info@angli.com</t>
  </si>
  <si>
    <t xml:space="preserve">HOTEL CATALONIA LA PEDRERA</t>
  </si>
  <si>
    <t xml:space="preserve">HB-004094</t>
  </si>
  <si>
    <t xml:space="preserve">CARRER CÒRSEGA, 368 BAJO</t>
  </si>
  <si>
    <t xml:space="preserve">932081919</t>
  </si>
  <si>
    <t xml:space="preserve">lapedrera@cataloniahotels.com</t>
  </si>
  <si>
    <t xml:space="preserve">LEONARDO BOUTIQUE HOTEL BARCELONA SAGRADA FAMILIA</t>
  </si>
  <si>
    <t xml:space="preserve">HB-004455</t>
  </si>
  <si>
    <t xml:space="preserve">CARRER MALLORCA, 606 OFICINA</t>
  </si>
  <si>
    <t xml:space="preserve">932314258</t>
  </si>
  <si>
    <t xml:space="preserve">info.sagradafam@leonardo-hotels.com</t>
  </si>
  <si>
    <t xml:space="preserve">H10 MADISON</t>
  </si>
  <si>
    <t xml:space="preserve">HB-004807</t>
  </si>
  <si>
    <t xml:space="preserve">CARRER DOCTOR JOAQUIM POU, 2-6</t>
  </si>
  <si>
    <t xml:space="preserve">932382137</t>
  </si>
  <si>
    <t xml:space="preserve">reservas.hmd@h10hotels.com</t>
  </si>
  <si>
    <t xml:space="preserve">hotelh10madison.com</t>
  </si>
  <si>
    <t xml:space="preserve">ILUNION AUDITORI</t>
  </si>
  <si>
    <t xml:space="preserve">AUSIÀS MARC, 115 BAJO (ESQUINA SICILIA 170)</t>
  </si>
  <si>
    <t xml:space="preserve">932437600</t>
  </si>
  <si>
    <t xml:space="preserve">reservasauditori@ilunionhotels.com</t>
  </si>
  <si>
    <t xml:space="preserve">ilunionauditori.com</t>
  </si>
  <si>
    <t xml:space="preserve">CASTELLNOU, 61</t>
  </si>
  <si>
    <t xml:space="preserve">HOTEL URQUINAONA</t>
  </si>
  <si>
    <t xml:space="preserve">GRAN VIA GRAN VÍA CORTS CATALANES, 686</t>
  </si>
  <si>
    <t xml:space="preserve">932681336</t>
  </si>
  <si>
    <t xml:space="preserve">info@hotelurquinaona.com</t>
  </si>
  <si>
    <t xml:space="preserve">hotelurquinaona.com</t>
  </si>
  <si>
    <t xml:space="preserve">GÓTICO</t>
  </si>
  <si>
    <t xml:space="preserve">HB-001219</t>
  </si>
  <si>
    <t xml:space="preserve">CARRER JAUME I, 14 PRINCIPAL</t>
  </si>
  <si>
    <t xml:space="preserve">932689070</t>
  </si>
  <si>
    <t xml:space="preserve">gotico@gargallo-hotels.com</t>
  </si>
  <si>
    <t xml:space="preserve">CIUTAT BARCELONA</t>
  </si>
  <si>
    <t xml:space="preserve">HB-004456</t>
  </si>
  <si>
    <t xml:space="preserve">PRINCESA, 33 BAJO</t>
  </si>
  <si>
    <t xml:space="preserve">932697475</t>
  </si>
  <si>
    <t xml:space="preserve">info@ciutatbarcelona.com</t>
  </si>
  <si>
    <t xml:space="preserve">ciutatbarcelona.com</t>
  </si>
  <si>
    <t xml:space="preserve">HOTEL LA CASA DEL SOL</t>
  </si>
  <si>
    <t xml:space="preserve">PLAÇA SOL, 23 19</t>
  </si>
  <si>
    <t xml:space="preserve">932753941</t>
  </si>
  <si>
    <t xml:space="preserve">info@hotellacadelsol.com</t>
  </si>
  <si>
    <t xml:space="preserve">TOLEDANO - CAPITOL</t>
  </si>
  <si>
    <t xml:space="preserve">CARRER LA RAMBLA, 138 BAJO; DUPLICADO 138-140</t>
  </si>
  <si>
    <t xml:space="preserve">933010153</t>
  </si>
  <si>
    <t xml:space="preserve">reservas@hoteltoledano.com</t>
  </si>
  <si>
    <t xml:space="preserve">toledanocapitol.com</t>
  </si>
  <si>
    <t xml:space="preserve">PENSION RADIO S.C.P.</t>
  </si>
  <si>
    <t xml:space="preserve">TIGRE, 29 BAJO</t>
  </si>
  <si>
    <t xml:space="preserve">933016201</t>
  </si>
  <si>
    <t xml:space="preserve">info@pensionradioscp.com</t>
  </si>
  <si>
    <t xml:space="preserve">HOTEL ROMA REIAL</t>
  </si>
  <si>
    <t xml:space="preserve">HB-000063</t>
  </si>
  <si>
    <t xml:space="preserve">PLAÇA REIAL, 11 BAJO; HOTEL ROMA REIAL</t>
  </si>
  <si>
    <t xml:space="preserve">933020366</t>
  </si>
  <si>
    <t xml:space="preserve">info@hotel-romareial.com</t>
  </si>
  <si>
    <t xml:space="preserve">hotel-romareial.com</t>
  </si>
  <si>
    <t xml:space="preserve">OLIVIA PLAZA</t>
  </si>
  <si>
    <t xml:space="preserve">HB-004389</t>
  </si>
  <si>
    <t xml:space="preserve">PLAÇA CATALUNYA, 19 LOCAL 1</t>
  </si>
  <si>
    <t xml:space="preserve">933168700</t>
  </si>
  <si>
    <t xml:space="preserve">reservas@oliviahotels.es</t>
  </si>
  <si>
    <t xml:space="preserve">oliviaplazahotel.es</t>
  </si>
  <si>
    <t xml:space="preserve">GRUPOTEL GRAVINA</t>
  </si>
  <si>
    <t xml:space="preserve">HB-003865</t>
  </si>
  <si>
    <t xml:space="preserve">CARRER GRAVINA, 12 BAJO</t>
  </si>
  <si>
    <t xml:space="preserve">933172838</t>
  </si>
  <si>
    <t xml:space="preserve">gravina@grupotel.com</t>
  </si>
  <si>
    <t xml:space="preserve">grupotelgravina.com</t>
  </si>
  <si>
    <t xml:space="preserve">HOTEL CANTON</t>
  </si>
  <si>
    <t xml:space="preserve">HB-002816</t>
  </si>
  <si>
    <t xml:space="preserve">CARRER NOU DE SANT FRANCESC, 40 PRINCIPAL</t>
  </si>
  <si>
    <t xml:space="preserve">933173019</t>
  </si>
  <si>
    <t xml:space="preserve">info@hotelcantonbarcelona.com</t>
  </si>
  <si>
    <t xml:space="preserve">hotelcanton-bcn.com</t>
  </si>
  <si>
    <t xml:space="preserve">LYON</t>
  </si>
  <si>
    <t xml:space="preserve">HB-000859</t>
  </si>
  <si>
    <t xml:space="preserve">GENERAL CASTAÑOS, 6</t>
  </si>
  <si>
    <t xml:space="preserve">933194360</t>
  </si>
  <si>
    <t xml:space="preserve">comercial@gargallo-hotels.com</t>
  </si>
  <si>
    <t xml:space="preserve">EUROSTARS LEX</t>
  </si>
  <si>
    <t xml:space="preserve">HB-004352</t>
  </si>
  <si>
    <t xml:space="preserve">CARRER BUENOS AIRES, 49-51 BAJO</t>
  </si>
  <si>
    <t xml:space="preserve">933318679</t>
  </si>
  <si>
    <t xml:space="preserve">info@eurostarslex.com</t>
  </si>
  <si>
    <t xml:space="preserve">GRAN HOTEL HAVANA</t>
  </si>
  <si>
    <t xml:space="preserve">HB-003916</t>
  </si>
  <si>
    <t xml:space="preserve">GRAN VIA GRAN VÍA CORTS CATALANES, 647 EDIFICIO BAJO</t>
  </si>
  <si>
    <t xml:space="preserve">933417000</t>
  </si>
  <si>
    <t xml:space="preserve">calidad@granhotelhavana.com</t>
  </si>
  <si>
    <t xml:space="preserve">granhotelhavana.com</t>
  </si>
  <si>
    <t xml:space="preserve">08028 APARTMENTS</t>
  </si>
  <si>
    <t xml:space="preserve">CARRER CAN BRUIXA, 8 BAJO</t>
  </si>
  <si>
    <t xml:space="preserve">934110451</t>
  </si>
  <si>
    <t xml:space="preserve">info@08028apartments.com</t>
  </si>
  <si>
    <t xml:space="preserve">08028apartments.com</t>
  </si>
  <si>
    <t xml:space="preserve">HOTEL CONDES 2015</t>
  </si>
  <si>
    <t xml:space="preserve">HB-003952</t>
  </si>
  <si>
    <t xml:space="preserve">info@hotelcondes2015.com</t>
  </si>
  <si>
    <t xml:space="preserve">987 BARCELONA HOTEL</t>
  </si>
  <si>
    <t xml:space="preserve">CARRER MALLORCA, 288 BAJO</t>
  </si>
  <si>
    <t xml:space="preserve">934586830</t>
  </si>
  <si>
    <t xml:space="preserve">carla@room-matehotels.com</t>
  </si>
  <si>
    <t xml:space="preserve">HOTEL ALEXANDRA BARCELONA</t>
  </si>
  <si>
    <t xml:space="preserve">HB-003851</t>
  </si>
  <si>
    <t xml:space="preserve">CARRER MALLORCA, 251 BAJO; LOCAL-A</t>
  </si>
  <si>
    <t xml:space="preserve">934677166</t>
  </si>
  <si>
    <t xml:space="preserve">asiahiltonhonors@hilton.com</t>
  </si>
  <si>
    <t xml:space="preserve">hotel-alexandra.com</t>
  </si>
  <si>
    <t xml:space="preserve">ROOM MATE CARLA</t>
  </si>
  <si>
    <t xml:space="preserve">HB-004376</t>
  </si>
  <si>
    <t xml:space="preserve">CARRER MALLORCA, 288 BAJO; HOTEL</t>
  </si>
  <si>
    <t xml:space="preserve">934763396</t>
  </si>
  <si>
    <t xml:space="preserve">CATALONIA MAGDALENES</t>
  </si>
  <si>
    <t xml:space="preserve">HB-004727</t>
  </si>
  <si>
    <t xml:space="preserve">CARRER MAGDALENES, 13-15</t>
  </si>
  <si>
    <t xml:space="preserve">934813517</t>
  </si>
  <si>
    <t xml:space="preserve">HB-004353</t>
  </si>
  <si>
    <t xml:space="preserve">PLAZA DUC DE MEDINACELI, 8</t>
  </si>
  <si>
    <t xml:space="preserve">934817725</t>
  </si>
  <si>
    <t xml:space="preserve">hotelmedinaceli.com</t>
  </si>
  <si>
    <t xml:space="preserve">SOUL BACKPACKERS BARCELONA</t>
  </si>
  <si>
    <t xml:space="preserve">CARRER LA DIPUTACIÓ, 323</t>
  </si>
  <si>
    <t xml:space="preserve">934880280</t>
  </si>
  <si>
    <t xml:space="preserve">soulbackpackers@gmail.com</t>
  </si>
  <si>
    <t xml:space="preserve">soulbackpackers.com</t>
  </si>
  <si>
    <t xml:space="preserve">GRANADOS 83</t>
  </si>
  <si>
    <t xml:space="preserve">HB-004239</t>
  </si>
  <si>
    <t xml:space="preserve">CARRER ENRIC GRANADOS, s/n</t>
  </si>
  <si>
    <t xml:space="preserve">934929670</t>
  </si>
  <si>
    <t xml:space="preserve">granados83@derbyhotels.com</t>
  </si>
  <si>
    <t xml:space="preserve">hotelgranados83.com</t>
  </si>
  <si>
    <t xml:space="preserve">ABBA GARDEN HOTEL</t>
  </si>
  <si>
    <t xml:space="preserve">HB-004154</t>
  </si>
  <si>
    <t xml:space="preserve">PLAÇA SANTA MAGDALENA, 5</t>
  </si>
  <si>
    <t xml:space="preserve">08950</t>
  </si>
  <si>
    <t xml:space="preserve">ESPLUGUES DE LLOBREGAT</t>
  </si>
  <si>
    <t xml:space="preserve">935035454</t>
  </si>
  <si>
    <t xml:space="preserve">abbagardenhotel.com</t>
  </si>
  <si>
    <t xml:space="preserve">ABAGARDEN</t>
  </si>
  <si>
    <t xml:space="preserve">CARRER SANTA ROSA, 33 BAJO</t>
  </si>
  <si>
    <t xml:space="preserve">garden@abbahoteles.com</t>
  </si>
  <si>
    <t xml:space="preserve">ABBA RAMBLA HOTEL</t>
  </si>
  <si>
    <t xml:space="preserve">HB-004380</t>
  </si>
  <si>
    <t xml:space="preserve">RAMBLA RAVAL, 4 -C</t>
  </si>
  <si>
    <t xml:space="preserve">935055401</t>
  </si>
  <si>
    <t xml:space="preserve">rambla@abbahoteles.com</t>
  </si>
  <si>
    <t xml:space="preserve">abbaramblahotel.com</t>
  </si>
  <si>
    <t xml:space="preserve">MANEL HOSTELERIA</t>
  </si>
  <si>
    <t xml:space="preserve">CARRER BEAT ORIOL, 2 BAJO; DUPLICADO 82-84</t>
  </si>
  <si>
    <t xml:space="preserve">935650566</t>
  </si>
  <si>
    <t xml:space="preserve">info@manelhosteleria.com</t>
  </si>
  <si>
    <t xml:space="preserve">ROOM MATE ANNA</t>
  </si>
  <si>
    <t xml:space="preserve">HB-004733</t>
  </si>
  <si>
    <t xml:space="preserve">CARRER ARAGÓ, 271</t>
  </si>
  <si>
    <t xml:space="preserve">935959555</t>
  </si>
  <si>
    <t xml:space="preserve">reservas@room-matehotels.com</t>
  </si>
  <si>
    <t xml:space="preserve">HOTEL INDIGO BARCELONA</t>
  </si>
  <si>
    <t xml:space="preserve">HB-004554</t>
  </si>
  <si>
    <t xml:space="preserve">GRAN VÍA CORTS CATALANES, 629</t>
  </si>
  <si>
    <t xml:space="preserve">936026690</t>
  </si>
  <si>
    <t xml:space="preserve">info@hotelindigobarcelona.com</t>
  </si>
  <si>
    <t xml:space="preserve">indigobarcelona.com</t>
  </si>
  <si>
    <t xml:space="preserve">ONA HOTELS TERRA</t>
  </si>
  <si>
    <t xml:space="preserve">CARRER CREU COBERTA, 20 -22</t>
  </si>
  <si>
    <t xml:space="preserve">936268844</t>
  </si>
  <si>
    <t xml:space="preserve">recepcion@onahotels-terra.com</t>
  </si>
  <si>
    <t xml:space="preserve">onahotels-terra.com</t>
  </si>
  <si>
    <t xml:space="preserve">C/ MADRID, 15</t>
  </si>
  <si>
    <t xml:space="preserve">info@hotelcoronadecastilla.com</t>
  </si>
  <si>
    <t xml:space="preserve">sercotelofertas.com</t>
  </si>
  <si>
    <t xml:space="preserve">SB BCN EVENTS</t>
  </si>
  <si>
    <t xml:space="preserve">HB-004295</t>
  </si>
  <si>
    <t xml:space="preserve">RONDA CAN RABADA (POLIGONO INSDUSTRIAL RAL), 22-24 BAJO</t>
  </si>
  <si>
    <t xml:space="preserve">936646230</t>
  </si>
  <si>
    <t xml:space="preserve">bcnevents@sbhotels.es</t>
  </si>
  <si>
    <t xml:space="preserve">hotel-bcnevents.com</t>
  </si>
  <si>
    <t xml:space="preserve">CASA BELLA SARRIA</t>
  </si>
  <si>
    <t xml:space="preserve">SANT AGUSTÍ, 4</t>
  </si>
  <si>
    <t xml:space="preserve">936677841</t>
  </si>
  <si>
    <t xml:space="preserve">info@casabellagracia.com</t>
  </si>
  <si>
    <t xml:space="preserve">casabellagracia.com</t>
  </si>
  <si>
    <t xml:space="preserve">CATALONIA BRISTOL</t>
  </si>
  <si>
    <t xml:space="preserve">HB-004011</t>
  </si>
  <si>
    <t xml:space="preserve">CARRER ESPORT, 4 SECT G; BAJO; PARCELA 2-3</t>
  </si>
  <si>
    <t xml:space="preserve">936821177</t>
  </si>
  <si>
    <t xml:space="preserve">dpo.cataloniahotels@lener.es</t>
  </si>
  <si>
    <t xml:space="preserve">EUROSTARS BARBERÁ PARC</t>
  </si>
  <si>
    <t xml:space="preserve">HB-004172</t>
  </si>
  <si>
    <t xml:space="preserve">CARRETERA N-150, KILOMETRO 6, 700 SECTOR BARICENTRO</t>
  </si>
  <si>
    <t xml:space="preserve">937003900</t>
  </si>
  <si>
    <t xml:space="preserve">info@eurostarsbarberáparc.com</t>
  </si>
  <si>
    <t xml:space="preserve">937189662</t>
  </si>
  <si>
    <t xml:space="preserve">reservas@eurostarsexecutive.com</t>
  </si>
  <si>
    <t xml:space="preserve">SERGI PRIETO AMILS</t>
  </si>
  <si>
    <t xml:space="preserve">CARRER BALMES, 78 ATICO, 1</t>
  </si>
  <si>
    <t xml:space="preserve">08203</t>
  </si>
  <si>
    <t xml:space="preserve">937258879</t>
  </si>
  <si>
    <t xml:space="preserve">sergi8512@gmail.com</t>
  </si>
  <si>
    <t xml:space="preserve">sergiprietoamils.es</t>
  </si>
  <si>
    <t xml:space="preserve">CATALONIA SABADELL</t>
  </si>
  <si>
    <t xml:space="preserve">HB-003942</t>
  </si>
  <si>
    <t xml:space="preserve">PLAÇA CATALUNYA, 10-12</t>
  </si>
  <si>
    <t xml:space="preserve">08206</t>
  </si>
  <si>
    <t xml:space="preserve">937279200</t>
  </si>
  <si>
    <t xml:space="preserve">sabadell.reservas@cataloniahotels.com</t>
  </si>
  <si>
    <t xml:space="preserve">DON CANDIDO</t>
  </si>
  <si>
    <t xml:space="preserve">HB-003938</t>
  </si>
  <si>
    <t xml:space="preserve">CARRER RAMBLETA PARE ALEGRE, 98 BAJO; H.DON CANDIDO</t>
  </si>
  <si>
    <t xml:space="preserve">08224</t>
  </si>
  <si>
    <t xml:space="preserve">937333300</t>
  </si>
  <si>
    <t xml:space="preserve">info@hoteldoncandido.com</t>
  </si>
  <si>
    <t xml:space="preserve">hoteldoncandido.com</t>
  </si>
  <si>
    <t xml:space="preserve">HOTEL GASTRONÓMIC CAN RIBALTA</t>
  </si>
  <si>
    <t xml:space="preserve">CARRER CAN RIBALTA, s/n</t>
  </si>
  <si>
    <t xml:space="preserve">08459</t>
  </si>
  <si>
    <t xml:space="preserve">SANT ANTONI DE VILAMAJOR</t>
  </si>
  <si>
    <t xml:space="preserve">937379933</t>
  </si>
  <si>
    <t xml:space="preserve">info@airanatura.com</t>
  </si>
  <si>
    <t xml:space="preserve">canribaltahotel.com</t>
  </si>
  <si>
    <t xml:space="preserve">HOTEL MONTE PLAYA</t>
  </si>
  <si>
    <t xml:space="preserve">PASSEIG MARÍTIM, 50 BAJO; DUPLICADO 50-52; RM</t>
  </si>
  <si>
    <t xml:space="preserve">937654078</t>
  </si>
  <si>
    <t xml:space="preserve">info@hotelmonteplaya.com</t>
  </si>
  <si>
    <t xml:space="preserve">hotelmonteplaya.com</t>
  </si>
  <si>
    <t xml:space="preserve">AMARAIGUA</t>
  </si>
  <si>
    <t xml:space="preserve">937654554</t>
  </si>
  <si>
    <t xml:space="preserve">info@hotelsuneo.net</t>
  </si>
  <si>
    <t xml:space="preserve">ecohotelsgestio.net</t>
  </si>
  <si>
    <t xml:space="preserve">HOTEL CIUTAT MARTORELL</t>
  </si>
  <si>
    <t xml:space="preserve">CARRER PAU CLARIS, s/n</t>
  </si>
  <si>
    <t xml:space="preserve">937745160</t>
  </si>
  <si>
    <t xml:space="preserve">info@hotel-martorell.com</t>
  </si>
  <si>
    <t xml:space="preserve">hotel-martorell.com</t>
  </si>
  <si>
    <t xml:space="preserve">VILA ARENYS</t>
  </si>
  <si>
    <t xml:space="preserve">HB-004717</t>
  </si>
  <si>
    <t xml:space="preserve">RIERA BISBE POL, 89</t>
  </si>
  <si>
    <t xml:space="preserve">08350</t>
  </si>
  <si>
    <t xml:space="preserve">ARENYS DE MAR</t>
  </si>
  <si>
    <t xml:space="preserve">937958886</t>
  </si>
  <si>
    <t xml:space="preserve">info@vilaarenyshotel.com</t>
  </si>
  <si>
    <t xml:space="preserve">hotelvilaarenys.com</t>
  </si>
  <si>
    <t xml:space="preserve">HOTEL ATENEA PARK</t>
  </si>
  <si>
    <t xml:space="preserve">ATB-000019</t>
  </si>
  <si>
    <t xml:space="preserve">CARRER JUAN SEBASTIÁN ELCANO, 4 BAJO; DUPLICADO 4-10</t>
  </si>
  <si>
    <t xml:space="preserve">08800</t>
  </si>
  <si>
    <t xml:space="preserve">VILANOVA I LA GELTRÚ</t>
  </si>
  <si>
    <t xml:space="preserve">938150638</t>
  </si>
  <si>
    <t xml:space="preserve">reservas@ateneapark.com</t>
  </si>
  <si>
    <t xml:space="preserve">hotelateneapark.com</t>
  </si>
  <si>
    <t xml:space="preserve">HOTEL AIR PENEDES</t>
  </si>
  <si>
    <t xml:space="preserve">CARRER FONT LES GRAUS, 2 POLIGONO INSDUSTRIAL ESTACION MERCADO ADERIAS</t>
  </si>
  <si>
    <t xml:space="preserve">938172026</t>
  </si>
  <si>
    <t xml:space="preserve">info@hotelairpenedes.com</t>
  </si>
  <si>
    <t xml:space="preserve">hotelairpenedes.com</t>
  </si>
  <si>
    <t xml:space="preserve">HOTEL SERCOTEL DOMO</t>
  </si>
  <si>
    <t xml:space="preserve">HB-003913</t>
  </si>
  <si>
    <t xml:space="preserve">CARRER FRANCESC MACIÀ, 4 BAJO</t>
  </si>
  <si>
    <t xml:space="preserve">938172426</t>
  </si>
  <si>
    <t xml:space="preserve">info@domohotel.com</t>
  </si>
  <si>
    <t xml:space="preserve">AS HOTELES CHUCENA</t>
  </si>
  <si>
    <t xml:space="preserve">AUTOPISTA V CENTENARIO, KILOMETRO 37, 00</t>
  </si>
  <si>
    <t xml:space="preserve">21891</t>
  </si>
  <si>
    <t xml:space="preserve">CHUCENA</t>
  </si>
  <si>
    <t xml:space="preserve">SANTA FE HOTEL</t>
  </si>
  <si>
    <t xml:space="preserve">HB-000167</t>
  </si>
  <si>
    <t xml:space="preserve">CARRETERA SANT CELONI-SANTA FE, KILOMETRO 21 BAJO</t>
  </si>
  <si>
    <t xml:space="preserve">08479</t>
  </si>
  <si>
    <t xml:space="preserve">FOGARS DE MONTCLÚS</t>
  </si>
  <si>
    <t xml:space="preserve">938475011</t>
  </si>
  <si>
    <t xml:space="preserve">informacio@santafemontseny.cat</t>
  </si>
  <si>
    <t xml:space="preserve">santafemontseny.cat</t>
  </si>
  <si>
    <t xml:space="preserve">SANT CELONI</t>
  </si>
  <si>
    <t xml:space="preserve">HB-004105</t>
  </si>
  <si>
    <t xml:space="preserve">CARRER GIRONA, 68 BAJO(HOTEL)</t>
  </si>
  <si>
    <t xml:space="preserve">08470</t>
  </si>
  <si>
    <t xml:space="preserve">938484403</t>
  </si>
  <si>
    <t xml:space="preserve">info@hotelsantceloni.cat</t>
  </si>
  <si>
    <t xml:space="preserve">hotelsantceloni.com</t>
  </si>
  <si>
    <t xml:space="preserve">CAL CAPITA SORA</t>
  </si>
  <si>
    <t xml:space="preserve">HCC-004471</t>
  </si>
  <si>
    <t xml:space="preserve">BARRI CUSSONS</t>
  </si>
  <si>
    <t xml:space="preserve">08588</t>
  </si>
  <si>
    <t xml:space="preserve">SORA</t>
  </si>
  <si>
    <t xml:space="preserve">938529915</t>
  </si>
  <si>
    <t xml:space="preserve">benitoparaiso@hotmail.com</t>
  </si>
  <si>
    <t xml:space="preserve">calcapitasorasl.com</t>
  </si>
  <si>
    <t xml:space="preserve">938717887</t>
  </si>
  <si>
    <t xml:space="preserve">info@termeslagarriga.com</t>
  </si>
  <si>
    <t xml:space="preserve">termeslagarriga.com</t>
  </si>
  <si>
    <t xml:space="preserve">HOTEL ELS NOGUERS</t>
  </si>
  <si>
    <t xml:space="preserve">AVINGUDA PAÏSOS CATALANS, 167 BAJO</t>
  </si>
  <si>
    <t xml:space="preserve">08240</t>
  </si>
  <si>
    <t xml:space="preserve">938743258</t>
  </si>
  <si>
    <t xml:space="preserve">reserves@hotelelsnoguers.cat</t>
  </si>
  <si>
    <t xml:space="preserve">hotelelsnoguers.cat</t>
  </si>
  <si>
    <t xml:space="preserve">HOTEL GRANOLLERS</t>
  </si>
  <si>
    <t xml:space="preserve">AVINGUDA FRANCESC MACIÀ, 300</t>
  </si>
  <si>
    <t xml:space="preserve">08401</t>
  </si>
  <si>
    <t xml:space="preserve">938795100</t>
  </si>
  <si>
    <t xml:space="preserve">h.granollers@hotelgranollers.com</t>
  </si>
  <si>
    <t xml:space="preserve">hotelgranollers.com</t>
  </si>
  <si>
    <t xml:space="preserve">SITGES APARTMENT</t>
  </si>
  <si>
    <t xml:space="preserve">CARRER SANT JOSEP, 7</t>
  </si>
  <si>
    <t xml:space="preserve">938941138</t>
  </si>
  <si>
    <t xml:space="preserve">info@sitgesapartment.com</t>
  </si>
  <si>
    <t xml:space="preserve">HOTEL SANT JORDI</t>
  </si>
  <si>
    <t xml:space="preserve">HB-003660</t>
  </si>
  <si>
    <t xml:space="preserve">CARRER DOCTOR FLEMING, 16</t>
  </si>
  <si>
    <t xml:space="preserve">938950103</t>
  </si>
  <si>
    <t xml:space="preserve">germansbellidopons@hotmail.com</t>
  </si>
  <si>
    <t xml:space="preserve">hotelsantjordi.org/</t>
  </si>
  <si>
    <t xml:space="preserve">F&amp;G LOGROÑO</t>
  </si>
  <si>
    <t xml:space="preserve">AVENIDA VIANA, 2-6 1</t>
  </si>
  <si>
    <t xml:space="preserve">941008900</t>
  </si>
  <si>
    <t xml:space="preserve">reservas.logrono@fghotels.com</t>
  </si>
  <si>
    <t xml:space="preserve">fglogrono-hotel.com</t>
  </si>
  <si>
    <t xml:space="preserve">HOTEL HUSA BRACOS</t>
  </si>
  <si>
    <t xml:space="preserve">BRETÓN DE LOS HERREROS, 29 1</t>
  </si>
  <si>
    <t xml:space="preserve">941226608</t>
  </si>
  <si>
    <t xml:space="preserve">husabracos@husa.es</t>
  </si>
  <si>
    <t xml:space="preserve">hotelhusabracos.com</t>
  </si>
  <si>
    <t xml:space="preserve">HOTEL CALLE MAYOR</t>
  </si>
  <si>
    <t xml:space="preserve">C/ MARQUÉS DE SAN NICOLÁS, 71 BAJO; HOTEL</t>
  </si>
  <si>
    <t xml:space="preserve">941232368</t>
  </si>
  <si>
    <t xml:space="preserve">info@hotelcallemayor.com</t>
  </si>
  <si>
    <t xml:space="preserve">hotelcallemayor.com</t>
  </si>
  <si>
    <t xml:space="preserve">EUROSTARS FUERTE RUAVIEJA</t>
  </si>
  <si>
    <t xml:space="preserve">C/ RUAVIEJA, 21 BAJO</t>
  </si>
  <si>
    <t xml:space="preserve">941276090</t>
  </si>
  <si>
    <t xml:space="preserve">info@eurostarshotels.com 5</t>
  </si>
  <si>
    <t xml:space="preserve">PALACIO AZCÁRATE</t>
  </si>
  <si>
    <t xml:space="preserve">PADRE JOSÉ GARCÍA, 17</t>
  </si>
  <si>
    <t xml:space="preserve">941427282</t>
  </si>
  <si>
    <t xml:space="preserve">info@palacioazcarate.com</t>
  </si>
  <si>
    <t xml:space="preserve">palacioazcarate.com</t>
  </si>
  <si>
    <t xml:space="preserve">LAS ÁGUEDAS</t>
  </si>
  <si>
    <t xml:space="preserve">PLAZA SANTA COLOMA, 11</t>
  </si>
  <si>
    <t xml:space="preserve">26371</t>
  </si>
  <si>
    <t xml:space="preserve">VENTOSA</t>
  </si>
  <si>
    <t xml:space="preserve">941441774</t>
  </si>
  <si>
    <t xml:space="preserve">hotellasaguedas@gmail.com</t>
  </si>
  <si>
    <t xml:space="preserve">hotellasaguedas.com</t>
  </si>
  <si>
    <t xml:space="preserve">HOTEL LA VIJANERA</t>
  </si>
  <si>
    <t xml:space="preserve">BARRIO LA IGLESIA, 1 (SUBIDA A LA PLAYA)</t>
  </si>
  <si>
    <t xml:space="preserve">942505373</t>
  </si>
  <si>
    <t xml:space="preserve">info@hotellavijanera.com</t>
  </si>
  <si>
    <t xml:space="preserve">hotellavijanera.com</t>
  </si>
  <si>
    <t xml:space="preserve">HOTEL CANTÁBRICO</t>
  </si>
  <si>
    <t xml:space="preserve">PASEO HOMBRE PEZ, 8</t>
  </si>
  <si>
    <t xml:space="preserve">942528062</t>
  </si>
  <si>
    <t xml:space="preserve">info@hotelcantábrico.com</t>
  </si>
  <si>
    <t xml:space="preserve">LA CASA DEL PUENTE</t>
  </si>
  <si>
    <t xml:space="preserve">BARRIO DE LOS REGULES, 3, (VALLE DE SOBA)</t>
  </si>
  <si>
    <t xml:space="preserve">39808</t>
  </si>
  <si>
    <t xml:space="preserve">SOBA</t>
  </si>
  <si>
    <t xml:space="preserve">info@lacasadelpuente.com</t>
  </si>
  <si>
    <t xml:space="preserve">lacasadelpuente.com</t>
  </si>
  <si>
    <t xml:space="preserve">CLUB LAS MARISMAS</t>
  </si>
  <si>
    <t xml:space="preserve">CARRETERA GENERAL, 634 NACIONAL</t>
  </si>
  <si>
    <t xml:space="preserve">BÁRCENA DE CICERO</t>
  </si>
  <si>
    <t xml:space="preserve">942642907</t>
  </si>
  <si>
    <t xml:space="preserve">clublasmarismas@yahoo.es</t>
  </si>
  <si>
    <t xml:space="preserve">clublasmarismas.com</t>
  </si>
  <si>
    <t xml:space="preserve">LAS SOLANAS DE ESCALANTE</t>
  </si>
  <si>
    <t xml:space="preserve">BARRIO SAN JUAN, s/n BAJO</t>
  </si>
  <si>
    <t xml:space="preserve">942677810</t>
  </si>
  <si>
    <t xml:space="preserve">izabalalanzagorta@hotmail.com</t>
  </si>
  <si>
    <t xml:space="preserve">hotellassolanas.com</t>
  </si>
  <si>
    <t xml:space="preserve">HOSTERIA MARI PAZ</t>
  </si>
  <si>
    <t xml:space="preserve">BARRIO TRASVÍA, 62 BAJO</t>
  </si>
  <si>
    <t xml:space="preserve">39528</t>
  </si>
  <si>
    <t xml:space="preserve">942720014</t>
  </si>
  <si>
    <t xml:space="preserve">info@hosteriamaripaz.com</t>
  </si>
  <si>
    <t xml:space="preserve">hosteriamaripaz.com</t>
  </si>
  <si>
    <t xml:space="preserve">HOTEL MARINA DE CAMPIOS</t>
  </si>
  <si>
    <t xml:space="preserve">GENERAL PIÉLAGOS, 14 BAJO</t>
  </si>
  <si>
    <t xml:space="preserve">942722754</t>
  </si>
  <si>
    <t xml:space="preserve">reservas@marinadecampios.com</t>
  </si>
  <si>
    <t xml:space="preserve">marinadecampios.com</t>
  </si>
  <si>
    <t xml:space="preserve">SIGLO XVII</t>
  </si>
  <si>
    <t xml:space="preserve">REVOLGO, s/n BAJO</t>
  </si>
  <si>
    <t xml:space="preserve">942840211</t>
  </si>
  <si>
    <t xml:space="preserve">info@hotelsigloxviii.com</t>
  </si>
  <si>
    <t xml:space="preserve">hotelsigloxviii.com</t>
  </si>
  <si>
    <t xml:space="preserve">IRIARTE JAUREGIA</t>
  </si>
  <si>
    <t xml:space="preserve">ELIZ BALLARA, 8 BAJO</t>
  </si>
  <si>
    <t xml:space="preserve">20496</t>
  </si>
  <si>
    <t xml:space="preserve">BIDANIA-GOIATZ</t>
  </si>
  <si>
    <t xml:space="preserve">943140143</t>
  </si>
  <si>
    <t xml:space="preserve">info@iriartejauregia.com</t>
  </si>
  <si>
    <t xml:space="preserve">iriartejauregia.com</t>
  </si>
  <si>
    <t xml:space="preserve">TXARRIDUNA</t>
  </si>
  <si>
    <t xml:space="preserve">ERMUARANBIDE, 3 BAJO</t>
  </si>
  <si>
    <t xml:space="preserve">20870</t>
  </si>
  <si>
    <t xml:space="preserve">ELGOIBAR</t>
  </si>
  <si>
    <t xml:space="preserve">943748778</t>
  </si>
  <si>
    <t xml:space="preserve">reservas@hoteltxarriduna.com</t>
  </si>
  <si>
    <t xml:space="preserve">hoteltxarriduna.com</t>
  </si>
  <si>
    <t xml:space="preserve">LARRAÑAGA</t>
  </si>
  <si>
    <t xml:space="preserve">ELOSIAGA AUZOA, 392 BAJO</t>
  </si>
  <si>
    <t xml:space="preserve">20730</t>
  </si>
  <si>
    <t xml:space="preserve">AZPEITIA</t>
  </si>
  <si>
    <t xml:space="preserve">943811180</t>
  </si>
  <si>
    <t xml:space="preserve">info@hotel-larranaga.com</t>
  </si>
  <si>
    <t xml:space="preserve">hotel-larranaga.com</t>
  </si>
  <si>
    <t xml:space="preserve">HOTEL GRAN BILBAO</t>
  </si>
  <si>
    <t xml:space="preserve">AVENIDA INDALECIO PRIETO, 1</t>
  </si>
  <si>
    <t xml:space="preserve">48004</t>
  </si>
  <si>
    <t xml:space="preserve">944328575</t>
  </si>
  <si>
    <t xml:space="preserve">hotel@hotelgranbilbao.com</t>
  </si>
  <si>
    <t xml:space="preserve">hotelgranbilbao.com</t>
  </si>
  <si>
    <t xml:space="preserve">CONDE DUQUE</t>
  </si>
  <si>
    <t xml:space="preserve">CAMPO DE VOLANTÍN PASEALEKUA, 22 BAJO</t>
  </si>
  <si>
    <t xml:space="preserve">944456000</t>
  </si>
  <si>
    <t xml:space="preserve">condeduquebilbao@gmail.com</t>
  </si>
  <si>
    <t xml:space="preserve">hotelcondeduque.com</t>
  </si>
  <si>
    <t xml:space="preserve">MIRÓ HOTEL</t>
  </si>
  <si>
    <t xml:space="preserve">ALAMEDA MAZARREDO, 77 BAJO</t>
  </si>
  <si>
    <t xml:space="preserve">944987808</t>
  </si>
  <si>
    <t xml:space="preserve">info@mirohotelbilbao.com</t>
  </si>
  <si>
    <t xml:space="preserve">mirohotelbilbao.com</t>
  </si>
  <si>
    <t xml:space="preserve">POSADA MAYOR DE MIGUELOA</t>
  </si>
  <si>
    <t xml:space="preserve">C/ MAYOR DE MIGUELOA, 20</t>
  </si>
  <si>
    <t xml:space="preserve">945 600 187</t>
  </si>
  <si>
    <t xml:space="preserve">reservas@mayordemigueloa.com</t>
  </si>
  <si>
    <t xml:space="preserve">mayordemigueloa.com</t>
  </si>
  <si>
    <t xml:space="preserve">JARDINES DE ULETA S.</t>
  </si>
  <si>
    <t xml:space="preserve">ULETA KALEA, 1 BAJO</t>
  </si>
  <si>
    <t xml:space="preserve">01007</t>
  </si>
  <si>
    <t xml:space="preserve">945000054</t>
  </si>
  <si>
    <t xml:space="preserve">reservasjardinesdeuleta@grupozenithoteles.com</t>
  </si>
  <si>
    <t xml:space="preserve">jardinesdeuleta.com</t>
  </si>
  <si>
    <t xml:space="preserve">JARDINES DE ULETA</t>
  </si>
  <si>
    <t xml:space="preserve">ULETA KALEA, 1</t>
  </si>
  <si>
    <t xml:space="preserve">945133131</t>
  </si>
  <si>
    <t xml:space="preserve">CENTRO VITORIA</t>
  </si>
  <si>
    <t xml:space="preserve">C/ GENERAL ÁLAVA, 11</t>
  </si>
  <si>
    <t xml:space="preserve">945138245</t>
  </si>
  <si>
    <t xml:space="preserve">info@hotelcentrovitoria.com</t>
  </si>
  <si>
    <t xml:space="preserve">centrovitoriasl.com</t>
  </si>
  <si>
    <t xml:space="preserve">LA FÁBRICA DE JUAN</t>
  </si>
  <si>
    <t xml:space="preserve">PLAZA GUERRERO MUÑOZ, 19</t>
  </si>
  <si>
    <t xml:space="preserve">946 36 53 61</t>
  </si>
  <si>
    <t xml:space="preserve">koldoarrillaga@hotmail.com</t>
  </si>
  <si>
    <t xml:space="preserve">lafabricadejuan.com</t>
  </si>
  <si>
    <t xml:space="preserve">HOTEL ERREKAGAIN</t>
  </si>
  <si>
    <t xml:space="preserve">CARRETERA ISLA, s/n s/n</t>
  </si>
  <si>
    <t xml:space="preserve">48498</t>
  </si>
  <si>
    <t xml:space="preserve">ARAKALDO</t>
  </si>
  <si>
    <t xml:space="preserve">946720409</t>
  </si>
  <si>
    <t xml:space="preserve">info@errekagain.com</t>
  </si>
  <si>
    <t xml:space="preserve">hotelerrekagain.com</t>
  </si>
  <si>
    <t xml:space="preserve">TORREBILLELA HOTEL</t>
  </si>
  <si>
    <t xml:space="preserve">BEKO KALEA, 18 BAJO</t>
  </si>
  <si>
    <t xml:space="preserve">48100</t>
  </si>
  <si>
    <t xml:space="preserve">946743200</t>
  </si>
  <si>
    <t xml:space="preserve">info@torrebillelahotel.com</t>
  </si>
  <si>
    <t xml:space="preserve">hotelesenmungia.com</t>
  </si>
  <si>
    <t xml:space="preserve">NYX HOTEL BILBAO BY LEONARDO HOTELS</t>
  </si>
  <si>
    <t xml:space="preserve">AREATZA KALEA, 4</t>
  </si>
  <si>
    <t xml:space="preserve">946790279</t>
  </si>
  <si>
    <t xml:space="preserve">info@nyxhotelbilbaobyleonardohotels.com</t>
  </si>
  <si>
    <t xml:space="preserve">OSABARENA HOTELA</t>
  </si>
  <si>
    <t xml:space="preserve">BARRIO MURUETA, 14 BAJO</t>
  </si>
  <si>
    <t xml:space="preserve">48419</t>
  </si>
  <si>
    <t xml:space="preserve">OROZKO</t>
  </si>
  <si>
    <t xml:space="preserve">946941146</t>
  </si>
  <si>
    <t xml:space="preserve">info@osabarenahotela.com</t>
  </si>
  <si>
    <t xml:space="preserve">osabarenahotela.com</t>
  </si>
  <si>
    <t xml:space="preserve">LA CERCA DE DOÑA JIMENA</t>
  </si>
  <si>
    <t xml:space="preserve">ROSARIO, 86</t>
  </si>
  <si>
    <t xml:space="preserve">09194</t>
  </si>
  <si>
    <t xml:space="preserve">IBEAS DE JUARROS</t>
  </si>
  <si>
    <t xml:space="preserve">947 420 061 </t>
  </si>
  <si>
    <t xml:space="preserve">lacercadejimena@gmail.com</t>
  </si>
  <si>
    <t xml:space="preserve">lacercadejimena.com</t>
  </si>
  <si>
    <t xml:space="preserve">ABBA BURGOS</t>
  </si>
  <si>
    <t xml:space="preserve">FERNÁN GONZÁLEZ, 72</t>
  </si>
  <si>
    <t xml:space="preserve">947001100</t>
  </si>
  <si>
    <t xml:space="preserve">abba-burgos@abbahoteles.com</t>
  </si>
  <si>
    <t xml:space="preserve">abbaburgoshotel.com</t>
  </si>
  <si>
    <t xml:space="preserve">HOTEL EL CAPRICHO</t>
  </si>
  <si>
    <t xml:space="preserve">CARRETERA PALENCIA, s/n</t>
  </si>
  <si>
    <t xml:space="preserve">09343</t>
  </si>
  <si>
    <t xml:space="preserve">VILLAHOZ</t>
  </si>
  <si>
    <t xml:space="preserve">947186198</t>
  </si>
  <si>
    <t xml:space="preserve">info@hotelelcapricho.com</t>
  </si>
  <si>
    <t xml:space="preserve">EL ALFOZ DE BURGOS</t>
  </si>
  <si>
    <t xml:space="preserve">C/ TRAPECIO (POLIGONO INSDUSTRIAL VILLAGONZALO-PEDERNALES), s/n 0 BURGOS</t>
  </si>
  <si>
    <t xml:space="preserve">09195</t>
  </si>
  <si>
    <t xml:space="preserve">VILLAGONZALO PEDERNALES</t>
  </si>
  <si>
    <t xml:space="preserve">947206860</t>
  </si>
  <si>
    <t xml:space="preserve">elalfoz@elalfozdeburgos.es</t>
  </si>
  <si>
    <t xml:space="preserve">elalfozdeburgos.com</t>
  </si>
  <si>
    <t xml:space="preserve">SILKEN GRAN TEATRO</t>
  </si>
  <si>
    <t xml:space="preserve">947253900</t>
  </si>
  <si>
    <t xml:space="preserve">direccion.granteatro@hoteles-silken.com</t>
  </si>
  <si>
    <t xml:space="preserve">hotelgranteatro.com</t>
  </si>
  <si>
    <t xml:space="preserve">HOTEL RESTAURANTE EL CASTILLO</t>
  </si>
  <si>
    <t xml:space="preserve">AUTOVIA CAMINO DE SANTIAGO SALIDA 135</t>
  </si>
  <si>
    <t xml:space="preserve">947370606</t>
  </si>
  <si>
    <t xml:space="preserve">hoteldeolmillos@hotmail.com</t>
  </si>
  <si>
    <t xml:space="preserve">hoteldeolmillos.com</t>
  </si>
  <si>
    <t xml:space="preserve">JESUS ALBERTO ORTEGA IZQUIERDO</t>
  </si>
  <si>
    <t xml:space="preserve">AVENIDA VÍCTOR BARBADILLO, 35 BAJO</t>
  </si>
  <si>
    <t xml:space="preserve">947406400</t>
  </si>
  <si>
    <t xml:space="preserve">info@jesusalbertoortegaizquierdo.com</t>
  </si>
  <si>
    <t xml:space="preserve">hoteldonasancha.com</t>
  </si>
  <si>
    <t xml:space="preserve">HOTEL MONTERMOSO</t>
  </si>
  <si>
    <t xml:space="preserve">C/ ISILLA, 18</t>
  </si>
  <si>
    <t xml:space="preserve">ARANDA DE DUERO</t>
  </si>
  <si>
    <t xml:space="preserve">947501550</t>
  </si>
  <si>
    <t xml:space="preserve">info@hotelmontermoso.com</t>
  </si>
  <si>
    <t xml:space="preserve">hotelmontermoso.com</t>
  </si>
  <si>
    <t xml:space="preserve">EL LAGAR DE MILAGROS</t>
  </si>
  <si>
    <t xml:space="preserve">947548091</t>
  </si>
  <si>
    <t xml:space="preserve">franchise@asadordearanda.com</t>
  </si>
  <si>
    <t xml:space="preserve">lagardemilagros.com</t>
  </si>
  <si>
    <t xml:space="preserve">EL MOLINO DE PLATA</t>
  </si>
  <si>
    <t xml:space="preserve">CASTROJERIZ, 13</t>
  </si>
  <si>
    <t xml:space="preserve">09120</t>
  </si>
  <si>
    <t xml:space="preserve">947572855</t>
  </si>
  <si>
    <t xml:space="preserve">info@elmolinodeplata.com</t>
  </si>
  <si>
    <t xml:space="preserve">HOTEL RESTAURANTE CASA AZCONA</t>
  </si>
  <si>
    <t xml:space="preserve">AVENIDA DE BELASCOÁIN, 24</t>
  </si>
  <si>
    <t xml:space="preserve">31180</t>
  </si>
  <si>
    <t xml:space="preserve">ZIZUR MAYOR/ZIZUR NAGUSIA</t>
  </si>
  <si>
    <t xml:space="preserve">948287662</t>
  </si>
  <si>
    <t xml:space="preserve">info@hotelcasaazcona.com</t>
  </si>
  <si>
    <t xml:space="preserve">hotelcasaazcona.com</t>
  </si>
  <si>
    <t xml:space="preserve">VENTA UDABE</t>
  </si>
  <si>
    <t xml:space="preserve">BENTA, s/n BAJO</t>
  </si>
  <si>
    <t xml:space="preserve">31869</t>
  </si>
  <si>
    <t xml:space="preserve">BASABURUA</t>
  </si>
  <si>
    <t xml:space="preserve">948503400</t>
  </si>
  <si>
    <t xml:space="preserve">info@ventaudabe.com</t>
  </si>
  <si>
    <t xml:space="preserve">hotelventaudabe.com</t>
  </si>
  <si>
    <t xml:space="preserve">VALCARCE</t>
  </si>
  <si>
    <t xml:space="preserve">CARRETERA N-I (MADRID-IRÚN), KILOMETRO 396 BAJO</t>
  </si>
  <si>
    <t xml:space="preserve">31809</t>
  </si>
  <si>
    <t xml:space="preserve">OLAZTI/OLAZAGUTÍA</t>
  </si>
  <si>
    <t xml:space="preserve">948564513</t>
  </si>
  <si>
    <t xml:space="preserve">urbasa@valcarcehoteles.com</t>
  </si>
  <si>
    <t xml:space="preserve">valcarcehoteles.com</t>
  </si>
  <si>
    <t xml:space="preserve">HOTEL SANTAMARIA</t>
  </si>
  <si>
    <t xml:space="preserve">CAMINO SAN MARCIAL, 14 BAJO</t>
  </si>
  <si>
    <t xml:space="preserve">948821200</t>
  </si>
  <si>
    <t xml:space="preserve">info@hotelntamaria.com</t>
  </si>
  <si>
    <t xml:space="preserve">hotelsantamaria.net</t>
  </si>
  <si>
    <t xml:space="preserve">MIRALCAMPO</t>
  </si>
  <si>
    <t xml:space="preserve">AVENIDA ALCALÁ, s/n BAJO(JUNTO GASOLINERA)</t>
  </si>
  <si>
    <t xml:space="preserve">19200</t>
  </si>
  <si>
    <t xml:space="preserve">AZUQUECA DE HENARES</t>
  </si>
  <si>
    <t xml:space="preserve">949264606</t>
  </si>
  <si>
    <t xml:space="preserve">admon@hotmail.com</t>
  </si>
  <si>
    <t xml:space="preserve">hotelmiralcampo.com</t>
  </si>
  <si>
    <t xml:space="preserve">MARIBLANCA HOTEL RESTAURANTE</t>
  </si>
  <si>
    <t xml:space="preserve">PLAZA ABAJO, 2 BAJO; HOSTAL-RTE.MARIBLANCA</t>
  </si>
  <si>
    <t xml:space="preserve">19120</t>
  </si>
  <si>
    <t xml:space="preserve">SACEDÓN</t>
  </si>
  <si>
    <t xml:space="preserve">949350044</t>
  </si>
  <si>
    <t xml:space="preserve">reservas@hotelmariblanca.com</t>
  </si>
  <si>
    <t xml:space="preserve">hotelmariblanca.com</t>
  </si>
  <si>
    <t xml:space="preserve">CASA DEL CASTILLO</t>
  </si>
  <si>
    <t xml:space="preserve">VIGILES, 9</t>
  </si>
  <si>
    <t xml:space="preserve">949391613</t>
  </si>
  <si>
    <t xml:space="preserve">info@casadelcastillo.com</t>
  </si>
  <si>
    <t xml:space="preserve">casadelcastillo.com</t>
  </si>
  <si>
    <t xml:space="preserve">HC SIGÜENZA</t>
  </si>
  <si>
    <t xml:space="preserve">ALFONSO VI, 7</t>
  </si>
  <si>
    <t xml:space="preserve">949391974</t>
  </si>
  <si>
    <t xml:space="preserve">hotelhc@hotelhcsiguenza.com</t>
  </si>
  <si>
    <t xml:space="preserve">hotelhcsiguenza.com</t>
  </si>
  <si>
    <t xml:space="preserve">FUENGIROLA BEACH</t>
  </si>
  <si>
    <t xml:space="preserve">AVENIDA ENCARNACIÓN, 2 BAJO; CASA-C/ ARQUITECTOS</t>
  </si>
  <si>
    <t xml:space="preserve">951062700</t>
  </si>
  <si>
    <t xml:space="preserve">hotel@fuengirolabeach.com</t>
  </si>
  <si>
    <t xml:space="preserve">fuengirolabeach.com</t>
  </si>
  <si>
    <t xml:space="preserve">POSADAS DE ESPAÑA MÁLAGA</t>
  </si>
  <si>
    <t xml:space="preserve">H/MA/01709</t>
  </si>
  <si>
    <t xml:space="preserve">C/ GRAHAM BELL (PARQUE TECNOLÓGICO), 4 BAJO; POSADAS DE ESPA¦A</t>
  </si>
  <si>
    <t xml:space="preserve">29590</t>
  </si>
  <si>
    <t xml:space="preserve">951233000</t>
  </si>
  <si>
    <t xml:space="preserve">info@podasdeespañamálaga.com</t>
  </si>
  <si>
    <t xml:space="preserve">VILLA SAN FRANCISCO</t>
  </si>
  <si>
    <t xml:space="preserve">H/MA/02122</t>
  </si>
  <si>
    <t xml:space="preserve">FINCA SAN FRANCISCO, PARCELA A</t>
  </si>
  <si>
    <t xml:space="preserve">951506406</t>
  </si>
  <si>
    <t xml:space="preserve">info@villanfrancisco.com</t>
  </si>
  <si>
    <t xml:space="preserve">SUNSET BEACH CLUB</t>
  </si>
  <si>
    <t xml:space="preserve">AVENIDA COSTA DEL SOL, 5</t>
  </si>
  <si>
    <t xml:space="preserve">952 57 94 00</t>
  </si>
  <si>
    <t xml:space="preserve">info@sunsetbeachclub.com</t>
  </si>
  <si>
    <t xml:space="preserve">sunsetbeachclub.com</t>
  </si>
  <si>
    <t xml:space="preserve">MATCHROOM MIJAS GOLF</t>
  </si>
  <si>
    <t xml:space="preserve">AVENIDA SUIZA (URBANIZACIÓN MIJAS GOLF), 13</t>
  </si>
  <si>
    <t xml:space="preserve">952 83 91 90</t>
  </si>
  <si>
    <t xml:space="preserve">info@heritageresorts.com</t>
  </si>
  <si>
    <t xml:space="preserve">heritageresorts.com</t>
  </si>
  <si>
    <t xml:space="preserve">MAESTRANZA</t>
  </si>
  <si>
    <t xml:space="preserve">H/MA/01527</t>
  </si>
  <si>
    <t xml:space="preserve">C/ VIRGEN DE LA PAZ, 26 BAJO; HOTEL</t>
  </si>
  <si>
    <t xml:space="preserve">952190170</t>
  </si>
  <si>
    <t xml:space="preserve">reservas@hotelmaestranza.com</t>
  </si>
  <si>
    <t xml:space="preserve">hotelmaestranza.com</t>
  </si>
  <si>
    <t xml:space="preserve">ROOM MATE LARIOS</t>
  </si>
  <si>
    <t xml:space="preserve">C/ MARQUÉS DE LARIOS, 2 BAJO; HOTEL LARIOS PLAZA</t>
  </si>
  <si>
    <t xml:space="preserve">952222200</t>
  </si>
  <si>
    <t xml:space="preserve">larios@room-matehotels.com</t>
  </si>
  <si>
    <t xml:space="preserve">H/MA/02164</t>
  </si>
  <si>
    <t xml:space="preserve">CÓRDOBA, 5 BAJO</t>
  </si>
  <si>
    <t xml:space="preserve">952224079</t>
  </si>
  <si>
    <t xml:space="preserve">reserva@sohohotelmalaga.com</t>
  </si>
  <si>
    <t xml:space="preserve">sohohotelmalaga.com</t>
  </si>
  <si>
    <t xml:space="preserve">SUMMA TRES TORRES</t>
  </si>
  <si>
    <t xml:space="preserve">H/MA/00996</t>
  </si>
  <si>
    <t xml:space="preserve">AVENIDA MANANTIALES, 9 BAJO</t>
  </si>
  <si>
    <t xml:space="preserve">952383611</t>
  </si>
  <si>
    <t xml:space="preserve">info@summatrestorres.com</t>
  </si>
  <si>
    <t xml:space="preserve">ARCOS DE MONTEMAR</t>
  </si>
  <si>
    <t xml:space="preserve">H/MA/00091</t>
  </si>
  <si>
    <t xml:space="preserve">AVENIDA CARLOTA ALESSANDRI, 192</t>
  </si>
  <si>
    <t xml:space="preserve">952385224</t>
  </si>
  <si>
    <t xml:space="preserve">reservas@arcosdemontemar.com</t>
  </si>
  <si>
    <t xml:space="preserve">arcosdemontemar.com</t>
  </si>
  <si>
    <t xml:space="preserve">CASTILLO DE MONDA</t>
  </si>
  <si>
    <t xml:space="preserve">H/MA/01457</t>
  </si>
  <si>
    <t xml:space="preserve">VILLETA, 6 BAJO</t>
  </si>
  <si>
    <t xml:space="preserve">29110</t>
  </si>
  <si>
    <t xml:space="preserve">MONDA</t>
  </si>
  <si>
    <t xml:space="preserve">952459836</t>
  </si>
  <si>
    <t xml:space="preserve">info@castillodemonda.com</t>
  </si>
  <si>
    <t xml:space="preserve">castillodemonda.com</t>
  </si>
  <si>
    <t xml:space="preserve">WELCOME INN NERJA GUEST HOUSE LUXURY BED &amp; BREAKFAST</t>
  </si>
  <si>
    <t xml:space="preserve">C/ BALCÓN DE PUNTA LARA (URBANIZACIÓN PUNTA LARA), 27</t>
  </si>
  <si>
    <t xml:space="preserve">952524488</t>
  </si>
  <si>
    <t xml:space="preserve">info@welcomeinnnerja.com</t>
  </si>
  <si>
    <t xml:space="preserve">welcomeinnnerja.com</t>
  </si>
  <si>
    <t xml:space="preserve">AVENIDA SOL, 5 BAJO; SUNSET BEACH-952444786</t>
  </si>
  <si>
    <t xml:space="preserve">952579400</t>
  </si>
  <si>
    <t xml:space="preserve">SUNSET BEACH CLUB COSTA</t>
  </si>
  <si>
    <t xml:space="preserve">AVENIDA ANTONIO MACHADO, 5</t>
  </si>
  <si>
    <t xml:space="preserve">TAMISA GOLF</t>
  </si>
  <si>
    <t xml:space="preserve">H/MA/01550</t>
  </si>
  <si>
    <t xml:space="preserve">CARRETERA A-7053, KILOMETRO 3, 3 URBANIZACIÓN MIJAS GOLF</t>
  </si>
  <si>
    <t xml:space="preserve">29651</t>
  </si>
  <si>
    <t xml:space="preserve">952585988</t>
  </si>
  <si>
    <t xml:space="preserve">info@tamigolf.com</t>
  </si>
  <si>
    <t xml:space="preserve">hoteltamisagolf.com</t>
  </si>
  <si>
    <t xml:space="preserve">HI! GARDENIA PARK</t>
  </si>
  <si>
    <t xml:space="preserve">BULEVAR CARVAJAL, 2</t>
  </si>
  <si>
    <t xml:space="preserve">952660000</t>
  </si>
  <si>
    <t xml:space="preserve">res.gardenia@hotelesglobales.com</t>
  </si>
  <si>
    <t xml:space="preserve">HOTEL NACIONAL</t>
  </si>
  <si>
    <t xml:space="preserve">C/ CONDE DEL SERRALLO, 10 BAJO</t>
  </si>
  <si>
    <t xml:space="preserve">52001</t>
  </si>
  <si>
    <t xml:space="preserve">MELILLA</t>
  </si>
  <si>
    <t xml:space="preserve">952684540</t>
  </si>
  <si>
    <t xml:space="preserve">hotel_nacional@hotmail.com</t>
  </si>
  <si>
    <t xml:space="preserve">hotelnacionalsl.com</t>
  </si>
  <si>
    <t xml:space="preserve">APARTAMENTOS LA LAGUNA</t>
  </si>
  <si>
    <t xml:space="preserve">H/MA/01714</t>
  </si>
  <si>
    <t xml:space="preserve">C/ ANCHA, 14</t>
  </si>
  <si>
    <t xml:space="preserve">29520</t>
  </si>
  <si>
    <t xml:space="preserve">FUENTE DE PIEDRA</t>
  </si>
  <si>
    <t xml:space="preserve">952736350</t>
  </si>
  <si>
    <t xml:space="preserve">apartamentos.lalaguna@outlook.com</t>
  </si>
  <si>
    <t xml:space="preserve">hotel-la-laguna.com</t>
  </si>
  <si>
    <t xml:space="preserve">LA VILLA MARBELLA</t>
  </si>
  <si>
    <t xml:space="preserve">H/MA/01944</t>
  </si>
  <si>
    <t xml:space="preserve">C/ PRÍNCIPE, 10 BAJO</t>
  </si>
  <si>
    <t xml:space="preserve">952766220</t>
  </si>
  <si>
    <t xml:space="preserve">info@lavillamarbella.com</t>
  </si>
  <si>
    <t xml:space="preserve">lavillamarbella.com</t>
  </si>
  <si>
    <t xml:space="preserve">GALATEA MARBELLA</t>
  </si>
  <si>
    <t xml:space="preserve">CÁDIZ, s/n</t>
  </si>
  <si>
    <t xml:space="preserve">952768150</t>
  </si>
  <si>
    <t xml:space="preserve">info@galateamarbella.com</t>
  </si>
  <si>
    <t xml:space="preserve">WATERFRONT BANUS</t>
  </si>
  <si>
    <t xml:space="preserve">URBANIZACIÓN MADROÑAL, s/n BAJO (FINCA ALCUZCUZ)</t>
  </si>
  <si>
    <t xml:space="preserve">952781502</t>
  </si>
  <si>
    <t xml:space="preserve">info@waterfrontbanus.com</t>
  </si>
  <si>
    <t xml:space="preserve">PUEBLO ANDALUZ</t>
  </si>
  <si>
    <t xml:space="preserve">H/MA/01426</t>
  </si>
  <si>
    <t xml:space="preserve">AVENIDA JOSÉ LUIS CARRILLO BENÍTEZ, s/n BAJO</t>
  </si>
  <si>
    <t xml:space="preserve">952788401</t>
  </si>
  <si>
    <t xml:space="preserve">comercial@globales.com</t>
  </si>
  <si>
    <t xml:space="preserve">ANDALUCIA PRINCESS</t>
  </si>
  <si>
    <t xml:space="preserve">CARRETERA CÁDIZ-MÁLAGA, KILOMETRO 164 BAJO(RESCIAL SAN JAIME</t>
  </si>
  <si>
    <t xml:space="preserve">952794980</t>
  </si>
  <si>
    <t xml:space="preserve">380</t>
  </si>
  <si>
    <t xml:space="preserve">HOTEL BUENAVISTA</t>
  </si>
  <si>
    <t xml:space="preserve">H/MA/00104</t>
  </si>
  <si>
    <t xml:space="preserve">AVENIDA ESPAÑA, 180 BAJO; HOTEL BUENA VISTA</t>
  </si>
  <si>
    <t xml:space="preserve">952800137</t>
  </si>
  <si>
    <t xml:space="preserve">info@hotelbuenavista.com</t>
  </si>
  <si>
    <t xml:space="preserve">ROYAL TENIS HOTEL</t>
  </si>
  <si>
    <t xml:space="preserve">H/MA/00065</t>
  </si>
  <si>
    <t xml:space="preserve">CARRETERA CÁDIZ, KILOMETRO 188 URBANIZACIÓN EL ROSARIO</t>
  </si>
  <si>
    <t xml:space="preserve">952837651</t>
  </si>
  <si>
    <t xml:space="preserve">info@royaltennisclub.com</t>
  </si>
  <si>
    <t xml:space="preserve">royaltennisclub.com</t>
  </si>
  <si>
    <t xml:space="preserve">HOTEL CATALONIA RONDA</t>
  </si>
  <si>
    <t xml:space="preserve">H/MA/02226</t>
  </si>
  <si>
    <t xml:space="preserve">C/ VIRGEN DE LA PAZ, 16</t>
  </si>
  <si>
    <t xml:space="preserve">952870300</t>
  </si>
  <si>
    <t xml:space="preserve">ronda@cataloniahotels.com</t>
  </si>
  <si>
    <t xml:space="preserve">DOÑA CARMEN</t>
  </si>
  <si>
    <t xml:space="preserve">H/MA/02180</t>
  </si>
  <si>
    <t xml:space="preserve">NARANJA, 28 BAJO</t>
  </si>
  <si>
    <t xml:space="preserve">info@doñacarmen.com</t>
  </si>
  <si>
    <t xml:space="preserve">hoteldonacarmen.com</t>
  </si>
  <si>
    <t xml:space="preserve">PALACIO DE TENORIO</t>
  </si>
  <si>
    <t xml:space="preserve">C/ ARMENGUAL DE LA MOTA, 8 19</t>
  </si>
  <si>
    <t xml:space="preserve">952873855</t>
  </si>
  <si>
    <t xml:space="preserve">reservas@hotelmontelirio.com</t>
  </si>
  <si>
    <t xml:space="preserve">hotelmontelirio.com</t>
  </si>
  <si>
    <t xml:space="preserve">HOTEL DOÑA MATILDE</t>
  </si>
  <si>
    <t xml:space="preserve">H/MA/01758</t>
  </si>
  <si>
    <t xml:space="preserve">REVUELTA, 10-12 BAJO-1(DUP 10-12; )</t>
  </si>
  <si>
    <t xml:space="preserve">29688</t>
  </si>
  <si>
    <t xml:space="preserve">952880651</t>
  </si>
  <si>
    <t xml:space="preserve">hotelmatilde@hotmail.com</t>
  </si>
  <si>
    <t xml:space="preserve">hoteldoamatilde.com</t>
  </si>
  <si>
    <t xml:space="preserve">GUADALMINA SPA &amp; GOLF RESORT</t>
  </si>
  <si>
    <t xml:space="preserve">H/MA/00068</t>
  </si>
  <si>
    <t xml:space="preserve">URBANIZACIÓN GUADALMINA BAJA, s/n BAJO(HOTEL GUADALMINA)</t>
  </si>
  <si>
    <t xml:space="preserve">952882211</t>
  </si>
  <si>
    <t xml:space="preserve">hotelguadalmina.com</t>
  </si>
  <si>
    <t xml:space="preserve">GUADALMINA</t>
  </si>
  <si>
    <t xml:space="preserve">URBANIZACIÓN GUADALMINA BAJA, s/n BAJO</t>
  </si>
  <si>
    <t xml:space="preserve">info@hotelguadalmina.com</t>
  </si>
  <si>
    <t xml:space="preserve">TRH PARAÍSO</t>
  </si>
  <si>
    <t xml:space="preserve">H/MA/01086</t>
  </si>
  <si>
    <t xml:space="preserve">CARRETERA CÁDIZ, KILOMETRO 167 BAJO</t>
  </si>
  <si>
    <t xml:space="preserve">952883000</t>
  </si>
  <si>
    <t xml:space="preserve">info@trhhoteles.com</t>
  </si>
  <si>
    <t xml:space="preserve">hoteltrhparaiso.com</t>
  </si>
  <si>
    <t xml:space="preserve">GLOBALES PLAYA ESTEPONA</t>
  </si>
  <si>
    <t xml:space="preserve">H/MA/02078</t>
  </si>
  <si>
    <t xml:space="preserve">AVENIDA NORTE (URBANIZACIÓN ISDABE), 2 LOCAL</t>
  </si>
  <si>
    <t xml:space="preserve">952883036</t>
  </si>
  <si>
    <t xml:space="preserve">res.playaestepona@hotelesglobales.com</t>
  </si>
  <si>
    <t xml:space="preserve">247</t>
  </si>
  <si>
    <t xml:space="preserve">BARCELÓ MARBELLA</t>
  </si>
  <si>
    <t xml:space="preserve">H/MA/01704</t>
  </si>
  <si>
    <t xml:space="preserve">URBANIZACIÓN GUADALMINA ALTA, s/n C/ GRANADILLAS</t>
  </si>
  <si>
    <t xml:space="preserve">952889099</t>
  </si>
  <si>
    <t xml:space="preserve">marbella@barcelo.com</t>
  </si>
  <si>
    <t xml:space="preserve">barcelomarbella.com</t>
  </si>
  <si>
    <t xml:space="preserve">AVENIDA ANDALUCÍA, 33 BAJO</t>
  </si>
  <si>
    <t xml:space="preserve">953 43 80 72</t>
  </si>
  <si>
    <t xml:space="preserve">PORTILLO Y MORENO</t>
  </si>
  <si>
    <t xml:space="preserve">TRAMAYA, s/n BAJO (LA FABRICA)</t>
  </si>
  <si>
    <t xml:space="preserve">953124006</t>
  </si>
  <si>
    <t xml:space="preserve">info@portilloymoreno.com</t>
  </si>
  <si>
    <t xml:space="preserve">HOTEL TORREPALMA</t>
  </si>
  <si>
    <t xml:space="preserve">H/JA/00533</t>
  </si>
  <si>
    <t xml:space="preserve">C/ CONDE DE TORREPALMA, 2</t>
  </si>
  <si>
    <t xml:space="preserve">953581800</t>
  </si>
  <si>
    <t xml:space="preserve">reservas@hoteltorrepalma.com</t>
  </si>
  <si>
    <t xml:space="preserve">hoteltorrepalma.com</t>
  </si>
  <si>
    <t xml:space="preserve">H/JA/00347</t>
  </si>
  <si>
    <t xml:space="preserve">CERVANTES, 7</t>
  </si>
  <si>
    <t xml:space="preserve">953692500</t>
  </si>
  <si>
    <t xml:space="preserve">hotelvictoria@gmx.es</t>
  </si>
  <si>
    <t xml:space="preserve">hotelvictoriasl.com</t>
  </si>
  <si>
    <t xml:space="preserve">AL ANDALUS</t>
  </si>
  <si>
    <t xml:space="preserve">H/JA/00507</t>
  </si>
  <si>
    <t xml:space="preserve">AVENIDA JUAN CARLOS I, 15 BAJO</t>
  </si>
  <si>
    <t xml:space="preserve">953716480</t>
  </si>
  <si>
    <t xml:space="preserve">reservas@hotelal-andalus.com</t>
  </si>
  <si>
    <t xml:space="preserve">hotelal-andalus.com</t>
  </si>
  <si>
    <t xml:space="preserve">HOTEL LA FINCA MERCEDES</t>
  </si>
  <si>
    <t xml:space="preserve">H/JA/00557</t>
  </si>
  <si>
    <t xml:space="preserve">CARRETERA SIERRA, KILOMETRO 1 BAJO</t>
  </si>
  <si>
    <t xml:space="preserve">953721087</t>
  </si>
  <si>
    <t xml:space="preserve">info@lafincamercedes.es</t>
  </si>
  <si>
    <t xml:space="preserve">lafincamercedes.com</t>
  </si>
  <si>
    <t xml:space="preserve">REY ALFONSO X</t>
  </si>
  <si>
    <t xml:space="preserve">H/SE/00975</t>
  </si>
  <si>
    <t xml:space="preserve">C/ XIMÉNEZ DE ENCISO, 35 BAJO; LOCAL</t>
  </si>
  <si>
    <t xml:space="preserve">954210070</t>
  </si>
  <si>
    <t xml:space="preserve">info@hotelreyalfonsox.es</t>
  </si>
  <si>
    <t xml:space="preserve">hotelreyalfonsox.es</t>
  </si>
  <si>
    <t xml:space="preserve">HOTEL DUQUEZA</t>
  </si>
  <si>
    <t xml:space="preserve">PLAZA DUQUE DE LA VICTORIA, 11 BAJO(EL CORTE INGLES)</t>
  </si>
  <si>
    <t xml:space="preserve">954229044</t>
  </si>
  <si>
    <t xml:space="preserve">hlduquesa@gmail.com</t>
  </si>
  <si>
    <t xml:space="preserve">hotel-laduquesa.com</t>
  </si>
  <si>
    <t xml:space="preserve">LA POSADA DEL MORO</t>
  </si>
  <si>
    <t xml:space="preserve">H/SE/00782</t>
  </si>
  <si>
    <t xml:space="preserve">PASEO EL MORO, 46 BAJO</t>
  </si>
  <si>
    <t xml:space="preserve">954884326</t>
  </si>
  <si>
    <t xml:space="preserve">info@laposadadelmoro.com</t>
  </si>
  <si>
    <t xml:space="preserve">laposadadelmoro.com</t>
  </si>
  <si>
    <t xml:space="preserve">MONTEHUEZNAR SPA</t>
  </si>
  <si>
    <t xml:space="preserve">AVENIDA ESTACIÓN, 15</t>
  </si>
  <si>
    <t xml:space="preserve">41360</t>
  </si>
  <si>
    <t xml:space="preserve">EL PEDROSO</t>
  </si>
  <si>
    <t xml:space="preserve">954889062</t>
  </si>
  <si>
    <t xml:space="preserve">info@montehueznarspa.com</t>
  </si>
  <si>
    <t xml:space="preserve">HOTEL ENTREOLIVOS</t>
  </si>
  <si>
    <t xml:space="preserve">H/SE/00941</t>
  </si>
  <si>
    <t xml:space="preserve">954889895</t>
  </si>
  <si>
    <t xml:space="preserve">hotelentreolivospedroso@gmail.com</t>
  </si>
  <si>
    <t xml:space="preserve">hotelentreolivos.es</t>
  </si>
  <si>
    <t xml:space="preserve">EUROSTARS REGINA</t>
  </si>
  <si>
    <t xml:space="preserve">H/SE/00829</t>
  </si>
  <si>
    <t xml:space="preserve">SAN VICENTE, 97</t>
  </si>
  <si>
    <t xml:space="preserve">954907575</t>
  </si>
  <si>
    <t xml:space="preserve">info@eurostarsregina.com</t>
  </si>
  <si>
    <t xml:space="preserve">eurostarsregina.com</t>
  </si>
  <si>
    <t xml:space="preserve">C/ SAN VICENTE, 97 BAJO; HOTEL REGINA</t>
  </si>
  <si>
    <t xml:space="preserve">CASA ROMANA</t>
  </si>
  <si>
    <t xml:space="preserve">H/SE/01048</t>
  </si>
  <si>
    <t xml:space="preserve">TRAJANO, 15</t>
  </si>
  <si>
    <t xml:space="preserve">954915170</t>
  </si>
  <si>
    <t xml:space="preserve">reservas@hotelcasaromana.com</t>
  </si>
  <si>
    <t xml:space="preserve">hotelcasaromana.com</t>
  </si>
  <si>
    <t xml:space="preserve">HOTEL BOUTIQUE DOÑA LOLA</t>
  </si>
  <si>
    <t xml:space="preserve">H/SE/01170</t>
  </si>
  <si>
    <t xml:space="preserve">C/ AMOR DE DIOS, 19</t>
  </si>
  <si>
    <t xml:space="preserve">954915275</t>
  </si>
  <si>
    <t xml:space="preserve">donalolasevilla@gmail.com</t>
  </si>
  <si>
    <t xml:space="preserve">donalolasevilla.com</t>
  </si>
  <si>
    <t xml:space="preserve">EUROSTARS SEVILLA BOUTIQUE</t>
  </si>
  <si>
    <t xml:space="preserve">H/SE/01175</t>
  </si>
  <si>
    <t xml:space="preserve">C/ ABADES, 41 DUPLICADO 41-43</t>
  </si>
  <si>
    <t xml:space="preserve">954979009</t>
  </si>
  <si>
    <t xml:space="preserve">info@eurostarssevillaboutique.com</t>
  </si>
  <si>
    <t xml:space="preserve">HOTEL BARRIO NUEVO</t>
  </si>
  <si>
    <t xml:space="preserve">C/ CÉSPEDES, 3</t>
  </si>
  <si>
    <t xml:space="preserve">41740</t>
  </si>
  <si>
    <t xml:space="preserve">LEBRIJA</t>
  </si>
  <si>
    <t xml:space="preserve">955 97 41 00 </t>
  </si>
  <si>
    <t xml:space="preserve">hotelbarrionuevo@hotmail.com</t>
  </si>
  <si>
    <t xml:space="preserve">hotelbarrionuevo.es</t>
  </si>
  <si>
    <t xml:space="preserve">LAS CASAS DE EL ARENAL</t>
  </si>
  <si>
    <t xml:space="preserve">H/SE/01247</t>
  </si>
  <si>
    <t xml:space="preserve">C/ CASTELAR, 16</t>
  </si>
  <si>
    <t xml:space="preserve">955280014</t>
  </si>
  <si>
    <t xml:space="preserve">reservas@casasdeelarenal.com</t>
  </si>
  <si>
    <t xml:space="preserve">casasdeelarenal.com</t>
  </si>
  <si>
    <t xml:space="preserve">HOTEL GUADAIRA</t>
  </si>
  <si>
    <t xml:space="preserve">MAIRENA, 8</t>
  </si>
  <si>
    <t xml:space="preserve">955681456</t>
  </si>
  <si>
    <t xml:space="preserve">hotelguadaira@telefonica.net</t>
  </si>
  <si>
    <t xml:space="preserve">hotelguadairasl.com</t>
  </si>
  <si>
    <t xml:space="preserve">ABADES BENACAZON EVENTOS Y SPA</t>
  </si>
  <si>
    <t xml:space="preserve">H/SE/00866</t>
  </si>
  <si>
    <t xml:space="preserve">CARRETERA SEVILLA-HUELVA, KILOMETRO 16</t>
  </si>
  <si>
    <t xml:space="preserve">41805</t>
  </si>
  <si>
    <t xml:space="preserve">BENACAZÓN</t>
  </si>
  <si>
    <t xml:space="preserve">955705600</t>
  </si>
  <si>
    <t xml:space="preserve">abades@abades.com</t>
  </si>
  <si>
    <t xml:space="preserve">abadesbenacazon.com</t>
  </si>
  <si>
    <t xml:space="preserve">185</t>
  </si>
  <si>
    <t xml:space="preserve">HOTEL YIT VEREDA REAL</t>
  </si>
  <si>
    <t xml:space="preserve">H/SE/01265</t>
  </si>
  <si>
    <t xml:space="preserve">URBANIZACIÓN BRISAS DEL ALJARAFE, 2</t>
  </si>
  <si>
    <t xml:space="preserve">955720100</t>
  </si>
  <si>
    <t xml:space="preserve">veredareal@yithoteles.com</t>
  </si>
  <si>
    <t xml:space="preserve">hotelveredareal.com</t>
  </si>
  <si>
    <t xml:space="preserve">HOTEL TORRE DEL ORO</t>
  </si>
  <si>
    <t xml:space="preserve">H/SE/00916</t>
  </si>
  <si>
    <t xml:space="preserve">CARRETERA SEVILLA - BRENES, KILOMETRO 2.5 POLIGONO EL MALECÓN</t>
  </si>
  <si>
    <t xml:space="preserve">955793127</t>
  </si>
  <si>
    <t xml:space="preserve">atencionalcliente@hoteltorredeloro.es</t>
  </si>
  <si>
    <t xml:space="preserve">hotel-en-sevilla.es</t>
  </si>
  <si>
    <t xml:space="preserve">HOTEL VILLA DUCAL</t>
  </si>
  <si>
    <t xml:space="preserve">H/SE/01291</t>
  </si>
  <si>
    <t xml:space="preserve">AVENIDA MÁLAGA, 11 BAJO(FRENTE A LA GASOLINE</t>
  </si>
  <si>
    <t xml:space="preserve">955820272</t>
  </si>
  <si>
    <t xml:space="preserve">villaducalparrales@hotmail.es</t>
  </si>
  <si>
    <t xml:space="preserve">hotelvilladucal.com</t>
  </si>
  <si>
    <t xml:space="preserve">HOTEL VENTA EL PAN</t>
  </si>
  <si>
    <t xml:space="preserve">H/SE/01296</t>
  </si>
  <si>
    <t xml:space="preserve">CARRETERA COMARCAL CARRETERA C-441, KILOMETRO 16, 5</t>
  </si>
  <si>
    <t xml:space="preserve">955871428</t>
  </si>
  <si>
    <t xml:space="preserve">info@hotelventaelpan.com</t>
  </si>
  <si>
    <t xml:space="preserve">hotelventaelpan.com</t>
  </si>
  <si>
    <t xml:space="preserve">LOS MOLINOS</t>
  </si>
  <si>
    <t xml:space="preserve">H/SE/00858</t>
  </si>
  <si>
    <t xml:space="preserve">CARRETERA ÉCIJA-JEREZ, KILOMETRO 7, 500 ; LOCAL</t>
  </si>
  <si>
    <t xml:space="preserve">955955180</t>
  </si>
  <si>
    <t xml:space="preserve">contacto@hotel-losmolinos.es</t>
  </si>
  <si>
    <t xml:space="preserve">hotel-losmolinos.es</t>
  </si>
  <si>
    <t xml:space="preserve">CÁDIZ PLAZA</t>
  </si>
  <si>
    <t xml:space="preserve">H/CA/01289</t>
  </si>
  <si>
    <t xml:space="preserve">GLORIETA INGENIERO LA CIERVA, 3</t>
  </si>
  <si>
    <t xml:space="preserve">11010</t>
  </si>
  <si>
    <t xml:space="preserve">956079190</t>
  </si>
  <si>
    <t xml:space="preserve">info@cádizplaza.com</t>
  </si>
  <si>
    <t xml:space="preserve">hotelcadizplaza.com</t>
  </si>
  <si>
    <t xml:space="preserve">FUENTE DEL PINO</t>
  </si>
  <si>
    <t xml:space="preserve">H/CA/00921</t>
  </si>
  <si>
    <t xml:space="preserve">AVENIDA JULIÁN BESTEIRO, s/n BAJO</t>
  </si>
  <si>
    <t xml:space="preserve">956130232</t>
  </si>
  <si>
    <t xml:space="preserve">info@hotelolvera.com</t>
  </si>
  <si>
    <t xml:space="preserve">fuentedelpinosl.com</t>
  </si>
  <si>
    <t xml:space="preserve">CASA DE LAS PIEDRAS</t>
  </si>
  <si>
    <t xml:space="preserve">C/ PIEDRAS, 32 BAJO</t>
  </si>
  <si>
    <t xml:space="preserve">956132014</t>
  </si>
  <si>
    <t xml:space="preserve">reservas@casadelaspiedras.net</t>
  </si>
  <si>
    <t xml:space="preserve">casadelaspiedras.es</t>
  </si>
  <si>
    <t xml:space="preserve">HOTEL ARGANTONIO</t>
  </si>
  <si>
    <t xml:space="preserve">H/CA/01112</t>
  </si>
  <si>
    <t xml:space="preserve">ARGANTONIO, 3 BAJO</t>
  </si>
  <si>
    <t xml:space="preserve">956211640</t>
  </si>
  <si>
    <t xml:space="preserve">reservas@hotelargantonio.com</t>
  </si>
  <si>
    <t xml:space="preserve">hotelargantonio.com</t>
  </si>
  <si>
    <t xml:space="preserve">P.G. PUERTO CAPITAL</t>
  </si>
  <si>
    <t xml:space="preserve">VEEDOR, 3 BAJO</t>
  </si>
  <si>
    <t xml:space="preserve">11003</t>
  </si>
  <si>
    <t xml:space="preserve">956221279</t>
  </si>
  <si>
    <t xml:space="preserve">info@pgpuertocapital.com</t>
  </si>
  <si>
    <t xml:space="preserve">CORTIJO BARRANCO - MOLINO NUESTRA SEÑORA DE LA CRUZ</t>
  </si>
  <si>
    <t xml:space="preserve">H/CA/01213</t>
  </si>
  <si>
    <t xml:space="preserve">CARRETERA ARCOS-BOSQUE, KILOMETRO 5, 700</t>
  </si>
  <si>
    <t xml:space="preserve">956231402</t>
  </si>
  <si>
    <t xml:space="preserve">info@cortijobarranco-molinonuestraseñoradelacruz.com</t>
  </si>
  <si>
    <t xml:space="preserve">cortijobarranco.com</t>
  </si>
  <si>
    <t xml:space="preserve">HOTEL LA CATEDRAL</t>
  </si>
  <si>
    <t xml:space="preserve">PLAZA CATEDRAL, 9</t>
  </si>
  <si>
    <t xml:space="preserve">956291142</t>
  </si>
  <si>
    <t xml:space="preserve">recepcion@hotellacatedral.com</t>
  </si>
  <si>
    <t xml:space="preserve">hotellacatedral.com</t>
  </si>
  <si>
    <t xml:space="preserve">RESIDENCIA SERIT</t>
  </si>
  <si>
    <t xml:space="preserve">H/CA/00617</t>
  </si>
  <si>
    <t xml:space="preserve">HIGUERA, 7</t>
  </si>
  <si>
    <t xml:space="preserve">11402</t>
  </si>
  <si>
    <t xml:space="preserve">956340700</t>
  </si>
  <si>
    <t xml:space="preserve">info@residenciaserit.com</t>
  </si>
  <si>
    <t xml:space="preserve">LA ESPAÑOLA</t>
  </si>
  <si>
    <t xml:space="preserve">H/CA/00906</t>
  </si>
  <si>
    <t xml:space="preserve">ISAAC PERAL, 4-6 BAJO</t>
  </si>
  <si>
    <t xml:space="preserve">956372144</t>
  </si>
  <si>
    <t xml:space="preserve">reservas@hotellaespanola.com</t>
  </si>
  <si>
    <t xml:space="preserve">hotellaespanola.com</t>
  </si>
  <si>
    <t xml:space="preserve">H/CA/00741</t>
  </si>
  <si>
    <t xml:space="preserve">AVENIDA SEVILLA, 93 BAJO</t>
  </si>
  <si>
    <t xml:space="preserve">956372752</t>
  </si>
  <si>
    <t xml:space="preserve">info@chipionahoteles.com</t>
  </si>
  <si>
    <t xml:space="preserve">chipionahoteles.com</t>
  </si>
  <si>
    <t xml:space="preserve">MELIA ATLANTERRA</t>
  </si>
  <si>
    <t xml:space="preserve">H/CA/00717</t>
  </si>
  <si>
    <t xml:space="preserve">URBANIZACIÓN ATLANTERRA, s/n BAJO</t>
  </si>
  <si>
    <t xml:space="preserve">956439000</t>
  </si>
  <si>
    <t xml:space="preserve">melia.atlanterra@solmelia.com</t>
  </si>
  <si>
    <t xml:space="preserve">meliaatlanterra.com</t>
  </si>
  <si>
    <t xml:space="preserve">ALMADRABETA</t>
  </si>
  <si>
    <t xml:space="preserve">H/CA/00776</t>
  </si>
  <si>
    <t xml:space="preserve">C/ MARÍA LUISA, 13 BAJO</t>
  </si>
  <si>
    <t xml:space="preserve">956439274</t>
  </si>
  <si>
    <t xml:space="preserve">info@almadrabeta.com</t>
  </si>
  <si>
    <t xml:space="preserve">hotelesalmadraba.es</t>
  </si>
  <si>
    <t xml:space="preserve">HOSTELERIA UNIDA</t>
  </si>
  <si>
    <t xml:space="preserve">CAMINO FONTANILLA, s/n BAJO(HOTEL CONIL PARK)</t>
  </si>
  <si>
    <t xml:space="preserve">956444530</t>
  </si>
  <si>
    <t xml:space="preserve">info@hosteleriaunida.com</t>
  </si>
  <si>
    <t xml:space="preserve">CASA DEL CALIFA</t>
  </si>
  <si>
    <t xml:space="preserve">H/CA/01085</t>
  </si>
  <si>
    <t xml:space="preserve">PLAZA ESPAÑA, 16 BAJO; LA CASA DEL CALIFA</t>
  </si>
  <si>
    <t xml:space="preserve">956447730</t>
  </si>
  <si>
    <t xml:space="preserve">info@grupocalifa.com</t>
  </si>
  <si>
    <t xml:space="preserve">lacasadelcalifa.com</t>
  </si>
  <si>
    <t xml:space="preserve">HACIENDA MONTENMEDIO</t>
  </si>
  <si>
    <t xml:space="preserve">H/CA/01357</t>
  </si>
  <si>
    <t xml:space="preserve">CARRETERA CÁDIZ-MÁLAGA (N-340), KILOMETRO 42, 5</t>
  </si>
  <si>
    <t xml:space="preserve">11158</t>
  </si>
  <si>
    <t xml:space="preserve">956455004</t>
  </si>
  <si>
    <t xml:space="preserve">info@montenmedio.es</t>
  </si>
  <si>
    <t xml:space="preserve">montenmediogolf.com</t>
  </si>
  <si>
    <t xml:space="preserve">HOTEL CORAL PLAYA</t>
  </si>
  <si>
    <t xml:space="preserve">H/CA/01426</t>
  </si>
  <si>
    <t xml:space="preserve">CARRETERA BARROSA, s/n 179</t>
  </si>
  <si>
    <t xml:space="preserve">956492100</t>
  </si>
  <si>
    <t xml:space="preserve">hotelcoralplaya@gmail.com</t>
  </si>
  <si>
    <t xml:space="preserve">hotelcoralplaya.com</t>
  </si>
  <si>
    <t xml:space="preserve">HOTEL AROMA DE MAR</t>
  </si>
  <si>
    <t xml:space="preserve">H/CA/01456</t>
  </si>
  <si>
    <t xml:space="preserve">C/ NUEVA DE LA BARROSA, s/n 0 C/ EL BOQUERÓN, 3</t>
  </si>
  <si>
    <t xml:space="preserve">956497049</t>
  </si>
  <si>
    <t xml:space="preserve">reservas@hotelaromademar.com</t>
  </si>
  <si>
    <t xml:space="preserve">hotelaromademar.com</t>
  </si>
  <si>
    <t xml:space="preserve">LAS CANTERAS DE PUERTO REAL</t>
  </si>
  <si>
    <t xml:space="preserve">H/CA/01260</t>
  </si>
  <si>
    <t xml:space="preserve">AVENIDA CONSTITUCIÓN, 8 BAJO</t>
  </si>
  <si>
    <t xml:space="preserve">956564040</t>
  </si>
  <si>
    <t xml:space="preserve">info@lascanterasdepuertoreal.com</t>
  </si>
  <si>
    <t xml:space="preserve">hotellascanteras.es</t>
  </si>
  <si>
    <t xml:space="preserve">HOTEL GLOBALES REINA CRISTINA</t>
  </si>
  <si>
    <t xml:space="preserve">H/CA/00014</t>
  </si>
  <si>
    <t xml:space="preserve">PASEO LA CONFERENCIA, s/n BAJO</t>
  </si>
  <si>
    <t xml:space="preserve">956603093</t>
  </si>
  <si>
    <t xml:space="preserve">reservas@reinacristina.es</t>
  </si>
  <si>
    <t xml:space="preserve">188</t>
  </si>
  <si>
    <t xml:space="preserve">LA JOYITA</t>
  </si>
  <si>
    <t xml:space="preserve">C/ ASEDIO, 7 BAJO</t>
  </si>
  <si>
    <t xml:space="preserve">956680327</t>
  </si>
  <si>
    <t xml:space="preserve">info@lajoyita.com</t>
  </si>
  <si>
    <t xml:space="preserve">lajoyitadetarifa.es</t>
  </si>
  <si>
    <t xml:space="preserve">POSADA SAN ANTONIO</t>
  </si>
  <si>
    <t xml:space="preserve">H/CA/00875</t>
  </si>
  <si>
    <t xml:space="preserve">C/ HUELVA, s/n</t>
  </si>
  <si>
    <t xml:space="preserve">11670</t>
  </si>
  <si>
    <t xml:space="preserve">EL BOSQUE</t>
  </si>
  <si>
    <t xml:space="preserve">956716226</t>
  </si>
  <si>
    <t xml:space="preserve">reservas@posadasanantonio.es</t>
  </si>
  <si>
    <t xml:space="preserve">posadasanantonio.es</t>
  </si>
  <si>
    <t xml:space="preserve">PUERTA DE ALGADIR</t>
  </si>
  <si>
    <t xml:space="preserve">CARRETERA MADRID-CÁDIZ (N-IV), KILOMETRO 648 BAJO; LOCAL 1; (HOTEL LA HACI</t>
  </si>
  <si>
    <t xml:space="preserve">956861550</t>
  </si>
  <si>
    <t xml:space="preserve">administracion@puertadealgadir.com</t>
  </si>
  <si>
    <t xml:space="preserve">puertadealgadir.com</t>
  </si>
  <si>
    <t xml:space="preserve">HACIENDA MINERVA</t>
  </si>
  <si>
    <t xml:space="preserve">H/CO/00714</t>
  </si>
  <si>
    <t xml:space="preserve">CARRETERA DOÑA MENCÍA, KILOMETRO 9.8</t>
  </si>
  <si>
    <t xml:space="preserve">14870</t>
  </si>
  <si>
    <t xml:space="preserve">ZUHEROS</t>
  </si>
  <si>
    <t xml:space="preserve">957090951</t>
  </si>
  <si>
    <t xml:space="preserve">info@haciendaminerva.com</t>
  </si>
  <si>
    <t xml:space="preserve">haciendaminerva.com</t>
  </si>
  <si>
    <t xml:space="preserve">HOTEL MIGUEL ANGEL</t>
  </si>
  <si>
    <t xml:space="preserve">H/CO/00708</t>
  </si>
  <si>
    <t xml:space="preserve">C/ SAN ISIDRO, 19 BAJO</t>
  </si>
  <si>
    <t xml:space="preserve">14480</t>
  </si>
  <si>
    <t xml:space="preserve">ALCARACEJOS</t>
  </si>
  <si>
    <t xml:space="preserve">957156411</t>
  </si>
  <si>
    <t xml:space="preserve">hotelmiguelangel.es</t>
  </si>
  <si>
    <t xml:space="preserve">PALACETE MIRADOR</t>
  </si>
  <si>
    <t xml:space="preserve">AVENIDA BRILLANTE, KILOMETRO 5</t>
  </si>
  <si>
    <t xml:space="preserve">957272188</t>
  </si>
  <si>
    <t xml:space="preserve">info@palacetemirador.com</t>
  </si>
  <si>
    <t xml:space="preserve">EL CONQUISTADOR</t>
  </si>
  <si>
    <t xml:space="preserve">H/CO/00529</t>
  </si>
  <si>
    <t xml:space="preserve">C/ MAGISTRAL GONZÁLEZ FRANCÉS, 15-17 BAJO; DUPLICADO 15-17; HOTEL CONQUISTA</t>
  </si>
  <si>
    <t xml:space="preserve">957481102</t>
  </si>
  <si>
    <t xml:space="preserve">info@elconquistador.com</t>
  </si>
  <si>
    <t xml:space="preserve">execonquistador.com</t>
  </si>
  <si>
    <t xml:space="preserve">BALCON DE CORDOBA</t>
  </si>
  <si>
    <t xml:space="preserve">H/CO/00748</t>
  </si>
  <si>
    <t xml:space="preserve">C/ ENCARNACIÓN, 8 4 6 - POLIGONO INSDUSTRIAL AL</t>
  </si>
  <si>
    <t xml:space="preserve">957498478</t>
  </si>
  <si>
    <t xml:space="preserve">info@balcondecordoba.com</t>
  </si>
  <si>
    <t xml:space="preserve">balcondecordoba.com</t>
  </si>
  <si>
    <t xml:space="preserve">LOS BRONCES</t>
  </si>
  <si>
    <t xml:space="preserve">H/CO/00626</t>
  </si>
  <si>
    <t xml:space="preserve">CARRETERA CÓRDOBA-MÁLAGA (POLIGONO INSDUSTRIAL LAS PALOMAS), KILOMETRO 74</t>
  </si>
  <si>
    <t xml:space="preserve">957516280</t>
  </si>
  <si>
    <t xml:space="preserve">reservas@hotellosbronces.com</t>
  </si>
  <si>
    <t xml:space="preserve">hotellosbronces.com</t>
  </si>
  <si>
    <t xml:space="preserve">COMPLEJO LAS ACACIAS</t>
  </si>
  <si>
    <t xml:space="preserve">H/CO/00658</t>
  </si>
  <si>
    <t xml:space="preserve">POLIGONO INSDUSTRIAL AL ACACIAS, s/n BAJO</t>
  </si>
  <si>
    <t xml:space="preserve">957602101</t>
  </si>
  <si>
    <t xml:space="preserve">reservas@hotellasacacias.es</t>
  </si>
  <si>
    <t xml:space="preserve">hotellasacacias.es/</t>
  </si>
  <si>
    <t xml:space="preserve">DON GONZALO</t>
  </si>
  <si>
    <t xml:space="preserve">H/CO/00407</t>
  </si>
  <si>
    <t xml:space="preserve">CARRETERA CÓRDOBA-MÁLAGA, KILOMETRO 47</t>
  </si>
  <si>
    <t xml:space="preserve">957650658</t>
  </si>
  <si>
    <t xml:space="preserve">gestion@hoteldongonzalo.com</t>
  </si>
  <si>
    <t xml:space="preserve">hoteldongonzalo.com</t>
  </si>
  <si>
    <t xml:space="preserve">HOTEL RIO PISCINA</t>
  </si>
  <si>
    <t xml:space="preserve">H/CO/00467</t>
  </si>
  <si>
    <t xml:space="preserve">CARRETERA MONTURQUE-ALCALÁ LA REAL, 44 BAJO</t>
  </si>
  <si>
    <t xml:space="preserve">957700186</t>
  </si>
  <si>
    <t xml:space="preserve">reservas@hotelriopiscina.com</t>
  </si>
  <si>
    <t xml:space="preserve">hotelriopiscina.com</t>
  </si>
  <si>
    <t xml:space="preserve">EUROSTARS PALACE</t>
  </si>
  <si>
    <t xml:space="preserve">H/CO/00733</t>
  </si>
  <si>
    <t xml:space="preserve">PASEO VICTORIA, 2 BAJO; HOTEL AC PALACIO CORD</t>
  </si>
  <si>
    <t xml:space="preserve">957760452</t>
  </si>
  <si>
    <t xml:space="preserve">info@eurostarspalace.com</t>
  </si>
  <si>
    <t xml:space="preserve">eurostarspalace.com</t>
  </si>
  <si>
    <t xml:space="preserve">BALNEARIO DE ZÚJAR - LA ALCANACIA</t>
  </si>
  <si>
    <t xml:space="preserve">CARRETERA BAÑOS DE ZÚJAR, KILOMETRO 7</t>
  </si>
  <si>
    <t xml:space="preserve">18811</t>
  </si>
  <si>
    <t xml:space="preserve">ZÚJAR</t>
  </si>
  <si>
    <t xml:space="preserve">958191000</t>
  </si>
  <si>
    <t xml:space="preserve">info@balneariodezujar.es</t>
  </si>
  <si>
    <t xml:space="preserve">balneariodezujar.es</t>
  </si>
  <si>
    <t xml:space="preserve">TAVERNA LA SIBILA</t>
  </si>
  <si>
    <t xml:space="preserve">ÁNGEL GANIVET, 8 LOC-11</t>
  </si>
  <si>
    <t xml:space="preserve">958221151</t>
  </si>
  <si>
    <t xml:space="preserve">info@tavernalasibila.com</t>
  </si>
  <si>
    <t xml:space="preserve">H/GR/00007</t>
  </si>
  <si>
    <t xml:space="preserve">CARRETERA ESCORIAZA, 17-19 BAJO</t>
  </si>
  <si>
    <t xml:space="preserve">958221424</t>
  </si>
  <si>
    <t xml:space="preserve">hotel@hotellosangeles.net</t>
  </si>
  <si>
    <t xml:space="preserve">hotellosangeles.net</t>
  </si>
  <si>
    <t xml:space="preserve">LOS ÁNGELES</t>
  </si>
  <si>
    <t xml:space="preserve">CUESTA ESCORIAZA, 19 BAJO</t>
  </si>
  <si>
    <t xml:space="preserve">reservas@hotellosangeles.net</t>
  </si>
  <si>
    <t xml:space="preserve">PALACIO DE SANTA INES</t>
  </si>
  <si>
    <t xml:space="preserve">H/GR/01100</t>
  </si>
  <si>
    <t xml:space="preserve">958222362</t>
  </si>
  <si>
    <t xml:space="preserve">reservas@palaciosantaines.es</t>
  </si>
  <si>
    <t xml:space="preserve">palaciosantaines.es</t>
  </si>
  <si>
    <t xml:space="preserve">CARMEN DE SANTA INES</t>
  </si>
  <si>
    <t xml:space="preserve">PLACETA PORRAS, 7 BAJO</t>
  </si>
  <si>
    <t xml:space="preserve">958224511</t>
  </si>
  <si>
    <t xml:space="preserve">info@carmendentaines.com</t>
  </si>
  <si>
    <t xml:space="preserve">HOTEL ELENA MARIA</t>
  </si>
  <si>
    <t xml:space="preserve">H/GR/00895</t>
  </si>
  <si>
    <t xml:space="preserve">AVENIDA CONSTITUCIÓN, 35 BAJO</t>
  </si>
  <si>
    <t xml:space="preserve">958282930</t>
  </si>
  <si>
    <t xml:space="preserve">info@hotelelenamaria.com</t>
  </si>
  <si>
    <t xml:space="preserve">hotelelenamaria.com</t>
  </si>
  <si>
    <t xml:space="preserve">HOTEL 9 SECRETS</t>
  </si>
  <si>
    <t xml:space="preserve">CAMINO TORRECILLA, s/n s/n</t>
  </si>
  <si>
    <t xml:space="preserve">18015</t>
  </si>
  <si>
    <t xml:space="preserve">958289473</t>
  </si>
  <si>
    <t xml:space="preserve">9secretsloverooms@gmail.com</t>
  </si>
  <si>
    <t xml:space="preserve">hotel9secretssl.com</t>
  </si>
  <si>
    <t xml:space="preserve">ALQUERIA DE MORAYMA</t>
  </si>
  <si>
    <t xml:space="preserve">CARRETERA A-348, KILOMETRO 50</t>
  </si>
  <si>
    <t xml:space="preserve">18440</t>
  </si>
  <si>
    <t xml:space="preserve">CÁDIAR</t>
  </si>
  <si>
    <t xml:space="preserve">958343303</t>
  </si>
  <si>
    <t xml:space="preserve">alqueria@alqueriamorayma.com</t>
  </si>
  <si>
    <t xml:space="preserve">alqueriamorayma.com</t>
  </si>
  <si>
    <t xml:space="preserve">HOTEL RESTAURANTE AMALURRA GRANADA</t>
  </si>
  <si>
    <t xml:space="preserve">H/GR/01320</t>
  </si>
  <si>
    <t xml:space="preserve">PLAZA IGLESIA, 7 ASCEN</t>
  </si>
  <si>
    <t xml:space="preserve">18290</t>
  </si>
  <si>
    <t xml:space="preserve">958452329</t>
  </si>
  <si>
    <t xml:space="preserve">info@hotelrestauranteamalurragranada.com</t>
  </si>
  <si>
    <t xml:space="preserve">amalurragranada.com</t>
  </si>
  <si>
    <t xml:space="preserve">HOTELES Y GESTION</t>
  </si>
  <si>
    <t xml:space="preserve">AVENIDA FUENTE DEL TESORO, 52 BAJO; HOTEL MARIBEL</t>
  </si>
  <si>
    <t xml:space="preserve">958480826</t>
  </si>
  <si>
    <t xml:space="preserve">info@hotelesygestion.com</t>
  </si>
  <si>
    <t xml:space="preserve">PLAZA MARIBEL, 6 LOCAL H.MARIBEL</t>
  </si>
  <si>
    <t xml:space="preserve">958481019</t>
  </si>
  <si>
    <t xml:space="preserve">TELECABINA</t>
  </si>
  <si>
    <t xml:space="preserve">H/GR/00723</t>
  </si>
  <si>
    <t xml:space="preserve">PLAZA ANDALUCÍA, s/n BAJO</t>
  </si>
  <si>
    <t xml:space="preserve">958482505</t>
  </si>
  <si>
    <t xml:space="preserve">htelecabina@cetursa.es</t>
  </si>
  <si>
    <t xml:space="preserve">hoteltelecabina.com</t>
  </si>
  <si>
    <t xml:space="preserve">EUROSTARS PUERTA REAL</t>
  </si>
  <si>
    <t xml:space="preserve">H/GR/00876</t>
  </si>
  <si>
    <t xml:space="preserve">ACERA DEL DARRO, 24 BAJO; HOTEL JUAN MIGUEL</t>
  </si>
  <si>
    <t xml:space="preserve">958521111</t>
  </si>
  <si>
    <t xml:space="preserve">info@eurostarspuertareal.com</t>
  </si>
  <si>
    <t xml:space="preserve">hoteljuanmiguel.com</t>
  </si>
  <si>
    <t xml:space="preserve">ABADES RECOGIDAS</t>
  </si>
  <si>
    <t xml:space="preserve">RECOGIDAS, 7</t>
  </si>
  <si>
    <t xml:space="preserve">958535484</t>
  </si>
  <si>
    <t xml:space="preserve">info@abadesrecogidas.com</t>
  </si>
  <si>
    <t xml:space="preserve">HOTEL ZERBINETTA</t>
  </si>
  <si>
    <t xml:space="preserve">H/GR/01282</t>
  </si>
  <si>
    <t xml:space="preserve">PAGO LAGUNA, 3</t>
  </si>
  <si>
    <t xml:space="preserve">18152</t>
  </si>
  <si>
    <t xml:space="preserve">DÍLAR</t>
  </si>
  <si>
    <t xml:space="preserve">958595202</t>
  </si>
  <si>
    <t xml:space="preserve">info@hotelzerbinetta.com</t>
  </si>
  <si>
    <t xml:space="preserve">hotelzerbinetta.com</t>
  </si>
  <si>
    <t xml:space="preserve">ABENTOFAIL</t>
  </si>
  <si>
    <t xml:space="preserve">H/GR/01373</t>
  </si>
  <si>
    <t xml:space="preserve">ABENTOFAIL, 8 BAJO</t>
  </si>
  <si>
    <t xml:space="preserve">958669281</t>
  </si>
  <si>
    <t xml:space="preserve">abentofail@yithoteles.com</t>
  </si>
  <si>
    <t xml:space="preserve">hotelabentofail.com</t>
  </si>
  <si>
    <t xml:space="preserve">HOTEL VENTA NUEVA</t>
  </si>
  <si>
    <t xml:space="preserve">H/GR/01184</t>
  </si>
  <si>
    <t xml:space="preserve">AUTOVIA A-92 (SEVILLA-MURCIA), KILOMETRO 309 AREA DE SERVICIO</t>
  </si>
  <si>
    <t xml:space="preserve">18870</t>
  </si>
  <si>
    <t xml:space="preserve">GOR</t>
  </si>
  <si>
    <t xml:space="preserve">958682109</t>
  </si>
  <si>
    <t xml:space="preserve">info@hotelventanueva.com</t>
  </si>
  <si>
    <t xml:space="preserve">VILLA DE GOR</t>
  </si>
  <si>
    <t xml:space="preserve">H/GR/01194</t>
  </si>
  <si>
    <t xml:space="preserve">AUTOVIA A-92 (SEVILLA-MURCIA), KILOMETRO 308 AREA DE SERVICIO GOR</t>
  </si>
  <si>
    <t xml:space="preserve">958682241</t>
  </si>
  <si>
    <t xml:space="preserve">reservationshotelvilladegor@yahoo.es</t>
  </si>
  <si>
    <t xml:space="preserve">hotelvilladegor.com</t>
  </si>
  <si>
    <t xml:space="preserve">LAS CHIMENEAS</t>
  </si>
  <si>
    <t xml:space="preserve">AMARGURA, 6</t>
  </si>
  <si>
    <t xml:space="preserve">18494</t>
  </si>
  <si>
    <t xml:space="preserve">NEVADA</t>
  </si>
  <si>
    <t xml:space="preserve">958760352</t>
  </si>
  <si>
    <t xml:space="preserve">info@laschimeneas.com</t>
  </si>
  <si>
    <t xml:space="preserve">alpujarra-tours.com</t>
  </si>
  <si>
    <t xml:space="preserve">HOTEL NUEVO PALAS</t>
  </si>
  <si>
    <t xml:space="preserve">H/GR/00055</t>
  </si>
  <si>
    <t xml:space="preserve">AVENIDA ALPUJARRA, 28 BAJO</t>
  </si>
  <si>
    <t xml:space="preserve">958770086</t>
  </si>
  <si>
    <t xml:space="preserve">informacion@hotelnuevopalas.com</t>
  </si>
  <si>
    <t xml:space="preserve">hotelnuevopalas.com</t>
  </si>
  <si>
    <t xml:space="preserve">HOTEL LANJARON</t>
  </si>
  <si>
    <t xml:space="preserve">H/GR/00728</t>
  </si>
  <si>
    <t xml:space="preserve">PÉREZ CHAVES, 7 BAJO</t>
  </si>
  <si>
    <t xml:space="preserve">958770094</t>
  </si>
  <si>
    <t xml:space="preserve">abuxarra@yahoo.es</t>
  </si>
  <si>
    <t xml:space="preserve">hotellanjaronsl.com</t>
  </si>
  <si>
    <t xml:space="preserve">HOTEL ANABEL BAZA</t>
  </si>
  <si>
    <t xml:space="preserve">H/GR/01012</t>
  </si>
  <si>
    <t xml:space="preserve">C/ MARÍA DE LUNA, 3</t>
  </si>
  <si>
    <t xml:space="preserve">958860998</t>
  </si>
  <si>
    <t xml:space="preserve">hotelanabel@hotmail.com</t>
  </si>
  <si>
    <t xml:space="preserve">hotelanabelbaza.com</t>
  </si>
  <si>
    <t xml:space="preserve">GALA PLACIDA 1923</t>
  </si>
  <si>
    <t xml:space="preserve">AVENIDA CERVANTES, 13</t>
  </si>
  <si>
    <t xml:space="preserve">958985125</t>
  </si>
  <si>
    <t xml:space="preserve">galaplacidahoteles@gmail.com</t>
  </si>
  <si>
    <t xml:space="preserve">galaplacida1923.com</t>
  </si>
  <si>
    <t xml:space="preserve">ADH ISLA CRISTINA</t>
  </si>
  <si>
    <t xml:space="preserve">959103007</t>
  </si>
  <si>
    <t xml:space="preserve">info@adhiacristina.com</t>
  </si>
  <si>
    <t xml:space="preserve">adhislacristina.com</t>
  </si>
  <si>
    <t xml:space="preserve">PENSION FRONTERA</t>
  </si>
  <si>
    <t xml:space="preserve">AVENIDA PORTUGAL, 109 1</t>
  </si>
  <si>
    <t xml:space="preserve">21250</t>
  </si>
  <si>
    <t xml:space="preserve">ROSAL DE LA FRONTERA</t>
  </si>
  <si>
    <t xml:space="preserve">959141028</t>
  </si>
  <si>
    <t xml:space="preserve">amparorosal@hotmail.com</t>
  </si>
  <si>
    <t xml:space="preserve">pensionfrontera.com</t>
  </si>
  <si>
    <t xml:space="preserve">AYAMONTINO</t>
  </si>
  <si>
    <t xml:space="preserve">H/HU/00352</t>
  </si>
  <si>
    <t xml:space="preserve">AVENIDA ANDALUCÍA, 35 BAJO</t>
  </si>
  <si>
    <t xml:space="preserve">959311450</t>
  </si>
  <si>
    <t xml:space="preserve">info@ayamontino.com</t>
  </si>
  <si>
    <t xml:space="preserve">hotelayamontino.com</t>
  </si>
  <si>
    <t xml:space="preserve">HOTEL PLAZA CHICA</t>
  </si>
  <si>
    <t xml:space="preserve">H/HU/00576</t>
  </si>
  <si>
    <t xml:space="preserve">C/ LA PLAZA, 29 31</t>
  </si>
  <si>
    <t xml:space="preserve">21450</t>
  </si>
  <si>
    <t xml:space="preserve">959390330</t>
  </si>
  <si>
    <t xml:space="preserve">contacto@hotelplazachica.net</t>
  </si>
  <si>
    <t xml:space="preserve">hotelplazachica.net</t>
  </si>
  <si>
    <t xml:space="preserve">LA MALVASÍA</t>
  </si>
  <si>
    <t xml:space="preserve">H/HU/00618</t>
  </si>
  <si>
    <t xml:space="preserve">C/ SANLÚCAR, 38 BAJO</t>
  </si>
  <si>
    <t xml:space="preserve">959442713</t>
  </si>
  <si>
    <t xml:space="preserve">reservas@hotellamalvasia.com</t>
  </si>
  <si>
    <t xml:space="preserve">hotellamalvasia.com</t>
  </si>
  <si>
    <t xml:space="preserve">LEO ISLAMAR</t>
  </si>
  <si>
    <t xml:space="preserve">AVENIDA RÍO FRÍO, s/n</t>
  </si>
  <si>
    <t xml:space="preserve">959477337</t>
  </si>
  <si>
    <t xml:space="preserve">info@apartamentosleo.com</t>
  </si>
  <si>
    <t xml:space="preserve">apartamentosleo.com</t>
  </si>
  <si>
    <t xml:space="preserve">OHTELS ISLANTILLA</t>
  </si>
  <si>
    <t xml:space="preserve">H/HU/00614</t>
  </si>
  <si>
    <t xml:space="preserve">AVENIDA RIOFRÍO, s/n</t>
  </si>
  <si>
    <t xml:space="preserve">959486500</t>
  </si>
  <si>
    <t xml:space="preserve">ohtelsislantilla.es</t>
  </si>
  <si>
    <t xml:space="preserve">SAN MIGUEL EL ROMPIDO</t>
  </si>
  <si>
    <t xml:space="preserve">H/HU/00564</t>
  </si>
  <si>
    <t xml:space="preserve">CARRETERA CARTAYA-EL ROMPIDO, KILOMETRO 6</t>
  </si>
  <si>
    <t xml:space="preserve">959504262</t>
  </si>
  <si>
    <t xml:space="preserve">info@hotel-sanmiguel.com</t>
  </si>
  <si>
    <t xml:space="preserve">hotel-sanmiguel.com</t>
  </si>
  <si>
    <t xml:space="preserve">HOTEL SIETE AGUAS</t>
  </si>
  <si>
    <t xml:space="preserve">AVENIDA LA FUENTE, 24</t>
  </si>
  <si>
    <t xml:space="preserve">46392</t>
  </si>
  <si>
    <t xml:space="preserve">SIETE AGUAS</t>
  </si>
  <si>
    <t xml:space="preserve">960174841</t>
  </si>
  <si>
    <t xml:space="preserve">monsol2021@gmail.com</t>
  </si>
  <si>
    <t xml:space="preserve">hotelsieteaguas.com</t>
  </si>
  <si>
    <t xml:space="preserve">APARTAMENTOS RAMIREZ FLATS &amp; BAR</t>
  </si>
  <si>
    <t xml:space="preserve">AVINGUDA PORT, 20</t>
  </si>
  <si>
    <t xml:space="preserve">960461071</t>
  </si>
  <si>
    <t xml:space="preserve">reservas@ramirezvalencia.com</t>
  </si>
  <si>
    <t xml:space="preserve">ramirezvalencia.com</t>
  </si>
  <si>
    <t xml:space="preserve">ONE SHOT VALENCIA</t>
  </si>
  <si>
    <t xml:space="preserve">C/ COLÓN, 46 BAJO; HOTEL LLAR</t>
  </si>
  <si>
    <t xml:space="preserve">961355026</t>
  </si>
  <si>
    <t xml:space="preserve">info@oneshotvalencia.com</t>
  </si>
  <si>
    <t xml:space="preserve">POSADAS DE ESPAÑA PATERNA</t>
  </si>
  <si>
    <t xml:space="preserve">CARRER LEONARDO DA VINCI (PARQUE TECNOLÓGICO), 1 BAJO</t>
  </si>
  <si>
    <t xml:space="preserve">961366121</t>
  </si>
  <si>
    <t xml:space="preserve">hotelpaterna@posadasdeespana.com</t>
  </si>
  <si>
    <t xml:space="preserve">EL MOLI</t>
  </si>
  <si>
    <t xml:space="preserve">CARRER CAMINAS, 67 BAJO</t>
  </si>
  <si>
    <t xml:space="preserve">46530</t>
  </si>
  <si>
    <t xml:space="preserve">PUÇOL</t>
  </si>
  <si>
    <t xml:space="preserve">961465449</t>
  </si>
  <si>
    <t xml:space="preserve">info@restaurantemoli.com</t>
  </si>
  <si>
    <t xml:space="preserve">restaurantemoli.com</t>
  </si>
  <si>
    <t xml:space="preserve">YOU &amp; CO. SALER BEACH BOUTIQUE</t>
  </si>
  <si>
    <t xml:space="preserve">AVENIDA PINARES, 8</t>
  </si>
  <si>
    <t xml:space="preserve">961830073</t>
  </si>
  <si>
    <t xml:space="preserve">salerboutique@youandcohotels.com</t>
  </si>
  <si>
    <t xml:space="preserve">youandcohotels.com/</t>
  </si>
  <si>
    <t xml:space="preserve">MASIA EL OLIVAR</t>
  </si>
  <si>
    <t xml:space="preserve">PARTIDA PARIDERA ROYA, KILOMETRO 11 BAJO</t>
  </si>
  <si>
    <t xml:space="preserve">46198</t>
  </si>
  <si>
    <t xml:space="preserve">DOS AGUAS</t>
  </si>
  <si>
    <t xml:space="preserve">962127481</t>
  </si>
  <si>
    <t xml:space="preserve">info@masiaelolivar.com</t>
  </si>
  <si>
    <t xml:space="preserve">masiadelolivar.com/</t>
  </si>
  <si>
    <t xml:space="preserve">MASÍA EL FERRAJÓN</t>
  </si>
  <si>
    <t xml:space="preserve">MASIA MASÍA FERRAJÓN, s/n BAJO (H. CASA RURAL)</t>
  </si>
  <si>
    <t xml:space="preserve">962127516</t>
  </si>
  <si>
    <t xml:space="preserve">info@masiaelferrajon.com</t>
  </si>
  <si>
    <t xml:space="preserve">masiaelferrajon.com</t>
  </si>
  <si>
    <t xml:space="preserve">HOTEL BALNEARIO DE VERCHE</t>
  </si>
  <si>
    <t xml:space="preserve">CARRETERA VALENCIA-ADEMUZ, KILOMETRO 56, 5 BAJO</t>
  </si>
  <si>
    <t xml:space="preserve">46175</t>
  </si>
  <si>
    <t xml:space="preserve">CALLES</t>
  </si>
  <si>
    <t xml:space="preserve">962130003</t>
  </si>
  <si>
    <t xml:space="preserve">infoverche@balnearioverche.com</t>
  </si>
  <si>
    <t xml:space="preserve">balnearioverche.com</t>
  </si>
  <si>
    <t xml:space="preserve">LA MAGA ROOMS</t>
  </si>
  <si>
    <t xml:space="preserve">C/ ALMAS, 56-60 BAJO</t>
  </si>
  <si>
    <t xml:space="preserve">962288292</t>
  </si>
  <si>
    <t xml:space="preserve">info@lamagarooms.com</t>
  </si>
  <si>
    <t xml:space="preserve">lamagarooms.com/es/</t>
  </si>
  <si>
    <t xml:space="preserve">SOL II</t>
  </si>
  <si>
    <t xml:space="preserve">CARRETERA N-III, KILOMETRO 272 BAJO</t>
  </si>
  <si>
    <t xml:space="preserve">962300058</t>
  </si>
  <si>
    <t xml:space="preserve">hotelsolrequena@gmail.com</t>
  </si>
  <si>
    <t xml:space="preserve">hotelsolrequena.com</t>
  </si>
  <si>
    <t xml:space="preserve">GASAQUI</t>
  </si>
  <si>
    <t xml:space="preserve">SANTS DE LA PEDRA, 128 BAJO</t>
  </si>
  <si>
    <t xml:space="preserve">46812</t>
  </si>
  <si>
    <t xml:space="preserve">AIELO DE MALFERIT</t>
  </si>
  <si>
    <t xml:space="preserve">962320616</t>
  </si>
  <si>
    <t xml:space="preserve">info@complejogasaqui.com</t>
  </si>
  <si>
    <t xml:space="preserve">complejogasaqui.com</t>
  </si>
  <si>
    <t xml:space="preserve">HOTEL GASAQUI</t>
  </si>
  <si>
    <t xml:space="preserve">CARRETERA VALENCIA (CV-40), PK14 AUTOVÍA DEL MEDITERR.</t>
  </si>
  <si>
    <t xml:space="preserve">962360608</t>
  </si>
  <si>
    <t xml:space="preserve">CASA BLAVA RESTAURANTE</t>
  </si>
  <si>
    <t xml:space="preserve">AVENIDA ADRIÁN CAMPOS SUÑER, s/n</t>
  </si>
  <si>
    <t xml:space="preserve">962417414</t>
  </si>
  <si>
    <t xml:space="preserve">info@casablavaalzira.com</t>
  </si>
  <si>
    <t xml:space="preserve">casablavaalzira.com</t>
  </si>
  <si>
    <t xml:space="preserve">PLAYA DE CANET</t>
  </si>
  <si>
    <t xml:space="preserve">PASSEIG NOU D'OCTUBRE, s/n</t>
  </si>
  <si>
    <t xml:space="preserve">46529</t>
  </si>
  <si>
    <t xml:space="preserve">CANET D'EN BERENGUER</t>
  </si>
  <si>
    <t xml:space="preserve">962607802</t>
  </si>
  <si>
    <t xml:space="preserve">info@hotelplayacanet.com</t>
  </si>
  <si>
    <t xml:space="preserve">hotelplayacanet.com</t>
  </si>
  <si>
    <t xml:space="preserve">HOTEL AZAHAR SAGUNT</t>
  </si>
  <si>
    <t xml:space="preserve">AVENIDA PAÍS VALENCIÀ, 8 BAJO</t>
  </si>
  <si>
    <t xml:space="preserve">962663368</t>
  </si>
  <si>
    <t xml:space="preserve">info@hotelazahargunt.com</t>
  </si>
  <si>
    <t xml:space="preserve">TRES ANCLAS</t>
  </si>
  <si>
    <t xml:space="preserve">C/ LA VALLDIGNA, 11 BAJO; HOTEL 3 ANCLAS</t>
  </si>
  <si>
    <t xml:space="preserve">962840240</t>
  </si>
  <si>
    <t xml:space="preserve">reservas@hoteltresanclas.com</t>
  </si>
  <si>
    <t xml:space="preserve">hoteltresanclas.com</t>
  </si>
  <si>
    <t xml:space="preserve">333</t>
  </si>
  <si>
    <t xml:space="preserve">PLAYA OLIVA</t>
  </si>
  <si>
    <t xml:space="preserve">PASEO FRANCISCO BRINES, 92 BAJO; RESTAURANT ANCORA</t>
  </si>
  <si>
    <t xml:space="preserve">46780</t>
  </si>
  <si>
    <t xml:space="preserve">OLIVA</t>
  </si>
  <si>
    <t xml:space="preserve">962855498</t>
  </si>
  <si>
    <t xml:space="preserve">info@hotelplayaoliva.com</t>
  </si>
  <si>
    <t xml:space="preserve">hotelplayaoliva.com</t>
  </si>
  <si>
    <t xml:space="preserve">HUSA MAS CAMARENA</t>
  </si>
  <si>
    <t xml:space="preserve">CARRER NICOLAU COPÈRNIC (PARQUE TECNOLÓGICO), 2 PARQUE TECNOLOGICO</t>
  </si>
  <si>
    <t xml:space="preserve">963110950</t>
  </si>
  <si>
    <t xml:space="preserve">mascamarena@husa.es</t>
  </si>
  <si>
    <t xml:space="preserve">husamascamarena.com</t>
  </si>
  <si>
    <t xml:space="preserve">143</t>
  </si>
  <si>
    <t xml:space="preserve">HOST &amp; HOME</t>
  </si>
  <si>
    <t xml:space="preserve">C/ VITORIA, 3 BAJO</t>
  </si>
  <si>
    <t xml:space="preserve">963288987</t>
  </si>
  <si>
    <t xml:space="preserve">info@host&amp;home.com</t>
  </si>
  <si>
    <t xml:space="preserve">hosthomevalencia.es</t>
  </si>
  <si>
    <t xml:space="preserve">AC HOTEL VALENCIA</t>
  </si>
  <si>
    <t xml:space="preserve">AVENIDA FRANÇA, 67 BAJO; AC HOTEL VALENCIA</t>
  </si>
  <si>
    <t xml:space="preserve">963317000</t>
  </si>
  <si>
    <t xml:space="preserve">acvalencia@ac-hotels.com</t>
  </si>
  <si>
    <t xml:space="preserve">achotelvalencia.com</t>
  </si>
  <si>
    <t xml:space="preserve">CATALONIA EXCELSIOR</t>
  </si>
  <si>
    <t xml:space="preserve">C/ BARCELONINA, 5 BAJO; SWISSCOM</t>
  </si>
  <si>
    <t xml:space="preserve">963514612</t>
  </si>
  <si>
    <t xml:space="preserve">SOHOTEL RUZAFA</t>
  </si>
  <si>
    <t xml:space="preserve">GRAN VIA GERMANÍAS, 32</t>
  </si>
  <si>
    <t xml:space="preserve">963663322</t>
  </si>
  <si>
    <t xml:space="preserve">info@sohotelruzafa.com</t>
  </si>
  <si>
    <t xml:space="preserve">sohotelvalencia.com</t>
  </si>
  <si>
    <t xml:space="preserve">HOTEL BENETÚSSER</t>
  </si>
  <si>
    <t xml:space="preserve">AVENIDA PAIPORTA, 54 BAJO</t>
  </si>
  <si>
    <t xml:space="preserve">46910</t>
  </si>
  <si>
    <t xml:space="preserve">BENETÚSSER</t>
  </si>
  <si>
    <t xml:space="preserve">963751144</t>
  </si>
  <si>
    <t xml:space="preserve">info@hotelbenetusser.net</t>
  </si>
  <si>
    <t xml:space="preserve">hotelbenetusser.net</t>
  </si>
  <si>
    <t xml:space="preserve">C/ DOCTOR ZAMENHOF, 22</t>
  </si>
  <si>
    <t xml:space="preserve">963853937</t>
  </si>
  <si>
    <t xml:space="preserve">hotel-villareal.com</t>
  </si>
  <si>
    <t xml:space="preserve">VISTA AL SOL</t>
  </si>
  <si>
    <t xml:space="preserve">C/ MONTGÓ, 5 BAJO</t>
  </si>
  <si>
    <t xml:space="preserve">963947928</t>
  </si>
  <si>
    <t xml:space="preserve">reservas@hotelvistaalsol.es</t>
  </si>
  <si>
    <t xml:space="preserve">hotelvistaalsol.com</t>
  </si>
  <si>
    <t xml:space="preserve">AVENIDA CASTELLÓ, 2 BAJO</t>
  </si>
  <si>
    <t xml:space="preserve">964300047</t>
  </si>
  <si>
    <t xml:space="preserve">hotelavenida@hotelecoavenida.com</t>
  </si>
  <si>
    <t xml:space="preserve">hotelecoavenida.com</t>
  </si>
  <si>
    <t xml:space="preserve">HOTEL TRAMONTANA</t>
  </si>
  <si>
    <t xml:space="preserve">PASEO PILAR COLOMA, 1</t>
  </si>
  <si>
    <t xml:space="preserve">964300300</t>
  </si>
  <si>
    <t xml:space="preserve">info@hoteltramontana.com </t>
  </si>
  <si>
    <t xml:space="preserve">hoteltramontana.com</t>
  </si>
  <si>
    <t xml:space="preserve">AVENIDA DE BARCELONA, 71</t>
  </si>
  <si>
    <t xml:space="preserve">964300400</t>
  </si>
  <si>
    <t xml:space="preserve">info@vistalegre.com</t>
  </si>
  <si>
    <t xml:space="preserve">hotelvistalegre.com</t>
  </si>
  <si>
    <t xml:space="preserve">INTUR ORANGE</t>
  </si>
  <si>
    <t xml:space="preserve">AVENIDA GIMENO TOMÁS, 9 BAJO</t>
  </si>
  <si>
    <t xml:space="preserve">964393776</t>
  </si>
  <si>
    <t xml:space="preserve">hotelinturorange.es</t>
  </si>
  <si>
    <t xml:space="preserve">413</t>
  </si>
  <si>
    <t xml:space="preserve">CARRETERA N-340, KILOMETRO 1010</t>
  </si>
  <si>
    <t xml:space="preserve">12596</t>
  </si>
  <si>
    <t xml:space="preserve">TORREBLANCA</t>
  </si>
  <si>
    <t xml:space="preserve">964420036</t>
  </si>
  <si>
    <t xml:space="preserve">hrmiramar@gmail.com</t>
  </si>
  <si>
    <t xml:space="preserve">hotelmiramar340.com</t>
  </si>
  <si>
    <t xml:space="preserve">HOTEL CABO DE MAR</t>
  </si>
  <si>
    <t xml:space="preserve">964480016</t>
  </si>
  <si>
    <t xml:space="preserve">recepcion@cabodemar.com</t>
  </si>
  <si>
    <t xml:space="preserve">hotelcabodemar.com/</t>
  </si>
  <si>
    <t xml:space="preserve">HOTEL PEÑÍSCOLA PALACE</t>
  </si>
  <si>
    <t xml:space="preserve">AVENIDA PAPA LUNA, 34</t>
  </si>
  <si>
    <t xml:space="preserve">964480912</t>
  </si>
  <si>
    <t xml:space="preserve">reservas@peniscolapalace.com</t>
  </si>
  <si>
    <t xml:space="preserve">peniscolapalace.com</t>
  </si>
  <si>
    <t xml:space="preserve">224</t>
  </si>
  <si>
    <t xml:space="preserve">GRAN HOTEL TOLEDO</t>
  </si>
  <si>
    <t xml:space="preserve">ARGELITA, 20</t>
  </si>
  <si>
    <t xml:space="preserve">964600972</t>
  </si>
  <si>
    <t xml:space="preserve">info@granhoteltoledo.com</t>
  </si>
  <si>
    <t xml:space="preserve">granhoteltoledo.com</t>
  </si>
  <si>
    <t xml:space="preserve">CASA TERE HOTEL</t>
  </si>
  <si>
    <t xml:space="preserve">CARRETERA N-340, s/n BAJO</t>
  </si>
  <si>
    <t xml:space="preserve">964619725</t>
  </si>
  <si>
    <t xml:space="preserve">contacto@restaurantetere.com</t>
  </si>
  <si>
    <t xml:space="preserve">restaurantetere.com</t>
  </si>
  <si>
    <t xml:space="preserve">MARÍA DE LUNA</t>
  </si>
  <si>
    <t xml:space="preserve">AVENIDA COMUNIDAD VALENCIANA, 2 BAJO</t>
  </si>
  <si>
    <t xml:space="preserve">964711313</t>
  </si>
  <si>
    <t xml:space="preserve">info@hotelmariadeluna.es</t>
  </si>
  <si>
    <t xml:space="preserve">hotelmariadeluna.es</t>
  </si>
  <si>
    <t xml:space="preserve">ANDALUCÍA</t>
  </si>
  <si>
    <t xml:space="preserve">C/ FLORIDA, 2 BAJO; ASCENSOR</t>
  </si>
  <si>
    <t xml:space="preserve">965 850 338</t>
  </si>
  <si>
    <t xml:space="preserve">hotel-andalucia@hotmail.com</t>
  </si>
  <si>
    <t xml:space="preserve">hotel-andalucia.com</t>
  </si>
  <si>
    <t xml:space="preserve">SPA PORTA MARIS</t>
  </si>
  <si>
    <t xml:space="preserve">PLAZA PUERTA DEL MAR, 3 BAJO; CAFE MAR DE SEDA</t>
  </si>
  <si>
    <t xml:space="preserve">965147021</t>
  </si>
  <si>
    <t xml:space="preserve">reservas@hotelspaportamaris.com</t>
  </si>
  <si>
    <t xml:space="preserve">spaportamarissa.com</t>
  </si>
  <si>
    <t xml:space="preserve">179</t>
  </si>
  <si>
    <t xml:space="preserve">CARRER PONT DE SANT JORDI, 1 BAJO; HOTEL LA RECONQUISTA</t>
  </si>
  <si>
    <t xml:space="preserve">03803</t>
  </si>
  <si>
    <t xml:space="preserve">ALCOY/ALCOI</t>
  </si>
  <si>
    <t xml:space="preserve">965330900</t>
  </si>
  <si>
    <t xml:space="preserve">reconquista@hotelodon.com</t>
  </si>
  <si>
    <t xml:space="preserve">hotelreconquista.es</t>
  </si>
  <si>
    <t xml:space="preserve">HOTEL SANTA ANA</t>
  </si>
  <si>
    <t xml:space="preserve">IGLESIA, 4 BAJO</t>
  </si>
  <si>
    <t xml:space="preserve">965391391</t>
  </si>
  <si>
    <t xml:space="preserve">hoteldesantaana@gmail.com</t>
  </si>
  <si>
    <t xml:space="preserve">hoteldesantaana.com</t>
  </si>
  <si>
    <t xml:space="preserve">C/ IGLESIA, 4 BAJO; HOTEL SANTA ANA</t>
  </si>
  <si>
    <t xml:space="preserve">info@hotelntaana.com</t>
  </si>
  <si>
    <t xml:space="preserve">HOTEL DEL JUGUETE</t>
  </si>
  <si>
    <t xml:space="preserve">ESCOLETA, 4</t>
  </si>
  <si>
    <t xml:space="preserve">03440</t>
  </si>
  <si>
    <t xml:space="preserve">IBI</t>
  </si>
  <si>
    <t xml:space="preserve">965552945</t>
  </si>
  <si>
    <t xml:space="preserve">info@hoteldeljuguete.com</t>
  </si>
  <si>
    <t xml:space="preserve">hoteldeljuguete.com</t>
  </si>
  <si>
    <t xml:space="preserve">HOTEL MESÓN EL CASTILLO</t>
  </si>
  <si>
    <t xml:space="preserve">ALCOY, 8</t>
  </si>
  <si>
    <t xml:space="preserve">03450</t>
  </si>
  <si>
    <t xml:space="preserve">BANYERES DE MARIOLA</t>
  </si>
  <si>
    <t xml:space="preserve">965566746</t>
  </si>
  <si>
    <t xml:space="preserve">info@hotelmesónelcastillo.com</t>
  </si>
  <si>
    <t xml:space="preserve">mesonelcastillo.com</t>
  </si>
  <si>
    <t xml:space="preserve">CESARTURIS FAMILIA</t>
  </si>
  <si>
    <t xml:space="preserve">CARRER METGE PÉREZ MARTORELL, 17 BAJO</t>
  </si>
  <si>
    <t xml:space="preserve">965598295</t>
  </si>
  <si>
    <t xml:space="preserve">info@certurisfamilia.com</t>
  </si>
  <si>
    <t xml:space="preserve">DOÑA ISABEL</t>
  </si>
  <si>
    <t xml:space="preserve">AVENIDA ILLICE, 95 BAJO(HOTEL)</t>
  </si>
  <si>
    <t xml:space="preserve">03320</t>
  </si>
  <si>
    <t xml:space="preserve">965685217</t>
  </si>
  <si>
    <t xml:space="preserve">info@hoteldonaisabel.com</t>
  </si>
  <si>
    <t xml:space="preserve">hoteldonaisabel.com</t>
  </si>
  <si>
    <t xml:space="preserve">TORREJOVEN</t>
  </si>
  <si>
    <t xml:space="preserve">CARRETERA ALICANTE-CARTAGENA, KILOMETRO 4, 700 C/ ARRECIFE 1</t>
  </si>
  <si>
    <t xml:space="preserve">03180</t>
  </si>
  <si>
    <t xml:space="preserve">965709335</t>
  </si>
  <si>
    <t xml:space="preserve">reservas@hoteltorrejoven.com</t>
  </si>
  <si>
    <t xml:space="preserve">hoteltorrejoven.com</t>
  </si>
  <si>
    <t xml:space="preserve">JUAN CARLOS</t>
  </si>
  <si>
    <t xml:space="preserve">APOLO, 85 BAJO</t>
  </si>
  <si>
    <t xml:space="preserve">965716969</t>
  </si>
  <si>
    <t xml:space="preserve">info@hoteljuancarlos.com</t>
  </si>
  <si>
    <t xml:space="preserve">hoteljuancarlos.com</t>
  </si>
  <si>
    <t xml:space="preserve">PLAYAS DE GUARDAMAR</t>
  </si>
  <si>
    <t xml:space="preserve">PARTIDA SECANOS, s/n BAJO; RESIDENCIAL CAMPOMAR</t>
  </si>
  <si>
    <t xml:space="preserve">965728000</t>
  </si>
  <si>
    <t xml:space="preserve">reservas.guardamar@hotelesposeidon.com</t>
  </si>
  <si>
    <t xml:space="preserve">hotelesposeidon.com</t>
  </si>
  <si>
    <t xml:space="preserve">501</t>
  </si>
  <si>
    <t xml:space="preserve">HOTEL FONTANELLA</t>
  </si>
  <si>
    <t xml:space="preserve">965784960</t>
  </si>
  <si>
    <t xml:space="preserve">info@hotelfontanella.com</t>
  </si>
  <si>
    <t xml:space="preserve">PLAZA PRESIDENTE ADOLFO SUÁREZ, 12 BAJO</t>
  </si>
  <si>
    <t xml:space="preserve">965790102</t>
  </si>
  <si>
    <t xml:space="preserve">hotelmiramarxabia@gmail.com</t>
  </si>
  <si>
    <t xml:space="preserve">hotelmiramar.com.es</t>
  </si>
  <si>
    <t xml:space="preserve">HOTEL VILLA DE BIAR</t>
  </si>
  <si>
    <t xml:space="preserve">C/ SAN JOSÉ, 2</t>
  </si>
  <si>
    <t xml:space="preserve">04113</t>
  </si>
  <si>
    <t xml:space="preserve">965812021</t>
  </si>
  <si>
    <t xml:space="preserve">vdebiar@hotelesposeidon.com</t>
  </si>
  <si>
    <t xml:space="preserve">EL PALMERAL</t>
  </si>
  <si>
    <t xml:space="preserve">C/ SANTANDER, 12 BAJO; EDIFICIO FARO</t>
  </si>
  <si>
    <t xml:space="preserve">965850176</t>
  </si>
  <si>
    <t xml:space="preserve">info@palmeralresort.com</t>
  </si>
  <si>
    <t xml:space="preserve">hotelelpalmeral.com</t>
  </si>
  <si>
    <t xml:space="preserve">POSEIDÓN PALACE</t>
  </si>
  <si>
    <t xml:space="preserve">VIA EMILIO ORTUÑO, 26</t>
  </si>
  <si>
    <t xml:space="preserve">965850200</t>
  </si>
  <si>
    <t xml:space="preserve">reservas@hotelesposeidon.com</t>
  </si>
  <si>
    <t xml:space="preserve">HOTEL PRINCE PARK</t>
  </si>
  <si>
    <t xml:space="preserve">C/ PRIMAVERA, 3, 3 BAJO; HOTEL PRINCES PARK</t>
  </si>
  <si>
    <t xml:space="preserve">965850365</t>
  </si>
  <si>
    <t xml:space="preserve">reservas@princepark.com</t>
  </si>
  <si>
    <t xml:space="preserve">hotelprincepark.com</t>
  </si>
  <si>
    <t xml:space="preserve">HOTEL RH PRINCESA</t>
  </si>
  <si>
    <t xml:space="preserve">C/ MIRADOR, 3</t>
  </si>
  <si>
    <t xml:space="preserve">965850822</t>
  </si>
  <si>
    <t xml:space="preserve">victoria@hotelesrh.com</t>
  </si>
  <si>
    <t xml:space="preserve">hotelrhvictoria.com</t>
  </si>
  <si>
    <t xml:space="preserve">229</t>
  </si>
  <si>
    <t xml:space="preserve">GRAN HOTEL DELFÍN</t>
  </si>
  <si>
    <t xml:space="preserve">AVENIDA VICENTE LLORCA ALOS, 19</t>
  </si>
  <si>
    <t xml:space="preserve">965853400</t>
  </si>
  <si>
    <t xml:space="preserve">info@granhoteldelfin.com</t>
  </si>
  <si>
    <t xml:space="preserve">granhoteldelfin.com</t>
  </si>
  <si>
    <t xml:space="preserve">AVENIDA FILIPINAS, 10 BAJO; HOTEL PRESIDENTE</t>
  </si>
  <si>
    <t xml:space="preserve">965853950</t>
  </si>
  <si>
    <t xml:space="preserve">reservas@hotelesbenidorm.com</t>
  </si>
  <si>
    <t xml:space="preserve">hotelesbenidorm.com</t>
  </si>
  <si>
    <t xml:space="preserve">POSEIDÓN PLAYA</t>
  </si>
  <si>
    <t xml:space="preserve">AVENIDA RACHARELL, 1 BAJO</t>
  </si>
  <si>
    <t xml:space="preserve">965854850</t>
  </si>
  <si>
    <t xml:space="preserve">poseidon@hotelesposeidon.com</t>
  </si>
  <si>
    <t xml:space="preserve">HOTEL LA ESTACIÓN</t>
  </si>
  <si>
    <t xml:space="preserve">PASSEIG ELS TOLLS, s/n BAJO</t>
  </si>
  <si>
    <t xml:space="preserve">965863001</t>
  </si>
  <si>
    <t xml:space="preserve">PASSEIG DELS TOLLS, s/n</t>
  </si>
  <si>
    <t xml:space="preserve">246</t>
  </si>
  <si>
    <t xml:space="preserve">MOTOS KIKO</t>
  </si>
  <si>
    <t xml:space="preserve">CARRER PALMA, 47</t>
  </si>
  <si>
    <t xml:space="preserve">965865251</t>
  </si>
  <si>
    <t xml:space="preserve">info@motoskiko.com</t>
  </si>
  <si>
    <t xml:space="preserve">akebiamarketing.com</t>
  </si>
  <si>
    <t xml:space="preserve">EB2 GESTION HOTELERA</t>
  </si>
  <si>
    <t xml:space="preserve">C/ ORENSE, 69</t>
  </si>
  <si>
    <t xml:space="preserve">965869797</t>
  </si>
  <si>
    <t xml:space="preserve">recepcion.madrid@groupepvcp.com</t>
  </si>
  <si>
    <t xml:space="preserve">eurobuilding-2.com/</t>
  </si>
  <si>
    <t xml:space="preserve">COMPLEJO SAN JUAN</t>
  </si>
  <si>
    <t xml:space="preserve">C/ DOCTOR PÉREZ MATEO, 2 BAJO; ASCENSOR</t>
  </si>
  <si>
    <t xml:space="preserve">965942050</t>
  </si>
  <si>
    <t xml:space="preserve">info@complejosanjuan.com</t>
  </si>
  <si>
    <t xml:space="preserve">complejosanjuan.com</t>
  </si>
  <si>
    <t xml:space="preserve">HOTEL ISLA PLANA</t>
  </si>
  <si>
    <t xml:space="preserve">ARZOLA, 10</t>
  </si>
  <si>
    <t xml:space="preserve">03138</t>
  </si>
  <si>
    <t xml:space="preserve">965961869</t>
  </si>
  <si>
    <t xml:space="preserve">info@hotelislaplana.com</t>
  </si>
  <si>
    <t xml:space="preserve">hotelislaplana.com/</t>
  </si>
  <si>
    <t xml:space="preserve">BOHO SUITES DENIA</t>
  </si>
  <si>
    <t xml:space="preserve">CAMINO POU DE LA MONTANYA, 8</t>
  </si>
  <si>
    <t xml:space="preserve">966278230</t>
  </si>
  <si>
    <t xml:space="preserve">info@bohosuitesdenia.com</t>
  </si>
  <si>
    <t xml:space="preserve">bohosuitesdenia.com</t>
  </si>
  <si>
    <t xml:space="preserve">FETICHE ALOJAMIENTO CON ENCANTO</t>
  </si>
  <si>
    <t xml:space="preserve">PASSEIG CARRETERA, 11 ESQUINA PANADEROS</t>
  </si>
  <si>
    <t xml:space="preserve">966298441</t>
  </si>
  <si>
    <t xml:space="preserve">info@fetichebenidorm.com</t>
  </si>
  <si>
    <t xml:space="preserve">fetichebenidorm.com</t>
  </si>
  <si>
    <t xml:space="preserve">NOU AVENIDA</t>
  </si>
  <si>
    <t xml:space="preserve">DOCTOR MORATAL, 30 BAJO</t>
  </si>
  <si>
    <t xml:space="preserve">03740</t>
  </si>
  <si>
    <t xml:space="preserve">GATA DE GORGOS</t>
  </si>
  <si>
    <t xml:space="preserve">966454434</t>
  </si>
  <si>
    <t xml:space="preserve">nouavenida@hotelnouavenida.com </t>
  </si>
  <si>
    <t xml:space="preserve">hotelnouavenida.com</t>
  </si>
  <si>
    <t xml:space="preserve">HOTEL VILA DE MURO</t>
  </si>
  <si>
    <t xml:space="preserve">CARRETERA ANTIGA N-340, s/n</t>
  </si>
  <si>
    <t xml:space="preserve">966516295</t>
  </si>
  <si>
    <t xml:space="preserve">info@hotelvilademuro.com</t>
  </si>
  <si>
    <t xml:space="preserve">hotelvilademuro.com</t>
  </si>
  <si>
    <t xml:space="preserve">LA FINCA GOLF &amp; SPA RESORT</t>
  </si>
  <si>
    <t xml:space="preserve">CARRETERA N-332 (ALICANTE-CARTAGENA), s/n KILOMETRO 50</t>
  </si>
  <si>
    <t xml:space="preserve">966729055</t>
  </si>
  <si>
    <t xml:space="preserve">info@lafincagolf&amp;sparesort.com</t>
  </si>
  <si>
    <t xml:space="preserve">golfvillamartin.com</t>
  </si>
  <si>
    <t xml:space="preserve">HOTEL LOS PALACIOS</t>
  </si>
  <si>
    <t xml:space="preserve">C/ ACEQUIA DEL RÍO, 37</t>
  </si>
  <si>
    <t xml:space="preserve">03179</t>
  </si>
  <si>
    <t xml:space="preserve">FORMENTERA DEL SEGURA</t>
  </si>
  <si>
    <t xml:space="preserve">966792525</t>
  </si>
  <si>
    <t xml:space="preserve">rcarrasco@tecnonoil.com</t>
  </si>
  <si>
    <t xml:space="preserve">hotellospalacios.es</t>
  </si>
  <si>
    <t xml:space="preserve">OASIS PLAZA</t>
  </si>
  <si>
    <t xml:space="preserve">PLAZA ESPAÑA, 5 BAJO; HOTEL OASIS</t>
  </si>
  <si>
    <t xml:space="preserve">966807705</t>
  </si>
  <si>
    <t xml:space="preserve">info@hoteloasisplaza.com</t>
  </si>
  <si>
    <t xml:space="preserve">hoteloasisplaza.com</t>
  </si>
  <si>
    <t xml:space="preserve">SAN MARCOS</t>
  </si>
  <si>
    <t xml:space="preserve">AVINGUDA SANT MARC, 9 BAJO</t>
  </si>
  <si>
    <t xml:space="preserve">966865868</t>
  </si>
  <si>
    <t xml:space="preserve">sanmarcosalbir@telefonica.net</t>
  </si>
  <si>
    <t xml:space="preserve">san-marcos-albir.es</t>
  </si>
  <si>
    <t xml:space="preserve">MESÓN DE DON QUIJOTE</t>
  </si>
  <si>
    <t xml:space="preserve">MESÓN, 2 BAJO</t>
  </si>
  <si>
    <t xml:space="preserve">16630</t>
  </si>
  <si>
    <t xml:space="preserve">MOTA DEL CUERVO</t>
  </si>
  <si>
    <t xml:space="preserve">967180200</t>
  </si>
  <si>
    <t xml:space="preserve">reservas@mesondonquijote.com</t>
  </si>
  <si>
    <t xml:space="preserve">mesondonquijote.com</t>
  </si>
  <si>
    <t xml:space="preserve">HOSTAL EL PUCHERO</t>
  </si>
  <si>
    <t xml:space="preserve">C/ REAL, 57 BAJO LOCAL</t>
  </si>
  <si>
    <t xml:space="preserve">967370332</t>
  </si>
  <si>
    <t xml:space="preserve">info@hostalelpuchero.com</t>
  </si>
  <si>
    <t xml:space="preserve">hostalelpuchero.com</t>
  </si>
  <si>
    <t xml:space="preserve">HOTEL LOS ROMEROS</t>
  </si>
  <si>
    <t xml:space="preserve">CARRETERA ALBACETE, 69-81</t>
  </si>
  <si>
    <t xml:space="preserve">02200</t>
  </si>
  <si>
    <t xml:space="preserve">CASAS-IBÁÑEZ</t>
  </si>
  <si>
    <t xml:space="preserve">967460979</t>
  </si>
  <si>
    <t xml:space="preserve">info@hotellosromeros.com</t>
  </si>
  <si>
    <t xml:space="preserve">APARTHOTEL BAHIA</t>
  </si>
  <si>
    <t xml:space="preserve">C/ MAR ADRIÁTICO, 4</t>
  </si>
  <si>
    <t xml:space="preserve">968182545</t>
  </si>
  <si>
    <t xml:space="preserve">info@aparthotelbahia.com</t>
  </si>
  <si>
    <t xml:space="preserve">aparthotelbahia.com</t>
  </si>
  <si>
    <t xml:space="preserve">HOTEL RINCÓN DE PEPE</t>
  </si>
  <si>
    <t xml:space="preserve">C/ APÓSTOLES, 34 BAJO; NH</t>
  </si>
  <si>
    <t xml:space="preserve">968212239</t>
  </si>
  <si>
    <t xml:space="preserve">info@hotelrincóndepepe.com</t>
  </si>
  <si>
    <t xml:space="preserve">grancasinomurcia.es</t>
  </si>
  <si>
    <t xml:space="preserve">MONTEAGUDO</t>
  </si>
  <si>
    <t xml:space="preserve">AVENIDA ALICANTE, 9 BAJO</t>
  </si>
  <si>
    <t xml:space="preserve">30160</t>
  </si>
  <si>
    <t xml:space="preserve">968242766</t>
  </si>
  <si>
    <t xml:space="preserve">contacto@hotelmonteagudo.com</t>
  </si>
  <si>
    <t xml:space="preserve">hotelmonteagudo.com</t>
  </si>
  <si>
    <t xml:space="preserve">POSADAS DE ESPAÑA CARTAGENA</t>
  </si>
  <si>
    <t xml:space="preserve">AVENIDA LUXEMBURGO (POLIGONO INSDUSTRIAL CABEZO BEAZA), s/n BAJO</t>
  </si>
  <si>
    <t xml:space="preserve">30392</t>
  </si>
  <si>
    <t xml:space="preserve">968324324</t>
  </si>
  <si>
    <t xml:space="preserve">hotelcartagena@posadasdeespana.com</t>
  </si>
  <si>
    <t xml:space="preserve">EXECUTIVE SPORT</t>
  </si>
  <si>
    <t xml:space="preserve">C/ TOTANA (CIUDAD TRANSPORTE), 1 0 MURCIA</t>
  </si>
  <si>
    <t xml:space="preserve">30835</t>
  </si>
  <si>
    <t xml:space="preserve">968418209</t>
  </si>
  <si>
    <t xml:space="preserve">reservas@executive-sport.com</t>
  </si>
  <si>
    <t xml:space="preserve">executive-sport.com</t>
  </si>
  <si>
    <t xml:space="preserve">CASA DE LA CAMPANA</t>
  </si>
  <si>
    <t xml:space="preserve">PARAJE GINETE, s/n</t>
  </si>
  <si>
    <t xml:space="preserve">968454581</t>
  </si>
  <si>
    <t xml:space="preserve">info@casadelacampana.com</t>
  </si>
  <si>
    <t xml:space="preserve">casadelacampana.com</t>
  </si>
  <si>
    <t xml:space="preserve">JARDINES DE LORCA</t>
  </si>
  <si>
    <t xml:space="preserve">ALAMEDA RAFAEL MÉNDEZ, 34 BAJO</t>
  </si>
  <si>
    <t xml:space="preserve">968470599</t>
  </si>
  <si>
    <t xml:space="preserve">hotelesdemurcia.com</t>
  </si>
  <si>
    <t xml:space="preserve">HOTEL LOS NAREJOS</t>
  </si>
  <si>
    <t xml:space="preserve">C/ SANTA ROSALÍA, 41</t>
  </si>
  <si>
    <t xml:space="preserve">968575634</t>
  </si>
  <si>
    <t xml:space="preserve">info@hotellosnarejos.com</t>
  </si>
  <si>
    <t xml:space="preserve">hotellosnarejos.com</t>
  </si>
  <si>
    <t xml:space="preserve">VILLASEGURA</t>
  </si>
  <si>
    <t xml:space="preserve">AVENIDA MADRID, 129 C/ MARCHANTE</t>
  </si>
  <si>
    <t xml:space="preserve">968610019</t>
  </si>
  <si>
    <t xml:space="preserve">hotelvillasegura@hotelvillasegura.es</t>
  </si>
  <si>
    <t xml:space="preserve">hotelvillasegura.es</t>
  </si>
  <si>
    <t xml:space="preserve">HOSPEDERÍA LA MARIPOSA</t>
  </si>
  <si>
    <t xml:space="preserve">LUGAR GEBAS, 67 BAJO</t>
  </si>
  <si>
    <t xml:space="preserve">30848</t>
  </si>
  <si>
    <t xml:space="preserve">ALHAMA DE MURCIA</t>
  </si>
  <si>
    <t xml:space="preserve">968631008</t>
  </si>
  <si>
    <t xml:space="preserve">info@hotellamariposa.com</t>
  </si>
  <si>
    <t xml:space="preserve">hotellamariposa.com</t>
  </si>
  <si>
    <t xml:space="preserve">HOTEL RESTAURANTE VILLA CEUTÍ</t>
  </si>
  <si>
    <t xml:space="preserve">AVENIDA RÍO SEGURA, 20 BAJO</t>
  </si>
  <si>
    <t xml:space="preserve">30562</t>
  </si>
  <si>
    <t xml:space="preserve">CEUTÍ</t>
  </si>
  <si>
    <t xml:space="preserve">968693881</t>
  </si>
  <si>
    <t xml:space="preserve">fj@hotelvillaceuti.com</t>
  </si>
  <si>
    <t xml:space="preserve">hotelvillaceuti.com</t>
  </si>
  <si>
    <t xml:space="preserve">FINCA LOS VIÑALES</t>
  </si>
  <si>
    <t xml:space="preserve">PARAJE VIÑALES, s/n</t>
  </si>
  <si>
    <t xml:space="preserve">968703468</t>
  </si>
  <si>
    <t xml:space="preserve">info@fincalosviñales.com</t>
  </si>
  <si>
    <t xml:space="preserve">APARTAMENTOS AIXA</t>
  </si>
  <si>
    <t xml:space="preserve">CARRETERA MURCIA, s/n s/n</t>
  </si>
  <si>
    <t xml:space="preserve">968705594</t>
  </si>
  <si>
    <t xml:space="preserve">apartamentosaixa@gmail.com</t>
  </si>
  <si>
    <t xml:space="preserve">apartamentosaixa.es</t>
  </si>
  <si>
    <t xml:space="preserve">CAMPANILE MURCIA</t>
  </si>
  <si>
    <t xml:space="preserve">AVENIDA JUAN CARLOS I, 77 BAJO</t>
  </si>
  <si>
    <t xml:space="preserve">30100</t>
  </si>
  <si>
    <t xml:space="preserve">968899781</t>
  </si>
  <si>
    <t xml:space="preserve">info@campanilemurcia.com</t>
  </si>
  <si>
    <t xml:space="preserve">C/ EL SÁNDALO, 12</t>
  </si>
  <si>
    <t xml:space="preserve">16004</t>
  </si>
  <si>
    <t xml:space="preserve">969 239 477</t>
  </si>
  <si>
    <t xml:space="preserve">reservas@hotelplazacuenca.es</t>
  </si>
  <si>
    <t xml:space="preserve">hotelplazacuenca.es</t>
  </si>
  <si>
    <t xml:space="preserve">HOTEL PEDRO TORRES</t>
  </si>
  <si>
    <t xml:space="preserve">CERVANTES, 15</t>
  </si>
  <si>
    <t xml:space="preserve">969224511</t>
  </si>
  <si>
    <t xml:space="preserve">info@hotelpedrotorres.es</t>
  </si>
  <si>
    <t xml:space="preserve">hotelpedrotorres.es</t>
  </si>
  <si>
    <t xml:space="preserve">LA ESTACADA HOTEL</t>
  </si>
  <si>
    <t xml:space="preserve">CARRETERA N-400, KILOMETRO 103</t>
  </si>
  <si>
    <t xml:space="preserve">16400</t>
  </si>
  <si>
    <t xml:space="preserve">TARANCÓN</t>
  </si>
  <si>
    <t xml:space="preserve">969327306</t>
  </si>
  <si>
    <t xml:space="preserve">laestacada@laestacada.es</t>
  </si>
  <si>
    <t xml:space="preserve">fincalaestacada.com</t>
  </si>
  <si>
    <t xml:space="preserve">LAS MIMOSAS</t>
  </si>
  <si>
    <t xml:space="preserve">CARRER BURGOS, 29</t>
  </si>
  <si>
    <t xml:space="preserve">971 343 923</t>
  </si>
  <si>
    <t xml:space="preserve">info@lasmimosasibiza.com</t>
  </si>
  <si>
    <t xml:space="preserve">lasmimosasibiza.com</t>
  </si>
  <si>
    <t xml:space="preserve">HOTEL CAN SASTRE</t>
  </si>
  <si>
    <t xml:space="preserve">PLAZUELA PLACETA ROSER, 5</t>
  </si>
  <si>
    <t xml:space="preserve">971 38 62 14</t>
  </si>
  <si>
    <t xml:space="preserve">reservas@hotelcansastre.com</t>
  </si>
  <si>
    <t xml:space="preserve">hotelcansastre.com/</t>
  </si>
  <si>
    <t xml:space="preserve">HOTEL DON ANTONIO</t>
  </si>
  <si>
    <t xml:space="preserve">BONAVIDA, 11 BAJO; HOTEL DON ANTONIO</t>
  </si>
  <si>
    <t xml:space="preserve">971033033</t>
  </si>
  <si>
    <t xml:space="preserve">hotel@hdonantonio.com</t>
  </si>
  <si>
    <t xml:space="preserve">hoteldonantonio.com</t>
  </si>
  <si>
    <t xml:space="preserve">LA QUINTA RESORT HOTEL &amp; SPA</t>
  </si>
  <si>
    <t xml:space="preserve">URBANIZACIÓN SON XORIGUER, s/n</t>
  </si>
  <si>
    <t xml:space="preserve">971055000</t>
  </si>
  <si>
    <t xml:space="preserve">info@laquintamenorca.com</t>
  </si>
  <si>
    <t xml:space="preserve">laquintamenorca.com</t>
  </si>
  <si>
    <t xml:space="preserve">IBEROSTAR MAJORCA BEACH</t>
  </si>
  <si>
    <t xml:space="preserve">AVENIDA NOTARI ALEMANY, 1 BAJO</t>
  </si>
  <si>
    <t xml:space="preserve">971131058</t>
  </si>
  <si>
    <t xml:space="preserve">info@iberostarmajorcabeach.com</t>
  </si>
  <si>
    <t xml:space="preserve">grand-collection.es</t>
  </si>
  <si>
    <t xml:space="preserve">GLOBALES LOS PATOS PARK</t>
  </si>
  <si>
    <t xml:space="preserve">H/MA/01005</t>
  </si>
  <si>
    <t xml:space="preserve">C/ TORREALMADENA, 5</t>
  </si>
  <si>
    <t xml:space="preserve">971132300</t>
  </si>
  <si>
    <t xml:space="preserve">info@hotelesglobales.com</t>
  </si>
  <si>
    <t xml:space="preserve">PUEBLO DE MENORCA</t>
  </si>
  <si>
    <t xml:space="preserve">CARRER MESTRAL DE PUNTA PRIMA, s/n 0</t>
  </si>
  <si>
    <t xml:space="preserve">971159078</t>
  </si>
  <si>
    <t xml:space="preserve">pueblodemenorca.com</t>
  </si>
  <si>
    <t xml:space="preserve">FINCA SON ROIG</t>
  </si>
  <si>
    <t xml:space="preserve">TORRE, s/n</t>
  </si>
  <si>
    <t xml:space="preserve">971168189</t>
  </si>
  <si>
    <t xml:space="preserve">comercial@valentinhotels.com</t>
  </si>
  <si>
    <t xml:space="preserve">L´HERMITAGE</t>
  </si>
  <si>
    <t xml:space="preserve">CARRETERA ORIENT, KILOMETRO 12 BAJO</t>
  </si>
  <si>
    <t xml:space="preserve">07349</t>
  </si>
  <si>
    <t xml:space="preserve">BUNYOLA</t>
  </si>
  <si>
    <t xml:space="preserve">971180303</t>
  </si>
  <si>
    <t xml:space="preserve">info@hermitage-hotel.com</t>
  </si>
  <si>
    <t xml:space="preserve">hermitage-hotel.com</t>
  </si>
  <si>
    <t xml:space="preserve">EL ENCINAR DE ARTA</t>
  </si>
  <si>
    <t xml:space="preserve">CARRETERA ARTÀ-SON SERVERA, KILOMETRO 3</t>
  </si>
  <si>
    <t xml:space="preserve">971183860</t>
  </si>
  <si>
    <t xml:space="preserve">info@elencinardearta.com</t>
  </si>
  <si>
    <t xml:space="preserve">elencinardearta.com</t>
  </si>
  <si>
    <t xml:space="preserve">TAMAIMO TROPICAL</t>
  </si>
  <si>
    <t xml:space="preserve">MONTE KILIMANJARO, 2 BAJO</t>
  </si>
  <si>
    <t xml:space="preserve">971196506</t>
  </si>
  <si>
    <t xml:space="preserve">HOTEL IBB ZURBARAN</t>
  </si>
  <si>
    <t xml:space="preserve">JOSEP VILLALONGA, 16 BAJOS</t>
  </si>
  <si>
    <t xml:space="preserve">971221771</t>
  </si>
  <si>
    <t xml:space="preserve">info@hotelibbzurbaran.com</t>
  </si>
  <si>
    <t xml:space="preserve">VILLA REAL</t>
  </si>
  <si>
    <t xml:space="preserve">CARRER FRANCISCA CAPLLONCH PLOMER, 6 BAJO</t>
  </si>
  <si>
    <t xml:space="preserve">971235050</t>
  </si>
  <si>
    <t xml:space="preserve">recepcion@hotel-villareal.com</t>
  </si>
  <si>
    <t xml:space="preserve">H10 BLUE MAR</t>
  </si>
  <si>
    <t xml:space="preserve">CAMI SALINAR, 8</t>
  </si>
  <si>
    <t xml:space="preserve">971235100</t>
  </si>
  <si>
    <t xml:space="preserve">h10.blue.mar@h10hotels.com</t>
  </si>
  <si>
    <t xml:space="preserve">hotelh10bluemar.com</t>
  </si>
  <si>
    <t xml:space="preserve">AVENIDA SON RIGO, 14</t>
  </si>
  <si>
    <t xml:space="preserve">971260062</t>
  </si>
  <si>
    <t xml:space="preserve">direccion@elprincipehotel.com</t>
  </si>
  <si>
    <t xml:space="preserve">elprincipehotel.com</t>
  </si>
  <si>
    <t xml:space="preserve">PLAYA GRANDE</t>
  </si>
  <si>
    <t xml:space="preserve">CARRER AIGUAMARINA, 8</t>
  </si>
  <si>
    <t xml:space="preserve">971260912</t>
  </si>
  <si>
    <t xml:space="preserve">hotelplayagrande@telefonica.net</t>
  </si>
  <si>
    <t xml:space="preserve">hotelplayagrande.es</t>
  </si>
  <si>
    <t xml:space="preserve">HOTEL COPACABANA</t>
  </si>
  <si>
    <t xml:space="preserve">BERLÍN, 41</t>
  </si>
  <si>
    <t xml:space="preserve">971261766</t>
  </si>
  <si>
    <t xml:space="preserve">info@hotelcopacabana.com</t>
  </si>
  <si>
    <t xml:space="preserve">SANT JORDI</t>
  </si>
  <si>
    <t xml:space="preserve">CARRER GRÚA, 5 BAJO; HOTEL PLAYA DE PALMA</t>
  </si>
  <si>
    <t xml:space="preserve">971262371</t>
  </si>
  <si>
    <t xml:space="preserve">info@ntjordi.com</t>
  </si>
  <si>
    <t xml:space="preserve">hotelsantjordi.net/</t>
  </si>
  <si>
    <t xml:space="preserve">HOTEL ROYAL PLAZA</t>
  </si>
  <si>
    <t xml:space="preserve">CARRER PERE FRANCÈS, 27 BAJO; DUPLICADO 27-29</t>
  </si>
  <si>
    <t xml:space="preserve">971310052</t>
  </si>
  <si>
    <t xml:space="preserve">hotel@royalplaza.es</t>
  </si>
  <si>
    <t xml:space="preserve">hotelroyalplaza.com</t>
  </si>
  <si>
    <t xml:space="preserve">SA PEDRERA SUITES &amp; SPA</t>
  </si>
  <si>
    <t xml:space="preserve">CAMI SA PEDRERA, 6</t>
  </si>
  <si>
    <t xml:space="preserve">971322030</t>
  </si>
  <si>
    <t xml:space="preserve">reserves@sapedrerasuites.com</t>
  </si>
  <si>
    <t xml:space="preserve">sapedrerasuites.com</t>
  </si>
  <si>
    <t xml:space="preserve">ARRECIFE S.A. PALMERA</t>
  </si>
  <si>
    <t xml:space="preserve">CARRER FONOLL MARÍ, 39 BAJO; APARTAMENTOS IMPALA</t>
  </si>
  <si>
    <t xml:space="preserve">971328356</t>
  </si>
  <si>
    <t xml:space="preserve">info@arrecifepalmera.com</t>
  </si>
  <si>
    <t xml:space="preserve">BUENAVISTA &amp; SUITES</t>
  </si>
  <si>
    <t xml:space="preserve">AVENIDA PARE GUASCH, 9 BAJO</t>
  </si>
  <si>
    <t xml:space="preserve">971330003</t>
  </si>
  <si>
    <t xml:space="preserve">info@ibizabuenavista.com</t>
  </si>
  <si>
    <t xml:space="preserve">ibizabuenavista.com</t>
  </si>
  <si>
    <t xml:space="preserve">GALEON</t>
  </si>
  <si>
    <t xml:space="preserve">PORTAL DE SANT MIQUEL, s/n BAJO(HOTEL GALEON)</t>
  </si>
  <si>
    <t xml:space="preserve">971334534</t>
  </si>
  <si>
    <t xml:space="preserve">info@galeon.com</t>
  </si>
  <si>
    <t xml:space="preserve">sanmiguelresort.com</t>
  </si>
  <si>
    <t xml:space="preserve">CARTAGO</t>
  </si>
  <si>
    <t xml:space="preserve">PORTAL DE SANT MIQUEL, s/n BAJO; HOTEL CARTAGO</t>
  </si>
  <si>
    <t xml:space="preserve">971334551</t>
  </si>
  <si>
    <t xml:space="preserve">info@cartago.com</t>
  </si>
  <si>
    <t xml:space="preserve">AGROTURISMO CAN TALAIAS</t>
  </si>
  <si>
    <t xml:space="preserve">CARRETERA CALA BOIX-POU DES LLEÓ, s/n BAJO(POL 70-6-CAN TALAIAS</t>
  </si>
  <si>
    <t xml:space="preserve">07850</t>
  </si>
  <si>
    <t xml:space="preserve">971335742</t>
  </si>
  <si>
    <t xml:space="preserve">cantalaias1@gmail.com</t>
  </si>
  <si>
    <t xml:space="preserve">hotelcantalaias.com</t>
  </si>
  <si>
    <t xml:space="preserve">CLUB STELLA MARIS</t>
  </si>
  <si>
    <t xml:space="preserve">CAMI CAPITAN NEGRET, 16 BAJO(URBANIZACIÓN ESTELA MARIS)</t>
  </si>
  <si>
    <t xml:space="preserve">971340600</t>
  </si>
  <si>
    <t xml:space="preserve">reservations.stellamaris@marblehotels.com</t>
  </si>
  <si>
    <t xml:space="preserve">clubstellamaris.com</t>
  </si>
  <si>
    <t xml:space="preserve">IBIZA ROCKS HOUSE</t>
  </si>
  <si>
    <t xml:space="preserve">CAMI VORERA, s/n BAJO</t>
  </si>
  <si>
    <t xml:space="preserve">971343511</t>
  </si>
  <si>
    <t xml:space="preserve">reservations@ibizarockshouse.com</t>
  </si>
  <si>
    <t xml:space="preserve">ibizarockshouse.com</t>
  </si>
  <si>
    <t xml:space="preserve">JARDI DE SES BRUIXES HOTEL BOUTIQUE</t>
  </si>
  <si>
    <t xml:space="preserve">CARRER SAN FERRAS, 26 BAJO; LOCAL 1</t>
  </si>
  <si>
    <t xml:space="preserve">971363166</t>
  </si>
  <si>
    <t xml:space="preserve">info@hotelsesbruixes.com</t>
  </si>
  <si>
    <t xml:space="preserve">hotelsesbruixes.com</t>
  </si>
  <si>
    <t xml:space="preserve">LORD NELSON</t>
  </si>
  <si>
    <t xml:space="preserve">URBANIZACIÓN SANT TOMÀS, s/n</t>
  </si>
  <si>
    <t xml:space="preserve">07749</t>
  </si>
  <si>
    <t xml:space="preserve">ES MIGJORN GRAN</t>
  </si>
  <si>
    <t xml:space="preserve">971370226</t>
  </si>
  <si>
    <t xml:space="preserve">res.lordnelson@hotelesglobales.com</t>
  </si>
  <si>
    <t xml:space="preserve">PUEBLO MENORQUÍN</t>
  </si>
  <si>
    <t xml:space="preserve">ROSA DELS VENTS, s/n C; BAJO; HOTEL PUEBLO MENOR</t>
  </si>
  <si>
    <t xml:space="preserve">971387084</t>
  </si>
  <si>
    <t xml:space="preserve">info@pueblomenorquín.com</t>
  </si>
  <si>
    <t xml:space="preserve">pueblomenorquin.com</t>
  </si>
  <si>
    <t xml:space="preserve">CASAS DEL LAGO</t>
  </si>
  <si>
    <t xml:space="preserve">VIA VIA CIRCUMVAL.LACIÓ, s/n BAJO; PARCELA 5</t>
  </si>
  <si>
    <t xml:space="preserve">971387831</t>
  </si>
  <si>
    <t xml:space="preserve">reservas@hotel-casaslago.com</t>
  </si>
  <si>
    <t xml:space="preserve">hotel-casaslago.com</t>
  </si>
  <si>
    <t xml:space="preserve">GLOBALES ALMIRANTE FARRAGUT</t>
  </si>
  <si>
    <t xml:space="preserve">AVINGUDA LOS DELFINES, s/n</t>
  </si>
  <si>
    <t xml:space="preserve">971388000</t>
  </si>
  <si>
    <t xml:space="preserve">res.almirantefarragut@hotelesglobales.com</t>
  </si>
  <si>
    <t xml:space="preserve">493</t>
  </si>
  <si>
    <t xml:space="preserve">CALA´N BLANES</t>
  </si>
  <si>
    <t xml:space="preserve">TORRE AIGUA, s/n URBANIZACIÓN CALAN BLANES</t>
  </si>
  <si>
    <t xml:space="preserve">971389701</t>
  </si>
  <si>
    <t xml:space="preserve">socialmedia@hotelesglobales.com</t>
  </si>
  <si>
    <t xml:space="preserve">ROC ILLETAS</t>
  </si>
  <si>
    <t xml:space="preserve">CARRETERA ILLETAS, 62 BAJO</t>
  </si>
  <si>
    <t xml:space="preserve">971402411</t>
  </si>
  <si>
    <t xml:space="preserve">illetas@roc-hotels.com</t>
  </si>
  <si>
    <t xml:space="preserve">hotelrocilletas.com</t>
  </si>
  <si>
    <t xml:space="preserve">HOTEL IPANEMA PARK</t>
  </si>
  <si>
    <t xml:space="preserve">CARRER ANTONI MARIA ALCOVER, 8 BAJO</t>
  </si>
  <si>
    <t xml:space="preserve">971441155</t>
  </si>
  <si>
    <t xml:space="preserve">reservas@hotelipanemapark.es</t>
  </si>
  <si>
    <t xml:space="preserve">hotelipanemapark.es</t>
  </si>
  <si>
    <t xml:space="preserve">AMAZONAS</t>
  </si>
  <si>
    <t xml:space="preserve">CARRER SANT BARTOMEU, 4 BAJO</t>
  </si>
  <si>
    <t xml:space="preserve">971441650</t>
  </si>
  <si>
    <t xml:space="preserve"> info@conforthoteles.com</t>
  </si>
  <si>
    <t xml:space="preserve">conforthoteles.com/</t>
  </si>
  <si>
    <t xml:space="preserve">PALMA MAZAS</t>
  </si>
  <si>
    <t xml:space="preserve">CARRER GIRONA, 17 BAJO; LOCAL -CONECTA</t>
  </si>
  <si>
    <t xml:space="preserve">971441951</t>
  </si>
  <si>
    <t xml:space="preserve">info@hotelpalmamazas.com</t>
  </si>
  <si>
    <t xml:space="preserve">hotelpalmamazas.com</t>
  </si>
  <si>
    <t xml:space="preserve">HOTEL SON AMETLER</t>
  </si>
  <si>
    <t xml:space="preserve">POLIGON 18, 147</t>
  </si>
  <si>
    <t xml:space="preserve">07316</t>
  </si>
  <si>
    <t xml:space="preserve">971515419</t>
  </si>
  <si>
    <t xml:space="preserve">paola@hotelsonametler.com</t>
  </si>
  <si>
    <t xml:space="preserve">hotelsonametler.com</t>
  </si>
  <si>
    <t xml:space="preserve">CAN BEIA</t>
  </si>
  <si>
    <t xml:space="preserve">PLAÇA RECTOR SEBASTIÀ JAUME, 2 BAJO</t>
  </si>
  <si>
    <t xml:space="preserve">07340</t>
  </si>
  <si>
    <t xml:space="preserve">ALARÓ</t>
  </si>
  <si>
    <t xml:space="preserve">971518623</t>
  </si>
  <si>
    <t xml:space="preserve">booking@canbeiamallorca.com</t>
  </si>
  <si>
    <t xml:space="preserve">canbeiamallorca.com</t>
  </si>
  <si>
    <t xml:space="preserve">SIMAR</t>
  </si>
  <si>
    <t xml:space="preserve">CARRER TEMPORAL, s/n BAJO (H.SIMAR)</t>
  </si>
  <si>
    <t xml:space="preserve">971530300</t>
  </si>
  <si>
    <t xml:space="preserve">res.simar@hotelesglobales.com</t>
  </si>
  <si>
    <t xml:space="preserve">SON SERRA</t>
  </si>
  <si>
    <t xml:space="preserve">CARRETERA MURO-CAN PICAFORT, KILOMETRO 7</t>
  </si>
  <si>
    <t xml:space="preserve">971537980</t>
  </si>
  <si>
    <t xml:space="preserve">son-serra@gmx.net</t>
  </si>
  <si>
    <t xml:space="preserve">finca-son-serra.com</t>
  </si>
  <si>
    <t xml:space="preserve">CONDES DE ALCÚDIA</t>
  </si>
  <si>
    <t xml:space="preserve">AVINGUDA PLATJA, 4</t>
  </si>
  <si>
    <t xml:space="preserve">971545920</t>
  </si>
  <si>
    <t xml:space="preserve">res.condes@hotelesglobales.com</t>
  </si>
  <si>
    <t xml:space="preserve">244</t>
  </si>
  <si>
    <t xml:space="preserve">ONA AUCANADA</t>
  </si>
  <si>
    <t xml:space="preserve">MIRADORS, s/n BAJO(URBANIZACIÓN ALCANADA)</t>
  </si>
  <si>
    <t xml:space="preserve">971548412</t>
  </si>
  <si>
    <t xml:space="preserve">info@onaaucanada.com</t>
  </si>
  <si>
    <t xml:space="preserve">onaaucanadaclub.com</t>
  </si>
  <si>
    <t xml:space="preserve">GLOBALES BORNEO</t>
  </si>
  <si>
    <t xml:space="preserve">AVINGUDA COMA, 43 BAJO</t>
  </si>
  <si>
    <t xml:space="preserve">971585300</t>
  </si>
  <si>
    <t xml:space="preserve">res.borneo@hotelesglobales.com</t>
  </si>
  <si>
    <t xml:space="preserve">200</t>
  </si>
  <si>
    <t xml:space="preserve">CALA MILLOR NOU</t>
  </si>
  <si>
    <t xml:space="preserve">AVINGUDA COMA, s/n BAJO</t>
  </si>
  <si>
    <t xml:space="preserve">971585505</t>
  </si>
  <si>
    <t xml:space="preserve">calamillornousl.com</t>
  </si>
  <si>
    <t xml:space="preserve">HOTEL ESPLÉNDIDO</t>
  </si>
  <si>
    <t xml:space="preserve">PASSEIG ES TRAVÉS, 5 BAJO</t>
  </si>
  <si>
    <t xml:space="preserve">971631850</t>
  </si>
  <si>
    <t xml:space="preserve">info@esplendidohotel.com</t>
  </si>
  <si>
    <t xml:space="preserve">esplendidohotel.com</t>
  </si>
  <si>
    <t xml:space="preserve">S`HOTELET DE SANTANYI</t>
  </si>
  <si>
    <t xml:space="preserve">PLAZA MAJOR, 23</t>
  </si>
  <si>
    <t xml:space="preserve">07650</t>
  </si>
  <si>
    <t xml:space="preserve">971653585</t>
  </si>
  <si>
    <t xml:space="preserve">dpo.cliente@conversia.es</t>
  </si>
  <si>
    <t xml:space="preserve">hoteletsantanyi.com</t>
  </si>
  <si>
    <t xml:space="preserve">TRES PLAYAS</t>
  </si>
  <si>
    <t xml:space="preserve">C/ CARRER ESMERAGDA, 9 BAJO(HOTEL)</t>
  </si>
  <si>
    <t xml:space="preserve">971655151</t>
  </si>
  <si>
    <t xml:space="preserve">info@tresplayas.com</t>
  </si>
  <si>
    <t xml:space="preserve">hoteltresplayas.com</t>
  </si>
  <si>
    <t xml:space="preserve">MAXWELL HOTELS</t>
  </si>
  <si>
    <t xml:space="preserve">AVENIDA JOAN MIRÓ, 74 BAJO</t>
  </si>
  <si>
    <t xml:space="preserve">971666069</t>
  </si>
  <si>
    <t xml:space="preserve">maxwellhotelssl.com</t>
  </si>
  <si>
    <t xml:space="preserve">HOTEL HONOLULU</t>
  </si>
  <si>
    <t xml:space="preserve">PINADA, s/n BAJO (ESQUINA C/ ALTA)</t>
  </si>
  <si>
    <t xml:space="preserve">971680450</t>
  </si>
  <si>
    <t xml:space="preserve">res.honolulu@hotelesglobales.com</t>
  </si>
  <si>
    <t xml:space="preserve">hotelhonolulusa.com</t>
  </si>
  <si>
    <t xml:space="preserve">HONOLULU</t>
  </si>
  <si>
    <t xml:space="preserve">CALA BLANCA, s/n BAJO</t>
  </si>
  <si>
    <t xml:space="preserve">971680454</t>
  </si>
  <si>
    <t xml:space="preserve">SOL TROPICO PLAYA</t>
  </si>
  <si>
    <t xml:space="preserve">PASSEIG MAR, 38 BAJO; HL.TROPICO</t>
  </si>
  <si>
    <t xml:space="preserve">971680516</t>
  </si>
  <si>
    <t xml:space="preserve">soltropicoplaya.com</t>
  </si>
  <si>
    <t xml:space="preserve">SANTA LUCIA</t>
  </si>
  <si>
    <t xml:space="preserve">C/ DUC ESTREMERA, 6 BAJO</t>
  </si>
  <si>
    <t xml:space="preserve">971681358</t>
  </si>
  <si>
    <t xml:space="preserve">332</t>
  </si>
  <si>
    <t xml:space="preserve">PALMANOVA PALACE</t>
  </si>
  <si>
    <t xml:space="preserve">C/ MIQUEL DELS SANTS OLIVER, 13-15 BAJO; HOTEL OLIMPIC</t>
  </si>
  <si>
    <t xml:space="preserve">971681450</t>
  </si>
  <si>
    <t xml:space="preserve">PALMIRA PARADISE</t>
  </si>
  <si>
    <t xml:space="preserve">GAVINES, 22 BAJO(HOTEL PALMIRA BAMEY)</t>
  </si>
  <si>
    <t xml:space="preserve">971686704</t>
  </si>
  <si>
    <t xml:space="preserve">palmiraparadise.com</t>
  </si>
  <si>
    <t xml:space="preserve">GLOBALES PIONERO</t>
  </si>
  <si>
    <t xml:space="preserve">VIA V. PUIG DE TEIX, 5</t>
  </si>
  <si>
    <t xml:space="preserve">971690201</t>
  </si>
  <si>
    <t xml:space="preserve">reservas@hotelesglobales.com</t>
  </si>
  <si>
    <t xml:space="preserve">GLOBALES PLAYA SANTA PONSA</t>
  </si>
  <si>
    <t xml:space="preserve">VIA V. PUIG DE TEIX, 4</t>
  </si>
  <si>
    <t xml:space="preserve">971690511</t>
  </si>
  <si>
    <t xml:space="preserve">res.pionero@hotelesglobales.com</t>
  </si>
  <si>
    <t xml:space="preserve">GLOBALES VERDEMAR</t>
  </si>
  <si>
    <t xml:space="preserve">RAMÓN DE MONTCADA, 14</t>
  </si>
  <si>
    <t xml:space="preserve">971690761</t>
  </si>
  <si>
    <t xml:space="preserve">res.verdemar@hotelesglobales.com</t>
  </si>
  <si>
    <t xml:space="preserve">GLORIA DE SANT JAUME</t>
  </si>
  <si>
    <t xml:space="preserve">C/ SANT JAUME, 18</t>
  </si>
  <si>
    <t xml:space="preserve">971717997</t>
  </si>
  <si>
    <t xml:space="preserve">info@gloriasantjaume.com</t>
  </si>
  <si>
    <t xml:space="preserve">elpatiodegloria.com</t>
  </si>
  <si>
    <t xml:space="preserve">BRONDO ARCHITECT</t>
  </si>
  <si>
    <t xml:space="preserve">C/ CAN BRONDO, 4 1</t>
  </si>
  <si>
    <t xml:space="preserve">971720507</t>
  </si>
  <si>
    <t xml:space="preserve">booking@brondoa.com</t>
  </si>
  <si>
    <t xml:space="preserve">brondoarchitect.com</t>
  </si>
  <si>
    <t xml:space="preserve">SAN LORENZO</t>
  </si>
  <si>
    <t xml:space="preserve">CARRER SANT LLORENÇ, s/n</t>
  </si>
  <si>
    <t xml:space="preserve">971728200</t>
  </si>
  <si>
    <t xml:space="preserve">info@hotelsanlorenzo.com</t>
  </si>
  <si>
    <t xml:space="preserve">hotelsanlorenzo.com</t>
  </si>
  <si>
    <t xml:space="preserve">SUN CLUB EL DORADO</t>
  </si>
  <si>
    <t xml:space="preserve">PENYA-SEGAT, s/n BAJO</t>
  </si>
  <si>
    <t xml:space="preserve">07609</t>
  </si>
  <si>
    <t xml:space="preserve">971741336</t>
  </si>
  <si>
    <t xml:space="preserve">sunclubeldorado.com</t>
  </si>
  <si>
    <t xml:space="preserve">360</t>
  </si>
  <si>
    <t xml:space="preserve">AMIC COLÓN</t>
  </si>
  <si>
    <t xml:space="preserve">31 DE DESEMBRE, 31</t>
  </si>
  <si>
    <t xml:space="preserve">971750245</t>
  </si>
  <si>
    <t xml:space="preserve">colon@amic-hotels.com</t>
  </si>
  <si>
    <t xml:space="preserve">hotelcolonpalma.com</t>
  </si>
  <si>
    <t xml:space="preserve">CARRER JOSEP VILLALONGA, 105 1; A</t>
  </si>
  <si>
    <t xml:space="preserve">971778600</t>
  </si>
  <si>
    <t xml:space="preserve">UR PALACIO AVENIDA</t>
  </si>
  <si>
    <t xml:space="preserve">CARRER MARQUÈS FONTSANTA, 2 BAJO</t>
  </si>
  <si>
    <t xml:space="preserve">07005</t>
  </si>
  <si>
    <t xml:space="preserve">971781525</t>
  </si>
  <si>
    <t xml:space="preserve">gdpr@urhotels.com</t>
  </si>
  <si>
    <t xml:space="preserve">hoteluravenidas.com</t>
  </si>
  <si>
    <t xml:space="preserve">LOS JARDINES DE PALERM</t>
  </si>
  <si>
    <t xml:space="preserve">CARRER PUJOL D'EN CARDONA, 34 BAJO(CAN JOAN PALERM)</t>
  </si>
  <si>
    <t xml:space="preserve">971800318</t>
  </si>
  <si>
    <t xml:space="preserve">info@jardinesdepalerm.com</t>
  </si>
  <si>
    <t xml:space="preserve">jardinsdepalerm.com</t>
  </si>
  <si>
    <t xml:space="preserve">HOTEL BEIJUAN</t>
  </si>
  <si>
    <t xml:space="preserve">CARRER LLEVANT, 12</t>
  </si>
  <si>
    <t xml:space="preserve">971810041</t>
  </si>
  <si>
    <t xml:space="preserve">info@beijuanmallorca.com</t>
  </si>
  <si>
    <t xml:space="preserve">beijuanmallorca.com</t>
  </si>
  <si>
    <t xml:space="preserve">HOTEL PLAYAMAR</t>
  </si>
  <si>
    <t xml:space="preserve">URBANIZACIÓN S'ILLOT, 7 BAJO</t>
  </si>
  <si>
    <t xml:space="preserve">971810221</t>
  </si>
  <si>
    <t xml:space="preserve">reservas@beijuanmallorca.com</t>
  </si>
  <si>
    <t xml:space="preserve">HOTEL CATALONIA DEL MAR</t>
  </si>
  <si>
    <t xml:space="preserve">PASSEIG MOLL, s/n</t>
  </si>
  <si>
    <t xml:space="preserve">971813700</t>
  </si>
  <si>
    <t xml:space="preserve">delmar@cataloniahotels.com</t>
  </si>
  <si>
    <t xml:space="preserve">PREDI HOTEL SON JAUMELL</t>
  </si>
  <si>
    <t xml:space="preserve">CARRETERA CALA MESQUIDA, KILOMETRO 1 DESVÍO CAMINO SON MOLTÓ</t>
  </si>
  <si>
    <t xml:space="preserve">07580</t>
  </si>
  <si>
    <t xml:space="preserve">971818796</t>
  </si>
  <si>
    <t xml:space="preserve">info@hotelsonjaumell.com</t>
  </si>
  <si>
    <t xml:space="preserve">hotelsonjaumell.com</t>
  </si>
  <si>
    <t xml:space="preserve">GLOBALES AMERICA</t>
  </si>
  <si>
    <t xml:space="preserve">CARRER FORMENTOR, s/n CALA DOMINGOS</t>
  </si>
  <si>
    <t xml:space="preserve">971833036</t>
  </si>
  <si>
    <t xml:space="preserve">321</t>
  </si>
  <si>
    <t xml:space="preserve">GLOBALES SAMOA</t>
  </si>
  <si>
    <t xml:space="preserve">CARRER FORMENTOR, s/n</t>
  </si>
  <si>
    <t xml:space="preserve">971833300</t>
  </si>
  <si>
    <t xml:space="preserve">res.samoa@hotelesglobales.com</t>
  </si>
  <si>
    <t xml:space="preserve">CALA MURADA</t>
  </si>
  <si>
    <t xml:space="preserve">VIA EUROPA, 27 BAJO (HOTEL)</t>
  </si>
  <si>
    <t xml:space="preserve">971833800</t>
  </si>
  <si>
    <t xml:space="preserve">recepcion@hotelcalamurada.com</t>
  </si>
  <si>
    <t xml:space="preserve">hotelcalamurada.com</t>
  </si>
  <si>
    <t xml:space="preserve">CANYAMEL CLASSIC</t>
  </si>
  <si>
    <t xml:space="preserve">VIA VIA MALASIGENIDE, 1 BAJO</t>
  </si>
  <si>
    <t xml:space="preserve">971841050</t>
  </si>
  <si>
    <t xml:space="preserve">hotel@canyamel-classic.com</t>
  </si>
  <si>
    <t xml:space="preserve">canyamelclassic.com</t>
  </si>
  <si>
    <t xml:space="preserve">CAP VERMELL BEACH HOTEL</t>
  </si>
  <si>
    <t xml:space="preserve">PINS DE SES VEGUES, 1 BAJO</t>
  </si>
  <si>
    <t xml:space="preserve">971841157</t>
  </si>
  <si>
    <t xml:space="preserve">beachhotel@grupocapvermell.com</t>
  </si>
  <si>
    <t xml:space="preserve">grupocapvermell.com</t>
  </si>
  <si>
    <t xml:space="preserve">GRUPOTEL FARRUTX</t>
  </si>
  <si>
    <t xml:space="preserve">AVINGUDA JOSEP TRIAS, s/n BAJO; HOTEL FARRUTX</t>
  </si>
  <si>
    <t xml:space="preserve">971850011</t>
  </si>
  <si>
    <t xml:space="preserve">farrutx@grupotel.com</t>
  </si>
  <si>
    <t xml:space="preserve">grupotelfarrutx.com</t>
  </si>
  <si>
    <t xml:space="preserve">ILUSION MARKUS &amp; SPA</t>
  </si>
  <si>
    <t xml:space="preserve">VIA VIA SUIZA, 66 BAJO</t>
  </si>
  <si>
    <t xml:space="preserve">971850036</t>
  </si>
  <si>
    <t xml:space="preserve">info@ilusionmarkus&amp;spa.com</t>
  </si>
  <si>
    <t xml:space="preserve">hotelmarkuspark.com</t>
  </si>
  <si>
    <t xml:space="preserve">CHECKIN VICTORIA</t>
  </si>
  <si>
    <t xml:space="preserve">HG-005066</t>
  </si>
  <si>
    <t xml:space="preserve">CARRER ARENY, 15</t>
  </si>
  <si>
    <t xml:space="preserve">972103884</t>
  </si>
  <si>
    <t xml:space="preserve">reservas@checkinhoteles.com</t>
  </si>
  <si>
    <t xml:space="preserve">checkinvictoria.com</t>
  </si>
  <si>
    <t xml:space="preserve">ALP HOTEL MASELLA</t>
  </si>
  <si>
    <t xml:space="preserve">AVINGUDA JOSEP MARIA BOSCH AYMERICH, s/n</t>
  </si>
  <si>
    <t xml:space="preserve">972144201</t>
  </si>
  <si>
    <t xml:space="preserve">recepcion@alphotelmasella.com</t>
  </si>
  <si>
    <t xml:space="preserve">alphotelmasella.com</t>
  </si>
  <si>
    <t xml:space="preserve">HOTEL MAS PASTORA</t>
  </si>
  <si>
    <t xml:space="preserve">HG-002527</t>
  </si>
  <si>
    <t xml:space="preserve">CARRER CLARA CAMPOAMOR, s/n</t>
  </si>
  <si>
    <t xml:space="preserve">972196796</t>
  </si>
  <si>
    <t xml:space="preserve">info@hotelmaspastora.com</t>
  </si>
  <si>
    <t xml:space="preserve">hotelmaspastora.com</t>
  </si>
  <si>
    <t xml:space="preserve">COSTABELLA</t>
  </si>
  <si>
    <t xml:space="preserve">HG-001525</t>
  </si>
  <si>
    <t xml:space="preserve">AVENIDA FRANÇA, 61 BAJO</t>
  </si>
  <si>
    <t xml:space="preserve">972202524</t>
  </si>
  <si>
    <t xml:space="preserve">reservas@sercotel.es</t>
  </si>
  <si>
    <t xml:space="preserve">hotelcostabella.com</t>
  </si>
  <si>
    <t xml:space="preserve">SAN CARLOS</t>
  </si>
  <si>
    <t xml:space="preserve">HG-001964</t>
  </si>
  <si>
    <t xml:space="preserve">CARRER SOLSONÈS, 19-23 BAJO(HOTEL S.CARLOS)</t>
  </si>
  <si>
    <t xml:space="preserve">972254300</t>
  </si>
  <si>
    <t xml:space="preserve">gerencia@hotel-sancarlos.com</t>
  </si>
  <si>
    <t xml:space="preserve">hotel-sancarlos.com</t>
  </si>
  <si>
    <t xml:space="preserve">VISTABELLA</t>
  </si>
  <si>
    <t xml:space="preserve">HG-000431</t>
  </si>
  <si>
    <t xml:space="preserve">AVINGUDA DÍAZ PACHECO, 26</t>
  </si>
  <si>
    <t xml:space="preserve">972256200</t>
  </si>
  <si>
    <t xml:space="preserve">info@hotelvistabella.com</t>
  </si>
  <si>
    <t xml:space="preserve">hotelvistabella.com</t>
  </si>
  <si>
    <t xml:space="preserve">LA CARABELA</t>
  </si>
  <si>
    <t xml:space="preserve">PLAÇA CATALUNYA, 2 BAJO; VIATGES VI¦</t>
  </si>
  <si>
    <t xml:space="preserve">972256288</t>
  </si>
  <si>
    <t xml:space="preserve">info@lacarabela.com</t>
  </si>
  <si>
    <t xml:space="preserve">hotellacarabela.com</t>
  </si>
  <si>
    <t xml:space="preserve">HG-001632</t>
  </si>
  <si>
    <t xml:space="preserve">AVINGUDA PLATJA, 2 BAJO</t>
  </si>
  <si>
    <t xml:space="preserve">972256673</t>
  </si>
  <si>
    <t xml:space="preserve">info@hotelmontecarlo.net</t>
  </si>
  <si>
    <t xml:space="preserve">hotelmontecarlo.net</t>
  </si>
  <si>
    <t xml:space="preserve">HOTEL CIUTADELLA</t>
  </si>
  <si>
    <t xml:space="preserve">HG-001572</t>
  </si>
  <si>
    <t xml:space="preserve">AVINGUDA TARRAGONA, 7</t>
  </si>
  <si>
    <t xml:space="preserve">972257009</t>
  </si>
  <si>
    <t xml:space="preserve">info@hotelciutadella.com</t>
  </si>
  <si>
    <t xml:space="preserve">hotelciutadella.com</t>
  </si>
  <si>
    <t xml:space="preserve">HG-002256</t>
  </si>
  <si>
    <t xml:space="preserve">CARRER ROCA NEGRE, 11-13 BAIX</t>
  </si>
  <si>
    <t xml:space="preserve">972257498</t>
  </si>
  <si>
    <t xml:space="preserve">info@marbella.com</t>
  </si>
  <si>
    <t xml:space="preserve">hotel-marbella.info</t>
  </si>
  <si>
    <t xml:space="preserve">TRAMUNTANA HOTEL</t>
  </si>
  <si>
    <t xml:space="preserve">HG-002466</t>
  </si>
  <si>
    <t xml:space="preserve">CARRER TORRE, 9</t>
  </si>
  <si>
    <t xml:space="preserve">972259270</t>
  </si>
  <si>
    <t xml:space="preserve">info@tramuntanahotel.com</t>
  </si>
  <si>
    <t xml:space="preserve">tramuntanahotel.com</t>
  </si>
  <si>
    <t xml:space="preserve">HOTEL BORRELL</t>
  </si>
  <si>
    <t xml:space="preserve">HG-002153</t>
  </si>
  <si>
    <t xml:space="preserve">CARRER NONET ESCUBÓS, 5 BAJO</t>
  </si>
  <si>
    <t xml:space="preserve">972276161</t>
  </si>
  <si>
    <t xml:space="preserve">info@turismegarrotxa.com</t>
  </si>
  <si>
    <t xml:space="preserve">turismegarrotxa.com</t>
  </si>
  <si>
    <t xml:space="preserve">HOTEL PETIT PALAU</t>
  </si>
  <si>
    <t xml:space="preserve">PLAÇA LLUÍS COMPANYS, 19</t>
  </si>
  <si>
    <t xml:space="preserve">17003</t>
  </si>
  <si>
    <t xml:space="preserve">972331556</t>
  </si>
  <si>
    <t xml:space="preserve">hotelpetitpalau.com</t>
  </si>
  <si>
    <t xml:space="preserve">MARINA TOSSA</t>
  </si>
  <si>
    <t xml:space="preserve">HG-001496</t>
  </si>
  <si>
    <t xml:space="preserve">AVINGUDA CATALUNYA, 27-29</t>
  </si>
  <si>
    <t xml:space="preserve">972340221</t>
  </si>
  <si>
    <t xml:space="preserve">info@hotelmarinatossa.es</t>
  </si>
  <si>
    <t xml:space="preserve">hotelmarinatossa.es</t>
  </si>
  <si>
    <t xml:space="preserve">HG-000175</t>
  </si>
  <si>
    <t xml:space="preserve">PASSEIG MAR, 17 BAJO</t>
  </si>
  <si>
    <t xml:space="preserve">972343210</t>
  </si>
  <si>
    <t xml:space="preserve">mail@hotelcapritossa.com</t>
  </si>
  <si>
    <t xml:space="preserve">hotelcapritossa.com</t>
  </si>
  <si>
    <t xml:space="preserve">MUNDIAL CLUB</t>
  </si>
  <si>
    <t xml:space="preserve">CARRER VICENÇ BOU, 15 BAJO; HOTEL MUNDIAL</t>
  </si>
  <si>
    <t xml:space="preserve">972363874</t>
  </si>
  <si>
    <t xml:space="preserve">hotelmundialclub.es</t>
  </si>
  <si>
    <t xml:space="preserve">METROPOL</t>
  </si>
  <si>
    <t xml:space="preserve">HG-000393</t>
  </si>
  <si>
    <t xml:space="preserve">PLAÇA TORRE, 2 BAJO</t>
  </si>
  <si>
    <t xml:space="preserve">972364162</t>
  </si>
  <si>
    <t xml:space="preserve">reserves@hmetropol.com</t>
  </si>
  <si>
    <t xml:space="preserve">metropolmiramar.com</t>
  </si>
  <si>
    <t xml:space="preserve">HOTEL VILA DEL MAR</t>
  </si>
  <si>
    <t xml:space="preserve">HG-000266</t>
  </si>
  <si>
    <t xml:space="preserve">CARRER VILA, 55 BAIX(HOTEL VILA DEL MAR)</t>
  </si>
  <si>
    <t xml:space="preserve">972364192</t>
  </si>
  <si>
    <t xml:space="preserve">hotelviladelmar.com</t>
  </si>
  <si>
    <t xml:space="preserve">HOTEL SANTA MARTA</t>
  </si>
  <si>
    <t xml:space="preserve">HG-000218</t>
  </si>
  <si>
    <t xml:space="preserve">PLATJA SANTA CRISTINA, s/n</t>
  </si>
  <si>
    <t xml:space="preserve">972364904</t>
  </si>
  <si>
    <t xml:space="preserve">info@hotelsantamarta.net</t>
  </si>
  <si>
    <t xml:space="preserve">hotelsantamarta.net</t>
  </si>
  <si>
    <t xml:space="preserve">HOTEL LA CAROLINA</t>
  </si>
  <si>
    <t xml:space="preserve">HG-001770</t>
  </si>
  <si>
    <t xml:space="preserve">CARRER SÈNIA DEL BARRAL, 72 BAJO</t>
  </si>
  <si>
    <t xml:space="preserve">972365058</t>
  </si>
  <si>
    <t xml:space="preserve">info@hotellacarolina.com</t>
  </si>
  <si>
    <t xml:space="preserve">hotellacarolina.com</t>
  </si>
  <si>
    <t xml:space="preserve">CAMI CABRES, 49 BAJO</t>
  </si>
  <si>
    <t xml:space="preserve">972365059</t>
  </si>
  <si>
    <t xml:space="preserve">info@hotellacarolina.cat</t>
  </si>
  <si>
    <t xml:space="preserve">HG-002242</t>
  </si>
  <si>
    <t xml:space="preserve">PASSEIG JACINT VERDAGUER, 6 BAJO</t>
  </si>
  <si>
    <t xml:space="preserve">972374459</t>
  </si>
  <si>
    <t xml:space="preserve">reserves@miramarlloret.com</t>
  </si>
  <si>
    <t xml:space="preserve">PORT SALINS</t>
  </si>
  <si>
    <t xml:space="preserve">HG-002273</t>
  </si>
  <si>
    <t xml:space="preserve">POBLAT TÍPIC, 10, 15</t>
  </si>
  <si>
    <t xml:space="preserve">972456640</t>
  </si>
  <si>
    <t xml:space="preserve">info@hotelportsalins.com</t>
  </si>
  <si>
    <t xml:space="preserve">hotelportsalins.com</t>
  </si>
  <si>
    <t xml:space="preserve">NOVA RUIXAT</t>
  </si>
  <si>
    <t xml:space="preserve">CARRER SANT PERE, 25 BAJO</t>
  </si>
  <si>
    <t xml:space="preserve">972513857</t>
  </si>
  <si>
    <t xml:space="preserve">info@hoteltramuntana.com</t>
  </si>
  <si>
    <t xml:space="preserve">hoteltramuntana.com</t>
  </si>
  <si>
    <t xml:space="preserve">HOTEL JONQUERA</t>
  </si>
  <si>
    <t xml:space="preserve">AVINGUDA GALÍCIA (POLIGONO INSDUSTRIAL MAS MORATÓ), 2 - 4 BAJO; PARCELA 5-6-7 NAVE GRAN</t>
  </si>
  <si>
    <t xml:space="preserve">17700</t>
  </si>
  <si>
    <t xml:space="preserve">LA JONQUERA</t>
  </si>
  <si>
    <t xml:space="preserve">972556555</t>
  </si>
  <si>
    <t xml:space="preserve">hoteljonquerasl.com</t>
  </si>
  <si>
    <t xml:space="preserve">HG-002338</t>
  </si>
  <si>
    <t xml:space="preserve">CARRER MAS PLA (POLIGONO INSDUSTRIAL LA CAMPA), 7 BAJO(PARCELA)</t>
  </si>
  <si>
    <t xml:space="preserve">972556558</t>
  </si>
  <si>
    <t xml:space="preserve">COSTA BRAVA VERD HOTELS S.C.C.L.</t>
  </si>
  <si>
    <t xml:space="preserve">CARRETERA C-31, s/n BAJO</t>
  </si>
  <si>
    <t xml:space="preserve">17253</t>
  </si>
  <si>
    <t xml:space="preserve">VALL-LLOBREGA</t>
  </si>
  <si>
    <t xml:space="preserve">972600034</t>
  </si>
  <si>
    <t xml:space="preserve">info@costabravaverdhotels.com</t>
  </si>
  <si>
    <t xml:space="preserve">reservashoteles.net</t>
  </si>
  <si>
    <t xml:space="preserve">HOTEL HOSTALILLO</t>
  </si>
  <si>
    <t xml:space="preserve">HG-001514</t>
  </si>
  <si>
    <t xml:space="preserve">CARRER BELLAVISTA, 22 BAJO; HOTEL HOSTALILLO</t>
  </si>
  <si>
    <t xml:space="preserve">17212</t>
  </si>
  <si>
    <t xml:space="preserve">972620228</t>
  </si>
  <si>
    <t xml:space="preserve">hostalillo@hotelhostalillo.com</t>
  </si>
  <si>
    <t xml:space="preserve">hotelhostalillo.com</t>
  </si>
  <si>
    <t xml:space="preserve">AIGUA BLAVA</t>
  </si>
  <si>
    <t xml:space="preserve">HG-000021</t>
  </si>
  <si>
    <t xml:space="preserve">PLATJA FORNELLS, s/n</t>
  </si>
  <si>
    <t xml:space="preserve">972622058</t>
  </si>
  <si>
    <t xml:space="preserve">hotelaiguablava@aiguablava.com</t>
  </si>
  <si>
    <t xml:space="preserve">hotelaiguablava.com</t>
  </si>
  <si>
    <t xml:space="preserve">HOTEL RESTAURANT AIGUACLARA</t>
  </si>
  <si>
    <t xml:space="preserve">HG-002368</t>
  </si>
  <si>
    <t xml:space="preserve">C/ SANT MIQUEL, 2 PALACETE DE BEGUR 1866</t>
  </si>
  <si>
    <t xml:space="preserve">972622905</t>
  </si>
  <si>
    <t xml:space="preserve">aiguaclara@aiguaclara.com</t>
  </si>
  <si>
    <t xml:space="preserve">hotelaiguaclara.com</t>
  </si>
  <si>
    <t xml:space="preserve">CASTELL D´EMPORDA</t>
  </si>
  <si>
    <t xml:space="preserve">HG-002282</t>
  </si>
  <si>
    <t xml:space="preserve">CAMI CASTELL D'EMPORDÀ, s/n</t>
  </si>
  <si>
    <t xml:space="preserve">972646254</t>
  </si>
  <si>
    <t xml:space="preserve">info@castelldemporda.com</t>
  </si>
  <si>
    <t xml:space="preserve">castelldemporda.com</t>
  </si>
  <si>
    <t xml:space="preserve">LINDOS HUESPEDES</t>
  </si>
  <si>
    <t xml:space="preserve">CARRETERA TORROELLA DE MONGRÍ, KILOMETRO 10</t>
  </si>
  <si>
    <t xml:space="preserve">PALS</t>
  </si>
  <si>
    <t xml:space="preserve">972668203</t>
  </si>
  <si>
    <t xml:space="preserve">lindoshuespedes.com</t>
  </si>
  <si>
    <t xml:space="preserve">SANT ANTONI</t>
  </si>
  <si>
    <t xml:space="preserve">HG-000112</t>
  </si>
  <si>
    <t xml:space="preserve">CARRER SANT QUINTÍ, 55 BAJO</t>
  </si>
  <si>
    <t xml:space="preserve">972727400</t>
  </si>
  <si>
    <t xml:space="preserve">ribes@hotelsantantoni.net</t>
  </si>
  <si>
    <t xml:space="preserve">hotelsantantoni.net</t>
  </si>
  <si>
    <t xml:space="preserve">HOTEL COLUMBUS</t>
  </si>
  <si>
    <t xml:space="preserve">PASSEIG MARÍTIM, 100 BAJO; BXS.</t>
  </si>
  <si>
    <t xml:space="preserve">972817503</t>
  </si>
  <si>
    <t xml:space="preserve">hotelcolumbussl.com</t>
  </si>
  <si>
    <t xml:space="preserve">LA TERRASSA</t>
  </si>
  <si>
    <t xml:space="preserve">HG-001056</t>
  </si>
  <si>
    <t xml:space="preserve">AVINGUDA CASTELL D'ARO, 2 BAJO; LC.6</t>
  </si>
  <si>
    <t xml:space="preserve">972818100</t>
  </si>
  <si>
    <t xml:space="preserve">info@hotellaterrassa.com</t>
  </si>
  <si>
    <t xml:space="preserve">hotellaterrassa.com</t>
  </si>
  <si>
    <t xml:space="preserve">CARRETERA C-65, KILOMETRO 7 BAJO</t>
  </si>
  <si>
    <t xml:space="preserve">hotelmastapiolas.es</t>
  </si>
  <si>
    <t xml:space="preserve">HL-000640</t>
  </si>
  <si>
    <t xml:space="preserve">AVINGUDA BLONDEL, 22-24</t>
  </si>
  <si>
    <t xml:space="preserve">25002</t>
  </si>
  <si>
    <t xml:space="preserve">973239405</t>
  </si>
  <si>
    <t xml:space="preserve">info@hotelreallleida.com</t>
  </si>
  <si>
    <t xml:space="preserve">hotelreallleida.com</t>
  </si>
  <si>
    <t xml:space="preserve">LA VELLA FARGA</t>
  </si>
  <si>
    <t xml:space="preserve">HCC-004459</t>
  </si>
  <si>
    <t xml:space="preserve">CARRETERA LV-4241B, s/n</t>
  </si>
  <si>
    <t xml:space="preserve">25283</t>
  </si>
  <si>
    <t xml:space="preserve">LLADURS</t>
  </si>
  <si>
    <t xml:space="preserve">973299212</t>
  </si>
  <si>
    <t xml:space="preserve">frontdesk@hotelvellafarga.com</t>
  </si>
  <si>
    <t xml:space="preserve">hotelvellafarga.com</t>
  </si>
  <si>
    <t xml:space="preserve">ELS BANYS DE SANT VIÇENS</t>
  </si>
  <si>
    <t xml:space="preserve">CARRETERA PUIGCERDÀ, s/n 1</t>
  </si>
  <si>
    <t xml:space="preserve">25722</t>
  </si>
  <si>
    <t xml:space="preserve">EL PONT DE BAR</t>
  </si>
  <si>
    <t xml:space="preserve">973384010</t>
  </si>
  <si>
    <t xml:space="preserve">reserves@hotelsantvicenc.com</t>
  </si>
  <si>
    <t xml:space="preserve">hotelsantvicenc.com</t>
  </si>
  <si>
    <t xml:space="preserve">HOTEL LES BRASES</t>
  </si>
  <si>
    <t xml:space="preserve">HL-000838</t>
  </si>
  <si>
    <t xml:space="preserve">AVINGUDA GENERALITAT DE CATALUNYA, 27 BAJO</t>
  </si>
  <si>
    <t xml:space="preserve">25560</t>
  </si>
  <si>
    <t xml:space="preserve">SORT</t>
  </si>
  <si>
    <t xml:space="preserve">973621071</t>
  </si>
  <si>
    <t xml:space="preserve">info@hotellesbrases.com</t>
  </si>
  <si>
    <t xml:space="preserve">hotellesbrases.com/</t>
  </si>
  <si>
    <t xml:space="preserve">HOTEL LA RIBERA</t>
  </si>
  <si>
    <t xml:space="preserve">HL-000749</t>
  </si>
  <si>
    <t xml:space="preserve">AVENIDA HUG ROGER III, 16</t>
  </si>
  <si>
    <t xml:space="preserve">25570</t>
  </si>
  <si>
    <t xml:space="preserve">VALL DE CARDÓS</t>
  </si>
  <si>
    <t xml:space="preserve">973623109</t>
  </si>
  <si>
    <t xml:space="preserve">info@hotellaribera.com</t>
  </si>
  <si>
    <t xml:space="preserve">hotellariberasl.com</t>
  </si>
  <si>
    <t xml:space="preserve">FONT TABERNERA</t>
  </si>
  <si>
    <t xml:space="preserve">ISAVARRE, 3</t>
  </si>
  <si>
    <t xml:space="preserve">25580</t>
  </si>
  <si>
    <t xml:space="preserve">ESTERRI D'ÀNEU</t>
  </si>
  <si>
    <t xml:space="preserve">973626208</t>
  </si>
  <si>
    <t xml:space="preserve">fonttabernerasl.com</t>
  </si>
  <si>
    <t xml:space="preserve">HOTEL UROGALLO</t>
  </si>
  <si>
    <t xml:space="preserve">HVA-000454</t>
  </si>
  <si>
    <t xml:space="preserve">AVINGUDA CASTIERA, 7</t>
  </si>
  <si>
    <t xml:space="preserve">973640000</t>
  </si>
  <si>
    <t xml:space="preserve">urogallo@aranweb.com</t>
  </si>
  <si>
    <t xml:space="preserve">hotelurogallosl.com</t>
  </si>
  <si>
    <t xml:space="preserve">GRAN CHALET HOTEL &amp; PETIT SPA</t>
  </si>
  <si>
    <t xml:space="preserve">HVA-000828</t>
  </si>
  <si>
    <t xml:space="preserve">PLAÇA CAL, 3</t>
  </si>
  <si>
    <t xml:space="preserve">973640952</t>
  </si>
  <si>
    <t xml:space="preserve">info@hotelgranchalet.com</t>
  </si>
  <si>
    <t xml:space="preserve">hotelgranchalet.com</t>
  </si>
  <si>
    <t xml:space="preserve">ETH REFUGI D´ARAN</t>
  </si>
  <si>
    <t xml:space="preserve">HVA-000727</t>
  </si>
  <si>
    <t xml:space="preserve">AVENIDA GARONA, 27</t>
  </si>
  <si>
    <t xml:space="preserve">973643002</t>
  </si>
  <si>
    <t xml:space="preserve">info@elrefugiodearan.com</t>
  </si>
  <si>
    <t xml:space="preserve">elrefugiodearan.com</t>
  </si>
  <si>
    <t xml:space="preserve">EDELWEISS</t>
  </si>
  <si>
    <t xml:space="preserve">HVA-000633</t>
  </si>
  <si>
    <t xml:space="preserve">CARRETERA BAQUÈIRA, 13 BAJO</t>
  </si>
  <si>
    <t xml:space="preserve">25599</t>
  </si>
  <si>
    <t xml:space="preserve">973644423</t>
  </si>
  <si>
    <t xml:space="preserve">info@edelweissarties.com</t>
  </si>
  <si>
    <t xml:space="preserve">edelweissarties.com</t>
  </si>
  <si>
    <t xml:space="preserve">HOSTERÍA CATALANA</t>
  </si>
  <si>
    <t xml:space="preserve">HVA-000015</t>
  </si>
  <si>
    <t xml:space="preserve">CARRER PIETAT, 34</t>
  </si>
  <si>
    <t xml:space="preserve">973648202</t>
  </si>
  <si>
    <t xml:space="preserve">reservas@hosteriacatalana.com</t>
  </si>
  <si>
    <t xml:space="preserve">hosteracatalana.com</t>
  </si>
  <si>
    <t xml:space="preserve">HOTEL FARRE D´AVAL</t>
  </si>
  <si>
    <t xml:space="preserve">CARRER MAJOR, 10 BAJO; HOTEL FARRE D'AVALL</t>
  </si>
  <si>
    <t xml:space="preserve">25527</t>
  </si>
  <si>
    <t xml:space="preserve">LA VALL DE BOÍ</t>
  </si>
  <si>
    <t xml:space="preserve">973694166</t>
  </si>
  <si>
    <t xml:space="preserve">hotelfarredaval.com</t>
  </si>
  <si>
    <t xml:space="preserve">EL RANTINER</t>
  </si>
  <si>
    <t xml:space="preserve">HL-000753</t>
  </si>
  <si>
    <t xml:space="preserve">TRESTAULL, 5 BAJO(TRES T)</t>
  </si>
  <si>
    <t xml:space="preserve">25528</t>
  </si>
  <si>
    <t xml:space="preserve">973696184</t>
  </si>
  <si>
    <t xml:space="preserve">info@hotelelrantiner.com</t>
  </si>
  <si>
    <t xml:space="preserve">hotelelrantiner.com</t>
  </si>
  <si>
    <t xml:space="preserve">HOTEL MONTEARAGÓN</t>
  </si>
  <si>
    <t xml:space="preserve">CARRETERA TARRAGONA-SAN SEBASTIÁN, KILOMETRO 208 BAJO, N-240</t>
  </si>
  <si>
    <t xml:space="preserve">22191</t>
  </si>
  <si>
    <t xml:space="preserve">974222350</t>
  </si>
  <si>
    <t xml:space="preserve">reservas@hmontearagon.com</t>
  </si>
  <si>
    <t xml:space="preserve">hotelmontearagn.com</t>
  </si>
  <si>
    <t xml:space="preserve">ABBA HUESCA</t>
  </si>
  <si>
    <t xml:space="preserve">TARBES, 14 BAJO</t>
  </si>
  <si>
    <t xml:space="preserve">974292900</t>
  </si>
  <si>
    <t xml:space="preserve">huesca@abbahoteles.com</t>
  </si>
  <si>
    <t xml:space="preserve">abbahuescahotel.com</t>
  </si>
  <si>
    <t xml:space="preserve">HOSTERÍA SIERRA DE GUADA</t>
  </si>
  <si>
    <t xml:space="preserve">C/ ORIENTE, 2 BAJO</t>
  </si>
  <si>
    <t xml:space="preserve">22144</t>
  </si>
  <si>
    <t xml:space="preserve">BIERGE</t>
  </si>
  <si>
    <t xml:space="preserve">974318379</t>
  </si>
  <si>
    <t xml:space="preserve">info@hosteriadeguara.com</t>
  </si>
  <si>
    <t xml:space="preserve">hosteriadeguara.com</t>
  </si>
  <si>
    <t xml:space="preserve">HOTEL VILLA ALQUÉZAR</t>
  </si>
  <si>
    <t xml:space="preserve">C/ PEDRO ARNAL CAVERO, 20</t>
  </si>
  <si>
    <t xml:space="preserve">974318416</t>
  </si>
  <si>
    <t xml:space="preserve">info@villadealquezar.com</t>
  </si>
  <si>
    <t xml:space="preserve">villadealquezar.com</t>
  </si>
  <si>
    <t xml:space="preserve">VALLE DE RODELLAR</t>
  </si>
  <si>
    <t xml:space="preserve">CARRETERA BIERGE BAJO; CAMP.</t>
  </si>
  <si>
    <t xml:space="preserve">974318637</t>
  </si>
  <si>
    <t xml:space="preserve">info@vallederodellar.com</t>
  </si>
  <si>
    <t xml:space="preserve">vallederodellar.com</t>
  </si>
  <si>
    <t xml:space="preserve">APARTA HOTEL PIEDRAFITA LODGE</t>
  </si>
  <si>
    <t xml:space="preserve">CARRETERA, s/n BAJO(LAS LAGUNAS)</t>
  </si>
  <si>
    <t xml:space="preserve">974337789</t>
  </si>
  <si>
    <t xml:space="preserve">team@chaletowners.com</t>
  </si>
  <si>
    <t xml:space="preserve">piedrafitalodge.com</t>
  </si>
  <si>
    <t xml:space="preserve">VILLA DE CANFRANC</t>
  </si>
  <si>
    <t xml:space="preserve">AVENIDA FERNANDO EL CATÓLICO, 17 BAJO</t>
  </si>
  <si>
    <t xml:space="preserve">22880</t>
  </si>
  <si>
    <t xml:space="preserve">CANFRANC</t>
  </si>
  <si>
    <t xml:space="preserve">974372012</t>
  </si>
  <si>
    <t xml:space="preserve">reservas@villadecanfranc.com</t>
  </si>
  <si>
    <t xml:space="preserve">villadecanfranc.com</t>
  </si>
  <si>
    <t xml:space="preserve">HOSTAL LO FORATON</t>
  </si>
  <si>
    <t xml:space="preserve">C/ CRUZ ALTA, s/n BAJO</t>
  </si>
  <si>
    <t xml:space="preserve">22720</t>
  </si>
  <si>
    <t xml:space="preserve">VALLE DE HECHO</t>
  </si>
  <si>
    <t xml:space="preserve">974375311</t>
  </si>
  <si>
    <t xml:space="preserve">hostalloforaton.com</t>
  </si>
  <si>
    <t xml:space="preserve">CASA RURAL ALBANO</t>
  </si>
  <si>
    <t xml:space="preserve">C/ DEL MEDIO, 3 -5-7</t>
  </si>
  <si>
    <t xml:space="preserve">22571</t>
  </si>
  <si>
    <t xml:space="preserve">BALDELLOU</t>
  </si>
  <si>
    <t xml:space="preserve">974433392</t>
  </si>
  <si>
    <t xml:space="preserve">alberguecasaalbano@hotmail.com</t>
  </si>
  <si>
    <t xml:space="preserve">casaruralalbano.com</t>
  </si>
  <si>
    <t xml:space="preserve">CASANOVA</t>
  </si>
  <si>
    <t xml:space="preserve">AVENIDA MADRID, 54 BAJO</t>
  </si>
  <si>
    <t xml:space="preserve">BUBAL</t>
  </si>
  <si>
    <t xml:space="preserve">CARRETERA BIESCAS, KILOMETRO 11 A-136</t>
  </si>
  <si>
    <t xml:space="preserve">974487715</t>
  </si>
  <si>
    <t xml:space="preserve">info@aparthotelbubal.com</t>
  </si>
  <si>
    <t xml:space="preserve">aparthotelbubal.com</t>
  </si>
  <si>
    <t xml:space="preserve">MAXIMINA</t>
  </si>
  <si>
    <t xml:space="preserve">974488125</t>
  </si>
  <si>
    <t xml:space="preserve">contacto@maximinasallent.com</t>
  </si>
  <si>
    <t xml:space="preserve">maximinasallent.com</t>
  </si>
  <si>
    <t xml:space="preserve">CASA BROTO</t>
  </si>
  <si>
    <t xml:space="preserve">AUTOVIA A-138, KILOMETRO 28 LIGÜERRE DE CINCA</t>
  </si>
  <si>
    <t xml:space="preserve">974500800</t>
  </si>
  <si>
    <t xml:space="preserve">info@liguerredecinca.com</t>
  </si>
  <si>
    <t xml:space="preserve">liguerredecinca.com</t>
  </si>
  <si>
    <t xml:space="preserve">CASA SEBASTIÁN</t>
  </si>
  <si>
    <t xml:space="preserve">SANTA INES</t>
  </si>
  <si>
    <t xml:space="preserve">CARRETERA LAGUNA NEGRA, KILOMETRO 05 BAJO</t>
  </si>
  <si>
    <t xml:space="preserve">975 378 126</t>
  </si>
  <si>
    <t xml:space="preserve">info@hotelenvinuesa.com</t>
  </si>
  <si>
    <t xml:space="preserve">hotelenvinuesa.com/</t>
  </si>
  <si>
    <t xml:space="preserve">HOTEL FRAY TOMÁS</t>
  </si>
  <si>
    <t xml:space="preserve">C/ REAL, 16</t>
  </si>
  <si>
    <t xml:space="preserve">975343136</t>
  </si>
  <si>
    <t xml:space="preserve">hotelfraytomssl.com</t>
  </si>
  <si>
    <t xml:space="preserve">HOSTAL LAS NIEVES</t>
  </si>
  <si>
    <t xml:space="preserve">C/ RAFAEL GARCÍA, 20 BAJO</t>
  </si>
  <si>
    <t xml:space="preserve">42156</t>
  </si>
  <si>
    <t xml:space="preserve">SALDUERO</t>
  </si>
  <si>
    <t xml:space="preserve">975378417</t>
  </si>
  <si>
    <t xml:space="preserve">info@hostallasnieves.com</t>
  </si>
  <si>
    <t xml:space="preserve">hostallasnieves.com</t>
  </si>
  <si>
    <t xml:space="preserve">JOFER SIGLO XXI</t>
  </si>
  <si>
    <t xml:space="preserve">EDUARDO DATO, s/n</t>
  </si>
  <si>
    <t xml:space="preserve">50005</t>
  </si>
  <si>
    <t xml:space="preserve">976215864</t>
  </si>
  <si>
    <t xml:space="preserve">jofersigloxxisl.com</t>
  </si>
  <si>
    <t xml:space="preserve">EUROSTARS PLAZA DELICIAS</t>
  </si>
  <si>
    <t xml:space="preserve">C/ LOS FAYOS, 11 BAJO(ESQUINA RAMIRO I ARAGON)</t>
  </si>
  <si>
    <t xml:space="preserve">50017</t>
  </si>
  <si>
    <t xml:space="preserve">976340440</t>
  </si>
  <si>
    <t xml:space="preserve">info@eurostarsplazadelicias.com</t>
  </si>
  <si>
    <t xml:space="preserve">ILUNION ROMAREDA</t>
  </si>
  <si>
    <t xml:space="preserve">C/ ASÍN Y PALACIOS, 11 BAJO</t>
  </si>
  <si>
    <t xml:space="preserve">50009</t>
  </si>
  <si>
    <t xml:space="preserve">976351100</t>
  </si>
  <si>
    <t xml:space="preserve">reservasromareda@ilunionhotels.com</t>
  </si>
  <si>
    <t xml:space="preserve">ilunionromareda.com</t>
  </si>
  <si>
    <t xml:space="preserve">SAN JORGE</t>
  </si>
  <si>
    <t xml:space="preserve">MAYOR, 4 1º</t>
  </si>
  <si>
    <t xml:space="preserve">976397462</t>
  </si>
  <si>
    <t xml:space="preserve">jose@elpequenocatalan.com</t>
  </si>
  <si>
    <t xml:space="preserve">zaragoza-ciudad.com</t>
  </si>
  <si>
    <t xml:space="preserve">EUROSTARS BOSTON</t>
  </si>
  <si>
    <t xml:space="preserve">CAMINO TORRES, 28</t>
  </si>
  <si>
    <t xml:space="preserve">50002</t>
  </si>
  <si>
    <t xml:space="preserve">976599192</t>
  </si>
  <si>
    <t xml:space="preserve">info@eurostarsboston.com</t>
  </si>
  <si>
    <t xml:space="preserve">eurostarsboston.com</t>
  </si>
  <si>
    <t xml:space="preserve">A CORONA DEL REINO</t>
  </si>
  <si>
    <t xml:space="preserve">AISLADAS, 8</t>
  </si>
  <si>
    <t xml:space="preserve">50600</t>
  </si>
  <si>
    <t xml:space="preserve">EJEA DE LOS CABALLEROS</t>
  </si>
  <si>
    <t xml:space="preserve">976677102</t>
  </si>
  <si>
    <t xml:space="preserve">achavo8@hotmail.com</t>
  </si>
  <si>
    <t xml:space="preserve">acoronadelreino.com</t>
  </si>
  <si>
    <t xml:space="preserve">EVENTOS QUININ</t>
  </si>
  <si>
    <t xml:space="preserve">C/ TOMASO ALBINONI, 2 BAJO; D</t>
  </si>
  <si>
    <t xml:space="preserve">976875062</t>
  </si>
  <si>
    <t xml:space="preserve">eventosquininsl.com</t>
  </si>
  <si>
    <t xml:space="preserve">POSADA ARCO DE SAN MIGUEL</t>
  </si>
  <si>
    <t xml:space="preserve">C/ SAN MIGUEL, 18 BAJO; HOTEL</t>
  </si>
  <si>
    <t xml:space="preserve">976887272</t>
  </si>
  <si>
    <t xml:space="preserve">hotelarcodesanmiguel@arcodesanmiguel.com</t>
  </si>
  <si>
    <t xml:space="preserve">arcodesanmiguel.com</t>
  </si>
  <si>
    <t xml:space="preserve">HOSTAL MILMARCOS</t>
  </si>
  <si>
    <t xml:space="preserve">C/ MADRE SACRAMENTO, 40</t>
  </si>
  <si>
    <t xml:space="preserve">976957010</t>
  </si>
  <si>
    <t xml:space="preserve">hostalmilmarcos.com</t>
  </si>
  <si>
    <t xml:space="preserve">L´HORT DE FORTUNYO</t>
  </si>
  <si>
    <t xml:space="preserve">MASÍA HORT DE FORTUNYO, s/n</t>
  </si>
  <si>
    <t xml:space="preserve">977 41 43 06</t>
  </si>
  <si>
    <t xml:space="preserve">hortdefortunyo@gmail.com</t>
  </si>
  <si>
    <t xml:space="preserve">hortdefortunyo.com/</t>
  </si>
  <si>
    <t xml:space="preserve">LA FIGUEROLA RESORT &amp; SPA</t>
  </si>
  <si>
    <t xml:space="preserve">HT-000873</t>
  </si>
  <si>
    <t xml:space="preserve">CARRETERA MÓRA, KILOMETRO 11, 4 CRTRIERA C44</t>
  </si>
  <si>
    <t xml:space="preserve">977100122</t>
  </si>
  <si>
    <t xml:space="preserve">support@dan.com</t>
  </si>
  <si>
    <t xml:space="preserve">figuerolaresort.com</t>
  </si>
  <si>
    <t xml:space="preserve">HOTEL CENTRE REUS</t>
  </si>
  <si>
    <t xml:space="preserve">HT-000893</t>
  </si>
  <si>
    <t xml:space="preserve">CARRER L'HOSPITAL, 6-8 BAJO</t>
  </si>
  <si>
    <t xml:space="preserve">43201</t>
  </si>
  <si>
    <t xml:space="preserve">REUS</t>
  </si>
  <si>
    <t xml:space="preserve">977126414</t>
  </si>
  <si>
    <t xml:space="preserve">vesnapromociones@gmail.com</t>
  </si>
  <si>
    <t xml:space="preserve">hotelcentrereus.com</t>
  </si>
  <si>
    <t xml:space="preserve">HT-000315</t>
  </si>
  <si>
    <t xml:space="preserve">VIA VIA AUGUSTA, 185 BAJO; HOTEL S. JORDI</t>
  </si>
  <si>
    <t xml:space="preserve">43007</t>
  </si>
  <si>
    <t xml:space="preserve">977207515</t>
  </si>
  <si>
    <t xml:space="preserve">reservas@hotelsantjordi.info</t>
  </si>
  <si>
    <t xml:space="preserve">hotelsantjordi.info</t>
  </si>
  <si>
    <t xml:space="preserve">GAUDI</t>
  </si>
  <si>
    <t xml:space="preserve">HT-000334</t>
  </si>
  <si>
    <t xml:space="preserve">RAVAL ROBUSTER, 49 BAJO; HOTEL GAUDI</t>
  </si>
  <si>
    <t xml:space="preserve">43204</t>
  </si>
  <si>
    <t xml:space="preserve">977345546</t>
  </si>
  <si>
    <t xml:space="preserve">CRISTHER SALOU</t>
  </si>
  <si>
    <t xml:space="preserve">CARRER SALVADOR DALÍ, 10 BAJO; URBANIZACIÓN COBAMAR</t>
  </si>
  <si>
    <t xml:space="preserve">977352024</t>
  </si>
  <si>
    <t xml:space="preserve">cristhersalousl.com</t>
  </si>
  <si>
    <t xml:space="preserve">BEST NEGRESCO</t>
  </si>
  <si>
    <t xml:space="preserve">HT-000504</t>
  </si>
  <si>
    <t xml:space="preserve">CARRER REPLANELLS, 12 14; BAJO; HOTEL NEGRESCO PRINCIPAL</t>
  </si>
  <si>
    <t xml:space="preserve">977370392</t>
  </si>
  <si>
    <t xml:space="preserve">400</t>
  </si>
  <si>
    <t xml:space="preserve">SOL D´OR</t>
  </si>
  <si>
    <t xml:space="preserve">HT-000042</t>
  </si>
  <si>
    <t xml:space="preserve">CAMI EL RACÓ, s/n BAJO(HOTEL TENERIFE PRINCES</t>
  </si>
  <si>
    <t xml:space="preserve">977371000</t>
  </si>
  <si>
    <t xml:space="preserve">soldor@besthotels.es</t>
  </si>
  <si>
    <t xml:space="preserve">325</t>
  </si>
  <si>
    <t xml:space="preserve">AMETLLA MAR HOTEL</t>
  </si>
  <si>
    <t xml:space="preserve">URBANIZACIÓN ROQUES DAURADES, s/n BAJO</t>
  </si>
  <si>
    <t xml:space="preserve">43860</t>
  </si>
  <si>
    <t xml:space="preserve">L'AMETLLA DE MAR</t>
  </si>
  <si>
    <t xml:space="preserve">977457791</t>
  </si>
  <si>
    <t xml:space="preserve">recepcion@hotelametllamar.com</t>
  </si>
  <si>
    <t xml:space="preserve">hotelametllamar.com</t>
  </si>
  <si>
    <t xml:space="preserve">MEDITERRANI BLAU</t>
  </si>
  <si>
    <t xml:space="preserve">HTE-000790</t>
  </si>
  <si>
    <t xml:space="preserve">EUCALIPTUS, 1 URBANIZACIÓN EUCALIPTUS</t>
  </si>
  <si>
    <t xml:space="preserve">977479310</t>
  </si>
  <si>
    <t xml:space="preserve">info@mediterraniblau.com</t>
  </si>
  <si>
    <t xml:space="preserve">mediterraniblau.com</t>
  </si>
  <si>
    <t xml:space="preserve">CLASS VALLS</t>
  </si>
  <si>
    <t xml:space="preserve">HT-000806</t>
  </si>
  <si>
    <t xml:space="preserve">PASSEIG PRESIDENT TARRADELLAS, s/n BAJO</t>
  </si>
  <si>
    <t xml:space="preserve">43800</t>
  </si>
  <si>
    <t xml:space="preserve">VALLS</t>
  </si>
  <si>
    <t xml:space="preserve">977608090</t>
  </si>
  <si>
    <t xml:space="preserve">info@hotelclassvalls.com</t>
  </si>
  <si>
    <t xml:space="preserve">hotelclassvalls.com</t>
  </si>
  <si>
    <t xml:space="preserve">GRAN CLAUSTRE</t>
  </si>
  <si>
    <t xml:space="preserve">HT-000785</t>
  </si>
  <si>
    <t xml:space="preserve">CUP, 2 BAJO</t>
  </si>
  <si>
    <t xml:space="preserve">43893</t>
  </si>
  <si>
    <t xml:space="preserve">ALTAFULLA</t>
  </si>
  <si>
    <t xml:space="preserve">977651557</t>
  </si>
  <si>
    <t xml:space="preserve">reservas@granclaustre.com</t>
  </si>
  <si>
    <t xml:space="preserve">spagranclaustre.com</t>
  </si>
  <si>
    <t xml:space="preserve">HOTEL LLANSOLA</t>
  </si>
  <si>
    <t xml:space="preserve">HTE-000382</t>
  </si>
  <si>
    <t xml:space="preserve">SANT ISIDRE, 98 BAJO</t>
  </si>
  <si>
    <t xml:space="preserve">43540</t>
  </si>
  <si>
    <t xml:space="preserve">SANT CARLES DE LA RÀPITA</t>
  </si>
  <si>
    <t xml:space="preserve">977740014</t>
  </si>
  <si>
    <t xml:space="preserve">hotelllansolasl.com</t>
  </si>
  <si>
    <t xml:space="preserve">HOTEL BALCO DEL PRIORAT</t>
  </si>
  <si>
    <t xml:space="preserve">CARRER BONREPÒS, 18</t>
  </si>
  <si>
    <t xml:space="preserve">43361</t>
  </si>
  <si>
    <t xml:space="preserve">LA MORERA DE MONTSANT</t>
  </si>
  <si>
    <t xml:space="preserve">977827211</t>
  </si>
  <si>
    <t xml:space="preserve">info@hotelbalcodelpriorat.com</t>
  </si>
  <si>
    <t xml:space="preserve">balcodelpriorat.com</t>
  </si>
  <si>
    <t xml:space="preserve">SERCOTEL LA SELVA</t>
  </si>
  <si>
    <t xml:space="preserve">CAMI MOLINS, 10</t>
  </si>
  <si>
    <t xml:space="preserve">info@euromedtravel.com</t>
  </si>
  <si>
    <t xml:space="preserve">sercotellaselva.com</t>
  </si>
  <si>
    <t xml:space="preserve">SERCOTEL REUS PARK</t>
  </si>
  <si>
    <t xml:space="preserve">HT-000885</t>
  </si>
  <si>
    <t xml:space="preserve">CARRER JAUME VIDAL I ALCOVER, 7</t>
  </si>
  <si>
    <t xml:space="preserve">977958173</t>
  </si>
  <si>
    <t xml:space="preserve">SERCOTEL CUNIT SUITES &amp; SPA</t>
  </si>
  <si>
    <t xml:space="preserve">CARRER MAJOR, 34</t>
  </si>
  <si>
    <t xml:space="preserve">43881</t>
  </si>
  <si>
    <t xml:space="preserve">CUNIT</t>
  </si>
  <si>
    <t xml:space="preserve">977976831</t>
  </si>
  <si>
    <t xml:space="preserve">CLA HOSTELEROS S.C.</t>
  </si>
  <si>
    <t xml:space="preserve">MIGUEL IBÁÑEZ, s/n</t>
  </si>
  <si>
    <t xml:space="preserve">978624552</t>
  </si>
  <si>
    <t xml:space="preserve">clahostelerossc.com</t>
  </si>
  <si>
    <t xml:space="preserve">HOTEL MOLINO BAJO</t>
  </si>
  <si>
    <t xml:space="preserve">MOLINO BAJO, s/n PASAJE MOLINO BAJO</t>
  </si>
  <si>
    <t xml:space="preserve">44300</t>
  </si>
  <si>
    <t xml:space="preserve">MONREAL DEL CAMPO</t>
  </si>
  <si>
    <t xml:space="preserve">978639700</t>
  </si>
  <si>
    <t xml:space="preserve">hotelmolinobajo@gmail.com</t>
  </si>
  <si>
    <t xml:space="preserve">hotelmolinobajo.com</t>
  </si>
  <si>
    <t xml:space="preserve">EL MOLINO DE BEZAS</t>
  </si>
  <si>
    <t xml:space="preserve">HORTAL, S-N</t>
  </si>
  <si>
    <t xml:space="preserve">44121</t>
  </si>
  <si>
    <t xml:space="preserve">BEZAS</t>
  </si>
  <si>
    <t xml:space="preserve">978681015</t>
  </si>
  <si>
    <t xml:space="preserve">elmolinodebezas.com</t>
  </si>
  <si>
    <t xml:space="preserve">MONTENIEVE</t>
  </si>
  <si>
    <t xml:space="preserve">CARRETERA VENTA DEL AIRE, 1</t>
  </si>
  <si>
    <t xml:space="preserve">44410</t>
  </si>
  <si>
    <t xml:space="preserve">MOSQUERUELA</t>
  </si>
  <si>
    <t xml:space="preserve">978805123</t>
  </si>
  <si>
    <t xml:space="preserve">hotelmontenievemosqueruela@gmail.com</t>
  </si>
  <si>
    <t xml:space="preserve">hotelmontenieve.net</t>
  </si>
  <si>
    <t xml:space="preserve">CIUDAD DE ALCAÑIZ</t>
  </si>
  <si>
    <t xml:space="preserve">AVENIDA ZARAGOZA, s/n BAJO</t>
  </si>
  <si>
    <t xml:space="preserve">978830732</t>
  </si>
  <si>
    <t xml:space="preserve">HOTEL CASTELLOTE</t>
  </si>
  <si>
    <t xml:space="preserve">PASEO MINA, 15 BAJO</t>
  </si>
  <si>
    <t xml:space="preserve">44560</t>
  </si>
  <si>
    <t xml:space="preserve">978887544</t>
  </si>
  <si>
    <t xml:space="preserve">recepcion@hotelcastellote.com</t>
  </si>
  <si>
    <t xml:space="preserve">hotelcastellote.com</t>
  </si>
  <si>
    <t xml:space="preserve">DCERES ESTANCIAS</t>
  </si>
  <si>
    <t xml:space="preserve">C/ MONASTERIO, s/n</t>
  </si>
  <si>
    <t xml:space="preserve">dceresestancias.com</t>
  </si>
  <si>
    <t xml:space="preserve">AC HOTEL PALENCIA</t>
  </si>
  <si>
    <t xml:space="preserve">AVENIDA CUBA, 25 BAJO; EDIFICIO HOTEL</t>
  </si>
  <si>
    <t xml:space="preserve">34004</t>
  </si>
  <si>
    <t xml:space="preserve">979165701</t>
  </si>
  <si>
    <t xml:space="preserve">acpalencia@ac-hotels.com</t>
  </si>
  <si>
    <t xml:space="preserve">achotelpalencia.com</t>
  </si>
  <si>
    <t xml:space="preserve">SANMARTINA HOTEL</t>
  </si>
  <si>
    <t xml:space="preserve">C/ MEDIO, 14</t>
  </si>
  <si>
    <t xml:space="preserve">34310</t>
  </si>
  <si>
    <t xml:space="preserve">BECERRIL DE CAMPOS</t>
  </si>
  <si>
    <t xml:space="preserve">979182895</t>
  </si>
  <si>
    <t xml:space="preserve">direccion@sanmartinahotel.com</t>
  </si>
  <si>
    <t xml:space="preserve">sanmartinahotel.com</t>
  </si>
  <si>
    <t xml:space="preserve">DON RODRIGO</t>
  </si>
  <si>
    <t xml:space="preserve">C/ LOS GATOS, 1 BAJO</t>
  </si>
  <si>
    <t xml:space="preserve">979706281</t>
  </si>
  <si>
    <t xml:space="preserve">donrodrigo@hotelessuco.com</t>
  </si>
  <si>
    <t xml:space="preserve">hoteldonrodrigo.com</t>
  </si>
  <si>
    <t xml:space="preserve">HOSTAL LA CÁRCEL</t>
  </si>
  <si>
    <t xml:space="preserve">34340</t>
  </si>
  <si>
    <t xml:space="preserve">VILLADA</t>
  </si>
  <si>
    <t xml:space="preserve">979844016</t>
  </si>
  <si>
    <t xml:space="preserve">hostallacrcelsa.com</t>
  </si>
  <si>
    <t xml:space="preserve">EL RINCÓN DE TREFACIO</t>
  </si>
  <si>
    <t xml:space="preserve">CARRETERA SAN CIPRIÁN (ZA-114), 2 BAJO</t>
  </si>
  <si>
    <t xml:space="preserve">49359</t>
  </si>
  <si>
    <t xml:space="preserve">TREFACIO</t>
  </si>
  <si>
    <t xml:space="preserve">980 628 300</t>
  </si>
  <si>
    <t xml:space="preserve">lagodesa@wol.es</t>
  </si>
  <si>
    <t xml:space="preserve">sanabriaturismo.com</t>
  </si>
  <si>
    <t xml:space="preserve">DOÑA URRACA</t>
  </si>
  <si>
    <t xml:space="preserve">PUEBLA DE SANABRIA, 8 BAJO</t>
  </si>
  <si>
    <t xml:space="preserve">49005</t>
  </si>
  <si>
    <t xml:space="preserve">980168800</t>
  </si>
  <si>
    <t xml:space="preserve">recepcion@hoteldonaurraca.es</t>
  </si>
  <si>
    <t xml:space="preserve">hoteldonaurraca.com</t>
  </si>
  <si>
    <t xml:space="preserve">CAÑADA REAL</t>
  </si>
  <si>
    <t xml:space="preserve">CARRETERA MADRID-LA CORUÑA, KILOMETRO 232 BAJO</t>
  </si>
  <si>
    <t xml:space="preserve">49630</t>
  </si>
  <si>
    <t xml:space="preserve">VILLALPANDO</t>
  </si>
  <si>
    <t xml:space="preserve">980667001</t>
  </si>
  <si>
    <t xml:space="preserve">contacto@hotelcanadareal.com</t>
  </si>
  <si>
    <t xml:space="preserve">hotelcanadareal.com</t>
  </si>
  <si>
    <t xml:space="preserve">HOTEL CRISTAL 2</t>
  </si>
  <si>
    <t xml:space="preserve">AVENIDA SAN ROQUE DE AFUERA</t>
  </si>
  <si>
    <t xml:space="preserve">15011</t>
  </si>
  <si>
    <t xml:space="preserve">981148738</t>
  </si>
  <si>
    <t xml:space="preserve">reservas@hoteles-cristal.com</t>
  </si>
  <si>
    <t xml:space="preserve">hoteles-cristal.com</t>
  </si>
  <si>
    <t xml:space="preserve">HOTEL MAR DEL PLATA</t>
  </si>
  <si>
    <t xml:space="preserve">PASEO RONDA, 58</t>
  </si>
  <si>
    <t xml:space="preserve">981257962</t>
  </si>
  <si>
    <t xml:space="preserve">info@hotelmardelplata.es</t>
  </si>
  <si>
    <t xml:space="preserve">hotelmardelplata.es</t>
  </si>
  <si>
    <t xml:space="preserve">HOTEL REAL FERROL CITY EXPRESS</t>
  </si>
  <si>
    <t xml:space="preserve">C/ DOLORES, 11</t>
  </si>
  <si>
    <t xml:space="preserve">15402</t>
  </si>
  <si>
    <t xml:space="preserve">981351586</t>
  </si>
  <si>
    <t xml:space="preserve">reservas@hotelrealferrol.com</t>
  </si>
  <si>
    <t xml:space="preserve">hotelrealferrol.com</t>
  </si>
  <si>
    <t xml:space="preserve">EUROSTARS SAN LÁZARO</t>
  </si>
  <si>
    <t xml:space="preserve">AVENIDA FERNANDO DE CASAS NOVOA, s/n</t>
  </si>
  <si>
    <t xml:space="preserve">981551000</t>
  </si>
  <si>
    <t xml:space="preserve">info@eurostarsnlázaro.com</t>
  </si>
  <si>
    <t xml:space="preserve">HOTEL MIRADOIRO DE BELVIS</t>
  </si>
  <si>
    <t xml:space="preserve">TROMPAS, 5 BAJO</t>
  </si>
  <si>
    <t xml:space="preserve">981554340</t>
  </si>
  <si>
    <t xml:space="preserve">rivasher@miradordebelvis.com</t>
  </si>
  <si>
    <t xml:space="preserve">miradordebelvis.com</t>
  </si>
  <si>
    <t xml:space="preserve">EUROSTARS ARAGUANEY</t>
  </si>
  <si>
    <t xml:space="preserve">RUA ALFREDO BRAÑAS, 5</t>
  </si>
  <si>
    <t xml:space="preserve">981559600</t>
  </si>
  <si>
    <t xml:space="preserve">info@eurostarsaraguaney.com</t>
  </si>
  <si>
    <t xml:space="preserve">HOSPEDERÍA SAN MARTÍN PINARIO</t>
  </si>
  <si>
    <t xml:space="preserve">PRAZA PRAZA INMACULADA, 3 BAJO; EDIFICIO S.MARTINPINARIO</t>
  </si>
  <si>
    <t xml:space="preserve">981560282</t>
  </si>
  <si>
    <t xml:space="preserve">reservas@sanmartinpinario.eu</t>
  </si>
  <si>
    <t xml:space="preserve">sanmartinpinario.eu</t>
  </si>
  <si>
    <t xml:space="preserve">NEST STYLE SANTIAGO</t>
  </si>
  <si>
    <t xml:space="preserve">DOCTOR TEIXEIRO, 15</t>
  </si>
  <si>
    <t xml:space="preserve">981563292</t>
  </si>
  <si>
    <t xml:space="preserve">booking@neststylehotels.com</t>
  </si>
  <si>
    <t xml:space="preserve">neststylehotels.com</t>
  </si>
  <si>
    <t xml:space="preserve">PUERTA DEL CAMINO</t>
  </si>
  <si>
    <t xml:space="preserve">MIGUEL FERRO CAAVEIRO, s/n</t>
  </si>
  <si>
    <t xml:space="preserve">981569405</t>
  </si>
  <si>
    <t xml:space="preserve">info@puertadelcamino.com</t>
  </si>
  <si>
    <t xml:space="preserve">puertadelcamino.com</t>
  </si>
  <si>
    <t xml:space="preserve">HOTEL CONCHEIROS</t>
  </si>
  <si>
    <t xml:space="preserve">RUA OS CONCHEIROS, 46</t>
  </si>
  <si>
    <t xml:space="preserve">981588613</t>
  </si>
  <si>
    <t xml:space="preserve">reservas@hotelconcheiros.com</t>
  </si>
  <si>
    <t xml:space="preserve">hotelconcheiros.com</t>
  </si>
  <si>
    <t xml:space="preserve">EL PESCADOR</t>
  </si>
  <si>
    <t xml:space="preserve">AVENIDA ERNESTO CHE GUEVARA, 81 C</t>
  </si>
  <si>
    <t xml:space="preserve">981639502</t>
  </si>
  <si>
    <t xml:space="preserve">hotel@hotelelpescador.net</t>
  </si>
  <si>
    <t xml:space="preserve">hotelelpescador.net</t>
  </si>
  <si>
    <t xml:space="preserve">RANA 99</t>
  </si>
  <si>
    <t xml:space="preserve">A TORRE DE MARANTES, 12</t>
  </si>
  <si>
    <t xml:space="preserve">15884</t>
  </si>
  <si>
    <t xml:space="preserve">981694571</t>
  </si>
  <si>
    <t xml:space="preserve">info@hotelsanvicente.com</t>
  </si>
  <si>
    <t xml:space="preserve">hotelsanvicente.com</t>
  </si>
  <si>
    <t xml:space="preserve">HOTEL CAMIÑO DO MAR</t>
  </si>
  <si>
    <t xml:space="preserve">LUGAR A CALLE, 18</t>
  </si>
  <si>
    <t xml:space="preserve">15281</t>
  </si>
  <si>
    <t xml:space="preserve">ROIS</t>
  </si>
  <si>
    <t xml:space="preserve">981800898</t>
  </si>
  <si>
    <t xml:space="preserve">info@caminodomar.com</t>
  </si>
  <si>
    <t xml:space="preserve">hotelcamiodomar.com</t>
  </si>
  <si>
    <t xml:space="preserve">VILLA DEL SON</t>
  </si>
  <si>
    <t xml:space="preserve">RUA TRINCHERPE, 11 BAJO</t>
  </si>
  <si>
    <t xml:space="preserve">15970</t>
  </si>
  <si>
    <t xml:space="preserve">PORTO DO SON</t>
  </si>
  <si>
    <t xml:space="preserve">981853437</t>
  </si>
  <si>
    <t xml:space="preserve">hotelvilladeson@yahoo.es</t>
  </si>
  <si>
    <t xml:space="preserve">hotelvilladelson.es</t>
  </si>
  <si>
    <t xml:space="preserve">HOTEL O REMANSIÑO</t>
  </si>
  <si>
    <t xml:space="preserve">RICOBAO, s/n</t>
  </si>
  <si>
    <t xml:space="preserve">27320</t>
  </si>
  <si>
    <t xml:space="preserve">QUIROGA</t>
  </si>
  <si>
    <t xml:space="preserve">982 43 51 68</t>
  </si>
  <si>
    <t xml:space="preserve">info@hoteloremansiño.com</t>
  </si>
  <si>
    <t xml:space="preserve">HOTEL JAVIER MONTERO</t>
  </si>
  <si>
    <t xml:space="preserve">CAMIÑO BARREIRAS, 14</t>
  </si>
  <si>
    <t xml:space="preserve">982 639 600</t>
  </si>
  <si>
    <t xml:space="preserve">info@hrjaviermontero.es</t>
  </si>
  <si>
    <t xml:space="preserve">hrjaviermontero.es/</t>
  </si>
  <si>
    <t xml:space="preserve">HOTEL SANTIAGO SPA</t>
  </si>
  <si>
    <t xml:space="preserve">URBANIZACIÓN BELA VISTA (ESTRADA SANTIAGO), s/n</t>
  </si>
  <si>
    <t xml:space="preserve">27210</t>
  </si>
  <si>
    <t xml:space="preserve">982010101</t>
  </si>
  <si>
    <t xml:space="preserve">hotelsantiago@hotelsantiago-sl.es</t>
  </si>
  <si>
    <t xml:space="preserve">hotelsantiago-sl.es</t>
  </si>
  <si>
    <t xml:space="preserve">BALNEARIO DE LUGO</t>
  </si>
  <si>
    <t xml:space="preserve">BARRIO PUENTE, s/n</t>
  </si>
  <si>
    <t xml:space="preserve">27004</t>
  </si>
  <si>
    <t xml:space="preserve">982221228</t>
  </si>
  <si>
    <t xml:space="preserve">balneario@balneariodelugo.com</t>
  </si>
  <si>
    <t xml:space="preserve">balneariodelugo.com</t>
  </si>
  <si>
    <t xml:space="preserve">EUROSTARS PAZO DE SOBER</t>
  </si>
  <si>
    <t xml:space="preserve">CAMINO PALACIO, s/n</t>
  </si>
  <si>
    <t xml:space="preserve">27460</t>
  </si>
  <si>
    <t xml:space="preserve">SOBER</t>
  </si>
  <si>
    <t xml:space="preserve">982299189</t>
  </si>
  <si>
    <t xml:space="preserve">info@eurostarspazodesober.com</t>
  </si>
  <si>
    <t xml:space="preserve">MAR DE PLATA</t>
  </si>
  <si>
    <t xml:space="preserve">C/ FORMIGUEIROS, 5</t>
  </si>
  <si>
    <t xml:space="preserve">982530724</t>
  </si>
  <si>
    <t xml:space="preserve">reservas@hotelmardeplata.com</t>
  </si>
  <si>
    <t xml:space="preserve">hotelmardeplata.com</t>
  </si>
  <si>
    <t xml:space="preserve">COMPLEXO ALAMEDA</t>
  </si>
  <si>
    <t xml:space="preserve">BARRIO BRIEIRO, 67</t>
  </si>
  <si>
    <t xml:space="preserve">27863</t>
  </si>
  <si>
    <t xml:space="preserve">982551088</t>
  </si>
  <si>
    <t xml:space="preserve">reservas@complexoalameda.com</t>
  </si>
  <si>
    <t xml:space="preserve">complexoalameda.com</t>
  </si>
  <si>
    <t xml:space="preserve">HOTEL ESPAÑA</t>
  </si>
  <si>
    <t xml:space="preserve">RUA VILALBA, 2</t>
  </si>
  <si>
    <t xml:space="preserve">982816062</t>
  </si>
  <si>
    <t xml:space="preserve">hotelespanalugo@hotmail.com</t>
  </si>
  <si>
    <t xml:space="preserve">hotelespanalugo.com</t>
  </si>
  <si>
    <t xml:space="preserve">RIO HORTEGA</t>
  </si>
  <si>
    <t xml:space="preserve">C/ ZANFONA, 12 BAJO; NAVES HEUPREFEN</t>
  </si>
  <si>
    <t xml:space="preserve">47012</t>
  </si>
  <si>
    <t xml:space="preserve">983200203</t>
  </si>
  <si>
    <t xml:space="preserve">reservas@hotelriohortega.com</t>
  </si>
  <si>
    <t xml:space="preserve">hotelriohortega.org</t>
  </si>
  <si>
    <t xml:space="preserve">HOTEL LASA SPORT</t>
  </si>
  <si>
    <t xml:space="preserve">CARRETERA A RUEDA, 187 BAJO; HOTEL LASA SPORT</t>
  </si>
  <si>
    <t xml:space="preserve">47008</t>
  </si>
  <si>
    <t xml:space="preserve">983245444</t>
  </si>
  <si>
    <t xml:space="preserve">reservas@lasasporthotel.com</t>
  </si>
  <si>
    <t xml:space="preserve">lasasporthotel.com/</t>
  </si>
  <si>
    <t xml:space="preserve">HOTEL OLID MELIÀ</t>
  </si>
  <si>
    <t xml:space="preserve">PLAZA SAN MIGUEL, 10 BAJO; HOTEL MELIA</t>
  </si>
  <si>
    <t xml:space="preserve">983357200</t>
  </si>
  <si>
    <t xml:space="preserve">hotelolidmelisl.com</t>
  </si>
  <si>
    <t xml:space="preserve">HOTEL RURAL EMINA</t>
  </si>
  <si>
    <t xml:space="preserve">C/ LA ACEÑA, 6</t>
  </si>
  <si>
    <t xml:space="preserve">983683315</t>
  </si>
  <si>
    <t xml:space="preserve">hotelrural@emina.es</t>
  </si>
  <si>
    <t xml:space="preserve">hotelruralemina.com</t>
  </si>
  <si>
    <t xml:space="preserve">CARRETERA SALAMANCA, s/n FRENTE A CRUZ ROJA</t>
  </si>
  <si>
    <t xml:space="preserve">983770112</t>
  </si>
  <si>
    <t xml:space="preserve">carmen@hotellostoreros.com</t>
  </si>
  <si>
    <t xml:space="preserve">hotellostoreros.com</t>
  </si>
  <si>
    <t xml:space="preserve">LOS TOREROS</t>
  </si>
  <si>
    <t xml:space="preserve">AVENIDA VALLADOLID, 26 BAJO</t>
  </si>
  <si>
    <t xml:space="preserve">983771900</t>
  </si>
  <si>
    <t xml:space="preserve">toreros@hotellostoreros.com</t>
  </si>
  <si>
    <t xml:space="preserve">LOS TOREROS DE TRABANCOS</t>
  </si>
  <si>
    <t xml:space="preserve">CARRETERA SALAMANCA, s/n BAJO</t>
  </si>
  <si>
    <t xml:space="preserve">47511</t>
  </si>
  <si>
    <t xml:space="preserve">SIETE IGLESIAS DE TRABANCOS</t>
  </si>
  <si>
    <t xml:space="preserve">983817105</t>
  </si>
  <si>
    <t xml:space="preserve">trabancos@hotellostoreros.com</t>
  </si>
  <si>
    <t xml:space="preserve">PALACIO DE LA ROSA</t>
  </si>
  <si>
    <t xml:space="preserve">CARRETERA MADRID-LA CORUÑA, KILOMETRO 147</t>
  </si>
  <si>
    <t xml:space="preserve">47493</t>
  </si>
  <si>
    <t xml:space="preserve">SAN VICENTE DEL PALACIO</t>
  </si>
  <si>
    <t xml:space="preserve">983825100</t>
  </si>
  <si>
    <t xml:space="preserve">margarcia658@yahoo.es</t>
  </si>
  <si>
    <t xml:space="preserve">palaciodelarosa.com</t>
  </si>
  <si>
    <t xml:space="preserve">HACIENDA ABASCAL</t>
  </si>
  <si>
    <t xml:space="preserve">CARRETERA VALLADOLID-SORIA, KILOMETRO 321</t>
  </si>
  <si>
    <t xml:space="preserve">47360</t>
  </si>
  <si>
    <t xml:space="preserve">QUINTANILLA DE ARRIBA</t>
  </si>
  <si>
    <t xml:space="preserve">983878700</t>
  </si>
  <si>
    <t xml:space="preserve">haciendaabascal.com</t>
  </si>
  <si>
    <t xml:space="preserve">HOTEL CASTRO REAL</t>
  </si>
  <si>
    <t xml:space="preserve">BERMÚDEZ DE CASTRO, 82</t>
  </si>
  <si>
    <t xml:space="preserve">984081852</t>
  </si>
  <si>
    <t xml:space="preserve">recepcion@hotelcastroreal.com</t>
  </si>
  <si>
    <t xml:space="preserve">hotelcastroreal.com</t>
  </si>
  <si>
    <t xml:space="preserve">SANTA CLARA</t>
  </si>
  <si>
    <t xml:space="preserve">SANTA CLARA, 1</t>
  </si>
  <si>
    <t xml:space="preserve">985087070</t>
  </si>
  <si>
    <t xml:space="preserve">info@hotel-santaclara.es</t>
  </si>
  <si>
    <t xml:space="preserve">hotel-santaclara.es</t>
  </si>
  <si>
    <t xml:space="preserve">HOTEL SANTA CRUZ</t>
  </si>
  <si>
    <t xml:space="preserve">C/ DEL MARQUÉS DE SANTA CRUZ, 6</t>
  </si>
  <si>
    <t xml:space="preserve">985223711</t>
  </si>
  <si>
    <t xml:space="preserve">hotel@santacruzoviedo.com</t>
  </si>
  <si>
    <t xml:space="preserve">santacruzoviedo.com</t>
  </si>
  <si>
    <t xml:space="preserve">HOSTELERIA NOR</t>
  </si>
  <si>
    <t xml:space="preserve">C/ LUIS BRAILLE, 13</t>
  </si>
  <si>
    <t xml:space="preserve">985263926</t>
  </si>
  <si>
    <t xml:space="preserve">hostelerianorsl.com</t>
  </si>
  <si>
    <t xml:space="preserve">SANTA CRUZ II</t>
  </si>
  <si>
    <t xml:space="preserve">PÉREZ DE AYALA, 18 BAJO</t>
  </si>
  <si>
    <t xml:space="preserve">985276240</t>
  </si>
  <si>
    <t xml:space="preserve">HOTEL QUINTA DURO</t>
  </si>
  <si>
    <t xml:space="preserve">CAMINO QUINTAS, 384 BAJO(HOTEL QUINTA DURO)</t>
  </si>
  <si>
    <t xml:space="preserve">985330443</t>
  </si>
  <si>
    <t xml:space="preserve">info@hotelquintaduro.com</t>
  </si>
  <si>
    <t xml:space="preserve">hotelquintaduro.com</t>
  </si>
  <si>
    <t xml:space="preserve">LOS PERALES GIJÓN</t>
  </si>
  <si>
    <t xml:space="preserve">CAMINO PERALES, 271</t>
  </si>
  <si>
    <t xml:space="preserve">985361264</t>
  </si>
  <si>
    <t xml:space="preserve">info@losperalesgijon.com</t>
  </si>
  <si>
    <t xml:space="preserve">losperalesgijon.com</t>
  </si>
  <si>
    <t xml:space="preserve">EL RINCÓN DEL CUERA</t>
  </si>
  <si>
    <t xml:space="preserve">LUGAR EL HOGU, s/n</t>
  </si>
  <si>
    <t xml:space="preserve">985400597</t>
  </si>
  <si>
    <t xml:space="preserve">info@elrincondelcuera.es</t>
  </si>
  <si>
    <t xml:space="preserve">elrincondelcuera.es</t>
  </si>
  <si>
    <t xml:space="preserve">HOTEL LA PALMA DE LLANES</t>
  </si>
  <si>
    <t xml:space="preserve">LUGAR ARQUERA, s/n</t>
  </si>
  <si>
    <t xml:space="preserve">985401726</t>
  </si>
  <si>
    <t xml:space="preserve">info@lapalmadellanes.com</t>
  </si>
  <si>
    <t xml:space="preserve">lapalmadellanes.com</t>
  </si>
  <si>
    <t xml:space="preserve">LA POSADA DE BABEL</t>
  </si>
  <si>
    <t xml:space="preserve">LA PEREDA, s/n BAJO; LOS PASUCOS</t>
  </si>
  <si>
    <t xml:space="preserve">985402525</t>
  </si>
  <si>
    <t xml:space="preserve">info@laposadadebabel.com</t>
  </si>
  <si>
    <t xml:space="preserve">laposadadebabel.com</t>
  </si>
  <si>
    <t xml:space="preserve">HOTEL MIRACIELOS</t>
  </si>
  <si>
    <t xml:space="preserve">CARRETERA PLAYA, s/n PLAYA DE MIRACIELOS</t>
  </si>
  <si>
    <t xml:space="preserve">985402585</t>
  </si>
  <si>
    <t xml:space="preserve">info@hotelmiracielos.com</t>
  </si>
  <si>
    <t xml:space="preserve">hotelmiracielos.com</t>
  </si>
  <si>
    <t xml:space="preserve">HOTEL RURAL ALFOZ DE RONDIELLA</t>
  </si>
  <si>
    <t xml:space="preserve">CARRETERA SANTANDER-OVIEDO, 319 SALIDA</t>
  </si>
  <si>
    <t xml:space="preserve">simasp59@yahoo.es</t>
  </si>
  <si>
    <t xml:space="preserve">hotelruralalfoz.com</t>
  </si>
  <si>
    <t xml:space="preserve">FINCA PORTIZUELO</t>
  </si>
  <si>
    <t xml:space="preserve">CAMI PORTIZUELO, s/n 0 s/n</t>
  </si>
  <si>
    <t xml:space="preserve">985470511</t>
  </si>
  <si>
    <t xml:space="preserve">info@fincaportizuelo.com</t>
  </si>
  <si>
    <t xml:space="preserve">fincaportizuelo.com</t>
  </si>
  <si>
    <t xml:space="preserve">HACIENDA LLAMABUA</t>
  </si>
  <si>
    <t xml:space="preserve">ALDEA MABONA, 1 BAJO</t>
  </si>
  <si>
    <t xml:space="preserve">985474981</t>
  </si>
  <si>
    <t xml:space="preserve">reservas@haciendallamabua.es</t>
  </si>
  <si>
    <t xml:space="preserve">haciendallamabua.es</t>
  </si>
  <si>
    <t xml:space="preserve">LUGAR MIOU, s/n BAJO</t>
  </si>
  <si>
    <t xml:space="preserve">33779</t>
  </si>
  <si>
    <t xml:space="preserve">VEGADEO</t>
  </si>
  <si>
    <t xml:space="preserve">985476757</t>
  </si>
  <si>
    <t xml:space="preserve">hotel@casonatrabadelo.com</t>
  </si>
  <si>
    <t xml:space="preserve">casonatrabadelo.com</t>
  </si>
  <si>
    <t xml:space="preserve">RUTA DE LA PLATA</t>
  </si>
  <si>
    <t xml:space="preserve">C/ VITAL AZA, 6 BAJO(HOTEL RUTA DE LA PLATA</t>
  </si>
  <si>
    <t xml:space="preserve">33630</t>
  </si>
  <si>
    <t xml:space="preserve">LENA</t>
  </si>
  <si>
    <t xml:space="preserve">985497701</t>
  </si>
  <si>
    <t xml:space="preserve">rutadelaplatasl.com</t>
  </si>
  <si>
    <t xml:space="preserve">MONTESOMAO</t>
  </si>
  <si>
    <t xml:space="preserve">BARRIO CADUXOS, 245</t>
  </si>
  <si>
    <t xml:space="preserve">33139</t>
  </si>
  <si>
    <t xml:space="preserve">PRAVIA</t>
  </si>
  <si>
    <t xml:space="preserve">985556488</t>
  </si>
  <si>
    <t xml:space="preserve">info@montesomao.com</t>
  </si>
  <si>
    <t xml:space="preserve">montesomaohotel.com</t>
  </si>
  <si>
    <t xml:space="preserve">HOTEL VILLALEGRE</t>
  </si>
  <si>
    <t xml:space="preserve">C/ SANTA APOLONIA, 60 BAJO</t>
  </si>
  <si>
    <t xml:space="preserve">33403</t>
  </si>
  <si>
    <t xml:space="preserve">985572728</t>
  </si>
  <si>
    <t xml:space="preserve">paulinoa@telecable.es</t>
  </si>
  <si>
    <t xml:space="preserve">hotelvillalegre.com</t>
  </si>
  <si>
    <t xml:space="preserve">ÁLVARO</t>
  </si>
  <si>
    <t xml:space="preserve">AVENIDA SELGAS, s/n BAJO</t>
  </si>
  <si>
    <t xml:space="preserve">985590204</t>
  </si>
  <si>
    <t xml:space="preserve">info@álvaro.com</t>
  </si>
  <si>
    <t xml:space="preserve">aldeadecerecedo.com</t>
  </si>
  <si>
    <t xml:space="preserve">HOTEL LAS GRANDAS</t>
  </si>
  <si>
    <t xml:space="preserve">VISTALEGRE, s/n 0 ASTURIAS</t>
  </si>
  <si>
    <t xml:space="preserve">33948</t>
  </si>
  <si>
    <t xml:space="preserve">SAN MARTÍN DEL REY AURELIO</t>
  </si>
  <si>
    <t xml:space="preserve">985627230</t>
  </si>
  <si>
    <t xml:space="preserve">hotellasgrandas@gmail.com</t>
  </si>
  <si>
    <t xml:space="preserve">hotellasgrandas.com</t>
  </si>
  <si>
    <t xml:space="preserve">PEÑA MAR</t>
  </si>
  <si>
    <t xml:space="preserve">33760</t>
  </si>
  <si>
    <t xml:space="preserve">985635481</t>
  </si>
  <si>
    <t xml:space="preserve">info@eosystem.es</t>
  </si>
  <si>
    <t xml:space="preserve">complejopenamar.com</t>
  </si>
  <si>
    <t xml:space="preserve">LA POSADA DE BARRO</t>
  </si>
  <si>
    <t xml:space="preserve">C/ EL QUESU, 9 BAJO</t>
  </si>
  <si>
    <t xml:space="preserve">33530</t>
  </si>
  <si>
    <t xml:space="preserve">985710489</t>
  </si>
  <si>
    <t xml:space="preserve">laposadadebarro.com</t>
  </si>
  <si>
    <t xml:space="preserve">PEÑA GRANDE</t>
  </si>
  <si>
    <t xml:space="preserve">CARRETERA LEITARIEGOS, 3</t>
  </si>
  <si>
    <t xml:space="preserve">985812066</t>
  </si>
  <si>
    <t xml:space="preserve">info@peñagrande.com</t>
  </si>
  <si>
    <t xml:space="preserve">turismodelnarcea.es</t>
  </si>
  <si>
    <t xml:space="preserve">LA CASILLA</t>
  </si>
  <si>
    <t xml:space="preserve">LIMÉS, 34 BAJO</t>
  </si>
  <si>
    <t xml:space="preserve">33817</t>
  </si>
  <si>
    <t xml:space="preserve">985812680</t>
  </si>
  <si>
    <t xml:space="preserve">enpluralpublicidad@gmail.com</t>
  </si>
  <si>
    <t xml:space="preserve">asturiasturismo.com</t>
  </si>
  <si>
    <t xml:space="preserve">GRAN HOTEL PELAYO</t>
  </si>
  <si>
    <t xml:space="preserve">LUGAR COVADONGA, s/n</t>
  </si>
  <si>
    <t xml:space="preserve">985846061</t>
  </si>
  <si>
    <t xml:space="preserve">direccion@granhotelpelayo.com</t>
  </si>
  <si>
    <t xml:space="preserve">granhotelpelayo.com</t>
  </si>
  <si>
    <t xml:space="preserve">VILLA DE CABRALES</t>
  </si>
  <si>
    <t xml:space="preserve">985846719</t>
  </si>
  <si>
    <t xml:space="preserve">villacabrales@hotmail.com</t>
  </si>
  <si>
    <t xml:space="preserve">villadecabrales.com</t>
  </si>
  <si>
    <t xml:space="preserve">LA CASA DE JUANSABELI</t>
  </si>
  <si>
    <t xml:space="preserve">C/ LAS VEGAS, s/n BAJO</t>
  </si>
  <si>
    <t xml:space="preserve">985846790</t>
  </si>
  <si>
    <t xml:space="preserve">reservas@hoteljuansabeli.com</t>
  </si>
  <si>
    <t xml:space="preserve">hoteljuansabeli.com</t>
  </si>
  <si>
    <t xml:space="preserve">HOTEL COVADONGA</t>
  </si>
  <si>
    <t xml:space="preserve">AVENIDA CASTILLA, 38</t>
  </si>
  <si>
    <t xml:space="preserve">985848135</t>
  </si>
  <si>
    <t xml:space="preserve">info@hotelcovadonga.com</t>
  </si>
  <si>
    <t xml:space="preserve">hotel-covadonga.com</t>
  </si>
  <si>
    <t xml:space="preserve">POSADA LA XUNGLAR</t>
  </si>
  <si>
    <t xml:space="preserve">ISLA, 14 BAJO</t>
  </si>
  <si>
    <t xml:space="preserve">33341</t>
  </si>
  <si>
    <t xml:space="preserve">985852741</t>
  </si>
  <si>
    <t xml:space="preserve">posadalaxunglar.com</t>
  </si>
  <si>
    <t xml:space="preserve">LA RAPOSERA</t>
  </si>
  <si>
    <t xml:space="preserve">RAPOSERA, s/n</t>
  </si>
  <si>
    <t xml:space="preserve">33969</t>
  </si>
  <si>
    <t xml:space="preserve">985853047</t>
  </si>
  <si>
    <t xml:space="preserve">info@hotellaraposera.com</t>
  </si>
  <si>
    <t xml:space="preserve">hotellaraposera.com</t>
  </si>
  <si>
    <t xml:space="preserve">HOTEL LAS VEGAS</t>
  </si>
  <si>
    <t xml:space="preserve">AVENIDA ASTURIAS, 11</t>
  </si>
  <si>
    <t xml:space="preserve">33320</t>
  </si>
  <si>
    <t xml:space="preserve">985856025</t>
  </si>
  <si>
    <t xml:space="preserve">info@lasvegascolunga.com</t>
  </si>
  <si>
    <t xml:space="preserve">lasvegascolunga.com</t>
  </si>
  <si>
    <t xml:space="preserve">HOTEL EL CARMEN</t>
  </si>
  <si>
    <t xml:space="preserve">LA NOZALEDA, s/n BAJO</t>
  </si>
  <si>
    <t xml:space="preserve">33491</t>
  </si>
  <si>
    <t xml:space="preserve">985870314</t>
  </si>
  <si>
    <t xml:space="preserve">info@hoteleselcarmen.com</t>
  </si>
  <si>
    <t xml:space="preserve">hoteleselcarmen.com</t>
  </si>
  <si>
    <t xml:space="preserve">HOTEL EL ANGLIRU</t>
  </si>
  <si>
    <t xml:space="preserve">C/ VENTA, s/n BAJO; RTE LA CASA FABA</t>
  </si>
  <si>
    <t xml:space="preserve">985940223</t>
  </si>
  <si>
    <t xml:space="preserve">central@hoteleslapasera.com</t>
  </si>
  <si>
    <t xml:space="preserve">hoteleslapasera.com</t>
  </si>
  <si>
    <t xml:space="preserve">CASA DE CAMPO</t>
  </si>
  <si>
    <t xml:space="preserve">LUGAR CELORIO, s/n BAJO; CªCOVADONGA</t>
  </si>
  <si>
    <t xml:space="preserve">985940279</t>
  </si>
  <si>
    <t xml:space="preserve">info@hotelcasadecampo.es</t>
  </si>
  <si>
    <t xml:space="preserve">hotelcasadecampo.es</t>
  </si>
  <si>
    <t xml:space="preserve">PEÑA CASTIL</t>
  </si>
  <si>
    <t xml:space="preserve">LUGAR SOTRES, s/n</t>
  </si>
  <si>
    <t xml:space="preserve">985945049</t>
  </si>
  <si>
    <t xml:space="preserve">info@hotelpenacastil.com</t>
  </si>
  <si>
    <t xml:space="preserve">hotelpenacastil.com</t>
  </si>
  <si>
    <t xml:space="preserve">GRAN HOTEL NAGARI BOUTIQUE &amp; SPA</t>
  </si>
  <si>
    <t xml:space="preserve">PRAZA COMPOSTELA, 21 BAJO</t>
  </si>
  <si>
    <t xml:space="preserve">986211111</t>
  </si>
  <si>
    <t xml:space="preserve">info@granhotelnagari.com</t>
  </si>
  <si>
    <t xml:space="preserve">granhotelnagari.com</t>
  </si>
  <si>
    <t xml:space="preserve">B&amp;B HOTEL VIGO</t>
  </si>
  <si>
    <t xml:space="preserve">ALFONSO XIII, 9</t>
  </si>
  <si>
    <t xml:space="preserve">986220220</t>
  </si>
  <si>
    <t xml:space="preserve">hotel.vigo@hotelbb.com</t>
  </si>
  <si>
    <t xml:space="preserve">ANUNCIADA</t>
  </si>
  <si>
    <t xml:space="preserve">VENTURA MISA, 58 BAJO</t>
  </si>
  <si>
    <t xml:space="preserve">986356192</t>
  </si>
  <si>
    <t xml:space="preserve">reservas@hotel-anunciada.com</t>
  </si>
  <si>
    <t xml:space="preserve">hotel-anunciada.com</t>
  </si>
  <si>
    <t xml:space="preserve">TALASO ATLÁNTICO</t>
  </si>
  <si>
    <t xml:space="preserve">MARIÑAS, s/n CABO SILLEIRO</t>
  </si>
  <si>
    <t xml:space="preserve">36309</t>
  </si>
  <si>
    <t xml:space="preserve">OIA</t>
  </si>
  <si>
    <t xml:space="preserve">986385090</t>
  </si>
  <si>
    <t xml:space="preserve">talasoatlantico@talasoatlantico.com</t>
  </si>
  <si>
    <t xml:space="preserve">talasoatlantico.com</t>
  </si>
  <si>
    <t xml:space="preserve">BIENESTAR MOAÑA</t>
  </si>
  <si>
    <t xml:space="preserve">D. DONATO BERNÁRDEZ SOTELO, s/n</t>
  </si>
  <si>
    <t xml:space="preserve">36959</t>
  </si>
  <si>
    <t xml:space="preserve">MOAÑA</t>
  </si>
  <si>
    <t xml:space="preserve">986393176</t>
  </si>
  <si>
    <t xml:space="preserve">hotel@bienestarmoana.com</t>
  </si>
  <si>
    <t xml:space="preserve">bienestarmoaasl.com</t>
  </si>
  <si>
    <t xml:space="preserve">MOTEL AEROPUERTO</t>
  </si>
  <si>
    <t xml:space="preserve">AVENIDA PEINADOR, 124 BAJO (HOTEL)</t>
  </si>
  <si>
    <t xml:space="preserve">986486494</t>
  </si>
  <si>
    <t xml:space="preserve">motel_aeropuerto@hotmail.com</t>
  </si>
  <si>
    <t xml:space="preserve">motelaeropuerto.com</t>
  </si>
  <si>
    <t xml:space="preserve">PLAYA COMPOSTELA</t>
  </si>
  <si>
    <t xml:space="preserve">AVENIDA ROSALÍA DE CASTRO, 138</t>
  </si>
  <si>
    <t xml:space="preserve">36613</t>
  </si>
  <si>
    <t xml:space="preserve">VILAGARCÍA DE AROUSA</t>
  </si>
  <si>
    <t xml:space="preserve">986504010</t>
  </si>
  <si>
    <t xml:space="preserve">reservas@playacompostela.com</t>
  </si>
  <si>
    <t xml:space="preserve">playacompostela.com</t>
  </si>
  <si>
    <t xml:space="preserve">HOTEL RÙSTICO FONTEVERDE</t>
  </si>
  <si>
    <t xml:space="preserve">BERNARDO SAGASTA, 15 BAJO</t>
  </si>
  <si>
    <t xml:space="preserve">986548488</t>
  </si>
  <si>
    <t xml:space="preserve">info@hotelfonteverde.com</t>
  </si>
  <si>
    <t xml:space="preserve">hotelfonteverde.com</t>
  </si>
  <si>
    <t xml:space="preserve">BAÑOS DA BREA</t>
  </si>
  <si>
    <t xml:space="preserve">LUGAR PARADELA, 4 BAJO</t>
  </si>
  <si>
    <t xml:space="preserve">36580</t>
  </si>
  <si>
    <t xml:space="preserve">VILA DE CRUCES</t>
  </si>
  <si>
    <t xml:space="preserve">986583619</t>
  </si>
  <si>
    <t xml:space="preserve">correo@balneariodebrea.com</t>
  </si>
  <si>
    <t xml:space="preserve">balneariodebrea.com</t>
  </si>
  <si>
    <t xml:space="preserve">HOTEL COLON TUY</t>
  </si>
  <si>
    <t xml:space="preserve">COLÓN, 11</t>
  </si>
  <si>
    <t xml:space="preserve">986600223</t>
  </si>
  <si>
    <t xml:space="preserve">info@hotelcolontuy.com</t>
  </si>
  <si>
    <t xml:space="preserve">hotelcolontuysl.com</t>
  </si>
  <si>
    <t xml:space="preserve">HOTEL NOVO MUIÑO</t>
  </si>
  <si>
    <t xml:space="preserve">BAJADA A PRAIA CAMPOSANCOS</t>
  </si>
  <si>
    <t xml:space="preserve">36788</t>
  </si>
  <si>
    <t xml:space="preserve">986627233</t>
  </si>
  <si>
    <t xml:space="preserve">correo@hoteleselmolino.com</t>
  </si>
  <si>
    <t xml:space="preserve">hoteleselmolino.com</t>
  </si>
  <si>
    <t xml:space="preserve">BAJADA PLAYA CAMPOSANCOS, s/n</t>
  </si>
  <si>
    <t xml:space="preserve">986627279</t>
  </si>
  <si>
    <t xml:space="preserve">PUNTA SEAME</t>
  </si>
  <si>
    <t xml:space="preserve">AVENIDA LOUREIROS, 66 PLAYA DE CANELAS</t>
  </si>
  <si>
    <t xml:space="preserve">986690684</t>
  </si>
  <si>
    <t xml:space="preserve">info@hotelpuntaseame.com</t>
  </si>
  <si>
    <t xml:space="preserve">hotelpuntaseame.com</t>
  </si>
  <si>
    <t xml:space="preserve">VIALMAR</t>
  </si>
  <si>
    <t xml:space="preserve">SARAMAGOSO, s/n BAJO(EDIFICIO MOTEL VIALMAR)</t>
  </si>
  <si>
    <t xml:space="preserve">986716015</t>
  </si>
  <si>
    <t xml:space="preserve">info@vialmar.com</t>
  </si>
  <si>
    <t xml:space="preserve">complejovialmar.com</t>
  </si>
  <si>
    <t xml:space="preserve">MOTEL MONTECARLO</t>
  </si>
  <si>
    <t xml:space="preserve">CARRETERA PONTEVEDRA-VILAGARCÍA, 11</t>
  </si>
  <si>
    <t xml:space="preserve">36616</t>
  </si>
  <si>
    <t xml:space="preserve">986716909</t>
  </si>
  <si>
    <t xml:space="preserve">motelesgilydelafuente@clientesbeedigital.es</t>
  </si>
  <si>
    <t xml:space="preserve">motelmontecarlo.com</t>
  </si>
  <si>
    <t xml:space="preserve">HOTEL SAN MARCOS</t>
  </si>
  <si>
    <t xml:space="preserve">RUA BARCA, 16 BAJO</t>
  </si>
  <si>
    <t xml:space="preserve">36638</t>
  </si>
  <si>
    <t xml:space="preserve">RIBADUMIA</t>
  </si>
  <si>
    <t xml:space="preserve">986718462</t>
  </si>
  <si>
    <t xml:space="preserve">reservas@hotel-sanmarcos.com</t>
  </si>
  <si>
    <t xml:space="preserve">hotel-sanmarcos.com</t>
  </si>
  <si>
    <t xml:space="preserve">LOS NARANJOS</t>
  </si>
  <si>
    <t xml:space="preserve">REVOLTA, 9 BAJO</t>
  </si>
  <si>
    <t xml:space="preserve">986743130</t>
  </si>
  <si>
    <t xml:space="preserve">info@hotelosnaranjos.com</t>
  </si>
  <si>
    <t xml:space="preserve">hotelosnaranjos.com</t>
  </si>
  <si>
    <t xml:space="preserve">RUA CORREDOIRA, 84</t>
  </si>
  <si>
    <t xml:space="preserve">36500</t>
  </si>
  <si>
    <t xml:space="preserve">LALÍN</t>
  </si>
  <si>
    <t xml:space="preserve">986783000</t>
  </si>
  <si>
    <t xml:space="preserve">info@villanueva.com</t>
  </si>
  <si>
    <t xml:space="preserve">hotelvillanueva.com</t>
  </si>
  <si>
    <t xml:space="preserve">CARRETERA VALLADOLID, KILOMETRO 320 (N-601)</t>
  </si>
  <si>
    <t xml:space="preserve">24227</t>
  </si>
  <si>
    <t xml:space="preserve">VALDEFRESNO</t>
  </si>
  <si>
    <t xml:space="preserve">987218134</t>
  </si>
  <si>
    <t xml:space="preserve">info@caminoreal.com</t>
  </si>
  <si>
    <t xml:space="preserve">hotelcaminoreal.com</t>
  </si>
  <si>
    <t xml:space="preserve">HOTEL LUIS DE LEÓN</t>
  </si>
  <si>
    <t xml:space="preserve">C/ FRAY LUIS DE LEÓN, 26</t>
  </si>
  <si>
    <t xml:space="preserve">987218820</t>
  </si>
  <si>
    <t xml:space="preserve">luisdeleon@hoteles-silken.com</t>
  </si>
  <si>
    <t xml:space="preserve">hotelluisdeleon.com</t>
  </si>
  <si>
    <t xml:space="preserve">LAS MORERAS</t>
  </si>
  <si>
    <t xml:space="preserve">CARRETERA CABOALLES, 110 BAJO</t>
  </si>
  <si>
    <t xml:space="preserve">24121</t>
  </si>
  <si>
    <t xml:space="preserve">SARIEGOS</t>
  </si>
  <si>
    <t xml:space="preserve">987280796</t>
  </si>
  <si>
    <t xml:space="preserve">info@lasmoreras.com</t>
  </si>
  <si>
    <t xml:space="preserve">hotellasmoreras.com</t>
  </si>
  <si>
    <t xml:space="preserve">HOTEL VALCARCE LEÓN</t>
  </si>
  <si>
    <t xml:space="preserve">CARRETERA LEÓN-BENAVENTE (N-630), KILOMETRO 153</t>
  </si>
  <si>
    <t xml:space="preserve">24231</t>
  </si>
  <si>
    <t xml:space="preserve">ONZONILLA</t>
  </si>
  <si>
    <t xml:space="preserve">987346010</t>
  </si>
  <si>
    <t xml:space="preserve">onzonilla@valcarcehoteles.com</t>
  </si>
  <si>
    <t xml:space="preserve">AVENIDA III</t>
  </si>
  <si>
    <t xml:space="preserve">CARRETERA LEÓN-ASTORGA, KILOMETRO 17 M; 17</t>
  </si>
  <si>
    <t xml:space="preserve">24392</t>
  </si>
  <si>
    <t xml:space="preserve">VILLADANGOS DEL PÁRAMO</t>
  </si>
  <si>
    <t xml:space="preserve">987390081</t>
  </si>
  <si>
    <t xml:space="preserve">info@hotelavenidaiii.com</t>
  </si>
  <si>
    <t xml:space="preserve">hotelavenidaiii.com</t>
  </si>
  <si>
    <t xml:space="preserve">HOTEL CELUISMA PONFERRADA</t>
  </si>
  <si>
    <t xml:space="preserve">RONDA DEL NORTE, 5</t>
  </si>
  <si>
    <t xml:space="preserve">987407102</t>
  </si>
  <si>
    <t xml:space="preserve">celuismaponferrada@celuisma.com</t>
  </si>
  <si>
    <t xml:space="preserve">hotelponferrada.com</t>
  </si>
  <si>
    <t xml:space="preserve">HOTEL MOLINA REAL</t>
  </si>
  <si>
    <t xml:space="preserve">REAL, 27 BAJO</t>
  </si>
  <si>
    <t xml:space="preserve">987453123</t>
  </si>
  <si>
    <t xml:space="preserve">info@hotelmolinareal.com    </t>
  </si>
  <si>
    <t xml:space="preserve">hotelmolinareal.com</t>
  </si>
  <si>
    <t xml:space="preserve">VALCARCE CAMINO DE SANTIAGO</t>
  </si>
  <si>
    <t xml:space="preserve">CARRETERA MADRID-A CORUÑA, s/n BAJO</t>
  </si>
  <si>
    <t xml:space="preserve">24520</t>
  </si>
  <si>
    <t xml:space="preserve">987561334</t>
  </si>
  <si>
    <t xml:space="preserve">hotel@grupovalcarce.com</t>
  </si>
  <si>
    <t xml:space="preserve">ALDA BARRIO HÚMEDO</t>
  </si>
  <si>
    <t xml:space="preserve">C/ LAS CARBAJALAS, 4</t>
  </si>
  <si>
    <t xml:space="preserve">987620052</t>
  </si>
  <si>
    <t xml:space="preserve">barriohumedo@aldahotels.com</t>
  </si>
  <si>
    <t xml:space="preserve">aldabarriohumedo.es</t>
  </si>
  <si>
    <t xml:space="preserve">HOTEL SAN AGUSTIN</t>
  </si>
  <si>
    <t xml:space="preserve">CARRETERA GIJÓN-SEVILLA (N-630), KILOMETRO 198 BAJO</t>
  </si>
  <si>
    <t xml:space="preserve">24235</t>
  </si>
  <si>
    <t xml:space="preserve">VILLAQUEJIDA</t>
  </si>
  <si>
    <t xml:space="preserve">987774142</t>
  </si>
  <si>
    <t xml:space="preserve">hotelsanagustin.com</t>
  </si>
  <si>
    <t xml:space="preserve">ALCAZAR MILMANDA</t>
  </si>
  <si>
    <t xml:space="preserve">SEOANE, 1</t>
  </si>
  <si>
    <t xml:space="preserve">32001</t>
  </si>
  <si>
    <t xml:space="preserve">988109423</t>
  </si>
  <si>
    <t xml:space="preserve">alcazarmilmanda@gmail.com</t>
  </si>
  <si>
    <t xml:space="preserve">alcazarmilmanda.com</t>
  </si>
  <si>
    <t xml:space="preserve">EUROSTARS CATEDRAL</t>
  </si>
  <si>
    <t xml:space="preserve">C/ CÁRCEL BAJA, 11</t>
  </si>
  <si>
    <t xml:space="preserve">info@eurostarscatedral.com</t>
  </si>
  <si>
    <t xml:space="preserve">HOSTAL - RESTAURANTE LIMIA</t>
  </si>
  <si>
    <t xml:space="preserve">ESTRADA N-525, KILOMETRO 216</t>
  </si>
  <si>
    <t xml:space="preserve">32664</t>
  </si>
  <si>
    <t xml:space="preserve">988440247</t>
  </si>
  <si>
    <t xml:space="preserve">limiaallariz@yahoo.es</t>
  </si>
  <si>
    <t xml:space="preserve">restaurantelimia.es</t>
  </si>
  <si>
    <t xml:space="preserve">LA HENERA</t>
  </si>
  <si>
    <t xml:space="preserve">BARRIOS DE COLINA</t>
  </si>
  <si>
    <t xml:space="preserve">manuel@sanjuandeortega.es</t>
  </si>
  <si>
    <t xml:space="preserve">sanjuandeortega.es</t>
  </si>
  <si>
    <t xml:space="preserve">EL XALET DE TAULL</t>
  </si>
  <si>
    <t xml:space="preserve">HL-000754</t>
  </si>
  <si>
    <t xml:space="preserve">COMO, 5</t>
  </si>
  <si>
    <t xml:space="preserve">info@elxaletdetaull.com</t>
  </si>
  <si>
    <t xml:space="preserve">elxaletdetaull.com</t>
  </si>
  <si>
    <t xml:space="preserve">EL MIRADOR DEL SALTO</t>
  </si>
  <si>
    <t xml:space="preserve">C/ IGLESIA VIEJA, 42</t>
  </si>
  <si>
    <t xml:space="preserve">46821</t>
  </si>
  <si>
    <t xml:space="preserve">CHELLA</t>
  </si>
  <si>
    <t xml:space="preserve">miradordelsalto@gmail.com</t>
  </si>
  <si>
    <t xml:space="preserve">miradordelsalto.es</t>
  </si>
  <si>
    <t xml:space="preserve">LA LLOSONA</t>
  </si>
  <si>
    <t xml:space="preserve">LUGAR LA HUERTONA, 2 BAJO</t>
  </si>
  <si>
    <t xml:space="preserve">hotellallosona@gmail.com</t>
  </si>
  <si>
    <t xml:space="preserve">hotellallosona.com</t>
  </si>
  <si>
    <t xml:space="preserve">LA CORTE DE LUGÁS</t>
  </si>
  <si>
    <t xml:space="preserve">LA PEDRERA, 3</t>
  </si>
  <si>
    <t xml:space="preserve">33311</t>
  </si>
  <si>
    <t xml:space="preserve">info@lacortedelugas.com</t>
  </si>
  <si>
    <t xml:space="preserve">lacortedelugas.com</t>
  </si>
  <si>
    <t xml:space="preserve">PARDELA MENORCA</t>
  </si>
  <si>
    <t xml:space="preserve">CARRER CASTELL DE SANT FELIP, 3</t>
  </si>
  <si>
    <t xml:space="preserve"> 690 024 224</t>
  </si>
  <si>
    <t xml:space="preserve">info@pardelamenorca.com</t>
  </si>
  <si>
    <t xml:space="preserve">pardelamenorca.com</t>
  </si>
  <si>
    <t xml:space="preserve">ARISTOY TARIFA</t>
  </si>
  <si>
    <t xml:space="preserve">H/CA/01401</t>
  </si>
  <si>
    <t xml:space="preserve">CALDERÓN DE LA BARCA, 3 BAJO</t>
  </si>
  <si>
    <t xml:space="preserve"> 956 68 31 72</t>
  </si>
  <si>
    <t xml:space="preserve">reservas@aristoytarifa.com</t>
  </si>
  <si>
    <t xml:space="preserve">aristoytarifa.com/</t>
  </si>
  <si>
    <t xml:space="preserve">CH HABITACIONES</t>
  </si>
  <si>
    <t xml:space="preserve">ARZOLA, 3</t>
  </si>
  <si>
    <t xml:space="preserve">ch.habitaciones@gmail.com</t>
  </si>
  <si>
    <t xml:space="preserve">chhabitaciones.com</t>
  </si>
  <si>
    <t xml:space="preserve">CASA RURAL VALOR S.C.</t>
  </si>
  <si>
    <t xml:space="preserve">PLAZA ARBRE, s/n</t>
  </si>
  <si>
    <t xml:space="preserve">03815</t>
  </si>
  <si>
    <t xml:space="preserve">PENÀGUILA</t>
  </si>
  <si>
    <t xml:space="preserve">info@caruralvalorsc.com</t>
  </si>
  <si>
    <t xml:space="preserve">APARTHOTEL OLA BLANCA</t>
  </si>
  <si>
    <t xml:space="preserve">C/ TORREMANZANAS, 6</t>
  </si>
  <si>
    <t xml:space="preserve">info@hotelolablanca.com</t>
  </si>
  <si>
    <t xml:space="preserve">hotelolablanca.com</t>
  </si>
  <si>
    <t xml:space="preserve">MONTE Y MAR</t>
  </si>
  <si>
    <t xml:space="preserve">CARRETERA ISLA, 306 BAJO(BJ LA ISLA)</t>
  </si>
  <si>
    <t xml:space="preserve">hotelmonteymar@yahoo.es</t>
  </si>
  <si>
    <t xml:space="preserve">hotelmonteymar.com</t>
  </si>
  <si>
    <t xml:space="preserve">SAN ANDRÉS, s/n BARCENA DEL MONASTERIO</t>
  </si>
  <si>
    <t xml:space="preserve">info@casonadenandres.com</t>
  </si>
  <si>
    <t xml:space="preserve">sanandreshotel.com</t>
  </si>
  <si>
    <t xml:space="preserve">EL LINAJE DE LOS CINCO SOMBREROS</t>
  </si>
  <si>
    <t xml:space="preserve">NUEVA, 12 CARRETERA AVILA A TOLBAÑOS</t>
  </si>
  <si>
    <t xml:space="preserve">05289</t>
  </si>
  <si>
    <t xml:space="preserve">TOLBAÑOS</t>
  </si>
  <si>
    <t xml:space="preserve">info@ellinajedeloscincosombreros.com</t>
  </si>
  <si>
    <t xml:space="preserve">cincosombreros.com</t>
  </si>
  <si>
    <t xml:space="preserve">CASTILLO DE LUNA</t>
  </si>
  <si>
    <t xml:space="preserve">CARRETERA BADAJOZ, KILOMETRO 35 (CARRETERA EX 110)</t>
  </si>
  <si>
    <t xml:space="preserve">hotelcastillodeluna@hotmail.com</t>
  </si>
  <si>
    <t xml:space="preserve">castillodeluna.com</t>
  </si>
  <si>
    <t xml:space="preserve">COMTAL CENTRE B&amp;B</t>
  </si>
  <si>
    <t xml:space="preserve">COMTE D'URGELL, 109</t>
  </si>
  <si>
    <t xml:space="preserve">comtalcentre@gmail.com</t>
  </si>
  <si>
    <t xml:space="preserve">comtalcentrebb.com</t>
  </si>
  <si>
    <t xml:space="preserve">EL PETIT PALAUET</t>
  </si>
  <si>
    <t xml:space="preserve">ATB-000074</t>
  </si>
  <si>
    <t xml:space="preserve">CARRER SANTÍSSIMA TRINITAT, 20</t>
  </si>
  <si>
    <t xml:space="preserve">petitpalauet@gmail.com</t>
  </si>
  <si>
    <t xml:space="preserve">elpetitpalauet.com</t>
  </si>
  <si>
    <t xml:space="preserve">VANESSA ZORZOLI</t>
  </si>
  <si>
    <t xml:space="preserve">CARRER BRETÓN DE LOS HERREROS, 18 BAJO</t>
  </si>
  <si>
    <t xml:space="preserve">zorzolivane@gmail.com</t>
  </si>
  <si>
    <t xml:space="preserve">vanessazorzoli.com</t>
  </si>
  <si>
    <t xml:space="preserve">LA PRADERA</t>
  </si>
  <si>
    <t xml:space="preserve">SANTANDER, 18</t>
  </si>
  <si>
    <t xml:space="preserve">09572</t>
  </si>
  <si>
    <t xml:space="preserve">VALLE DE VALDEBEZANA</t>
  </si>
  <si>
    <t xml:space="preserve">info@hotellapradera.com</t>
  </si>
  <si>
    <t xml:space="preserve">hotellapradera.com</t>
  </si>
  <si>
    <t xml:space="preserve">LA PARADA DEL CID</t>
  </si>
  <si>
    <t xml:space="preserve">ERA, s/n</t>
  </si>
  <si>
    <t xml:space="preserve">ESPINOSA DE CERVERA</t>
  </si>
  <si>
    <t xml:space="preserve">info@laparadadelcid.com</t>
  </si>
  <si>
    <t xml:space="preserve">laparadadelcid.com</t>
  </si>
  <si>
    <t xml:space="preserve">QUINTA DE CASTRO</t>
  </si>
  <si>
    <t xml:space="preserve">CARRETERA EXTREMADURA, KILOMETRO 76 PARAJE MAÑERO</t>
  </si>
  <si>
    <t xml:space="preserve">quintadelcastro@hotmail.com</t>
  </si>
  <si>
    <t xml:space="preserve">quintadecastro.com</t>
  </si>
  <si>
    <t xml:space="preserve">CASONA DOS LAGOS</t>
  </si>
  <si>
    <t xml:space="preserve">BARRIO TORRE, 147 BAJO</t>
  </si>
  <si>
    <t xml:space="preserve">39690</t>
  </si>
  <si>
    <t xml:space="preserve">VILLAESCUSA</t>
  </si>
  <si>
    <t xml:space="preserve">casonadoslagosvillanueva@hotmail.com</t>
  </si>
  <si>
    <t xml:space="preserve">casonadoslagos.com</t>
  </si>
  <si>
    <t xml:space="preserve">HAND SURF HOSTEL</t>
  </si>
  <si>
    <t xml:space="preserve">C/ USERA, 17</t>
  </si>
  <si>
    <t xml:space="preserve">handsurfhostel@gmail.com</t>
  </si>
  <si>
    <t xml:space="preserve">handsurfhostel.com</t>
  </si>
  <si>
    <t xml:space="preserve">DOÑA MANUELA</t>
  </si>
  <si>
    <t xml:space="preserve">PASEO DEL CARMEN s/n</t>
  </si>
  <si>
    <t xml:space="preserve">info@hoteldemanuela.com</t>
  </si>
  <si>
    <t xml:space="preserve">hoteldemanuela.com</t>
  </si>
  <si>
    <t xml:space="preserve">CASA DE HUESPEDES OLIVETUM COLINA</t>
  </si>
  <si>
    <t xml:space="preserve">CAMINO SAN FERNANDO, 97</t>
  </si>
  <si>
    <t xml:space="preserve">info@olivetum-colina.es</t>
  </si>
  <si>
    <t xml:space="preserve">olivetum-colina.es</t>
  </si>
  <si>
    <t xml:space="preserve">LA CASA DEL VILLAR</t>
  </si>
  <si>
    <t xml:space="preserve">AVENIDA ÁRBOLES, 7 BAJO</t>
  </si>
  <si>
    <t xml:space="preserve">16648</t>
  </si>
  <si>
    <t xml:space="preserve">VILLAR DE LA ENCINA</t>
  </si>
  <si>
    <t xml:space="preserve">info@lacasadelvillar.es</t>
  </si>
  <si>
    <t xml:space="preserve">lacasadelvillar.es</t>
  </si>
  <si>
    <t xml:space="preserve">PENSIÓN SANTA TERESA</t>
  </si>
  <si>
    <t xml:space="preserve">CARRETERA SAN CLEMENTE, 36 18</t>
  </si>
  <si>
    <t xml:space="preserve">16230</t>
  </si>
  <si>
    <t xml:space="preserve">VILLANUEVA DE LA JARA</t>
  </si>
  <si>
    <t xml:space="preserve">info@pensiónntatere.com</t>
  </si>
  <si>
    <t xml:space="preserve">APARTAMENTOS EL TRANCO DEL MAR</t>
  </si>
  <si>
    <t xml:space="preserve">C/ BAJA DEL MAR, 17</t>
  </si>
  <si>
    <t xml:space="preserve">eltrancodelmar@gmail.com</t>
  </si>
  <si>
    <t xml:space="preserve">eltrancodelmar.com</t>
  </si>
  <si>
    <t xml:space="preserve">SHINE ALCAICERÍA</t>
  </si>
  <si>
    <t xml:space="preserve">C/ ZACATÍN, 5</t>
  </si>
  <si>
    <t xml:space="preserve">reservas@saranahotels.com</t>
  </si>
  <si>
    <t xml:space="preserve">shinealcaicera.com</t>
  </si>
  <si>
    <t xml:space="preserve">CAN BENEIT</t>
  </si>
  <si>
    <t xml:space="preserve">CARRER BINIBONA, s/n</t>
  </si>
  <si>
    <t xml:space="preserve">info@canbeneit.com</t>
  </si>
  <si>
    <t xml:space="preserve">hotel-canbeneit.de</t>
  </si>
  <si>
    <t xml:space="preserve">CATALUÑA Y RIOJA</t>
  </si>
  <si>
    <t xml:space="preserve">DUQUESA DE LA VICTORIA, 10</t>
  </si>
  <si>
    <t xml:space="preserve">info@cataluñayrioja.com</t>
  </si>
  <si>
    <t xml:space="preserve">BULABULA FAMARA</t>
  </si>
  <si>
    <t xml:space="preserve">MONTAÑA CLARA, 32</t>
  </si>
  <si>
    <t xml:space="preserve">35558</t>
  </si>
  <si>
    <t xml:space="preserve">holidayinlanzarote@gmail.com</t>
  </si>
  <si>
    <t xml:space="preserve">CASA DO HERDEIRO</t>
  </si>
  <si>
    <t xml:space="preserve">A LOBAGUEIRA, 10</t>
  </si>
  <si>
    <t xml:space="preserve">27528</t>
  </si>
  <si>
    <t xml:space="preserve">CARBALLEDO</t>
  </si>
  <si>
    <t xml:space="preserve">info@casadoherdeiro.com</t>
  </si>
  <si>
    <t xml:space="preserve">casadoherdeiro.com</t>
  </si>
  <si>
    <t xml:space="preserve">DON BENITO</t>
  </si>
  <si>
    <t xml:space="preserve">CARRETERA ALGODONALES-RONDA (A-374), KILOMETRO 26</t>
  </si>
  <si>
    <t xml:space="preserve">info@donbenito.com</t>
  </si>
  <si>
    <t xml:space="preserve">hoteldonbenito.com</t>
  </si>
  <si>
    <t xml:space="preserve">GUADALMAR PLAYA</t>
  </si>
  <si>
    <t xml:space="preserve">C/ MOBY DICK, 2 HABITACIÓN 422</t>
  </si>
  <si>
    <t xml:space="preserve">info@guadalmarplaya.com</t>
  </si>
  <si>
    <t xml:space="preserve">LA POSADA DE CAMPOO</t>
  </si>
  <si>
    <t xml:space="preserve">C/ LAS HUERTAS, s/n</t>
  </si>
  <si>
    <t xml:space="preserve">34811</t>
  </si>
  <si>
    <t xml:space="preserve">POMAR DE VALDIVIA</t>
  </si>
  <si>
    <t xml:space="preserve">info@lapodadecampoo.com</t>
  </si>
  <si>
    <t xml:space="preserve">HOTEL CHAMUIÑAS</t>
  </si>
  <si>
    <t xml:space="preserve">BUEZAS, 9 B</t>
  </si>
  <si>
    <t xml:space="preserve">hotel.chamuinas@gmail.com</t>
  </si>
  <si>
    <t xml:space="preserve">ECOHOTEL LA CORREA</t>
  </si>
  <si>
    <t xml:space="preserve">C/ SAN ANTONIO, 58 BAJO</t>
  </si>
  <si>
    <t xml:space="preserve">hello@talkwithstranger.com</t>
  </si>
  <si>
    <t xml:space="preserve">ecohotelcorrea.com</t>
  </si>
  <si>
    <t xml:space="preserve">EL CAZ DEL MOLINO</t>
  </si>
  <si>
    <t xml:space="preserve">CAZ, 10</t>
  </si>
  <si>
    <t xml:space="preserve">40514</t>
  </si>
  <si>
    <t xml:space="preserve">ctrelcaz@telefonica.net</t>
  </si>
  <si>
    <t xml:space="preserve">CHALET PURA VIDA</t>
  </si>
  <si>
    <t xml:space="preserve">AVENIDA CUBA, 23</t>
  </si>
  <si>
    <t xml:space="preserve">info@chaletpuravida.com</t>
  </si>
  <si>
    <t xml:space="preserve">LA CASA DEL RINCON 2</t>
  </si>
  <si>
    <t xml:space="preserve">C/ QUINTANA, 7 C</t>
  </si>
  <si>
    <t xml:space="preserve">40270</t>
  </si>
  <si>
    <t xml:space="preserve">CARBONERO EL MAYOR</t>
  </si>
  <si>
    <t xml:space="preserve">info@lacadelrincon2.com</t>
  </si>
  <si>
    <t xml:space="preserve">LB LEBRIJA HOTEL</t>
  </si>
  <si>
    <t xml:space="preserve">C/ JUAN PEÑA EL LEBRIJANO, 10</t>
  </si>
  <si>
    <t xml:space="preserve">recepcion@lblebrijahotel.com</t>
  </si>
  <si>
    <t xml:space="preserve">lblebrijahotel.com</t>
  </si>
  <si>
    <t xml:space="preserve">LA CASA DEL MAESTRO</t>
  </si>
  <si>
    <t xml:space="preserve">AVENIDA RAMÓN Y CAJAL, 21</t>
  </si>
  <si>
    <t xml:space="preserve">42294</t>
  </si>
  <si>
    <t xml:space="preserve">TARDELCUENDE</t>
  </si>
  <si>
    <t xml:space="preserve">casadelmaestro21@outlook.com</t>
  </si>
  <si>
    <t xml:space="preserve">casadelmaestro.com</t>
  </si>
  <si>
    <t xml:space="preserve">PINO ALTO</t>
  </si>
  <si>
    <t xml:space="preserve">HT-000643</t>
  </si>
  <si>
    <t xml:space="preserve">AVINGUDA PLATJA CRISTALL (PINO ALTO), 18 BAJO</t>
  </si>
  <si>
    <t xml:space="preserve">43892</t>
  </si>
  <si>
    <t xml:space="preserve">MONT-ROIG DEL CAMP</t>
  </si>
  <si>
    <t xml:space="preserve">info@hotel-pinoalto.com</t>
  </si>
  <si>
    <t xml:space="preserve">hotel-pinoalto.com</t>
  </si>
  <si>
    <t xml:space="preserve">HOTEL DON PELAYO</t>
  </si>
  <si>
    <t xml:space="preserve">HT-000725</t>
  </si>
  <si>
    <t xml:space="preserve">AVINGUDA MOSSÈN JACINT VERDAGUER, 58-62 BAJO; DUPLICADO 58-62</t>
  </si>
  <si>
    <t xml:space="preserve">43720</t>
  </si>
  <si>
    <t xml:space="preserve">L'ARBOÇ</t>
  </si>
  <si>
    <t xml:space="preserve">info@hoteldonpelayo.com</t>
  </si>
  <si>
    <t xml:space="preserve">HOTEL EMPERATRIZ</t>
  </si>
  <si>
    <t xml:space="preserve">PUERTA HUERTA (POLIGONO INSDUSTRIAL LA PICOTA), 2 1</t>
  </si>
  <si>
    <t xml:space="preserve">info@hotelemperatriz.com</t>
  </si>
  <si>
    <t xml:space="preserve">hotelemperatriz.es</t>
  </si>
  <si>
    <t xml:space="preserve">FINCA ECOLOGICA HEREDAD LA BOQUILLA</t>
  </si>
  <si>
    <t xml:space="preserve">CARRETERA MOIXENT, KILOMETRO 10.50</t>
  </si>
  <si>
    <t xml:space="preserve">46811</t>
  </si>
  <si>
    <t xml:space="preserve">ENGUERA</t>
  </si>
  <si>
    <t xml:space="preserve">info@boquilla.com.es</t>
  </si>
  <si>
    <t xml:space="preserve">olivierdexavier.es</t>
  </si>
  <si>
    <t xml:space="preserve">VILLA TIPHARETH</t>
  </si>
  <si>
    <t xml:space="preserve">C/ NARCISOS (URBANIZACIÓN REAL PANORAMA), 151</t>
  </si>
  <si>
    <t xml:space="preserve">471 89 61 10</t>
  </si>
  <si>
    <t xml:space="preserve">info@villatiphareth.com</t>
  </si>
  <si>
    <t xml:space="preserve">villatiphareth.com</t>
  </si>
  <si>
    <t xml:space="preserve">LUGAR DOS DEVAS</t>
  </si>
  <si>
    <t xml:space="preserve">ALDEA CERNALEDA - GODONS, 4</t>
  </si>
  <si>
    <t xml:space="preserve">36873</t>
  </si>
  <si>
    <t xml:space="preserve">COVELO</t>
  </si>
  <si>
    <t xml:space="preserve">600 61 70 01</t>
  </si>
  <si>
    <t xml:space="preserve">reservas.lugadevas@gmail.com</t>
  </si>
  <si>
    <t xml:space="preserve">lugardosdevas.com/</t>
  </si>
  <si>
    <t xml:space="preserve">EL NIDO DE PINARES</t>
  </si>
  <si>
    <t xml:space="preserve">AVENIDA PINAR, 13</t>
  </si>
  <si>
    <t xml:space="preserve">600 632 340</t>
  </si>
  <si>
    <t xml:space="preserve">info@elnidodepinares.es</t>
  </si>
  <si>
    <t xml:space="preserve">elnidodepinares.es</t>
  </si>
  <si>
    <t xml:space="preserve">HOTEL MIAMI ADULTS ONLY</t>
  </si>
  <si>
    <t xml:space="preserve">C/ CASARES (BARRIADA CONCHA DE MÁLAGA), 9</t>
  </si>
  <si>
    <t xml:space="preserve">602 472 471</t>
  </si>
  <si>
    <t xml:space="preserve">hotelmiamilove@gmail.com</t>
  </si>
  <si>
    <t xml:space="preserve">hotelmiamilove.com</t>
  </si>
  <si>
    <t xml:space="preserve">HOTEL PALACIOS</t>
  </si>
  <si>
    <t xml:space="preserve">AVENIDA LEÓN, 69 BAJO</t>
  </si>
  <si>
    <t xml:space="preserve">610 38 32 73</t>
  </si>
  <si>
    <t xml:space="preserve">info@hotelpalacios.com</t>
  </si>
  <si>
    <t xml:space="preserve">hotelpalacios.top/</t>
  </si>
  <si>
    <t xml:space="preserve">CA S´ARADER</t>
  </si>
  <si>
    <t xml:space="preserve">CARRER PORTAL DE LA FONT, 37</t>
  </si>
  <si>
    <t xml:space="preserve">613 011 426</t>
  </si>
  <si>
    <t xml:space="preserve">reservas@hotelcasarader.com</t>
  </si>
  <si>
    <t xml:space="preserve">hotelcasarader.com</t>
  </si>
  <si>
    <t xml:space="preserve">TÍA MARGOT</t>
  </si>
  <si>
    <t xml:space="preserve">C/ MAYOR, 69</t>
  </si>
  <si>
    <t xml:space="preserve">619 366 930</t>
  </si>
  <si>
    <t xml:space="preserve">hoteltiamargot@gmail.com</t>
  </si>
  <si>
    <t xml:space="preserve">hoteltiamargot.com</t>
  </si>
  <si>
    <t xml:space="preserve">MATALEÑAS</t>
  </si>
  <si>
    <t xml:space="preserve">C/ BELLAVISTA, 54 1</t>
  </si>
  <si>
    <t xml:space="preserve">39012</t>
  </si>
  <si>
    <t xml:space="preserve">621 21 15 93</t>
  </si>
  <si>
    <t xml:space="preserve">info@maileapartamentos.com</t>
  </si>
  <si>
    <t xml:space="preserve">hotelmatalenas.es/</t>
  </si>
  <si>
    <t xml:space="preserve">RESTAURACION Y CELEBRACIONES TORREDELCAMPO</t>
  </si>
  <si>
    <t xml:space="preserve">CARRETERA A-316, 62 SALIDA</t>
  </si>
  <si>
    <t xml:space="preserve">630 166 040</t>
  </si>
  <si>
    <t xml:space="preserve">haciendajuncal@gmail.com</t>
  </si>
  <si>
    <t xml:space="preserve">haciendajuncal.com</t>
  </si>
  <si>
    <t xml:space="preserve">MAS FONTANELLES</t>
  </si>
  <si>
    <t xml:space="preserve">CARRETERA BAÑERES, 4</t>
  </si>
  <si>
    <t xml:space="preserve">634 32 73 62</t>
  </si>
  <si>
    <t xml:space="preserve">info@masfontanelles.com</t>
  </si>
  <si>
    <t xml:space="preserve">masfontanelles.com</t>
  </si>
  <si>
    <t xml:space="preserve">HOTEL CAL MART</t>
  </si>
  <si>
    <t xml:space="preserve">CARRER MAJOR, 39</t>
  </si>
  <si>
    <t xml:space="preserve">17539</t>
  </si>
  <si>
    <t xml:space="preserve">GER</t>
  </si>
  <si>
    <t xml:space="preserve">636 371 683</t>
  </si>
  <si>
    <t xml:space="preserve">info@hotelcalmartri.com</t>
  </si>
  <si>
    <t xml:space="preserve">hotelcalmartri.com</t>
  </si>
  <si>
    <t xml:space="preserve">FLOR DE NEU</t>
  </si>
  <si>
    <t xml:space="preserve">HL-000826</t>
  </si>
  <si>
    <t xml:space="preserve">SALENCAR, 3 BAJO</t>
  </si>
  <si>
    <t xml:space="preserve">25520</t>
  </si>
  <si>
    <t xml:space="preserve">EL PONT DE SUERT</t>
  </si>
  <si>
    <t xml:space="preserve">639 069 010</t>
  </si>
  <si>
    <t xml:space="preserve">reserves@hotelflordeneu.com</t>
  </si>
  <si>
    <t xml:space="preserve">hotelflordeneu.com</t>
  </si>
  <si>
    <t xml:space="preserve">HOTEL VILLA SONSIERRA</t>
  </si>
  <si>
    <t xml:space="preserve">ZUMALACÁRREGUI, 29 BAJO</t>
  </si>
  <si>
    <t xml:space="preserve">644 15 21 56</t>
  </si>
  <si>
    <t xml:space="preserve">info@villasonsierra.com</t>
  </si>
  <si>
    <t xml:space="preserve">villasonsierra.com</t>
  </si>
  <si>
    <t xml:space="preserve">PETIT HOTEL ROCAMAR - ADULTS ONLY</t>
  </si>
  <si>
    <t xml:space="preserve">CARRER SANT MATEU, 9</t>
  </si>
  <si>
    <t xml:space="preserve">07579</t>
  </si>
  <si>
    <t xml:space="preserve">646 49 11 23</t>
  </si>
  <si>
    <t xml:space="preserve">petithrocamar@petithrocamar.com</t>
  </si>
  <si>
    <t xml:space="preserve">petithrocamar.com/</t>
  </si>
  <si>
    <t xml:space="preserve">AGUAS DE VIZNAR</t>
  </si>
  <si>
    <t xml:space="preserve">PLACETA LAS ESCOBAS, 1</t>
  </si>
  <si>
    <t xml:space="preserve">647 136 120</t>
  </si>
  <si>
    <t xml:space="preserve">mail@aguasdeviznar.com</t>
  </si>
  <si>
    <t xml:space="preserve">aguasdeviznar.com/</t>
  </si>
  <si>
    <t xml:space="preserve">ENTRERÍOS</t>
  </si>
  <si>
    <t xml:space="preserve">LOS PONTONES, s/n</t>
  </si>
  <si>
    <t xml:space="preserve">33627</t>
  </si>
  <si>
    <t xml:space="preserve">659 310 682</t>
  </si>
  <si>
    <t xml:space="preserve">info@hotelentrerios.com</t>
  </si>
  <si>
    <t xml:space="preserve">hotelentrerios.com</t>
  </si>
  <si>
    <t xml:space="preserve">RINCONADA DE LAS ARRIBES</t>
  </si>
  <si>
    <t xml:space="preserve">JOAQUÍN GONZÁLEZ, 6 BAJO</t>
  </si>
  <si>
    <t xml:space="preserve">669 923 442</t>
  </si>
  <si>
    <t xml:space="preserve">rinconadarribes@gmail.com</t>
  </si>
  <si>
    <t xml:space="preserve">arribesturismo.net</t>
  </si>
  <si>
    <t xml:space="preserve">MASÍA EL MOLINETE</t>
  </si>
  <si>
    <t xml:space="preserve">CAMINO PARTIDA MOLINO DE CLAUDIO, s/n</t>
  </si>
  <si>
    <t xml:space="preserve">44430</t>
  </si>
  <si>
    <t xml:space="preserve">VALBONA</t>
  </si>
  <si>
    <t xml:space="preserve">672 063 519</t>
  </si>
  <si>
    <t xml:space="preserve">info@masiaelmolinete.es</t>
  </si>
  <si>
    <t xml:space="preserve">masiaelmolinete.es</t>
  </si>
  <si>
    <t xml:space="preserve">PARAISO VILLAS</t>
  </si>
  <si>
    <t xml:space="preserve">C/ EL PINQUE, 12</t>
  </si>
  <si>
    <t xml:space="preserve">672 53 70 76</t>
  </si>
  <si>
    <t xml:space="preserve">info@paraisovillas.com</t>
  </si>
  <si>
    <t xml:space="preserve">paraisovillas.net/</t>
  </si>
  <si>
    <t xml:space="preserve">FINCA EL ROMERAL</t>
  </si>
  <si>
    <t xml:space="preserve">POLIGONO INSDUSTRIAL DIEZ, s/n BAJO(PARC 30584</t>
  </si>
  <si>
    <t xml:space="preserve">02690</t>
  </si>
  <si>
    <t xml:space="preserve">ALPERA</t>
  </si>
  <si>
    <t xml:space="preserve">673 019 124</t>
  </si>
  <si>
    <t xml:space="preserve">info@fincaelromeral.com</t>
  </si>
  <si>
    <t xml:space="preserve">fincaelromeral.com</t>
  </si>
  <si>
    <t xml:space="preserve">CORTIJO ESCONDIDO</t>
  </si>
  <si>
    <t xml:space="preserve">CARRETERA ARCOS-ALGAR, KILOMETRO 4, 5</t>
  </si>
  <si>
    <t xml:space="preserve">673 085 687 </t>
  </si>
  <si>
    <t xml:space="preserve">cortijosarcos@gmail.com</t>
  </si>
  <si>
    <t xml:space="preserve">cortijosarcos.com/</t>
  </si>
  <si>
    <t xml:space="preserve">PURPLE DOG SUITES</t>
  </si>
  <si>
    <t xml:space="preserve">C/ ANCHA, 8</t>
  </si>
  <si>
    <t xml:space="preserve">678 40 16 00</t>
  </si>
  <si>
    <t xml:space="preserve">suites@purpledogsuites.es</t>
  </si>
  <si>
    <t xml:space="preserve">purpledogsuites.es</t>
  </si>
  <si>
    <t xml:space="preserve">LA JAYMA DEL ARTE</t>
  </si>
  <si>
    <t xml:space="preserve">C/ BAJA, 3</t>
  </si>
  <si>
    <t xml:space="preserve">22148</t>
  </si>
  <si>
    <t xml:space="preserve">COLUNGO</t>
  </si>
  <si>
    <t xml:space="preserve">679 63 12 46</t>
  </si>
  <si>
    <t xml:space="preserve">patriestebanr@gmail.com</t>
  </si>
  <si>
    <t xml:space="preserve">HOTEL CONSUEGRA</t>
  </si>
  <si>
    <t xml:space="preserve">CARRETERA TOLEDO-ALCÁZAR (C-400), KILOMETRO 58.5</t>
  </si>
  <si>
    <t xml:space="preserve">45700</t>
  </si>
  <si>
    <t xml:space="preserve">CONSUEGRA</t>
  </si>
  <si>
    <t xml:space="preserve">680 634 053</t>
  </si>
  <si>
    <t xml:space="preserve">info@hotelconsuegra.com</t>
  </si>
  <si>
    <t xml:space="preserve">hotelconsuegra.com</t>
  </si>
  <si>
    <t xml:space="preserve">LA PALMERA HOTEL BOUTIQUE</t>
  </si>
  <si>
    <t xml:space="preserve">C/ RAFAEL DÁVILA, 12</t>
  </si>
  <si>
    <t xml:space="preserve">682 33 35 40</t>
  </si>
  <si>
    <t xml:space="preserve">hello@lapalmerahotel.com</t>
  </si>
  <si>
    <t xml:space="preserve">lapalmerahotel.com</t>
  </si>
  <si>
    <t xml:space="preserve">VEINTIUNO</t>
  </si>
  <si>
    <t xml:space="preserve">C/ ESPÍRITU SANTO, 21</t>
  </si>
  <si>
    <t xml:space="preserve">683 369 723</t>
  </si>
  <si>
    <t xml:space="preserve">hello@hotelveintiuno.com</t>
  </si>
  <si>
    <t xml:space="preserve">hotelveintiuno.com</t>
  </si>
  <si>
    <t xml:space="preserve">D´ABELEIRA</t>
  </si>
  <si>
    <t xml:space="preserve">C/ NICANOR DEL CAMPO, 12</t>
  </si>
  <si>
    <t xml:space="preserve">684 63 00 98</t>
  </si>
  <si>
    <t xml:space="preserve">hoteldabeleira@gmail.com</t>
  </si>
  <si>
    <t xml:space="preserve">hoteldabeleira.com</t>
  </si>
  <si>
    <t xml:space="preserve">HOTEL SES 5 CLAUS</t>
  </si>
  <si>
    <t xml:space="preserve">AVINGUDA AVENIDA CAPITÀ NEGRETE, 53</t>
  </si>
  <si>
    <t xml:space="preserve">685 878 268 </t>
  </si>
  <si>
    <t xml:space="preserve">reservas@hotelses5claus.com</t>
  </si>
  <si>
    <t xml:space="preserve">hotelses5claus.com</t>
  </si>
  <si>
    <t xml:space="preserve">OSTAU DERA NHEU</t>
  </si>
  <si>
    <t xml:space="preserve">CARRETERA N-230, s/n</t>
  </si>
  <si>
    <t xml:space="preserve">25540</t>
  </si>
  <si>
    <t xml:space="preserve">LES</t>
  </si>
  <si>
    <t xml:space="preserve">686 411 207</t>
  </si>
  <si>
    <t xml:space="preserve">reservas@ostauderanheu.com</t>
  </si>
  <si>
    <t xml:space="preserve">ostauderanheu.com/</t>
  </si>
  <si>
    <t xml:space="preserve">HOTEL CARAVAN-CINEMA</t>
  </si>
  <si>
    <t xml:space="preserve">C/ CORREO, 11</t>
  </si>
  <si>
    <t xml:space="preserve">688 860 907</t>
  </si>
  <si>
    <t xml:space="preserve">info@caravan-cinema.com</t>
  </si>
  <si>
    <t xml:space="preserve">caravan-cinema.com</t>
  </si>
  <si>
    <t xml:space="preserve">SERRELLA</t>
  </si>
  <si>
    <t xml:space="preserve">AVENIDA ALCOY, 2</t>
  </si>
  <si>
    <t xml:space="preserve">03793</t>
  </si>
  <si>
    <t xml:space="preserve">CASTELL DE CASTELLS</t>
  </si>
  <si>
    <t xml:space="preserve">699 99 10 39</t>
  </si>
  <si>
    <t xml:space="preserve">info@hotel-serrella.com</t>
  </si>
  <si>
    <t xml:space="preserve">hotel-serrella.com</t>
  </si>
  <si>
    <t xml:space="preserve">CONDE TIO MEDINA</t>
  </si>
  <si>
    <t xml:space="preserve">C/ LA ERA, s/n</t>
  </si>
  <si>
    <t xml:space="preserve">38680</t>
  </si>
  <si>
    <t xml:space="preserve">822108294</t>
  </si>
  <si>
    <t xml:space="preserve">hotelcondetiomedina@gmail.com</t>
  </si>
  <si>
    <t xml:space="preserve">condetiomedina.com</t>
  </si>
  <si>
    <t xml:space="preserve">HOTEL DOÑA LUISA</t>
  </si>
  <si>
    <t xml:space="preserve">C/ ALFREDO L. JONES, 29</t>
  </si>
  <si>
    <t xml:space="preserve">828124848</t>
  </si>
  <si>
    <t xml:space="preserve">donaluisa@trujillocastellanos.com</t>
  </si>
  <si>
    <t xml:space="preserve">donaluisahotel.com</t>
  </si>
  <si>
    <t xml:space="preserve">HOTEL LOBBY ROOM SEVILLA</t>
  </si>
  <si>
    <t xml:space="preserve">H/SE/01287</t>
  </si>
  <si>
    <t xml:space="preserve">C/ REYES CATÓLICOS, 23</t>
  </si>
  <si>
    <t xml:space="preserve">854538868</t>
  </si>
  <si>
    <t xml:space="preserve">info@lobbyroomhotel.com</t>
  </si>
  <si>
    <t xml:space="preserve">lobbyroomhotel.com</t>
  </si>
  <si>
    <t xml:space="preserve">HOTEL EL MOLÍ</t>
  </si>
  <si>
    <t xml:space="preserve">CARRER MOLÍ, 5</t>
  </si>
  <si>
    <t xml:space="preserve">865600429</t>
  </si>
  <si>
    <t xml:space="preserve">hotelmolibenidorm@gmail.com</t>
  </si>
  <si>
    <t xml:space="preserve">hotelmolibeach.com</t>
  </si>
  <si>
    <t xml:space="preserve">HOTEL VENTA BAÑOS</t>
  </si>
  <si>
    <t xml:space="preserve">AUTOVIA NOROESTE, s/n SALIDA.8</t>
  </si>
  <si>
    <t xml:space="preserve">30837</t>
  </si>
  <si>
    <t xml:space="preserve">868175444</t>
  </si>
  <si>
    <t xml:space="preserve">hotel@grupobanos.com</t>
  </si>
  <si>
    <t xml:space="preserve">hotelventabaos.com</t>
  </si>
  <si>
    <t xml:space="preserve">OM HOTELS</t>
  </si>
  <si>
    <t xml:space="preserve">CARRETERA CALETA, KILOMETRO 3.5</t>
  </si>
  <si>
    <t xml:space="preserve">871039465</t>
  </si>
  <si>
    <t xml:space="preserve">info@theibizahotels.com</t>
  </si>
  <si>
    <t xml:space="preserve">theibizahotels.com</t>
  </si>
  <si>
    <t xml:space="preserve">OASIS LA CALITA</t>
  </si>
  <si>
    <t xml:space="preserve">CARRER CASTELL, 5 BAJO</t>
  </si>
  <si>
    <t xml:space="preserve">871114190</t>
  </si>
  <si>
    <t xml:space="preserve">info@oasis-lacalita.com</t>
  </si>
  <si>
    <t xml:space="preserve">oasis-lacalita.com</t>
  </si>
  <si>
    <t xml:space="preserve">LLUNA AQUA SOLLER</t>
  </si>
  <si>
    <t xml:space="preserve">CARRER SA LLUNA, 21</t>
  </si>
  <si>
    <t xml:space="preserve">871510000</t>
  </si>
  <si>
    <t xml:space="preserve">booking@llunaaqua.com</t>
  </si>
  <si>
    <t xml:space="preserve">llunaaquahotel.com</t>
  </si>
  <si>
    <t xml:space="preserve">HOTEL CAPI PLAYA</t>
  </si>
  <si>
    <t xml:space="preserve">COSTA BRAVA, 4</t>
  </si>
  <si>
    <t xml:space="preserve">871959068</t>
  </si>
  <si>
    <t xml:space="preserve">info@hotelcapiplaya.com</t>
  </si>
  <si>
    <t xml:space="preserve">hotelcapiplaya.com</t>
  </si>
  <si>
    <t xml:space="preserve">HOTEL CAN DARDER</t>
  </si>
  <si>
    <t xml:space="preserve">HG-002480</t>
  </si>
  <si>
    <t xml:space="preserve">CARRER CAN DARDER, s/n</t>
  </si>
  <si>
    <t xml:space="preserve">LLAGOSTERA</t>
  </si>
  <si>
    <t xml:space="preserve">872011009</t>
  </si>
  <si>
    <t xml:space="preserve">reservas@hotelcandarder.com</t>
  </si>
  <si>
    <t xml:space="preserve">hotelcandarder.com</t>
  </si>
  <si>
    <t xml:space="preserve">BOUTIQUE HOTEL VILLA GALA</t>
  </si>
  <si>
    <t xml:space="preserve">HG-004826</t>
  </si>
  <si>
    <t xml:space="preserve">CARRER SOLITARI, 5</t>
  </si>
  <si>
    <t xml:space="preserve">872228000</t>
  </si>
  <si>
    <t xml:space="preserve">info@hotelvillagala.com</t>
  </si>
  <si>
    <t xml:space="preserve">hotelvillagala.com</t>
  </si>
  <si>
    <t xml:space="preserve">REINA PETRONILA</t>
  </si>
  <si>
    <t xml:space="preserve">AVENIDA ALCALDE RAMÓN SÁINZ DE VARANDA, 2 BAJO</t>
  </si>
  <si>
    <t xml:space="preserve">876541136</t>
  </si>
  <si>
    <t xml:space="preserve">hotelreinapetronila@palafoxhoteles.com</t>
  </si>
  <si>
    <t xml:space="preserve">palafoxhoteles.com</t>
  </si>
  <si>
    <t xml:space="preserve">166</t>
  </si>
  <si>
    <t xml:space="preserve">HIBERUS</t>
  </si>
  <si>
    <t xml:space="preserve">PASEO PUENTES, 2</t>
  </si>
  <si>
    <t xml:space="preserve">50018</t>
  </si>
  <si>
    <t xml:space="preserve">876542008</t>
  </si>
  <si>
    <t xml:space="preserve">hotelhiberus@palafoxhoteles.com</t>
  </si>
  <si>
    <t xml:space="preserve">HOTEL VILAGARCIA</t>
  </si>
  <si>
    <t xml:space="preserve">AVENIDA A MARIÑA, 16</t>
  </si>
  <si>
    <t xml:space="preserve">36600</t>
  </si>
  <si>
    <t xml:space="preserve">886215612</t>
  </si>
  <si>
    <t xml:space="preserve">reservas@hotelvilagarcia.es</t>
  </si>
  <si>
    <t xml:space="preserve">hotelvilagarcia.es</t>
  </si>
  <si>
    <t xml:space="preserve">ALEGRIA SAN JUAN PARK</t>
  </si>
  <si>
    <t xml:space="preserve">HG-001625</t>
  </si>
  <si>
    <t xml:space="preserve">PLAÇA MIL.LENARI, 7 BAJO</t>
  </si>
  <si>
    <t xml:space="preserve">902020947</t>
  </si>
  <si>
    <t xml:space="preserve">bookings@alegria-hotels.com</t>
  </si>
  <si>
    <t xml:space="preserve">alegria-hotels.com</t>
  </si>
  <si>
    <t xml:space="preserve">ALEGRÍA FENALS MAR</t>
  </si>
  <si>
    <t xml:space="preserve">HG-002089</t>
  </si>
  <si>
    <t xml:space="preserve">DOMÈNECH CARLES, 8</t>
  </si>
  <si>
    <t xml:space="preserve">fenalsmar@alegria-hotels.com</t>
  </si>
  <si>
    <t xml:space="preserve">PAGO DEL VICARIO</t>
  </si>
  <si>
    <t xml:space="preserve">CARRETERA PORZUNA, KILOMETRO 16</t>
  </si>
  <si>
    <t xml:space="preserve">902092926</t>
  </si>
  <si>
    <t xml:space="preserve">reservas@pagodelvicario.com</t>
  </si>
  <si>
    <t xml:space="preserve">pagodelvicario.com</t>
  </si>
  <si>
    <t xml:space="preserve">SKY BEL MALLORCA</t>
  </si>
  <si>
    <t xml:space="preserve">C/ BUSTAMANTE, 40</t>
  </si>
  <si>
    <t xml:space="preserve">902100655</t>
  </si>
  <si>
    <t xml:space="preserve">booking@grupobluebay.com</t>
  </si>
  <si>
    <t xml:space="preserve">bluebayresorts.com</t>
  </si>
  <si>
    <t xml:space="preserve">HOTETUR BAHIA FLAMINGO</t>
  </si>
  <si>
    <t xml:space="preserve">C/ LA GAVIOTA, 3</t>
  </si>
  <si>
    <t xml:space="preserve">MAS DE CANICATTI</t>
  </si>
  <si>
    <t xml:space="preserve">C/ PEDRALBA, KILOMETRO 2, 5 BAJO</t>
  </si>
  <si>
    <t xml:space="preserve">VILAMARXANT</t>
  </si>
  <si>
    <t xml:space="preserve">902103892</t>
  </si>
  <si>
    <t xml:space="preserve">info@masdecanicatti.com</t>
  </si>
  <si>
    <t xml:space="preserve">SILKEN RÍO</t>
  </si>
  <si>
    <t xml:space="preserve">AVENIDA REINA VICTORIA, 153</t>
  </si>
  <si>
    <t xml:space="preserve">902404082</t>
  </si>
  <si>
    <t xml:space="preserve">hotel.silkenrio@hoteles-silken.com</t>
  </si>
  <si>
    <t xml:space="preserve">hoteles-silken.com</t>
  </si>
  <si>
    <t xml:space="preserve">SH FLORAZAR</t>
  </si>
  <si>
    <t xml:space="preserve">CARRETERA GOMBALDA, s/n BAJO</t>
  </si>
  <si>
    <t xml:space="preserve">46560</t>
  </si>
  <si>
    <t xml:space="preserve">MASSALFASSAR</t>
  </si>
  <si>
    <t xml:space="preserve">902453015</t>
  </si>
  <si>
    <t xml:space="preserve">florazar@sh-hoteles.com</t>
  </si>
  <si>
    <t xml:space="preserve">hotel-florazar.com</t>
  </si>
  <si>
    <t xml:space="preserve">HOSTERÍA DEL MAR</t>
  </si>
  <si>
    <t xml:space="preserve">AVENIDA PAPA LUNA, 18</t>
  </si>
  <si>
    <t xml:space="preserve">902480600</t>
  </si>
  <si>
    <t xml:space="preserve">reservas@hosteriadelmar.net</t>
  </si>
  <si>
    <t xml:space="preserve">hosteriadelmar.net</t>
  </si>
  <si>
    <t xml:space="preserve">S´ALGAR</t>
  </si>
  <si>
    <t xml:space="preserve">AVINGUDA TERCERA, s/n</t>
  </si>
  <si>
    <t xml:space="preserve">902575268</t>
  </si>
  <si>
    <t xml:space="preserve">salgar@portblue.com</t>
  </si>
  <si>
    <t xml:space="preserve">portbluehotels.com</t>
  </si>
  <si>
    <t xml:space="preserve">GRAN HOTEL CASCADA</t>
  </si>
  <si>
    <t xml:space="preserve">CONSTITUCIÓN, 20</t>
  </si>
  <si>
    <t xml:space="preserve">902930938</t>
  </si>
  <si>
    <t xml:space="preserve">balneario@termaspallares.com</t>
  </si>
  <si>
    <t xml:space="preserve">termaspallares.com</t>
  </si>
  <si>
    <t xml:space="preserve">PARQUE BALNEARIO TERMAS PALLARÉS</t>
  </si>
  <si>
    <t xml:space="preserve">CONSTITUCIÓN, 20 BAJO</t>
  </si>
  <si>
    <t xml:space="preserve">CASA DEL HECHIZO</t>
  </si>
  <si>
    <t xml:space="preserve">CARRETERA TORREIGLESIAS, s/n</t>
  </si>
  <si>
    <t xml:space="preserve">TURÉGANO</t>
  </si>
  <si>
    <t xml:space="preserve">902996274</t>
  </si>
  <si>
    <t xml:space="preserve">info@casadelhechizo.com</t>
  </si>
  <si>
    <t xml:space="preserve">casadelhechizo.com</t>
  </si>
  <si>
    <t xml:space="preserve">NEW POINT MADRID</t>
  </si>
  <si>
    <t xml:space="preserve">C/ LA MONTERA, 43</t>
  </si>
  <si>
    <t xml:space="preserve">910052206</t>
  </si>
  <si>
    <t xml:space="preserve">info@newpointmadrid.com</t>
  </si>
  <si>
    <t xml:space="preserve">newpointmadrid.com</t>
  </si>
  <si>
    <t xml:space="preserve">EUROBUILDING II, LUJO VINTAGE BY ALLO HOUSING</t>
  </si>
  <si>
    <t xml:space="preserve">C/ ORENSE, 69 BAJO; DUPLICADO 32-34</t>
  </si>
  <si>
    <t xml:space="preserve">911549060</t>
  </si>
  <si>
    <t xml:space="preserve">eurobuilding-2.com</t>
  </si>
  <si>
    <t xml:space="preserve">SILKEN TORRE GARDEN MADRID</t>
  </si>
  <si>
    <t xml:space="preserve">AVENIDA INSTITUCIÓN LIBRE DE ENSEÑANZA, 190 BAJO</t>
  </si>
  <si>
    <t xml:space="preserve">913135810</t>
  </si>
  <si>
    <t xml:space="preserve">hotel.torregarden@hoteles-silken.com</t>
  </si>
  <si>
    <t xml:space="preserve">ARDAM HOTELS</t>
  </si>
  <si>
    <t xml:space="preserve">C/ CARTAGENA, 85 BAJO</t>
  </si>
  <si>
    <t xml:space="preserve">913554285</t>
  </si>
  <si>
    <t xml:space="preserve">reservas@hotelcartagena.com</t>
  </si>
  <si>
    <t xml:space="preserve">hotelcartagena.com</t>
  </si>
  <si>
    <t xml:space="preserve">ECHEGARAY, 1 BAJO</t>
  </si>
  <si>
    <t xml:space="preserve">914299551</t>
  </si>
  <si>
    <t xml:space="preserve">recepcion@hotelsantander.com</t>
  </si>
  <si>
    <t xml:space="preserve">hotelsantander.com</t>
  </si>
  <si>
    <t xml:space="preserve">LEONARDO HOTEL MADRID CITY CENTER</t>
  </si>
  <si>
    <t xml:space="preserve">ALBERTO AGUILERA, 18</t>
  </si>
  <si>
    <t xml:space="preserve">914460900</t>
  </si>
  <si>
    <t xml:space="preserve">info.madridcity@leonardo-hotels.com</t>
  </si>
  <si>
    <t xml:space="preserve">leonardo-hotels.es</t>
  </si>
  <si>
    <t xml:space="preserve">DIANA PLUS</t>
  </si>
  <si>
    <t xml:space="preserve">CARRETERA VILLAVERDE-VALLECAS, KILOMETRO 3, 5</t>
  </si>
  <si>
    <t xml:space="preserve">28031</t>
  </si>
  <si>
    <t xml:space="preserve">915072040</t>
  </si>
  <si>
    <t xml:space="preserve">direccion@hoteldianaplus.com</t>
  </si>
  <si>
    <t xml:space="preserve">hoteldianaplus.com</t>
  </si>
  <si>
    <t xml:space="preserve">ECO VÍA LUSITANA</t>
  </si>
  <si>
    <t xml:space="preserve">C/ ANTONIA RODRÍGUEZ SACRISTÁN, 14 BAJO; HOTEL VIA LUSITANA</t>
  </si>
  <si>
    <t xml:space="preserve">28044</t>
  </si>
  <si>
    <t xml:space="preserve">915110380</t>
  </si>
  <si>
    <t xml:space="preserve">ecovialusitana@ecohoteles.com</t>
  </si>
  <si>
    <t xml:space="preserve">ecovialusitana.com</t>
  </si>
  <si>
    <t xml:space="preserve">HOTEL APARTAMENTO MARCENADO</t>
  </si>
  <si>
    <t xml:space="preserve">C/ MARCENADO, 9 BAJO</t>
  </si>
  <si>
    <t xml:space="preserve">915190339</t>
  </si>
  <si>
    <t xml:space="preserve">reservas@hotelmarcenado.com</t>
  </si>
  <si>
    <t xml:space="preserve">hotelmarcenado.com</t>
  </si>
  <si>
    <t xml:space="preserve">BEST WESTERN HOTEL LOS CONDES</t>
  </si>
  <si>
    <t xml:space="preserve">C/ LIBREROS, 7 BAJO; HOTEL LOS CONDES</t>
  </si>
  <si>
    <t xml:space="preserve">915215455</t>
  </si>
  <si>
    <t xml:space="preserve">info@loscondeshotel.com</t>
  </si>
  <si>
    <t xml:space="preserve">loscondeshotel.com</t>
  </si>
  <si>
    <t xml:space="preserve">SAN VICENTE FERRER, 1</t>
  </si>
  <si>
    <t xml:space="preserve">915221455</t>
  </si>
  <si>
    <t xml:space="preserve">info@hotel-tribunal.com</t>
  </si>
  <si>
    <t xml:space="preserve">hotel-tribunal.com</t>
  </si>
  <si>
    <t xml:space="preserve">VICTORIA 4</t>
  </si>
  <si>
    <t xml:space="preserve">VICTORIA, 4</t>
  </si>
  <si>
    <t xml:space="preserve">915238430</t>
  </si>
  <si>
    <t xml:space="preserve">info@hotelvictoria4.com</t>
  </si>
  <si>
    <t xml:space="preserve">hotelvictoria4.com</t>
  </si>
  <si>
    <t xml:space="preserve">HOTEL ACUARIA NEGRESCO</t>
  </si>
  <si>
    <t xml:space="preserve">MESONERO ROMANOS, 12 BAJO</t>
  </si>
  <si>
    <t xml:space="preserve">915238610</t>
  </si>
  <si>
    <t xml:space="preserve">partner-hotels.com</t>
  </si>
  <si>
    <t xml:space="preserve">TRYP WASHINGTON</t>
  </si>
  <si>
    <t xml:space="preserve">GRAN VÍA, 72 BAJO</t>
  </si>
  <si>
    <t xml:space="preserve">915417227</t>
  </si>
  <si>
    <t xml:space="preserve">info@trypwashington.com</t>
  </si>
  <si>
    <t xml:space="preserve">CASON DEL TORMES</t>
  </si>
  <si>
    <t xml:space="preserve">915419746</t>
  </si>
  <si>
    <t xml:space="preserve">hola@casondeltormes.com</t>
  </si>
  <si>
    <t xml:space="preserve">casondeltormes.com</t>
  </si>
  <si>
    <t xml:space="preserve">HOTEL MAYORAZGO</t>
  </si>
  <si>
    <t xml:space="preserve">915472600</t>
  </si>
  <si>
    <t xml:space="preserve">administracion@hotelmayorazgo.com</t>
  </si>
  <si>
    <t xml:space="preserve">hotelmayorazgo.com</t>
  </si>
  <si>
    <t xml:space="preserve">HOTEL EMPERADOR</t>
  </si>
  <si>
    <t xml:space="preserve">C/ GRAN VÍA, 53</t>
  </si>
  <si>
    <t xml:space="preserve">915472800</t>
  </si>
  <si>
    <t xml:space="preserve">hemperador@emperadorhotel.com</t>
  </si>
  <si>
    <t xml:space="preserve">emperadorhotel.com</t>
  </si>
  <si>
    <t xml:space="preserve">HOTEL FRANCISCO I</t>
  </si>
  <si>
    <t xml:space="preserve">AVENIDA MORATALAZ, 178</t>
  </si>
  <si>
    <t xml:space="preserve">28030</t>
  </si>
  <si>
    <t xml:space="preserve">915484314</t>
  </si>
  <si>
    <t xml:space="preserve">info@hotelfrancisco.com</t>
  </si>
  <si>
    <t xml:space="preserve">hotelfrancisco.com</t>
  </si>
  <si>
    <t xml:space="preserve">AC HOTEL CUZCO</t>
  </si>
  <si>
    <t xml:space="preserve">PASEO CASTELLANA, 133 BAJO; HOTEL CUZCO</t>
  </si>
  <si>
    <t xml:space="preserve">915560600</t>
  </si>
  <si>
    <t xml:space="preserve">accuzco@ac-hotels.com</t>
  </si>
  <si>
    <t xml:space="preserve">achotelcuzcosa.com</t>
  </si>
  <si>
    <t xml:space="preserve">HUSA SERRANO ROYAL</t>
  </si>
  <si>
    <t xml:space="preserve">MARQUÉS DE VILLAMEJOR, 8 BAJO</t>
  </si>
  <si>
    <t xml:space="preserve">915761156</t>
  </si>
  <si>
    <t xml:space="preserve">info@huserranoroyal.com</t>
  </si>
  <si>
    <t xml:space="preserve">EXE GETAFE</t>
  </si>
  <si>
    <t xml:space="preserve">C/ CHAMBERLAIN, 1 BAJO; HOTEL</t>
  </si>
  <si>
    <t xml:space="preserve">28905</t>
  </si>
  <si>
    <t xml:space="preserve">916011800</t>
  </si>
  <si>
    <t xml:space="preserve">info@exegetafe.com</t>
  </si>
  <si>
    <t xml:space="preserve">hotelexegetafe.com</t>
  </si>
  <si>
    <t xml:space="preserve">GAUDIUM HOTELES</t>
  </si>
  <si>
    <t xml:space="preserve">C/ MEJÍA LEQUERICA, 10 BAJO; AMERICAN EXPRESS</t>
  </si>
  <si>
    <t xml:space="preserve">916228342</t>
  </si>
  <si>
    <t xml:space="preserve">info@gaudiumhoteles.com</t>
  </si>
  <si>
    <t xml:space="preserve">BOADILLA PALACIO</t>
  </si>
  <si>
    <t xml:space="preserve">PLAZA CONCORDIA (URBANIZACIÓN LOS FRESNOS), s/n BAJO</t>
  </si>
  <si>
    <t xml:space="preserve">28660</t>
  </si>
  <si>
    <t xml:space="preserve">BOADILLA DEL MONTE</t>
  </si>
  <si>
    <t xml:space="preserve">916323520</t>
  </si>
  <si>
    <t xml:space="preserve">PARQUESUR</t>
  </si>
  <si>
    <t xml:space="preserve">AVENIDA GRAN BRETAÑA, s/n</t>
  </si>
  <si>
    <t xml:space="preserve">28916</t>
  </si>
  <si>
    <t xml:space="preserve">916882600</t>
  </si>
  <si>
    <t xml:space="preserve">hotelparquesur@hotelparquesur.com</t>
  </si>
  <si>
    <t xml:space="preserve">hotelparquesur.com</t>
  </si>
  <si>
    <t xml:space="preserve">JOMAIR</t>
  </si>
  <si>
    <t xml:space="preserve">C/ LIMA, 1 80</t>
  </si>
  <si>
    <t xml:space="preserve">28944</t>
  </si>
  <si>
    <t xml:space="preserve">916902393</t>
  </si>
  <si>
    <t xml:space="preserve">reservascastilla@hotmail.com</t>
  </si>
  <si>
    <t xml:space="preserve">hostalcastilla.net</t>
  </si>
  <si>
    <t xml:space="preserve">PRECIADOS</t>
  </si>
  <si>
    <t xml:space="preserve">C/ PRECIADOS, 37 BAJO; LOCAL</t>
  </si>
  <si>
    <t xml:space="preserve">917523937</t>
  </si>
  <si>
    <t xml:space="preserve">preciadoshotel@preciadoshotel.com</t>
  </si>
  <si>
    <t xml:space="preserve">preciadoshotel.com</t>
  </si>
  <si>
    <t xml:space="preserve">CLEMENT BARAJAS</t>
  </si>
  <si>
    <t xml:space="preserve">AVENIDA GENERAL, 43 BAJO</t>
  </si>
  <si>
    <t xml:space="preserve">917528925</t>
  </si>
  <si>
    <t xml:space="preserve">info@clementhoteles.com</t>
  </si>
  <si>
    <t xml:space="preserve">clementhoteles.com</t>
  </si>
  <si>
    <t xml:space="preserve">PASEO CLUB DEPORTIVO (SOMOSAGUAS), 1 BAJO; PARQUE EMPRESARIAL LA FINCA</t>
  </si>
  <si>
    <t xml:space="preserve">917997670</t>
  </si>
  <si>
    <t xml:space="preserve">aclafinca@ac-hotels.com</t>
  </si>
  <si>
    <t xml:space="preserve">achotellafinca.com</t>
  </si>
  <si>
    <t xml:space="preserve">DON ANGEL</t>
  </si>
  <si>
    <t xml:space="preserve">C/ COMADRE, 1 BAJO</t>
  </si>
  <si>
    <t xml:space="preserve">918117310</t>
  </si>
  <si>
    <t xml:space="preserve">info@hoteldonangeli.com</t>
  </si>
  <si>
    <t xml:space="preserve">hoteldonangeli.com</t>
  </si>
  <si>
    <t xml:space="preserve">LA PARADA DEL REY</t>
  </si>
  <si>
    <t xml:space="preserve">AVENIDA MADRID, 16 BAJO</t>
  </si>
  <si>
    <t xml:space="preserve">918449023</t>
  </si>
  <si>
    <t xml:space="preserve">info@laparadadelrey.com</t>
  </si>
  <si>
    <t xml:space="preserve">LIFE</t>
  </si>
  <si>
    <t xml:space="preserve">C/ PIZARRO, 16</t>
  </si>
  <si>
    <t xml:space="preserve">918629651</t>
  </si>
  <si>
    <t xml:space="preserve">info@hotellifemadrid.es</t>
  </si>
  <si>
    <t xml:space="preserve">hotellifemadrid.es</t>
  </si>
  <si>
    <t xml:space="preserve">DON MANUEL</t>
  </si>
  <si>
    <t xml:space="preserve">C/ PRÍNCIPE, 71 BAJO</t>
  </si>
  <si>
    <t xml:space="preserve">918754086</t>
  </si>
  <si>
    <t xml:space="preserve">reservas@donmanuelhotel.com</t>
  </si>
  <si>
    <t xml:space="preserve">donmanuelhotel.com</t>
  </si>
  <si>
    <t xml:space="preserve">HOTEL EL COCHERON</t>
  </si>
  <si>
    <t xml:space="preserve">C/ MONTESINOS, 22 BAJO</t>
  </si>
  <si>
    <t xml:space="preserve">918754350</t>
  </si>
  <si>
    <t xml:space="preserve">hotel@elcocheron1919.com</t>
  </si>
  <si>
    <t xml:space="preserve">elcocheron1919.com</t>
  </si>
  <si>
    <t xml:space="preserve">AB ARGANDA</t>
  </si>
  <si>
    <t xml:space="preserve">AVENIDA MADRID, 47 BAJO</t>
  </si>
  <si>
    <t xml:space="preserve">918757500</t>
  </si>
  <si>
    <t xml:space="preserve">abarganda@ab-hoteles.com</t>
  </si>
  <si>
    <t xml:space="preserve">hotelabarganda.com</t>
  </si>
  <si>
    <t xml:space="preserve">CIUDAD DE ALCALA</t>
  </si>
  <si>
    <t xml:space="preserve">VIA COMPLUTENSE, 22</t>
  </si>
  <si>
    <t xml:space="preserve">918824745</t>
  </si>
  <si>
    <t xml:space="preserve">info@ciudaddealcala.com</t>
  </si>
  <si>
    <t xml:space="preserve">LA POSADA DEL AGUA</t>
  </si>
  <si>
    <t xml:space="preserve">CARRETERA N-403, s/n KILOMETRO 97</t>
  </si>
  <si>
    <t xml:space="preserve">05110</t>
  </si>
  <si>
    <t xml:space="preserve">EL BARRACO</t>
  </si>
  <si>
    <t xml:space="preserve">920 281 045</t>
  </si>
  <si>
    <t xml:space="preserve">info@posadadelagua.com</t>
  </si>
  <si>
    <t xml:space="preserve">posadadelagua.com/</t>
  </si>
  <si>
    <t xml:space="preserve">HOTEL PALACIO DE LOS VELADA</t>
  </si>
  <si>
    <t xml:space="preserve">PLAZA CATEDRAL, 10 OFICINA TURISMO JCY</t>
  </si>
  <si>
    <t xml:space="preserve">920227887</t>
  </si>
  <si>
    <t xml:space="preserve">olivaj@veladahoteles.com</t>
  </si>
  <si>
    <t xml:space="preserve">hotelesvelada.com/</t>
  </si>
  <si>
    <t xml:space="preserve">CTR ALTOGREDOS</t>
  </si>
  <si>
    <t xml:space="preserve">CARRETERA PLATAFORMA, s/n</t>
  </si>
  <si>
    <t xml:space="preserve">05634</t>
  </si>
  <si>
    <t xml:space="preserve">HOYOS DEL ESPINO</t>
  </si>
  <si>
    <t xml:space="preserve">920255555</t>
  </si>
  <si>
    <t xml:space="preserve">mtveneros@gmail.com</t>
  </si>
  <si>
    <t xml:space="preserve">altogredos-ctr.com</t>
  </si>
  <si>
    <t xml:space="preserve">HOTEL GARABATOS</t>
  </si>
  <si>
    <t xml:space="preserve">CARRETERA AV-941 KILOMETRO 12</t>
  </si>
  <si>
    <t xml:space="preserve">920348298</t>
  </si>
  <si>
    <t xml:space="preserve">hotelgarabatos@hotmail.com</t>
  </si>
  <si>
    <t xml:space="preserve">hotelgarabatos.net</t>
  </si>
  <si>
    <t xml:space="preserve">GARABATOS</t>
  </si>
  <si>
    <t xml:space="preserve">CARRETERA VENTA DEL OBISPO (AV-941), KILOMETRO 12</t>
  </si>
  <si>
    <t xml:space="preserve">hotelgarabatos.com</t>
  </si>
  <si>
    <t xml:space="preserve">HOTEL EL MILANO REAL</t>
  </si>
  <si>
    <t xml:space="preserve">C/ DEL EL TOLEO, 2 BAJO</t>
  </si>
  <si>
    <t xml:space="preserve">920349108</t>
  </si>
  <si>
    <t xml:space="preserve">info@elmilanoreal.com</t>
  </si>
  <si>
    <t xml:space="preserve">cafeteriadrakar.es</t>
  </si>
  <si>
    <t xml:space="preserve">LOS CASTAÑUELOS</t>
  </si>
  <si>
    <t xml:space="preserve">CASTAÑUELOS, 1</t>
  </si>
  <si>
    <t xml:space="preserve">920380684</t>
  </si>
  <si>
    <t xml:space="preserve">info@loscastanuelos.com</t>
  </si>
  <si>
    <t xml:space="preserve">loscastanuelos.com</t>
  </si>
  <si>
    <t xml:space="preserve">HOTEL SIRENAS</t>
  </si>
  <si>
    <t xml:space="preserve">JUAN BRAVO, 31</t>
  </si>
  <si>
    <t xml:space="preserve">921462663</t>
  </si>
  <si>
    <t xml:space="preserve">hotelsirenassl.com</t>
  </si>
  <si>
    <t xml:space="preserve">HOTEL VADO EL DURATÓN</t>
  </si>
  <si>
    <t xml:space="preserve">SANTOS JUSTO Y PASTOR, 10 BAJO</t>
  </si>
  <si>
    <t xml:space="preserve">921540813</t>
  </si>
  <si>
    <t xml:space="preserve">reservas@vadodelduraton.com</t>
  </si>
  <si>
    <t xml:space="preserve">vadodelduraton.com</t>
  </si>
  <si>
    <t xml:space="preserve">BOUTIQUE SAN ROQUE</t>
  </si>
  <si>
    <t xml:space="preserve">C/ ESTEBAN DE PONTE, 32</t>
  </si>
  <si>
    <t xml:space="preserve">38450</t>
  </si>
  <si>
    <t xml:space="preserve">GARACHICO</t>
  </si>
  <si>
    <t xml:space="preserve">922133435</t>
  </si>
  <si>
    <t xml:space="preserve">info@hotelsanroque.com</t>
  </si>
  <si>
    <t xml:space="preserve">hotelsanroque.com/</t>
  </si>
  <si>
    <t xml:space="preserve">SILKEN ATLANTIDA SANTA CRUZ</t>
  </si>
  <si>
    <t xml:space="preserve">AVENIDA TRES DE MAYO, s/n BAJO; HOTEL</t>
  </si>
  <si>
    <t xml:space="preserve">922294500</t>
  </si>
  <si>
    <t xml:space="preserve">reservas@hoteles-silken.com</t>
  </si>
  <si>
    <t xml:space="preserve">hotelatlantida.com</t>
  </si>
  <si>
    <t xml:space="preserve">1120</t>
  </si>
  <si>
    <t xml:space="preserve">HOTEL BEATRIZ ATLANTIS &amp; SPA</t>
  </si>
  <si>
    <t xml:space="preserve">AVENIDA VENEZUELA, 15 BAJO</t>
  </si>
  <si>
    <t xml:space="preserve">922374545</t>
  </si>
  <si>
    <t xml:space="preserve">beatriztoledo@beatrizhoteles.com</t>
  </si>
  <si>
    <t xml:space="preserve">beatrizhoteles.com</t>
  </si>
  <si>
    <t xml:space="preserve">289</t>
  </si>
  <si>
    <t xml:space="preserve">CHIMISAY</t>
  </si>
  <si>
    <t xml:space="preserve">C/ AGUSTÍN DE BETHENCOURT, 14</t>
  </si>
  <si>
    <t xml:space="preserve">922383599</t>
  </si>
  <si>
    <t xml:space="preserve">info@hotel-chimisay.com</t>
  </si>
  <si>
    <t xml:space="preserve">hotel-chimisay.com</t>
  </si>
  <si>
    <t xml:space="preserve">SOL PUERTO PLAYA</t>
  </si>
  <si>
    <t xml:space="preserve">AVENIDA JOSÉ MARÍA DEL CAMPO LLARENA, 2 BAJO; HOTEL</t>
  </si>
  <si>
    <t xml:space="preserve">922384151</t>
  </si>
  <si>
    <t xml:space="preserve">sol.puerto.playa@solmelia.com</t>
  </si>
  <si>
    <t xml:space="preserve">solpuertoplaya.com</t>
  </si>
  <si>
    <t xml:space="preserve">PARQUE SAN ANTONIO</t>
  </si>
  <si>
    <t xml:space="preserve">CARRETERA PUERTO LA CRUZ-LAS ARENAS, 51 BAJO; HOTEL PARQUE SAN AN</t>
  </si>
  <si>
    <t xml:space="preserve">922384152</t>
  </si>
  <si>
    <t xml:space="preserve">info@parquenantonio.com</t>
  </si>
  <si>
    <t xml:space="preserve">HOTEL ANDREAS</t>
  </si>
  <si>
    <t xml:space="preserve">C/ VALLE MENENDEZ, 6 BAJO(HOTEL ANDREA)</t>
  </si>
  <si>
    <t xml:space="preserve">922709930</t>
  </si>
  <si>
    <t xml:space="preserve">hotelvillalba@hotelesreveron.com</t>
  </si>
  <si>
    <t xml:space="preserve">hotelesreveron.com</t>
  </si>
  <si>
    <t xml:space="preserve">FONDA CENTRAL</t>
  </si>
  <si>
    <t xml:space="preserve">C/ GRANDE, 26 A; BAJO</t>
  </si>
  <si>
    <t xml:space="preserve">922711887</t>
  </si>
  <si>
    <t xml:space="preserve">fondacentral@gmail.com</t>
  </si>
  <si>
    <t xml:space="preserve">fondacentralsl.com</t>
  </si>
  <si>
    <t xml:space="preserve">FAÑABÉ COSTA SUR</t>
  </si>
  <si>
    <t xml:space="preserve">AVENIDA BRUSELAS, 13 BAJO</t>
  </si>
  <si>
    <t xml:space="preserve">922712900</t>
  </si>
  <si>
    <t xml:space="preserve">reservas@fanabecostasur.com</t>
  </si>
  <si>
    <t xml:space="preserve">fanabecostasur.com</t>
  </si>
  <si>
    <t xml:space="preserve">M&amp;D GROUP MAX CAR</t>
  </si>
  <si>
    <t xml:space="preserve">C/ LISBOA, 38 BAJO</t>
  </si>
  <si>
    <t xml:space="preserve">922713650</t>
  </si>
  <si>
    <t xml:space="preserve">info@m&amp;dgroupmaxcar.com</t>
  </si>
  <si>
    <t xml:space="preserve">HOVIMA ATLANTIS</t>
  </si>
  <si>
    <t xml:space="preserve">APARTAMENTOS COLÓN, s/n 0 SANTA CRUZ DE TENERIFE</t>
  </si>
  <si>
    <t xml:space="preserve">922715408</t>
  </si>
  <si>
    <t xml:space="preserve">info@hovima-hotels.com</t>
  </si>
  <si>
    <t xml:space="preserve">hovimaatlantis.com</t>
  </si>
  <si>
    <t xml:space="preserve">ALTAMIRA</t>
  </si>
  <si>
    <t xml:space="preserve">C/ EL BERIL, s/n BAJO(HOTEL ALTAMIRA)</t>
  </si>
  <si>
    <t xml:space="preserve">922719046</t>
  </si>
  <si>
    <t xml:space="preserve">cv@hovima-hotels.com</t>
  </si>
  <si>
    <t xml:space="preserve">hovimaaltamira.com</t>
  </si>
  <si>
    <t xml:space="preserve">BAHIA PRINCIPE</t>
  </si>
  <si>
    <t xml:space="preserve">C/ IDAFE, s/n URBANIZACIÓN PLAYA PARAISO-ARMEÑIME</t>
  </si>
  <si>
    <t xml:space="preserve">info.costaadeje@bahia-principe.com</t>
  </si>
  <si>
    <t xml:space="preserve">bahia-principe.com</t>
  </si>
  <si>
    <t xml:space="preserve">478</t>
  </si>
  <si>
    <t xml:space="preserve">BAHÍA PRINCIPE COSTA ADEJE</t>
  </si>
  <si>
    <t xml:space="preserve">LUGAR EL PUERTITO, s/n PUERTITO</t>
  </si>
  <si>
    <t xml:space="preserve">480</t>
  </si>
  <si>
    <t xml:space="preserve">TENBEL ALBORADA</t>
  </si>
  <si>
    <t xml:space="preserve">AVENIDA JOSÉ ANTONIO TAVÍO, s/n BAJO(ADMON.)</t>
  </si>
  <si>
    <t xml:space="preserve">922731920</t>
  </si>
  <si>
    <t xml:space="preserve">info@tenbelalborada.com</t>
  </si>
  <si>
    <t xml:space="preserve">SANTA BARBARA GOLF AND OCEAN CLUB</t>
  </si>
  <si>
    <t xml:space="preserve">AVENIDA ATLÁNTICO, s/n BAJO(PAR A-11 SUNSET VIEW</t>
  </si>
  <si>
    <t xml:space="preserve">922738032</t>
  </si>
  <si>
    <t xml:space="preserve">santabarbararesort@diamondresorts.com</t>
  </si>
  <si>
    <t xml:space="preserve">diamondresorts.com</t>
  </si>
  <si>
    <t xml:space="preserve">HARD ROCK HOTEL TENERIFE</t>
  </si>
  <si>
    <t xml:space="preserve">AVENIDA ADEJE 300, 5</t>
  </si>
  <si>
    <t xml:space="preserve">922741700</t>
  </si>
  <si>
    <t xml:space="preserve">info@hrhtenerife.com</t>
  </si>
  <si>
    <t xml:space="preserve">hardrockhotels.com</t>
  </si>
  <si>
    <t xml:space="preserve">624</t>
  </si>
  <si>
    <t xml:space="preserve">MAROLA PORTOSÍN</t>
  </si>
  <si>
    <t xml:space="preserve">AVENIDA ANTONIO DOMÍNGUEZ, 20 BAJO; APARTAMENTO PORTOSIN</t>
  </si>
  <si>
    <t xml:space="preserve">922752176</t>
  </si>
  <si>
    <t xml:space="preserve">info@marolaportosín.com</t>
  </si>
  <si>
    <t xml:space="preserve">REVERON PLAZA</t>
  </si>
  <si>
    <t xml:space="preserve">AVENIDA PLAYEROS, 26 ANTES C/ GENERAL FRANCO</t>
  </si>
  <si>
    <t xml:space="preserve">922757120</t>
  </si>
  <si>
    <t xml:space="preserve">reservas@reveronhotels.com</t>
  </si>
  <si>
    <t xml:space="preserve">MARCO ANTONIO PALACE</t>
  </si>
  <si>
    <t xml:space="preserve">info@senderosdeabona.es</t>
  </si>
  <si>
    <t xml:space="preserve">senderosdeabona.es</t>
  </si>
  <si>
    <t xml:space="preserve">C/ VENEZUELA, s/n -B; 11</t>
  </si>
  <si>
    <t xml:space="preserve">922787417</t>
  </si>
  <si>
    <t xml:space="preserve">C/ EL DRAGO, 1</t>
  </si>
  <si>
    <t xml:space="preserve">922790055</t>
  </si>
  <si>
    <t xml:space="preserve">HOTEL ANDREA</t>
  </si>
  <si>
    <t xml:space="preserve">C/ VALLE MENENDEZ, s/n BAJO</t>
  </si>
  <si>
    <t xml:space="preserve">922790600</t>
  </si>
  <si>
    <t xml:space="preserve">HOTEL SAN AGUSTÍN</t>
  </si>
  <si>
    <t xml:space="preserve">C/ SAN AGUSTÍN, 18 BAJO</t>
  </si>
  <si>
    <t xml:space="preserve">922813194</t>
  </si>
  <si>
    <t xml:space="preserve">info@hotelsanagustin.es</t>
  </si>
  <si>
    <t xml:space="preserve">hotelsanagustin.es</t>
  </si>
  <si>
    <t xml:space="preserve">HÉRCULES, 11 BAJO</t>
  </si>
  <si>
    <t xml:space="preserve">922816509</t>
  </si>
  <si>
    <t xml:space="preserve">info@sanmarcos-hotel.es</t>
  </si>
  <si>
    <t xml:space="preserve">sanmarcos-hotel.es</t>
  </si>
  <si>
    <t xml:space="preserve">ROYAL SUN</t>
  </si>
  <si>
    <t xml:space="preserve">C/ GERANIO, 16 BAJO; EDIFICIO ROYAL SUN</t>
  </si>
  <si>
    <t xml:space="preserve">922862802</t>
  </si>
  <si>
    <t xml:space="preserve">administracion@royalsunresort.com</t>
  </si>
  <si>
    <t xml:space="preserve">royalsunresort.com</t>
  </si>
  <si>
    <t xml:space="preserve">HOTEL GARAJONAY</t>
  </si>
  <si>
    <t xml:space="preserve">C/ RUIZ DE PADRÓN, 17 BAJO</t>
  </si>
  <si>
    <t xml:space="preserve">922871516</t>
  </si>
  <si>
    <t xml:space="preserve">info@hotelgarajonay.com</t>
  </si>
  <si>
    <t xml:space="preserve">SILKEN RONA DALBA</t>
  </si>
  <si>
    <t xml:space="preserve">PLAZA SAN JUAN BAUTISTA, 12</t>
  </si>
  <si>
    <t xml:space="preserve">923263232</t>
  </si>
  <si>
    <t xml:space="preserve">hronadalba@hoteles-silken.com</t>
  </si>
  <si>
    <t xml:space="preserve">hotelronadalba.com</t>
  </si>
  <si>
    <t xml:space="preserve">HOTEL DOÑA BRÍGIDA ¿ SALAMANCA FORUM</t>
  </si>
  <si>
    <t xml:space="preserve">AVENIDA RÍO TORMES, s/n</t>
  </si>
  <si>
    <t xml:space="preserve">37185</t>
  </si>
  <si>
    <t xml:space="preserve">VILLAMAYOR</t>
  </si>
  <si>
    <t xml:space="preserve">923337020</t>
  </si>
  <si>
    <t xml:space="preserve">reservas@salamancaforumresort.com</t>
  </si>
  <si>
    <t xml:space="preserve">salamancaforum.com</t>
  </si>
  <si>
    <t xml:space="preserve">LA POSADA DE SAN GINES</t>
  </si>
  <si>
    <t xml:space="preserve">PLAZA SAN GINÉS, 9 BAJO</t>
  </si>
  <si>
    <t xml:space="preserve">37660</t>
  </si>
  <si>
    <t xml:space="preserve">MIRANDA DEL CASTAÑAR</t>
  </si>
  <si>
    <t xml:space="preserve">923432999</t>
  </si>
  <si>
    <t xml:space="preserve">info@lapodadengines.com</t>
  </si>
  <si>
    <t xml:space="preserve">VAELLO HOTELES</t>
  </si>
  <si>
    <t xml:space="preserve">MUÑOZ TORRERO, 27 BAJO</t>
  </si>
  <si>
    <t xml:space="preserve">924207248</t>
  </si>
  <si>
    <t xml:space="preserve">reservas@condeduhoteles.com</t>
  </si>
  <si>
    <t xml:space="preserve">condeduhoteles.com</t>
  </si>
  <si>
    <t xml:space="preserve">ASCARZA BADAJOZ</t>
  </si>
  <si>
    <t xml:space="preserve">C/ CASTILLO PUEBLA DE ALCOCER, 28</t>
  </si>
  <si>
    <t xml:space="preserve">924286370</t>
  </si>
  <si>
    <t xml:space="preserve">info@ascarzabadajoz.com</t>
  </si>
  <si>
    <t xml:space="preserve">CAMILO JOSÉ CELA, 10</t>
  </si>
  <si>
    <t xml:space="preserve">924314901</t>
  </si>
  <si>
    <t xml:space="preserve">info@hotelcervantes.com</t>
  </si>
  <si>
    <t xml:space="preserve">hotelcervantes.com</t>
  </si>
  <si>
    <t xml:space="preserve">HOTEL LUSITANIA</t>
  </si>
  <si>
    <t xml:space="preserve">C/ OVIEDO, 12</t>
  </si>
  <si>
    <t xml:space="preserve">924316112</t>
  </si>
  <si>
    <t xml:space="preserve">info@hotellusitania.com</t>
  </si>
  <si>
    <t xml:space="preserve">PALACIO ARTEAGA</t>
  </si>
  <si>
    <t xml:space="preserve">C/ MORENO NIETO, 5</t>
  </si>
  <si>
    <t xml:space="preserve">06100</t>
  </si>
  <si>
    <t xml:space="preserve">OLIVENZA</t>
  </si>
  <si>
    <t xml:space="preserve">924491570</t>
  </si>
  <si>
    <t xml:space="preserve">info@palacioarteaga.com</t>
  </si>
  <si>
    <t xml:space="preserve">VERACRUZ</t>
  </si>
  <si>
    <t xml:space="preserve">AVENIDA VEGAS ALTAS, 105 BAJO; HOTEL</t>
  </si>
  <si>
    <t xml:space="preserve">06400</t>
  </si>
  <si>
    <t xml:space="preserve">924801362</t>
  </si>
  <si>
    <t xml:space="preserve">hv@hotel-veracruz.com</t>
  </si>
  <si>
    <t xml:space="preserve">hotel-veracruz.com</t>
  </si>
  <si>
    <t xml:space="preserve">HOTEL MARIA CRISTINA</t>
  </si>
  <si>
    <t xml:space="preserve">MARQUÉS DE MENDIGORRÍA, 1 BAJO</t>
  </si>
  <si>
    <t xml:space="preserve">925213202</t>
  </si>
  <si>
    <t xml:space="preserve">informacion@hotelmariacristina.com</t>
  </si>
  <si>
    <t xml:space="preserve">hotelesmayoral.com</t>
  </si>
  <si>
    <t xml:space="preserve">HOTEL ALFONSO VI</t>
  </si>
  <si>
    <t xml:space="preserve">GENERAL MOSCARDÓ, 2</t>
  </si>
  <si>
    <t xml:space="preserve">925226663</t>
  </si>
  <si>
    <t xml:space="preserve">info@hotelalfonsovi.com</t>
  </si>
  <si>
    <t xml:space="preserve">hotelalfonsovi.com</t>
  </si>
  <si>
    <t xml:space="preserve">HOTEL BEATRIZ TOLEDO AUDITORIUM &amp; SPA</t>
  </si>
  <si>
    <t xml:space="preserve">CARRETERA AVILA, KILOMETRO 2, 750 BAJO</t>
  </si>
  <si>
    <t xml:space="preserve">925269100</t>
  </si>
  <si>
    <t xml:space="preserve">286</t>
  </si>
  <si>
    <t xml:space="preserve">LA BASTIDA</t>
  </si>
  <si>
    <t xml:space="preserve">TEMPRANILLO (BARRIO LA BASTIDA), 2</t>
  </si>
  <si>
    <t xml:space="preserve">925281017</t>
  </si>
  <si>
    <t xml:space="preserve">info@hotellabastida.com</t>
  </si>
  <si>
    <t xml:space="preserve">hotellabastida.com</t>
  </si>
  <si>
    <t xml:space="preserve">LA PLATA DE OROPESA</t>
  </si>
  <si>
    <t xml:space="preserve">CARRETERA ANTIGUA DE EXTREMADURA, KILOMETRO 149</t>
  </si>
  <si>
    <t xml:space="preserve">925431131</t>
  </si>
  <si>
    <t xml:space="preserve">info@laplatadeorope.com</t>
  </si>
  <si>
    <t xml:space="preserve">SANTA ANA</t>
  </si>
  <si>
    <t xml:space="preserve">CARRETERA N-IV, KILOMETRO 112</t>
  </si>
  <si>
    <t xml:space="preserve">45710</t>
  </si>
  <si>
    <t xml:space="preserve">MADRIDEJOS</t>
  </si>
  <si>
    <t xml:space="preserve">925460476</t>
  </si>
  <si>
    <t xml:space="preserve">info@hotel-santaana.com</t>
  </si>
  <si>
    <t xml:space="preserve">hotel-santaana.com</t>
  </si>
  <si>
    <t xml:space="preserve">COMENDADOR</t>
  </si>
  <si>
    <t xml:space="preserve">SERRANILLOS, 32 BAJO</t>
  </si>
  <si>
    <t xml:space="preserve">45216</t>
  </si>
  <si>
    <t xml:space="preserve">CARRANQUE</t>
  </si>
  <si>
    <t xml:space="preserve">925529566</t>
  </si>
  <si>
    <t xml:space="preserve">recepcion@hotelcomendador.es</t>
  </si>
  <si>
    <t xml:space="preserve">hotelcomendador.es</t>
  </si>
  <si>
    <t xml:space="preserve">ROMA, 1</t>
  </si>
  <si>
    <t xml:space="preserve">925721675</t>
  </si>
  <si>
    <t xml:space="preserve">info@hotelroma.com</t>
  </si>
  <si>
    <t xml:space="preserve">hotelromaaurea.com</t>
  </si>
  <si>
    <t xml:space="preserve">HOTEL EBORA</t>
  </si>
  <si>
    <t xml:space="preserve">AVENIDA MADRID, s/n BAJO; HOTEL</t>
  </si>
  <si>
    <t xml:space="preserve">925807600</t>
  </si>
  <si>
    <t xml:space="preserve">recepcion@hotelebora.com</t>
  </si>
  <si>
    <t xml:space="preserve">grupotreshojas.com</t>
  </si>
  <si>
    <t xml:space="preserve">HOTEL PARQUE REAL</t>
  </si>
  <si>
    <t xml:space="preserve">C/ CRUZ DE LOS CASADOS, 1</t>
  </si>
  <si>
    <t xml:space="preserve">926219013</t>
  </si>
  <si>
    <t xml:space="preserve">info@hotelparquereal.es</t>
  </si>
  <si>
    <t xml:space="preserve">hotelparquereal.es</t>
  </si>
  <si>
    <t xml:space="preserve">CAPITÁN FILLOL, 4 BAJO</t>
  </si>
  <si>
    <t xml:space="preserve">926313388</t>
  </si>
  <si>
    <t xml:space="preserve">info@hotelcentralval.com</t>
  </si>
  <si>
    <t xml:space="preserve">hotelcentralsl.com</t>
  </si>
  <si>
    <t xml:space="preserve">VISTA ALEGRE</t>
  </si>
  <si>
    <t xml:space="preserve">AUTOVIA SUR (A-4), s/n SALIDA 197</t>
  </si>
  <si>
    <t xml:space="preserve">926322204</t>
  </si>
  <si>
    <t xml:space="preserve">rafael@hotelvistalegre.net</t>
  </si>
  <si>
    <t xml:space="preserve">hotelvistalegre.es</t>
  </si>
  <si>
    <t xml:space="preserve">MOTEL SANTA CRUZ</t>
  </si>
  <si>
    <t xml:space="preserve">CARRETERA MADRID-CÁDIZ, KILOMETRO 217 BAJO</t>
  </si>
  <si>
    <t xml:space="preserve">926342554</t>
  </si>
  <si>
    <t xml:space="preserve">motelsantacruz@manchanet.es</t>
  </si>
  <si>
    <t xml:space="preserve">motelsantacruz.com</t>
  </si>
  <si>
    <t xml:space="preserve">SALLES HOTEL LA CAMINERA - GOLF &amp; SPA RESORT</t>
  </si>
  <si>
    <t xml:space="preserve">C/ LA CONSTITUCIÓN, 30 BAJO</t>
  </si>
  <si>
    <t xml:space="preserve">13740</t>
  </si>
  <si>
    <t xml:space="preserve">TORRENUEVA</t>
  </si>
  <si>
    <t xml:space="preserve">926344733</t>
  </si>
  <si>
    <t xml:space="preserve">hotelca@salleshotels.com</t>
  </si>
  <si>
    <t xml:space="preserve">hotellacaminera.es</t>
  </si>
  <si>
    <t xml:space="preserve">HOTEL PAGO DEL VICARIO</t>
  </si>
  <si>
    <t xml:space="preserve">926666027</t>
  </si>
  <si>
    <t xml:space="preserve">HOTEL CASA BETANCOURT</t>
  </si>
  <si>
    <t xml:space="preserve">MAYOR DE SAN JUAN, 39 BAJO</t>
  </si>
  <si>
    <t xml:space="preserve">926712525</t>
  </si>
  <si>
    <t xml:space="preserve">info@casabetancourt.com</t>
  </si>
  <si>
    <t xml:space="preserve">casabetancourt.com</t>
  </si>
  <si>
    <t xml:space="preserve">HOTEL EL CORTIJO</t>
  </si>
  <si>
    <t xml:space="preserve">DON BENITO, KM1</t>
  </si>
  <si>
    <t xml:space="preserve">10100</t>
  </si>
  <si>
    <t xml:space="preserve">MIAJADAS</t>
  </si>
  <si>
    <t xml:space="preserve">927347995</t>
  </si>
  <si>
    <t xml:space="preserve">info@hotelelcortijo.com</t>
  </si>
  <si>
    <t xml:space="preserve">VILLA DE CAÑAMERO</t>
  </si>
  <si>
    <t xml:space="preserve">AVENIDA CERVANTES, 19 BAJO</t>
  </si>
  <si>
    <t xml:space="preserve">10136</t>
  </si>
  <si>
    <t xml:space="preserve">CAÑAMERO</t>
  </si>
  <si>
    <t xml:space="preserve">927369260</t>
  </si>
  <si>
    <t xml:space="preserve">hrvilladecanamero@hotmail.com</t>
  </si>
  <si>
    <t xml:space="preserve">villadecaamero.com</t>
  </si>
  <si>
    <t xml:space="preserve">HOTEL CIUDAD DEL JERTE</t>
  </si>
  <si>
    <t xml:space="preserve">CARRETERA N-110, KILOMETRO 399, 9 BAJO</t>
  </si>
  <si>
    <t xml:space="preserve">927412228</t>
  </si>
  <si>
    <t xml:space="preserve">info@hotelciudaddeljerte.com</t>
  </si>
  <si>
    <t xml:space="preserve">ciudaddeljerte.com</t>
  </si>
  <si>
    <t xml:space="preserve">SALUGRAL TERMAL RESORT</t>
  </si>
  <si>
    <t xml:space="preserve">CARRETERA N-630, s/n BAJO</t>
  </si>
  <si>
    <t xml:space="preserve">10700</t>
  </si>
  <si>
    <t xml:space="preserve">HERVÁS</t>
  </si>
  <si>
    <t xml:space="preserve">927474850</t>
  </si>
  <si>
    <t xml:space="preserve">info@hotelbalneario.com</t>
  </si>
  <si>
    <t xml:space="preserve">hotelbalneario.com</t>
  </si>
  <si>
    <t xml:space="preserve">TERMAHOSTUR</t>
  </si>
  <si>
    <t xml:space="preserve">PARAJE SALUGRAL, s/n BAJO</t>
  </si>
  <si>
    <t xml:space="preserve">927481453</t>
  </si>
  <si>
    <t xml:space="preserve">HOTEL CASA DE ORELLANA</t>
  </si>
  <si>
    <t xml:space="preserve">TRUJILLO, s/n 0 CÁCERES</t>
  </si>
  <si>
    <t xml:space="preserve">927659265</t>
  </si>
  <si>
    <t xml:space="preserve">hotel@casadeorellana.com</t>
  </si>
  <si>
    <t xml:space="preserve">casadeorellana.com</t>
  </si>
  <si>
    <t xml:space="preserve">COTILLO OCEAN SUNSET</t>
  </si>
  <si>
    <t xml:space="preserve">URBANIZACIÓN LAGOS, 6 5</t>
  </si>
  <si>
    <t xml:space="preserve">928 17 50 65</t>
  </si>
  <si>
    <t xml:space="preserve">recepcion@cotillosunset.com</t>
  </si>
  <si>
    <t xml:space="preserve">cotillosunset.com/</t>
  </si>
  <si>
    <t xml:space="preserve">SOLVASA GERANIOS SUITES &amp; SPA</t>
  </si>
  <si>
    <t xml:space="preserve">PASEO MARÍTIMO, s/n</t>
  </si>
  <si>
    <t xml:space="preserve">928067000</t>
  </si>
  <si>
    <t xml:space="preserve">info@solvageraniossuites&amp;spa.com</t>
  </si>
  <si>
    <t xml:space="preserve">geraniossuites.com</t>
  </si>
  <si>
    <t xml:space="preserve">EL MOLINO DE AGUA</t>
  </si>
  <si>
    <t xml:space="preserve">CARRETERA FATAGA, KILOMETRO 31</t>
  </si>
  <si>
    <t xml:space="preserve">35108</t>
  </si>
  <si>
    <t xml:space="preserve">928071084</t>
  </si>
  <si>
    <t xml:space="preserve">info@elmolinodeagua.com</t>
  </si>
  <si>
    <t xml:space="preserve">elmolinodeagua.com</t>
  </si>
  <si>
    <t xml:space="preserve">CARDEÑA HOTEL</t>
  </si>
  <si>
    <t xml:space="preserve">SAN PEDRO CARDEÑA, 50 BAJO</t>
  </si>
  <si>
    <t xml:space="preserve">928093536</t>
  </si>
  <si>
    <t xml:space="preserve">cardenahoteles.com</t>
  </si>
  <si>
    <t xml:space="preserve">GLORIA PALACE SAN AGUSTÍN</t>
  </si>
  <si>
    <t xml:space="preserve">C/ LAS MARGARITAS, 2 BAJO; ROCAS ROJAS</t>
  </si>
  <si>
    <t xml:space="preserve">928128500</t>
  </si>
  <si>
    <t xml:space="preserve">info@gloriapalacenagustín.com</t>
  </si>
  <si>
    <t xml:space="preserve">gloriapalaceth.com</t>
  </si>
  <si>
    <t xml:space="preserve">448</t>
  </si>
  <si>
    <t xml:space="preserve">GLORIA PALACE AMADORES THALASSO</t>
  </si>
  <si>
    <t xml:space="preserve">C/ LA PALMA, 2 BAJO</t>
  </si>
  <si>
    <t xml:space="preserve">928128510</t>
  </si>
  <si>
    <t xml:space="preserve">info@gloriapalaceamadoresthalasso.com</t>
  </si>
  <si>
    <t xml:space="preserve">392</t>
  </si>
  <si>
    <t xml:space="preserve">GLORIA PALACE ROYAL</t>
  </si>
  <si>
    <t xml:space="preserve">C/ TAMARA, 1 ASCEN</t>
  </si>
  <si>
    <t xml:space="preserve">928128640</t>
  </si>
  <si>
    <t xml:space="preserve">info@gloriapalaceroyal.com</t>
  </si>
  <si>
    <t xml:space="preserve">GREEN BEACH</t>
  </si>
  <si>
    <t xml:space="preserve">928150310</t>
  </si>
  <si>
    <t xml:space="preserve">greenbeach@servatur.com</t>
  </si>
  <si>
    <t xml:space="preserve">servaturhotels.com</t>
  </si>
  <si>
    <t xml:space="preserve">BLUEBAY BEACH CLUB</t>
  </si>
  <si>
    <t xml:space="preserve">AVENIDA PABLO PICASSO, 6 BAJO; BLUE BAY BEACH CLUB</t>
  </si>
  <si>
    <t xml:space="preserve">928157219</t>
  </si>
  <si>
    <t xml:space="preserve">LA TAHONA GARDEN</t>
  </si>
  <si>
    <t xml:space="preserve">C/ ALCALDE MARCIAL SÁNCHEZ VELÁZQUEZ, 17 BAJO</t>
  </si>
  <si>
    <t xml:space="preserve">928163016</t>
  </si>
  <si>
    <t xml:space="preserve">reception.tahonagarden@labranda-hotels.com</t>
  </si>
  <si>
    <t xml:space="preserve">latahonagarden.com</t>
  </si>
  <si>
    <t xml:space="preserve">CASTILLO DE ELBA</t>
  </si>
  <si>
    <t xml:space="preserve">URBANIZACIÓN NUEVO HORIZONTE, s/n BAJO; A.H.CASTILLO ELBA</t>
  </si>
  <si>
    <t xml:space="preserve">928163600</t>
  </si>
  <si>
    <t xml:space="preserve">castilloelba@hoteleselba.com</t>
  </si>
  <si>
    <t xml:space="preserve">castillodeelba.com</t>
  </si>
  <si>
    <t xml:space="preserve">ELBA PALACE GOLF</t>
  </si>
  <si>
    <t xml:space="preserve">CARRETERA JANDÍA, KILOMETRO 11, 00 BAJO</t>
  </si>
  <si>
    <t xml:space="preserve">928163922</t>
  </si>
  <si>
    <t xml:space="preserve">epg@hoteleselba.com</t>
  </si>
  <si>
    <t xml:space="preserve">elbapalacegolf.com</t>
  </si>
  <si>
    <t xml:space="preserve">EXE LAS CANTERAS</t>
  </si>
  <si>
    <t xml:space="preserve">C/ PORTUGAL, 68 BAJO; ESQUINA PELAYO</t>
  </si>
  <si>
    <t xml:space="preserve">928224062</t>
  </si>
  <si>
    <t xml:space="preserve">info@exelascanteras.com</t>
  </si>
  <si>
    <t xml:space="preserve">exelascanteras.com</t>
  </si>
  <si>
    <t xml:space="preserve">PLAZA CAIRASCO, 4 BAJO(CAFE HOTEL MADRID)</t>
  </si>
  <si>
    <t xml:space="preserve">35002</t>
  </si>
  <si>
    <t xml:space="preserve">928360664</t>
  </si>
  <si>
    <t xml:space="preserve">hotelmadrid.lpa@gmail.com</t>
  </si>
  <si>
    <t xml:space="preserve">hotelreycarlos.com</t>
  </si>
  <si>
    <t xml:space="preserve">LOS FARIONES</t>
  </si>
  <si>
    <t xml:space="preserve">C/ ROQUE DEL ESTE, 1 BAJO; RANDY LEPRECHAUN</t>
  </si>
  <si>
    <t xml:space="preserve">928510175</t>
  </si>
  <si>
    <t xml:space="preserve">hotel@grupofariones.com</t>
  </si>
  <si>
    <t xml:space="preserve">farioneshotels.com</t>
  </si>
  <si>
    <t xml:space="preserve">242</t>
  </si>
  <si>
    <t xml:space="preserve">HOTEL LAVA BEACH</t>
  </si>
  <si>
    <t xml:space="preserve">C/ MARTE, 6</t>
  </si>
  <si>
    <t xml:space="preserve">928510596</t>
  </si>
  <si>
    <t xml:space="preserve">reservas@hotellavabeach.com</t>
  </si>
  <si>
    <t xml:space="preserve">hotellavabeach.com</t>
  </si>
  <si>
    <t xml:space="preserve">LOS JAMEOS PLAYA</t>
  </si>
  <si>
    <t xml:space="preserve">C/ MARTE, 2 BAJO</t>
  </si>
  <si>
    <t xml:space="preserve">928513340</t>
  </si>
  <si>
    <t xml:space="preserve">seaside-hotels.com</t>
  </si>
  <si>
    <t xml:space="preserve">SUITE HOTEL FARIONES PLAYA</t>
  </si>
  <si>
    <t xml:space="preserve">C/ ACATIFE, 1-2 BAJO; ASCENSOR</t>
  </si>
  <si>
    <t xml:space="preserve">928513400</t>
  </si>
  <si>
    <t xml:space="preserve">suitehotel@grupofariones.com</t>
  </si>
  <si>
    <t xml:space="preserve">HOTEL BEATRIZ PLAYA &amp; SPA</t>
  </si>
  <si>
    <t xml:space="preserve">MATO, 2 URBANIZACIÓN MATAGORDA</t>
  </si>
  <si>
    <t xml:space="preserve">928514207</t>
  </si>
  <si>
    <t xml:space="preserve">372</t>
  </si>
  <si>
    <t xml:space="preserve">HOTEL LAS COSTAS</t>
  </si>
  <si>
    <t xml:space="preserve">AVENIDA DE LAS PLAYAS, 88 1; 2; URBANIZACIÓN COSTA LUZ</t>
  </si>
  <si>
    <t xml:space="preserve">928514346</t>
  </si>
  <si>
    <t xml:space="preserve">facturas@hibiscus-hotels.com</t>
  </si>
  <si>
    <t xml:space="preserve">hotellascostas.com</t>
  </si>
  <si>
    <t xml:space="preserve">SUITE - HOTEL ATLANTIS FUERTEVENTURA RESORT</t>
  </si>
  <si>
    <t xml:space="preserve">C/ LAS DUNAS, s/n BAJO(CASETA OBRA)</t>
  </si>
  <si>
    <t xml:space="preserve">928535258</t>
  </si>
  <si>
    <t xml:space="preserve">reservations@atlantishotels.com</t>
  </si>
  <si>
    <t xml:space="preserve">atlantishotels.com</t>
  </si>
  <si>
    <t xml:space="preserve">SUIT ATLANTIS</t>
  </si>
  <si>
    <t xml:space="preserve">URBANIZACIÓN CORRALEJO PLAYA, s/n BAJO(APARTAMENTOS TWEN DORADO)</t>
  </si>
  <si>
    <t xml:space="preserve">928535794</t>
  </si>
  <si>
    <t xml:space="preserve">inma.morales@atlantishotels.com</t>
  </si>
  <si>
    <t xml:space="preserve">ATLANTIS DUNAPARK</t>
  </si>
  <si>
    <t xml:space="preserve">C/ LA RED, 1 BAJO</t>
  </si>
  <si>
    <t xml:space="preserve">928536151</t>
  </si>
  <si>
    <t xml:space="preserve">comercial@atlantishotels.com</t>
  </si>
  <si>
    <t xml:space="preserve">GRAN HOTEL ATLANTIS BAHÍA REAL</t>
  </si>
  <si>
    <t xml:space="preserve">AVENIDA GRANDES PLAYAS, 103 BAJO(GRAN H.ATLANTIS BAHI</t>
  </si>
  <si>
    <t xml:space="preserve">928536444</t>
  </si>
  <si>
    <t xml:space="preserve">reservations.bahiareal@atlantishotels.com</t>
  </si>
  <si>
    <t xml:space="preserve">ROBINSON CLUB JANDIA PLAYA</t>
  </si>
  <si>
    <t xml:space="preserve">AVENIDA PLAYA DEL MATORRAL, s/n PARCELA 3</t>
  </si>
  <si>
    <t xml:space="preserve">928541186</t>
  </si>
  <si>
    <t xml:space="preserve">info@robinsonclubjandiaplaya.com</t>
  </si>
  <si>
    <t xml:space="preserve">robinson-espana.es</t>
  </si>
  <si>
    <t xml:space="preserve">362</t>
  </si>
  <si>
    <t xml:space="preserve">PARADISE VALLE TAURITO</t>
  </si>
  <si>
    <t xml:space="preserve">C/ ALHAMBRA, s/n BAJO; HOTEL LAGO TAURITO</t>
  </si>
  <si>
    <t xml:space="preserve">928565263</t>
  </si>
  <si>
    <t xml:space="preserve">paradiseresorts.es</t>
  </si>
  <si>
    <t xml:space="preserve">LAGO TAURITO</t>
  </si>
  <si>
    <t xml:space="preserve">C/ ALCAZABA, s/n BAJO</t>
  </si>
  <si>
    <t xml:space="preserve">928565426</t>
  </si>
  <si>
    <t xml:space="preserve">BEATRIZ COSTA &amp; SPA</t>
  </si>
  <si>
    <t xml:space="preserve">C/ ATALAYA, 3 BAJO; HOTEL BEATRIZ C.TEGUISE</t>
  </si>
  <si>
    <t xml:space="preserve">928590828</t>
  </si>
  <si>
    <t xml:space="preserve">beatrizcosta@beatrizhoteles.com</t>
  </si>
  <si>
    <t xml:space="preserve">350</t>
  </si>
  <si>
    <t xml:space="preserve">NAZARET MANSION</t>
  </si>
  <si>
    <t xml:space="preserve">AVENIDA ISLAS CANARIAS, 1 BAJO; RESTAURANTE</t>
  </si>
  <si>
    <t xml:space="preserve">TEGUISE (LANZAROTE)</t>
  </si>
  <si>
    <t xml:space="preserve">928590868</t>
  </si>
  <si>
    <t xml:space="preserve">info@nazaretmansion.com</t>
  </si>
  <si>
    <t xml:space="preserve">nazarethotels.com/</t>
  </si>
  <si>
    <t xml:space="preserve">RÍO PLAYA BLANCA</t>
  </si>
  <si>
    <t xml:space="preserve">AVENIDA ARCHIPIÉLAGO, 4</t>
  </si>
  <si>
    <t xml:space="preserve">928598400</t>
  </si>
  <si>
    <t xml:space="preserve">reservation@hoteleslopez.com</t>
  </si>
  <si>
    <t xml:space="preserve">rioplayablanca.com</t>
  </si>
  <si>
    <t xml:space="preserve">CLUB EXCELSIOR II</t>
  </si>
  <si>
    <t xml:space="preserve">AVENIDA TOUROPERADOR TUI, 31 PARCELA D LOTE 31 URBAN</t>
  </si>
  <si>
    <t xml:space="preserve">928720044</t>
  </si>
  <si>
    <t xml:space="preserve">zentrale@okmarketing.net</t>
  </si>
  <si>
    <t xml:space="preserve">clubexcelsior2.de/</t>
  </si>
  <si>
    <t xml:space="preserve">GRAND HOTEL RESIDENCIA</t>
  </si>
  <si>
    <t xml:space="preserve">AVENIDA OASIS, 32 CENTRAL DE RESERVA</t>
  </si>
  <si>
    <t xml:space="preserve">reservas@grand-hotel-residencia.com</t>
  </si>
  <si>
    <t xml:space="preserve">HOTEL REY CARLOS</t>
  </si>
  <si>
    <t xml:space="preserve">AVENIDA TIRAJANA, 14 BAJO(HOTEL REY CARLOS)</t>
  </si>
  <si>
    <t xml:space="preserve">928760120</t>
  </si>
  <si>
    <t xml:space="preserve">reservas@hotelreycarlos.com</t>
  </si>
  <si>
    <t xml:space="preserve">GLORIA IZARO CLUB</t>
  </si>
  <si>
    <t xml:space="preserve">C/ SALINAS, 9 BAJO</t>
  </si>
  <si>
    <t xml:space="preserve">928829020</t>
  </si>
  <si>
    <t xml:space="preserve">info.royal@gloriapalaceth.com</t>
  </si>
  <si>
    <t xml:space="preserve">LINE UP KITE &amp; SURF CAMP</t>
  </si>
  <si>
    <t xml:space="preserve">C/ CHORLITEJO, 7</t>
  </si>
  <si>
    <t xml:space="preserve">928854148</t>
  </si>
  <si>
    <t xml:space="preserve">info@lineupfuerteventura.com</t>
  </si>
  <si>
    <t xml:space="preserve">lineupsurfcamp.com</t>
  </si>
  <si>
    <t xml:space="preserve">HOTEL BOUTIQUE OASIS CASA VIEJA</t>
  </si>
  <si>
    <t xml:space="preserve">C/ EL ALMENDRERO, 12</t>
  </si>
  <si>
    <t xml:space="preserve">35640</t>
  </si>
  <si>
    <t xml:space="preserve">928861987</t>
  </si>
  <si>
    <t xml:space="preserve">info@oasiscasavieja.com</t>
  </si>
  <si>
    <t xml:space="preserve">oasiscasavieja.com</t>
  </si>
  <si>
    <t xml:space="preserve">CAVA &amp; HOTEL MASTINELL</t>
  </si>
  <si>
    <t xml:space="preserve">HB-004559</t>
  </si>
  <si>
    <t xml:space="preserve">CARRETERA SANT MARTÍ SARROCA, KILOMETRO 0, 5</t>
  </si>
  <si>
    <t xml:space="preserve">931156132</t>
  </si>
  <si>
    <t xml:space="preserve">info@hotelmastinell.com</t>
  </si>
  <si>
    <t xml:space="preserve">hotelmastinell.com</t>
  </si>
  <si>
    <t xml:space="preserve">ARYA BY ONA HOTELS</t>
  </si>
  <si>
    <t xml:space="preserve">CARRER COMTE BORRELL, 230 3</t>
  </si>
  <si>
    <t xml:space="preserve">931317500</t>
  </si>
  <si>
    <t xml:space="preserve">onahotels-arya.com</t>
  </si>
  <si>
    <t xml:space="preserve">THE URBAN SUITES</t>
  </si>
  <si>
    <t xml:space="preserve">CARRER SANT NICOLAU, 3 BAJO</t>
  </si>
  <si>
    <t xml:space="preserve">932015164</t>
  </si>
  <si>
    <t xml:space="preserve">info@theurbansuites.com</t>
  </si>
  <si>
    <t xml:space="preserve">theurbansuites.com</t>
  </si>
  <si>
    <t xml:space="preserve">MERCURE ALBERTA BARCELONA</t>
  </si>
  <si>
    <t xml:space="preserve">VIA VIA AUGUSTA, 127</t>
  </si>
  <si>
    <t xml:space="preserve">932022713</t>
  </si>
  <si>
    <t xml:space="preserve">info@mercurealbertabarcelona.com</t>
  </si>
  <si>
    <t xml:space="preserve">diagonalhotels.com</t>
  </si>
  <si>
    <t xml:space="preserve">APARTAMENTS RESTAURANT HISPANOS 7 SUIZA</t>
  </si>
  <si>
    <t xml:space="preserve">SICÍLIA, 255 ENTLO-2</t>
  </si>
  <si>
    <t xml:space="preserve">932082051</t>
  </si>
  <si>
    <t xml:space="preserve">comercial@hispanos7suiza.com</t>
  </si>
  <si>
    <t xml:space="preserve">hispanos7suiza.com</t>
  </si>
  <si>
    <t xml:space="preserve">VIA AUGUSTA</t>
  </si>
  <si>
    <t xml:space="preserve">HB-000098</t>
  </si>
  <si>
    <t xml:space="preserve">VIA VIA AUGUSTA, 63 BAJO(EDIFICIO )</t>
  </si>
  <si>
    <t xml:space="preserve">932179250</t>
  </si>
  <si>
    <t xml:space="preserve">hoteles@grupohg.com</t>
  </si>
  <si>
    <t xml:space="preserve">hotelviaaugusta.es</t>
  </si>
  <si>
    <t xml:space="preserve">NUPESOL HOTELERA</t>
  </si>
  <si>
    <t xml:space="preserve">AVENIDA PAU CASALS, s/n</t>
  </si>
  <si>
    <t xml:space="preserve">932317013</t>
  </si>
  <si>
    <t xml:space="preserve">info@hotelnouvel.com</t>
  </si>
  <si>
    <t xml:space="preserve">hotelnouvel.es/en/</t>
  </si>
  <si>
    <t xml:space="preserve">HOTEL CIM VALLES</t>
  </si>
  <si>
    <t xml:space="preserve">HB-004041</t>
  </si>
  <si>
    <t xml:space="preserve">CARRER CALDERI, 1 POLÍGONO CIM VALLES</t>
  </si>
  <si>
    <t xml:space="preserve">08130</t>
  </si>
  <si>
    <t xml:space="preserve">SANTA PERPÈTUA DE MOGODA</t>
  </si>
  <si>
    <t xml:space="preserve">932418711</t>
  </si>
  <si>
    <t xml:space="preserve">hotel@hotelcimvalles.com</t>
  </si>
  <si>
    <t xml:space="preserve">hotelcimvalles.com</t>
  </si>
  <si>
    <t xml:space="preserve">SANT GERVASI</t>
  </si>
  <si>
    <t xml:space="preserve">HB-004054</t>
  </si>
  <si>
    <t xml:space="preserve">CARRER SANT GERVASI DE CASSOLES, 26 BAJO; EDIFICIO HOTEL SILKE</t>
  </si>
  <si>
    <t xml:space="preserve">932531740</t>
  </si>
  <si>
    <t xml:space="preserve">stgervasi.booking@hoteles-silken.com</t>
  </si>
  <si>
    <t xml:space="preserve">GRAN HOTEL LA FLORIDA</t>
  </si>
  <si>
    <t xml:space="preserve">HB-004263</t>
  </si>
  <si>
    <t xml:space="preserve">CARRETERA VALLVIDRERA-TIBIDABO, 83-93 BAJO</t>
  </si>
  <si>
    <t xml:space="preserve">08035</t>
  </si>
  <si>
    <t xml:space="preserve">932593000</t>
  </si>
  <si>
    <t xml:space="preserve">info@granhotellaflorida.com</t>
  </si>
  <si>
    <t xml:space="preserve">hotellaflorida.com</t>
  </si>
  <si>
    <t xml:space="preserve">ATTICA 21 BARCELONA MAR</t>
  </si>
  <si>
    <t xml:space="preserve">HB-004340</t>
  </si>
  <si>
    <t xml:space="preserve">PROVENÇALS, 10 BAJO(EDIFICIO HOTEL BCN MA</t>
  </si>
  <si>
    <t xml:space="preserve">932665200</t>
  </si>
  <si>
    <t xml:space="preserve">info.bcnmar@attica21hotels.com</t>
  </si>
  <si>
    <t xml:space="preserve">attica21hotels.com</t>
  </si>
  <si>
    <t xml:space="preserve">CONSTANZA</t>
  </si>
  <si>
    <t xml:space="preserve">HB-004138</t>
  </si>
  <si>
    <t xml:space="preserve">BRUC, 33 BAJO</t>
  </si>
  <si>
    <t xml:space="preserve">932701910</t>
  </si>
  <si>
    <t xml:space="preserve">info@hotelconstanza.com</t>
  </si>
  <si>
    <t xml:space="preserve">hotelconstanza.com</t>
  </si>
  <si>
    <t xml:space="preserve">HOTEL BLUEBAY CITY BARCELONA</t>
  </si>
  <si>
    <t xml:space="preserve">CAMI CAN CAMPS, 15-17</t>
  </si>
  <si>
    <t xml:space="preserve">08174</t>
  </si>
  <si>
    <t xml:space="preserve">932752086</t>
  </si>
  <si>
    <t xml:space="preserve">EVENIA ROCAFORT</t>
  </si>
  <si>
    <t xml:space="preserve">HB-004197</t>
  </si>
  <si>
    <t xml:space="preserve">CARRER ROCAFORT, 23-25 BAJO; DUPLICADO 23-25</t>
  </si>
  <si>
    <t xml:space="preserve">932892400</t>
  </si>
  <si>
    <t xml:space="preserve">eveniarocafort.com</t>
  </si>
  <si>
    <t xml:space="preserve">BARNA RESORT S.C.P.</t>
  </si>
  <si>
    <t xml:space="preserve">TRAVESSERA GRÀCIA, 23 BAJO(DUP 23-29; PORT)</t>
  </si>
  <si>
    <t xml:space="preserve">933158799</t>
  </si>
  <si>
    <t xml:space="preserve">info@barnaresortscp.com</t>
  </si>
  <si>
    <t xml:space="preserve">HOTELS LEONARDO RAMBLAS</t>
  </si>
  <si>
    <t xml:space="preserve">CARRER JUNTA DE COMERÇ, 8 BAJO; .</t>
  </si>
  <si>
    <t xml:space="preserve">933188970</t>
  </si>
  <si>
    <t xml:space="preserve">dataprotection@leonardo-hotels.com</t>
  </si>
  <si>
    <t xml:space="preserve">HOTEL MARKET</t>
  </si>
  <si>
    <t xml:space="preserve">HB-004360</t>
  </si>
  <si>
    <t xml:space="preserve">PASSATGE SANT ANTONI ABAT, 10</t>
  </si>
  <si>
    <t xml:space="preserve">933251205</t>
  </si>
  <si>
    <t xml:space="preserve">reservas@markethotel.com.es</t>
  </si>
  <si>
    <t xml:space="preserve">markethotel.com.es</t>
  </si>
  <si>
    <t xml:space="preserve">APARTAMENTOS DV</t>
  </si>
  <si>
    <t xml:space="preserve">ATB-000083</t>
  </si>
  <si>
    <t xml:space="preserve">TORNS, 3</t>
  </si>
  <si>
    <t xml:space="preserve">933343366</t>
  </si>
  <si>
    <t xml:space="preserve">reservas@apartamentosdv.com</t>
  </si>
  <si>
    <t xml:space="preserve">apartamentosdv.com</t>
  </si>
  <si>
    <t xml:space="preserve">HB-000050</t>
  </si>
  <si>
    <t xml:space="preserve">CARRER ESCUDELLERS, 19 BAJO; EDIFICIO</t>
  </si>
  <si>
    <t xml:space="preserve">933437167</t>
  </si>
  <si>
    <t xml:space="preserve">info@hotelcomercio.com</t>
  </si>
  <si>
    <t xml:space="preserve">hotel-comercio.com</t>
  </si>
  <si>
    <t xml:space="preserve">EVENIA HOTELS</t>
  </si>
  <si>
    <t xml:space="preserve">CARRER MUNTANER, 401 ENTRESUELO</t>
  </si>
  <si>
    <t xml:space="preserve">934091490</t>
  </si>
  <si>
    <t xml:space="preserve">alcala@eveniahotels.com</t>
  </si>
  <si>
    <t xml:space="preserve">eveniahotelssl.com</t>
  </si>
  <si>
    <t xml:space="preserve">GALLERY HOTEL</t>
  </si>
  <si>
    <t xml:space="preserve">CARRER ROSSELLÓ, 249</t>
  </si>
  <si>
    <t xml:space="preserve">934159911</t>
  </si>
  <si>
    <t xml:space="preserve">galleryhotel@galleryhoteles.com</t>
  </si>
  <si>
    <t xml:space="preserve">galleryhoteles.com</t>
  </si>
  <si>
    <t xml:space="preserve">PRIMERO PRIMERA</t>
  </si>
  <si>
    <t xml:space="preserve">HB-004645</t>
  </si>
  <si>
    <t xml:space="preserve">CARRER DOCTOR CARULLA, 25-29 BAJO; DUPLICADO 25-29</t>
  </si>
  <si>
    <t xml:space="preserve">934183157</t>
  </si>
  <si>
    <t xml:space="preserve">info@primeroprimera.com</t>
  </si>
  <si>
    <t xml:space="preserve">primeroprimera.com</t>
  </si>
  <si>
    <t xml:space="preserve">APARTAMENTOS LAS DUNAS-B</t>
  </si>
  <si>
    <t xml:space="preserve">CARRER COLL VERD, s/n</t>
  </si>
  <si>
    <t xml:space="preserve">43580</t>
  </si>
  <si>
    <t xml:space="preserve">DELTEBRE</t>
  </si>
  <si>
    <t xml:space="preserve">934582604</t>
  </si>
  <si>
    <t xml:space="preserve">info@lasdunasriumar.com</t>
  </si>
  <si>
    <t xml:space="preserve">lasdunasriumar.com</t>
  </si>
  <si>
    <t xml:space="preserve">HOTEL ESPLUGUES</t>
  </si>
  <si>
    <t xml:space="preserve">CARRER IGNASI IGLESIAS, s/n</t>
  </si>
  <si>
    <t xml:space="preserve">934733035</t>
  </si>
  <si>
    <t xml:space="preserve">reservas@hotelesplugues.com</t>
  </si>
  <si>
    <t xml:space="preserve">hotelesplugues.com</t>
  </si>
  <si>
    <t xml:space="preserve">SILKEN</t>
  </si>
  <si>
    <t xml:space="preserve">AVINGUDA DIAGONAL, 205 BAJO; ESQUINA CIUDAD DE GRANADA</t>
  </si>
  <si>
    <t xml:space="preserve">934895300</t>
  </si>
  <si>
    <t xml:space="preserve">hotel.diagonal@hoteles-silken.com</t>
  </si>
  <si>
    <t xml:space="preserve">SOFIA</t>
  </si>
  <si>
    <t xml:space="preserve">PLAÇA PIUS XII, 4</t>
  </si>
  <si>
    <t xml:space="preserve">935081000</t>
  </si>
  <si>
    <t xml:space="preserve">info@sofiabarcelona.com</t>
  </si>
  <si>
    <t xml:space="preserve">sofiabarcelona.com</t>
  </si>
  <si>
    <t xml:space="preserve">433</t>
  </si>
  <si>
    <t xml:space="preserve">LLAR DE CAPITANS</t>
  </si>
  <si>
    <t xml:space="preserve">HB-004585</t>
  </si>
  <si>
    <t xml:space="preserve">PASSEIG ENRIC PRAT DE LA RIBA, 48 BAJO</t>
  </si>
  <si>
    <t xml:space="preserve">08320</t>
  </si>
  <si>
    <t xml:space="preserve">EL MASNOU</t>
  </si>
  <si>
    <t xml:space="preserve">935407309</t>
  </si>
  <si>
    <t xml:space="preserve">llardecapitanshotel@gmail.com</t>
  </si>
  <si>
    <t xml:space="preserve">llardecapitans.com</t>
  </si>
  <si>
    <t xml:space="preserve">EXE CAMPUS</t>
  </si>
  <si>
    <t xml:space="preserve">CAMPUS UNIVERSITAT AUTÒNOMA, s/n</t>
  </si>
  <si>
    <t xml:space="preserve">08193</t>
  </si>
  <si>
    <t xml:space="preserve">935808353</t>
  </si>
  <si>
    <t xml:space="preserve">info@hotelexecampus.com</t>
  </si>
  <si>
    <t xml:space="preserve">hotelcampusuab.com</t>
  </si>
  <si>
    <t xml:space="preserve">HOTEL SAN PERE II</t>
  </si>
  <si>
    <t xml:space="preserve">CARRER RIU SEGRE, 27 BAJO</t>
  </si>
  <si>
    <t xml:space="preserve">935885995</t>
  </si>
  <si>
    <t xml:space="preserve">info@hsp2.com</t>
  </si>
  <si>
    <t xml:space="preserve">hotelsantpere2.com</t>
  </si>
  <si>
    <t xml:space="preserve">GRAN HOTEL TORRE CATALUNYA</t>
  </si>
  <si>
    <t xml:space="preserve">AVENIDA ROMA, 2 BAJO</t>
  </si>
  <si>
    <t xml:space="preserve">936006999</t>
  </si>
  <si>
    <t xml:space="preserve">info@expogrupo.com</t>
  </si>
  <si>
    <t xml:space="preserve">torrecatalunya.com</t>
  </si>
  <si>
    <t xml:space="preserve">AVENIDA ROMA, 2 - 4 BAJO</t>
  </si>
  <si>
    <t xml:space="preserve">info@granhoteltorrecatalunya.com</t>
  </si>
  <si>
    <t xml:space="preserve">CA L´AGUSTINET</t>
  </si>
  <si>
    <t xml:space="preserve">HCC-004347</t>
  </si>
  <si>
    <t xml:space="preserve">CARRER CAL AGUSTI SANT JULIA, s/n</t>
  </si>
  <si>
    <t xml:space="preserve">08669</t>
  </si>
  <si>
    <t xml:space="preserve">VALLCEBRE</t>
  </si>
  <si>
    <t xml:space="preserve">937441362</t>
  </si>
  <si>
    <t xml:space="preserve">info@cal´agustinet.com</t>
  </si>
  <si>
    <t xml:space="preserve">racodelsangels.com</t>
  </si>
  <si>
    <t xml:space="preserve">APARTHOTEL ATTICA21 VALLÉS</t>
  </si>
  <si>
    <t xml:space="preserve">HB-004448</t>
  </si>
  <si>
    <t xml:space="preserve">CARRER MILENA JESENSKA, 40 BAJO(CASTELL ARNAU)</t>
  </si>
  <si>
    <t xml:space="preserve">937460498</t>
  </si>
  <si>
    <t xml:space="preserve">info@aparthotelattica21vallés.com</t>
  </si>
  <si>
    <t xml:space="preserve">APARTMENTS SORRABONA</t>
  </si>
  <si>
    <t xml:space="preserve">CARRER IGNASI IGLESIES, 40 BAJO</t>
  </si>
  <si>
    <t xml:space="preserve">937625154</t>
  </si>
  <si>
    <t xml:space="preserve">info@hotelsorrabona.com</t>
  </si>
  <si>
    <t xml:space="preserve">hotelsorrabona.com</t>
  </si>
  <si>
    <t xml:space="preserve">ALEGRIA HOTELS</t>
  </si>
  <si>
    <t xml:space="preserve">HB-000791</t>
  </si>
  <si>
    <t xml:space="preserve">PASSEIG MARÍTIM, 20-22 (HOTEL MARIPINS)</t>
  </si>
  <si>
    <t xml:space="preserve">937654212</t>
  </si>
  <si>
    <t xml:space="preserve">maripins@alegria-hotels.com</t>
  </si>
  <si>
    <t xml:space="preserve">199</t>
  </si>
  <si>
    <t xml:space="preserve">HB-003468</t>
  </si>
  <si>
    <t xml:space="preserve">CARRER SANT ESTEVE, 84 BAJO(HOTEL IRIS)</t>
  </si>
  <si>
    <t xml:space="preserve">937654754</t>
  </si>
  <si>
    <t xml:space="preserve">info@aparthoteliris.com</t>
  </si>
  <si>
    <t xml:space="preserve">aparthoteliris.com</t>
  </si>
  <si>
    <t xml:space="preserve">HB-000301</t>
  </si>
  <si>
    <t xml:space="preserve">CARRER TURISME, 80</t>
  </si>
  <si>
    <t xml:space="preserve">937661919</t>
  </si>
  <si>
    <t xml:space="preserve">hotelsantjordi@hotelsantjordi.com</t>
  </si>
  <si>
    <t xml:space="preserve">hotelsantjordi.com</t>
  </si>
  <si>
    <t xml:space="preserve">HOTEL SORRABONA</t>
  </si>
  <si>
    <t xml:space="preserve">HB-000388</t>
  </si>
  <si>
    <t xml:space="preserve">PASSEIG MARÍTIM, 10 BAJO</t>
  </si>
  <si>
    <t xml:space="preserve">937671189</t>
  </si>
  <si>
    <t xml:space="preserve">MONTAGUT SUITES</t>
  </si>
  <si>
    <t xml:space="preserve">HB-004023</t>
  </si>
  <si>
    <t xml:space="preserve">TORRENTO DE CAN GELAT, s/n</t>
  </si>
  <si>
    <t xml:space="preserve">937678078</t>
  </si>
  <si>
    <t xml:space="preserve">info@montagutsuites.com</t>
  </si>
  <si>
    <t xml:space="preserve">ALEGRÍA MAR MEDITERRANIA</t>
  </si>
  <si>
    <t xml:space="preserve">HB-003731</t>
  </si>
  <si>
    <t xml:space="preserve">937679055</t>
  </si>
  <si>
    <t xml:space="preserve">marmediterrania@alegria-hotels.com</t>
  </si>
  <si>
    <t xml:space="preserve">BOCADOS DIVINOS</t>
  </si>
  <si>
    <t xml:space="preserve">HOMER, s/n</t>
  </si>
  <si>
    <t xml:space="preserve">937682769</t>
  </si>
  <si>
    <t xml:space="preserve">info@bocadosdivinos.com</t>
  </si>
  <si>
    <t xml:space="preserve">LA CASA DE ANTONIO BOUTIQUE</t>
  </si>
  <si>
    <t xml:space="preserve">HB-004666</t>
  </si>
  <si>
    <t xml:space="preserve">GRAN VIA GRAN VÍA CORTS CATALANES, 584 2º 1º</t>
  </si>
  <si>
    <t xml:space="preserve">937687382</t>
  </si>
  <si>
    <t xml:space="preserve">info@lacadeantonioboutique.com</t>
  </si>
  <si>
    <t xml:space="preserve">lacasadeantonio.es</t>
  </si>
  <si>
    <t xml:space="preserve">PRESIDENT</t>
  </si>
  <si>
    <t xml:space="preserve">HB-003226</t>
  </si>
  <si>
    <t xml:space="preserve">CARRER VALLDEBANADOR, 31-37 BAJO</t>
  </si>
  <si>
    <t xml:space="preserve">937691612</t>
  </si>
  <si>
    <t xml:space="preserve">info@hotelpresident.cat</t>
  </si>
  <si>
    <t xml:space="preserve">hotelpresident.cat</t>
  </si>
  <si>
    <t xml:space="preserve">MOLÍ BLANC HOTEL</t>
  </si>
  <si>
    <t xml:space="preserve">CARRETERA MANRESA (C-241C), KILOMETRO 0, 9</t>
  </si>
  <si>
    <t xml:space="preserve">08700</t>
  </si>
  <si>
    <t xml:space="preserve">IGUALADA</t>
  </si>
  <si>
    <t xml:space="preserve">938019179</t>
  </si>
  <si>
    <t xml:space="preserve">hotel@moliblanchotel.cat</t>
  </si>
  <si>
    <t xml:space="preserve">moliblanchotel.cat</t>
  </si>
  <si>
    <t xml:space="preserve">CIUTAT IGUALADA</t>
  </si>
  <si>
    <t xml:space="preserve">HCC-004137</t>
  </si>
  <si>
    <t xml:space="preserve">PASSEIG VERDAGUER, 167 BAJO</t>
  </si>
  <si>
    <t xml:space="preserve">938066150</t>
  </si>
  <si>
    <t xml:space="preserve">info@ciutatigualada.com</t>
  </si>
  <si>
    <t xml:space="preserve">HOTEL LIBERTY</t>
  </si>
  <si>
    <t xml:space="preserve">HB-003779</t>
  </si>
  <si>
    <t xml:space="preserve">CARRER ILLA DE CUBA, 45 BAJO; LIBERTY SITGES</t>
  </si>
  <si>
    <t xml:space="preserve">938110872</t>
  </si>
  <si>
    <t xml:space="preserve">hotelliberty@hotmail.com</t>
  </si>
  <si>
    <t xml:space="preserve">hotellibertysl.com</t>
  </si>
  <si>
    <t xml:space="preserve">MIM SITGES</t>
  </si>
  <si>
    <t xml:space="preserve">HB-004637</t>
  </si>
  <si>
    <t xml:space="preserve">AVENIDA SOFIA, 12 BAJO</t>
  </si>
  <si>
    <t xml:space="preserve">938113500</t>
  </si>
  <si>
    <t xml:space="preserve">info@hotelmimsitges.com</t>
  </si>
  <si>
    <t xml:space="preserve">hotelmimsitges.com</t>
  </si>
  <si>
    <t xml:space="preserve">BERGA PARK</t>
  </si>
  <si>
    <t xml:space="preserve">HCC-004242</t>
  </si>
  <si>
    <t xml:space="preserve">CARRETERA SOLSONA, 32</t>
  </si>
  <si>
    <t xml:space="preserve">08600</t>
  </si>
  <si>
    <t xml:space="preserve">BERGA</t>
  </si>
  <si>
    <t xml:space="preserve">938216666</t>
  </si>
  <si>
    <t xml:space="preserve">reserves@hotelbergapark.com</t>
  </si>
  <si>
    <t xml:space="preserve">hotelbergapark.com</t>
  </si>
  <si>
    <t xml:space="preserve">ELS CASALS</t>
  </si>
  <si>
    <t xml:space="preserve">HCC-004049</t>
  </si>
  <si>
    <t xml:space="preserve">AFORES, s/n BAIXOS(ELS CASALS)</t>
  </si>
  <si>
    <t xml:space="preserve">08517</t>
  </si>
  <si>
    <t xml:space="preserve">SAGÀS</t>
  </si>
  <si>
    <t xml:space="preserve">938251200</t>
  </si>
  <si>
    <t xml:space="preserve">elscasals@elscasals.cat</t>
  </si>
  <si>
    <t xml:space="preserve">hotelelscasals.com</t>
  </si>
  <si>
    <t xml:space="preserve">CA L´ANDREU</t>
  </si>
  <si>
    <t xml:space="preserve">CARRETERA L'OBAGA, s/n</t>
  </si>
  <si>
    <t xml:space="preserve">08697</t>
  </si>
  <si>
    <t xml:space="preserve">SALDES</t>
  </si>
  <si>
    <t xml:space="preserve">938258088</t>
  </si>
  <si>
    <t xml:space="preserve">info@hotelcalandreu.com</t>
  </si>
  <si>
    <t xml:space="preserve">hotelcalandreu.com</t>
  </si>
  <si>
    <t xml:space="preserve">CAL MARÇAL</t>
  </si>
  <si>
    <t xml:space="preserve">HCC-004331</t>
  </si>
  <si>
    <t xml:space="preserve">CARRETERA BERGA, 10</t>
  </si>
  <si>
    <t xml:space="preserve">08692</t>
  </si>
  <si>
    <t xml:space="preserve">PUIG-REIG</t>
  </si>
  <si>
    <t xml:space="preserve">938380575</t>
  </si>
  <si>
    <t xml:space="preserve">informacio@hotelcalmarcal.cat</t>
  </si>
  <si>
    <t xml:space="preserve">hotelcalmarcal.cat</t>
  </si>
  <si>
    <t xml:space="preserve">HOTEL CA LA MARIA</t>
  </si>
  <si>
    <t xml:space="preserve">CARRER MAJOR, 23</t>
  </si>
  <si>
    <t xml:space="preserve">08279</t>
  </si>
  <si>
    <t xml:space="preserve">AVINYÓ</t>
  </si>
  <si>
    <t xml:space="preserve">938387435</t>
  </si>
  <si>
    <t xml:space="preserve">info@hotelcalamaria.com</t>
  </si>
  <si>
    <t xml:space="preserve">LA MASIA DEL SOLÁ</t>
  </si>
  <si>
    <t xml:space="preserve">HCC-004452</t>
  </si>
  <si>
    <t xml:space="preserve">CARRETERA SABADELL, KILOMETRO 32, 5 BAIXOS</t>
  </si>
  <si>
    <t xml:space="preserve">08275</t>
  </si>
  <si>
    <t xml:space="preserve">MONISTROL DE CALDERS</t>
  </si>
  <si>
    <t xml:space="preserve">938399025</t>
  </si>
  <si>
    <t xml:space="preserve">info@lamasiadelsola.com</t>
  </si>
  <si>
    <t xml:space="preserve">lamasiadelsola.com</t>
  </si>
  <si>
    <t xml:space="preserve">CARRETERA CASTELLADRAL (B-423), KILOMETRO 5, 2 BAJO</t>
  </si>
  <si>
    <t xml:space="preserve">08260</t>
  </si>
  <si>
    <t xml:space="preserve">SÚRIA</t>
  </si>
  <si>
    <t xml:space="preserve">938682250</t>
  </si>
  <si>
    <t xml:space="preserve">info@lagarriga.com</t>
  </si>
  <si>
    <t xml:space="preserve">masialagarriga.com</t>
  </si>
  <si>
    <t xml:space="preserve">L´HOTELET CASA PADRÓ</t>
  </si>
  <si>
    <t xml:space="preserve">HCC-004470</t>
  </si>
  <si>
    <t xml:space="preserve">PASSEIG PERE III, 38</t>
  </si>
  <si>
    <t xml:space="preserve">938723751</t>
  </si>
  <si>
    <t xml:space="preserve">info@hoteletmanresa.com</t>
  </si>
  <si>
    <t xml:space="preserve">hoteletmanresa.com</t>
  </si>
  <si>
    <t xml:space="preserve">YURBBAN PASSAGE HOTEL &amp; SPA</t>
  </si>
  <si>
    <t xml:space="preserve">HB-004755</t>
  </si>
  <si>
    <t xml:space="preserve">CARRER TRAFALGAR, 26</t>
  </si>
  <si>
    <t xml:space="preserve">938828977</t>
  </si>
  <si>
    <t xml:space="preserve">passage@yurbban.com</t>
  </si>
  <si>
    <t xml:space="preserve">yurbbanpassage.com</t>
  </si>
  <si>
    <t xml:space="preserve">CALIPOLIS</t>
  </si>
  <si>
    <t xml:space="preserve">HB-001798</t>
  </si>
  <si>
    <t xml:space="preserve">AVINGUDA SOFIA, 2-6; BAJO; HOTEL CALIPOLIS</t>
  </si>
  <si>
    <t xml:space="preserve">938941500</t>
  </si>
  <si>
    <t xml:space="preserve">info@hotelcalipolis.com</t>
  </si>
  <si>
    <t xml:space="preserve">hotelcalipolis.com</t>
  </si>
  <si>
    <t xml:space="preserve">APART - HOTEL MEDITERRANEO</t>
  </si>
  <si>
    <t xml:space="preserve">AVINGUDA SOFIA, 3 BAJO; APARTAMENTO 212</t>
  </si>
  <si>
    <t xml:space="preserve">938943355</t>
  </si>
  <si>
    <t xml:space="preserve">info@apart-hotelmediterraneo.com</t>
  </si>
  <si>
    <t xml:space="preserve">ahmediterraneo.com</t>
  </si>
  <si>
    <t xml:space="preserve">HD RIUDEBITLLES</t>
  </si>
  <si>
    <t xml:space="preserve">CARRER BAIX, 33</t>
  </si>
  <si>
    <t xml:space="preserve">08776</t>
  </si>
  <si>
    <t xml:space="preserve">SANT PERE DE RIUDEBITLLES</t>
  </si>
  <si>
    <t xml:space="preserve">938995979</t>
  </si>
  <si>
    <t xml:space="preserve">info@hdriudebitlles.com</t>
  </si>
  <si>
    <t xml:space="preserve">hdriudebitlles.com</t>
  </si>
  <si>
    <t xml:space="preserve">ÁREA DE CALAHORRA</t>
  </si>
  <si>
    <t xml:space="preserve">CARRETERA ZARAGOZA, KILOMETRO 353, 7</t>
  </si>
  <si>
    <t xml:space="preserve">941146346</t>
  </si>
  <si>
    <t xml:space="preserve">ascalahorra@areacalahorra.com</t>
  </si>
  <si>
    <t xml:space="preserve">readecalahorra.com</t>
  </si>
  <si>
    <t xml:space="preserve">SAN GLORIO 2</t>
  </si>
  <si>
    <t xml:space="preserve">C/ FEDERICO VIAL, 3 1; HOTEL SAN GLORIO</t>
  </si>
  <si>
    <t xml:space="preserve">942221467</t>
  </si>
  <si>
    <t xml:space="preserve">info@hotelsanglorio.com</t>
  </si>
  <si>
    <t xml:space="preserve">hotelsanglorio.com</t>
  </si>
  <si>
    <t xml:space="preserve">HOTEL BEDOYA</t>
  </si>
  <si>
    <t xml:space="preserve">FEDERICO VIAL, 8</t>
  </si>
  <si>
    <t xml:space="preserve">942221530</t>
  </si>
  <si>
    <t xml:space="preserve">SARDINERO</t>
  </si>
  <si>
    <t xml:space="preserve">PLAZA ITALIA, 1 BAJO; HOTEL SARDINERO</t>
  </si>
  <si>
    <t xml:space="preserve">942271100</t>
  </si>
  <si>
    <t xml:space="preserve">gdpr@sardinerohoteles.com</t>
  </si>
  <si>
    <t xml:space="preserve">gruposardinero.com</t>
  </si>
  <si>
    <t xml:space="preserve">HOTEL BOUTIQUE LAS BRISAS</t>
  </si>
  <si>
    <t xml:space="preserve">C/ LA BRAÑA, 14 BAJO(APARTHOTEL LAS BISAS)</t>
  </si>
  <si>
    <t xml:space="preserve">942275011</t>
  </si>
  <si>
    <t xml:space="preserve">info@hotellasbrisas.net</t>
  </si>
  <si>
    <t xml:space="preserve">hotellasbrisas.net</t>
  </si>
  <si>
    <t xml:space="preserve">LAS ANCLAS</t>
  </si>
  <si>
    <t xml:space="preserve">SAN JOSÉ, 11</t>
  </si>
  <si>
    <t xml:space="preserve">39610</t>
  </si>
  <si>
    <t xml:space="preserve">EL ASTILLERO</t>
  </si>
  <si>
    <t xml:space="preserve">942540300</t>
  </si>
  <si>
    <t xml:space="preserve">lasanclas@lasanclashotel.com</t>
  </si>
  <si>
    <t xml:space="preserve">lasanclashotel.com</t>
  </si>
  <si>
    <t xml:space="preserve">HOTEL DE BORLEÑA</t>
  </si>
  <si>
    <t xml:space="preserve">CARRETERA GENERAL, s/n s/n</t>
  </si>
  <si>
    <t xml:space="preserve">942597643</t>
  </si>
  <si>
    <t xml:space="preserve">info@hoteldeborleña.com</t>
  </si>
  <si>
    <t xml:space="preserve">hoteldeborlena.com</t>
  </si>
  <si>
    <t xml:space="preserve">HOTEL EL ANCLA</t>
  </si>
  <si>
    <t xml:space="preserve">C/ GONZÁLEZ GALLEGO, 10</t>
  </si>
  <si>
    <t xml:space="preserve">942605500</t>
  </si>
  <si>
    <t xml:space="preserve">ancla@cantabriainter.net</t>
  </si>
  <si>
    <t xml:space="preserve">hotelelanclasl.com</t>
  </si>
  <si>
    <t xml:space="preserve">AVENIDA RIS, 21 BAJO</t>
  </si>
  <si>
    <t xml:space="preserve">942630265</t>
  </si>
  <si>
    <t xml:space="preserve">info@hotellosnogales.es</t>
  </si>
  <si>
    <t xml:space="preserve">hotellosnogales.es</t>
  </si>
  <si>
    <t xml:space="preserve">HOTEL LOS JUNCOS</t>
  </si>
  <si>
    <t xml:space="preserve">C/ PLAYA DE RIS</t>
  </si>
  <si>
    <t xml:space="preserve">942630268</t>
  </si>
  <si>
    <t xml:space="preserve">reservas@hotellosjuncos.es</t>
  </si>
  <si>
    <t xml:space="preserve">hotellosjuncos.com</t>
  </si>
  <si>
    <t xml:space="preserve">LAS TORRES</t>
  </si>
  <si>
    <t xml:space="preserve">BARRIO SAN PANTALEÓN, 23 BAJO</t>
  </si>
  <si>
    <t xml:space="preserve">39193</t>
  </si>
  <si>
    <t xml:space="preserve">942657129</t>
  </si>
  <si>
    <t xml:space="preserve">posadalastorres@gmail.com</t>
  </si>
  <si>
    <t xml:space="preserve">cantabriarural.com</t>
  </si>
  <si>
    <t xml:space="preserve">ISLA BELLA</t>
  </si>
  <si>
    <t xml:space="preserve">PASEO SABLE, 2 BAJO</t>
  </si>
  <si>
    <t xml:space="preserve">942679306</t>
  </si>
  <si>
    <t xml:space="preserve">hotelislabella.com</t>
  </si>
  <si>
    <t xml:space="preserve">PUERTO RICO</t>
  </si>
  <si>
    <t xml:space="preserve">GENERAL SALINAS, 6</t>
  </si>
  <si>
    <t xml:space="preserve">reservas@hotelpuertorico.es</t>
  </si>
  <si>
    <t xml:space="preserve">hotelpuertorico.es</t>
  </si>
  <si>
    <t xml:space="preserve">HOTEL VILLA DE SAN VICENTE</t>
  </si>
  <si>
    <t xml:space="preserve">BARRIO FUENTE NUEVA, 1 BAJO</t>
  </si>
  <si>
    <t xml:space="preserve">942715152</t>
  </si>
  <si>
    <t xml:space="preserve">reservas@hotelfarodesanvicente.com</t>
  </si>
  <si>
    <t xml:space="preserve">hotelvsvicente.com</t>
  </si>
  <si>
    <t xml:space="preserve">SOLATORRE</t>
  </si>
  <si>
    <t xml:space="preserve">PASEO SOLATORRE, s/n BAJO</t>
  </si>
  <si>
    <t xml:space="preserve">942720843</t>
  </si>
  <si>
    <t xml:space="preserve">hotelsolatorre@gmail.com</t>
  </si>
  <si>
    <t xml:space="preserve">hotelsolatorre.com</t>
  </si>
  <si>
    <t xml:space="preserve">DUNAS DE OYAMBRE</t>
  </si>
  <si>
    <t xml:space="preserve">BARRIO TRASVÍA, s/n BARRIO COTERA</t>
  </si>
  <si>
    <t xml:space="preserve">942722401</t>
  </si>
  <si>
    <t xml:space="preserve">info@dunasdeoyambre.com</t>
  </si>
  <si>
    <t xml:space="preserve">dunasdeoyambre.com</t>
  </si>
  <si>
    <t xml:space="preserve">BARRIO LUAÑA, 218</t>
  </si>
  <si>
    <t xml:space="preserve">39320</t>
  </si>
  <si>
    <t xml:space="preserve">942725049</t>
  </si>
  <si>
    <t xml:space="preserve">informacion@hotelelrefugio.com</t>
  </si>
  <si>
    <t xml:space="preserve">hotelelrefugio.com</t>
  </si>
  <si>
    <t xml:space="preserve">HOTEL CASONA DEL NANSA</t>
  </si>
  <si>
    <t xml:space="preserve">PUENTE ARRUDO, s/n BAJO(HOTEL CASONA)</t>
  </si>
  <si>
    <t xml:space="preserve">39550</t>
  </si>
  <si>
    <t xml:space="preserve">HERRERÍAS</t>
  </si>
  <si>
    <t xml:space="preserve">942727685</t>
  </si>
  <si>
    <t xml:space="preserve">casonadelnansa@casonadelnansa.com</t>
  </si>
  <si>
    <t xml:space="preserve">casonadelnansa.com</t>
  </si>
  <si>
    <t xml:space="preserve">PICOS VALDECORO</t>
  </si>
  <si>
    <t xml:space="preserve">C/ ROSCABADO, 5 BAJO</t>
  </si>
  <si>
    <t xml:space="preserve">942730026</t>
  </si>
  <si>
    <t xml:space="preserve">hotelvaldecoro@hotmail.com</t>
  </si>
  <si>
    <t xml:space="preserve">hotelvaldecoro.com</t>
  </si>
  <si>
    <t xml:space="preserve">INFANTADO</t>
  </si>
  <si>
    <t xml:space="preserve">C/ OJEDO, s/n BAJO; HOTEL</t>
  </si>
  <si>
    <t xml:space="preserve">39584</t>
  </si>
  <si>
    <t xml:space="preserve">CILLORIGO DE LIÉBANA</t>
  </si>
  <si>
    <t xml:space="preserve">942730578</t>
  </si>
  <si>
    <t xml:space="preserve">informacion@hotelinfantado.com</t>
  </si>
  <si>
    <t xml:space="preserve">hotelinfantado.com</t>
  </si>
  <si>
    <t xml:space="preserve">EL GOLOBAR</t>
  </si>
  <si>
    <t xml:space="preserve">POLIGONO VEGA, 68 C/ EMBUTICION</t>
  </si>
  <si>
    <t xml:space="preserve">REINOSA</t>
  </si>
  <si>
    <t xml:space="preserve">942753638</t>
  </si>
  <si>
    <t xml:space="preserve">elgolobar@gmail.com</t>
  </si>
  <si>
    <t xml:space="preserve">hotelelgolobar.com</t>
  </si>
  <si>
    <t xml:space="preserve">HOTEL SAN ROQUE</t>
  </si>
  <si>
    <t xml:space="preserve">AVENIDA CANTABRIA, 3 BAJO</t>
  </si>
  <si>
    <t xml:space="preserve">942754788</t>
  </si>
  <si>
    <t xml:space="preserve">info@hotelnroque***.com</t>
  </si>
  <si>
    <t xml:space="preserve">APARTAMENTOS LA COTERUCA</t>
  </si>
  <si>
    <t xml:space="preserve">ACACIO GUTIÉRREZ, 31</t>
  </si>
  <si>
    <t xml:space="preserve">942810383</t>
  </si>
  <si>
    <t xml:space="preserve">reservas@alojamientoencantabria.com</t>
  </si>
  <si>
    <t xml:space="preserve">turismosuances.com</t>
  </si>
  <si>
    <t xml:space="preserve">ACACIO GUTIÉRREZ, 141 BAJO</t>
  </si>
  <si>
    <t xml:space="preserve">reservas@turismosuances.com</t>
  </si>
  <si>
    <t xml:space="preserve">HOTEL COLEGIATA</t>
  </si>
  <si>
    <t xml:space="preserve">C/ LOS HORNOS, s/n</t>
  </si>
  <si>
    <t xml:space="preserve">942840137</t>
  </si>
  <si>
    <t xml:space="preserve">hotelcolegiata@hotelcolegiata.com</t>
  </si>
  <si>
    <t xml:space="preserve">hotelcolegiata.com</t>
  </si>
  <si>
    <t xml:space="preserve">POSADA TREBUESTO</t>
  </si>
  <si>
    <t xml:space="preserve">BARRIO TREBUESTO, 62 COMARCAL 151 KILOMETRO 6, 7</t>
  </si>
  <si>
    <t xml:space="preserve">39880</t>
  </si>
  <si>
    <t xml:space="preserve">942850428</t>
  </si>
  <si>
    <t xml:space="preserve">posadatrebuesto@gmail.com</t>
  </si>
  <si>
    <t xml:space="preserve">posadatrebuesto.es</t>
  </si>
  <si>
    <t xml:space="preserve">PASEO IGELDO, 55</t>
  </si>
  <si>
    <t xml:space="preserve">20008</t>
  </si>
  <si>
    <t xml:space="preserve">943212022</t>
  </si>
  <si>
    <t xml:space="preserve">avenida@hotelavenida.net</t>
  </si>
  <si>
    <t xml:space="preserve">hotelavenidasl.com</t>
  </si>
  <si>
    <t xml:space="preserve">HOTEL GUDAMENDI</t>
  </si>
  <si>
    <t xml:space="preserve">CAMINO GUDAMENDI / GUDAMENDIKO BIDEA, s/n BAJO</t>
  </si>
  <si>
    <t xml:space="preserve">943214111</t>
  </si>
  <si>
    <t xml:space="preserve">reservas@hotelgudamendi.com</t>
  </si>
  <si>
    <t xml:space="preserve">hotelgudamendi.com</t>
  </si>
  <si>
    <t xml:space="preserve">LA GALERIA</t>
  </si>
  <si>
    <t xml:space="preserve">INFANTA CRISTINA, 1-3</t>
  </si>
  <si>
    <t xml:space="preserve">943216077</t>
  </si>
  <si>
    <t xml:space="preserve">hotel@hotellagaleria.com</t>
  </si>
  <si>
    <t xml:space="preserve">hotellagaleria.com</t>
  </si>
  <si>
    <t xml:space="preserve">HOTEL MONTE ULÍA</t>
  </si>
  <si>
    <t xml:space="preserve">AVENIDA J. ELOSEGI / J. ELOSEGI ALKATEAREN HIRIBIDEA, 21 BAJO; HOTEL ULIA</t>
  </si>
  <si>
    <t xml:space="preserve">943326452</t>
  </si>
  <si>
    <t xml:space="preserve">contacto@hotelmonteulia.com</t>
  </si>
  <si>
    <t xml:space="preserve">hotelmonteulia.com</t>
  </si>
  <si>
    <t xml:space="preserve">KOXBA BI</t>
  </si>
  <si>
    <t xml:space="preserve">EMBELTRÁN / ENBELTRAN KALEA, 16 2º</t>
  </si>
  <si>
    <t xml:space="preserve">943426885</t>
  </si>
  <si>
    <t xml:space="preserve">info@koxbabi.com</t>
  </si>
  <si>
    <t xml:space="preserve">pensionkoxkabi.com</t>
  </si>
  <si>
    <t xml:space="preserve">HOTEL AMARA PLAZA</t>
  </si>
  <si>
    <t xml:space="preserve">PLAZA PÍO XII / PIO XII ENPARANTZA, 7 BAJO; HOTEL AMARA PLAZA</t>
  </si>
  <si>
    <t xml:space="preserve">20010</t>
  </si>
  <si>
    <t xml:space="preserve">943464600</t>
  </si>
  <si>
    <t xml:space="preserve">reservas.ciudadgijon@hoteles-silken.com</t>
  </si>
  <si>
    <t xml:space="preserve">HOTEL LINTZIRIN</t>
  </si>
  <si>
    <t xml:space="preserve">CARRETERA MADRID-IRÚN (N-I), KILOMETRO 469, 000 BAJO</t>
  </si>
  <si>
    <t xml:space="preserve">20180</t>
  </si>
  <si>
    <t xml:space="preserve">OIARTZUN</t>
  </si>
  <si>
    <t xml:space="preserve">943490127</t>
  </si>
  <si>
    <t xml:space="preserve">info@hotellintzirin.com</t>
  </si>
  <si>
    <t xml:space="preserve">ERREKALDE</t>
  </si>
  <si>
    <t xml:space="preserve">GAINTXURIZKETA (GAINTXURIZKETA ERREKALDE), 22</t>
  </si>
  <si>
    <t xml:space="preserve">LEZO</t>
  </si>
  <si>
    <t xml:space="preserve">943490285</t>
  </si>
  <si>
    <t xml:space="preserve">info@errekalde.com</t>
  </si>
  <si>
    <t xml:space="preserve">hotelerrekalde.com</t>
  </si>
  <si>
    <t xml:space="preserve">HOTEL SAN NIKOLAS</t>
  </si>
  <si>
    <t xml:space="preserve">HARMA ENPARANTZA, 6</t>
  </si>
  <si>
    <t xml:space="preserve">20280</t>
  </si>
  <si>
    <t xml:space="preserve">HONDARRIBIA</t>
  </si>
  <si>
    <t xml:space="preserve">943644278</t>
  </si>
  <si>
    <t xml:space="preserve">info@hotelsannikolas.es</t>
  </si>
  <si>
    <t xml:space="preserve">hotelsannikolas.es</t>
  </si>
  <si>
    <t xml:space="preserve">HOTEL MONTE JAIZKIBEL</t>
  </si>
  <si>
    <t xml:space="preserve">BASERRITAR ETORBIDEA, 1 BAJO</t>
  </si>
  <si>
    <t xml:space="preserve">943646040</t>
  </si>
  <si>
    <t xml:space="preserve">reservas@hoteljaizkibel.com</t>
  </si>
  <si>
    <t xml:space="preserve">hoteljaizkibel.com</t>
  </si>
  <si>
    <t xml:space="preserve">HOTEL MONDRAGON</t>
  </si>
  <si>
    <t xml:space="preserve">AGERRE KALEA, 10</t>
  </si>
  <si>
    <t xml:space="preserve">943712433</t>
  </si>
  <si>
    <t xml:space="preserve">hotelmondragon@hotelmondragon.com</t>
  </si>
  <si>
    <t xml:space="preserve">hotelmondragon.com</t>
  </si>
  <si>
    <t xml:space="preserve">CARRETERA MADRID-IRÚN (N-I), KILOMETRO 417 BAJO</t>
  </si>
  <si>
    <t xml:space="preserve">943881958</t>
  </si>
  <si>
    <t xml:space="preserve">info@castillo.com</t>
  </si>
  <si>
    <t xml:space="preserve">hotelcastillo.info</t>
  </si>
  <si>
    <t xml:space="preserve">SHERATON BILBAO</t>
  </si>
  <si>
    <t xml:space="preserve">LEIZAOLA LEHENDAKARIA KALEA, 29 BAJO</t>
  </si>
  <si>
    <t xml:space="preserve">944280006</t>
  </si>
  <si>
    <t xml:space="preserve">info@sheratonbilbao.com</t>
  </si>
  <si>
    <t xml:space="preserve">ZABALBURU</t>
  </si>
  <si>
    <t xml:space="preserve">PEDRO MARTÍNEZ ARTOLA, 8</t>
  </si>
  <si>
    <t xml:space="preserve">944437100</t>
  </si>
  <si>
    <t xml:space="preserve">informacion@hotelzabalburu.com</t>
  </si>
  <si>
    <t xml:space="preserve">hotelzabalburu.com</t>
  </si>
  <si>
    <t xml:space="preserve">GRAN HOTEL LAKUA</t>
  </si>
  <si>
    <t xml:space="preserve">TARRAGONA KALEA, 8 BAJO</t>
  </si>
  <si>
    <t xml:space="preserve">945181000</t>
  </si>
  <si>
    <t xml:space="preserve">recepcion@granhotelakua.com</t>
  </si>
  <si>
    <t xml:space="preserve">granhotellakua.com</t>
  </si>
  <si>
    <t xml:space="preserve">SILKEN PALACIO URIBARREN</t>
  </si>
  <si>
    <t xml:space="preserve">AVENIDA SANTA ELENA, s/n</t>
  </si>
  <si>
    <t xml:space="preserve">945188800</t>
  </si>
  <si>
    <t xml:space="preserve">LOS ROTUROS</t>
  </si>
  <si>
    <t xml:space="preserve">C/ HERRERÍA, 10 BAJO</t>
  </si>
  <si>
    <t xml:space="preserve">01120</t>
  </si>
  <si>
    <t xml:space="preserve">ARRAIA-MAEZTU</t>
  </si>
  <si>
    <t xml:space="preserve">945410250</t>
  </si>
  <si>
    <t xml:space="preserve">losroturos@hotmail.com</t>
  </si>
  <si>
    <t xml:space="preserve">hotellosroturos.es</t>
  </si>
  <si>
    <t xml:space="preserve">HOTEL KAIA</t>
  </si>
  <si>
    <t xml:space="preserve">BARRIO DEL PUERTO, 19</t>
  </si>
  <si>
    <t xml:space="preserve">946366374</t>
  </si>
  <si>
    <t xml:space="preserve">bittor78@hotmail.com</t>
  </si>
  <si>
    <t xml:space="preserve">hotelkaiarural.com</t>
  </si>
  <si>
    <t xml:space="preserve">PALACIO DE URGOITI</t>
  </si>
  <si>
    <t xml:space="preserve">ARRITUGANE KALEA, 10 BAJO; HOTEL</t>
  </si>
  <si>
    <t xml:space="preserve">946746868</t>
  </si>
  <si>
    <t xml:space="preserve">info@palaciourgoiti.com</t>
  </si>
  <si>
    <t xml:space="preserve">palaciourgoiti.com</t>
  </si>
  <si>
    <t xml:space="preserve">BILBAO ART LODGE</t>
  </si>
  <si>
    <t xml:space="preserve">ITURRIZA KALEA, 3</t>
  </si>
  <si>
    <t xml:space="preserve">48003</t>
  </si>
  <si>
    <t xml:space="preserve">946855951</t>
  </si>
  <si>
    <t xml:space="preserve">info@bilbaoartlodge.com</t>
  </si>
  <si>
    <t xml:space="preserve">SANTA CRUZ HOTEL</t>
  </si>
  <si>
    <t xml:space="preserve">SANTA CRUZ DE ANDINO, s/n REAL 21</t>
  </si>
  <si>
    <t xml:space="preserve">09513</t>
  </si>
  <si>
    <t xml:space="preserve">947130109</t>
  </si>
  <si>
    <t xml:space="preserve">hotelruralsantacruz@gmail.com</t>
  </si>
  <si>
    <t xml:space="preserve">santacruzhotel.com</t>
  </si>
  <si>
    <t xml:space="preserve">VÍA GÓTICA</t>
  </si>
  <si>
    <t xml:space="preserve">PLAZA VEGA, 3</t>
  </si>
  <si>
    <t xml:space="preserve">947244444</t>
  </si>
  <si>
    <t xml:space="preserve">info@hotelviagotica.com</t>
  </si>
  <si>
    <t xml:space="preserve">hotelviagotica.com</t>
  </si>
  <si>
    <t xml:space="preserve">HOTEL BOULEVART</t>
  </si>
  <si>
    <t xml:space="preserve">BONIFACIO ZAMORA DE USABEL, 1</t>
  </si>
  <si>
    <t xml:space="preserve">947257633</t>
  </si>
  <si>
    <t xml:space="preserve">info@hotelboulevart.com</t>
  </si>
  <si>
    <t xml:space="preserve">HOTEL REY ARTURO</t>
  </si>
  <si>
    <t xml:space="preserve">CARRETERA A - 62 KILOMETRO 6, 600</t>
  </si>
  <si>
    <t xml:space="preserve">947294251</t>
  </si>
  <si>
    <t xml:space="preserve">hotel@hotelreyarturo.com</t>
  </si>
  <si>
    <t xml:space="preserve">hotelreyarturo.com</t>
  </si>
  <si>
    <t xml:space="preserve">EL DESCANSO</t>
  </si>
  <si>
    <t xml:space="preserve">REAL, 16 BAJO</t>
  </si>
  <si>
    <t xml:space="preserve">947377035</t>
  </si>
  <si>
    <t xml:space="preserve">info@eldescanso.com</t>
  </si>
  <si>
    <t xml:space="preserve">casaeldescanso.com</t>
  </si>
  <si>
    <t xml:space="preserve">HOTEL RURAL DOÑA SANCHA</t>
  </si>
  <si>
    <t xml:space="preserve">AVENIDA VÍCTOR BARBADILLO, 31</t>
  </si>
  <si>
    <t xml:space="preserve">info@hotelruraldoñancha.com</t>
  </si>
  <si>
    <t xml:space="preserve">hoteldonasancha.es</t>
  </si>
  <si>
    <t xml:space="preserve">ABC ADUANA HOTEL</t>
  </si>
  <si>
    <t xml:space="preserve">CARRETERA MADRID-IRÚN, KILOMETRO 245 0; BAJO</t>
  </si>
  <si>
    <t xml:space="preserve">09192</t>
  </si>
  <si>
    <t xml:space="preserve">947486922</t>
  </si>
  <si>
    <t xml:space="preserve">info@abcaduanahotel.com</t>
  </si>
  <si>
    <t xml:space="preserve">TUDANCA - ARANDA II</t>
  </si>
  <si>
    <t xml:space="preserve">CARRETERA MADRID, KILOMETRO 152 BAJO</t>
  </si>
  <si>
    <t xml:space="preserve">09471</t>
  </si>
  <si>
    <t xml:space="preserve">FUENTESPINA</t>
  </si>
  <si>
    <t xml:space="preserve">947506011</t>
  </si>
  <si>
    <t xml:space="preserve">hotel@tudanca-aranda.com</t>
  </si>
  <si>
    <t xml:space="preserve">tudanca-aranda.net</t>
  </si>
  <si>
    <t xml:space="preserve">TUDANCA</t>
  </si>
  <si>
    <t xml:space="preserve">CARRETERA MADRID KILOMETRO 152, 8 ÁREA SERVICIO TUDANCA</t>
  </si>
  <si>
    <t xml:space="preserve">reservasaranda@grupotudanca.com</t>
  </si>
  <si>
    <t xml:space="preserve">MAISONNAVE</t>
  </si>
  <si>
    <t xml:space="preserve">NUEVA, 20</t>
  </si>
  <si>
    <t xml:space="preserve">948222600</t>
  </si>
  <si>
    <t xml:space="preserve">informacion@hotelmaisonnave.es</t>
  </si>
  <si>
    <t xml:space="preserve">hotelmaisonnave.es</t>
  </si>
  <si>
    <t xml:space="preserve">HOTEL RURAL IRIBARNIA</t>
  </si>
  <si>
    <t xml:space="preserve">31798</t>
  </si>
  <si>
    <t xml:space="preserve">LANTZ</t>
  </si>
  <si>
    <t xml:space="preserve">948307169</t>
  </si>
  <si>
    <t xml:space="preserve">info@hotelruraliribarnia.com</t>
  </si>
  <si>
    <t xml:space="preserve">hoteliribarnia.com</t>
  </si>
  <si>
    <t xml:space="preserve">IRIGUIBEL</t>
  </si>
  <si>
    <t xml:space="preserve">INTXAURDIA, 4 BAJO</t>
  </si>
  <si>
    <t xml:space="preserve">31620</t>
  </si>
  <si>
    <t xml:space="preserve">HUARTE/UHARTE</t>
  </si>
  <si>
    <t xml:space="preserve">948361190</t>
  </si>
  <si>
    <t xml:space="preserve">hoteliriguibel@hoteliriguibel.com</t>
  </si>
  <si>
    <t xml:space="preserve">hoteliriguibel.com</t>
  </si>
  <si>
    <t xml:space="preserve">TUDELA BARDENAS</t>
  </si>
  <si>
    <t xml:space="preserve">AVENIDA ZARAGOZA, 60</t>
  </si>
  <si>
    <t xml:space="preserve">948410802</t>
  </si>
  <si>
    <t xml:space="preserve">hotel@tudelabardenas.com</t>
  </si>
  <si>
    <t xml:space="preserve">tudelabardenas.com</t>
  </si>
  <si>
    <t xml:space="preserve">LATORRIÉN DE ANE</t>
  </si>
  <si>
    <t xml:space="preserve">C/ MAYOR, 128</t>
  </si>
  <si>
    <t xml:space="preserve">31219</t>
  </si>
  <si>
    <t xml:space="preserve">MUES</t>
  </si>
  <si>
    <t xml:space="preserve">948441152</t>
  </si>
  <si>
    <t xml:space="preserve">info@latorriéndeane.com</t>
  </si>
  <si>
    <t xml:space="preserve">HOTEL VILLA DE LOS ARCOS</t>
  </si>
  <si>
    <t xml:space="preserve">CARRETERA NA-129, KILOMETRO 14, 6</t>
  </si>
  <si>
    <t xml:space="preserve">31210</t>
  </si>
  <si>
    <t xml:space="preserve">948640002</t>
  </si>
  <si>
    <t xml:space="preserve">info@hotelvilladelosarcos.com</t>
  </si>
  <si>
    <t xml:space="preserve">villadelosarcos.es</t>
  </si>
  <si>
    <t xml:space="preserve">CASA PERICO</t>
  </si>
  <si>
    <t xml:space="preserve">CARRETERA BERBINZANA, s/n</t>
  </si>
  <si>
    <t xml:space="preserve">31251</t>
  </si>
  <si>
    <t xml:space="preserve">LARRAGA</t>
  </si>
  <si>
    <t xml:space="preserve">948711246</t>
  </si>
  <si>
    <t xml:space="preserve">info@villadelarraga.com</t>
  </si>
  <si>
    <t xml:space="preserve">villadelarraga.com</t>
  </si>
  <si>
    <t xml:space="preserve">VILLA DE LARRAGA</t>
  </si>
  <si>
    <t xml:space="preserve">CARRETERA BERBINZANA, 12</t>
  </si>
  <si>
    <t xml:space="preserve">LA JOYOSA GUARDA</t>
  </si>
  <si>
    <t xml:space="preserve">MEDIOS, 21 - 23</t>
  </si>
  <si>
    <t xml:space="preserve">948741303</t>
  </si>
  <si>
    <t xml:space="preserve">hotellajoyosaguarda@gmail.com</t>
  </si>
  <si>
    <t xml:space="preserve">lajoyosaguarda.com</t>
  </si>
  <si>
    <t xml:space="preserve">HOSTAL ARÓSTEGUI</t>
  </si>
  <si>
    <t xml:space="preserve">TXIKIRRIN, 13</t>
  </si>
  <si>
    <t xml:space="preserve">31692</t>
  </si>
  <si>
    <t xml:space="preserve">GARAIOA</t>
  </si>
  <si>
    <t xml:space="preserve">948764044</t>
  </si>
  <si>
    <t xml:space="preserve">info@hostalarostegui.com</t>
  </si>
  <si>
    <t xml:space="preserve">hotelarostegui.com</t>
  </si>
  <si>
    <t xml:space="preserve">LA CASA DE SAN GIL</t>
  </si>
  <si>
    <t xml:space="preserve">GENERAL FRANCO, 61 BAJO</t>
  </si>
  <si>
    <t xml:space="preserve">949 39 93 14</t>
  </si>
  <si>
    <t xml:space="preserve">lacasadesangil@gmail.com</t>
  </si>
  <si>
    <t xml:space="preserve">lacasadesangil.com</t>
  </si>
  <si>
    <t xml:space="preserve">PAX GUADALAJARA</t>
  </si>
  <si>
    <t xml:space="preserve">AVENIDA VENEZUELA, 15 BAJO; HOTEL PAX</t>
  </si>
  <si>
    <t xml:space="preserve">19005</t>
  </si>
  <si>
    <t xml:space="preserve">949248060</t>
  </si>
  <si>
    <t xml:space="preserve">reservas@paxguadalajara.com</t>
  </si>
  <si>
    <t xml:space="preserve">paxguadalajara.com</t>
  </si>
  <si>
    <t xml:space="preserve">HOTEL PALATERNA</t>
  </si>
  <si>
    <t xml:space="preserve">C/ GENERAL CAYUELA, 2 BAJO</t>
  </si>
  <si>
    <t xml:space="preserve">19100</t>
  </si>
  <si>
    <t xml:space="preserve">PASTRANA</t>
  </si>
  <si>
    <t xml:space="preserve">949370127</t>
  </si>
  <si>
    <t xml:space="preserve">reservas@hotelpalaterna.es</t>
  </si>
  <si>
    <t xml:space="preserve">hotelpalaterna.com</t>
  </si>
  <si>
    <t xml:space="preserve">CASONA DE TORRES</t>
  </si>
  <si>
    <t xml:space="preserve">MAYOR, 1</t>
  </si>
  <si>
    <t xml:space="preserve">19110</t>
  </si>
  <si>
    <t xml:space="preserve">MONDÉJAR</t>
  </si>
  <si>
    <t xml:space="preserve">949387714</t>
  </si>
  <si>
    <t xml:space="preserve">info@casonadetorres.com</t>
  </si>
  <si>
    <t xml:space="preserve">casonadetorres.com</t>
  </si>
  <si>
    <t xml:space="preserve">LAS CHAPAS PALACIO DEL SOL</t>
  </si>
  <si>
    <t xml:space="preserve">C/ LLANO SAN RAMÓN, 4</t>
  </si>
  <si>
    <t xml:space="preserve">951055300</t>
  </si>
  <si>
    <t xml:space="preserve">info@laschapaspalaciodelsol.com</t>
  </si>
  <si>
    <t xml:space="preserve">hotellaschapas.com</t>
  </si>
  <si>
    <t xml:space="preserve">HOTEL CONVENTO LA MAGDALENA BY CHECKIN</t>
  </si>
  <si>
    <t xml:space="preserve">H/MA/02052</t>
  </si>
  <si>
    <t xml:space="preserve">URBANIZACIÓN SANTA CATALINA, s/n BAJO(HOTEL ANTEQUERA GOLF</t>
  </si>
  <si>
    <t xml:space="preserve">951060352</t>
  </si>
  <si>
    <t xml:space="preserve">reservas@hotelantequera.com</t>
  </si>
  <si>
    <t xml:space="preserve">hotelantequera.com</t>
  </si>
  <si>
    <t xml:space="preserve">HOTEL CORTIJO DE SALIA</t>
  </si>
  <si>
    <t xml:space="preserve">H/MA/01943</t>
  </si>
  <si>
    <t xml:space="preserve">CARRETERA A-402, KILOMETRO 53, 7</t>
  </si>
  <si>
    <t xml:space="preserve">951167364</t>
  </si>
  <si>
    <t xml:space="preserve">info@cortijodesalia.com</t>
  </si>
  <si>
    <t xml:space="preserve">cortijodesalia.com</t>
  </si>
  <si>
    <t xml:space="preserve">VALENTIO ALOJAMIENTO TURISTICO</t>
  </si>
  <si>
    <t xml:space="preserve">C/ PENSAMIENTO, 34</t>
  </si>
  <si>
    <t xml:space="preserve">951547250</t>
  </si>
  <si>
    <t xml:space="preserve">valentino_reserve@yahoo.com</t>
  </si>
  <si>
    <t xml:space="preserve">bedandbreakfast.eu</t>
  </si>
  <si>
    <t xml:space="preserve">HOTEL PANEQUE</t>
  </si>
  <si>
    <t xml:space="preserve">H/MA/01710</t>
  </si>
  <si>
    <t xml:space="preserve">CARRETERA MÁLAGA-GRANADA, KILOMETRO 7 SALIDA 7</t>
  </si>
  <si>
    <t xml:space="preserve">29313</t>
  </si>
  <si>
    <t xml:space="preserve">VILLANUEVA DEL TRABUCO</t>
  </si>
  <si>
    <t xml:space="preserve">951904716</t>
  </si>
  <si>
    <t xml:space="preserve">restaurantepaneque@hotmail.es</t>
  </si>
  <si>
    <t xml:space="preserve">hotelpanequesl.com</t>
  </si>
  <si>
    <t xml:space="preserve">MOLINO LAS CUATRO PARADAS</t>
  </si>
  <si>
    <t xml:space="preserve">H/MA/02030</t>
  </si>
  <si>
    <t xml:space="preserve">CARRETERA BENAOJÁN-RONDA, KILOMETRO 8 BAJO</t>
  </si>
  <si>
    <t xml:space="preserve">951946853</t>
  </si>
  <si>
    <t xml:space="preserve">info@molinolascuatroparadas.com</t>
  </si>
  <si>
    <t xml:space="preserve">molino4paradas.com</t>
  </si>
  <si>
    <t xml:space="preserve">CORTIJO SALINAS</t>
  </si>
  <si>
    <t xml:space="preserve">H/MA/01702</t>
  </si>
  <si>
    <t xml:space="preserve">HUERTO HUERTO DE LOS CLAVELES, 8</t>
  </si>
  <si>
    <t xml:space="preserve">29013</t>
  </si>
  <si>
    <t xml:space="preserve">952 114 922</t>
  </si>
  <si>
    <t xml:space="preserve">recepcion@cortijosalinas.com</t>
  </si>
  <si>
    <t xml:space="preserve">cortijosalinas.com</t>
  </si>
  <si>
    <t xml:space="preserve">VILLA GUADALUPE</t>
  </si>
  <si>
    <t xml:space="preserve">H/MA/01803</t>
  </si>
  <si>
    <t xml:space="preserve">C/ BANDANEIRA, 6 BAJO</t>
  </si>
  <si>
    <t xml:space="preserve">29190</t>
  </si>
  <si>
    <t xml:space="preserve">952 432862</t>
  </si>
  <si>
    <t xml:space="preserve">info@villaguadalupe.com</t>
  </si>
  <si>
    <t xml:space="preserve">villaguadalupe.com</t>
  </si>
  <si>
    <t xml:space="preserve">OASIS PROPERTIES - HOLIDAY HOMES IN OASIS CAPISTRANO</t>
  </si>
  <si>
    <t xml:space="preserve">URBANIZACIÓN EL OASIS DE CAPISTRANO</t>
  </si>
  <si>
    <t xml:space="preserve">952 52 54 21</t>
  </si>
  <si>
    <t xml:space="preserve">info@oasisproperties.es</t>
  </si>
  <si>
    <t xml:space="preserve">oasisproperties.es</t>
  </si>
  <si>
    <t xml:space="preserve">MB BOUTIQUE HOTEL</t>
  </si>
  <si>
    <t xml:space="preserve">H/MA/01364</t>
  </si>
  <si>
    <t xml:space="preserve">PLAZA CHAPARIL, 1 BAJO</t>
  </si>
  <si>
    <t xml:space="preserve">952000545</t>
  </si>
  <si>
    <t xml:space="preserve">info@mbboutiquehotel.com</t>
  </si>
  <si>
    <t xml:space="preserve">mbboutiquehotel.es</t>
  </si>
  <si>
    <t xml:space="preserve">SALITRE HOTEL</t>
  </si>
  <si>
    <t xml:space="preserve">H/MA/01432</t>
  </si>
  <si>
    <t xml:space="preserve">SALITRE, s/n CARRETERA COMARCAL 373</t>
  </si>
  <si>
    <t xml:space="preserve">29491</t>
  </si>
  <si>
    <t xml:space="preserve">ALGATOCÍN</t>
  </si>
  <si>
    <t xml:space="preserve">952117005</t>
  </si>
  <si>
    <t xml:space="preserve">info@litrehotel.com</t>
  </si>
  <si>
    <t xml:space="preserve">turismosalitre.com</t>
  </si>
  <si>
    <t xml:space="preserve">MOLINO DEL SANTO</t>
  </si>
  <si>
    <t xml:space="preserve">H/MA/01326</t>
  </si>
  <si>
    <t xml:space="preserve">BARRIADA LA ESTACIÓN, s/n BAJO(MOLINO DEL SANTO)</t>
  </si>
  <si>
    <t xml:space="preserve">952168078</t>
  </si>
  <si>
    <t xml:space="preserve">molino@logiccontrol.es</t>
  </si>
  <si>
    <t xml:space="preserve">molinodelsanto.com</t>
  </si>
  <si>
    <t xml:space="preserve">TENNESSEE MALAGA</t>
  </si>
  <si>
    <t xml:space="preserve">NIÑO DE GUEVARA, s/n</t>
  </si>
  <si>
    <t xml:space="preserve">952219692</t>
  </si>
  <si>
    <t xml:space="preserve">tennesseegrupo@gmail.com</t>
  </si>
  <si>
    <t xml:space="preserve">tennesseemalaga.es</t>
  </si>
  <si>
    <t xml:space="preserve">PALACIO SOLECIO</t>
  </si>
  <si>
    <t xml:space="preserve">H/MA/02275</t>
  </si>
  <si>
    <t xml:space="preserve">C/ GRANADA, 61</t>
  </si>
  <si>
    <t xml:space="preserve">952222000</t>
  </si>
  <si>
    <t xml:space="preserve">info@palaciosolecio.com</t>
  </si>
  <si>
    <t xml:space="preserve">palaciosolecio.com</t>
  </si>
  <si>
    <t xml:space="preserve">HOTEL DEL PINTOR</t>
  </si>
  <si>
    <t xml:space="preserve">H/MA/01686</t>
  </si>
  <si>
    <t xml:space="preserve">C/ ÁLAMOS, 27 BAJO</t>
  </si>
  <si>
    <t xml:space="preserve">952224350</t>
  </si>
  <si>
    <t xml:space="preserve">info@hoteldelpintor.com</t>
  </si>
  <si>
    <t xml:space="preserve">hoteldelpintor.com</t>
  </si>
  <si>
    <t xml:space="preserve">SOL ALOHA PUERTO</t>
  </si>
  <si>
    <t xml:space="preserve">C/ SALVADOR ALLENDE, 45 BAJO; HOTELALUAPTOSOLAPT1411</t>
  </si>
  <si>
    <t xml:space="preserve">952387066</t>
  </si>
  <si>
    <t xml:space="preserve">sol.aloha.puerto@solmelia.com</t>
  </si>
  <si>
    <t xml:space="preserve">solalohapuerto.com</t>
  </si>
  <si>
    <t xml:space="preserve">370</t>
  </si>
  <si>
    <t xml:space="preserve">RINCON SOL</t>
  </si>
  <si>
    <t xml:space="preserve">H/MA/01078</t>
  </si>
  <si>
    <t xml:space="preserve">AVENIDA MEDITERRÁNEO, 174</t>
  </si>
  <si>
    <t xml:space="preserve">29730</t>
  </si>
  <si>
    <t xml:space="preserve">952401100</t>
  </si>
  <si>
    <t xml:space="preserve">reservas@hotelrinconsol.com</t>
  </si>
  <si>
    <t xml:space="preserve">hotelrinconsol.com</t>
  </si>
  <si>
    <t xml:space="preserve">HOTEL SAN FERMÍN</t>
  </si>
  <si>
    <t xml:space="preserve">H/MA/01118</t>
  </si>
  <si>
    <t xml:space="preserve">AVENIDA JUAN LUIS PERALTA, 20</t>
  </si>
  <si>
    <t xml:space="preserve">952442040</t>
  </si>
  <si>
    <t xml:space="preserve">info@hotelsanfermin.com</t>
  </si>
  <si>
    <t xml:space="preserve">hotelsanfermin.com</t>
  </si>
  <si>
    <t xml:space="preserve">316</t>
  </si>
  <si>
    <t xml:space="preserve">MONARQUE CENDRILLÓN</t>
  </si>
  <si>
    <t xml:space="preserve">H/MA/02373</t>
  </si>
  <si>
    <t xml:space="preserve">AVENIDA GAVIOTAS, s/n</t>
  </si>
  <si>
    <t xml:space="preserve">952470000</t>
  </si>
  <si>
    <t xml:space="preserve">fpark@monarquehoteles.es</t>
  </si>
  <si>
    <t xml:space="preserve">monarquehoteles.es</t>
  </si>
  <si>
    <t xml:space="preserve">PROTUSO</t>
  </si>
  <si>
    <t xml:space="preserve">CAMINO PASO FERROCARRIL, 4 BAJO; CABINA</t>
  </si>
  <si>
    <t xml:space="preserve">fuengirola@monarquehoteles.es</t>
  </si>
  <si>
    <t xml:space="preserve">H/MA/01728</t>
  </si>
  <si>
    <t xml:space="preserve">PASEO MARÍTIMO, 32 BAJO(HOTEL EL PUERTO)</t>
  </si>
  <si>
    <t xml:space="preserve">952470100</t>
  </si>
  <si>
    <t xml:space="preserve">recepcion.hotelelpuerto@groupepvcp.com</t>
  </si>
  <si>
    <t xml:space="preserve">hotel-elpuerto.com</t>
  </si>
  <si>
    <t xml:space="preserve">H/MA/01128</t>
  </si>
  <si>
    <t xml:space="preserve">PASEO MARITIMO REY DE ESPAÑA, s/n BAJO (H.LAS PALMERAS)</t>
  </si>
  <si>
    <t xml:space="preserve">CORTIJO DEL ARTE</t>
  </si>
  <si>
    <t xml:space="preserve">H/MA/02093</t>
  </si>
  <si>
    <t xml:space="preserve">CARRETERA MÁLAGA, KILOMETRO 22 A-7054</t>
  </si>
  <si>
    <t xml:space="preserve">29560</t>
  </si>
  <si>
    <t xml:space="preserve">PIZARRA</t>
  </si>
  <si>
    <t xml:space="preserve">952484523</t>
  </si>
  <si>
    <t xml:space="preserve">info@cortijodelarte.com</t>
  </si>
  <si>
    <t xml:space="preserve">cortijodelarte.com</t>
  </si>
  <si>
    <t xml:space="preserve">HOTEL LAS FLORES</t>
  </si>
  <si>
    <t xml:space="preserve">AVENIDA BALNEARIO, 13</t>
  </si>
  <si>
    <t xml:space="preserve">952487001</t>
  </si>
  <si>
    <t xml:space="preserve">informacion@hotellasflores.es</t>
  </si>
  <si>
    <t xml:space="preserve">hotellasflores.es/</t>
  </si>
  <si>
    <t xml:space="preserve">HOTEL RESTAURANTE EL MIRADOR</t>
  </si>
  <si>
    <t xml:space="preserve">C/ CONVENTO, s/n s/n</t>
  </si>
  <si>
    <t xml:space="preserve">952490789</t>
  </si>
  <si>
    <t xml:space="preserve">informacion@hotelelmirador.net</t>
  </si>
  <si>
    <t xml:space="preserve">hotelelmirador.net</t>
  </si>
  <si>
    <t xml:space="preserve">MARINAS DE NERJA</t>
  </si>
  <si>
    <t xml:space="preserve">CARRETERA N-340, KILOMETRO 289, 5</t>
  </si>
  <si>
    <t xml:space="preserve">952522300</t>
  </si>
  <si>
    <t xml:space="preserve">info@marinasdenerja.com</t>
  </si>
  <si>
    <t xml:space="preserve">marinasdenerja.com</t>
  </si>
  <si>
    <t xml:space="preserve">HOTEL PLAYAMARO</t>
  </si>
  <si>
    <t xml:space="preserve">H/MA/01535</t>
  </si>
  <si>
    <t xml:space="preserve">C/ SAN MIGUEL, 28</t>
  </si>
  <si>
    <t xml:space="preserve">952529513</t>
  </si>
  <si>
    <t xml:space="preserve">info@hotelplayamaro.com</t>
  </si>
  <si>
    <t xml:space="preserve">hotelplayamaro.com</t>
  </si>
  <si>
    <t xml:space="preserve">AVENIDA HOTEL</t>
  </si>
  <si>
    <t xml:space="preserve">H/MA/01746</t>
  </si>
  <si>
    <t xml:space="preserve">AVENIDA VIVAR TÉLLEZ, 85 BAJO (HOTEL AVENIDA)</t>
  </si>
  <si>
    <t xml:space="preserve">952549222</t>
  </si>
  <si>
    <t xml:space="preserve">hotelavenidajc@gmail.com</t>
  </si>
  <si>
    <t xml:space="preserve">avenidahotelsl.com</t>
  </si>
  <si>
    <t xml:space="preserve">HOTEL CASA VÁZQUEZ</t>
  </si>
  <si>
    <t xml:space="preserve">H/MA/01933</t>
  </si>
  <si>
    <t xml:space="preserve">CARRETERA COLMENAR, 82</t>
  </si>
  <si>
    <t xml:space="preserve">952657393</t>
  </si>
  <si>
    <t xml:space="preserve">info@hotelcavázquez.com</t>
  </si>
  <si>
    <t xml:space="preserve">DON CARLOS LEISURE RESORT &amp; SPA</t>
  </si>
  <si>
    <t xml:space="preserve">H/MA/00845</t>
  </si>
  <si>
    <t xml:space="preserve">AVENIDA ZURITA (URBANIZACIÓN JARDINES LAS GOLONDRINAS), s/n ANTES CARRT.CADIZ-MALAGA KM192</t>
  </si>
  <si>
    <t xml:space="preserve">952768800</t>
  </si>
  <si>
    <t xml:space="preserve">doncarlos@doncarlosresort.com</t>
  </si>
  <si>
    <t xml:space="preserve">hoteldoncarlos.com</t>
  </si>
  <si>
    <t xml:space="preserve">MONARQUE SULTÁN</t>
  </si>
  <si>
    <t xml:space="preserve">C/ ARTURO RUBINSTEIN, 4 BAJO; HOTEL SULTAN</t>
  </si>
  <si>
    <t xml:space="preserve">952771562</t>
  </si>
  <si>
    <t xml:space="preserve">privacidad@monarquehoteles.es</t>
  </si>
  <si>
    <t xml:space="preserve">monarquehotels.com</t>
  </si>
  <si>
    <t xml:space="preserve">SULTAN CLUB MARBELLA</t>
  </si>
  <si>
    <t xml:space="preserve">C/ ARTURO RUBINSTEIN, s/n BAJO(HOTEL SULTAN)</t>
  </si>
  <si>
    <t xml:space="preserve">sultan@monarquehoteles.es</t>
  </si>
  <si>
    <t xml:space="preserve">EL FARO INN</t>
  </si>
  <si>
    <t xml:space="preserve">VIRGEN DEL PILAR, 11 BAJO</t>
  </si>
  <si>
    <t xml:space="preserve">952774238</t>
  </si>
  <si>
    <t xml:space="preserve">elfaro@hotelelfaroinn.com</t>
  </si>
  <si>
    <t xml:space="preserve">hotelelfaroinn.com</t>
  </si>
  <si>
    <t xml:space="preserve">KIRWAN ESPAÑOLA</t>
  </si>
  <si>
    <t xml:space="preserve">CONJUNTO RESIDENCIAL BENABOLA, 4 BAJO; CASA D</t>
  </si>
  <si>
    <t xml:space="preserve">952815000</t>
  </si>
  <si>
    <t xml:space="preserve">info@kirwanespañola.com</t>
  </si>
  <si>
    <t xml:space="preserve">JARDINES DE LAS GOLONDRINAS</t>
  </si>
  <si>
    <t xml:space="preserve">URBANIZACIÓN JARDINES DE LAS GOLONDRINAS, s/n</t>
  </si>
  <si>
    <t xml:space="preserve">952850478</t>
  </si>
  <si>
    <t xml:space="preserve">rentals@sagesa.net</t>
  </si>
  <si>
    <t xml:space="preserve">sagesaholidays.com</t>
  </si>
  <si>
    <t xml:space="preserve">EL FARO</t>
  </si>
  <si>
    <t xml:space="preserve">952867214</t>
  </si>
  <si>
    <t xml:space="preserve">DON JAVIER</t>
  </si>
  <si>
    <t xml:space="preserve">H/MA/01570</t>
  </si>
  <si>
    <t xml:space="preserve">JOSÉ APARICIO, 6 BAJO</t>
  </si>
  <si>
    <t xml:space="preserve">952872020</t>
  </si>
  <si>
    <t xml:space="preserve">recepcion@hoteldonjavier.com</t>
  </si>
  <si>
    <t xml:space="preserve">hoteldonjavier.com</t>
  </si>
  <si>
    <t xml:space="preserve">LA CIUDAD</t>
  </si>
  <si>
    <t xml:space="preserve">H/MA/01625</t>
  </si>
  <si>
    <t xml:space="preserve">SOR ÁNGELA DE LA CRUZ, 18</t>
  </si>
  <si>
    <t xml:space="preserve">952874238</t>
  </si>
  <si>
    <t xml:space="preserve">info@laciudad.com</t>
  </si>
  <si>
    <t xml:space="preserve">hermanosmacias.com</t>
  </si>
  <si>
    <t xml:space="preserve">H/MA/02073</t>
  </si>
  <si>
    <t xml:space="preserve">C/ SEVILLA, 106 BAJO; ASCENSOR</t>
  </si>
  <si>
    <t xml:space="preserve">952879217</t>
  </si>
  <si>
    <t xml:space="preserve">sevilla@hermanosmacias.com</t>
  </si>
  <si>
    <t xml:space="preserve">AL-ANA MARBELLA</t>
  </si>
  <si>
    <t xml:space="preserve">TÁMESIS, 16 URBANIZACIÓN FINCA LA CANCELADA</t>
  </si>
  <si>
    <t xml:space="preserve">29689</t>
  </si>
  <si>
    <t xml:space="preserve">952928575</t>
  </si>
  <si>
    <t xml:space="preserve">booking@al-anamarbella.com</t>
  </si>
  <si>
    <t xml:space="preserve">al-anamarbella.com</t>
  </si>
  <si>
    <t xml:space="preserve">HOTEL CALABAHIA &amp; SPA</t>
  </si>
  <si>
    <t xml:space="preserve">C/ MANUEL FERNÁNDEZ MORENO, 6-7</t>
  </si>
  <si>
    <t xml:space="preserve">952971685</t>
  </si>
  <si>
    <t xml:space="preserve">info@hotelcalabahia&amp;spa.com</t>
  </si>
  <si>
    <t xml:space="preserve">hotelcalabahia.com</t>
  </si>
  <si>
    <t xml:space="preserve">PALACIO DE UBEDA</t>
  </si>
  <si>
    <t xml:space="preserve">H/JA/00683</t>
  </si>
  <si>
    <t xml:space="preserve">JUAN PASQUAU, s/n</t>
  </si>
  <si>
    <t xml:space="preserve">953046479</t>
  </si>
  <si>
    <t xml:space="preserve">info@palaciodeubeda.com</t>
  </si>
  <si>
    <t xml:space="preserve">H/JA/00374</t>
  </si>
  <si>
    <t xml:space="preserve">PLAZA BELÉN, 1 BAJO; HOTEL HUSA EUROPA</t>
  </si>
  <si>
    <t xml:space="preserve">23003</t>
  </si>
  <si>
    <t xml:space="preserve">953222704</t>
  </si>
  <si>
    <t xml:space="preserve">pemana1@ofijaen.com</t>
  </si>
  <si>
    <t xml:space="preserve">hoteleuropajaen.es</t>
  </si>
  <si>
    <t xml:space="preserve">XAUEN</t>
  </si>
  <si>
    <t xml:space="preserve">H/JA/00330</t>
  </si>
  <si>
    <t xml:space="preserve">PLAZA DEÁN MAZAS, 3</t>
  </si>
  <si>
    <t xml:space="preserve">23001</t>
  </si>
  <si>
    <t xml:space="preserve">953240789</t>
  </si>
  <si>
    <t xml:space="preserve">reservas@hotelxauenjaen.com</t>
  </si>
  <si>
    <t xml:space="preserve">hotelxauenjaen.com</t>
  </si>
  <si>
    <t xml:space="preserve">H/JA/00396</t>
  </si>
  <si>
    <t xml:space="preserve">CARRETERA A-319, KILOMETRO 51 A-319</t>
  </si>
  <si>
    <t xml:space="preserve">953713044</t>
  </si>
  <si>
    <t xml:space="preserve">hotelmirasierracazorla@gmail.com</t>
  </si>
  <si>
    <t xml:space="preserve">mirasierrahotel.es</t>
  </si>
  <si>
    <t xml:space="preserve">LLANOS DE ARANCE</t>
  </si>
  <si>
    <t xml:space="preserve">CARRETERA A-319, KILOMETRO 20 BAJO(CAMPING LLANOS DE)</t>
  </si>
  <si>
    <t xml:space="preserve">953713146</t>
  </si>
  <si>
    <t xml:space="preserve">info@llanosdearance.com</t>
  </si>
  <si>
    <t xml:space="preserve">CAZORLA PUEBLO</t>
  </si>
  <si>
    <t xml:space="preserve">C/ MAGISTRADO RUIZ RICO, 3 BAJO</t>
  </si>
  <si>
    <t xml:space="preserve">953720459</t>
  </si>
  <si>
    <t xml:space="preserve">info@cazorlapueblo.com</t>
  </si>
  <si>
    <t xml:space="preserve">cazorlapueblo.com/</t>
  </si>
  <si>
    <t xml:space="preserve">POSADA DEL CORDOBÉS</t>
  </si>
  <si>
    <t xml:space="preserve">H/JA/00619</t>
  </si>
  <si>
    <t xml:space="preserve">CARRETERA CAZORLA, KILOMETRO 4</t>
  </si>
  <si>
    <t xml:space="preserve">23469</t>
  </si>
  <si>
    <t xml:space="preserve">953731500</t>
  </si>
  <si>
    <t xml:space="preserve">info@posadacordobes.com</t>
  </si>
  <si>
    <t xml:space="preserve">posadacordobes.com</t>
  </si>
  <si>
    <t xml:space="preserve">HOSTAL VICTORIA</t>
  </si>
  <si>
    <t xml:space="preserve">ALAMINOS, 5 2-A</t>
  </si>
  <si>
    <t xml:space="preserve">953752952</t>
  </si>
  <si>
    <t xml:space="preserve">hostalvictoriaubeda@hotmail.com</t>
  </si>
  <si>
    <t xml:space="preserve">hostalvictoria.com</t>
  </si>
  <si>
    <t xml:space="preserve">PIERRE &amp; VACANCES</t>
  </si>
  <si>
    <t xml:space="preserve">C/ PAGES DEL CORRO, 102 BAJO</t>
  </si>
  <si>
    <t xml:space="preserve">954043846</t>
  </si>
  <si>
    <t xml:space="preserve">info@pierre&amp;vacances.com</t>
  </si>
  <si>
    <t xml:space="preserve">pierrevacances.com</t>
  </si>
  <si>
    <t xml:space="preserve">EXE ISLA CARTUJA</t>
  </si>
  <si>
    <t xml:space="preserve">H/SE/00983</t>
  </si>
  <si>
    <t xml:space="preserve">ESTADIO OLÍMPICO DE LA CARTUJA, s/n BAJO; PUERTA-A</t>
  </si>
  <si>
    <t xml:space="preserve">954081700</t>
  </si>
  <si>
    <t xml:space="preserve">info@exeiacartuja.com</t>
  </si>
  <si>
    <t xml:space="preserve">exeislacartuja.com</t>
  </si>
  <si>
    <t xml:space="preserve">H/SE/00006</t>
  </si>
  <si>
    <t xml:space="preserve">PLAZA NUEVA, 7 BAJO</t>
  </si>
  <si>
    <t xml:space="preserve">954224970</t>
  </si>
  <si>
    <t xml:space="preserve">hotin@hotelinglaterra.es</t>
  </si>
  <si>
    <t xml:space="preserve">hotelinglaterra.es</t>
  </si>
  <si>
    <t xml:space="preserve">H/SE/00943</t>
  </si>
  <si>
    <t xml:space="preserve">GAMAZO, 12 BAJO</t>
  </si>
  <si>
    <t xml:space="preserve">954226766</t>
  </si>
  <si>
    <t xml:space="preserve">sevilla@hotelmaestranza.es</t>
  </si>
  <si>
    <t xml:space="preserve">hotelmaestranza.es</t>
  </si>
  <si>
    <t xml:space="preserve">SILKEN AL-ANDALUS PALACE</t>
  </si>
  <si>
    <t xml:space="preserve">H/SE/00778</t>
  </si>
  <si>
    <t xml:space="preserve">AVENIDA PALMERA, s/n ESQUINA CON PARANA</t>
  </si>
  <si>
    <t xml:space="preserve">41012</t>
  </si>
  <si>
    <t xml:space="preserve">954230600</t>
  </si>
  <si>
    <t xml:space="preserve">al-andalus@hoteles-silken.com</t>
  </si>
  <si>
    <t xml:space="preserve">623</t>
  </si>
  <si>
    <t xml:space="preserve">VERTICE SEVILLA</t>
  </si>
  <si>
    <t xml:space="preserve">H/SE/01014</t>
  </si>
  <si>
    <t xml:space="preserve">AVENIDA AERONÁUTICA, s/n BAJO; EDIFICIO ALMENARA</t>
  </si>
  <si>
    <t xml:space="preserve">954475847</t>
  </si>
  <si>
    <t xml:space="preserve">recepcion.sevilla@verticehoteles.com</t>
  </si>
  <si>
    <t xml:space="preserve">verticehoteles.com</t>
  </si>
  <si>
    <t xml:space="preserve">ALCANTARA</t>
  </si>
  <si>
    <t xml:space="preserve">H/SE/00990</t>
  </si>
  <si>
    <t xml:space="preserve">XIMÉNEZ DE ENCISO, 28 BAJO-B</t>
  </si>
  <si>
    <t xml:space="preserve">954500595</t>
  </si>
  <si>
    <t xml:space="preserve">info@hotelalcantara.net</t>
  </si>
  <si>
    <t xml:space="preserve">hotelalcantara.net</t>
  </si>
  <si>
    <t xml:space="preserve">UN PATIO EN SANTA CRUZ</t>
  </si>
  <si>
    <t xml:space="preserve">H/SE/01082</t>
  </si>
  <si>
    <t xml:space="preserve">AVENIDA ISABEL LA CATÓLICA, 1</t>
  </si>
  <si>
    <t xml:space="preserve">954539413</t>
  </si>
  <si>
    <t xml:space="preserve">hotel@patiosantacruz.com</t>
  </si>
  <si>
    <t xml:space="preserve">patiosantacruz.com</t>
  </si>
  <si>
    <t xml:space="preserve">EL MOLINO</t>
  </si>
  <si>
    <t xml:space="preserve">H/SE/00721</t>
  </si>
  <si>
    <t xml:space="preserve">AVENIDA CONSTITUCIÓN, 56</t>
  </si>
  <si>
    <t xml:space="preserve">954812051</t>
  </si>
  <si>
    <t xml:space="preserve">info@hotel-elmolino.com</t>
  </si>
  <si>
    <t xml:space="preserve">hotel-elmolino.com</t>
  </si>
  <si>
    <t xml:space="preserve">CENTURIA PALACE</t>
  </si>
  <si>
    <t xml:space="preserve">BÉCQUER, 11 BAJO</t>
  </si>
  <si>
    <t xml:space="preserve">954915675</t>
  </si>
  <si>
    <t xml:space="preserve">info@centuriapalace.com</t>
  </si>
  <si>
    <t xml:space="preserve">VERTICE ALJARAFE</t>
  </si>
  <si>
    <t xml:space="preserve">H/SE/01044</t>
  </si>
  <si>
    <t xml:space="preserve">AVENIDA REPÚBLICA ARGENTINA, 1</t>
  </si>
  <si>
    <t xml:space="preserve">955063100</t>
  </si>
  <si>
    <t xml:space="preserve">reservas.aljarafe@verticehoteles.com</t>
  </si>
  <si>
    <t xml:space="preserve">HOTEL BOUTIQUE PALACIO PINELLO</t>
  </si>
  <si>
    <t xml:space="preserve">H/SE/01234</t>
  </si>
  <si>
    <t xml:space="preserve">C/ SEGOVIA, 1</t>
  </si>
  <si>
    <t xml:space="preserve">955280000</t>
  </si>
  <si>
    <t xml:space="preserve">hotel@palaciopinello.com</t>
  </si>
  <si>
    <t xml:space="preserve">palaciopinello.com</t>
  </si>
  <si>
    <t xml:space="preserve">TORRE DE PERAFAN</t>
  </si>
  <si>
    <t xml:space="preserve">C/ GUILLENA, KILOMETRO 3 BAJO; CORTIJO</t>
  </si>
  <si>
    <t xml:space="preserve">955780119</t>
  </si>
  <si>
    <t xml:space="preserve">info@torredeperafan.com</t>
  </si>
  <si>
    <t xml:space="preserve">DON JUAN</t>
  </si>
  <si>
    <t xml:space="preserve">C/ BOSQUE, 2</t>
  </si>
  <si>
    <t xml:space="preserve">41760</t>
  </si>
  <si>
    <t xml:space="preserve">EL CORONIL</t>
  </si>
  <si>
    <t xml:space="preserve">955830233</t>
  </si>
  <si>
    <t xml:space="preserve">donjuanelcoronil@gmail.com</t>
  </si>
  <si>
    <t xml:space="preserve">hotel-don-juan.com</t>
  </si>
  <si>
    <t xml:space="preserve">GRAN HOTEL MORON</t>
  </si>
  <si>
    <t xml:space="preserve">H/SE/00841</t>
  </si>
  <si>
    <t xml:space="preserve">CARRETERA MORÓN-SEVILLA, KILOMETRO 1, 5 (POLIGONO EL FONTANAL)</t>
  </si>
  <si>
    <t xml:space="preserve">41530</t>
  </si>
  <si>
    <t xml:space="preserve">MORÓN DE LA FRONTERA</t>
  </si>
  <si>
    <t xml:space="preserve">955856152</t>
  </si>
  <si>
    <t xml:space="preserve">info@granhotelmoron.com</t>
  </si>
  <si>
    <t xml:space="preserve">PEÑON GRANDE</t>
  </si>
  <si>
    <t xml:space="preserve">PLAZA PEQUEÑA, 7 BAJO</t>
  </si>
  <si>
    <t xml:space="preserve">956132434</t>
  </si>
  <si>
    <t xml:space="preserve">hotel@hotelgrazalema.com</t>
  </si>
  <si>
    <t xml:space="preserve">hotelgrazalema.com</t>
  </si>
  <si>
    <t xml:space="preserve">GUADALETE</t>
  </si>
  <si>
    <t xml:space="preserve">H/CA/00859</t>
  </si>
  <si>
    <t xml:space="preserve">AVENIDA DUQUES DE ABRANTES, 84 BAJO</t>
  </si>
  <si>
    <t xml:space="preserve">11407</t>
  </si>
  <si>
    <t xml:space="preserve">956182288</t>
  </si>
  <si>
    <t xml:space="preserve">info@guadalete.com</t>
  </si>
  <si>
    <t xml:space="preserve">hotelguadalete.com</t>
  </si>
  <si>
    <t xml:space="preserve">HOTEL PLAYA VICTORIA</t>
  </si>
  <si>
    <t xml:space="preserve">C/ PINTORA REGLA GALLEGOS, 40</t>
  </si>
  <si>
    <t xml:space="preserve">11206</t>
  </si>
  <si>
    <t xml:space="preserve">956205100</t>
  </si>
  <si>
    <t xml:space="preserve">info@hotelplayavictoria.com</t>
  </si>
  <si>
    <t xml:space="preserve">PLAYA VICTORIA</t>
  </si>
  <si>
    <t xml:space="preserve">H/CA/00951</t>
  </si>
  <si>
    <t xml:space="preserve">GLORIETA INGENIERO LA CIERVA, 4 BAJO(GAVIOTA)</t>
  </si>
  <si>
    <t xml:space="preserve">956205340</t>
  </si>
  <si>
    <t xml:space="preserve">hotelplayavictoria@palafoxhoteles.com</t>
  </si>
  <si>
    <t xml:space="preserve">LAS CORTES DE CADIZ</t>
  </si>
  <si>
    <t xml:space="preserve">SAN FRANCISCO, 9 BAJO</t>
  </si>
  <si>
    <t xml:space="preserve">956220489</t>
  </si>
  <si>
    <t xml:space="preserve">contacto@hotellascortes.com</t>
  </si>
  <si>
    <t xml:space="preserve">hotellascortes.com</t>
  </si>
  <si>
    <t xml:space="preserve">AL ANDALUS JEREZ</t>
  </si>
  <si>
    <t xml:space="preserve">H/CA/00727</t>
  </si>
  <si>
    <t xml:space="preserve">ARCOS, 29 BAJO</t>
  </si>
  <si>
    <t xml:space="preserve">956323400</t>
  </si>
  <si>
    <t xml:space="preserve">info@alandalusjerez.com</t>
  </si>
  <si>
    <t xml:space="preserve">H/CA/01174</t>
  </si>
  <si>
    <t xml:space="preserve">PLAZA ANGUSTIAS, 3</t>
  </si>
  <si>
    <t xml:space="preserve">956345070</t>
  </si>
  <si>
    <t xml:space="preserve">info@hotelcasagrande.eu</t>
  </si>
  <si>
    <t xml:space="preserve">hotelcasagrande.eu</t>
  </si>
  <si>
    <t xml:space="preserve">TIERRAS DE JEREZ</t>
  </si>
  <si>
    <t xml:space="preserve">CORREDERA, 58 BAJO</t>
  </si>
  <si>
    <t xml:space="preserve">info@tierrasdejerez.com</t>
  </si>
  <si>
    <t xml:space="preserve">CORTIJO DE DUCHA</t>
  </si>
  <si>
    <t xml:space="preserve">CARRETERA N-IV, s/n FRENTE AL AEROPUERTO</t>
  </si>
  <si>
    <t xml:space="preserve">956357810</t>
  </si>
  <si>
    <t xml:space="preserve">info@cortijodeducha.com</t>
  </si>
  <si>
    <t xml:space="preserve">EL DUQUE</t>
  </si>
  <si>
    <t xml:space="preserve">H/CA/01143</t>
  </si>
  <si>
    <t xml:space="preserve">AVENIDA MAR, 1 BAJO</t>
  </si>
  <si>
    <t xml:space="preserve">956410040</t>
  </si>
  <si>
    <t xml:space="preserve">info@elduquedemedina.es</t>
  </si>
  <si>
    <t xml:space="preserve">elduquedemedina.es</t>
  </si>
  <si>
    <t xml:space="preserve">HOTEL DOÑA LOLA ZAHARA</t>
  </si>
  <si>
    <t xml:space="preserve">H/CA/00941</t>
  </si>
  <si>
    <t xml:space="preserve">PLAZA THOMPSON, 1</t>
  </si>
  <si>
    <t xml:space="preserve">956432973</t>
  </si>
  <si>
    <t xml:space="preserve">gestinrojas@gmail.com</t>
  </si>
  <si>
    <t xml:space="preserve">donalolazahara.com</t>
  </si>
  <si>
    <t xml:space="preserve">PLAYA DEL CARMEN</t>
  </si>
  <si>
    <t xml:space="preserve">H/CA/01065</t>
  </si>
  <si>
    <t xml:space="preserve">AVENIDA FARO, 46 LOCAL</t>
  </si>
  <si>
    <t xml:space="preserve">956434311</t>
  </si>
  <si>
    <t xml:space="preserve">info@playadelcarmen.com</t>
  </si>
  <si>
    <t xml:space="preserve">ANTONIO</t>
  </si>
  <si>
    <t xml:space="preserve">H/CA/00701</t>
  </si>
  <si>
    <t xml:space="preserve">CARRETERA ATLANTERRA, KILOMETRO 1</t>
  </si>
  <si>
    <t xml:space="preserve">956439141</t>
  </si>
  <si>
    <t xml:space="preserve">info@antoniohoteles.com</t>
  </si>
  <si>
    <t xml:space="preserve">antoniohoteles.com</t>
  </si>
  <si>
    <t xml:space="preserve">ANTONIO II</t>
  </si>
  <si>
    <t xml:space="preserve">CARRETERA ATLANTERRA, KILOMETRO 1 AL FRENTE DEL HOTEL ANTONIO</t>
  </si>
  <si>
    <t xml:space="preserve">956439346</t>
  </si>
  <si>
    <t xml:space="preserve">HOTEL Y APARTAMENTOS CONILSOL</t>
  </si>
  <si>
    <t xml:space="preserve">H/CA/01241</t>
  </si>
  <si>
    <t xml:space="preserve">C/ JEREZ DE LA FRONTERA, 9</t>
  </si>
  <si>
    <t xml:space="preserve">956444535</t>
  </si>
  <si>
    <t xml:space="preserve">info@hotelconilsol.com</t>
  </si>
  <si>
    <t xml:space="preserve">hotelconilsol.com/</t>
  </si>
  <si>
    <t xml:space="preserve">COSTA CONIL</t>
  </si>
  <si>
    <t xml:space="preserve">AVENIDA LA MARINA, s/n</t>
  </si>
  <si>
    <t xml:space="preserve">956456033</t>
  </si>
  <si>
    <t xml:space="preserve">info@hotelcostaconil.es</t>
  </si>
  <si>
    <t xml:space="preserve">hotelcostaconil.es</t>
  </si>
  <si>
    <t xml:space="preserve">VALENTÍN SANCTI PETRI</t>
  </si>
  <si>
    <t xml:space="preserve">H/CA/01145</t>
  </si>
  <si>
    <t xml:space="preserve">C/ NOVO SANCTI PETRI, s/n s/n</t>
  </si>
  <si>
    <t xml:space="preserve">956491000</t>
  </si>
  <si>
    <t xml:space="preserve">valentinhotels.com</t>
  </si>
  <si>
    <t xml:space="preserve">SOL SANCTI PETRI</t>
  </si>
  <si>
    <t xml:space="preserve">H/CA/01518</t>
  </si>
  <si>
    <t xml:space="preserve">956496040</t>
  </si>
  <si>
    <t xml:space="preserve">sol.sancti.petri@solmelia.com</t>
  </si>
  <si>
    <t xml:space="preserve">solsanctipetri.com</t>
  </si>
  <si>
    <t xml:space="preserve">SUR UTOPÍA</t>
  </si>
  <si>
    <t xml:space="preserve">H/CA/00713</t>
  </si>
  <si>
    <t xml:space="preserve">C/ TÓRTOLA, 14</t>
  </si>
  <si>
    <t xml:space="preserve">956556234</t>
  </si>
  <si>
    <t xml:space="preserve">info@surutopía.com</t>
  </si>
  <si>
    <t xml:space="preserve">hotelsurutopia.com</t>
  </si>
  <si>
    <t xml:space="preserve">ALBORÁN</t>
  </si>
  <si>
    <t xml:space="preserve">H/CA/00865</t>
  </si>
  <si>
    <t xml:space="preserve">ÁLAMOS, s/n BAJO</t>
  </si>
  <si>
    <t xml:space="preserve">956632870</t>
  </si>
  <si>
    <t xml:space="preserve">reservasalgeciras@hotelesalboran.com</t>
  </si>
  <si>
    <t xml:space="preserve">hotelesalboran.com</t>
  </si>
  <si>
    <t xml:space="preserve">HOTEL DON MANUEL</t>
  </si>
  <si>
    <t xml:space="preserve">H/CA/00907</t>
  </si>
  <si>
    <t xml:space="preserve">SEGISMUNDO MORET, 4 BAJO</t>
  </si>
  <si>
    <t xml:space="preserve">956634606</t>
  </si>
  <si>
    <t xml:space="preserve">hoteldonmanuel@hotmail.com</t>
  </si>
  <si>
    <t xml:space="preserve">hoteldonmanuel.com</t>
  </si>
  <si>
    <t xml:space="preserve">RANCHO LOS LOBOS</t>
  </si>
  <si>
    <t xml:space="preserve">PASADA DE ALCALÁ, s/n BAJO (RANCHO LOS LOBOS)</t>
  </si>
  <si>
    <t xml:space="preserve">11330</t>
  </si>
  <si>
    <t xml:space="preserve">JIMENA DE LA FRONTERA</t>
  </si>
  <si>
    <t xml:space="preserve">956641180</t>
  </si>
  <si>
    <t xml:space="preserve">info@rancholoslobos.com</t>
  </si>
  <si>
    <t xml:space="preserve">rancholoslobos.com</t>
  </si>
  <si>
    <t xml:space="preserve">CHILLOUT HOTEL TRES MARES</t>
  </si>
  <si>
    <t xml:space="preserve">H/CA/00805</t>
  </si>
  <si>
    <t xml:space="preserve">CARRETERA CÁDIZ-MÁLAGA (N-340), KILOMETRO 76 BAJO</t>
  </si>
  <si>
    <t xml:space="preserve">956680665</t>
  </si>
  <si>
    <t xml:space="preserve">info@tresmareshotel.com</t>
  </si>
  <si>
    <t xml:space="preserve">tresmareshotel.com</t>
  </si>
  <si>
    <t xml:space="preserve">HOSTERIA TARIFA</t>
  </si>
  <si>
    <t xml:space="preserve">CARRETERA CÁDIZ-MÁLAGA (N-340), KILOMETRO 78 BAJO</t>
  </si>
  <si>
    <t xml:space="preserve">956681409</t>
  </si>
  <si>
    <t xml:space="preserve">info@hosteriatarifa.com</t>
  </si>
  <si>
    <t xml:space="preserve">HURRICANE</t>
  </si>
  <si>
    <t xml:space="preserve">H/CA/00751</t>
  </si>
  <si>
    <t xml:space="preserve">CARRETERA CÁDIZ-MÁLAGA (N-340), KILOMETRO 78, 000 BAJO</t>
  </si>
  <si>
    <t xml:space="preserve">956681800</t>
  </si>
  <si>
    <t xml:space="preserve">info@hotelhurricane.com</t>
  </si>
  <si>
    <t xml:space="preserve">hotelhurricane.com</t>
  </si>
  <si>
    <t xml:space="preserve">APARTHOTEL LA CASA AMARILLA</t>
  </si>
  <si>
    <t xml:space="preserve">SANCHO IV EL BRAVO, 10 BAJO</t>
  </si>
  <si>
    <t xml:space="preserve">956684029</t>
  </si>
  <si>
    <t xml:space="preserve">info@aparthotellacaamarilla.com</t>
  </si>
  <si>
    <t xml:space="preserve">lacasaamarilla.net</t>
  </si>
  <si>
    <t xml:space="preserve">H/CA/00786</t>
  </si>
  <si>
    <t xml:space="preserve">SAN SEBASTIÁN, 41 BAJO</t>
  </si>
  <si>
    <t xml:space="preserve">956684427</t>
  </si>
  <si>
    <t xml:space="preserve">reservas@hotel-lamirada.com</t>
  </si>
  <si>
    <t xml:space="preserve">hotel-lamirada.com</t>
  </si>
  <si>
    <t xml:space="preserve">HOTEL LOS OLIVOS</t>
  </si>
  <si>
    <t xml:space="preserve">H/CA/00765</t>
  </si>
  <si>
    <t xml:space="preserve">BOLICHES, 30 BAJO</t>
  </si>
  <si>
    <t xml:space="preserve">956700811</t>
  </si>
  <si>
    <t xml:space="preserve">reservas@hotel-losolivos.es</t>
  </si>
  <si>
    <t xml:space="preserve">hotel-losolivos.es</t>
  </si>
  <si>
    <t xml:space="preserve">PEÑA DE ARCOS</t>
  </si>
  <si>
    <t xml:space="preserve">H/CA/01001</t>
  </si>
  <si>
    <t xml:space="preserve">C/ MUÑOZ VÁZQUEZ, 42-44</t>
  </si>
  <si>
    <t xml:space="preserve">956704658</t>
  </si>
  <si>
    <t xml:space="preserve">info@peñadearcos.com</t>
  </si>
  <si>
    <t xml:space="preserve">hotelesdearcos.com</t>
  </si>
  <si>
    <t xml:space="preserve">CORTIJO HUERTA DOROTEA</t>
  </si>
  <si>
    <t xml:space="preserve">H/CA/00967</t>
  </si>
  <si>
    <t xml:space="preserve">CARRETERA VILLAMARTÍN-EL BOSQUE (A-373), KILOMETRO 12 BAJO</t>
  </si>
  <si>
    <t xml:space="preserve">956724291</t>
  </si>
  <si>
    <t xml:space="preserve">huertadorotea@huertadorotea.com</t>
  </si>
  <si>
    <t xml:space="preserve">huertadorotea.com/</t>
  </si>
  <si>
    <t xml:space="preserve">LA PARRITA</t>
  </si>
  <si>
    <t xml:space="preserve">H/CA/01135</t>
  </si>
  <si>
    <t xml:space="preserve">C/ SAGRADO CORAZÓN DE JESÚS, 61 LOCAL LOCAL LA PARRITA</t>
  </si>
  <si>
    <t xml:space="preserve">956846039</t>
  </si>
  <si>
    <t xml:space="preserve">recepcion@hotellaparrita.com</t>
  </si>
  <si>
    <t xml:space="preserve">hotellaparrita.com</t>
  </si>
  <si>
    <t xml:space="preserve">ALEGRIA COSTA BALLENA</t>
  </si>
  <si>
    <t xml:space="preserve">H/CA/01423</t>
  </si>
  <si>
    <t xml:space="preserve">AVENIDA JUAN CARLOS I, s/n</t>
  </si>
  <si>
    <t xml:space="preserve">956849206</t>
  </si>
  <si>
    <t xml:space="preserve">ABAQUE HOTELERA</t>
  </si>
  <si>
    <t xml:space="preserve">AMPARO OSBORNE VÁZQUEZ, 3 BAJO</t>
  </si>
  <si>
    <t xml:space="preserve">956873700</t>
  </si>
  <si>
    <t xml:space="preserve">info@abaquehotelera.com</t>
  </si>
  <si>
    <t xml:space="preserve">CASA DEL REGIDOR</t>
  </si>
  <si>
    <t xml:space="preserve">H/CA/01154</t>
  </si>
  <si>
    <t xml:space="preserve">C/ RIBERA DEL RÍO, 30 BAJO; HOTEL CASA DEL REGIDO</t>
  </si>
  <si>
    <t xml:space="preserve">956877333</t>
  </si>
  <si>
    <t xml:space="preserve">hotelcasadelregidor@telefonica.net</t>
  </si>
  <si>
    <t xml:space="preserve">casadelregidor.com</t>
  </si>
  <si>
    <t xml:space="preserve">HOTEL GRACIA DE CORDOBA</t>
  </si>
  <si>
    <t xml:space="preserve">RODRÍGUEZ MARÍN, 5</t>
  </si>
  <si>
    <t xml:space="preserve">957475758</t>
  </si>
  <si>
    <t xml:space="preserve">info@hotelgranplaza.es</t>
  </si>
  <si>
    <t xml:space="preserve">hotelgranplaza.es/</t>
  </si>
  <si>
    <t xml:space="preserve">ALBUCASIS</t>
  </si>
  <si>
    <t xml:space="preserve">H/CO/00543</t>
  </si>
  <si>
    <t xml:space="preserve">BUEN PASTOR, 11 BAJO</t>
  </si>
  <si>
    <t xml:space="preserve">957488989</t>
  </si>
  <si>
    <t xml:space="preserve">hotelalbucasis@hotmail.com</t>
  </si>
  <si>
    <t xml:space="preserve">hotelalbucasis.com</t>
  </si>
  <si>
    <t xml:space="preserve">HOTEL LOS OMEYAS</t>
  </si>
  <si>
    <t xml:space="preserve">H/CO/00611</t>
  </si>
  <si>
    <t xml:space="preserve">ENCARNACIÓN, 17 BAJO(JUNTO MEZQUITA)</t>
  </si>
  <si>
    <t xml:space="preserve">957492199</t>
  </si>
  <si>
    <t xml:space="preserve">reservas@hotel-losomeyas.com</t>
  </si>
  <si>
    <t xml:space="preserve">hotel-losomeyas.es</t>
  </si>
  <si>
    <t xml:space="preserve">HOTEL DON PAULA</t>
  </si>
  <si>
    <t xml:space="preserve">H/CO/00735</t>
  </si>
  <si>
    <t xml:space="preserve">PLAZA PINEDA, 2 BAJO</t>
  </si>
  <si>
    <t xml:space="preserve">957493001</t>
  </si>
  <si>
    <t xml:space="preserve">reservas@hoteldonpaula.com</t>
  </si>
  <si>
    <t xml:space="preserve">hoteldonpaula.com/</t>
  </si>
  <si>
    <t xml:space="preserve">H/CO/00541</t>
  </si>
  <si>
    <t xml:space="preserve">C/ MÁLAGA, s/n</t>
  </si>
  <si>
    <t xml:space="preserve">14960</t>
  </si>
  <si>
    <t xml:space="preserve">RUTE</t>
  </si>
  <si>
    <t xml:space="preserve">957538096</t>
  </si>
  <si>
    <t xml:space="preserve">info@hotelmarialui.com</t>
  </si>
  <si>
    <t xml:space="preserve">hotelmarialuisa.es</t>
  </si>
  <si>
    <t xml:space="preserve">HOTEL LAS ACACIAS</t>
  </si>
  <si>
    <t xml:space="preserve">C/ LAUREL, 38</t>
  </si>
  <si>
    <t xml:space="preserve">957600011</t>
  </si>
  <si>
    <t xml:space="preserve">hotellasacacias.es</t>
  </si>
  <si>
    <t xml:space="preserve">EXPLOTACIONES HOTELERAS SAN FRANCISCO</t>
  </si>
  <si>
    <t xml:space="preserve">H/CO/00524</t>
  </si>
  <si>
    <t xml:space="preserve">AVENIDA PÍO XII, s/n</t>
  </si>
  <si>
    <t xml:space="preserve">14700</t>
  </si>
  <si>
    <t xml:space="preserve">PALMA DEL RÍO</t>
  </si>
  <si>
    <t xml:space="preserve">957644963</t>
  </si>
  <si>
    <t xml:space="preserve">vito@casasypalacios.com</t>
  </si>
  <si>
    <t xml:space="preserve">casasypalacios.com</t>
  </si>
  <si>
    <t xml:space="preserve">ATALAYA DE LA CAMPIÑA</t>
  </si>
  <si>
    <t xml:space="preserve">H/CO/00703</t>
  </si>
  <si>
    <t xml:space="preserve">CARRETERA CÓRDOBA-MÁLAGA, s/n A-45 SALIDA KILOMETRO 27</t>
  </si>
  <si>
    <t xml:space="preserve">14540</t>
  </si>
  <si>
    <t xml:space="preserve">LA RAMBLA</t>
  </si>
  <si>
    <t xml:space="preserve">957684485</t>
  </si>
  <si>
    <t xml:space="preserve">info@atalayadelacampiña.com</t>
  </si>
  <si>
    <t xml:space="preserve">grupohchoteles.com</t>
  </si>
  <si>
    <t xml:space="preserve">1 ESPIGA</t>
  </si>
  <si>
    <t xml:space="preserve">VINCCI ALBAYZÍN</t>
  </si>
  <si>
    <t xml:space="preserve">H/GR/01026</t>
  </si>
  <si>
    <t xml:space="preserve">CARRERA VIRGEN, 48</t>
  </si>
  <si>
    <t xml:space="preserve">958001920</t>
  </si>
  <si>
    <t xml:space="preserve">albayzin@vinccihoteles.com</t>
  </si>
  <si>
    <t xml:space="preserve">vinccialbayzin.com</t>
  </si>
  <si>
    <t xml:space="preserve">NS ALBOLUT</t>
  </si>
  <si>
    <t xml:space="preserve">H/GR/01451</t>
  </si>
  <si>
    <t xml:space="preserve">C/ MONTEFRÍO, s/n</t>
  </si>
  <si>
    <t xml:space="preserve">958193755</t>
  </si>
  <si>
    <t xml:space="preserve">reservas@hotelalbolutns.com</t>
  </si>
  <si>
    <t xml:space="preserve">hotelalbolutns.com</t>
  </si>
  <si>
    <t xml:space="preserve">HOTEL ALMONA</t>
  </si>
  <si>
    <t xml:space="preserve">C/ ALMONA VIEJA, 10</t>
  </si>
  <si>
    <t xml:space="preserve">958203812</t>
  </si>
  <si>
    <t xml:space="preserve">info@futurotelgroup.com</t>
  </si>
  <si>
    <t xml:space="preserve">futurotelgroup.com</t>
  </si>
  <si>
    <t xml:space="preserve">CASA DE FEDERICO</t>
  </si>
  <si>
    <t xml:space="preserve">HORNO MARINA, 13 BAJO</t>
  </si>
  <si>
    <t xml:space="preserve">958208534</t>
  </si>
  <si>
    <t xml:space="preserve">info@casadefederico.com</t>
  </si>
  <si>
    <t xml:space="preserve">casadefederico.com</t>
  </si>
  <si>
    <t xml:space="preserve">ARTE VIDA SUITE</t>
  </si>
  <si>
    <t xml:space="preserve">LAUREL DE SAN MATÍAS, 8</t>
  </si>
  <si>
    <t xml:space="preserve">958215665</t>
  </si>
  <si>
    <t xml:space="preserve">info@artevidasuites.com</t>
  </si>
  <si>
    <t xml:space="preserve">artevidasuites.com</t>
  </si>
  <si>
    <t xml:space="preserve">CASA HORNO DE ORO</t>
  </si>
  <si>
    <t xml:space="preserve">HORNO DEL ORO, 6 BAJO</t>
  </si>
  <si>
    <t xml:space="preserve">958223236</t>
  </si>
  <si>
    <t xml:space="preserve">info@balcondepitres.com</t>
  </si>
  <si>
    <t xml:space="preserve">casahornodeoro.com</t>
  </si>
  <si>
    <t xml:space="preserve">MARQUIS ISSABEL´S</t>
  </si>
  <si>
    <t xml:space="preserve">PLAZA ISABEL CATÓLICA, 5</t>
  </si>
  <si>
    <t xml:space="preserve">958223305</t>
  </si>
  <si>
    <t xml:space="preserve">info@marquis-hotels.com</t>
  </si>
  <si>
    <t xml:space="preserve">marquis-hotels.com</t>
  </si>
  <si>
    <t xml:space="preserve">CATEDRAL SUITES</t>
  </si>
  <si>
    <t xml:space="preserve">COLEGIO CATALINO, 10 BAJO</t>
  </si>
  <si>
    <t xml:space="preserve">958253595</t>
  </si>
  <si>
    <t xml:space="preserve">info@catedralsuites.com</t>
  </si>
  <si>
    <t xml:space="preserve">ALHÓNDIGA, 5</t>
  </si>
  <si>
    <t xml:space="preserve">958265311</t>
  </si>
  <si>
    <t xml:space="preserve">info@hotellasnieves.com</t>
  </si>
  <si>
    <t xml:space="preserve">hotellasnieves.com</t>
  </si>
  <si>
    <t xml:space="preserve">HOTEL SACROMONTE</t>
  </si>
  <si>
    <t xml:space="preserve">H/GR/00038</t>
  </si>
  <si>
    <t xml:space="preserve">PLAZA LINO, 1 BAJO</t>
  </si>
  <si>
    <t xml:space="preserve">958266442</t>
  </si>
  <si>
    <t xml:space="preserve">info@hotelsacromonte.es </t>
  </si>
  <si>
    <t xml:space="preserve">hotelsacromonte.es</t>
  </si>
  <si>
    <t xml:space="preserve">HOTEL LOS TILOS</t>
  </si>
  <si>
    <t xml:space="preserve">PLAZA BIB-RAMBLA, 4</t>
  </si>
  <si>
    <t xml:space="preserve">958266712</t>
  </si>
  <si>
    <t xml:space="preserve">info@hotellostilos.com</t>
  </si>
  <si>
    <t xml:space="preserve">hotellostilos.com/</t>
  </si>
  <si>
    <t xml:space="preserve">HOTEL LAS TERRAZAS</t>
  </si>
  <si>
    <t xml:space="preserve">H/GR/01064</t>
  </si>
  <si>
    <t xml:space="preserve">AUTOVIA SIERRA NEVADA (A-44), KM118 BAJO</t>
  </si>
  <si>
    <t xml:space="preserve">958453016</t>
  </si>
  <si>
    <t xml:space="preserve">info@hotel-lasterrazas.com</t>
  </si>
  <si>
    <t xml:space="preserve">hotelasterrazas.es</t>
  </si>
  <si>
    <t xml:space="preserve">MELIA SOL Y NIEVE</t>
  </si>
  <si>
    <t xml:space="preserve">H/GR/00359</t>
  </si>
  <si>
    <t xml:space="preserve">PRADOLLANO, s/n BAJO</t>
  </si>
  <si>
    <t xml:space="preserve">958480300</t>
  </si>
  <si>
    <t xml:space="preserve">melia.sol.y.nieve@solmelia.com</t>
  </si>
  <si>
    <t xml:space="preserve">meliasolynieve.com</t>
  </si>
  <si>
    <t xml:space="preserve">345</t>
  </si>
  <si>
    <t xml:space="preserve">LA DUQUESA HOTEL</t>
  </si>
  <si>
    <t xml:space="preserve">H/GR/00910</t>
  </si>
  <si>
    <t xml:space="preserve">CARRETERA SIERRA NEVADA, KILOMETRO 8, 200</t>
  </si>
  <si>
    <t xml:space="preserve">958488614</t>
  </si>
  <si>
    <t xml:space="preserve">reservas@hotelladuquesa.es</t>
  </si>
  <si>
    <t xml:space="preserve">laduquesahotel.com</t>
  </si>
  <si>
    <t xml:space="preserve">HOTEL REINA MORA</t>
  </si>
  <si>
    <t xml:space="preserve">H/GR/01211</t>
  </si>
  <si>
    <t xml:space="preserve">C/ NUEVA DE LA VIRGEN, 40</t>
  </si>
  <si>
    <t xml:space="preserve">958520758</t>
  </si>
  <si>
    <t xml:space="preserve">info@hotelreinamora.com</t>
  </si>
  <si>
    <t xml:space="preserve">hotelreinamora.com</t>
  </si>
  <si>
    <t xml:space="preserve">PLAZA PASIEGAS, s/n</t>
  </si>
  <si>
    <t xml:space="preserve">958535130</t>
  </si>
  <si>
    <t xml:space="preserve">LOS GALANES</t>
  </si>
  <si>
    <t xml:space="preserve">H/GR/00865</t>
  </si>
  <si>
    <t xml:space="preserve">AVENIDA FERNANDO DE LOS RÍOS, 32</t>
  </si>
  <si>
    <t xml:space="preserve">958550508</t>
  </si>
  <si>
    <t xml:space="preserve">info@hotellosgalanes.es</t>
  </si>
  <si>
    <t xml:space="preserve">hotellosgalanes.es</t>
  </si>
  <si>
    <t xml:space="preserve">SALAMBINA</t>
  </si>
  <si>
    <t xml:space="preserve">H/GR/00499</t>
  </si>
  <si>
    <t xml:space="preserve">CARRETERA MÁLAGA, s/n</t>
  </si>
  <si>
    <t xml:space="preserve">958610528</t>
  </si>
  <si>
    <t xml:space="preserve">info@lambina.com</t>
  </si>
  <si>
    <t xml:space="preserve">hotelsalambina.com</t>
  </si>
  <si>
    <t xml:space="preserve">NUEVO MALAGUEÑO</t>
  </si>
  <si>
    <t xml:space="preserve">H/GR/00898</t>
  </si>
  <si>
    <t xml:space="preserve">ÓRGIVA-TREVÉLEZ, s/n BAJO</t>
  </si>
  <si>
    <t xml:space="preserve">18415</t>
  </si>
  <si>
    <t xml:space="preserve">PÓRTUGOS</t>
  </si>
  <si>
    <t xml:space="preserve">958766098</t>
  </si>
  <si>
    <t xml:space="preserve">info@nuevomalagueño.com</t>
  </si>
  <si>
    <t xml:space="preserve">AVENIDA ALPUJARRA, 15 BAJO</t>
  </si>
  <si>
    <t xml:space="preserve">958770014</t>
  </si>
  <si>
    <t xml:space="preserve">info@hotelandalucia.com</t>
  </si>
  <si>
    <t xml:space="preserve">hotelandalucia.com</t>
  </si>
  <si>
    <t xml:space="preserve">HACIENDA SEÑORÍO DE NEVADA</t>
  </si>
  <si>
    <t xml:space="preserve">H/GR/01354</t>
  </si>
  <si>
    <t xml:space="preserve">CARRETERA COZVÍJAR-CONCHAR, s/n</t>
  </si>
  <si>
    <t xml:space="preserve">958777092</t>
  </si>
  <si>
    <t xml:space="preserve">reservas@senoriodenevada.es</t>
  </si>
  <si>
    <t xml:space="preserve">senoriodenevada.es</t>
  </si>
  <si>
    <t xml:space="preserve">EL CASTAÑAR NAZARI</t>
  </si>
  <si>
    <t xml:space="preserve">CARRETERA A-4132, KILOMETRO 39</t>
  </si>
  <si>
    <t xml:space="preserve">958953067</t>
  </si>
  <si>
    <t xml:space="preserve">info@castanarnazari.com</t>
  </si>
  <si>
    <t xml:space="preserve">castanarnazari.com</t>
  </si>
  <si>
    <t xml:space="preserve">APARTAHOTEL SIERRA DE GALAROZA</t>
  </si>
  <si>
    <t xml:space="preserve">H/HU/00518</t>
  </si>
  <si>
    <t xml:space="preserve">CULTURA, 29 BAJO</t>
  </si>
  <si>
    <t xml:space="preserve">21291</t>
  </si>
  <si>
    <t xml:space="preserve">GALAROZA</t>
  </si>
  <si>
    <t xml:space="preserve">959123414</t>
  </si>
  <si>
    <t xml:space="preserve">informacion@hotelgalaroza.com</t>
  </si>
  <si>
    <t xml:space="preserve">hotelgalaroza.com/</t>
  </si>
  <si>
    <t xml:space="preserve">FINCA BUENVINO</t>
  </si>
  <si>
    <t xml:space="preserve">CARRETERA SEVILLA-LISBOA, KILOMETRO 95 KM95; BAJO(FINCA BUEN VINO</t>
  </si>
  <si>
    <t xml:space="preserve">21208</t>
  </si>
  <si>
    <t xml:space="preserve">LOS MARINES</t>
  </si>
  <si>
    <t xml:space="preserve">959124034</t>
  </si>
  <si>
    <t xml:space="preserve">info@fincabuenvino.com</t>
  </si>
  <si>
    <t xml:space="preserve">fincabuenvino.com/</t>
  </si>
  <si>
    <t xml:space="preserve">LA FONDA DEL ROCÍO</t>
  </si>
  <si>
    <t xml:space="preserve">C/ SACRIFICIO, 34 BAJO</t>
  </si>
  <si>
    <t xml:space="preserve">959442376</t>
  </si>
  <si>
    <t xml:space="preserve">info@lafondadelrocio.es</t>
  </si>
  <si>
    <t xml:space="preserve">lafondadelrocio.es</t>
  </si>
  <si>
    <t xml:space="preserve">NUEVO LAGUNAS DEL PORTIL</t>
  </si>
  <si>
    <t xml:space="preserve">AVENIDA CRISTÓBAL COLÓN, s/n</t>
  </si>
  <si>
    <t xml:space="preserve">959528240</t>
  </si>
  <si>
    <t xml:space="preserve">info@nuevoportilgolf.es</t>
  </si>
  <si>
    <t xml:space="preserve">nuevoportilgolf.es</t>
  </si>
  <si>
    <t xml:space="preserve">HOTEL MONTEAROMA</t>
  </si>
  <si>
    <t xml:space="preserve">H/HU/00578</t>
  </si>
  <si>
    <t xml:space="preserve">PLAZA SAN PEDRO, s/n BAJO</t>
  </si>
  <si>
    <t xml:space="preserve">21600</t>
  </si>
  <si>
    <t xml:space="preserve">VALVERDE DEL CAMINO</t>
  </si>
  <si>
    <t xml:space="preserve">959551813</t>
  </si>
  <si>
    <t xml:space="preserve">hotel@hotelmontearoma.es</t>
  </si>
  <si>
    <t xml:space="preserve">hotelmontearoma.es</t>
  </si>
  <si>
    <t xml:space="preserve">CORTIJO ZALAMEA</t>
  </si>
  <si>
    <t xml:space="preserve">EL TEJAREJO, s/n BAJO</t>
  </si>
  <si>
    <t xml:space="preserve">21640</t>
  </si>
  <si>
    <t xml:space="preserve">ZALAMEA LA REAL</t>
  </si>
  <si>
    <t xml:space="preserve">959561027</t>
  </si>
  <si>
    <t xml:space="preserve">cortijozalameasl@gmail.com</t>
  </si>
  <si>
    <t xml:space="preserve">cortijozalamea.es/</t>
  </si>
  <si>
    <t xml:space="preserve">HOTEL RURAL SANT JORDI ALCOY</t>
  </si>
  <si>
    <t xml:space="preserve">CARRETERA N-340, KILOMETRO 790</t>
  </si>
  <si>
    <t xml:space="preserve">03820</t>
  </si>
  <si>
    <t xml:space="preserve">96 554 73 19</t>
  </si>
  <si>
    <t xml:space="preserve">info@ventasantjordi.com</t>
  </si>
  <si>
    <t xml:space="preserve">ventasantjordi.com</t>
  </si>
  <si>
    <t xml:space="preserve">HOTEL LA RÁPITA</t>
  </si>
  <si>
    <t xml:space="preserve">PLAÇA LLUÍS COMPANYS, s/n BAJO; ESQUINA PARECASTRO</t>
  </si>
  <si>
    <t xml:space="preserve">96 585 47 12</t>
  </si>
  <si>
    <t xml:space="preserve">info@medsur-hoteles.com</t>
  </si>
  <si>
    <t xml:space="preserve">medsur-hoteles.com</t>
  </si>
  <si>
    <t xml:space="preserve">HOTEL RURAL TORRALBA</t>
  </si>
  <si>
    <t xml:space="preserve">C/ SANT ANTONI, 54</t>
  </si>
  <si>
    <t xml:space="preserve">46625</t>
  </si>
  <si>
    <t xml:space="preserve">COFRENTES</t>
  </si>
  <si>
    <t xml:space="preserve">961 894 069</t>
  </si>
  <si>
    <t xml:space="preserve">info@hoteltorralba.com</t>
  </si>
  <si>
    <t xml:space="preserve">hoteltorralba.com/</t>
  </si>
  <si>
    <t xml:space="preserve">INICIATIVAS PUEBLA</t>
  </si>
  <si>
    <t xml:space="preserve">PASEO COLÓN, 33 BAJO(DUP 33-34; )</t>
  </si>
  <si>
    <t xml:space="preserve">961468458</t>
  </si>
  <si>
    <t xml:space="preserve">info@elbalsamo.com</t>
  </si>
  <si>
    <t xml:space="preserve">hotelconencanto.es</t>
  </si>
  <si>
    <t xml:space="preserve">HOTEL CARABELA 2</t>
  </si>
  <si>
    <t xml:space="preserve">DIAGONAL PAÍS VALENCIÀ, 49 PLAYA DE SAN ANTONIO</t>
  </si>
  <si>
    <t xml:space="preserve">961724070</t>
  </si>
  <si>
    <t xml:space="preserve">info@hotelcarabela2.com</t>
  </si>
  <si>
    <t xml:space="preserve">hotelcarabela2.com</t>
  </si>
  <si>
    <t xml:space="preserve">HOTEL IMPERIAL</t>
  </si>
  <si>
    <t xml:space="preserve">CARRER CAMINAS DELS HOMENS, 13</t>
  </si>
  <si>
    <t xml:space="preserve">961732730</t>
  </si>
  <si>
    <t xml:space="preserve">info@hotelimperial.com</t>
  </si>
  <si>
    <t xml:space="preserve">elhotelimperial.es</t>
  </si>
  <si>
    <t xml:space="preserve">HOTEL IMPERIAL II</t>
  </si>
  <si>
    <t xml:space="preserve">REPLÀ DE SANT ANTONI, 2 BAJO</t>
  </si>
  <si>
    <t xml:space="preserve">info@hotelimperialii.com</t>
  </si>
  <si>
    <t xml:space="preserve">4 HERMANAS</t>
  </si>
  <si>
    <t xml:space="preserve">CARRETERA VALENCIA-BARCELONA, KILOMETRO 1 CARRETERA V23, ANTIGUA N340</t>
  </si>
  <si>
    <t xml:space="preserve">962663333</t>
  </si>
  <si>
    <t xml:space="preserve">info@cuatrohermanas.com</t>
  </si>
  <si>
    <t xml:space="preserve">cuatrohermanas.com</t>
  </si>
  <si>
    <t xml:space="preserve">HOSTAL ALBAHICÍN</t>
  </si>
  <si>
    <t xml:space="preserve">CARRER DE BUENAVISTA, 4 BAJO</t>
  </si>
  <si>
    <t xml:space="preserve">46520</t>
  </si>
  <si>
    <t xml:space="preserve">962672725</t>
  </si>
  <si>
    <t xml:space="preserve">albahicin@gmail.com</t>
  </si>
  <si>
    <t xml:space="preserve">hostalalbahicn.com</t>
  </si>
  <si>
    <t xml:space="preserve">VENT DE MAR</t>
  </si>
  <si>
    <t xml:space="preserve">AVENIDA MEDITERRÁNEO, 139</t>
  </si>
  <si>
    <t xml:space="preserve">962698084</t>
  </si>
  <si>
    <t xml:space="preserve">info@hotelventdemar.com</t>
  </si>
  <si>
    <t xml:space="preserve">hotelventdemar.com</t>
  </si>
  <si>
    <t xml:space="preserve">MURALLETA</t>
  </si>
  <si>
    <t xml:space="preserve">C/ CISTERNA, 31 BAJO; HOTEL MURALLETA</t>
  </si>
  <si>
    <t xml:space="preserve">46190</t>
  </si>
  <si>
    <t xml:space="preserve">RIBA-ROJA DE TÚRIA</t>
  </si>
  <si>
    <t xml:space="preserve">962779240</t>
  </si>
  <si>
    <t xml:space="preserve">hotelmuralleta@hotelmuralleta.es</t>
  </si>
  <si>
    <t xml:space="preserve">hotelmuralleta.es/</t>
  </si>
  <si>
    <t xml:space="preserve">HOTEL RESIDENCIA VALLDIGNA</t>
  </si>
  <si>
    <t xml:space="preserve">C/ MÉDICO GRAU, 18 BAJO</t>
  </si>
  <si>
    <t xml:space="preserve">962821018</t>
  </si>
  <si>
    <t xml:space="preserve">hotelvalldignareservas@gmail.com</t>
  </si>
  <si>
    <t xml:space="preserve">hotelvalldigna.es/</t>
  </si>
  <si>
    <t xml:space="preserve">ALBATROS</t>
  </si>
  <si>
    <t xml:space="preserve">CARRER CLOT DE LA MOTA, 11 BAJO</t>
  </si>
  <si>
    <t xml:space="preserve">962845600</t>
  </si>
  <si>
    <t xml:space="preserve">albatros@hotel-albatros.com</t>
  </si>
  <si>
    <t xml:space="preserve">hotel-albatros.com</t>
  </si>
  <si>
    <t xml:space="preserve">CASUAL HOTEL SEVILLA</t>
  </si>
  <si>
    <t xml:space="preserve">H/SE/01257</t>
  </si>
  <si>
    <t xml:space="preserve">ALHÓNDIGA, 24</t>
  </si>
  <si>
    <t xml:space="preserve">963 210 219</t>
  </si>
  <si>
    <t xml:space="preserve">casualsevilladelasletras@casualhoteles.com</t>
  </si>
  <si>
    <t xml:space="preserve">casualhoteles.com/</t>
  </si>
  <si>
    <t xml:space="preserve">APARTH. EL FARO</t>
  </si>
  <si>
    <t xml:space="preserve">MONTGÓ, 6</t>
  </si>
  <si>
    <t xml:space="preserve">963215110</t>
  </si>
  <si>
    <t xml:space="preserve">info@aparthotelfaro.com</t>
  </si>
  <si>
    <t xml:space="preserve">aparthotelfaro.com</t>
  </si>
  <si>
    <t xml:space="preserve">HOTEL CHECKIN VALENCIA</t>
  </si>
  <si>
    <t xml:space="preserve">963447887</t>
  </si>
  <si>
    <t xml:space="preserve">reservas.valencia@checkinhoteles.com</t>
  </si>
  <si>
    <t xml:space="preserve">checkinvalencia.es</t>
  </si>
  <si>
    <t xml:space="preserve">APARTAMENTOS LIVING VALENCIA-VITORIA</t>
  </si>
  <si>
    <t xml:space="preserve">VITORIA, 6</t>
  </si>
  <si>
    <t xml:space="preserve">963520633</t>
  </si>
  <si>
    <t xml:space="preserve">info@livingvalencia.com</t>
  </si>
  <si>
    <t xml:space="preserve">livingvalencia.com</t>
  </si>
  <si>
    <t xml:space="preserve">THE WESTIN VALENCIA</t>
  </si>
  <si>
    <t xml:space="preserve">CARRER CAVANILLES, 1</t>
  </si>
  <si>
    <t xml:space="preserve">46010</t>
  </si>
  <si>
    <t xml:space="preserve">963625900</t>
  </si>
  <si>
    <t xml:space="preserve">info@thewestinvalencia.com</t>
  </si>
  <si>
    <t xml:space="preserve">westinvalencia.com</t>
  </si>
  <si>
    <t xml:space="preserve">LA PIQUETA</t>
  </si>
  <si>
    <t xml:space="preserve">AVENIDA VILLAFRANCA DEL CID, 9 BAJO</t>
  </si>
  <si>
    <t xml:space="preserve">964 44 42 21</t>
  </si>
  <si>
    <t xml:space="preserve">reservas@hotellapiqueta.com</t>
  </si>
  <si>
    <t xml:space="preserve">hotellapiqueta.com</t>
  </si>
  <si>
    <t xml:space="preserve">EL SALTO DE LA NOVIA</t>
  </si>
  <si>
    <t xml:space="preserve">ESPERANZA, 2 BAJO</t>
  </si>
  <si>
    <t xml:space="preserve">964 71 08 01</t>
  </si>
  <si>
    <t xml:space="preserve">info@elltodelanovia.com</t>
  </si>
  <si>
    <t xml:space="preserve">LOS ABRILES</t>
  </si>
  <si>
    <t xml:space="preserve">CABAÑAL (URBANIZACIÓN VIRGEN DE LOS DESAMPARADOS), 5</t>
  </si>
  <si>
    <t xml:space="preserve">12429</t>
  </si>
  <si>
    <t xml:space="preserve">EL TORO</t>
  </si>
  <si>
    <t xml:space="preserve">964123124</t>
  </si>
  <si>
    <t xml:space="preserve">hotelosabriles@hotmail.com</t>
  </si>
  <si>
    <t xml:space="preserve">hotelosabriles.com</t>
  </si>
  <si>
    <t xml:space="preserve">HOTEL DEL PASTOR</t>
  </si>
  <si>
    <t xml:space="preserve">C/ SAN JULIÁN, 12</t>
  </si>
  <si>
    <t xml:space="preserve">964161016</t>
  </si>
  <si>
    <t xml:space="preserve">info@hoteldelpastor.com</t>
  </si>
  <si>
    <t xml:space="preserve">hoteldelpastor.com</t>
  </si>
  <si>
    <t xml:space="preserve">NEPTUNO PLAYA</t>
  </si>
  <si>
    <t xml:space="preserve">PASEO MARÍTIMO, 1 BAJO</t>
  </si>
  <si>
    <t xml:space="preserve">964310040</t>
  </si>
  <si>
    <t xml:space="preserve">neptuno@yahoo.es</t>
  </si>
  <si>
    <t xml:space="preserve">neptunoplayasl.com</t>
  </si>
  <si>
    <t xml:space="preserve">PASEO MARÍTIMO DE LA CONCHA, 12</t>
  </si>
  <si>
    <t xml:space="preserve">964310099</t>
  </si>
  <si>
    <t xml:space="preserve">info@hotelmarina.com.es</t>
  </si>
  <si>
    <t xml:space="preserve">hotelmarina.com.es</t>
  </si>
  <si>
    <t xml:space="preserve">ALEGRIA ALCOSSEBRE</t>
  </si>
  <si>
    <t xml:space="preserve">ELS MURS, s/n HOTEL</t>
  </si>
  <si>
    <t xml:space="preserve">964414411</t>
  </si>
  <si>
    <t xml:space="preserve">alcoceber@alegria-hotels.com</t>
  </si>
  <si>
    <t xml:space="preserve">EL PINCHE DE ORO</t>
  </si>
  <si>
    <t xml:space="preserve">PASSEIG MARÍTIM, 46</t>
  </si>
  <si>
    <t xml:space="preserve">12580</t>
  </si>
  <si>
    <t xml:space="preserve">BENICARLÓ</t>
  </si>
  <si>
    <t xml:space="preserve">964467120</t>
  </si>
  <si>
    <t xml:space="preserve">info@elpinchedeoro.com</t>
  </si>
  <si>
    <t xml:space="preserve">elpinchedeoro.com/</t>
  </si>
  <si>
    <t xml:space="preserve">AVENIDA MAR, 29 BAJO</t>
  </si>
  <si>
    <t xml:space="preserve">964480017</t>
  </si>
  <si>
    <t xml:space="preserve">lacabana@hotel-lacabana.com</t>
  </si>
  <si>
    <t xml:space="preserve">hotel-lacabana.com</t>
  </si>
  <si>
    <t xml:space="preserve">POLIGONO INSDUSTRIAL AL RAMBLA, 2-B -B; BAJO(PTDA LES FORQUES)</t>
  </si>
  <si>
    <t xml:space="preserve">12550</t>
  </si>
  <si>
    <t xml:space="preserve">ALMASSORA</t>
  </si>
  <si>
    <t xml:space="preserve">964565371</t>
  </si>
  <si>
    <t xml:space="preserve">info@clublaspalmeras.es</t>
  </si>
  <si>
    <t xml:space="preserve">clublaspalmeras.es</t>
  </si>
  <si>
    <t xml:space="preserve">GOYA DE ALICANTE</t>
  </si>
  <si>
    <t xml:space="preserve">C/ MAESTRO BRETÓN, 19 BAJO; ASCENSOR</t>
  </si>
  <si>
    <t xml:space="preserve">965141768</t>
  </si>
  <si>
    <t xml:space="preserve">reservas@hotelgoyadealicante.es</t>
  </si>
  <si>
    <t xml:space="preserve">goyadealicante.com</t>
  </si>
  <si>
    <t xml:space="preserve">EXPLANADA HOTEL</t>
  </si>
  <si>
    <t xml:space="preserve">SAN FERNANDO, 18 BAJO</t>
  </si>
  <si>
    <t xml:space="preserve">965204694</t>
  </si>
  <si>
    <t xml:space="preserve">info@explanadahotel.com</t>
  </si>
  <si>
    <t xml:space="preserve">explanadahotel.com</t>
  </si>
  <si>
    <t xml:space="preserve">MÉDICO PASCUAL PÉREZ, 19</t>
  </si>
  <si>
    <t xml:space="preserve">965209910</t>
  </si>
  <si>
    <t xml:space="preserve">hotelcervantes19@yahoo.es</t>
  </si>
  <si>
    <t xml:space="preserve">hotel-cervantes.es</t>
  </si>
  <si>
    <t xml:space="preserve">LA ROTONDA</t>
  </si>
  <si>
    <t xml:space="preserve">AGUA, 3 CABO ROIG</t>
  </si>
  <si>
    <t xml:space="preserve">965321225</t>
  </si>
  <si>
    <t xml:space="preserve">info@larotondahotel.com</t>
  </si>
  <si>
    <t xml:space="preserve">larotondahotel.com</t>
  </si>
  <si>
    <t xml:space="preserve">LA ESCONDIDA</t>
  </si>
  <si>
    <t xml:space="preserve">CARRETERA ALCOY, KILOMETRO 9</t>
  </si>
  <si>
    <t xml:space="preserve">965513046</t>
  </si>
  <si>
    <t xml:space="preserve">info@singularshr.com</t>
  </si>
  <si>
    <t xml:space="preserve">hotelescondida.com</t>
  </si>
  <si>
    <t xml:space="preserve">ALMIRANTE</t>
  </si>
  <si>
    <t xml:space="preserve">AVENIDA NIZA, 38</t>
  </si>
  <si>
    <t xml:space="preserve">965650116</t>
  </si>
  <si>
    <t xml:space="preserve">info@hotelalmirante.com</t>
  </si>
  <si>
    <t xml:space="preserve">hotelalmirante.com</t>
  </si>
  <si>
    <t xml:space="preserve">HOTEL MERIDIONAL</t>
  </si>
  <si>
    <t xml:space="preserve">AVENIDA DE LA LIBERTAD, 64, (PLAYA ROQUETAS)</t>
  </si>
  <si>
    <t xml:space="preserve">965728340</t>
  </si>
  <si>
    <t xml:space="preserve">info@hotelmeridional.es</t>
  </si>
  <si>
    <t xml:space="preserve">hotelmeridional.es</t>
  </si>
  <si>
    <t xml:space="preserve">HOTEL GUARDAMAR</t>
  </si>
  <si>
    <t xml:space="preserve">AVENIDA PUERTO RICO, 11</t>
  </si>
  <si>
    <t xml:space="preserve">965729650</t>
  </si>
  <si>
    <t xml:space="preserve">info@hotelguardamar.com</t>
  </si>
  <si>
    <t xml:space="preserve">hotelguardamar.com</t>
  </si>
  <si>
    <t xml:space="preserve">HOTEL ROSA</t>
  </si>
  <si>
    <t xml:space="preserve">CARRER CONGRE, 3 BAJO; CARRETERA LAS MARINAS KM-1</t>
  </si>
  <si>
    <t xml:space="preserve">965781573</t>
  </si>
  <si>
    <t xml:space="preserve">info@hotelrosadenia.com</t>
  </si>
  <si>
    <t xml:space="preserve">hotelrosadenia.com</t>
  </si>
  <si>
    <t xml:space="preserve">LA RACONA</t>
  </si>
  <si>
    <t xml:space="preserve">CAMI AMPLE, 19 BAJO(LAS ROTAS)</t>
  </si>
  <si>
    <t xml:space="preserve">965788003</t>
  </si>
  <si>
    <t xml:space="preserve">info@laracona.com</t>
  </si>
  <si>
    <t xml:space="preserve">hotel-laracona.com</t>
  </si>
  <si>
    <t xml:space="preserve">HOTEL - RESTAURANTE SALVADORA</t>
  </si>
  <si>
    <t xml:space="preserve">AVENIDA DE LA CONSTITUCIÓN, 102</t>
  </si>
  <si>
    <t xml:space="preserve">03400</t>
  </si>
  <si>
    <t xml:space="preserve">VILLENA</t>
  </si>
  <si>
    <t xml:space="preserve">965800950</t>
  </si>
  <si>
    <t xml:space="preserve">info@hotel-restaurantelvadora.com</t>
  </si>
  <si>
    <t xml:space="preserve">hotelsalvadora.com</t>
  </si>
  <si>
    <t xml:space="preserve">CAP NEGRET</t>
  </si>
  <si>
    <t xml:space="preserve">PARTIDA CAPITAN NEGRET, 7 BAJO; CAMPIG</t>
  </si>
  <si>
    <t xml:space="preserve">965841200</t>
  </si>
  <si>
    <t xml:space="preserve">reservas1@hotelcapnegret.es</t>
  </si>
  <si>
    <t xml:space="preserve">hotelcapnegret.com</t>
  </si>
  <si>
    <t xml:space="preserve">GASTROHOTEL RH CANFALI</t>
  </si>
  <si>
    <t xml:space="preserve">PLAZA SAN JAIME, 5</t>
  </si>
  <si>
    <t xml:space="preserve">965850818</t>
  </si>
  <si>
    <t xml:space="preserve">canfali@hotelesrh.com</t>
  </si>
  <si>
    <t xml:space="preserve">hotelrhcanfali.com</t>
  </si>
  <si>
    <t xml:space="preserve">HOTEL ESMERALDA</t>
  </si>
  <si>
    <t xml:space="preserve">SANT PERE, 14</t>
  </si>
  <si>
    <t xml:space="preserve">965851341</t>
  </si>
  <si>
    <t xml:space="preserve">info@hotelesmeralda.com</t>
  </si>
  <si>
    <t xml:space="preserve">hotel-esmeralda.es</t>
  </si>
  <si>
    <t xml:space="preserve">CARLOS I</t>
  </si>
  <si>
    <t xml:space="preserve">AVENIDA FOIETES, 6 BAJO(HOTEL CARLOS I)</t>
  </si>
  <si>
    <t xml:space="preserve">965852016</t>
  </si>
  <si>
    <t xml:space="preserve">contabilidad@cshoteles.com</t>
  </si>
  <si>
    <t xml:space="preserve">alsanchhoteles.com</t>
  </si>
  <si>
    <t xml:space="preserve">CENTRO MAR</t>
  </si>
  <si>
    <t xml:space="preserve">CARRER MAJOR, 16</t>
  </si>
  <si>
    <t xml:space="preserve">965854343</t>
  </si>
  <si>
    <t xml:space="preserve">info@centromar.com</t>
  </si>
  <si>
    <t xml:space="preserve">HOTEL ALONE</t>
  </si>
  <si>
    <t xml:space="preserve">AVENIDA MARINA BAIXA, 23, - BAJO</t>
  </si>
  <si>
    <t xml:space="preserve">965854712</t>
  </si>
  <si>
    <t xml:space="preserve">SOL COSTABLANCA</t>
  </si>
  <si>
    <t xml:space="preserve">AVENIDA DOCTOR SEVERO OCHOA, 13</t>
  </si>
  <si>
    <t xml:space="preserve">965855450</t>
  </si>
  <si>
    <t xml:space="preserve">info@solcostablanca.com</t>
  </si>
  <si>
    <t xml:space="preserve">PALAU VERD</t>
  </si>
  <si>
    <t xml:space="preserve">CARRER LA MAR, 1</t>
  </si>
  <si>
    <t xml:space="preserve">966422239</t>
  </si>
  <si>
    <t xml:space="preserve">reservas@palauverd.com</t>
  </si>
  <si>
    <t xml:space="preserve">hotelpalauverd.com</t>
  </si>
  <si>
    <t xml:space="preserve">LA POSADA DEL MAR</t>
  </si>
  <si>
    <t xml:space="preserve">PLAÇA PLAZA DRASSANES, s/n</t>
  </si>
  <si>
    <t xml:space="preserve">966432966</t>
  </si>
  <si>
    <t xml:space="preserve">info@laposadadelmar.com</t>
  </si>
  <si>
    <t xml:space="preserve">laposadadelmar.com</t>
  </si>
  <si>
    <t xml:space="preserve">HOTEL EL BICHET</t>
  </si>
  <si>
    <t xml:space="preserve">PARTIDA PLATJA ALMADRAVA, C/ 19 12</t>
  </si>
  <si>
    <t xml:space="preserve">966474633</t>
  </si>
  <si>
    <t xml:space="preserve">booking@mcalojamientos.com</t>
  </si>
  <si>
    <t xml:space="preserve">mcalojamientos.com</t>
  </si>
  <si>
    <t xml:space="preserve">VENTA EL BORREGO</t>
  </si>
  <si>
    <t xml:space="preserve">PARTIDA SOLANA, 21</t>
  </si>
  <si>
    <t xml:space="preserve">966567457</t>
  </si>
  <si>
    <t xml:space="preserve">info@ventaelborrego.com</t>
  </si>
  <si>
    <t xml:space="preserve">ventaelborrego.com</t>
  </si>
  <si>
    <t xml:space="preserve">PARQUEMAR</t>
  </si>
  <si>
    <t xml:space="preserve">GABRIEL MIRÓ, s/n</t>
  </si>
  <si>
    <t xml:space="preserve">966725172</t>
  </si>
  <si>
    <t xml:space="preserve">reserva@parquemarhotel.com</t>
  </si>
  <si>
    <t xml:space="preserve">parquemarhotel.com</t>
  </si>
  <si>
    <t xml:space="preserve">HOTEL TROPIC</t>
  </si>
  <si>
    <t xml:space="preserve">AVENIDA MARINA BAIXA, 23</t>
  </si>
  <si>
    <t xml:space="preserve">966812128</t>
  </si>
  <si>
    <t xml:space="preserve">tropic@medsur-hoteles.com</t>
  </si>
  <si>
    <t xml:space="preserve">JUAN CARLOS I</t>
  </si>
  <si>
    <t xml:space="preserve">PLAZA RAMÓN Y CAJAL, 22</t>
  </si>
  <si>
    <t xml:space="preserve">967137171</t>
  </si>
  <si>
    <t xml:space="preserve">info@juancarlosi.com</t>
  </si>
  <si>
    <t xml:space="preserve">villahotel2000.com</t>
  </si>
  <si>
    <t xml:space="preserve">C/ SAN ANTONIO, 39</t>
  </si>
  <si>
    <t xml:space="preserve">967241512</t>
  </si>
  <si>
    <t xml:space="preserve">reservas@hotelsanantonio.es</t>
  </si>
  <si>
    <t xml:space="preserve">hotelsanantonio.es</t>
  </si>
  <si>
    <t xml:space="preserve">HOTEL GARDU</t>
  </si>
  <si>
    <t xml:space="preserve">C/ MOLARES (POLIGONO INSDUSTRIAL LOS MOLARES), 21</t>
  </si>
  <si>
    <t xml:space="preserve">02650</t>
  </si>
  <si>
    <t xml:space="preserve">MONTEALEGRE DEL CASTILLO</t>
  </si>
  <si>
    <t xml:space="preserve">967336662</t>
  </si>
  <si>
    <t xml:space="preserve">hotelgardu@hotmail.com</t>
  </si>
  <si>
    <t xml:space="preserve">hotel-gardu.com.es</t>
  </si>
  <si>
    <t xml:space="preserve">BLU</t>
  </si>
  <si>
    <t xml:space="preserve">AVENIDA AYORA, 35</t>
  </si>
  <si>
    <t xml:space="preserve">967345252</t>
  </si>
  <si>
    <t xml:space="preserve">info@blu.com</t>
  </si>
  <si>
    <t xml:space="preserve">bluhotelgroup.com/</t>
  </si>
  <si>
    <t xml:space="preserve">BALNEARIO DE TUS</t>
  </si>
  <si>
    <t xml:space="preserve">VILLAR DE TUS, 1 BAJO</t>
  </si>
  <si>
    <t xml:space="preserve">02485</t>
  </si>
  <si>
    <t xml:space="preserve">YESTE</t>
  </si>
  <si>
    <t xml:space="preserve">967436817</t>
  </si>
  <si>
    <t xml:space="preserve">informacion@balneariodetus.com</t>
  </si>
  <si>
    <t xml:space="preserve">balneariodetus.com</t>
  </si>
  <si>
    <t xml:space="preserve">LA FLOR DE LA MANCHA</t>
  </si>
  <si>
    <t xml:space="preserve">CARRETERA RODA, s/n 0 ALBACETE</t>
  </si>
  <si>
    <t xml:space="preserve">02639</t>
  </si>
  <si>
    <t xml:space="preserve">967440900</t>
  </si>
  <si>
    <t xml:space="preserve">hotel@flordelamancha.com</t>
  </si>
  <si>
    <t xml:space="preserve">flordelamancha.com</t>
  </si>
  <si>
    <t xml:space="preserve">HOTEL JAMAICA II</t>
  </si>
  <si>
    <t xml:space="preserve">CARRETERA ALBACETE-CUENCA, s/n</t>
  </si>
  <si>
    <t xml:space="preserve">967493001</t>
  </si>
  <si>
    <t xml:space="preserve">info@hoteljamaicaii.com</t>
  </si>
  <si>
    <t xml:space="preserve">HOTEL SAN ANTONIO</t>
  </si>
  <si>
    <t xml:space="preserve">C/ SAN ANTONIO, 8 BAJO; HOTEL SAN ANTONIO</t>
  </si>
  <si>
    <t xml:space="preserve">967523535</t>
  </si>
  <si>
    <t xml:space="preserve">sanantonio@albahoteles.com</t>
  </si>
  <si>
    <t xml:space="preserve">BEATRIZ ALBACETE &amp; SPA</t>
  </si>
  <si>
    <t xml:space="preserve">AVENIDA AUTOVIA ZONA NORTE, 1 BAJO (POLIGONO INSDUSTRIAL CAMPOLLANO)</t>
  </si>
  <si>
    <t xml:space="preserve">02007</t>
  </si>
  <si>
    <t xml:space="preserve">967599390</t>
  </si>
  <si>
    <t xml:space="preserve">recepcion.albacete@beatrizalbacete.com</t>
  </si>
  <si>
    <t xml:space="preserve">HOTEL CARLOS III</t>
  </si>
  <si>
    <t xml:space="preserve">REY CARLOS III, 22</t>
  </si>
  <si>
    <t xml:space="preserve">30880</t>
  </si>
  <si>
    <t xml:space="preserve">968411650</t>
  </si>
  <si>
    <t xml:space="preserve">correo@hotelcarlosiii.com</t>
  </si>
  <si>
    <t xml:space="preserve">hotelcarlosiii.com</t>
  </si>
  <si>
    <t xml:space="preserve">SERCOTEL ALFONSO XIII</t>
  </si>
  <si>
    <t xml:space="preserve">PASEO ALFONSO XIII, 40</t>
  </si>
  <si>
    <t xml:space="preserve">30203</t>
  </si>
  <si>
    <t xml:space="preserve">968520000</t>
  </si>
  <si>
    <t xml:space="preserve">correo@hotelalfonsoxiii.com</t>
  </si>
  <si>
    <t xml:space="preserve">carlosiiihotel.com</t>
  </si>
  <si>
    <t xml:space="preserve">CARLOS III</t>
  </si>
  <si>
    <t xml:space="preserve">CARLOS III, 49</t>
  </si>
  <si>
    <t xml:space="preserve">968520032</t>
  </si>
  <si>
    <t xml:space="preserve">carlosiii@sercotel.es</t>
  </si>
  <si>
    <t xml:space="preserve">HOTEL SIERRA MAR</t>
  </si>
  <si>
    <t xml:space="preserve">C/ UNIÓN, 1 0 MURCIA</t>
  </si>
  <si>
    <t xml:space="preserve">30570</t>
  </si>
  <si>
    <t xml:space="preserve">968560825</t>
  </si>
  <si>
    <t xml:space="preserve">hotelsierramar@hotelsierramar.com</t>
  </si>
  <si>
    <t xml:space="preserve">hotelsierramar.com</t>
  </si>
  <si>
    <t xml:space="preserve">C/ REAL BAJO(ES EL HOTEL SERRALAD</t>
  </si>
  <si>
    <t xml:space="preserve">30360</t>
  </si>
  <si>
    <t xml:space="preserve">hotelsierramar@hotmail.com</t>
  </si>
  <si>
    <t xml:space="preserve">HOTEL RIBERA</t>
  </si>
  <si>
    <t xml:space="preserve">EXPLAZA BARNUEVO, 10 BAJO</t>
  </si>
  <si>
    <t xml:space="preserve">968570200</t>
  </si>
  <si>
    <t xml:space="preserve">correo@hotelribera.es</t>
  </si>
  <si>
    <t xml:space="preserve">murcia-turismo.com</t>
  </si>
  <si>
    <t xml:space="preserve">ALEGRÍA DOS PLAYAS</t>
  </si>
  <si>
    <t xml:space="preserve">AVENIDA DON JOSÉ ALARCÓN (ORD. BAHÍA), 79-81</t>
  </si>
  <si>
    <t xml:space="preserve">968594101</t>
  </si>
  <si>
    <t xml:space="preserve">SERCOTEL JC1 MURCIA</t>
  </si>
  <si>
    <t xml:space="preserve">AVENIDA JUAN CARLOS I, 55 BAJO; EDIFICIO JC</t>
  </si>
  <si>
    <t xml:space="preserve">968858844</t>
  </si>
  <si>
    <t xml:space="preserve">reservas@hoteljc1murcia.com</t>
  </si>
  <si>
    <t xml:space="preserve">hoteljc1murcia.com</t>
  </si>
  <si>
    <t xml:space="preserve">JC1</t>
  </si>
  <si>
    <t xml:space="preserve">AVENIDA JUAN CARLOS I, 55 BAJO</t>
  </si>
  <si>
    <t xml:space="preserve">968899801</t>
  </si>
  <si>
    <t xml:space="preserve">info@hoteljc1murcia.com</t>
  </si>
  <si>
    <t xml:space="preserve">EXE CUENCA</t>
  </si>
  <si>
    <t xml:space="preserve">AVENIDA REY JUAN CARLOS I, s/n BAJO(HOTEL)</t>
  </si>
  <si>
    <t xml:space="preserve">969241550</t>
  </si>
  <si>
    <t xml:space="preserve">info@execuenca.com</t>
  </si>
  <si>
    <t xml:space="preserve">hotelexecuenca.com</t>
  </si>
  <si>
    <t xml:space="preserve">HOTEL RIO CUERVO</t>
  </si>
  <si>
    <t xml:space="preserve">CARRETERA FUERTESCUSA-POYATOS, KILOMETRO 6 BAJO</t>
  </si>
  <si>
    <t xml:space="preserve">16890</t>
  </si>
  <si>
    <t xml:space="preserve">FUERTESCUSA</t>
  </si>
  <si>
    <t xml:space="preserve">969283240</t>
  </si>
  <si>
    <t xml:space="preserve">info@hotelriocuervo.com</t>
  </si>
  <si>
    <t xml:space="preserve">RÍO CUERVO</t>
  </si>
  <si>
    <t xml:space="preserve">BARRIO CUEVA B, s/n BAJO</t>
  </si>
  <si>
    <t xml:space="preserve">info@ríocuervo.com</t>
  </si>
  <si>
    <t xml:space="preserve">hotelriocuervo.com</t>
  </si>
  <si>
    <t xml:space="preserve">MATXANI GRAN</t>
  </si>
  <si>
    <t xml:space="preserve">CARRETERA BINIDALÍ, 15</t>
  </si>
  <si>
    <t xml:space="preserve">07712</t>
  </si>
  <si>
    <t xml:space="preserve">971 135 337</t>
  </si>
  <si>
    <t xml:space="preserve">info@menorcacountryhouse.com</t>
  </si>
  <si>
    <t xml:space="preserve">matxanigran.com/es</t>
  </si>
  <si>
    <t xml:space="preserve">CLUB CALA ROMANÍ</t>
  </si>
  <si>
    <t xml:space="preserve">CARRER SA MOLA, s/n BAJO</t>
  </si>
  <si>
    <t xml:space="preserve">971 833 625</t>
  </si>
  <si>
    <t xml:space="preserve">bookings@clubcalaromani.com</t>
  </si>
  <si>
    <t xml:space="preserve">clubcalaromani.com</t>
  </si>
  <si>
    <t xml:space="preserve">504</t>
  </si>
  <si>
    <t xml:space="preserve">VALENTIN PARK CLUB HOTEL</t>
  </si>
  <si>
    <t xml:space="preserve">C/ LLUM, 5</t>
  </si>
  <si>
    <t xml:space="preserve">971032022</t>
  </si>
  <si>
    <t xml:space="preserve">PLAYA CAMP DE MAR</t>
  </si>
  <si>
    <t xml:space="preserve">AVINGUDA GABRIEL COVAS ALEMÁN, 1 BAJO; LOCAL 2</t>
  </si>
  <si>
    <t xml:space="preserve">971235025</t>
  </si>
  <si>
    <t xml:space="preserve">playacampdemar@grupotel.com</t>
  </si>
  <si>
    <t xml:space="preserve">playacampdemar.com</t>
  </si>
  <si>
    <t xml:space="preserve">AQUAMARIN</t>
  </si>
  <si>
    <t xml:space="preserve">CAMINO CAMI CALA DES CONILLS, 4 BAJO</t>
  </si>
  <si>
    <t xml:space="preserve">07159</t>
  </si>
  <si>
    <t xml:space="preserve">971239105</t>
  </si>
  <si>
    <t xml:space="preserve">aquamarin@universalhotels.es</t>
  </si>
  <si>
    <t xml:space="preserve">universalhotels.es</t>
  </si>
  <si>
    <t xml:space="preserve">DON CAMILO</t>
  </si>
  <si>
    <t xml:space="preserve">CAMINO CAMI CALA DES CONILLS, 5 BAJO; EDIFICIO PORTO DRAC</t>
  </si>
  <si>
    <t xml:space="preserve">971239171</t>
  </si>
  <si>
    <t xml:space="preserve">doncamilo@universalhotels.es</t>
  </si>
  <si>
    <t xml:space="preserve">HISPANIA</t>
  </si>
  <si>
    <t xml:space="preserve">AIGUAMARINA, 3 BAJO</t>
  </si>
  <si>
    <t xml:space="preserve">971260562</t>
  </si>
  <si>
    <t xml:space="preserve">reservas@hotel-hispania.com</t>
  </si>
  <si>
    <t xml:space="preserve">hotel-hispania.com</t>
  </si>
  <si>
    <t xml:space="preserve">GRUPOTEL ORIENT</t>
  </si>
  <si>
    <t xml:space="preserve">CARRER DUNA, s/n 0 ILLES BALEARS</t>
  </si>
  <si>
    <t xml:space="preserve">971261850</t>
  </si>
  <si>
    <t xml:space="preserve">orient@grupotel.com</t>
  </si>
  <si>
    <t xml:space="preserve">grupotelorient.com</t>
  </si>
  <si>
    <t xml:space="preserve">273</t>
  </si>
  <si>
    <t xml:space="preserve">HOTEL PLAYA GOLF</t>
  </si>
  <si>
    <t xml:space="preserve">CARRETERA ARENAL, 45 SES CADENES</t>
  </si>
  <si>
    <t xml:space="preserve">971262650</t>
  </si>
  <si>
    <t xml:space="preserve">reservas@hotelplayagolf.com</t>
  </si>
  <si>
    <t xml:space="preserve">hotelplayagolf.com</t>
  </si>
  <si>
    <t xml:space="preserve">DON MIGUEL PLAYA</t>
  </si>
  <si>
    <t xml:space="preserve">MAR DEL JAPO, 2 BAJO</t>
  </si>
  <si>
    <t xml:space="preserve">971266059</t>
  </si>
  <si>
    <t xml:space="preserve">reservas@donmiguelhotel.com</t>
  </si>
  <si>
    <t xml:space="preserve">donmiguelhotel.com</t>
  </si>
  <si>
    <t xml:space="preserve">ISLA DE MALLORCA</t>
  </si>
  <si>
    <t xml:space="preserve">PILAR JUNCOSA, 5 BAJO</t>
  </si>
  <si>
    <t xml:space="preserve">971281200</t>
  </si>
  <si>
    <t xml:space="preserve">reservas@islamallorca.com</t>
  </si>
  <si>
    <t xml:space="preserve">islademallorca.com</t>
  </si>
  <si>
    <t xml:space="preserve">HSM VENUS PLAYA</t>
  </si>
  <si>
    <t xml:space="preserve">CARRER VILLAGARCÍA AROSA, 24</t>
  </si>
  <si>
    <t xml:space="preserve">971283900</t>
  </si>
  <si>
    <t xml:space="preserve">reservas@saintmichel.net</t>
  </si>
  <si>
    <t xml:space="preserve">saintmichel.net/es</t>
  </si>
  <si>
    <t xml:space="preserve">NE IBIZA SUITES</t>
  </si>
  <si>
    <t xml:space="preserve">CARRER PERIODISTA FRANCESC ESCANELLAS, 20</t>
  </si>
  <si>
    <t xml:space="preserve">971300661</t>
  </si>
  <si>
    <t xml:space="preserve">welcome@oneibizasuites.com</t>
  </si>
  <si>
    <t xml:space="preserve">oneibizasuites.com</t>
  </si>
  <si>
    <t xml:space="preserve">SUD IBIZA SUITES</t>
  </si>
  <si>
    <t xml:space="preserve">C/ RAMÓN MUNTANER, 34</t>
  </si>
  <si>
    <t xml:space="preserve">971302214</t>
  </si>
  <si>
    <t xml:space="preserve">info@sudibizasuites.com</t>
  </si>
  <si>
    <t xml:space="preserve">sudibizasuites.com</t>
  </si>
  <si>
    <t xml:space="preserve">CARRER CALA PORTINATX, s/n BAJO; HOTEL EL GRECO</t>
  </si>
  <si>
    <t xml:space="preserve">07810</t>
  </si>
  <si>
    <t xml:space="preserve">971320571</t>
  </si>
  <si>
    <t xml:space="preserve">reservas.griego@marconfort.com</t>
  </si>
  <si>
    <t xml:space="preserve">hotelgriegomar.com</t>
  </si>
  <si>
    <t xml:space="preserve">GECKO HOTEL &amp; BEACH CLUB</t>
  </si>
  <si>
    <t xml:space="preserve">CARRETERA CA MARÍ, PLAYA DE MIGJORN</t>
  </si>
  <si>
    <t xml:space="preserve">971328024</t>
  </si>
  <si>
    <t xml:space="preserve">info@geckobeachclub.com</t>
  </si>
  <si>
    <t xml:space="preserve">geckobeachclub.com</t>
  </si>
  <si>
    <t xml:space="preserve">CASA VILDA MARGE</t>
  </si>
  <si>
    <t xml:space="preserve">CARRETERA PORTINATX, 10 BAJO; CASA VILDA MARGE</t>
  </si>
  <si>
    <t xml:space="preserve">971333234</t>
  </si>
  <si>
    <t xml:space="preserve">info@casavildamarge.com</t>
  </si>
  <si>
    <t xml:space="preserve">casavildamarge.com</t>
  </si>
  <si>
    <t xml:space="preserve">VILLA CA´N MARIES</t>
  </si>
  <si>
    <t xml:space="preserve">VÉNDA DES PORT, 30 BAJO; CAN MARIAS</t>
  </si>
  <si>
    <t xml:space="preserve">971334566</t>
  </si>
  <si>
    <t xml:space="preserve">info@hotelcanmaries.com</t>
  </si>
  <si>
    <t xml:space="preserve">villacanmaries.com</t>
  </si>
  <si>
    <t xml:space="preserve">AGROTURISMO S.A. VINYA D´EN PALERM</t>
  </si>
  <si>
    <t xml:space="preserve">VÉNDA DE RUBIÓ, 193 BAJO(CAN JOAN FRESES)</t>
  </si>
  <si>
    <t xml:space="preserve">971334909</t>
  </si>
  <si>
    <t xml:space="preserve">info@vinyadenpalerm.com</t>
  </si>
  <si>
    <t xml:space="preserve">vinyadenpalerm.com</t>
  </si>
  <si>
    <t xml:space="preserve">INTERTUR HOTEL HAWAII IBIZA</t>
  </si>
  <si>
    <t xml:space="preserve">hotel.hawaii.ib@intertur.es</t>
  </si>
  <si>
    <t xml:space="preserve">interturhotels.com</t>
  </si>
  <si>
    <t xml:space="preserve">HOTEL CLUB SAN REMO</t>
  </si>
  <si>
    <t xml:space="preserve">CARRER CALA DE BOU, 32</t>
  </si>
  <si>
    <t xml:space="preserve">971341150</t>
  </si>
  <si>
    <t xml:space="preserve">info@hotelclubnremo.com</t>
  </si>
  <si>
    <t xml:space="preserve">CARRER GENERAL BALANZAT, 9</t>
  </si>
  <si>
    <t xml:space="preserve">971348131</t>
  </si>
  <si>
    <t xml:space="preserve">booking@blauparchotels.com</t>
  </si>
  <si>
    <t xml:space="preserve">blauparchotels.com</t>
  </si>
  <si>
    <t xml:space="preserve">BLAU PARK</t>
  </si>
  <si>
    <t xml:space="preserve">CARRER VELÁZQUEZ, 9 BAJO</t>
  </si>
  <si>
    <t xml:space="preserve">trabajo@blauparchotels.com</t>
  </si>
  <si>
    <t xml:space="preserve">VALENTÍN SON BOU</t>
  </si>
  <si>
    <t xml:space="preserve">URBANIZACIÓN TORRE SOLI NOU, s/n LOC(OFICINA BSCH)</t>
  </si>
  <si>
    <t xml:space="preserve">971372602</t>
  </si>
  <si>
    <t xml:space="preserve">HOTEL S.A. BARRERA - ADULTS ONLY</t>
  </si>
  <si>
    <t xml:space="preserve">C/ BARRERA, 12 BAJO; H4</t>
  </si>
  <si>
    <t xml:space="preserve">971377126</t>
  </si>
  <si>
    <t xml:space="preserve">info@hotelsabarrera.com</t>
  </si>
  <si>
    <t xml:space="preserve">hotelsabarrera.com</t>
  </si>
  <si>
    <t xml:space="preserve">HOTEL SPA SAGITARIO PLAYA</t>
  </si>
  <si>
    <t xml:space="preserve">AVENIDA PLATJA (POLIGONO B), 4 BAJO</t>
  </si>
  <si>
    <t xml:space="preserve">971382877</t>
  </si>
  <si>
    <t xml:space="preserve">reservas.sagitarioplaya@sagitariohotels.com</t>
  </si>
  <si>
    <t xml:space="preserve">hotelsagitario.com</t>
  </si>
  <si>
    <t xml:space="preserve">CAN SASTRE</t>
  </si>
  <si>
    <t xml:space="preserve">PLAZUELA PLACETA ROSER, 6 BAJO</t>
  </si>
  <si>
    <t xml:space="preserve">971386214</t>
  </si>
  <si>
    <t xml:space="preserve">hotelcansastre.com</t>
  </si>
  <si>
    <t xml:space="preserve">VALENTIN PEGUERA</t>
  </si>
  <si>
    <t xml:space="preserve">PERERA, 3</t>
  </si>
  <si>
    <t xml:space="preserve">971387014</t>
  </si>
  <si>
    <t xml:space="preserve">149</t>
  </si>
  <si>
    <t xml:space="preserve">VALENTIN STAR - ADULTS ONLY</t>
  </si>
  <si>
    <t xml:space="preserve">PASSEIG EL PORT, s/n</t>
  </si>
  <si>
    <t xml:space="preserve">vs-hotel@valentinhotels.com</t>
  </si>
  <si>
    <t xml:space="preserve">ALDEA CALA´ N BOSH</t>
  </si>
  <si>
    <t xml:space="preserve">CARRER LA PENÍNSULA, s/n</t>
  </si>
  <si>
    <t xml:space="preserve">971387087</t>
  </si>
  <si>
    <t xml:space="preserve">aldeacalanbosh.com</t>
  </si>
  <si>
    <t xml:space="preserve">LA VENTANA</t>
  </si>
  <si>
    <t xml:space="preserve">CARRER SA CARROSSA, 13 3</t>
  </si>
  <si>
    <t xml:space="preserve">971390145</t>
  </si>
  <si>
    <t xml:space="preserve">info@laventanaibiza.com</t>
  </si>
  <si>
    <t xml:space="preserve">laventanaibiza.com</t>
  </si>
  <si>
    <t xml:space="preserve">GPRO VALPARAÍSO PALACE &amp; SPA</t>
  </si>
  <si>
    <t xml:space="preserve">FRANCESC VIDAL I SUREDA, 23</t>
  </si>
  <si>
    <t xml:space="preserve">971400300</t>
  </si>
  <si>
    <t xml:space="preserve">valparaiso@gprovalparaiso.com</t>
  </si>
  <si>
    <t xml:space="preserve">gprovalparaiso.com</t>
  </si>
  <si>
    <t xml:space="preserve">BLUE BAY</t>
  </si>
  <si>
    <t xml:space="preserve">CAMI GÉNOVA, 30 BAJO(HOTEL BLUE B</t>
  </si>
  <si>
    <t xml:space="preserve">971401050</t>
  </si>
  <si>
    <t xml:space="preserve">NIXE PALACE</t>
  </si>
  <si>
    <t xml:space="preserve">AVINGUDA JOAN MIRÓ, 269 BAJO; JUNTO NIXE-PALACE</t>
  </si>
  <si>
    <t xml:space="preserve">971403171</t>
  </si>
  <si>
    <t xml:space="preserve">hotelnixepalace@h-santos.es</t>
  </si>
  <si>
    <t xml:space="preserve">hotelnixepalace.es</t>
  </si>
  <si>
    <t xml:space="preserve">RIU PALACE BONANZA PLAYA</t>
  </si>
  <si>
    <t xml:space="preserve">PASSEIG ILLETES, 21 BAJO; HOTEL BONANZA</t>
  </si>
  <si>
    <t xml:space="preserve">971405348</t>
  </si>
  <si>
    <t xml:space="preserve">bookingsevilla@innhostels.com</t>
  </si>
  <si>
    <t xml:space="preserve">hotelesbonanza.com</t>
  </si>
  <si>
    <t xml:space="preserve">RIU BONANZA PARK</t>
  </si>
  <si>
    <t xml:space="preserve">PASSEIG ILLETES, s/n BAJO</t>
  </si>
  <si>
    <t xml:space="preserve">reservas@hotelesbonanza.com</t>
  </si>
  <si>
    <t xml:space="preserve">HOTEL THE PLACE - ADULTS ONLY</t>
  </si>
  <si>
    <t xml:space="preserve">MONGES, 44</t>
  </si>
  <si>
    <t xml:space="preserve">971423473</t>
  </si>
  <si>
    <t xml:space="preserve">info@ondinamarhotel.com</t>
  </si>
  <si>
    <t xml:space="preserve">ondinamarhotel.com</t>
  </si>
  <si>
    <t xml:space="preserve">TERRENO STUDIOS</t>
  </si>
  <si>
    <t xml:space="preserve">CARRER PORRES, 3</t>
  </si>
  <si>
    <t xml:space="preserve">971424448</t>
  </si>
  <si>
    <t xml:space="preserve">hola@terrenosuites.com</t>
  </si>
  <si>
    <t xml:space="preserve">terrenostudios.com</t>
  </si>
  <si>
    <t xml:space="preserve">SAN DIEGO</t>
  </si>
  <si>
    <t xml:space="preserve">AVENIDA MIRAMAR, 1</t>
  </si>
  <si>
    <t xml:space="preserve">971441700</t>
  </si>
  <si>
    <t xml:space="preserve">info@ndiego.com</t>
  </si>
  <si>
    <t xml:space="preserve">hotel-sandiego.com</t>
  </si>
  <si>
    <t xml:space="preserve">174</t>
  </si>
  <si>
    <t xml:space="preserve">TORRE AZUL</t>
  </si>
  <si>
    <t xml:space="preserve">CARRER SANT BARTOMEU, 24 BAJO; HOTEL GEMINIS</t>
  </si>
  <si>
    <t xml:space="preserve">971441800</t>
  </si>
  <si>
    <t xml:space="preserve">info@hoteltorreazul.com</t>
  </si>
  <si>
    <t xml:space="preserve">hoteltorreazul.com</t>
  </si>
  <si>
    <t xml:space="preserve">CAN CALCO</t>
  </si>
  <si>
    <t xml:space="preserve">CAMPANET, 1 BAJO</t>
  </si>
  <si>
    <t xml:space="preserve">info@cancalcohotels.com</t>
  </si>
  <si>
    <t xml:space="preserve">cancalcohotels.com</t>
  </si>
  <si>
    <t xml:space="preserve">CAN RIERA</t>
  </si>
  <si>
    <t xml:space="preserve">PASSEIG CREU, 4 BAJO</t>
  </si>
  <si>
    <t xml:space="preserve">VILLA MIEL</t>
  </si>
  <si>
    <t xml:space="preserve">AVINGUDA CRISTÒFOL COLOM, 92 ENTRADA EN C/ LLUM, 14</t>
  </si>
  <si>
    <t xml:space="preserve">971556338</t>
  </si>
  <si>
    <t xml:space="preserve">info@hotelvillamiel.com</t>
  </si>
  <si>
    <t xml:space="preserve">hotelvillamiel.com</t>
  </si>
  <si>
    <t xml:space="preserve">BIKINI</t>
  </si>
  <si>
    <t xml:space="preserve">CARABELAS, 9</t>
  </si>
  <si>
    <t xml:space="preserve">971585713</t>
  </si>
  <si>
    <t xml:space="preserve">bikini@universalhotels.es</t>
  </si>
  <si>
    <t xml:space="preserve">GREEN OASIS CLUB HOTEL MORITO</t>
  </si>
  <si>
    <t xml:space="preserve">BONANÇA, 20 BAJO</t>
  </si>
  <si>
    <t xml:space="preserve">971585822</t>
  </si>
  <si>
    <t xml:space="preserve">info@clubgreenoasis.com</t>
  </si>
  <si>
    <t xml:space="preserve">clubgreenoasis.com</t>
  </si>
  <si>
    <t xml:space="preserve">LA POSADA DEL MARQUÉS</t>
  </si>
  <si>
    <t xml:space="preserve">URBANITZACIO VERGER, s/n BAJO</t>
  </si>
  <si>
    <t xml:space="preserve">07190</t>
  </si>
  <si>
    <t xml:space="preserve">ESPORLES</t>
  </si>
  <si>
    <t xml:space="preserve">971611230</t>
  </si>
  <si>
    <t xml:space="preserve">posada@posada-marques.com</t>
  </si>
  <si>
    <t xml:space="preserve">posada-marques.com</t>
  </si>
  <si>
    <t xml:space="preserve">OLINVEST 2005</t>
  </si>
  <si>
    <t xml:space="preserve">MALLORCA, 32 BAJO-TDA</t>
  </si>
  <si>
    <t xml:space="preserve">971630395</t>
  </si>
  <si>
    <t xml:space="preserve">olinvest2005sl.com</t>
  </si>
  <si>
    <t xml:space="preserve">SANTANYI</t>
  </si>
  <si>
    <t xml:space="preserve">PLAZA CONSTITUCIÓ, 7</t>
  </si>
  <si>
    <t xml:space="preserve">971642214</t>
  </si>
  <si>
    <t xml:space="preserve">info@hotel-santanyi.com</t>
  </si>
  <si>
    <t xml:space="preserve">hotel-santanyi.com</t>
  </si>
  <si>
    <t xml:space="preserve">HOTEL CA´N BONICO</t>
  </si>
  <si>
    <t xml:space="preserve">PLAÇA SANT BARTOMEU, 8 BAJO</t>
  </si>
  <si>
    <t xml:space="preserve">971649022</t>
  </si>
  <si>
    <t xml:space="preserve">info@hotelcanbonico.com</t>
  </si>
  <si>
    <t xml:space="preserve">hotelcanbonico.com</t>
  </si>
  <si>
    <t xml:space="preserve">FONT SANTA THERMAL SPA &amp; WELLNES</t>
  </si>
  <si>
    <t xml:space="preserve">CARRETERA CAMPOS-COLÒNIA DE SANT JORDI, KILOMETRO 8; 2 BAJO</t>
  </si>
  <si>
    <t xml:space="preserve">07630</t>
  </si>
  <si>
    <t xml:space="preserve">CAMPOS</t>
  </si>
  <si>
    <t xml:space="preserve">971655016</t>
  </si>
  <si>
    <t xml:space="preserve">info@fontsantahotel.com</t>
  </si>
  <si>
    <t xml:space="preserve">fontsantahotel.com</t>
  </si>
  <si>
    <t xml:space="preserve">UNIVERSAL HOTEL LAGUNA</t>
  </si>
  <si>
    <t xml:space="preserve">VIA VIA COSTA I LLOBERA, s/n BAJO</t>
  </si>
  <si>
    <t xml:space="preserve">971655100</t>
  </si>
  <si>
    <t xml:space="preserve">central@universalhotels.es</t>
  </si>
  <si>
    <t xml:space="preserve">MARQUES</t>
  </si>
  <si>
    <t xml:space="preserve">PLAZA MOLÍ DE SA SAL, s/n BAJO</t>
  </si>
  <si>
    <t xml:space="preserve">marques@universalhotels.es</t>
  </si>
  <si>
    <t xml:space="preserve">APARTHOTEL ISLA DE CABRERA</t>
  </si>
  <si>
    <t xml:space="preserve">AVINGUDA MARQUÈS DEL PALMER, s/n (ESQUINA AVENIDA ROCIO)</t>
  </si>
  <si>
    <t xml:space="preserve">971655168</t>
  </si>
  <si>
    <t xml:space="preserve">UNIVERSAL HOTEL CABO BLANCO - ADULTS ONLY</t>
  </si>
  <si>
    <t xml:space="preserve">CARAVEL.LA, s/n BAJO</t>
  </si>
  <si>
    <t xml:space="preserve">971655350</t>
  </si>
  <si>
    <t xml:space="preserve">UNIVERSAL HOTEL DON LEON</t>
  </si>
  <si>
    <t xml:space="preserve">CARRER SOL, s/n BAJO</t>
  </si>
  <si>
    <t xml:space="preserve">971655561</t>
  </si>
  <si>
    <t xml:space="preserve">AVENIDA FERNANDO TARRAGÓ, 9 BAJO</t>
  </si>
  <si>
    <t xml:space="preserve">971657358</t>
  </si>
  <si>
    <t xml:space="preserve">info@gavimar-hotels.com</t>
  </si>
  <si>
    <t xml:space="preserve">gavimar-hotels.com</t>
  </si>
  <si>
    <t xml:space="preserve">MARINA SKORPIOS</t>
  </si>
  <si>
    <t xml:space="preserve">AVENIDA CALA EGOS, s/n BAJO(HOTEL ESCORPIO.)</t>
  </si>
  <si>
    <t xml:space="preserve">971657600</t>
  </si>
  <si>
    <t xml:space="preserve">marinaskorpios.com</t>
  </si>
  <si>
    <t xml:space="preserve">GAVIMAR LA MIRADA HOTEL AND APARTMENTS</t>
  </si>
  <si>
    <t xml:space="preserve">AVENIDA FORTÍ, s/n</t>
  </si>
  <si>
    <t xml:space="preserve">971658211</t>
  </si>
  <si>
    <t xml:space="preserve">lamirada-hotel.com</t>
  </si>
  <si>
    <t xml:space="preserve">HOTEL D´OR TOBAGO</t>
  </si>
  <si>
    <t xml:space="preserve">MARTÍ ROS GARCÍA, 1 BAJO(HOTEL TOBAGO)</t>
  </si>
  <si>
    <t xml:space="preserve">971680509</t>
  </si>
  <si>
    <t xml:space="preserve">hoteldortobago.com</t>
  </si>
  <si>
    <t xml:space="preserve">C/ PARÍS, s/n BAJO; H.DON BIGOTE-971681162</t>
  </si>
  <si>
    <t xml:space="preserve">971681166</t>
  </si>
  <si>
    <t xml:space="preserve">hoteldonbigote.com</t>
  </si>
  <si>
    <t xml:space="preserve">439</t>
  </si>
  <si>
    <t xml:space="preserve">TORRENOVA, 33</t>
  </si>
  <si>
    <t xml:space="preserve">971681452</t>
  </si>
  <si>
    <t xml:space="preserve">HOTETUR VISTANOVA</t>
  </si>
  <si>
    <t xml:space="preserve">BERGANTI, 2 BAJO</t>
  </si>
  <si>
    <t xml:space="preserve">971682989</t>
  </si>
  <si>
    <t xml:space="preserve">ROC OBEROY</t>
  </si>
  <si>
    <t xml:space="preserve">AMETLLERS, 5 BAJO</t>
  </si>
  <si>
    <t xml:space="preserve">971686250</t>
  </si>
  <si>
    <t xml:space="preserve">oberoy@roc-hotels.com</t>
  </si>
  <si>
    <t xml:space="preserve">hotelrocoberoy.com</t>
  </si>
  <si>
    <t xml:space="preserve">LIDO PARK</t>
  </si>
  <si>
    <t xml:space="preserve">CARRER JOSÉ GUEVARA, 4 BAJO(</t>
  </si>
  <si>
    <t xml:space="preserve">971686304</t>
  </si>
  <si>
    <t xml:space="preserve">lidopark@universalhotels.es</t>
  </si>
  <si>
    <t xml:space="preserve">HOTEL DON CARLOS</t>
  </si>
  <si>
    <t xml:space="preserve">DRAGONERA, 22 BAJO</t>
  </si>
  <si>
    <t xml:space="preserve">971686895</t>
  </si>
  <si>
    <t xml:space="preserve">GOLF SANTA PONSA</t>
  </si>
  <si>
    <t xml:space="preserve">BERENGUER DE PALOU, 2</t>
  </si>
  <si>
    <t xml:space="preserve">971697133</t>
  </si>
  <si>
    <t xml:space="preserve">info@hotelgolfsantaponsa.com</t>
  </si>
  <si>
    <t xml:space="preserve">golfsantaponsa.com</t>
  </si>
  <si>
    <t xml:space="preserve">HOTEL PALLADIUM</t>
  </si>
  <si>
    <t xml:space="preserve">PASSEIG MALLORCA, 40</t>
  </si>
  <si>
    <t xml:space="preserve">971712841</t>
  </si>
  <si>
    <t xml:space="preserve">info@hotelpalladium.com</t>
  </si>
  <si>
    <t xml:space="preserve">hotelpalladium.com</t>
  </si>
  <si>
    <t xml:space="preserve">HOTEL ALMUDAINA</t>
  </si>
  <si>
    <t xml:space="preserve">PASSEIG MALLORCA, s/n 0 BALEARES</t>
  </si>
  <si>
    <t xml:space="preserve">971727340</t>
  </si>
  <si>
    <t xml:space="preserve">info@hotelalmudaina.com</t>
  </si>
  <si>
    <t xml:space="preserve">hotelalmudaina.com</t>
  </si>
  <si>
    <t xml:space="preserve">AMIC CAN PASTILLA</t>
  </si>
  <si>
    <t xml:space="preserve">ORATGE, 4 BAJO</t>
  </si>
  <si>
    <t xml:space="preserve">971744553</t>
  </si>
  <si>
    <t xml:space="preserve">info@amiccanpastilla.com</t>
  </si>
  <si>
    <t xml:space="preserve">mallorcatravel.com</t>
  </si>
  <si>
    <t xml:space="preserve">LAS BRISAS DE IBIZA</t>
  </si>
  <si>
    <t xml:space="preserve">PORROIG, s/n BAJO</t>
  </si>
  <si>
    <t xml:space="preserve">971802193</t>
  </si>
  <si>
    <t xml:space="preserve">info@lasbrisasibiza.com</t>
  </si>
  <si>
    <t xml:space="preserve">lasbrisasibiza.com</t>
  </si>
  <si>
    <t xml:space="preserve">CLUB CALA TARIDA</t>
  </si>
  <si>
    <t xml:space="preserve">PLAZA MAR, s/n BAJO</t>
  </si>
  <si>
    <t xml:space="preserve">971806268</t>
  </si>
  <si>
    <t xml:space="preserve">clubcalatarida.com</t>
  </si>
  <si>
    <t xml:space="preserve">IBIZA GRAN HOTEL</t>
  </si>
  <si>
    <t xml:space="preserve">PASSEIG JOAN CARLES I, 17 BAJO</t>
  </si>
  <si>
    <t xml:space="preserve">971806806</t>
  </si>
  <si>
    <t xml:space="preserve">info@ibizagranhotel.com</t>
  </si>
  <si>
    <t xml:space="preserve">ibizagranhotel.com</t>
  </si>
  <si>
    <t xml:space="preserve">PERLA</t>
  </si>
  <si>
    <t xml:space="preserve">CARRER MURTERA, s/n BAJO</t>
  </si>
  <si>
    <t xml:space="preserve">971810068</t>
  </si>
  <si>
    <t xml:space="preserve">SENTIDO MALLORCA PALACE</t>
  </si>
  <si>
    <t xml:space="preserve">AVINGUDA SAVINES, 148 BAJO(HOTEL MALLORCA PALAS</t>
  </si>
  <si>
    <t xml:space="preserve">971812009</t>
  </si>
  <si>
    <t xml:space="preserve">mallorcapalace.com</t>
  </si>
  <si>
    <t xml:space="preserve">SA COMA RESORT</t>
  </si>
  <si>
    <t xml:space="preserve">CARRER BEDOLLS, s/n BAJO</t>
  </si>
  <si>
    <t xml:space="preserve">971812646</t>
  </si>
  <si>
    <t xml:space="preserve">sacomaresortsl.com</t>
  </si>
  <si>
    <t xml:space="preserve">BELLEVUE BELSANA</t>
  </si>
  <si>
    <t xml:space="preserve">CARRER CHURRUCA, s/n</t>
  </si>
  <si>
    <t xml:space="preserve">971824090</t>
  </si>
  <si>
    <t xml:space="preserve">UNIVERSAL APARTMENTS LAGUNA GARDEN</t>
  </si>
  <si>
    <t xml:space="preserve">VIA VIA COSTA I LLOBERA, 60</t>
  </si>
  <si>
    <t xml:space="preserve">971841073</t>
  </si>
  <si>
    <t xml:space="preserve">CASTELL ROYAL</t>
  </si>
  <si>
    <t xml:space="preserve">VIA VIA COSTA I LLOBERA, 1</t>
  </si>
  <si>
    <t xml:space="preserve">971841300</t>
  </si>
  <si>
    <t xml:space="preserve">castell@universalhotels.es</t>
  </si>
  <si>
    <t xml:space="preserve">castellroyal@universalhotels.es</t>
  </si>
  <si>
    <t xml:space="preserve">VISTA PARK</t>
  </si>
  <si>
    <t xml:space="preserve">CARRER ROMANÍ, 10 BAJO</t>
  </si>
  <si>
    <t xml:space="preserve">971850016</t>
  </si>
  <si>
    <t xml:space="preserve">info@hotelvistapark.com</t>
  </si>
  <si>
    <t xml:space="preserve">hotelvistapark.com</t>
  </si>
  <si>
    <t xml:space="preserve">SA ROQUETA</t>
  </si>
  <si>
    <t xml:space="preserve">CARRER SILENCI0, 18 BAJO</t>
  </si>
  <si>
    <t xml:space="preserve">971852941</t>
  </si>
  <si>
    <t xml:space="preserve">hotelsaroqueta@gmail.com</t>
  </si>
  <si>
    <t xml:space="preserve">hotelsaroqueta.com</t>
  </si>
  <si>
    <t xml:space="preserve">VALENTIN BLUEBAY</t>
  </si>
  <si>
    <t xml:space="preserve">CARRETERA ALCÚDIA-ARTÀ, KILOMETRO 23.300</t>
  </si>
  <si>
    <t xml:space="preserve">971860002</t>
  </si>
  <si>
    <t xml:space="preserve">FLORA</t>
  </si>
  <si>
    <t xml:space="preserve">CARRER MÉNDEZ NÚÑEZ, 21 BAJO</t>
  </si>
  <si>
    <t xml:space="preserve">971866176</t>
  </si>
  <si>
    <t xml:space="preserve">flora@flora-pollensa.com</t>
  </si>
  <si>
    <t xml:space="preserve">flora-pollensa.com</t>
  </si>
  <si>
    <t xml:space="preserve">APARTHOTEL DUVA</t>
  </si>
  <si>
    <t xml:space="preserve">PASSEIG LONDRES, 13</t>
  </si>
  <si>
    <t xml:space="preserve">971868132</t>
  </si>
  <si>
    <t xml:space="preserve">aparthotelduva.com</t>
  </si>
  <si>
    <t xml:space="preserve">ES QUATRE CANTONS</t>
  </si>
  <si>
    <t xml:space="preserve">CARRETERA BINIALI, KILOMETRO 2, 5</t>
  </si>
  <si>
    <t xml:space="preserve">971870162</t>
  </si>
  <si>
    <t xml:space="preserve">info@esquatrecantons.es</t>
  </si>
  <si>
    <t xml:space="preserve">esquatrecantons.es</t>
  </si>
  <si>
    <t xml:space="preserve">ELISA</t>
  </si>
  <si>
    <t xml:space="preserve">CIRCUIT DEL LLAC, 1 BAJO</t>
  </si>
  <si>
    <t xml:space="preserve">971890002</t>
  </si>
  <si>
    <t xml:space="preserve">reservas@aparthotelelisa.com</t>
  </si>
  <si>
    <t xml:space="preserve">PLATJA D´OR</t>
  </si>
  <si>
    <t xml:space="preserve">VIDALBA, 1</t>
  </si>
  <si>
    <t xml:space="preserve">971890130</t>
  </si>
  <si>
    <t xml:space="preserve">info@platjad´or.com</t>
  </si>
  <si>
    <t xml:space="preserve">hotelplatjador.net</t>
  </si>
  <si>
    <t xml:space="preserve">JS SOL DE ALCUDIA</t>
  </si>
  <si>
    <t xml:space="preserve">AVENIDA VENÈCIA, 59</t>
  </si>
  <si>
    <t xml:space="preserve">971890646</t>
  </si>
  <si>
    <t xml:space="preserve">jssoldealcudia.com</t>
  </si>
  <si>
    <t xml:space="preserve">NUEVAS PALMERAS</t>
  </si>
  <si>
    <t xml:space="preserve">CARRER MINERVA, 15 BAJO; INST971891450CAJSCHHP</t>
  </si>
  <si>
    <t xml:space="preserve">971891450</t>
  </si>
  <si>
    <t xml:space="preserve">nuevaspalmeras.com</t>
  </si>
  <si>
    <t xml:space="preserve">BELLEVUE CLUB</t>
  </si>
  <si>
    <t xml:space="preserve">AVENIDA PERE MAS I REUS, 21</t>
  </si>
  <si>
    <t xml:space="preserve">971892600</t>
  </si>
  <si>
    <t xml:space="preserve">reservas.pop@bluebayresorts.com</t>
  </si>
  <si>
    <t xml:space="preserve">1468</t>
  </si>
  <si>
    <t xml:space="preserve">ALCUDIAMAR</t>
  </si>
  <si>
    <t xml:space="preserve">PASSEIG MARÍTIM, 1 BAJO</t>
  </si>
  <si>
    <t xml:space="preserve">971897215</t>
  </si>
  <si>
    <t xml:space="preserve">botel@alcudiamar.es</t>
  </si>
  <si>
    <t xml:space="preserve">botelalcudiamar.es</t>
  </si>
  <si>
    <t xml:space="preserve">VALENTÍN PLAYA DE MURO</t>
  </si>
  <si>
    <t xml:space="preserve">CARRETERA ARTÀ-PORT ALCÚDIA, KILOMETRO 23, 400</t>
  </si>
  <si>
    <t xml:space="preserve">971899099</t>
  </si>
  <si>
    <t xml:space="preserve">VALL DE POLLENSA</t>
  </si>
  <si>
    <t xml:space="preserve">CARRETERA POLLENÇA-LLUC, KILOMETRO 4.85</t>
  </si>
  <si>
    <t xml:space="preserve">971944310</t>
  </si>
  <si>
    <t xml:space="preserve">info@valldepollensa.com</t>
  </si>
  <si>
    <t xml:space="preserve">valldepollensa.com</t>
  </si>
  <si>
    <t xml:space="preserve">L´HOSTAL DEL´ AIGUA</t>
  </si>
  <si>
    <t xml:space="preserve">URBANITZACIO MUGA, s/n</t>
  </si>
  <si>
    <t xml:space="preserve">17732</t>
  </si>
  <si>
    <t xml:space="preserve">SANT LLORENÇ DE LA MUGA</t>
  </si>
  <si>
    <t xml:space="preserve">972 56 92 25</t>
  </si>
  <si>
    <t xml:space="preserve">hostaldeaigua@yahoo.es</t>
  </si>
  <si>
    <t xml:space="preserve">hostaldelaigua.com</t>
  </si>
  <si>
    <t xml:space="preserve">LA TROBADA</t>
  </si>
  <si>
    <t xml:space="preserve">HG-002103</t>
  </si>
  <si>
    <t xml:space="preserve">PASSEIG HONORAT VILAMANYA, N/S 4 HOTEL</t>
  </si>
  <si>
    <t xml:space="preserve">17500</t>
  </si>
  <si>
    <t xml:space="preserve">RIPOLL</t>
  </si>
  <si>
    <t xml:space="preserve">972 702 353</t>
  </si>
  <si>
    <t xml:space="preserve">info@latrobadahotel.com</t>
  </si>
  <si>
    <t xml:space="preserve">latrobadahotel.com</t>
  </si>
  <si>
    <t xml:space="preserve">BAY HOTEL</t>
  </si>
  <si>
    <t xml:space="preserve">HG-002112</t>
  </si>
  <si>
    <t xml:space="preserve">CARRER PUNTA PRIMA, 1</t>
  </si>
  <si>
    <t xml:space="preserve">972116445</t>
  </si>
  <si>
    <t xml:space="preserve">prestigewelcome@prestigehotels.com</t>
  </si>
  <si>
    <t xml:space="preserve">prestigehotels.com</t>
  </si>
  <si>
    <t xml:space="preserve">LA GAMBINA</t>
  </si>
  <si>
    <t xml:space="preserve">HG-001145</t>
  </si>
  <si>
    <t xml:space="preserve">PASSEIG MARÍTIM, 5 BAJO; ASCENSOR</t>
  </si>
  <si>
    <t xml:space="preserve">17496</t>
  </si>
  <si>
    <t xml:space="preserve">COLERA</t>
  </si>
  <si>
    <t xml:space="preserve">972128112</t>
  </si>
  <si>
    <t xml:space="preserve">hotelgambina@gmail.com</t>
  </si>
  <si>
    <t xml:space="preserve">lagambinahotel.com</t>
  </si>
  <si>
    <t xml:space="preserve">HOTEL NORD - GIRONÍ</t>
  </si>
  <si>
    <t xml:space="preserve">VIA AUGUSTA, 1 BAJO</t>
  </si>
  <si>
    <t xml:space="preserve">17840</t>
  </si>
  <si>
    <t xml:space="preserve">SARRIÀ DE TER</t>
  </si>
  <si>
    <t xml:space="preserve">972170000</t>
  </si>
  <si>
    <t xml:space="preserve">hotelnordgiron.com</t>
  </si>
  <si>
    <t xml:space="preserve">PRESTIGE HOTEL MAR Y SOL ELIT</t>
  </si>
  <si>
    <t xml:space="preserve">PLAÇA CATALUNYA, 20</t>
  </si>
  <si>
    <t xml:space="preserve">972252111</t>
  </si>
  <si>
    <t xml:space="preserve">aph-marysol@prestigehotels.com</t>
  </si>
  <si>
    <t xml:space="preserve">PRESTIGE VICTORIA</t>
  </si>
  <si>
    <t xml:space="preserve">CARRER TRAGINERS, 10</t>
  </si>
  <si>
    <t xml:space="preserve">972252120</t>
  </si>
  <si>
    <t xml:space="preserve">PRESTIGE</t>
  </si>
  <si>
    <t xml:space="preserve">AVENIDA NORD, 45 BAJO(SANTA MARGARITA)</t>
  </si>
  <si>
    <t xml:space="preserve">972252125</t>
  </si>
  <si>
    <t xml:space="preserve">SANT MARC</t>
  </si>
  <si>
    <t xml:space="preserve">HG-002117</t>
  </si>
  <si>
    <t xml:space="preserve">AVINGUDA BOCANA, 38 BAJO (HOTEL SAN MARC)</t>
  </si>
  <si>
    <t xml:space="preserve">972252130</t>
  </si>
  <si>
    <t xml:space="preserve">RAMBLAMAR</t>
  </si>
  <si>
    <t xml:space="preserve">HG-001865</t>
  </si>
  <si>
    <t xml:space="preserve">AVINGUDA RHODES, 153 BAJO</t>
  </si>
  <si>
    <t xml:space="preserve">972256354</t>
  </si>
  <si>
    <t xml:space="preserve">ramblamar@hotelsrisech.com</t>
  </si>
  <si>
    <t xml:space="preserve">hotelramblamar.com</t>
  </si>
  <si>
    <t xml:space="preserve">CANYELLES PLATJA</t>
  </si>
  <si>
    <t xml:space="preserve">AVINGUDA DÍAZ PACHECO, 7-9</t>
  </si>
  <si>
    <t xml:space="preserve">info@hotelcanyelles.com</t>
  </si>
  <si>
    <t xml:space="preserve">hotelcanyelles.com</t>
  </si>
  <si>
    <t xml:space="preserve">TARONGETA</t>
  </si>
  <si>
    <t xml:space="preserve">HG-001854</t>
  </si>
  <si>
    <t xml:space="preserve">RIERA SANT VICENÇ, s/n BAJO</t>
  </si>
  <si>
    <t xml:space="preserve">972258289</t>
  </si>
  <si>
    <t xml:space="preserve">hoteltarongeta@telefonica.net</t>
  </si>
  <si>
    <t xml:space="preserve">hoteltarongeta.com</t>
  </si>
  <si>
    <t xml:space="preserve">HOTEL SANT MARCH</t>
  </si>
  <si>
    <t xml:space="preserve">HG-000379</t>
  </si>
  <si>
    <t xml:space="preserve">PELEGRÍ, 2</t>
  </si>
  <si>
    <t xml:space="preserve">972340078</t>
  </si>
  <si>
    <t xml:space="preserve">info@hotelsantmarch.com</t>
  </si>
  <si>
    <t xml:space="preserve">hotelsantmarch.com</t>
  </si>
  <si>
    <t xml:space="preserve">PEDRO SOLER TORT</t>
  </si>
  <si>
    <t xml:space="preserve">CARRER TARÜLL, 26 BAJO</t>
  </si>
  <si>
    <t xml:space="preserve">972340127</t>
  </si>
  <si>
    <t xml:space="preserve">pedrosolertort.com</t>
  </si>
  <si>
    <t xml:space="preserve">BEST WESTERN HOTEL MAR MENUDA</t>
  </si>
  <si>
    <t xml:space="preserve">972341008</t>
  </si>
  <si>
    <t xml:space="preserve">info@bestwesternhotelmarmenuda.com</t>
  </si>
  <si>
    <t xml:space="preserve">hotelmarmenuda.com</t>
  </si>
  <si>
    <t xml:space="preserve">SUNSHINE PARK</t>
  </si>
  <si>
    <t xml:space="preserve">CARRER FELIP GIBERT, 1 BAJO</t>
  </si>
  <si>
    <t xml:space="preserve">972362459</t>
  </si>
  <si>
    <t xml:space="preserve">sunshineparksl.com</t>
  </si>
  <si>
    <t xml:space="preserve">ROXANA HOTELS</t>
  </si>
  <si>
    <t xml:space="preserve">PLAÇA ESPANYA, 1 BAJO(BXS.)</t>
  </si>
  <si>
    <t xml:space="preserve">972363005</t>
  </si>
  <si>
    <t xml:space="preserve">roxanahotelssa.com</t>
  </si>
  <si>
    <t xml:space="preserve">HOTEL BONANZA</t>
  </si>
  <si>
    <t xml:space="preserve">CARRER NARCÍS FORS, 20 BAJO; HOTEL CLEOPATRA</t>
  </si>
  <si>
    <t xml:space="preserve">972363453</t>
  </si>
  <si>
    <t xml:space="preserve">info@hotelcleopatra.com</t>
  </si>
  <si>
    <t xml:space="preserve">hotelbonanzasl.com</t>
  </si>
  <si>
    <t xml:space="preserve">MONTAÑAMAR</t>
  </si>
  <si>
    <t xml:space="preserve">HG-000204</t>
  </si>
  <si>
    <t xml:space="preserve">CARRETERA BLANES-SANT FELIU DE GUÍXOLS (GI-682), s/n BAJO</t>
  </si>
  <si>
    <t xml:space="preserve">972364331</t>
  </si>
  <si>
    <t xml:space="preserve">hotelmontanamar@gmail.com</t>
  </si>
  <si>
    <t xml:space="preserve">hotelmontanamar.es</t>
  </si>
  <si>
    <t xml:space="preserve">ALEGRIA SANTA CRISTINA</t>
  </si>
  <si>
    <t xml:space="preserve">AVINGUDA ROCA GROSSA, 2</t>
  </si>
  <si>
    <t xml:space="preserve">972370700</t>
  </si>
  <si>
    <t xml:space="preserve">LAS MARIPOSAS</t>
  </si>
  <si>
    <t xml:space="preserve">HG-002204</t>
  </si>
  <si>
    <t xml:space="preserve">CAMI SANT PERE DEL BOSC, s/n BLOQUE B; BAJO; EDIFICIO LAS MARIPOSA</t>
  </si>
  <si>
    <t xml:space="preserve">972371750</t>
  </si>
  <si>
    <t xml:space="preserve">lasmariposassl.com</t>
  </si>
  <si>
    <t xml:space="preserve">DOUBLE TREE BY HILTON GIRONA</t>
  </si>
  <si>
    <t xml:space="preserve">CARRER JOAN PONS, 1 BAJO; HOSPITALITY NETWORKS A</t>
  </si>
  <si>
    <t xml:space="preserve">972414600</t>
  </si>
  <si>
    <t xml:space="preserve">info.dtgirona@urh-hoteliers.com</t>
  </si>
  <si>
    <t xml:space="preserve">hotelurhgirona.com</t>
  </si>
  <si>
    <t xml:space="preserve">PORTOFINO</t>
  </si>
  <si>
    <t xml:space="preserve">AVINGUDA JOAN CARLES I, s/n BAJO; SECTOR PORTOFINO</t>
  </si>
  <si>
    <t xml:space="preserve">972451318</t>
  </si>
  <si>
    <t xml:space="preserve">info@hotelportofino.org</t>
  </si>
  <si>
    <t xml:space="preserve">hotelportofino.org</t>
  </si>
  <si>
    <t xml:space="preserve">LLEGENDES DE GIRONA CATEDRAL</t>
  </si>
  <si>
    <t xml:space="preserve">PORTAL DE LA BARCA, 4 BAJO</t>
  </si>
  <si>
    <t xml:space="preserve">972486971</t>
  </si>
  <si>
    <t xml:space="preserve">info@llegendeshotel.com</t>
  </si>
  <si>
    <t xml:space="preserve">llegendeshotel.com</t>
  </si>
  <si>
    <t xml:space="preserve">CASAL DE L´ALBERA</t>
  </si>
  <si>
    <t xml:space="preserve">972555062</t>
  </si>
  <si>
    <t xml:space="preserve">casaldelalbera.com</t>
  </si>
  <si>
    <t xml:space="preserve">TORRE LAURENTII</t>
  </si>
  <si>
    <t xml:space="preserve">HG-002371</t>
  </si>
  <si>
    <t xml:space="preserve">CARRER PAULA ARMET, 2 BAJO</t>
  </si>
  <si>
    <t xml:space="preserve">972569350</t>
  </si>
  <si>
    <t xml:space="preserve">info@torrelaurentii.com</t>
  </si>
  <si>
    <t xml:space="preserve">torrelaurentii.com</t>
  </si>
  <si>
    <t xml:space="preserve">HG-001805</t>
  </si>
  <si>
    <t xml:space="preserve">CARRER PI I RALLÓ, 19</t>
  </si>
  <si>
    <t xml:space="preserve">972623015</t>
  </si>
  <si>
    <t xml:space="preserve">info@hotel-rosa.com</t>
  </si>
  <si>
    <t xml:space="preserve">hotelrosabegur.com</t>
  </si>
  <si>
    <t xml:space="preserve">ALTA HOUSE BEGUR</t>
  </si>
  <si>
    <t xml:space="preserve">HG-004823</t>
  </si>
  <si>
    <t xml:space="preserve">CARRER FRANCESC FORGAS, 13</t>
  </si>
  <si>
    <t xml:space="preserve">972624206</t>
  </si>
  <si>
    <t xml:space="preserve">info@altahousehotel.com</t>
  </si>
  <si>
    <t xml:space="preserve">altahousehotel.com</t>
  </si>
  <si>
    <t xml:space="preserve">SANT FELIU</t>
  </si>
  <si>
    <t xml:space="preserve">PLAÇA CONSTITUCIÓ, 2 BAJO</t>
  </si>
  <si>
    <t xml:space="preserve">972634182</t>
  </si>
  <si>
    <t xml:space="preserve">info@ntfeliu.com</t>
  </si>
  <si>
    <t xml:space="preserve">santfeliuhotel.net</t>
  </si>
  <si>
    <t xml:space="preserve">SILKEN PARK SAN JORGE</t>
  </si>
  <si>
    <t xml:space="preserve">HG-000033</t>
  </si>
  <si>
    <t xml:space="preserve">AVINGUDA ANDORRA, 28 BAJO</t>
  </si>
  <si>
    <t xml:space="preserve">972652311</t>
  </si>
  <si>
    <t xml:space="preserve">info@silkenparknjorge.com</t>
  </si>
  <si>
    <t xml:space="preserve">VALL DE BAS</t>
  </si>
  <si>
    <t xml:space="preserve">CAN TRONA, s/n</t>
  </si>
  <si>
    <t xml:space="preserve">17176</t>
  </si>
  <si>
    <t xml:space="preserve">LA VALL D'EN BAS</t>
  </si>
  <si>
    <t xml:space="preserve">972690101</t>
  </si>
  <si>
    <t xml:space="preserve">info@hotelvalldebas.cat</t>
  </si>
  <si>
    <t xml:space="preserve">hotelvalldebas.cat</t>
  </si>
  <si>
    <t xml:space="preserve">HG-002122</t>
  </si>
  <si>
    <t xml:space="preserve">CARRETERA SANT JOAN, 28 BAJO</t>
  </si>
  <si>
    <t xml:space="preserve">972740614</t>
  </si>
  <si>
    <t xml:space="preserve">infohoteledelweiss@gmail.com</t>
  </si>
  <si>
    <t xml:space="preserve">hoteledelweiss.cat</t>
  </si>
  <si>
    <t xml:space="preserve">SANTA ANNA</t>
  </si>
  <si>
    <t xml:space="preserve">HG-000353</t>
  </si>
  <si>
    <t xml:space="preserve">CARRER PORT, 46-48 BAJO; DUPLICADO 46-48; HOTEL SANTA ANN</t>
  </si>
  <si>
    <t xml:space="preserve">972751326</t>
  </si>
  <si>
    <t xml:space="preserve">info@hotelsantaanna.com</t>
  </si>
  <si>
    <t xml:space="preserve">hotelsantaanna.com</t>
  </si>
  <si>
    <t xml:space="preserve">PALAU LO MIRADOR</t>
  </si>
  <si>
    <t xml:space="preserve">HG-002374</t>
  </si>
  <si>
    <t xml:space="preserve">PASSEIG ESGLÉSIA, 1 BAJO</t>
  </si>
  <si>
    <t xml:space="preserve">17257</t>
  </si>
  <si>
    <t xml:space="preserve">972758246</t>
  </si>
  <si>
    <t xml:space="preserve">info@palaulomirador.com</t>
  </si>
  <si>
    <t xml:space="preserve">palaulomirador.com</t>
  </si>
  <si>
    <t xml:space="preserve">CAN CATALÁ</t>
  </si>
  <si>
    <t xml:space="preserve">PLAÇA LES ESCOLES, 1 BAJO</t>
  </si>
  <si>
    <t xml:space="preserve">972770443</t>
  </si>
  <si>
    <t xml:space="preserve">mcatala@hotelcancatala.com</t>
  </si>
  <si>
    <t xml:space="preserve">hotelcancatala.com</t>
  </si>
  <si>
    <t xml:space="preserve">TAVERNA DE LA S.A.L. BOUTIQUE HOTEL</t>
  </si>
  <si>
    <t xml:space="preserve">CARRER SANTA MÀXIMA, 7 BAJO</t>
  </si>
  <si>
    <t xml:space="preserve">972776278</t>
  </si>
  <si>
    <t xml:space="preserve">info@tavernadelasal.com</t>
  </si>
  <si>
    <t xml:space="preserve">tavernadelasal.com</t>
  </si>
  <si>
    <t xml:space="preserve">HOTEL ROSAMAR</t>
  </si>
  <si>
    <t xml:space="preserve">HG-000342</t>
  </si>
  <si>
    <t xml:space="preserve">PLAÇA MAJOR, s/n</t>
  </si>
  <si>
    <t xml:space="preserve">972817304</t>
  </si>
  <si>
    <t xml:space="preserve">albertpalagos@yahoo.es</t>
  </si>
  <si>
    <t xml:space="preserve">hotelrosamarsl.com</t>
  </si>
  <si>
    <t xml:space="preserve">HOTEL CALENDULA BEACH</t>
  </si>
  <si>
    <t xml:space="preserve">AVINGUDA JULI GARRETA, 17</t>
  </si>
  <si>
    <t xml:space="preserve">972822387</t>
  </si>
  <si>
    <t xml:space="preserve">hotelcalendula@hotelcalendula.es</t>
  </si>
  <si>
    <t xml:space="preserve">hotelcalendula.com</t>
  </si>
  <si>
    <t xml:space="preserve">GOLF COSTA BRAVA</t>
  </si>
  <si>
    <t xml:space="preserve">HG-000891</t>
  </si>
  <si>
    <t xml:space="preserve">URBANITZACIO GOLF COSTA BRAVA, s/n BAJO</t>
  </si>
  <si>
    <t xml:space="preserve">972837588</t>
  </si>
  <si>
    <t xml:space="preserve">reservas@golfcostabrava.com</t>
  </si>
  <si>
    <t xml:space="preserve">golfcostabrava.com</t>
  </si>
  <si>
    <t xml:space="preserve">SALTEGAT 2006</t>
  </si>
  <si>
    <t xml:space="preserve">CARRER RAMON COSP, 7 BAJO</t>
  </si>
  <si>
    <t xml:space="preserve">972883576</t>
  </si>
  <si>
    <t xml:space="preserve">saltegat2006sl.com</t>
  </si>
  <si>
    <t xml:space="preserve">ARRELS D´ EMPORDÀ</t>
  </si>
  <si>
    <t xml:space="preserve">HG-002468</t>
  </si>
  <si>
    <t xml:space="preserve">CARRER TORROELLA, 3</t>
  </si>
  <si>
    <t xml:space="preserve">17200</t>
  </si>
  <si>
    <t xml:space="preserve">972981920</t>
  </si>
  <si>
    <t xml:space="preserve">info@arrelsd´empordà.com</t>
  </si>
  <si>
    <t xml:space="preserve">arrelsdemporda.com</t>
  </si>
  <si>
    <t xml:space="preserve">EL CASTELL DE CIUTAT</t>
  </si>
  <si>
    <t xml:space="preserve">HL-000475</t>
  </si>
  <si>
    <t xml:space="preserve">CARRETERA N-260, KILOMETRO 229 BAJO</t>
  </si>
  <si>
    <t xml:space="preserve">25700</t>
  </si>
  <si>
    <t xml:space="preserve">LA SEU D'URGELL</t>
  </si>
  <si>
    <t xml:space="preserve">973350000</t>
  </si>
  <si>
    <t xml:space="preserve">elcastell@hotelelcastell.com</t>
  </si>
  <si>
    <t xml:space="preserve">hotelelcastell.com</t>
  </si>
  <si>
    <t xml:space="preserve">ALTO SEGRE</t>
  </si>
  <si>
    <t xml:space="preserve">CARRETERA N-260, KILOMETRO 231</t>
  </si>
  <si>
    <t xml:space="preserve">973351208</t>
  </si>
  <si>
    <t xml:space="preserve">info@altosegre.com</t>
  </si>
  <si>
    <t xml:space="preserve">hotelaltosegre.com</t>
  </si>
  <si>
    <t xml:space="preserve">PINTOR MARSA</t>
  </si>
  <si>
    <t xml:space="preserve">HL-000682</t>
  </si>
  <si>
    <t xml:space="preserve">AVENIDA CATALUNYA, 112 BAJO</t>
  </si>
  <si>
    <t xml:space="preserve">973501516</t>
  </si>
  <si>
    <t xml:space="preserve">info@hostaldelcarme.com</t>
  </si>
  <si>
    <t xml:space="preserve">hostaldelcarme.com</t>
  </si>
  <si>
    <t xml:space="preserve">HOTEL PUITAVACA</t>
  </si>
  <si>
    <t xml:space="preserve">ÚNIC, s/n BAJO</t>
  </si>
  <si>
    <t xml:space="preserve">25571</t>
  </si>
  <si>
    <t xml:space="preserve">973623078</t>
  </si>
  <si>
    <t xml:space="preserve">info@hotelpuitavaca.com</t>
  </si>
  <si>
    <t xml:space="preserve">hotelpuitavaca.com</t>
  </si>
  <si>
    <t xml:space="preserve">ELS ENCANTATS</t>
  </si>
  <si>
    <t xml:space="preserve">CARRETERA SANT MAURICI, s/n</t>
  </si>
  <si>
    <t xml:space="preserve">973624115</t>
  </si>
  <si>
    <t xml:space="preserve">elsencantatssl.com</t>
  </si>
  <si>
    <t xml:space="preserve">LA MORERA</t>
  </si>
  <si>
    <t xml:space="preserve">HL-000547</t>
  </si>
  <si>
    <t xml:space="preserve">CARRETERA BONAIGUA, s/n BAJO</t>
  </si>
  <si>
    <t xml:space="preserve">25587</t>
  </si>
  <si>
    <t xml:space="preserve">ALT ÀNEU</t>
  </si>
  <si>
    <t xml:space="preserve">973626124</t>
  </si>
  <si>
    <t xml:space="preserve">info@hotel-lamorera.com</t>
  </si>
  <si>
    <t xml:space="preserve">hotel-lamorera.com</t>
  </si>
  <si>
    <t xml:space="preserve">OSTAU ERA NHEUADA</t>
  </si>
  <si>
    <t xml:space="preserve">CARRETERA FRANÇA, 230 KILOMETRO 167</t>
  </si>
  <si>
    <t xml:space="preserve">973640369</t>
  </si>
  <si>
    <t xml:space="preserve">nheuada@hotmail.com</t>
  </si>
  <si>
    <t xml:space="preserve">eracasanheuada.com</t>
  </si>
  <si>
    <t xml:space="preserve">VILAGAROS</t>
  </si>
  <si>
    <t xml:space="preserve">TRAVESIA CARRETERA, s/n BAJO</t>
  </si>
  <si>
    <t xml:space="preserve">973641250</t>
  </si>
  <si>
    <t xml:space="preserve">direccion@hotelvilagaros.com</t>
  </si>
  <si>
    <t xml:space="preserve">hotelvilagaros.com</t>
  </si>
  <si>
    <t xml:space="preserve">TRAVESIA CARRETERA, KILOMETRO 5 BAJO</t>
  </si>
  <si>
    <t xml:space="preserve">AGS DE MULTIPROPIEDAD</t>
  </si>
  <si>
    <t xml:space="preserve">EDIFICI SOLNEU, s/n BAJO</t>
  </si>
  <si>
    <t xml:space="preserve">973644274</t>
  </si>
  <si>
    <t xml:space="preserve">solneu@solneubaqueira.com</t>
  </si>
  <si>
    <t xml:space="preserve">solneubaqueira.com</t>
  </si>
  <si>
    <t xml:space="preserve">CASA IRENE</t>
  </si>
  <si>
    <t xml:space="preserve">HVA-000642</t>
  </si>
  <si>
    <t xml:space="preserve">MAJOR, 3 BAJO</t>
  </si>
  <si>
    <t xml:space="preserve">973644364</t>
  </si>
  <si>
    <t xml:space="preserve">info@hotelcasairene.com</t>
  </si>
  <si>
    <t xml:space="preserve">hotelcasairene.com</t>
  </si>
  <si>
    <t xml:space="preserve">SASTRADA MIRO</t>
  </si>
  <si>
    <t xml:space="preserve">CARRETERA BAQUEIRA, s/n BAJO</t>
  </si>
  <si>
    <t xml:space="preserve">973644562</t>
  </si>
  <si>
    <t xml:space="preserve">sastradamirosl.com</t>
  </si>
  <si>
    <t xml:space="preserve">HOTEL TERRADETS</t>
  </si>
  <si>
    <t xml:space="preserve">HL-000105</t>
  </si>
  <si>
    <t xml:space="preserve">CARRETERA C-13, KILOMETRO 75, 000 BALAGUER-TREMP</t>
  </si>
  <si>
    <t xml:space="preserve">25631</t>
  </si>
  <si>
    <t xml:space="preserve">CASTELL DE MUR</t>
  </si>
  <si>
    <t xml:space="preserve">973651120</t>
  </si>
  <si>
    <t xml:space="preserve">info@hotelterradets.com</t>
  </si>
  <si>
    <t xml:space="preserve">hotelterradets.com</t>
  </si>
  <si>
    <t xml:space="preserve">LA POSADA DE LA LUNA</t>
  </si>
  <si>
    <t xml:space="preserve">JOAQUÍN COSTA, 10 BAJO(HOTEL)</t>
  </si>
  <si>
    <t xml:space="preserve">974241738</t>
  </si>
  <si>
    <t xml:space="preserve">recepcion@posadadelaluna.com</t>
  </si>
  <si>
    <t xml:space="preserve">posadadelaluna.com</t>
  </si>
  <si>
    <t xml:space="preserve">HOSTAL JOAQUIN COSTA</t>
  </si>
  <si>
    <t xml:space="preserve">JOAQUÍN COSTA, 20 -BIS; 1</t>
  </si>
  <si>
    <t xml:space="preserve">974241774</t>
  </si>
  <si>
    <t xml:space="preserve">ERA CONTE</t>
  </si>
  <si>
    <t xml:space="preserve">ORIENTE, s/n</t>
  </si>
  <si>
    <t xml:space="preserve">974343410</t>
  </si>
  <si>
    <t xml:space="preserve">info@eraconte.com</t>
  </si>
  <si>
    <t xml:space="preserve">hotelsomontano.com</t>
  </si>
  <si>
    <t xml:space="preserve">HOTEL CANDANCHU</t>
  </si>
  <si>
    <t xml:space="preserve">HOTEL CANDANCHÚ, s/n BAJO</t>
  </si>
  <si>
    <t xml:space="preserve">974373410</t>
  </si>
  <si>
    <t xml:space="preserve">reservas@hotelcandanchu.com</t>
  </si>
  <si>
    <t xml:space="preserve">hotelcandanchu.com</t>
  </si>
  <si>
    <t xml:space="preserve">CASTILLO D´ACHER</t>
  </si>
  <si>
    <t xml:space="preserve">C/ VALLE DE HECHO, 1 0 HUESCA</t>
  </si>
  <si>
    <t xml:space="preserve">22006</t>
  </si>
  <si>
    <t xml:space="preserve">974375313</t>
  </si>
  <si>
    <t xml:space="preserve">hotel@castillodacher.com</t>
  </si>
  <si>
    <t xml:space="preserve">castillodacher.com</t>
  </si>
  <si>
    <t xml:space="preserve">HOTEL 4 HERMANOS</t>
  </si>
  <si>
    <t xml:space="preserve">JOAQUÍN COSTA, 47 BAJO</t>
  </si>
  <si>
    <t xml:space="preserve">22260</t>
  </si>
  <si>
    <t xml:space="preserve">GRAÑÉN</t>
  </si>
  <si>
    <t xml:space="preserve">974390018</t>
  </si>
  <si>
    <t xml:space="preserve">info@hotel4hermanos.com</t>
  </si>
  <si>
    <t xml:space="preserve">hotel4hermanos.com</t>
  </si>
  <si>
    <t xml:space="preserve">MASMONZON</t>
  </si>
  <si>
    <t xml:space="preserve">PASEO SAN JUAN BOSCO, 10 BAJO</t>
  </si>
  <si>
    <t xml:space="preserve">974404322</t>
  </si>
  <si>
    <t xml:space="preserve">reservas@hotelmasmonzon.com</t>
  </si>
  <si>
    <t xml:space="preserve">hotelmasmonzon.com</t>
  </si>
  <si>
    <t xml:space="preserve">HOTEL SABOCOS</t>
  </si>
  <si>
    <t xml:space="preserve">C/ FONDÓN, 1 BAJO</t>
  </si>
  <si>
    <t xml:space="preserve">974487488</t>
  </si>
  <si>
    <t xml:space="preserve">hotelsabocossl.com</t>
  </si>
  <si>
    <t xml:space="preserve">HOTEL MESÓN DE SALINAS</t>
  </si>
  <si>
    <t xml:space="preserve">CARRETERA AINSA - FRANCIA</t>
  </si>
  <si>
    <t xml:space="preserve">22365</t>
  </si>
  <si>
    <t xml:space="preserve">974504001</t>
  </si>
  <si>
    <t xml:space="preserve">info@mesondesalinas.com</t>
  </si>
  <si>
    <t xml:space="preserve">mesondesalinas.com</t>
  </si>
  <si>
    <t xml:space="preserve">CASA ANITA</t>
  </si>
  <si>
    <t xml:space="preserve">22367</t>
  </si>
  <si>
    <t xml:space="preserve">SAN JUAN DE PLAN</t>
  </si>
  <si>
    <t xml:space="preserve">974506237</t>
  </si>
  <si>
    <t xml:space="preserve">info@hotelcasaanita.com</t>
  </si>
  <si>
    <t xml:space="preserve">hotelcasaanita.com</t>
  </si>
  <si>
    <t xml:space="preserve">BODEGAS DE ARNÉS</t>
  </si>
  <si>
    <t xml:space="preserve">CARRETERA PANILLO, s/n BAJO</t>
  </si>
  <si>
    <t xml:space="preserve">974540300</t>
  </si>
  <si>
    <t xml:space="preserve">info@bodegasdearnes.com</t>
  </si>
  <si>
    <t xml:space="preserve">bodegasdearnes.com</t>
  </si>
  <si>
    <t xml:space="preserve">HOTEL ARAGÜELLS</t>
  </si>
  <si>
    <t xml:space="preserve">AVENIDA LOS TILOS, 1</t>
  </si>
  <si>
    <t xml:space="preserve">974551619</t>
  </si>
  <si>
    <t xml:space="preserve">info@hotelaraguells.com</t>
  </si>
  <si>
    <t xml:space="preserve">hotelaraguells.com</t>
  </si>
  <si>
    <t xml:space="preserve">GRAN HOTEL BENASQUE</t>
  </si>
  <si>
    <t xml:space="preserve">CARRETERA ANCILES, s/n BAJOS(GRAN HOTEL BENASQ</t>
  </si>
  <si>
    <t xml:space="preserve">974552801</t>
  </si>
  <si>
    <t xml:space="preserve">info@hotelesvalero.com</t>
  </si>
  <si>
    <t xml:space="preserve">hoteles-valero.com</t>
  </si>
  <si>
    <t xml:space="preserve">DOÑA PAULA</t>
  </si>
  <si>
    <t xml:space="preserve">C/ RAMÓN BENITO ACEÑA, 3</t>
  </si>
  <si>
    <t xml:space="preserve">975252070</t>
  </si>
  <si>
    <t xml:space="preserve">reservas@hoteldonapaula.com</t>
  </si>
  <si>
    <t xml:space="preserve">hoteldonapaula.com</t>
  </si>
  <si>
    <t xml:space="preserve">HOTEL VIRREY PALAFOX</t>
  </si>
  <si>
    <t xml:space="preserve">C/ MAYOR, 2</t>
  </si>
  <si>
    <t xml:space="preserve">975341311</t>
  </si>
  <si>
    <t xml:space="preserve">info@virreypalafox.com</t>
  </si>
  <si>
    <t xml:space="preserve">virreypalafox.com/</t>
  </si>
  <si>
    <t xml:space="preserve">HOTEL BURGO DE OSMA</t>
  </si>
  <si>
    <t xml:space="preserve">UNIVERSIDAD, 5 BAJO</t>
  </si>
  <si>
    <t xml:space="preserve">975341344</t>
  </si>
  <si>
    <t xml:space="preserve">castillatermal.com</t>
  </si>
  <si>
    <t xml:space="preserve">HOTEL LA RESERVA DE SAN LEONARDO</t>
  </si>
  <si>
    <t xml:space="preserve">CARRETERA BURGOS, KILOMETRO 401 BAJO</t>
  </si>
  <si>
    <t xml:space="preserve">975376908</t>
  </si>
  <si>
    <t xml:space="preserve">info@hotellareservadenleonardo.com</t>
  </si>
  <si>
    <t xml:space="preserve">hotellareserva.com</t>
  </si>
  <si>
    <t xml:space="preserve">LAS VENTAS</t>
  </si>
  <si>
    <t xml:space="preserve">AUTOVIA ZARAGOZA-LOGROÑO, KILOMETRO 10, 5 BAJO</t>
  </si>
  <si>
    <t xml:space="preserve">976211200</t>
  </si>
  <si>
    <t xml:space="preserve">recursoshumanos@conzerta.es</t>
  </si>
  <si>
    <t xml:space="preserve">hotellasventas.com</t>
  </si>
  <si>
    <t xml:space="preserve">C/ CINCO DE MARZO, 5 BAJO; HOTEL GOYA</t>
  </si>
  <si>
    <t xml:space="preserve">976229331</t>
  </si>
  <si>
    <t xml:space="preserve">hotelgoya@palafoxhoteles.com</t>
  </si>
  <si>
    <t xml:space="preserve">HOTEL PALAFOX</t>
  </si>
  <si>
    <t xml:space="preserve">C/ MARQUÉS CASA JIMÉNEZ, s/n BAJO</t>
  </si>
  <si>
    <t xml:space="preserve">976237700</t>
  </si>
  <si>
    <t xml:space="preserve">hotelpalafox@palafoxhoteles.com</t>
  </si>
  <si>
    <t xml:space="preserve">HOTEL RAMIRO I</t>
  </si>
  <si>
    <t xml:space="preserve">C/ COSO, 123 BAJO; HOTEL RAMIRO I</t>
  </si>
  <si>
    <t xml:space="preserve">976298200</t>
  </si>
  <si>
    <t xml:space="preserve">hotelramiro@pretur.com</t>
  </si>
  <si>
    <t xml:space="preserve">hotelramiroisa.com</t>
  </si>
  <si>
    <t xml:space="preserve">HOTEL PILAR PLAZA</t>
  </si>
  <si>
    <t xml:space="preserve">PLAZA NUESTRA SEÑORA DEL PILAR, 11 PRINCIPAL</t>
  </si>
  <si>
    <t xml:space="preserve">976394250</t>
  </si>
  <si>
    <t xml:space="preserve">administracion@hotelpilarplaza.es</t>
  </si>
  <si>
    <t xml:space="preserve">hotelpilarplaza.es</t>
  </si>
  <si>
    <t xml:space="preserve">COGULLADA</t>
  </si>
  <si>
    <t xml:space="preserve">ALBERT EINSTEIN, 3</t>
  </si>
  <si>
    <t xml:space="preserve">50014</t>
  </si>
  <si>
    <t xml:space="preserve">976470250</t>
  </si>
  <si>
    <t xml:space="preserve">reservas@hotelcogullada.com</t>
  </si>
  <si>
    <t xml:space="preserve">hotelcogullada.com</t>
  </si>
  <si>
    <t xml:space="preserve">HOSTAL LOS ANGELES</t>
  </si>
  <si>
    <t xml:space="preserve">PLAZA ALHÓNDIGA, 4 BAJO</t>
  </si>
  <si>
    <t xml:space="preserve">50630</t>
  </si>
  <si>
    <t xml:space="preserve">ALAGÓN</t>
  </si>
  <si>
    <t xml:space="preserve">976611072</t>
  </si>
  <si>
    <t xml:space="preserve">info@hotellosangeles.eu</t>
  </si>
  <si>
    <t xml:space="preserve">hotellosangeles.eu</t>
  </si>
  <si>
    <t xml:space="preserve">HOTEL CASTILLO BONAVIA</t>
  </si>
  <si>
    <t xml:space="preserve">CARRETERA LOGROÑO (N-232), KILOMETRO 271, 2 7 (CASA)</t>
  </si>
  <si>
    <t xml:space="preserve">50690</t>
  </si>
  <si>
    <t xml:space="preserve">PEDROLA</t>
  </si>
  <si>
    <t xml:space="preserve">976619000</t>
  </si>
  <si>
    <t xml:space="preserve">reservas@castillobonavia.com</t>
  </si>
  <si>
    <t xml:space="preserve">castillobonavia.es</t>
  </si>
  <si>
    <t xml:space="preserve">SILKEN ZENTRO ZARAGOZA</t>
  </si>
  <si>
    <t xml:space="preserve">976703300</t>
  </si>
  <si>
    <t xml:space="preserve">POSADA DEL ALMUDI S.A.L.</t>
  </si>
  <si>
    <t xml:space="preserve">C/ GRAJERA, 7 BAJO; ASCENSOR</t>
  </si>
  <si>
    <t xml:space="preserve">50360</t>
  </si>
  <si>
    <t xml:space="preserve">DAROCA</t>
  </si>
  <si>
    <t xml:space="preserve">976800606</t>
  </si>
  <si>
    <t xml:space="preserve">info@posadadelalmudi.es</t>
  </si>
  <si>
    <t xml:space="preserve">posadadelalmudi.es</t>
  </si>
  <si>
    <t xml:space="preserve">BALNEARIO SERÓN</t>
  </si>
  <si>
    <t xml:space="preserve">C/ SAN ANTÓN, s/n</t>
  </si>
  <si>
    <t xml:space="preserve">976848071</t>
  </si>
  <si>
    <t xml:space="preserve">info@balnearioseron.com</t>
  </si>
  <si>
    <t xml:space="preserve">balnearioseron.com</t>
  </si>
  <si>
    <t xml:space="preserve">HOTEL RIO PIEDRA</t>
  </si>
  <si>
    <t xml:space="preserve">TRAVESIA MONASTERIO DE PIEDRA, s/n BAJO</t>
  </si>
  <si>
    <t xml:space="preserve">50210</t>
  </si>
  <si>
    <t xml:space="preserve">NUÉVALOS</t>
  </si>
  <si>
    <t xml:space="preserve">976849007</t>
  </si>
  <si>
    <t xml:space="preserve">info@hotelriopiedra.com</t>
  </si>
  <si>
    <t xml:space="preserve">hotelriopiedra.com</t>
  </si>
  <si>
    <t xml:space="preserve">EL COLONO</t>
  </si>
  <si>
    <t xml:space="preserve">CONSTITUCIÓN, 13</t>
  </si>
  <si>
    <t xml:space="preserve">50650</t>
  </si>
  <si>
    <t xml:space="preserve">GALLUR</t>
  </si>
  <si>
    <t xml:space="preserve">976864275</t>
  </si>
  <si>
    <t xml:space="preserve">info@elcolono.com</t>
  </si>
  <si>
    <t xml:space="preserve">elcolonogallur.com</t>
  </si>
  <si>
    <t xml:space="preserve">HOTEL NOVA SENIA</t>
  </si>
  <si>
    <t xml:space="preserve">CARRETERA SANTA BÀRBARA, KILOMETRO 21, 400 BAIXOS</t>
  </si>
  <si>
    <t xml:space="preserve">43560</t>
  </si>
  <si>
    <t xml:space="preserve">LA SÉNIA</t>
  </si>
  <si>
    <t xml:space="preserve">977050309</t>
  </si>
  <si>
    <t xml:space="preserve">hotelnovasenia.com</t>
  </si>
  <si>
    <t xml:space="preserve">HOTEL REGINA &amp; SPA</t>
  </si>
  <si>
    <t xml:space="preserve">HT-000020</t>
  </si>
  <si>
    <t xml:space="preserve">CARRETERA BALNEARI, KILOMETRO 13</t>
  </si>
  <si>
    <t xml:space="preserve">43427</t>
  </si>
  <si>
    <t xml:space="preserve">VALLFOGONA DE RIUCORB</t>
  </si>
  <si>
    <t xml:space="preserve">977058003</t>
  </si>
  <si>
    <t xml:space="preserve">hotelreginaspa.com</t>
  </si>
  <si>
    <t xml:space="preserve">MAS PRADES HOTEL</t>
  </si>
  <si>
    <t xml:space="preserve">HTE-000857</t>
  </si>
  <si>
    <t xml:space="preserve">CARRETERA T-340, KILOMETRO 8</t>
  </si>
  <si>
    <t xml:space="preserve">977059084</t>
  </si>
  <si>
    <t xml:space="preserve">maspradeshotel.com</t>
  </si>
  <si>
    <t xml:space="preserve">AVINGUDA MOSSÈN JACINT VERDAGUER, 3 BAJO</t>
  </si>
  <si>
    <t xml:space="preserve">977167089</t>
  </si>
  <si>
    <t xml:space="preserve">reservas@donpelayohotel.com</t>
  </si>
  <si>
    <t xml:space="preserve">donpelayohotel.com</t>
  </si>
  <si>
    <t xml:space="preserve">HOTEL PLAZA MIAMI</t>
  </si>
  <si>
    <t xml:space="preserve">HT-000604</t>
  </si>
  <si>
    <t xml:space="preserve">AVINGUDA MARIA CRISTINA, 21</t>
  </si>
  <si>
    <t xml:space="preserve">977170355</t>
  </si>
  <si>
    <t xml:space="preserve">info@hotelplazamiami.es</t>
  </si>
  <si>
    <t xml:space="preserve">hotelplazamiami.es</t>
  </si>
  <si>
    <t xml:space="preserve">HOTEL SECRETS PRIORAT</t>
  </si>
  <si>
    <t xml:space="preserve">HT-004814</t>
  </si>
  <si>
    <t xml:space="preserve">PLAÇA QUARTERA, 23</t>
  </si>
  <si>
    <t xml:space="preserve">43730</t>
  </si>
  <si>
    <t xml:space="preserve">FALSET</t>
  </si>
  <si>
    <t xml:space="preserve">977174784</t>
  </si>
  <si>
    <t xml:space="preserve">secrets@secretspriorat.com</t>
  </si>
  <si>
    <t xml:space="preserve">secretspriorat.com</t>
  </si>
  <si>
    <t xml:space="preserve">HOTEL PLAÇA LA FONT</t>
  </si>
  <si>
    <t xml:space="preserve">HT-000624</t>
  </si>
  <si>
    <t xml:space="preserve">PLAÇA FONT, 26 BAJO; ASCENSOR</t>
  </si>
  <si>
    <t xml:space="preserve">977246134</t>
  </si>
  <si>
    <t xml:space="preserve">reserves@hotelpdelafont.com</t>
  </si>
  <si>
    <t xml:space="preserve">hotelpdelafont.com</t>
  </si>
  <si>
    <t xml:space="preserve">RIU DE BAIX</t>
  </si>
  <si>
    <t xml:space="preserve">HTE-000852</t>
  </si>
  <si>
    <t xml:space="preserve">43750</t>
  </si>
  <si>
    <t xml:space="preserve">FLIX</t>
  </si>
  <si>
    <t xml:space="preserve">977265253</t>
  </si>
  <si>
    <t xml:space="preserve">hotel@vilarriudebaix.com</t>
  </si>
  <si>
    <t xml:space="preserve">vilarriudebaix.com</t>
  </si>
  <si>
    <t xml:space="preserve">HOTEL EUROSALOU</t>
  </si>
  <si>
    <t xml:space="preserve">CARRER BILBAO, 3</t>
  </si>
  <si>
    <t xml:space="preserve">977351050</t>
  </si>
  <si>
    <t xml:space="preserve">info@hoteleurolou.com</t>
  </si>
  <si>
    <t xml:space="preserve">hoteleurosalou.com</t>
  </si>
  <si>
    <t xml:space="preserve">BELVEDERE</t>
  </si>
  <si>
    <t xml:space="preserve">HT-000676</t>
  </si>
  <si>
    <t xml:space="preserve">CARRER TERRER, 7</t>
  </si>
  <si>
    <t xml:space="preserve">977352015</t>
  </si>
  <si>
    <t xml:space="preserve">clientesweb@ohtels.es</t>
  </si>
  <si>
    <t xml:space="preserve">ohtelsbelvedere.es</t>
  </si>
  <si>
    <t xml:space="preserve">MAS GALLAU</t>
  </si>
  <si>
    <t xml:space="preserve">CARRETERA N-340, KILOMETRO 235</t>
  </si>
  <si>
    <t xml:space="preserve">977360588</t>
  </si>
  <si>
    <t xml:space="preserve">masgallau@telefonica.net</t>
  </si>
  <si>
    <t xml:space="preserve">hotelmasgallau.com</t>
  </si>
  <si>
    <t xml:space="preserve">HOTEL PLAYA PARK</t>
  </si>
  <si>
    <t xml:space="preserve">HT-000645</t>
  </si>
  <si>
    <t xml:space="preserve">CARRER VENDRELL, 1-3 BAJO; DUPLICADO 1-5</t>
  </si>
  <si>
    <t xml:space="preserve">977380909</t>
  </si>
  <si>
    <t xml:space="preserve">info@hotelplayapark.com</t>
  </si>
  <si>
    <t xml:space="preserve">hotelplayapark.com</t>
  </si>
  <si>
    <t xml:space="preserve">HOTEL AUGUSTUS I</t>
  </si>
  <si>
    <t xml:space="preserve">HT-000444</t>
  </si>
  <si>
    <t xml:space="preserve">AVENIDA DIPUTACIÓN, 190 BAJO; HOTEL AUGUSTUS</t>
  </si>
  <si>
    <t xml:space="preserve">977381154</t>
  </si>
  <si>
    <t xml:space="preserve">lluisvila@hotelaugustus.es</t>
  </si>
  <si>
    <t xml:space="preserve">hotelaugustusi.com</t>
  </si>
  <si>
    <t xml:space="preserve">HOTEL NOU CASINO</t>
  </si>
  <si>
    <t xml:space="preserve">CARRER DOCTOR STROOF, 1</t>
  </si>
  <si>
    <t xml:space="preserve">977410751</t>
  </si>
  <si>
    <t xml:space="preserve">hotelnoucasino.com</t>
  </si>
  <si>
    <t xml:space="preserve">AVINGUDA JESÚS, s/n 0 TARRAGONA</t>
  </si>
  <si>
    <t xml:space="preserve">43590</t>
  </si>
  <si>
    <t xml:space="preserve">977449580</t>
  </si>
  <si>
    <t xml:space="preserve">berenguer@key-hotels.com</t>
  </si>
  <si>
    <t xml:space="preserve">hotelberenguer.com</t>
  </si>
  <si>
    <t xml:space="preserve">AMPOLLA SOL</t>
  </si>
  <si>
    <t xml:space="preserve">AVINGUDA MARÍTIMA RAMÓN POUS, 16</t>
  </si>
  <si>
    <t xml:space="preserve">977460008</t>
  </si>
  <si>
    <t xml:space="preserve">informacio@hotelampollasol.es</t>
  </si>
  <si>
    <t xml:space="preserve">hotelampollasol.es</t>
  </si>
  <si>
    <t xml:space="preserve">CAMI PRAT, 40-42</t>
  </si>
  <si>
    <t xml:space="preserve">977650156</t>
  </si>
  <si>
    <t xml:space="preserve">info@latorreta.com</t>
  </si>
  <si>
    <t xml:space="preserve">hotellatorreta.com</t>
  </si>
  <si>
    <t xml:space="preserve">HOTEL ORENETA</t>
  </si>
  <si>
    <t xml:space="preserve">HT-000764</t>
  </si>
  <si>
    <t xml:space="preserve">CARRER BOTIGUES DE MAR, 1</t>
  </si>
  <si>
    <t xml:space="preserve">977652360</t>
  </si>
  <si>
    <t xml:space="preserve">hoteloreneta@hotmail.com</t>
  </si>
  <si>
    <t xml:space="preserve">hotelorenetasl.com</t>
  </si>
  <si>
    <t xml:space="preserve">HT-000182</t>
  </si>
  <si>
    <t xml:space="preserve">XUQUER, 24 BAJO</t>
  </si>
  <si>
    <t xml:space="preserve">43882</t>
  </si>
  <si>
    <t xml:space="preserve">977673085</t>
  </si>
  <si>
    <t xml:space="preserve">NATURA PARK</t>
  </si>
  <si>
    <t xml:space="preserve">HT-000070</t>
  </si>
  <si>
    <t xml:space="preserve">VILAFRANCA, 10-14 BAJO</t>
  </si>
  <si>
    <t xml:space="preserve">977680081</t>
  </si>
  <si>
    <t xml:space="preserve">naturapark@medsur-hoteles.com</t>
  </si>
  <si>
    <t xml:space="preserve">hotelnaturapark.es</t>
  </si>
  <si>
    <t xml:space="preserve">HOTEL NATURA PARK</t>
  </si>
  <si>
    <t xml:space="preserve">C/ VILA FRANCA, 10, 14 (COMA - RUGA)</t>
  </si>
  <si>
    <t xml:space="preserve">977680111</t>
  </si>
  <si>
    <t xml:space="preserve">PLATJA MAR</t>
  </si>
  <si>
    <t xml:space="preserve">COSTA DAURADA, 9 BAJO(HOTEL)</t>
  </si>
  <si>
    <t xml:space="preserve">43700</t>
  </si>
  <si>
    <t xml:space="preserve">977693857</t>
  </si>
  <si>
    <t xml:space="preserve">info@hotelplatjamar.com</t>
  </si>
  <si>
    <t xml:space="preserve">hotelplatjamar.com</t>
  </si>
  <si>
    <t xml:space="preserve">HOTEL DEL PORT</t>
  </si>
  <si>
    <t xml:space="preserve">PASSEIG MARÍTIM, s/n 0 TARRAGONA</t>
  </si>
  <si>
    <t xml:space="preserve">977746960</t>
  </si>
  <si>
    <t xml:space="preserve">info@hoteldelport.es</t>
  </si>
  <si>
    <t xml:space="preserve">hoteldelportsl.com</t>
  </si>
  <si>
    <t xml:space="preserve">VIAURÉLIA</t>
  </si>
  <si>
    <t xml:space="preserve">HT-000792</t>
  </si>
  <si>
    <t xml:space="preserve">BATLLE DIONÍS MESTRE, 3</t>
  </si>
  <si>
    <t xml:space="preserve">43400</t>
  </si>
  <si>
    <t xml:space="preserve">977861001</t>
  </si>
  <si>
    <t xml:space="preserve">info@hotelviaurelia.com</t>
  </si>
  <si>
    <t xml:space="preserve">hotelviaurelia.com</t>
  </si>
  <si>
    <t xml:space="preserve">CASA DE SANTIAGO</t>
  </si>
  <si>
    <t xml:space="preserve">SUBIDA LAS TORRES, 11</t>
  </si>
  <si>
    <t xml:space="preserve">978700316</t>
  </si>
  <si>
    <t xml:space="preserve">casadesantiago.com</t>
  </si>
  <si>
    <t xml:space="preserve">HOTEL VENTA LA PINTADA</t>
  </si>
  <si>
    <t xml:space="preserve">PLAZA FUENTE, 18</t>
  </si>
  <si>
    <t xml:space="preserve">44558</t>
  </si>
  <si>
    <t xml:space="preserve">GARGALLO</t>
  </si>
  <si>
    <t xml:space="preserve">978752463</t>
  </si>
  <si>
    <t xml:space="preserve">info@hotelventalapintada.com</t>
  </si>
  <si>
    <t xml:space="preserve">ventalapintada.com</t>
  </si>
  <si>
    <t xml:space="preserve">MARTIN LABERN</t>
  </si>
  <si>
    <t xml:space="preserve">C/ LA GUARDA, s/n</t>
  </si>
  <si>
    <t xml:space="preserve">978800212</t>
  </si>
  <si>
    <t xml:space="preserve">martinlabernsl.com</t>
  </si>
  <si>
    <t xml:space="preserve">HOTEL DEL SITJAR</t>
  </si>
  <si>
    <t xml:space="preserve">44610</t>
  </si>
  <si>
    <t xml:space="preserve">CALACEITE</t>
  </si>
  <si>
    <t xml:space="preserve">978851114</t>
  </si>
  <si>
    <t xml:space="preserve">info@hoteldelsitjar.com</t>
  </si>
  <si>
    <t xml:space="preserve">hoteldelsitjar.com</t>
  </si>
  <si>
    <t xml:space="preserve">MATARRAÑA LODGE</t>
  </si>
  <si>
    <t xml:space="preserve">CARRETERA ZARAGOZA, 232 KILOMETRO 96 COMARCA DEL</t>
  </si>
  <si>
    <t xml:space="preserve">44652</t>
  </si>
  <si>
    <t xml:space="preserve">MONROYO</t>
  </si>
  <si>
    <t xml:space="preserve">978856755</t>
  </si>
  <si>
    <t xml:space="preserve">info@consolacion.com.es</t>
  </si>
  <si>
    <t xml:space="preserve">consolacion.com.es</t>
  </si>
  <si>
    <t xml:space="preserve">EL CASTELL</t>
  </si>
  <si>
    <t xml:space="preserve">CODO, 13 BAJO</t>
  </si>
  <si>
    <t xml:space="preserve">978890470</t>
  </si>
  <si>
    <t xml:space="preserve">reservas@hotel-elcastell.es</t>
  </si>
  <si>
    <t xml:space="preserve">hotel-elcastell.es</t>
  </si>
  <si>
    <t xml:space="preserve">HOSTAL ZAMORANO</t>
  </si>
  <si>
    <t xml:space="preserve">CARRETERA BURGOS-PORTUGAL, KILOMETRO 96 SALIDA 96 (HOSTAL)</t>
  </si>
  <si>
    <t xml:space="preserve">34210</t>
  </si>
  <si>
    <t xml:space="preserve">DUEÑAS</t>
  </si>
  <si>
    <t xml:space="preserve">979761427</t>
  </si>
  <si>
    <t xml:space="preserve">hostalzamorano@hostalzamorano.com</t>
  </si>
  <si>
    <t xml:space="preserve">hostalzamorano.com</t>
  </si>
  <si>
    <t xml:space="preserve">LA POSADA DE CAMPOS</t>
  </si>
  <si>
    <t xml:space="preserve">ARRABAL, s/n</t>
  </si>
  <si>
    <t xml:space="preserve">34170</t>
  </si>
  <si>
    <t xml:space="preserve">VILLAMARTÍN DE CAMPOS</t>
  </si>
  <si>
    <t xml:space="preserve">979769134</t>
  </si>
  <si>
    <t xml:space="preserve">info@lapodadecampos.com</t>
  </si>
  <si>
    <t xml:space="preserve">posadadecampos.com</t>
  </si>
  <si>
    <t xml:space="preserve">DOÑA MAYOR</t>
  </si>
  <si>
    <t xml:space="preserve">C/ FRANCESA, 31 PORTAL 8; BAJO</t>
  </si>
  <si>
    <t xml:space="preserve">979810588</t>
  </si>
  <si>
    <t xml:space="preserve">reservas@hoteldonamayor.com</t>
  </si>
  <si>
    <t xml:space="preserve">hoteldonamayor.com</t>
  </si>
  <si>
    <t xml:space="preserve">HOSTERÍA MESÓN LA BRASA</t>
  </si>
  <si>
    <t xml:space="preserve">C/ LUIS VIVES</t>
  </si>
  <si>
    <t xml:space="preserve">34100</t>
  </si>
  <si>
    <t xml:space="preserve">SALDAÑA</t>
  </si>
  <si>
    <t xml:space="preserve">979890126</t>
  </si>
  <si>
    <t xml:space="preserve">gerencia@hosterialabrasa.es</t>
  </si>
  <si>
    <t xml:space="preserve">hosterialabrasa.es</t>
  </si>
  <si>
    <t xml:space="preserve">PADORNELO</t>
  </si>
  <si>
    <t xml:space="preserve">CARRETERA N-525, KILOMETRO 104 BAJO</t>
  </si>
  <si>
    <t xml:space="preserve">980567939</t>
  </si>
  <si>
    <t xml:space="preserve">pedripadornelo@hotmail.com</t>
  </si>
  <si>
    <t xml:space="preserve">hotelpadornelo.com</t>
  </si>
  <si>
    <t xml:space="preserve">LOS ROCHI ZAMORA</t>
  </si>
  <si>
    <t xml:space="preserve">CARRETERA ILANES, s/n</t>
  </si>
  <si>
    <t xml:space="preserve">980623024</t>
  </si>
  <si>
    <t xml:space="preserve">losrochizamora.com</t>
  </si>
  <si>
    <t xml:space="preserve">HOTEL RESTAURANTE JUAN MANUEL</t>
  </si>
  <si>
    <t xml:space="preserve">CARRETERA, 2</t>
  </si>
  <si>
    <t xml:space="preserve">49332</t>
  </si>
  <si>
    <t xml:space="preserve">CAMARZANA DE TERA</t>
  </si>
  <si>
    <t xml:space="preserve">980649019</t>
  </si>
  <si>
    <t xml:space="preserve">jlv.hoteljuanmanuel@hotmail.com</t>
  </si>
  <si>
    <t xml:space="preserve">hoteljuanmanuel.es</t>
  </si>
  <si>
    <t xml:space="preserve">ZARAVENCIA HOTEL</t>
  </si>
  <si>
    <t xml:space="preserve">PLAZA MAYOR, 17 BAJO</t>
  </si>
  <si>
    <t xml:space="preserve">49836</t>
  </si>
  <si>
    <t xml:space="preserve">980694998</t>
  </si>
  <si>
    <t xml:space="preserve">info@zaravenciahotel.com</t>
  </si>
  <si>
    <t xml:space="preserve">hotelzaravencia.es</t>
  </si>
  <si>
    <t xml:space="preserve">HOTEL VALDOVIÑO</t>
  </si>
  <si>
    <t xml:space="preserve">CRUCE ROBLES, s/n</t>
  </si>
  <si>
    <t xml:space="preserve">15552</t>
  </si>
  <si>
    <t xml:space="preserve">VALDOVIÑO</t>
  </si>
  <si>
    <t xml:space="preserve">981 485 476  </t>
  </si>
  <si>
    <t xml:space="preserve">hotelvaldovino@valdovino.com</t>
  </si>
  <si>
    <t xml:space="preserve">hotelvaldovino.com</t>
  </si>
  <si>
    <t xml:space="preserve">VÍA AETCAL</t>
  </si>
  <si>
    <t xml:space="preserve">RUA CASAS REAIS, 20</t>
  </si>
  <si>
    <t xml:space="preserve">981117575</t>
  </si>
  <si>
    <t xml:space="preserve">reservas@rchoteles.com</t>
  </si>
  <si>
    <t xml:space="preserve">hotelviaaetcal.com</t>
  </si>
  <si>
    <t xml:space="preserve">SOL</t>
  </si>
  <si>
    <t xml:space="preserve">C/ SOL, 10 BAJO</t>
  </si>
  <si>
    <t xml:space="preserve">981210362</t>
  </si>
  <si>
    <t xml:space="preserve">administracion@hotelsolcoruna.com</t>
  </si>
  <si>
    <t xml:space="preserve">hotelsolcoruna.com</t>
  </si>
  <si>
    <t xml:space="preserve">HUSA HOTEL ODEON</t>
  </si>
  <si>
    <t xml:space="preserve">ESTRADA CASTELAO, 17</t>
  </si>
  <si>
    <t xml:space="preserve">15570</t>
  </si>
  <si>
    <t xml:space="preserve">981372951</t>
  </si>
  <si>
    <t xml:space="preserve">husahotelodeon.com</t>
  </si>
  <si>
    <t xml:space="preserve">PENSIÓN CANTÁBRICO</t>
  </si>
  <si>
    <t xml:space="preserve">ROSALÍA DE CASTRO, 1</t>
  </si>
  <si>
    <t xml:space="preserve">981405373</t>
  </si>
  <si>
    <t xml:space="preserve">hotelcantabrico@hotmail.com</t>
  </si>
  <si>
    <t xml:space="preserve">hotelcantabrico.es</t>
  </si>
  <si>
    <t xml:space="preserve">HOTEL VIENTO DEL NORTE</t>
  </si>
  <si>
    <t xml:space="preserve">CARRETERA SAN JUAN ESPASANTE, 8 CARRETERA IGLESIA SAN JUAN</t>
  </si>
  <si>
    <t xml:space="preserve">981408182</t>
  </si>
  <si>
    <t xml:space="preserve">info@vientodelnorte.com</t>
  </si>
  <si>
    <t xml:space="preserve">vientodelnorte.com</t>
  </si>
  <si>
    <t xml:space="preserve">CARRETERA IGLESIA SAN JUAN, 8</t>
  </si>
  <si>
    <t xml:space="preserve">VILLA DE CEDEIRA</t>
  </si>
  <si>
    <t xml:space="preserve">CAMPO DO HOSPITAL, s/n</t>
  </si>
  <si>
    <t xml:space="preserve">15359</t>
  </si>
  <si>
    <t xml:space="preserve">CEDEIRA</t>
  </si>
  <si>
    <t xml:space="preserve">981411224</t>
  </si>
  <si>
    <t xml:space="preserve">villadecedeira.com</t>
  </si>
  <si>
    <t xml:space="preserve">HOTEL RÚA VILLAR</t>
  </si>
  <si>
    <t xml:space="preserve">RUA O VILAR, 8-10 BAJO; DUPLICADO 8-10</t>
  </si>
  <si>
    <t xml:space="preserve">981519858</t>
  </si>
  <si>
    <t xml:space="preserve">info@hotelruavillar.com</t>
  </si>
  <si>
    <t xml:space="preserve">hotelruavillar.com</t>
  </si>
  <si>
    <t xml:space="preserve">EXE AREA CENTRAL</t>
  </si>
  <si>
    <t xml:space="preserve">RUA PARÍS, 7 C; BAJO</t>
  </si>
  <si>
    <t xml:space="preserve">981552220</t>
  </si>
  <si>
    <t xml:space="preserve">reservas@exeareacentral.com</t>
  </si>
  <si>
    <t xml:space="preserve">exeareacentral.com</t>
  </si>
  <si>
    <t xml:space="preserve">HOTEL ALTAMIRA</t>
  </si>
  <si>
    <t xml:space="preserve">ALTAMIRA, 18 BAJO</t>
  </si>
  <si>
    <t xml:space="preserve">981558542</t>
  </si>
  <si>
    <t xml:space="preserve">reservas@pazodealtamira.com</t>
  </si>
  <si>
    <t xml:space="preserve">pazodealtamira.com</t>
  </si>
  <si>
    <t xml:space="preserve">HOTEL SAN CARLOS</t>
  </si>
  <si>
    <t xml:space="preserve">C/ HÓRREO, 106</t>
  </si>
  <si>
    <t xml:space="preserve">981560505</t>
  </si>
  <si>
    <t xml:space="preserve">hotelsancarlos.net</t>
  </si>
  <si>
    <t xml:space="preserve">HOTEL ATALAIA B&amp;B</t>
  </si>
  <si>
    <t xml:space="preserve">RUA ALGALIA DE ARRIBA, 44</t>
  </si>
  <si>
    <t xml:space="preserve">981566373</t>
  </si>
  <si>
    <t xml:space="preserve">info@atalaiabnb.com</t>
  </si>
  <si>
    <t xml:space="preserve">atalaiahoteles.com</t>
  </si>
  <si>
    <t xml:space="preserve">FONTE DE SANTO ANTONIO, 5 BAJO</t>
  </si>
  <si>
    <t xml:space="preserve">981568426</t>
  </si>
  <si>
    <t xml:space="preserve">info@hotelesavenida.com</t>
  </si>
  <si>
    <t xml:space="preserve">SAN FRANCISCO HOTEL MONUMENTO</t>
  </si>
  <si>
    <t xml:space="preserve">RUA O CAMPIÑO DE SAN FRANCISCO, 3 BAJO</t>
  </si>
  <si>
    <t xml:space="preserve">981581634</t>
  </si>
  <si>
    <t xml:space="preserve">rrhh@sanfranciscohm.com</t>
  </si>
  <si>
    <t xml:space="preserve">sanfranciscohm.com</t>
  </si>
  <si>
    <t xml:space="preserve">COMPOSTELA</t>
  </si>
  <si>
    <t xml:space="preserve">RUA O HÓRREO, 1</t>
  </si>
  <si>
    <t xml:space="preserve">981585700</t>
  </si>
  <si>
    <t xml:space="preserve">reservas@hotelcompostela.es</t>
  </si>
  <si>
    <t xml:space="preserve">hotelcompostela.es</t>
  </si>
  <si>
    <t xml:space="preserve">HOTEL COMPOSTELA</t>
  </si>
  <si>
    <t xml:space="preserve">HOTEL CITY HOUSE RÍAS ALTAS</t>
  </si>
  <si>
    <t xml:space="preserve">AVENIDA AMÉRICAS, 57</t>
  </si>
  <si>
    <t xml:space="preserve">981635300</t>
  </si>
  <si>
    <t xml:space="preserve">info@hotelcityhouseríasaltas.com</t>
  </si>
  <si>
    <t xml:space="preserve">hotelriasaltas.com</t>
  </si>
  <si>
    <t xml:space="preserve">HOTEL MONCARSOL</t>
  </si>
  <si>
    <t xml:space="preserve">AVENIDA FISTERRA, 9 BAJO</t>
  </si>
  <si>
    <t xml:space="preserve">981702490</t>
  </si>
  <si>
    <t xml:space="preserve">hotelmoncarsol@hotelmoncarsol.com</t>
  </si>
  <si>
    <t xml:space="preserve">hotelmoncarsol.com</t>
  </si>
  <si>
    <t xml:space="preserve">ALÉN DO MAR</t>
  </si>
  <si>
    <t xml:space="preserve">RUA CALCOBA, s/n</t>
  </si>
  <si>
    <t xml:space="preserve">981740745</t>
  </si>
  <si>
    <t xml:space="preserve">info@hotelalendomar.com</t>
  </si>
  <si>
    <t xml:space="preserve">hotelalendomar.com</t>
  </si>
  <si>
    <t xml:space="preserve">HOTEL REGO</t>
  </si>
  <si>
    <t xml:space="preserve">C/ FIALLEGA, 4</t>
  </si>
  <si>
    <t xml:space="preserve">27780</t>
  </si>
  <si>
    <t xml:space="preserve">FOZ</t>
  </si>
  <si>
    <t xml:space="preserve">982141819</t>
  </si>
  <si>
    <t xml:space="preserve">info@hosteleriarego.com</t>
  </si>
  <si>
    <t xml:space="preserve">hosteleriarego.com</t>
  </si>
  <si>
    <t xml:space="preserve">MONTECARLO</t>
  </si>
  <si>
    <t xml:space="preserve">CARRETERA N-540, s/n BAJO</t>
  </si>
  <si>
    <t xml:space="preserve">982207941</t>
  </si>
  <si>
    <t xml:space="preserve">info@motelmontecarlo.es</t>
  </si>
  <si>
    <t xml:space="preserve">motelmontecarlo.es</t>
  </si>
  <si>
    <t xml:space="preserve">HOTEL SPA ATTICA 21</t>
  </si>
  <si>
    <t xml:space="preserve">CHARCA DO ALLIGAL, s/n</t>
  </si>
  <si>
    <t xml:space="preserve">27830</t>
  </si>
  <si>
    <t xml:space="preserve">982515000</t>
  </si>
  <si>
    <t xml:space="preserve">info.spavillalba@attica21hotels.com</t>
  </si>
  <si>
    <t xml:space="preserve">FIZ DE VILAPEDRE</t>
  </si>
  <si>
    <t xml:space="preserve">PACIO, s/n 0 LUGO</t>
  </si>
  <si>
    <t xml:space="preserve">27765</t>
  </si>
  <si>
    <t xml:space="preserve">TRABADA</t>
  </si>
  <si>
    <t xml:space="preserve">982534188</t>
  </si>
  <si>
    <t xml:space="preserve">fizdevilapedre.com</t>
  </si>
  <si>
    <t xml:space="preserve">VILA DO VAL</t>
  </si>
  <si>
    <t xml:space="preserve">PLAZA SANTA MARÍA, 2 BAJO</t>
  </si>
  <si>
    <t xml:space="preserve">27770</t>
  </si>
  <si>
    <t xml:space="preserve">O VALADOURO</t>
  </si>
  <si>
    <t xml:space="preserve">982571653</t>
  </si>
  <si>
    <t xml:space="preserve">info@hotelviladoval.com</t>
  </si>
  <si>
    <t xml:space="preserve">hotelviladoval.com</t>
  </si>
  <si>
    <t xml:space="preserve">SANTACATA</t>
  </si>
  <si>
    <t xml:space="preserve">PLAZA UNIVERSIDAD, 11</t>
  </si>
  <si>
    <t xml:space="preserve">983044035</t>
  </si>
  <si>
    <t xml:space="preserve">reservas@hotelelcoloquio.es</t>
  </si>
  <si>
    <t xml:space="preserve">hotelelcoloquio.es</t>
  </si>
  <si>
    <t xml:space="preserve">NEXUS VALLADOLID</t>
  </si>
  <si>
    <t xml:space="preserve">SOLANILLA, 13</t>
  </si>
  <si>
    <t xml:space="preserve">983213756</t>
  </si>
  <si>
    <t xml:space="preserve">reservas@nexusvalladolid.es</t>
  </si>
  <si>
    <t xml:space="preserve">nexusvalladolid.es</t>
  </si>
  <si>
    <t xml:space="preserve">CASTILLA TERMAL</t>
  </si>
  <si>
    <t xml:space="preserve">PASEO ARCO DE LADRILLO, 88 2; OFICINA 7</t>
  </si>
  <si>
    <t xml:space="preserve">983326395</t>
  </si>
  <si>
    <t xml:space="preserve">SAN CRISTOBAL</t>
  </si>
  <si>
    <t xml:space="preserve">CARRETERA SORIA, KILOMETRO 5'5</t>
  </si>
  <si>
    <t xml:space="preserve">983401017</t>
  </si>
  <si>
    <t xml:space="preserve">hotelsancristobal.v@gmail.com</t>
  </si>
  <si>
    <t xml:space="preserve">sancristobalsl.com</t>
  </si>
  <si>
    <t xml:space="preserve">CASTILLA TERMAL BALNEARIO DE OLMEDO</t>
  </si>
  <si>
    <t xml:space="preserve">PAGO SANCTI SPIRITUS, s/n</t>
  </si>
  <si>
    <t xml:space="preserve">983600237</t>
  </si>
  <si>
    <t xml:space="preserve">ENCANTO MEDIEVAL</t>
  </si>
  <si>
    <t xml:space="preserve">C/ SANTA MARÍA, s/n BAJO; PORTAL ENFRTE POSADA</t>
  </si>
  <si>
    <t xml:space="preserve">47816</t>
  </si>
  <si>
    <t xml:space="preserve">MONTEALEGRE DE CAMPOS</t>
  </si>
  <si>
    <t xml:space="preserve">983718264</t>
  </si>
  <si>
    <t xml:space="preserve">encantomedieval@hotmail.com</t>
  </si>
  <si>
    <t xml:space="preserve">encantomedieval.es</t>
  </si>
  <si>
    <t xml:space="preserve">HOTEL MADRILEÑO</t>
  </si>
  <si>
    <t xml:space="preserve">CARRETERA GENERAL, 23 - 25</t>
  </si>
  <si>
    <t xml:space="preserve">47680</t>
  </si>
  <si>
    <t xml:space="preserve">MAYORGA</t>
  </si>
  <si>
    <t xml:space="preserve">983751039</t>
  </si>
  <si>
    <t xml:space="preserve">info@hotelmadrileno.com</t>
  </si>
  <si>
    <t xml:space="preserve">hotelmadrileno.com</t>
  </si>
  <si>
    <t xml:space="preserve">SIDRERÍA LA BARCA</t>
  </si>
  <si>
    <t xml:space="preserve">LUGAR CAÑO, N625</t>
  </si>
  <si>
    <t xml:space="preserve">984061680</t>
  </si>
  <si>
    <t xml:space="preserve">sidrerialabarca@gmail.com</t>
  </si>
  <si>
    <t xml:space="preserve">sidreralabarca.com</t>
  </si>
  <si>
    <t xml:space="preserve">EL MÔDERNE HOTEL</t>
  </si>
  <si>
    <t xml:space="preserve">C/ MARQUÉS DE SAN ESTEBAN, 27</t>
  </si>
  <si>
    <t xml:space="preserve">984080809</t>
  </si>
  <si>
    <t xml:space="preserve">info@elmodernehotel.com</t>
  </si>
  <si>
    <t xml:space="preserve">elmodernehotel.com</t>
  </si>
  <si>
    <t xml:space="preserve">XANA CECOS</t>
  </si>
  <si>
    <t xml:space="preserve">33810</t>
  </si>
  <si>
    <t xml:space="preserve">IBIAS</t>
  </si>
  <si>
    <t xml:space="preserve">984154084</t>
  </si>
  <si>
    <t xml:space="preserve">hotelruralxana@gmail.com</t>
  </si>
  <si>
    <t xml:space="preserve">xanahotelcecos.com</t>
  </si>
  <si>
    <t xml:space="preserve">BALENAX PENSION</t>
  </si>
  <si>
    <t xml:space="preserve">C/ CASIMIRO VELASCO, 18</t>
  </si>
  <si>
    <t xml:space="preserve">984294895</t>
  </si>
  <si>
    <t xml:space="preserve">hola@balenaxpension.com</t>
  </si>
  <si>
    <t xml:space="preserve">balenaxpension.com</t>
  </si>
  <si>
    <t xml:space="preserve">ACEBOS AZABACHE</t>
  </si>
  <si>
    <t xml:space="preserve">C/ ALFREDO TRUÁN, 2 BAJO</t>
  </si>
  <si>
    <t xml:space="preserve">33205</t>
  </si>
  <si>
    <t xml:space="preserve">984396921</t>
  </si>
  <si>
    <t xml:space="preserve">acebosazabache.com</t>
  </si>
  <si>
    <t xml:space="preserve">AVENIDA LLANO, 44</t>
  </si>
  <si>
    <t xml:space="preserve">33209</t>
  </si>
  <si>
    <t xml:space="preserve">985163700</t>
  </si>
  <si>
    <t xml:space="preserve">comercial@hotelbahiagijon.es</t>
  </si>
  <si>
    <t xml:space="preserve">hotelbahiagijon.es</t>
  </si>
  <si>
    <t xml:space="preserve">LA QUINTA</t>
  </si>
  <si>
    <t xml:space="preserve">BARRIO JUACO, s/n BAJO</t>
  </si>
  <si>
    <t xml:space="preserve">985402011</t>
  </si>
  <si>
    <t xml:space="preserve">reservas@laquintallanes.com</t>
  </si>
  <si>
    <t xml:space="preserve">laquintallanes.com</t>
  </si>
  <si>
    <t xml:space="preserve">EL CAMÍN</t>
  </si>
  <si>
    <t xml:space="preserve">CARRETERA LLANES-MERE, s/n CARRETERA AS 263</t>
  </si>
  <si>
    <t xml:space="preserve">985402301</t>
  </si>
  <si>
    <t xml:space="preserve">reservas@elcamindellanes.es</t>
  </si>
  <si>
    <t xml:space="preserve">elcamindellanes.es</t>
  </si>
  <si>
    <t xml:space="preserve">LA LLURIGA</t>
  </si>
  <si>
    <t xml:space="preserve">BARRIO ORTIZ, s/n BAJO</t>
  </si>
  <si>
    <t xml:space="preserve">985403198</t>
  </si>
  <si>
    <t xml:space="preserve">info@hotellalluriga.com</t>
  </si>
  <si>
    <t xml:space="preserve">hotellalluriga.com</t>
  </si>
  <si>
    <t xml:space="preserve">FINCA LA MANSION</t>
  </si>
  <si>
    <t xml:space="preserve">LUGAR ARQUERA, s/n BAJO</t>
  </si>
  <si>
    <t xml:space="preserve">985403336</t>
  </si>
  <si>
    <t xml:space="preserve">info@fincalamansion.net</t>
  </si>
  <si>
    <t xml:space="preserve">fincalamansion.net</t>
  </si>
  <si>
    <t xml:space="preserve">COVADONGA</t>
  </si>
  <si>
    <t xml:space="preserve">C/ PÍO VIRGILIO LINARES, s/n BAJO</t>
  </si>
  <si>
    <t xml:space="preserve">985414035</t>
  </si>
  <si>
    <t xml:space="preserve">info@hotelcovadonga.net</t>
  </si>
  <si>
    <t xml:space="preserve">hotelcovadonga.net</t>
  </si>
  <si>
    <t xml:space="preserve">CASONA EL GURUGU</t>
  </si>
  <si>
    <t xml:space="preserve">C/ LA PEÑA, 93</t>
  </si>
  <si>
    <t xml:space="preserve">985470613</t>
  </si>
  <si>
    <t xml:space="preserve">info@casonaelgurugu.com</t>
  </si>
  <si>
    <t xml:space="preserve">casonaelgurugu.com</t>
  </si>
  <si>
    <t xml:space="preserve">VILLA AURISTELA</t>
  </si>
  <si>
    <t xml:space="preserve">VILLAPEDRE, s/n</t>
  </si>
  <si>
    <t xml:space="preserve">33793</t>
  </si>
  <si>
    <t xml:space="preserve">985472245</t>
  </si>
  <si>
    <t xml:space="preserve">villaauristela.com</t>
  </si>
  <si>
    <t xml:space="preserve">EL PARADOR</t>
  </si>
  <si>
    <t xml:space="preserve">CARRETERA GENERAL, 4</t>
  </si>
  <si>
    <t xml:space="preserve">33688</t>
  </si>
  <si>
    <t xml:space="preserve">ALLER</t>
  </si>
  <si>
    <t xml:space="preserve">985487101</t>
  </si>
  <si>
    <t xml:space="preserve">info@hotelelparador.net</t>
  </si>
  <si>
    <t xml:space="preserve">hotelelparador.net</t>
  </si>
  <si>
    <t xml:space="preserve">LA POSADA DE OVERO</t>
  </si>
  <si>
    <t xml:space="preserve">OVERO, s/n</t>
  </si>
  <si>
    <t xml:space="preserve">985578664</t>
  </si>
  <si>
    <t xml:space="preserve">info@lapodadeovero.com</t>
  </si>
  <si>
    <t xml:space="preserve">laposadadeovero.es</t>
  </si>
  <si>
    <t xml:space="preserve">MONGALLAR</t>
  </si>
  <si>
    <t xml:space="preserve">LUGAR VILLANUEVA, s/n 0 S-N</t>
  </si>
  <si>
    <t xml:space="preserve">985591303</t>
  </si>
  <si>
    <t xml:space="preserve">hotel@casonadelapaca.com</t>
  </si>
  <si>
    <t xml:space="preserve">casonadelapaca.com</t>
  </si>
  <si>
    <t xml:space="preserve">PALACIO DE PRELO</t>
  </si>
  <si>
    <t xml:space="preserve">LUGAR PRELO, s/n BAJO; PALACIO DE PRELO</t>
  </si>
  <si>
    <t xml:space="preserve">33728</t>
  </si>
  <si>
    <t xml:space="preserve">985620718</t>
  </si>
  <si>
    <t xml:space="preserve">info@palaciodeprelo.com</t>
  </si>
  <si>
    <t xml:space="preserve">palaciodeprelo.com</t>
  </si>
  <si>
    <t xml:space="preserve">PENARRONDA PLAYA</t>
  </si>
  <si>
    <t xml:space="preserve">LUGAR VILLADÚN, s/n</t>
  </si>
  <si>
    <t xml:space="preserve">985623191</t>
  </si>
  <si>
    <t xml:space="preserve">contacto@penarrondaplaya.es</t>
  </si>
  <si>
    <t xml:space="preserve">penarrondaplaya.es</t>
  </si>
  <si>
    <t xml:space="preserve">CASA CACHÓN</t>
  </si>
  <si>
    <t xml:space="preserve">LUGAR TOL, s/n BAJO</t>
  </si>
  <si>
    <t xml:space="preserve">985623843</t>
  </si>
  <si>
    <t xml:space="preserve">info@casacachon.com</t>
  </si>
  <si>
    <t xml:space="preserve">hotelcasacachon.es</t>
  </si>
  <si>
    <t xml:space="preserve">TARAMUNDI</t>
  </si>
  <si>
    <t xml:space="preserve">C/ MAYOR, 8 BAJO</t>
  </si>
  <si>
    <t xml:space="preserve">33775</t>
  </si>
  <si>
    <t xml:space="preserve">985646861</t>
  </si>
  <si>
    <t xml:space="preserve">disfruta@hoteltaramundi.com</t>
  </si>
  <si>
    <t xml:space="preserve">hoteltaramundi.com</t>
  </si>
  <si>
    <t xml:space="preserve">ROBLEDO EXPRESS 2</t>
  </si>
  <si>
    <t xml:space="preserve">C/ SANTA ROSA, A-66 KM-19</t>
  </si>
  <si>
    <t xml:space="preserve">985665620</t>
  </si>
  <si>
    <t xml:space="preserve">robledoexpress@robledoexpress.com</t>
  </si>
  <si>
    <t xml:space="preserve">robledoexpress.com</t>
  </si>
  <si>
    <t xml:space="preserve">LA CRUZ DE PIENZU</t>
  </si>
  <si>
    <t xml:space="preserve">LUGAR CERECEDA, s/n</t>
  </si>
  <si>
    <t xml:space="preserve">985707657</t>
  </si>
  <si>
    <t xml:space="preserve">lacruzdepienzu.com</t>
  </si>
  <si>
    <t xml:space="preserve">LA RESERVA LODGE</t>
  </si>
  <si>
    <t xml:space="preserve">LUGAR BEZANES, s/n</t>
  </si>
  <si>
    <t xml:space="preserve">33996</t>
  </si>
  <si>
    <t xml:space="preserve">985708019</t>
  </si>
  <si>
    <t xml:space="preserve">info@lareservalodge.com</t>
  </si>
  <si>
    <t xml:space="preserve">lareservalodge.com</t>
  </si>
  <si>
    <t xml:space="preserve">PALACIO DE CUTRE</t>
  </si>
  <si>
    <t xml:space="preserve">LA GOLETA, s/n BAJO(PALACIO)</t>
  </si>
  <si>
    <t xml:space="preserve">985708072</t>
  </si>
  <si>
    <t xml:space="preserve">hotel@palaciodecutre.com</t>
  </si>
  <si>
    <t xml:space="preserve">palaciodecutre.com</t>
  </si>
  <si>
    <t xml:space="preserve">TORREVILLAR</t>
  </si>
  <si>
    <t xml:space="preserve">VILLAR DE VILDAS, s/n</t>
  </si>
  <si>
    <t xml:space="preserve">33842</t>
  </si>
  <si>
    <t xml:space="preserve">985763131</t>
  </si>
  <si>
    <t xml:space="preserve">lacortedevillar@gmail.com</t>
  </si>
  <si>
    <t xml:space="preserve">lacortesomiedo.com</t>
  </si>
  <si>
    <t xml:space="preserve">HOTEL EL CORONEL</t>
  </si>
  <si>
    <t xml:space="preserve">LUGAR EL PUERTO BAJO</t>
  </si>
  <si>
    <t xml:space="preserve">985763700</t>
  </si>
  <si>
    <t xml:space="preserve">hotelcoronel@gmail.com</t>
  </si>
  <si>
    <t xml:space="preserve">hotelelcoronel.com</t>
  </si>
  <si>
    <t xml:space="preserve">EL MOLINON</t>
  </si>
  <si>
    <t xml:space="preserve">C/ URÍA, 36 BAJO; DUPLICADO 36-38</t>
  </si>
  <si>
    <t xml:space="preserve">985812952</t>
  </si>
  <si>
    <t xml:space="preserve">info@hotelelmolinon.com</t>
  </si>
  <si>
    <t xml:space="preserve">hotelelmolinon.com</t>
  </si>
  <si>
    <t xml:space="preserve">MIRAVALLES</t>
  </si>
  <si>
    <t xml:space="preserve">VALLADO, 1 BAJO</t>
  </si>
  <si>
    <t xml:space="preserve">33818</t>
  </si>
  <si>
    <t xml:space="preserve">985813027</t>
  </si>
  <si>
    <t xml:space="preserve">info@hotelmiravalle.com</t>
  </si>
  <si>
    <t xml:space="preserve">hotelmiravalle.com</t>
  </si>
  <si>
    <t xml:space="preserve">CASONA DEL BUSTO</t>
  </si>
  <si>
    <t xml:space="preserve">C/ REY DON SILO, 1</t>
  </si>
  <si>
    <t xml:space="preserve">33120</t>
  </si>
  <si>
    <t xml:space="preserve">985820504</t>
  </si>
  <si>
    <t xml:space="preserve">casonadelbusto.com</t>
  </si>
  <si>
    <t xml:space="preserve">MIRADOR DEL NALÓN</t>
  </si>
  <si>
    <t xml:space="preserve">33828</t>
  </si>
  <si>
    <t xml:space="preserve">CANDAMO/CANDAMU</t>
  </si>
  <si>
    <t xml:space="preserve">985828012</t>
  </si>
  <si>
    <t xml:space="preserve">miradordelnaln.com</t>
  </si>
  <si>
    <t xml:space="preserve">CASONA DEL SELLA</t>
  </si>
  <si>
    <t xml:space="preserve">PLAZA VENANCIO PANDO, 4 BAJO; CASEBE</t>
  </si>
  <si>
    <t xml:space="preserve">985840171</t>
  </si>
  <si>
    <t xml:space="preserve">info@casonadelsella.com</t>
  </si>
  <si>
    <t xml:space="preserve">casonadelsella.com</t>
  </si>
  <si>
    <t xml:space="preserve">LA ESTRADA</t>
  </si>
  <si>
    <t xml:space="preserve">C/ INOCENCIO DEL VALLE, 1 BAJO</t>
  </si>
  <si>
    <t xml:space="preserve">985840767</t>
  </si>
  <si>
    <t xml:space="preserve">info@laestradahotel.com</t>
  </si>
  <si>
    <t xml:space="preserve">laestradahotel.com</t>
  </si>
  <si>
    <t xml:space="preserve">RIBERA DEL CHICU</t>
  </si>
  <si>
    <t xml:space="preserve">AVENIDA CASTAÑÉU, 26 BAJO</t>
  </si>
  <si>
    <t xml:space="preserve">985841894</t>
  </si>
  <si>
    <t xml:space="preserve">hotelrestauranteriberadelchicu@gmail.com</t>
  </si>
  <si>
    <t xml:space="preserve">riberadelchicu.com</t>
  </si>
  <si>
    <t xml:space="preserve">LA GUINDAL</t>
  </si>
  <si>
    <t xml:space="preserve">C/ EL TEXU, 5 BAJO</t>
  </si>
  <si>
    <t xml:space="preserve">985843636</t>
  </si>
  <si>
    <t xml:space="preserve">info@laguindalhotel.com</t>
  </si>
  <si>
    <t xml:space="preserve">laguindalhotel.com</t>
  </si>
  <si>
    <t xml:space="preserve">C/ EL TEXU, 3</t>
  </si>
  <si>
    <t xml:space="preserve">AVENIDA CONTRANQUIL, 1</t>
  </si>
  <si>
    <t xml:space="preserve">985849417</t>
  </si>
  <si>
    <t xml:space="preserve">info@hotelsantacruz.net</t>
  </si>
  <si>
    <t xml:space="preserve">hotelsantacruz.net</t>
  </si>
  <si>
    <t xml:space="preserve">HOTEL PALACIO DE LUCES</t>
  </si>
  <si>
    <t xml:space="preserve">CARRETERA AS-257, s/n BAJO; EDIFICIO EL PALACIO-AS-257</t>
  </si>
  <si>
    <t xml:space="preserve">33330</t>
  </si>
  <si>
    <t xml:space="preserve">985850080</t>
  </si>
  <si>
    <t xml:space="preserve">reservas@palaciodeluces.com</t>
  </si>
  <si>
    <t xml:space="preserve">palaciodeluces.com</t>
  </si>
  <si>
    <t xml:space="preserve">LOS CASPIOS</t>
  </si>
  <si>
    <t xml:space="preserve">ISLA, s/n BAJO(LAS CASPIO BUELA)</t>
  </si>
  <si>
    <t xml:space="preserve">985852098</t>
  </si>
  <si>
    <t xml:space="preserve">info@loscaspioshotel.es</t>
  </si>
  <si>
    <t xml:space="preserve">loscaspioshotel.es</t>
  </si>
  <si>
    <t xml:space="preserve">HOTEL ENTREVIÑES</t>
  </si>
  <si>
    <t xml:space="preserve">ENTREVIÑES, 5</t>
  </si>
  <si>
    <t xml:space="preserve">985852631</t>
  </si>
  <si>
    <t xml:space="preserve">info@hotelentreviñes.com</t>
  </si>
  <si>
    <t xml:space="preserve">hotelentrevines.es</t>
  </si>
  <si>
    <t xml:space="preserve">C/ DE DIONISIO RUISÁNCHEZ, 12</t>
  </si>
  <si>
    <t xml:space="preserve">985857881</t>
  </si>
  <si>
    <t xml:space="preserve">reservas@hoteldonpepe.com</t>
  </si>
  <si>
    <t xml:space="preserve">hoteldonpepesl.com</t>
  </si>
  <si>
    <t xml:space="preserve">DERLI SELLA</t>
  </si>
  <si>
    <t xml:space="preserve">C/ EL PICO, 24 BAJO</t>
  </si>
  <si>
    <t xml:space="preserve">985860092</t>
  </si>
  <si>
    <t xml:space="preserve">hotelderlisella@hotmail.com</t>
  </si>
  <si>
    <t xml:space="preserve">hotelderlisella.es</t>
  </si>
  <si>
    <t xml:space="preserve">HOTEL LA CHOPERA</t>
  </si>
  <si>
    <t xml:space="preserve">LUGAR COLLERA, s/n</t>
  </si>
  <si>
    <t xml:space="preserve">985860445</t>
  </si>
  <si>
    <t xml:space="preserve">info@hotellachopera.es</t>
  </si>
  <si>
    <t xml:space="preserve">hotellachopera.com</t>
  </si>
  <si>
    <t xml:space="preserve">LA PICONERA HOTEL &amp; SPA</t>
  </si>
  <si>
    <t xml:space="preserve">LUGAR PICONERA, s/n BAJO</t>
  </si>
  <si>
    <t xml:space="preserve">985860948</t>
  </si>
  <si>
    <t xml:space="preserve">info@lapiconerahotel.es</t>
  </si>
  <si>
    <t xml:space="preserve">lapiconerahotel.es</t>
  </si>
  <si>
    <t xml:space="preserve">HOTEL ARGÜELLES</t>
  </si>
  <si>
    <t xml:space="preserve">C/ EL SOL, 9</t>
  </si>
  <si>
    <t xml:space="preserve">985861810</t>
  </si>
  <si>
    <t xml:space="preserve">info@hotelargüelles.com</t>
  </si>
  <si>
    <t xml:space="preserve">hotelarguelles.com</t>
  </si>
  <si>
    <t xml:space="preserve">LA ESTACIÓN DE LUANCO</t>
  </si>
  <si>
    <t xml:space="preserve">C/ GIJÓN, 10 BAJO</t>
  </si>
  <si>
    <t xml:space="preserve">985883516</t>
  </si>
  <si>
    <t xml:space="preserve">hotel.luanco@asociacion-chf.com</t>
  </si>
  <si>
    <t xml:space="preserve">asociacion-chf.com</t>
  </si>
  <si>
    <t xml:space="preserve">C/ CARLOS CIAÑO CANTO, 25</t>
  </si>
  <si>
    <t xml:space="preserve">985890915</t>
  </si>
  <si>
    <t xml:space="preserve">hotelalamedasl.com</t>
  </si>
  <si>
    <t xml:space="preserve">HOTEL PALACIO DE MERAS</t>
  </si>
  <si>
    <t xml:space="preserve">C/ MAYOR, 25</t>
  </si>
  <si>
    <t xml:space="preserve">33870</t>
  </si>
  <si>
    <t xml:space="preserve">985900111</t>
  </si>
  <si>
    <t xml:space="preserve">info@palaciodemeras.com</t>
  </si>
  <si>
    <t xml:space="preserve">palaciodemeras.com</t>
  </si>
  <si>
    <t xml:space="preserve">C/ SAN PELAYO, 8 BAJO</t>
  </si>
  <si>
    <t xml:space="preserve">985947052</t>
  </si>
  <si>
    <t xml:space="preserve">info@losrobles.com</t>
  </si>
  <si>
    <t xml:space="preserve">losrobleshotel.com</t>
  </si>
  <si>
    <t xml:space="preserve">SILKEN SAAJ LAS PALMAS</t>
  </si>
  <si>
    <t xml:space="preserve">C/ LEÓN Y CASTILLO, 329</t>
  </si>
  <si>
    <t xml:space="preserve">PONTEVEDRA CONFORT</t>
  </si>
  <si>
    <t xml:space="preserve">986109499</t>
  </si>
  <si>
    <t xml:space="preserve">info@hotelpontevedra.es</t>
  </si>
  <si>
    <t xml:space="preserve">hotelpontevedra.es</t>
  </si>
  <si>
    <t xml:space="preserve">VIGO PLAZA</t>
  </si>
  <si>
    <t xml:space="preserve">PROGRESO, 13 BAJO</t>
  </si>
  <si>
    <t xml:space="preserve">986225877</t>
  </si>
  <si>
    <t xml:space="preserve">reservas@hotelvigoplaza.com</t>
  </si>
  <si>
    <t xml:space="preserve">hotelvigoplaza.com</t>
  </si>
  <si>
    <t xml:space="preserve">HOTEL DEL MAR</t>
  </si>
  <si>
    <t xml:space="preserve">RUA LUIS TABOADA, 34</t>
  </si>
  <si>
    <t xml:space="preserve">986436811</t>
  </si>
  <si>
    <t xml:space="preserve">info@hoteldelmarvigo.es</t>
  </si>
  <si>
    <t xml:space="preserve">hoteldelmarvigo.es</t>
  </si>
  <si>
    <t xml:space="preserve">HOTEL ANTOLIN</t>
  </si>
  <si>
    <t xml:space="preserve">OUTEIRO DAS PENAS, 164</t>
  </si>
  <si>
    <t xml:space="preserve">36693</t>
  </si>
  <si>
    <t xml:space="preserve">REDONDELA</t>
  </si>
  <si>
    <t xml:space="preserve">986495409</t>
  </si>
  <si>
    <t xml:space="preserve">hotelantolinsl.com</t>
  </si>
  <si>
    <t xml:space="preserve">HOTEL LA VIRGEN</t>
  </si>
  <si>
    <t xml:space="preserve">RUA BALNEARIO, 1</t>
  </si>
  <si>
    <t xml:space="preserve">termasdecuntis.com</t>
  </si>
  <si>
    <t xml:space="preserve">A CASA DO RIO</t>
  </si>
  <si>
    <t xml:space="preserve">VÍCTOR GARCÍA, 1 BAJO</t>
  </si>
  <si>
    <t xml:space="preserve">36640</t>
  </si>
  <si>
    <t xml:space="preserve">PONTECESURES</t>
  </si>
  <si>
    <t xml:space="preserve">acasadorio@coronasgalicia.com</t>
  </si>
  <si>
    <t xml:space="preserve">hotelacasadorio.es</t>
  </si>
  <si>
    <t xml:space="preserve">HOTEL VICTORINO</t>
  </si>
  <si>
    <t xml:space="preserve">ESTRADA SANTIAGO-OURENSE, 35</t>
  </si>
  <si>
    <t xml:space="preserve">36570</t>
  </si>
  <si>
    <t xml:space="preserve">SILLEDA</t>
  </si>
  <si>
    <t xml:space="preserve">986585330</t>
  </si>
  <si>
    <t xml:space="preserve">hotelvictorino@hotmail.es</t>
  </si>
  <si>
    <t xml:space="preserve">hotelvictorino.com</t>
  </si>
  <si>
    <t xml:space="preserve">XUNQUEIRA</t>
  </si>
  <si>
    <t xml:space="preserve">CARRETERA LANZADA, 34 D</t>
  </si>
  <si>
    <t xml:space="preserve">986690326</t>
  </si>
  <si>
    <t xml:space="preserve">info@hotelportonovo.com</t>
  </si>
  <si>
    <t xml:space="preserve">hotelportonovo.com</t>
  </si>
  <si>
    <t xml:space="preserve">HOTEL O SON DO MAR</t>
  </si>
  <si>
    <t xml:space="preserve">MADRID, 32</t>
  </si>
  <si>
    <t xml:space="preserve">986690544</t>
  </si>
  <si>
    <t xml:space="preserve">info@hotelosondomar.com</t>
  </si>
  <si>
    <t xml:space="preserve">hotelosondomar.com</t>
  </si>
  <si>
    <t xml:space="preserve">LA TERRAZA</t>
  </si>
  <si>
    <t xml:space="preserve">PROGRESO, 65-67 BAJO</t>
  </si>
  <si>
    <t xml:space="preserve">986720013</t>
  </si>
  <si>
    <t xml:space="preserve">hotelterraza@gmail.com</t>
  </si>
  <si>
    <t xml:space="preserve">laterrazahotel.com</t>
  </si>
  <si>
    <t xml:space="preserve">FLORIDA MAR</t>
  </si>
  <si>
    <t xml:space="preserve">AVENIDA EMILIA PARDO BAZÁN, 3</t>
  </si>
  <si>
    <t xml:space="preserve">986724340</t>
  </si>
  <si>
    <t xml:space="preserve">info@hotelfloridamar.es</t>
  </si>
  <si>
    <t xml:space="preserve">hotelfloridamar.es</t>
  </si>
  <si>
    <t xml:space="preserve">PEREGRINA</t>
  </si>
  <si>
    <t xml:space="preserve">OUTEIRO, 1 BAJO</t>
  </si>
  <si>
    <t xml:space="preserve">986727069</t>
  </si>
  <si>
    <t xml:space="preserve">reservas@hotelperegrina.com</t>
  </si>
  <si>
    <t xml:space="preserve">hotelperegrina.com</t>
  </si>
  <si>
    <t xml:space="preserve">HOTEL DOMÍNGUEZ</t>
  </si>
  <si>
    <t xml:space="preserve">AVENIDA LUIS CASAIS, 6</t>
  </si>
  <si>
    <t xml:space="preserve">986730204</t>
  </si>
  <si>
    <t xml:space="preserve">info@hoteldomínguez.com</t>
  </si>
  <si>
    <t xml:space="preserve">hoteldominguez.com</t>
  </si>
  <si>
    <t xml:space="preserve">HOTEL SANMARTIN</t>
  </si>
  <si>
    <t xml:space="preserve">RUA CONRICADO, 4 BAJO</t>
  </si>
  <si>
    <t xml:space="preserve">986733355</t>
  </si>
  <si>
    <t xml:space="preserve">info@hotelnmartin.com</t>
  </si>
  <si>
    <t xml:space="preserve">RIVEIRO HOTELES - APARTAMENTOS</t>
  </si>
  <si>
    <t xml:space="preserve">AREAS, 26 BAJO; HOTEL RIVEIRO</t>
  </si>
  <si>
    <t xml:space="preserve">986741261</t>
  </si>
  <si>
    <t xml:space="preserve">info@hotelesriveiro.com</t>
  </si>
  <si>
    <t xml:space="preserve">hotelesriveiro.com</t>
  </si>
  <si>
    <t xml:space="preserve">NUEVO LANZADA</t>
  </si>
  <si>
    <t xml:space="preserve">LUGAR A A LANZADA, 120 BAJO (NOALLA)</t>
  </si>
  <si>
    <t xml:space="preserve">986745039</t>
  </si>
  <si>
    <t xml:space="preserve">info@hoteleslanzada.com</t>
  </si>
  <si>
    <t xml:space="preserve">hoteleslanzada.com</t>
  </si>
  <si>
    <t xml:space="preserve">HOTEL DELFÍN AZUL</t>
  </si>
  <si>
    <t xml:space="preserve">LUGAR A A LANZADA, 118 BAJO</t>
  </si>
  <si>
    <t xml:space="preserve">hoteldelfnazul.com</t>
  </si>
  <si>
    <t xml:space="preserve">CON D´ARBÓN</t>
  </si>
  <si>
    <t xml:space="preserve">LUGAR A LANZADA, s/n</t>
  </si>
  <si>
    <t xml:space="preserve">986745310</t>
  </si>
  <si>
    <t xml:space="preserve">reservas@hotelcondarbon.com</t>
  </si>
  <si>
    <t xml:space="preserve">hotelcondarbon.com</t>
  </si>
  <si>
    <t xml:space="preserve">LA COSTERA HOTEL</t>
  </si>
  <si>
    <t xml:space="preserve">CARRETERA LA LANZADA, 126</t>
  </si>
  <si>
    <t xml:space="preserve">986745858</t>
  </si>
  <si>
    <t xml:space="preserve">informacion@hotellacostera.com</t>
  </si>
  <si>
    <t xml:space="preserve">hotellacostera.com</t>
  </si>
  <si>
    <t xml:space="preserve">PAZO LOS ESCUDOS</t>
  </si>
  <si>
    <t xml:space="preserve">AVENIDA ATLÁNTIDA, 106 BAJO</t>
  </si>
  <si>
    <t xml:space="preserve">986820820</t>
  </si>
  <si>
    <t xml:space="preserve">reservas@pazolosescudos.com</t>
  </si>
  <si>
    <t xml:space="preserve">pazolosescudos.com</t>
  </si>
  <si>
    <t xml:space="preserve">HOTEL LA PALOMA</t>
  </si>
  <si>
    <t xml:space="preserve">RUA DA POMBA, 11 BAJO</t>
  </si>
  <si>
    <t xml:space="preserve">36162</t>
  </si>
  <si>
    <t xml:space="preserve">986844210</t>
  </si>
  <si>
    <t xml:space="preserve">hotellapalomapo@hotmail.com</t>
  </si>
  <si>
    <t xml:space="preserve">hotellapalomapo.es</t>
  </si>
  <si>
    <t xml:space="preserve">RÍAS BAJAS</t>
  </si>
  <si>
    <t xml:space="preserve">C/ DANIEL DE LA SOTA, 7</t>
  </si>
  <si>
    <t xml:space="preserve">986855108</t>
  </si>
  <si>
    <t xml:space="preserve">contacto@hotelriasbajas.com</t>
  </si>
  <si>
    <t xml:space="preserve">hotelriasbajas.com</t>
  </si>
  <si>
    <t xml:space="preserve">LOS TULIPANES</t>
  </si>
  <si>
    <t xml:space="preserve">ANAFANS, 34 BAIXO</t>
  </si>
  <si>
    <t xml:space="preserve">36163</t>
  </si>
  <si>
    <t xml:space="preserve">986872061</t>
  </si>
  <si>
    <t xml:space="preserve">info@hoteltulipanes.com</t>
  </si>
  <si>
    <t xml:space="preserve">hoteltulipanes.com</t>
  </si>
  <si>
    <t xml:space="preserve">CTR AMBASMESTAS</t>
  </si>
  <si>
    <t xml:space="preserve">CARRETERA N-VI, 29 BAJO</t>
  </si>
  <si>
    <t xml:space="preserve">24524</t>
  </si>
  <si>
    <t xml:space="preserve">987 54 32 47</t>
  </si>
  <si>
    <t xml:space="preserve">info@ctrambasmestas.com</t>
  </si>
  <si>
    <t xml:space="preserve">ctrambasmestas.com</t>
  </si>
  <si>
    <t xml:space="preserve">HOTEL SPA PARÍS</t>
  </si>
  <si>
    <t xml:space="preserve">C/ ANCHA, 18</t>
  </si>
  <si>
    <t xml:space="preserve">987238608</t>
  </si>
  <si>
    <t xml:space="preserve">hotel@hotelparisleon.com</t>
  </si>
  <si>
    <t xml:space="preserve">hotelparisleon.com</t>
  </si>
  <si>
    <t xml:space="preserve">AVENIDA GALICIA, 57 BAJO</t>
  </si>
  <si>
    <t xml:space="preserve">987416954</t>
  </si>
  <si>
    <t xml:space="preserve">hotel_elancla@outlook.es</t>
  </si>
  <si>
    <t xml:space="preserve">ACROPOLIS</t>
  </si>
  <si>
    <t xml:space="preserve">CARRETERA MADRID-LA CORUÑA (A-6), s/n BAJO(ROTONDA AUTOVIA)</t>
  </si>
  <si>
    <t xml:space="preserve">24410</t>
  </si>
  <si>
    <t xml:space="preserve">CAMPONARAYA</t>
  </si>
  <si>
    <t xml:space="preserve">987464066</t>
  </si>
  <si>
    <t xml:space="preserve">info@motelacropolis.com</t>
  </si>
  <si>
    <t xml:space="preserve">motelacropolis.com</t>
  </si>
  <si>
    <t xml:space="preserve">GESTIONES TURISTICAS DE CASTILLA Y LEON</t>
  </si>
  <si>
    <t xml:space="preserve">RODA, s/n BAJO</t>
  </si>
  <si>
    <t xml:space="preserve">24525</t>
  </si>
  <si>
    <t xml:space="preserve">BALBOA</t>
  </si>
  <si>
    <t xml:space="preserve">987563729</t>
  </si>
  <si>
    <t xml:space="preserve">info@gestionesturisticasdecastillayleon.com</t>
  </si>
  <si>
    <t xml:space="preserve">resthypandorado.es</t>
  </si>
  <si>
    <t xml:space="preserve">VALLE DE ANCARES</t>
  </si>
  <si>
    <t xml:space="preserve">CANCELAS, 4 BAJO</t>
  </si>
  <si>
    <t xml:space="preserve">24433</t>
  </si>
  <si>
    <t xml:space="preserve">CANDÍN</t>
  </si>
  <si>
    <t xml:space="preserve">987564284</t>
  </si>
  <si>
    <t xml:space="preserve">info@valledeancares.com</t>
  </si>
  <si>
    <t xml:space="preserve">valledeancares.com</t>
  </si>
  <si>
    <t xml:space="preserve">HOTEL PANDORADO</t>
  </si>
  <si>
    <t xml:space="preserve">CARRETERA LEÓN-CABOALLES, s/n KILOMETRO 47, 50</t>
  </si>
  <si>
    <t xml:space="preserve">24124</t>
  </si>
  <si>
    <t xml:space="preserve">SOTO Y AMÍO</t>
  </si>
  <si>
    <t xml:space="preserve">987581806</t>
  </si>
  <si>
    <t xml:space="preserve">info@hotelpandorado.com</t>
  </si>
  <si>
    <t xml:space="preserve">hotelpandorado.com</t>
  </si>
  <si>
    <t xml:space="preserve">MONTERREY</t>
  </si>
  <si>
    <t xml:space="preserve">info@monterrey.com</t>
  </si>
  <si>
    <t xml:space="preserve">hotel-monterrey.es</t>
  </si>
  <si>
    <t xml:space="preserve">HOTEL ASTUR PLAZA</t>
  </si>
  <si>
    <t xml:space="preserve">PLAZA ESPAÑA, 2</t>
  </si>
  <si>
    <t xml:space="preserve">987617665</t>
  </si>
  <si>
    <t xml:space="preserve">info@hotelasturplaza.es</t>
  </si>
  <si>
    <t xml:space="preserve">hotelasturplaza.es</t>
  </si>
  <si>
    <t xml:space="preserve">TIA CELESTINA</t>
  </si>
  <si>
    <t xml:space="preserve">CIMADEVILLA, s/n BAJO</t>
  </si>
  <si>
    <t xml:space="preserve">24855</t>
  </si>
  <si>
    <t xml:space="preserve">PUEBLA DE LILLO</t>
  </si>
  <si>
    <t xml:space="preserve">987731371</t>
  </si>
  <si>
    <t xml:space="preserve">tiacelestinasl.com</t>
  </si>
  <si>
    <t xml:space="preserve">CUMBRES VALDEON</t>
  </si>
  <si>
    <t xml:space="preserve">TRAVESIA SOTO, 6 KILOMETRO 14, 000</t>
  </si>
  <si>
    <t xml:space="preserve">24915</t>
  </si>
  <si>
    <t xml:space="preserve">POSADA DE VALDEÓN</t>
  </si>
  <si>
    <t xml:space="preserve">987742710</t>
  </si>
  <si>
    <t xml:space="preserve">cumbresvaldeon@turinet.net</t>
  </si>
  <si>
    <t xml:space="preserve">cumbresvaldeon.com</t>
  </si>
  <si>
    <t xml:space="preserve">VALJUNCO</t>
  </si>
  <si>
    <t xml:space="preserve">URBANIZACIÓN VALJUNCO, s/n BAJO</t>
  </si>
  <si>
    <t xml:space="preserve">987752450</t>
  </si>
  <si>
    <t xml:space="preserve">info@hotel-valjunco.com</t>
  </si>
  <si>
    <t xml:space="preserve">hotel-valjunco.com</t>
  </si>
  <si>
    <t xml:space="preserve">HOTEL FRANCISCO II</t>
  </si>
  <si>
    <t xml:space="preserve">C/ BEDOYA, 17</t>
  </si>
  <si>
    <t xml:space="preserve">988242095</t>
  </si>
  <si>
    <t xml:space="preserve">hfranciscoii@gmail.com</t>
  </si>
  <si>
    <t xml:space="preserve">hotelfrancisco.net</t>
  </si>
  <si>
    <t xml:space="preserve">SAN ROSENDO</t>
  </si>
  <si>
    <t xml:space="preserve">CARRETERA N-525, KILOMETRO 235</t>
  </si>
  <si>
    <t xml:space="preserve">32103</t>
  </si>
  <si>
    <t xml:space="preserve">988248811</t>
  </si>
  <si>
    <t xml:space="preserve">info@hotelsanrosendo.es</t>
  </si>
  <si>
    <t xml:space="preserve">hotelsanrosendo.es</t>
  </si>
  <si>
    <t xml:space="preserve">A NOSA CASA HOTEL</t>
  </si>
  <si>
    <t xml:space="preserve">LIBERTADE, 2</t>
  </si>
  <si>
    <t xml:space="preserve">32550</t>
  </si>
  <si>
    <t xml:space="preserve">VIANA DO BOLO</t>
  </si>
  <si>
    <t xml:space="preserve">988329317</t>
  </si>
  <si>
    <t xml:space="preserve">anosacasahotel.com</t>
  </si>
  <si>
    <t xml:space="preserve">PAZO DE MONTERREI</t>
  </si>
  <si>
    <t xml:space="preserve">CARRETERA MONTERREI, KILOMETRO 1, 7 C.537</t>
  </si>
  <si>
    <t xml:space="preserve">32792</t>
  </si>
  <si>
    <t xml:space="preserve">O PEREIRO DE AGUIAR</t>
  </si>
  <si>
    <t xml:space="preserve">988405600</t>
  </si>
  <si>
    <t xml:space="preserve">info@pazodemonterrei.es</t>
  </si>
  <si>
    <t xml:space="preserve">pazodemonterrei.es</t>
  </si>
  <si>
    <t xml:space="preserve">HOTEL SAN CIBRAO</t>
  </si>
  <si>
    <t xml:space="preserve">RUA RICARDO MARTÍN ESPERANZA, 12</t>
  </si>
  <si>
    <t xml:space="preserve">32901</t>
  </si>
  <si>
    <t xml:space="preserve">SAN CIBRAO DAS VIÑAS</t>
  </si>
  <si>
    <t xml:space="preserve">988604140</t>
  </si>
  <si>
    <t xml:space="preserve">hotel@hotelsancibrao.com</t>
  </si>
  <si>
    <t xml:space="preserve">hotelsancibrao.com</t>
  </si>
  <si>
    <t xml:space="preserve">CASA EL PELAIRE</t>
  </si>
  <si>
    <t xml:space="preserve">MAYOR, 56</t>
  </si>
  <si>
    <t xml:space="preserve">22460</t>
  </si>
  <si>
    <t xml:space="preserve">PERARRÚA</t>
  </si>
  <si>
    <t xml:space="preserve">info@casaelpelaire.com</t>
  </si>
  <si>
    <t xml:space="preserve">casaelpelaire.com</t>
  </si>
  <si>
    <t xml:space="preserve">POSADA RURAL CON GRANJA LA TEJERA DE LOZOYA</t>
  </si>
  <si>
    <t xml:space="preserve">CARRETERA GARGANTILLA-LOZOYA, s/n</t>
  </si>
  <si>
    <t xml:space="preserve">GARGANTILLA DEL LOZOYA Y PINILLA DE BUITRAGO</t>
  </si>
  <si>
    <t xml:space="preserve">latejera@miradordelozoya.es</t>
  </si>
  <si>
    <t xml:space="preserve">tejeradelozoya.es</t>
  </si>
  <si>
    <t xml:space="preserve">EL ARCA DE NOÉ</t>
  </si>
  <si>
    <t xml:space="preserve">C/ ARCA DE NOÉ, 10</t>
  </si>
  <si>
    <t xml:space="preserve">05278</t>
  </si>
  <si>
    <t xml:space="preserve">EL TIEMBLO</t>
  </si>
  <si>
    <t xml:space="preserve">info@hotelarcadenoe.es</t>
  </si>
  <si>
    <t xml:space="preserve">hotelarcadenoe.es</t>
  </si>
  <si>
    <t xml:space="preserve">APARTAMENTOS CASA MIRAVALLE CATEDRAL</t>
  </si>
  <si>
    <t xml:space="preserve">PLAZA VILLAMENA, 5</t>
  </si>
  <si>
    <t xml:space="preserve">reservas@casamiravalle.com</t>
  </si>
  <si>
    <t xml:space="preserve">casamiravalle.com</t>
  </si>
  <si>
    <t xml:space="preserve">CASA FINA</t>
  </si>
  <si>
    <t xml:space="preserve">H/CA/01428</t>
  </si>
  <si>
    <t xml:space="preserve">CARRETERA CA-213, KILOMETRO 0, 3</t>
  </si>
  <si>
    <t xml:space="preserve">info@casafinaconil.com</t>
  </si>
  <si>
    <t xml:space="preserve">casafinaconil.com</t>
  </si>
  <si>
    <t xml:space="preserve">POSADA EL CAMINO</t>
  </si>
  <si>
    <t xml:space="preserve">CARRETERA CORTEGANA-ARACENA (HU-8105), KILOMETRO 6, 800</t>
  </si>
  <si>
    <t xml:space="preserve">restauranteelcamino@hotmail.com</t>
  </si>
  <si>
    <t xml:space="preserve">posadaelcamino.es</t>
  </si>
  <si>
    <t xml:space="preserve">HOTEL FERNANDEZ</t>
  </si>
  <si>
    <t xml:space="preserve">VINQUIÑO, 19 BAJO</t>
  </si>
  <si>
    <t xml:space="preserve">correo@hotelfernandez.es</t>
  </si>
  <si>
    <t xml:space="preserve">hotelfernandez.es</t>
  </si>
  <si>
    <t xml:space="preserve">LUGAR VINQUIÑO, 19</t>
  </si>
  <si>
    <t xml:space="preserve">HOTEL LA ALEGRÍA</t>
  </si>
  <si>
    <t xml:space="preserve">ZONA ALEGRÍA, 10 BAJO</t>
  </si>
  <si>
    <t xml:space="preserve">24161</t>
  </si>
  <si>
    <t xml:space="preserve">CUBILLAS DE RUEDA</t>
  </si>
  <si>
    <t xml:space="preserve">info@hotellaalegria.es</t>
  </si>
  <si>
    <t xml:space="preserve">hotellaalegria.es</t>
  </si>
  <si>
    <t xml:space="preserve">A CASA DA MEIXIDA</t>
  </si>
  <si>
    <t xml:space="preserve">MUIÑOS, s/n</t>
  </si>
  <si>
    <t xml:space="preserve">info@acadameixida.com</t>
  </si>
  <si>
    <t xml:space="preserve">casadameixida.com</t>
  </si>
  <si>
    <t xml:space="preserve">LA FONDA DO NORTE</t>
  </si>
  <si>
    <t xml:space="preserve">CAMIÑO NORTE, 53 1</t>
  </si>
  <si>
    <t xml:space="preserve">15810</t>
  </si>
  <si>
    <t xml:space="preserve">ARZÚA</t>
  </si>
  <si>
    <t xml:space="preserve">info@lafondadonorte.com</t>
  </si>
  <si>
    <t xml:space="preserve">afondadonorte.com</t>
  </si>
  <si>
    <t xml:space="preserve">HOTEL A ROLDANA</t>
  </si>
  <si>
    <t xml:space="preserve">C/ BERNARDO ROMERO (POLIGONO INSDUSTRIAL RÍO DO POZO), 3 PARCELA 2</t>
  </si>
  <si>
    <t xml:space="preserve">15573</t>
  </si>
  <si>
    <t xml:space="preserve">info@laroldanadelpozo.com</t>
  </si>
  <si>
    <t xml:space="preserve">hotelaroldana.com</t>
  </si>
  <si>
    <t xml:space="preserve">LA ROMANA HOTEL</t>
  </si>
  <si>
    <t xml:space="preserve">BARRIO POLSEGUEROS, 2</t>
  </si>
  <si>
    <t xml:space="preserve">03669</t>
  </si>
  <si>
    <t xml:space="preserve">LA ROMANA</t>
  </si>
  <si>
    <t xml:space="preserve">info@laromanahotel.es</t>
  </si>
  <si>
    <t xml:space="preserve">laromanahotel.com</t>
  </si>
  <si>
    <t xml:space="preserve">VILLA COMODIN</t>
  </si>
  <si>
    <t xml:space="preserve">MAR TIRRENO, 4 BAJO</t>
  </si>
  <si>
    <t xml:space="preserve">info@villacomodin.com</t>
  </si>
  <si>
    <t xml:space="preserve">villa-comodin.com</t>
  </si>
  <si>
    <t xml:space="preserve">VIRIATOS BEACH</t>
  </si>
  <si>
    <t xml:space="preserve">CARRER JOVELLANOS, s/n</t>
  </si>
  <si>
    <t xml:space="preserve">info@viriatosbeach.com</t>
  </si>
  <si>
    <t xml:space="preserve">L´ALDEA PERDIDA</t>
  </si>
  <si>
    <t xml:space="preserve">PRIERES, 16 BAJO</t>
  </si>
  <si>
    <t xml:space="preserve">33994</t>
  </si>
  <si>
    <t xml:space="preserve">aldea-perdida@via-inter.net</t>
  </si>
  <si>
    <t xml:space="preserve">laldeaperdida.com</t>
  </si>
  <si>
    <t xml:space="preserve">LA BIESCA SEBREÑU</t>
  </si>
  <si>
    <t xml:space="preserve">LUGAR SEBREÑO, s/n BAJO (HOTEL)</t>
  </si>
  <si>
    <t xml:space="preserve">info@labiescasebreñu.com</t>
  </si>
  <si>
    <t xml:space="preserve">vivirasturias.com</t>
  </si>
  <si>
    <t xml:space="preserve">LA TEJERA PADEL</t>
  </si>
  <si>
    <t xml:space="preserve">LA TEJERA, 3</t>
  </si>
  <si>
    <t xml:space="preserve">33458</t>
  </si>
  <si>
    <t xml:space="preserve">info@latejerapadel.com</t>
  </si>
  <si>
    <t xml:space="preserve">latejerapadel.com</t>
  </si>
  <si>
    <t xml:space="preserve">REINA ADOSINDA</t>
  </si>
  <si>
    <t xml:space="preserve">PRAHÚA DE ARRIBA, s/n CH; EL CIERRO</t>
  </si>
  <si>
    <t xml:space="preserve">info@reinaadosinda.com</t>
  </si>
  <si>
    <t xml:space="preserve">CIELO DE GREDOS</t>
  </si>
  <si>
    <t xml:space="preserve">CARRETERA CAMPING, 46</t>
  </si>
  <si>
    <t xml:space="preserve">info@cielodegredos.com</t>
  </si>
  <si>
    <t xml:space="preserve">cielodegredos.com</t>
  </si>
  <si>
    <t xml:space="preserve">ENZO B&amp;B PARALEL</t>
  </si>
  <si>
    <t xml:space="preserve">VALLHONRAT, 9 4º-2ª</t>
  </si>
  <si>
    <t xml:space="preserve">enzobbparalel@gmail.com</t>
  </si>
  <si>
    <t xml:space="preserve">enzobbparalel.com</t>
  </si>
  <si>
    <t xml:space="preserve">HCC-004051</t>
  </si>
  <si>
    <t xml:space="preserve">CARRETERA BASSACS, 60 BAIXOS</t>
  </si>
  <si>
    <t xml:space="preserve">08680</t>
  </si>
  <si>
    <t xml:space="preserve">GIRONELLA</t>
  </si>
  <si>
    <t xml:space="preserve">hoteloreneta@gmail.com</t>
  </si>
  <si>
    <t xml:space="preserve">hotel-oreneta.com</t>
  </si>
  <si>
    <t xml:space="preserve">HOTEL CAN VALLS</t>
  </si>
  <si>
    <t xml:space="preserve">CAMI CAN VALLS, s/n</t>
  </si>
  <si>
    <t xml:space="preserve">08783</t>
  </si>
  <si>
    <t xml:space="preserve">MASQUEFA</t>
  </si>
  <si>
    <t xml:space="preserve">salvadorsantacana@hotmail.es</t>
  </si>
  <si>
    <t xml:space="preserve">hotelcanvalls.com</t>
  </si>
  <si>
    <t xml:space="preserve">FINCA SANTA MARTA</t>
  </si>
  <si>
    <t xml:space="preserve">PAGO SAN CLEMENTE, 1</t>
  </si>
  <si>
    <t xml:space="preserve">10220</t>
  </si>
  <si>
    <t xml:space="preserve">info@fincantamarta.com</t>
  </si>
  <si>
    <t xml:space="preserve">CORTIJO BABLOU</t>
  </si>
  <si>
    <t xml:space="preserve">CARRETERA ARCOS-ALGAR, KILOMETRO 4 HUERTA MONARDA APARTADO 265</t>
  </si>
  <si>
    <t xml:space="preserve">cortijobablou@gmail.com</t>
  </si>
  <si>
    <t xml:space="preserve">cortijobablou.com</t>
  </si>
  <si>
    <t xml:space="preserve">DOÑA BERENGUELA</t>
  </si>
  <si>
    <t xml:space="preserve">C/ SANCHA LÓPEZ DEL PERAL, 8</t>
  </si>
  <si>
    <t xml:space="preserve">13260</t>
  </si>
  <si>
    <t xml:space="preserve">BOLAÑOS DE CALATRAVA</t>
  </si>
  <si>
    <t xml:space="preserve">hotelruralberenguela@gmail.com</t>
  </si>
  <si>
    <t xml:space="preserve">doaberenguela.com</t>
  </si>
  <si>
    <t xml:space="preserve">LAS CINCO RANAS</t>
  </si>
  <si>
    <t xml:space="preserve">CARMEN, 28</t>
  </si>
  <si>
    <t xml:space="preserve">13450</t>
  </si>
  <si>
    <t xml:space="preserve">BRAZATORTAS</t>
  </si>
  <si>
    <t xml:space="preserve">lascincoranas@gmail.com</t>
  </si>
  <si>
    <t xml:space="preserve">lascincoranas.com</t>
  </si>
  <si>
    <t xml:space="preserve">BELMONTE ROOMS</t>
  </si>
  <si>
    <t xml:space="preserve">C/ BLANCO BELMONTE, 9</t>
  </si>
  <si>
    <t xml:space="preserve">belmonte@cordobarooms.com</t>
  </si>
  <si>
    <t xml:space="preserve">belmonterooms.com</t>
  </si>
  <si>
    <t xml:space="preserve">HOTEL CAN CARBÒ</t>
  </si>
  <si>
    <t xml:space="preserve">PG-000616</t>
  </si>
  <si>
    <t xml:space="preserve">VEÏNAT OLIVES, s/n BAJO</t>
  </si>
  <si>
    <t xml:space="preserve">info@hotelcancarbò.com</t>
  </si>
  <si>
    <t xml:space="preserve">CASA LA FONTANA</t>
  </si>
  <si>
    <t xml:space="preserve">PLAZA FONTIVEROS, 3</t>
  </si>
  <si>
    <t xml:space="preserve">casalafontanagranada@gmail.com</t>
  </si>
  <si>
    <t xml:space="preserve">casalafontana.com</t>
  </si>
  <si>
    <t xml:space="preserve">HOTEL ALICIA CAROLINA</t>
  </si>
  <si>
    <t xml:space="preserve">H/GR/01224</t>
  </si>
  <si>
    <t xml:space="preserve">hotelaliciacarolina@gmail.com</t>
  </si>
  <si>
    <t xml:space="preserve">aliciacarolina.es</t>
  </si>
  <si>
    <t xml:space="preserve">MOLINO DEL PASO</t>
  </si>
  <si>
    <t xml:space="preserve">CAMINO FUENCALIENTE, s/n</t>
  </si>
  <si>
    <t xml:space="preserve">18830</t>
  </si>
  <si>
    <t xml:space="preserve">HUÉSCAR</t>
  </si>
  <si>
    <t xml:space="preserve">info@molinodelpaso.com</t>
  </si>
  <si>
    <t xml:space="preserve">PATIO DE LUGROS</t>
  </si>
  <si>
    <t xml:space="preserve">ÁLAMOS, 1 CERRILLO DE LAS PERDICES</t>
  </si>
  <si>
    <t xml:space="preserve">18516</t>
  </si>
  <si>
    <t xml:space="preserve">LUGROS</t>
  </si>
  <si>
    <t xml:space="preserve">info@patiodelugros.com</t>
  </si>
  <si>
    <t xml:space="preserve">SEÑORIO DE RIAS</t>
  </si>
  <si>
    <t xml:space="preserve">CARRETERA MURCIA, 20 FINCA DE RIAS</t>
  </si>
  <si>
    <t xml:space="preserve">18180</t>
  </si>
  <si>
    <t xml:space="preserve">DIEZMA</t>
  </si>
  <si>
    <t xml:space="preserve">info@señorioderias.com</t>
  </si>
  <si>
    <t xml:space="preserve">PETIT MAÓ</t>
  </si>
  <si>
    <t xml:space="preserve">CARRER INFANTA, 17</t>
  </si>
  <si>
    <t xml:space="preserve">info@cristinebedfor.com</t>
  </si>
  <si>
    <t xml:space="preserve">hotelpetitmao.com</t>
  </si>
  <si>
    <t xml:space="preserve">FINCA ALEGRÍA</t>
  </si>
  <si>
    <t xml:space="preserve">CAMI BINIFICAT, s/n</t>
  </si>
  <si>
    <t xml:space="preserve">info@finca-alegria.com</t>
  </si>
  <si>
    <t xml:space="preserve">finca-alegria.com</t>
  </si>
  <si>
    <t xml:space="preserve">FINCA AGROTURISMO SARBOSAR</t>
  </si>
  <si>
    <t xml:space="preserve">CARRETERA SANTA MARIA-ALARÓ, KM-22 CUARTEL II</t>
  </si>
  <si>
    <t xml:space="preserve">07320</t>
  </si>
  <si>
    <t xml:space="preserve">SANTA MARÍA DEL CAMÍ</t>
  </si>
  <si>
    <t xml:space="preserve">info@fincasarbosar.com</t>
  </si>
  <si>
    <t xml:space="preserve">fincasarbosar.com</t>
  </si>
  <si>
    <t xml:space="preserve">AFUERAS, s/n BAJO(LA COLINA)</t>
  </si>
  <si>
    <t xml:space="preserve">07819</t>
  </si>
  <si>
    <t xml:space="preserve">info@hotelsatalaia.com</t>
  </si>
  <si>
    <t xml:space="preserve">hotelsatalaia.com</t>
  </si>
  <si>
    <t xml:space="preserve">SA TORRE DES SOL</t>
  </si>
  <si>
    <t xml:space="preserve">CARRER VICTORÍ, 54</t>
  </si>
  <si>
    <t xml:space="preserve">menorca@satorredessol.com</t>
  </si>
  <si>
    <t xml:space="preserve">satorredessol.com</t>
  </si>
  <si>
    <t xml:space="preserve">ARINAGA SUITES</t>
  </si>
  <si>
    <t xml:space="preserve">C/ DUQUE DE OSUNA, 36</t>
  </si>
  <si>
    <t xml:space="preserve">35118</t>
  </si>
  <si>
    <t xml:space="preserve">AGÜIMES</t>
  </si>
  <si>
    <t xml:space="preserve">info@arinagasuites.com</t>
  </si>
  <si>
    <t xml:space="preserve">MASAI MARA RESORT</t>
  </si>
  <si>
    <t xml:space="preserve">PLAZA SANTIAGO, 1</t>
  </si>
  <si>
    <t xml:space="preserve">info@maimararesort.com</t>
  </si>
  <si>
    <t xml:space="preserve">mirandohoteles.es</t>
  </si>
  <si>
    <t xml:space="preserve">HOSTAL GONZALEZ</t>
  </si>
  <si>
    <t xml:space="preserve">C/ LAS TRES MARIAS, 10</t>
  </si>
  <si>
    <t xml:space="preserve">24688</t>
  </si>
  <si>
    <t xml:space="preserve">hostal@gmail.com</t>
  </si>
  <si>
    <t xml:space="preserve">hotalgonzalez.net</t>
  </si>
  <si>
    <t xml:space="preserve">SOLSONA CENTRE</t>
  </si>
  <si>
    <t xml:space="preserve">HCC-000764</t>
  </si>
  <si>
    <t xml:space="preserve">ÀNGEL GUIMERÀ, 3</t>
  </si>
  <si>
    <t xml:space="preserve">hotelsolsonacentre@yahoo.es</t>
  </si>
  <si>
    <t xml:space="preserve">HOSPEDARTE S.L. N. E</t>
  </si>
  <si>
    <t xml:space="preserve">DELICIAS, s/n</t>
  </si>
  <si>
    <t xml:space="preserve">info@hospedartene.com</t>
  </si>
  <si>
    <t xml:space="preserve">casasantamaria.es</t>
  </si>
  <si>
    <t xml:space="preserve">HOSTAL ZARANDA</t>
  </si>
  <si>
    <t xml:space="preserve">C/ JOSÉ MIGUEL DEL CASTILLO, 22</t>
  </si>
  <si>
    <t xml:space="preserve">28630</t>
  </si>
  <si>
    <t xml:space="preserve">VILLA DEL PRADO</t>
  </si>
  <si>
    <t xml:space="preserve">info@hostalzaranda.com</t>
  </si>
  <si>
    <t xml:space="preserve">LAPEPA CHIC B&amp;B</t>
  </si>
  <si>
    <t xml:space="preserve">PLAZA CORTES, 4 7° DERECHA</t>
  </si>
  <si>
    <t xml:space="preserve">info@lapepachicb&amp;b.com</t>
  </si>
  <si>
    <t xml:space="preserve">CASUAL MÁLAGA DEL MAR</t>
  </si>
  <si>
    <t xml:space="preserve">H/MA/02228</t>
  </si>
  <si>
    <t xml:space="preserve">AVENIDA AURORA, 9</t>
  </si>
  <si>
    <t xml:space="preserve">casualmalagadelmar@casualhoteles.com</t>
  </si>
  <si>
    <t xml:space="preserve">casualhoteles.com</t>
  </si>
  <si>
    <t xml:space="preserve">HOSTAL LA PLAZA</t>
  </si>
  <si>
    <t xml:space="preserve">31100</t>
  </si>
  <si>
    <t xml:space="preserve">PUENTE LA REINA/GARES</t>
  </si>
  <si>
    <t xml:space="preserve">info@hostallaplaza.com</t>
  </si>
  <si>
    <t xml:space="preserve">HOTEL COSTA MAR</t>
  </si>
  <si>
    <t xml:space="preserve">C/ PLAYA LA LANZADA, 31</t>
  </si>
  <si>
    <t xml:space="preserve">info@hotelcostamar.com</t>
  </si>
  <si>
    <t xml:space="preserve">CHORRO, 14 BAJO; HOTEL RURAL</t>
  </si>
  <si>
    <t xml:space="preserve">37790</t>
  </si>
  <si>
    <t xml:space="preserve">FUENTES DE BÉJAR</t>
  </si>
  <si>
    <t xml:space="preserve">info@villamaría.com</t>
  </si>
  <si>
    <t xml:space="preserve">ctrvillamaria.com</t>
  </si>
  <si>
    <t xml:space="preserve">ALMABELLACLUB</t>
  </si>
  <si>
    <t xml:space="preserve">C/ SAN JOSÉ, 312-314</t>
  </si>
  <si>
    <t xml:space="preserve">info@almabellaclub.com</t>
  </si>
  <si>
    <t xml:space="preserve">almabellaclub.com</t>
  </si>
  <si>
    <t xml:space="preserve">SAN AGUSTIN ROOMS</t>
  </si>
  <si>
    <t xml:space="preserve">C/ INFANTA ISABEL, 16</t>
  </si>
  <si>
    <t xml:space="preserve">info@nagustinrooms.com</t>
  </si>
  <si>
    <t xml:space="preserve">LA PARRA</t>
  </si>
  <si>
    <t xml:space="preserve">SAN ANTONIO, s/n</t>
  </si>
  <si>
    <t xml:space="preserve">info@hostallaparra.com</t>
  </si>
  <si>
    <t xml:space="preserve">hostallaparra.com</t>
  </si>
  <si>
    <t xml:space="preserve">DULCINEA</t>
  </si>
  <si>
    <t xml:space="preserve">CAMINO MADRID, 20 BAJO(HOSTAL)</t>
  </si>
  <si>
    <t xml:space="preserve">45221</t>
  </si>
  <si>
    <t xml:space="preserve">ESQUIVIAS</t>
  </si>
  <si>
    <t xml:space="preserve">info@hostaldulcinea.es</t>
  </si>
  <si>
    <t xml:space="preserve">hostaldulcinea.es</t>
  </si>
  <si>
    <t xml:space="preserve">QUINTA LA TORRE</t>
  </si>
  <si>
    <t xml:space="preserve">BAJADA PUERTO, 23</t>
  </si>
  <si>
    <t xml:space="preserve">609 69 22 91</t>
  </si>
  <si>
    <t xml:space="preserve">info@quintalatorre.com</t>
  </si>
  <si>
    <t xml:space="preserve">EL MACHO MONTES</t>
  </si>
  <si>
    <t xml:space="preserve">IGLESIA, 52-54 BAJO</t>
  </si>
  <si>
    <t xml:space="preserve">616 06 33 69</t>
  </si>
  <si>
    <t xml:space="preserve">info@elmachomontes.com</t>
  </si>
  <si>
    <t xml:space="preserve">POSADA DON JAIME</t>
  </si>
  <si>
    <t xml:space="preserve">C/ SAN ANTÓN, 24</t>
  </si>
  <si>
    <t xml:space="preserve">619 30 89 36</t>
  </si>
  <si>
    <t xml:space="preserve">recepcion@posadadonjaime.es</t>
  </si>
  <si>
    <t xml:space="preserve">posadadonjaime.es</t>
  </si>
  <si>
    <t xml:space="preserve">SUN DORE MAR</t>
  </si>
  <si>
    <t xml:space="preserve">HT-000883</t>
  </si>
  <si>
    <t xml:space="preserve">VIA VIA AUGUSTA, 120-122 BAJO</t>
  </si>
  <si>
    <t xml:space="preserve">628 597 406</t>
  </si>
  <si>
    <t xml:space="preserve">isis@latorredelsol.com</t>
  </si>
  <si>
    <t xml:space="preserve">latorredelsol.com</t>
  </si>
  <si>
    <t xml:space="preserve">CASA DE LA VEIGA</t>
  </si>
  <si>
    <t xml:space="preserve">RIESTRE, 24 BAJO</t>
  </si>
  <si>
    <t xml:space="preserve">630 700 477</t>
  </si>
  <si>
    <t xml:space="preserve">hotel@casadelaveiga.com</t>
  </si>
  <si>
    <t xml:space="preserve">casadelaveiga.com</t>
  </si>
  <si>
    <t xml:space="preserve">CORELLA MAIDER</t>
  </si>
  <si>
    <t xml:space="preserve">PLAZA FUEROS, 5</t>
  </si>
  <si>
    <t xml:space="preserve">31591</t>
  </si>
  <si>
    <t xml:space="preserve">CORELLA</t>
  </si>
  <si>
    <t xml:space="preserve">645 93 82 68</t>
  </si>
  <si>
    <t xml:space="preserve">info@corellamaider.com</t>
  </si>
  <si>
    <t xml:space="preserve">EL RINCÓN DE LA ESPE</t>
  </si>
  <si>
    <t xml:space="preserve">C/ CX (URBANIZACIÓN NUEVA SIERRA DE ALTOMIRA), 200</t>
  </si>
  <si>
    <t xml:space="preserve">649 91 30 69</t>
  </si>
  <si>
    <t xml:space="preserve">marcoantonio@eventostamashi.es</t>
  </si>
  <si>
    <t xml:space="preserve">eventostamashi.es</t>
  </si>
  <si>
    <t xml:space="preserve">FINCA ISOLINA HOTEL BOUTIQUE</t>
  </si>
  <si>
    <t xml:space="preserve">CAMINO ROMPIMIENTO, 1</t>
  </si>
  <si>
    <t xml:space="preserve">651 97 30 28</t>
  </si>
  <si>
    <t xml:space="preserve">info@fincaisolina.com</t>
  </si>
  <si>
    <t xml:space="preserve">fincaisolina.com/</t>
  </si>
  <si>
    <t xml:space="preserve">BAR TREBUJENA</t>
  </si>
  <si>
    <t xml:space="preserve">CARRER SANT ANTONI, 1</t>
  </si>
  <si>
    <t xml:space="preserve">660 013 007</t>
  </si>
  <si>
    <t xml:space="preserve">reserves@hoteletdelbac.com</t>
  </si>
  <si>
    <t xml:space="preserve">hoteletdelbac.com</t>
  </si>
  <si>
    <t xml:space="preserve">CASA DA GALBANA</t>
  </si>
  <si>
    <t xml:space="preserve">PLAZA ANDÓN CEBREIRO, 2</t>
  </si>
  <si>
    <t xml:space="preserve">27220</t>
  </si>
  <si>
    <t xml:space="preserve">FRIOL</t>
  </si>
  <si>
    <t xml:space="preserve">673 674 722</t>
  </si>
  <si>
    <t xml:space="preserve">casadagalbana@gmail.com</t>
  </si>
  <si>
    <t xml:space="preserve">casadagalbana.com</t>
  </si>
  <si>
    <t xml:space="preserve">A VELHA FÁBRICA</t>
  </si>
  <si>
    <t xml:space="preserve">DON MIGUEL ROBLEDO CARRASCO, 24 BAJO</t>
  </si>
  <si>
    <t xml:space="preserve">676 301 254</t>
  </si>
  <si>
    <t xml:space="preserve">info@avelhafabrica.com</t>
  </si>
  <si>
    <t xml:space="preserve">avelhafabrica.com</t>
  </si>
  <si>
    <t xml:space="preserve">CALDERON HOTEL RESTAURANTE</t>
  </si>
  <si>
    <t xml:space="preserve">H/CA/01071</t>
  </si>
  <si>
    <t xml:space="preserve">FUENTE DEL RÍO, s/n BAJO</t>
  </si>
  <si>
    <t xml:space="preserve">677 031 332</t>
  </si>
  <si>
    <t xml:space="preserve">info@ventacalderon.es</t>
  </si>
  <si>
    <t xml:space="preserve">ventacalderon.es/</t>
  </si>
  <si>
    <t xml:space="preserve">EL PANDAL</t>
  </si>
  <si>
    <t xml:space="preserve">CASERIO PANDAL, s/n</t>
  </si>
  <si>
    <t xml:space="preserve">33507</t>
  </si>
  <si>
    <t xml:space="preserve">679 277 727</t>
  </si>
  <si>
    <t xml:space="preserve">info@hotelelpandal.com</t>
  </si>
  <si>
    <t xml:space="preserve">hotelelpandal.com</t>
  </si>
  <si>
    <t xml:space="preserve">HOTEL RURAL EL PANDAL</t>
  </si>
  <si>
    <t xml:space="preserve">HOTEL A MIRANDA</t>
  </si>
  <si>
    <t xml:space="preserve">BARRAL, s/n s/n</t>
  </si>
  <si>
    <t xml:space="preserve">15366</t>
  </si>
  <si>
    <t xml:space="preserve">686 466 814</t>
  </si>
  <si>
    <t xml:space="preserve">info@hotelamiranda.com</t>
  </si>
  <si>
    <t xml:space="preserve">hotelamiranda.com</t>
  </si>
  <si>
    <t xml:space="preserve">HOTEL PRIMAVERA</t>
  </si>
  <si>
    <t xml:space="preserve">C/ OESTE, s/n 0 AVENIDA COOPERATIVA DEL CAMPO VIRGE</t>
  </si>
  <si>
    <t xml:space="preserve">687 70 56 74</t>
  </si>
  <si>
    <t xml:space="preserve">info@primaverahotel.es</t>
  </si>
  <si>
    <t xml:space="preserve">primaverahotel.es</t>
  </si>
  <si>
    <t xml:space="preserve">HNOS SILVETI ECHARRI</t>
  </si>
  <si>
    <t xml:space="preserve">HERRERIETA KALEA, 1 BAJO</t>
  </si>
  <si>
    <t xml:space="preserve">688 856 146</t>
  </si>
  <si>
    <t xml:space="preserve">info@hostelgetaria.com</t>
  </si>
  <si>
    <t xml:space="preserve">hostelgetaria.com</t>
  </si>
  <si>
    <t xml:space="preserve">SON MESQUIDA VELL-BOUTIQUE HOTEL RURAL</t>
  </si>
  <si>
    <t xml:space="preserve">C/ MESQUIDA, 164</t>
  </si>
  <si>
    <t xml:space="preserve">696 08 70 22</t>
  </si>
  <si>
    <t xml:space="preserve">info@terraetcultura.eu</t>
  </si>
  <si>
    <t xml:space="preserve">terraetcultura.eu</t>
  </si>
  <si>
    <t xml:space="preserve">CASA L´ATALAYA</t>
  </si>
  <si>
    <t xml:space="preserve">LUGAR OVIO, s/n BAJO</t>
  </si>
  <si>
    <t xml:space="preserve">696 385 323</t>
  </si>
  <si>
    <t xml:space="preserve">hotelcasalatalaya@gmail.com</t>
  </si>
  <si>
    <t xml:space="preserve">casalatalaya.com/</t>
  </si>
  <si>
    <t xml:space="preserve">SUITES MACHADO</t>
  </si>
  <si>
    <t xml:space="preserve">C/ FABIOLA, 9 5</t>
  </si>
  <si>
    <t xml:space="preserve">696 67 34 96</t>
  </si>
  <si>
    <t xml:space="preserve">info@suitesmachado.com</t>
  </si>
  <si>
    <t xml:space="preserve">suitesmachado.com</t>
  </si>
  <si>
    <t xml:space="preserve">CENTRO SAN PELAYO</t>
  </si>
  <si>
    <t xml:space="preserve">C/ REAL, 6-8</t>
  </si>
  <si>
    <t xml:space="preserve">47129</t>
  </si>
  <si>
    <t xml:space="preserve">SAN PELAYO</t>
  </si>
  <si>
    <t xml:space="preserve">696 71 09 63</t>
  </si>
  <si>
    <t xml:space="preserve">asuncioncblanco@gmail.com</t>
  </si>
  <si>
    <t xml:space="preserve">PENSIÓN ARROKA</t>
  </si>
  <si>
    <t xml:space="preserve">C/ LIZARRA-STELLA, 13</t>
  </si>
  <si>
    <t xml:space="preserve">843740017</t>
  </si>
  <si>
    <t xml:space="preserve">aliceandjonsansebastian@gmail.com</t>
  </si>
  <si>
    <t xml:space="preserve">pensionarroka.com</t>
  </si>
  <si>
    <t xml:space="preserve">HOTEL POMPAELO</t>
  </si>
  <si>
    <t xml:space="preserve">PLAZA CONSISTORIAL, 3</t>
  </si>
  <si>
    <t xml:space="preserve">848473137</t>
  </si>
  <si>
    <t xml:space="preserve">reservas@hotelpompaelo.com</t>
  </si>
  <si>
    <t xml:space="preserve">hotelpompaelo.com</t>
  </si>
  <si>
    <t xml:space="preserve">HOTELES MONTESITOS</t>
  </si>
  <si>
    <t xml:space="preserve">PAJARETE, s/n</t>
  </si>
  <si>
    <t xml:space="preserve">856023639</t>
  </si>
  <si>
    <t xml:space="preserve">info@huertadorotea.com</t>
  </si>
  <si>
    <t xml:space="preserve">huertadorotea.com</t>
  </si>
  <si>
    <t xml:space="preserve">OHTELS SAN ANTÓN</t>
  </si>
  <si>
    <t xml:space="preserve">C/ SAN ANTÓN, 74</t>
  </si>
  <si>
    <t xml:space="preserve">858880868</t>
  </si>
  <si>
    <t xml:space="preserve">ohtelssananton.es</t>
  </si>
  <si>
    <t xml:space="preserve">SUITOPÍA SOL Y MAR SUITES HOTEL</t>
  </si>
  <si>
    <t xml:space="preserve">AVENIDA EUROPA, 2</t>
  </si>
  <si>
    <t xml:space="preserve">865751111</t>
  </si>
  <si>
    <t xml:space="preserve">info@estimarhotels.com</t>
  </si>
  <si>
    <t xml:space="preserve">suitopiahotel.com</t>
  </si>
  <si>
    <t xml:space="preserve">HOTEL MOSSAIC LOS ALCÁZARES</t>
  </si>
  <si>
    <t xml:space="preserve">C/ LUISOS, 11 137</t>
  </si>
  <si>
    <t xml:space="preserve">868300558</t>
  </si>
  <si>
    <t xml:space="preserve">recepcion@atrio-del-mar.com</t>
  </si>
  <si>
    <t xml:space="preserve">atrio-del-mar.com</t>
  </si>
  <si>
    <t xml:space="preserve">HOTEL BASILICA</t>
  </si>
  <si>
    <t xml:space="preserve">CAN TRONCOSO, 3</t>
  </si>
  <si>
    <t xml:space="preserve">871535004</t>
  </si>
  <si>
    <t xml:space="preserve">stay@hotelbasilica.com</t>
  </si>
  <si>
    <t xml:space="preserve">hotelbasilica.com</t>
  </si>
  <si>
    <t xml:space="preserve">ART HOTEL PALMA</t>
  </si>
  <si>
    <t xml:space="preserve">COSTA SINTES, 6</t>
  </si>
  <si>
    <t xml:space="preserve">871600030</t>
  </si>
  <si>
    <t xml:space="preserve">info@artpalmahotel.com</t>
  </si>
  <si>
    <t xml:space="preserve">artpalmahotel.com</t>
  </si>
  <si>
    <t xml:space="preserve">HOTEL CONSULTING NETWORK</t>
  </si>
  <si>
    <t xml:space="preserve">URBANITZACIO SERPENTONA, 20 BAJO</t>
  </si>
  <si>
    <t xml:space="preserve">871907763</t>
  </si>
  <si>
    <t xml:space="preserve">info@hotel-menorca.com</t>
  </si>
  <si>
    <t xml:space="preserve">hotel-menorca.com</t>
  </si>
  <si>
    <t xml:space="preserve">AC HOTEL PALAU DE BELLAVISTA</t>
  </si>
  <si>
    <t xml:space="preserve">urh-hoteliers.com</t>
  </si>
  <si>
    <t xml:space="preserve">ALÀBRIGA</t>
  </si>
  <si>
    <t xml:space="preserve">CARRETERA SANT POL, 633</t>
  </si>
  <si>
    <t xml:space="preserve">872200600</t>
  </si>
  <si>
    <t xml:space="preserve">info@hotelalabriga.com</t>
  </si>
  <si>
    <t xml:space="preserve">hotelalabriga.com</t>
  </si>
  <si>
    <t xml:space="preserve">WELLAMAR</t>
  </si>
  <si>
    <t xml:space="preserve">CARRER JOAN MARAGALL, 28</t>
  </si>
  <si>
    <t xml:space="preserve">872212907</t>
  </si>
  <si>
    <t xml:space="preserve">hotelwellamar2023@gmail.com</t>
  </si>
  <si>
    <t xml:space="preserve">hotelwellamar.com</t>
  </si>
  <si>
    <t xml:space="preserve">RVHOTELS NIEVES MAR</t>
  </si>
  <si>
    <t xml:space="preserve">HG-001907</t>
  </si>
  <si>
    <t xml:space="preserve">PASSEIG MAR, 8</t>
  </si>
  <si>
    <t xml:space="preserve">872550450</t>
  </si>
  <si>
    <t xml:space="preserve">hotelnievesmar.es</t>
  </si>
  <si>
    <t xml:space="preserve">DIAGONAL PLAZA</t>
  </si>
  <si>
    <t xml:space="preserve">AVENIDA DIAGONAL PLAZA, 30 BAJO; EDIFICIO PC 20 PLAZA CENTER</t>
  </si>
  <si>
    <t xml:space="preserve">876269144</t>
  </si>
  <si>
    <t xml:space="preserve">hoteldiagonalplaza@h-santos.es</t>
  </si>
  <si>
    <t xml:space="preserve">diagonalplaza.com</t>
  </si>
  <si>
    <t xml:space="preserve">HOTEL DELICIAS</t>
  </si>
  <si>
    <t xml:space="preserve">C/ ANTONIO SANGENÍS, 13 111</t>
  </si>
  <si>
    <t xml:space="preserve">50010</t>
  </si>
  <si>
    <t xml:space="preserve">876280225</t>
  </si>
  <si>
    <t xml:space="preserve">hoteldeliciaszgz@gmail.com</t>
  </si>
  <si>
    <t xml:space="preserve">hoteldelicias.com</t>
  </si>
  <si>
    <t xml:space="preserve">THE ELEMENT</t>
  </si>
  <si>
    <t xml:space="preserve">HT-000880</t>
  </si>
  <si>
    <t xml:space="preserve">AVINGUDA DIPUTACIÓ s/n</t>
  </si>
  <si>
    <t xml:space="preserve">877449865</t>
  </si>
  <si>
    <t xml:space="preserve">reservas@hoteltheelement.com</t>
  </si>
  <si>
    <t xml:space="preserve">elementshotels.es</t>
  </si>
  <si>
    <t xml:space="preserve">HOTEL PRAIA DE QUENXE</t>
  </si>
  <si>
    <t xml:space="preserve">EDITOR FRANCISCO PORRÚA, 3 BAJO</t>
  </si>
  <si>
    <t xml:space="preserve">15130</t>
  </si>
  <si>
    <t xml:space="preserve">CORCUBIÓN</t>
  </si>
  <si>
    <t xml:space="preserve">881084053</t>
  </si>
  <si>
    <t xml:space="preserve">reservaspdq@gmail.com</t>
  </si>
  <si>
    <t xml:space="preserve">playadequenxe.com</t>
  </si>
  <si>
    <t xml:space="preserve">HOTEL FUERTE MARBELLA</t>
  </si>
  <si>
    <t xml:space="preserve">H/MA/00069</t>
  </si>
  <si>
    <t xml:space="preserve">C/ FUERTE, s/n</t>
  </si>
  <si>
    <t xml:space="preserve">900828210</t>
  </si>
  <si>
    <t xml:space="preserve">dpo@fuerte-group.com</t>
  </si>
  <si>
    <t xml:space="preserve">fuertehoteles.com</t>
  </si>
  <si>
    <t xml:space="preserve">COTURSA ROCAFORT</t>
  </si>
  <si>
    <t xml:space="preserve">ROCAFORT, 23-25</t>
  </si>
  <si>
    <t xml:space="preserve">902021506</t>
  </si>
  <si>
    <t xml:space="preserve">info@hotelrocafort.com</t>
  </si>
  <si>
    <t xml:space="preserve">cotursahotels.com</t>
  </si>
  <si>
    <t xml:space="preserve">VITA GRANADA</t>
  </si>
  <si>
    <t xml:space="preserve">AUTOVIA A-92, KILOMETRO 239 BAJO</t>
  </si>
  <si>
    <t xml:space="preserve">902027447</t>
  </si>
  <si>
    <t xml:space="preserve">info@vitahoteliers.com</t>
  </si>
  <si>
    <t xml:space="preserve">vitahoteliers.com</t>
  </si>
  <si>
    <t xml:space="preserve">EL AGUILA</t>
  </si>
  <si>
    <t xml:space="preserve">AUTOVIA ZARAGOZA-LOGROÑO (POLIGONO INSDUSTRIAL EL AGUILA), KILOMETRO 13 400</t>
  </si>
  <si>
    <t xml:space="preserve">902053026</t>
  </si>
  <si>
    <t xml:space="preserve">recepcion@hotelelaguila.com</t>
  </si>
  <si>
    <t xml:space="preserve">hotelelaguila.com</t>
  </si>
  <si>
    <t xml:space="preserve">BANHS DE TREDOS</t>
  </si>
  <si>
    <t xml:space="preserve">HVA-000687</t>
  </si>
  <si>
    <t xml:space="preserve">CARRETERA AIGUAMOIX, KILOMETRO 9 BAJO</t>
  </si>
  <si>
    <t xml:space="preserve">902056520</t>
  </si>
  <si>
    <t xml:space="preserve">banhsdetredos@banhsdetredos.com</t>
  </si>
  <si>
    <t xml:space="preserve">banhsdetredos.com</t>
  </si>
  <si>
    <t xml:space="preserve">TURQUESA PLAYA</t>
  </si>
  <si>
    <t xml:space="preserve">C/ ANTONIO RUIZ ÁLVAREZ, 7</t>
  </si>
  <si>
    <t xml:space="preserve">902099820</t>
  </si>
  <si>
    <t xml:space="preserve">alua@amresortseu.com</t>
  </si>
  <si>
    <t xml:space="preserve">hotelturquesa.com</t>
  </si>
  <si>
    <t xml:space="preserve">PERLA TENERIFE</t>
  </si>
  <si>
    <t xml:space="preserve">C/ ISLA DE LA GOMERA, 3</t>
  </si>
  <si>
    <t xml:space="preserve">info@conybarhotels.com</t>
  </si>
  <si>
    <t xml:space="preserve">conybarhotels.com</t>
  </si>
  <si>
    <t xml:space="preserve">ALBUFERA</t>
  </si>
  <si>
    <t xml:space="preserve">PLAZA ALQUERÍA DE LA CULLA, 1</t>
  </si>
  <si>
    <t xml:space="preserve">ALFAFAR</t>
  </si>
  <si>
    <t xml:space="preserve">902122888</t>
  </si>
  <si>
    <t xml:space="preserve">albufera@hotelalbufera.com</t>
  </si>
  <si>
    <t xml:space="preserve">albuferahotel.com</t>
  </si>
  <si>
    <t xml:space="preserve">MORASOL SUITES</t>
  </si>
  <si>
    <t xml:space="preserve">C/ JUAN DÍAZ RODRÍGUEZ, 12 BAJO; H 16; PARC-PUERTO BASE</t>
  </si>
  <si>
    <t xml:space="preserve">902123432</t>
  </si>
  <si>
    <t xml:space="preserve">reservas@morasolhoteles.es</t>
  </si>
  <si>
    <t xml:space="preserve">morasolhoteles.es</t>
  </si>
  <si>
    <t xml:space="preserve">JARDÍN TECINA</t>
  </si>
  <si>
    <t xml:space="preserve">C/ TECINA, s/n BAJO</t>
  </si>
  <si>
    <t xml:space="preserve">38811</t>
  </si>
  <si>
    <t xml:space="preserve">902222140</t>
  </si>
  <si>
    <t xml:space="preserve">tecina@fredolsen.es</t>
  </si>
  <si>
    <t xml:space="preserve">jardin-tecina.com</t>
  </si>
  <si>
    <t xml:space="preserve">HOTEL ALIXARES</t>
  </si>
  <si>
    <t xml:space="preserve">H/GR/01142</t>
  </si>
  <si>
    <t xml:space="preserve">PASEO SABICA, 40</t>
  </si>
  <si>
    <t xml:space="preserve">902225575</t>
  </si>
  <si>
    <t xml:space="preserve">alixares@hotelesporcel.com</t>
  </si>
  <si>
    <t xml:space="preserve">hotelesporcel.com</t>
  </si>
  <si>
    <t xml:space="preserve">202</t>
  </si>
  <si>
    <t xml:space="preserve">VILAMARI</t>
  </si>
  <si>
    <t xml:space="preserve">HB-004177</t>
  </si>
  <si>
    <t xml:space="preserve">CARRER VILAMARÍ, 34-36 BAJO; DUPLICADO 34-36</t>
  </si>
  <si>
    <t xml:space="preserve">902292293</t>
  </si>
  <si>
    <t xml:space="preserve">reservas@hotelvilamari.com</t>
  </si>
  <si>
    <t xml:space="preserve">hotelvilamari.com</t>
  </si>
  <si>
    <t xml:space="preserve">ABADES LOJA</t>
  </si>
  <si>
    <t xml:space="preserve">H/GR/01016</t>
  </si>
  <si>
    <t xml:space="preserve">AUTOVIA A-92, KILOMETRO 192</t>
  </si>
  <si>
    <t xml:space="preserve">18300</t>
  </si>
  <si>
    <t xml:space="preserve">reservas@abades.com</t>
  </si>
  <si>
    <t xml:space="preserve">abadeshoteles.com</t>
  </si>
  <si>
    <t xml:space="preserve">EL FUERTE DE GRAZALEMA</t>
  </si>
  <si>
    <t xml:space="preserve">CARRETERA GRAZALEMA-RONDA (A-372), KILOMETRO 53 BAJO (CASETA OBRAS)</t>
  </si>
  <si>
    <t xml:space="preserve">902343410</t>
  </si>
  <si>
    <t xml:space="preserve">HOTEL FUERTE CONIL COSTA-LUZ</t>
  </si>
  <si>
    <t xml:space="preserve">H/CA/01475</t>
  </si>
  <si>
    <t xml:space="preserve">PLAYA DE LA FONTANILLA, s/n BAJO</t>
  </si>
  <si>
    <t xml:space="preserve">AMIC GALA</t>
  </si>
  <si>
    <t xml:space="preserve">CARRER XABEC, 5</t>
  </si>
  <si>
    <t xml:space="preserve">gala@amic-hotels.com</t>
  </si>
  <si>
    <t xml:space="preserve">hotelamicgala.com</t>
  </si>
  <si>
    <t xml:space="preserve">VINCCI SOHO</t>
  </si>
  <si>
    <t xml:space="preserve">PRADO, 18 BAJO</t>
  </si>
  <si>
    <t xml:space="preserve">911414100</t>
  </si>
  <si>
    <t xml:space="preserve">reservas.soho@vinccihoteles.com</t>
  </si>
  <si>
    <t xml:space="preserve">vinccihoteles.com</t>
  </si>
  <si>
    <t xml:space="preserve">RH RAFAELHOTELES MADRID NORTE</t>
  </si>
  <si>
    <t xml:space="preserve">AVENIDA TRANSICION ESPAÑOLA (ANTES AVENIDA BARAJAS), 22 BAJO(CTRA DE BARAJAS)</t>
  </si>
  <si>
    <t xml:space="preserve">28108</t>
  </si>
  <si>
    <t xml:space="preserve">911842500</t>
  </si>
  <si>
    <t xml:space="preserve">calidad@rafaelhoteles.com</t>
  </si>
  <si>
    <t xml:space="preserve">rafaelhoteles.com</t>
  </si>
  <si>
    <t xml:space="preserve">NH COLLECTION MADRID SUECIA</t>
  </si>
  <si>
    <t xml:space="preserve">C/ MARQUÉS DE CASA RIERA, 4 BAJO LOCAL</t>
  </si>
  <si>
    <t xml:space="preserve">912000570</t>
  </si>
  <si>
    <t xml:space="preserve">nhcollectionsuecia@nh-hotels.com</t>
  </si>
  <si>
    <t xml:space="preserve">nh-collection.com</t>
  </si>
  <si>
    <t xml:space="preserve">FORUM ALCALÁ-RAFAEL HOTELES</t>
  </si>
  <si>
    <t xml:space="preserve">C/ BULGARIA, 2</t>
  </si>
  <si>
    <t xml:space="preserve">28802</t>
  </si>
  <si>
    <t xml:space="preserve">912918500</t>
  </si>
  <si>
    <t xml:space="preserve">forumalcala@rafaelhoteles.com</t>
  </si>
  <si>
    <t xml:space="preserve">RH RAFAELHOTELES VENTAS</t>
  </si>
  <si>
    <t xml:space="preserve">C/ ALCALÁ, 269 BAJO; EDIFICIO R.H.VENTAS</t>
  </si>
  <si>
    <t xml:space="preserve">913261620</t>
  </si>
  <si>
    <t xml:space="preserve">ventas@rafaelhoteles.com</t>
  </si>
  <si>
    <t xml:space="preserve">HUSA CHAMARTIN</t>
  </si>
  <si>
    <t xml:space="preserve">AGUSTÍN DE FOXÁ, s/n BAJO</t>
  </si>
  <si>
    <t xml:space="preserve">28036</t>
  </si>
  <si>
    <t xml:space="preserve">913344900</t>
  </si>
  <si>
    <t xml:space="preserve">chamartin@husa.es</t>
  </si>
  <si>
    <t xml:space="preserve">husachamartin.com</t>
  </si>
  <si>
    <t xml:space="preserve">VINCCI CENTRUM</t>
  </si>
  <si>
    <t xml:space="preserve">C/ CEDACEROS, 4 BAJO; COMYTEL COMUNICACION Y</t>
  </si>
  <si>
    <t xml:space="preserve">913604720</t>
  </si>
  <si>
    <t xml:space="preserve">centrum@vinccihoteles.com</t>
  </si>
  <si>
    <t xml:space="preserve">SAVINATA S.R.L.</t>
  </si>
  <si>
    <t xml:space="preserve">GOBELAS, 17 3</t>
  </si>
  <si>
    <t xml:space="preserve">913728653</t>
  </si>
  <si>
    <t xml:space="preserve">info@hotelsavinata.com</t>
  </si>
  <si>
    <t xml:space="preserve">hotelsavinata.com</t>
  </si>
  <si>
    <t xml:space="preserve">CONCORDY</t>
  </si>
  <si>
    <t xml:space="preserve">AVENIDA PADRE HUIDOBRO, KM 12, 000 BAJO</t>
  </si>
  <si>
    <t xml:space="preserve">913729901</t>
  </si>
  <si>
    <t xml:space="preserve">reservas@hotelconcordy.com</t>
  </si>
  <si>
    <t xml:space="preserve">hotelconcordy.com</t>
  </si>
  <si>
    <t xml:space="preserve">ILUNION PÍO XII</t>
  </si>
  <si>
    <t xml:space="preserve">AVENIDA PÍO XII, 77</t>
  </si>
  <si>
    <t xml:space="preserve">28016</t>
  </si>
  <si>
    <t xml:space="preserve">913876200</t>
  </si>
  <si>
    <t xml:space="preserve">reservaspio@ilunion.com</t>
  </si>
  <si>
    <t xml:space="preserve">ilunionpioxii.com</t>
  </si>
  <si>
    <t xml:space="preserve">VINCCI SOMA</t>
  </si>
  <si>
    <t xml:space="preserve">C/ GOYA, 79 BAJO; HOTEL</t>
  </si>
  <si>
    <t xml:space="preserve">914357545</t>
  </si>
  <si>
    <t xml:space="preserve">soma@vinccihoteles.com</t>
  </si>
  <si>
    <t xml:space="preserve">BEST WESTERN HOTEL TRAFALGAR</t>
  </si>
  <si>
    <t xml:space="preserve">PLAZA CHAMBERÍ, s/n s/n</t>
  </si>
  <si>
    <t xml:space="preserve">914456200</t>
  </si>
  <si>
    <t xml:space="preserve">reservas@hoteltrafalgar.com</t>
  </si>
  <si>
    <t xml:space="preserve">hoteltafalgar.com</t>
  </si>
  <si>
    <t xml:space="preserve">CASON DEL COSO</t>
  </si>
  <si>
    <t xml:space="preserve">FUENCARRAL, s/n</t>
  </si>
  <si>
    <t xml:space="preserve">914459475</t>
  </si>
  <si>
    <t xml:space="preserve">info@casonadelcoso.com</t>
  </si>
  <si>
    <t xml:space="preserve">casonadelcoso.com</t>
  </si>
  <si>
    <t xml:space="preserve">HOTELES VELADA</t>
  </si>
  <si>
    <t xml:space="preserve">AVENIDA REINA SOFÍA BAJO</t>
  </si>
  <si>
    <t xml:space="preserve">914466624</t>
  </si>
  <si>
    <t xml:space="preserve">hotelesvelada.com</t>
  </si>
  <si>
    <t xml:space="preserve">EXE PLAZA</t>
  </si>
  <si>
    <t xml:space="preserve">PASEO CASTELLANA, 191</t>
  </si>
  <si>
    <t xml:space="preserve">914531900</t>
  </si>
  <si>
    <t xml:space="preserve">reservas@exeplaza.com</t>
  </si>
  <si>
    <t xml:space="preserve">hotelexeplaza.com</t>
  </si>
  <si>
    <t xml:space="preserve">AC HOTEL AITANA</t>
  </si>
  <si>
    <t xml:space="preserve">PASEO CASTELLANA, 152 BAJO; HOTEL</t>
  </si>
  <si>
    <t xml:space="preserve">914584970</t>
  </si>
  <si>
    <t xml:space="preserve">aitana@ac-hotels.com</t>
  </si>
  <si>
    <t xml:space="preserve">achotelaitana.com</t>
  </si>
  <si>
    <t xml:space="preserve">ATOCHA</t>
  </si>
  <si>
    <t xml:space="preserve">MÉNDEZ ÁLVARO, 30</t>
  </si>
  <si>
    <t xml:space="preserve">914688100</t>
  </si>
  <si>
    <t xml:space="preserve">atocha@rafaelhoteles.com</t>
  </si>
  <si>
    <t xml:space="preserve">HOTEL DIANA PLUS</t>
  </si>
  <si>
    <t xml:space="preserve">CARRETERA VILLAVERDE A VALLECAS, KILOMETRO 3.5 BAJO</t>
  </si>
  <si>
    <t xml:space="preserve">28053</t>
  </si>
  <si>
    <t xml:space="preserve">hoteldianaplus.es</t>
  </si>
  <si>
    <t xml:space="preserve">LUSSO INFANTAS</t>
  </si>
  <si>
    <t xml:space="preserve">C/ LAS INFANTAS, 29</t>
  </si>
  <si>
    <t xml:space="preserve">915212828</t>
  </si>
  <si>
    <t xml:space="preserve">hotelinfantas@lussohoteles.com</t>
  </si>
  <si>
    <t xml:space="preserve">hotelinfantas.com</t>
  </si>
  <si>
    <t xml:space="preserve">MADRISOL</t>
  </si>
  <si>
    <t xml:space="preserve">C/ NÚÑEZ DE ARCE, 1 BAJO</t>
  </si>
  <si>
    <t xml:space="preserve">915216404</t>
  </si>
  <si>
    <t xml:space="preserve">reservas@hotelmadrisol.com</t>
  </si>
  <si>
    <t xml:space="preserve">hotelmadrisol.com</t>
  </si>
  <si>
    <t xml:space="preserve">VINCCI CAPITOL</t>
  </si>
  <si>
    <t xml:space="preserve">C/ GRAN VÍA, 41</t>
  </si>
  <si>
    <t xml:space="preserve">915218391</t>
  </si>
  <si>
    <t xml:space="preserve">capitol@vinccihoteles.com</t>
  </si>
  <si>
    <t xml:space="preserve">vinccicapitol.com</t>
  </si>
  <si>
    <t xml:space="preserve">HOTEL ATLANTICO MADRID</t>
  </si>
  <si>
    <t xml:space="preserve">GRAN VÍA, 38 1</t>
  </si>
  <si>
    <t xml:space="preserve">915226480</t>
  </si>
  <si>
    <t xml:space="preserve">reservas@hotelatlantico.es</t>
  </si>
  <si>
    <t xml:space="preserve">hotelatlantico.es</t>
  </si>
  <si>
    <t xml:space="preserve">HOTEL SENATOR ESPAÑA SPA</t>
  </si>
  <si>
    <t xml:space="preserve">C/ GRAN VÍA, 70 BAJO</t>
  </si>
  <si>
    <t xml:space="preserve">915228265</t>
  </si>
  <si>
    <t xml:space="preserve">reservas@hotelsenatorespana.com</t>
  </si>
  <si>
    <t xml:space="preserve">senatorespana.com</t>
  </si>
  <si>
    <t xml:space="preserve">AMAZONAS GIRLS CLUB</t>
  </si>
  <si>
    <t xml:space="preserve">MUÑOZ TORRERO, s/n</t>
  </si>
  <si>
    <t xml:space="preserve">915233466</t>
  </si>
  <si>
    <t xml:space="preserve">info@amazonasgirls.com</t>
  </si>
  <si>
    <t xml:space="preserve">amazonasgirls.com</t>
  </si>
  <si>
    <t xml:space="preserve">MEDIODÍA</t>
  </si>
  <si>
    <t xml:space="preserve">PLAZA EMPERADOR CARLOS V, 8 BAJO; GLORIETA ATOCHA</t>
  </si>
  <si>
    <t xml:space="preserve">915273060</t>
  </si>
  <si>
    <t xml:space="preserve">info@mediodiahotel.com</t>
  </si>
  <si>
    <t xml:space="preserve">mediodiahotel.com</t>
  </si>
  <si>
    <t xml:space="preserve">HOTEL MODERNO PUERTA DEL SOL</t>
  </si>
  <si>
    <t xml:space="preserve">ARENAL, 2 LOCAL FAX</t>
  </si>
  <si>
    <t xml:space="preserve">915310900</t>
  </si>
  <si>
    <t xml:space="preserve">info@hotel-moderno.com</t>
  </si>
  <si>
    <t xml:space="preserve">hotel-moderno.com</t>
  </si>
  <si>
    <t xml:space="preserve">MOTION GRAN VÍA</t>
  </si>
  <si>
    <t xml:space="preserve">MESONERO ROMANOS, 7</t>
  </si>
  <si>
    <t xml:space="preserve">915313389</t>
  </si>
  <si>
    <t xml:space="preserve">info@motionhostels.com</t>
  </si>
  <si>
    <t xml:space="preserve">motionhostels.com</t>
  </si>
  <si>
    <t xml:space="preserve">HOTEL CLARIDGE</t>
  </si>
  <si>
    <t xml:space="preserve">PLAZA CONDE DE CASAL, 6</t>
  </si>
  <si>
    <t xml:space="preserve">28007</t>
  </si>
  <si>
    <t xml:space="preserve">915519400</t>
  </si>
  <si>
    <t xml:space="preserve">reservas@hotelclaridge.com</t>
  </si>
  <si>
    <t xml:space="preserve">hotelclaridge.com</t>
  </si>
  <si>
    <t xml:space="preserve">VP EL MADROÑO</t>
  </si>
  <si>
    <t xml:space="preserve">C/ GENERAL DÍAZ PORLIER, 101 BAJO; LOCAL</t>
  </si>
  <si>
    <t xml:space="preserve">915625292</t>
  </si>
  <si>
    <t xml:space="preserve">md@vphoteles.com</t>
  </si>
  <si>
    <t xml:space="preserve">madrono-hotel.com</t>
  </si>
  <si>
    <t xml:space="preserve">MELIA CASTILLA</t>
  </si>
  <si>
    <t xml:space="preserve">C/ AVIADOR ZORITA, 8</t>
  </si>
  <si>
    <t xml:space="preserve">915675000</t>
  </si>
  <si>
    <t xml:space="preserve">melia.castilla@melia.com</t>
  </si>
  <si>
    <t xml:space="preserve">meliacastilla.com</t>
  </si>
  <si>
    <t xml:space="preserve">904</t>
  </si>
  <si>
    <t xml:space="preserve">SUNOTEL AMARAL</t>
  </si>
  <si>
    <t xml:space="preserve">C/ JULIÁN BESTEIRO, 37</t>
  </si>
  <si>
    <t xml:space="preserve">info@sunotelamaral.com</t>
  </si>
  <si>
    <t xml:space="preserve">RH RAFAELHOTELES ORENSE</t>
  </si>
  <si>
    <t xml:space="preserve">PEDRO TEIXEIRA, 5 BAJO</t>
  </si>
  <si>
    <t xml:space="preserve">915971568</t>
  </si>
  <si>
    <t xml:space="preserve">GOLDEN 21</t>
  </si>
  <si>
    <t xml:space="preserve">C/ ALBASANZ, 45</t>
  </si>
  <si>
    <t xml:space="preserve">915996942</t>
  </si>
  <si>
    <t xml:space="preserve">hotelgolden21@gmail.com</t>
  </si>
  <si>
    <t xml:space="preserve">hotelgolden21.com</t>
  </si>
  <si>
    <t xml:space="preserve">ANTARES HOTELS</t>
  </si>
  <si>
    <t xml:space="preserve">ARROYOFRESNO, 17</t>
  </si>
  <si>
    <t xml:space="preserve">28035</t>
  </si>
  <si>
    <t xml:space="preserve">916217214</t>
  </si>
  <si>
    <t xml:space="preserve">info@antareshotels.com</t>
  </si>
  <si>
    <t xml:space="preserve">ELEGANCE</t>
  </si>
  <si>
    <t xml:space="preserve">AVENIDA ADA LOVELACE (POLIGONO INSDUSTRIAL CARPETANIA), 23 BAJO; HOTEL AMURA</t>
  </si>
  <si>
    <t xml:space="preserve">916447620</t>
  </si>
  <si>
    <t xml:space="preserve">miramar@elegancehotels.es</t>
  </si>
  <si>
    <t xml:space="preserve">elegancehotels.es</t>
  </si>
  <si>
    <t xml:space="preserve">HOTEL PRADERÓN</t>
  </si>
  <si>
    <t xml:space="preserve">C/ ISLA DE LA PALMA (ZADE SAN SEBASTIÁN DE LOS REYES), 8</t>
  </si>
  <si>
    <t xml:space="preserve">916528622</t>
  </si>
  <si>
    <t xml:space="preserve">contacto@hotelpraderon.com</t>
  </si>
  <si>
    <t xml:space="preserve">hotelpraderon.com</t>
  </si>
  <si>
    <t xml:space="preserve">AVANT TORREJON</t>
  </si>
  <si>
    <t xml:space="preserve">C/ ESTACIONES (POLIGONO INSDUSTRIAL LAS MONJAS), 20 AVENIDA DE LAS ESTACIONES</t>
  </si>
  <si>
    <t xml:space="preserve">916556464</t>
  </si>
  <si>
    <t xml:space="preserve">reserva@hotelesporcel.com</t>
  </si>
  <si>
    <t xml:space="preserve">AVANT AEROPUERTO</t>
  </si>
  <si>
    <t xml:space="preserve">C/ ESTACIONES (POLIGONO INSDUSTRIAL LAS MONJAS), 20 BAJO; LOCAL POLIGONO INSDUSTRIAL</t>
  </si>
  <si>
    <t xml:space="preserve">reservas@hotelesporcel.com</t>
  </si>
  <si>
    <t xml:space="preserve">HOSTAL BELLVER</t>
  </si>
  <si>
    <t xml:space="preserve">C/ POETA JOSÉ HIERRO, 3</t>
  </si>
  <si>
    <t xml:space="preserve">916913072</t>
  </si>
  <si>
    <t xml:space="preserve">info@hostalbellver.com</t>
  </si>
  <si>
    <t xml:space="preserve">INDIANA</t>
  </si>
  <si>
    <t xml:space="preserve">C/ CASTILLA, 8 BAJO</t>
  </si>
  <si>
    <t xml:space="preserve">916926253</t>
  </si>
  <si>
    <t xml:space="preserve">reservas@hotelindiana.es</t>
  </si>
  <si>
    <t xml:space="preserve">hotel-indiana.com</t>
  </si>
  <si>
    <t xml:space="preserve">ROOM MATE LAURA</t>
  </si>
  <si>
    <t xml:space="preserve">TRAVESIA TRUJILLOS, 3 BAJO; OBRA</t>
  </si>
  <si>
    <t xml:space="preserve">917011670</t>
  </si>
  <si>
    <t xml:space="preserve">info@roommatelaura.com</t>
  </si>
  <si>
    <t xml:space="preserve">PULLMAN MADRID AIRPORT &amp; FERIA</t>
  </si>
  <si>
    <t xml:space="preserve">AVENIDA CAPITAL DE ESPAÑA, MADRID (CAMPO NACIONES)., 10 BAJO; BAJA</t>
  </si>
  <si>
    <t xml:space="preserve">917210070</t>
  </si>
  <si>
    <t xml:space="preserve">h1606@accor.com</t>
  </si>
  <si>
    <t xml:space="preserve">pullmanhotels.com</t>
  </si>
  <si>
    <t xml:space="preserve">THE FIRST ONE BOUTIQUE HOTEL</t>
  </si>
  <si>
    <t xml:space="preserve">C/ PRECIADOS, 44</t>
  </si>
  <si>
    <t xml:space="preserve">918058989</t>
  </si>
  <si>
    <t xml:space="preserve">reservas@firstonehotel.com</t>
  </si>
  <si>
    <t xml:space="preserve">firstonehotel.com</t>
  </si>
  <si>
    <t xml:space="preserve">C/ GENERAL MARTITEGUI, 21 BAJO(HOTEL)</t>
  </si>
  <si>
    <t xml:space="preserve">28342</t>
  </si>
  <si>
    <t xml:space="preserve">918084254</t>
  </si>
  <si>
    <t xml:space="preserve">info@valdemoro.com</t>
  </si>
  <si>
    <t xml:space="preserve">hotelvaldemoro.es</t>
  </si>
  <si>
    <t xml:space="preserve">CARRIBA</t>
  </si>
  <si>
    <t xml:space="preserve">AVENIDA BARCELONA, 84 BAJO; HOTEL LABRADOR</t>
  </si>
  <si>
    <t xml:space="preserve">28600</t>
  </si>
  <si>
    <t xml:space="preserve">NAVALCARNERO</t>
  </si>
  <si>
    <t xml:space="preserve">918132436</t>
  </si>
  <si>
    <t xml:space="preserve">recepcion.hotellabrador@gmail.com</t>
  </si>
  <si>
    <t xml:space="preserve">hotellabrador.com</t>
  </si>
  <si>
    <t xml:space="preserve">GRAN HOTEL LABRADOR</t>
  </si>
  <si>
    <t xml:space="preserve">CARRETERA N-V (MADRID-EXTREMADURA), SALIDA 36 CARRETERA EXTREMADURA 36</t>
  </si>
  <si>
    <t xml:space="preserve">918139420</t>
  </si>
  <si>
    <t xml:space="preserve">ALL IN ARANJUEZ</t>
  </si>
  <si>
    <t xml:space="preserve">C/ CAPITÁN ANGOSTO GÓMEZ CASTRILLÓN, 147</t>
  </si>
  <si>
    <t xml:space="preserve">918316239</t>
  </si>
  <si>
    <t xml:space="preserve">info@allinaranjuez.com</t>
  </si>
  <si>
    <t xml:space="preserve">HOTEL GUADALIX</t>
  </si>
  <si>
    <t xml:space="preserve">AUTOVIA A-1, 32</t>
  </si>
  <si>
    <t xml:space="preserve">28750</t>
  </si>
  <si>
    <t xml:space="preserve">SAN AGUSTÍN DEL GUADALIX</t>
  </si>
  <si>
    <t xml:space="preserve">918435010</t>
  </si>
  <si>
    <t xml:space="preserve">info@hotelguadalix.com</t>
  </si>
  <si>
    <t xml:space="preserve">PRADO REAL</t>
  </si>
  <si>
    <t xml:space="preserve">PRADO-REAL, 15 BAJO</t>
  </si>
  <si>
    <t xml:space="preserve">918478698</t>
  </si>
  <si>
    <t xml:space="preserve">reservashotelpradoreal@gmail.com</t>
  </si>
  <si>
    <t xml:space="preserve">hotelpradoreal.es</t>
  </si>
  <si>
    <t xml:space="preserve">SIERRA ORIENTE</t>
  </si>
  <si>
    <t xml:space="preserve">C/ PRADO DE LA VENTA, 23 BAJO</t>
  </si>
  <si>
    <t xml:space="preserve">28480</t>
  </si>
  <si>
    <t xml:space="preserve">918541454</t>
  </si>
  <si>
    <t xml:space="preserve">info@sierraoriente.com</t>
  </si>
  <si>
    <t xml:space="preserve">LAS POSTAS</t>
  </si>
  <si>
    <t xml:space="preserve">CARRETERA M-601, KILOMETRO 10, 200</t>
  </si>
  <si>
    <t xml:space="preserve">918560250</t>
  </si>
  <si>
    <t xml:space="preserve">recepcion@hotelaspostas.com</t>
  </si>
  <si>
    <t xml:space="preserve">hotelaspostas.com</t>
  </si>
  <si>
    <t xml:space="preserve">HOTEL EL ESTANCO</t>
  </si>
  <si>
    <t xml:space="preserve">PLAZA CAÑO, 3</t>
  </si>
  <si>
    <t xml:space="preserve">918634083</t>
  </si>
  <si>
    <t xml:space="preserve">elestancocyl@gmail.com</t>
  </si>
  <si>
    <t xml:space="preserve">elestancohotel.es</t>
  </si>
  <si>
    <t xml:space="preserve">HOTEL MERCEDES</t>
  </si>
  <si>
    <t xml:space="preserve">CARRETERA MADRID, 15 BAJO</t>
  </si>
  <si>
    <t xml:space="preserve">918922014</t>
  </si>
  <si>
    <t xml:space="preserve">reservas@hotelmercedes.org</t>
  </si>
  <si>
    <t xml:space="preserve">hotelmercedes.org</t>
  </si>
  <si>
    <t xml:space="preserve">NUEVO CHINCHON</t>
  </si>
  <si>
    <t xml:space="preserve">DOÑA FRANCISCA Y DON FRANCISCO FAUSTO, 45 BAJO</t>
  </si>
  <si>
    <t xml:space="preserve">918940544</t>
  </si>
  <si>
    <t xml:space="preserve">info@nuevochinchon.com</t>
  </si>
  <si>
    <t xml:space="preserve">CLUB DEPORTIVO TRAFALGAR POLO</t>
  </si>
  <si>
    <t xml:space="preserve">H/CA/00633</t>
  </si>
  <si>
    <t xml:space="preserve">LUGAR MANGUETA, s/n</t>
  </si>
  <si>
    <t xml:space="preserve">11159</t>
  </si>
  <si>
    <t xml:space="preserve">919018378</t>
  </si>
  <si>
    <t xml:space="preserve">reservas@trafalgarpolo.com</t>
  </si>
  <si>
    <t xml:space="preserve">trafalgarpolo.com</t>
  </si>
  <si>
    <t xml:space="preserve">PLAZA CATEDRAL, 10 BAJO; OFICINA DE TURISMO JCY</t>
  </si>
  <si>
    <t xml:space="preserve">920255100</t>
  </si>
  <si>
    <t xml:space="preserve">veladahoteles.com</t>
  </si>
  <si>
    <t xml:space="preserve">EL ENCANTO Y GASTRO ESPACIO</t>
  </si>
  <si>
    <t xml:space="preserve">TOMÁS LUIS DE VICTORIA, 7</t>
  </si>
  <si>
    <t xml:space="preserve">920337805</t>
  </si>
  <si>
    <t xml:space="preserve">info@hotelelencanto.es</t>
  </si>
  <si>
    <t xml:space="preserve">hotelelencanto.es</t>
  </si>
  <si>
    <t xml:space="preserve">EL RASTRO HOTEL</t>
  </si>
  <si>
    <t xml:space="preserve">CEPEDAS, s/n BAJO</t>
  </si>
  <si>
    <t xml:space="preserve">920352225</t>
  </si>
  <si>
    <t xml:space="preserve">info@elrastroavila.com</t>
  </si>
  <si>
    <t xml:space="preserve">elrastroavila.com</t>
  </si>
  <si>
    <t xml:space="preserve">HOTEL VETTONIA</t>
  </si>
  <si>
    <t xml:space="preserve">920353341</t>
  </si>
  <si>
    <t xml:space="preserve">marianoser.galan@yahoo.es</t>
  </si>
  <si>
    <t xml:space="preserve">hotelvettonia.com</t>
  </si>
  <si>
    <t xml:space="preserve">LOS MOLINILLOS</t>
  </si>
  <si>
    <t xml:space="preserve">CARRETERA MOMBELTRÁN, 23 BAJO</t>
  </si>
  <si>
    <t xml:space="preserve">05416</t>
  </si>
  <si>
    <t xml:space="preserve">EL ARENAL</t>
  </si>
  <si>
    <t xml:space="preserve">920375209</t>
  </si>
  <si>
    <t xml:space="preserve">info@losmolinillos.com</t>
  </si>
  <si>
    <t xml:space="preserve">CARRETERA CORUÑA (N-VI), KILOMETRO . 66</t>
  </si>
  <si>
    <t xml:space="preserve">921183232</t>
  </si>
  <si>
    <t xml:space="preserve">recepcion@hotelelespinar.es</t>
  </si>
  <si>
    <t xml:space="preserve">hotelelespinar.es</t>
  </si>
  <si>
    <t xml:space="preserve">FINCA EL RANCHO</t>
  </si>
  <si>
    <t xml:space="preserve">PLAZA MEDIODÍA, s/n</t>
  </si>
  <si>
    <t xml:space="preserve">cgiraldez@fincaelrancho.com</t>
  </si>
  <si>
    <t xml:space="preserve">fincaelrancho.com</t>
  </si>
  <si>
    <t xml:space="preserve">PLAZA MARQUÉS DE LOZOYA, 3</t>
  </si>
  <si>
    <t xml:space="preserve">HOTEL LOS ARCOS</t>
  </si>
  <si>
    <t xml:space="preserve">PASEO EZEQUIEL GONZÁLEZ, 26 BAJO; RED CORP RTVE A MPLS</t>
  </si>
  <si>
    <t xml:space="preserve">921437462</t>
  </si>
  <si>
    <t xml:space="preserve">reservas@hotellosarcos.com</t>
  </si>
  <si>
    <t xml:space="preserve">hotellosarcos.com</t>
  </si>
  <si>
    <t xml:space="preserve">HOTEL DON FELIPE</t>
  </si>
  <si>
    <t xml:space="preserve">C/ DAOIZ, s/n s/n</t>
  </si>
  <si>
    <t xml:space="preserve">921466095</t>
  </si>
  <si>
    <t xml:space="preserve">reservas@hoteldonfelipe.es</t>
  </si>
  <si>
    <t xml:space="preserve">hoteldonfelipe.es</t>
  </si>
  <si>
    <t xml:space="preserve">HOTEL SPA LA CASA MUDEJAR</t>
  </si>
  <si>
    <t xml:space="preserve">C/ ISABEL LA CATÓLICA, 8</t>
  </si>
  <si>
    <t xml:space="preserve">921466250</t>
  </si>
  <si>
    <t xml:space="preserve">info@lacasamudejar.com</t>
  </si>
  <si>
    <t xml:space="preserve">lacasamudejar.com</t>
  </si>
  <si>
    <t xml:space="preserve">HOTEL RURAL CAPITULO TRECE</t>
  </si>
  <si>
    <t xml:space="preserve">SAN MIGUEL, 18 BAJO</t>
  </si>
  <si>
    <t xml:space="preserve">40554</t>
  </si>
  <si>
    <t xml:space="preserve">MADERUELO</t>
  </si>
  <si>
    <t xml:space="preserve">921556395</t>
  </si>
  <si>
    <t xml:space="preserve">reservas@capitulotrece.com</t>
  </si>
  <si>
    <t xml:space="preserve">capitulotrece.com</t>
  </si>
  <si>
    <t xml:space="preserve">VINCCI SELECCIÓN BUENAVISTA GOLF &amp; SPA</t>
  </si>
  <si>
    <t xml:space="preserve">C/ LA FINCA, s/n</t>
  </si>
  <si>
    <t xml:space="preserve">922061700</t>
  </si>
  <si>
    <t xml:space="preserve">buenavista@vinccihoteles.com</t>
  </si>
  <si>
    <t xml:space="preserve">ADONIS HOTEL PLAZA</t>
  </si>
  <si>
    <t xml:space="preserve">PLAZA CANDELARIA, 10 BAJO</t>
  </si>
  <si>
    <t xml:space="preserve">922272453</t>
  </si>
  <si>
    <t xml:space="preserve">hotelplaza@adonisresorts.com</t>
  </si>
  <si>
    <t xml:space="preserve">adonisresorts.com</t>
  </si>
  <si>
    <t xml:space="preserve">CERCO TENERIFE</t>
  </si>
  <si>
    <t xml:space="preserve">C/ CRUZ DE LOS MARTILLOS, 62 BAJO; PUEBLO CHICO</t>
  </si>
  <si>
    <t xml:space="preserve">38312</t>
  </si>
  <si>
    <t xml:space="preserve">922322545</t>
  </si>
  <si>
    <t xml:space="preserve">info@cercotenerife.com</t>
  </si>
  <si>
    <t xml:space="preserve">BONANZA PALACE</t>
  </si>
  <si>
    <t xml:space="preserve">C/ ACEVIÑO, 8 BAJO(HOTEL INTERPALACE)</t>
  </si>
  <si>
    <t xml:space="preserve">922371201</t>
  </si>
  <si>
    <t xml:space="preserve">info@bonanzapalace.com</t>
  </si>
  <si>
    <t xml:space="preserve">HOTEL TROVADOR</t>
  </si>
  <si>
    <t xml:space="preserve">PUERTO VIEJO, 40</t>
  </si>
  <si>
    <t xml:space="preserve">922373882</t>
  </si>
  <si>
    <t xml:space="preserve">info@hoteltrovador.com</t>
  </si>
  <si>
    <t xml:space="preserve">HOTELS &amp; RESORTS BLUE SEA</t>
  </si>
  <si>
    <t xml:space="preserve">C/ ACEVIÑO, 13 BAJO; HOTEL INTERPALACE</t>
  </si>
  <si>
    <t xml:space="preserve">922374151</t>
  </si>
  <si>
    <t xml:space="preserve">info@blueseahotels.es</t>
  </si>
  <si>
    <t xml:space="preserve">blueseahotels.com</t>
  </si>
  <si>
    <t xml:space="preserve">C/ ACEVIÑO, 8 BAJO; DETRAS HOTEL BONANZA</t>
  </si>
  <si>
    <t xml:space="preserve">922374500</t>
  </si>
  <si>
    <t xml:space="preserve">HOTEL MARQUESA</t>
  </si>
  <si>
    <t xml:space="preserve">C/ QUINTANA, 11 13 HOTEL MARQUESA</t>
  </si>
  <si>
    <t xml:space="preserve">922380636</t>
  </si>
  <si>
    <t xml:space="preserve">reservas@hotelmarquesa.com</t>
  </si>
  <si>
    <t xml:space="preserve">hotelmarquesa.com</t>
  </si>
  <si>
    <t xml:space="preserve">PUERTO RESORT BY BLUE SEA</t>
  </si>
  <si>
    <t xml:space="preserve">C/ ACEVIÑO, 10</t>
  </si>
  <si>
    <t xml:space="preserve">922381200</t>
  </si>
  <si>
    <t xml:space="preserve">HOTEL BOTANICO &amp; THE ORIENTAL SPA GARDEN</t>
  </si>
  <si>
    <t xml:space="preserve">AVENIDA RICHARD YEOWARD, 1</t>
  </si>
  <si>
    <t xml:space="preserve">922381400</t>
  </si>
  <si>
    <t xml:space="preserve">info@hotelbotanico.com</t>
  </si>
  <si>
    <t xml:space="preserve">hotelbotanico.com</t>
  </si>
  <si>
    <t xml:space="preserve">VALLEMAR</t>
  </si>
  <si>
    <t xml:space="preserve">AVENIDA COLÓN, 4 BAJO; HOTEL VALLEMAR</t>
  </si>
  <si>
    <t xml:space="preserve">922384800</t>
  </si>
  <si>
    <t xml:space="preserve">info@hotelvallemar.com</t>
  </si>
  <si>
    <t xml:space="preserve">hotelvallemar.com</t>
  </si>
  <si>
    <t xml:space="preserve">BLUE SEA COSTA JARDÍN &amp; SPA</t>
  </si>
  <si>
    <t xml:space="preserve">C/ GUERRERO, 14</t>
  </si>
  <si>
    <t xml:space="preserve">922385151</t>
  </si>
  <si>
    <t xml:space="preserve">hotelcostajardinspa@blueseahotels.es</t>
  </si>
  <si>
    <t xml:space="preserve">SAN TELMO</t>
  </si>
  <si>
    <t xml:space="preserve">C/ SAN TELMO, 5</t>
  </si>
  <si>
    <t xml:space="preserve">922415385</t>
  </si>
  <si>
    <t xml:space="preserve">info@hotel-santelmo.com</t>
  </si>
  <si>
    <t xml:space="preserve">hotel-santelmo.es</t>
  </si>
  <si>
    <t xml:space="preserve">I.G.S. INGENIEROS</t>
  </si>
  <si>
    <t xml:space="preserve">COSTA Y GRIJALBA, 33 BAJO</t>
  </si>
  <si>
    <t xml:space="preserve">922534420</t>
  </si>
  <si>
    <t xml:space="preserve">info@igsingenieros.com</t>
  </si>
  <si>
    <t xml:space="preserve">ALTALAY 7</t>
  </si>
  <si>
    <t xml:space="preserve">CAMINO REALEJO, s/n BAJO(HOTEL VALLE MAR)</t>
  </si>
  <si>
    <t xml:space="preserve">38270</t>
  </si>
  <si>
    <t xml:space="preserve">922540987</t>
  </si>
  <si>
    <t xml:space="preserve">APARTMENT FAIRWAYS CLUB</t>
  </si>
  <si>
    <t xml:space="preserve">AVENIDA MARÍA DE LOS ANGELES ASCANIO CULLEN, 26</t>
  </si>
  <si>
    <t xml:space="preserve">922708152</t>
  </si>
  <si>
    <t xml:space="preserve">reception@fairways-club.com</t>
  </si>
  <si>
    <t xml:space="preserve">fairways-club.com</t>
  </si>
  <si>
    <t xml:space="preserve">COLON GUANAHANI</t>
  </si>
  <si>
    <t xml:space="preserve">AVENIDA BRUSELAS, s/n</t>
  </si>
  <si>
    <t xml:space="preserve">922712046</t>
  </si>
  <si>
    <t xml:space="preserve">guanahani@adrianhoteles.com</t>
  </si>
  <si>
    <t xml:space="preserve">adrianhoteles.com</t>
  </si>
  <si>
    <t xml:space="preserve">VILLAS FAÑABÉ &amp; BAHÍA SUITES</t>
  </si>
  <si>
    <t xml:space="preserve">AVENIDA BRUSELAS, 5-7 PARCELA 1</t>
  </si>
  <si>
    <t xml:space="preserve">922712510</t>
  </si>
  <si>
    <t xml:space="preserve">centralreservas@adonisresorts.com</t>
  </si>
  <si>
    <t xml:space="preserve">ADONIS RESORTS CASTALIA - LOS BREZOS</t>
  </si>
  <si>
    <t xml:space="preserve">AVENIDA BRUSELAS, 5-7</t>
  </si>
  <si>
    <t xml:space="preserve">922713090</t>
  </si>
  <si>
    <t xml:space="preserve">HOVIMA COSTA ADEJE</t>
  </si>
  <si>
    <t xml:space="preserve">AVENIDA ERNESTO SARTI, 8 BAJO</t>
  </si>
  <si>
    <t xml:space="preserve">922714710</t>
  </si>
  <si>
    <t xml:space="preserve">hovima-hotels.com</t>
  </si>
  <si>
    <t xml:space="preserve">VINCCI TENERIFE GOLF</t>
  </si>
  <si>
    <t xml:space="preserve">URBANIZACIÓN GOLF DEL SUR, s/n BAJO(CASETA OBRA-HOTEL )</t>
  </si>
  <si>
    <t xml:space="preserve">922717337</t>
  </si>
  <si>
    <t xml:space="preserve">tenerifegolf@vinccihoteles.com</t>
  </si>
  <si>
    <t xml:space="preserve">VINCCI LA PLANTACIÓN DEL SUR</t>
  </si>
  <si>
    <t xml:space="preserve">C/ ROQUE NUBLO, 1 BAJO; CASETA OBRA</t>
  </si>
  <si>
    <t xml:space="preserve">922717773</t>
  </si>
  <si>
    <t xml:space="preserve">laplantacion@vinccihoteles.com</t>
  </si>
  <si>
    <t xml:space="preserve">FIESTA HOTEL OASIS PARAISO</t>
  </si>
  <si>
    <t xml:space="preserve">AVENIDA ADEJE 300, 10 BAJO; H.OASIS PARAISO</t>
  </si>
  <si>
    <t xml:space="preserve">922723625</t>
  </si>
  <si>
    <t xml:space="preserve">fiesta-hotels.com</t>
  </si>
  <si>
    <t xml:space="preserve">571</t>
  </si>
  <si>
    <t xml:space="preserve">BLUE SEA CALLAO GARDEN</t>
  </si>
  <si>
    <t xml:space="preserve">AVENIDA JABLE, 39 BAJO</t>
  </si>
  <si>
    <t xml:space="preserve">922740134</t>
  </si>
  <si>
    <t xml:space="preserve">reservacallaogardens@blueseahotels.es</t>
  </si>
  <si>
    <t xml:space="preserve">FIESTA HOTEL PARAISO FLORAL</t>
  </si>
  <si>
    <t xml:space="preserve">922740726</t>
  </si>
  <si>
    <t xml:space="preserve">SPRING ARONA GRAN</t>
  </si>
  <si>
    <t xml:space="preserve">AVENIDA JUAN CARLOS I, 38 BAJO; GRAN HOTEL ARONA</t>
  </si>
  <si>
    <t xml:space="preserve">922750678</t>
  </si>
  <si>
    <t xml:space="preserve">arona@springhoteles.com</t>
  </si>
  <si>
    <t xml:space="preserve">springhoteles.com</t>
  </si>
  <si>
    <t xml:space="preserve">391</t>
  </si>
  <si>
    <t xml:space="preserve">EUROPE VILLA CORTES</t>
  </si>
  <si>
    <t xml:space="preserve">AVENIDA RAFAEL PUIG LLUVINA, 38</t>
  </si>
  <si>
    <t xml:space="preserve">922757197</t>
  </si>
  <si>
    <t xml:space="preserve">reservations-evc@europe-hotels.org</t>
  </si>
  <si>
    <t xml:space="preserve">europe-hotels.org</t>
  </si>
  <si>
    <t xml:space="preserve">EUROPE VILLA CORTÉS</t>
  </si>
  <si>
    <t xml:space="preserve">922757700</t>
  </si>
  <si>
    <t xml:space="preserve">PARK CLUB EUROPE</t>
  </si>
  <si>
    <t xml:space="preserve">AVENIDA RAFAEL PUIG LLUVINA, 23 BAJO; LO.HOTEL LAS PALMERAS</t>
  </si>
  <si>
    <t xml:space="preserve">reservations-pce@europe-hotels.org</t>
  </si>
  <si>
    <t xml:space="preserve">241</t>
  </si>
  <si>
    <t xml:space="preserve">PALIA DON PEDRO</t>
  </si>
  <si>
    <t xml:space="preserve">C/ HÉRCULES, 3 BAJO; RESTAURANT PARQUE D.JOSE</t>
  </si>
  <si>
    <t xml:space="preserve">922783192</t>
  </si>
  <si>
    <t xml:space="preserve">info@paliadonpedro.com</t>
  </si>
  <si>
    <t xml:space="preserve">HOTEL VULCANO</t>
  </si>
  <si>
    <t xml:space="preserve">AVENIDA ANTONIO DOMÍNGUEZ, 8 BAJO; HOTEL VULCANO</t>
  </si>
  <si>
    <t xml:space="preserve">922787748</t>
  </si>
  <si>
    <t xml:space="preserve">371</t>
  </si>
  <si>
    <t xml:space="preserve">HOTEL ANDREA´S</t>
  </si>
  <si>
    <t xml:space="preserve">C/ VALLE MENENDEZ, 1 BAJO; ASCENSOR</t>
  </si>
  <si>
    <t xml:space="preserve">922790012</t>
  </si>
  <si>
    <t xml:space="preserve">hotelandreas@hotelesreveron.com</t>
  </si>
  <si>
    <t xml:space="preserve">hotel-andreas.com</t>
  </si>
  <si>
    <t xml:space="preserve">SPRING HOTEL BITÁCORA</t>
  </si>
  <si>
    <t xml:space="preserve">C/ CALIFORNIA, 1</t>
  </si>
  <si>
    <t xml:space="preserve">922791540</t>
  </si>
  <si>
    <t xml:space="preserve">info@springhotelbitácora.com</t>
  </si>
  <si>
    <t xml:space="preserve">hotelbitacora.com</t>
  </si>
  <si>
    <t xml:space="preserve">314</t>
  </si>
  <si>
    <t xml:space="preserve">HOVIMA PANORAMA</t>
  </si>
  <si>
    <t xml:space="preserve">C/ GRAN BRETAÑA, 8 BAJO; APARTAMENTO PANORAMA</t>
  </si>
  <si>
    <t xml:space="preserve">922791611</t>
  </si>
  <si>
    <t xml:space="preserve">panorama@hovima-hotels.com</t>
  </si>
  <si>
    <t xml:space="preserve">SANTA MARIA</t>
  </si>
  <si>
    <t xml:space="preserve">AVENIDA ERNESTO SARTI, s/n BAJO; RECEPCION-H.SANTA Mª</t>
  </si>
  <si>
    <t xml:space="preserve">922797661</t>
  </si>
  <si>
    <t xml:space="preserve">arm@hovima.com</t>
  </si>
  <si>
    <t xml:space="preserve">HOVIMA LA PINTA</t>
  </si>
  <si>
    <t xml:space="preserve">AVENIDA ESPAÑA, 5</t>
  </si>
  <si>
    <t xml:space="preserve">lapinta@hovima-hotels.com</t>
  </si>
  <si>
    <t xml:space="preserve">HOVIMA JARDIN CALETA</t>
  </si>
  <si>
    <t xml:space="preserve">AVENIDA GAVIOTAS, 32 BAJO; EDIFICIO JARDIN CALETA</t>
  </si>
  <si>
    <t xml:space="preserve">922797677</t>
  </si>
  <si>
    <t xml:space="preserve">jardincaleta@hovima-hotels.com</t>
  </si>
  <si>
    <t xml:space="preserve">ABAMA TERRACES</t>
  </si>
  <si>
    <t xml:space="preserve">CARRETERA TF-47, KILOMETRO 8, 9</t>
  </si>
  <si>
    <t xml:space="preserve">922839157</t>
  </si>
  <si>
    <t xml:space="preserve">reception@mywayresorts.com</t>
  </si>
  <si>
    <t xml:space="preserve">abamaterraces.com</t>
  </si>
  <si>
    <t xml:space="preserve">HOTEL PLAYA LA ARENA</t>
  </si>
  <si>
    <t xml:space="preserve">C/ EL LAJIAL, 4</t>
  </si>
  <si>
    <t xml:space="preserve">922862920</t>
  </si>
  <si>
    <t xml:space="preserve">playalaarena@springhoteles.com</t>
  </si>
  <si>
    <t xml:space="preserve">APARTAMENTO II APARTMENT - ALCALÁ TENERIFE</t>
  </si>
  <si>
    <t xml:space="preserve">C/ SUSPIROS, 23</t>
  </si>
  <si>
    <t xml:space="preserve">922865457</t>
  </si>
  <si>
    <t xml:space="preserve">reservas@pensionalcala.com</t>
  </si>
  <si>
    <t xml:space="preserve">pensionalcala.com</t>
  </si>
  <si>
    <t xml:space="preserve">LAGOS DE CESAR BY BLUE SEA</t>
  </si>
  <si>
    <t xml:space="preserve">C/ JOSÉ GONZÁLEZ GONZÁLEZ, s/n</t>
  </si>
  <si>
    <t xml:space="preserve">922868640</t>
  </si>
  <si>
    <t xml:space="preserve">ENTREDOS HOTEL</t>
  </si>
  <si>
    <t xml:space="preserve">ENCINA, 26 28</t>
  </si>
  <si>
    <t xml:space="preserve">37770</t>
  </si>
  <si>
    <t xml:space="preserve">GUIJUELO</t>
  </si>
  <si>
    <t xml:space="preserve">923158099</t>
  </si>
  <si>
    <t xml:space="preserve">info@hotelentredos.com</t>
  </si>
  <si>
    <t xml:space="preserve">hotelentredos.com</t>
  </si>
  <si>
    <t xml:space="preserve">HOTEL VINCCI CIUDAD DE SALAMANCA</t>
  </si>
  <si>
    <t xml:space="preserve">PLAZA MAYOR, s/n s/n</t>
  </si>
  <si>
    <t xml:space="preserve">923190616</t>
  </si>
  <si>
    <t xml:space="preserve">dpd@vinccihoteles.com</t>
  </si>
  <si>
    <t xml:space="preserve">EUROWEST</t>
  </si>
  <si>
    <t xml:space="preserve">PICO DEL NARANCO, 2</t>
  </si>
  <si>
    <t xml:space="preserve">923194021</t>
  </si>
  <si>
    <t xml:space="preserve">info@hoteleurowest.com</t>
  </si>
  <si>
    <t xml:space="preserve">hoteleurowest.com</t>
  </si>
  <si>
    <t xml:space="preserve">CONDAL</t>
  </si>
  <si>
    <t xml:space="preserve">PLAZA SANTA EULALIA, 3-5 BAJO; DUPLICADO 3-5</t>
  </si>
  <si>
    <t xml:space="preserve">923218400</t>
  </si>
  <si>
    <t xml:space="preserve">reservas@hotelcondal.com</t>
  </si>
  <si>
    <t xml:space="preserve">algara.com/condal</t>
  </si>
  <si>
    <t xml:space="preserve">ALDA PLAZA MAYOR</t>
  </si>
  <si>
    <t xml:space="preserve">C/ QUINTANA, 6</t>
  </si>
  <si>
    <t xml:space="preserve">923261473</t>
  </si>
  <si>
    <t xml:space="preserve">aldaplazamayor@aldahotels.com</t>
  </si>
  <si>
    <t xml:space="preserve">aldaplazamayor.es</t>
  </si>
  <si>
    <t xml:space="preserve">MOZARBEZ SALAMANCA</t>
  </si>
  <si>
    <t xml:space="preserve">CARRETERA GIJÓN-SEVILLA, KILOMETRO 352 BAJO</t>
  </si>
  <si>
    <t xml:space="preserve">37796</t>
  </si>
  <si>
    <t xml:space="preserve">MOZÁRBEZ</t>
  </si>
  <si>
    <t xml:space="preserve">923308291</t>
  </si>
  <si>
    <t xml:space="preserve">info@mozarbezlamanca.com</t>
  </si>
  <si>
    <t xml:space="preserve">hotelmozarbez.com</t>
  </si>
  <si>
    <t xml:space="preserve">HOTEL BLANCO</t>
  </si>
  <si>
    <t xml:space="preserve">CARRETERA BURGOS - PORTUGAL KILOMETRO 327</t>
  </si>
  <si>
    <t xml:space="preserve">923462142</t>
  </si>
  <si>
    <t xml:space="preserve">rteelblanco@hotmail.com</t>
  </si>
  <si>
    <t xml:space="preserve">hotelblancosl.com</t>
  </si>
  <si>
    <t xml:space="preserve">HOTEL TORRES</t>
  </si>
  <si>
    <t xml:space="preserve">SAN MARCOS, 3 BAJO</t>
  </si>
  <si>
    <t xml:space="preserve">923581462</t>
  </si>
  <si>
    <t xml:space="preserve">direccion@hotel-torres.es</t>
  </si>
  <si>
    <t xml:space="preserve">hoteltorressl.com</t>
  </si>
  <si>
    <t xml:space="preserve">CERVANTES HOTEL</t>
  </si>
  <si>
    <t xml:space="preserve">C/ CERVANTES, 7 BAJO</t>
  </si>
  <si>
    <t xml:space="preserve">924 563 270</t>
  </si>
  <si>
    <t xml:space="preserve">info@hotelcervantes.es</t>
  </si>
  <si>
    <t xml:space="preserve">hotelcervantes.es</t>
  </si>
  <si>
    <t xml:space="preserve">HOTEL ILUNIÓN LAS LOMAS</t>
  </si>
  <si>
    <t xml:space="preserve">AVENIDA REINA SOFÍA, 78 BAJO</t>
  </si>
  <si>
    <t xml:space="preserve">924311011</t>
  </si>
  <si>
    <t xml:space="preserve">marketing@ilunionhotels.com</t>
  </si>
  <si>
    <t xml:space="preserve">ilunionhotels.com</t>
  </si>
  <si>
    <t xml:space="preserve">ILUNION GOLF BADAJOZ</t>
  </si>
  <si>
    <t xml:space="preserve">CARRETERA MADRID-LISBOA, KILOMETRO 393 DIREC. AEROPUERTO</t>
  </si>
  <si>
    <t xml:space="preserve">06195</t>
  </si>
  <si>
    <t xml:space="preserve">924443711</t>
  </si>
  <si>
    <t xml:space="preserve">reservasbadajoz@ilunionhotels.com</t>
  </si>
  <si>
    <t xml:space="preserve">HOTEL HEREDERO</t>
  </si>
  <si>
    <t xml:space="preserve">CARRETERA BADAJOZ-OLIVENZA, KILOMETRO 23, 700 BAJO</t>
  </si>
  <si>
    <t xml:space="preserve">06109</t>
  </si>
  <si>
    <t xml:space="preserve">924490835</t>
  </si>
  <si>
    <t xml:space="preserve">info@hotelheredero.net</t>
  </si>
  <si>
    <t xml:space="preserve">hotelheredero.net</t>
  </si>
  <si>
    <t xml:space="preserve">ACOSTA CIUDAD DE LA MÚSICA</t>
  </si>
  <si>
    <t xml:space="preserve">CARRETERA GIJÓN-SEVILLA (N-630), KILOMETRO 666 BAJO</t>
  </si>
  <si>
    <t xml:space="preserve">06220</t>
  </si>
  <si>
    <t xml:space="preserve">VILLAFRANCA DE LOS BARROS</t>
  </si>
  <si>
    <t xml:space="preserve">924520055</t>
  </si>
  <si>
    <t xml:space="preserve">info@hotelacostacm.com</t>
  </si>
  <si>
    <t xml:space="preserve">hotelacostacm.com</t>
  </si>
  <si>
    <t xml:space="preserve">CASA RUY LÓPEZ</t>
  </si>
  <si>
    <t xml:space="preserve">C/ DIEGO BASTO, 6</t>
  </si>
  <si>
    <t xml:space="preserve">924554940</t>
  </si>
  <si>
    <t xml:space="preserve">casaruylopez@gmail.com</t>
  </si>
  <si>
    <t xml:space="preserve">hostalenzafra.com</t>
  </si>
  <si>
    <t xml:space="preserve">CARRETERA SEVILLA, KILOMETRO 651 BAJO</t>
  </si>
  <si>
    <t xml:space="preserve">924670333</t>
  </si>
  <si>
    <t xml:space="preserve">hoteldulcineaalmendralejo@gmail.com</t>
  </si>
  <si>
    <t xml:space="preserve">hoteldulcinea.com</t>
  </si>
  <si>
    <t xml:space="preserve">HOTEL DON PEDRO</t>
  </si>
  <si>
    <t xml:space="preserve">C/ ORTEGA MUÑOZ, 47 BAJO</t>
  </si>
  <si>
    <t xml:space="preserve">924671158</t>
  </si>
  <si>
    <t xml:space="preserve">hotelsheilasl@hotmail.com</t>
  </si>
  <si>
    <t xml:space="preserve">hoteldonpedro.com</t>
  </si>
  <si>
    <t xml:space="preserve">HOSTAL LA PERLA</t>
  </si>
  <si>
    <t xml:space="preserve">CARRETERA CRUCE DE ZALAMEA, s/n</t>
  </si>
  <si>
    <t xml:space="preserve">06430</t>
  </si>
  <si>
    <t xml:space="preserve">ZALAMEA DE LA SERENA</t>
  </si>
  <si>
    <t xml:space="preserve">924780193</t>
  </si>
  <si>
    <t xml:space="preserve">hostallaperla@gmail.com</t>
  </si>
  <si>
    <t xml:space="preserve">hostallaperla.com</t>
  </si>
  <si>
    <t xml:space="preserve">ORELLANA</t>
  </si>
  <si>
    <t xml:space="preserve">C/ REAL, 28</t>
  </si>
  <si>
    <t xml:space="preserve">06740</t>
  </si>
  <si>
    <t xml:space="preserve">ORELLANA LA VIEJA</t>
  </si>
  <si>
    <t xml:space="preserve">924866377</t>
  </si>
  <si>
    <t xml:space="preserve">ruralorellana@gmail.com</t>
  </si>
  <si>
    <t xml:space="preserve">orellanahotel.com</t>
  </si>
  <si>
    <t xml:space="preserve">ANTIDOTO ROOMS</t>
  </si>
  <si>
    <t xml:space="preserve">C/ RECOLETOS, 2 BAJO</t>
  </si>
  <si>
    <t xml:space="preserve">925228851</t>
  </si>
  <si>
    <t xml:space="preserve">antidoto@antidotorooms.com</t>
  </si>
  <si>
    <t xml:space="preserve">antidotorooms.com</t>
  </si>
  <si>
    <t xml:space="preserve">RIAD MEDINA MUDÉJAR</t>
  </si>
  <si>
    <t xml:space="preserve">PLAZA SANTA EULALIA, 1</t>
  </si>
  <si>
    <t xml:space="preserve">925229314</t>
  </si>
  <si>
    <t xml:space="preserve">reservas@medinamudejar.com</t>
  </si>
  <si>
    <t xml:space="preserve">medinamudejar.com</t>
  </si>
  <si>
    <t xml:space="preserve">POSADA DE LA CAL</t>
  </si>
  <si>
    <t xml:space="preserve">CARRETERA MADRID-CIUDAD REAL, KILOMETRO 103</t>
  </si>
  <si>
    <t xml:space="preserve">45450</t>
  </si>
  <si>
    <t xml:space="preserve">ORGAZ</t>
  </si>
  <si>
    <t xml:space="preserve">925347209</t>
  </si>
  <si>
    <t xml:space="preserve">reservas@posadadelacal.com</t>
  </si>
  <si>
    <t xml:space="preserve">posadadelacal.com</t>
  </si>
  <si>
    <t xml:space="preserve">CARRETERA TOLEDO-ALCÁZAR (C-400), KILOMETRO 58, 500</t>
  </si>
  <si>
    <t xml:space="preserve">925482000</t>
  </si>
  <si>
    <t xml:space="preserve">info@lasprovincias.com</t>
  </si>
  <si>
    <t xml:space="preserve">HOTEL ESCUDERO</t>
  </si>
  <si>
    <t xml:space="preserve">AVENIDA DE VALDEPEÑAS, 16, (ESQUINA ANDALUCÍA - 48)</t>
  </si>
  <si>
    <t xml:space="preserve">13004</t>
  </si>
  <si>
    <t xml:space="preserve">926232041</t>
  </si>
  <si>
    <t xml:space="preserve">informacion@hotelescudero.com</t>
  </si>
  <si>
    <t xml:space="preserve">hotelescudero.com</t>
  </si>
  <si>
    <t xml:space="preserve">VERACRUZ PLAZA</t>
  </si>
  <si>
    <t xml:space="preserve">PLAZA VERACRUZ, s/n BAJO</t>
  </si>
  <si>
    <t xml:space="preserve">926313000</t>
  </si>
  <si>
    <t xml:space="preserve">info@hotelveracruzplaza.com</t>
  </si>
  <si>
    <t xml:space="preserve">veracruzplaza.com</t>
  </si>
  <si>
    <t xml:space="preserve">SIERRA MADRONA</t>
  </si>
  <si>
    <t xml:space="preserve">CARRETERA CÓRDOBA-TARRAGONA, KILOMETRO 102 ; BAJO</t>
  </si>
  <si>
    <t xml:space="preserve">926470193</t>
  </si>
  <si>
    <t xml:space="preserve">contacta@hotelsierramadrona.es</t>
  </si>
  <si>
    <t xml:space="preserve">sierramadrona.com</t>
  </si>
  <si>
    <t xml:space="preserve">HIDALGO QUIJADA HOTEL</t>
  </si>
  <si>
    <t xml:space="preserve">C/ RONDILLA CRUZ VERDE, 91</t>
  </si>
  <si>
    <t xml:space="preserve">926552996</t>
  </si>
  <si>
    <t xml:space="preserve">recepcion@hidalgoquijada.es</t>
  </si>
  <si>
    <t xml:space="preserve">hidalgoquijada.es</t>
  </si>
  <si>
    <t xml:space="preserve">LA CAÑADA</t>
  </si>
  <si>
    <t xml:space="preserve">CARRETERA LAGUNAS, s/n BAJO; PARAJE EL OJILLO</t>
  </si>
  <si>
    <t xml:space="preserve">926699127</t>
  </si>
  <si>
    <t xml:space="preserve">infohostallacanada@gmail.com</t>
  </si>
  <si>
    <t xml:space="preserve">canadaruidera.es/</t>
  </si>
  <si>
    <t xml:space="preserve">HACIENDA ALBAE HOTEL</t>
  </si>
  <si>
    <t xml:space="preserve">CARRETERA CM-3113, KILOMETRO 25, 500</t>
  </si>
  <si>
    <t xml:space="preserve">926699349</t>
  </si>
  <si>
    <t xml:space="preserve">info@haciendaalbae.com</t>
  </si>
  <si>
    <t xml:space="preserve">haciendaalbae.com</t>
  </si>
  <si>
    <t xml:space="preserve">LA BOHÉME</t>
  </si>
  <si>
    <t xml:space="preserve">PLAZA MAYOR, s/n BAJO</t>
  </si>
  <si>
    <t xml:space="preserve">927217351</t>
  </si>
  <si>
    <t xml:space="preserve">contacto@hotellaboheme.com</t>
  </si>
  <si>
    <t xml:space="preserve">hotellaboheme.com</t>
  </si>
  <si>
    <t xml:space="preserve">C/ DE RÍOS VERDES, 3</t>
  </si>
  <si>
    <t xml:space="preserve">927244404</t>
  </si>
  <si>
    <t xml:space="preserve">reservas@hotelcastillacaceres.com</t>
  </si>
  <si>
    <t xml:space="preserve">hotelcastilla.com</t>
  </si>
  <si>
    <t xml:space="preserve">HOTEL PEÑA CRUZ</t>
  </si>
  <si>
    <t xml:space="preserve">CARRETERA VALENCIA DE ALCÁNTARA (N-521), s/n BAJO</t>
  </si>
  <si>
    <t xml:space="preserve">927276292</t>
  </si>
  <si>
    <t xml:space="preserve">info@hotelpenacruz.com</t>
  </si>
  <si>
    <t xml:space="preserve">hotelpenacruz.com</t>
  </si>
  <si>
    <t xml:space="preserve">VIÑA LAS TORRES</t>
  </si>
  <si>
    <t xml:space="preserve">C/ BUENAVISTA, KILOMETRO 87.6</t>
  </si>
  <si>
    <t xml:space="preserve">10210</t>
  </si>
  <si>
    <t xml:space="preserve">MADROÑERA</t>
  </si>
  <si>
    <t xml:space="preserve">927319350</t>
  </si>
  <si>
    <t xml:space="preserve">info@vinalastorres.com</t>
  </si>
  <si>
    <t xml:space="preserve">vinalastorres.com</t>
  </si>
  <si>
    <t xml:space="preserve">HOTEL SOSTENIBLE LA LAGUNA</t>
  </si>
  <si>
    <t xml:space="preserve">CARRETERA CÁCERES (EX-207), KILOMETRO 33</t>
  </si>
  <si>
    <t xml:space="preserve">927373033</t>
  </si>
  <si>
    <t xml:space="preserve">info@hotel-caceres.com</t>
  </si>
  <si>
    <t xml:space="preserve">hotel-caceres.com</t>
  </si>
  <si>
    <t xml:space="preserve">OYO HOTEL LOS ALAMOS</t>
  </si>
  <si>
    <t xml:space="preserve">AVENIDA MARTÍN PALOMINO, s/n</t>
  </si>
  <si>
    <t xml:space="preserve">927424650</t>
  </si>
  <si>
    <t xml:space="preserve">info@oyohotellosalamos.com</t>
  </si>
  <si>
    <t xml:space="preserve">hotellosalamos.es</t>
  </si>
  <si>
    <t xml:space="preserve">HOTEL CARVAJAL</t>
  </si>
  <si>
    <t xml:space="preserve">PASEO PIZARRO, 54 BAJO</t>
  </si>
  <si>
    <t xml:space="preserve">927455260</t>
  </si>
  <si>
    <t xml:space="preserve">info@hotelcarvajal.es</t>
  </si>
  <si>
    <t xml:space="preserve">hotelcarvajal.com</t>
  </si>
  <si>
    <t xml:space="preserve">VALLE DEL JERTE</t>
  </si>
  <si>
    <t xml:space="preserve">RAMÓN CEPEDA, 118 BAJO</t>
  </si>
  <si>
    <t xml:space="preserve">927470403</t>
  </si>
  <si>
    <t xml:space="preserve">info@valledeljerte.com</t>
  </si>
  <si>
    <t xml:space="preserve">MONTESOL</t>
  </si>
  <si>
    <t xml:space="preserve">DISEMINADO MOHECILLA, s/n BAJO; HOTEL MONTESOL</t>
  </si>
  <si>
    <t xml:space="preserve">927501049</t>
  </si>
  <si>
    <t xml:space="preserve">reservas@montesolcoria.com</t>
  </si>
  <si>
    <t xml:space="preserve">montesolcoria.com</t>
  </si>
  <si>
    <t xml:space="preserve">GOLF VALDECAÑAS</t>
  </si>
  <si>
    <t xml:space="preserve">CARRETERA GORDO-BERROCALEJO, KILOMETRO 163 AUTOVÍA A5</t>
  </si>
  <si>
    <t xml:space="preserve">10392</t>
  </si>
  <si>
    <t xml:space="preserve">EL GORDO</t>
  </si>
  <si>
    <t xml:space="preserve">927610730</t>
  </si>
  <si>
    <t xml:space="preserve">valdecanas@vinccihoteles.com</t>
  </si>
  <si>
    <t xml:space="preserve">golfvaldecanas.es</t>
  </si>
  <si>
    <t xml:space="preserve">HOTEL EL PUENTE</t>
  </si>
  <si>
    <t xml:space="preserve">PASEO EXTREMADURA, 40 BAJO</t>
  </si>
  <si>
    <t xml:space="preserve">10630</t>
  </si>
  <si>
    <t xml:space="preserve">PINOFRANQUEADO</t>
  </si>
  <si>
    <t xml:space="preserve">927674028</t>
  </si>
  <si>
    <t xml:space="preserve">info@hotelelpuente.com</t>
  </si>
  <si>
    <t xml:space="preserve">CASTILLO BEACH</t>
  </si>
  <si>
    <t xml:space="preserve">C/ VIRGEN DE LA CARIDAD DEL COBRE, s/n BAJO; MONTROVE</t>
  </si>
  <si>
    <t xml:space="preserve">928163001</t>
  </si>
  <si>
    <t xml:space="preserve">casbeach@hotmail.com</t>
  </si>
  <si>
    <t xml:space="preserve">castillobeach.com</t>
  </si>
  <si>
    <t xml:space="preserve">HOTEL CONCORDE</t>
  </si>
  <si>
    <t xml:space="preserve">C/ TOMÁS MILLER, 85</t>
  </si>
  <si>
    <t xml:space="preserve">928262750</t>
  </si>
  <si>
    <t xml:space="preserve">reservas@hotelconcorde.org</t>
  </si>
  <si>
    <t xml:space="preserve">hotelconcorde.org</t>
  </si>
  <si>
    <t xml:space="preserve">PLAZA PALMERA</t>
  </si>
  <si>
    <t xml:space="preserve">ANZUELO, 60 BAJO(ESQUINA CHUPADERO)</t>
  </si>
  <si>
    <t xml:space="preserve">928512847</t>
  </si>
  <si>
    <t xml:space="preserve">info@plazapalmera.com</t>
  </si>
  <si>
    <t xml:space="preserve">plazapalmeras.com</t>
  </si>
  <si>
    <t xml:space="preserve">HOTEL LOS FARIONES</t>
  </si>
  <si>
    <t xml:space="preserve">C/ ROQUE DEL OESTE, 1 BAJO; HOTEL LOS FARIONES</t>
  </si>
  <si>
    <t xml:space="preserve">info@hotelfariones.es</t>
  </si>
  <si>
    <t xml:space="preserve">hotelfariones.es/</t>
  </si>
  <si>
    <t xml:space="preserve">CLUB LANZAROTE</t>
  </si>
  <si>
    <t xml:space="preserve">C/ EL HIERRO, 2 BAJO</t>
  </si>
  <si>
    <t xml:space="preserve">928518197</t>
  </si>
  <si>
    <t xml:space="preserve">info@clublanzarote.com</t>
  </si>
  <si>
    <t xml:space="preserve">PRINCESA YAIZA SUITE HOTEL RESORT</t>
  </si>
  <si>
    <t xml:space="preserve">AVENIDA PAPAGAYO, 22 BAJO; LOCAL 2</t>
  </si>
  <si>
    <t xml:space="preserve">928519300</t>
  </si>
  <si>
    <t xml:space="preserve">info@princesayaiza.com</t>
  </si>
  <si>
    <t xml:space="preserve">princesayaiza.com</t>
  </si>
  <si>
    <t xml:space="preserve">385</t>
  </si>
  <si>
    <t xml:space="preserve">APARTAMENTOS DUNAS CLUB</t>
  </si>
  <si>
    <t xml:space="preserve">C/ EL PULPO, 2 BAJO; APARTAMENTO DUNAS CLUB</t>
  </si>
  <si>
    <t xml:space="preserve">928535207</t>
  </si>
  <si>
    <t xml:space="preserve">reservas.dunasclub@a-caledonia.com</t>
  </si>
  <si>
    <t xml:space="preserve">hoteldunasclub.es</t>
  </si>
  <si>
    <t xml:space="preserve">FOMENTO DE INVERSIONES INMOBILIARIAS</t>
  </si>
  <si>
    <t xml:space="preserve">C/ LAS AFORTUNADAS, 2 BAJO(HOTEL BUGANVILLA)</t>
  </si>
  <si>
    <t xml:space="preserve">928540640</t>
  </si>
  <si>
    <t xml:space="preserve">info.buganvilla@sentidohotels.com</t>
  </si>
  <si>
    <t xml:space="preserve">sentidohotels.com</t>
  </si>
  <si>
    <t xml:space="preserve">HOTEL STELLA PARADISE</t>
  </si>
  <si>
    <t xml:space="preserve">AVENIDA EL SALADAR, 23 BAJO</t>
  </si>
  <si>
    <t xml:space="preserve">928541599</t>
  </si>
  <si>
    <t xml:space="preserve">info@hotelstellaparadise.com</t>
  </si>
  <si>
    <t xml:space="preserve">stellacanaris.com</t>
  </si>
  <si>
    <t xml:space="preserve">MORASOL ATLANTICO</t>
  </si>
  <si>
    <t xml:space="preserve">BAJA DE LOS ERIZOS, 1 BAJO APTO(MORASOL)</t>
  </si>
  <si>
    <t xml:space="preserve">928547089</t>
  </si>
  <si>
    <t xml:space="preserve">PLAYA DE TAURITO, s/n BAJO</t>
  </si>
  <si>
    <t xml:space="preserve">paradisehotels.es</t>
  </si>
  <si>
    <t xml:space="preserve">COSTA TAURITO</t>
  </si>
  <si>
    <t xml:space="preserve">ALCAZABA, 1</t>
  </si>
  <si>
    <t xml:space="preserve">928565919</t>
  </si>
  <si>
    <t xml:space="preserve">BLUE SEA COSTA TEGUISE GARDENS</t>
  </si>
  <si>
    <t xml:space="preserve">AVENIDA GOLF, s/n -PARCELA BAJO(LANZAROTE PAR)</t>
  </si>
  <si>
    <t xml:space="preserve">928590721</t>
  </si>
  <si>
    <t xml:space="preserve">aptosgardens@blueseahotels.es</t>
  </si>
  <si>
    <t xml:space="preserve">AVENIDA GOLF, 4 BAJO; TEGUISE GOLF</t>
  </si>
  <si>
    <t xml:space="preserve">928591759</t>
  </si>
  <si>
    <t xml:space="preserve">cparets@blueseahotels.es</t>
  </si>
  <si>
    <t xml:space="preserve">INES TAYLOR S.CV.</t>
  </si>
  <si>
    <t xml:space="preserve">PLAZA ANSITE, 1 BAJO</t>
  </si>
  <si>
    <t xml:space="preserve">928778691</t>
  </si>
  <si>
    <t xml:space="preserve">info@inestaylorscv.com</t>
  </si>
  <si>
    <t xml:space="preserve">LANCELOT</t>
  </si>
  <si>
    <t xml:space="preserve">AVENIDA MANCOMUNIDAD, 9 BAJO</t>
  </si>
  <si>
    <t xml:space="preserve">35500</t>
  </si>
  <si>
    <t xml:space="preserve">ARRECIFE</t>
  </si>
  <si>
    <t xml:space="preserve">928805099</t>
  </si>
  <si>
    <t xml:space="preserve">info@hotellancelot.com</t>
  </si>
  <si>
    <t xml:space="preserve">hotellancelot.com</t>
  </si>
  <si>
    <t xml:space="preserve">BLUE SEA COSTA BASTIAN</t>
  </si>
  <si>
    <t xml:space="preserve">AVENIDA PALMERAS, 20 BAJO; LOCAL 8</t>
  </si>
  <si>
    <t xml:space="preserve">928826070</t>
  </si>
  <si>
    <t xml:space="preserve">hotelcostabastian@blueseahotels.es</t>
  </si>
  <si>
    <t xml:space="preserve">LOS LIRIOS HOTEL RURAL - ADULTS ONLY</t>
  </si>
  <si>
    <t xml:space="preserve">C/ LOS LIRIOS, 25</t>
  </si>
  <si>
    <t xml:space="preserve">928831736</t>
  </si>
  <si>
    <t xml:space="preserve">mail@loslirioshotel.es</t>
  </si>
  <si>
    <t xml:space="preserve">loslirioshotel.es</t>
  </si>
  <si>
    <t xml:space="preserve">LA CASONA DE YAIZA</t>
  </si>
  <si>
    <t xml:space="preserve">RINCÓN A, 11 BAJO</t>
  </si>
  <si>
    <t xml:space="preserve">928836262</t>
  </si>
  <si>
    <t xml:space="preserve">casona@casonadeyaiza.com</t>
  </si>
  <si>
    <t xml:space="preserve">casonadeyaiza.com</t>
  </si>
  <si>
    <t xml:space="preserve">CASA DE HILARIO</t>
  </si>
  <si>
    <t xml:space="preserve">DOCTOR JUAN NEGRÍN, 19</t>
  </si>
  <si>
    <t xml:space="preserve">info@casadehilario.com</t>
  </si>
  <si>
    <t xml:space="preserve">casadehilario.com</t>
  </si>
  <si>
    <t xml:space="preserve">LA CASITA</t>
  </si>
  <si>
    <t xml:space="preserve">C/ ALCALDE FRANCISCO BERRIEL JORDÁN, 8</t>
  </si>
  <si>
    <t xml:space="preserve">928857099</t>
  </si>
  <si>
    <t xml:space="preserve">lacasitadifuerte@gmail.com</t>
  </si>
  <si>
    <t xml:space="preserve">lacasitahotel.com</t>
  </si>
  <si>
    <t xml:space="preserve">NAUTILUS BEACH</t>
  </si>
  <si>
    <t xml:space="preserve">AVENIDA PALMERAS, s/n</t>
  </si>
  <si>
    <t xml:space="preserve">928875049</t>
  </si>
  <si>
    <t xml:space="preserve">comercial@sunrisebeachhotels.com</t>
  </si>
  <si>
    <t xml:space="preserve">nautilusbeach.com</t>
  </si>
  <si>
    <t xml:space="preserve">EL SOL Y LA PAZ</t>
  </si>
  <si>
    <t xml:space="preserve">VALLE ESCOBONES, s/n BAJO(ROYAL SUIT HOTEL)</t>
  </si>
  <si>
    <t xml:space="preserve">928875958</t>
  </si>
  <si>
    <t xml:space="preserve">receproyal@sunandbeachhotels.com</t>
  </si>
  <si>
    <t xml:space="preserve">elsolylapazsa.com</t>
  </si>
  <si>
    <t xml:space="preserve">336</t>
  </si>
  <si>
    <t xml:space="preserve">ALMANAC BARCELONA</t>
  </si>
  <si>
    <t xml:space="preserve">HB-004806</t>
  </si>
  <si>
    <t xml:space="preserve">GRAN VIA GRAN VÍA CORTS CATALANES, 619/621</t>
  </si>
  <si>
    <t xml:space="preserve">930187000</t>
  </si>
  <si>
    <t xml:space="preserve">welcome.barcelona@almanachotels.com</t>
  </si>
  <si>
    <t xml:space="preserve">almanachotels.com</t>
  </si>
  <si>
    <t xml:space="preserve">HOTEL BRUMMELL</t>
  </si>
  <si>
    <t xml:space="preserve">HB-004668</t>
  </si>
  <si>
    <t xml:space="preserve">CARRER NOU DE LA RAMBLA, 174</t>
  </si>
  <si>
    <t xml:space="preserve">931258622</t>
  </si>
  <si>
    <t xml:space="preserve">hola@hotelbrummell.com</t>
  </si>
  <si>
    <t xml:space="preserve">hotelbrummell.com</t>
  </si>
  <si>
    <t xml:space="preserve">VINCCI BIT</t>
  </si>
  <si>
    <t xml:space="preserve">HB-004482</t>
  </si>
  <si>
    <t xml:space="preserve">JOSEP PLA, 69</t>
  </si>
  <si>
    <t xml:space="preserve">931657420</t>
  </si>
  <si>
    <t xml:space="preserve">bit@vinccihoteles.com</t>
  </si>
  <si>
    <t xml:space="preserve">NEW HOTEL COLÓN</t>
  </si>
  <si>
    <t xml:space="preserve">HB-004652</t>
  </si>
  <si>
    <t xml:space="preserve">CARRER COLOM, 6 LOCAL</t>
  </si>
  <si>
    <t xml:space="preserve">931785839</t>
  </si>
  <si>
    <t xml:space="preserve">info@newhotelcolon.com</t>
  </si>
  <si>
    <t xml:space="preserve">newhotelcolon.com</t>
  </si>
  <si>
    <t xml:space="preserve">RH RAFAELHOTELES BADALONA</t>
  </si>
  <si>
    <t xml:space="preserve">HB-004520</t>
  </si>
  <si>
    <t xml:space="preserve">AVINGUDA NAVARRA, 6-8</t>
  </si>
  <si>
    <t xml:space="preserve">931847900</t>
  </si>
  <si>
    <t xml:space="preserve">badalona@rafaelhoteles.com</t>
  </si>
  <si>
    <t xml:space="preserve">HOTEL GUITART GRAND PASSAGE</t>
  </si>
  <si>
    <t xml:space="preserve">HB-003896</t>
  </si>
  <si>
    <t xml:space="preserve">C/ DE MUNTANER, 212</t>
  </si>
  <si>
    <t xml:space="preserve">932010306</t>
  </si>
  <si>
    <t xml:space="preserve">rggp@guitarthotels.com</t>
  </si>
  <si>
    <t xml:space="preserve">guitarthotels.com</t>
  </si>
  <si>
    <t xml:space="preserve">ALMA BARCELONA</t>
  </si>
  <si>
    <t xml:space="preserve">HB-004465</t>
  </si>
  <si>
    <t xml:space="preserve">CARRER MALLORCA, 269-271 BAJO; SOLVAY IBERICA S.L.</t>
  </si>
  <si>
    <t xml:space="preserve">932164490</t>
  </si>
  <si>
    <t xml:space="preserve">reservations@almabarcelona.com</t>
  </si>
  <si>
    <t xml:space="preserve">almabarcelona.com</t>
  </si>
  <si>
    <t xml:space="preserve">HOTEL BALMORAL</t>
  </si>
  <si>
    <t xml:space="preserve">932178708</t>
  </si>
  <si>
    <t xml:space="preserve">r.regas@abbahoteles.com</t>
  </si>
  <si>
    <t xml:space="preserve">hotelbalmoral.com</t>
  </si>
  <si>
    <t xml:space="preserve">BONANOVA</t>
  </si>
  <si>
    <t xml:space="preserve">HB-003863</t>
  </si>
  <si>
    <t xml:space="preserve">BISBE SIVILLA, 7 BAJO</t>
  </si>
  <si>
    <t xml:space="preserve">932531563</t>
  </si>
  <si>
    <t xml:space="preserve">info@bonanovasuite.com</t>
  </si>
  <si>
    <t xml:space="preserve">bonanovasuite.com</t>
  </si>
  <si>
    <t xml:space="preserve">HOTEL CASA FUSTER G.L. MONUMENTO</t>
  </si>
  <si>
    <t xml:space="preserve">HB-004219</t>
  </si>
  <si>
    <t xml:space="preserve">PASSEIG GRÀCIA, 132 BAJO</t>
  </si>
  <si>
    <t xml:space="preserve">932553000</t>
  </si>
  <si>
    <t xml:space="preserve">reservas@hotelcasafuster.com</t>
  </si>
  <si>
    <t xml:space="preserve">hotelescenter.com</t>
  </si>
  <si>
    <t xml:space="preserve">EVERGREEN 2000</t>
  </si>
  <si>
    <t xml:space="preserve">TRAVESSERA GRÀCIA, 380 BAJO; DUPLICADO 380-384</t>
  </si>
  <si>
    <t xml:space="preserve">932696874</t>
  </si>
  <si>
    <t xml:space="preserve">info@evergreen2000.com</t>
  </si>
  <si>
    <t xml:space="preserve">SIXTYTWO</t>
  </si>
  <si>
    <t xml:space="preserve">HB-004200</t>
  </si>
  <si>
    <t xml:space="preserve">PASSEIG GRÀCIA, 62 BAJO</t>
  </si>
  <si>
    <t xml:space="preserve">932724180</t>
  </si>
  <si>
    <t xml:space="preserve">hotel@sixtytwohotel.com</t>
  </si>
  <si>
    <t xml:space="preserve">sixtytwohotel.com</t>
  </si>
  <si>
    <t xml:space="preserve">AVENIDA PALACE</t>
  </si>
  <si>
    <t xml:space="preserve">HB-000016</t>
  </si>
  <si>
    <t xml:space="preserve">GRAN VIA GRAN VÍA CORTS CATALANES, 605 BAJO; 605-607 HOTEL HUSA A</t>
  </si>
  <si>
    <t xml:space="preserve">933019600</t>
  </si>
  <si>
    <t xml:space="preserve">reservas@avenidapalace.com</t>
  </si>
  <si>
    <t xml:space="preserve">avenidapalace.com</t>
  </si>
  <si>
    <t xml:space="preserve">HOTEL INGLES</t>
  </si>
  <si>
    <t xml:space="preserve">HB-000034</t>
  </si>
  <si>
    <t xml:space="preserve">BOQUERIA, 19</t>
  </si>
  <si>
    <t xml:space="preserve">933173774</t>
  </si>
  <si>
    <t xml:space="preserve">hingles@hotelingles.net</t>
  </si>
  <si>
    <t xml:space="preserve">hotelinglessl.com</t>
  </si>
  <si>
    <t xml:space="preserve">HOTEL CORTES</t>
  </si>
  <si>
    <t xml:space="preserve">HB-000319</t>
  </si>
  <si>
    <t xml:space="preserve">SANTA ANNA, 25 BAJO</t>
  </si>
  <si>
    <t xml:space="preserve">933179112</t>
  </si>
  <si>
    <t xml:space="preserve">reservas@hotelcortes.com</t>
  </si>
  <si>
    <t xml:space="preserve">hotelcortessl.com</t>
  </si>
  <si>
    <t xml:space="preserve">COLONIAL</t>
  </si>
  <si>
    <t xml:space="preserve">HB-004377</t>
  </si>
  <si>
    <t xml:space="preserve">VIA VIA LAIETANA, 3 BAJO; CAFETERIA</t>
  </si>
  <si>
    <t xml:space="preserve">933192252</t>
  </si>
  <si>
    <t xml:space="preserve">gargallohotels.es</t>
  </si>
  <si>
    <t xml:space="preserve">VIA VIA LAIETANA, 3</t>
  </si>
  <si>
    <t xml:space="preserve">HOTEL DEL COMTE</t>
  </si>
  <si>
    <t xml:space="preserve">HB-004038</t>
  </si>
  <si>
    <t xml:space="preserve">CARRER LA DIPUTACIÓ, 142-148 BAJO; DUPLICADO 142-148</t>
  </si>
  <si>
    <t xml:space="preserve">933231258</t>
  </si>
  <si>
    <t xml:space="preserve">comunicaciones@buhhotels.com</t>
  </si>
  <si>
    <t xml:space="preserve">hoteldelcomte.com</t>
  </si>
  <si>
    <t xml:space="preserve">GRAN RONDA</t>
  </si>
  <si>
    <t xml:space="preserve">HB-003882</t>
  </si>
  <si>
    <t xml:space="preserve">RONDA SANT ANTONI, 49 BAJO</t>
  </si>
  <si>
    <t xml:space="preserve">933271801</t>
  </si>
  <si>
    <t xml:space="preserve">hotelgranronda.es</t>
  </si>
  <si>
    <t xml:space="preserve">RITZ BARCELONA ROGER DE LLURIA</t>
  </si>
  <si>
    <t xml:space="preserve">HB-004097</t>
  </si>
  <si>
    <t xml:space="preserve">CARRER ROGER DE LLÚRIA, 28 BAJO</t>
  </si>
  <si>
    <t xml:space="preserve">933436080</t>
  </si>
  <si>
    <t xml:space="preserve">hotel@rogerdelluria.com</t>
  </si>
  <si>
    <t xml:space="preserve">rogerdelluria.com</t>
  </si>
  <si>
    <t xml:space="preserve">VINCCI MARÍTIMO</t>
  </si>
  <si>
    <t xml:space="preserve">HB-004286</t>
  </si>
  <si>
    <t xml:space="preserve">LLULL, 340</t>
  </si>
  <si>
    <t xml:space="preserve">933562600</t>
  </si>
  <si>
    <t xml:space="preserve">maritimo@vinccihoteles.com</t>
  </si>
  <si>
    <t xml:space="preserve">HB-000043</t>
  </si>
  <si>
    <t xml:space="preserve">CARRER LA RAMBLA, 124 BAJO</t>
  </si>
  <si>
    <t xml:space="preserve">934120404</t>
  </si>
  <si>
    <t xml:space="preserve">info@hotelmontecarlo.com</t>
  </si>
  <si>
    <t xml:space="preserve">montecarlobcn.com</t>
  </si>
  <si>
    <t xml:space="preserve">SILKEN RAMBLAS</t>
  </si>
  <si>
    <t xml:space="preserve">HB-003951</t>
  </si>
  <si>
    <t xml:space="preserve">CARRER PINTOR FORTUNY, 13 LOCAL 1</t>
  </si>
  <si>
    <t xml:space="preserve">934120825</t>
  </si>
  <si>
    <t xml:space="preserve">info@silkenramblas.com</t>
  </si>
  <si>
    <t xml:space="preserve">silkenramblas.com</t>
  </si>
  <si>
    <t xml:space="preserve">MEDIUM PRISMA</t>
  </si>
  <si>
    <t xml:space="preserve">HB-000114</t>
  </si>
  <si>
    <t xml:space="preserve">AVENIDA JOSEP TARRADELLAS, 119 BAJO</t>
  </si>
  <si>
    <t xml:space="preserve">934394207</t>
  </si>
  <si>
    <t xml:space="preserve">info@mediumprisma.com</t>
  </si>
  <si>
    <t xml:space="preserve">mediumhoteles.com</t>
  </si>
  <si>
    <t xml:space="preserve">HOTEL CORONADO</t>
  </si>
  <si>
    <t xml:space="preserve">HB-003443</t>
  </si>
  <si>
    <t xml:space="preserve">NOU DE LA RAMBLA, 134 BAJO</t>
  </si>
  <si>
    <t xml:space="preserve">934423448</t>
  </si>
  <si>
    <t xml:space="preserve">hotel.coronado@yahoo.es</t>
  </si>
  <si>
    <t xml:space="preserve">hotelcoronado.net</t>
  </si>
  <si>
    <t xml:space="preserve">MEDICIS</t>
  </si>
  <si>
    <t xml:space="preserve">HB-003917</t>
  </si>
  <si>
    <t xml:space="preserve">CASTILLEJOS, 340</t>
  </si>
  <si>
    <t xml:space="preserve">934500019</t>
  </si>
  <si>
    <t xml:space="preserve">info@medicishotelbarcelona.com</t>
  </si>
  <si>
    <t xml:space="preserve">SOCIETE HOTELIERE ROGER DE LLUIRA</t>
  </si>
  <si>
    <t xml:space="preserve">PROVENÇA, 340 BAJO</t>
  </si>
  <si>
    <t xml:space="preserve">934573587</t>
  </si>
  <si>
    <t xml:space="preserve">EUROPARK</t>
  </si>
  <si>
    <t xml:space="preserve">HB-003249</t>
  </si>
  <si>
    <t xml:space="preserve">CARRER ARAGÓ, 323 - 325 BAJO</t>
  </si>
  <si>
    <t xml:space="preserve">934579205</t>
  </si>
  <si>
    <t xml:space="preserve">heuropark@nnhotels.es</t>
  </si>
  <si>
    <t xml:space="preserve">hoteleuropark.com</t>
  </si>
  <si>
    <t xml:space="preserve">RESIDENCIA UNIVERSITARIA APIMEC</t>
  </si>
  <si>
    <t xml:space="preserve">BRUC, 136 ENTRESUELO 2</t>
  </si>
  <si>
    <t xml:space="preserve">934579351</t>
  </si>
  <si>
    <t xml:space="preserve">reservas@grupomestral.es</t>
  </si>
  <si>
    <t xml:space="preserve">habitatgejove.com</t>
  </si>
  <si>
    <t xml:space="preserve">HUSA MONTMELO H</t>
  </si>
  <si>
    <t xml:space="preserve">CARRER NOU, 1 BAJO</t>
  </si>
  <si>
    <t xml:space="preserve">08160</t>
  </si>
  <si>
    <t xml:space="preserve">MONTMELÓ</t>
  </si>
  <si>
    <t xml:space="preserve">935722334</t>
  </si>
  <si>
    <t xml:space="preserve">hotelmontmelo@husa.es</t>
  </si>
  <si>
    <t xml:space="preserve">husamontmeloh.com</t>
  </si>
  <si>
    <t xml:space="preserve">MONTMELO HOTEL</t>
  </si>
  <si>
    <t xml:space="preserve">CAMI MONTMELÓ, s/n 0 BARCELONA</t>
  </si>
  <si>
    <t xml:space="preserve">935722424</t>
  </si>
  <si>
    <t xml:space="preserve">recepcion@hotelmontmelo.com</t>
  </si>
  <si>
    <t xml:space="preserve">hotelmontmelo.com</t>
  </si>
  <si>
    <t xml:space="preserve">ACTA VORAPORT</t>
  </si>
  <si>
    <t xml:space="preserve">HB-004893</t>
  </si>
  <si>
    <t xml:space="preserve">CARRER RAMON TURRÓ, 169-B</t>
  </si>
  <si>
    <t xml:space="preserve">935955560</t>
  </si>
  <si>
    <t xml:space="preserve">voraport@actahotels.com</t>
  </si>
  <si>
    <t xml:space="preserve">hotelvoraport.com</t>
  </si>
  <si>
    <t xml:space="preserve">AC HOTEL GAVÀ MAR</t>
  </si>
  <si>
    <t xml:space="preserve">HB-004289</t>
  </si>
  <si>
    <t xml:space="preserve">CARRER TELLINAIRES, 33-35</t>
  </si>
  <si>
    <t xml:space="preserve">936451510</t>
  </si>
  <si>
    <t xml:space="preserve">acgava@ac-hotels.com</t>
  </si>
  <si>
    <t xml:space="preserve">achotelgavmar.com</t>
  </si>
  <si>
    <t xml:space="preserve">BEST WESTERN HOTEL MEDITERRANEO</t>
  </si>
  <si>
    <t xml:space="preserve">HB-001723</t>
  </si>
  <si>
    <t xml:space="preserve">PASSEIG MARÍTIM, 294 BAJO; H MEDITERRANEO</t>
  </si>
  <si>
    <t xml:space="preserve">936652154</t>
  </si>
  <si>
    <t xml:space="preserve">info@hmediterraneo.com</t>
  </si>
  <si>
    <t xml:space="preserve">hmediterraneo.com</t>
  </si>
  <si>
    <t xml:space="preserve">HOTEL CALASANZ</t>
  </si>
  <si>
    <t xml:space="preserve">HB-004269</t>
  </si>
  <si>
    <t xml:space="preserve">AVINGUDA BARCELONA, 36-38</t>
  </si>
  <si>
    <t xml:space="preserve">08750</t>
  </si>
  <si>
    <t xml:space="preserve">MOLINS DE REI</t>
  </si>
  <si>
    <t xml:space="preserve">936681639</t>
  </si>
  <si>
    <t xml:space="preserve">hotel@hotelcalasanz.com</t>
  </si>
  <si>
    <t xml:space="preserve">hotelcalasanz.com</t>
  </si>
  <si>
    <t xml:space="preserve">TANGO &amp; PASARELA</t>
  </si>
  <si>
    <t xml:space="preserve">TRAVESSERA GRACIA, 441 1º 1</t>
  </si>
  <si>
    <t xml:space="preserve">936814900</t>
  </si>
  <si>
    <t xml:space="preserve">jcmm1714@hotmail.com</t>
  </si>
  <si>
    <t xml:space="preserve">tangopasarela.com</t>
  </si>
  <si>
    <t xml:space="preserve">URBAN SABADELL</t>
  </si>
  <si>
    <t xml:space="preserve">HB-004858</t>
  </si>
  <si>
    <t xml:space="preserve">RONDA ZAMENHOF, 21</t>
  </si>
  <si>
    <t xml:space="preserve">08201</t>
  </si>
  <si>
    <t xml:space="preserve">936843242</t>
  </si>
  <si>
    <t xml:space="preserve">urban@urbansabadell.com</t>
  </si>
  <si>
    <t xml:space="preserve">urbansabadell.com</t>
  </si>
  <si>
    <t xml:space="preserve">ARRAHONA</t>
  </si>
  <si>
    <t xml:space="preserve">HB-004170</t>
  </si>
  <si>
    <t xml:space="preserve">CARRETERA BARCELONA, 446 BAJO</t>
  </si>
  <si>
    <t xml:space="preserve">937205320</t>
  </si>
  <si>
    <t xml:space="preserve">info@arrahonahotel.com</t>
  </si>
  <si>
    <t xml:space="preserve">arrahonahotel.com</t>
  </si>
  <si>
    <t xml:space="preserve">MERCER HOTELES</t>
  </si>
  <si>
    <t xml:space="preserve">CARRER RIEGO, 93 BAJO</t>
  </si>
  <si>
    <t xml:space="preserve">08202</t>
  </si>
  <si>
    <t xml:space="preserve">937220610</t>
  </si>
  <si>
    <t xml:space="preserve">info@mercerbarcelona.com</t>
  </si>
  <si>
    <t xml:space="preserve">mercerhoteles.com</t>
  </si>
  <si>
    <t xml:space="preserve">HOTEL VILASSAR</t>
  </si>
  <si>
    <t xml:space="preserve">AVINGUDA CARLES III, 15 BAJO; DUPLICADO 15-21</t>
  </si>
  <si>
    <t xml:space="preserve">937541240</t>
  </si>
  <si>
    <t xml:space="preserve">info@hotelvilasr.com</t>
  </si>
  <si>
    <t xml:space="preserve">hotelvilassar.com</t>
  </si>
  <si>
    <t xml:space="preserve">HOTEL MONTEMAR</t>
  </si>
  <si>
    <t xml:space="preserve">CARRER PUNTAIRES, 5 BAJO(HOTEL)</t>
  </si>
  <si>
    <t xml:space="preserve">937670120</t>
  </si>
  <si>
    <t xml:space="preserve">info@hotelmontemar.com</t>
  </si>
  <si>
    <t xml:space="preserve">CHECKIN PINEDA</t>
  </si>
  <si>
    <t xml:space="preserve">HB-003304</t>
  </si>
  <si>
    <t xml:space="preserve">CARRER ESGLÉSIA, 76 BAJO</t>
  </si>
  <si>
    <t xml:space="preserve">937671214</t>
  </si>
  <si>
    <t xml:space="preserve">reservas.pineda@checkinhoteles.com</t>
  </si>
  <si>
    <t xml:space="preserve">checkinpineda.com</t>
  </si>
  <si>
    <t xml:space="preserve">CHIKIN SERIUS</t>
  </si>
  <si>
    <t xml:space="preserve">AVINGUDA MAR, 18</t>
  </si>
  <si>
    <t xml:space="preserve">937677800</t>
  </si>
  <si>
    <t xml:space="preserve">reservas.sirius@checkinhoteles.com</t>
  </si>
  <si>
    <t xml:space="preserve">checkinsirius.com</t>
  </si>
  <si>
    <t xml:space="preserve">HB-003842</t>
  </si>
  <si>
    <t xml:space="preserve">AVINGUDA MAR, 14 BAJO(PARCELA 324)</t>
  </si>
  <si>
    <t xml:space="preserve">937678340</t>
  </si>
  <si>
    <t xml:space="preserve">roquetasdemar@hoteldonangel.com</t>
  </si>
  <si>
    <t xml:space="preserve">hoteldonangel.com</t>
  </si>
  <si>
    <t xml:space="preserve">ALHAMBRA</t>
  </si>
  <si>
    <t xml:space="preserve">HB-002976</t>
  </si>
  <si>
    <t xml:space="preserve">AVINGUDA MAR, 20</t>
  </si>
  <si>
    <t xml:space="preserve">937678425</t>
  </si>
  <si>
    <t xml:space="preserve">hotelalhambra@hotelalhambra.net</t>
  </si>
  <si>
    <t xml:space="preserve">hotelalhambra.net</t>
  </si>
  <si>
    <t xml:space="preserve">HOTEL MONT ROSA</t>
  </si>
  <si>
    <t xml:space="preserve">HB-001980</t>
  </si>
  <si>
    <t xml:space="preserve">PASSEIG ROQUES, s/n</t>
  </si>
  <si>
    <t xml:space="preserve">937690508</t>
  </si>
  <si>
    <t xml:space="preserve">info@montrosa.com</t>
  </si>
  <si>
    <t xml:space="preserve">hotelmontrosa.com</t>
  </si>
  <si>
    <t xml:space="preserve">HOTEL MONT-ROSA</t>
  </si>
  <si>
    <t xml:space="preserve">PASSEIG ROQUES, 13</t>
  </si>
  <si>
    <t xml:space="preserve">HOTEL BON REPOS</t>
  </si>
  <si>
    <t xml:space="preserve">HB-002661</t>
  </si>
  <si>
    <t xml:space="preserve">CARRER VALLDEROURE, 17</t>
  </si>
  <si>
    <t xml:space="preserve">937690512</t>
  </si>
  <si>
    <t xml:space="preserve">reservas@hotelbonrepos.net</t>
  </si>
  <si>
    <t xml:space="preserve">hotelbonrepos.net</t>
  </si>
  <si>
    <t xml:space="preserve">MONTSERRAT HOTEL &amp; TRAINING CENTER</t>
  </si>
  <si>
    <t xml:space="preserve">CARRER QUEROL, s/n</t>
  </si>
  <si>
    <t xml:space="preserve">937770125</t>
  </si>
  <si>
    <t xml:space="preserve">collbato@eada.edu</t>
  </si>
  <si>
    <t xml:space="preserve">htcmontserrat.com</t>
  </si>
  <si>
    <t xml:space="preserve">CEFERINO</t>
  </si>
  <si>
    <t xml:space="preserve">HB-000558</t>
  </si>
  <si>
    <t xml:space="preserve">PASSEIG RIBES ROGES, 2-3</t>
  </si>
  <si>
    <t xml:space="preserve">938151719</t>
  </si>
  <si>
    <t xml:space="preserve">ceferino@hotelceferino.com</t>
  </si>
  <si>
    <t xml:space="preserve">hotelceferino.com</t>
  </si>
  <si>
    <t xml:space="preserve">HOTEL RICARD</t>
  </si>
  <si>
    <t xml:space="preserve">PASSEIG MARÍTIM, 88 -BIS</t>
  </si>
  <si>
    <t xml:space="preserve">938157100</t>
  </si>
  <si>
    <t xml:space="preserve">info@hotelricard**.com</t>
  </si>
  <si>
    <t xml:space="preserve">HOTEL CEFERINO</t>
  </si>
  <si>
    <t xml:space="preserve">PASSEIG RIBES ROGES, 9 BAJO</t>
  </si>
  <si>
    <t xml:space="preserve">938157926</t>
  </si>
  <si>
    <t xml:space="preserve">info@hotelceferino.com</t>
  </si>
  <si>
    <t xml:space="preserve">PALADIO HOTELS</t>
  </si>
  <si>
    <t xml:space="preserve">CARRER FRANCESC MACIÀ, 4 BAJO(CASETA DE OBRA)</t>
  </si>
  <si>
    <t xml:space="preserve">938170853</t>
  </si>
  <si>
    <t xml:space="preserve">info@paladiohotels.com</t>
  </si>
  <si>
    <t xml:space="preserve">HOSTAL DEL CAMP</t>
  </si>
  <si>
    <t xml:space="preserve">CARRETERA C-16, KILOMETRO 59 BAJO(MAS NOU SALA)</t>
  </si>
  <si>
    <t xml:space="preserve">938370877</t>
  </si>
  <si>
    <t xml:space="preserve">info@hostaldelcamp.com</t>
  </si>
  <si>
    <t xml:space="preserve">hostaldelcamp.com</t>
  </si>
  <si>
    <t xml:space="preserve">HOTEL MOLÍ DE LA TORRE</t>
  </si>
  <si>
    <t xml:space="preserve">CARRER LA TORRE, s/n</t>
  </si>
  <si>
    <t xml:space="preserve">08416</t>
  </si>
  <si>
    <t xml:space="preserve">BIGUES I RIELLS</t>
  </si>
  <si>
    <t xml:space="preserve">938657978</t>
  </si>
  <si>
    <t xml:space="preserve">info@molidelatorre.cat</t>
  </si>
  <si>
    <t xml:space="preserve">molidelatorre.cat</t>
  </si>
  <si>
    <t xml:space="preserve">HOTEL LA PEDRA</t>
  </si>
  <si>
    <t xml:space="preserve">PLAÇA AJUNTAMENT, s/n 0 s/n</t>
  </si>
  <si>
    <t xml:space="preserve">08282</t>
  </si>
  <si>
    <t xml:space="preserve">SANT MARTÍ SESGUEIOLES</t>
  </si>
  <si>
    <t xml:space="preserve">938680990</t>
  </si>
  <si>
    <t xml:space="preserve">info@hotellapedra.com</t>
  </si>
  <si>
    <t xml:space="preserve">hotel-lapedra.com</t>
  </si>
  <si>
    <t xml:space="preserve">SITGES PARK</t>
  </si>
  <si>
    <t xml:space="preserve">HB-000258</t>
  </si>
  <si>
    <t xml:space="preserve">CARRER JESÚS, 16</t>
  </si>
  <si>
    <t xml:space="preserve">938940250</t>
  </si>
  <si>
    <t xml:space="preserve">sitgespark@mediumhoteles.com</t>
  </si>
  <si>
    <t xml:space="preserve">ROMÁNTIC</t>
  </si>
  <si>
    <t xml:space="preserve">HB-000671</t>
  </si>
  <si>
    <t xml:space="preserve">CARRER SANT ISIDRE, 33 BAJO</t>
  </si>
  <si>
    <t xml:space="preserve">938940643</t>
  </si>
  <si>
    <t xml:space="preserve">romantic@mediumhoteles.com</t>
  </si>
  <si>
    <t xml:space="preserve">hotelromantic.com</t>
  </si>
  <si>
    <t xml:space="preserve">MEDIUM RENAIXENÇA</t>
  </si>
  <si>
    <t xml:space="preserve">HB-003762</t>
  </si>
  <si>
    <t xml:space="preserve">CARRER ILLA DE CUBA, 11</t>
  </si>
  <si>
    <t xml:space="preserve">938948009</t>
  </si>
  <si>
    <t xml:space="preserve">renaixenca@mediumhoteles.com</t>
  </si>
  <si>
    <t xml:space="preserve">HOSTAL DEL FOIX</t>
  </si>
  <si>
    <t xml:space="preserve">AVENIDA DE CATALUNYA, 14</t>
  </si>
  <si>
    <t xml:space="preserve">938950586</t>
  </si>
  <si>
    <t xml:space="preserve">hostaldelfoix.com</t>
  </si>
  <si>
    <t xml:space="preserve">PENSIÓN DANIEL</t>
  </si>
  <si>
    <t xml:space="preserve">C/ SAN JUAN, 21 2º</t>
  </si>
  <si>
    <t xml:space="preserve">941231581</t>
  </si>
  <si>
    <t xml:space="preserve">info@pensióndaniel.com</t>
  </si>
  <si>
    <t xml:space="preserve">DAMATELA RIOJA</t>
  </si>
  <si>
    <t xml:space="preserve">PLAZA MERCADO ADO, 24 BAJO</t>
  </si>
  <si>
    <t xml:space="preserve">941274163</t>
  </si>
  <si>
    <t xml:space="preserve">info@damatelarioja.com</t>
  </si>
  <si>
    <t xml:space="preserve">ETH RIOJA</t>
  </si>
  <si>
    <t xml:space="preserve">C/ BALMES, 12</t>
  </si>
  <si>
    <t xml:space="preserve">941303355</t>
  </si>
  <si>
    <t xml:space="preserve">rioja@eth-hotels.com</t>
  </si>
  <si>
    <t xml:space="preserve">hotelethrioja.com</t>
  </si>
  <si>
    <t xml:space="preserve">HOTEL SOLAR DE FEBRER</t>
  </si>
  <si>
    <t xml:space="preserve">C/ SALVADOR, 8 BAJO; TRASERAS</t>
  </si>
  <si>
    <t xml:space="preserve">26211</t>
  </si>
  <si>
    <t xml:space="preserve">TIRGO</t>
  </si>
  <si>
    <t xml:space="preserve">941328040</t>
  </si>
  <si>
    <t xml:space="preserve">reservas@solardefebrer.com</t>
  </si>
  <si>
    <t xml:space="preserve">solardefebrer.com</t>
  </si>
  <si>
    <t xml:space="preserve">IGUAREÑA</t>
  </si>
  <si>
    <t xml:space="preserve">LAMBERTO FELIPE MUÑOZ, 14 BAJO</t>
  </si>
  <si>
    <t xml:space="preserve">941354144</t>
  </si>
  <si>
    <t xml:space="preserve">reservas@hoteliguarena.com</t>
  </si>
  <si>
    <t xml:space="preserve">hoteliguarena.com</t>
  </si>
  <si>
    <t xml:space="preserve">LA RIBERA</t>
  </si>
  <si>
    <t xml:space="preserve">OBISPO, 10</t>
  </si>
  <si>
    <t xml:space="preserve">26310</t>
  </si>
  <si>
    <t xml:space="preserve">BADARÁN</t>
  </si>
  <si>
    <t xml:space="preserve">941367029</t>
  </si>
  <si>
    <t xml:space="preserve">info@laribera.com</t>
  </si>
  <si>
    <t xml:space="preserve">hostalaribera.com</t>
  </si>
  <si>
    <t xml:space="preserve">HOTEL MARRODAN</t>
  </si>
  <si>
    <t xml:space="preserve">C/ JOAQUÍN VELASCO, 4</t>
  </si>
  <si>
    <t xml:space="preserve">941394004</t>
  </si>
  <si>
    <t xml:space="preserve">hotelmarrodan@hotmail.com</t>
  </si>
  <si>
    <t xml:space="preserve">hotelmarrodan.es/</t>
  </si>
  <si>
    <t xml:space="preserve">HOTEL PALACIO TONDÓN</t>
  </si>
  <si>
    <t xml:space="preserve">C/ CAMPO, 2</t>
  </si>
  <si>
    <t xml:space="preserve">941483405</t>
  </si>
  <si>
    <t xml:space="preserve">comercial@palaciotondon.com</t>
  </si>
  <si>
    <t xml:space="preserve">palaciotondon.com</t>
  </si>
  <si>
    <t xml:space="preserve">VINCCI PUERTO CHICO</t>
  </si>
  <si>
    <t xml:space="preserve">CASTELAR, 25 BAJO(HOTEL PU.CHICO )</t>
  </si>
  <si>
    <t xml:space="preserve">39004</t>
  </si>
  <si>
    <t xml:space="preserve">942225200</t>
  </si>
  <si>
    <t xml:space="preserve">puertochico@vinccihoteles.com</t>
  </si>
  <si>
    <t xml:space="preserve">ANTOYANA</t>
  </si>
  <si>
    <t xml:space="preserve">C/ RÍO SAJA, s/n 0 CANTABRIA</t>
  </si>
  <si>
    <t xml:space="preserve">942230183</t>
  </si>
  <si>
    <t xml:space="preserve">info@antoyana.com</t>
  </si>
  <si>
    <t xml:space="preserve">hotelantoyana.com</t>
  </si>
  <si>
    <t xml:space="preserve">APARTAMENTOS CASONA DEL AGUA</t>
  </si>
  <si>
    <t xml:space="preserve">CÁDIZ, 20 10-6</t>
  </si>
  <si>
    <t xml:space="preserve">942230515</t>
  </si>
  <si>
    <t xml:space="preserve">info@casonadelagua.com</t>
  </si>
  <si>
    <t xml:space="preserve">casonadelagua.com</t>
  </si>
  <si>
    <t xml:space="preserve">HOTEL SAN MILLÁN S.C.</t>
  </si>
  <si>
    <t xml:space="preserve">JOSÉ ORTEGA Y GASSET, 94</t>
  </si>
  <si>
    <t xml:space="preserve">942345677</t>
  </si>
  <si>
    <t xml:space="preserve">info@hotelsanmillan.es</t>
  </si>
  <si>
    <t xml:space="preserve">hotelsanmillan.es</t>
  </si>
  <si>
    <t xml:space="preserve">SAN MILLÁN</t>
  </si>
  <si>
    <t xml:space="preserve">JOSÉ ORTEGA Y GASSET, 94 BAJO</t>
  </si>
  <si>
    <t xml:space="preserve">COSTAMAR</t>
  </si>
  <si>
    <t xml:space="preserve">C/ EL PUENTE, 53</t>
  </si>
  <si>
    <t xml:space="preserve">942504015</t>
  </si>
  <si>
    <t xml:space="preserve">info@hotelcostamar.net</t>
  </si>
  <si>
    <t xml:space="preserve">hotelcostamar.net</t>
  </si>
  <si>
    <t xml:space="preserve">PALACIO DE ARCE</t>
  </si>
  <si>
    <t xml:space="preserve">BARRIO SOLEDAD, 9</t>
  </si>
  <si>
    <t xml:space="preserve">942589657</t>
  </si>
  <si>
    <t xml:space="preserve">info@palaciodearce.com</t>
  </si>
  <si>
    <t xml:space="preserve">palaciodearce.com</t>
  </si>
  <si>
    <t xml:space="preserve">POSADA LA ROBLA</t>
  </si>
  <si>
    <t xml:space="preserve">LA CUEVA, s/n BAJO</t>
  </si>
  <si>
    <t xml:space="preserve">39650</t>
  </si>
  <si>
    <t xml:space="preserve">942592331</t>
  </si>
  <si>
    <t xml:space="preserve">info@posadalarobla.es</t>
  </si>
  <si>
    <t xml:space="preserve">posadalarobla.com</t>
  </si>
  <si>
    <t xml:space="preserve">HOTEL VILLA ARCE</t>
  </si>
  <si>
    <t xml:space="preserve">BARRIO REDONDA, s/n</t>
  </si>
  <si>
    <t xml:space="preserve">942596311</t>
  </si>
  <si>
    <t xml:space="preserve">hotelvillaarce@gmail.com</t>
  </si>
  <si>
    <t xml:space="preserve">hotelvillaarce.es</t>
  </si>
  <si>
    <t xml:space="preserve">C/ EL ARENAL, 21 BAJO</t>
  </si>
  <si>
    <t xml:space="preserve">942630320</t>
  </si>
  <si>
    <t xml:space="preserve">hotel@hotelmontemar.com</t>
  </si>
  <si>
    <t xml:space="preserve">hotelmontemar.com</t>
  </si>
  <si>
    <t xml:space="preserve">HOTEL AZCONA</t>
  </si>
  <si>
    <t xml:space="preserve">C/ EL ARCO, 26</t>
  </si>
  <si>
    <t xml:space="preserve">942630359</t>
  </si>
  <si>
    <t xml:space="preserve">hotelazcona@hotmail.com</t>
  </si>
  <si>
    <t xml:space="preserve">hotelazconasl.com</t>
  </si>
  <si>
    <t xml:space="preserve">PELAYO</t>
  </si>
  <si>
    <t xml:space="preserve">C/ MARQUÉS DE VELASCO, 6-7 BAJO; CAPRICHOS</t>
  </si>
  <si>
    <t xml:space="preserve">942631390</t>
  </si>
  <si>
    <t xml:space="preserve">info@pelayo.com</t>
  </si>
  <si>
    <t xml:space="preserve">hotelespelayo.com</t>
  </si>
  <si>
    <t xml:space="preserve">TORRE CRISTINA</t>
  </si>
  <si>
    <t xml:space="preserve">C/ LA SIERRA, 9 BAJO</t>
  </si>
  <si>
    <t xml:space="preserve">942675450</t>
  </si>
  <si>
    <t xml:space="preserve">torrecristina@hotmail.com</t>
  </si>
  <si>
    <t xml:space="preserve">torrecristina.com</t>
  </si>
  <si>
    <t xml:space="preserve">LAS ROCAS</t>
  </si>
  <si>
    <t xml:space="preserve">PASEO SABLE, 7 BAJO</t>
  </si>
  <si>
    <t xml:space="preserve">942679474</t>
  </si>
  <si>
    <t xml:space="preserve">islaocio@ceoecant.es</t>
  </si>
  <si>
    <t xml:space="preserve">hotellasrocas.com</t>
  </si>
  <si>
    <t xml:space="preserve">VERDEMAR</t>
  </si>
  <si>
    <t xml:space="preserve">BARRIO COTERA, 15 BAJO</t>
  </si>
  <si>
    <t xml:space="preserve">942709594</t>
  </si>
  <si>
    <t xml:space="preserve">info@hotel-verdemar.es</t>
  </si>
  <si>
    <t xml:space="preserve">hotel-verdemar.es</t>
  </si>
  <si>
    <t xml:space="preserve">PASEO BARQUERA, 20 BAJO</t>
  </si>
  <si>
    <t xml:space="preserve">942710363</t>
  </si>
  <si>
    <t xml:space="preserve">info@hotelesmiramar.es</t>
  </si>
  <si>
    <t xml:space="preserve">hotelesmiramar.es</t>
  </si>
  <si>
    <t xml:space="preserve">GUSA INVERSIONES</t>
  </si>
  <si>
    <t xml:space="preserve">PASEO BARQUERA, 1 BAJO</t>
  </si>
  <si>
    <t xml:space="preserve">942710980</t>
  </si>
  <si>
    <t xml:space="preserve">info@guinversiones.com</t>
  </si>
  <si>
    <t xml:space="preserve">CAFETERÍA ROYAL III (LA CASA AZUL)</t>
  </si>
  <si>
    <t xml:space="preserve">BARRIO VILLANUEVA, 15</t>
  </si>
  <si>
    <t xml:space="preserve">39548</t>
  </si>
  <si>
    <t xml:space="preserve">942718049</t>
  </si>
  <si>
    <t xml:space="preserve">corbatasroyal@gmail.com</t>
  </si>
  <si>
    <t xml:space="preserve">corbatasroyal.com</t>
  </si>
  <si>
    <t xml:space="preserve">HOTEL ALCAMINO</t>
  </si>
  <si>
    <t xml:space="preserve">NAVALIAS, 10 A</t>
  </si>
  <si>
    <t xml:space="preserve">39108</t>
  </si>
  <si>
    <t xml:space="preserve">942765976</t>
  </si>
  <si>
    <t xml:space="preserve">info@hotelalcamino.com</t>
  </si>
  <si>
    <t xml:space="preserve">CARPE DIEM 2005</t>
  </si>
  <si>
    <t xml:space="preserve">PLAZA BALDOMERO IGLESIAS, s/n BAJO</t>
  </si>
  <si>
    <t xml:space="preserve">942804304</t>
  </si>
  <si>
    <t xml:space="preserve">info@formacioncarpediem.com</t>
  </si>
  <si>
    <t xml:space="preserve">HOTEL EL CASERÍO</t>
  </si>
  <si>
    <t xml:space="preserve">ACACIO GUTIÉRREZ, 159 BAJO</t>
  </si>
  <si>
    <t xml:space="preserve">942810575</t>
  </si>
  <si>
    <t xml:space="preserve">caserio@caserio.com</t>
  </si>
  <si>
    <t xml:space="preserve">hotelelcasero.com</t>
  </si>
  <si>
    <t xml:space="preserve">HOTEL MONTAÑES</t>
  </si>
  <si>
    <t xml:space="preserve">C/ JAIME DEL AMO, s/n BAJO</t>
  </si>
  <si>
    <t xml:space="preserve">942811464</t>
  </si>
  <si>
    <t xml:space="preserve">info@hotelmontañes.com</t>
  </si>
  <si>
    <t xml:space="preserve">hotelmontanes.com</t>
  </si>
  <si>
    <t xml:space="preserve">PALACIO GARCIA QUIJANO</t>
  </si>
  <si>
    <t xml:space="preserve">BARRIO TARRIBA, 13-14 BAJO</t>
  </si>
  <si>
    <t xml:space="preserve">39409</t>
  </si>
  <si>
    <t xml:space="preserve">SAN FELICES DE BUELNA</t>
  </si>
  <si>
    <t xml:space="preserve">942814091</t>
  </si>
  <si>
    <t xml:space="preserve">garcia_quijano@hotmail.com</t>
  </si>
  <si>
    <t xml:space="preserve">garciaquijano.com</t>
  </si>
  <si>
    <t xml:space="preserve">AVENIDA ZOO, 2</t>
  </si>
  <si>
    <t xml:space="preserve">942818025</t>
  </si>
  <si>
    <t xml:space="preserve">info@hotelaltamira.com</t>
  </si>
  <si>
    <t xml:space="preserve">hotelaltamira.com</t>
  </si>
  <si>
    <t xml:space="preserve">HOTEL SALLDEMAR</t>
  </si>
  <si>
    <t xml:space="preserve">CARRETERA LAS CUEVAS DE ALTAMIRA, 5 (CARRETERA CUEVAS DE ALTAMIRA s/n)</t>
  </si>
  <si>
    <t xml:space="preserve">942840180</t>
  </si>
  <si>
    <t xml:space="preserve">info@hotellldemar.com</t>
  </si>
  <si>
    <t xml:space="preserve">hotelsalldemar.es</t>
  </si>
  <si>
    <t xml:space="preserve">GRAN HOTEL SUANCES</t>
  </si>
  <si>
    <t xml:space="preserve">CEBALLOS, 45</t>
  </si>
  <si>
    <t xml:space="preserve">942844222</t>
  </si>
  <si>
    <t xml:space="preserve">info@granhotelsuances.com</t>
  </si>
  <si>
    <t xml:space="preserve">hotel-suances.com</t>
  </si>
  <si>
    <t xml:space="preserve">HOTEL SUANCES</t>
  </si>
  <si>
    <t xml:space="preserve">info@hotelsuances.com</t>
  </si>
  <si>
    <t xml:space="preserve">COSTA ESMERALDA SUITES 5 ESTRELLAS</t>
  </si>
  <si>
    <t xml:space="preserve">CEBALLOS, 53</t>
  </si>
  <si>
    <t xml:space="preserve">942844343</t>
  </si>
  <si>
    <t xml:space="preserve">info@costaesmeraldasuites5estrellas.com</t>
  </si>
  <si>
    <t xml:space="preserve">hotelensuances.es</t>
  </si>
  <si>
    <t xml:space="preserve">FLAVIOBRIGA, 1</t>
  </si>
  <si>
    <t xml:space="preserve">942860400</t>
  </si>
  <si>
    <t xml:space="preserve">info@lasrocashotel.com</t>
  </si>
  <si>
    <t xml:space="preserve">lasrocashotel.com</t>
  </si>
  <si>
    <t xml:space="preserve">HOTEL ARENILLAS RESTAURANTE</t>
  </si>
  <si>
    <t xml:space="preserve">BARRIO ISLARES, 155 KILOMETRO</t>
  </si>
  <si>
    <t xml:space="preserve">39798</t>
  </si>
  <si>
    <t xml:space="preserve">942870900</t>
  </si>
  <si>
    <t xml:space="preserve">hotelarenillas@hotmail.com</t>
  </si>
  <si>
    <t xml:space="preserve">hotelarenillas.es</t>
  </si>
  <si>
    <t xml:space="preserve">SUITE MIOÑO</t>
  </si>
  <si>
    <t xml:space="preserve">BARRIO MIOÑO, s/n BAJO(CARRETERA MIOÑO-LUSA)</t>
  </si>
  <si>
    <t xml:space="preserve">39709</t>
  </si>
  <si>
    <t xml:space="preserve">942879544</t>
  </si>
  <si>
    <t xml:space="preserve">hotelmiono@telefonica.net</t>
  </si>
  <si>
    <t xml:space="preserve">vgpromociones.com</t>
  </si>
  <si>
    <t xml:space="preserve">TXIKIERDI ALDE</t>
  </si>
  <si>
    <t xml:space="preserve">ASTIGARRAGAKO BIDEA, 19</t>
  </si>
  <si>
    <t xml:space="preserve">943 473 784</t>
  </si>
  <si>
    <t xml:space="preserve">info@txikierdialde.com</t>
  </si>
  <si>
    <t xml:space="preserve">txikierdialde.com</t>
  </si>
  <si>
    <t xml:space="preserve">CASUAL DE LAS OLAS SAN SEBASTIÁN</t>
  </si>
  <si>
    <t xml:space="preserve">PLAZA PÍO XII / PIO XII ENPARANTZA, 3</t>
  </si>
  <si>
    <t xml:space="preserve">943055000</t>
  </si>
  <si>
    <t xml:space="preserve">hola@casualhoteles.com</t>
  </si>
  <si>
    <t xml:space="preserve">CASUAL HOTELES DEL JAZZ SAN SEBASTIÁN</t>
  </si>
  <si>
    <t xml:space="preserve">URUMEA PASEALEKUA, 15</t>
  </si>
  <si>
    <t xml:space="preserve">20014</t>
  </si>
  <si>
    <t xml:space="preserve">jazz@casualhoteles.com</t>
  </si>
  <si>
    <t xml:space="preserve">HOTEL KRABELIN</t>
  </si>
  <si>
    <t xml:space="preserve">TORIBIO ETXEBARRIA KALEA, 10 PISO 1</t>
  </si>
  <si>
    <t xml:space="preserve">20600</t>
  </si>
  <si>
    <t xml:space="preserve">EIBAR</t>
  </si>
  <si>
    <t xml:space="preserve">943208991</t>
  </si>
  <si>
    <t xml:space="preserve">info@hotelkrabelin.com</t>
  </si>
  <si>
    <t xml:space="preserve">SAN SEBASTIÁN</t>
  </si>
  <si>
    <t xml:space="preserve">AVENIDA ZUMALAKARREGI, 20</t>
  </si>
  <si>
    <t xml:space="preserve">943214400</t>
  </si>
  <si>
    <t xml:space="preserve">sansebastian@aranzazu-hoteles.com</t>
  </si>
  <si>
    <t xml:space="preserve">sansebastinsa.com</t>
  </si>
  <si>
    <t xml:space="preserve">HOTEL BIDEBIDE TOLOSA</t>
  </si>
  <si>
    <t xml:space="preserve">EUSKAL HERRIA ENPARANTZA, 1 BAJO</t>
  </si>
  <si>
    <t xml:space="preserve">20400</t>
  </si>
  <si>
    <t xml:space="preserve">TOLOSA</t>
  </si>
  <si>
    <t xml:space="preserve">943231111</t>
  </si>
  <si>
    <t xml:space="preserve">info@hotelbidebidetolo.com</t>
  </si>
  <si>
    <t xml:space="preserve">hotelbidebide.eus</t>
  </si>
  <si>
    <t xml:space="preserve">TXINTXUA</t>
  </si>
  <si>
    <t xml:space="preserve">ZIKUÑAGA BAILARA, 72 BAJO</t>
  </si>
  <si>
    <t xml:space="preserve">20120</t>
  </si>
  <si>
    <t xml:space="preserve">HERNANI</t>
  </si>
  <si>
    <t xml:space="preserve">943331750</t>
  </si>
  <si>
    <t xml:space="preserve">info@txintxua.com</t>
  </si>
  <si>
    <t xml:space="preserve">hoteltxintxua.com</t>
  </si>
  <si>
    <t xml:space="preserve">HOTEL AGINAGA</t>
  </si>
  <si>
    <t xml:space="preserve">ESTRATA KALEA, 7</t>
  </si>
  <si>
    <t xml:space="preserve">943370668</t>
  </si>
  <si>
    <t xml:space="preserve">info@aginagahotela.com</t>
  </si>
  <si>
    <t xml:space="preserve">aginagahotela.com</t>
  </si>
  <si>
    <t xml:space="preserve">CENTRAL ROOMSS</t>
  </si>
  <si>
    <t xml:space="preserve">PLAZA CONSTITUCIÓN / KONSTITUZIO ENPARANTZA, 6</t>
  </si>
  <si>
    <t xml:space="preserve">943422270</t>
  </si>
  <si>
    <t xml:space="preserve">santiarreseigor@hotmail.com</t>
  </si>
  <si>
    <t xml:space="preserve">centralroomss.com</t>
  </si>
  <si>
    <t xml:space="preserve">HOTEL SANSEBAY</t>
  </si>
  <si>
    <t xml:space="preserve">C/ MARI / MARI KALEA, 21</t>
  </si>
  <si>
    <t xml:space="preserve">943435724</t>
  </si>
  <si>
    <t xml:space="preserve">info@sansebayhotel.com</t>
  </si>
  <si>
    <t xml:space="preserve">sansebayhotel.com</t>
  </si>
  <si>
    <t xml:space="preserve">ASTORIA 7</t>
  </si>
  <si>
    <t xml:space="preserve">C/ SAGRADA FAMILIA / FAMILIA SANTUAREN KALEA, 1-3 BAJO; ASIGNACION</t>
  </si>
  <si>
    <t xml:space="preserve">943445000</t>
  </si>
  <si>
    <t xml:space="preserve">info@astoria7hotel.com</t>
  </si>
  <si>
    <t xml:space="preserve">astoria7hotel.com</t>
  </si>
  <si>
    <t xml:space="preserve">ITURROSPE</t>
  </si>
  <si>
    <t xml:space="preserve">IPARRALDE ETORBIDEA, 1</t>
  </si>
  <si>
    <t xml:space="preserve">943492586</t>
  </si>
  <si>
    <t xml:space="preserve">info@hotelelizalde.com</t>
  </si>
  <si>
    <t xml:space="preserve">hotelelizalde.com</t>
  </si>
  <si>
    <t xml:space="preserve">VILLA MAGALEAN</t>
  </si>
  <si>
    <t xml:space="preserve">NAFARROA BEHERA KALEA, 2</t>
  </si>
  <si>
    <t xml:space="preserve">943569130</t>
  </si>
  <si>
    <t xml:space="preserve">info@villamagalean.com</t>
  </si>
  <si>
    <t xml:space="preserve">villamagalean.com</t>
  </si>
  <si>
    <t xml:space="preserve">HOTEL PALACETE</t>
  </si>
  <si>
    <t xml:space="preserve">GIPUZKOA ENPARANTZA, 5 BAJO (HOTEL PALACETE)</t>
  </si>
  <si>
    <t xml:space="preserve">943640813</t>
  </si>
  <si>
    <t xml:space="preserve">info@hotelpalacete.net</t>
  </si>
  <si>
    <t xml:space="preserve">hotelpalacete.net</t>
  </si>
  <si>
    <t xml:space="preserve">HOTEL JAUREGUI</t>
  </si>
  <si>
    <t xml:space="preserve">ZULOAGA KALEA, 5 28</t>
  </si>
  <si>
    <t xml:space="preserve">943641400</t>
  </si>
  <si>
    <t xml:space="preserve">jauregui@hoteljauregui.com</t>
  </si>
  <si>
    <t xml:space="preserve">hoteljauregui.com</t>
  </si>
  <si>
    <t xml:space="preserve">HOTEL PAMPINOT</t>
  </si>
  <si>
    <t xml:space="preserve">NAGUSI KALEA, 5 BAJO; ACADEMIA</t>
  </si>
  <si>
    <t xml:space="preserve">943645566</t>
  </si>
  <si>
    <t xml:space="preserve">info@hotelpampinot.com</t>
  </si>
  <si>
    <t xml:space="preserve">HOTEL SINDIKA OTXOA</t>
  </si>
  <si>
    <t xml:space="preserve">BARRIO ARANTZAZU, 11</t>
  </si>
  <si>
    <t xml:space="preserve">943781303</t>
  </si>
  <si>
    <t xml:space="preserve">h.sindika@hotmail.com</t>
  </si>
  <si>
    <t xml:space="preserve">hotel-sindika.com</t>
  </si>
  <si>
    <t xml:space="preserve">HOTEL ARRASATE</t>
  </si>
  <si>
    <t xml:space="preserve">943797322</t>
  </si>
  <si>
    <t xml:space="preserve">info@hotelarrate.com</t>
  </si>
  <si>
    <t xml:space="preserve">hotelarrasate.com</t>
  </si>
  <si>
    <t xml:space="preserve">SILKEN INDAUTXU</t>
  </si>
  <si>
    <t xml:space="preserve">PLAZA BOMBERO ECHÁNIZ, s/n BAJO</t>
  </si>
  <si>
    <t xml:space="preserve">48010</t>
  </si>
  <si>
    <t xml:space="preserve">944220020</t>
  </si>
  <si>
    <t xml:space="preserve">convenciones.indautxu@hoteles-silken.com</t>
  </si>
  <si>
    <t xml:space="preserve">hotelindautxu.com</t>
  </si>
  <si>
    <t xml:space="preserve">SIRIMIRI</t>
  </si>
  <si>
    <t xml:space="preserve">PLAZUELA ENCARNACIÓN / ENKARNAZIO PLAZATXOA, 3</t>
  </si>
  <si>
    <t xml:space="preserve">48006</t>
  </si>
  <si>
    <t xml:space="preserve">944330759</t>
  </si>
  <si>
    <t xml:space="preserve">info@hotelsirimiri.es</t>
  </si>
  <si>
    <t xml:space="preserve">hotelsirimiri.com</t>
  </si>
  <si>
    <t xml:space="preserve">NH VILLA DE BILBAO</t>
  </si>
  <si>
    <t xml:space="preserve">GRAN VIA DON DIEGO LÓPEZ DE HARO, 87 BAJO; NH VILLA DE BILBAO</t>
  </si>
  <si>
    <t xml:space="preserve">48011</t>
  </si>
  <si>
    <t xml:space="preserve">944416000</t>
  </si>
  <si>
    <t xml:space="preserve">fb.nhcollectionvilladebilbao@nh-hotels.com</t>
  </si>
  <si>
    <t xml:space="preserve">HABITAKA HOGARES DE PASO</t>
  </si>
  <si>
    <t xml:space="preserve">C/ POSTAS-POSTA KALEA, 26 3 CENTRO</t>
  </si>
  <si>
    <t xml:space="preserve">01001</t>
  </si>
  <si>
    <t xml:space="preserve">945 25 45 45</t>
  </si>
  <si>
    <t xml:space="preserve">info@habitaka.es</t>
  </si>
  <si>
    <t xml:space="preserve">hogaresdepaso.com</t>
  </si>
  <si>
    <t xml:space="preserve">HOTEL DESIDERIO</t>
  </si>
  <si>
    <t xml:space="preserve">C/ COLEGIO DE SAN PRUDENCIO, 2</t>
  </si>
  <si>
    <t xml:space="preserve">945251711</t>
  </si>
  <si>
    <t xml:space="preserve">reservas@hoteldesiderio.es</t>
  </si>
  <si>
    <t xml:space="preserve">hoteldesiderio.es</t>
  </si>
  <si>
    <t xml:space="preserve">HOSTAL RESTAURANTE BARRACHI</t>
  </si>
  <si>
    <t xml:space="preserve">BARRATXI KALEA, 6</t>
  </si>
  <si>
    <t xml:space="preserve">945273200</t>
  </si>
  <si>
    <t xml:space="preserve">hotelbarrachi@gmail.com</t>
  </si>
  <si>
    <t xml:space="preserve">hotelbarrachi.com</t>
  </si>
  <si>
    <t xml:space="preserve">ARGANZON PLAZA</t>
  </si>
  <si>
    <t xml:space="preserve">PLAZA MAYOR, 2 BAJO</t>
  </si>
  <si>
    <t xml:space="preserve">09294</t>
  </si>
  <si>
    <t xml:space="preserve">LA PUEBLA DE ARGANZÓN</t>
  </si>
  <si>
    <t xml:space="preserve">945373470</t>
  </si>
  <si>
    <t xml:space="preserve">Info@arganzonplaza.com</t>
  </si>
  <si>
    <t xml:space="preserve">arganzonplaza.com</t>
  </si>
  <si>
    <t xml:space="preserve">LA CASA DEL PATRÓN</t>
  </si>
  <si>
    <t xml:space="preserve">C/ SAN MARTÍN, 2 BAJO</t>
  </si>
  <si>
    <t xml:space="preserve">01130</t>
  </si>
  <si>
    <t xml:space="preserve">ZUIA</t>
  </si>
  <si>
    <t xml:space="preserve">945462528</t>
  </si>
  <si>
    <t xml:space="preserve">hotel@casadelpatron.com</t>
  </si>
  <si>
    <t xml:space="preserve">casadelpatron.com</t>
  </si>
  <si>
    <t xml:space="preserve">HOTEL LAUAXETA</t>
  </si>
  <si>
    <t xml:space="preserve">LAUAXETA KALEA, 2-4 BAJO</t>
  </si>
  <si>
    <t xml:space="preserve">946025578</t>
  </si>
  <si>
    <t xml:space="preserve">info@hotellauaxeta.com</t>
  </si>
  <si>
    <t xml:space="preserve">ZIORTZA BEITIA</t>
  </si>
  <si>
    <t xml:space="preserve">GOIERRIA ZIORTZA AUZOA, s/n</t>
  </si>
  <si>
    <t xml:space="preserve">48278</t>
  </si>
  <si>
    <t xml:space="preserve">ZIORTZA-BOLIBAR</t>
  </si>
  <si>
    <t xml:space="preserve">946165722</t>
  </si>
  <si>
    <t xml:space="preserve">info@ziortzabeitia.com</t>
  </si>
  <si>
    <t xml:space="preserve">HOTEL O CAMIÑO</t>
  </si>
  <si>
    <t xml:space="preserve">C/ OLLERÍA, 8</t>
  </si>
  <si>
    <t xml:space="preserve">946216036</t>
  </si>
  <si>
    <t xml:space="preserve">hotelocamino@gmail.com</t>
  </si>
  <si>
    <t xml:space="preserve">hotelocamiosl.com</t>
  </si>
  <si>
    <t xml:space="preserve">HOTEL RESIDENCIA GERNIKA</t>
  </si>
  <si>
    <t xml:space="preserve">C/ CARLOS GANGOITI, 17 BAJO</t>
  </si>
  <si>
    <t xml:space="preserve">48300</t>
  </si>
  <si>
    <t xml:space="preserve">GERNIKA-LUMO</t>
  </si>
  <si>
    <t xml:space="preserve">946250350</t>
  </si>
  <si>
    <t xml:space="preserve">h_gernika@hotel-gernika.com</t>
  </si>
  <si>
    <t xml:space="preserve">hotel-gernika.com</t>
  </si>
  <si>
    <t xml:space="preserve">HOTEL KONBENIO</t>
  </si>
  <si>
    <t xml:space="preserve">C/ KONBENIO, 7</t>
  </si>
  <si>
    <t xml:space="preserve">48340</t>
  </si>
  <si>
    <t xml:space="preserve">AMOREBIETA-ETXANO</t>
  </si>
  <si>
    <t xml:space="preserve">946300187</t>
  </si>
  <si>
    <t xml:space="preserve">info@hotelkonbenio.com</t>
  </si>
  <si>
    <t xml:space="preserve">hotelkonbenio.com</t>
  </si>
  <si>
    <t xml:space="preserve">HARRISON ETXEA</t>
  </si>
  <si>
    <t xml:space="preserve">C/ SAN PEDRO, 12</t>
  </si>
  <si>
    <t xml:space="preserve">946300530</t>
  </si>
  <si>
    <t xml:space="preserve">info@harrisonetxea.com</t>
  </si>
  <si>
    <t xml:space="preserve">ELLAURI</t>
  </si>
  <si>
    <t xml:space="preserve">ALTZUSTA AUZOA, 38 BAJO</t>
  </si>
  <si>
    <t xml:space="preserve">48144</t>
  </si>
  <si>
    <t xml:space="preserve">ZEANURI</t>
  </si>
  <si>
    <t xml:space="preserve">946317888</t>
  </si>
  <si>
    <t xml:space="preserve">info@ellaurihotela.com</t>
  </si>
  <si>
    <t xml:space="preserve">ellaurihotela.com</t>
  </si>
  <si>
    <t xml:space="preserve">HOTEL ORTUELLA</t>
  </si>
  <si>
    <t xml:space="preserve">AVENIDA BILBAO, s/n BAJO(PARCELA A-B, 1, UE-1, SECTOR</t>
  </si>
  <si>
    <t xml:space="preserve">48530</t>
  </si>
  <si>
    <t xml:space="preserve">ORTUELLA</t>
  </si>
  <si>
    <t xml:space="preserve">946353172</t>
  </si>
  <si>
    <t xml:space="preserve">patxi_171066@hotmail.com</t>
  </si>
  <si>
    <t xml:space="preserve">hotelortuella.com</t>
  </si>
  <si>
    <t xml:space="preserve">ERREKA - GÜEÑES</t>
  </si>
  <si>
    <t xml:space="preserve">BARRIO LASIER, s/n BAJO</t>
  </si>
  <si>
    <t xml:space="preserve">48840</t>
  </si>
  <si>
    <t xml:space="preserve">GÜEÑES</t>
  </si>
  <si>
    <t xml:space="preserve">946690345</t>
  </si>
  <si>
    <t xml:space="preserve">info@erreka-güeñes.com</t>
  </si>
  <si>
    <t xml:space="preserve">HOTEL GOIZALDE</t>
  </si>
  <si>
    <t xml:space="preserve">ATXABIRIBIL ETORBIDEA, 60 BAJO</t>
  </si>
  <si>
    <t xml:space="preserve">946763937</t>
  </si>
  <si>
    <t xml:space="preserve">hotelgoizalde@hotelgoizalde.com</t>
  </si>
  <si>
    <t xml:space="preserve">hotelgoizalde.com</t>
  </si>
  <si>
    <t xml:space="preserve">KAIAN PLENTZIA</t>
  </si>
  <si>
    <t xml:space="preserve">AREATZA KALEA, 38 BAJO</t>
  </si>
  <si>
    <t xml:space="preserve">946775470</t>
  </si>
  <si>
    <t xml:space="preserve">info@kaianplentzia.com</t>
  </si>
  <si>
    <t xml:space="preserve">kaianplentzia.com</t>
  </si>
  <si>
    <t xml:space="preserve">KALEA PORTU, 1 - BAJO</t>
  </si>
  <si>
    <t xml:space="preserve">946876725</t>
  </si>
  <si>
    <t xml:space="preserve">info@hotelelpuerto.com</t>
  </si>
  <si>
    <t xml:space="preserve">hotelelpuerto.com</t>
  </si>
  <si>
    <t xml:space="preserve">HOTEL DON PABLO</t>
  </si>
  <si>
    <t xml:space="preserve">BARRIO MERCADO ADILLO, s/n</t>
  </si>
  <si>
    <t xml:space="preserve">09580</t>
  </si>
  <si>
    <t xml:space="preserve">VALLE DE MENA</t>
  </si>
  <si>
    <t xml:space="preserve">947126663</t>
  </si>
  <si>
    <t xml:space="preserve">info@grupodonpablo.com</t>
  </si>
  <si>
    <t xml:space="preserve">grupodonpablo.com</t>
  </si>
  <si>
    <t xml:space="preserve">HOTEL LOS BRASEROS</t>
  </si>
  <si>
    <t xml:space="preserve">C/ SEVERO OCHOA, 7</t>
  </si>
  <si>
    <t xml:space="preserve">947234123</t>
  </si>
  <si>
    <t xml:space="preserve">reservas@hotelbraseros.com</t>
  </si>
  <si>
    <t xml:space="preserve">hotelbraseros.com</t>
  </si>
  <si>
    <t xml:space="preserve">PUERTA DE BURGOS</t>
  </si>
  <si>
    <t xml:space="preserve">VITORIA, 69 BAJO(HOTEL PUERTA DE BURGO</t>
  </si>
  <si>
    <t xml:space="preserve">947241000</t>
  </si>
  <si>
    <t xml:space="preserve">hotel@puertadeburgos.es</t>
  </si>
  <si>
    <t xml:space="preserve">puertadeburgos.es</t>
  </si>
  <si>
    <t xml:space="preserve">VITORIA, 69</t>
  </si>
  <si>
    <t xml:space="preserve">947241212</t>
  </si>
  <si>
    <t xml:space="preserve">AC HOTEL BURGOS</t>
  </si>
  <si>
    <t xml:space="preserve">PASEO AUDIENCIA, 7 BAJO</t>
  </si>
  <si>
    <t xml:space="preserve">947257966</t>
  </si>
  <si>
    <t xml:space="preserve">acburgos@ac-hotels.com</t>
  </si>
  <si>
    <t xml:space="preserve">achotelburgos.com</t>
  </si>
  <si>
    <t xml:space="preserve">HOTEL RESTAURANTE BENLLOCH</t>
  </si>
  <si>
    <t xml:space="preserve">C/ CARDENAL BENLLOCH, 5</t>
  </si>
  <si>
    <t xml:space="preserve">947380709</t>
  </si>
  <si>
    <t xml:space="preserve">hotelbenlloch@gmail.com</t>
  </si>
  <si>
    <t xml:space="preserve">hotelbenlloch.net</t>
  </si>
  <si>
    <t xml:space="preserve">RIO CABIA</t>
  </si>
  <si>
    <t xml:space="preserve">CARRETERA BURGOS-PORTUGAL, KILOMETRO 17 BAJO</t>
  </si>
  <si>
    <t xml:space="preserve">09239</t>
  </si>
  <si>
    <t xml:space="preserve">CAVIA</t>
  </si>
  <si>
    <t xml:space="preserve">947412166</t>
  </si>
  <si>
    <t xml:space="preserve">info@riocabia.com</t>
  </si>
  <si>
    <t xml:space="preserve">hotelriocabia.com</t>
  </si>
  <si>
    <t xml:space="preserve">CUÉNTAME</t>
  </si>
  <si>
    <t xml:space="preserve">CONDES DE CASTILFALE, 1</t>
  </si>
  <si>
    <t xml:space="preserve">947460240</t>
  </si>
  <si>
    <t xml:space="preserve">info@hotelcuentame.com</t>
  </si>
  <si>
    <t xml:space="preserve">hotelcuentame.com</t>
  </si>
  <si>
    <t xml:space="preserve">HOTEL PUERTA ROMEROS</t>
  </si>
  <si>
    <t xml:space="preserve">SAN AMARO, 2 BAJO</t>
  </si>
  <si>
    <t xml:space="preserve">947462012</t>
  </si>
  <si>
    <t xml:space="preserve">reservas@puertaromeros.com</t>
  </si>
  <si>
    <t xml:space="preserve">puertaromeros.com</t>
  </si>
  <si>
    <t xml:space="preserve">HOTEL BELORADO</t>
  </si>
  <si>
    <t xml:space="preserve">AVENIDA DE BURGOS, 34 BAJO</t>
  </si>
  <si>
    <t xml:space="preserve">09250</t>
  </si>
  <si>
    <t xml:space="preserve">BELORADO</t>
  </si>
  <si>
    <t xml:space="preserve">947580684</t>
  </si>
  <si>
    <t xml:space="preserve">info@hotelbelorado.com</t>
  </si>
  <si>
    <t xml:space="preserve">hotelbelorado.com</t>
  </si>
  <si>
    <t xml:space="preserve">VILLA DE ARANDA</t>
  </si>
  <si>
    <t xml:space="preserve">SAN FRANCISCO, 1 BAJO</t>
  </si>
  <si>
    <t xml:space="preserve">947659106</t>
  </si>
  <si>
    <t xml:space="preserve">info@villadearanda.com</t>
  </si>
  <si>
    <t xml:space="preserve">VALDORBA</t>
  </si>
  <si>
    <t xml:space="preserve">SANTA MARÍA, 29</t>
  </si>
  <si>
    <t xml:space="preserve">31494</t>
  </si>
  <si>
    <t xml:space="preserve">LEOZ/LEOTZ</t>
  </si>
  <si>
    <t xml:space="preserve">948 721021</t>
  </si>
  <si>
    <t xml:space="preserve">info@hotelvaldorba.com</t>
  </si>
  <si>
    <t xml:space="preserve">hotelvaldorba.com</t>
  </si>
  <si>
    <t xml:space="preserve">HOTEL ESLAVA</t>
  </si>
  <si>
    <t xml:space="preserve">PLAZA VIRGEN DEL PERDÓN, 7 BAJO(HOTEL ESLAVA)</t>
  </si>
  <si>
    <t xml:space="preserve">31011</t>
  </si>
  <si>
    <t xml:space="preserve">948222270</t>
  </si>
  <si>
    <t xml:space="preserve">correo@hotel-eslava.com</t>
  </si>
  <si>
    <t xml:space="preserve">hotel-eslava.com/</t>
  </si>
  <si>
    <t xml:space="preserve">A PAMPLONA</t>
  </si>
  <si>
    <t xml:space="preserve">C/ SANCHO RAMÍREZ / ANTSO RAMIREZ KALEA, 15</t>
  </si>
  <si>
    <t xml:space="preserve">948272975</t>
  </si>
  <si>
    <t xml:space="preserve">info@hotelapamplona.es</t>
  </si>
  <si>
    <t xml:space="preserve">hotelapamplona.es</t>
  </si>
  <si>
    <t xml:space="preserve">AKERRETA</t>
  </si>
  <si>
    <t xml:space="preserve">C/ TRANSFIGURACIÓN, 11 BAJO</t>
  </si>
  <si>
    <t xml:space="preserve">31698</t>
  </si>
  <si>
    <t xml:space="preserve">948304572</t>
  </si>
  <si>
    <t xml:space="preserve">reservas@hotelakerreta.com</t>
  </si>
  <si>
    <t xml:space="preserve">hotelakerreta.com</t>
  </si>
  <si>
    <t xml:space="preserve">VENTA DE ULZAMA</t>
  </si>
  <si>
    <t xml:space="preserve">CARRETERA PAMPLONA-FRANCIA, KILOMETRO 27 N-121 A; SALIDA BELATE</t>
  </si>
  <si>
    <t xml:space="preserve">948305138</t>
  </si>
  <si>
    <t xml:space="preserve">info@ventadeulzama.com</t>
  </si>
  <si>
    <t xml:space="preserve">ventadeulzama.com</t>
  </si>
  <si>
    <t xml:space="preserve">HOSTAL PEÑALÉN</t>
  </si>
  <si>
    <t xml:space="preserve">CARRETERA VARIANTE DE PERALTA KILOMETRO 23, 5 CRUCE CARRETERA DE FUNES</t>
  </si>
  <si>
    <t xml:space="preserve">31350</t>
  </si>
  <si>
    <t xml:space="preserve">PERALTA/AZKOIEN</t>
  </si>
  <si>
    <t xml:space="preserve">948716100</t>
  </si>
  <si>
    <t xml:space="preserve">correo@hostalpenalen.com</t>
  </si>
  <si>
    <t xml:space="preserve">hostalpenalen.com</t>
  </si>
  <si>
    <t xml:space="preserve">TXORROTA</t>
  </si>
  <si>
    <t xml:space="preserve">SAN PEDRO, s/n BAJO</t>
  </si>
  <si>
    <t xml:space="preserve">31670</t>
  </si>
  <si>
    <t xml:space="preserve">ORBAIZETA</t>
  </si>
  <si>
    <t xml:space="preserve">948766053</t>
  </si>
  <si>
    <t xml:space="preserve">casatxorrota@hotmail.com</t>
  </si>
  <si>
    <t xml:space="preserve">casa-txorrota.com</t>
  </si>
  <si>
    <t xml:space="preserve">VIRREY PALAFOX</t>
  </si>
  <si>
    <t xml:space="preserve">EXTRAMUROS, s/n BAJO</t>
  </si>
  <si>
    <t xml:space="preserve">948776275</t>
  </si>
  <si>
    <t xml:space="preserve">EL SALERO</t>
  </si>
  <si>
    <t xml:space="preserve">CARRETERA ZARAGOZA, KILOMETRO 7</t>
  </si>
  <si>
    <t xml:space="preserve">19190</t>
  </si>
  <si>
    <t xml:space="preserve">TORIJA</t>
  </si>
  <si>
    <t xml:space="preserve">949 320 005</t>
  </si>
  <si>
    <t xml:space="preserve">elsalerotorija@gmail.com</t>
  </si>
  <si>
    <t xml:space="preserve">elsalerotorija.es</t>
  </si>
  <si>
    <t xml:space="preserve">AZUQUECA</t>
  </si>
  <si>
    <t xml:space="preserve">CARRETERA ALOVERA, 80 BAJO</t>
  </si>
  <si>
    <t xml:space="preserve">949264488</t>
  </si>
  <si>
    <t xml:space="preserve">informacion@hotelazuqueca.es</t>
  </si>
  <si>
    <t xml:space="preserve">hotelazuqueca.com</t>
  </si>
  <si>
    <t xml:space="preserve">HOTEL LA CAÑADA</t>
  </si>
  <si>
    <t xml:space="preserve">CARRETERA HORCHE, s/n 0 GUADALAJARA</t>
  </si>
  <si>
    <t xml:space="preserve">19140</t>
  </si>
  <si>
    <t xml:space="preserve">HORCHE</t>
  </si>
  <si>
    <t xml:space="preserve">949290029</t>
  </si>
  <si>
    <t xml:space="preserve">reservas@lacanadahotel.com</t>
  </si>
  <si>
    <t xml:space="preserve">lacanadahotel.com</t>
  </si>
  <si>
    <t xml:space="preserve">VILLAS DE AUÑON</t>
  </si>
  <si>
    <t xml:space="preserve">ENMEDIO, 9 BAJO</t>
  </si>
  <si>
    <t xml:space="preserve">19130</t>
  </si>
  <si>
    <t xml:space="preserve">AUÑÓN</t>
  </si>
  <si>
    <t xml:space="preserve">949358579</t>
  </si>
  <si>
    <t xml:space="preserve">info@villasdeauñon.com</t>
  </si>
  <si>
    <t xml:space="preserve">HOTEL LABERINTO</t>
  </si>
  <si>
    <t xml:space="preserve">PASEO ALAMEDA, 1 BAJO; BAR</t>
  </si>
  <si>
    <t xml:space="preserve">949391165</t>
  </si>
  <si>
    <t xml:space="preserve">info@hotellaberinto.es</t>
  </si>
  <si>
    <t xml:space="preserve">hotellaberinto.es</t>
  </si>
  <si>
    <t xml:space="preserve">EL DESCANSILLO</t>
  </si>
  <si>
    <t xml:space="preserve">PUENTE, 1</t>
  </si>
  <si>
    <t xml:space="preserve">19390</t>
  </si>
  <si>
    <t xml:space="preserve">BAÑOS DE TAJO</t>
  </si>
  <si>
    <t xml:space="preserve">949831252</t>
  </si>
  <si>
    <t xml:space="preserve">info@eldescansillo.com</t>
  </si>
  <si>
    <t xml:space="preserve">eldescansillo.com</t>
  </si>
  <si>
    <t xml:space="preserve">HOTEL ALTO TAJO</t>
  </si>
  <si>
    <t xml:space="preserve">URBANIZACIÓN CAMPO, 9 BAJO; CHALET</t>
  </si>
  <si>
    <t xml:space="preserve">hotelaltotajo.com</t>
  </si>
  <si>
    <t xml:space="preserve">VINCCI SELECCION POSADA DEL PATIO</t>
  </si>
  <si>
    <t xml:space="preserve">H/MA/01819</t>
  </si>
  <si>
    <t xml:space="preserve">PASILLO PASILLO SANTA ISABEL, 7 BAJO; VINCCI HOTELES</t>
  </si>
  <si>
    <t xml:space="preserve">951001020</t>
  </si>
  <si>
    <t xml:space="preserve">posadadelpatio@vinccihoteles.com</t>
  </si>
  <si>
    <t xml:space="preserve">VINCCI SELECCION ESTRELLA DEL MAR</t>
  </si>
  <si>
    <t xml:space="preserve">CARRETERA CÁDIZ (ELVIRIA), KILOMETRO 190, 5 BAJO KILOMETRO 191</t>
  </si>
  <si>
    <t xml:space="preserve">951053970</t>
  </si>
  <si>
    <t xml:space="preserve">estrelladelmar@vinccihoteles.com</t>
  </si>
  <si>
    <t xml:space="preserve">INRESORTS 2014</t>
  </si>
  <si>
    <t xml:space="preserve">PERÚ, s/n</t>
  </si>
  <si>
    <t xml:space="preserve">951081171</t>
  </si>
  <si>
    <t xml:space="preserve">info@inresorts2014.com</t>
  </si>
  <si>
    <t xml:space="preserve">THE TOUCH PUERTO BANUS</t>
  </si>
  <si>
    <t xml:space="preserve">H/MA/02229</t>
  </si>
  <si>
    <t xml:space="preserve">C/ VICENTE ALEIXANDRE (URBANIZACIÓN CORTIJO BLANCO), 2</t>
  </si>
  <si>
    <t xml:space="preserve">951198418</t>
  </si>
  <si>
    <t xml:space="preserve">book@thetouchbanus.com</t>
  </si>
  <si>
    <t xml:space="preserve">thetouchbanus.com</t>
  </si>
  <si>
    <t xml:space="preserve">CASA DEL MOLINERO</t>
  </si>
  <si>
    <t xml:space="preserve">LUGAR CHAMIZOS, 6</t>
  </si>
  <si>
    <t xml:space="preserve">29195</t>
  </si>
  <si>
    <t xml:space="preserve">COMARES</t>
  </si>
  <si>
    <t xml:space="preserve">951239303</t>
  </si>
  <si>
    <t xml:space="preserve">info@cadelmolinero.com</t>
  </si>
  <si>
    <t xml:space="preserve">ARTPLATINUM SUITES &amp; APARTMENTS</t>
  </si>
  <si>
    <t xml:space="preserve">AVENIDA ESTRELLA DEL MAR, 4 URBANIZACIÓN NUEVA TORREQUEBRADA</t>
  </si>
  <si>
    <t xml:space="preserve">951295674</t>
  </si>
  <si>
    <t xml:space="preserve">info@artplatinumsuites&amp;apartments.com</t>
  </si>
  <si>
    <t xml:space="preserve">es.artplatinum.es</t>
  </si>
  <si>
    <t xml:space="preserve">HOTEL LAS ORQUÍDEAS</t>
  </si>
  <si>
    <t xml:space="preserve">H/MA/02156</t>
  </si>
  <si>
    <t xml:space="preserve">CARRIL VIRGEN MILAGROSA, 10</t>
  </si>
  <si>
    <t xml:space="preserve">29017</t>
  </si>
  <si>
    <t xml:space="preserve">951509071</t>
  </si>
  <si>
    <t xml:space="preserve">info@hotellasorquideas.com</t>
  </si>
  <si>
    <t xml:space="preserve">las-orquideas.com</t>
  </si>
  <si>
    <t xml:space="preserve">HOTEL EL ROMERITO</t>
  </si>
  <si>
    <t xml:space="preserve">H/MA/01678</t>
  </si>
  <si>
    <t xml:space="preserve">C/ ESPACIO, 50 BAJO</t>
  </si>
  <si>
    <t xml:space="preserve">29006</t>
  </si>
  <si>
    <t xml:space="preserve">952 36 35 48</t>
  </si>
  <si>
    <t xml:space="preserve">info@hotelromerito.com</t>
  </si>
  <si>
    <t xml:space="preserve">hotelromerito.com</t>
  </si>
  <si>
    <t xml:space="preserve">HOTEL ADRIANO</t>
  </si>
  <si>
    <t xml:space="preserve">AVENIDA MANANTIALES, 1 BAJO</t>
  </si>
  <si>
    <t xml:space="preserve">952050838</t>
  </si>
  <si>
    <t xml:space="preserve">POSADA DEL CONDE</t>
  </si>
  <si>
    <t xml:space="preserve">H/MA/01447</t>
  </si>
  <si>
    <t xml:space="preserve">BARRIADA CONDE DE GUADALHORCE, s/n BAJO</t>
  </si>
  <si>
    <t xml:space="preserve">29550</t>
  </si>
  <si>
    <t xml:space="preserve">ARDALES</t>
  </si>
  <si>
    <t xml:space="preserve">952112411</t>
  </si>
  <si>
    <t xml:space="preserve">info@hoteldelconde.com</t>
  </si>
  <si>
    <t xml:space="preserve">hoteldelconde.com</t>
  </si>
  <si>
    <t xml:space="preserve">THE URBAN VILLA</t>
  </si>
  <si>
    <t xml:space="preserve">HACIENDA LOS CANASTEROS, 5</t>
  </si>
  <si>
    <t xml:space="preserve">952113955</t>
  </si>
  <si>
    <t xml:space="preserve">info@theurbanvilla.com</t>
  </si>
  <si>
    <t xml:space="preserve">theurbanvilla.com</t>
  </si>
  <si>
    <t xml:space="preserve">HOTEL LA FUENTE DE LA HIGUERA</t>
  </si>
  <si>
    <t xml:space="preserve">H/MA/01602</t>
  </si>
  <si>
    <t xml:space="preserve">PARTIDO RURAL LOS FRONTONES, s/n BAJO; PARTIDA LOS FRONTONES</t>
  </si>
  <si>
    <t xml:space="preserve">952165608</t>
  </si>
  <si>
    <t xml:space="preserve">info@hotellafuente.com</t>
  </si>
  <si>
    <t xml:space="preserve">hotellafuente.com</t>
  </si>
  <si>
    <t xml:space="preserve">VINCCI MALAGA</t>
  </si>
  <si>
    <t xml:space="preserve">PACÍFICO, 44</t>
  </si>
  <si>
    <t xml:space="preserve">952175060</t>
  </si>
  <si>
    <t xml:space="preserve">malaga@vinccihoteles.com</t>
  </si>
  <si>
    <t xml:space="preserve">HOTEL ARUNDA 1</t>
  </si>
  <si>
    <t xml:space="preserve">H/MA/01590</t>
  </si>
  <si>
    <t xml:space="preserve">C/ TABARES, 2</t>
  </si>
  <si>
    <t xml:space="preserve">952190102</t>
  </si>
  <si>
    <t xml:space="preserve">soporte@hotelarunda1.com</t>
  </si>
  <si>
    <t xml:space="preserve">hotelesarunda.com</t>
  </si>
  <si>
    <t xml:space="preserve">HOTEL DON CURRO</t>
  </si>
  <si>
    <t xml:space="preserve">C/ SANCHA DE LARA, 9</t>
  </si>
  <si>
    <t xml:space="preserve">952227200</t>
  </si>
  <si>
    <t xml:space="preserve">reservas@hoteldoncurro.com</t>
  </si>
  <si>
    <t xml:space="preserve">hoteldoncurro.com</t>
  </si>
  <si>
    <t xml:space="preserve">H/MA/01373</t>
  </si>
  <si>
    <t xml:space="preserve">SALITRE, 53 BAJO</t>
  </si>
  <si>
    <t xml:space="preserve">952319008</t>
  </si>
  <si>
    <t xml:space="preserve">reservas@hotel-donpaco.com</t>
  </si>
  <si>
    <t xml:space="preserve">hotel-donpaco.com</t>
  </si>
  <si>
    <t xml:space="preserve">SUN SPORT HOTEL</t>
  </si>
  <si>
    <t xml:space="preserve">H/MA/02256</t>
  </si>
  <si>
    <t xml:space="preserve">C/ MARUJITA DÍAZ, 14</t>
  </si>
  <si>
    <t xml:space="preserve">952372432</t>
  </si>
  <si>
    <t xml:space="preserve">reservas@sunsporthotel.com</t>
  </si>
  <si>
    <t xml:space="preserve">sunsporthotel.com</t>
  </si>
  <si>
    <t xml:space="preserve">GRAN HOTEL CERVANTES BY BLUE SEA</t>
  </si>
  <si>
    <t xml:space="preserve">H/MA/01033</t>
  </si>
  <si>
    <t xml:space="preserve">C/ LAS MERCADO EDES, s/n</t>
  </si>
  <si>
    <t xml:space="preserve">952384033</t>
  </si>
  <si>
    <t xml:space="preserve">398</t>
  </si>
  <si>
    <t xml:space="preserve">SOL DON PEDRO</t>
  </si>
  <si>
    <t xml:space="preserve">H/MA/00365</t>
  </si>
  <si>
    <t xml:space="preserve">AVENIDA LIDO, s/n BAJO</t>
  </si>
  <si>
    <t xml:space="preserve">952386487</t>
  </si>
  <si>
    <t xml:space="preserve">sol.don.pedro@melia.com</t>
  </si>
  <si>
    <t xml:space="preserve">soldonpedrosa.com</t>
  </si>
  <si>
    <t xml:space="preserve">HOTEL DON PAQUITO</t>
  </si>
  <si>
    <t xml:space="preserve">H/MA/00656</t>
  </si>
  <si>
    <t xml:space="preserve">AVENIDA LIDO, s/n</t>
  </si>
  <si>
    <t xml:space="preserve">952387711</t>
  </si>
  <si>
    <t xml:space="preserve">reservas.donpaquito@symbolhoteles.com</t>
  </si>
  <si>
    <t xml:space="preserve">symbolhoteles.com</t>
  </si>
  <si>
    <t xml:space="preserve">MARIA CRISTINA</t>
  </si>
  <si>
    <t xml:space="preserve">H/MA/01489</t>
  </si>
  <si>
    <t xml:space="preserve">AVENIDA MÁLAGA, 18 LA CALA DEL MORAL</t>
  </si>
  <si>
    <t xml:space="preserve">952408290</t>
  </si>
  <si>
    <t xml:space="preserve">info@mariacristina.com</t>
  </si>
  <si>
    <t xml:space="preserve">PUERTO EL PERAL</t>
  </si>
  <si>
    <t xml:space="preserve">FINCA DEHESA, s/n</t>
  </si>
  <si>
    <t xml:space="preserve">ALMOGÍA</t>
  </si>
  <si>
    <t xml:space="preserve">952430092</t>
  </si>
  <si>
    <t xml:space="preserve">info@puertoelperal.com</t>
  </si>
  <si>
    <t xml:space="preserve">puertoelperal.com</t>
  </si>
  <si>
    <t xml:space="preserve">LOS PATOS</t>
  </si>
  <si>
    <t xml:space="preserve">CARRETERA CÁDIZ, KILOMETRO 221</t>
  </si>
  <si>
    <t xml:space="preserve">952441990</t>
  </si>
  <si>
    <t xml:space="preserve">comercial@symbolhoteles.com</t>
  </si>
  <si>
    <t xml:space="preserve">hotellospatos.com</t>
  </si>
  <si>
    <t xml:space="preserve">HOTEL LAS ARENAS</t>
  </si>
  <si>
    <t xml:space="preserve">H/MA/00933</t>
  </si>
  <si>
    <t xml:space="preserve">AVENIDA ANTONIO MACHADO, 122 BAJO</t>
  </si>
  <si>
    <t xml:space="preserve">952443644</t>
  </si>
  <si>
    <t xml:space="preserve">hotelasarenas.com</t>
  </si>
  <si>
    <t xml:space="preserve">CIDAD DELFINES</t>
  </si>
  <si>
    <t xml:space="preserve">CAMINO LLANOS, s/n BAJO</t>
  </si>
  <si>
    <t xml:space="preserve">952455538</t>
  </si>
  <si>
    <t xml:space="preserve">info@cidaddelfines.com</t>
  </si>
  <si>
    <t xml:space="preserve">HOTEL REFUGIO DE ALAMUT</t>
  </si>
  <si>
    <t xml:space="preserve">H/MA/01574</t>
  </si>
  <si>
    <t xml:space="preserve">CARRETERA DE ANTEQUERA, KILOMETRO 26, 9</t>
  </si>
  <si>
    <t xml:space="preserve">29240</t>
  </si>
  <si>
    <t xml:space="preserve">VALLE DE ABDALAJÍS</t>
  </si>
  <si>
    <t xml:space="preserve">952489064</t>
  </si>
  <si>
    <t xml:space="preserve">info@refugioalamut.com</t>
  </si>
  <si>
    <t xml:space="preserve">refugioalamut.com</t>
  </si>
  <si>
    <t xml:space="preserve">EL PARAÍSO</t>
  </si>
  <si>
    <t xml:space="preserve">H/MA/01235</t>
  </si>
  <si>
    <t xml:space="preserve">AVENIDA ANDALUCÍA, 139 BAJO</t>
  </si>
  <si>
    <t xml:space="preserve">29751</t>
  </si>
  <si>
    <t xml:space="preserve">952511124</t>
  </si>
  <si>
    <t xml:space="preserve">hotel-elparaiso@hotmail.com</t>
  </si>
  <si>
    <t xml:space="preserve">hotelelparaiso.es</t>
  </si>
  <si>
    <t xml:space="preserve">HOTEL JOSE CRUZ</t>
  </si>
  <si>
    <t xml:space="preserve">C/ LUCENA, 60 BAJO; CONJUNTO GOLDENHILL</t>
  </si>
  <si>
    <t xml:space="preserve">952526829</t>
  </si>
  <si>
    <t xml:space="preserve">info@hoteljosecruz.com</t>
  </si>
  <si>
    <t xml:space="preserve">hoteljosecruz.com</t>
  </si>
  <si>
    <t xml:space="preserve">HOTEL COSTAMAR</t>
  </si>
  <si>
    <t xml:space="preserve">H/MA/01066</t>
  </si>
  <si>
    <t xml:space="preserve">CARRETERA ALMERÍA, 111 EL MORCHE</t>
  </si>
  <si>
    <t xml:space="preserve">952531047</t>
  </si>
  <si>
    <t xml:space="preserve">TORREMAR</t>
  </si>
  <si>
    <t xml:space="preserve">H/MA/01734</t>
  </si>
  <si>
    <t xml:space="preserve">SALADERO VIEJO, 15 BAJO</t>
  </si>
  <si>
    <t xml:space="preserve">29740</t>
  </si>
  <si>
    <t xml:space="preserve">952547057</t>
  </si>
  <si>
    <t xml:space="preserve">reservas@hoteltorremar.com</t>
  </si>
  <si>
    <t xml:space="preserve">hoteltorremar.com</t>
  </si>
  <si>
    <t xml:space="preserve">BALCON DE COMPETA</t>
  </si>
  <si>
    <t xml:space="preserve">H/MA/01460</t>
  </si>
  <si>
    <t xml:space="preserve">SAN ANTONIO, 75 BAJO(HOTEL BALCON)</t>
  </si>
  <si>
    <t xml:space="preserve">29754</t>
  </si>
  <si>
    <t xml:space="preserve">CÓMPETA</t>
  </si>
  <si>
    <t xml:space="preserve">952553509</t>
  </si>
  <si>
    <t xml:space="preserve">info@hotel-competa.com</t>
  </si>
  <si>
    <t xml:space="preserve">hotel-competa.com</t>
  </si>
  <si>
    <t xml:space="preserve">SANTA CLARA BEACH</t>
  </si>
  <si>
    <t xml:space="preserve">AVENIDA ALAY, 1 BAJO; LOCAL 3</t>
  </si>
  <si>
    <t xml:space="preserve">952560100</t>
  </si>
  <si>
    <t xml:space="preserve">info@ntaclarabeach.com</t>
  </si>
  <si>
    <t xml:space="preserve">HOTEL LOS PATOS</t>
  </si>
  <si>
    <t xml:space="preserve">CARRETERA CÁDIZ, KILOMETRO 227 BAJO</t>
  </si>
  <si>
    <t xml:space="preserve">952562261</t>
  </si>
  <si>
    <t xml:space="preserve">reservaslospatos@symbolhoteles.com</t>
  </si>
  <si>
    <t xml:space="preserve">MELILLA PUERTO</t>
  </si>
  <si>
    <t xml:space="preserve">PASEO GUARDIA CIVIL ANTONIO MOLINA MARTÍN, 1 BAJO</t>
  </si>
  <si>
    <t xml:space="preserve">52004</t>
  </si>
  <si>
    <t xml:space="preserve">952670591</t>
  </si>
  <si>
    <t xml:space="preserve">info@melillapuerto.com</t>
  </si>
  <si>
    <t xml:space="preserve">EXPLAZA SAN LORENZO, s/n BAJO</t>
  </si>
  <si>
    <t xml:space="preserve">952695525</t>
  </si>
  <si>
    <t xml:space="preserve">HOTEL COSO VIEJO</t>
  </si>
  <si>
    <t xml:space="preserve">H/MA/01980</t>
  </si>
  <si>
    <t xml:space="preserve">C/ ENCARNACIÓN, 9</t>
  </si>
  <si>
    <t xml:space="preserve">952705045</t>
  </si>
  <si>
    <t xml:space="preserve">info@hotelcosoviejo.es</t>
  </si>
  <si>
    <t xml:space="preserve">hotelcosoviejo.es</t>
  </si>
  <si>
    <t xml:space="preserve">MOLINO DE SAYDO</t>
  </si>
  <si>
    <t xml:space="preserve">H/MA/01240</t>
  </si>
  <si>
    <t xml:space="preserve">CARRETERA MÁLAGA-SEVILLA, KILOMETRO 192</t>
  </si>
  <si>
    <t xml:space="preserve">29532</t>
  </si>
  <si>
    <t xml:space="preserve">MOLLINA</t>
  </si>
  <si>
    <t xml:space="preserve">952740475</t>
  </si>
  <si>
    <t xml:space="preserve">saydo@telefonica.net</t>
  </si>
  <si>
    <t xml:space="preserve">molinodesaydo.com</t>
  </si>
  <si>
    <t xml:space="preserve">MARBELLA CLUB HOTEL</t>
  </si>
  <si>
    <t xml:space="preserve">H/MA/00067</t>
  </si>
  <si>
    <t xml:space="preserve">AVENIDA BULEVAR PRÍNCIPE ALFONSO DE HOHENLOHE, 83 BAJO; DESPACHO DIRECCION</t>
  </si>
  <si>
    <t xml:space="preserve">952775897</t>
  </si>
  <si>
    <t xml:space="preserve">info@marbellaclubhotel.com</t>
  </si>
  <si>
    <t xml:space="preserve">marbellaclub.com/</t>
  </si>
  <si>
    <t xml:space="preserve">APARTAMENTOS FUERTE ESTEPONA</t>
  </si>
  <si>
    <t xml:space="preserve">CARRETERA A-7, KILOMETRO 150 ARROYO VAQUERO PLAYA</t>
  </si>
  <si>
    <t xml:space="preserve">952808020</t>
  </si>
  <si>
    <t xml:space="preserve">PRINCESA PLAYA</t>
  </si>
  <si>
    <t xml:space="preserve">952820944</t>
  </si>
  <si>
    <t xml:space="preserve">info@princeplaya.com</t>
  </si>
  <si>
    <t xml:space="preserve">princesaplaya.com</t>
  </si>
  <si>
    <t xml:space="preserve">H/MA/01545</t>
  </si>
  <si>
    <t xml:space="preserve">C/ INFANTE DON FERNANDO, 40</t>
  </si>
  <si>
    <t xml:space="preserve">952843090</t>
  </si>
  <si>
    <t xml:space="preserve">castillahotel.com</t>
  </si>
  <si>
    <t xml:space="preserve">HOTEL LA SIERRA</t>
  </si>
  <si>
    <t xml:space="preserve">H/MA/01288</t>
  </si>
  <si>
    <t xml:space="preserve">AUTOVIA A-45, KILOMETRO 110 -112 BAJO</t>
  </si>
  <si>
    <t xml:space="preserve">952845410</t>
  </si>
  <si>
    <t xml:space="preserve">recepcion@hotellasierra.com</t>
  </si>
  <si>
    <t xml:space="preserve">hotellasierra.com</t>
  </si>
  <si>
    <t xml:space="preserve">ARUNDA II</t>
  </si>
  <si>
    <t xml:space="preserve">H/MA/01580</t>
  </si>
  <si>
    <t xml:space="preserve">C/ JOSÉ MARÍA CASTELLÓ MADRID, 10-12 BAJO; DUPLICADO 10-12; HOTEL</t>
  </si>
  <si>
    <t xml:space="preserve">952872519</t>
  </si>
  <si>
    <t xml:space="preserve">info@arundaii.com</t>
  </si>
  <si>
    <t xml:space="preserve">HOTEL BERLANGA</t>
  </si>
  <si>
    <t xml:space="preserve">H/MA/01336</t>
  </si>
  <si>
    <t xml:space="preserve">C/ GENAL (POLIGONO INSDUSTRIAL EL FUERTE), 16</t>
  </si>
  <si>
    <t xml:space="preserve">952875626</t>
  </si>
  <si>
    <t xml:space="preserve">info@hotelberlanga.com</t>
  </si>
  <si>
    <t xml:space="preserve">hotelberlanga.com</t>
  </si>
  <si>
    <t xml:space="preserve">CALEDONIA GOLF</t>
  </si>
  <si>
    <t xml:space="preserve">HINOJO, s/n BAJO PARCELA 15(BENAHAVIS G</t>
  </si>
  <si>
    <t xml:space="preserve">952884222</t>
  </si>
  <si>
    <t xml:space="preserve">info@caledoniagolf.com</t>
  </si>
  <si>
    <t xml:space="preserve">H/MA/01688</t>
  </si>
  <si>
    <t xml:space="preserve">PUERTO CRUZ, s/n</t>
  </si>
  <si>
    <t xml:space="preserve">29690</t>
  </si>
  <si>
    <t xml:space="preserve">CASARES</t>
  </si>
  <si>
    <t xml:space="preserve">952907806</t>
  </si>
  <si>
    <t xml:space="preserve">info@puebloandaluz.com</t>
  </si>
  <si>
    <t xml:space="preserve">ILUNION FUENGIROLA</t>
  </si>
  <si>
    <t xml:space="preserve">H/MA/01965</t>
  </si>
  <si>
    <t xml:space="preserve">PASEO MARITIMO REY DE ESPAÑA, 87 BAJO</t>
  </si>
  <si>
    <t xml:space="preserve">952921000</t>
  </si>
  <si>
    <t xml:space="preserve">infofuengirola@confortel.com</t>
  </si>
  <si>
    <t xml:space="preserve">FINCA CORTESIN HOTEL GOLF &amp; SPA</t>
  </si>
  <si>
    <t xml:space="preserve">CARRETERA CASARES, KILOMETRO 2 BAJO</t>
  </si>
  <si>
    <t xml:space="preserve">952937800</t>
  </si>
  <si>
    <t xml:space="preserve">reservas@hotelcortesin.com</t>
  </si>
  <si>
    <t xml:space="preserve">fincacortesin.com</t>
  </si>
  <si>
    <t xml:space="preserve">HOTEL EL ARROYO</t>
  </si>
  <si>
    <t xml:space="preserve">H/JA/00525</t>
  </si>
  <si>
    <t xml:space="preserve">CARRETERA CÓRDOBA-VALENCIA, 322 BAJO</t>
  </si>
  <si>
    <t xml:space="preserve">23340</t>
  </si>
  <si>
    <t xml:space="preserve">ARROYO DEL OJANCO</t>
  </si>
  <si>
    <t xml:space="preserve">953420200</t>
  </si>
  <si>
    <t xml:space="preserve">reservas@hotelelarroyo.com</t>
  </si>
  <si>
    <t xml:space="preserve">hotelelarroyo.com</t>
  </si>
  <si>
    <t xml:space="preserve">HOTEL TORREZAF</t>
  </si>
  <si>
    <t xml:space="preserve">H/JA/00433</t>
  </si>
  <si>
    <t xml:space="preserve">C/ SAN BARTOLOME, 90 BAJO; HOTEL</t>
  </si>
  <si>
    <t xml:space="preserve">23640</t>
  </si>
  <si>
    <t xml:space="preserve">TORREDELCAMPO</t>
  </si>
  <si>
    <t xml:space="preserve">953567100</t>
  </si>
  <si>
    <t xml:space="preserve">hoteltorrezaf@hoteltorrezaf.com</t>
  </si>
  <si>
    <t xml:space="preserve">hoteltorrezaf.com</t>
  </si>
  <si>
    <t xml:space="preserve">ORELLANA PERDIZ</t>
  </si>
  <si>
    <t xml:space="preserve">H/JA/00431</t>
  </si>
  <si>
    <t xml:space="preserve">AUTOVIA ANDALUCÍA, KILOMETRO 265</t>
  </si>
  <si>
    <t xml:space="preserve">953660600</t>
  </si>
  <si>
    <t xml:space="preserve">info@orellanaperdiz.es</t>
  </si>
  <si>
    <t xml:space="preserve">orellanaperdiz.es</t>
  </si>
  <si>
    <t xml:space="preserve">H/JA/00682</t>
  </si>
  <si>
    <t xml:space="preserve">AUTOVIA ANDALUCÍA, KILOMETRO 266 BAJO (DIRECCIÓN MADRID)</t>
  </si>
  <si>
    <t xml:space="preserve">953685950</t>
  </si>
  <si>
    <t xml:space="preserve">HOTEL SANTIAGO</t>
  </si>
  <si>
    <t xml:space="preserve">H/JA/00625</t>
  </si>
  <si>
    <t xml:space="preserve">C/ SANTIAGO, 3</t>
  </si>
  <si>
    <t xml:space="preserve">953693040</t>
  </si>
  <si>
    <t xml:space="preserve">administracion@hotelinfantacristina.com</t>
  </si>
  <si>
    <t xml:space="preserve">hotel-santiago.es</t>
  </si>
  <si>
    <t xml:space="preserve">GUADALQUIVIR</t>
  </si>
  <si>
    <t xml:space="preserve">H/JA/00459</t>
  </si>
  <si>
    <t xml:space="preserve">NUEVA, 6 BAJO</t>
  </si>
  <si>
    <t xml:space="preserve">953721248</t>
  </si>
  <si>
    <t xml:space="preserve">info@hguadalquivir.com</t>
  </si>
  <si>
    <t xml:space="preserve">hguadalquivir.com</t>
  </si>
  <si>
    <t xml:space="preserve">NUEVE LEYENDAS</t>
  </si>
  <si>
    <t xml:space="preserve">H/JA/00661</t>
  </si>
  <si>
    <t xml:space="preserve">PLAZA LÓPEZ ALMAGRO, 3 BAJO</t>
  </si>
  <si>
    <t xml:space="preserve">953755765</t>
  </si>
  <si>
    <t xml:space="preserve">info@nueveleyendas.com</t>
  </si>
  <si>
    <t xml:space="preserve">MARIA DE MOLINA</t>
  </si>
  <si>
    <t xml:space="preserve">H/JA/00584</t>
  </si>
  <si>
    <t xml:space="preserve">PLAZA AYUNTAMIENTO, s/n BAJO(HOTEL MARIA MOLINA)</t>
  </si>
  <si>
    <t xml:space="preserve">953795356</t>
  </si>
  <si>
    <t xml:space="preserve">info@mariademolina.com</t>
  </si>
  <si>
    <t xml:space="preserve">LA VÍA MEZQUITA</t>
  </si>
  <si>
    <t xml:space="preserve">MEZQUITA, 3 BAJO</t>
  </si>
  <si>
    <t xml:space="preserve">954210467</t>
  </si>
  <si>
    <t xml:space="preserve">info@lavíamezquita.com</t>
  </si>
  <si>
    <t xml:space="preserve">HOSTERIA DOÑA LINA</t>
  </si>
  <si>
    <t xml:space="preserve">H/SE/00973</t>
  </si>
  <si>
    <t xml:space="preserve">GLORIA, 7 BAJO</t>
  </si>
  <si>
    <t xml:space="preserve">954210956</t>
  </si>
  <si>
    <t xml:space="preserve">reservas@hoteldonalina.com</t>
  </si>
  <si>
    <t xml:space="preserve">hoteldonalina.com</t>
  </si>
  <si>
    <t xml:space="preserve">MERCER HOTELES SEVILLA</t>
  </si>
  <si>
    <t xml:space="preserve">C/ CASTELAR, 26</t>
  </si>
  <si>
    <t xml:space="preserve">954223004</t>
  </si>
  <si>
    <t xml:space="preserve">reservas@mercersevilla.com</t>
  </si>
  <si>
    <t xml:space="preserve">mercersevilla.com</t>
  </si>
  <si>
    <t xml:space="preserve">H/SE/01001</t>
  </si>
  <si>
    <t xml:space="preserve">C/ GERONA, 24 BAJO</t>
  </si>
  <si>
    <t xml:space="preserve">954293333</t>
  </si>
  <si>
    <t xml:space="preserve">reservas@hoteldonpedro.net</t>
  </si>
  <si>
    <t xml:space="preserve">hoteldonpedro.net</t>
  </si>
  <si>
    <t xml:space="preserve">PASARELA</t>
  </si>
  <si>
    <t xml:space="preserve">H/SE/00616</t>
  </si>
  <si>
    <t xml:space="preserve">AVENIDA BORBOLLA, 11 BAJO; HOTEL PASARELLA-HALL</t>
  </si>
  <si>
    <t xml:space="preserve">954415511</t>
  </si>
  <si>
    <t xml:space="preserve">hotelpasarela@hotelpasarela.com</t>
  </si>
  <si>
    <t xml:space="preserve">hotelpasarela.com</t>
  </si>
  <si>
    <t xml:space="preserve">VINCCI LA RABIDA</t>
  </si>
  <si>
    <t xml:space="preserve">H/SE/01027</t>
  </si>
  <si>
    <t xml:space="preserve">C/ CASTELAR, 24 BAJO; HOTEL VINCCI LA RABID</t>
  </si>
  <si>
    <t xml:space="preserve">954501280</t>
  </si>
  <si>
    <t xml:space="preserve">larabida@vinccihoteles.com</t>
  </si>
  <si>
    <t xml:space="preserve">HOTEL FORT WEST</t>
  </si>
  <si>
    <t xml:space="preserve">CARRETERA MINA, s/n BAJO (FINC.HERRERIAS)</t>
  </si>
  <si>
    <t xml:space="preserve">41890</t>
  </si>
  <si>
    <t xml:space="preserve">954739743</t>
  </si>
  <si>
    <t xml:space="preserve">info@hotelfortwest.com</t>
  </si>
  <si>
    <t xml:space="preserve">COMPLEJO LANTANA GARDEN</t>
  </si>
  <si>
    <t xml:space="preserve">AVENIDA PÍO XII, 85</t>
  </si>
  <si>
    <t xml:space="preserve">41840</t>
  </si>
  <si>
    <t xml:space="preserve">PILAS</t>
  </si>
  <si>
    <t xml:space="preserve">954751115</t>
  </si>
  <si>
    <t xml:space="preserve">reservas@lantanagarden.com</t>
  </si>
  <si>
    <t xml:space="preserve">lantanagarden.com</t>
  </si>
  <si>
    <t xml:space="preserve">H/SE/00729</t>
  </si>
  <si>
    <t xml:space="preserve">C/ EL JUNCAL, 14</t>
  </si>
  <si>
    <t xml:space="preserve">41310</t>
  </si>
  <si>
    <t xml:space="preserve">BRENES</t>
  </si>
  <si>
    <t xml:space="preserve">954796700</t>
  </si>
  <si>
    <t xml:space="preserve">info@eljuncal.com</t>
  </si>
  <si>
    <t xml:space="preserve">hoteleljuncal.com</t>
  </si>
  <si>
    <t xml:space="preserve">VEGA DE CAZALLA</t>
  </si>
  <si>
    <t xml:space="preserve">H/SE/01087</t>
  </si>
  <si>
    <t xml:space="preserve">DURILLO, 17</t>
  </si>
  <si>
    <t xml:space="preserve">954884680</t>
  </si>
  <si>
    <t xml:space="preserve">hotelvegadecazalla@yahoo.es</t>
  </si>
  <si>
    <t xml:space="preserve">vegadecazalla.com</t>
  </si>
  <si>
    <t xml:space="preserve">CASUAL SEVILLA DON JUAN TENORIO</t>
  </si>
  <si>
    <t xml:space="preserve">955544416</t>
  </si>
  <si>
    <t xml:space="preserve">casualsevilladonjuantenorio@casualhoteles.com</t>
  </si>
  <si>
    <t xml:space="preserve">EL ANCLA</t>
  </si>
  <si>
    <t xml:space="preserve">PLAZA PESCADORES, 1 BAJO</t>
  </si>
  <si>
    <t xml:space="preserve">41200</t>
  </si>
  <si>
    <t xml:space="preserve">ALCALÁ DEL RÍO</t>
  </si>
  <si>
    <t xml:space="preserve">955650218</t>
  </si>
  <si>
    <t xml:space="preserve">hostalelancla2017@gmail.com</t>
  </si>
  <si>
    <t xml:space="preserve">hostalelancla.es/</t>
  </si>
  <si>
    <t xml:space="preserve">ARDEA PURPUREA</t>
  </si>
  <si>
    <t xml:space="preserve">CAMINO VEREDA LOS LABRADOS, s/n</t>
  </si>
  <si>
    <t xml:space="preserve">41850</t>
  </si>
  <si>
    <t xml:space="preserve">VILLAMANRIQUE DE LA CONDESA</t>
  </si>
  <si>
    <t xml:space="preserve">955755479</t>
  </si>
  <si>
    <t xml:space="preserve">viturevent@gmail.com</t>
  </si>
  <si>
    <t xml:space="preserve">ardeapurpurea.com</t>
  </si>
  <si>
    <t xml:space="preserve">HOTEL EL ÁLAMO</t>
  </si>
  <si>
    <t xml:space="preserve">H/SE/00969</t>
  </si>
  <si>
    <t xml:space="preserve">CARRETERA DE LORA, KILOMETRO 2, 5 LORA DEL RÍO-CARMONA KILOMETRO 2.5</t>
  </si>
  <si>
    <t xml:space="preserve">41440</t>
  </si>
  <si>
    <t xml:space="preserve">LORA DEL RÍO</t>
  </si>
  <si>
    <t xml:space="preserve">955801011</t>
  </si>
  <si>
    <t xml:space="preserve">info@hotel-elalamo.com</t>
  </si>
  <si>
    <t xml:space="preserve">hotel-elalamo.com</t>
  </si>
  <si>
    <t xml:space="preserve">HOTEL VERACRUZ</t>
  </si>
  <si>
    <t xml:space="preserve">H/SE/00967</t>
  </si>
  <si>
    <t xml:space="preserve">C/ CORREDERA, 44 BAJO; HOTEL</t>
  </si>
  <si>
    <t xml:space="preserve">955862930</t>
  </si>
  <si>
    <t xml:space="preserve">hotelveracruz@hotelveracruz.com</t>
  </si>
  <si>
    <t xml:space="preserve">hotelveracruz.com</t>
  </si>
  <si>
    <t xml:space="preserve">HOTEL PLATERIA</t>
  </si>
  <si>
    <t xml:space="preserve">H/SE/00805</t>
  </si>
  <si>
    <t xml:space="preserve">PLATERÍA, 4 A BAJO</t>
  </si>
  <si>
    <t xml:space="preserve">955902754</t>
  </si>
  <si>
    <t xml:space="preserve">info@hotelplateria.net</t>
  </si>
  <si>
    <t xml:space="preserve">hotelplateria.net</t>
  </si>
  <si>
    <t xml:space="preserve">COMPLEJO AL SUR</t>
  </si>
  <si>
    <t xml:space="preserve">CARRETERA BARROSA, s/n ESQUINA C/ BONITO</t>
  </si>
  <si>
    <t xml:space="preserve">956003990</t>
  </si>
  <si>
    <t xml:space="preserve">info@complejoalsur.com</t>
  </si>
  <si>
    <t xml:space="preserve">HOTEL ALQUIMIA</t>
  </si>
  <si>
    <t xml:space="preserve">C/ SANTIAGO TERRY, 9</t>
  </si>
  <si>
    <t xml:space="preserve">956018585</t>
  </si>
  <si>
    <t xml:space="preserve">info@hotelalquimia.com</t>
  </si>
  <si>
    <t xml:space="preserve">PALACIO DE LUJA</t>
  </si>
  <si>
    <t xml:space="preserve">C/ LUJA, 15</t>
  </si>
  <si>
    <t xml:space="preserve">956050394</t>
  </si>
  <si>
    <t xml:space="preserve">palaciodeluja@palaciodeluja.com</t>
  </si>
  <si>
    <t xml:space="preserve">palaciodeluja.com</t>
  </si>
  <si>
    <t xml:space="preserve">HOTEL FUERTE GRAZALEMA</t>
  </si>
  <si>
    <t xml:space="preserve">H/CA/01027</t>
  </si>
  <si>
    <t xml:space="preserve">CARRETERA GRAZALEMA-RONDA (A-372), KILOMETRO 53 BALDÍO DE LOS ALAMILLOS</t>
  </si>
  <si>
    <t xml:space="preserve">956133000</t>
  </si>
  <si>
    <t xml:space="preserve">reservas@fuertehoteles.com</t>
  </si>
  <si>
    <t xml:space="preserve">AC HOTEL LA LÍNEA</t>
  </si>
  <si>
    <t xml:space="preserve">H/CA/00925</t>
  </si>
  <si>
    <t xml:space="preserve">C/ CAIRELES, 2 BAJO; AC HOTEL LINEA CONCEPC</t>
  </si>
  <si>
    <t xml:space="preserve">11300</t>
  </si>
  <si>
    <t xml:space="preserve">LA LÍNEA DE LA CONCEPCIÓN</t>
  </si>
  <si>
    <t xml:space="preserve">956175566</t>
  </si>
  <si>
    <t xml:space="preserve">aclalinea@ac-hotels.com</t>
  </si>
  <si>
    <t xml:space="preserve">achotellalnea.com</t>
  </si>
  <si>
    <t xml:space="preserve">HOTEL EL COLOSO</t>
  </si>
  <si>
    <t xml:space="preserve">H/CA/00522</t>
  </si>
  <si>
    <t xml:space="preserve">C/ PEDRO ALONSO, 13</t>
  </si>
  <si>
    <t xml:space="preserve">956349008</t>
  </si>
  <si>
    <t xml:space="preserve">info@hotelelcoloso**.com</t>
  </si>
  <si>
    <t xml:space="preserve">elcolosohotel.com</t>
  </si>
  <si>
    <t xml:space="preserve">HOTEL TRUJILLO</t>
  </si>
  <si>
    <t xml:space="preserve">H/CA/00494</t>
  </si>
  <si>
    <t xml:space="preserve">MEDINA, 36 BAJO</t>
  </si>
  <si>
    <t xml:space="preserve">956349602</t>
  </si>
  <si>
    <t xml:space="preserve">info@hoteltrujillo.com</t>
  </si>
  <si>
    <t xml:space="preserve">HOTEL CHIPIONA</t>
  </si>
  <si>
    <t xml:space="preserve">H/CA/00549</t>
  </si>
  <si>
    <t xml:space="preserve">DOCTOR GÓMEZ ULLA, 19 BAJO</t>
  </si>
  <si>
    <t xml:space="preserve">956370200</t>
  </si>
  <si>
    <t xml:space="preserve">hotelchipiona@hotelchipiona.com</t>
  </si>
  <si>
    <t xml:space="preserve">hotelchipiona.com</t>
  </si>
  <si>
    <t xml:space="preserve">BRASILIA</t>
  </si>
  <si>
    <t xml:space="preserve">H/CA/00397</t>
  </si>
  <si>
    <t xml:space="preserve">AVENIDA FARO, 12 -17 BAJO</t>
  </si>
  <si>
    <t xml:space="preserve">956371054</t>
  </si>
  <si>
    <t xml:space="preserve">reservas@brasiliahotel.net</t>
  </si>
  <si>
    <t xml:space="preserve">brasiliahotel.net</t>
  </si>
  <si>
    <t xml:space="preserve">HOTEL EL SOLDAO</t>
  </si>
  <si>
    <t xml:space="preserve">C/ JUNCO, 1</t>
  </si>
  <si>
    <t xml:space="preserve">956417119</t>
  </si>
  <si>
    <t xml:space="preserve">info@hotelelsoldao.com</t>
  </si>
  <si>
    <t xml:space="preserve">POSADA CASAS VIEJAS</t>
  </si>
  <si>
    <t xml:space="preserve">H/CA/01282</t>
  </si>
  <si>
    <t xml:space="preserve">CARRETERA CASTAÑO, 10</t>
  </si>
  <si>
    <t xml:space="preserve">956424118</t>
  </si>
  <si>
    <t xml:space="preserve">info@podacasviejas.com</t>
  </si>
  <si>
    <t xml:space="preserve">HOTEL TRES JOTAS CONIL</t>
  </si>
  <si>
    <t xml:space="preserve">H/CA/00721</t>
  </si>
  <si>
    <t xml:space="preserve">CARRETERA, 27</t>
  </si>
  <si>
    <t xml:space="preserve">956440450</t>
  </si>
  <si>
    <t xml:space="preserve">hotel3jconil@hotel3jconil.com</t>
  </si>
  <si>
    <t xml:space="preserve">hotel3jconil.com/</t>
  </si>
  <si>
    <t xml:space="preserve">H/CA/01024</t>
  </si>
  <si>
    <t xml:space="preserve">CARRETERA N-340, KILOMETRO 17, 300</t>
  </si>
  <si>
    <t xml:space="preserve">956445506</t>
  </si>
  <si>
    <t xml:space="preserve">info@hotel-antonio.com</t>
  </si>
  <si>
    <t xml:space="preserve">hotel-antonio.com</t>
  </si>
  <si>
    <t xml:space="preserve">SINDHURA</t>
  </si>
  <si>
    <t xml:space="preserve">H/CA/01231</t>
  </si>
  <si>
    <t xml:space="preserve">PATRIA, s/n BAJO</t>
  </si>
  <si>
    <t xml:space="preserve">956448568</t>
  </si>
  <si>
    <t xml:space="preserve">reservas@hotelsindhura.com</t>
  </si>
  <si>
    <t xml:space="preserve">hotelsindhura.com</t>
  </si>
  <si>
    <t xml:space="preserve">HOTEL PORFIRIO</t>
  </si>
  <si>
    <t xml:space="preserve">H/CA/01033</t>
  </si>
  <si>
    <t xml:space="preserve">PASEO PRADILLO, 33</t>
  </si>
  <si>
    <t xml:space="preserve">956449515</t>
  </si>
  <si>
    <t xml:space="preserve">info@hotelporfirio.com</t>
  </si>
  <si>
    <t xml:space="preserve">hotelporfirio.com</t>
  </si>
  <si>
    <t xml:space="preserve">EL CHILI</t>
  </si>
  <si>
    <t xml:space="preserve">REAL, 1 BAJO</t>
  </si>
  <si>
    <t xml:space="preserve">956454033</t>
  </si>
  <si>
    <t xml:space="preserve">barbate@elchilihotel.com
</t>
  </si>
  <si>
    <t xml:space="preserve">elchilihotel.com/</t>
  </si>
  <si>
    <t xml:space="preserve">ADIAFA</t>
  </si>
  <si>
    <t xml:space="preserve">H/CA/01172</t>
  </si>
  <si>
    <t xml:space="preserve">AVENIDA FARO, 1 BAJO</t>
  </si>
  <si>
    <t xml:space="preserve">956454060</t>
  </si>
  <si>
    <t xml:space="preserve">info@adiafahoteles.com</t>
  </si>
  <si>
    <t xml:space="preserve">adiafahoteles.com</t>
  </si>
  <si>
    <t xml:space="preserve">VINCCI RESORT COSTA GOLF</t>
  </si>
  <si>
    <t xml:space="preserve">H/CA/00877</t>
  </si>
  <si>
    <t xml:space="preserve">URBANIZACIÓN NOVO SANCTI-PETRI, s/n BAJO; HOTEL COSTA GOLF</t>
  </si>
  <si>
    <t xml:space="preserve">956494535</t>
  </si>
  <si>
    <t xml:space="preserve">costagolf@vinccihoteles.com</t>
  </si>
  <si>
    <t xml:space="preserve">H/CA/00385</t>
  </si>
  <si>
    <t xml:space="preserve">GAVIOTA, 12 BAJO</t>
  </si>
  <si>
    <t xml:space="preserve">956560143</t>
  </si>
  <si>
    <t xml:space="preserve">reservas@hotelcampomar.net</t>
  </si>
  <si>
    <t xml:space="preserve">hotelcampomar.net</t>
  </si>
  <si>
    <t xml:space="preserve">ALMENARA GOLF RESORT</t>
  </si>
  <si>
    <t xml:space="preserve">AVENIDA ALMENARA, s/n BAJO</t>
  </si>
  <si>
    <t xml:space="preserve">956582000</t>
  </si>
  <si>
    <t xml:space="preserve">nhalmenara@nh-hotels.com</t>
  </si>
  <si>
    <t xml:space="preserve">hotelalmenara.com</t>
  </si>
  <si>
    <t xml:space="preserve">HOTEL PATRICIA</t>
  </si>
  <si>
    <t xml:space="preserve">AVENIDA MAR DEL SUR, s/n</t>
  </si>
  <si>
    <t xml:space="preserve">956616176</t>
  </si>
  <si>
    <t xml:space="preserve">reservas@hotelpatricia.com</t>
  </si>
  <si>
    <t xml:space="preserve">hotelpatricia.com</t>
  </si>
  <si>
    <t xml:space="preserve">HOTELES LA CAÑADA GOLF</t>
  </si>
  <si>
    <t xml:space="preserve">CARRETERA N-340, KILOMETRO 136 BAJO; EDIFICIO MAHIA</t>
  </si>
  <si>
    <t xml:space="preserve">956616561</t>
  </si>
  <si>
    <t xml:space="preserve">reservas@lacanadagolf.com</t>
  </si>
  <si>
    <t xml:space="preserve">lacanadagolf.com/</t>
  </si>
  <si>
    <t xml:space="preserve">HOSPEDERIA HENRIETTA</t>
  </si>
  <si>
    <t xml:space="preserve">SEVILLA, 44</t>
  </si>
  <si>
    <t xml:space="preserve">956648130</t>
  </si>
  <si>
    <t xml:space="preserve">info@casahenrietta.com</t>
  </si>
  <si>
    <t xml:space="preserve">casahenrietta.com</t>
  </si>
  <si>
    <t xml:space="preserve">BEACH HOTEL DOS MARES</t>
  </si>
  <si>
    <t xml:space="preserve">H/CA/00380</t>
  </si>
  <si>
    <t xml:space="preserve">CARRETERA CÁDIZ-MÁLAGA (N-340), KILOMETRO 79, 500 BAJO</t>
  </si>
  <si>
    <t xml:space="preserve">956684035</t>
  </si>
  <si>
    <t xml:space="preserve">info@dosmareshotel.com</t>
  </si>
  <si>
    <t xml:space="preserve">dosmareshotel.com</t>
  </si>
  <si>
    <t xml:space="preserve">HOTEL PUNTA SUR</t>
  </si>
  <si>
    <t xml:space="preserve">H/CA/00469</t>
  </si>
  <si>
    <t xml:space="preserve">C/ BATALLA DEL SALADO, 40</t>
  </si>
  <si>
    <t xml:space="preserve">956684326</t>
  </si>
  <si>
    <t xml:space="preserve">info@hotelpuntasur.com</t>
  </si>
  <si>
    <t xml:space="preserve">hotelpuntasur.com</t>
  </si>
  <si>
    <t xml:space="preserve">HOTEL LA PEÑA</t>
  </si>
  <si>
    <t xml:space="preserve">H/CA/00834</t>
  </si>
  <si>
    <t xml:space="preserve">CARRETERA CÁDIZ-MÁLAGA, s/n BAJO</t>
  </si>
  <si>
    <t xml:space="preserve">956684644</t>
  </si>
  <si>
    <t xml:space="preserve">hotel_tarifa@yahoo.es</t>
  </si>
  <si>
    <t xml:space="preserve">hotelentarifa.com</t>
  </si>
  <si>
    <t xml:space="preserve">HOTEL MESÓN DE SANCHO</t>
  </si>
  <si>
    <t xml:space="preserve">H/CA/00038</t>
  </si>
  <si>
    <t xml:space="preserve">CARRETERA CÁDIZ - MÁLAGA, KILOMETRO 94</t>
  </si>
  <si>
    <t xml:space="preserve">956684900</t>
  </si>
  <si>
    <t xml:space="preserve">info@mesondesancho.com</t>
  </si>
  <si>
    <t xml:space="preserve">mesondesancho.com</t>
  </si>
  <si>
    <t xml:space="preserve">CARDES HOTELES</t>
  </si>
  <si>
    <t xml:space="preserve">MARQUÉS DE TORRESOTO, 4 BAJO</t>
  </si>
  <si>
    <t xml:space="preserve">956704205</t>
  </si>
  <si>
    <t xml:space="preserve">info@cardeshoteles.com</t>
  </si>
  <si>
    <t xml:space="preserve">DEL CARMEN</t>
  </si>
  <si>
    <t xml:space="preserve">H/CA/00841</t>
  </si>
  <si>
    <t xml:space="preserve">AVENIDA NACIMIENTO, s/n</t>
  </si>
  <si>
    <t xml:space="preserve">956723000</t>
  </si>
  <si>
    <t xml:space="preserve">info@hoteldelcarmen.com</t>
  </si>
  <si>
    <t xml:space="preserve">hoteldelcarmen.es</t>
  </si>
  <si>
    <t xml:space="preserve">PATRICIA</t>
  </si>
  <si>
    <t xml:space="preserve">H/CA/00024</t>
  </si>
  <si>
    <t xml:space="preserve">CARRETERA N-340, KILOMETRO 135 BAJO; EDIFICIO MAHIA</t>
  </si>
  <si>
    <t xml:space="preserve">956772887</t>
  </si>
  <si>
    <t xml:space="preserve">LA ESPADAÑA</t>
  </si>
  <si>
    <t xml:space="preserve">AVENIDA DIPUTACIÓN, 150 BAJO; LA ESPADAÑA</t>
  </si>
  <si>
    <t xml:space="preserve">956814512</t>
  </si>
  <si>
    <t xml:space="preserve">info@hotelespadaña.com</t>
  </si>
  <si>
    <t xml:space="preserve">hotelespadana.com</t>
  </si>
  <si>
    <t xml:space="preserve">INVERSIONES TURÍSTICAS ROTEÑAS</t>
  </si>
  <si>
    <t xml:space="preserve">AVENIDA DIPUTACIÓN, 150 BAJO</t>
  </si>
  <si>
    <t xml:space="preserve">956846103</t>
  </si>
  <si>
    <t xml:space="preserve">BAHÍA SUR</t>
  </si>
  <si>
    <t xml:space="preserve">H/CA/00926</t>
  </si>
  <si>
    <t xml:space="preserve">C/ CAÑO HERRERA (CENTRO COMERCIAL BAHÍA SUR), s/n</t>
  </si>
  <si>
    <t xml:space="preserve">956880086</t>
  </si>
  <si>
    <t xml:space="preserve">info@hotelbahiasur.com</t>
  </si>
  <si>
    <t xml:space="preserve">hotelbahiasur.com</t>
  </si>
  <si>
    <t xml:space="preserve">CASAS DE DON ADAME</t>
  </si>
  <si>
    <t xml:space="preserve">H/CO/00697</t>
  </si>
  <si>
    <t xml:space="preserve">C/ BUENAVISTA, 28</t>
  </si>
  <si>
    <t xml:space="preserve">14470</t>
  </si>
  <si>
    <t xml:space="preserve">EL VISO</t>
  </si>
  <si>
    <t xml:space="preserve">957116571</t>
  </si>
  <si>
    <t xml:space="preserve">info@casdedonadame.com</t>
  </si>
  <si>
    <t xml:space="preserve">LA MOLINA PLAZA</t>
  </si>
  <si>
    <t xml:space="preserve">CAMINO NUEVO, 1</t>
  </si>
  <si>
    <t xml:space="preserve">957336090</t>
  </si>
  <si>
    <t xml:space="preserve">info@lamolinaplaza.com</t>
  </si>
  <si>
    <t xml:space="preserve">A. MEDINA MOLERA</t>
  </si>
  <si>
    <t xml:space="preserve">LINEROS, s/n</t>
  </si>
  <si>
    <t xml:space="preserve">957391872</t>
  </si>
  <si>
    <t xml:space="preserve">info@amedinamolera.com</t>
  </si>
  <si>
    <t xml:space="preserve">HOTEL MEZQUITA</t>
  </si>
  <si>
    <t xml:space="preserve">H/CO/00630</t>
  </si>
  <si>
    <t xml:space="preserve">PLAZA SANTA CATALINA, 1 BAJO</t>
  </si>
  <si>
    <t xml:space="preserve">957472894</t>
  </si>
  <si>
    <t xml:space="preserve">reservas@hotelmezquita.com</t>
  </si>
  <si>
    <t xml:space="preserve">hotelmezquita.com</t>
  </si>
  <si>
    <t xml:space="preserve">GONZÁLEZ</t>
  </si>
  <si>
    <t xml:space="preserve">MANRÍQUEZ, 3 BAJO</t>
  </si>
  <si>
    <t xml:space="preserve">957479819</t>
  </si>
  <si>
    <t xml:space="preserve">PLATEROS</t>
  </si>
  <si>
    <t xml:space="preserve">H/CO/00718</t>
  </si>
  <si>
    <t xml:space="preserve">PLAZA SÉNECA, 4 BAJO</t>
  </si>
  <si>
    <t xml:space="preserve">957496785</t>
  </si>
  <si>
    <t xml:space="preserve">anmadel@hotmail.com</t>
  </si>
  <si>
    <t xml:space="preserve">hotelplateros.com</t>
  </si>
  <si>
    <t xml:space="preserve">AL-YUSSANA</t>
  </si>
  <si>
    <t xml:space="preserve">H/CO/00684</t>
  </si>
  <si>
    <t xml:space="preserve">C/ VERACRUZ, 1</t>
  </si>
  <si>
    <t xml:space="preserve">957500300</t>
  </si>
  <si>
    <t xml:space="preserve">info@hotelalyussana.es</t>
  </si>
  <si>
    <t xml:space="preserve">hotelalyussana.es</t>
  </si>
  <si>
    <t xml:space="preserve">CASA RURAL FUENTE ZAGRILLA</t>
  </si>
  <si>
    <t xml:space="preserve">C/ LA FUENTE, 9</t>
  </si>
  <si>
    <t xml:space="preserve">957532537</t>
  </si>
  <si>
    <t xml:space="preserve">vichacruz@gmail.com</t>
  </si>
  <si>
    <t xml:space="preserve">fuentezagrilla.es</t>
  </si>
  <si>
    <t xml:space="preserve">MENCÍA SUBBÉTICA</t>
  </si>
  <si>
    <t xml:space="preserve">H/CO/00756</t>
  </si>
  <si>
    <t xml:space="preserve">AVENIDA DOCTOR FLEMING, s/n</t>
  </si>
  <si>
    <t xml:space="preserve">14860</t>
  </si>
  <si>
    <t xml:space="preserve">DOÑA MENCÍA</t>
  </si>
  <si>
    <t xml:space="preserve">957747070</t>
  </si>
  <si>
    <t xml:space="preserve">info@mencíasubbética.com</t>
  </si>
  <si>
    <t xml:space="preserve">menciahoteles.com</t>
  </si>
  <si>
    <t xml:space="preserve">AC HOTEL CÓRDOBA</t>
  </si>
  <si>
    <t xml:space="preserve">H/CO/00665</t>
  </si>
  <si>
    <t xml:space="preserve">AVENIDA LA LIBERTAD, 24</t>
  </si>
  <si>
    <t xml:space="preserve">14006</t>
  </si>
  <si>
    <t xml:space="preserve">957768380</t>
  </si>
  <si>
    <t xml:space="preserve">accordoba@ac-hotels.com</t>
  </si>
  <si>
    <t xml:space="preserve">achotelcrdoba.com</t>
  </si>
  <si>
    <t xml:space="preserve">VINCCI GRANADA</t>
  </si>
  <si>
    <t xml:space="preserve">AVENIDA CONSTITUCIÓN, 18 BAJO; LOCAL 4</t>
  </si>
  <si>
    <t xml:space="preserve">958204061</t>
  </si>
  <si>
    <t xml:space="preserve">granada@vinccihoteles.com</t>
  </si>
  <si>
    <t xml:space="preserve">VIVEROS TABOADA</t>
  </si>
  <si>
    <t xml:space="preserve">LAVADERO TABLAS, 13 BAJO (APTO 25)</t>
  </si>
  <si>
    <t xml:space="preserve">958208291</t>
  </si>
  <si>
    <t xml:space="preserve">info@viverostaboada.es</t>
  </si>
  <si>
    <t xml:space="preserve">viverostaboada.es</t>
  </si>
  <si>
    <t xml:space="preserve">POSADA DEL TORO</t>
  </si>
  <si>
    <t xml:space="preserve">H/GR/01328</t>
  </si>
  <si>
    <t xml:space="preserve">ELVIRA, 25 BAJO</t>
  </si>
  <si>
    <t xml:space="preserve">958216217</t>
  </si>
  <si>
    <t xml:space="preserve">info@posadadeltoro.com</t>
  </si>
  <si>
    <t xml:space="preserve">posadadeltoro.com</t>
  </si>
  <si>
    <t xml:space="preserve">HOTEL ARABELUJ</t>
  </si>
  <si>
    <t xml:space="preserve">H/GR/01266</t>
  </si>
  <si>
    <t xml:space="preserve">CAMINO NUEVO DEL CEMENTERIO, 46</t>
  </si>
  <si>
    <t xml:space="preserve">958221656</t>
  </si>
  <si>
    <t xml:space="preserve">reservas@hotelarabeluj.com</t>
  </si>
  <si>
    <t xml:space="preserve">hotelarabeluj.com</t>
  </si>
  <si>
    <t xml:space="preserve">HOTEL DAURO</t>
  </si>
  <si>
    <t xml:space="preserve">H/GR/00862</t>
  </si>
  <si>
    <t xml:space="preserve">CARRERA DARRO, 19</t>
  </si>
  <si>
    <t xml:space="preserve">958222157</t>
  </si>
  <si>
    <t xml:space="preserve">hoteles-dauro.com</t>
  </si>
  <si>
    <t xml:space="preserve">H/GR/00484</t>
  </si>
  <si>
    <t xml:space="preserve">PASEO SABICA, 30</t>
  </si>
  <si>
    <t xml:space="preserve">958223424</t>
  </si>
  <si>
    <t xml:space="preserve">info@catched.com</t>
  </si>
  <si>
    <t xml:space="preserve">hotelguadalupe.es</t>
  </si>
  <si>
    <t xml:space="preserve">GIRON Y CARO</t>
  </si>
  <si>
    <t xml:space="preserve">C/ JOAQUÍN COSTA, 7 BAJO; HOTEL ANACAPRI</t>
  </si>
  <si>
    <t xml:space="preserve">958227475</t>
  </si>
  <si>
    <t xml:space="preserve">reservas@hotelanacapri.com</t>
  </si>
  <si>
    <t xml:space="preserve">hotelanacapri.com</t>
  </si>
  <si>
    <t xml:space="preserve">PRINCESA ANA</t>
  </si>
  <si>
    <t xml:space="preserve">H/GR/00894</t>
  </si>
  <si>
    <t xml:space="preserve">AVENIDA CONSTITUCIÓN, 37 BAJO; HOTEL PRINCESA ANA</t>
  </si>
  <si>
    <t xml:space="preserve">958287447</t>
  </si>
  <si>
    <t xml:space="preserve">reservas@hoteles-ma.es</t>
  </si>
  <si>
    <t xml:space="preserve">princesaanasl.com</t>
  </si>
  <si>
    <t xml:space="preserve">HOTEL VILLA SUR</t>
  </si>
  <si>
    <t xml:space="preserve">AVENIDA DE ANDALUCÍA, 57 BAJO</t>
  </si>
  <si>
    <t xml:space="preserve">958302283</t>
  </si>
  <si>
    <t xml:space="preserve">info@hotelvillasur.com</t>
  </si>
  <si>
    <t xml:space="preserve">hotelvillasur.com</t>
  </si>
  <si>
    <t xml:space="preserve">BELDAFER</t>
  </si>
  <si>
    <t xml:space="preserve">PARAJE LA ESTACIÓN, 999 BAJO; HOTEL ALMAZARA</t>
  </si>
  <si>
    <t xml:space="preserve">958326835</t>
  </si>
  <si>
    <t xml:space="preserve">info@hotelalmazara.org</t>
  </si>
  <si>
    <t xml:space="preserve">almazarahotel.com</t>
  </si>
  <si>
    <t xml:space="preserve">ALMAZARA</t>
  </si>
  <si>
    <t xml:space="preserve">PARAJE LA ESTACIÓN, s/n BAJO</t>
  </si>
  <si>
    <t xml:space="preserve">958326910</t>
  </si>
  <si>
    <t xml:space="preserve">CORTIJO DE TAJAR HOTEL</t>
  </si>
  <si>
    <t xml:space="preserve">CARRETERA GRANADA-MÁLAGA BAJO; CORTIJO DE TAJAR</t>
  </si>
  <si>
    <t xml:space="preserve">18360</t>
  </si>
  <si>
    <t xml:space="preserve">HUÉTOR TÁJAR</t>
  </si>
  <si>
    <t xml:space="preserve">958334088</t>
  </si>
  <si>
    <t xml:space="preserve">cortijodetajar@hotmail.com</t>
  </si>
  <si>
    <t xml:space="preserve">cortijodetajar.es</t>
  </si>
  <si>
    <t xml:space="preserve">VINCCI SELECCION RUMAYKIYYA</t>
  </si>
  <si>
    <t xml:space="preserve">H/GR/00982</t>
  </si>
  <si>
    <t xml:space="preserve">URBANIZACIÓN SOL Y NIEVE, s/n BAJO; H.RUMAYKIYA</t>
  </si>
  <si>
    <t xml:space="preserve">958481238</t>
  </si>
  <si>
    <t xml:space="preserve">rumaykiyya@vinccihoteles.com</t>
  </si>
  <si>
    <t xml:space="preserve">VILLA ONIRIA</t>
  </si>
  <si>
    <t xml:space="preserve">H/GR/01279</t>
  </si>
  <si>
    <t xml:space="preserve">C/ SAN ANTÓN, 28</t>
  </si>
  <si>
    <t xml:space="preserve">958535358</t>
  </si>
  <si>
    <t xml:space="preserve">hotel@villaoniria.com</t>
  </si>
  <si>
    <t xml:space="preserve">villaoniriasl.com</t>
  </si>
  <si>
    <t xml:space="preserve">HOTEL ALMIJARA</t>
  </si>
  <si>
    <t xml:space="preserve">H/GR/01247</t>
  </si>
  <si>
    <t xml:space="preserve">C/ ACERA DEL PILAR, 6</t>
  </si>
  <si>
    <t xml:space="preserve">18697</t>
  </si>
  <si>
    <t xml:space="preserve">958618053</t>
  </si>
  <si>
    <t xml:space="preserve">info@hotelalmijara.com</t>
  </si>
  <si>
    <t xml:space="preserve">hotelalmijara.com</t>
  </si>
  <si>
    <t xml:space="preserve">HOTEL HELIOS COSTA TROPICAL</t>
  </si>
  <si>
    <t xml:space="preserve">H/GR/00947</t>
  </si>
  <si>
    <t xml:space="preserve">PASEO SAN CRISTÓBAL, 12 BAJO</t>
  </si>
  <si>
    <t xml:space="preserve">958630636</t>
  </si>
  <si>
    <t xml:space="preserve">reservas@heliosalmunecar.com</t>
  </si>
  <si>
    <t xml:space="preserve">hoteleshelios.com</t>
  </si>
  <si>
    <t xml:space="preserve">IBERICO</t>
  </si>
  <si>
    <t xml:space="preserve">H/GR/00751</t>
  </si>
  <si>
    <t xml:space="preserve">CARRETERA MÁLAGA, 30 BAJO; EL SOTILLO</t>
  </si>
  <si>
    <t xml:space="preserve">18740</t>
  </si>
  <si>
    <t xml:space="preserve">GUALCHOS</t>
  </si>
  <si>
    <t xml:space="preserve">958656080</t>
  </si>
  <si>
    <t xml:space="preserve">info@hoteliberico.com</t>
  </si>
  <si>
    <t xml:space="preserve">hoteliberico.com/</t>
  </si>
  <si>
    <t xml:space="preserve">MULHACÉN</t>
  </si>
  <si>
    <t xml:space="preserve">H/GR/00567</t>
  </si>
  <si>
    <t xml:space="preserve">AVENIDA BUENOS AIRES, 41 BAJO</t>
  </si>
  <si>
    <t xml:space="preserve">958660750</t>
  </si>
  <si>
    <t xml:space="preserve">info@hotelmulhacen.com</t>
  </si>
  <si>
    <t xml:space="preserve">hotelmulhacen.com</t>
  </si>
  <si>
    <t xml:space="preserve">C/ MIRA DE AMEZCUA, 3 BAJO; HOTEL COMERCIO</t>
  </si>
  <si>
    <t xml:space="preserve">958664396</t>
  </si>
  <si>
    <t xml:space="preserve">info@palaciodeonate.com</t>
  </si>
  <si>
    <t xml:space="preserve">hotelcomercio.com</t>
  </si>
  <si>
    <t xml:space="preserve">VENTA DEL PERAL</t>
  </si>
  <si>
    <t xml:space="preserve">CARRETERA A-92, KILOMETRO 354 BAJO</t>
  </si>
  <si>
    <t xml:space="preserve">18850</t>
  </si>
  <si>
    <t xml:space="preserve">CÚLLAR</t>
  </si>
  <si>
    <t xml:space="preserve">958731047</t>
  </si>
  <si>
    <t xml:space="preserve">aventadelperal@gmail.com</t>
  </si>
  <si>
    <t xml:space="preserve">ventadelperal.com</t>
  </si>
  <si>
    <t xml:space="preserve">POQUEIRA</t>
  </si>
  <si>
    <t xml:space="preserve">H/GR/01369</t>
  </si>
  <si>
    <t xml:space="preserve">C/ DOCTOR CASTILLA, 11 BAJO</t>
  </si>
  <si>
    <t xml:space="preserve">958763266</t>
  </si>
  <si>
    <t xml:space="preserve">reservas@hotelpoqueira.com</t>
  </si>
  <si>
    <t xml:space="preserve">hotelpoqueira.com</t>
  </si>
  <si>
    <t xml:space="preserve">REAL DE POQUEIRA</t>
  </si>
  <si>
    <t xml:space="preserve">H/GR/01392</t>
  </si>
  <si>
    <t xml:space="preserve">C/ REAL, 1 BAJO</t>
  </si>
  <si>
    <t xml:space="preserve">958763902</t>
  </si>
  <si>
    <t xml:space="preserve">H/GR/00313</t>
  </si>
  <si>
    <t xml:space="preserve">AVENIDA ALPUJARRA, 15 BAJO; DUPLICADO 15-17</t>
  </si>
  <si>
    <t xml:space="preserve">958770136</t>
  </si>
  <si>
    <t xml:space="preserve">hotelandalucia.es</t>
  </si>
  <si>
    <t xml:space="preserve">HOTEL LA FRAGUA</t>
  </si>
  <si>
    <t xml:space="preserve">H/GR/00965</t>
  </si>
  <si>
    <t xml:space="preserve">C/ DE POSADAS, 4</t>
  </si>
  <si>
    <t xml:space="preserve">18417</t>
  </si>
  <si>
    <t xml:space="preserve">TREVÉLEZ</t>
  </si>
  <si>
    <t xml:space="preserve">958858626</t>
  </si>
  <si>
    <t xml:space="preserve">reservas@hotellafragua.com</t>
  </si>
  <si>
    <t xml:space="preserve">hotellafragua.com</t>
  </si>
  <si>
    <t xml:space="preserve">HOTEL GALAROZA SIERRA</t>
  </si>
  <si>
    <t xml:space="preserve">C/ ABAJO, 1</t>
  </si>
  <si>
    <t xml:space="preserve">959123237</t>
  </si>
  <si>
    <t xml:space="preserve">hotelgalaroza.com</t>
  </si>
  <si>
    <t xml:space="preserve">LA POSADA</t>
  </si>
  <si>
    <t xml:space="preserve">H/HU/00531</t>
  </si>
  <si>
    <t xml:space="preserve">MÉDICO EMILIO GONZÁLEZ, 2 BAJO</t>
  </si>
  <si>
    <t xml:space="preserve">21340</t>
  </si>
  <si>
    <t xml:space="preserve">ALÁJAR</t>
  </si>
  <si>
    <t xml:space="preserve">959125712</t>
  </si>
  <si>
    <t xml:space="preserve">info@lapoda.com</t>
  </si>
  <si>
    <t xml:space="preserve">posadasalajar.com</t>
  </si>
  <si>
    <t xml:space="preserve">HUERTA SANTA ZITA</t>
  </si>
  <si>
    <t xml:space="preserve">FINCA NORIA, s/n BAJO; ALTO</t>
  </si>
  <si>
    <t xml:space="preserve">21210</t>
  </si>
  <si>
    <t xml:space="preserve">ZUFRE</t>
  </si>
  <si>
    <t xml:space="preserve">959198096</t>
  </si>
  <si>
    <t xml:space="preserve">info@huertantazita.com</t>
  </si>
  <si>
    <t xml:space="preserve">CAMELOT</t>
  </si>
  <si>
    <t xml:space="preserve">PANAMÁ, 18 BAJO</t>
  </si>
  <si>
    <t xml:space="preserve">959380700</t>
  </si>
  <si>
    <t xml:space="preserve">secretaria@casinodelepe.com</t>
  </si>
  <si>
    <t xml:space="preserve">casinodelepe.com/</t>
  </si>
  <si>
    <t xml:space="preserve">HOTEL FUERTE EL ROMPIDO</t>
  </si>
  <si>
    <t xml:space="preserve">H/HU/00617</t>
  </si>
  <si>
    <t xml:space="preserve">CARRETERA H-4111, KILOMETRO 8 URBANIZACIÓN MARINA EL ROMPIDO</t>
  </si>
  <si>
    <t xml:space="preserve">959399929</t>
  </si>
  <si>
    <t xml:space="preserve">call@grupoelfuerte.com</t>
  </si>
  <si>
    <t xml:space="preserve">CARABELA</t>
  </si>
  <si>
    <t xml:space="preserve">H/HU/00535</t>
  </si>
  <si>
    <t xml:space="preserve">SECTOR LAGUNA DEL SOPETÓN (SECTOR L), 59-62</t>
  </si>
  <si>
    <t xml:space="preserve">959448001</t>
  </si>
  <si>
    <t xml:space="preserve">recepcion.carabela@ohtels.es</t>
  </si>
  <si>
    <t xml:space="preserve">ohtelscarabela.es</t>
  </si>
  <si>
    <t xml:space="preserve">295</t>
  </si>
  <si>
    <t xml:space="preserve">VINCCI SELECCION CANELA GOLF</t>
  </si>
  <si>
    <t xml:space="preserve">C/ GOLF NORTE, s/n</t>
  </si>
  <si>
    <t xml:space="preserve">959477831</t>
  </si>
  <si>
    <t xml:space="preserve">HOTEL LA RÁBIDA</t>
  </si>
  <si>
    <t xml:space="preserve">POLIGONO INSDUSTRIAL AL SAN JORGE, s/n BAJO</t>
  </si>
  <si>
    <t xml:space="preserve">959530080</t>
  </si>
  <si>
    <t xml:space="preserve">info@hotellarábida.com</t>
  </si>
  <si>
    <t xml:space="preserve">PUERTO ANTILLA GRAND HOTEL</t>
  </si>
  <si>
    <t xml:space="preserve">AVENIDA ISLANTILLA, s/n BAJO (ESQUINA PS.LEVANTE)</t>
  </si>
  <si>
    <t xml:space="preserve">959625100</t>
  </si>
  <si>
    <t xml:space="preserve">reservas@puertoantilla.com</t>
  </si>
  <si>
    <t xml:space="preserve">puertoantilla.com</t>
  </si>
  <si>
    <t xml:space="preserve">SENTIDO</t>
  </si>
  <si>
    <t xml:space="preserve">PASEO CUMBRES, s/n</t>
  </si>
  <si>
    <t xml:space="preserve">959873200</t>
  </si>
  <si>
    <t xml:space="preserve">reservations@sentido.com</t>
  </si>
  <si>
    <t xml:space="preserve">TRISKEL</t>
  </si>
  <si>
    <t xml:space="preserve">SOR MARÍA GALLART, 3</t>
  </si>
  <si>
    <t xml:space="preserve">96 646 2191</t>
  </si>
  <si>
    <t xml:space="preserve">info@hotel-triskel.com</t>
  </si>
  <si>
    <t xml:space="preserve">hotel-triskel.com</t>
  </si>
  <si>
    <t xml:space="preserve">HOTEL L´ESTACIO</t>
  </si>
  <si>
    <t xml:space="preserve">AVENIDA PAÍS VALENCIÀ, 14</t>
  </si>
  <si>
    <t xml:space="preserve">960091177</t>
  </si>
  <si>
    <t xml:space="preserve">info@hotell´estacio.com</t>
  </si>
  <si>
    <t xml:space="preserve">hotellestacio.com</t>
  </si>
  <si>
    <t xml:space="preserve">RURAL TURIA C.B.</t>
  </si>
  <si>
    <t xml:space="preserve">C/ CHULILLA, 1 0 VALENCIA</t>
  </si>
  <si>
    <t xml:space="preserve">961657975</t>
  </si>
  <si>
    <t xml:space="preserve">info@casalabaranda.com</t>
  </si>
  <si>
    <t xml:space="preserve">casalabaranda.com</t>
  </si>
  <si>
    <t xml:space="preserve">CULLERA HOLIDAY</t>
  </si>
  <si>
    <t xml:space="preserve">AVENIDA RACÓ, 27</t>
  </si>
  <si>
    <t xml:space="preserve">961731555</t>
  </si>
  <si>
    <t xml:space="preserve">info@culleraholiday.com</t>
  </si>
  <si>
    <t xml:space="preserve">culleraholiday.es</t>
  </si>
  <si>
    <t xml:space="preserve">HOTEL RESTAURANTE EL CHALET</t>
  </si>
  <si>
    <t xml:space="preserve">C/ JOAQUÍN RODRIGO VIDRE, 7</t>
  </si>
  <si>
    <t xml:space="preserve">961746535</t>
  </si>
  <si>
    <t xml:space="preserve">info@hotelelchalet.com</t>
  </si>
  <si>
    <t xml:space="preserve">hotelelchalet.com</t>
  </si>
  <si>
    <t xml:space="preserve">VAVELARE GROUP</t>
  </si>
  <si>
    <t xml:space="preserve">RUAYA, s/n</t>
  </si>
  <si>
    <t xml:space="preserve">962054035</t>
  </si>
  <si>
    <t xml:space="preserve">info@vavelaregroup.com</t>
  </si>
  <si>
    <t xml:space="preserve">VINCCI PALACE</t>
  </si>
  <si>
    <t xml:space="preserve">C/ LA PAZ, 42</t>
  </si>
  <si>
    <t xml:space="preserve">962062377</t>
  </si>
  <si>
    <t xml:space="preserve">palace@vinccihoteles.com</t>
  </si>
  <si>
    <t xml:space="preserve">HOTEL DEL ÁRBOL</t>
  </si>
  <si>
    <t xml:space="preserve">AVENIDA MURTA, 10</t>
  </si>
  <si>
    <t xml:space="preserve">962204680</t>
  </si>
  <si>
    <t xml:space="preserve">info@hoteldelárbol.com</t>
  </si>
  <si>
    <t xml:space="preserve">AVENIDA PLAZA</t>
  </si>
  <si>
    <t xml:space="preserve">AVINGUDA SANTS PATRONS, 36 BAJO</t>
  </si>
  <si>
    <t xml:space="preserve">962411108</t>
  </si>
  <si>
    <t xml:space="preserve">info@avenida-plaza.com</t>
  </si>
  <si>
    <t xml:space="preserve">avenida-plaza.com</t>
  </si>
  <si>
    <t xml:space="preserve">HOTEL BONESTAR</t>
  </si>
  <si>
    <t xml:space="preserve">PARTIDA LLACUNA, s/n</t>
  </si>
  <si>
    <t xml:space="preserve">46720</t>
  </si>
  <si>
    <t xml:space="preserve">VILALLONGA/VILLALONGA</t>
  </si>
  <si>
    <t xml:space="preserve">962805844</t>
  </si>
  <si>
    <t xml:space="preserve">info@hotelbonestar.com</t>
  </si>
  <si>
    <t xml:space="preserve">hotelbonestar.com</t>
  </si>
  <si>
    <t xml:space="preserve">HOTEL RH BAYREN</t>
  </si>
  <si>
    <t xml:space="preserve">PASEO DE NEPTUNO, 62</t>
  </si>
  <si>
    <t xml:space="preserve">962840300</t>
  </si>
  <si>
    <t xml:space="preserve">bayren@hotelesrh.com</t>
  </si>
  <si>
    <t xml:space="preserve">hotelrhbayren.com</t>
  </si>
  <si>
    <t xml:space="preserve">HOTEL RH BAYREN &amp; SPA</t>
  </si>
  <si>
    <t xml:space="preserve">PASEO DE NEPTUNO, 62 PLAYA DE GANDÍA</t>
  </si>
  <si>
    <t xml:space="preserve">TU&amp;ME RESORT</t>
  </si>
  <si>
    <t xml:space="preserve">CARRETERA SÉQUIA DEL REI, s/n KILOMETRO 1</t>
  </si>
  <si>
    <t xml:space="preserve">962846384</t>
  </si>
  <si>
    <t xml:space="preserve">info@tuandmeresort.com</t>
  </si>
  <si>
    <t xml:space="preserve">tuandmeresort.com</t>
  </si>
  <si>
    <t xml:space="preserve">CASUAL VALENCIA VINTAGE</t>
  </si>
  <si>
    <t xml:space="preserve">C/ BARCELONINA, 1</t>
  </si>
  <si>
    <t xml:space="preserve">963212421</t>
  </si>
  <si>
    <t xml:space="preserve">casualvalenciavintage@casualhoteles.com</t>
  </si>
  <si>
    <t xml:space="preserve">50 FLATS</t>
  </si>
  <si>
    <t xml:space="preserve">ESPINOSA, 13 ASDCH</t>
  </si>
  <si>
    <t xml:space="preserve">963239550</t>
  </si>
  <si>
    <t xml:space="preserve">comercial@valenciaflats.com</t>
  </si>
  <si>
    <t xml:space="preserve">valenciaflats.com</t>
  </si>
  <si>
    <t xml:space="preserve">MEDIUM VALENCIA</t>
  </si>
  <si>
    <t xml:space="preserve">AVINGUDA AMAT GRANELL MESADO, 48 BAJO; HOTEL SERRANO</t>
  </si>
  <si>
    <t xml:space="preserve">963347800</t>
  </si>
  <si>
    <t xml:space="preserve">mediumvalencia@mediumhoteles.com</t>
  </si>
  <si>
    <t xml:space="preserve">VALENCIA RENTAL</t>
  </si>
  <si>
    <t xml:space="preserve">AVINGUDA CORTS VALENCIANES, 46 BAJO</t>
  </si>
  <si>
    <t xml:space="preserve">info@valenciarental.es</t>
  </si>
  <si>
    <t xml:space="preserve">valenciarental.es</t>
  </si>
  <si>
    <t xml:space="preserve">VINCCI LYS</t>
  </si>
  <si>
    <t xml:space="preserve">MARTÍNEZ CUBELLS, 5</t>
  </si>
  <si>
    <t xml:space="preserve">963509550</t>
  </si>
  <si>
    <t xml:space="preserve">lys@vinccihoteles.com</t>
  </si>
  <si>
    <t xml:space="preserve">SOL PLAYA</t>
  </si>
  <si>
    <t xml:space="preserve">PASEO NEPTUNO, 56 BAJO</t>
  </si>
  <si>
    <t xml:space="preserve">963561920</t>
  </si>
  <si>
    <t xml:space="preserve">reservas@hotelsolplaya.com</t>
  </si>
  <si>
    <t xml:space="preserve">hotelsolplaya.com</t>
  </si>
  <si>
    <t xml:space="preserve">HOTEL ROSALEDA DONCEL</t>
  </si>
  <si>
    <t xml:space="preserve">AVENIDA CONSTITUCIÓN, 29 BAJO; HOTEL ROSALEDA DONCEL</t>
  </si>
  <si>
    <t xml:space="preserve">12450</t>
  </si>
  <si>
    <t xml:space="preserve">JÉRICA</t>
  </si>
  <si>
    <t xml:space="preserve">964128017</t>
  </si>
  <si>
    <t xml:space="preserve">nfo@hoteldejerica.com</t>
  </si>
  <si>
    <t xml:space="preserve">hoteldejerica.com</t>
  </si>
  <si>
    <t xml:space="preserve">BALFAGÓN</t>
  </si>
  <si>
    <t xml:space="preserve">AVENIDA MAESTRAZGO, 20 BAJO</t>
  </si>
  <si>
    <t xml:space="preserve">44140</t>
  </si>
  <si>
    <t xml:space="preserve">CANTAVIEJA</t>
  </si>
  <si>
    <t xml:space="preserve">964185076</t>
  </si>
  <si>
    <t xml:space="preserve">contacto@hotelbalfagon.com</t>
  </si>
  <si>
    <t xml:space="preserve">hotelbalfagon.com</t>
  </si>
  <si>
    <t xml:space="preserve">DOÑA LOLA</t>
  </si>
  <si>
    <t xml:space="preserve">LUCENA, 3 BAJO</t>
  </si>
  <si>
    <t xml:space="preserve">964214011</t>
  </si>
  <si>
    <t xml:space="preserve">reservas@hoteldonalola.com</t>
  </si>
  <si>
    <t xml:space="preserve">hoteldonalola.com</t>
  </si>
  <si>
    <t xml:space="preserve">HOTEL HERREROS</t>
  </si>
  <si>
    <t xml:space="preserve">AVENIDA DEL PUERTO, 28, BAJO</t>
  </si>
  <si>
    <t xml:space="preserve">964284264</t>
  </si>
  <si>
    <t xml:space="preserve">info@hotelherreros.com</t>
  </si>
  <si>
    <t xml:space="preserve">hotelherreros.com</t>
  </si>
  <si>
    <t xml:space="preserve">PLANA PARC</t>
  </si>
  <si>
    <t xml:space="preserve">C/ OROVAL (POLIGONO INSDUSTRIAL ULL FONDO), 8 BAJO</t>
  </si>
  <si>
    <t xml:space="preserve">12539</t>
  </si>
  <si>
    <t xml:space="preserve">LES ALQUERIES/ALQUERÍAS DEL NIÑO PERDIDO</t>
  </si>
  <si>
    <t xml:space="preserve">964293037</t>
  </si>
  <si>
    <t xml:space="preserve">info@hotelplanaparc.es</t>
  </si>
  <si>
    <t xml:space="preserve">hotelplanaparc.es</t>
  </si>
  <si>
    <t xml:space="preserve">LA RESALÁ SAN MATHEU</t>
  </si>
  <si>
    <t xml:space="preserve">C/ HISTORIADOR BETI, 26</t>
  </si>
  <si>
    <t xml:space="preserve">964297613</t>
  </si>
  <si>
    <t xml:space="preserve">info@larelánmatheu.com</t>
  </si>
  <si>
    <t xml:space="preserve">HOTEL BOULEVARD</t>
  </si>
  <si>
    <t xml:space="preserve">CRISTÓBAL COLÓN, 6</t>
  </si>
  <si>
    <t xml:space="preserve">964300547</t>
  </si>
  <si>
    <t xml:space="preserve">info@bulevardhotel.com</t>
  </si>
  <si>
    <t xml:space="preserve">bulevardhotel.com</t>
  </si>
  <si>
    <t xml:space="preserve">MAS BLANC HOTEL</t>
  </si>
  <si>
    <t xml:space="preserve">POLIGONO INSDUSTRIAL CASETA BLANCA, s/n</t>
  </si>
  <si>
    <t xml:space="preserve">964324068</t>
  </si>
  <si>
    <t xml:space="preserve">rmasblanc@gmail.com</t>
  </si>
  <si>
    <t xml:space="preserve">masblanchotel.com</t>
  </si>
  <si>
    <t xml:space="preserve">MARYNTON</t>
  </si>
  <si>
    <t xml:space="preserve">PASSEIG MARÍTIM, 5</t>
  </si>
  <si>
    <t xml:space="preserve">964465030</t>
  </si>
  <si>
    <t xml:space="preserve">info@marynton.com</t>
  </si>
  <si>
    <t xml:space="preserve">hotelmarynton.com</t>
  </si>
  <si>
    <t xml:space="preserve">SUNDAY´S BEACH</t>
  </si>
  <si>
    <t xml:space="preserve">AVENIDA PAPA LUNA, 64</t>
  </si>
  <si>
    <t xml:space="preserve">info@sunday´sbeach.com</t>
  </si>
  <si>
    <t xml:space="preserve">MAS EL CUQUELLO</t>
  </si>
  <si>
    <t xml:space="preserve">MASÍA CUQUELLO(CARRETERA IBARSOS-CULLA KILOMETRO 1), s/n</t>
  </si>
  <si>
    <t xml:space="preserve">12163</t>
  </si>
  <si>
    <t xml:space="preserve">CULLA</t>
  </si>
  <si>
    <t xml:space="preserve">964762501</t>
  </si>
  <si>
    <t xml:space="preserve">info@maselcuquello.com</t>
  </si>
  <si>
    <t xml:space="preserve">maselcuquello.com</t>
  </si>
  <si>
    <t xml:space="preserve">GRAN PLAYA</t>
  </si>
  <si>
    <t xml:space="preserve">AVENIDA ZARAGOZA, 42 BAJO-CTRO</t>
  </si>
  <si>
    <t xml:space="preserve">965273000</t>
  </si>
  <si>
    <t xml:space="preserve">reservas@hotelgranplaya.es</t>
  </si>
  <si>
    <t xml:space="preserve">hotelgranplaya.es</t>
  </si>
  <si>
    <t xml:space="preserve">GOLF CAMPOAMOR</t>
  </si>
  <si>
    <t xml:space="preserve">URBANIZACIÓN LOMAS DE CAMPOAMOR, s/n</t>
  </si>
  <si>
    <t xml:space="preserve">965320410</t>
  </si>
  <si>
    <t xml:space="preserve">info@golfcampoamor.com</t>
  </si>
  <si>
    <t xml:space="preserve">APARTHOTEL PLAYAMARINA II</t>
  </si>
  <si>
    <t xml:space="preserve">C/ CIELO, 5</t>
  </si>
  <si>
    <t xml:space="preserve">965320586</t>
  </si>
  <si>
    <t xml:space="preserve">info@playamarina2.es</t>
  </si>
  <si>
    <t xml:space="preserve">playamarina11.com</t>
  </si>
  <si>
    <t xml:space="preserve">HOTEL APARTAMENTOS MAR AZUL</t>
  </si>
  <si>
    <t xml:space="preserve">SANT PERE, 128</t>
  </si>
  <si>
    <t xml:space="preserve">965635588</t>
  </si>
  <si>
    <t xml:space="preserve">recepcion@hotel-marazul.com</t>
  </si>
  <si>
    <t xml:space="preserve">hotel-marazul.com</t>
  </si>
  <si>
    <t xml:space="preserve">HOTEL ALMORADI</t>
  </si>
  <si>
    <t xml:space="preserve">AVENIDA ORIHUELA, 3</t>
  </si>
  <si>
    <t xml:space="preserve">03160</t>
  </si>
  <si>
    <t xml:space="preserve">ALMORADÍ</t>
  </si>
  <si>
    <t xml:space="preserve">965701727</t>
  </si>
  <si>
    <t xml:space="preserve">info@hotelalmoradi.com</t>
  </si>
  <si>
    <t xml:space="preserve">hotelalmoradi.com</t>
  </si>
  <si>
    <t xml:space="preserve">BELH´FREDFORT</t>
  </si>
  <si>
    <t xml:space="preserve">AVENIDA DESIDERIO RODRÍGUEZ, 29 4-D</t>
  </si>
  <si>
    <t xml:space="preserve">965703350</t>
  </si>
  <si>
    <t xml:space="preserve">info@belh´fredfort.com</t>
  </si>
  <si>
    <t xml:space="preserve">HOTEL LA LAGUNA SPA &amp; GOLF</t>
  </si>
  <si>
    <t xml:space="preserve">CARRETERA ROJALES, s/n 0 ALICANTE</t>
  </si>
  <si>
    <t xml:space="preserve">965725577</t>
  </si>
  <si>
    <t xml:space="preserve">dpo@hotellalaguna.com</t>
  </si>
  <si>
    <t xml:space="preserve">hotellalaguna.com</t>
  </si>
  <si>
    <t xml:space="preserve">JACINTO BENAVENTE, 1 ESQUINA CON AVENIDA EUROPA-13</t>
  </si>
  <si>
    <t xml:space="preserve">965729055</t>
  </si>
  <si>
    <t xml:space="preserve">hoteleuropa1@hotmail.com</t>
  </si>
  <si>
    <t xml:space="preserve">hoteleuropasl.com</t>
  </si>
  <si>
    <t xml:space="preserve">VILLA LOS NARANJOS</t>
  </si>
  <si>
    <t xml:space="preserve">PASSATGE GÉNOVA, 12 BAJO; LA FONTANA</t>
  </si>
  <si>
    <t xml:space="preserve">965790050</t>
  </si>
  <si>
    <t xml:space="preserve">hotel@villanaranjos.com</t>
  </si>
  <si>
    <t xml:space="preserve">villanaranjos.com</t>
  </si>
  <si>
    <t xml:space="preserve">VILLANARANJOS</t>
  </si>
  <si>
    <t xml:space="preserve">PASSATGE GÉNOVA, 12 BAJO(LA FONTANA)</t>
  </si>
  <si>
    <t xml:space="preserve">965790054</t>
  </si>
  <si>
    <t xml:space="preserve">BILBAINO</t>
  </si>
  <si>
    <t xml:space="preserve">VIRGEN DEL SUFRAGIO, 1</t>
  </si>
  <si>
    <t xml:space="preserve">965850805</t>
  </si>
  <si>
    <t xml:space="preserve">hotelbilbaino@gmail.com</t>
  </si>
  <si>
    <t xml:space="preserve">hotelbilbaino.com</t>
  </si>
  <si>
    <t xml:space="preserve">BRISTOL PARK</t>
  </si>
  <si>
    <t xml:space="preserve">PLAZA DOCTOR FLEMING, 2 BAJO</t>
  </si>
  <si>
    <t xml:space="preserve">965851448</t>
  </si>
  <si>
    <t xml:space="preserve">info@onasol.es</t>
  </si>
  <si>
    <t xml:space="preserve">bristolparksl.com</t>
  </si>
  <si>
    <t xml:space="preserve">SOL Y SOMBRA</t>
  </si>
  <si>
    <t xml:space="preserve">C/ FLORIDA, 3 BAJO; LOCAL 2B</t>
  </si>
  <si>
    <t xml:space="preserve">965851844</t>
  </si>
  <si>
    <t xml:space="preserve">medinahoteles.com</t>
  </si>
  <si>
    <t xml:space="preserve">213</t>
  </si>
  <si>
    <t xml:space="preserve">HOTEL DON PANCHO</t>
  </si>
  <si>
    <t xml:space="preserve">965852950</t>
  </si>
  <si>
    <t xml:space="preserve">info@hoteldonpancho.es</t>
  </si>
  <si>
    <t xml:space="preserve">hoteldonpancho.es</t>
  </si>
  <si>
    <t xml:space="preserve">DYNASTIC</t>
  </si>
  <si>
    <t xml:space="preserve">AVINGUDA AVENIDA AMETLLA DEL MAR, 15</t>
  </si>
  <si>
    <t xml:space="preserve">965853600</t>
  </si>
  <si>
    <t xml:space="preserve">info@hoteldynastic.com</t>
  </si>
  <si>
    <t xml:space="preserve">hoteldynastic.com</t>
  </si>
  <si>
    <t xml:space="preserve">HOTEL ROSAIRE</t>
  </si>
  <si>
    <t xml:space="preserve">AVENIDA DERRAMADOR, 2 BAJO(HOTEL ROSAMAR)</t>
  </si>
  <si>
    <t xml:space="preserve">965853826</t>
  </si>
  <si>
    <t xml:space="preserve">info@hotelrosamar.com</t>
  </si>
  <si>
    <t xml:space="preserve">hotelrosamar.com/</t>
  </si>
  <si>
    <t xml:space="preserve">HOTEL LA CALA</t>
  </si>
  <si>
    <t xml:space="preserve">AVENIDA MARINA BAIXA, 10</t>
  </si>
  <si>
    <t xml:space="preserve">965854662</t>
  </si>
  <si>
    <t xml:space="preserve">reservas@hotel-lacala.com</t>
  </si>
  <si>
    <t xml:space="preserve">hotel-lacala.com/</t>
  </si>
  <si>
    <t xml:space="preserve">MADEIRA CENTRO</t>
  </si>
  <si>
    <t xml:space="preserve">ESPERANTO, 1 BAJO</t>
  </si>
  <si>
    <t xml:space="preserve">965854950</t>
  </si>
  <si>
    <t xml:space="preserve">hotel@madeiracentro.com</t>
  </si>
  <si>
    <t xml:space="preserve">madeiracentro.com</t>
  </si>
  <si>
    <t xml:space="preserve">249</t>
  </si>
  <si>
    <t xml:space="preserve">HELIOS</t>
  </si>
  <si>
    <t xml:space="preserve">AVENIDA FILIPINAS, 12 BAJO; HOTEL HELIOS</t>
  </si>
  <si>
    <t xml:space="preserve">965855850</t>
  </si>
  <si>
    <t xml:space="preserve">direccion@heliosbenidorm.com</t>
  </si>
  <si>
    <t xml:space="preserve">helios-hotels.com</t>
  </si>
  <si>
    <t xml:space="preserve">283</t>
  </si>
  <si>
    <t xml:space="preserve">PRIMAVERA PARK</t>
  </si>
  <si>
    <t xml:space="preserve">VERANO, 15</t>
  </si>
  <si>
    <t xml:space="preserve">965860420</t>
  </si>
  <si>
    <t xml:space="preserve">reservas@primaverahotels.com</t>
  </si>
  <si>
    <t xml:space="preserve">primaverapark.com</t>
  </si>
  <si>
    <t xml:space="preserve">CAMPOSOL</t>
  </si>
  <si>
    <t xml:space="preserve">APOLO XI, 17 BAJO</t>
  </si>
  <si>
    <t xml:space="preserve">965861306</t>
  </si>
  <si>
    <t xml:space="preserve">camposol@hotelmediterraneobenidorm.com</t>
  </si>
  <si>
    <t xml:space="preserve">hotelcamposol.com</t>
  </si>
  <si>
    <t xml:space="preserve">HOTEL TARBENA</t>
  </si>
  <si>
    <t xml:space="preserve">SANTÍSIMA TRINIDAD, 1 BAJO</t>
  </si>
  <si>
    <t xml:space="preserve">03518</t>
  </si>
  <si>
    <t xml:space="preserve">TÀRBENA</t>
  </si>
  <si>
    <t xml:space="preserve">965884006</t>
  </si>
  <si>
    <t xml:space="preserve">info@hoteltarbena.com</t>
  </si>
  <si>
    <t xml:space="preserve">hoteltarbena.com/</t>
  </si>
  <si>
    <t xml:space="preserve">TORRE SANT JOAN</t>
  </si>
  <si>
    <t xml:space="preserve">CARRER HORTA, 1 BAJO</t>
  </si>
  <si>
    <t xml:space="preserve">965940973</t>
  </si>
  <si>
    <t xml:space="preserve">info@torresantjoan.com</t>
  </si>
  <si>
    <t xml:space="preserve">torresantjoan.com</t>
  </si>
  <si>
    <t xml:space="preserve">HESTIA HOTELES</t>
  </si>
  <si>
    <t xml:space="preserve">C/ RAFAEL ALTAMIRA, 5 BAJO; DUPLICADO 5-7</t>
  </si>
  <si>
    <t xml:space="preserve">965946997</t>
  </si>
  <si>
    <t xml:space="preserve">info@hestiahoteles.com</t>
  </si>
  <si>
    <t xml:space="preserve">HOTEL BH SAN FRANCISCO</t>
  </si>
  <si>
    <t xml:space="preserve">C/ SAN FRANCISCO, 12</t>
  </si>
  <si>
    <t xml:space="preserve">966293083</t>
  </si>
  <si>
    <t xml:space="preserve">reservas@bhsanfrancisco.es</t>
  </si>
  <si>
    <t xml:space="preserve">bhsanfrancisco.es</t>
  </si>
  <si>
    <t xml:space="preserve">HOSTAL L´ANFORA</t>
  </si>
  <si>
    <t xml:space="preserve">EXPLAZA CERVANTES, 8</t>
  </si>
  <si>
    <t xml:space="preserve">966430101</t>
  </si>
  <si>
    <t xml:space="preserve">info@hostallanfora.com</t>
  </si>
  <si>
    <t xml:space="preserve">hostallanfora.com</t>
  </si>
  <si>
    <t xml:space="preserve">ART BOUTIQUE HOTEL CHAMAREL 3 ESTRELLAS</t>
  </si>
  <si>
    <t xml:space="preserve">CAVALLERS, 13 BAJO</t>
  </si>
  <si>
    <t xml:space="preserve">966435007</t>
  </si>
  <si>
    <t xml:space="preserve">info@hotelchamarel.com</t>
  </si>
  <si>
    <t xml:space="preserve">hotelchamarel.com</t>
  </si>
  <si>
    <t xml:space="preserve">URBANIZACIÓN BALADRAR, s/n BAJO</t>
  </si>
  <si>
    <t xml:space="preserve">966499825</t>
  </si>
  <si>
    <t xml:space="preserve">booking@montemarhotel.com</t>
  </si>
  <si>
    <t xml:space="preserve">montemarhotel.com</t>
  </si>
  <si>
    <t xml:space="preserve">HOTEL BANYERES</t>
  </si>
  <si>
    <t xml:space="preserve">CARRER LES MOLINES, 35</t>
  </si>
  <si>
    <t xml:space="preserve">966567289</t>
  </si>
  <si>
    <t xml:space="preserve">info@hotelbanyeres.com</t>
  </si>
  <si>
    <t xml:space="preserve">HOTEL ALGORFA</t>
  </si>
  <si>
    <t xml:space="preserve">PABLO PICASSO (URBANIZACIÓN MONTEMAR), 1 BAJO(FINCA)</t>
  </si>
  <si>
    <t xml:space="preserve">03169</t>
  </si>
  <si>
    <t xml:space="preserve">ALGORFA</t>
  </si>
  <si>
    <t xml:space="preserve">966729707</t>
  </si>
  <si>
    <t xml:space="preserve">hotelalgorfa@hotmail.com</t>
  </si>
  <si>
    <t xml:space="preserve">hotel-algorfa.com</t>
  </si>
  <si>
    <t xml:space="preserve">HOTEL OLYMPUS</t>
  </si>
  <si>
    <t xml:space="preserve">PASEO ACACIAS, 11 BAJO</t>
  </si>
  <si>
    <t xml:space="preserve">966812416</t>
  </si>
  <si>
    <t xml:space="preserve">SUN BEACH POINT</t>
  </si>
  <si>
    <t xml:space="preserve">HERRERÍAS, s/n</t>
  </si>
  <si>
    <t xml:space="preserve">966813060</t>
  </si>
  <si>
    <t xml:space="preserve">info@sunbeachpoint.com</t>
  </si>
  <si>
    <t xml:space="preserve">FLAMINGO OASIS</t>
  </si>
  <si>
    <t xml:space="preserve">AVENIDA DOCTOR SEVERO OCHOA, 3 BAJO; FLAMINGO OASIS</t>
  </si>
  <si>
    <t xml:space="preserve">966813530</t>
  </si>
  <si>
    <t xml:space="preserve">flamingo@medplaya.com</t>
  </si>
  <si>
    <t xml:space="preserve">flamingooasis.com</t>
  </si>
  <si>
    <t xml:space="preserve">386</t>
  </si>
  <si>
    <t xml:space="preserve">MELIA BENIDORM</t>
  </si>
  <si>
    <t xml:space="preserve">AVENIDA DOCTOR SEVERO OCHOA, 1 BAJO; HOTEL MELIA BENIDORM</t>
  </si>
  <si>
    <t xml:space="preserve">966813710</t>
  </si>
  <si>
    <t xml:space="preserve">melia.benidorm@melia.com</t>
  </si>
  <si>
    <t xml:space="preserve">meliabenidorm.com</t>
  </si>
  <si>
    <t xml:space="preserve">514</t>
  </si>
  <si>
    <t xml:space="preserve">GRAN HOTEL BALI</t>
  </si>
  <si>
    <t xml:space="preserve">ACTOR LUIS PRENDES, s/n</t>
  </si>
  <si>
    <t xml:space="preserve">966815200</t>
  </si>
  <si>
    <t xml:space="preserve">comercial@grupobali.com</t>
  </si>
  <si>
    <t xml:space="preserve">granhotelbali.com</t>
  </si>
  <si>
    <t xml:space="preserve">766</t>
  </si>
  <si>
    <t xml:space="preserve">TOPHOTELS</t>
  </si>
  <si>
    <t xml:space="preserve">ACTOR LUIS PRENDES, 4 1(GRAN HOTEL BALI)</t>
  </si>
  <si>
    <t xml:space="preserve">966815208</t>
  </si>
  <si>
    <t xml:space="preserve">764</t>
  </si>
  <si>
    <t xml:space="preserve">PIERRE &amp; VACANCES ALTEA HILLS</t>
  </si>
  <si>
    <t xml:space="preserve">SUECIA (URBANIZACIÓN ALTEA HILLS), s/n BAJO(URBANIZACIÓN ALTEA HILLS)</t>
  </si>
  <si>
    <t xml:space="preserve">03599</t>
  </si>
  <si>
    <t xml:space="preserve">966881006</t>
  </si>
  <si>
    <t xml:space="preserve">direction.web@groupepvcp.com</t>
  </si>
  <si>
    <t xml:space="preserve">pv-vacaciones.com</t>
  </si>
  <si>
    <t xml:space="preserve">EL SUEÑO DE JEMIK</t>
  </si>
  <si>
    <t xml:space="preserve">AUTOVIA A-31, s/n° SALIDA 40</t>
  </si>
  <si>
    <t xml:space="preserve">967117761</t>
  </si>
  <si>
    <t xml:space="preserve">hotelrestaurantejemik@gmail.com</t>
  </si>
  <si>
    <t xml:space="preserve">elsueodejemik.com</t>
  </si>
  <si>
    <t xml:space="preserve">HOTEL ALBACETE</t>
  </si>
  <si>
    <t xml:space="preserve">C/ DE CARCELÉN, 8, - BAJO</t>
  </si>
  <si>
    <t xml:space="preserve">967218111</t>
  </si>
  <si>
    <t xml:space="preserve">info@hotelalbacete.com</t>
  </si>
  <si>
    <t xml:space="preserve">HOTEL LA POSADA</t>
  </si>
  <si>
    <t xml:space="preserve">CARRETERA MOTA DEL CUERVO, KILOMETRO 1</t>
  </si>
  <si>
    <t xml:space="preserve">16650</t>
  </si>
  <si>
    <t xml:space="preserve">LAS MESAS</t>
  </si>
  <si>
    <t xml:space="preserve">967573482</t>
  </si>
  <si>
    <t xml:space="preserve">hotellaposadalasmesas@gmail.com</t>
  </si>
  <si>
    <t xml:space="preserve">hotellaposada.com</t>
  </si>
  <si>
    <t xml:space="preserve">HOTEL CETINA</t>
  </si>
  <si>
    <t xml:space="preserve">C/ RADIO MURCIA, 3</t>
  </si>
  <si>
    <t xml:space="preserve">968100800</t>
  </si>
  <si>
    <t xml:space="preserve">reservas@hotelcetina.com</t>
  </si>
  <si>
    <t xml:space="preserve">hotelcetinasl.com</t>
  </si>
  <si>
    <t xml:space="preserve">CAMPING PLAYA DE MAZARRÓN</t>
  </si>
  <si>
    <t xml:space="preserve">AVENIDA BOLNUEVO, CAMPIMG MAZARRON</t>
  </si>
  <si>
    <t xml:space="preserve">30877</t>
  </si>
  <si>
    <t xml:space="preserve">968150660</t>
  </si>
  <si>
    <t xml:space="preserve">camping@playamazarron.com</t>
  </si>
  <si>
    <t xml:space="preserve">playamazarron.com</t>
  </si>
  <si>
    <t xml:space="preserve">HACIENDA DEL ÁLAMO GOLF &amp; SPA RESORT</t>
  </si>
  <si>
    <t xml:space="preserve">AVENIDA HACIENDA DEL ÁLAMO, 11 BAJO</t>
  </si>
  <si>
    <t xml:space="preserve">30333</t>
  </si>
  <si>
    <t xml:space="preserve">FUENTE ÁLAMO DE MURCIA</t>
  </si>
  <si>
    <t xml:space="preserve">968157236</t>
  </si>
  <si>
    <t xml:space="preserve">info@hdagolf.com</t>
  </si>
  <si>
    <t xml:space="preserve">clubdegolfhda.com</t>
  </si>
  <si>
    <t xml:space="preserve">C/ LA BASE, 2</t>
  </si>
  <si>
    <t xml:space="preserve">968171110</t>
  </si>
  <si>
    <t xml:space="preserve">info@cristinahotel.net</t>
  </si>
  <si>
    <t xml:space="preserve">cristinahotel.net</t>
  </si>
  <si>
    <t xml:space="preserve">C/ RÍO EDESMA, 46 BAJO; BAR LA PALOMA</t>
  </si>
  <si>
    <t xml:space="preserve">968184675</t>
  </si>
  <si>
    <t xml:space="preserve">grupopaloma@hotmail.com</t>
  </si>
  <si>
    <t xml:space="preserve">hotelpalomasl.com</t>
  </si>
  <si>
    <t xml:space="preserve">AC HOTEL MURCIA</t>
  </si>
  <si>
    <t xml:space="preserve">AVENIDA JUAN CARLOS I, 39 C/ FERNANDO ALONSO NAVARRO</t>
  </si>
  <si>
    <t xml:space="preserve">968274250</t>
  </si>
  <si>
    <t xml:space="preserve">acmurcia@ac-hotels.com</t>
  </si>
  <si>
    <t xml:space="preserve">hotelacmurcia.com</t>
  </si>
  <si>
    <t xml:space="preserve">ALBOHERA</t>
  </si>
  <si>
    <t xml:space="preserve">MARÍN, s/n</t>
  </si>
  <si>
    <t xml:space="preserve">968335913</t>
  </si>
  <si>
    <t xml:space="preserve">recepcion@hotelalbohera.com</t>
  </si>
  <si>
    <t xml:space="preserve">hotelalbohera.com</t>
  </si>
  <si>
    <t xml:space="preserve">HOTEL MANGALAN</t>
  </si>
  <si>
    <t xml:space="preserve">GRAN VÍA, KILOMETRO 6, 500 BAJO</t>
  </si>
  <si>
    <t xml:space="preserve">968337000</t>
  </si>
  <si>
    <t xml:space="preserve">info@hotelmangalan.com</t>
  </si>
  <si>
    <t xml:space="preserve">HOTEL RESTAURANTE TOTANA SUR</t>
  </si>
  <si>
    <t xml:space="preserve">AUTOVIA TOTANA-LÉBOR KILOMETRO 616-618</t>
  </si>
  <si>
    <t xml:space="preserve">30858</t>
  </si>
  <si>
    <t xml:space="preserve">968421037</t>
  </si>
  <si>
    <t xml:space="preserve">hotel.totanasur@gmail.com</t>
  </si>
  <si>
    <t xml:space="preserve">hoteltotanasur.es</t>
  </si>
  <si>
    <t xml:space="preserve">PENSIÓN K-HITO</t>
  </si>
  <si>
    <t xml:space="preserve">C/ LÓPEZ PEÑA, 9 BAJO</t>
  </si>
  <si>
    <t xml:space="preserve">968570002</t>
  </si>
  <si>
    <t xml:space="preserve">pensionk-hito@hotmail.es</t>
  </si>
  <si>
    <t xml:space="preserve">pensionk-hito.com</t>
  </si>
  <si>
    <t xml:space="preserve">HOTEL LA CUMBRE</t>
  </si>
  <si>
    <t xml:space="preserve">968594861</t>
  </si>
  <si>
    <t xml:space="preserve">info@hotellacumbre.com</t>
  </si>
  <si>
    <t xml:space="preserve">hotellacumbre.com</t>
  </si>
  <si>
    <t xml:space="preserve">ALCÁZAR SIGLO XX</t>
  </si>
  <si>
    <t xml:space="preserve">CARRETERA PLIEGO, s/n BAJO(HOTEL)</t>
  </si>
  <si>
    <t xml:space="preserve">30170</t>
  </si>
  <si>
    <t xml:space="preserve">MULA</t>
  </si>
  <si>
    <t xml:space="preserve">968662105</t>
  </si>
  <si>
    <t xml:space="preserve">info@lacarrasquillacelebraciones.com</t>
  </si>
  <si>
    <t xml:space="preserve">alczarsigloxx.com</t>
  </si>
  <si>
    <t xml:space="preserve">HOTEL FUENTE</t>
  </si>
  <si>
    <t xml:space="preserve">PARAJE BOCAMINA, s/n</t>
  </si>
  <si>
    <t xml:space="preserve">30626</t>
  </si>
  <si>
    <t xml:space="preserve">968685017</t>
  </si>
  <si>
    <t xml:space="preserve">info@campingfuente.com</t>
  </si>
  <si>
    <t xml:space="preserve">campingfuente.com</t>
  </si>
  <si>
    <t xml:space="preserve">CARRETERA FORTUNA-MURCIA, KILOMETRO 9</t>
  </si>
  <si>
    <t xml:space="preserve">30620</t>
  </si>
  <si>
    <t xml:space="preserve">968685240</t>
  </si>
  <si>
    <t xml:space="preserve">info@losperiquitos.com</t>
  </si>
  <si>
    <t xml:space="preserve">hotelspamurcia.es</t>
  </si>
  <si>
    <t xml:space="preserve">HOSTAL SAN PEDRO</t>
  </si>
  <si>
    <t xml:space="preserve">C/ SAN PEDRO, 34</t>
  </si>
  <si>
    <t xml:space="preserve">969234543</t>
  </si>
  <si>
    <t xml:space="preserve">hostalsanpedrocuenca@gmail.com</t>
  </si>
  <si>
    <t xml:space="preserve">hostalsanpedro.es</t>
  </si>
  <si>
    <t xml:space="preserve">BODEGA LA VENTA</t>
  </si>
  <si>
    <t xml:space="preserve">CARRETERA N-301, KILOMETRO 189</t>
  </si>
  <si>
    <t xml:space="preserve">16612</t>
  </si>
  <si>
    <t xml:space="preserve">CASAS DE LOS PINOS</t>
  </si>
  <si>
    <t xml:space="preserve">969385055</t>
  </si>
  <si>
    <t xml:space="preserve">info@bodegalaventa.com</t>
  </si>
  <si>
    <t xml:space="preserve">PLAYA MAR</t>
  </si>
  <si>
    <t xml:space="preserve">CARRER ROSA DELS VENTS, 7 BAJO</t>
  </si>
  <si>
    <t xml:space="preserve">971100046</t>
  </si>
  <si>
    <t xml:space="preserve">playamarhotel.com</t>
  </si>
  <si>
    <t xml:space="preserve">ELEGANCE PLAYA ARENAL III</t>
  </si>
  <si>
    <t xml:space="preserve">AVINGUDA EUROPA, 9</t>
  </si>
  <si>
    <t xml:space="preserve">971103737</t>
  </si>
  <si>
    <t xml:space="preserve">reservas@elegancehotels.es</t>
  </si>
  <si>
    <t xml:space="preserve">ONA CALA PI</t>
  </si>
  <si>
    <t xml:space="preserve">TORRE, 7</t>
  </si>
  <si>
    <t xml:space="preserve">07639</t>
  </si>
  <si>
    <t xml:space="preserve">971123010</t>
  </si>
  <si>
    <t xml:space="preserve">onacalapiclub.com</t>
  </si>
  <si>
    <t xml:space="preserve">HOTEL SENTIDO CALA VIÑAS</t>
  </si>
  <si>
    <t xml:space="preserve">CARRER LES SIRENES (CALA VINYES), 17 BAJO; H. CALA VIÑAS</t>
  </si>
  <si>
    <t xml:space="preserve">971131100</t>
  </si>
  <si>
    <t xml:space="preserve">STEIGENBERGER GOLF &amp; SPA RESORT</t>
  </si>
  <si>
    <t xml:space="preserve">CARRER TAULA, 2</t>
  </si>
  <si>
    <t xml:space="preserve">971136565</t>
  </si>
  <si>
    <t xml:space="preserve">johannes.germann@steigenberger.com</t>
  </si>
  <si>
    <t xml:space="preserve">steigenberger.com</t>
  </si>
  <si>
    <t xml:space="preserve">BINISSAFULLER VELL</t>
  </si>
  <si>
    <t xml:space="preserve">CARRETERA BINISSAFÚLLER, 64 BAJO</t>
  </si>
  <si>
    <t xml:space="preserve">07710</t>
  </si>
  <si>
    <t xml:space="preserve">971150722</t>
  </si>
  <si>
    <t xml:space="preserve">binissafullet@binissafullet.com</t>
  </si>
  <si>
    <t xml:space="preserve">binissafullet.com</t>
  </si>
  <si>
    <t xml:space="preserve">HOTEL ARMADANS</t>
  </si>
  <si>
    <t xml:space="preserve">CARRER MARQUÈS SÉNIA, 34 BAJO</t>
  </si>
  <si>
    <t xml:space="preserve">971222121</t>
  </si>
  <si>
    <t xml:space="preserve">armadams@hotelarmadams.com</t>
  </si>
  <si>
    <t xml:space="preserve">hotelarmadams.com</t>
  </si>
  <si>
    <t xml:space="preserve">DESEO ESPRESSO COFFEE CENTER</t>
  </si>
  <si>
    <t xml:space="preserve">PLAYA MAGALUF, s/n 0 ISLAS BALEARES</t>
  </si>
  <si>
    <t xml:space="preserve">971237323</t>
  </si>
  <si>
    <t xml:space="preserve">info.portadriano@puresaltluxuryhotels.com</t>
  </si>
  <si>
    <t xml:space="preserve">deseoespresso.com</t>
  </si>
  <si>
    <t xml:space="preserve">POSADA D´ES MOLI</t>
  </si>
  <si>
    <t xml:space="preserve">CAMI SON FANGOS, s/n</t>
  </si>
  <si>
    <t xml:space="preserve">971260593</t>
  </si>
  <si>
    <t xml:space="preserve">sa@posadadesmoli.com</t>
  </si>
  <si>
    <t xml:space="preserve">posadadesmoli.com</t>
  </si>
  <si>
    <t xml:space="preserve">S´ARENAL BLAU</t>
  </si>
  <si>
    <t xml:space="preserve">URBANIZACIÓN LOMAS, s/n BAJO (TAURUS)</t>
  </si>
  <si>
    <t xml:space="preserve">971262282</t>
  </si>
  <si>
    <t xml:space="preserve">taurus@grupotel.com</t>
  </si>
  <si>
    <t xml:space="preserve">sarenalblausl.com</t>
  </si>
  <si>
    <t xml:space="preserve">ROC LINDA</t>
  </si>
  <si>
    <t xml:space="preserve">CARRER OCTAVI AUGUST, 2</t>
  </si>
  <si>
    <t xml:space="preserve">971262982</t>
  </si>
  <si>
    <t xml:space="preserve">linda@roc-hotels.com</t>
  </si>
  <si>
    <t xml:space="preserve">hotelroclinda.com</t>
  </si>
  <si>
    <t xml:space="preserve">CARAVELLA, 7 BAJO; HOTEL HELIOS</t>
  </si>
  <si>
    <t xml:space="preserve">971264250</t>
  </si>
  <si>
    <t xml:space="preserve">OLEANDER</t>
  </si>
  <si>
    <t xml:space="preserve">ACAIA, 12 BAJO</t>
  </si>
  <si>
    <t xml:space="preserve">971264850</t>
  </si>
  <si>
    <t xml:space="preserve">booking@hoteloleander.com</t>
  </si>
  <si>
    <t xml:space="preserve">hoteloleander.com</t>
  </si>
  <si>
    <t xml:space="preserve">HOTEL FIGUERETES</t>
  </si>
  <si>
    <t xml:space="preserve">PASSEIG SES PITIÜSES s/n</t>
  </si>
  <si>
    <t xml:space="preserve">971301243</t>
  </si>
  <si>
    <t xml:space="preserve">info@verserhoteles.com</t>
  </si>
  <si>
    <t xml:space="preserve">verserhoteles.com</t>
  </si>
  <si>
    <t xml:space="preserve">CAN BOSSA</t>
  </si>
  <si>
    <t xml:space="preserve">CARRER ALZINES (PLATJA D'EN BOSSA), 22 BAJO; CLUB BOSSA</t>
  </si>
  <si>
    <t xml:space="preserve">971301446</t>
  </si>
  <si>
    <t xml:space="preserve">hotelcanbossa@hotmail.com</t>
  </si>
  <si>
    <t xml:space="preserve">hotelcanbossa.com</t>
  </si>
  <si>
    <t xml:space="preserve">SIRENIS HOTEL GOLETA &amp; SPA</t>
  </si>
  <si>
    <t xml:space="preserve">AVENIDA PÈRE MATUTES NOGUERA, s/n</t>
  </si>
  <si>
    <t xml:space="preserve">971302158</t>
  </si>
  <si>
    <t xml:space="preserve">goleta@sirenishotels.com</t>
  </si>
  <si>
    <t xml:space="preserve">sirenishotels.com</t>
  </si>
  <si>
    <t xml:space="preserve">SIRENIS HOTEL TRES CARABELAS &amp; SPA</t>
  </si>
  <si>
    <t xml:space="preserve">971302450</t>
  </si>
  <si>
    <t xml:space="preserve">sirenis.trescarabelas@sirenishotels.com</t>
  </si>
  <si>
    <t xml:space="preserve">231</t>
  </si>
  <si>
    <t xml:space="preserve">HOTEL MIRAMOLA</t>
  </si>
  <si>
    <t xml:space="preserve">CARRER CARLES ROMÀ FERRER, 5 1-1</t>
  </si>
  <si>
    <t xml:space="preserve">971305481</t>
  </si>
  <si>
    <t xml:space="preserve">miramola@grupoplayasol.com</t>
  </si>
  <si>
    <t xml:space="preserve">hotelmiramola.com</t>
  </si>
  <si>
    <t xml:space="preserve">HOTEL IBIZA PLAYA</t>
  </si>
  <si>
    <t xml:space="preserve">C/ TARRAGONA, 3 s/n - SES FIGUERETES</t>
  </si>
  <si>
    <t xml:space="preserve">971307711</t>
  </si>
  <si>
    <t xml:space="preserve">MAR AZUL</t>
  </si>
  <si>
    <t xml:space="preserve">PLAYA PLATJA MARTINA, s/n BAJO; HOTEL</t>
  </si>
  <si>
    <t xml:space="preserve">971319406</t>
  </si>
  <si>
    <t xml:space="preserve">marazulcalamartina@hotmail.com</t>
  </si>
  <si>
    <t xml:space="preserve">cielazulibiza.com</t>
  </si>
  <si>
    <t xml:space="preserve">AVINGUDA MIRAMAR, 33 BAJOS</t>
  </si>
  <si>
    <t xml:space="preserve">971328119</t>
  </si>
  <si>
    <t xml:space="preserve">info@voramarformentera.com</t>
  </si>
  <si>
    <t xml:space="preserve">hostalvoramar.com</t>
  </si>
  <si>
    <t xml:space="preserve">INVISA HOTEL ERESO</t>
  </si>
  <si>
    <t xml:space="preserve">PLATJA ES CANAR, s/n</t>
  </si>
  <si>
    <t xml:space="preserve">971330099</t>
  </si>
  <si>
    <t xml:space="preserve">ereso@invisahoteles.com</t>
  </si>
  <si>
    <t xml:space="preserve">invisahoteles.com</t>
  </si>
  <si>
    <t xml:space="preserve">AZULINE HOTEL ATLANTIC</t>
  </si>
  <si>
    <t xml:space="preserve">PLATJA ES CANAR, s/n ESQUINA C/ S´ALJUB</t>
  </si>
  <si>
    <t xml:space="preserve">971330175</t>
  </si>
  <si>
    <t xml:space="preserve">reservas.atlantic@azulinehotels.com</t>
  </si>
  <si>
    <t xml:space="preserve">azulinehotels.com</t>
  </si>
  <si>
    <t xml:space="preserve">AVENIDA CALA NOVA, 63</t>
  </si>
  <si>
    <t xml:space="preserve">971330177</t>
  </si>
  <si>
    <t xml:space="preserve">info@azulinehotels.com</t>
  </si>
  <si>
    <t xml:space="preserve">255</t>
  </si>
  <si>
    <t xml:space="preserve">SIRENIS HOTEL CLUB SIESTA</t>
  </si>
  <si>
    <t xml:space="preserve">C/ MARGALIDES, 21</t>
  </si>
  <si>
    <t xml:space="preserve">971330275</t>
  </si>
  <si>
    <t xml:space="preserve">siesta@sirenishotels.com</t>
  </si>
  <si>
    <t xml:space="preserve">TROPIC GARDEN APARTHOTEL</t>
  </si>
  <si>
    <t xml:space="preserve">URBANITZACIO CAS CAPITÀ, 1 N; BAJO; PUERTA 3</t>
  </si>
  <si>
    <t xml:space="preserve">971338410</t>
  </si>
  <si>
    <t xml:space="preserve">tropic@gardenhoteles.com</t>
  </si>
  <si>
    <t xml:space="preserve">gardenhoteles.com</t>
  </si>
  <si>
    <t xml:space="preserve">APARTHOTEL RECO DES SOL</t>
  </si>
  <si>
    <t xml:space="preserve">VEDRÀ, 16</t>
  </si>
  <si>
    <t xml:space="preserve">971339085</t>
  </si>
  <si>
    <t xml:space="preserve">info@aparthotelrecodessol.com</t>
  </si>
  <si>
    <t xml:space="preserve">balboahoteles.com</t>
  </si>
  <si>
    <t xml:space="preserve">AZULINE HOTEL-APARTAMENTO MARINA PARC</t>
  </si>
  <si>
    <t xml:space="preserve">URBANITZACIO COVES NOVES, s/n</t>
  </si>
  <si>
    <t xml:space="preserve">971340085</t>
  </si>
  <si>
    <t xml:space="preserve">grupos@azulinehotels.com</t>
  </si>
  <si>
    <t xml:space="preserve">BELLAMAR</t>
  </si>
  <si>
    <t xml:space="preserve">RETIR, 1 PLAYA ES POUET</t>
  </si>
  <si>
    <t xml:space="preserve">971340104</t>
  </si>
  <si>
    <t xml:space="preserve">bellamar@emsahotels.com</t>
  </si>
  <si>
    <t xml:space="preserve">bellamarhotel.com</t>
  </si>
  <si>
    <t xml:space="preserve">SOL HOUSE IBIZA</t>
  </si>
  <si>
    <t xml:space="preserve">CARRER GRANADA, 3 - 7 BAJO(PUNTA PINET)</t>
  </si>
  <si>
    <t xml:space="preserve">971340250</t>
  </si>
  <si>
    <t xml:space="preserve">info@solhouseibiza.com</t>
  </si>
  <si>
    <t xml:space="preserve">ELS PINS RESORT &amp; SPA</t>
  </si>
  <si>
    <t xml:space="preserve">CARRER ES CALOS, s/n</t>
  </si>
  <si>
    <t xml:space="preserve">971340301</t>
  </si>
  <si>
    <t xml:space="preserve">reservas@elspinsresort.com</t>
  </si>
  <si>
    <t xml:space="preserve">elspinsresort.com</t>
  </si>
  <si>
    <t xml:space="preserve">TAGOMAGO</t>
  </si>
  <si>
    <t xml:space="preserve">CARRER JAÉN, 2</t>
  </si>
  <si>
    <t xml:space="preserve">971340962</t>
  </si>
  <si>
    <t xml:space="preserve">info@tagomagohotel.com</t>
  </si>
  <si>
    <t xml:space="preserve">tagomagohotel.com</t>
  </si>
  <si>
    <t xml:space="preserve">AZULINE HOTEL PACIFIC</t>
  </si>
  <si>
    <t xml:space="preserve">DIPUTAT GARIJO, 10</t>
  </si>
  <si>
    <t xml:space="preserve">971341162</t>
  </si>
  <si>
    <t xml:space="preserve">hotelpacific@azulinehotels.com</t>
  </si>
  <si>
    <t xml:space="preserve">LAUREL</t>
  </si>
  <si>
    <t xml:space="preserve">PLAZA ANTONI RIQUER, 23</t>
  </si>
  <si>
    <t xml:space="preserve">971342133</t>
  </si>
  <si>
    <t xml:space="preserve">hellopurple@ibizafeeling.com</t>
  </si>
  <si>
    <t xml:space="preserve">ibiza-feeling.com</t>
  </si>
  <si>
    <t xml:space="preserve">HOTEL COSTA SUR</t>
  </si>
  <si>
    <t xml:space="preserve">CARRER ES CALÓ, 87 BAJO(HOTEL COSTA SUR)</t>
  </si>
  <si>
    <t xml:space="preserve">971343250</t>
  </si>
  <si>
    <t xml:space="preserve">info@hotelcostasur.com</t>
  </si>
  <si>
    <t xml:space="preserve">AZULINE HOTELES MAR AMANTIS I &amp; II</t>
  </si>
  <si>
    <t xml:space="preserve">CARRETERA PORTAL DES TORRENT, s/n CON C/ BADAJOZ</t>
  </si>
  <si>
    <t xml:space="preserve">971344170</t>
  </si>
  <si>
    <t xml:space="preserve">HOTEL SES SAVINES</t>
  </si>
  <si>
    <t xml:space="preserve">971344437</t>
  </si>
  <si>
    <t xml:space="preserve">savinesarenal.com</t>
  </si>
  <si>
    <t xml:space="preserve">SIRENIS SEAVIEW COUNTRY CLUB</t>
  </si>
  <si>
    <t xml:space="preserve">BERGANTÍN</t>
  </si>
  <si>
    <t xml:space="preserve">CARRER ALBACETE, 5-7 BAJO; DUPLICADO 5-7</t>
  </si>
  <si>
    <t xml:space="preserve">971346813</t>
  </si>
  <si>
    <t xml:space="preserve">LLEVANT</t>
  </si>
  <si>
    <t xml:space="preserve">C/ RAMÓN Y CAJAL, 5 BAJO; HOTEL LLEVANT</t>
  </si>
  <si>
    <t xml:space="preserve">971348223</t>
  </si>
  <si>
    <t xml:space="preserve">reservas.llevant@azulinehotels.com</t>
  </si>
  <si>
    <t xml:space="preserve">HOTEL &amp; APARTAMENTOS LOAR FERRERIES</t>
  </si>
  <si>
    <t xml:space="preserve">AVINGUDA VERGE DEL TORO, 2</t>
  </si>
  <si>
    <t xml:space="preserve">971374181</t>
  </si>
  <si>
    <t xml:space="preserve">info@loarferreries.com</t>
  </si>
  <si>
    <t xml:space="preserve">loarferreries.com</t>
  </si>
  <si>
    <t xml:space="preserve">APARTHOTEL TRAMONTANA PARK</t>
  </si>
  <si>
    <t xml:space="preserve">URBANITZACIO PLATGES DE FORNELLS, s/n BAJO; RESTAURANT SES SALINES</t>
  </si>
  <si>
    <t xml:space="preserve">07748</t>
  </si>
  <si>
    <t xml:space="preserve">971376742</t>
  </si>
  <si>
    <t xml:space="preserve">tramontanapark@comitashotels.com</t>
  </si>
  <si>
    <t xml:space="preserve">comitashotels.com</t>
  </si>
  <si>
    <t xml:space="preserve">SUÏSSOS, 3 BAJO</t>
  </si>
  <si>
    <t xml:space="preserve">971382644</t>
  </si>
  <si>
    <t xml:space="preserve">info@bahia-poseidon.de</t>
  </si>
  <si>
    <t xml:space="preserve">bahia-poseidon.de</t>
  </si>
  <si>
    <t xml:space="preserve">GRAN VIA SON XORIGUER, s/n</t>
  </si>
  <si>
    <t xml:space="preserve">971387271</t>
  </si>
  <si>
    <t xml:space="preserve">princesaplaya@princesaplaya.net</t>
  </si>
  <si>
    <t xml:space="preserve">princesaplaya.net</t>
  </si>
  <si>
    <t xml:space="preserve">GRAN VIA GRAN VIA SON XORIGUER, 17 C; BAJO; HOTEL PUEBLO MENOR</t>
  </si>
  <si>
    <t xml:space="preserve">CUBANITO IBIZA SUITES</t>
  </si>
  <si>
    <t xml:space="preserve">CARRETERA CALA GRACIÓ, KILOMETRO 8</t>
  </si>
  <si>
    <t xml:space="preserve">971393268</t>
  </si>
  <si>
    <t xml:space="preserve">cubanito@concepthotelgroup.es</t>
  </si>
  <si>
    <t xml:space="preserve">cubanitoibiza.com</t>
  </si>
  <si>
    <t xml:space="preserve">PARADISO IBIZA ART HOTEL</t>
  </si>
  <si>
    <t xml:space="preserve">CARRER ES CALÓ, 62</t>
  </si>
  <si>
    <t xml:space="preserve">paradiso@concepthotelgroup.es</t>
  </si>
  <si>
    <t xml:space="preserve">paradisoibiza.com</t>
  </si>
  <si>
    <t xml:space="preserve">EUROPE PLAYA MARINA</t>
  </si>
  <si>
    <t xml:space="preserve">CARRETERA ILLETAS, 68 BAJO</t>
  </si>
  <si>
    <t xml:space="preserve">971402611</t>
  </si>
  <si>
    <t xml:space="preserve">reservations-epm@europe-hotels.org</t>
  </si>
  <si>
    <t xml:space="preserve">HOTEL JOAN MIRÓ MUSEUM</t>
  </si>
  <si>
    <t xml:space="preserve">CARRER BARTOMEU FONS, 8</t>
  </si>
  <si>
    <t xml:space="preserve">971405201</t>
  </si>
  <si>
    <t xml:space="preserve">info@hoteljoanmiro.com</t>
  </si>
  <si>
    <t xml:space="preserve">hoteljoanmiro.com</t>
  </si>
  <si>
    <t xml:space="preserve">BLUE SEA COSTA TEGUISE BEACH</t>
  </si>
  <si>
    <t xml:space="preserve">AVENIDA JABLILLO, 5 BAJO (PARCELA 224)</t>
  </si>
  <si>
    <t xml:space="preserve">971427110</t>
  </si>
  <si>
    <t xml:space="preserve">aptosbeach@blueseahotels.es</t>
  </si>
  <si>
    <t xml:space="preserve">HOTEL MEDIODIA</t>
  </si>
  <si>
    <t xml:space="preserve">CARRER SANT CRISTÒFOL, 17</t>
  </si>
  <si>
    <t xml:space="preserve">971440392</t>
  </si>
  <si>
    <t xml:space="preserve">info@hotelmediodia.com</t>
  </si>
  <si>
    <t xml:space="preserve">hotelmediodia.com</t>
  </si>
  <si>
    <t xml:space="preserve">LUNA PARK</t>
  </si>
  <si>
    <t xml:space="preserve">CARRER ANTONI MARIA ALCOVER, 6</t>
  </si>
  <si>
    <t xml:space="preserve">971441050</t>
  </si>
  <si>
    <t xml:space="preserve">lunatropical@seramarhotels.com</t>
  </si>
  <si>
    <t xml:space="preserve">seramarhotels.com</t>
  </si>
  <si>
    <t xml:space="preserve">550</t>
  </si>
  <si>
    <t xml:space="preserve">HOTELES MANILA</t>
  </si>
  <si>
    <t xml:space="preserve">CARRER ANTONI MARIA ALCOVER, 11 BAJO; HOTEL IPANEMA PARK</t>
  </si>
  <si>
    <t xml:space="preserve">info@hotelesmanila.com</t>
  </si>
  <si>
    <t xml:space="preserve">HOTEL SKORPIOS</t>
  </si>
  <si>
    <t xml:space="preserve">AVENIDA CALA EGOS, s/n BAJO(HOTEL ESCORPIO)</t>
  </si>
  <si>
    <t xml:space="preserve">971465611</t>
  </si>
  <si>
    <t xml:space="preserve">hotelskorpios.com</t>
  </si>
  <si>
    <t xml:space="preserve">PETIT HOTEL SON ARNAU</t>
  </si>
  <si>
    <t xml:space="preserve">CARRER SON ARNAU, 3-5</t>
  </si>
  <si>
    <t xml:space="preserve">07313</t>
  </si>
  <si>
    <t xml:space="preserve">971515113</t>
  </si>
  <si>
    <t xml:space="preserve">info@hotelsonarnau.com</t>
  </si>
  <si>
    <t xml:space="preserve">hotelsonarnau.com</t>
  </si>
  <si>
    <t xml:space="preserve">SON CLEDA</t>
  </si>
  <si>
    <t xml:space="preserve">PLAZA FOSSAR, 7 BAJO</t>
  </si>
  <si>
    <t xml:space="preserve">971520845</t>
  </si>
  <si>
    <t xml:space="preserve">contacto@hotelsoncleda.com</t>
  </si>
  <si>
    <t xml:space="preserve">hotelsoncleda.com</t>
  </si>
  <si>
    <t xml:space="preserve">HOTEL MOLINS</t>
  </si>
  <si>
    <t xml:space="preserve">CARRER FRA VICENT NICOLAU, s/n 0 BALEARES</t>
  </si>
  <si>
    <t xml:space="preserve">971530200</t>
  </si>
  <si>
    <t xml:space="preserve">molins@grupotel.com</t>
  </si>
  <si>
    <t xml:space="preserve">hotelmolinssa.com</t>
  </si>
  <si>
    <t xml:space="preserve">LLENAIRE</t>
  </si>
  <si>
    <t xml:space="preserve">CAMI LLENAIRE, KILOMETRO 3.8 BAJO; CAMINO LLENAIRE</t>
  </si>
  <si>
    <t xml:space="preserve">971535251</t>
  </si>
  <si>
    <t xml:space="preserve">info@hotelllenaire.com</t>
  </si>
  <si>
    <t xml:space="preserve">hotelllenaire.com</t>
  </si>
  <si>
    <t xml:space="preserve">PORTBLUE CLUB POLLENTIA RESORT &amp; SPA</t>
  </si>
  <si>
    <t xml:space="preserve">CARRETERA PORTAL POLLENÇA, KILOMETRO 2 BAJO</t>
  </si>
  <si>
    <t xml:space="preserve">971546200</t>
  </si>
  <si>
    <t xml:space="preserve">info@portbluehotels.com</t>
  </si>
  <si>
    <t xml:space="preserve">clubpollentia.com</t>
  </si>
  <si>
    <t xml:space="preserve">VISTA SOL</t>
  </si>
  <si>
    <t xml:space="preserve">MESTRE VICENÇ NADAL, 64</t>
  </si>
  <si>
    <t xml:space="preserve">971563080</t>
  </si>
  <si>
    <t xml:space="preserve">info@vistasol.com</t>
  </si>
  <si>
    <t xml:space="preserve">hotelvistasol.com</t>
  </si>
  <si>
    <t xml:space="preserve">CARRER MESTRE VICENÇ NADAL, 64 BAJO</t>
  </si>
  <si>
    <t xml:space="preserve">HOTEL CAPRICHO</t>
  </si>
  <si>
    <t xml:space="preserve">C/ SERRETA, 5 BAJO; EDIFICIO HOTEL CAPRICHO</t>
  </si>
  <si>
    <t xml:space="preserve">971563500</t>
  </si>
  <si>
    <t xml:space="preserve">info@caprichohotel.com</t>
  </si>
  <si>
    <t xml:space="preserve">caprichohotel.com</t>
  </si>
  <si>
    <t xml:space="preserve">MELBEACH HOTEL &amp; SPA</t>
  </si>
  <si>
    <t xml:space="preserve">VIA VIA COSTA I LLOBERA, s/n</t>
  </si>
  <si>
    <t xml:space="preserve">971564000</t>
  </si>
  <si>
    <t xml:space="preserve">info@hotelmelbeach.com</t>
  </si>
  <si>
    <t xml:space="preserve">hotelmelbeach.com</t>
  </si>
  <si>
    <t xml:space="preserve">HOTEL &amp; SPA S´ENTRADOR PLAYA</t>
  </si>
  <si>
    <t xml:space="preserve">CAMI CALA AGULLA, 123</t>
  </si>
  <si>
    <t xml:space="preserve">971564312</t>
  </si>
  <si>
    <t xml:space="preserve">sentradorplaya@serranohotels.com</t>
  </si>
  <si>
    <t xml:space="preserve">serranohotels.com</t>
  </si>
  <si>
    <t xml:space="preserve">APARTAHOTEL CALA GUYA</t>
  </si>
  <si>
    <t xml:space="preserve">971564511</t>
  </si>
  <si>
    <t xml:space="preserve">administracion@guyawavehotel.com</t>
  </si>
  <si>
    <t xml:space="preserve">guyawavehotel.com</t>
  </si>
  <si>
    <t xml:space="preserve">SON MOLL SENTITS SPA</t>
  </si>
  <si>
    <t xml:space="preserve">C/ NEREIDAS, 1</t>
  </si>
  <si>
    <t xml:space="preserve">971565312</t>
  </si>
  <si>
    <t xml:space="preserve">sonmoll@serranohotels.com</t>
  </si>
  <si>
    <t xml:space="preserve">PROTUR TURÓ PINS</t>
  </si>
  <si>
    <t xml:space="preserve">CARRER SES SAVINES, s/n ESQUINA CALA LLITERAS</t>
  </si>
  <si>
    <t xml:space="preserve">971565701</t>
  </si>
  <si>
    <t xml:space="preserve">turopins@proturhotels.com</t>
  </si>
  <si>
    <t xml:space="preserve">protur-hotels.com</t>
  </si>
  <si>
    <t xml:space="preserve">NA FORANA</t>
  </si>
  <si>
    <t xml:space="preserve">AVENIDA ARQUITECTO ALOMAR, 5</t>
  </si>
  <si>
    <t xml:space="preserve">971565966</t>
  </si>
  <si>
    <t xml:space="preserve">reservas@hotelnaforana.com</t>
  </si>
  <si>
    <t xml:space="preserve">hotelnaforana.com</t>
  </si>
  <si>
    <t xml:space="preserve">PROTUR BONAMAR</t>
  </si>
  <si>
    <t xml:space="preserve">CARRETERA COMELLAR FONDO, s/n</t>
  </si>
  <si>
    <t xml:space="preserve">971585012</t>
  </si>
  <si>
    <t xml:space="preserve">bonamar@proturhotels.com</t>
  </si>
  <si>
    <t xml:space="preserve">PROTUR PLAYA CALA MILLOR</t>
  </si>
  <si>
    <t xml:space="preserve">CARRER PLATJA CALA MILLOR, 1 BAJO; HOTEL PROTUR</t>
  </si>
  <si>
    <t xml:space="preserve">971585212</t>
  </si>
  <si>
    <t xml:space="preserve">playacalamillor@proturhotels.com</t>
  </si>
  <si>
    <t xml:space="preserve">LEVANTE</t>
  </si>
  <si>
    <t xml:space="preserve">PASSEIG MARÍTIM, 15 BAJO</t>
  </si>
  <si>
    <t xml:space="preserve">971585512</t>
  </si>
  <si>
    <t xml:space="preserve">levante@levantehotels.com</t>
  </si>
  <si>
    <t xml:space="preserve">levantehotels.com</t>
  </si>
  <si>
    <t xml:space="preserve">HOTEL BINIAMAR</t>
  </si>
  <si>
    <t xml:space="preserve">CARRER ALOSA, 11</t>
  </si>
  <si>
    <t xml:space="preserve">971585513</t>
  </si>
  <si>
    <t xml:space="preserve">biniamar@hotelbiniamar.com</t>
  </si>
  <si>
    <t xml:space="preserve">hotelbiniamar.com</t>
  </si>
  <si>
    <t xml:space="preserve">LEVANTE PARK</t>
  </si>
  <si>
    <t xml:space="preserve">PASSEIG MARÍTIM, 6 BAJO</t>
  </si>
  <si>
    <t xml:space="preserve">971585564</t>
  </si>
  <si>
    <t xml:space="preserve">VISTA BLAVA</t>
  </si>
  <si>
    <t xml:space="preserve">CARRER PLANES, 8 BAJO</t>
  </si>
  <si>
    <t xml:space="preserve">971585572</t>
  </si>
  <si>
    <t xml:space="preserve">info@elegancehotels.com</t>
  </si>
  <si>
    <t xml:space="preserve">ALICIA</t>
  </si>
  <si>
    <t xml:space="preserve">LLAMBIES, 26 BAJO</t>
  </si>
  <si>
    <t xml:space="preserve">971585661</t>
  </si>
  <si>
    <t xml:space="preserve">alicia@proturhotels.com</t>
  </si>
  <si>
    <t xml:space="preserve">BLUE SEA LA PINTA</t>
  </si>
  <si>
    <t xml:space="preserve">CARRER CARAVEL.LES, 4 BAJO; HOTEL LA PINTA-LOCAL2</t>
  </si>
  <si>
    <t xml:space="preserve">971585671</t>
  </si>
  <si>
    <t xml:space="preserve">hotellapinta@blueseahotels.es</t>
  </si>
  <si>
    <t xml:space="preserve">VERÓNICA</t>
  </si>
  <si>
    <t xml:space="preserve">CARRER PRIMAVERA, 2 BAJO; G03046562-CAJA DE AHOR</t>
  </si>
  <si>
    <t xml:space="preserve">971585672</t>
  </si>
  <si>
    <t xml:space="preserve">direccion@midasveronica.com</t>
  </si>
  <si>
    <t xml:space="preserve">midasveronica.com</t>
  </si>
  <si>
    <t xml:space="preserve">PROMOCIONES TURISTICAS DE CALA MILLOR</t>
  </si>
  <si>
    <t xml:space="preserve">VIA ROMANÍS, s/n BAJO; ESQUINA CALA LLITERAS</t>
  </si>
  <si>
    <t xml:space="preserve">971585910</t>
  </si>
  <si>
    <t xml:space="preserve">CALA BONA</t>
  </si>
  <si>
    <t xml:space="preserve">PASSEIG MOLL, 7 BAJO; ASCENSOR</t>
  </si>
  <si>
    <t xml:space="preserve">971585968</t>
  </si>
  <si>
    <t xml:space="preserve">info@calabonahotel.com</t>
  </si>
  <si>
    <t xml:space="preserve">calabonahotel.com</t>
  </si>
  <si>
    <t xml:space="preserve">PROTUR FLORIANA RESORT</t>
  </si>
  <si>
    <t xml:space="preserve">CARRER SES JOANETES, s/n BAJO (URBANIZACIÓN SON FLORIANA)</t>
  </si>
  <si>
    <t xml:space="preserve">971586339</t>
  </si>
  <si>
    <t xml:space="preserve">florianaresort@proturhotels.com</t>
  </si>
  <si>
    <t xml:space="preserve">BLUE SEA DON JAIME</t>
  </si>
  <si>
    <t xml:space="preserve">C/ JORDANA, 20 BAJO; HOTEL DON JAIME</t>
  </si>
  <si>
    <t xml:space="preserve">971586371</t>
  </si>
  <si>
    <t xml:space="preserve">hoteldonjaime@blueseahotels.es</t>
  </si>
  <si>
    <t xml:space="preserve">PROTUR MONTE SAFARI</t>
  </si>
  <si>
    <t xml:space="preserve">CARRETERA CALA MILLOR-PORTOCRISTO, s/n</t>
  </si>
  <si>
    <t xml:space="preserve">971587000</t>
  </si>
  <si>
    <t xml:space="preserve">montesafari@proturhotels.com</t>
  </si>
  <si>
    <t xml:space="preserve">MAR I VENT</t>
  </si>
  <si>
    <t xml:space="preserve">CARRER MAJOR, 47-49 BAJO</t>
  </si>
  <si>
    <t xml:space="preserve">07191</t>
  </si>
  <si>
    <t xml:space="preserve">BANYALBUFAR</t>
  </si>
  <si>
    <t xml:space="preserve">971618247</t>
  </si>
  <si>
    <t xml:space="preserve">info@marivent.com</t>
  </si>
  <si>
    <t xml:space="preserve">hotelmarivent.com</t>
  </si>
  <si>
    <t xml:space="preserve">HOTEL MARISTEL</t>
  </si>
  <si>
    <t xml:space="preserve">CARRER EUSEBI PASCUAL, 10</t>
  </si>
  <si>
    <t xml:space="preserve">971618550</t>
  </si>
  <si>
    <t xml:space="preserve">maristel@hotelmaristel.com</t>
  </si>
  <si>
    <t xml:space="preserve">hotelmaristel.com</t>
  </si>
  <si>
    <t xml:space="preserve">SA CABANA</t>
  </si>
  <si>
    <t xml:space="preserve">CARRETERA PALMA-ALCÚDIA, KILOMETRO 19, 900</t>
  </si>
  <si>
    <t xml:space="preserve">971622060</t>
  </si>
  <si>
    <t xml:space="preserve">info@hotelsacabana.com</t>
  </si>
  <si>
    <t xml:space="preserve">hotelsacabana.com</t>
  </si>
  <si>
    <t xml:space="preserve">HOTEL CA´L BISBE</t>
  </si>
  <si>
    <t xml:space="preserve">BISBE NADAL, 10 BAJO</t>
  </si>
  <si>
    <t xml:space="preserve">971631228</t>
  </si>
  <si>
    <t xml:space="preserve">recepcion@hotelcalbisbe.com</t>
  </si>
  <si>
    <t xml:space="preserve">hotelcalbisbe.com</t>
  </si>
  <si>
    <t xml:space="preserve">L´AVENIDA HOTEL</t>
  </si>
  <si>
    <t xml:space="preserve">AVENIDA GRAN VIA, 9</t>
  </si>
  <si>
    <t xml:space="preserve">971634075</t>
  </si>
  <si>
    <t xml:space="preserve">info@avenida-hotel.com</t>
  </si>
  <si>
    <t xml:space="preserve">avenida-hotel.com</t>
  </si>
  <si>
    <t xml:space="preserve">SA TANCA D´ES GARBELLO</t>
  </si>
  <si>
    <t xml:space="preserve">CARRETERA CALA D'OR-CALONGE, KILOMETRO 2, 800</t>
  </si>
  <si>
    <t xml:space="preserve">971643709</t>
  </si>
  <si>
    <t xml:space="preserve">info@finca-satanca.de</t>
  </si>
  <si>
    <t xml:space="preserve">finca-satanca.com</t>
  </si>
  <si>
    <t xml:space="preserve">GALICIA 2</t>
  </si>
  <si>
    <t xml:space="preserve">C/ PORRERES, 1</t>
  </si>
  <si>
    <t xml:space="preserve">971650694</t>
  </si>
  <si>
    <t xml:space="preserve">info@son-bernadinet.com</t>
  </si>
  <si>
    <t xml:space="preserve">sonbernadinet.com</t>
  </si>
  <si>
    <t xml:space="preserve">BLUEWATER HOTEL</t>
  </si>
  <si>
    <t xml:space="preserve">PASEO ROSA, 14</t>
  </si>
  <si>
    <t xml:space="preserve">971655347</t>
  </si>
  <si>
    <t xml:space="preserve">info@bluewaterhotel.eu</t>
  </si>
  <si>
    <t xml:space="preserve">bluewaterhotel.eu</t>
  </si>
  <si>
    <t xml:space="preserve">CALA GRAN</t>
  </si>
  <si>
    <t xml:space="preserve">AVENIDA CALA GRAN, 2 BAJO</t>
  </si>
  <si>
    <t xml:space="preserve">971657100</t>
  </si>
  <si>
    <t xml:space="preserve">calagranhotel.com</t>
  </si>
  <si>
    <t xml:space="preserve">SENTIDO TUCAN</t>
  </si>
  <si>
    <t xml:space="preserve">CARRER BOULEVARD D'OR, 4 BAJO; HOTEL DOR TUCAN</t>
  </si>
  <si>
    <t xml:space="preserve">971657200</t>
  </si>
  <si>
    <t xml:space="preserve">CALA GRAN COSTA</t>
  </si>
  <si>
    <t xml:space="preserve">AVENIDA CALA GRAN, s/n BAJO</t>
  </si>
  <si>
    <t xml:space="preserve">calagrancosta.com</t>
  </si>
  <si>
    <t xml:space="preserve">ES RECO DE RANDA</t>
  </si>
  <si>
    <t xml:space="preserve">FONT, 21</t>
  </si>
  <si>
    <t xml:space="preserve">07629</t>
  </si>
  <si>
    <t xml:space="preserve">971660997</t>
  </si>
  <si>
    <t xml:space="preserve">esreco@esrecoderanda.com</t>
  </si>
  <si>
    <t xml:space="preserve">esrecoderanda.com</t>
  </si>
  <si>
    <t xml:space="preserve">LIVELY MAGALUF</t>
  </si>
  <si>
    <t xml:space="preserve">C/ SANT MIQUEL LLÍRIA, 6 BAJO; HOTEL</t>
  </si>
  <si>
    <t xml:space="preserve">971681350</t>
  </si>
  <si>
    <t xml:space="preserve">info@livelymagaluf.com</t>
  </si>
  <si>
    <t xml:space="preserve">lively-hotels.com</t>
  </si>
  <si>
    <t xml:space="preserve">SERAMAR HOTEL COMODORO PLAYA</t>
  </si>
  <si>
    <t xml:space="preserve">CALA BLANCA, 9</t>
  </si>
  <si>
    <t xml:space="preserve">971681951</t>
  </si>
  <si>
    <t xml:space="preserve">comodoro@seramarhotels.com</t>
  </si>
  <si>
    <t xml:space="preserve">BALI VORANOVA</t>
  </si>
  <si>
    <t xml:space="preserve">C/ PARÍS, 8</t>
  </si>
  <si>
    <t xml:space="preserve">971682012</t>
  </si>
  <si>
    <t xml:space="preserve">AILANA CUBED</t>
  </si>
  <si>
    <t xml:space="preserve">AVENIDA SON CALIU, 18 BAJO; TEKA INDUSTRIAL</t>
  </si>
  <si>
    <t xml:space="preserve">971682034</t>
  </si>
  <si>
    <t xml:space="preserve">ailanacubedsl.com</t>
  </si>
  <si>
    <t xml:space="preserve">HOTEL EL CUPIDO</t>
  </si>
  <si>
    <t xml:space="preserve">EUCALIPTUS, 5 BAJO</t>
  </si>
  <si>
    <t xml:space="preserve">971686193</t>
  </si>
  <si>
    <t xml:space="preserve">hotelelcupido.com</t>
  </si>
  <si>
    <t xml:space="preserve">PALMIRA CORMORAN</t>
  </si>
  <si>
    <t xml:space="preserve">PUTXET, 1 BAJO(HOTEL PALMIRA CORMORAN</t>
  </si>
  <si>
    <t xml:space="preserve">971686200</t>
  </si>
  <si>
    <t xml:space="preserve">info@palmiracormoran.com</t>
  </si>
  <si>
    <t xml:space="preserve">palmirahotels.com</t>
  </si>
  <si>
    <t xml:space="preserve">HOTEL REINA PAGUERA</t>
  </si>
  <si>
    <t xml:space="preserve">MALLORCA, 1 BAJO</t>
  </si>
  <si>
    <t xml:space="preserve">971686350</t>
  </si>
  <si>
    <t xml:space="preserve">info@hotelreinapaguera.com</t>
  </si>
  <si>
    <t xml:space="preserve">valentinhotel.com</t>
  </si>
  <si>
    <t xml:space="preserve">HOTEL CARABELA</t>
  </si>
  <si>
    <t xml:space="preserve">AVENIDA PEGUERA, 44</t>
  </si>
  <si>
    <t xml:space="preserve">971686408</t>
  </si>
  <si>
    <t xml:space="preserve">info@hotelcarabela.net</t>
  </si>
  <si>
    <t xml:space="preserve">hotelcarabela.net</t>
  </si>
  <si>
    <t xml:space="preserve">HOTEL MORLANS GARDEN</t>
  </si>
  <si>
    <t xml:space="preserve">C/ GAVINES, 6 BAJO; APARTAMENTOS MORLAND</t>
  </si>
  <si>
    <t xml:space="preserve">971686508</t>
  </si>
  <si>
    <t xml:space="preserve">info@morlanshotels.com</t>
  </si>
  <si>
    <t xml:space="preserve">morlanshotels.com</t>
  </si>
  <si>
    <t xml:space="preserve">SERAMAR HOTEL SUNNA PARK</t>
  </si>
  <si>
    <t xml:space="preserve">GAVINES, 19 BAJO</t>
  </si>
  <si>
    <t xml:space="preserve">971686750</t>
  </si>
  <si>
    <t xml:space="preserve">sunnapark@seramarhotels.com</t>
  </si>
  <si>
    <t xml:space="preserve">MORLANS</t>
  </si>
  <si>
    <t xml:space="preserve">GAVINES, 18 1</t>
  </si>
  <si>
    <t xml:space="preserve">971686855</t>
  </si>
  <si>
    <t xml:space="preserve">PALMIRA BEACH</t>
  </si>
  <si>
    <t xml:space="preserve">JOSÉ MARÍA PEMÁN, 15-17 BAJO; HOTEL PALMIRA CORMORAN</t>
  </si>
  <si>
    <t xml:space="preserve">971687397</t>
  </si>
  <si>
    <t xml:space="preserve">http://www.palmirahotels.com</t>
  </si>
  <si>
    <t xml:space="preserve">PLAYAS PAGUERA</t>
  </si>
  <si>
    <t xml:space="preserve">AVENIDA PEGUERA, 70</t>
  </si>
  <si>
    <t xml:space="preserve">971689096</t>
  </si>
  <si>
    <t xml:space="preserve">playaspaguera.com</t>
  </si>
  <si>
    <t xml:space="preserve">SENTIDO PUNTA DEL MAR</t>
  </si>
  <si>
    <t xml:space="preserve">HUGUET D'ES FAR, 11 BAJO (URBANIZACIÓN ES CASTELLOT)</t>
  </si>
  <si>
    <t xml:space="preserve">971692953</t>
  </si>
  <si>
    <t xml:space="preserve">info@puntadelmarhotel.com</t>
  </si>
  <si>
    <t xml:space="preserve">MONTEMAR HOTEL</t>
  </si>
  <si>
    <t xml:space="preserve">SEGUÍ, 4 BAJO(H. MONTEMAR)</t>
  </si>
  <si>
    <t xml:space="preserve">971693231</t>
  </si>
  <si>
    <t xml:space="preserve">HOTEL ARIES</t>
  </si>
  <si>
    <t xml:space="preserve">CARRER PORRES, 3 BAJO</t>
  </si>
  <si>
    <t xml:space="preserve">971720424</t>
  </si>
  <si>
    <t xml:space="preserve">info@h2oteles.com</t>
  </si>
  <si>
    <t xml:space="preserve">ariesmallorca.com</t>
  </si>
  <si>
    <t xml:space="preserve">HOTEL SARATOGA</t>
  </si>
  <si>
    <t xml:space="preserve">PASSEIG MALLORCA, 6 BAJO</t>
  </si>
  <si>
    <t xml:space="preserve">971727240</t>
  </si>
  <si>
    <t xml:space="preserve">hotelsaratoga@hotelsaratoga.com</t>
  </si>
  <si>
    <t xml:space="preserve">hotelsaratoga.com</t>
  </si>
  <si>
    <t xml:space="preserve">HOTEL COSTA AZUL</t>
  </si>
  <si>
    <t xml:space="preserve">PASSEIG INGENIERO GABRIEL ROCA, 7 (PASEO MARITIMO)</t>
  </si>
  <si>
    <t xml:space="preserve">971731940</t>
  </si>
  <si>
    <t xml:space="preserve">info@hotelcostaazul.es</t>
  </si>
  <si>
    <t xml:space="preserve">hotelcostaazul.es</t>
  </si>
  <si>
    <t xml:space="preserve">HOTEL ABELAY</t>
  </si>
  <si>
    <t xml:space="preserve">CARRER PABLO IGLÉSIAS, 49 BAJO</t>
  </si>
  <si>
    <t xml:space="preserve">07004</t>
  </si>
  <si>
    <t xml:space="preserve">971756034</t>
  </si>
  <si>
    <t xml:space="preserve">info@hotelabelay.es</t>
  </si>
  <si>
    <t xml:space="preserve">hotelabelaysl.com</t>
  </si>
  <si>
    <t xml:space="preserve">CLUB S´ESTANYOL</t>
  </si>
  <si>
    <t xml:space="preserve">CARRER CALA DE BOU, 28</t>
  </si>
  <si>
    <t xml:space="preserve">971804231</t>
  </si>
  <si>
    <t xml:space="preserve">clubsestanyol.com</t>
  </si>
  <si>
    <t xml:space="preserve">CALADOR</t>
  </si>
  <si>
    <t xml:space="preserve">CALA CARBÓ, s/n</t>
  </si>
  <si>
    <t xml:space="preserve">971808424</t>
  </si>
  <si>
    <t xml:space="preserve">calador.ibiza@gmail.com</t>
  </si>
  <si>
    <t xml:space="preserve">calador-ibiza.com</t>
  </si>
  <si>
    <t xml:space="preserve">PALMERAS PLAYA</t>
  </si>
  <si>
    <t xml:space="preserve">CARRER ARITJA, s/n BAJO; HOTEL PALMERAS PLAYA</t>
  </si>
  <si>
    <t xml:space="preserve">971810044</t>
  </si>
  <si>
    <t xml:space="preserve">protur@baleares.com</t>
  </si>
  <si>
    <t xml:space="preserve">palmerasplaya.com</t>
  </si>
  <si>
    <t xml:space="preserve">PROTUR VISTA BADÍA</t>
  </si>
  <si>
    <t xml:space="preserve">CARRER XIPRERS, s/n BAJO</t>
  </si>
  <si>
    <t xml:space="preserve">971810568</t>
  </si>
  <si>
    <t xml:space="preserve">vistabadia@proturhotels.com</t>
  </si>
  <si>
    <t xml:space="preserve">PROTUR SAFARI PARK</t>
  </si>
  <si>
    <t xml:space="preserve">CARRER LILES, s/n</t>
  </si>
  <si>
    <t xml:space="preserve">971811002</t>
  </si>
  <si>
    <t xml:space="preserve">safaripark@proturhotels.com</t>
  </si>
  <si>
    <t xml:space="preserve">BLUE SEA GRAN PLAYA</t>
  </si>
  <si>
    <t xml:space="preserve">PLAÇA ESTEPES, 5 BAJO</t>
  </si>
  <si>
    <t xml:space="preserve">971811350</t>
  </si>
  <si>
    <t xml:space="preserve">PROTUR BADÍA PARK</t>
  </si>
  <si>
    <t xml:space="preserve">AVINGUDA PALMERES, 6 BAJO(APARTHOTEL BADIA PARK)</t>
  </si>
  <si>
    <t xml:space="preserve">971812130</t>
  </si>
  <si>
    <t xml:space="preserve">badiapark@proturhotels.com</t>
  </si>
  <si>
    <t xml:space="preserve">CIUDAD LAUREL</t>
  </si>
  <si>
    <t xml:space="preserve">CARRER S'AMETLERS, 53 BAJO(URBANIZACIÓN CA S'HEREU)</t>
  </si>
  <si>
    <t xml:space="preserve">971813051</t>
  </si>
  <si>
    <t xml:space="preserve">ciudadlaurel@hoteleslaurel.com</t>
  </si>
  <si>
    <t xml:space="preserve">hoteleslaurel.com</t>
  </si>
  <si>
    <t xml:space="preserve">BONAIRE</t>
  </si>
  <si>
    <t xml:space="preserve">CARRETERA CALA BONA-COSTA DE'S PINS, s/n BAJO</t>
  </si>
  <si>
    <t xml:space="preserve">971813733</t>
  </si>
  <si>
    <t xml:space="preserve">bonaire@proturhotels.com</t>
  </si>
  <si>
    <t xml:space="preserve">SON PENYA PETIT</t>
  </si>
  <si>
    <t xml:space="preserve">CAMI VERGA, s/n BAJO (FINCA SAN PEÑA)</t>
  </si>
  <si>
    <t xml:space="preserve">971826640</t>
  </si>
  <si>
    <t xml:space="preserve">sonpenya@sonpenya.com</t>
  </si>
  <si>
    <t xml:space="preserve">sonpenyapetit.com</t>
  </si>
  <si>
    <t xml:space="preserve">LA RESERVA ROTANA</t>
  </si>
  <si>
    <t xml:space="preserve">CAMI BENDRIS, KILOMETRO 3 BAJO</t>
  </si>
  <si>
    <t xml:space="preserve">971845686</t>
  </si>
  <si>
    <t xml:space="preserve">info@lareservarotana.com</t>
  </si>
  <si>
    <t xml:space="preserve">reservarotana.com</t>
  </si>
  <si>
    <t xml:space="preserve">FERRER CONCORD</t>
  </si>
  <si>
    <t xml:space="preserve">CARRER ISAAC PERAL, 89</t>
  </si>
  <si>
    <t xml:space="preserve">971850126</t>
  </si>
  <si>
    <t xml:space="preserve">concord@hotelesferrer.com</t>
  </si>
  <si>
    <t xml:space="preserve">ferrerconcord.com</t>
  </si>
  <si>
    <t xml:space="preserve">PICAFORT BEACH</t>
  </si>
  <si>
    <t xml:space="preserve">PASSEIG COLOM, 130 BAJO; LOCAL</t>
  </si>
  <si>
    <t xml:space="preserve">971851828</t>
  </si>
  <si>
    <t xml:space="preserve">pbeach@grupotel.com</t>
  </si>
  <si>
    <t xml:space="preserve">picafortbeach.com</t>
  </si>
  <si>
    <t xml:space="preserve">PASSEIG ANGLADA CAMARASSA, 39 BAJO</t>
  </si>
  <si>
    <t xml:space="preserve">971864075</t>
  </si>
  <si>
    <t xml:space="preserve">h.miramar@fehm.es</t>
  </si>
  <si>
    <t xml:space="preserve">hotel-miramar.net</t>
  </si>
  <si>
    <t xml:space="preserve">HOTEL PANORAMA</t>
  </si>
  <si>
    <t xml:space="preserve">CARRER CORB MARÍ, 4 BAJO(HOTEL PANORAMA)</t>
  </si>
  <si>
    <t xml:space="preserve">971865007</t>
  </si>
  <si>
    <t xml:space="preserve">info@hotelpanorama.com</t>
  </si>
  <si>
    <t xml:space="preserve">hotelpanorama.net</t>
  </si>
  <si>
    <t xml:space="preserve">MAR CALMA</t>
  </si>
  <si>
    <t xml:space="preserve">CARRETERA FORMENTOR, 17</t>
  </si>
  <si>
    <t xml:space="preserve">971868000</t>
  </si>
  <si>
    <t xml:space="preserve">info@marcalmahotel.com</t>
  </si>
  <si>
    <t xml:space="preserve">marcalmahotel.com</t>
  </si>
  <si>
    <t xml:space="preserve">CAS COMTE - ADULTS ONLY</t>
  </si>
  <si>
    <t xml:space="preserve">CARRER COMTE AYAMANS, 11 BAJO</t>
  </si>
  <si>
    <t xml:space="preserve">971873077</t>
  </si>
  <si>
    <t xml:space="preserve">info@hotelcascomte.com</t>
  </si>
  <si>
    <t xml:space="preserve">hotelcascomte.com</t>
  </si>
  <si>
    <t xml:space="preserve">SES RENTADORES</t>
  </si>
  <si>
    <t xml:space="preserve">CARRER SON MORRO, 4</t>
  </si>
  <si>
    <t xml:space="preserve">971873831</t>
  </si>
  <si>
    <t xml:space="preserve">info@sesrentadores-mallorca.com</t>
  </si>
  <si>
    <t xml:space="preserve">sesrentadores.com</t>
  </si>
  <si>
    <t xml:space="preserve">HOTEL TURIXANT</t>
  </si>
  <si>
    <t xml:space="preserve">CARRER BARTOMEU REUS, 21 1514</t>
  </si>
  <si>
    <t xml:space="preserve">07312</t>
  </si>
  <si>
    <t xml:space="preserve">MANCOR DE LA VALL</t>
  </si>
  <si>
    <t xml:space="preserve">971882439</t>
  </si>
  <si>
    <t xml:space="preserve">info@hotelturixant.com</t>
  </si>
  <si>
    <t xml:space="preserve">hotelturixant.com</t>
  </si>
  <si>
    <t xml:space="preserve">LAS GAVIOTAS</t>
  </si>
  <si>
    <t xml:space="preserve">ALBUFERA, 51 PLAYA DE MURO</t>
  </si>
  <si>
    <t xml:space="preserve">971890426</t>
  </si>
  <si>
    <t xml:space="preserve">lasgaviotassl.com</t>
  </si>
  <si>
    <t xml:space="preserve">NATURA PLAYA</t>
  </si>
  <si>
    <t xml:space="preserve">CARRETERA ARTÀ-PORT ALCÚDIA, s/n BAJO(PARC 8-POLIGONO IV)</t>
  </si>
  <si>
    <t xml:space="preserve">971894333</t>
  </si>
  <si>
    <t xml:space="preserve">naturaplaya@grupotel.com</t>
  </si>
  <si>
    <t xml:space="preserve">naturaplayasa.com</t>
  </si>
  <si>
    <t xml:space="preserve">APART HOTEL GIULIANO</t>
  </si>
  <si>
    <t xml:space="preserve">CARRER TAMARIU (SECTOR PUIGMAL), 7</t>
  </si>
  <si>
    <t xml:space="preserve">972040556</t>
  </si>
  <si>
    <t xml:space="preserve">adbjspain@gmail.com</t>
  </si>
  <si>
    <t xml:space="preserve">hotelgiuliano.com</t>
  </si>
  <si>
    <t xml:space="preserve">FINCA EL VENTÓS</t>
  </si>
  <si>
    <t xml:space="preserve">VEÏNAT VEÏNAR SANT ISCLE DE COLLTORT, s/n</t>
  </si>
  <si>
    <t xml:space="preserve">972107962</t>
  </si>
  <si>
    <t xml:space="preserve">hotel@fincaelventos.com</t>
  </si>
  <si>
    <t xml:space="preserve">fincaelventos.com</t>
  </si>
  <si>
    <t xml:space="preserve">TORRE DEL REMEI</t>
  </si>
  <si>
    <t xml:space="preserve">HG-002166</t>
  </si>
  <si>
    <t xml:space="preserve">REMEI, 3</t>
  </si>
  <si>
    <t xml:space="preserve">BOLVIR</t>
  </si>
  <si>
    <t xml:space="preserve">972140877</t>
  </si>
  <si>
    <t xml:space="preserve">info@mercertorredelremei.com</t>
  </si>
  <si>
    <t xml:space="preserve">torredelremei.com</t>
  </si>
  <si>
    <t xml:space="preserve">CAN PEPIN</t>
  </si>
  <si>
    <t xml:space="preserve">HG-002316</t>
  </si>
  <si>
    <t xml:space="preserve">CARRER MIQUEL ROSSET, 23 BAJO</t>
  </si>
  <si>
    <t xml:space="preserve">972159251</t>
  </si>
  <si>
    <t xml:space="preserve">info@hotelcanpepin.com</t>
  </si>
  <si>
    <t xml:space="preserve">hotelcanpepin.com</t>
  </si>
  <si>
    <t xml:space="preserve">HOTEL HISTÒRIC</t>
  </si>
  <si>
    <t xml:space="preserve">HG-002302</t>
  </si>
  <si>
    <t xml:space="preserve">CARRER BELLMIRALL, 4 BAJO</t>
  </si>
  <si>
    <t xml:space="preserve">972200932</t>
  </si>
  <si>
    <t xml:space="preserve">info@hotelhistoric.com</t>
  </si>
  <si>
    <t xml:space="preserve">hotelhistoric.com</t>
  </si>
  <si>
    <t xml:space="preserve">EMPORIUM</t>
  </si>
  <si>
    <t xml:space="preserve">HG-001315</t>
  </si>
  <si>
    <t xml:space="preserve">CARRER SANTA CLARA, 31 BAJO</t>
  </si>
  <si>
    <t xml:space="preserve">17486</t>
  </si>
  <si>
    <t xml:space="preserve">972250593</t>
  </si>
  <si>
    <t xml:space="preserve">info@emporiumhotel.com</t>
  </si>
  <si>
    <t xml:space="preserve">emporiumhotel.com</t>
  </si>
  <si>
    <t xml:space="preserve">HOTEL SOL IXENT</t>
  </si>
  <si>
    <t xml:space="preserve">HG-002403</t>
  </si>
  <si>
    <t xml:space="preserve">AVINGUDA SANT BALDIRI, 10 BAJO(CAJA DE PARED 208)</t>
  </si>
  <si>
    <t xml:space="preserve">972251043</t>
  </si>
  <si>
    <t xml:space="preserve">info@hotelsolixent.com</t>
  </si>
  <si>
    <t xml:space="preserve">hotelsolixent.com</t>
  </si>
  <si>
    <t xml:space="preserve">HORTA D´EN RAHOLA</t>
  </si>
  <si>
    <t xml:space="preserve">HG-002453</t>
  </si>
  <si>
    <t xml:space="preserve">RIERA SANT VICENÇ, 1</t>
  </si>
  <si>
    <t xml:space="preserve">972251049</t>
  </si>
  <si>
    <t xml:space="preserve">info@hortacadaques.com</t>
  </si>
  <si>
    <t xml:space="preserve">hortacadaques.com</t>
  </si>
  <si>
    <t xml:space="preserve">HOTEL NAUTILUS</t>
  </si>
  <si>
    <t xml:space="preserve">HG-000279</t>
  </si>
  <si>
    <t xml:space="preserve">CARRER BERGANTÍ, 15</t>
  </si>
  <si>
    <t xml:space="preserve">972256262</t>
  </si>
  <si>
    <t xml:space="preserve">nautilus@hotelnautilus.net</t>
  </si>
  <si>
    <t xml:space="preserve">hotelnautilus.net</t>
  </si>
  <si>
    <t xml:space="preserve">ALMADRABA PARK</t>
  </si>
  <si>
    <t xml:space="preserve">PLATJA L'ALMADRAVA, s/n BAJO</t>
  </si>
  <si>
    <t xml:space="preserve">972256750</t>
  </si>
  <si>
    <t xml:space="preserve">almadrabapark@almadrabapark.com</t>
  </si>
  <si>
    <t xml:space="preserve">almadrabapark.com</t>
  </si>
  <si>
    <t xml:space="preserve">HOTEL S´AGUARDA</t>
  </si>
  <si>
    <t xml:space="preserve">HG-001192</t>
  </si>
  <si>
    <t xml:space="preserve">CARRETERA PORT-LLIGAT, 30</t>
  </si>
  <si>
    <t xml:space="preserve">972258082</t>
  </si>
  <si>
    <t xml:space="preserve">hotelsaguarda@grn.es</t>
  </si>
  <si>
    <t xml:space="preserve">hotelsaguarda.com</t>
  </si>
  <si>
    <t xml:space="preserve">HOTEL LA PERLA D´OLOT</t>
  </si>
  <si>
    <t xml:space="preserve">CARRETERA LA DEU, 11 BAJO(HOTEL LA PERLA)</t>
  </si>
  <si>
    <t xml:space="preserve">972262326</t>
  </si>
  <si>
    <t xml:space="preserve">info@laperlahotels.com</t>
  </si>
  <si>
    <t xml:space="preserve">laperlahotels.com</t>
  </si>
  <si>
    <t xml:space="preserve">HOTEL RIU FLUVIÀ</t>
  </si>
  <si>
    <t xml:space="preserve">HG-002174</t>
  </si>
  <si>
    <t xml:space="preserve">CARRETERA SANTA PAU, 74</t>
  </si>
  <si>
    <t xml:space="preserve">972269444</t>
  </si>
  <si>
    <t xml:space="preserve">hotelriufluvi.com</t>
  </si>
  <si>
    <t xml:space="preserve">HOTEL LLEVANT</t>
  </si>
  <si>
    <t xml:space="preserve">HG-000283</t>
  </si>
  <si>
    <t xml:space="preserve">CARRER FRANCESC DE BLANES, 5 BAJO; HOTEL LLEVANT</t>
  </si>
  <si>
    <t xml:space="preserve">972300366</t>
  </si>
  <si>
    <t xml:space="preserve">hotel-llevant.com</t>
  </si>
  <si>
    <t xml:space="preserve">PLATJA SANT POL, s/n</t>
  </si>
  <si>
    <t xml:space="preserve">17248</t>
  </si>
  <si>
    <t xml:space="preserve">972320012</t>
  </si>
  <si>
    <t xml:space="preserve">STELLA MARIS</t>
  </si>
  <si>
    <t xml:space="preserve">HG-001482</t>
  </si>
  <si>
    <t xml:space="preserve">AVINGUDA VILA DE MADRID, 18 BAJO</t>
  </si>
  <si>
    <t xml:space="preserve">972330092</t>
  </si>
  <si>
    <t xml:space="preserve">stellamarissl.com</t>
  </si>
  <si>
    <t xml:space="preserve">HOTEL BLAUCEL</t>
  </si>
  <si>
    <t xml:space="preserve">AVINGUDA VILA DE MADRID, 31 BAJO</t>
  </si>
  <si>
    <t xml:space="preserve">972330606</t>
  </si>
  <si>
    <t xml:space="preserve">comercial.blauhotelsblanes@gmail.com</t>
  </si>
  <si>
    <t xml:space="preserve">blaucelblanes.com</t>
  </si>
  <si>
    <t xml:space="preserve">HOTEL ESPLENDID</t>
  </si>
  <si>
    <t xml:space="preserve">CARRER MEDITERRANI, 17 BAJO</t>
  </si>
  <si>
    <t xml:space="preserve">972336561</t>
  </si>
  <si>
    <t xml:space="preserve">reservas@hotelesplendid.com</t>
  </si>
  <si>
    <t xml:space="preserve">hotelesplendid.es</t>
  </si>
  <si>
    <t xml:space="preserve">397</t>
  </si>
  <si>
    <t xml:space="preserve">HOTEL GUITART CENTRAL PARK RESORT &amp; SPA</t>
  </si>
  <si>
    <t xml:space="preserve">HG-001871</t>
  </si>
  <si>
    <t xml:space="preserve">CARRER CONSTANTÍ RIBALAIGA, 7</t>
  </si>
  <si>
    <t xml:space="preserve">972347001</t>
  </si>
  <si>
    <t xml:space="preserve">atencioncliente@guitarthotels.com</t>
  </si>
  <si>
    <t xml:space="preserve">674</t>
  </si>
  <si>
    <t xml:space="preserve">GUITART CENTRAL PARK IV</t>
  </si>
  <si>
    <t xml:space="preserve">CARRER JOSEP MARIA SERT, 16-18</t>
  </si>
  <si>
    <t xml:space="preserve">972347004</t>
  </si>
  <si>
    <t xml:space="preserve">rgem@guitarthotels.com</t>
  </si>
  <si>
    <t xml:space="preserve">HG-002165</t>
  </si>
  <si>
    <t xml:space="preserve">CARRER MERCADO È RODOREDA, 5 BAJO</t>
  </si>
  <si>
    <t xml:space="preserve">blaumar@infonegocio.com</t>
  </si>
  <si>
    <t xml:space="preserve">blaumarblanes.com</t>
  </si>
  <si>
    <t xml:space="preserve">HG-000320</t>
  </si>
  <si>
    <t xml:space="preserve">CARRER SÈNIA DEL BARRAL, 39</t>
  </si>
  <si>
    <t xml:space="preserve">972364362</t>
  </si>
  <si>
    <t xml:space="preserve">info@hotelsantarosa.es</t>
  </si>
  <si>
    <t xml:space="preserve">hotelsantarosa.es</t>
  </si>
  <si>
    <t xml:space="preserve">ROSAMAR ES BLAU - ADULTS ONLY</t>
  </si>
  <si>
    <t xml:space="preserve">HG-004817</t>
  </si>
  <si>
    <t xml:space="preserve">PASSEIG ACÀCIES, 5</t>
  </si>
  <si>
    <t xml:space="preserve">972364422</t>
  </si>
  <si>
    <t xml:space="preserve">rosamar@rosamarhotels.com</t>
  </si>
  <si>
    <t xml:space="preserve">rosamarhotels.com</t>
  </si>
  <si>
    <t xml:space="preserve">GUITART CLUB GOYA</t>
  </si>
  <si>
    <t xml:space="preserve">HG-000862</t>
  </si>
  <si>
    <t xml:space="preserve">972364538</t>
  </si>
  <si>
    <t xml:space="preserve">rgcg@guitarthotels.com</t>
  </si>
  <si>
    <t xml:space="preserve">ROSAMAR &amp; SPA</t>
  </si>
  <si>
    <t xml:space="preserve">HG-000086</t>
  </si>
  <si>
    <t xml:space="preserve">AVINGUDA PAU CASALS, 8-10 BAJO; DUPLICADO 8-10</t>
  </si>
  <si>
    <t xml:space="preserve">972364650</t>
  </si>
  <si>
    <t xml:space="preserve">ASTORIA PARK</t>
  </si>
  <si>
    <t xml:space="preserve">HG-001715</t>
  </si>
  <si>
    <t xml:space="preserve">PLAÇA PERE TORRENT, s/n BAJO</t>
  </si>
  <si>
    <t xml:space="preserve">972364897</t>
  </si>
  <si>
    <t xml:space="preserve">astoriaparksa.com</t>
  </si>
  <si>
    <t xml:space="preserve">DON JUAN CENTER</t>
  </si>
  <si>
    <t xml:space="preserve">CARRER TORRENTÓ, 5 BAJO</t>
  </si>
  <si>
    <t xml:space="preserve">972365067</t>
  </si>
  <si>
    <t xml:space="preserve">info@donjuanhotels.com</t>
  </si>
  <si>
    <t xml:space="preserve">donjuanhotels.com</t>
  </si>
  <si>
    <t xml:space="preserve">HOTEL GUITART ROSA</t>
  </si>
  <si>
    <t xml:space="preserve">HG-000430</t>
  </si>
  <si>
    <t xml:space="preserve">C/ SANT PERE, 67</t>
  </si>
  <si>
    <t xml:space="preserve">972365100</t>
  </si>
  <si>
    <t xml:space="preserve">rgro@guitarthotels.com</t>
  </si>
  <si>
    <t xml:space="preserve">ROSAMAR GARDEN RESORT</t>
  </si>
  <si>
    <t xml:space="preserve">AVINGUDA MAGNÒLIA, 24 BAJO; HOTEL ROSAMAR PARK</t>
  </si>
  <si>
    <t xml:space="preserve">972365266</t>
  </si>
  <si>
    <t xml:space="preserve">CARRER TORRENTÓ, 5</t>
  </si>
  <si>
    <t xml:space="preserve">972365700</t>
  </si>
  <si>
    <t xml:space="preserve">HG-001470</t>
  </si>
  <si>
    <t xml:space="preserve">RIERA, 77</t>
  </si>
  <si>
    <t xml:space="preserve">SOL TERRA PLAZA</t>
  </si>
  <si>
    <t xml:space="preserve">PLAÇA ESPANYA, 6</t>
  </si>
  <si>
    <t xml:space="preserve">972367100</t>
  </si>
  <si>
    <t xml:space="preserve">solterraplaza.com</t>
  </si>
  <si>
    <t xml:space="preserve">ROSAMAR MARITIM</t>
  </si>
  <si>
    <t xml:space="preserve">HG-002221</t>
  </si>
  <si>
    <t xml:space="preserve">AVINGUDA PAU CASALS, 1 BAJO</t>
  </si>
  <si>
    <t xml:space="preserve">972370637</t>
  </si>
  <si>
    <t xml:space="preserve">HOTEL ROSAMAR MAXIM</t>
  </si>
  <si>
    <t xml:space="preserve">HG-000950</t>
  </si>
  <si>
    <t xml:space="preserve">CALETA, 24</t>
  </si>
  <si>
    <t xml:space="preserve">972371039</t>
  </si>
  <si>
    <t xml:space="preserve">info@hotelromarmaxim.com</t>
  </si>
  <si>
    <t xml:space="preserve">GUITART HOTELS</t>
  </si>
  <si>
    <t xml:space="preserve">CARRER CONSTANTÍ RIBALAIGUA, s/n BAJO</t>
  </si>
  <si>
    <t xml:space="preserve">972372334</t>
  </si>
  <si>
    <t xml:space="preserve">CARBONELL</t>
  </si>
  <si>
    <t xml:space="preserve">CARRER MAJOR, 19</t>
  </si>
  <si>
    <t xml:space="preserve">17490</t>
  </si>
  <si>
    <t xml:space="preserve">LLANÇÀ</t>
  </si>
  <si>
    <t xml:space="preserve">972380209</t>
  </si>
  <si>
    <t xml:space="preserve">info@hotelcarbonell.com</t>
  </si>
  <si>
    <t xml:space="preserve">hotelcarbonell.es</t>
  </si>
  <si>
    <t xml:space="preserve">CAN LIRET</t>
  </si>
  <si>
    <t xml:space="preserve">HG-004873</t>
  </si>
  <si>
    <t xml:space="preserve">CARRER SANT JOAN, 22</t>
  </si>
  <si>
    <t xml:space="preserve">972414162</t>
  </si>
  <si>
    <t xml:space="preserve">info@canlirethotel.com</t>
  </si>
  <si>
    <t xml:space="preserve">canlirethotel.com</t>
  </si>
  <si>
    <t xml:space="preserve">HOTEL DE LA FONT</t>
  </si>
  <si>
    <t xml:space="preserve">HG-002370</t>
  </si>
  <si>
    <t xml:space="preserve">CARRER LA FONT, s/n 15 - 19</t>
  </si>
  <si>
    <t xml:space="preserve">972538507</t>
  </si>
  <si>
    <t xml:space="preserve">info@hoteldelafont.com</t>
  </si>
  <si>
    <t xml:space="preserve">hoteldelafont.com</t>
  </si>
  <si>
    <t xml:space="preserve">GASTRONÒMIC ES PORTAL</t>
  </si>
  <si>
    <t xml:space="preserve">HG-002398</t>
  </si>
  <si>
    <t xml:space="preserve">CARRETERA PALS-TORROELLA, 17 BAJO</t>
  </si>
  <si>
    <t xml:space="preserve">972636596</t>
  </si>
  <si>
    <t xml:space="preserve">info@esportalhotel.com</t>
  </si>
  <si>
    <t xml:space="preserve">esportalhotel.com</t>
  </si>
  <si>
    <t xml:space="preserve">ROSA DELS VENTS</t>
  </si>
  <si>
    <t xml:space="preserve">PASSEIG JOSEP MUNDET, 9</t>
  </si>
  <si>
    <t xml:space="preserve">972651311</t>
  </si>
  <si>
    <t xml:space="preserve">hotel@rosadelsvents.com</t>
  </si>
  <si>
    <t xml:space="preserve">rosadelsvents.com</t>
  </si>
  <si>
    <t xml:space="preserve">LA COSTA HOTEL GOLF &amp; BEACH RESORT</t>
  </si>
  <si>
    <t xml:space="preserve">AVINGUDA ARENALS DE MAR, 3</t>
  </si>
  <si>
    <t xml:space="preserve">972667740</t>
  </si>
  <si>
    <t xml:space="preserve">info@resortlacosta.com</t>
  </si>
  <si>
    <t xml:space="preserve">resortlacosta.com</t>
  </si>
  <si>
    <t xml:space="preserve">HOTEL ELS CAÇADORS</t>
  </si>
  <si>
    <t xml:space="preserve">HG-001471</t>
  </si>
  <si>
    <t xml:space="preserve">CARRER BALANDRAU, 22 BAJO</t>
  </si>
  <si>
    <t xml:space="preserve">972727006</t>
  </si>
  <si>
    <t xml:space="preserve">info@cacadors.com</t>
  </si>
  <si>
    <t xml:space="preserve">hotelsderibes.com</t>
  </si>
  <si>
    <t xml:space="preserve">HOTEL RESGUARD DELS VENTS</t>
  </si>
  <si>
    <t xml:space="preserve">HG-002341</t>
  </si>
  <si>
    <t xml:space="preserve">CAMI VENTAIOLA BAJO</t>
  </si>
  <si>
    <t xml:space="preserve">972728866</t>
  </si>
  <si>
    <t xml:space="preserve">albert.orriols@serhs.com</t>
  </si>
  <si>
    <t xml:space="preserve">hotelresguard.com</t>
  </si>
  <si>
    <t xml:space="preserve">SANT ROC</t>
  </si>
  <si>
    <t xml:space="preserve">HG-001503</t>
  </si>
  <si>
    <t xml:space="preserve">PLAÇA EL CARME, 4-5 BAJO; DUPLICADO 4-5</t>
  </si>
  <si>
    <t xml:space="preserve">972740119</t>
  </si>
  <si>
    <t xml:space="preserve">info@hotelsantroc.info</t>
  </si>
  <si>
    <t xml:space="preserve">hotelsantroc.info</t>
  </si>
  <si>
    <t xml:space="preserve">FLAMINGO</t>
  </si>
  <si>
    <t xml:space="preserve">HG-001623</t>
  </si>
  <si>
    <t xml:space="preserve">CARRER L'ESGLÉSIA, 112 BAJO</t>
  </si>
  <si>
    <t xml:space="preserve">972750927</t>
  </si>
  <si>
    <t xml:space="preserve">info@flamingohotel.cat</t>
  </si>
  <si>
    <t xml:space="preserve">flamingohotel.cat</t>
  </si>
  <si>
    <t xml:space="preserve">HOTEL LES ILLES</t>
  </si>
  <si>
    <t xml:space="preserve">HG-000366</t>
  </si>
  <si>
    <t xml:space="preserve">CARRER ILLES, 55 BAJO</t>
  </si>
  <si>
    <t xml:space="preserve">972751239</t>
  </si>
  <si>
    <t xml:space="preserve">info@hotellesilles.com</t>
  </si>
  <si>
    <t xml:space="preserve">hotellesilles.com</t>
  </si>
  <si>
    <t xml:space="preserve">HOTEL EL MOLÍ DE L´ESCALA</t>
  </si>
  <si>
    <t xml:space="preserve">CARRER LES CORTS, s/n</t>
  </si>
  <si>
    <t xml:space="preserve">972774727</t>
  </si>
  <si>
    <t xml:space="preserve">info@molidelescala.com</t>
  </si>
  <si>
    <t xml:space="preserve">molidelescala.com</t>
  </si>
  <si>
    <t xml:space="preserve">HOTEL BELL REPÒS</t>
  </si>
  <si>
    <t xml:space="preserve">HG-000389</t>
  </si>
  <si>
    <t xml:space="preserve">NOSTRA SENYORA DEL CARME, 18 BAJO</t>
  </si>
  <si>
    <t xml:space="preserve">972817100</t>
  </si>
  <si>
    <t xml:space="preserve">info@hotelbellrepos.com</t>
  </si>
  <si>
    <t xml:space="preserve">hotelbellreps.com</t>
  </si>
  <si>
    <t xml:space="preserve">APARTHOTEL XIC</t>
  </si>
  <si>
    <t xml:space="preserve">NOSTRA SENYORA DEL CARME, 37</t>
  </si>
  <si>
    <t xml:space="preserve">972825070</t>
  </si>
  <si>
    <t xml:space="preserve">info@aparthotelxic.com</t>
  </si>
  <si>
    <t xml:space="preserve">aparthotelxic.com</t>
  </si>
  <si>
    <t xml:space="preserve">HOTEL CLARAMAR</t>
  </si>
  <si>
    <t xml:space="preserve">HG-000979</t>
  </si>
  <si>
    <t xml:space="preserve">CARRER PINEDA DE MAR, 29</t>
  </si>
  <si>
    <t xml:space="preserve">972827265</t>
  </si>
  <si>
    <t xml:space="preserve">claramar@mediumhoteles.com</t>
  </si>
  <si>
    <t xml:space="preserve">hotelclaramar.com</t>
  </si>
  <si>
    <t xml:space="preserve">SALLES HOTEL CALA DEL PI</t>
  </si>
  <si>
    <t xml:space="preserve">HG-002337</t>
  </si>
  <si>
    <t xml:space="preserve">AVINGUDA EL CAVALL BERNAT, 160 BAJO</t>
  </si>
  <si>
    <t xml:space="preserve">972828429</t>
  </si>
  <si>
    <t xml:space="preserve">info@salleshotels.com</t>
  </si>
  <si>
    <t xml:space="preserve">hotelcaladelpi.es</t>
  </si>
  <si>
    <t xml:space="preserve">HOTEL DEL PRADO</t>
  </si>
  <si>
    <t xml:space="preserve">HG-000076</t>
  </si>
  <si>
    <t xml:space="preserve">CARRETERA DE LLÍVIA, 1 BAJO</t>
  </si>
  <si>
    <t xml:space="preserve">972880400</t>
  </si>
  <si>
    <t xml:space="preserve">reserves@hoteldelprado.cat</t>
  </si>
  <si>
    <t xml:space="preserve">hoteldelprado.cat</t>
  </si>
  <si>
    <t xml:space="preserve">CHALET DEL GOLF</t>
  </si>
  <si>
    <t xml:space="preserve">HG-002274</t>
  </si>
  <si>
    <t xml:space="preserve">URBANITZACIO DEVESA DEL GOLF, s/n</t>
  </si>
  <si>
    <t xml:space="preserve">972884320</t>
  </si>
  <si>
    <t xml:space="preserve">reservas@chaletdelgolf.com</t>
  </si>
  <si>
    <t xml:space="preserve">chaletdelgolf.com</t>
  </si>
  <si>
    <t xml:space="preserve">FONTANALS GOLF</t>
  </si>
  <si>
    <t xml:space="preserve">HG-004812</t>
  </si>
  <si>
    <t xml:space="preserve">FONTANALS, 2 BAJO(HOTEL)</t>
  </si>
  <si>
    <t xml:space="preserve">FONTANALS DE CERDANYA</t>
  </si>
  <si>
    <t xml:space="preserve">972890048</t>
  </si>
  <si>
    <t xml:space="preserve">hotelfontanals@cchoteles.es</t>
  </si>
  <si>
    <t xml:space="preserve">fontanalsgolf.com</t>
  </si>
  <si>
    <t xml:space="preserve">PLA DEL PI</t>
  </si>
  <si>
    <t xml:space="preserve">CARRETERA ALP-BELLVER, s/n BAJO; PARCELA 338-B</t>
  </si>
  <si>
    <t xml:space="preserve">PRATS I SANSOR</t>
  </si>
  <si>
    <t xml:space="preserve">972891703</t>
  </si>
  <si>
    <t xml:space="preserve">info@hotelpladelpi.cat</t>
  </si>
  <si>
    <t xml:space="preserve">hotelpladelpi.cat</t>
  </si>
  <si>
    <t xml:space="preserve">APARTHOTEL GUITART LA MOLINA &amp; SPA</t>
  </si>
  <si>
    <t xml:space="preserve">HG-002455</t>
  </si>
  <si>
    <t xml:space="preserve">PLAZA PISTA LLARGA, 7 - BLOQUE 2 (LA MOLINA)</t>
  </si>
  <si>
    <t xml:space="preserve">17537</t>
  </si>
  <si>
    <t xml:space="preserve">972892770</t>
  </si>
  <si>
    <t xml:space="preserve">rglm@guitarthotels.com</t>
  </si>
  <si>
    <t xml:space="preserve">L´ESQUIROL</t>
  </si>
  <si>
    <t xml:space="preserve">HG-002121</t>
  </si>
  <si>
    <t xml:space="preserve">AVINGUDA CATALUNYA, 56-58 BAJO</t>
  </si>
  <si>
    <t xml:space="preserve">972896303</t>
  </si>
  <si>
    <t xml:space="preserve">recepcio@hotelesquirol.net</t>
  </si>
  <si>
    <t xml:space="preserve">hotelesquirol.net</t>
  </si>
  <si>
    <t xml:space="preserve">HOTEL MAUBERME</t>
  </si>
  <si>
    <t xml:space="preserve">HVA-000820</t>
  </si>
  <si>
    <t xml:space="preserve">CARRETERA BAGERGUE, 3</t>
  </si>
  <si>
    <t xml:space="preserve">973 64 55 17</t>
  </si>
  <si>
    <t xml:space="preserve">info@hotelmauberme.com</t>
  </si>
  <si>
    <t xml:space="preserve">hotelmauberme.com</t>
  </si>
  <si>
    <t xml:space="preserve">CASA VILASPASA</t>
  </si>
  <si>
    <t xml:space="preserve">ÚNIC, s/n</t>
  </si>
  <si>
    <t xml:space="preserve">25529</t>
  </si>
  <si>
    <t xml:space="preserve">973057012</t>
  </si>
  <si>
    <t xml:space="preserve">casavilaspasa.com</t>
  </si>
  <si>
    <t xml:space="preserve">TIERRAS DE ARAN</t>
  </si>
  <si>
    <t xml:space="preserve">HVA-004808</t>
  </si>
  <si>
    <t xml:space="preserve">SACORREGES, 5</t>
  </si>
  <si>
    <t xml:space="preserve">973086030</t>
  </si>
  <si>
    <t xml:space="preserve">contacto@tierrasdearan.com</t>
  </si>
  <si>
    <t xml:space="preserve">tierrasdearan.com</t>
  </si>
  <si>
    <t xml:space="preserve">HOTEL PICNIC</t>
  </si>
  <si>
    <t xml:space="preserve">CARRETERA PUIGCERDÀ, 27 BAJO</t>
  </si>
  <si>
    <t xml:space="preserve">25690</t>
  </si>
  <si>
    <t xml:space="preserve">VILANOVA DE LA BARCA</t>
  </si>
  <si>
    <t xml:space="preserve">973190026</t>
  </si>
  <si>
    <t xml:space="preserve">hotelpicnic.vilanova@gmail.com</t>
  </si>
  <si>
    <t xml:space="preserve">hotelpicnicsl.com</t>
  </si>
  <si>
    <t xml:space="preserve">MAS D´EN ROQUETA</t>
  </si>
  <si>
    <t xml:space="preserve">MAS D'EN ROQUETA, s/n BAJO</t>
  </si>
  <si>
    <t xml:space="preserve">25712</t>
  </si>
  <si>
    <t xml:space="preserve">MONTFERRER I CASTELLBÒ</t>
  </si>
  <si>
    <t xml:space="preserve">973351995</t>
  </si>
  <si>
    <t xml:space="preserve">info@masdenroqueta.com</t>
  </si>
  <si>
    <t xml:space="preserve">masdenroqueta.com</t>
  </si>
  <si>
    <t xml:space="preserve">HOTEL SANTUARI</t>
  </si>
  <si>
    <t xml:space="preserve">PARCELA REIAL, s/n</t>
  </si>
  <si>
    <t xml:space="preserve">25600</t>
  </si>
  <si>
    <t xml:space="preserve">BALAGUER</t>
  </si>
  <si>
    <t xml:space="preserve">973443839</t>
  </si>
  <si>
    <t xml:space="preserve">info@hotelsantuari.cat</t>
  </si>
  <si>
    <t xml:space="preserve">hotelsantuari.com</t>
  </si>
  <si>
    <t xml:space="preserve">HOTEL EL PI</t>
  </si>
  <si>
    <t xml:space="preserve">CARRER SANT JUST JOVAL, 3 BAJO</t>
  </si>
  <si>
    <t xml:space="preserve">OLIUS</t>
  </si>
  <si>
    <t xml:space="preserve">973480804</t>
  </si>
  <si>
    <t xml:space="preserve">info@hotelrestelpi.com</t>
  </si>
  <si>
    <t xml:space="preserve">hotelrestelpi.com</t>
  </si>
  <si>
    <t xml:space="preserve">EL PALLER DE ROC</t>
  </si>
  <si>
    <t xml:space="preserve">HL-000809</t>
  </si>
  <si>
    <t xml:space="preserve">CARRER ÚNIC, s/n</t>
  </si>
  <si>
    <t xml:space="preserve">25595</t>
  </si>
  <si>
    <t xml:space="preserve">FARRERA</t>
  </si>
  <si>
    <t xml:space="preserve">973622306</t>
  </si>
  <si>
    <t xml:space="preserve">info@elpallerderoc.com</t>
  </si>
  <si>
    <t xml:space="preserve">lopallerderoc.com</t>
  </si>
  <si>
    <t xml:space="preserve">HA TRAINERA</t>
  </si>
  <si>
    <t xml:space="preserve">HL-000488</t>
  </si>
  <si>
    <t xml:space="preserve">MAJOR, 54 BAJO</t>
  </si>
  <si>
    <t xml:space="preserve">973626177</t>
  </si>
  <si>
    <t xml:space="preserve">info@hoteltrainera.com</t>
  </si>
  <si>
    <t xml:space="preserve">hoteltrainera.com</t>
  </si>
  <si>
    <t xml:space="preserve">HOTEL EL CIERVO</t>
  </si>
  <si>
    <t xml:space="preserve">HVA-000236</t>
  </si>
  <si>
    <t xml:space="preserve">C/ SANT ORENÇ, 3, - BAJO</t>
  </si>
  <si>
    <t xml:space="preserve">973640165</t>
  </si>
  <si>
    <t xml:space="preserve">info@hotelelciervo.net</t>
  </si>
  <si>
    <t xml:space="preserve">hotelelciervo.net</t>
  </si>
  <si>
    <t xml:space="preserve">HOTEL DELAVALL</t>
  </si>
  <si>
    <t xml:space="preserve">HVA-000464</t>
  </si>
  <si>
    <t xml:space="preserve">AVENIDA PAS D´ARRÓ, 38</t>
  </si>
  <si>
    <t xml:space="preserve">973640200</t>
  </si>
  <si>
    <t xml:space="preserve">hoteldelavall.com</t>
  </si>
  <si>
    <t xml:space="preserve">BARRADOS HOTEL</t>
  </si>
  <si>
    <t xml:space="preserve">HVA-000653</t>
  </si>
  <si>
    <t xml:space="preserve">CARRETERA FRANÇA, s/n BAJO</t>
  </si>
  <si>
    <t xml:space="preserve">973640309</t>
  </si>
  <si>
    <t xml:space="preserve">barradoshotel.com</t>
  </si>
  <si>
    <t xml:space="preserve">HOTEL FONFREDA</t>
  </si>
  <si>
    <t xml:space="preserve">HVA-000644</t>
  </si>
  <si>
    <t xml:space="preserve">PASSEIG LIBERTAT, 18 BAJO</t>
  </si>
  <si>
    <t xml:space="preserve">973640488</t>
  </si>
  <si>
    <t xml:space="preserve">info@hotelfonfreda.com</t>
  </si>
  <si>
    <t xml:space="preserve">hotelfonfreda.com</t>
  </si>
  <si>
    <t xml:space="preserve">HOTEL DE TREDOS</t>
  </si>
  <si>
    <t xml:space="preserve">HVA-000680</t>
  </si>
  <si>
    <t xml:space="preserve">CARRETERA BAQUEIRA, 2 BAJO</t>
  </si>
  <si>
    <t xml:space="preserve">973644014</t>
  </si>
  <si>
    <t xml:space="preserve">hoteldetredos.com</t>
  </si>
  <si>
    <t xml:space="preserve">TUC BLANC</t>
  </si>
  <si>
    <t xml:space="preserve">CARRETERA DETH PORT, 20 BAJO</t>
  </si>
  <si>
    <t xml:space="preserve">973644350</t>
  </si>
  <si>
    <t xml:space="preserve">info@hoteltucblanc.com</t>
  </si>
  <si>
    <t xml:space="preserve">hoteltucblanc.com</t>
  </si>
  <si>
    <t xml:space="preserve">HOTEL TALABART</t>
  </si>
  <si>
    <t xml:space="preserve">HVA-000090</t>
  </si>
  <si>
    <t xml:space="preserve">BANYS, 1 BAJO</t>
  </si>
  <si>
    <t xml:space="preserve">973648011</t>
  </si>
  <si>
    <t xml:space="preserve">hoteltalabart.com</t>
  </si>
  <si>
    <t xml:space="preserve">HOTEL SEGLE XX</t>
  </si>
  <si>
    <t xml:space="preserve">HL-000043</t>
  </si>
  <si>
    <t xml:space="preserve">PLAZA CREU, 8 BAJO</t>
  </si>
  <si>
    <t xml:space="preserve">25620</t>
  </si>
  <si>
    <t xml:space="preserve">TREMP</t>
  </si>
  <si>
    <t xml:space="preserve">973650001</t>
  </si>
  <si>
    <t xml:space="preserve">info@hotelseglexx.info</t>
  </si>
  <si>
    <t xml:space="preserve">hotelseglexx.info</t>
  </si>
  <si>
    <t xml:space="preserve">HL-000776</t>
  </si>
  <si>
    <t xml:space="preserve">PLAZA AJUNTAMENT, s/n BAJO</t>
  </si>
  <si>
    <t xml:space="preserve">25515</t>
  </si>
  <si>
    <t xml:space="preserve">LA TORRE DE CABDELLA</t>
  </si>
  <si>
    <t xml:space="preserve">973663060</t>
  </si>
  <si>
    <t xml:space="preserve">info@hotelmontseny.com</t>
  </si>
  <si>
    <t xml:space="preserve">hotelmontseny.com</t>
  </si>
  <si>
    <t xml:space="preserve">HOTEL MESTRE</t>
  </si>
  <si>
    <t xml:space="preserve">PLAÇA MERCADO ADAL, 8</t>
  </si>
  <si>
    <t xml:space="preserve">973690306</t>
  </si>
  <si>
    <t xml:space="preserve">hotelmestre@telefonica.net</t>
  </si>
  <si>
    <t xml:space="preserve">hotelmestresl.com</t>
  </si>
  <si>
    <t xml:space="preserve">MONTSANT</t>
  </si>
  <si>
    <t xml:space="preserve">HL-000626</t>
  </si>
  <si>
    <t xml:space="preserve">CARRETERA N-230, KILOMETRO 131, 000 BAJO</t>
  </si>
  <si>
    <t xml:space="preserve">25552</t>
  </si>
  <si>
    <t xml:space="preserve">VILALLER</t>
  </si>
  <si>
    <t xml:space="preserve">973697006</t>
  </si>
  <si>
    <t xml:space="preserve">montsant@infonegocio.com</t>
  </si>
  <si>
    <t xml:space="preserve">hotelmontsant.com</t>
  </si>
  <si>
    <t xml:space="preserve">HOTEL FONDA MAS</t>
  </si>
  <si>
    <t xml:space="preserve">HL-000172</t>
  </si>
  <si>
    <t xml:space="preserve">AVENIDA PROGRÉS, 2</t>
  </si>
  <si>
    <t xml:space="preserve">973698009</t>
  </si>
  <si>
    <t xml:space="preserve">hotelfondamas.com</t>
  </si>
  <si>
    <t xml:space="preserve">COSTALAZ PLAZA</t>
  </si>
  <si>
    <t xml:space="preserve">RAMÓN Y CAJAL, 1 BAJO</t>
  </si>
  <si>
    <t xml:space="preserve">22254</t>
  </si>
  <si>
    <t xml:space="preserve">TORRALBA DE ARAGÓN</t>
  </si>
  <si>
    <t xml:space="preserve">974 94 50 59</t>
  </si>
  <si>
    <t xml:space="preserve">info@costalazplaza.com</t>
  </si>
  <si>
    <t xml:space="preserve">REAL</t>
  </si>
  <si>
    <t xml:space="preserve">MEMBRILLERAS, 7 BAJO</t>
  </si>
  <si>
    <t xml:space="preserve">974363008</t>
  </si>
  <si>
    <t xml:space="preserve">info@hotelrealjaca.com</t>
  </si>
  <si>
    <t xml:space="preserve">hotelrealjaca.com</t>
  </si>
  <si>
    <t xml:space="preserve">HOTEL ARAGON</t>
  </si>
  <si>
    <t xml:space="preserve">CARRETERA PUENTE LA REINA-JACA, s/n BAJO</t>
  </si>
  <si>
    <t xml:space="preserve">974377112</t>
  </si>
  <si>
    <t xml:space="preserve">hotelaragonsl.com</t>
  </si>
  <si>
    <t xml:space="preserve">HOTEL LA RAMBLA</t>
  </si>
  <si>
    <t xml:space="preserve">RAMBLA SAN PEDRO, 7 BAJO</t>
  </si>
  <si>
    <t xml:space="preserve">974485211</t>
  </si>
  <si>
    <t xml:space="preserve">hotellarambla.com</t>
  </si>
  <si>
    <t xml:space="preserve">HOTEL GABARRE</t>
  </si>
  <si>
    <t xml:space="preserve">AVENIDA ORDESA, 6 BAJO; ASCENSOR</t>
  </si>
  <si>
    <t xml:space="preserve">974486052</t>
  </si>
  <si>
    <t xml:space="preserve">contacto@espana-hoteles.es</t>
  </si>
  <si>
    <t xml:space="preserve">espana-hoteles.es</t>
  </si>
  <si>
    <t xml:space="preserve">HOTEL TIROL</t>
  </si>
  <si>
    <t xml:space="preserve">974490377</t>
  </si>
  <si>
    <t xml:space="preserve">tirolformigal@gmail.com</t>
  </si>
  <si>
    <t xml:space="preserve">tirolformigal.com</t>
  </si>
  <si>
    <t xml:space="preserve">MESON DE L´AINSA</t>
  </si>
  <si>
    <t xml:space="preserve">AVENIDA SOBRARBE, 12 BAJO</t>
  </si>
  <si>
    <t xml:space="preserve">974500733</t>
  </si>
  <si>
    <t xml:space="preserve">meson@pirineo.com</t>
  </si>
  <si>
    <t xml:space="preserve">pirineo.com/meson</t>
  </si>
  <si>
    <t xml:space="preserve">HOTEL CAMPING BIELSA - COMPLEJO TURÍSTICO</t>
  </si>
  <si>
    <t xml:space="preserve">CARRETERA A -138 KILOMETRO 79, 5</t>
  </si>
  <si>
    <t xml:space="preserve">22350</t>
  </si>
  <si>
    <t xml:space="preserve">BIELSA</t>
  </si>
  <si>
    <t xml:space="preserve">974501220</t>
  </si>
  <si>
    <t xml:space="preserve">info@campingbielsa.com</t>
  </si>
  <si>
    <t xml:space="preserve">campingbielsa.com</t>
  </si>
  <si>
    <t xml:space="preserve">HOTEL COTIELLA</t>
  </si>
  <si>
    <t xml:space="preserve">C/ SAN ANTONIO, 0, s/n</t>
  </si>
  <si>
    <t xml:space="preserve">22450</t>
  </si>
  <si>
    <t xml:space="preserve">CAMPO</t>
  </si>
  <si>
    <t xml:space="preserve">974550303</t>
  </si>
  <si>
    <t xml:space="preserve">hcotiella@gmail.com</t>
  </si>
  <si>
    <t xml:space="preserve">hotelcotiella.com</t>
  </si>
  <si>
    <t xml:space="preserve">GRAN HOTEL BENASQUE SPA</t>
  </si>
  <si>
    <t xml:space="preserve">CARRETERA ANCILES, 5 BAJO</t>
  </si>
  <si>
    <t xml:space="preserve">974551011</t>
  </si>
  <si>
    <t xml:space="preserve">balneario@hotelesvalero.com</t>
  </si>
  <si>
    <t xml:space="preserve">hotelesvalero.com</t>
  </si>
  <si>
    <t xml:space="preserve">ANETO</t>
  </si>
  <si>
    <t xml:space="preserve">CARRETERA FRANCIA, 4 BAJO</t>
  </si>
  <si>
    <t xml:space="preserve">974551061</t>
  </si>
  <si>
    <t xml:space="preserve">reservas@hotelelpilarbenasque.com</t>
  </si>
  <si>
    <t xml:space="preserve">EL PILAR</t>
  </si>
  <si>
    <t xml:space="preserve">CARRETERA FRANCIA, 65 BAJO</t>
  </si>
  <si>
    <t xml:space="preserve">974551277</t>
  </si>
  <si>
    <t xml:space="preserve">elpilar@hotelesvalero.com</t>
  </si>
  <si>
    <t xml:space="preserve">HOTEL SARIÑENA</t>
  </si>
  <si>
    <t xml:space="preserve">22002</t>
  </si>
  <si>
    <t xml:space="preserve">974570711</t>
  </si>
  <si>
    <t xml:space="preserve">hotelsarinena@hotelsarinena.com</t>
  </si>
  <si>
    <t xml:space="preserve">hotelsarinena.com</t>
  </si>
  <si>
    <t xml:space="preserve">RIO UCERO</t>
  </si>
  <si>
    <t xml:space="preserve">CARRETERA N-122, 214 BAJO</t>
  </si>
  <si>
    <t xml:space="preserve">975341278</t>
  </si>
  <si>
    <t xml:space="preserve">rioucero@hotelrioucero.com</t>
  </si>
  <si>
    <t xml:space="preserve">hotelrioucero.com</t>
  </si>
  <si>
    <t xml:space="preserve">info@casavallecas.com</t>
  </si>
  <si>
    <t xml:space="preserve">hotelfraytoms.com</t>
  </si>
  <si>
    <t xml:space="preserve">VENTA DE CORPES</t>
  </si>
  <si>
    <t xml:space="preserve">C/ REAL, 39 BAJO</t>
  </si>
  <si>
    <t xml:space="preserve">42328</t>
  </si>
  <si>
    <t xml:space="preserve">CASTILLEJO DE ROBLEDO</t>
  </si>
  <si>
    <t xml:space="preserve">975355066</t>
  </si>
  <si>
    <t xml:space="preserve">ventadecorpes@gmail.com</t>
  </si>
  <si>
    <t xml:space="preserve">ventadecorpes.com</t>
  </si>
  <si>
    <t xml:space="preserve">CARRETERA VALLADOLID, s/n BAJO; H. RIO UCERO</t>
  </si>
  <si>
    <t xml:space="preserve">975360763</t>
  </si>
  <si>
    <t xml:space="preserve">HOTEL HISPANIA</t>
  </si>
  <si>
    <t xml:space="preserve">AVENIDA CÉSAR AUGUSTO, 95</t>
  </si>
  <si>
    <t xml:space="preserve">976284928</t>
  </si>
  <si>
    <t xml:space="preserve">myb.alojamientos@gmail.com</t>
  </si>
  <si>
    <t xml:space="preserve">hotelhispania.com</t>
  </si>
  <si>
    <t xml:space="preserve">LOS GIRASOLES</t>
  </si>
  <si>
    <t xml:space="preserve">AVENIDA CÉSAR AUGUSTO, 27 BAJO</t>
  </si>
  <si>
    <t xml:space="preserve">976469200</t>
  </si>
  <si>
    <t xml:space="preserve">informacion@losgirasoles.info</t>
  </si>
  <si>
    <t xml:space="preserve">losgirasoles.info</t>
  </si>
  <si>
    <t xml:space="preserve">VILLA GOMA</t>
  </si>
  <si>
    <t xml:space="preserve">PADRE ARRUPE, 1</t>
  </si>
  <si>
    <t xml:space="preserve">976567460</t>
  </si>
  <si>
    <t xml:space="preserve">reservas@hotelvillagoma.es</t>
  </si>
  <si>
    <t xml:space="preserve">hotelvillagoma.es</t>
  </si>
  <si>
    <t xml:space="preserve">HOTEL CARIMEÑA</t>
  </si>
  <si>
    <t xml:space="preserve">CARRETERA ZARAGOZA-VALENCIA (N-330), KILOMETRO 449</t>
  </si>
  <si>
    <t xml:space="preserve">50400</t>
  </si>
  <si>
    <t xml:space="preserve">CARIÑENA</t>
  </si>
  <si>
    <t xml:space="preserve">976620250</t>
  </si>
  <si>
    <t xml:space="preserve">info@hotelcarinena.com</t>
  </si>
  <si>
    <t xml:space="preserve">hotelcarinena.com</t>
  </si>
  <si>
    <t xml:space="preserve">EL ÁGUILA</t>
  </si>
  <si>
    <t xml:space="preserve">RUMANÍA, 1</t>
  </si>
  <si>
    <t xml:space="preserve">976771100</t>
  </si>
  <si>
    <t xml:space="preserve">CASA LAS ALDEAS</t>
  </si>
  <si>
    <t xml:space="preserve">PEDRO CIRUELO, 1 BAJO</t>
  </si>
  <si>
    <t xml:space="preserve">976800086</t>
  </si>
  <si>
    <t xml:space="preserve">info@casalasaldeas.com</t>
  </si>
  <si>
    <t xml:space="preserve">casalasaldeas.com</t>
  </si>
  <si>
    <t xml:space="preserve">HOTEL ASTARI</t>
  </si>
  <si>
    <t xml:space="preserve">HT-000017</t>
  </si>
  <si>
    <t xml:space="preserve">VIA VIA AUGUSTA, 97 BAJO; HOTEL ASTARI</t>
  </si>
  <si>
    <t xml:space="preserve">977243832</t>
  </si>
  <si>
    <t xml:space="preserve">hotelastarisl.com</t>
  </si>
  <si>
    <t xml:space="preserve">SALOU PARK</t>
  </si>
  <si>
    <t xml:space="preserve">HT-000244</t>
  </si>
  <si>
    <t xml:space="preserve">AMPOSTA, 2 BAJO(ESQUINA C/ BRUSSEL.LES, 41)</t>
  </si>
  <si>
    <t xml:space="preserve">977350333</t>
  </si>
  <si>
    <t xml:space="preserve">reservas@saloupark.com</t>
  </si>
  <si>
    <t xml:space="preserve">costa-daurada.com</t>
  </si>
  <si>
    <t xml:space="preserve">FESTIVAL VILLAGE SALOU</t>
  </si>
  <si>
    <t xml:space="preserve">CARRETERA COSTA, 61 BAJO; APARTAMENTO FESTIVALVILLAJE</t>
  </si>
  <si>
    <t xml:space="preserve">977371378</t>
  </si>
  <si>
    <t xml:space="preserve">info@festivalsalou.com</t>
  </si>
  <si>
    <t xml:space="preserve">festivalsalou.com</t>
  </si>
  <si>
    <t xml:space="preserve">CALA FONT</t>
  </si>
  <si>
    <t xml:space="preserve">HT-000486</t>
  </si>
  <si>
    <t xml:space="preserve">CARRER DUNES, 2 BAJO</t>
  </si>
  <si>
    <t xml:space="preserve">977371804</t>
  </si>
  <si>
    <t xml:space="preserve">info@calafonthotel.com</t>
  </si>
  <si>
    <t xml:space="preserve">calafonthotel.com</t>
  </si>
  <si>
    <t xml:space="preserve">HOTEL PLANAS</t>
  </si>
  <si>
    <t xml:space="preserve">HT-000024</t>
  </si>
  <si>
    <t xml:space="preserve">PLAZA BONET, 3 BAJO</t>
  </si>
  <si>
    <t xml:space="preserve">977380128</t>
  </si>
  <si>
    <t xml:space="preserve">hotelplanas@hotelplanas.net</t>
  </si>
  <si>
    <t xml:space="preserve">hotelplanassa.com</t>
  </si>
  <si>
    <t xml:space="preserve">HOTEL MONACO</t>
  </si>
  <si>
    <t xml:space="preserve">BARCELONA, 8 BAJO</t>
  </si>
  <si>
    <t xml:space="preserve">977380154</t>
  </si>
  <si>
    <t xml:space="preserve">hotelmonacosl.com</t>
  </si>
  <si>
    <t xml:space="preserve">CESAR AUGUSTUS</t>
  </si>
  <si>
    <t xml:space="preserve">HT-000447</t>
  </si>
  <si>
    <t xml:space="preserve">AVENIDA DIPUTACIÓN, 195 BAJO</t>
  </si>
  <si>
    <t xml:space="preserve">977381808</t>
  </si>
  <si>
    <t xml:space="preserve">cesaraugustus.com</t>
  </si>
  <si>
    <t xml:space="preserve">MARINADA</t>
  </si>
  <si>
    <t xml:space="preserve">HT-000650</t>
  </si>
  <si>
    <t xml:space="preserve">FRA JUNÍPER SERRA, 4</t>
  </si>
  <si>
    <t xml:space="preserve">977383243</t>
  </si>
  <si>
    <t xml:space="preserve">hmarinada@publintur.es</t>
  </si>
  <si>
    <t xml:space="preserve">hotelmarinada.com</t>
  </si>
  <si>
    <t xml:space="preserve">HISENDA PEPITO</t>
  </si>
  <si>
    <t xml:space="preserve">HTE-000721</t>
  </si>
  <si>
    <t xml:space="preserve">ERES, 35 BAJO</t>
  </si>
  <si>
    <t xml:space="preserve">43790</t>
  </si>
  <si>
    <t xml:space="preserve">RIBA-ROJA D'EBRE</t>
  </si>
  <si>
    <t xml:space="preserve">977416526</t>
  </si>
  <si>
    <t xml:space="preserve">hisendapepito.com</t>
  </si>
  <si>
    <t xml:space="preserve">HOTEL MIRALLES</t>
  </si>
  <si>
    <t xml:space="preserve">HTE-000546</t>
  </si>
  <si>
    <t xml:space="preserve">AVENIDA GENERALITAT, 19-21</t>
  </si>
  <si>
    <t xml:space="preserve">43596</t>
  </si>
  <si>
    <t xml:space="preserve">HORTA DE SANT JOAN</t>
  </si>
  <si>
    <t xml:space="preserve">977435555</t>
  </si>
  <si>
    <t xml:space="preserve">info@hotelmiralles.com</t>
  </si>
  <si>
    <t xml:space="preserve">hotelmiralles.com</t>
  </si>
  <si>
    <t xml:space="preserve">CASA CEREMINES</t>
  </si>
  <si>
    <t xml:space="preserve">HTE-000859</t>
  </si>
  <si>
    <t xml:space="preserve">SANTA TERESA, 14 BAJO</t>
  </si>
  <si>
    <t xml:space="preserve">977473664</t>
  </si>
  <si>
    <t xml:space="preserve">info@casaceremines.cat</t>
  </si>
  <si>
    <t xml:space="preserve">casaceremines.cat</t>
  </si>
  <si>
    <t xml:space="preserve">HTE-000813</t>
  </si>
  <si>
    <t xml:space="preserve">RONDA MAR, 58 BAJO</t>
  </si>
  <si>
    <t xml:space="preserve">977593816</t>
  </si>
  <si>
    <t xml:space="preserve">reservas@hotelflamingo.cat</t>
  </si>
  <si>
    <t xml:space="preserve">hotelflamingo.cat</t>
  </si>
  <si>
    <t xml:space="preserve">HTE-000630</t>
  </si>
  <si>
    <t xml:space="preserve">CARRETERA CARRETERA ANTIGA N-340, KILOMETRO 4 BAJO; HOTEL CARLOS III</t>
  </si>
  <si>
    <t xml:space="preserve">43530</t>
  </si>
  <si>
    <t xml:space="preserve">977737042</t>
  </si>
  <si>
    <t xml:space="preserve">hotel@carlostercero.com</t>
  </si>
  <si>
    <t xml:space="preserve">carlostercero.com</t>
  </si>
  <si>
    <t xml:space="preserve">JUANITO PLATJA</t>
  </si>
  <si>
    <t xml:space="preserve">HTE-000331</t>
  </si>
  <si>
    <t xml:space="preserve">977740462</t>
  </si>
  <si>
    <t xml:space="preserve">hotel@juanitoplatja.com</t>
  </si>
  <si>
    <t xml:space="preserve">juanitoplatja.com</t>
  </si>
  <si>
    <t xml:space="preserve">HOTEL MIAMI MAR</t>
  </si>
  <si>
    <t xml:space="preserve">HTE-000768</t>
  </si>
  <si>
    <t xml:space="preserve">PASSEIG MARÍTIM, 18</t>
  </si>
  <si>
    <t xml:space="preserve">977745859</t>
  </si>
  <si>
    <t xml:space="preserve">mar@miamicanpons.com</t>
  </si>
  <si>
    <t xml:space="preserve">hotelmiamimar.com</t>
  </si>
  <si>
    <t xml:space="preserve">QUALITY REUS</t>
  </si>
  <si>
    <t xml:space="preserve">HT-000699</t>
  </si>
  <si>
    <t xml:space="preserve">PLAÇA SANT PERE, 1</t>
  </si>
  <si>
    <t xml:space="preserve">977752146</t>
  </si>
  <si>
    <t xml:space="preserve">qualityreussl.com</t>
  </si>
  <si>
    <t xml:space="preserve">HOSTAL SPORT</t>
  </si>
  <si>
    <t xml:space="preserve">HT-000062</t>
  </si>
  <si>
    <t xml:space="preserve">CARRER MIQUEL BARCELÓ, 6 BAJO</t>
  </si>
  <si>
    <t xml:space="preserve">977830078</t>
  </si>
  <si>
    <t xml:space="preserve">hostalsportsl.com</t>
  </si>
  <si>
    <t xml:space="preserve">VILLA ENGRACIA</t>
  </si>
  <si>
    <t xml:space="preserve">MASIES POBLET, s/n BAJO</t>
  </si>
  <si>
    <t xml:space="preserve">43440</t>
  </si>
  <si>
    <t xml:space="preserve">L'ESPLUGA DE FRANCOLÍ</t>
  </si>
  <si>
    <t xml:space="preserve">977870308</t>
  </si>
  <si>
    <t xml:space="preserve">info@villaengracia.com</t>
  </si>
  <si>
    <t xml:space="preserve">villaengracia.com</t>
  </si>
  <si>
    <t xml:space="preserve">MASIA DEL CADET</t>
  </si>
  <si>
    <t xml:space="preserve">CARRER MIG, 4</t>
  </si>
  <si>
    <t xml:space="preserve">977870869</t>
  </si>
  <si>
    <t xml:space="preserve">masiadelcadet@yahoo.es</t>
  </si>
  <si>
    <t xml:space="preserve">masiadelcadet.com</t>
  </si>
  <si>
    <t xml:space="preserve">HOTEL L´OCELL FRANCOLI</t>
  </si>
  <si>
    <t xml:space="preserve">HT-000215</t>
  </si>
  <si>
    <t xml:space="preserve">PASSEIG CANYELLAS, 2-3</t>
  </si>
  <si>
    <t xml:space="preserve">977871216</t>
  </si>
  <si>
    <t xml:space="preserve">info@ocellfrancoli.com</t>
  </si>
  <si>
    <t xml:space="preserve">ocellfrancoli.com</t>
  </si>
  <si>
    <t xml:space="preserve">HOTEL BALNEARI DE VALLFOGONA DE RIUCORB</t>
  </si>
  <si>
    <t xml:space="preserve">HT-000021</t>
  </si>
  <si>
    <t xml:space="preserve">CARRETERA DEL BALNEARI s/n</t>
  </si>
  <si>
    <t xml:space="preserve">977880025</t>
  </si>
  <si>
    <t xml:space="preserve">info@hotelbalneari.com</t>
  </si>
  <si>
    <t xml:space="preserve">hotelbalneari.com</t>
  </si>
  <si>
    <t xml:space="preserve">AVENIDA SAGUNTO, 34 BAJO; BB2311A</t>
  </si>
  <si>
    <t xml:space="preserve">978227318</t>
  </si>
  <si>
    <t xml:space="preserve">hotelciverasl.com</t>
  </si>
  <si>
    <t xml:space="preserve">SUITE CAMARENA</t>
  </si>
  <si>
    <t xml:space="preserve">URBANIZACIÓN PINILLA, 40 ASCEN</t>
  </si>
  <si>
    <t xml:space="preserve">978609318</t>
  </si>
  <si>
    <t xml:space="preserve">suitecam@gmail.com</t>
  </si>
  <si>
    <t xml:space="preserve">hotelcamarena.com</t>
  </si>
  <si>
    <t xml:space="preserve">HOTEL VIÑAS 17</t>
  </si>
  <si>
    <t xml:space="preserve">C/ SANTA AMALIA, 17 BAJO</t>
  </si>
  <si>
    <t xml:space="preserve">978618788</t>
  </si>
  <si>
    <t xml:space="preserve">info@hotelv17.es</t>
  </si>
  <si>
    <t xml:space="preserve">hotelvias17sl.com</t>
  </si>
  <si>
    <t xml:space="preserve">LA TORRE DEL VISCO</t>
  </si>
  <si>
    <t xml:space="preserve">PARTIDA TORRE DEL VISCO, s/n</t>
  </si>
  <si>
    <t xml:space="preserve">44587</t>
  </si>
  <si>
    <t xml:space="preserve">FUENTESPALDA</t>
  </si>
  <si>
    <t xml:space="preserve">978769015</t>
  </si>
  <si>
    <t xml:space="preserve">torredelvisco@torredelvisco.com</t>
  </si>
  <si>
    <t xml:space="preserve">torredelvisco.com</t>
  </si>
  <si>
    <t xml:space="preserve">LOS CENTENARES</t>
  </si>
  <si>
    <t xml:space="preserve">PARAJE CENTENARES, s/n</t>
  </si>
  <si>
    <t xml:space="preserve">46141</t>
  </si>
  <si>
    <t xml:space="preserve">CASTIELFABIB</t>
  </si>
  <si>
    <t xml:space="preserve">978783504</t>
  </si>
  <si>
    <t xml:space="preserve">loscentenares@gmail.com</t>
  </si>
  <si>
    <t xml:space="preserve">loscentenares.com</t>
  </si>
  <si>
    <t xml:space="preserve">MORA HOTEL</t>
  </si>
  <si>
    <t xml:space="preserve">URBANIZACIÓN ESPINOSO, s/n BAJO; ASCENSOR</t>
  </si>
  <si>
    <t xml:space="preserve">978800177</t>
  </si>
  <si>
    <t xml:space="preserve">SELVA NEVADA</t>
  </si>
  <si>
    <t xml:space="preserve">CARRETERA ALCALÁ DE LA SELVA, s/n BAJO</t>
  </si>
  <si>
    <t xml:space="preserve">978801212</t>
  </si>
  <si>
    <t xml:space="preserve">info@selvanevada.es</t>
  </si>
  <si>
    <t xml:space="preserve">sierradegudar.com</t>
  </si>
  <si>
    <t xml:space="preserve">RUBIELOS HOTEL DE MONTAÑA</t>
  </si>
  <si>
    <t xml:space="preserve">AVENIDA LOS MÁRTIRES, s/n BAJO</t>
  </si>
  <si>
    <t xml:space="preserve">44415</t>
  </si>
  <si>
    <t xml:space="preserve">RUBIELOS DE MORA</t>
  </si>
  <si>
    <t xml:space="preserve">978804080</t>
  </si>
  <si>
    <t xml:space="preserve">reservas@hotelrubielos.com</t>
  </si>
  <si>
    <t xml:space="preserve">hotelrubielos.com</t>
  </si>
  <si>
    <t xml:space="preserve">HOTEL GUADALOPE</t>
  </si>
  <si>
    <t xml:space="preserve">978830750</t>
  </si>
  <si>
    <t xml:space="preserve">recepcion@hotelguadalope.es</t>
  </si>
  <si>
    <t xml:space="preserve">hotelguadalope.es</t>
  </si>
  <si>
    <t xml:space="preserve">PLAZA SANTO DOMINGO, 6</t>
  </si>
  <si>
    <t xml:space="preserve">978834340</t>
  </si>
  <si>
    <t xml:space="preserve">info@hostalalcaniz.com</t>
  </si>
  <si>
    <t xml:space="preserve">hostalalcaniz.com</t>
  </si>
  <si>
    <t xml:space="preserve">CASTILLO ALTA, 41</t>
  </si>
  <si>
    <t xml:space="preserve">44550</t>
  </si>
  <si>
    <t xml:space="preserve">ALCORISA</t>
  </si>
  <si>
    <t xml:space="preserve">978841169</t>
  </si>
  <si>
    <t xml:space="preserve">hostalcastillo@hotmail.es</t>
  </si>
  <si>
    <t xml:space="preserve">hostalcastillo.es</t>
  </si>
  <si>
    <t xml:space="preserve">CTR PIEDRA ABIERTA</t>
  </si>
  <si>
    <t xml:space="preserve">BARCENILLA DE PISUERGA, s/n 0 PALENCIA</t>
  </si>
  <si>
    <t xml:space="preserve">34839</t>
  </si>
  <si>
    <t xml:space="preserve">979605871</t>
  </si>
  <si>
    <t xml:space="preserve">piedraabierta@hotmail.com</t>
  </si>
  <si>
    <t xml:space="preserve">piedraabierta.com</t>
  </si>
  <si>
    <t xml:space="preserve">HOTEL EL TREMAZAL</t>
  </si>
  <si>
    <t xml:space="preserve">AVENIDA ASTURIAS, 113</t>
  </si>
  <si>
    <t xml:space="preserve">979850769</t>
  </si>
  <si>
    <t xml:space="preserve">reservas@hoteltremazal.com</t>
  </si>
  <si>
    <t xml:space="preserve">hoteltremazal.com</t>
  </si>
  <si>
    <t xml:space="preserve">TR3FACIO</t>
  </si>
  <si>
    <t xml:space="preserve">C/ ALFONSO DE CASTRO, 7 BAJO</t>
  </si>
  <si>
    <t xml:space="preserve">49014</t>
  </si>
  <si>
    <t xml:space="preserve">980509104</t>
  </si>
  <si>
    <t xml:space="preserve">hotel@hoteltrefacio.com</t>
  </si>
  <si>
    <t xml:space="preserve">hoteltrefacio.com</t>
  </si>
  <si>
    <t xml:space="preserve">AC HOTEL ZAMORA</t>
  </si>
  <si>
    <t xml:space="preserve">AVENIDA PRÍNCIPE DE ASTURIAS, 43 BAJO</t>
  </si>
  <si>
    <t xml:space="preserve">49029</t>
  </si>
  <si>
    <t xml:space="preserve">980557940</t>
  </si>
  <si>
    <t xml:space="preserve">aczamora@ac-hotels.com</t>
  </si>
  <si>
    <t xml:space="preserve">achotelzamora.com</t>
  </si>
  <si>
    <t xml:space="preserve">CASA LUZDIVINA</t>
  </si>
  <si>
    <t xml:space="preserve">ADIL, 4 BAJO</t>
  </si>
  <si>
    <t xml:space="preserve">49574</t>
  </si>
  <si>
    <t xml:space="preserve">LUBIÁN</t>
  </si>
  <si>
    <t xml:space="preserve">980561100</t>
  </si>
  <si>
    <t xml:space="preserve">crguezhedroso@gmail.com</t>
  </si>
  <si>
    <t xml:space="preserve">casaluzdivina.com</t>
  </si>
  <si>
    <t xml:space="preserve">C/ ÁNIMAS, 20</t>
  </si>
  <si>
    <t xml:space="preserve">980620012</t>
  </si>
  <si>
    <t xml:space="preserve">hotelvictoria.com</t>
  </si>
  <si>
    <t xml:space="preserve">HOTEL Y RESTAURANTE TIERRA DE LOBOS</t>
  </si>
  <si>
    <t xml:space="preserve">C/ VICENTE SALGADO, 24</t>
  </si>
  <si>
    <t xml:space="preserve">980620049</t>
  </si>
  <si>
    <t xml:space="preserve">tierradelobos@live.com</t>
  </si>
  <si>
    <t xml:space="preserve">tierradelobos.es/</t>
  </si>
  <si>
    <t xml:space="preserve">EL MINISTRO</t>
  </si>
  <si>
    <t xml:space="preserve">CARRETERA LAGO, s/n BAJO</t>
  </si>
  <si>
    <t xml:space="preserve">980620260</t>
  </si>
  <si>
    <t xml:space="preserve">info@elministro.com</t>
  </si>
  <si>
    <t xml:space="preserve">hotelministro.com</t>
  </si>
  <si>
    <t xml:space="preserve">HOTEL MELEIROS</t>
  </si>
  <si>
    <t xml:space="preserve">CARRETERA N-525, KILOMETRO 84, 300 BAJO; HOTEL MELEIROS</t>
  </si>
  <si>
    <t xml:space="preserve">980620910</t>
  </si>
  <si>
    <t xml:space="preserve">reservas@hotelmeleiros.com</t>
  </si>
  <si>
    <t xml:space="preserve">hotelmeleiros.com</t>
  </si>
  <si>
    <t xml:space="preserve">HOTEL RESIDENCIA PASTORIZA</t>
  </si>
  <si>
    <t xml:space="preserve">CARRETERA A CORUÑA-CARBALLO, KILOMETRO 4, 000</t>
  </si>
  <si>
    <t xml:space="preserve">15008</t>
  </si>
  <si>
    <t xml:space="preserve">981130143</t>
  </si>
  <si>
    <t xml:space="preserve">info@hotelresidenciapastoriza.com</t>
  </si>
  <si>
    <t xml:space="preserve">hotelpastoriza.es</t>
  </si>
  <si>
    <t xml:space="preserve">HOTEL CORUÑAMAR</t>
  </si>
  <si>
    <t xml:space="preserve">PASEO DE RONDA, 50</t>
  </si>
  <si>
    <t xml:space="preserve">981261327</t>
  </si>
  <si>
    <t xml:space="preserve">info@hotelcorunamar.es</t>
  </si>
  <si>
    <t xml:space="preserve">hotelcorunamar.es</t>
  </si>
  <si>
    <t xml:space="preserve">CARRÍS HOTELES ALMIRANTE</t>
  </si>
  <si>
    <t xml:space="preserve">RUA MARÍA, 2</t>
  </si>
  <si>
    <t xml:space="preserve">981333073</t>
  </si>
  <si>
    <t xml:space="preserve">almirante@carrishoteles.com</t>
  </si>
  <si>
    <t xml:space="preserve">carrishoteles.com</t>
  </si>
  <si>
    <t xml:space="preserve">C/ DE LA PENELA</t>
  </si>
  <si>
    <t xml:space="preserve">15330</t>
  </si>
  <si>
    <t xml:space="preserve">981400150</t>
  </si>
  <si>
    <t xml:space="preserve">laperlaortigueira@gmail.com</t>
  </si>
  <si>
    <t xml:space="preserve">HOTEL APARTAMENTOS SARGA</t>
  </si>
  <si>
    <t xml:space="preserve">AVENIDA O AREAL, s/n BAJO</t>
  </si>
  <si>
    <t xml:space="preserve">981430678</t>
  </si>
  <si>
    <t xml:space="preserve">sentirgalicia.com</t>
  </si>
  <si>
    <t xml:space="preserve">HOTEL HERBEIRA</t>
  </si>
  <si>
    <t xml:space="preserve">C/ CORDOBELAS, 00, s/n</t>
  </si>
  <si>
    <t xml:space="preserve">15555</t>
  </si>
  <si>
    <t xml:space="preserve">981492167</t>
  </si>
  <si>
    <t xml:space="preserve">info@hotelherbeira.com</t>
  </si>
  <si>
    <t xml:space="preserve">hotelherbeira.com</t>
  </si>
  <si>
    <t xml:space="preserve">PAZO DE GALEGOS</t>
  </si>
  <si>
    <t xml:space="preserve">GALEGOS, 6</t>
  </si>
  <si>
    <t xml:space="preserve">15880</t>
  </si>
  <si>
    <t xml:space="preserve">981512217</t>
  </si>
  <si>
    <t xml:space="preserve">hotel@pazodegalegos.com</t>
  </si>
  <si>
    <t xml:space="preserve">pazodegalegos.com</t>
  </si>
  <si>
    <t xml:space="preserve">A QUINTA DA AUGA</t>
  </si>
  <si>
    <t xml:space="preserve">PASEO AMAIA, 23 BAJO</t>
  </si>
  <si>
    <t xml:space="preserve">981534636</t>
  </si>
  <si>
    <t xml:space="preserve">administracion@aquintadaauga.com</t>
  </si>
  <si>
    <t xml:space="preserve">aquintadaauga.com</t>
  </si>
  <si>
    <t xml:space="preserve">HERRADURA</t>
  </si>
  <si>
    <t xml:space="preserve">AVENIDA XOAN CARLOS I, 1</t>
  </si>
  <si>
    <t xml:space="preserve">981552340</t>
  </si>
  <si>
    <t xml:space="preserve">info@hotelherradura.es</t>
  </si>
  <si>
    <t xml:space="preserve">hotelherradura.es</t>
  </si>
  <si>
    <t xml:space="preserve">CARRÍS CASA DE LA TROYA</t>
  </si>
  <si>
    <t xml:space="preserve">RUA ACIBECHERÍA, 14</t>
  </si>
  <si>
    <t xml:space="preserve">981555879</t>
  </si>
  <si>
    <t xml:space="preserve">gdpr@grupocarris.com</t>
  </si>
  <si>
    <t xml:space="preserve">GELMIREZ</t>
  </si>
  <si>
    <t xml:space="preserve">RUA O HÓRREO, 92</t>
  </si>
  <si>
    <t xml:space="preserve">981561100</t>
  </si>
  <si>
    <t xml:space="preserve">reservas@hotelgelmirez.com</t>
  </si>
  <si>
    <t xml:space="preserve">hotelgelmirez.com</t>
  </si>
  <si>
    <t xml:space="preserve">AKELARRE</t>
  </si>
  <si>
    <t xml:space="preserve">AVENIDA SAN MARCOS, 37 BAJO</t>
  </si>
  <si>
    <t xml:space="preserve">15890</t>
  </si>
  <si>
    <t xml:space="preserve">981574069</t>
  </si>
  <si>
    <t xml:space="preserve">info@akelarrehotel.com</t>
  </si>
  <si>
    <t xml:space="preserve">akelarrehotel.com</t>
  </si>
  <si>
    <t xml:space="preserve">LA SALLE</t>
  </si>
  <si>
    <t xml:space="preserve">C/ TRASERA SANTA CLARA, 2 BAJO</t>
  </si>
  <si>
    <t xml:space="preserve">981585667</t>
  </si>
  <si>
    <t xml:space="preserve">info@lalle.com</t>
  </si>
  <si>
    <t xml:space="preserve">hostallasalle.com</t>
  </si>
  <si>
    <t xml:space="preserve">AVENIDA ALCALDE MANUEL PLATAS VARELA, 64</t>
  </si>
  <si>
    <t xml:space="preserve">15141</t>
  </si>
  <si>
    <t xml:space="preserve">981640900</t>
  </si>
  <si>
    <t xml:space="preserve">info@hotelcamelias.com</t>
  </si>
  <si>
    <t xml:space="preserve">lascameliassl.com</t>
  </si>
  <si>
    <t xml:space="preserve">HOTEL NOGALLAS</t>
  </si>
  <si>
    <t xml:space="preserve">RUA ALFONSO SENRA, 110 BAJO</t>
  </si>
  <si>
    <t xml:space="preserve">15680</t>
  </si>
  <si>
    <t xml:space="preserve">ORDES</t>
  </si>
  <si>
    <t xml:space="preserve">981680155</t>
  </si>
  <si>
    <t xml:space="preserve">hotelnogallas@gmail.com</t>
  </si>
  <si>
    <t xml:space="preserve">hotelnogallas.com</t>
  </si>
  <si>
    <t xml:space="preserve">HOTEL RESTAURANTE SANTA CRUZ</t>
  </si>
  <si>
    <t xml:space="preserve">BARRIO SANTA CRUZ DE MONTAOS, 36 - BAJO</t>
  </si>
  <si>
    <t xml:space="preserve">15669</t>
  </si>
  <si>
    <t xml:space="preserve">981681452</t>
  </si>
  <si>
    <t xml:space="preserve">info@hotelrestaurantentacruz.com</t>
  </si>
  <si>
    <t xml:space="preserve">santacruzhotel.es</t>
  </si>
  <si>
    <t xml:space="preserve">PRAIA DE QUENXE</t>
  </si>
  <si>
    <t xml:space="preserve">PRAIA QUENXE, 43 BAJO</t>
  </si>
  <si>
    <t xml:space="preserve">981706457</t>
  </si>
  <si>
    <t xml:space="preserve">playaquenxe@gmail.com</t>
  </si>
  <si>
    <t xml:space="preserve">praiadequenxe.com</t>
  </si>
  <si>
    <t xml:space="preserve">AVENIDA FERNANDO BLANCO, 26 BAJO</t>
  </si>
  <si>
    <t xml:space="preserve">15270</t>
  </si>
  <si>
    <t xml:space="preserve">981747381</t>
  </si>
  <si>
    <t xml:space="preserve">info@hotellamarina.com</t>
  </si>
  <si>
    <t xml:space="preserve">hotellamarina.com</t>
  </si>
  <si>
    <t xml:space="preserve">CARBALLEIRA</t>
  </si>
  <si>
    <t xml:space="preserve">AVENIDA SANTIAGO, 1 BAJO</t>
  </si>
  <si>
    <t xml:space="preserve">15310</t>
  </si>
  <si>
    <t xml:space="preserve">CURTIS</t>
  </si>
  <si>
    <t xml:space="preserve">981789111</t>
  </si>
  <si>
    <t xml:space="preserve">info@hrcarballeira.es</t>
  </si>
  <si>
    <t xml:space="preserve">carballeirasl.com</t>
  </si>
  <si>
    <t xml:space="preserve">HOTEL OS OLIVOS</t>
  </si>
  <si>
    <t xml:space="preserve">VILAR, 4</t>
  </si>
  <si>
    <t xml:space="preserve">15640</t>
  </si>
  <si>
    <t xml:space="preserve">BERGONDO</t>
  </si>
  <si>
    <t xml:space="preserve">981795092</t>
  </si>
  <si>
    <t xml:space="preserve">info@hotelosolivos.com</t>
  </si>
  <si>
    <t xml:space="preserve">hotelosolivos.com</t>
  </si>
  <si>
    <t xml:space="preserve">MUIÑOS, s/n BAJO</t>
  </si>
  <si>
    <t xml:space="preserve">981811113</t>
  </si>
  <si>
    <t xml:space="preserve">HOTEL CONGRESO</t>
  </si>
  <si>
    <t xml:space="preserve">CARRETERA RÚA DAS MAMOAS DE MONTOUTO (TEO), 4</t>
  </si>
  <si>
    <t xml:space="preserve">15883</t>
  </si>
  <si>
    <t xml:space="preserve">981819080</t>
  </si>
  <si>
    <t xml:space="preserve">direccion@hotelcongreso.com</t>
  </si>
  <si>
    <t xml:space="preserve">hotelcongreso.com</t>
  </si>
  <si>
    <t xml:space="preserve">HOTEL ELISARDO</t>
  </si>
  <si>
    <t xml:space="preserve">COSTA DO FERRADOR, s/n</t>
  </si>
  <si>
    <t xml:space="preserve">15200</t>
  </si>
  <si>
    <t xml:space="preserve">981820130</t>
  </si>
  <si>
    <t xml:space="preserve">hotelelisardo@hotmail.com</t>
  </si>
  <si>
    <t xml:space="preserve">hotelelisardo.com</t>
  </si>
  <si>
    <t xml:space="preserve">HOTEL CASTRO</t>
  </si>
  <si>
    <t xml:space="preserve">A SIONLLA DE ARRIBA, 8 BAJO</t>
  </si>
  <si>
    <t xml:space="preserve">981888122</t>
  </si>
  <si>
    <t xml:space="preserve">hotelcastrosl.com</t>
  </si>
  <si>
    <t xml:space="preserve">PIORNEDO</t>
  </si>
  <si>
    <t xml:space="preserve">RUA MIGUEL DE CERVANTES, 1</t>
  </si>
  <si>
    <t xml:space="preserve">982161587</t>
  </si>
  <si>
    <t xml:space="preserve">info@hotelpiornedo.com</t>
  </si>
  <si>
    <t xml:space="preserve">hotelpiornedo.com</t>
  </si>
  <si>
    <t xml:space="preserve">LOS OLMOS</t>
  </si>
  <si>
    <t xml:space="preserve">CAMIÑO LIÑARES, 15 BAJO; HOSTAL GARABOLOS</t>
  </si>
  <si>
    <t xml:space="preserve">982200032</t>
  </si>
  <si>
    <t xml:space="preserve">reservas@hotellosolmos.com</t>
  </si>
  <si>
    <t xml:space="preserve">hotellosolmos.com</t>
  </si>
  <si>
    <t xml:space="preserve">RIO ULLA HOTEL</t>
  </si>
  <si>
    <t xml:space="preserve">AVENIDA LUGO, 142 BAJO</t>
  </si>
  <si>
    <t xml:space="preserve">27560</t>
  </si>
  <si>
    <t xml:space="preserve">MONTERROSO</t>
  </si>
  <si>
    <t xml:space="preserve">982371750</t>
  </si>
  <si>
    <t xml:space="preserve">info@rioullahotel.com</t>
  </si>
  <si>
    <t xml:space="preserve">hrumonterroso.com</t>
  </si>
  <si>
    <t xml:space="preserve">PASEO MALECÓN, s/n BAJO</t>
  </si>
  <si>
    <t xml:space="preserve">982411167</t>
  </si>
  <si>
    <t xml:space="preserve">hpuenteromanomonforte@gmail.com</t>
  </si>
  <si>
    <t xml:space="preserve">hpuenteromano.com</t>
  </si>
  <si>
    <t xml:space="preserve">VILLA DE SARRIA</t>
  </si>
  <si>
    <t xml:space="preserve">C/ BENIGNO QUIROGA, 49 BAJO</t>
  </si>
  <si>
    <t xml:space="preserve">982533874</t>
  </si>
  <si>
    <t xml:space="preserve">villadesarria.com</t>
  </si>
  <si>
    <t xml:space="preserve">HOTEL EL MILLON</t>
  </si>
  <si>
    <t xml:space="preserve">RUA SAN PEDRO IGLESIA, s/n s/n</t>
  </si>
  <si>
    <t xml:space="preserve">27866</t>
  </si>
  <si>
    <t xml:space="preserve">982551165</t>
  </si>
  <si>
    <t xml:space="preserve">reservas@hotelelmillon.es</t>
  </si>
  <si>
    <t xml:space="preserve">hotelelmillon.com</t>
  </si>
  <si>
    <t xml:space="preserve">HOTEL GASTRONÓMICO BOA VISTA</t>
  </si>
  <si>
    <t xml:space="preserve">CARRETERA GENERAL, 32, CELEIRO</t>
  </si>
  <si>
    <t xml:space="preserve">982562290</t>
  </si>
  <si>
    <t xml:space="preserve">info@boavistahotel.com</t>
  </si>
  <si>
    <t xml:space="preserve">boavistahotel.com</t>
  </si>
  <si>
    <t xml:space="preserve">HOTEL O CASTELO</t>
  </si>
  <si>
    <t xml:space="preserve">AVENIDA LIEIRO, 3</t>
  </si>
  <si>
    <t xml:space="preserve">27890</t>
  </si>
  <si>
    <t xml:space="preserve">CERVO</t>
  </si>
  <si>
    <t xml:space="preserve">982594402</t>
  </si>
  <si>
    <t xml:space="preserve">attcliente@hotelocastelo.com</t>
  </si>
  <si>
    <t xml:space="preserve">hotelocastelo.com</t>
  </si>
  <si>
    <t xml:space="preserve">VINCCI FRONTAURA</t>
  </si>
  <si>
    <t xml:space="preserve">PASEO ZORRILLA, 332-334</t>
  </si>
  <si>
    <t xml:space="preserve">983247540</t>
  </si>
  <si>
    <t xml:space="preserve">frontaura@vinccihoteles.com</t>
  </si>
  <si>
    <t xml:space="preserve">HOTEL RESTAURANTE SIMANCAS</t>
  </si>
  <si>
    <t xml:space="preserve">CARRETERA BURGOS-PORTUGAL, 136 PANORAMA</t>
  </si>
  <si>
    <t xml:space="preserve">983590363</t>
  </si>
  <si>
    <t xml:space="preserve">info@hotelsimancas.com</t>
  </si>
  <si>
    <t xml:space="preserve">hotelsimancas.net</t>
  </si>
  <si>
    <t xml:space="preserve">POZO DE LA NIEVE</t>
  </si>
  <si>
    <t xml:space="preserve">C/ VISTA ALEGRE, 1</t>
  </si>
  <si>
    <t xml:space="preserve">983771498</t>
  </si>
  <si>
    <t xml:space="preserve">hotelpozodelanieve@hotmail.com</t>
  </si>
  <si>
    <t xml:space="preserve">pozodelanieve.com</t>
  </si>
  <si>
    <t xml:space="preserve">CARRETERA MADRID-LA CORUÑA, KILOMETRO 196, 000 BAJO</t>
  </si>
  <si>
    <t xml:space="preserve">47133</t>
  </si>
  <si>
    <t xml:space="preserve">VEGA DE VALDETRONCO</t>
  </si>
  <si>
    <t xml:space="preserve">983788127</t>
  </si>
  <si>
    <t xml:space="preserve">reservas@latorre-hotel.com</t>
  </si>
  <si>
    <t xml:space="preserve">latorre-hotel.com</t>
  </si>
  <si>
    <t xml:space="preserve">LA COLINA</t>
  </si>
  <si>
    <t xml:space="preserve">CARRETERA BURGOS-PORTUGAL, KILOMETRO 140 BAJO; VENTAS DE GERIA</t>
  </si>
  <si>
    <t xml:space="preserve">47131</t>
  </si>
  <si>
    <t xml:space="preserve">GERIA</t>
  </si>
  <si>
    <t xml:space="preserve">983791243</t>
  </si>
  <si>
    <t xml:space="preserve">info@lacolina.com</t>
  </si>
  <si>
    <t xml:space="preserve">lacolinahotel.com</t>
  </si>
  <si>
    <t xml:space="preserve">VILLA DE FERIAS</t>
  </si>
  <si>
    <t xml:space="preserve">AVENIDA V CENTENARIO DE ISABEL LA CATÓLICA, 4</t>
  </si>
  <si>
    <t xml:space="preserve">983801656</t>
  </si>
  <si>
    <t xml:space="preserve">info@villadeferias.com</t>
  </si>
  <si>
    <t xml:space="preserve">villadeferias.com</t>
  </si>
  <si>
    <t xml:space="preserve">AF PESQUERA</t>
  </si>
  <si>
    <t xml:space="preserve">983881212</t>
  </si>
  <si>
    <t xml:space="preserve">info@hotelpesquera.com</t>
  </si>
  <si>
    <t xml:space="preserve">hotelpesquera.com</t>
  </si>
  <si>
    <t xml:space="preserve">EL CANTIL</t>
  </si>
  <si>
    <t xml:space="preserve">C/ CUETO ALTO, 13</t>
  </si>
  <si>
    <t xml:space="preserve">984069230</t>
  </si>
  <si>
    <t xml:space="preserve">info@llaneselcantil.es</t>
  </si>
  <si>
    <t xml:space="preserve">llaneselcantil.es</t>
  </si>
  <si>
    <t xml:space="preserve">ANTIGUO CASINO HOTEL</t>
  </si>
  <si>
    <t xml:space="preserve">PLAZA CONDE GUADALHORCE, 1</t>
  </si>
  <si>
    <t xml:space="preserve">984838281</t>
  </si>
  <si>
    <t xml:space="preserve">info@antiguocasino.com</t>
  </si>
  <si>
    <t xml:space="preserve">antiguocasino.com</t>
  </si>
  <si>
    <t xml:space="preserve">LAS CASAS DE ISU</t>
  </si>
  <si>
    <t xml:space="preserve">LUGAR CUELI, 16</t>
  </si>
  <si>
    <t xml:space="preserve">985 052 546</t>
  </si>
  <si>
    <t xml:space="preserve">info@lascasasdeisu.com</t>
  </si>
  <si>
    <t xml:space="preserve">lascasasdeisu.com</t>
  </si>
  <si>
    <t xml:space="preserve">HOTEL RURAL CASA ROJA</t>
  </si>
  <si>
    <t xml:space="preserve">CARRETERA PLAYA, s/n</t>
  </si>
  <si>
    <t xml:space="preserve">985 645 768</t>
  </si>
  <si>
    <t xml:space="preserve">casarojarural@hotmail.com</t>
  </si>
  <si>
    <t xml:space="preserve">hotelcasaroja.com</t>
  </si>
  <si>
    <t xml:space="preserve">POSADA DE ROCES</t>
  </si>
  <si>
    <t xml:space="preserve">C/ ANTONIO GAUDÍ Y CORNET (POLIGONO INSDUSTRIAL ROCES), 154</t>
  </si>
  <si>
    <t xml:space="preserve">33211</t>
  </si>
  <si>
    <t xml:space="preserve">985086822</t>
  </si>
  <si>
    <t xml:space="preserve">laposadaderoces@gmail.com</t>
  </si>
  <si>
    <t xml:space="preserve">posadaderoces.com</t>
  </si>
  <si>
    <t xml:space="preserve">HOTEL CARREÑO</t>
  </si>
  <si>
    <t xml:space="preserve">MONTE GAMONAL, 4 A</t>
  </si>
  <si>
    <t xml:space="preserve">985118622</t>
  </si>
  <si>
    <t xml:space="preserve">info@hotelcarreno.com</t>
  </si>
  <si>
    <t xml:space="preserve">hotelcarreosa.com</t>
  </si>
  <si>
    <t xml:space="preserve">BEGOÑA PARK</t>
  </si>
  <si>
    <t xml:space="preserve">CARRETERA PROVIDENCIA-INFANZÓN, 566</t>
  </si>
  <si>
    <t xml:space="preserve">985133909</t>
  </si>
  <si>
    <t xml:space="preserve">begonapark@hotelesbegona.com</t>
  </si>
  <si>
    <t xml:space="preserve">hotelesbegona.com</t>
  </si>
  <si>
    <t xml:space="preserve">HOTEL BEGOÑA</t>
  </si>
  <si>
    <t xml:space="preserve">AVENIDA COSTA, 44 BAJO</t>
  </si>
  <si>
    <t xml:space="preserve">985147211</t>
  </si>
  <si>
    <t xml:space="preserve">cbegona@hotelesbegona.com</t>
  </si>
  <si>
    <t xml:space="preserve">C/ LINARES RIVAS, 4</t>
  </si>
  <si>
    <t xml:space="preserve">985171313</t>
  </si>
  <si>
    <t xml:space="preserve">hoteldonmanuel@telecable.es</t>
  </si>
  <si>
    <t xml:space="preserve">hoteldonmanuel.es</t>
  </si>
  <si>
    <t xml:space="preserve">TRYP REY PELAYO</t>
  </si>
  <si>
    <t xml:space="preserve">AVENIDA TORCUATO FERNÁNDEZ MIRANDA, 26 BAJO; EDIFICIO HOTEL</t>
  </si>
  <si>
    <t xml:space="preserve">985199800</t>
  </si>
  <si>
    <t xml:space="preserve">tryp.rey.pelayo@solmelia.com</t>
  </si>
  <si>
    <t xml:space="preserve">trypreypelayo.com</t>
  </si>
  <si>
    <t xml:space="preserve">HOTEL EL OVETENSE</t>
  </si>
  <si>
    <t xml:space="preserve">PLAZA ALFONSO II "EL CASTO", s/n s/n</t>
  </si>
  <si>
    <t xml:space="preserve">985220840</t>
  </si>
  <si>
    <t xml:space="preserve">info@hotelovetense.com</t>
  </si>
  <si>
    <t xml:space="preserve">hotelovetense.com</t>
  </si>
  <si>
    <t xml:space="preserve">CARBAYON I</t>
  </si>
  <si>
    <t xml:space="preserve">AVENIDA MAR, 62 BAJO</t>
  </si>
  <si>
    <t xml:space="preserve">985282114</t>
  </si>
  <si>
    <t xml:space="preserve">info@hotelcarbayon.com</t>
  </si>
  <si>
    <t xml:space="preserve">hotelcarbayon.com</t>
  </si>
  <si>
    <t xml:space="preserve">HOTEL LA COLINA</t>
  </si>
  <si>
    <t xml:space="preserve">CAMINO DE LA COLINA DEL CUERVO, s/n BAJO; HOTEL</t>
  </si>
  <si>
    <t xml:space="preserve">985333889</t>
  </si>
  <si>
    <t xml:space="preserve">info@hotellacolina.es</t>
  </si>
  <si>
    <t xml:space="preserve">hotellacolina.com</t>
  </si>
  <si>
    <t xml:space="preserve">BEGOÑA PLAYA</t>
  </si>
  <si>
    <t xml:space="preserve">C/ EZCURDIA, 88</t>
  </si>
  <si>
    <t xml:space="preserve">HOTEL PASAJE</t>
  </si>
  <si>
    <t xml:space="preserve">C/ MARQUÉS DE SAN ESTEBAN, 3 BAJO</t>
  </si>
  <si>
    <t xml:space="preserve">985342400</t>
  </si>
  <si>
    <t xml:space="preserve">hotelpasajesa.com</t>
  </si>
  <si>
    <t xml:space="preserve">PLAYA PONIENTE</t>
  </si>
  <si>
    <t xml:space="preserve">C/ NUMA GUILHOU, 20</t>
  </si>
  <si>
    <t xml:space="preserve">985346063</t>
  </si>
  <si>
    <t xml:space="preserve">hotel@hotelplayaponiente.es</t>
  </si>
  <si>
    <t xml:space="preserve">playaponiente.com</t>
  </si>
  <si>
    <t xml:space="preserve">MIRAOLAS</t>
  </si>
  <si>
    <t xml:space="preserve">C/ SAN ANTÓN (EL FARO), 18</t>
  </si>
  <si>
    <t xml:space="preserve">985400828</t>
  </si>
  <si>
    <t xml:space="preserve">info@hotelmiraolas.com</t>
  </si>
  <si>
    <t xml:space="preserve">hotelmiraolas.com</t>
  </si>
  <si>
    <t xml:space="preserve">HOTEL CANTÁRICO</t>
  </si>
  <si>
    <t xml:space="preserve">C/ GUTIÉRREZ DE LA GÁNDARA, 10 BAJO</t>
  </si>
  <si>
    <t xml:space="preserve">985403069</t>
  </si>
  <si>
    <t xml:space="preserve">985402304@telefonica.net</t>
  </si>
  <si>
    <t xml:space="preserve">hotelcantrico.com</t>
  </si>
  <si>
    <t xml:space="preserve">HOTEL HONTORIA</t>
  </si>
  <si>
    <t xml:space="preserve">LUGAR HONTORIA, s/n</t>
  </si>
  <si>
    <t xml:space="preserve">985407991</t>
  </si>
  <si>
    <t xml:space="preserve">hotelhontoria.com</t>
  </si>
  <si>
    <t xml:space="preserve">HOTEL LA CASONA DE NUEVA</t>
  </si>
  <si>
    <t xml:space="preserve">BARRIO GRANDA, s/n BAJO</t>
  </si>
  <si>
    <t xml:space="preserve">985410707</t>
  </si>
  <si>
    <t xml:space="preserve">lacasonanueva@gmail.com</t>
  </si>
  <si>
    <t xml:space="preserve">casonadenueva.com</t>
  </si>
  <si>
    <t xml:space="preserve">LA JOYA DE SIEJO</t>
  </si>
  <si>
    <t xml:space="preserve">LUGAR SIEJO, s/n BAJO</t>
  </si>
  <si>
    <t xml:space="preserve">33579</t>
  </si>
  <si>
    <t xml:space="preserve">985414127</t>
  </si>
  <si>
    <t xml:space="preserve">lajoyadesiejo@hotmail.com</t>
  </si>
  <si>
    <t xml:space="preserve">lajoyadesiejo.com</t>
  </si>
  <si>
    <t xml:space="preserve">CASONA D´ALEVIA</t>
  </si>
  <si>
    <t xml:space="preserve">ALEVIA, s/n BAJO</t>
  </si>
  <si>
    <t xml:space="preserve">985414176</t>
  </si>
  <si>
    <t xml:space="preserve">alevia@casonadalevia.com</t>
  </si>
  <si>
    <t xml:space="preserve">casonadalevia.com</t>
  </si>
  <si>
    <t xml:space="preserve">CENERA HOTEL</t>
  </si>
  <si>
    <t xml:space="preserve">LUGAR CENERA, s/n BAJO</t>
  </si>
  <si>
    <t xml:space="preserve">33615</t>
  </si>
  <si>
    <t xml:space="preserve">MIERES</t>
  </si>
  <si>
    <t xml:space="preserve">985426350</t>
  </si>
  <si>
    <t xml:space="preserve">hotel@valledecenera.com</t>
  </si>
  <si>
    <t xml:space="preserve">valledecenera.com</t>
  </si>
  <si>
    <t xml:space="preserve">CASONA NAVIEGA</t>
  </si>
  <si>
    <t xml:space="preserve">AVENIDA EMIGRANTES, 37 BAJO</t>
  </si>
  <si>
    <t xml:space="preserve">985474881</t>
  </si>
  <si>
    <t xml:space="preserve">info@casonanaviega.com</t>
  </si>
  <si>
    <t xml:space="preserve">casonanaviega.com</t>
  </si>
  <si>
    <t xml:space="preserve">EL BALCÓN</t>
  </si>
  <si>
    <t xml:space="preserve">AVENIDA LUGO, 81</t>
  </si>
  <si>
    <t xml:space="preserve">985564900</t>
  </si>
  <si>
    <t xml:space="preserve">hotel@hotelelbalcon.com</t>
  </si>
  <si>
    <t xml:space="preserve">hotelelbalcon.com</t>
  </si>
  <si>
    <t xml:space="preserve">HOTEL SAN FELIX</t>
  </si>
  <si>
    <t xml:space="preserve">AVENIDA TELARES, 48 BAJO</t>
  </si>
  <si>
    <t xml:space="preserve">985565146</t>
  </si>
  <si>
    <t xml:space="preserve">hotel.sanfelix@gmail.com</t>
  </si>
  <si>
    <t xml:space="preserve">hotelsanfelix.com</t>
  </si>
  <si>
    <t xml:space="preserve">MARIÑO</t>
  </si>
  <si>
    <t xml:space="preserve">CONCHA DE ARTEDO, s/n</t>
  </si>
  <si>
    <t xml:space="preserve">985590186</t>
  </si>
  <si>
    <t xml:space="preserve">info@mariño.com</t>
  </si>
  <si>
    <t xml:space="preserve">concha-artedo.com</t>
  </si>
  <si>
    <t xml:space="preserve">CASA FERNANDO II</t>
  </si>
  <si>
    <t xml:space="preserve">C/ EL RELLAYO, 0, s/n - SALIDA 431</t>
  </si>
  <si>
    <t xml:space="preserve">33155</t>
  </si>
  <si>
    <t xml:space="preserve">985590292</t>
  </si>
  <si>
    <t xml:space="preserve">info@cafernandoii.com</t>
  </si>
  <si>
    <t xml:space="preserve">casafernando2.com</t>
  </si>
  <si>
    <t xml:space="preserve">LA RUTA</t>
  </si>
  <si>
    <t xml:space="preserve">AVENIDA GALICIA, 4</t>
  </si>
  <si>
    <t xml:space="preserve">985628138</t>
  </si>
  <si>
    <t xml:space="preserve">hotel@larutadetapia.com</t>
  </si>
  <si>
    <t xml:space="preserve">larutadetapia.com</t>
  </si>
  <si>
    <t xml:space="preserve">HOTEL CASA PETRONILA</t>
  </si>
  <si>
    <t xml:space="preserve">CARRETERA GENERAL, SN BAJO</t>
  </si>
  <si>
    <t xml:space="preserve">985646874</t>
  </si>
  <si>
    <t xml:space="preserve">attcliente@hotelpetronila.es</t>
  </si>
  <si>
    <t xml:space="preserve">hotelpetronila.es</t>
  </si>
  <si>
    <t xml:space="preserve">CASA PETRONILA</t>
  </si>
  <si>
    <t xml:space="preserve">C/ MAYOR, 8</t>
  </si>
  <si>
    <t xml:space="preserve">info@capetronila.com</t>
  </si>
  <si>
    <t xml:space="preserve">casapetronila.com</t>
  </si>
  <si>
    <t xml:space="preserve">HOTEL VAQUEROS</t>
  </si>
  <si>
    <t xml:space="preserve">C/ DOLORES IBÁRRURI PASIONARIA - BAJO</t>
  </si>
  <si>
    <t xml:space="preserve">33900</t>
  </si>
  <si>
    <t xml:space="preserve">LANGREO</t>
  </si>
  <si>
    <t xml:space="preserve">985692411</t>
  </si>
  <si>
    <t xml:space="preserve">hotelvaqueros@hotmail.com</t>
  </si>
  <si>
    <t xml:space="preserve">hotelvaqueros.com</t>
  </si>
  <si>
    <t xml:space="preserve">SAN PEDRO</t>
  </si>
  <si>
    <t xml:space="preserve">C/ MELQUIADES ALVAREZ, 81 BAJO</t>
  </si>
  <si>
    <t xml:space="preserve">985693357</t>
  </si>
  <si>
    <t xml:space="preserve">correo@hotelsanpedro.com</t>
  </si>
  <si>
    <t xml:space="preserve">hotelsanpedro.com</t>
  </si>
  <si>
    <t xml:space="preserve">LA VIEJA POSADA</t>
  </si>
  <si>
    <t xml:space="preserve">AVENIDA LA CUEVA, s/n (JUNTO SANTUARIO)</t>
  </si>
  <si>
    <t xml:space="preserve">985707363</t>
  </si>
  <si>
    <t xml:space="preserve">laviejaposada.com</t>
  </si>
  <si>
    <t xml:space="preserve">LA CASONA DE REY</t>
  </si>
  <si>
    <t xml:space="preserve">EL MACHUCO, s/n</t>
  </si>
  <si>
    <t xml:space="preserve">985762022</t>
  </si>
  <si>
    <t xml:space="preserve">vicentemanuelrey@hotmail.com</t>
  </si>
  <si>
    <t xml:space="preserve">lacasonaderey.com</t>
  </si>
  <si>
    <t xml:space="preserve">GRAN HOTEL SELA</t>
  </si>
  <si>
    <t xml:space="preserve">AVENIDA CARRETERA DEL PUERTO, 24 BAJO</t>
  </si>
  <si>
    <t xml:space="preserve">985762493</t>
  </si>
  <si>
    <t xml:space="preserve">info@granhotelcela.com</t>
  </si>
  <si>
    <t xml:space="preserve">granhotelcela.com</t>
  </si>
  <si>
    <t xml:space="preserve">FUENTES DE LUCIA</t>
  </si>
  <si>
    <t xml:space="preserve">FAEDO, 25 BAJO</t>
  </si>
  <si>
    <t xml:space="preserve">33117</t>
  </si>
  <si>
    <t xml:space="preserve">QUIRÓS</t>
  </si>
  <si>
    <t xml:space="preserve">985768458</t>
  </si>
  <si>
    <t xml:space="preserve">hotelfuentesdelucia@gmail.com</t>
  </si>
  <si>
    <t xml:space="preserve">fuentesdelucia.es</t>
  </si>
  <si>
    <t xml:space="preserve">CASA SOTO</t>
  </si>
  <si>
    <t xml:space="preserve">C/ ARZOBISPO VALDÉS (SALAS), 9 BAJO</t>
  </si>
  <si>
    <t xml:space="preserve">985830037</t>
  </si>
  <si>
    <t xml:space="preserve">info@hotelcasasoto.es</t>
  </si>
  <si>
    <t xml:space="preserve">hotelcasasoto.com</t>
  </si>
  <si>
    <t xml:space="preserve">HOTEL RURAL COVIELLA</t>
  </si>
  <si>
    <t xml:space="preserve">LUGAR COVIELLA, 53 BAJO(FINCA EL FOYU)</t>
  </si>
  <si>
    <t xml:space="preserve">33547</t>
  </si>
  <si>
    <t xml:space="preserve">985843757</t>
  </si>
  <si>
    <t xml:space="preserve">recepcion@hotelcoviella.com</t>
  </si>
  <si>
    <t xml:space="preserve">hotelcoviella.com</t>
  </si>
  <si>
    <t xml:space="preserve">HOTEL PEÑA SANTA</t>
  </si>
  <si>
    <t xml:space="preserve">PLAZA, s/n BAJO; HOTEL PEÇA SANTA</t>
  </si>
  <si>
    <t xml:space="preserve">985844358</t>
  </si>
  <si>
    <t xml:space="preserve">info@hotelpsanta.com</t>
  </si>
  <si>
    <t xml:space="preserve">hotelesenonis.com</t>
  </si>
  <si>
    <t xml:space="preserve">BARRIO COTERÍN, s/n</t>
  </si>
  <si>
    <t xml:space="preserve">985846543</t>
  </si>
  <si>
    <t xml:space="preserve">hotellarivera.com</t>
  </si>
  <si>
    <t xml:space="preserve">PICOS DE EUROPA</t>
  </si>
  <si>
    <t xml:space="preserve">985846603</t>
  </si>
  <si>
    <t xml:space="preserve">reservas@picosdeeuropa.com</t>
  </si>
  <si>
    <t xml:space="preserve">picosdeeuropa.com</t>
  </si>
  <si>
    <t xml:space="preserve">LA CEPADA</t>
  </si>
  <si>
    <t xml:space="preserve">AVENIDA CONTRANQUIL, s/n BAJO</t>
  </si>
  <si>
    <t xml:space="preserve">985849445</t>
  </si>
  <si>
    <t xml:space="preserve">info@hotellacepada.com</t>
  </si>
  <si>
    <t xml:space="preserve">hotellacepada.com</t>
  </si>
  <si>
    <t xml:space="preserve">HOTEL IMPERIÓN</t>
  </si>
  <si>
    <t xml:space="preserve">PUENTE ROMANO, s/n</t>
  </si>
  <si>
    <t xml:space="preserve">985849459</t>
  </si>
  <si>
    <t xml:space="preserve">reservas@hotelimperion.com</t>
  </si>
  <si>
    <t xml:space="preserve">hotelimperion.com</t>
  </si>
  <si>
    <t xml:space="preserve">NOCHENDI</t>
  </si>
  <si>
    <t xml:space="preserve">AVENIDA CONSTANTINO GONZÁLEZ, 4</t>
  </si>
  <si>
    <t xml:space="preserve">985849513</t>
  </si>
  <si>
    <t xml:space="preserve">info@hotelnochendi.com</t>
  </si>
  <si>
    <t xml:space="preserve">hotelnochendi.com</t>
  </si>
  <si>
    <t xml:space="preserve">VERDEMAR HOTEL</t>
  </si>
  <si>
    <t xml:space="preserve">C/ ELÍAS PANDO, 19</t>
  </si>
  <si>
    <t xml:space="preserve">985861717</t>
  </si>
  <si>
    <t xml:space="preserve">hotelverdemarribadesella@gmail.com</t>
  </si>
  <si>
    <t xml:space="preserve">hotelverdemar.net</t>
  </si>
  <si>
    <t xml:space="preserve">BRISAMAR</t>
  </si>
  <si>
    <t xml:space="preserve">LUGAR LA RIBERA, s/n BAJO</t>
  </si>
  <si>
    <t xml:space="preserve">985881266</t>
  </si>
  <si>
    <t xml:space="preserve">hotel.brisamar@gmail.com</t>
  </si>
  <si>
    <t xml:space="preserve">brisamarhotel.com</t>
  </si>
  <si>
    <t xml:space="preserve">HOTEL SAN PEDRO</t>
  </si>
  <si>
    <t xml:space="preserve">LUGAR EL CAÑAVERAL, s/n BAJO (ANTROMERO, CARROYO GENERAL</t>
  </si>
  <si>
    <t xml:space="preserve">33449</t>
  </si>
  <si>
    <t xml:space="preserve">985882417</t>
  </si>
  <si>
    <t xml:space="preserve">SON DE MAR</t>
  </si>
  <si>
    <t xml:space="preserve">LUGAR COROLLA, 14</t>
  </si>
  <si>
    <t xml:space="preserve">985894448</t>
  </si>
  <si>
    <t xml:space="preserve">hotelsondemar@hotmail.com</t>
  </si>
  <si>
    <t xml:space="preserve">hotelsondemar.com</t>
  </si>
  <si>
    <t xml:space="preserve">HOTEL AZABACHE</t>
  </si>
  <si>
    <t xml:space="preserve">C/ SUSIERRA-NARCIANDI, s/n</t>
  </si>
  <si>
    <t xml:space="preserve">985940215</t>
  </si>
  <si>
    <t xml:space="preserve">hotelazabachesusierra@gmail.com</t>
  </si>
  <si>
    <t xml:space="preserve">hotelazabache.com</t>
  </si>
  <si>
    <t xml:space="preserve">HOTEL &amp; SPA VILLA DE MESTAS</t>
  </si>
  <si>
    <t xml:space="preserve">985944055</t>
  </si>
  <si>
    <t xml:space="preserve">reservas@villademestas.com</t>
  </si>
  <si>
    <t xml:space="preserve">villademestas.com</t>
  </si>
  <si>
    <t xml:space="preserve">CARRIS BEIRAMAR</t>
  </si>
  <si>
    <t xml:space="preserve">AVENIDA BEIRAMAR, 57 BAJO</t>
  </si>
  <si>
    <t xml:space="preserve">986214698</t>
  </si>
  <si>
    <t xml:space="preserve">beiramar@carrishoteles.com</t>
  </si>
  <si>
    <t xml:space="preserve">ESTRADA POLA VÍA-PRAIA AMÉRICA, 22 BAJO</t>
  </si>
  <si>
    <t xml:space="preserve">36370</t>
  </si>
  <si>
    <t xml:space="preserve">986350227</t>
  </si>
  <si>
    <t xml:space="preserve">info@miramarhoteles.es</t>
  </si>
  <si>
    <t xml:space="preserve">miramarhoteles.es</t>
  </si>
  <si>
    <t xml:space="preserve">PAZO DE MENDOZA</t>
  </si>
  <si>
    <t xml:space="preserve">CAMINO RÍO DA VEIGA, 6</t>
  </si>
  <si>
    <t xml:space="preserve">986385014</t>
  </si>
  <si>
    <t xml:space="preserve">pazodemendoza.com</t>
  </si>
  <si>
    <t xml:space="preserve">ALDA BUEUMAR</t>
  </si>
  <si>
    <t xml:space="preserve">AVENIDA AGRELO, 10</t>
  </si>
  <si>
    <t xml:space="preserve">36930</t>
  </si>
  <si>
    <t xml:space="preserve">986390030</t>
  </si>
  <si>
    <t xml:space="preserve">aldabueumarsl.com</t>
  </si>
  <si>
    <t xml:space="preserve">CELTA</t>
  </si>
  <si>
    <t xml:space="preserve">MÉXICO, 22 BAJO</t>
  </si>
  <si>
    <t xml:space="preserve">986414699</t>
  </si>
  <si>
    <t xml:space="preserve">info@hotelceltavigo.es</t>
  </si>
  <si>
    <t xml:space="preserve">hotelceltavigo.es</t>
  </si>
  <si>
    <t xml:space="preserve">JUNQUERA</t>
  </si>
  <si>
    <t xml:space="preserve">RUA URUGUAY, 19-21</t>
  </si>
  <si>
    <t xml:space="preserve">986434888</t>
  </si>
  <si>
    <t xml:space="preserve">info@hoteljunquera.com</t>
  </si>
  <si>
    <t xml:space="preserve">hoteljunquera.com</t>
  </si>
  <si>
    <t xml:space="preserve">AXIS VIGO</t>
  </si>
  <si>
    <t xml:space="preserve">MARÍA BERDIALES, 22</t>
  </si>
  <si>
    <t xml:space="preserve">36203</t>
  </si>
  <si>
    <t xml:space="preserve">986441112</t>
  </si>
  <si>
    <t xml:space="preserve">info@hotelaxisvigo.com</t>
  </si>
  <si>
    <t xml:space="preserve">hotelaxisvigo.com</t>
  </si>
  <si>
    <t xml:space="preserve">HOTEL ARGENTINO</t>
  </si>
  <si>
    <t xml:space="preserve">RUA ROSALÍA DE CASTRO, 47</t>
  </si>
  <si>
    <t xml:space="preserve">986443247</t>
  </si>
  <si>
    <t xml:space="preserve">contacto@hotelargentino.es</t>
  </si>
  <si>
    <t xml:space="preserve">hotelargentino.es</t>
  </si>
  <si>
    <t xml:space="preserve">MOTEL CALDAS</t>
  </si>
  <si>
    <t xml:space="preserve">FOLLENTE, s/n</t>
  </si>
  <si>
    <t xml:space="preserve">36659</t>
  </si>
  <si>
    <t xml:space="preserve">986530011</t>
  </si>
  <si>
    <t xml:space="preserve">motelcaldas@gmail.com</t>
  </si>
  <si>
    <t xml:space="preserve">motelcaldassl.com</t>
  </si>
  <si>
    <t xml:space="preserve">CANO ALTO</t>
  </si>
  <si>
    <t xml:space="preserve">PARADELA, 72 BAJO</t>
  </si>
  <si>
    <t xml:space="preserve">986540526</t>
  </si>
  <si>
    <t xml:space="preserve">hotelcanoalto@yahoo.es</t>
  </si>
  <si>
    <t xml:space="preserve">hotelcanoalto.com</t>
  </si>
  <si>
    <t xml:space="preserve">HOTEL O CRUCEIRO</t>
  </si>
  <si>
    <t xml:space="preserve">JUAN FUENTES ECHEVARRÍA, 40 BAJO</t>
  </si>
  <si>
    <t xml:space="preserve">986541149</t>
  </si>
  <si>
    <t xml:space="preserve">hotelcruceiro@yahoo.es</t>
  </si>
  <si>
    <t xml:space="preserve">hotelcruceiro.com</t>
  </si>
  <si>
    <t xml:space="preserve">EL DUENDE</t>
  </si>
  <si>
    <t xml:space="preserve">OURENSE, 10 BAJO</t>
  </si>
  <si>
    <t xml:space="preserve">986542900</t>
  </si>
  <si>
    <t xml:space="preserve">hotelduende@yahoo.es</t>
  </si>
  <si>
    <t xml:space="preserve">hotelelduende.com</t>
  </si>
  <si>
    <t xml:space="preserve">PLAYA LAS SINAS</t>
  </si>
  <si>
    <t xml:space="preserve">PLAYA SINAS, 31</t>
  </si>
  <si>
    <t xml:space="preserve">36620</t>
  </si>
  <si>
    <t xml:space="preserve">986555173</t>
  </si>
  <si>
    <t xml:space="preserve">playalassinas.com</t>
  </si>
  <si>
    <t xml:space="preserve">HOTEL MOSTEIRO</t>
  </si>
  <si>
    <t xml:space="preserve">AS CERNADAS, 1 BAJO</t>
  </si>
  <si>
    <t xml:space="preserve">36646</t>
  </si>
  <si>
    <t xml:space="preserve">986559120</t>
  </si>
  <si>
    <t xml:space="preserve">hotelmosteiro.com</t>
  </si>
  <si>
    <t xml:space="preserve">HOTEL BRADOMIN</t>
  </si>
  <si>
    <t xml:space="preserve">AVENIDA JUAN CARLOS I, 29</t>
  </si>
  <si>
    <t xml:space="preserve">986561038</t>
  </si>
  <si>
    <t xml:space="preserve">hotelbradominvillanueva@hotmail.com</t>
  </si>
  <si>
    <t xml:space="preserve">hotelbradomin.com</t>
  </si>
  <si>
    <t xml:space="preserve">CONVENTO DE SAN BENITO</t>
  </si>
  <si>
    <t xml:space="preserve">PRAZA SAN BIEITO, s/n</t>
  </si>
  <si>
    <t xml:space="preserve">986611517</t>
  </si>
  <si>
    <t xml:space="preserve">hotelsanbenito@hotmail.com</t>
  </si>
  <si>
    <t xml:space="preserve">hotelsanbenito.es</t>
  </si>
  <si>
    <t xml:space="preserve">HOTEL PIRAMIDE</t>
  </si>
  <si>
    <t xml:space="preserve">LUGAR PAXARIÑAS, 16 BAJO</t>
  </si>
  <si>
    <t xml:space="preserve">986691478</t>
  </si>
  <si>
    <t xml:space="preserve">info@hotelpiramide.es</t>
  </si>
  <si>
    <t xml:space="preserve">hotelpiramide.com</t>
  </si>
  <si>
    <t xml:space="preserve">SAN LUIS</t>
  </si>
  <si>
    <t xml:space="preserve">PAREDES, 34</t>
  </si>
  <si>
    <t xml:space="preserve">986708311</t>
  </si>
  <si>
    <t xml:space="preserve">reservas@hotel-sanluis.com</t>
  </si>
  <si>
    <t xml:space="preserve">hotel-sanluis.com</t>
  </si>
  <si>
    <t xml:space="preserve">VENEZUELA</t>
  </si>
  <si>
    <t xml:space="preserve">CARLOS CASAS, 6 BAJO</t>
  </si>
  <si>
    <t xml:space="preserve">986720086</t>
  </si>
  <si>
    <t xml:space="preserve">info@hotelvenezuela.es</t>
  </si>
  <si>
    <t xml:space="preserve">hotelvenezuela.es</t>
  </si>
  <si>
    <t xml:space="preserve">TRONCOSO</t>
  </si>
  <si>
    <t xml:space="preserve">VICHONA, 3</t>
  </si>
  <si>
    <t xml:space="preserve">986723394</t>
  </si>
  <si>
    <t xml:space="preserve">info@hoteltroncoso.com</t>
  </si>
  <si>
    <t xml:space="preserve">hoteltroncoso.com</t>
  </si>
  <si>
    <t xml:space="preserve">MARACAIBO</t>
  </si>
  <si>
    <t xml:space="preserve">ESTRADA LANZADA, 5</t>
  </si>
  <si>
    <t xml:space="preserve">986727098</t>
  </si>
  <si>
    <t xml:space="preserve">hotelmaracaibo@hotmail.com</t>
  </si>
  <si>
    <t xml:space="preserve">hotelmaracaibo.es</t>
  </si>
  <si>
    <t xml:space="preserve">AVENIDA TENIENTE DOMÍNGUEZ, 6980 O GROVE, PONTEVEDRA</t>
  </si>
  <si>
    <t xml:space="preserve">986730735</t>
  </si>
  <si>
    <t xml:space="preserve">info@hotelmontemar.net</t>
  </si>
  <si>
    <t xml:space="preserve">hotelmontemar.net</t>
  </si>
  <si>
    <t xml:space="preserve">HOTEL EL BESUGO</t>
  </si>
  <si>
    <t xml:space="preserve">RUA CASTELAO, 102</t>
  </si>
  <si>
    <t xml:space="preserve">986730787</t>
  </si>
  <si>
    <t xml:space="preserve">hotel_elbesugo@hotmail.com</t>
  </si>
  <si>
    <t xml:space="preserve">hotelelbesugo.com</t>
  </si>
  <si>
    <t xml:space="preserve">SERANTES</t>
  </si>
  <si>
    <t xml:space="preserve">RUA CASTELAO, 40</t>
  </si>
  <si>
    <t xml:space="preserve">986732204</t>
  </si>
  <si>
    <t xml:space="preserve">hotelserantes@hotelsarantes.com</t>
  </si>
  <si>
    <t xml:space="preserve">hotelserantes.com</t>
  </si>
  <si>
    <t xml:space="preserve">HOTEL PABELLON</t>
  </si>
  <si>
    <t xml:space="preserve">RUA MONTE DA VILA, 5</t>
  </si>
  <si>
    <t xml:space="preserve">986732239</t>
  </si>
  <si>
    <t xml:space="preserve">hotelpabellon.com</t>
  </si>
  <si>
    <t xml:space="preserve">HOTEL GRAN PROA</t>
  </si>
  <si>
    <t xml:space="preserve">RAMÓN ENCINAS, 4</t>
  </si>
  <si>
    <t xml:space="preserve">36992</t>
  </si>
  <si>
    <t xml:space="preserve">986740433</t>
  </si>
  <si>
    <t xml:space="preserve">reservas@hotelgranproa.com</t>
  </si>
  <si>
    <t xml:space="preserve">hotelgranproa.com</t>
  </si>
  <si>
    <t xml:space="preserve">HOTEL PEDRAMAR</t>
  </si>
  <si>
    <t xml:space="preserve">PLAYA MAYOR, 101</t>
  </si>
  <si>
    <t xml:space="preserve">986744430</t>
  </si>
  <si>
    <t xml:space="preserve">reservas@hotelpedramar.com</t>
  </si>
  <si>
    <t xml:space="preserve">hotelpedramar.com</t>
  </si>
  <si>
    <t xml:space="preserve">TORRES TOURIÑO</t>
  </si>
  <si>
    <t xml:space="preserve">LUGAR FONTE DE ONS (NOALLA), 22</t>
  </si>
  <si>
    <t xml:space="preserve">986744815</t>
  </si>
  <si>
    <t xml:space="preserve">info@torrestouriño.com</t>
  </si>
  <si>
    <t xml:space="preserve">torrestourino.com</t>
  </si>
  <si>
    <t xml:space="preserve">HOTEL SAN JUAN II</t>
  </si>
  <si>
    <t xml:space="preserve">AVENIDA DOCTOR JOSÉ MARTÍNEZ GARCÍA, 43 SAN JUAN DE POIO</t>
  </si>
  <si>
    <t xml:space="preserve">986770020</t>
  </si>
  <si>
    <t xml:space="preserve">reservas@hotelessanjuan.com</t>
  </si>
  <si>
    <t xml:space="preserve">hotelessanjuan.es</t>
  </si>
  <si>
    <t xml:space="preserve">AVENIDA DOCTOR JOSÉ MARTÍNEZ GARCÍA, 43</t>
  </si>
  <si>
    <t xml:space="preserve">HOTEL SAN JUAN</t>
  </si>
  <si>
    <t xml:space="preserve">RUA CESTEIRO, 6</t>
  </si>
  <si>
    <t xml:space="preserve">986770170</t>
  </si>
  <si>
    <t xml:space="preserve">MANUEL VENCE E HIJOS</t>
  </si>
  <si>
    <t xml:space="preserve">RUA EDUARDO PONDAL, 46</t>
  </si>
  <si>
    <t xml:space="preserve">986857784</t>
  </si>
  <si>
    <t xml:space="preserve">Reservas@avenidahotel.net</t>
  </si>
  <si>
    <t xml:space="preserve">hotelavenida.info</t>
  </si>
  <si>
    <t xml:space="preserve">ANDRÉS MELLADO, 5</t>
  </si>
  <si>
    <t xml:space="preserve">986865180</t>
  </si>
  <si>
    <t xml:space="preserve">hotelmadridsl.com</t>
  </si>
  <si>
    <t xml:space="preserve">AVENIDA A BARCA, 24 BAJO</t>
  </si>
  <si>
    <t xml:space="preserve">986872260</t>
  </si>
  <si>
    <t xml:space="preserve">info@hotel-donpepe.com</t>
  </si>
  <si>
    <t xml:space="preserve">hotel-donpepe.com</t>
  </si>
  <si>
    <t xml:space="preserve">CASONA DE BOÑAR</t>
  </si>
  <si>
    <t xml:space="preserve">C/ LA VILIELLA, 8</t>
  </si>
  <si>
    <t xml:space="preserve">24858</t>
  </si>
  <si>
    <t xml:space="preserve">BOÑAR</t>
  </si>
  <si>
    <t xml:space="preserve">987 73 41 46</t>
  </si>
  <si>
    <t xml:space="preserve">info@casonadeboñar.com</t>
  </si>
  <si>
    <t xml:space="preserve">HOTEL EUROSTARS LEÓN</t>
  </si>
  <si>
    <t xml:space="preserve">C/ VELÁZQUEZ, 18 BAJO</t>
  </si>
  <si>
    <t xml:space="preserve">987208520</t>
  </si>
  <si>
    <t xml:space="preserve">info@hoteleurostarsleón.com</t>
  </si>
  <si>
    <t xml:space="preserve">eurostarsleon.com</t>
  </si>
  <si>
    <t xml:space="preserve">HOTEL TEMPLE RIOSOL</t>
  </si>
  <si>
    <t xml:space="preserve">AVENIDA PALENCIA, 3</t>
  </si>
  <si>
    <t xml:space="preserve">24009</t>
  </si>
  <si>
    <t xml:space="preserve">987216650</t>
  </si>
  <si>
    <t xml:space="preserve">riosol@templehoteles.com</t>
  </si>
  <si>
    <t xml:space="preserve">templehoteles.com</t>
  </si>
  <si>
    <t xml:space="preserve">ALFONSO V</t>
  </si>
  <si>
    <t xml:space="preserve">AVENIDA PADRE ISLA, 1 BAJO; HOTEL ALFONSO V</t>
  </si>
  <si>
    <t xml:space="preserve">24002</t>
  </si>
  <si>
    <t xml:space="preserve">987220900</t>
  </si>
  <si>
    <t xml:space="preserve">info@alfonsov.com</t>
  </si>
  <si>
    <t xml:space="preserve">hotelalfonsov.com</t>
  </si>
  <si>
    <t xml:space="preserve">DEHESA LA CENIA</t>
  </si>
  <si>
    <t xml:space="preserve">CARRETERA N-601, s/n KILOMETRO 320, 5</t>
  </si>
  <si>
    <t xml:space="preserve">987269999</t>
  </si>
  <si>
    <t xml:space="preserve">info@dehesalacenia.com</t>
  </si>
  <si>
    <t xml:space="preserve">dehesalacenia.com</t>
  </si>
  <si>
    <t xml:space="preserve">HOTEL CASTILLO EL BURGO</t>
  </si>
  <si>
    <t xml:space="preserve">AUTOVIA A-231, KILOMETRO 34</t>
  </si>
  <si>
    <t xml:space="preserve">24343</t>
  </si>
  <si>
    <t xml:space="preserve">EL BURGO RANERO</t>
  </si>
  <si>
    <t xml:space="preserve">987330403</t>
  </si>
  <si>
    <t xml:space="preserve">info@castillogrupo.com</t>
  </si>
  <si>
    <t xml:space="preserve">castillogrupo.com</t>
  </si>
  <si>
    <t xml:space="preserve">EL PASO HONROSO</t>
  </si>
  <si>
    <t xml:space="preserve">CARRETERA N-120, KILOMETRO 335</t>
  </si>
  <si>
    <t xml:space="preserve">987361010</t>
  </si>
  <si>
    <t xml:space="preserve">hotel@elpasohonroso.com</t>
  </si>
  <si>
    <t xml:space="preserve">elpasohonroso.com</t>
  </si>
  <si>
    <t xml:space="preserve">HOTEL EL PASO HONROSO</t>
  </si>
  <si>
    <t xml:space="preserve">CARRETERA NACIONAL 120</t>
  </si>
  <si>
    <t xml:space="preserve">TEMPLE PONFERRADA</t>
  </si>
  <si>
    <t xml:space="preserve">AVENIDA PORTUGAL, 2 BAJO; HOTEL DEL TEMPLE</t>
  </si>
  <si>
    <t xml:space="preserve">987410058</t>
  </si>
  <si>
    <t xml:space="preserve">info@templeponferrada.com</t>
  </si>
  <si>
    <t xml:space="preserve">MEDULIO</t>
  </si>
  <si>
    <t xml:space="preserve">C/ CARUCEDO, s/n 0 LEON</t>
  </si>
  <si>
    <t xml:space="preserve">24442</t>
  </si>
  <si>
    <t xml:space="preserve">CARUCEDO</t>
  </si>
  <si>
    <t xml:space="preserve">987422889</t>
  </si>
  <si>
    <t xml:space="preserve">recepcionmedulio@gmail.com</t>
  </si>
  <si>
    <t xml:space="preserve">hotel-medulio.com</t>
  </si>
  <si>
    <t xml:space="preserve">HOTEL LA BRAÑINA</t>
  </si>
  <si>
    <t xml:space="preserve">BRAÑINA, 20</t>
  </si>
  <si>
    <t xml:space="preserve">987480362</t>
  </si>
  <si>
    <t xml:space="preserve">branina20@hotmail.com</t>
  </si>
  <si>
    <t xml:space="preserve">hotellabraina.com</t>
  </si>
  <si>
    <t xml:space="preserve">LA RUTA GALLEGA</t>
  </si>
  <si>
    <t xml:space="preserve">AVENIDA BAÑEZA, 24</t>
  </si>
  <si>
    <t xml:space="preserve">987605509</t>
  </si>
  <si>
    <t xml:space="preserve">larutagallega.com</t>
  </si>
  <si>
    <t xml:space="preserve">AUTOVIA A-VI, KILOMETRO 303 BAJO</t>
  </si>
  <si>
    <t xml:space="preserve">987656250</t>
  </si>
  <si>
    <t xml:space="preserve">info@lahacienda303.com</t>
  </si>
  <si>
    <t xml:space="preserve">lahacienda303.com</t>
  </si>
  <si>
    <t xml:space="preserve">CARRETERA, s/n BAJO</t>
  </si>
  <si>
    <t xml:space="preserve">987684155</t>
  </si>
  <si>
    <t xml:space="preserve">sonibf1@hotmail.com</t>
  </si>
  <si>
    <t xml:space="preserve">ctrmiravalles.com</t>
  </si>
  <si>
    <t xml:space="preserve">HOTEL AS TERMAS</t>
  </si>
  <si>
    <t xml:space="preserve">LUGAR SOBREIRAL, 21 N-120 KILOMETRO 577</t>
  </si>
  <si>
    <t xml:space="preserve">32990</t>
  </si>
  <si>
    <t xml:space="preserve">988258708</t>
  </si>
  <si>
    <t xml:space="preserve">hotel.termas@yahoo.es</t>
  </si>
  <si>
    <t xml:space="preserve">hotelastermas.com</t>
  </si>
  <si>
    <t xml:space="preserve">PRINCESS</t>
  </si>
  <si>
    <t xml:space="preserve">AVENIDA HABANA, 45</t>
  </si>
  <si>
    <t xml:space="preserve">988269538</t>
  </si>
  <si>
    <t xml:space="preserve">hprincess@hotelprincessorense.com</t>
  </si>
  <si>
    <t xml:space="preserve">hotelprincess.net</t>
  </si>
  <si>
    <t xml:space="preserve">HOTEL PALADIUM</t>
  </si>
  <si>
    <t xml:space="preserve">URBANIZACIÓN VALDEGODOS, s/n BAJO</t>
  </si>
  <si>
    <t xml:space="preserve">32340</t>
  </si>
  <si>
    <t xml:space="preserve">VILAMARTÍN DE VALDEORRAS</t>
  </si>
  <si>
    <t xml:space="preserve">988336801</t>
  </si>
  <si>
    <t xml:space="preserve">hotelpaladium.com</t>
  </si>
  <si>
    <t xml:space="preserve">XARES, 128 BAJO</t>
  </si>
  <si>
    <t xml:space="preserve">32365</t>
  </si>
  <si>
    <t xml:space="preserve">988350210</t>
  </si>
  <si>
    <t xml:space="preserve">info@hotelelciervo.com</t>
  </si>
  <si>
    <t xml:space="preserve">hotelelciervo.com</t>
  </si>
  <si>
    <t xml:space="preserve">MOTEL CANCUN</t>
  </si>
  <si>
    <t xml:space="preserve">RUA A CIMADEVILA, KILOMETRO 4 BAJO</t>
  </si>
  <si>
    <t xml:space="preserve">32890</t>
  </si>
  <si>
    <t xml:space="preserve">BARBADÁS</t>
  </si>
  <si>
    <t xml:space="preserve">988360058</t>
  </si>
  <si>
    <t xml:space="preserve">motelcancunsl.com</t>
  </si>
  <si>
    <t xml:space="preserve">CARRIS CARDENAL QUEVEDO</t>
  </si>
  <si>
    <t xml:space="preserve">CARDENAL QUEVEDO, 28-30 BAJO</t>
  </si>
  <si>
    <t xml:space="preserve">988375523</t>
  </si>
  <si>
    <t xml:space="preserve">MOTEL CARIBE</t>
  </si>
  <si>
    <t xml:space="preserve">CARRETERA N-120, KILOMETRO 582, 800 BAJO; MOTEL CARIBE</t>
  </si>
  <si>
    <t xml:space="preserve">988400080</t>
  </si>
  <si>
    <t xml:space="preserve">motelcaribesl.com</t>
  </si>
  <si>
    <t xml:space="preserve">CELANOVA</t>
  </si>
  <si>
    <t xml:space="preserve">C/ CELSO EMILIO FERREIRO, 7</t>
  </si>
  <si>
    <t xml:space="preserve">32800</t>
  </si>
  <si>
    <t xml:space="preserve">988431653</t>
  </si>
  <si>
    <t xml:space="preserve">reservas@hotelcelanova.com</t>
  </si>
  <si>
    <t xml:space="preserve">hotelcelanova.com</t>
  </si>
  <si>
    <t xml:space="preserve">LUSITANO</t>
  </si>
  <si>
    <t xml:space="preserve">ESTRADA PORTUGAL, 47 BAJO</t>
  </si>
  <si>
    <t xml:space="preserve">988448028</t>
  </si>
  <si>
    <t xml:space="preserve">lusitano@lusitanohotel.com</t>
  </si>
  <si>
    <t xml:space="preserve">lusitanohotel.com</t>
  </si>
  <si>
    <t xml:space="preserve">HOTEL 2 DE MAYO 2</t>
  </si>
  <si>
    <t xml:space="preserve">RUA DOUS DE MAIO, 49</t>
  </si>
  <si>
    <t xml:space="preserve">32630</t>
  </si>
  <si>
    <t xml:space="preserve">XINZO DE LIMIA</t>
  </si>
  <si>
    <t xml:space="preserve">988461125</t>
  </si>
  <si>
    <t xml:space="preserve">hoteldosdemayo2@hotmail.com</t>
  </si>
  <si>
    <t xml:space="preserve">hotel2demayo2.com</t>
  </si>
  <si>
    <t xml:space="preserve">S´HORT DE SON CAULELLES</t>
  </si>
  <si>
    <t xml:space="preserve">CAMI MIRADOR, s/n</t>
  </si>
  <si>
    <t xml:space="preserve">reservas@soncaulelles.com</t>
  </si>
  <si>
    <t xml:space="preserve">soncaulelles.com</t>
  </si>
  <si>
    <t xml:space="preserve">EL CHANDRE</t>
  </si>
  <si>
    <t xml:space="preserve">ZACARÍAS MARTÍNEZ, 12</t>
  </si>
  <si>
    <t xml:space="preserve">22200</t>
  </si>
  <si>
    <t xml:space="preserve">SARIÑENA</t>
  </si>
  <si>
    <t xml:space="preserve">chandre@casaelchusco.com</t>
  </si>
  <si>
    <t xml:space="preserve">casaelchusco.com</t>
  </si>
  <si>
    <t xml:space="preserve">CASOA DE BRAÑA</t>
  </si>
  <si>
    <t xml:space="preserve">BRAÑA, 10 BAJO</t>
  </si>
  <si>
    <t xml:space="preserve">27113</t>
  </si>
  <si>
    <t xml:space="preserve">info@casoadebrana.com</t>
  </si>
  <si>
    <t xml:space="preserve">casoadebrana.com</t>
  </si>
  <si>
    <t xml:space="preserve">AVENIDA MARIA CRISTINA, 23 BAJO</t>
  </si>
  <si>
    <t xml:space="preserve">hotel@soldormiami.com</t>
  </si>
  <si>
    <t xml:space="preserve">soldormiami.com/</t>
  </si>
  <si>
    <t xml:space="preserve">HOTEL ANDALOU</t>
  </si>
  <si>
    <t xml:space="preserve">H/SE/01198</t>
  </si>
  <si>
    <t xml:space="preserve">C/ SEVILLA, 96</t>
  </si>
  <si>
    <t xml:space="preserve">41770</t>
  </si>
  <si>
    <t xml:space="preserve">MONTELLANO</t>
  </si>
  <si>
    <t xml:space="preserve">info@hotelandalou.com</t>
  </si>
  <si>
    <t xml:space="preserve">hotelandalou.com</t>
  </si>
  <si>
    <t xml:space="preserve">FINCA S.A. TANCA</t>
  </si>
  <si>
    <t xml:space="preserve">CARRETERA CALONGE-CALA D'OR, KILOMETRO 2, 800</t>
  </si>
  <si>
    <t xml:space="preserve">finca-satanca.de</t>
  </si>
  <si>
    <t xml:space="preserve">EL HOTELITO 27</t>
  </si>
  <si>
    <t xml:space="preserve">C/ ADOLFO CABRERA PINTO, 27</t>
  </si>
  <si>
    <t xml:space="preserve">info@elhotelito27.com</t>
  </si>
  <si>
    <t xml:space="preserve">elhotelito27.com</t>
  </si>
  <si>
    <t xml:space="preserve">AS SETE CAMPÁS</t>
  </si>
  <si>
    <t xml:space="preserve">LUGAR AS COVAS, s/n 27</t>
  </si>
  <si>
    <t xml:space="preserve">info@assetecampas.com</t>
  </si>
  <si>
    <t xml:space="preserve">assetecampas.com</t>
  </si>
  <si>
    <t xml:space="preserve">CASA LOS ABETOS</t>
  </si>
  <si>
    <t xml:space="preserve">LUGAR GRANDERROBLE, 4</t>
  </si>
  <si>
    <t xml:space="preserve">casalosabetos@gmail.com</t>
  </si>
  <si>
    <t xml:space="preserve">casalosabetos.es</t>
  </si>
  <si>
    <t xml:space="preserve">MASÍA MAS DE LA SERRA</t>
  </si>
  <si>
    <t xml:space="preserve">PARTIDA MAS DE LA SERRA, s/n</t>
  </si>
  <si>
    <t xml:space="preserve">info@masdelaserra.com</t>
  </si>
  <si>
    <t xml:space="preserve">masdelaserra.com</t>
  </si>
  <si>
    <t xml:space="preserve">CASA DAS VEIGAS</t>
  </si>
  <si>
    <t xml:space="preserve">ERMINDE, 1 BAJO</t>
  </si>
  <si>
    <t xml:space="preserve">enriquenunez_galicia@hotmail.com</t>
  </si>
  <si>
    <t xml:space="preserve">casadasveigas.es</t>
  </si>
  <si>
    <t xml:space="preserve">CASA HERREROS</t>
  </si>
  <si>
    <t xml:space="preserve">CARRETERA CARRASCOSA DE HARO, s/n FINCA LA ENCOMIENDA</t>
  </si>
  <si>
    <t xml:space="preserve">16649</t>
  </si>
  <si>
    <t xml:space="preserve">RADA DE HARO</t>
  </si>
  <si>
    <t xml:space="preserve"> 663 40 08 18</t>
  </si>
  <si>
    <t xml:space="preserve">recepcion@casaherreros.com</t>
  </si>
  <si>
    <t xml:space="preserve">casaherreros.com</t>
  </si>
  <si>
    <t xml:space="preserve">FORN NOU</t>
  </si>
  <si>
    <t xml:space="preserve">CARRER CENTRE, 7 BAJO</t>
  </si>
  <si>
    <t xml:space="preserve"> 971 829 246 </t>
  </si>
  <si>
    <t xml:space="preserve">info@fornnou-arta.com</t>
  </si>
  <si>
    <t xml:space="preserve">fornnou-arta.com</t>
  </si>
  <si>
    <t xml:space="preserve">MONFERO RURAL</t>
  </si>
  <si>
    <t xml:space="preserve">MALLO, 2 BAJO</t>
  </si>
  <si>
    <t xml:space="preserve">15619</t>
  </si>
  <si>
    <t xml:space="preserve">MONFERO</t>
  </si>
  <si>
    <t xml:space="preserve">info@monferorural.com</t>
  </si>
  <si>
    <t xml:space="preserve">PENSION PEREZ</t>
  </si>
  <si>
    <t xml:space="preserve">SAN FRANCISCO, 15 BAIXO</t>
  </si>
  <si>
    <t xml:space="preserve">15291</t>
  </si>
  <si>
    <t xml:space="preserve">MUROS</t>
  </si>
  <si>
    <t xml:space="preserve">info@pensionperez.com</t>
  </si>
  <si>
    <t xml:space="preserve">INNATE ACTIVE HOTEL</t>
  </si>
  <si>
    <t xml:space="preserve">C/ LÉRIDA, 2</t>
  </si>
  <si>
    <t xml:space="preserve">info@innateactive.com</t>
  </si>
  <si>
    <t xml:space="preserve">innateactive.com</t>
  </si>
  <si>
    <t xml:space="preserve">LO MONTE</t>
  </si>
  <si>
    <t xml:space="preserve">CARRETERA N-332, KILOMETRO 42</t>
  </si>
  <si>
    <t xml:space="preserve">03191</t>
  </si>
  <si>
    <t xml:space="preserve">PILAR DE LA HORADADA</t>
  </si>
  <si>
    <t xml:space="preserve">lomonte@winred.net</t>
  </si>
  <si>
    <t xml:space="preserve">hotellomonte.com</t>
  </si>
  <si>
    <t xml:space="preserve">CORRU SAN PUMÉS</t>
  </si>
  <si>
    <t xml:space="preserve">CARRETERA AS-114, 25</t>
  </si>
  <si>
    <t xml:space="preserve">ewanpantindiaz@gmail.com</t>
  </si>
  <si>
    <t xml:space="preserve">corrusanpums.com</t>
  </si>
  <si>
    <t xml:space="preserve">HOTEL TORRE DE TUÑA</t>
  </si>
  <si>
    <t xml:space="preserve">TUÑA, 19 BAJO(CASA DE LA TORRE)</t>
  </si>
  <si>
    <t xml:space="preserve">info@hoteltorredetuña.com</t>
  </si>
  <si>
    <t xml:space="preserve">torredetunia.com</t>
  </si>
  <si>
    <t xml:space="preserve">LA POSADA DE RUS</t>
  </si>
  <si>
    <t xml:space="preserve">LUGAR MÍLLARA, 2</t>
  </si>
  <si>
    <t xml:space="preserve">33836</t>
  </si>
  <si>
    <t xml:space="preserve">info@lapodaderus.com</t>
  </si>
  <si>
    <t xml:space="preserve">laposadaderus.es</t>
  </si>
  <si>
    <t xml:space="preserve">COTO DEL POMAR</t>
  </si>
  <si>
    <t xml:space="preserve">C/ REBORIO, 112 BAJO</t>
  </si>
  <si>
    <t xml:space="preserve">rural@cotodelpomar.com</t>
  </si>
  <si>
    <t xml:space="preserve">cotodelpomar.com</t>
  </si>
  <si>
    <t xml:space="preserve">HOSTAL REAL 79</t>
  </si>
  <si>
    <t xml:space="preserve">REAL, 79 BAJO</t>
  </si>
  <si>
    <t xml:space="preserve">davidfmfm@hotmail.com</t>
  </si>
  <si>
    <t xml:space="preserve">hostalreal79.com</t>
  </si>
  <si>
    <t xml:space="preserve">CHACARA HOTEL</t>
  </si>
  <si>
    <t xml:space="preserve">POLIGONO INSDUSTRIAL CHÁCARA, KILOMETRO 100, 900 BAJO</t>
  </si>
  <si>
    <t xml:space="preserve">06350</t>
  </si>
  <si>
    <t xml:space="preserve">HIGUERA LA REAL</t>
  </si>
  <si>
    <t xml:space="preserve">hotelchacara@gmail.com</t>
  </si>
  <si>
    <t xml:space="preserve">chacarahotel.com</t>
  </si>
  <si>
    <t xml:space="preserve">REHABI GESS</t>
  </si>
  <si>
    <t xml:space="preserve">CAMI DALT D'ALELLA, 26</t>
  </si>
  <si>
    <t xml:space="preserve">08391</t>
  </si>
  <si>
    <t xml:space="preserve">TIANA</t>
  </si>
  <si>
    <t xml:space="preserve">espairossello195@gmail.com</t>
  </si>
  <si>
    <t xml:space="preserve">rehabigesssl.com</t>
  </si>
  <si>
    <t xml:space="preserve">AISIA LEKEITIO</t>
  </si>
  <si>
    <t xml:space="preserve">info@aisialekeitio.com</t>
  </si>
  <si>
    <t xml:space="preserve">aisiahoteles.com</t>
  </si>
  <si>
    <t xml:space="preserve">VILLA LIGUARDI</t>
  </si>
  <si>
    <t xml:space="preserve">C/ LA RAÑADA, 50 BAJO</t>
  </si>
  <si>
    <t xml:space="preserve">39210</t>
  </si>
  <si>
    <t xml:space="preserve">info@villaliguardi.com</t>
  </si>
  <si>
    <t xml:space="preserve">villaliguardi.es</t>
  </si>
  <si>
    <t xml:space="preserve">HOTEL LA FARGA</t>
  </si>
  <si>
    <t xml:space="preserve">HG-002197</t>
  </si>
  <si>
    <t xml:space="preserve">CARRER VILALLONGA, 2</t>
  </si>
  <si>
    <t xml:space="preserve">17869</t>
  </si>
  <si>
    <t xml:space="preserve">SETCASES</t>
  </si>
  <si>
    <t xml:space="preserve">info@hotellafarga.cat</t>
  </si>
  <si>
    <t xml:space="preserve">hotellafarga.cat</t>
  </si>
  <si>
    <t xml:space="preserve">CAMINO DEL MAR</t>
  </si>
  <si>
    <t xml:space="preserve">AVENIDA CABEZUDOS, 6 BAJO</t>
  </si>
  <si>
    <t xml:space="preserve">reservas@hotelcaminodelmar.com</t>
  </si>
  <si>
    <t xml:space="preserve">GALEÓN SUITES</t>
  </si>
  <si>
    <t xml:space="preserve">PASSEIG LONDRES, 84-86</t>
  </si>
  <si>
    <t xml:space="preserve">info@galeonsuites.com</t>
  </si>
  <si>
    <t xml:space="preserve">galeonsuites.com</t>
  </si>
  <si>
    <t xml:space="preserve">HOTEL VICTORI</t>
  </si>
  <si>
    <t xml:space="preserve">CARRER VICTORÍ, 60</t>
  </si>
  <si>
    <t xml:space="preserve">reservas@basicmenorca.com</t>
  </si>
  <si>
    <t xml:space="preserve">hotelvictori.com</t>
  </si>
  <si>
    <t xml:space="preserve">VENUS RESORT - SWINGERS ONLY</t>
  </si>
  <si>
    <t xml:space="preserve">info@venusresort-swingersonly.com</t>
  </si>
  <si>
    <t xml:space="preserve">venus-resort.net</t>
  </si>
  <si>
    <t xml:space="preserve">CASA VACACIONAL</t>
  </si>
  <si>
    <t xml:space="preserve">C/ AZUCENA, 26</t>
  </si>
  <si>
    <t xml:space="preserve">gemavestrizsanchez1@gmail.com</t>
  </si>
  <si>
    <t xml:space="preserve">LA NUIT</t>
  </si>
  <si>
    <t xml:space="preserve">H/MA/01957</t>
  </si>
  <si>
    <t xml:space="preserve">AVENIDA LIMONAR, 23 BAJO</t>
  </si>
  <si>
    <t xml:space="preserve">reservas@hotelmollina.com</t>
  </si>
  <si>
    <t xml:space="preserve">hotelmollina.com</t>
  </si>
  <si>
    <t xml:space="preserve">BCOOL MURCIA</t>
  </si>
  <si>
    <t xml:space="preserve">C/ INFANTES, 5</t>
  </si>
  <si>
    <t xml:space="preserve">info@bcoolmurcia.com</t>
  </si>
  <si>
    <t xml:space="preserve">bcoolhostels.com</t>
  </si>
  <si>
    <t xml:space="preserve">VENTA DE TÉBAR</t>
  </si>
  <si>
    <t xml:space="preserve">AUTOVIA LORCA-ÁGUILAS (RM-11), s/n SALIDA 25</t>
  </si>
  <si>
    <t xml:space="preserve">info@ventadetébar.com</t>
  </si>
  <si>
    <t xml:space="preserve">CAMPO DE REYES</t>
  </si>
  <si>
    <t xml:space="preserve">CAMINO PEDRERA, s/n</t>
  </si>
  <si>
    <t xml:space="preserve">31300</t>
  </si>
  <si>
    <t xml:space="preserve">TAFALLA</t>
  </si>
  <si>
    <t xml:space="preserve">campodereyes@gmail.com</t>
  </si>
  <si>
    <t xml:space="preserve">campodereyes.com</t>
  </si>
  <si>
    <t xml:space="preserve">EIRADO DO PINO</t>
  </si>
  <si>
    <t xml:space="preserve">QUINTÁNS, 8 BAJO</t>
  </si>
  <si>
    <t xml:space="preserve">hoteleiradodopino_reservas@hotmail.com</t>
  </si>
  <si>
    <t xml:space="preserve">RESIDENCIA UNIVERSITARIA ALDABA RECTOR</t>
  </si>
  <si>
    <t xml:space="preserve">C/ RECTOR LUCENA, 1 4; A</t>
  </si>
  <si>
    <t xml:space="preserve">aldabarector@aldabarector.com</t>
  </si>
  <si>
    <t xml:space="preserve">aldabarector.com</t>
  </si>
  <si>
    <t xml:space="preserve">ALBANTA</t>
  </si>
  <si>
    <t xml:space="preserve">JUAN CADENAS GARCÍA, 58</t>
  </si>
  <si>
    <t xml:space="preserve">41630</t>
  </si>
  <si>
    <t xml:space="preserve">LANTEJUELA</t>
  </si>
  <si>
    <t xml:space="preserve">info@hotelalbanta.com</t>
  </si>
  <si>
    <t xml:space="preserve">hotelalbanta.com</t>
  </si>
  <si>
    <t xml:space="preserve">CASA LA CONCHA</t>
  </si>
  <si>
    <t xml:space="preserve">C/ JUBRIQUE (URBANIZACIÓN ROCÍO DE NAGÜELES), 45</t>
  </si>
  <si>
    <t xml:space="preserve">2 222-5195</t>
  </si>
  <si>
    <t xml:space="preserve">casalaconcha@gmail.com</t>
  </si>
  <si>
    <t xml:space="preserve">casalaconcha.com</t>
  </si>
  <si>
    <t xml:space="preserve">STAYCATALINA</t>
  </si>
  <si>
    <t xml:space="preserve">CARRER BAYARTE, 14 BAJO</t>
  </si>
  <si>
    <t xml:space="preserve">601 18 28 81 </t>
  </si>
  <si>
    <t xml:space="preserve">info@staycatalina.com</t>
  </si>
  <si>
    <t xml:space="preserve">staycatalina.com</t>
  </si>
  <si>
    <t xml:space="preserve">HOTEL CAN COTA</t>
  </si>
  <si>
    <t xml:space="preserve">CARRER SANT LLORENÇ, 2</t>
  </si>
  <si>
    <t xml:space="preserve">606 333 776</t>
  </si>
  <si>
    <t xml:space="preserve">info@cancotahotel.com</t>
  </si>
  <si>
    <t xml:space="preserve">cancotahotel.com</t>
  </si>
  <si>
    <t xml:space="preserve">LOTUS PRIORAT</t>
  </si>
  <si>
    <t xml:space="preserve">HT-000884</t>
  </si>
  <si>
    <t xml:space="preserve">BAIX, 33 BAJO</t>
  </si>
  <si>
    <t xml:space="preserve">606 683 038</t>
  </si>
  <si>
    <t xml:space="preserve">mail@lotuspriorat.com</t>
  </si>
  <si>
    <t xml:space="preserve">lotuspriorat.com</t>
  </si>
  <si>
    <t xml:space="preserve">VILLA ROMACAR</t>
  </si>
  <si>
    <t xml:space="preserve">URBANIZACIÓN RANCHO DE LA LUZ, s/n</t>
  </si>
  <si>
    <t xml:space="preserve">607 259 170</t>
  </si>
  <si>
    <t xml:space="preserve">villarocamar@gmail.com</t>
  </si>
  <si>
    <t xml:space="preserve">villarocamar.com</t>
  </si>
  <si>
    <t xml:space="preserve">CASA MARCIAL</t>
  </si>
  <si>
    <t xml:space="preserve">HG-002467</t>
  </si>
  <si>
    <t xml:space="preserve">CARRER COMTE TALLAFERRO, 15</t>
  </si>
  <si>
    <t xml:space="preserve">608 029 427</t>
  </si>
  <si>
    <t xml:space="preserve">info@casa-marcial.com</t>
  </si>
  <si>
    <t xml:space="preserve">casa-marcial.com</t>
  </si>
  <si>
    <t xml:space="preserve">HOTEL CASA MANIN</t>
  </si>
  <si>
    <t xml:space="preserve">SAN LUIS, s/n</t>
  </si>
  <si>
    <t xml:space="preserve">616 60 47 09</t>
  </si>
  <si>
    <t xml:space="preserve">info@hotelcamanin.com</t>
  </si>
  <si>
    <t xml:space="preserve">HOTEL RESTAURANTE LA PLANTACIÓN</t>
  </si>
  <si>
    <t xml:space="preserve">CARRETERA CV-758 KILOMETRO 7</t>
  </si>
  <si>
    <t xml:space="preserve">618 50 86 36 </t>
  </si>
  <si>
    <t xml:space="preserve">reservas@laplantacion.com</t>
  </si>
  <si>
    <t xml:space="preserve">laplantacion.com</t>
  </si>
  <si>
    <t xml:space="preserve">SORROSAL</t>
  </si>
  <si>
    <t xml:space="preserve">620 928 140</t>
  </si>
  <si>
    <t xml:space="preserve">hotelsorrosal@gmail.com</t>
  </si>
  <si>
    <t xml:space="preserve">hotelsorrosal.es</t>
  </si>
  <si>
    <t xml:space="preserve">ALODIA</t>
  </si>
  <si>
    <t xml:space="preserve">626 35 18 16</t>
  </si>
  <si>
    <t xml:space="preserve">info@alodia.com</t>
  </si>
  <si>
    <t xml:space="preserve">casa-alodia.com/</t>
  </si>
  <si>
    <t xml:space="preserve">PLAYA DE ARINAGA</t>
  </si>
  <si>
    <t xml:space="preserve">AVENIDA POLIZÓN, 55</t>
  </si>
  <si>
    <t xml:space="preserve">628 03 53 62</t>
  </si>
  <si>
    <t xml:space="preserve">info@HotelArinaga.com</t>
  </si>
  <si>
    <t xml:space="preserve">hotelarinaga.com</t>
  </si>
  <si>
    <t xml:space="preserve">AGARÓ CAMBRILS APARTMENTS</t>
  </si>
  <si>
    <t xml:space="preserve">AVINGUDA MANUEL DE FALLA, 28</t>
  </si>
  <si>
    <t xml:space="preserve">628 551 597</t>
  </si>
  <si>
    <t xml:space="preserve">agaroturismo.com</t>
  </si>
  <si>
    <t xml:space="preserve">QUERCUS TIERRA</t>
  </si>
  <si>
    <t xml:space="preserve">PLAZA SAN PEDRO, 11 BAJO</t>
  </si>
  <si>
    <t xml:space="preserve">28743</t>
  </si>
  <si>
    <t xml:space="preserve">GARGANTA DE LOS MONTES</t>
  </si>
  <si>
    <t xml:space="preserve">628 57 19 03 </t>
  </si>
  <si>
    <t xml:space="preserve">info@gargantarural.es</t>
  </si>
  <si>
    <t xml:space="preserve">gargantarural.es</t>
  </si>
  <si>
    <t xml:space="preserve">GALLINERA</t>
  </si>
  <si>
    <t xml:space="preserve">CARRER RAVAL, 24</t>
  </si>
  <si>
    <t xml:space="preserve">641 36 02 11</t>
  </si>
  <si>
    <t xml:space="preserve">casagallinera@gmail.com</t>
  </si>
  <si>
    <t xml:space="preserve">casagallinera.es</t>
  </si>
  <si>
    <t xml:space="preserve">CUEVA AHUMADA</t>
  </si>
  <si>
    <t xml:space="preserve">CUEVA AHUMADA, s/n BAJO; HOTEL</t>
  </si>
  <si>
    <t xml:space="preserve">647 99 46 11</t>
  </si>
  <si>
    <t xml:space="preserve">info@cuevaahumada.com</t>
  </si>
  <si>
    <t xml:space="preserve">cuevaahumada.com</t>
  </si>
  <si>
    <t xml:space="preserve">C/ MÁRTIRES, 22 BAJO(BAR PARRILLAS)</t>
  </si>
  <si>
    <t xml:space="preserve">28607</t>
  </si>
  <si>
    <t xml:space="preserve">EL ÁLAMO</t>
  </si>
  <si>
    <t xml:space="preserve">648 280 613</t>
  </si>
  <si>
    <t xml:space="preserve">info@elalamohotel.com</t>
  </si>
  <si>
    <t xml:space="preserve">elalamohotel.com</t>
  </si>
  <si>
    <t xml:space="preserve">VALLES DEL CID</t>
  </si>
  <si>
    <t xml:space="preserve">IGLESIA, 6</t>
  </si>
  <si>
    <t xml:space="preserve">09125</t>
  </si>
  <si>
    <t xml:space="preserve">ÚRBEL DEL CASTILLO</t>
  </si>
  <si>
    <t xml:space="preserve">652 573 226</t>
  </si>
  <si>
    <t xml:space="preserve">msantosi@hotmail.com</t>
  </si>
  <si>
    <t xml:space="preserve">vallesdelcid.com</t>
  </si>
  <si>
    <t xml:space="preserve">MAS 1670</t>
  </si>
  <si>
    <t xml:space="preserve">HG-002425</t>
  </si>
  <si>
    <t xml:space="preserve">CARRER JOSEP TARRADELLAS (URBANIZACIÓN MAS BARCELÓ), 27</t>
  </si>
  <si>
    <t xml:space="preserve">17251</t>
  </si>
  <si>
    <t xml:space="preserve">653 66 43 66</t>
  </si>
  <si>
    <t xml:space="preserve">info@hotelmas1670.com</t>
  </si>
  <si>
    <t xml:space="preserve">hotelmas1670.com</t>
  </si>
  <si>
    <t xml:space="preserve">HOTEL NOVOMAR</t>
  </si>
  <si>
    <t xml:space="preserve">H/CA/01402</t>
  </si>
  <si>
    <t xml:space="preserve">C/ CHOCO, 2</t>
  </si>
  <si>
    <t xml:space="preserve">657 94 98 62</t>
  </si>
  <si>
    <t xml:space="preserve">info@novomarhotel.es </t>
  </si>
  <si>
    <t xml:space="preserve">novomarhotel.es/</t>
  </si>
  <si>
    <t xml:space="preserve">LA PEDRIZA</t>
  </si>
  <si>
    <t xml:space="preserve">C/ URUMEA, 8</t>
  </si>
  <si>
    <t xml:space="preserve">658 973 116</t>
  </si>
  <si>
    <t xml:space="preserve">reservas.lapedriza@gmail.com</t>
  </si>
  <si>
    <t xml:space="preserve">ruralpedriza.com</t>
  </si>
  <si>
    <t xml:space="preserve">A UN PAS DEL CEL</t>
  </si>
  <si>
    <t xml:space="preserve">ROSARIO, 8</t>
  </si>
  <si>
    <t xml:space="preserve">12135</t>
  </si>
  <si>
    <t xml:space="preserve">VISTABELLA DEL MAESTRAT</t>
  </si>
  <si>
    <t xml:space="preserve">659 44 83 21</t>
  </si>
  <si>
    <t xml:space="preserve">info@aunpasdelcel.com</t>
  </si>
  <si>
    <t xml:space="preserve">aunpasdelcel.com</t>
  </si>
  <si>
    <t xml:space="preserve">CASAL DE PETRA</t>
  </si>
  <si>
    <t xml:space="preserve">C/ MANACOR, 63</t>
  </si>
  <si>
    <t xml:space="preserve">660 78 04 72</t>
  </si>
  <si>
    <t xml:space="preserve">casaldepetrareserves@gmail.com</t>
  </si>
  <si>
    <t xml:space="preserve">myroomshotels.es</t>
  </si>
  <si>
    <t xml:space="preserve">HOTEL CAL NIÑO</t>
  </si>
  <si>
    <t xml:space="preserve">HL-000846</t>
  </si>
  <si>
    <t xml:space="preserve">CARRER C (POLIGONO INSDUSTRIAL CAMI ELS FRARES), 59 - 1 -PARC 59; BAJO</t>
  </si>
  <si>
    <t xml:space="preserve">25190</t>
  </si>
  <si>
    <t xml:space="preserve">665 64 45 25</t>
  </si>
  <si>
    <t xml:space="preserve">hotelcnhotel@gmail.com</t>
  </si>
  <si>
    <t xml:space="preserve">CASA LOS PALITOS</t>
  </si>
  <si>
    <t xml:space="preserve">CAMINO CUESTA LOS PALITOS, 111</t>
  </si>
  <si>
    <t xml:space="preserve">38739</t>
  </si>
  <si>
    <t xml:space="preserve">VILLA DE MAZO</t>
  </si>
  <si>
    <t xml:space="preserve">667 07 75 15</t>
  </si>
  <si>
    <t xml:space="preserve">info@calospalitos.com</t>
  </si>
  <si>
    <t xml:space="preserve">LA FIGAR</t>
  </si>
  <si>
    <t xml:space="preserve">LUGAR ARGUERÍN, 3</t>
  </si>
  <si>
    <t xml:space="preserve">669 856 222</t>
  </si>
  <si>
    <t xml:space="preserve">recepcion@hotellafigar.com</t>
  </si>
  <si>
    <t xml:space="preserve">hotellafigar.com</t>
  </si>
  <si>
    <t xml:space="preserve">SENDA CAIMARI HOTEL</t>
  </si>
  <si>
    <t xml:space="preserve">CARRER TAVERNES, 10</t>
  </si>
  <si>
    <t xml:space="preserve">670 25 12 25</t>
  </si>
  <si>
    <t xml:space="preserve">senda@sendacaimari.com</t>
  </si>
  <si>
    <t xml:space="preserve">sendacaimari.com</t>
  </si>
  <si>
    <t xml:space="preserve">VILA LAVANDA</t>
  </si>
  <si>
    <t xml:space="preserve">C/ MONTEVIDEO, s/n 0 SANTA CRUZ DE TENERIFE</t>
  </si>
  <si>
    <t xml:space="preserve">673 57 26 76</t>
  </si>
  <si>
    <t xml:space="preserve">booking@vila-lavanda.com</t>
  </si>
  <si>
    <t xml:space="preserve">vila-lavanda.com</t>
  </si>
  <si>
    <t xml:space="preserve">A AIRA DA PETADA</t>
  </si>
  <si>
    <t xml:space="preserve">CORZOS, s/n BAJO(HOTEL PENAPETADAS)</t>
  </si>
  <si>
    <t xml:space="preserve">32639</t>
  </si>
  <si>
    <t xml:space="preserve">676 48 29 02</t>
  </si>
  <si>
    <t xml:space="preserve">hotel@airadapetada.com</t>
  </si>
  <si>
    <t xml:space="preserve">airadapetada.com</t>
  </si>
  <si>
    <t xml:space="preserve">CASA DE LABRANZA</t>
  </si>
  <si>
    <t xml:space="preserve">C/ ARCO, 3 BAJOS</t>
  </si>
  <si>
    <t xml:space="preserve">28680</t>
  </si>
  <si>
    <t xml:space="preserve">SAN MARTÍN DE VALDEIGLESIAS</t>
  </si>
  <si>
    <t xml:space="preserve">677 75 94 95</t>
  </si>
  <si>
    <t xml:space="preserve">info@cadelabranza.com</t>
  </si>
  <si>
    <t xml:space="preserve">ES CONVENT D´ARIANY</t>
  </si>
  <si>
    <t xml:space="preserve">MAJOR, 2</t>
  </si>
  <si>
    <t xml:space="preserve">07529</t>
  </si>
  <si>
    <t xml:space="preserve">ARIANY</t>
  </si>
  <si>
    <t xml:space="preserve">678 83 22 66</t>
  </si>
  <si>
    <t xml:space="preserve">esconvent@orgmater.org</t>
  </si>
  <si>
    <t xml:space="preserve">materariany.com/</t>
  </si>
  <si>
    <t xml:space="preserve">CASA PARRANXO</t>
  </si>
  <si>
    <t xml:space="preserve">PL-000443</t>
  </si>
  <si>
    <t xml:space="preserve">AVINGUDA BEDOGA, s/n</t>
  </si>
  <si>
    <t xml:space="preserve">25514</t>
  </si>
  <si>
    <t xml:space="preserve">SENTERADA</t>
  </si>
  <si>
    <t xml:space="preserve">679 576 496</t>
  </si>
  <si>
    <t xml:space="preserve">casaparranxo@gmail.com</t>
  </si>
  <si>
    <t xml:space="preserve">casaparranxo.com</t>
  </si>
  <si>
    <t xml:space="preserve">HOTEL A TORRE DO LAGO</t>
  </si>
  <si>
    <t xml:space="preserve">LUGAR A TORRE</t>
  </si>
  <si>
    <t xml:space="preserve">15551</t>
  </si>
  <si>
    <t xml:space="preserve">679 85 51 06</t>
  </si>
  <si>
    <t xml:space="preserve">atorredolago@hotmail.com</t>
  </si>
  <si>
    <t xml:space="preserve">atorredolago.com</t>
  </si>
  <si>
    <t xml:space="preserve">MAS RAVETLLAT HOTEL</t>
  </si>
  <si>
    <t xml:space="preserve">HG-002535</t>
  </si>
  <si>
    <t xml:space="preserve">MAS RAVETLLAT, 1</t>
  </si>
  <si>
    <t xml:space="preserve">ISÒVOL</t>
  </si>
  <si>
    <t xml:space="preserve">684 454 084</t>
  </si>
  <si>
    <t xml:space="preserve">info@masravetllat.com</t>
  </si>
  <si>
    <t xml:space="preserve">masravetllat.com</t>
  </si>
  <si>
    <t xml:space="preserve">HOTEL LA PARRA</t>
  </si>
  <si>
    <t xml:space="preserve">CARRETERA BALNEARIO, 3</t>
  </si>
  <si>
    <t xml:space="preserve">30600</t>
  </si>
  <si>
    <t xml:space="preserve">ARCHENA</t>
  </si>
  <si>
    <t xml:space="preserve">686 119 147</t>
  </si>
  <si>
    <t xml:space="preserve">informacion@hotellaparra.com</t>
  </si>
  <si>
    <t xml:space="preserve">hotellaparra.com</t>
  </si>
  <si>
    <t xml:space="preserve">LA ENCOMIENDA</t>
  </si>
  <si>
    <t xml:space="preserve">C/ SANTA CRUZ, 27</t>
  </si>
  <si>
    <t xml:space="preserve">34350</t>
  </si>
  <si>
    <t xml:space="preserve">VILLARRAMIEL</t>
  </si>
  <si>
    <t xml:space="preserve">686 62 09 95</t>
  </si>
  <si>
    <t xml:space="preserve">info@laencomienda.com</t>
  </si>
  <si>
    <t xml:space="preserve">HOTEL A CURUXA</t>
  </si>
  <si>
    <t xml:space="preserve">PAZO, 20</t>
  </si>
  <si>
    <t xml:space="preserve">15819</t>
  </si>
  <si>
    <t xml:space="preserve">687 63 94 92</t>
  </si>
  <si>
    <t xml:space="preserve">info@hotelacuruxa.com</t>
  </si>
  <si>
    <t xml:space="preserve">hotelacuruxa.com</t>
  </si>
  <si>
    <t xml:space="preserve">CASA DE LARIOS</t>
  </si>
  <si>
    <t xml:space="preserve">AVENIDA ANDALUCÍA, 178</t>
  </si>
  <si>
    <t xml:space="preserve">690 11 42 00</t>
  </si>
  <si>
    <t xml:space="preserve">casadelarios2010@gmail.com</t>
  </si>
  <si>
    <t xml:space="preserve">hostalestepa.es/</t>
  </si>
  <si>
    <t xml:space="preserve">HOTEL RESTAURANTE PONT DE GENIL</t>
  </si>
  <si>
    <t xml:space="preserve">DOCTOR LLANGORT, 5 BAJO</t>
  </si>
  <si>
    <t xml:space="preserve">ARSÈGUEL</t>
  </si>
  <si>
    <t xml:space="preserve">693 77 75 86</t>
  </si>
  <si>
    <t xml:space="preserve">info@fontdelgenil.com</t>
  </si>
  <si>
    <t xml:space="preserve">fontdelgenil.com</t>
  </si>
  <si>
    <t xml:space="preserve">BAOBAB SUITES</t>
  </si>
  <si>
    <t xml:space="preserve">C/ ROQUES DEL SALMOR, 5</t>
  </si>
  <si>
    <t xml:space="preserve">822070030</t>
  </si>
  <si>
    <t xml:space="preserve">booking@baobabsuites.com</t>
  </si>
  <si>
    <t xml:space="preserve">baobabsuites.com</t>
  </si>
  <si>
    <t xml:space="preserve">APARTAMENTOS PLAYA DE LA LUZ CÁDIZ</t>
  </si>
  <si>
    <t xml:space="preserve">CORRALÓN DE LOS CARROS, 62 BARRIO DE LA VIÑA</t>
  </si>
  <si>
    <t xml:space="preserve">856170084</t>
  </si>
  <si>
    <t xml:space="preserve">cadiz@plazadelaluz.com</t>
  </si>
  <si>
    <t xml:space="preserve">plazadelaluz.com</t>
  </si>
  <si>
    <t xml:space="preserve">HOTEL MONTERA PLAZA</t>
  </si>
  <si>
    <t xml:space="preserve">H/CA/01279</t>
  </si>
  <si>
    <t xml:space="preserve">C/ ROSARIO, 2</t>
  </si>
  <si>
    <t xml:space="preserve">856220220</t>
  </si>
  <si>
    <t xml:space="preserve">reservas@hotelmontera.com</t>
  </si>
  <si>
    <t xml:space="preserve">hotelmontera.com</t>
  </si>
  <si>
    <t xml:space="preserve">ANTIC MENORCA - ADULTS ONLY</t>
  </si>
  <si>
    <t xml:space="preserve">CARRETERA ALAIOR-CALA'N PORTER, s/n</t>
  </si>
  <si>
    <t xml:space="preserve">871027157</t>
  </si>
  <si>
    <t xml:space="preserve">info@anticmenorca.com</t>
  </si>
  <si>
    <t xml:space="preserve">anticmenorca.com</t>
  </si>
  <si>
    <t xml:space="preserve">AZAMI HOTELES</t>
  </si>
  <si>
    <t xml:space="preserve">JOAN CASTELLÓ GUASCH, 48 BAJO</t>
  </si>
  <si>
    <t xml:space="preserve">871119736</t>
  </si>
  <si>
    <t xml:space="preserve">info@hotelesmares.com</t>
  </si>
  <si>
    <t xml:space="preserve">hotelesmares.com</t>
  </si>
  <si>
    <t xml:space="preserve">HOTEL SEASUN ANIRAM</t>
  </si>
  <si>
    <t xml:space="preserve">CARRER ALBATROS, 11</t>
  </si>
  <si>
    <t xml:space="preserve">871380226</t>
  </si>
  <si>
    <t xml:space="preserve">info@seasunhotels.com</t>
  </si>
  <si>
    <t xml:space="preserve">seasunaniram.com</t>
  </si>
  <si>
    <t xml:space="preserve">CASA DE LA VIDA</t>
  </si>
  <si>
    <t xml:space="preserve">AVENIDA CALA LLOMBARDS, 51</t>
  </si>
  <si>
    <t xml:space="preserve">871575675</t>
  </si>
  <si>
    <t xml:space="preserve">info@casadelavida.com</t>
  </si>
  <si>
    <t xml:space="preserve">casadelavida.com</t>
  </si>
  <si>
    <t xml:space="preserve">REY FERNANDO II DE ARAGON</t>
  </si>
  <si>
    <t xml:space="preserve">C/ BARI (POLIGONO INSDUSTRIAL PLAZA), 27 BAJO</t>
  </si>
  <si>
    <t xml:space="preserve">876269542</t>
  </si>
  <si>
    <t xml:space="preserve">recepcion@hotelreyfernando.com</t>
  </si>
  <si>
    <t xml:space="preserve">pronihoteles.com</t>
  </si>
  <si>
    <t xml:space="preserve">SUITES CORUÑA</t>
  </si>
  <si>
    <t xml:space="preserve">C/ GUTEMBERG (POLIGONO INSDUSTRIAL LA GRELA), 23 A</t>
  </si>
  <si>
    <t xml:space="preserve">881965657</t>
  </si>
  <si>
    <t xml:space="preserve">reservas@suitescoruna.com</t>
  </si>
  <si>
    <t xml:space="preserve">suitescoruna.com</t>
  </si>
  <si>
    <t xml:space="preserve">CYMAR GESTIÓN HOTELERA</t>
  </si>
  <si>
    <t xml:space="preserve">PLAZA DOCTOR FLEMING, 4</t>
  </si>
  <si>
    <t xml:space="preserve">info@cymargestion.com</t>
  </si>
  <si>
    <t xml:space="preserve">cymargestion.com</t>
  </si>
  <si>
    <t xml:space="preserve">DUNAS PARAISO</t>
  </si>
  <si>
    <t xml:space="preserve">C/ EL HORNO, s/n BAJO</t>
  </si>
  <si>
    <t xml:space="preserve">902142828</t>
  </si>
  <si>
    <t xml:space="preserve">info@dunas.com</t>
  </si>
  <si>
    <t xml:space="preserve">hotelesdunas.com</t>
  </si>
  <si>
    <t xml:space="preserve">509</t>
  </si>
  <si>
    <t xml:space="preserve">HOTEL BALNEARIO ACUÑA</t>
  </si>
  <si>
    <t xml:space="preserve">C/ HERRERÍA, 2 BAJO</t>
  </si>
  <si>
    <t xml:space="preserve">902318674</t>
  </si>
  <si>
    <t xml:space="preserve">relaistermal.com</t>
  </si>
  <si>
    <t xml:space="preserve">DANIYA DENIA SPA &amp; BUSINESS</t>
  </si>
  <si>
    <t xml:space="preserve">CARRER SARDINA, 11 BAJO; HOTEL DANIYA</t>
  </si>
  <si>
    <t xml:space="preserve">902364041</t>
  </si>
  <si>
    <t xml:space="preserve">info@denia.daniyahotels.es</t>
  </si>
  <si>
    <t xml:space="preserve">daniyahotels.com</t>
  </si>
  <si>
    <t xml:space="preserve">VINCCI MERCAT</t>
  </si>
  <si>
    <t xml:space="preserve">C/ LINTERNA, 31</t>
  </si>
  <si>
    <t xml:space="preserve">902454585</t>
  </si>
  <si>
    <t xml:space="preserve">info@vinccihoteles.com</t>
  </si>
  <si>
    <t xml:space="preserve">vinccimercat.com</t>
  </si>
  <si>
    <t xml:space="preserve">FLAMERO</t>
  </si>
  <si>
    <t xml:space="preserve">SECTOR DEHESA DE LA MARISMILLAS (SECTOR D), 82</t>
  </si>
  <si>
    <t xml:space="preserve">902505100</t>
  </si>
  <si>
    <t xml:space="preserve">reservas@hotelflamero.es</t>
  </si>
  <si>
    <t xml:space="preserve">flamerohotel.com</t>
  </si>
  <si>
    <t xml:space="preserve">MARINDA GARDEN APARTHOTEL</t>
  </si>
  <si>
    <t xml:space="preserve">VIA VIA CIRCUMVAL.LACIÓ, 1 BAJO</t>
  </si>
  <si>
    <t xml:space="preserve">902545727</t>
  </si>
  <si>
    <t xml:space="preserve">marinda@gardenhotels.com</t>
  </si>
  <si>
    <t xml:space="preserve">gardenhotels.com</t>
  </si>
  <si>
    <t xml:space="preserve">AGORA SPA &amp; RESORT</t>
  </si>
  <si>
    <t xml:space="preserve">902886386</t>
  </si>
  <si>
    <t xml:space="preserve">info@agorahoteles.com</t>
  </si>
  <si>
    <t xml:space="preserve">agorahoteles.com</t>
  </si>
  <si>
    <t xml:space="preserve">EL MESON</t>
  </si>
  <si>
    <t xml:space="preserve">PUENTE, 19</t>
  </si>
  <si>
    <t xml:space="preserve">902889636</t>
  </si>
  <si>
    <t xml:space="preserve">info@hotelelmeson.es</t>
  </si>
  <si>
    <t xml:space="preserve">hotelelmeson.com</t>
  </si>
  <si>
    <t xml:space="preserve">TÁCTICA</t>
  </si>
  <si>
    <t xml:space="preserve">CARRER BOTIGUERS (PARQUE EMPRESARIAL TÁCTICA), 1</t>
  </si>
  <si>
    <t xml:space="preserve">902929229</t>
  </si>
  <si>
    <t xml:space="preserve">recepcion@hoteltactica.com</t>
  </si>
  <si>
    <t xml:space="preserve">hoteltactica.com</t>
  </si>
  <si>
    <t xml:space="preserve">HOTEL FREEDOM</t>
  </si>
  <si>
    <t xml:space="preserve">C/ SANTA ISABEL, 4 CENTO DE MADRID</t>
  </si>
  <si>
    <t xml:space="preserve">910736271</t>
  </si>
  <si>
    <t xml:space="preserve">info@hotelfreedom.com</t>
  </si>
  <si>
    <t xml:space="preserve">hotelfreedom.com</t>
  </si>
  <si>
    <t xml:space="preserve">LOS ENEBRALES RESORT &amp; SPA</t>
  </si>
  <si>
    <t xml:space="preserve">CARRETERA CENICIENTOS, KILOMETRO 4</t>
  </si>
  <si>
    <t xml:space="preserve">45900</t>
  </si>
  <si>
    <t xml:space="preserve">ALMOROX</t>
  </si>
  <si>
    <t xml:space="preserve">911280198</t>
  </si>
  <si>
    <t xml:space="preserve">info@losenebrales.com</t>
  </si>
  <si>
    <t xml:space="preserve">losenebrales.com</t>
  </si>
  <si>
    <t xml:space="preserve">ZENIT CONDE DE ORGAZ</t>
  </si>
  <si>
    <t xml:space="preserve">C/ MOSCATELAR, 24 BAJO; ZENIT HOTEL CONDE ORGAZ</t>
  </si>
  <si>
    <t xml:space="preserve">911726477</t>
  </si>
  <si>
    <t xml:space="preserve">reservas@zenithoteles.com</t>
  </si>
  <si>
    <t xml:space="preserve">zenithoteles.com</t>
  </si>
  <si>
    <t xml:space="preserve">INDIGO MADRID GRAN VÍA</t>
  </si>
  <si>
    <t xml:space="preserve">SILVA, 6</t>
  </si>
  <si>
    <t xml:space="preserve">912008585</t>
  </si>
  <si>
    <t xml:space="preserve">gm@indigomadrid.com</t>
  </si>
  <si>
    <t xml:space="preserve">indigomadrid.com</t>
  </si>
  <si>
    <t xml:space="preserve">ARTIEM</t>
  </si>
  <si>
    <t xml:space="preserve">C/ JUAN PÉREZ ZÚÑIGA, 20 BAJO; HOTEL</t>
  </si>
  <si>
    <t xml:space="preserve">912911500</t>
  </si>
  <si>
    <t xml:space="preserve">artiemmadrid@artiemhotels.com</t>
  </si>
  <si>
    <t xml:space="preserve">artiemhotels.com</t>
  </si>
  <si>
    <t xml:space="preserve">DON LUIS</t>
  </si>
  <si>
    <t xml:space="preserve">AVENIDA GENERAL, 12 BAJO</t>
  </si>
  <si>
    <t xml:space="preserve">913120430</t>
  </si>
  <si>
    <t xml:space="preserve">hoteldonluis@donluishotel.com</t>
  </si>
  <si>
    <t xml:space="preserve">donluishotel.com</t>
  </si>
  <si>
    <t xml:space="preserve">SERVICIOS ASOCIADOS</t>
  </si>
  <si>
    <t xml:space="preserve">C/ FERNÁNDEZ DE LA HOZ, 30 1</t>
  </si>
  <si>
    <t xml:space="preserve">913191893</t>
  </si>
  <si>
    <t xml:space="preserve">reservas@hotelserrano.com</t>
  </si>
  <si>
    <t xml:space="preserve">hotelserrano.com</t>
  </si>
  <si>
    <t xml:space="preserve">PROYECTOS MARJAV</t>
  </si>
  <si>
    <t xml:space="preserve">TRUEBA Y FERNÁNDEZ, 7 BAJO</t>
  </si>
  <si>
    <t xml:space="preserve">913441724</t>
  </si>
  <si>
    <t xml:space="preserve">reservas@hotelmarjavi.com</t>
  </si>
  <si>
    <t xml:space="preserve">hotelmarjavi.com</t>
  </si>
  <si>
    <t xml:space="preserve">PLAZA MAYOR</t>
  </si>
  <si>
    <t xml:space="preserve">ATOCHA, 2</t>
  </si>
  <si>
    <t xml:space="preserve">913600606</t>
  </si>
  <si>
    <t xml:space="preserve">info@h-plazamayor.com</t>
  </si>
  <si>
    <t xml:space="preserve">h-plazamayor.com</t>
  </si>
  <si>
    <t xml:space="preserve">HOTEL GANIVET</t>
  </si>
  <si>
    <t xml:space="preserve">C/ TOLEDO, 111, 113</t>
  </si>
  <si>
    <t xml:space="preserve">913653600</t>
  </si>
  <si>
    <t xml:space="preserve">ganivet@hotelesporcel.com</t>
  </si>
  <si>
    <t xml:space="preserve">hotelganivet.com</t>
  </si>
  <si>
    <t xml:space="preserve">CORTEZO HOTEL</t>
  </si>
  <si>
    <t xml:space="preserve">C/ DOCTOR CORTEZO, 3 BAJO</t>
  </si>
  <si>
    <t xml:space="preserve">913690101</t>
  </si>
  <si>
    <t xml:space="preserve">reservas@hotelcortezo.com</t>
  </si>
  <si>
    <t xml:space="preserve">hotelcortezo.com</t>
  </si>
  <si>
    <t xml:space="preserve">MH APARTMENTS CENTRAL MADRID</t>
  </si>
  <si>
    <t xml:space="preserve">PLAZA TIRSO DE MOLINA, 15</t>
  </si>
  <si>
    <t xml:space="preserve">913857255</t>
  </si>
  <si>
    <t xml:space="preserve">info@mhapartments.com</t>
  </si>
  <si>
    <t xml:space="preserve">mhapartments.com</t>
  </si>
  <si>
    <t xml:space="preserve">TÓTEM</t>
  </si>
  <si>
    <t xml:space="preserve">HERMOSILLA, 23</t>
  </si>
  <si>
    <t xml:space="preserve">914260035</t>
  </si>
  <si>
    <t xml:space="preserve">info@totem-madrid.com</t>
  </si>
  <si>
    <t xml:space="preserve">totem-madrid.com</t>
  </si>
  <si>
    <t xml:space="preserve">AB RIVAS</t>
  </si>
  <si>
    <t xml:space="preserve">AVENIDA FRANCISCO DE QUEVEDO, 2</t>
  </si>
  <si>
    <t xml:space="preserve">28521</t>
  </si>
  <si>
    <t xml:space="preserve">RIVAS-VACIAMADRID</t>
  </si>
  <si>
    <t xml:space="preserve">914990700</t>
  </si>
  <si>
    <t xml:space="preserve">abrivas@ab-hoteles.com</t>
  </si>
  <si>
    <t xml:space="preserve">hotelabrivas.com</t>
  </si>
  <si>
    <t xml:space="preserve">CÍRCULO GRAN VÍA</t>
  </si>
  <si>
    <t xml:space="preserve">C/ GRAN VÍA, 24</t>
  </si>
  <si>
    <t xml:space="preserve">915210300</t>
  </si>
  <si>
    <t xml:space="preserve">circulogranvia@circulogranvia.com</t>
  </si>
  <si>
    <t xml:space="preserve">crculogranva.com</t>
  </si>
  <si>
    <t xml:space="preserve">HOTEL REGENTE</t>
  </si>
  <si>
    <t xml:space="preserve">MESONERO ROMANOS, 9 BAJO</t>
  </si>
  <si>
    <t xml:space="preserve">915212941</t>
  </si>
  <si>
    <t xml:space="preserve">info@hotelregente.com</t>
  </si>
  <si>
    <t xml:space="preserve">hotelregente.com</t>
  </si>
  <si>
    <t xml:space="preserve">SANCHO</t>
  </si>
  <si>
    <t xml:space="preserve">PASEO DELICIAS, 56 BAJO</t>
  </si>
  <si>
    <t xml:space="preserve">915306700</t>
  </si>
  <si>
    <t xml:space="preserve">info@hotel-sancho.com</t>
  </si>
  <si>
    <t xml:space="preserve">hotel-sancho.com</t>
  </si>
  <si>
    <t xml:space="preserve">THE WALT</t>
  </si>
  <si>
    <t xml:space="preserve">C/ BARCO, 3 BAJO</t>
  </si>
  <si>
    <t xml:space="preserve">915317111</t>
  </si>
  <si>
    <t xml:space="preserve">info@thewaltmadrid.es</t>
  </si>
  <si>
    <t xml:space="preserve">thewaltmadrid.es</t>
  </si>
  <si>
    <t xml:space="preserve">HOTEL MENINAS</t>
  </si>
  <si>
    <t xml:space="preserve">C/ CAMPOMANES, 7 BAJO; HOTEL LAS MENINAS</t>
  </si>
  <si>
    <t xml:space="preserve">915412805</t>
  </si>
  <si>
    <t xml:space="preserve">reservas@hotelmeninas.com</t>
  </si>
  <si>
    <t xml:space="preserve">hotelmeninas.com</t>
  </si>
  <si>
    <t xml:space="preserve">HUSA PRINCESA</t>
  </si>
  <si>
    <t xml:space="preserve">PRINCESA, 40 BAJO</t>
  </si>
  <si>
    <t xml:space="preserve">915422100</t>
  </si>
  <si>
    <t xml:space="preserve">hotelhusaprincesa@husa.es</t>
  </si>
  <si>
    <t xml:space="preserve">husaprincesa.com</t>
  </si>
  <si>
    <t xml:space="preserve">MADFOR</t>
  </si>
  <si>
    <t xml:space="preserve">PASEO FLORIDA, 13</t>
  </si>
  <si>
    <t xml:space="preserve">915483173</t>
  </si>
  <si>
    <t xml:space="preserve">reservas.madfor@actahotels.com</t>
  </si>
  <si>
    <t xml:space="preserve">hotel-madfor.com</t>
  </si>
  <si>
    <t xml:space="preserve">8ROOMS</t>
  </si>
  <si>
    <t xml:space="preserve">PASEO REINA CRISTINA, 8 PORTAL 2 B; BAJO</t>
  </si>
  <si>
    <t xml:space="preserve">915513126</t>
  </si>
  <si>
    <t xml:space="preserve">info@8roomsmadrid.com</t>
  </si>
  <si>
    <t xml:space="preserve">8roomsmadrid.com</t>
  </si>
  <si>
    <t xml:space="preserve">ÉRASE UN HOTEL</t>
  </si>
  <si>
    <t xml:space="preserve">BRAVO MURILLO, 304</t>
  </si>
  <si>
    <t xml:space="preserve">915712880</t>
  </si>
  <si>
    <t xml:space="preserve">reservas@eraseunhotel.com</t>
  </si>
  <si>
    <t xml:space="preserve">eraseunhotel.com</t>
  </si>
  <si>
    <t xml:space="preserve">ASADOR DE ALGETE</t>
  </si>
  <si>
    <t xml:space="preserve">C/ SAN ROQUE, 25 BAJO; LOCAL</t>
  </si>
  <si>
    <t xml:space="preserve">916290660</t>
  </si>
  <si>
    <t xml:space="preserve">info@adordealgete.com</t>
  </si>
  <si>
    <t xml:space="preserve">VILLA DE PINTO</t>
  </si>
  <si>
    <t xml:space="preserve">C/ BARCO, 10 BAJO</t>
  </si>
  <si>
    <t xml:space="preserve">916911411</t>
  </si>
  <si>
    <t xml:space="preserve">info@villadepinto.com</t>
  </si>
  <si>
    <t xml:space="preserve">AMURA ALCOBENDAS</t>
  </si>
  <si>
    <t xml:space="preserve">AVENIDA VALDELAPARRA, 2</t>
  </si>
  <si>
    <t xml:space="preserve">917874545</t>
  </si>
  <si>
    <t xml:space="preserve">info@amuraalcobendas.com</t>
  </si>
  <si>
    <t xml:space="preserve">amurahoteles.com</t>
  </si>
  <si>
    <t xml:space="preserve">EL ASADOR DE ENRIQUE</t>
  </si>
  <si>
    <t xml:space="preserve">C/ LAS NAVAS DE BUITRAGO, 24 BAJO; LOCAL-POLIGONO INSDUSTRIAL EL GATO</t>
  </si>
  <si>
    <t xml:space="preserve">28021</t>
  </si>
  <si>
    <t xml:space="preserve">917970828</t>
  </si>
  <si>
    <t xml:space="preserve">info@elasadordeenrique.com</t>
  </si>
  <si>
    <t xml:space="preserve">hotelenrique.com</t>
  </si>
  <si>
    <t xml:space="preserve">C/ CAMARGO, 7</t>
  </si>
  <si>
    <t xml:space="preserve">918156021</t>
  </si>
  <si>
    <t xml:space="preserve">hotel-el-ancla@hotmail.com</t>
  </si>
  <si>
    <t xml:space="preserve">hotelelancla.net</t>
  </si>
  <si>
    <t xml:space="preserve">TORRELODONES</t>
  </si>
  <si>
    <t xml:space="preserve">C/ SAMA DE LANGREO, s/n BAJO ESQUINA SAMA(DE LANGREO)</t>
  </si>
  <si>
    <t xml:space="preserve">28250</t>
  </si>
  <si>
    <t xml:space="preserve">918406606</t>
  </si>
  <si>
    <t xml:space="preserve">info@torrelodones.com</t>
  </si>
  <si>
    <t xml:space="preserve">CASA JUANECA</t>
  </si>
  <si>
    <t xml:space="preserve">AUTOVIA A-1, KILOMETRO 30, 5 LOCAL HOTEL CASA JUANECA</t>
  </si>
  <si>
    <t xml:space="preserve">918487606</t>
  </si>
  <si>
    <t xml:space="preserve">info@casajuaneca.com</t>
  </si>
  <si>
    <t xml:space="preserve">casajuaneca.com/</t>
  </si>
  <si>
    <t xml:space="preserve">GALAICO</t>
  </si>
  <si>
    <t xml:space="preserve">AVENIDA JUAN CARLOS I, 45 BAJO; CENTRO COMERCIAL EL ZOCO</t>
  </si>
  <si>
    <t xml:space="preserve">28400</t>
  </si>
  <si>
    <t xml:space="preserve">COLLADO VILLALBA</t>
  </si>
  <si>
    <t xml:space="preserve">918510304</t>
  </si>
  <si>
    <t xml:space="preserve">recepcion@hotelgalaico.com</t>
  </si>
  <si>
    <t xml:space="preserve">hotelgalaico.com</t>
  </si>
  <si>
    <t xml:space="preserve">HOSTAL PIQUIO</t>
  </si>
  <si>
    <t xml:space="preserve">PASEO DEL MOLINO DEL REY, 1 LOCAL</t>
  </si>
  <si>
    <t xml:space="preserve">918541254</t>
  </si>
  <si>
    <t xml:space="preserve">hostalpiquio@hostalpiquio.com</t>
  </si>
  <si>
    <t xml:space="preserve">hostalpiquio.es/</t>
  </si>
  <si>
    <t xml:space="preserve">ALCALÁ CENTRO</t>
  </si>
  <si>
    <t xml:space="preserve">C/ DON JUAN I, 12 BAJO(ASCENSOR)</t>
  </si>
  <si>
    <t xml:space="preserve">28807</t>
  </si>
  <si>
    <t xml:space="preserve">918775394</t>
  </si>
  <si>
    <t xml:space="preserve">info@alcalácentro.com</t>
  </si>
  <si>
    <t xml:space="preserve">LOS PRADOS</t>
  </si>
  <si>
    <t xml:space="preserve">C/ SANGLAS, 10 BAJO(HOTEL)</t>
  </si>
  <si>
    <t xml:space="preserve">28890</t>
  </si>
  <si>
    <t xml:space="preserve">LOECHES</t>
  </si>
  <si>
    <t xml:space="preserve">918862239</t>
  </si>
  <si>
    <t xml:space="preserve">info@losprados.com.es</t>
  </si>
  <si>
    <t xml:space="preserve">losprados.com.es</t>
  </si>
  <si>
    <t xml:space="preserve">HOTEL EL BEDEL</t>
  </si>
  <si>
    <t xml:space="preserve">PLAZA SAN DIEGO, 8 PRINCIPAL</t>
  </si>
  <si>
    <t xml:space="preserve">918880557</t>
  </si>
  <si>
    <t xml:space="preserve">reservas@hotelelbedel.com</t>
  </si>
  <si>
    <t xml:space="preserve">hotelelbedel.com</t>
  </si>
  <si>
    <t xml:space="preserve">HOTEL MIRANDA Y SUIZO</t>
  </si>
  <si>
    <t xml:space="preserve">C/ FLORIDABLANCA, 18-20 LOCAL</t>
  </si>
  <si>
    <t xml:space="preserve">918904711</t>
  </si>
  <si>
    <t xml:space="preserve">recepcion@mirandasuizo.com</t>
  </si>
  <si>
    <t xml:space="preserve">mirandasuizo.com</t>
  </si>
  <si>
    <t xml:space="preserve">EL HOTELITO</t>
  </si>
  <si>
    <t xml:space="preserve">COLONIA CHINITA, s/n</t>
  </si>
  <si>
    <t xml:space="preserve">05100</t>
  </si>
  <si>
    <t xml:space="preserve">NAVALUENGA</t>
  </si>
  <si>
    <t xml:space="preserve">920043005</t>
  </si>
  <si>
    <t xml:space="preserve">elhotelito@el-hotelito.es</t>
  </si>
  <si>
    <t xml:space="preserve">elhotelitosl.com</t>
  </si>
  <si>
    <t xml:space="preserve">LA GALAMPERNA</t>
  </si>
  <si>
    <t xml:space="preserve">CAMINO POZO, 1</t>
  </si>
  <si>
    <t xml:space="preserve">NAVA DEL BARCO</t>
  </si>
  <si>
    <t xml:space="preserve">920343716</t>
  </si>
  <si>
    <t xml:space="preserve">info@lagalamperna.com</t>
  </si>
  <si>
    <t xml:space="preserve">lagalamperna.com</t>
  </si>
  <si>
    <t xml:space="preserve">HOSTAL FORNOS</t>
  </si>
  <si>
    <t xml:space="preserve">C/ INFANTA ISABEL, 13 3-E</t>
  </si>
  <si>
    <t xml:space="preserve">921460198</t>
  </si>
  <si>
    <t xml:space="preserve">info@hostalfornos.com</t>
  </si>
  <si>
    <t xml:space="preserve">RUTA TRES HERMANOS</t>
  </si>
  <si>
    <t xml:space="preserve">CARRETERA MADRID-IRÚN, KILOMETRO 117, 1 BAJO</t>
  </si>
  <si>
    <t xml:space="preserve">921543238</t>
  </si>
  <si>
    <t xml:space="preserve">info@rutatreshermanos.com</t>
  </si>
  <si>
    <t xml:space="preserve">domus-hoteles.es</t>
  </si>
  <si>
    <t xml:space="preserve">CASA LOS PEREZ</t>
  </si>
  <si>
    <t xml:space="preserve">C/ PIEDRA GRANDE, 2 BAJO</t>
  </si>
  <si>
    <t xml:space="preserve">922146239</t>
  </si>
  <si>
    <t xml:space="preserve">cultura@aytoagulo.com</t>
  </si>
  <si>
    <t xml:space="preserve">casalosperez.com</t>
  </si>
  <si>
    <t xml:space="preserve">HOTEL PELINOR</t>
  </si>
  <si>
    <t xml:space="preserve">BETHENCOURT ALFONSO, 8 BAJO(LOCAL)</t>
  </si>
  <si>
    <t xml:space="preserve">922246875</t>
  </si>
  <si>
    <t xml:space="preserve">info@hotelpelinor.com</t>
  </si>
  <si>
    <t xml:space="preserve">hotelpelinor.com</t>
  </si>
  <si>
    <t xml:space="preserve">HOTEL LAGUNA NIVARIA</t>
  </si>
  <si>
    <t xml:space="preserve">PLAZA ADELANTADO, 11 BAJO; LO.6-9; HOTEL APARTIDA NIVA</t>
  </si>
  <si>
    <t xml:space="preserve">922264298</t>
  </si>
  <si>
    <t xml:space="preserve">info@hotelnivaria.com</t>
  </si>
  <si>
    <t xml:space="preserve">hotelnivaria.com</t>
  </si>
  <si>
    <t xml:space="preserve">HOTEL DIAMANTE SUITES</t>
  </si>
  <si>
    <t xml:space="preserve">C/ MANUEL YANES BARRETO, s/n BAJO</t>
  </si>
  <si>
    <t xml:space="preserve">922370087</t>
  </si>
  <si>
    <t xml:space="preserve">reservas@hoteles-luna.com</t>
  </si>
  <si>
    <t xml:space="preserve">hoteles-luna.com</t>
  </si>
  <si>
    <t xml:space="preserve">BE LIVE ADULTS ONLY TENERIFE</t>
  </si>
  <si>
    <t xml:space="preserve">AVENIDA BLAS PÉREZ GONZÁLEZ, 11</t>
  </si>
  <si>
    <t xml:space="preserve">922370770</t>
  </si>
  <si>
    <t xml:space="preserve">info.tenerife@belivehotels.com</t>
  </si>
  <si>
    <t xml:space="preserve">belivehotels.com</t>
  </si>
  <si>
    <t xml:space="preserve">FLORIDA PLAZA</t>
  </si>
  <si>
    <t xml:space="preserve">PUERTO VIEJO, 30 BAJO</t>
  </si>
  <si>
    <t xml:space="preserve">922371140</t>
  </si>
  <si>
    <t xml:space="preserve">info@floridaplaza.com</t>
  </si>
  <si>
    <t xml:space="preserve">HOTEL PUERTO PALACE</t>
  </si>
  <si>
    <t xml:space="preserve">C/ DOCTOR COVIELLA ZAERA, 2</t>
  </si>
  <si>
    <t xml:space="preserve">922372460</t>
  </si>
  <si>
    <t xml:space="preserve">reservaspp@puertopalace.com</t>
  </si>
  <si>
    <t xml:space="preserve">puertopalace.com</t>
  </si>
  <si>
    <t xml:space="preserve">PUERTO PALACE</t>
  </si>
  <si>
    <t xml:space="preserve">C/ DOCTOR COVIELLA ZAERA, s/n BAJO; HOTEL PUERTO PALACE</t>
  </si>
  <si>
    <t xml:space="preserve">C/ DOCTOR COVIELLA ZAERA, s/n</t>
  </si>
  <si>
    <t xml:space="preserve">922372929</t>
  </si>
  <si>
    <t xml:space="preserve">info@puertopalace.com</t>
  </si>
  <si>
    <t xml:space="preserve">4DREAMS HOTEL</t>
  </si>
  <si>
    <t xml:space="preserve">C/ AGUSTÍN DE BETHENCOURT, 14 LOCAL</t>
  </si>
  <si>
    <t xml:space="preserve">922383552</t>
  </si>
  <si>
    <t xml:space="preserve">4dreamshotel@gmail.com</t>
  </si>
  <si>
    <t xml:space="preserve">4dreamshotel.com</t>
  </si>
  <si>
    <t xml:space="preserve">TENERIFE VING</t>
  </si>
  <si>
    <t xml:space="preserve">AVENIDA HERMANOS FERNÁNDEZ PERDIGÓN, 8</t>
  </si>
  <si>
    <t xml:space="preserve">922384511</t>
  </si>
  <si>
    <t xml:space="preserve">reserva@tenerifeving.com</t>
  </si>
  <si>
    <t xml:space="preserve">tenerifeving.com</t>
  </si>
  <si>
    <t xml:space="preserve">C/ DALIA, 14 BAJO; 37</t>
  </si>
  <si>
    <t xml:space="preserve">922388345</t>
  </si>
  <si>
    <t xml:space="preserve">DC XIBANA PARK</t>
  </si>
  <si>
    <t xml:space="preserve">C/ VALÓIS, 22</t>
  </si>
  <si>
    <t xml:space="preserve">922388612</t>
  </si>
  <si>
    <t xml:space="preserve">info@dcxibanapark.com</t>
  </si>
  <si>
    <t xml:space="preserve">C/ NOELIA AFONSO CABRERA, s/n BAJO(APARTAMENTOS ALISIOS-OFICINA )</t>
  </si>
  <si>
    <t xml:space="preserve">922389240</t>
  </si>
  <si>
    <t xml:space="preserve">coral-hotels.com</t>
  </si>
  <si>
    <t xml:space="preserve">CASA RURAL LA HOYITA</t>
  </si>
  <si>
    <t xml:space="preserve">CAMINO COLORADAS (CJÓN UNO), 15 2-C</t>
  </si>
  <si>
    <t xml:space="preserve">922511357</t>
  </si>
  <si>
    <t xml:space="preserve">info@casalahoyita.com</t>
  </si>
  <si>
    <t xml:space="preserve">casalahoyita.com</t>
  </si>
  <si>
    <t xml:space="preserve">BALNEARIO POZO DE LA SALUD</t>
  </si>
  <si>
    <t xml:space="preserve">LUGAR POZO DE LA SALUD, s/n</t>
  </si>
  <si>
    <t xml:space="preserve">38912</t>
  </si>
  <si>
    <t xml:space="preserve">922559561</t>
  </si>
  <si>
    <t xml:space="preserve">balneario@el-meridiano.com</t>
  </si>
  <si>
    <t xml:space="preserve">el-meridiano.com</t>
  </si>
  <si>
    <t xml:space="preserve">EL TEJAR HOTEL &amp; SPA</t>
  </si>
  <si>
    <t xml:space="preserve">C/ EL CALVARIO, 37</t>
  </si>
  <si>
    <t xml:space="preserve">922709362</t>
  </si>
  <si>
    <t xml:space="preserve">info@hoteleltejar.com</t>
  </si>
  <si>
    <t xml:space="preserve">hoteleltejar.com</t>
  </si>
  <si>
    <t xml:space="preserve">PARQUE DEL SOL</t>
  </si>
  <si>
    <t xml:space="preserve">LONDRES, 11 BAJO</t>
  </si>
  <si>
    <t xml:space="preserve">922712672</t>
  </si>
  <si>
    <t xml:space="preserve">reservas@parquedelsol.net</t>
  </si>
  <si>
    <t xml:space="preserve">parquedelsol.net</t>
  </si>
  <si>
    <t xml:space="preserve">AVENIDA JOSÉ ANTONIO TAVÍO (TRANSVERSAL II), s/n BAJO</t>
  </si>
  <si>
    <t xml:space="preserve">922730637</t>
  </si>
  <si>
    <t xml:space="preserve">info@westhavenbay.com</t>
  </si>
  <si>
    <t xml:space="preserve">westhavenbay.com</t>
  </si>
  <si>
    <t xml:space="preserve">WESTHAVEN BAY</t>
  </si>
  <si>
    <t xml:space="preserve">C/ LA TÉ, 15 BAJO-APTDO. 18</t>
  </si>
  <si>
    <t xml:space="preserve">922731284</t>
  </si>
  <si>
    <t xml:space="preserve">TROPICAL PARK</t>
  </si>
  <si>
    <t xml:space="preserve">AVENIDA JABLE, 41 BAJO; APUERTA TROPICAL PARK</t>
  </si>
  <si>
    <t xml:space="preserve">922740407</t>
  </si>
  <si>
    <t xml:space="preserve">reservas@tropicalpark.com</t>
  </si>
  <si>
    <t xml:space="preserve">tropicalpark.com</t>
  </si>
  <si>
    <t xml:space="preserve">CORAL</t>
  </si>
  <si>
    <t xml:space="preserve">C/ NOELIA AFONSO CABRERA, s/n BAJO(EDIFICIO CORAL BEACH)</t>
  </si>
  <si>
    <t xml:space="preserve">922752034</t>
  </si>
  <si>
    <t xml:space="preserve">info@coral-hotel.com</t>
  </si>
  <si>
    <t xml:space="preserve">CANARY ISLAND PARADISE</t>
  </si>
  <si>
    <t xml:space="preserve">C/ VENEZUELA, 10 BAJO; APARTAMENTO CLUB; BONANZA</t>
  </si>
  <si>
    <t xml:space="preserve">922790270</t>
  </si>
  <si>
    <t xml:space="preserve">UDALLA PARK</t>
  </si>
  <si>
    <t xml:space="preserve">AVENIDA ANTONIO DOMÍNGUEZ, 16 BAJO(UDALLA PARK)</t>
  </si>
  <si>
    <t xml:space="preserve">922795982</t>
  </si>
  <si>
    <t xml:space="preserve">udalla@a-caledonia.com</t>
  </si>
  <si>
    <t xml:space="preserve">udallaparksl.com</t>
  </si>
  <si>
    <t xml:space="preserve">PLAYA LA ARENA</t>
  </si>
  <si>
    <t xml:space="preserve">C/ EL LAJIAL, 4 BAJO; RESIDENCIAL PARQUE AZUL</t>
  </si>
  <si>
    <t xml:space="preserve">yaima.castellon@belivehotels.com</t>
  </si>
  <si>
    <t xml:space="preserve">MARQUES PALACE</t>
  </si>
  <si>
    <t xml:space="preserve">C/ LAS ROSAS, s/n BAJO; APARTAMENTO EL MARQUEZ</t>
  </si>
  <si>
    <t xml:space="preserve">922867438</t>
  </si>
  <si>
    <t xml:space="preserve">info@intercorpgrp.com</t>
  </si>
  <si>
    <t xml:space="preserve">intercorpgrp.com</t>
  </si>
  <si>
    <t xml:space="preserve">IBO ALFARO</t>
  </si>
  <si>
    <t xml:space="preserve">IBO ALFARO, s/n BAJO; HOTEL RURAL</t>
  </si>
  <si>
    <t xml:space="preserve">hotel-gomera.com</t>
  </si>
  <si>
    <t xml:space="preserve">TENERIFE TOUR</t>
  </si>
  <si>
    <t xml:space="preserve">AVENIDA MARÍTIMA, 170 BAJO</t>
  </si>
  <si>
    <t xml:space="preserve">922956112</t>
  </si>
  <si>
    <t xml:space="preserve">info@tenerifetour.com</t>
  </si>
  <si>
    <t xml:space="preserve">HOTEL MELIBEA</t>
  </si>
  <si>
    <t xml:space="preserve">C/ BALMES, 7</t>
  </si>
  <si>
    <t xml:space="preserve">923177163</t>
  </si>
  <si>
    <t xml:space="preserve">info@hotelmelibea.com</t>
  </si>
  <si>
    <t xml:space="preserve">HOTEL TRYP MONTALVO</t>
  </si>
  <si>
    <t xml:space="preserve">HOCES DEL DURATÓN, 1 BAJO</t>
  </si>
  <si>
    <t xml:space="preserve">923194040</t>
  </si>
  <si>
    <t xml:space="preserve">info@hoteltrypmontalvo.com</t>
  </si>
  <si>
    <t xml:space="preserve">hotelmontalvo.es</t>
  </si>
  <si>
    <t xml:space="preserve">EXE SALAMANCA</t>
  </si>
  <si>
    <t xml:space="preserve">C/ ÁLAVA, 8 BAJO; ESQU.ALAVA</t>
  </si>
  <si>
    <t xml:space="preserve">923261111</t>
  </si>
  <si>
    <t xml:space="preserve">info@exelamanca.com</t>
  </si>
  <si>
    <t xml:space="preserve">exesalamanca.com</t>
  </si>
  <si>
    <t xml:space="preserve">LA FUENTE</t>
  </si>
  <si>
    <t xml:space="preserve">AVENIDA HUMILLADERO, 12 BAJO</t>
  </si>
  <si>
    <t xml:space="preserve">923413176</t>
  </si>
  <si>
    <t xml:space="preserve">info@hotelafuente.com</t>
  </si>
  <si>
    <t xml:space="preserve">hotelafuente.com</t>
  </si>
  <si>
    <t xml:space="preserve">HOTEL EL CRUCE</t>
  </si>
  <si>
    <t xml:space="preserve">CARRETERA BURGOS-PORTUGAL, KILOMETRO 290 BAJO(LOCAL)</t>
  </si>
  <si>
    <t xml:space="preserve">923440135</t>
  </si>
  <si>
    <t xml:space="preserve">elcrucesalamanca@gmail.com</t>
  </si>
  <si>
    <t xml:space="preserve">hotelelcruce.com</t>
  </si>
  <si>
    <t xml:space="preserve">HOTEL CONDE RODRIGO</t>
  </si>
  <si>
    <t xml:space="preserve">PLAZA SAN SALVADOR, 79</t>
  </si>
  <si>
    <t xml:space="preserve">923461404</t>
  </si>
  <si>
    <t xml:space="preserve">info@conderodrigo.com</t>
  </si>
  <si>
    <t xml:space="preserve">conderodrigo.com</t>
  </si>
  <si>
    <t xml:space="preserve">CONDE RODRIGO II</t>
  </si>
  <si>
    <t xml:space="preserve">HUERTAS LAS VIÑAS, s/n BAJO</t>
  </si>
  <si>
    <t xml:space="preserve">923480448</t>
  </si>
  <si>
    <t xml:space="preserve">info2@conderodrigo.com</t>
  </si>
  <si>
    <t xml:space="preserve">HOTEL LE PETIT HOTEL</t>
  </si>
  <si>
    <t xml:space="preserve">RONDA SANCTI-SPÍRITUS, 39 BAJO</t>
  </si>
  <si>
    <t xml:space="preserve">923600774</t>
  </si>
  <si>
    <t xml:space="preserve">info@lepetithotel.net</t>
  </si>
  <si>
    <t xml:space="preserve">lepetithotel.net</t>
  </si>
  <si>
    <t xml:space="preserve">EL IMPREVISTO</t>
  </si>
  <si>
    <t xml:space="preserve">CARRETERA N-430, KILOMETRO 141, 300</t>
  </si>
  <si>
    <t xml:space="preserve">NAVALVILLAR DE PELA</t>
  </si>
  <si>
    <t xml:space="preserve">924147695</t>
  </si>
  <si>
    <t xml:space="preserve">hotelimprevisto@gmail.com</t>
  </si>
  <si>
    <t xml:space="preserve">elimprevisto.com</t>
  </si>
  <si>
    <t xml:space="preserve">HOTEL BADAJOZ CENTER</t>
  </si>
  <si>
    <t xml:space="preserve">AVENIDA DAMIÁN TÉLLEZ LAFUENTE, 19</t>
  </si>
  <si>
    <t xml:space="preserve">06010</t>
  </si>
  <si>
    <t xml:space="preserve">924212000</t>
  </si>
  <si>
    <t xml:space="preserve">hotelescenter.es</t>
  </si>
  <si>
    <t xml:space="preserve">RAMBLA EMÉRITA</t>
  </si>
  <si>
    <t xml:space="preserve">RAMBLA MÁRTIR SANTA EULALIA, 17 BAJO; CAFETERIA EL PALADAR D</t>
  </si>
  <si>
    <t xml:space="preserve">924387231</t>
  </si>
  <si>
    <t xml:space="preserve">hotel@hotelemerita.com</t>
  </si>
  <si>
    <t xml:space="preserve">hotelemerita.com</t>
  </si>
  <si>
    <t xml:space="preserve">HOTEL LA FINCA</t>
  </si>
  <si>
    <t xml:space="preserve">CARRETERA MONTIJO-BADAJOZ, KILOMETRO 22, 000 BAJO</t>
  </si>
  <si>
    <t xml:space="preserve">06184</t>
  </si>
  <si>
    <t xml:space="preserve">PUEBLONUEVO DEL GUADIANA</t>
  </si>
  <si>
    <t xml:space="preserve">924473142</t>
  </si>
  <si>
    <t xml:space="preserve">info@hotellafinca.com</t>
  </si>
  <si>
    <t xml:space="preserve">LAS ERAS</t>
  </si>
  <si>
    <t xml:space="preserve">924563212</t>
  </si>
  <si>
    <t xml:space="preserve">info@hotellaseras.com</t>
  </si>
  <si>
    <t xml:space="preserve">hotellaseras.com</t>
  </si>
  <si>
    <t xml:space="preserve">VALDEPALACIOS</t>
  </si>
  <si>
    <t xml:space="preserve">CARRETERA OROPESA-PUENTE DEL ARZOBISPO, KILOMETRO 9 BAJO</t>
  </si>
  <si>
    <t xml:space="preserve">45572</t>
  </si>
  <si>
    <t xml:space="preserve">TORRICO</t>
  </si>
  <si>
    <t xml:space="preserve">925457534</t>
  </si>
  <si>
    <t xml:space="preserve">valdepalacios@valdepalacios.es</t>
  </si>
  <si>
    <t xml:space="preserve">valdepalacios.es</t>
  </si>
  <si>
    <t xml:space="preserve">HOTEL ON BOROX</t>
  </si>
  <si>
    <t xml:space="preserve">C/ PLOMO (POLIGONO INSDUSTRIAL ANTONIO DEL RINCÓN), 35</t>
  </si>
  <si>
    <t xml:space="preserve">45222</t>
  </si>
  <si>
    <t xml:space="preserve">BOROX</t>
  </si>
  <si>
    <t xml:space="preserve">925520939</t>
  </si>
  <si>
    <t xml:space="preserve">info@hotelonborox.com</t>
  </si>
  <si>
    <t xml:space="preserve">ROUTE 42</t>
  </si>
  <si>
    <t xml:space="preserve">C/ SIERRA DE ALBARRACÍN, 8</t>
  </si>
  <si>
    <t xml:space="preserve">925526720</t>
  </si>
  <si>
    <t xml:space="preserve">recepcion@hotelroute42.com</t>
  </si>
  <si>
    <t xml:space="preserve">hotelroute42.com</t>
  </si>
  <si>
    <t xml:space="preserve">CARLOS I (POLIGONO INSDUSTRIAL VILLA DE YUNCOS), 51 BAJO</t>
  </si>
  <si>
    <t xml:space="preserve">925553912</t>
  </si>
  <si>
    <t xml:space="preserve">reservas@hotelcarlos1.com</t>
  </si>
  <si>
    <t xml:space="preserve">hotelcarlos1.com</t>
  </si>
  <si>
    <t xml:space="preserve">VILLA NAZULES HÍPICA SPA</t>
  </si>
  <si>
    <t xml:space="preserve">CARRETERA ALMONACID-CHUECA, s/n BAJO(FINCA SAN JOSE)</t>
  </si>
  <si>
    <t xml:space="preserve">45190</t>
  </si>
  <si>
    <t xml:space="preserve">925590380</t>
  </si>
  <si>
    <t xml:space="preserve">correo@villanazules.com</t>
  </si>
  <si>
    <t xml:space="preserve">villanazules.com</t>
  </si>
  <si>
    <t xml:space="preserve">BE LIVE CITY CENTER TALAVERA</t>
  </si>
  <si>
    <t xml:space="preserve">AVENIDA TOLEDO, s/n BAJO</t>
  </si>
  <si>
    <t xml:space="preserve">925727200</t>
  </si>
  <si>
    <t xml:space="preserve">reservas.talavera@belivehotels.com</t>
  </si>
  <si>
    <t xml:space="preserve">HOTEL LA SALVE</t>
  </si>
  <si>
    <t xml:space="preserve">PABLO NERUDA, 12 BAJO(FINCA LA SALVE)</t>
  </si>
  <si>
    <t xml:space="preserve">925775263</t>
  </si>
  <si>
    <t xml:space="preserve">info@hotellasalve.com</t>
  </si>
  <si>
    <t xml:space="preserve">hotellasalve.com</t>
  </si>
  <si>
    <t xml:space="preserve">GUADIANA</t>
  </si>
  <si>
    <t xml:space="preserve">GUADIANA, 36</t>
  </si>
  <si>
    <t xml:space="preserve">926223313</t>
  </si>
  <si>
    <t xml:space="preserve">guadiana@sercotel.es</t>
  </si>
  <si>
    <t xml:space="preserve">hotelguadiana.es</t>
  </si>
  <si>
    <t xml:space="preserve">SANTA CECILIA</t>
  </si>
  <si>
    <t xml:space="preserve">TINTE, 3</t>
  </si>
  <si>
    <t xml:space="preserve">13001</t>
  </si>
  <si>
    <t xml:space="preserve">926228545</t>
  </si>
  <si>
    <t xml:space="preserve">hotel@santacecilia.com</t>
  </si>
  <si>
    <t xml:space="preserve">santacecilia.com</t>
  </si>
  <si>
    <t xml:space="preserve">COMPLEJO HOSTELERO ESCUDEROS</t>
  </si>
  <si>
    <t xml:space="preserve">AVENIDA ALMAGRO (POLIGONO INSDUSTRIAL EL CABEZUELO), s/n</t>
  </si>
  <si>
    <t xml:space="preserve">13440</t>
  </si>
  <si>
    <t xml:space="preserve">ARGAMASILLA DE CALATRAVA</t>
  </si>
  <si>
    <t xml:space="preserve">926442514</t>
  </si>
  <si>
    <t xml:space="preserve">reservas@losescuderos.com</t>
  </si>
  <si>
    <t xml:space="preserve">losescuderos.com</t>
  </si>
  <si>
    <t xml:space="preserve">HOTEL MATÍAS</t>
  </si>
  <si>
    <t xml:space="preserve">CARRETERA LAGUNAS, KILOMETRO 0, 800</t>
  </si>
  <si>
    <t xml:space="preserve">926528156</t>
  </si>
  <si>
    <t xml:space="preserve">info@hotelmatias.es</t>
  </si>
  <si>
    <t xml:space="preserve">hotelmatias.com/</t>
  </si>
  <si>
    <t xml:space="preserve">AUTOVIA MADRID-ANDALUCÍA, KILOMETRO 173</t>
  </si>
  <si>
    <t xml:space="preserve">926611900</t>
  </si>
  <si>
    <t xml:space="preserve">reservas@hotelelcruce.com</t>
  </si>
  <si>
    <t xml:space="preserve">PEÑA DEL ALBA</t>
  </si>
  <si>
    <t xml:space="preserve">CARRETERA ARROYOMOLINOS-GARGÜERA, KILOMETRO 0, 5 BAJO</t>
  </si>
  <si>
    <t xml:space="preserve">10410</t>
  </si>
  <si>
    <t xml:space="preserve">ARROYOMOLINOS DE LA VERA</t>
  </si>
  <si>
    <t xml:space="preserve">927 17 75 16</t>
  </si>
  <si>
    <t xml:space="preserve">pdelalba@pdelalba.com</t>
  </si>
  <si>
    <t xml:space="preserve">hotelpdelalba.es</t>
  </si>
  <si>
    <t xml:space="preserve">HOTEL DON JOSÉ</t>
  </si>
  <si>
    <t xml:space="preserve">PINTORES, 28</t>
  </si>
  <si>
    <t xml:space="preserve">927212192</t>
  </si>
  <si>
    <t xml:space="preserve">info@hoteldonjosé.com</t>
  </si>
  <si>
    <t xml:space="preserve">KANTARA AL-SAIF</t>
  </si>
  <si>
    <t xml:space="preserve">AVENIDA MÉRIDA, 11 BAJO</t>
  </si>
  <si>
    <t xml:space="preserve">10980</t>
  </si>
  <si>
    <t xml:space="preserve">927390246</t>
  </si>
  <si>
    <t xml:space="preserve">alsaif@telefonica.net</t>
  </si>
  <si>
    <t xml:space="preserve">kantaraalsaif.es</t>
  </si>
  <si>
    <t xml:space="preserve">HOTEL ALPEMAR</t>
  </si>
  <si>
    <t xml:space="preserve">AVENIDA SALAMANCA, 36 BAJO; HOTEL</t>
  </si>
  <si>
    <t xml:space="preserve">927410766</t>
  </si>
  <si>
    <t xml:space="preserve">info@hotelalpemar.com</t>
  </si>
  <si>
    <t xml:space="preserve">hotelalpemar.com</t>
  </si>
  <si>
    <t xml:space="preserve">1ª CATEGORÍA</t>
  </si>
  <si>
    <t xml:space="preserve">LOS ARENALES</t>
  </si>
  <si>
    <t xml:space="preserve">CARRETERA N-110, KLM. 368 (C/ PRAJE LOS ARENALES)</t>
  </si>
  <si>
    <t xml:space="preserve">927470143</t>
  </si>
  <si>
    <t xml:space="preserve">hotelarenalesjerte@gmail.com</t>
  </si>
  <si>
    <t xml:space="preserve">hotelarenales.es</t>
  </si>
  <si>
    <t xml:space="preserve">JARILLA</t>
  </si>
  <si>
    <t xml:space="preserve">CARRETERA SALAMANCA, KILOMETRO 449, 000 BAJO</t>
  </si>
  <si>
    <t xml:space="preserve">10728</t>
  </si>
  <si>
    <t xml:space="preserve">927477040</t>
  </si>
  <si>
    <t xml:space="preserve">hotel@hoteljarilla.com</t>
  </si>
  <si>
    <t xml:space="preserve">hoteljarilla.com</t>
  </si>
  <si>
    <t xml:space="preserve">HOTEL RURAL TRESMENTIRAS</t>
  </si>
  <si>
    <t xml:space="preserve">LUGAR MATANZAS s/n</t>
  </si>
  <si>
    <t xml:space="preserve">10740</t>
  </si>
  <si>
    <t xml:space="preserve">ALDEANUEVA DEL CAMINO</t>
  </si>
  <si>
    <t xml:space="preserve">927484333</t>
  </si>
  <si>
    <t xml:space="preserve">hotelrural@tresmentiras.com</t>
  </si>
  <si>
    <t xml:space="preserve">tresmentiras.com</t>
  </si>
  <si>
    <t xml:space="preserve">HOTEL GALICIA</t>
  </si>
  <si>
    <t xml:space="preserve">AVENIDA TERMAS, 69</t>
  </si>
  <si>
    <t xml:space="preserve">927488162</t>
  </si>
  <si>
    <t xml:space="preserve">hgaliciamontemayor@gmail.com</t>
  </si>
  <si>
    <t xml:space="preserve">hotelgalicia.com</t>
  </si>
  <si>
    <t xml:space="preserve">BALDIO GRANDE</t>
  </si>
  <si>
    <t xml:space="preserve">CARRETERA CARBAJO-SANTIAGO DE ALCÁNTARA, KILOMETRO 1, 5</t>
  </si>
  <si>
    <t xml:space="preserve">10511</t>
  </si>
  <si>
    <t xml:space="preserve">CARBAJO</t>
  </si>
  <si>
    <t xml:space="preserve">927491014</t>
  </si>
  <si>
    <t xml:space="preserve">info@baldiogrande.com</t>
  </si>
  <si>
    <t xml:space="preserve">baldiogrande.com</t>
  </si>
  <si>
    <t xml:space="preserve">HOTEL LOS KEKES</t>
  </si>
  <si>
    <t xml:space="preserve">C/ CORIA, 1 0 CACERES</t>
  </si>
  <si>
    <t xml:space="preserve">927504080</t>
  </si>
  <si>
    <t xml:space="preserve">info@camaracaceres.es</t>
  </si>
  <si>
    <t xml:space="preserve">camaracaceres.es</t>
  </si>
  <si>
    <t xml:space="preserve">ALARDOS DE SAN JUAN</t>
  </si>
  <si>
    <t xml:space="preserve">CARRETERA MADRIGAL, KILOMETRO 0, 300 FINCA LAS HIGUERUELAS s/n</t>
  </si>
  <si>
    <t xml:space="preserve">05489</t>
  </si>
  <si>
    <t xml:space="preserve">927565033</t>
  </si>
  <si>
    <t xml:space="preserve">info@alardosdenjuan.com</t>
  </si>
  <si>
    <t xml:space="preserve">hotelalardos.com</t>
  </si>
  <si>
    <t xml:space="preserve">EL CONVENTO HOTEL RURAL</t>
  </si>
  <si>
    <t xml:space="preserve">CARRETERA SAN PEDRO, s/n (CARRETERA SAN PEDRO-LAS CASIÑAS)</t>
  </si>
  <si>
    <t xml:space="preserve">927584129</t>
  </si>
  <si>
    <t xml:space="preserve">info@elconventohotelrural.com</t>
  </si>
  <si>
    <t xml:space="preserve">hrelconvento.com</t>
  </si>
  <si>
    <t xml:space="preserve">FUSTEL LARREATEGUI MARINO Y ALFREDO DANIEL S.C.</t>
  </si>
  <si>
    <t xml:space="preserve">PLAZA MAYOR, 7</t>
  </si>
  <si>
    <t xml:space="preserve">10400</t>
  </si>
  <si>
    <t xml:space="preserve">JARAÍZ DE LA VERA</t>
  </si>
  <si>
    <t xml:space="preserve">927665150</t>
  </si>
  <si>
    <t xml:space="preserve">villaxarahiz@villaxarahiz.com</t>
  </si>
  <si>
    <t xml:space="preserve">villaxarahiz.com</t>
  </si>
  <si>
    <t xml:space="preserve">POSHADA RURAL</t>
  </si>
  <si>
    <t xml:space="preserve">CAMINO HOYAS DEL CAVADERO, 11</t>
  </si>
  <si>
    <t xml:space="preserve">35421</t>
  </si>
  <si>
    <t xml:space="preserve">MOYA</t>
  </si>
  <si>
    <t xml:space="preserve">928 55 46 36</t>
  </si>
  <si>
    <t xml:space="preserve">info@poshadarural.com</t>
  </si>
  <si>
    <t xml:space="preserve">DUNAS SUITES AND VILLAS</t>
  </si>
  <si>
    <t xml:space="preserve">AVENIDA TOUROPERADOR SUNN AIR, s/n BAJO (HOTEL)</t>
  </si>
  <si>
    <t xml:space="preserve">928140180</t>
  </si>
  <si>
    <t xml:space="preserve">info@dunassuitesandvillas.com</t>
  </si>
  <si>
    <t xml:space="preserve">302</t>
  </si>
  <si>
    <t xml:space="preserve">DUNAS MASPALOMAS RESORT</t>
  </si>
  <si>
    <t xml:space="preserve">AVENIDA TOUROPERADOR AIR MARÍN, s/n BAJO (MASPALOMAS OASIS)</t>
  </si>
  <si>
    <t xml:space="preserve">928140912</t>
  </si>
  <si>
    <t xml:space="preserve">info@dunasmaspalomasresort.com</t>
  </si>
  <si>
    <t xml:space="preserve">DUNAS MIRADOR</t>
  </si>
  <si>
    <t xml:space="preserve">C/ EINSTEIN, s/n BAJO</t>
  </si>
  <si>
    <t xml:space="preserve">928141802</t>
  </si>
  <si>
    <t xml:space="preserve">info@dunasmirador.com</t>
  </si>
  <si>
    <t xml:space="preserve">CALETA DORADA</t>
  </si>
  <si>
    <t xml:space="preserve">C/ BARRILLA, s/n</t>
  </si>
  <si>
    <t xml:space="preserve">928163150</t>
  </si>
  <si>
    <t xml:space="preserve">info@caletadorada.com</t>
  </si>
  <si>
    <t xml:space="preserve">VILLAMAR</t>
  </si>
  <si>
    <t xml:space="preserve">AVENIDA JANDÍA, 11</t>
  </si>
  <si>
    <t xml:space="preserve">928167087</t>
  </si>
  <si>
    <t xml:space="preserve">reservas@villamarhotel.es</t>
  </si>
  <si>
    <t xml:space="preserve">villamarhotel.es</t>
  </si>
  <si>
    <t xml:space="preserve">HOTEL PUJOL</t>
  </si>
  <si>
    <t xml:space="preserve">C/ SALVADOR CUYAS, 5</t>
  </si>
  <si>
    <t xml:space="preserve">928274433</t>
  </si>
  <si>
    <t xml:space="preserve">info@hotelpujol.es</t>
  </si>
  <si>
    <t xml:space="preserve">hotelpujolsl.com</t>
  </si>
  <si>
    <t xml:space="preserve">DUNAS MIRADOR MASPALOMAS</t>
  </si>
  <si>
    <t xml:space="preserve">EINSTEIN, s/n</t>
  </si>
  <si>
    <t xml:space="preserve">928445302</t>
  </si>
  <si>
    <t xml:space="preserve">miradormaspaloma@hotelesdunas.com</t>
  </si>
  <si>
    <t xml:space="preserve">CALETA DEL MAR</t>
  </si>
  <si>
    <t xml:space="preserve">AVENIDA GRANDES PLAYAS, 125 BAJO(COMPLAZA CALETA DEL MAR</t>
  </si>
  <si>
    <t xml:space="preserve">928504492</t>
  </si>
  <si>
    <t xml:space="preserve">info@caletadelmar.com</t>
  </si>
  <si>
    <t xml:space="preserve">VILLAS KAMEZÍ</t>
  </si>
  <si>
    <t xml:space="preserve">C/ MÓNACO, 2 BAJO; LAGOLETA VILLA-60</t>
  </si>
  <si>
    <t xml:space="preserve">928527805</t>
  </si>
  <si>
    <t xml:space="preserve">info@villaskamezi.com</t>
  </si>
  <si>
    <t xml:space="preserve">villaskamezi.com</t>
  </si>
  <si>
    <t xml:space="preserve">ALL SUN ESQUINZO BEACH</t>
  </si>
  <si>
    <t xml:space="preserve">C/ GRAN CANARIA, 8 BAJO; ESQUINA BEACH HOTEL</t>
  </si>
  <si>
    <t xml:space="preserve">928544100</t>
  </si>
  <si>
    <t xml:space="preserve">info@allsunesquinzobeach.com</t>
  </si>
  <si>
    <t xml:space="preserve">grupoalltours.es</t>
  </si>
  <si>
    <t xml:space="preserve">HOTEL EMBLEMÁTICO ARUCAS</t>
  </si>
  <si>
    <t xml:space="preserve">C/ PÁRROCO MORALES, 4</t>
  </si>
  <si>
    <t xml:space="preserve">928602416</t>
  </si>
  <si>
    <t xml:space="preserve">hotelarucas@gmail.com</t>
  </si>
  <si>
    <t xml:space="preserve">hotel-arucas.com</t>
  </si>
  <si>
    <t xml:space="preserve">RONDO</t>
  </si>
  <si>
    <t xml:space="preserve">AVENIDA TIRAJANA, 38</t>
  </si>
  <si>
    <t xml:space="preserve">928760634</t>
  </si>
  <si>
    <t xml:space="preserve">hoteleslopez.com</t>
  </si>
  <si>
    <t xml:space="preserve">SUITE HOTEL PLAYA DEL INGLES</t>
  </si>
  <si>
    <t xml:space="preserve">AVENIDA ITALIA, 21 BAJO</t>
  </si>
  <si>
    <t xml:space="preserve">928760800</t>
  </si>
  <si>
    <t xml:space="preserve">MARITIM PLAYA</t>
  </si>
  <si>
    <t xml:space="preserve">AVENIDA TENERIFE, 10</t>
  </si>
  <si>
    <t xml:space="preserve">928762365</t>
  </si>
  <si>
    <t xml:space="preserve">reservierung@maritimplaya.com</t>
  </si>
  <si>
    <t xml:space="preserve">maritimplaya.com</t>
  </si>
  <si>
    <t xml:space="preserve">HOTEL SAHARA PLAYA</t>
  </si>
  <si>
    <t xml:space="preserve">AVENIDA ALFÉRECES PROVISIONALES, 1 BAJO</t>
  </si>
  <si>
    <t xml:space="preserve">928762900</t>
  </si>
  <si>
    <t xml:space="preserve">info@saharaplaya.com</t>
  </si>
  <si>
    <t xml:space="preserve">ANAMAR SUITES</t>
  </si>
  <si>
    <t xml:space="preserve">AVENIDA ESTADOS UNIDOS, 38 BAJO</t>
  </si>
  <si>
    <t xml:space="preserve">928767616</t>
  </si>
  <si>
    <t xml:space="preserve">anamarsuites.com</t>
  </si>
  <si>
    <t xml:space="preserve">DUNAS DON GREGORY</t>
  </si>
  <si>
    <t xml:space="preserve">DALIAS, 11</t>
  </si>
  <si>
    <t xml:space="preserve">928773966</t>
  </si>
  <si>
    <t xml:space="preserve">recepcion_dongregori@hotelesdunas.com</t>
  </si>
  <si>
    <t xml:space="preserve">HOTEL CASERÍO</t>
  </si>
  <si>
    <t xml:space="preserve">AVENIDA ITALIA, 8 BAJO(HOTEL CASERIO)</t>
  </si>
  <si>
    <t xml:space="preserve">928774050</t>
  </si>
  <si>
    <t xml:space="preserve">reservas.caserio@luishoteles.com</t>
  </si>
  <si>
    <t xml:space="preserve">hotelcaserio.com</t>
  </si>
  <si>
    <t xml:space="preserve">CORONAS PLAYA</t>
  </si>
  <si>
    <t xml:space="preserve">AVENIDA MAR, 26 BAJO; HOTEL CORONAS</t>
  </si>
  <si>
    <t xml:space="preserve">928826640</t>
  </si>
  <si>
    <t xml:space="preserve">info@coronasplaya.com</t>
  </si>
  <si>
    <t xml:space="preserve">coronasplaya.com</t>
  </si>
  <si>
    <t xml:space="preserve">BARRANCO DAMAS, s/n BAJO; HOTEL BARLOVENTO</t>
  </si>
  <si>
    <t xml:space="preserve">928875990</t>
  </si>
  <si>
    <t xml:space="preserve">info@barlovento.com</t>
  </si>
  <si>
    <t xml:space="preserve">HOTEL EMBLEMÁTICO AGÁLDAR</t>
  </si>
  <si>
    <t xml:space="preserve">PLAZA SANTIAGO DE GALDAR, 14</t>
  </si>
  <si>
    <t xml:space="preserve">928897433</t>
  </si>
  <si>
    <t xml:space="preserve">info@hotelagaldar.com</t>
  </si>
  <si>
    <t xml:space="preserve">hotelagaldar.com</t>
  </si>
  <si>
    <t xml:space="preserve">HOTEL RURAL LAS LONGUERAS</t>
  </si>
  <si>
    <t xml:space="preserve">C/ ANTONIO DE ARMAS, 1</t>
  </si>
  <si>
    <t xml:space="preserve">928898145</t>
  </si>
  <si>
    <t xml:space="preserve">reservas@laslongueras.com</t>
  </si>
  <si>
    <t xml:space="preserve">laslongueras.com</t>
  </si>
  <si>
    <t xml:space="preserve">SHERATON GRAN CANARIA SALOBRE GOLF RESORT &amp; SPA</t>
  </si>
  <si>
    <t xml:space="preserve">URBANIZACIÓN SALOBRE GOLF, s/n</t>
  </si>
  <si>
    <t xml:space="preserve">928943000</t>
  </si>
  <si>
    <t xml:space="preserve">booking@salobrehotel.com</t>
  </si>
  <si>
    <t xml:space="preserve">salobrehotel.com</t>
  </si>
  <si>
    <t xml:space="preserve">CASA VAGANTO</t>
  </si>
  <si>
    <t xml:space="preserve">HB-000957</t>
  </si>
  <si>
    <t xml:space="preserve">CARRER FONTRODONA, 1</t>
  </si>
  <si>
    <t xml:space="preserve">930272727</t>
  </si>
  <si>
    <t xml:space="preserve">info@vagantohotel.com</t>
  </si>
  <si>
    <t xml:space="preserve">vagantohotel.com</t>
  </si>
  <si>
    <t xml:space="preserve">CAN CUCH</t>
  </si>
  <si>
    <t xml:space="preserve">HB-004491</t>
  </si>
  <si>
    <t xml:space="preserve">CAN CUCH DE MUNTANYA, 35 CD 1001</t>
  </si>
  <si>
    <t xml:space="preserve">08445</t>
  </si>
  <si>
    <t xml:space="preserve">CÀNOVES I SAMALÚS</t>
  </si>
  <si>
    <t xml:space="preserve">931033980</t>
  </si>
  <si>
    <t xml:space="preserve">cancuch@cancuch.com</t>
  </si>
  <si>
    <t xml:space="preserve">hotelcancuch.com</t>
  </si>
  <si>
    <t xml:space="preserve">CAN VILA</t>
  </si>
  <si>
    <t xml:space="preserve">HB-004577</t>
  </si>
  <si>
    <t xml:space="preserve">CARRETERA MONTSENY, KILOMETRO 7, 5</t>
  </si>
  <si>
    <t xml:space="preserve">931037013</t>
  </si>
  <si>
    <t xml:space="preserve">reservas@hotelcanvila.com</t>
  </si>
  <si>
    <t xml:space="preserve">hotelcanvila.com</t>
  </si>
  <si>
    <t xml:space="preserve">CONDADO</t>
  </si>
  <si>
    <t xml:space="preserve">HB-000066</t>
  </si>
  <si>
    <t xml:space="preserve">ARIBAU, 201 BAJO(HOTEL CONDADO)</t>
  </si>
  <si>
    <t xml:space="preserve">932002311</t>
  </si>
  <si>
    <t xml:space="preserve">hotel@condadohotel.com</t>
  </si>
  <si>
    <t xml:space="preserve">condadohotel.com</t>
  </si>
  <si>
    <t xml:space="preserve">SANSI PEDRALBES</t>
  </si>
  <si>
    <t xml:space="preserve">HB-004086</t>
  </si>
  <si>
    <t xml:space="preserve">AVENIDA PEARSON, 1 BAIXOS</t>
  </si>
  <si>
    <t xml:space="preserve">932063880</t>
  </si>
  <si>
    <t xml:space="preserve">pedralbes@sansihotels.com</t>
  </si>
  <si>
    <t xml:space="preserve">sansihotels.com/</t>
  </si>
  <si>
    <t xml:space="preserve">HCC COVADONGA</t>
  </si>
  <si>
    <t xml:space="preserve">AVENIDA DIAGONAL, 596</t>
  </si>
  <si>
    <t xml:space="preserve">932095511</t>
  </si>
  <si>
    <t xml:space="preserve">covadonga@sercotel.es</t>
  </si>
  <si>
    <t xml:space="preserve">hcccovadonga.com</t>
  </si>
  <si>
    <t xml:space="preserve">HOTEL BERTRAN</t>
  </si>
  <si>
    <t xml:space="preserve">HB-003804</t>
  </si>
  <si>
    <t xml:space="preserve">CARRER BERTRAN, 150 BAJO</t>
  </si>
  <si>
    <t xml:space="preserve">932127550</t>
  </si>
  <si>
    <t xml:space="preserve">info@hotelbertran.com</t>
  </si>
  <si>
    <t xml:space="preserve">hotelbertran.com</t>
  </si>
  <si>
    <t xml:space="preserve">HOBAIRES</t>
  </si>
  <si>
    <t xml:space="preserve">TRAVESSERA DALT, 121</t>
  </si>
  <si>
    <t xml:space="preserve">932132454</t>
  </si>
  <si>
    <t xml:space="preserve">info@h-travessera.com</t>
  </si>
  <si>
    <t xml:space="preserve">h-travessera.com</t>
  </si>
  <si>
    <t xml:space="preserve">THE ONE</t>
  </si>
  <si>
    <t xml:space="preserve">HB-004745</t>
  </si>
  <si>
    <t xml:space="preserve">CARRER PROVENÇA, 277 BAJO; TIENDA 6</t>
  </si>
  <si>
    <t xml:space="preserve">932142070</t>
  </si>
  <si>
    <t xml:space="preserve">info.hto@hotelstheone.com</t>
  </si>
  <si>
    <t xml:space="preserve">hotelstheone.com</t>
  </si>
  <si>
    <t xml:space="preserve">HOTEL ANTIBES</t>
  </si>
  <si>
    <t xml:space="preserve">HB-000241</t>
  </si>
  <si>
    <t xml:space="preserve">CARRER DE LA DIPUTACIÓ, 394 BAJO; HOTEL ANTIBES</t>
  </si>
  <si>
    <t xml:space="preserve">932326211</t>
  </si>
  <si>
    <t xml:space="preserve">recepcion.antibes@actahotels.com</t>
  </si>
  <si>
    <t xml:space="preserve">hotelantibes.net</t>
  </si>
  <si>
    <t xml:space="preserve">HOTEL LAUMON</t>
  </si>
  <si>
    <t xml:space="preserve">HB-004459</t>
  </si>
  <si>
    <t xml:space="preserve">MONLAU, 8-10</t>
  </si>
  <si>
    <t xml:space="preserve">08027</t>
  </si>
  <si>
    <t xml:space="preserve">932435279</t>
  </si>
  <si>
    <t xml:space="preserve">recepcion@hotel-laumon.com</t>
  </si>
  <si>
    <t xml:space="preserve">hotel-laumon.com</t>
  </si>
  <si>
    <t xml:space="preserve">TORRESTA</t>
  </si>
  <si>
    <t xml:space="preserve">CARRER BALLESTER, 77 BAJO</t>
  </si>
  <si>
    <t xml:space="preserve">932544300</t>
  </si>
  <si>
    <t xml:space="preserve">conta@rondas.com</t>
  </si>
  <si>
    <t xml:space="preserve">hotellesseps.com</t>
  </si>
  <si>
    <t xml:space="preserve">FIRA CONGRESS</t>
  </si>
  <si>
    <t xml:space="preserve">CARRER PEDROSA-B, 9-11</t>
  </si>
  <si>
    <t xml:space="preserve">932671800</t>
  </si>
  <si>
    <t xml:space="preserve">info@lasiesta-hotel.com</t>
  </si>
  <si>
    <t xml:space="preserve">firacongress.com</t>
  </si>
  <si>
    <t xml:space="preserve">PLAYAFELS</t>
  </si>
  <si>
    <t xml:space="preserve">RIBERA SANT PERE, 9 BAJO</t>
  </si>
  <si>
    <t xml:space="preserve">932695402</t>
  </si>
  <si>
    <t xml:space="preserve">playafels@grup-soteras.com</t>
  </si>
  <si>
    <t xml:space="preserve">grup-soteras.com</t>
  </si>
  <si>
    <t xml:space="preserve">ADVANCE</t>
  </si>
  <si>
    <t xml:space="preserve">CARRER SEPÚLVEDA, 180 BAJO; HOTEL</t>
  </si>
  <si>
    <t xml:space="preserve">932892892</t>
  </si>
  <si>
    <t xml:space="preserve">bondiahotels.com</t>
  </si>
  <si>
    <t xml:space="preserve">CHIC AND BASIC BORN</t>
  </si>
  <si>
    <t xml:space="preserve">HB-004452</t>
  </si>
  <si>
    <t xml:space="preserve">CARRER PRINCESA, 50 BAJO; ESQUINA C/ COMERCIO</t>
  </si>
  <si>
    <t xml:space="preserve">932954652</t>
  </si>
  <si>
    <t xml:space="preserve">reservas@chicandbasic.com</t>
  </si>
  <si>
    <t xml:space="preserve">chicandbasic.com</t>
  </si>
  <si>
    <t xml:space="preserve">MODERNO BCN</t>
  </si>
  <si>
    <t xml:space="preserve">HB-000041</t>
  </si>
  <si>
    <t xml:space="preserve">CARRER HOSPITAL, 11 EDIFICIO BAJO</t>
  </si>
  <si>
    <t xml:space="preserve">933014224</t>
  </si>
  <si>
    <t xml:space="preserve">info@modernobcn.com</t>
  </si>
  <si>
    <t xml:space="preserve">modernohotel.com</t>
  </si>
  <si>
    <t xml:space="preserve">ORIENTE ATIRAM</t>
  </si>
  <si>
    <t xml:space="preserve">HB-000080</t>
  </si>
  <si>
    <t xml:space="preserve">CARRER LA RAMBLA, 45 BAJO</t>
  </si>
  <si>
    <t xml:space="preserve">933022558</t>
  </si>
  <si>
    <t xml:space="preserve">atiramhotels.com</t>
  </si>
  <si>
    <t xml:space="preserve">SANSI DIPUTACIO</t>
  </si>
  <si>
    <t xml:space="preserve">HB-004194</t>
  </si>
  <si>
    <t xml:space="preserve">CARRER LA DIPUTACIÓ, 234-236 BAJO</t>
  </si>
  <si>
    <t xml:space="preserve">933040707</t>
  </si>
  <si>
    <t xml:space="preserve">info@nsidiputacio.com</t>
  </si>
  <si>
    <t xml:space="preserve">REY DON JAIME I</t>
  </si>
  <si>
    <t xml:space="preserve">JAUME I, 11 BAJO(EDIFICIO )</t>
  </si>
  <si>
    <t xml:space="preserve">933103633</t>
  </si>
  <si>
    <t xml:space="preserve">info@reydonjaimei.com</t>
  </si>
  <si>
    <t xml:space="preserve">DISSET HOSTEL</t>
  </si>
  <si>
    <t xml:space="preserve">CARRER LA DIPUTACIÓ, 360 BAJO</t>
  </si>
  <si>
    <t xml:space="preserve">933158721</t>
  </si>
  <si>
    <t xml:space="preserve">info@dissethostel.com</t>
  </si>
  <si>
    <t xml:space="preserve">HOTEL RIALTO</t>
  </si>
  <si>
    <t xml:space="preserve">HB-000026</t>
  </si>
  <si>
    <t xml:space="preserve">FERRAN, 40-42 BAJO</t>
  </si>
  <si>
    <t xml:space="preserve">933185212</t>
  </si>
  <si>
    <t xml:space="preserve">hotel-rialto.com</t>
  </si>
  <si>
    <t xml:space="preserve">ÁMISTER ART</t>
  </si>
  <si>
    <t xml:space="preserve">HB-004243</t>
  </si>
  <si>
    <t xml:space="preserve">AVENIDA ROMA, 93-95 BAJO</t>
  </si>
  <si>
    <t xml:space="preserve">933633468</t>
  </si>
  <si>
    <t xml:space="preserve">reservas@hotelamister.com</t>
  </si>
  <si>
    <t xml:space="preserve">hotelamister.com</t>
  </si>
  <si>
    <t xml:space="preserve">HOTEL MIRAMAR BADALONA</t>
  </si>
  <si>
    <t xml:space="preserve">HB-000196</t>
  </si>
  <si>
    <t xml:space="preserve">CARRER SANTA MADRONA, 60</t>
  </si>
  <si>
    <t xml:space="preserve">933840311</t>
  </si>
  <si>
    <t xml:space="preserve">info@hotelmiramar.es</t>
  </si>
  <si>
    <t xml:space="preserve">hotelmiramar.es/</t>
  </si>
  <si>
    <t xml:space="preserve">POL &amp; GRACE HOTEL</t>
  </si>
  <si>
    <t xml:space="preserve">GUILLEM TELL, 49 BAJOS</t>
  </si>
  <si>
    <t xml:space="preserve">934154000</t>
  </si>
  <si>
    <t xml:space="preserve">friends@polgracehotel.es</t>
  </si>
  <si>
    <t xml:space="preserve">polgracehotel.es</t>
  </si>
  <si>
    <t xml:space="preserve">CLIMENT</t>
  </si>
  <si>
    <t xml:space="preserve">GRAN VÍA CORTS CATALANES, 304 BAJO (EDIFICIO)</t>
  </si>
  <si>
    <t xml:space="preserve">934239807</t>
  </si>
  <si>
    <t xml:space="preserve">info@hotelcliment.com</t>
  </si>
  <si>
    <t xml:space="preserve">hotelcliment.com</t>
  </si>
  <si>
    <t xml:space="preserve">AZUL BCN</t>
  </si>
  <si>
    <t xml:space="preserve">HB-003944</t>
  </si>
  <si>
    <t xml:space="preserve">GRAN VÍA CORTS CATALANES, 327</t>
  </si>
  <si>
    <t xml:space="preserve">934268064</t>
  </si>
  <si>
    <t xml:space="preserve">recepcion.azul@actahotels.com</t>
  </si>
  <si>
    <t xml:space="preserve">hotelazulbcn.com</t>
  </si>
  <si>
    <t xml:space="preserve">ALIMARA</t>
  </si>
  <si>
    <t xml:space="preserve">HB-004010</t>
  </si>
  <si>
    <t xml:space="preserve">BERRUGUETE, 126</t>
  </si>
  <si>
    <t xml:space="preserve">934270000</t>
  </si>
  <si>
    <t xml:space="preserve">alimarahotel@cett.es</t>
  </si>
  <si>
    <t xml:space="preserve">alimarahotel.com</t>
  </si>
  <si>
    <t xml:space="preserve">AC HOTEL SANTS</t>
  </si>
  <si>
    <t xml:space="preserve">HB-004335</t>
  </si>
  <si>
    <t xml:space="preserve">PASSEIG SANT ANTONI, 36-40</t>
  </si>
  <si>
    <t xml:space="preserve">934324512</t>
  </si>
  <si>
    <t xml:space="preserve">acsants@ac-hotels.com</t>
  </si>
  <si>
    <t xml:space="preserve">achotelsants.com</t>
  </si>
  <si>
    <t xml:space="preserve">AMREY SANT PAU</t>
  </si>
  <si>
    <t xml:space="preserve">HB-004046</t>
  </si>
  <si>
    <t xml:space="preserve">CARRER SANT ANTONI MARIA CLARET, 173 ENTRESUELO 1</t>
  </si>
  <si>
    <t xml:space="preserve">934335151</t>
  </si>
  <si>
    <t xml:space="preserve">santpaureservas@grupoamrey.com</t>
  </si>
  <si>
    <t xml:space="preserve">hotelsantpau.com</t>
  </si>
  <si>
    <t xml:space="preserve">EVEREST</t>
  </si>
  <si>
    <t xml:space="preserve">HB-000839</t>
  </si>
  <si>
    <t xml:space="preserve">TRAVESSERA GRÀCIA, s/n</t>
  </si>
  <si>
    <t xml:space="preserve">934369800</t>
  </si>
  <si>
    <t xml:space="preserve">info@hoteleverest.es</t>
  </si>
  <si>
    <t xml:space="preserve">hoteleverest.es/</t>
  </si>
  <si>
    <t xml:space="preserve">HOTEL MADANIS LICEO</t>
  </si>
  <si>
    <t xml:space="preserve">HB-004471</t>
  </si>
  <si>
    <t xml:space="preserve">CARRER FRANCESC LAYRET, 2 BAJO</t>
  </si>
  <si>
    <t xml:space="preserve">08903</t>
  </si>
  <si>
    <t xml:space="preserve">934470006</t>
  </si>
  <si>
    <t xml:space="preserve">reservas@hotelmadanis.com</t>
  </si>
  <si>
    <t xml:space="preserve">hotelmadanis.com</t>
  </si>
  <si>
    <t xml:space="preserve">HOTEL MADANIS</t>
  </si>
  <si>
    <t xml:space="preserve">RIERA BLANCA, 10 BAJO; DUPLICADO 10-12; LOCAL</t>
  </si>
  <si>
    <t xml:space="preserve">DO PLAÇA REIAL</t>
  </si>
  <si>
    <t xml:space="preserve">HB-004530</t>
  </si>
  <si>
    <t xml:space="preserve">PLAZA REIAL, 1</t>
  </si>
  <si>
    <t xml:space="preserve">934813666</t>
  </si>
  <si>
    <t xml:space="preserve">info@doplaçareial.com</t>
  </si>
  <si>
    <t xml:space="preserve">PULITZER</t>
  </si>
  <si>
    <t xml:space="preserve">HB-004213</t>
  </si>
  <si>
    <t xml:space="preserve">CARRER BERGARA, 8 BAJO; EDIFICIO</t>
  </si>
  <si>
    <t xml:space="preserve">934816767</t>
  </si>
  <si>
    <t xml:space="preserve">info@hotelpulitzer.es</t>
  </si>
  <si>
    <t xml:space="preserve">hotelpulitzer.es</t>
  </si>
  <si>
    <t xml:space="preserve">MAJESTIC</t>
  </si>
  <si>
    <t xml:space="preserve">HB-000038</t>
  </si>
  <si>
    <t xml:space="preserve">PASSEIG GRÀCIA, 68-70</t>
  </si>
  <si>
    <t xml:space="preserve">934881717</t>
  </si>
  <si>
    <t xml:space="preserve">recepcion@hotelmajestic.es</t>
  </si>
  <si>
    <t xml:space="preserve">hotelmajestic.es</t>
  </si>
  <si>
    <t xml:space="preserve">HILTON DIAGONAL MAR</t>
  </si>
  <si>
    <t xml:space="preserve">HB-004202</t>
  </si>
  <si>
    <t xml:space="preserve">PASSATGE TAULAT, 262-264</t>
  </si>
  <si>
    <t xml:space="preserve">935070707</t>
  </si>
  <si>
    <t xml:space="preserve">mexicohiltonhonors@hilton.com</t>
  </si>
  <si>
    <t xml:space="preserve">hiltonhotels.com</t>
  </si>
  <si>
    <t xml:space="preserve">HOTEL ESPAÑA BARCELONA 2015</t>
  </si>
  <si>
    <t xml:space="preserve">HB-000073</t>
  </si>
  <si>
    <t xml:space="preserve">SANT PAU, 9-11</t>
  </si>
  <si>
    <t xml:space="preserve">935500000</t>
  </si>
  <si>
    <t xml:space="preserve">info@hotelespanya.com</t>
  </si>
  <si>
    <t xml:space="preserve">hotelespanya.com</t>
  </si>
  <si>
    <t xml:space="preserve">HOTEL GLORIES</t>
  </si>
  <si>
    <t xml:space="preserve">HB-004012</t>
  </si>
  <si>
    <t xml:space="preserve">PADILLA, 173 BAJO (EDIFICIO)</t>
  </si>
  <si>
    <t xml:space="preserve">935514862</t>
  </si>
  <si>
    <t xml:space="preserve">info@hotelglories.com</t>
  </si>
  <si>
    <t xml:space="preserve">hotelglories.com</t>
  </si>
  <si>
    <t xml:space="preserve">CATALÁN</t>
  </si>
  <si>
    <t xml:space="preserve">HB-003909</t>
  </si>
  <si>
    <t xml:space="preserve">CAN FLAQUER, 30</t>
  </si>
  <si>
    <t xml:space="preserve">935706434</t>
  </si>
  <si>
    <t xml:space="preserve">info@catalán.com</t>
  </si>
  <si>
    <t xml:space="preserve">hotelcatalan.com</t>
  </si>
  <si>
    <t xml:space="preserve">TORRE VERMELLA</t>
  </si>
  <si>
    <t xml:space="preserve">HB-004119</t>
  </si>
  <si>
    <t xml:space="preserve">CARRER SANTA MARCEL·LINA, 13 BAJO; HOTEL</t>
  </si>
  <si>
    <t xml:space="preserve">935863458</t>
  </si>
  <si>
    <t xml:space="preserve">hotel@torrevermella.es</t>
  </si>
  <si>
    <t xml:space="preserve">torrevermella.es</t>
  </si>
  <si>
    <t xml:space="preserve">CIUDAD CASTELLDEFELS</t>
  </si>
  <si>
    <t xml:space="preserve">HB-000403</t>
  </si>
  <si>
    <t xml:space="preserve">PASSEIG MARINA, 212 BAJO; HOTEL CIUDAD CASTEL.</t>
  </si>
  <si>
    <t xml:space="preserve">936240270</t>
  </si>
  <si>
    <t xml:space="preserve">comercial@grup-soteras.com</t>
  </si>
  <si>
    <t xml:space="preserve">SARATOGA PLATJA</t>
  </si>
  <si>
    <t xml:space="preserve">AVINGUDA CASTELLDEFELS, 191-193 BAJO(HOTEL SARATOGA)</t>
  </si>
  <si>
    <t xml:space="preserve">936366508</t>
  </si>
  <si>
    <t xml:space="preserve">info@ratogaplatja.com</t>
  </si>
  <si>
    <t xml:space="preserve">CAN FISA</t>
  </si>
  <si>
    <t xml:space="preserve">HB-000633</t>
  </si>
  <si>
    <t xml:space="preserve">CARRER BELLAVISTA, 1 BAJO; EDIFICIO</t>
  </si>
  <si>
    <t xml:space="preserve">08757</t>
  </si>
  <si>
    <t xml:space="preserve">CORBERA DE LLOBREGAT</t>
  </si>
  <si>
    <t xml:space="preserve">936500261</t>
  </si>
  <si>
    <t xml:space="preserve">canfisa@canfisa.com</t>
  </si>
  <si>
    <t xml:space="preserve">hotelcanfisa.com</t>
  </si>
  <si>
    <t xml:space="preserve">LES CLARISSES BOUTIQUE HOTEL</t>
  </si>
  <si>
    <t xml:space="preserve">PLAÇA MALLA, s/n</t>
  </si>
  <si>
    <t xml:space="preserve">08500</t>
  </si>
  <si>
    <t xml:space="preserve">VIC</t>
  </si>
  <si>
    <t xml:space="preserve">936606000</t>
  </si>
  <si>
    <t xml:space="preserve">info@lesclarisses.com</t>
  </si>
  <si>
    <t xml:space="preserve">lesclarisses.com</t>
  </si>
  <si>
    <t xml:space="preserve">GRAN HOTEL REY DON JAIME</t>
  </si>
  <si>
    <t xml:space="preserve">HB-000146</t>
  </si>
  <si>
    <t xml:space="preserve">AVINGUDA HOTEL, 22 BAJOS</t>
  </si>
  <si>
    <t xml:space="preserve">936651300</t>
  </si>
  <si>
    <t xml:space="preserve">belair@grup-soteras.com</t>
  </si>
  <si>
    <t xml:space="preserve">HOTEL BEL AIR</t>
  </si>
  <si>
    <t xml:space="preserve">HB-000279</t>
  </si>
  <si>
    <t xml:space="preserve">PASSEIG MARÍTIM, 169 BAJO; HOTEL BEL AIR</t>
  </si>
  <si>
    <t xml:space="preserve">936651600</t>
  </si>
  <si>
    <t xml:space="preserve">ALCAUFAR VELL</t>
  </si>
  <si>
    <t xml:space="preserve">CARRER ÀNGEL GUIMERÀ, 7 4; 3</t>
  </si>
  <si>
    <t xml:space="preserve">08172</t>
  </si>
  <si>
    <t xml:space="preserve">936751278</t>
  </si>
  <si>
    <t xml:space="preserve">alcaufarvell@alcaufarvell.com</t>
  </si>
  <si>
    <t xml:space="preserve">alcaufarvell.com</t>
  </si>
  <si>
    <t xml:space="preserve">ZENIT BARCELONA</t>
  </si>
  <si>
    <t xml:space="preserve">HB-000386</t>
  </si>
  <si>
    <t xml:space="preserve">CARRER SANTALÓ, 8 BAJO; HOTEL ZENIT, C.B.</t>
  </si>
  <si>
    <t xml:space="preserve">936764796</t>
  </si>
  <si>
    <t xml:space="preserve">barcelona@zenithoteles.com</t>
  </si>
  <si>
    <t xml:space="preserve">GOLDEN COSTA SALOU - ADULTS ONLY</t>
  </si>
  <si>
    <t xml:space="preserve">HT-005000</t>
  </si>
  <si>
    <t xml:space="preserve">CARRER VAPORET, s/n</t>
  </si>
  <si>
    <t xml:space="preserve">937 629 470</t>
  </si>
  <si>
    <t xml:space="preserve">central@goldenhotels.com</t>
  </si>
  <si>
    <t xml:space="preserve">goldenhotels.com</t>
  </si>
  <si>
    <t xml:space="preserve">OHLA EIXAMPLE</t>
  </si>
  <si>
    <t xml:space="preserve">HB-004718</t>
  </si>
  <si>
    <t xml:space="preserve">CARRER CÒRSEGA, 289</t>
  </si>
  <si>
    <t xml:space="preserve">937377977</t>
  </si>
  <si>
    <t xml:space="preserve">info@ohlaeixample.com</t>
  </si>
  <si>
    <t xml:space="preserve">ohlaeixample.com</t>
  </si>
  <si>
    <t xml:space="preserve">HOTEL LES PALMERES</t>
  </si>
  <si>
    <t xml:space="preserve">HB-004134</t>
  </si>
  <si>
    <t xml:space="preserve">DIPUTACIÓ, 1 BAJO DUPLICADO 1-21</t>
  </si>
  <si>
    <t xml:space="preserve">937664130</t>
  </si>
  <si>
    <t xml:space="preserve">info@hlespalmeres.com</t>
  </si>
  <si>
    <t xml:space="preserve">hlespalmeres.com</t>
  </si>
  <si>
    <t xml:space="preserve">617</t>
  </si>
  <si>
    <t xml:space="preserve">HOTEL GOLDEN TAURUS PARK RESORT</t>
  </si>
  <si>
    <t xml:space="preserve">HB-001832</t>
  </si>
  <si>
    <t xml:space="preserve">PASEO MARÍTIMO, 33</t>
  </si>
  <si>
    <t xml:space="preserve">937671044</t>
  </si>
  <si>
    <t xml:space="preserve">taurus@goldenhotels.com</t>
  </si>
  <si>
    <t xml:space="preserve">AUTOMOCIÓN EL CRUCE</t>
  </si>
  <si>
    <t xml:space="preserve">CARRER MOSSÈN CINTO VERDAGUER, 15</t>
  </si>
  <si>
    <t xml:space="preserve">937671440</t>
  </si>
  <si>
    <t xml:space="preserve">info@automociónelcruce.com</t>
  </si>
  <si>
    <t xml:space="preserve">hotelsabiote.com</t>
  </si>
  <si>
    <t xml:space="preserve">GOLDEN DONAIRE BEACH</t>
  </si>
  <si>
    <t xml:space="preserve">PLAÇA RACÓ, s/n</t>
  </si>
  <si>
    <t xml:space="preserve">937671626</t>
  </si>
  <si>
    <t xml:space="preserve">CAPRICI</t>
  </si>
  <si>
    <t xml:space="preserve">HB-003881</t>
  </si>
  <si>
    <t xml:space="preserve">AVINGUDA MAR, s/n</t>
  </si>
  <si>
    <t xml:space="preserve">937678020</t>
  </si>
  <si>
    <t xml:space="preserve">info@caprici.com</t>
  </si>
  <si>
    <t xml:space="preserve">hotelcaprici.com</t>
  </si>
  <si>
    <t xml:space="preserve">HOTEL RIVIERA</t>
  </si>
  <si>
    <t xml:space="preserve">HB-003125</t>
  </si>
  <si>
    <t xml:space="preserve">AVINGUDA MAR, 21 BAJO</t>
  </si>
  <si>
    <t xml:space="preserve">937678450</t>
  </si>
  <si>
    <t xml:space="preserve">info@hotelriviera.cat</t>
  </si>
  <si>
    <t xml:space="preserve">hotelriviera.com</t>
  </si>
  <si>
    <t xml:space="preserve">BONDIA HOTELS</t>
  </si>
  <si>
    <t xml:space="preserve">CARRER ÀNIMES, s/n BAJO</t>
  </si>
  <si>
    <t xml:space="preserve">937690358</t>
  </si>
  <si>
    <t xml:space="preserve">GARBI</t>
  </si>
  <si>
    <t xml:space="preserve">HB-000249</t>
  </si>
  <si>
    <t xml:space="preserve">PASSEIG ROQUES, s/n BAJO; DUPLICADO 3-5; HOTEL GARBI</t>
  </si>
  <si>
    <t xml:space="preserve">937690729</t>
  </si>
  <si>
    <t xml:space="preserve">reservas.garbi@checkinhoteles.com</t>
  </si>
  <si>
    <t xml:space="preserve">checkingarbi.com</t>
  </si>
  <si>
    <t xml:space="preserve">MEDITERRANI EXPRESS</t>
  </si>
  <si>
    <t xml:space="preserve">CARRER RIERA, 25 BAJO</t>
  </si>
  <si>
    <t xml:space="preserve">937690883</t>
  </si>
  <si>
    <t xml:space="preserve">express1@expresshotel.net</t>
  </si>
  <si>
    <t xml:space="preserve">expresshotel.net</t>
  </si>
  <si>
    <t xml:space="preserve">HOTEL MARISOL</t>
  </si>
  <si>
    <t xml:space="preserve">CARRER BALMES, 102 BAJO</t>
  </si>
  <si>
    <t xml:space="preserve">937690968</t>
  </si>
  <si>
    <t xml:space="preserve">info@hotelmarisol.com</t>
  </si>
  <si>
    <t xml:space="preserve">BOUTIQUE 1847</t>
  </si>
  <si>
    <t xml:space="preserve">CARRER AVINYÓ, 58 2; 2</t>
  </si>
  <si>
    <t xml:space="preserve">937975371</t>
  </si>
  <si>
    <t xml:space="preserve">info@boutique1847.com</t>
  </si>
  <si>
    <t xml:space="preserve">boutique1847.com</t>
  </si>
  <si>
    <t xml:space="preserve">HOTEL TALL DE CONILL</t>
  </si>
  <si>
    <t xml:space="preserve">PLAÇA ÀNGEL GUIMERÀ, 11 BAJO</t>
  </si>
  <si>
    <t xml:space="preserve">08786</t>
  </si>
  <si>
    <t xml:space="preserve">CAPELLADES</t>
  </si>
  <si>
    <t xml:space="preserve">938010130</t>
  </si>
  <si>
    <t xml:space="preserve">talldeconill@talldeconill.com</t>
  </si>
  <si>
    <t xml:space="preserve">talldeconill.com</t>
  </si>
  <si>
    <t xml:space="preserve">SOMIATRUITES</t>
  </si>
  <si>
    <t xml:space="preserve">HCC-004861</t>
  </si>
  <si>
    <t xml:space="preserve">BAIXADA SANT NICOLAU, 12</t>
  </si>
  <si>
    <t xml:space="preserve">938036626</t>
  </si>
  <si>
    <t xml:space="preserve">info@somiatruites.com</t>
  </si>
  <si>
    <t xml:space="preserve">DOLCE SITGES</t>
  </si>
  <si>
    <t xml:space="preserve">AVINGUDA CAMI MIRALPEIX (URBANIZACIÓN CAN GIRONA), 12 BAJO</t>
  </si>
  <si>
    <t xml:space="preserve">938109000</t>
  </si>
  <si>
    <t xml:space="preserve">reservas@eurostarssitges.com</t>
  </si>
  <si>
    <t xml:space="preserve">sitges.dolce.com</t>
  </si>
  <si>
    <t xml:space="preserve">CELIMAR</t>
  </si>
  <si>
    <t xml:space="preserve">HB-000253</t>
  </si>
  <si>
    <t xml:space="preserve">PASSEIG RIBERA, 20 A; 5; 2; EDIFICIO MIRADOR</t>
  </si>
  <si>
    <t xml:space="preserve">938110170</t>
  </si>
  <si>
    <t xml:space="preserve">info@hotelcelimar.com</t>
  </si>
  <si>
    <t xml:space="preserve">hotelcelimar.com</t>
  </si>
  <si>
    <t xml:space="preserve">CASA DUANER</t>
  </si>
  <si>
    <t xml:space="preserve">HCC-004173</t>
  </si>
  <si>
    <t xml:space="preserve">CARRER FARGA, 10 14</t>
  </si>
  <si>
    <t xml:space="preserve">08694</t>
  </si>
  <si>
    <t xml:space="preserve">GUARDIOLA DE BERGUEDÀ</t>
  </si>
  <si>
    <t xml:space="preserve">938227672</t>
  </si>
  <si>
    <t xml:space="preserve">elrecodelavi@elrecodelavi.com</t>
  </si>
  <si>
    <t xml:space="preserve">elrecodelavi.com</t>
  </si>
  <si>
    <t xml:space="preserve">HOTEL LA PINEDA</t>
  </si>
  <si>
    <t xml:space="preserve">HCC-002220</t>
  </si>
  <si>
    <t xml:space="preserve">CARRER RAVAL, 50 BAJO</t>
  </si>
  <si>
    <t xml:space="preserve">08695</t>
  </si>
  <si>
    <t xml:space="preserve">BAGÀ</t>
  </si>
  <si>
    <t xml:space="preserve">938244515</t>
  </si>
  <si>
    <t xml:space="preserve">info@hotelpineda.com</t>
  </si>
  <si>
    <t xml:space="preserve">hotelpineda.com/</t>
  </si>
  <si>
    <t xml:space="preserve">HOTEL URBISOL</t>
  </si>
  <si>
    <t xml:space="preserve">HCC-004357</t>
  </si>
  <si>
    <t xml:space="preserve">CARRETERA MANRESA-VIC, KILOMETRO 20</t>
  </si>
  <si>
    <t xml:space="preserve">CALDERS</t>
  </si>
  <si>
    <t xml:space="preserve">938309153</t>
  </si>
  <si>
    <t xml:space="preserve">info@hotelurbisol.com</t>
  </si>
  <si>
    <t xml:space="preserve">hotelurbisol.com</t>
  </si>
  <si>
    <t xml:space="preserve">VILAR RURAL DE CARDONA</t>
  </si>
  <si>
    <t xml:space="preserve">BARRI TRESSERRES, s/n BAJO</t>
  </si>
  <si>
    <t xml:space="preserve">938690044</t>
  </si>
  <si>
    <t xml:space="preserve">infocardona@vilarsrurals.com</t>
  </si>
  <si>
    <t xml:space="preserve">vilarsrurals.com</t>
  </si>
  <si>
    <t xml:space="preserve">HOTEL CIUTAT DE GRANOLLERS</t>
  </si>
  <si>
    <t xml:space="preserve">HB-003981</t>
  </si>
  <si>
    <t xml:space="preserve">CARRER TURÓ D´ EN BRUGUET, 2</t>
  </si>
  <si>
    <t xml:space="preserve">08402</t>
  </si>
  <si>
    <t xml:space="preserve">938796220</t>
  </si>
  <si>
    <t xml:space="preserve">granollers@ciutathotels.com</t>
  </si>
  <si>
    <t xml:space="preserve">ciutathotels.com</t>
  </si>
  <si>
    <t xml:space="preserve">CAMPING EL GARROFER</t>
  </si>
  <si>
    <t xml:space="preserve">CARRETERA BARCELONA-SANTA CREU DE CALAFELL (C-246), 39</t>
  </si>
  <si>
    <t xml:space="preserve">938842154</t>
  </si>
  <si>
    <t xml:space="preserve">contabilidad@grupolasinia.com</t>
  </si>
  <si>
    <t xml:space="preserve">garroferpark.com</t>
  </si>
  <si>
    <t xml:space="preserve">HOTEL J BALMES</t>
  </si>
  <si>
    <t xml:space="preserve">HCC-004062</t>
  </si>
  <si>
    <t xml:space="preserve">CARRER FRANCESC PLA (EL VIGATÀ), 6 BAJO</t>
  </si>
  <si>
    <t xml:space="preserve">938891272</t>
  </si>
  <si>
    <t xml:space="preserve">balmesvic90@hotmail.com</t>
  </si>
  <si>
    <t xml:space="preserve">hoteljbalmes.com</t>
  </si>
  <si>
    <t xml:space="preserve">HOTEL SUBUR</t>
  </si>
  <si>
    <t xml:space="preserve">HB-000062</t>
  </si>
  <si>
    <t xml:space="preserve">PASSEIG RIBERA, s/n</t>
  </si>
  <si>
    <t xml:space="preserve">938940066</t>
  </si>
  <si>
    <t xml:space="preserve">info@matasarnalot.com</t>
  </si>
  <si>
    <t xml:space="preserve">matasarnalot.com</t>
  </si>
  <si>
    <t xml:space="preserve">LA SANTA MARÍA</t>
  </si>
  <si>
    <t xml:space="preserve">HB-003065</t>
  </si>
  <si>
    <t xml:space="preserve">PASSEIG RIBERA, 52 BAJO</t>
  </si>
  <si>
    <t xml:space="preserve">938940999</t>
  </si>
  <si>
    <t xml:space="preserve">info@lasantamaria.com</t>
  </si>
  <si>
    <t xml:space="preserve">lasantamaria.com</t>
  </si>
  <si>
    <t xml:space="preserve">MADISON BAHIA</t>
  </si>
  <si>
    <t xml:space="preserve">CARRER PARELLADES, 31-33 BAJO</t>
  </si>
  <si>
    <t xml:space="preserve">938941962</t>
  </si>
  <si>
    <t xml:space="preserve">info@madisonbahia.com</t>
  </si>
  <si>
    <t xml:space="preserve">PICCADILLY</t>
  </si>
  <si>
    <t xml:space="preserve">HB-002987</t>
  </si>
  <si>
    <t xml:space="preserve">CARRER ESPALTER, 29 BAJO</t>
  </si>
  <si>
    <t xml:space="preserve">938942100</t>
  </si>
  <si>
    <t xml:space="preserve">hotel@piccadillysitges.com</t>
  </si>
  <si>
    <t xml:space="preserve">sitgeshotels.com</t>
  </si>
  <si>
    <t xml:space="preserve">CA L´AMERICANO</t>
  </si>
  <si>
    <t xml:space="preserve">CAMI CUITORA, 1</t>
  </si>
  <si>
    <t xml:space="preserve">08779</t>
  </si>
  <si>
    <t xml:space="preserve">LA LLACUNA</t>
  </si>
  <si>
    <t xml:space="preserve">938976004</t>
  </si>
  <si>
    <t xml:space="preserve">info@calamericano.com</t>
  </si>
  <si>
    <t xml:space="preserve">calamericano.com</t>
  </si>
  <si>
    <t xml:space="preserve">ZENIT CALAHORRA</t>
  </si>
  <si>
    <t xml:space="preserve">CARRETERA LOGROÑO, KILOMETRO 363, 8 BAJO</t>
  </si>
  <si>
    <t xml:space="preserve">941147952</t>
  </si>
  <si>
    <t xml:space="preserve">restcalahorra@zenithoteles.com</t>
  </si>
  <si>
    <t xml:space="preserve">DOMUS LAS GAUNAS</t>
  </si>
  <si>
    <t xml:space="preserve">AVENIDA MADRID, 25 BAJO</t>
  </si>
  <si>
    <t xml:space="preserve">26007</t>
  </si>
  <si>
    <t xml:space="preserve">941221314</t>
  </si>
  <si>
    <t xml:space="preserve">hoteleslasgaunas@domus-hoteles.es</t>
  </si>
  <si>
    <t xml:space="preserve">HOSTAL PATRÓN</t>
  </si>
  <si>
    <t xml:space="preserve">C/ FUENTE, 3</t>
  </si>
  <si>
    <t xml:space="preserve">26240</t>
  </si>
  <si>
    <t xml:space="preserve">CASTAÑARES DE RIOJA</t>
  </si>
  <si>
    <t xml:space="preserve">941300211</t>
  </si>
  <si>
    <t xml:space="preserve">hostalpatron.rioja@gmail.com</t>
  </si>
  <si>
    <t xml:space="preserve">hostalpatron.com</t>
  </si>
  <si>
    <t xml:space="preserve">VALDEVENADOS</t>
  </si>
  <si>
    <t xml:space="preserve">CARRETERA LERMA, 12 BAJO</t>
  </si>
  <si>
    <t xml:space="preserve">26322</t>
  </si>
  <si>
    <t xml:space="preserve">ANGUIANO</t>
  </si>
  <si>
    <t xml:space="preserve">941377085</t>
  </si>
  <si>
    <t xml:space="preserve">info@valdevenados.com</t>
  </si>
  <si>
    <t xml:space="preserve">HOTEL PIÑAMAR</t>
  </si>
  <si>
    <t xml:space="preserve">C/ ALONSO, 15</t>
  </si>
  <si>
    <t xml:space="preserve">942361866</t>
  </si>
  <si>
    <t xml:space="preserve">info@hotelpiñamar.com</t>
  </si>
  <si>
    <t xml:space="preserve">HOTEL ADELMA</t>
  </si>
  <si>
    <t xml:space="preserve">CARRETERA SANTANDER-BILBAO, KILOMETRO 195</t>
  </si>
  <si>
    <t xml:space="preserve">39716</t>
  </si>
  <si>
    <t xml:space="preserve">ENTRAMBASAGUAS</t>
  </si>
  <si>
    <t xml:space="preserve">942524020</t>
  </si>
  <si>
    <t xml:space="preserve">hoteladelma@gmail.com</t>
  </si>
  <si>
    <t xml:space="preserve">hotel-adelma.com</t>
  </si>
  <si>
    <t xml:space="preserve">VILLA PASIEGA</t>
  </si>
  <si>
    <t xml:space="preserve">BARRIO PUENTE, 59</t>
  </si>
  <si>
    <t xml:space="preserve">39738</t>
  </si>
  <si>
    <t xml:space="preserve">SOLÓRZANO</t>
  </si>
  <si>
    <t xml:space="preserve">942525962</t>
  </si>
  <si>
    <t xml:space="preserve">info@villapasiega.com</t>
  </si>
  <si>
    <t xml:space="preserve">TERMAS DE LIÉRGANES</t>
  </si>
  <si>
    <t xml:space="preserve">942528023</t>
  </si>
  <si>
    <t xml:space="preserve">COSMOPOL</t>
  </si>
  <si>
    <t xml:space="preserve">AVENIDA VICTORIA, 27 BAJO</t>
  </si>
  <si>
    <t xml:space="preserve">942605720</t>
  </si>
  <si>
    <t xml:space="preserve">hotelrestaurantecosmopol@yahoo.es</t>
  </si>
  <si>
    <t xml:space="preserve">hotelcosmopol.es</t>
  </si>
  <si>
    <t xml:space="preserve">AVENIDA VICTORIA, 27</t>
  </si>
  <si>
    <t xml:space="preserve">942607282</t>
  </si>
  <si>
    <t xml:space="preserve">info@hotelcosmopol.es</t>
  </si>
  <si>
    <t xml:space="preserve">AIRE DE RUESGA</t>
  </si>
  <si>
    <t xml:space="preserve">BARRIO MENTERA, s/n</t>
  </si>
  <si>
    <t xml:space="preserve">39811</t>
  </si>
  <si>
    <t xml:space="preserve">942619376</t>
  </si>
  <si>
    <t xml:space="preserve">airederuesga@gmail.com</t>
  </si>
  <si>
    <t xml:space="preserve">airederuesga.com</t>
  </si>
  <si>
    <t xml:space="preserve">HOTEL LAS OLAS</t>
  </si>
  <si>
    <t xml:space="preserve">PASEO TRENGANDIN, 4 BAJO</t>
  </si>
  <si>
    <t xml:space="preserve">942630036</t>
  </si>
  <si>
    <t xml:space="preserve">recepcion@hotellasolas.com</t>
  </si>
  <si>
    <t xml:space="preserve">hotellasolas.com</t>
  </si>
  <si>
    <t xml:space="preserve">VIADERO</t>
  </si>
  <si>
    <t xml:space="preserve">AVENIDA SANTANDER, 10 BAJO</t>
  </si>
  <si>
    <t xml:space="preserve">942630278</t>
  </si>
  <si>
    <t xml:space="preserve">reservas@hotelviadero.com</t>
  </si>
  <si>
    <t xml:space="preserve">hotelviadero.com</t>
  </si>
  <si>
    <t xml:space="preserve">HOTEL QUINFER</t>
  </si>
  <si>
    <t xml:space="preserve">C/ CASTREJÓN, s/n BAJO</t>
  </si>
  <si>
    <t xml:space="preserve">942631720</t>
  </si>
  <si>
    <t xml:space="preserve">info@hotelquinfer.com</t>
  </si>
  <si>
    <t xml:space="preserve">QUINFER</t>
  </si>
  <si>
    <t xml:space="preserve">PLAYA DE RIS, s/n BAJO</t>
  </si>
  <si>
    <t xml:space="preserve">info@quinfer.com</t>
  </si>
  <si>
    <t xml:space="preserve">hotelquinfer.com</t>
  </si>
  <si>
    <t xml:space="preserve">RINCÓN DE ANTÓN</t>
  </si>
  <si>
    <t xml:space="preserve">ABANILLAS, 1 BAJO</t>
  </si>
  <si>
    <t xml:space="preserve">942718570</t>
  </si>
  <si>
    <t xml:space="preserve">reservas@rincondeanton.es</t>
  </si>
  <si>
    <t xml:space="preserve">rincondeanton.es</t>
  </si>
  <si>
    <t xml:space="preserve">ISLA DE CUBA</t>
  </si>
  <si>
    <t xml:space="preserve">AVENIDA BILBAO, 79 BAJO</t>
  </si>
  <si>
    <t xml:space="preserve">942805903</t>
  </si>
  <si>
    <t xml:space="preserve">isladecubatorrelavega@gmail.com</t>
  </si>
  <si>
    <t xml:space="preserve">isladecubasl.com</t>
  </si>
  <si>
    <t xml:space="preserve">HOTEL MARFREI</t>
  </si>
  <si>
    <t xml:space="preserve">C/ CACHO REGATILLO, 17</t>
  </si>
  <si>
    <t xml:space="preserve">39350</t>
  </si>
  <si>
    <t xml:space="preserve">942843481</t>
  </si>
  <si>
    <t xml:space="preserve">info@hotelmarfrei.com</t>
  </si>
  <si>
    <t xml:space="preserve">hotelmarfrei.com</t>
  </si>
  <si>
    <t xml:space="preserve">HOTEL ALBATROS</t>
  </si>
  <si>
    <t xml:space="preserve">C/ MADRID, 18 BAJO; HOTEL ALBATROS</t>
  </si>
  <si>
    <t xml:space="preserve">942844111</t>
  </si>
  <si>
    <t xml:space="preserve">contacto@arhaalbatros.com</t>
  </si>
  <si>
    <t xml:space="preserve">arhaalbatros.com</t>
  </si>
  <si>
    <t xml:space="preserve">HOTEL DON DIEGO</t>
  </si>
  <si>
    <t xml:space="preserve">AVENIDA AVENIDA DERECHOS DE LA INFANCIA, 60 BAJO</t>
  </si>
  <si>
    <t xml:space="preserve">942844307</t>
  </si>
  <si>
    <t xml:space="preserve">hoteldondiego@gmail.com</t>
  </si>
  <si>
    <t xml:space="preserve">dondiegohotel.es</t>
  </si>
  <si>
    <t xml:space="preserve">HOTEL IGARTZA</t>
  </si>
  <si>
    <t xml:space="preserve">ORIAMENDI KALEA, 41</t>
  </si>
  <si>
    <t xml:space="preserve">20200</t>
  </si>
  <si>
    <t xml:space="preserve">BEASAIN</t>
  </si>
  <si>
    <t xml:space="preserve">943085240</t>
  </si>
  <si>
    <t xml:space="preserve">info@hoteligartza.com</t>
  </si>
  <si>
    <t xml:space="preserve">SAIAZ GETARIA HOTELA</t>
  </si>
  <si>
    <t xml:space="preserve">SAN ROKE KALEA, 25</t>
  </si>
  <si>
    <t xml:space="preserve">info@saiazgetaria.com</t>
  </si>
  <si>
    <t xml:space="preserve">saiazgetaria.com</t>
  </si>
  <si>
    <t xml:space="preserve">HOTEL ZUMAIA</t>
  </si>
  <si>
    <t xml:space="preserve">ALAI AUZATEGIA AUZOA, s/n</t>
  </si>
  <si>
    <t xml:space="preserve">20750</t>
  </si>
  <si>
    <t xml:space="preserve">ZUMAIA</t>
  </si>
  <si>
    <t xml:space="preserve">943143441</t>
  </si>
  <si>
    <t xml:space="preserve">info@zumaiahotela.com</t>
  </si>
  <si>
    <t xml:space="preserve">zumaiahotela.com</t>
  </si>
  <si>
    <t xml:space="preserve">MONTE IGUELDO</t>
  </si>
  <si>
    <t xml:space="preserve">PASEO PASEO FARO / ITSASARGIKO PASEALEKUA, 134 BAJO; HOTEL</t>
  </si>
  <si>
    <t xml:space="preserve">943210211</t>
  </si>
  <si>
    <t xml:space="preserve">h1987@accor.com</t>
  </si>
  <si>
    <t xml:space="preserve">monteigueldo.com</t>
  </si>
  <si>
    <t xml:space="preserve">DONOSTI</t>
  </si>
  <si>
    <t xml:space="preserve">C/ LUIS PRADERA / LUIS PRADERA KALEA, 7 BAJO</t>
  </si>
  <si>
    <t xml:space="preserve">20015</t>
  </si>
  <si>
    <t xml:space="preserve">943288765</t>
  </si>
  <si>
    <t xml:space="preserve">hoteldonosti@gmail.com</t>
  </si>
  <si>
    <t xml:space="preserve">hoteldonosti.com</t>
  </si>
  <si>
    <t xml:space="preserve">ARRIZUL CENTER</t>
  </si>
  <si>
    <t xml:space="preserve">PEÑA Y GOÑI / PEÑA Y GOÑI KALEA, 1 BAJO(LOCAL)</t>
  </si>
  <si>
    <t xml:space="preserve">20002</t>
  </si>
  <si>
    <t xml:space="preserve">943322804</t>
  </si>
  <si>
    <t xml:space="preserve">info@arrizulcenter.com</t>
  </si>
  <si>
    <t xml:space="preserve">arrizulhotel.com</t>
  </si>
  <si>
    <t xml:space="preserve">ZENIT</t>
  </si>
  <si>
    <t xml:space="preserve">ANTONIO M. LABAIEN, 1 BAJO</t>
  </si>
  <si>
    <t xml:space="preserve">943325325</t>
  </si>
  <si>
    <t xml:space="preserve">HOTEL ONYARBI</t>
  </si>
  <si>
    <t xml:space="preserve">BERNAT ETXEPARE KALEA, s/n 2</t>
  </si>
  <si>
    <t xml:space="preserve">943358846</t>
  </si>
  <si>
    <t xml:space="preserve">info@hotelonyarbi.com</t>
  </si>
  <si>
    <t xml:space="preserve">hotelonyarbi.com</t>
  </si>
  <si>
    <t xml:space="preserve">HOTEL TXARTEL</t>
  </si>
  <si>
    <t xml:space="preserve">ADARRA KALEA, 18</t>
  </si>
  <si>
    <t xml:space="preserve">20160</t>
  </si>
  <si>
    <t xml:space="preserve">LASARTE-ORIA</t>
  </si>
  <si>
    <t xml:space="preserve">943362340</t>
  </si>
  <si>
    <t xml:space="preserve">info@hoteltxartel.com</t>
  </si>
  <si>
    <t xml:space="preserve">hoteltxartel.com</t>
  </si>
  <si>
    <t xml:space="preserve">HOTEL IBILTZE</t>
  </si>
  <si>
    <t xml:space="preserve">943365644</t>
  </si>
  <si>
    <t xml:space="preserve">contacto@hotelibiltze.com</t>
  </si>
  <si>
    <t xml:space="preserve">hotelibiltze.com</t>
  </si>
  <si>
    <t xml:space="preserve">GURUTZE BERRI</t>
  </si>
  <si>
    <t xml:space="preserve">BIZARDIA, 7</t>
  </si>
  <si>
    <t xml:space="preserve">943490625</t>
  </si>
  <si>
    <t xml:space="preserve">gurutzeberri@gurutzeberri.com</t>
  </si>
  <si>
    <t xml:space="preserve">gurutzeberri.com</t>
  </si>
  <si>
    <t xml:space="preserve">CASA MALKORRA</t>
  </si>
  <si>
    <t xml:space="preserve">GURUTZE BIDEA, 33</t>
  </si>
  <si>
    <t xml:space="preserve">943495030</t>
  </si>
  <si>
    <t xml:space="preserve">contacto@casamalkorra.com</t>
  </si>
  <si>
    <t xml:space="preserve">casamalkorra.com</t>
  </si>
  <si>
    <t xml:space="preserve">ALCÁZAR IRUN CENTRO CIUDAD</t>
  </si>
  <si>
    <t xml:space="preserve">AVENIDA IPARRALDE, 11 BAJO</t>
  </si>
  <si>
    <t xml:space="preserve">20302</t>
  </si>
  <si>
    <t xml:space="preserve">IRUN</t>
  </si>
  <si>
    <t xml:space="preserve">943620490</t>
  </si>
  <si>
    <t xml:space="preserve">info@hotelalcazar.net</t>
  </si>
  <si>
    <t xml:space="preserve">hotelalcazar.net</t>
  </si>
  <si>
    <t xml:space="preserve">HOTEL ARIZNOA</t>
  </si>
  <si>
    <t xml:space="preserve">TELESFORO ARANZADI KALEA, 3 1</t>
  </si>
  <si>
    <t xml:space="preserve">20570</t>
  </si>
  <si>
    <t xml:space="preserve">BERGARA</t>
  </si>
  <si>
    <t xml:space="preserve">943761846</t>
  </si>
  <si>
    <t xml:space="preserve">info@hotelariznoa.com</t>
  </si>
  <si>
    <t xml:space="preserve">HOTEL BEASAIN</t>
  </si>
  <si>
    <t xml:space="preserve">CARRETERA N-I, KILOMETRO 419 BAJO</t>
  </si>
  <si>
    <t xml:space="preserve">943805761</t>
  </si>
  <si>
    <t xml:space="preserve">beasain.guregas@ext.grupogureak.com</t>
  </si>
  <si>
    <t xml:space="preserve">hotelbeasain.com</t>
  </si>
  <si>
    <t xml:space="preserve">ZARAUZ</t>
  </si>
  <si>
    <t xml:space="preserve">AITZA KALEA, 26</t>
  </si>
  <si>
    <t xml:space="preserve">943830200</t>
  </si>
  <si>
    <t xml:space="preserve">hzarauz@hotelzarauz.com</t>
  </si>
  <si>
    <t xml:space="preserve">hotelzarautz.com</t>
  </si>
  <si>
    <t xml:space="preserve">HOTEL SALBATORE</t>
  </si>
  <si>
    <t xml:space="preserve">SALBATORE AUZOA, 4</t>
  </si>
  <si>
    <t xml:space="preserve">943888307</t>
  </si>
  <si>
    <t xml:space="preserve">info@hotellbatore.com</t>
  </si>
  <si>
    <t xml:space="preserve">HOTEL DOLAREA</t>
  </si>
  <si>
    <t xml:space="preserve">NAFARROA ETORBIDEA, 57</t>
  </si>
  <si>
    <t xml:space="preserve">943889888</t>
  </si>
  <si>
    <t xml:space="preserve">info@hoteldolarea.com</t>
  </si>
  <si>
    <t xml:space="preserve">hoteldolarea.com</t>
  </si>
  <si>
    <t xml:space="preserve">HOTEL MAITENA</t>
  </si>
  <si>
    <t xml:space="preserve">C/ ANGEL, 19</t>
  </si>
  <si>
    <t xml:space="preserve">48993</t>
  </si>
  <si>
    <t xml:space="preserve">944062818</t>
  </si>
  <si>
    <t xml:space="preserve">info@hotelmaitena.com</t>
  </si>
  <si>
    <t xml:space="preserve">HOTEL ZENIT BILBAO</t>
  </si>
  <si>
    <t xml:space="preserve">AUTONOMIA KALEA, 58 BAJO</t>
  </si>
  <si>
    <t xml:space="preserve">944108108</t>
  </si>
  <si>
    <t xml:space="preserve">ZENIT BILBAO</t>
  </si>
  <si>
    <t xml:space="preserve">AUTONOMIA KALEA, 58 BAJO; HOTEL ZENIT BILBAO</t>
  </si>
  <si>
    <t xml:space="preserve">HOTEL ESTADIO</t>
  </si>
  <si>
    <t xml:space="preserve">C/ JUAN ANTONIO ZUNZUNEGUI, 10</t>
  </si>
  <si>
    <t xml:space="preserve">48013</t>
  </si>
  <si>
    <t xml:space="preserve">944424235</t>
  </si>
  <si>
    <t xml:space="preserve">info@hotelestadio.net</t>
  </si>
  <si>
    <t xml:space="preserve">hotelestadio.net</t>
  </si>
  <si>
    <t xml:space="preserve">HOTEL-APARTAMENTO RURAL ATXURRA</t>
  </si>
  <si>
    <t xml:space="preserve">ARRANOTEGI AUZOA, s/n</t>
  </si>
  <si>
    <t xml:space="preserve">48370</t>
  </si>
  <si>
    <t xml:space="preserve">BERMEO</t>
  </si>
  <si>
    <t xml:space="preserve">944654404</t>
  </si>
  <si>
    <t xml:space="preserve">info@hotelatxurra.com</t>
  </si>
  <si>
    <t xml:space="preserve">hotelatxurra.com</t>
  </si>
  <si>
    <t xml:space="preserve">HOTEL ARTETXE</t>
  </si>
  <si>
    <t xml:space="preserve">BERRIZ BIDEA, 122 CARRETERA BI-3741 ENEKURI</t>
  </si>
  <si>
    <t xml:space="preserve">48015</t>
  </si>
  <si>
    <t xml:space="preserve">944747780</t>
  </si>
  <si>
    <t xml:space="preserve">info@hotelartetxe.com</t>
  </si>
  <si>
    <t xml:space="preserve">hotelartetxe.com</t>
  </si>
  <si>
    <t xml:space="preserve">VILLA ELCIEGO</t>
  </si>
  <si>
    <t xml:space="preserve">C/ NORTE, 1 BAJO</t>
  </si>
  <si>
    <t xml:space="preserve">01340</t>
  </si>
  <si>
    <t xml:space="preserve">ELCIEGO</t>
  </si>
  <si>
    <t xml:space="preserve">945606597</t>
  </si>
  <si>
    <t xml:space="preserve">reservas@elciegohotel.com</t>
  </si>
  <si>
    <t xml:space="preserve">elciegohotel.com</t>
  </si>
  <si>
    <t xml:space="preserve">ALMA DE ROMERO</t>
  </si>
  <si>
    <t xml:space="preserve">BARRIO AHEDO, 25 BAJO</t>
  </si>
  <si>
    <t xml:space="preserve">48891</t>
  </si>
  <si>
    <t xml:space="preserve">946 806 869</t>
  </si>
  <si>
    <t xml:space="preserve">info@almaderomero.com</t>
  </si>
  <si>
    <t xml:space="preserve">almaderomero.com</t>
  </si>
  <si>
    <t xml:space="preserve">BCOOL BILBAO</t>
  </si>
  <si>
    <t xml:space="preserve">C/ HERNANI, 17</t>
  </si>
  <si>
    <t xml:space="preserve">946066200</t>
  </si>
  <si>
    <t xml:space="preserve">bcoolbilbao@bcoolhostels.com</t>
  </si>
  <si>
    <t xml:space="preserve">SAN ROQUE HOTEL</t>
  </si>
  <si>
    <t xml:space="preserve">C/ CAMPO LAS MONJAS, 2</t>
  </si>
  <si>
    <t xml:space="preserve">48800</t>
  </si>
  <si>
    <t xml:space="preserve">BALMASEDA</t>
  </si>
  <si>
    <t xml:space="preserve">946102268</t>
  </si>
  <si>
    <t xml:space="preserve">info@hotelsanroque.es</t>
  </si>
  <si>
    <t xml:space="preserve">hotelsanroque.es</t>
  </si>
  <si>
    <t xml:space="preserve">ELORRIO</t>
  </si>
  <si>
    <t xml:space="preserve">SAN AGUSTÍN AUZOA, s/n</t>
  </si>
  <si>
    <t xml:space="preserve">48230</t>
  </si>
  <si>
    <t xml:space="preserve">946231555</t>
  </si>
  <si>
    <t xml:space="preserve">info@hotelelorrio.com</t>
  </si>
  <si>
    <t xml:space="preserve">hotelelorrio.com</t>
  </si>
  <si>
    <t xml:space="preserve">HOTEL GAMETXO</t>
  </si>
  <si>
    <t xml:space="preserve">BARRIO GAMETXO, s/n BAJO</t>
  </si>
  <si>
    <t xml:space="preserve">48311</t>
  </si>
  <si>
    <t xml:space="preserve">IBARRANGELU</t>
  </si>
  <si>
    <t xml:space="preserve">946277710</t>
  </si>
  <si>
    <t xml:space="preserve">info@hotelgametxo.com</t>
  </si>
  <si>
    <t xml:space="preserve">hotelgametxo.com</t>
  </si>
  <si>
    <t xml:space="preserve">BCOOL GUITAR</t>
  </si>
  <si>
    <t xml:space="preserve">C/ FERNÁNDEZ DEL CAMPO, 6</t>
  </si>
  <si>
    <t xml:space="preserve">946425043</t>
  </si>
  <si>
    <t xml:space="preserve">SAN BLAS</t>
  </si>
  <si>
    <t xml:space="preserve">LAUBIDETA KALEA, 7</t>
  </si>
  <si>
    <t xml:space="preserve">48220</t>
  </si>
  <si>
    <t xml:space="preserve">ABADIÑO</t>
  </si>
  <si>
    <t xml:space="preserve">946525546</t>
  </si>
  <si>
    <t xml:space="preserve">info@hotelsanblas.net</t>
  </si>
  <si>
    <t xml:space="preserve">hotelsanblas.net</t>
  </si>
  <si>
    <t xml:space="preserve">HOTEL BEÑARAN</t>
  </si>
  <si>
    <t xml:space="preserve">POLIGONO INSDUSTRIAL AL MARTIARTU II, 6</t>
  </si>
  <si>
    <t xml:space="preserve">48480</t>
  </si>
  <si>
    <t xml:space="preserve">ARRIGORRIAGA</t>
  </si>
  <si>
    <t xml:space="preserve">946712668</t>
  </si>
  <si>
    <t xml:space="preserve">info@hotelbeñaran.com</t>
  </si>
  <si>
    <t xml:space="preserve">HOTEL VALLE DE AYALA</t>
  </si>
  <si>
    <t xml:space="preserve">C/ JOSÉ MATIA, 36 BAJO</t>
  </si>
  <si>
    <t xml:space="preserve">01400</t>
  </si>
  <si>
    <t xml:space="preserve">LAUDIO/LLODIO</t>
  </si>
  <si>
    <t xml:space="preserve">946723611</t>
  </si>
  <si>
    <t xml:space="preserve">info@hotelvalledeayala.com</t>
  </si>
  <si>
    <t xml:space="preserve">valledeayala.com</t>
  </si>
  <si>
    <t xml:space="preserve">ZUBIETA</t>
  </si>
  <si>
    <t xml:space="preserve">C/ ATEA, s/n BAJO; HOTEL ZUBIETA</t>
  </si>
  <si>
    <t xml:space="preserve">946843030</t>
  </si>
  <si>
    <t xml:space="preserve">hotelzubieta@hotelzubieta.com</t>
  </si>
  <si>
    <t xml:space="preserve">hotelzubieta.com</t>
  </si>
  <si>
    <t xml:space="preserve">FLORENTINO LARRINAGA KALEA, 9</t>
  </si>
  <si>
    <t xml:space="preserve">946876700</t>
  </si>
  <si>
    <t xml:space="preserve">info@hotelmundaka.com</t>
  </si>
  <si>
    <t xml:space="preserve">hotelmundaka.com</t>
  </si>
  <si>
    <t xml:space="preserve">TXARAKA</t>
  </si>
  <si>
    <t xml:space="preserve">CARRETERA ALMIKE, s/n BAJO</t>
  </si>
  <si>
    <t xml:space="preserve">946885558</t>
  </si>
  <si>
    <t xml:space="preserve">hoteltxaraka@gmail.com</t>
  </si>
  <si>
    <t xml:space="preserve">hoteltxaraka.com</t>
  </si>
  <si>
    <t xml:space="preserve">LA CASA DE BELI</t>
  </si>
  <si>
    <t xml:space="preserve">AVENIDA DE ESPAÑA, 16</t>
  </si>
  <si>
    <t xml:space="preserve">TARDAJOS</t>
  </si>
  <si>
    <t xml:space="preserve">947 451 234</t>
  </si>
  <si>
    <t xml:space="preserve">lacasadebeli@gmail.com</t>
  </si>
  <si>
    <t xml:space="preserve">lacasadebeli.com</t>
  </si>
  <si>
    <t xml:space="preserve">HOTEL LA VENTA</t>
  </si>
  <si>
    <t xml:space="preserve">CARRETERA MADRID, KILOMETRO 214 BAJO</t>
  </si>
  <si>
    <t xml:space="preserve">09390</t>
  </si>
  <si>
    <t xml:space="preserve">MADRIGALEJO DEL MONTE</t>
  </si>
  <si>
    <t xml:space="preserve">947173002</t>
  </si>
  <si>
    <t xml:space="preserve">info@hotellaventa.com</t>
  </si>
  <si>
    <t xml:space="preserve">HOTEL TUDANCA</t>
  </si>
  <si>
    <t xml:space="preserve">CARRETERA MADRID-IRÚN (N-I), 318 BAJO; CAFETERIA</t>
  </si>
  <si>
    <t xml:space="preserve">947311843</t>
  </si>
  <si>
    <t xml:space="preserve">info@hoteltudanca.com</t>
  </si>
  <si>
    <t xml:space="preserve">hoteltudanca.com</t>
  </si>
  <si>
    <t xml:space="preserve">TUDANCA MIRANDA</t>
  </si>
  <si>
    <t xml:space="preserve">CARRETERA MADRID-IRÚN (N-I), KILOMETRO 318 BAJO; CAFETERIA</t>
  </si>
  <si>
    <t xml:space="preserve">info@tudancamiranda.com</t>
  </si>
  <si>
    <t xml:space="preserve">CARRETERA BURGOS N-627 BAJO</t>
  </si>
  <si>
    <t xml:space="preserve">09127</t>
  </si>
  <si>
    <t xml:space="preserve">VALLE DE VALDELUCIO</t>
  </si>
  <si>
    <t xml:space="preserve">947363584</t>
  </si>
  <si>
    <t xml:space="preserve">informacion@hotellacanada.com</t>
  </si>
  <si>
    <t xml:space="preserve">hotellacaada.com</t>
  </si>
  <si>
    <t xml:space="preserve">HOTEL LA QUINTA DEL NAR</t>
  </si>
  <si>
    <t xml:space="preserve">CARRETERA BURGOS-SORIA, 1 BAJO</t>
  </si>
  <si>
    <t xml:space="preserve">09670</t>
  </si>
  <si>
    <t xml:space="preserve">QUINTANAR DE LA SIERRA</t>
  </si>
  <si>
    <t xml:space="preserve">947395350</t>
  </si>
  <si>
    <t xml:space="preserve">lmquintadelnar@hotmail.com</t>
  </si>
  <si>
    <t xml:space="preserve">quintadelnar.com</t>
  </si>
  <si>
    <t xml:space="preserve">CAMPUS TAVERN</t>
  </si>
  <si>
    <t xml:space="preserve">C/ LAS INFANTAS, 2</t>
  </si>
  <si>
    <t xml:space="preserve">947462030</t>
  </si>
  <si>
    <t xml:space="preserve">campustavern@hotmail.com</t>
  </si>
  <si>
    <t xml:space="preserve">campustavern.com</t>
  </si>
  <si>
    <t xml:space="preserve">TORREMILANOS</t>
  </si>
  <si>
    <t xml:space="preserve">LUGAR TORREMILANOS, 4 BAJO(FINCA TORREMILANOS)</t>
  </si>
  <si>
    <t xml:space="preserve">947512852</t>
  </si>
  <si>
    <t xml:space="preserve">info@torremilanos.com</t>
  </si>
  <si>
    <t xml:space="preserve">torremilanos.com</t>
  </si>
  <si>
    <t xml:space="preserve">HOTEL ISABEL</t>
  </si>
  <si>
    <t xml:space="preserve">SANTA MARÍA ENCIMERA, 21 BAJO</t>
  </si>
  <si>
    <t xml:space="preserve">09240</t>
  </si>
  <si>
    <t xml:space="preserve">BRIVIESCA</t>
  </si>
  <si>
    <t xml:space="preserve">947592950</t>
  </si>
  <si>
    <t xml:space="preserve">info@hotelibel.com</t>
  </si>
  <si>
    <t xml:space="preserve">hotel-isabel.com</t>
  </si>
  <si>
    <t xml:space="preserve">HOTEL ZENIT PAMPLONA</t>
  </si>
  <si>
    <t xml:space="preserve">C/ X (PARQUE COMERCIAL GALARIA), 1 BAJO; HOTEL</t>
  </si>
  <si>
    <t xml:space="preserve">31191</t>
  </si>
  <si>
    <t xml:space="preserve">GALAR</t>
  </si>
  <si>
    <t xml:space="preserve">948292600</t>
  </si>
  <si>
    <t xml:space="preserve">pamplona@zenithoteles.com</t>
  </si>
  <si>
    <t xml:space="preserve">HOTEL AGORRETA</t>
  </si>
  <si>
    <t xml:space="preserve">PLAZA ZIRIOTA, 2 BAJO</t>
  </si>
  <si>
    <t xml:space="preserve">948316900</t>
  </si>
  <si>
    <t xml:space="preserve">info@hotelagorreta.es</t>
  </si>
  <si>
    <t xml:space="preserve">hotelagorreta.es</t>
  </si>
  <si>
    <t xml:space="preserve">HOTEL PLAZAOLA</t>
  </si>
  <si>
    <t xml:space="preserve">ARALAR / ARALAR KALEA, 8 BAJO</t>
  </si>
  <si>
    <t xml:space="preserve">31860</t>
  </si>
  <si>
    <t xml:space="preserve">IRURTZUN</t>
  </si>
  <si>
    <t xml:space="preserve">948506313</t>
  </si>
  <si>
    <t xml:space="preserve">reservas@hotelplazaola.es</t>
  </si>
  <si>
    <t xml:space="preserve">hotelplazaola.es</t>
  </si>
  <si>
    <t xml:space="preserve">HOTEL BAZTÁN</t>
  </si>
  <si>
    <t xml:space="preserve">BARRIO ETXERRI, s/n s/n</t>
  </si>
  <si>
    <t xml:space="preserve">31730</t>
  </si>
  <si>
    <t xml:space="preserve">BAZTAN</t>
  </si>
  <si>
    <t xml:space="preserve">948580050</t>
  </si>
  <si>
    <t xml:space="preserve">hotel@jakue.com</t>
  </si>
  <si>
    <t xml:space="preserve">hotelbaztan.com/</t>
  </si>
  <si>
    <t xml:space="preserve">HOTEL CHURRUT</t>
  </si>
  <si>
    <t xml:space="preserve">FORUEN PLAZA, 2</t>
  </si>
  <si>
    <t xml:space="preserve">31780</t>
  </si>
  <si>
    <t xml:space="preserve">BERA</t>
  </si>
  <si>
    <t xml:space="preserve">948625540</t>
  </si>
  <si>
    <t xml:space="preserve">reservas@hotelchurrut.com</t>
  </si>
  <si>
    <t xml:space="preserve">hotelchurrut.com</t>
  </si>
  <si>
    <t xml:space="preserve">HOTEL BERATXA</t>
  </si>
  <si>
    <t xml:space="preserve">C/ ESCUELAS PIAS, 7</t>
  </si>
  <si>
    <t xml:space="preserve">948704046</t>
  </si>
  <si>
    <t xml:space="preserve">info@hotelberatxa.com</t>
  </si>
  <si>
    <t xml:space="preserve">hotelberatxa.com</t>
  </si>
  <si>
    <t xml:space="preserve">HAIZEA</t>
  </si>
  <si>
    <t xml:space="preserve">CARRETERA BURGUETE-EZCÁROZ, s/n BAJO</t>
  </si>
  <si>
    <t xml:space="preserve">31694</t>
  </si>
  <si>
    <t xml:space="preserve">ERRO</t>
  </si>
  <si>
    <t xml:space="preserve">948760379</t>
  </si>
  <si>
    <t xml:space="preserve">iralepo@hotmail.com</t>
  </si>
  <si>
    <t xml:space="preserve">hostalhaizea.com</t>
  </si>
  <si>
    <t xml:space="preserve">CARACHO</t>
  </si>
  <si>
    <t xml:space="preserve">POLIGONO INSDUSTRIAL OMBATILLO, s/n BAJO(CARRETERA EL VILLAR)</t>
  </si>
  <si>
    <t xml:space="preserve">948781635</t>
  </si>
  <si>
    <t xml:space="preserve">info@hotelcaracho.com</t>
  </si>
  <si>
    <t xml:space="preserve">hotelcaracho.com</t>
  </si>
  <si>
    <t xml:space="preserve">AVENIDA BIJUES, 1 BAJO</t>
  </si>
  <si>
    <t xml:space="preserve">31440</t>
  </si>
  <si>
    <t xml:space="preserve">LUMBIER</t>
  </si>
  <si>
    <t xml:space="preserve">948880445</t>
  </si>
  <si>
    <t xml:space="preserve">info@hoteliru-bide.com</t>
  </si>
  <si>
    <t xml:space="preserve">hotelirubide.com</t>
  </si>
  <si>
    <t xml:space="preserve">AFUERAS, 9 BAJO</t>
  </si>
  <si>
    <t xml:space="preserve">50680</t>
  </si>
  <si>
    <t xml:space="preserve">SOS DEL REY CATÓLICO</t>
  </si>
  <si>
    <t xml:space="preserve">948888570</t>
  </si>
  <si>
    <t xml:space="preserve">info@hoteltriskel.com</t>
  </si>
  <si>
    <t xml:space="preserve">hoteltriskel.com</t>
  </si>
  <si>
    <t xml:space="preserve">ALCARRIA HOTEL GUADALAJARA</t>
  </si>
  <si>
    <t xml:space="preserve">AVENIDA EJÉRCITO, 6 BAJO; CENTRO A.C.HOTELES</t>
  </si>
  <si>
    <t xml:space="preserve">949219053</t>
  </si>
  <si>
    <t xml:space="preserve">info@hotelalcarria.es</t>
  </si>
  <si>
    <t xml:space="preserve">hotelalcarria.es</t>
  </si>
  <si>
    <t xml:space="preserve">HOTEL INFANTE</t>
  </si>
  <si>
    <t xml:space="preserve">949223115</t>
  </si>
  <si>
    <t xml:space="preserve">hotelinfante@yahoo.es</t>
  </si>
  <si>
    <t xml:space="preserve">hotelinfante.com</t>
  </si>
  <si>
    <t xml:space="preserve">ALCARRIA</t>
  </si>
  <si>
    <t xml:space="preserve">C/ TOLEDO, 39</t>
  </si>
  <si>
    <t xml:space="preserve">949253300</t>
  </si>
  <si>
    <t xml:space="preserve">reservas@hotelalcarria.es</t>
  </si>
  <si>
    <t xml:space="preserve">ZENIT ALCOLEA</t>
  </si>
  <si>
    <t xml:space="preserve">CARRETERA N-II, KILOMETRO 132, 200 BAJO</t>
  </si>
  <si>
    <t xml:space="preserve">19260</t>
  </si>
  <si>
    <t xml:space="preserve">ALCOLEA DEL PINAR</t>
  </si>
  <si>
    <t xml:space="preserve">949300098</t>
  </si>
  <si>
    <t xml:space="preserve">restalcolea@zenithoteles.com</t>
  </si>
  <si>
    <t xml:space="preserve">zenitalcolea.com</t>
  </si>
  <si>
    <t xml:space="preserve">COMPLEJO TURÍSTICO LAS MAYORALAS</t>
  </si>
  <si>
    <t xml:space="preserve">LAS MAYORALAS, s/n PARCELA 47</t>
  </si>
  <si>
    <t xml:space="preserve">29710</t>
  </si>
  <si>
    <t xml:space="preserve">PERIANA</t>
  </si>
  <si>
    <t xml:space="preserve">951167342</t>
  </si>
  <si>
    <t xml:space="preserve">info@lasmayoralas.com</t>
  </si>
  <si>
    <t xml:space="preserve">lasmayoralas.com</t>
  </si>
  <si>
    <t xml:space="preserve">EXPLOBLATRES</t>
  </si>
  <si>
    <t xml:space="preserve">AVENIDA PUERTO, 1 BAJO; HOTEL MAC PUERTO MARINA B</t>
  </si>
  <si>
    <t xml:space="preserve">951768873</t>
  </si>
  <si>
    <t xml:space="preserve">info@exploblatres.com</t>
  </si>
  <si>
    <t xml:space="preserve">ARRIADH</t>
  </si>
  <si>
    <t xml:space="preserve">H/MA/01885</t>
  </si>
  <si>
    <t xml:space="preserve">CAMINO LAURA, s/n</t>
  </si>
  <si>
    <t xml:space="preserve">952 11 43 70</t>
  </si>
  <si>
    <t xml:space="preserve">info@arriadhhotel.com</t>
  </si>
  <si>
    <t xml:space="preserve">arriadhhotel.com</t>
  </si>
  <si>
    <t xml:space="preserve">H/MA/01463</t>
  </si>
  <si>
    <t xml:space="preserve">DUQUESA DE ARCOS, 53 BAJO</t>
  </si>
  <si>
    <t xml:space="preserve">952 89 22 50</t>
  </si>
  <si>
    <t xml:space="preserve">reservas@hoteldluisa.com</t>
  </si>
  <si>
    <t xml:space="preserve">hoteldluisa.com/</t>
  </si>
  <si>
    <t xml:space="preserve">MONTE MALAGA</t>
  </si>
  <si>
    <t xml:space="preserve">H/MA/02393</t>
  </si>
  <si>
    <t xml:space="preserve">PASEO MARÍTIMO ANTONIO MACHADO, 10</t>
  </si>
  <si>
    <t xml:space="preserve">952046000</t>
  </si>
  <si>
    <t xml:space="preserve">montemalaga@hotelesmonte.com</t>
  </si>
  <si>
    <t xml:space="preserve">hotelesmonte.com</t>
  </si>
  <si>
    <t xml:space="preserve">MÁLAGA CENTRO</t>
  </si>
  <si>
    <t xml:space="preserve">H/MA/01664</t>
  </si>
  <si>
    <t xml:space="preserve">MÁRMOLES, 6 BAJO</t>
  </si>
  <si>
    <t xml:space="preserve">952070216</t>
  </si>
  <si>
    <t xml:space="preserve">hotelmc@salleshotels.com</t>
  </si>
  <si>
    <t xml:space="preserve">salleshotels.com</t>
  </si>
  <si>
    <t xml:space="preserve">CERRO DE HIJAR</t>
  </si>
  <si>
    <t xml:space="preserve">H/MA/01730</t>
  </si>
  <si>
    <t xml:space="preserve">PARAJE CERRO DE HIJAR, s/n BAJO</t>
  </si>
  <si>
    <t xml:space="preserve">952112111</t>
  </si>
  <si>
    <t xml:space="preserve">cerro@cerrodehijar.com</t>
  </si>
  <si>
    <t xml:space="preserve">cerrodehijar.com</t>
  </si>
  <si>
    <t xml:space="preserve">HILTON GARDEN INN MALAGA</t>
  </si>
  <si>
    <t xml:space="preserve">H/MA/02193</t>
  </si>
  <si>
    <t xml:space="preserve">AVENIDA VELÁZQUEZ, 126</t>
  </si>
  <si>
    <t xml:space="preserve">952233122</t>
  </si>
  <si>
    <t xml:space="preserve">info.hgimalaga@urh-hoteliers.com</t>
  </si>
  <si>
    <t xml:space="preserve">ZENIT MALAGA</t>
  </si>
  <si>
    <t xml:space="preserve">H/MA/00717</t>
  </si>
  <si>
    <t xml:space="preserve">C/ CUBA, 1- 3 BAJO; DUPLICADO 1-3; HOTEL ZENIT MALAG</t>
  </si>
  <si>
    <t xml:space="preserve">952252000</t>
  </si>
  <si>
    <t xml:space="preserve">malaga@zenithoteles.com</t>
  </si>
  <si>
    <t xml:space="preserve">HOTEL GOARTIN</t>
  </si>
  <si>
    <t xml:space="preserve">H/MA/02022</t>
  </si>
  <si>
    <t xml:space="preserve">GERONA, 32 BAJO</t>
  </si>
  <si>
    <t xml:space="preserve">952365135</t>
  </si>
  <si>
    <t xml:space="preserve">goartin@hotelgoartin.com</t>
  </si>
  <si>
    <t xml:space="preserve">hotelgoartin.com</t>
  </si>
  <si>
    <t xml:space="preserve">HOSTAL FLORES</t>
  </si>
  <si>
    <t xml:space="preserve">C/ ANTONIO TASTET DÍAZ, 4 1-´PLANTA</t>
  </si>
  <si>
    <t xml:space="preserve">952381069</t>
  </si>
  <si>
    <t xml:space="preserve">hostalflores@gmail.com</t>
  </si>
  <si>
    <t xml:space="preserve">hostalflores.com</t>
  </si>
  <si>
    <t xml:space="preserve">VILLA ALBERO</t>
  </si>
  <si>
    <t xml:space="preserve">AVENIDA CARLOTA ALESSANDRI, 82 1; URBANIZACIÓN MONTEMAR</t>
  </si>
  <si>
    <t xml:space="preserve">952388373</t>
  </si>
  <si>
    <t xml:space="preserve">reservas@villa-albero.com</t>
  </si>
  <si>
    <t xml:space="preserve">villa-albero.com</t>
  </si>
  <si>
    <t xml:space="preserve">COMPLEJO RURAL CAICUNE</t>
  </si>
  <si>
    <t xml:space="preserve">CARRETERA CASARABONELA, KILOMETRO 7, 5 BAJO (HOTEL CAICUNE</t>
  </si>
  <si>
    <t xml:space="preserve">952456542</t>
  </si>
  <si>
    <t xml:space="preserve">info@complejoruralcaicune.com</t>
  </si>
  <si>
    <t xml:space="preserve">ruralcaicune.com</t>
  </si>
  <si>
    <t xml:space="preserve">ÁNGELA</t>
  </si>
  <si>
    <t xml:space="preserve">H/MA/01088</t>
  </si>
  <si>
    <t xml:space="preserve">C/ JAÉN, 2 BAJO; HOTEL ANGELA</t>
  </si>
  <si>
    <t xml:space="preserve">952475200</t>
  </si>
  <si>
    <t xml:space="preserve">reservas@hotel-angela.com</t>
  </si>
  <si>
    <t xml:space="preserve">hotel-angela.com</t>
  </si>
  <si>
    <t xml:space="preserve">LA VIÑUELA</t>
  </si>
  <si>
    <t xml:space="preserve">H/MA/01549</t>
  </si>
  <si>
    <t xml:space="preserve">CARRETERA VÉLEZ MÁLAGA-ALHAMA, s/n BAJO(HOTEL LA VIÑUELA)</t>
  </si>
  <si>
    <t xml:space="preserve">29712</t>
  </si>
  <si>
    <t xml:space="preserve">VIÑUELA</t>
  </si>
  <si>
    <t xml:space="preserve">952519193</t>
  </si>
  <si>
    <t xml:space="preserve">hotel@hotelvinuela.com</t>
  </si>
  <si>
    <t xml:space="preserve">hotelvinuela.com</t>
  </si>
  <si>
    <t xml:space="preserve">BAJAMAR</t>
  </si>
  <si>
    <t xml:space="preserve">H/MA/02271</t>
  </si>
  <si>
    <t xml:space="preserve">C/ CASTILLA PÉREZ, 4 BAJO; HOTEL BAJAMAR</t>
  </si>
  <si>
    <t xml:space="preserve">952523204</t>
  </si>
  <si>
    <t xml:space="preserve">hotelbajamar.com</t>
  </si>
  <si>
    <t xml:space="preserve">CARABEO</t>
  </si>
  <si>
    <t xml:space="preserve">H/MA/01531</t>
  </si>
  <si>
    <t xml:space="preserve">C/ HERNANDO DE CARABEO, 34 1</t>
  </si>
  <si>
    <t xml:space="preserve">952525444</t>
  </si>
  <si>
    <t xml:space="preserve">info@hotelcarabeo.com</t>
  </si>
  <si>
    <t xml:space="preserve">hotelcarabeo.com</t>
  </si>
  <si>
    <t xml:space="preserve">JIMESOL</t>
  </si>
  <si>
    <t xml:space="preserve">CHAPARIL, 6</t>
  </si>
  <si>
    <t xml:space="preserve">952525888</t>
  </si>
  <si>
    <t xml:space="preserve">info@hoteltobosochaparil.com</t>
  </si>
  <si>
    <t xml:space="preserve">hoteljimesol.com</t>
  </si>
  <si>
    <t xml:space="preserve">H/MA/01781</t>
  </si>
  <si>
    <t xml:space="preserve">CARRETERA MÁLAGA-ALMERÍA, KILOMETRO 293, 000 BAJO(HOTEL LOS HARCO</t>
  </si>
  <si>
    <t xml:space="preserve">952526670</t>
  </si>
  <si>
    <t xml:space="preserve">info@hotelosarcos.com</t>
  </si>
  <si>
    <t xml:space="preserve">hotelosarcos.com</t>
  </si>
  <si>
    <t xml:space="preserve">CORTIJO AMAYA</t>
  </si>
  <si>
    <t xml:space="preserve">H/MA/01740</t>
  </si>
  <si>
    <t xml:space="preserve">CORTIJO AMAYA, s/n BAJO</t>
  </si>
  <si>
    <t xml:space="preserve">952530245</t>
  </si>
  <si>
    <t xml:space="preserve">informacion@cortijoamaya.com</t>
  </si>
  <si>
    <t xml:space="preserve">cortijoamaya.com</t>
  </si>
  <si>
    <t xml:space="preserve">HOTEL MAINAKE</t>
  </si>
  <si>
    <t xml:space="preserve">C/ LOS FENICIOS, 1 BAJO</t>
  </si>
  <si>
    <t xml:space="preserve">952547269</t>
  </si>
  <si>
    <t xml:space="preserve">info@hotelmainake.com</t>
  </si>
  <si>
    <t xml:space="preserve">AVENIDA PUERTO, s/n LOCAL 8 9</t>
  </si>
  <si>
    <t xml:space="preserve">952576853</t>
  </si>
  <si>
    <t xml:space="preserve">HOLIDAY HYDROS</t>
  </si>
  <si>
    <t xml:space="preserve">CARRETERA N-340, KILOMETRO 215 AVENIDA DEL SOL</t>
  </si>
  <si>
    <t xml:space="preserve">952579747</t>
  </si>
  <si>
    <t xml:space="preserve">clientes@holidayworld.es</t>
  </si>
  <si>
    <t xml:space="preserve">holidayhydros.es</t>
  </si>
  <si>
    <t xml:space="preserve">CARRETERA FUENGIROLA-MIJAS, KILOMETRO 4 BAJO; CASA 1-JARDINES TEN</t>
  </si>
  <si>
    <t xml:space="preserve">952590172</t>
  </si>
  <si>
    <t xml:space="preserve">info@puertadelsol.com</t>
  </si>
  <si>
    <t xml:space="preserve">ALHAURÍN GOLF HOTEL</t>
  </si>
  <si>
    <t xml:space="preserve">H/MA/01487</t>
  </si>
  <si>
    <t xml:space="preserve">CARRETERA FUENGIROLA, KILOMETRO 15, 1</t>
  </si>
  <si>
    <t xml:space="preserve">952595800</t>
  </si>
  <si>
    <t xml:space="preserve">reservas@alhauringolf.com</t>
  </si>
  <si>
    <t xml:space="preserve">alhauringolf.com</t>
  </si>
  <si>
    <t xml:space="preserve">HOSTAL AGUR</t>
  </si>
  <si>
    <t xml:space="preserve">H/MA/00852</t>
  </si>
  <si>
    <t xml:space="preserve">TOSTÓN, 2 BAJO</t>
  </si>
  <si>
    <t xml:space="preserve">952664066</t>
  </si>
  <si>
    <t xml:space="preserve">hotel.agur@hotmail.com</t>
  </si>
  <si>
    <t xml:space="preserve">hostalagursa.com</t>
  </si>
  <si>
    <t xml:space="preserve">HOTEL RUSADIR</t>
  </si>
  <si>
    <t xml:space="preserve">PABLO VALLESCA, 5 BAJO</t>
  </si>
  <si>
    <t xml:space="preserve">952681241</t>
  </si>
  <si>
    <t xml:space="preserve">hotelrusadir@grupokm.com</t>
  </si>
  <si>
    <t xml:space="preserve">hotelrusadir.com</t>
  </si>
  <si>
    <t xml:space="preserve">AVENIDA FUENTE, KILOMETRO 145, 000 BAJO</t>
  </si>
  <si>
    <t xml:space="preserve">bambi@caravansinthesun.com</t>
  </si>
  <si>
    <t xml:space="preserve">saydoparks.co.uk</t>
  </si>
  <si>
    <t xml:space="preserve">MELIA LA QUINTA GOLF RESORT</t>
  </si>
  <si>
    <t xml:space="preserve">H/MA/01611</t>
  </si>
  <si>
    <t xml:space="preserve">URBANIZACIÓN LA QUINTA, s/n BAJO(HOTEL WESTIN LA QUIN</t>
  </si>
  <si>
    <t xml:space="preserve">952762000</t>
  </si>
  <si>
    <t xml:space="preserve">info@laquintagolf.com</t>
  </si>
  <si>
    <t xml:space="preserve">laquintagolf.com</t>
  </si>
  <si>
    <t xml:space="preserve">LA COLONIA</t>
  </si>
  <si>
    <t xml:space="preserve">C/ JOSÉ ECHEGARAY, s/n 0 MALAGA</t>
  </si>
  <si>
    <t xml:space="preserve">952783765</t>
  </si>
  <si>
    <t xml:space="preserve">info@hostalcolonia.es</t>
  </si>
  <si>
    <t xml:space="preserve">hostalcolonia.es</t>
  </si>
  <si>
    <t xml:space="preserve">BLUEBAY BANÚS</t>
  </si>
  <si>
    <t xml:space="preserve">H/MA/01162</t>
  </si>
  <si>
    <t xml:space="preserve">CARRETERA CÁDIZ, KILOMETRO 173 BAJO; H RINCON ANDALUZ</t>
  </si>
  <si>
    <t xml:space="preserve">952811517</t>
  </si>
  <si>
    <t xml:space="preserve">info@bluebaybanús.com</t>
  </si>
  <si>
    <t xml:space="preserve">H/MA/01157</t>
  </si>
  <si>
    <t xml:space="preserve">AVENIDA BULEVAR PRÍNCIPE ALFONSO DE HOHENLOHE, s/n BAJO; AP 112 TIPO C FASE 2-C</t>
  </si>
  <si>
    <t xml:space="preserve">952820900</t>
  </si>
  <si>
    <t xml:space="preserve">hotel@puenteromano.com</t>
  </si>
  <si>
    <t xml:space="preserve">puenteromano.com</t>
  </si>
  <si>
    <t xml:space="preserve">ALTOS DE ISTAN</t>
  </si>
  <si>
    <t xml:space="preserve">C/ CALVARIO, s/n BAJO (HOTEL ALTOS ISTAN)</t>
  </si>
  <si>
    <t xml:space="preserve">29611</t>
  </si>
  <si>
    <t xml:space="preserve">ISTÁN</t>
  </si>
  <si>
    <t xml:space="preserve">952869979</t>
  </si>
  <si>
    <t xml:space="preserve">info@altosdeistan.com</t>
  </si>
  <si>
    <t xml:space="preserve">ENFRENTE ARTE</t>
  </si>
  <si>
    <t xml:space="preserve">REAL, 40</t>
  </si>
  <si>
    <t xml:space="preserve">952879088</t>
  </si>
  <si>
    <t xml:space="preserve">info@enfrentearte.com</t>
  </si>
  <si>
    <t xml:space="preserve">THE TOWN HOUSE</t>
  </si>
  <si>
    <t xml:space="preserve">ALDERETE, 7</t>
  </si>
  <si>
    <t xml:space="preserve">952901791</t>
  </si>
  <si>
    <t xml:space="preserve">info@thetownhouse.com</t>
  </si>
  <si>
    <t xml:space="preserve">VASARI RESORT</t>
  </si>
  <si>
    <t xml:space="preserve">URBANIZACIÓN ALZAMBRA, s/n BAJO(COMPLEJO VASARI RESO</t>
  </si>
  <si>
    <t xml:space="preserve">reservas@vasariresort.com</t>
  </si>
  <si>
    <t xml:space="preserve">vasariresort.com</t>
  </si>
  <si>
    <t xml:space="preserve">FLORIDA SPA</t>
  </si>
  <si>
    <t xml:space="preserve">C/ DOCTOR GÁLVEZ GINACHERO, 9 BAJO; ASCENSOR-HOTEL FLORIDA</t>
  </si>
  <si>
    <t xml:space="preserve">952922700</t>
  </si>
  <si>
    <t xml:space="preserve">recepcion@hotel-florida.es</t>
  </si>
  <si>
    <t xml:space="preserve">hotel-florida.es</t>
  </si>
  <si>
    <t xml:space="preserve">MARBELLA CLUB</t>
  </si>
  <si>
    <t xml:space="preserve">H/MA/01291</t>
  </si>
  <si>
    <t xml:space="preserve">AVENIDA BULEVAR PRÍNCIPE ALFONSO DE HOHENLOHE, s/n BAJO; KILOMETRO 178 - N 340</t>
  </si>
  <si>
    <t xml:space="preserve">952937051</t>
  </si>
  <si>
    <t xml:space="preserve">hotel@marbellaclub.com</t>
  </si>
  <si>
    <t xml:space="preserve">marbellaclub.com</t>
  </si>
  <si>
    <t xml:space="preserve">H/MA/01518</t>
  </si>
  <si>
    <t xml:space="preserve">C/ EL COPO, s/n BAJO</t>
  </si>
  <si>
    <t xml:space="preserve">952965540</t>
  </si>
  <si>
    <t xml:space="preserve">tdm.reception@cdshotels.co</t>
  </si>
  <si>
    <t xml:space="preserve">hotelmainake.com</t>
  </si>
  <si>
    <t xml:space="preserve">HOTEL RURAL CONVENTO SANTA MARÍA SIERRA</t>
  </si>
  <si>
    <t xml:space="preserve">H/JA/00574</t>
  </si>
  <si>
    <t xml:space="preserve">CARRETERA DEL TRANCO A - 319 BAJO(CJO.EL CHAPARRAL)</t>
  </si>
  <si>
    <t xml:space="preserve">953124070</t>
  </si>
  <si>
    <t xml:space="preserve">reservas@conventosantamaria.com</t>
  </si>
  <si>
    <t xml:space="preserve">crsantamaria.com</t>
  </si>
  <si>
    <t xml:space="preserve">HOSPEDERÍA LAS CAÑADILLAS</t>
  </si>
  <si>
    <t xml:space="preserve">H/JA/00559</t>
  </si>
  <si>
    <t xml:space="preserve">CARRETERA TRANCO J-704, s/n BAJO(CAÑADILLA)</t>
  </si>
  <si>
    <t xml:space="preserve">953128142</t>
  </si>
  <si>
    <t xml:space="preserve">info@lascanadillas.es</t>
  </si>
  <si>
    <t xml:space="preserve">lascanadillas.es</t>
  </si>
  <si>
    <t xml:space="preserve">HOTEL SPA VENTA TICIANO</t>
  </si>
  <si>
    <t xml:space="preserve">CARRETERA JUNTAS-SANTIAGO DE LA ESPADA, KILOMETRO 5</t>
  </si>
  <si>
    <t xml:space="preserve">02489</t>
  </si>
  <si>
    <t xml:space="preserve">953437761</t>
  </si>
  <si>
    <t xml:space="preserve">info@ventaticiano.com</t>
  </si>
  <si>
    <t xml:space="preserve">ventaticiano.com</t>
  </si>
  <si>
    <t xml:space="preserve">H/JA/00720</t>
  </si>
  <si>
    <t xml:space="preserve">AVENIDA MIRAFLORES, s/n BAJO</t>
  </si>
  <si>
    <t xml:space="preserve">953551633</t>
  </si>
  <si>
    <t xml:space="preserve">hotel.hidalgo@hotmail.com</t>
  </si>
  <si>
    <t xml:space="preserve">hotelhidalgo.com</t>
  </si>
  <si>
    <t xml:space="preserve">HOTEL ZODÍACO</t>
  </si>
  <si>
    <t xml:space="preserve">H/JA/00379</t>
  </si>
  <si>
    <t xml:space="preserve">CARRETERA MADRID-CÁDIZ (N-IV), KILOMETRO 294</t>
  </si>
  <si>
    <t xml:space="preserve">23710</t>
  </si>
  <si>
    <t xml:space="preserve">BAILÉN</t>
  </si>
  <si>
    <t xml:space="preserve">953671058</t>
  </si>
  <si>
    <t xml:space="preserve">info@hotelzodíaco.com</t>
  </si>
  <si>
    <t xml:space="preserve">VENTA DEL ALTO</t>
  </si>
  <si>
    <t xml:space="preserve">CARRETERA SEVILLA-GIJÓN, KILOMETRO 780</t>
  </si>
  <si>
    <t xml:space="preserve">41888</t>
  </si>
  <si>
    <t xml:space="preserve">EL GARROBO</t>
  </si>
  <si>
    <t xml:space="preserve">954130155</t>
  </si>
  <si>
    <t xml:space="preserve">hotellascumbres@ventadelalto.com</t>
  </si>
  <si>
    <t xml:space="preserve">ventadelalto.com</t>
  </si>
  <si>
    <t xml:space="preserve">H/SE/00993</t>
  </si>
  <si>
    <t xml:space="preserve">SAN PEDRO, 1 BAJO</t>
  </si>
  <si>
    <t xml:space="preserve">954141606</t>
  </si>
  <si>
    <t xml:space="preserve">info@hotelsanpedro.es</t>
  </si>
  <si>
    <t xml:space="preserve">hotelsanpedro.es</t>
  </si>
  <si>
    <t xml:space="preserve">HOTEL ALCAZAR DE LA REINA</t>
  </si>
  <si>
    <t xml:space="preserve">H/SE/00810</t>
  </si>
  <si>
    <t xml:space="preserve">954196200</t>
  </si>
  <si>
    <t xml:space="preserve">reservas@alcazar-reina.es</t>
  </si>
  <si>
    <t xml:space="preserve">alcazar-reina.es</t>
  </si>
  <si>
    <t xml:space="preserve">ABANICO</t>
  </si>
  <si>
    <t xml:space="preserve">H/SE/01036</t>
  </si>
  <si>
    <t xml:space="preserve">ÁGUILAS, 17 BAJO</t>
  </si>
  <si>
    <t xml:space="preserve">954213714</t>
  </si>
  <si>
    <t xml:space="preserve">info@hotelabanico.com</t>
  </si>
  <si>
    <t xml:space="preserve">hotelabanico.com</t>
  </si>
  <si>
    <t xml:space="preserve">MURILLO</t>
  </si>
  <si>
    <t xml:space="preserve">H/SE/00403</t>
  </si>
  <si>
    <t xml:space="preserve">C/ LOPE DE RUEDA, 79</t>
  </si>
  <si>
    <t xml:space="preserve">954216095</t>
  </si>
  <si>
    <t xml:space="preserve">reservas@hotelmurillo.com</t>
  </si>
  <si>
    <t xml:space="preserve">hotelmurillo.com</t>
  </si>
  <si>
    <t xml:space="preserve">DA VINCI BOUTIQUE</t>
  </si>
  <si>
    <t xml:space="preserve">AVENIDA CONSTITUCIÓN, 20 BAJO (HOTEL)</t>
  </si>
  <si>
    <t xml:space="preserve">954226141</t>
  </si>
  <si>
    <t xml:space="preserve">hostaldavinci@hotelesensevilla.info</t>
  </si>
  <si>
    <t xml:space="preserve">hostaldavinci.es</t>
  </si>
  <si>
    <t xml:space="preserve">BÉCQUER</t>
  </si>
  <si>
    <t xml:space="preserve">H/SE/00609</t>
  </si>
  <si>
    <t xml:space="preserve">C/ REYES CATÓLICOS, 4 BAJO; BARCELO</t>
  </si>
  <si>
    <t xml:space="preserve">954228900</t>
  </si>
  <si>
    <t xml:space="preserve">becquer@hotelbecquer.com</t>
  </si>
  <si>
    <t xml:space="preserve">hotelbecquer.com</t>
  </si>
  <si>
    <t xml:space="preserve">HOTEL MONTE CARMELO</t>
  </si>
  <si>
    <t xml:space="preserve">H/SE/00630</t>
  </si>
  <si>
    <t xml:space="preserve">C/ VIRGEN DE LA VICTORIA, 7</t>
  </si>
  <si>
    <t xml:space="preserve">41011</t>
  </si>
  <si>
    <t xml:space="preserve">954279000</t>
  </si>
  <si>
    <t xml:space="preserve">hmcreservas@hotelesmonte.com</t>
  </si>
  <si>
    <t xml:space="preserve">ALMINAR HOTEL</t>
  </si>
  <si>
    <t xml:space="preserve">C/ ÁLVAREZ QUINTERO, 52</t>
  </si>
  <si>
    <t xml:space="preserve">954293913</t>
  </si>
  <si>
    <t xml:space="preserve">info@alminarhotel.com</t>
  </si>
  <si>
    <t xml:space="preserve">hotelalminar.com</t>
  </si>
  <si>
    <t xml:space="preserve">HOTEL MONTE TRIANA</t>
  </si>
  <si>
    <t xml:space="preserve">H/SE/00788</t>
  </si>
  <si>
    <t xml:space="preserve">C/ CLARA DE JESÚS MONTERO, 24</t>
  </si>
  <si>
    <t xml:space="preserve">954343111</t>
  </si>
  <si>
    <t xml:space="preserve">puertatierra@hotelesmonte.com</t>
  </si>
  <si>
    <t xml:space="preserve">TRYP MACARENA</t>
  </si>
  <si>
    <t xml:space="preserve">SAN JUAN DE LA RIBERA, 2 BAJO</t>
  </si>
  <si>
    <t xml:space="preserve">954375800</t>
  </si>
  <si>
    <t xml:space="preserve">info@trypmacarena.com</t>
  </si>
  <si>
    <t xml:space="preserve">MELIA SEVILLA</t>
  </si>
  <si>
    <t xml:space="preserve">H/SE/00767</t>
  </si>
  <si>
    <t xml:space="preserve">C/ DOCTOR PEDRO DE CASTRO, 1 BAJO; HOTEL MELIA</t>
  </si>
  <si>
    <t xml:space="preserve">954422611</t>
  </si>
  <si>
    <t xml:space="preserve">melia.sevilla@solmelia.com</t>
  </si>
  <si>
    <t xml:space="preserve">meliasevilla.com</t>
  </si>
  <si>
    <t xml:space="preserve">359</t>
  </si>
  <si>
    <t xml:space="preserve">ENFASIS HOTEL</t>
  </si>
  <si>
    <t xml:space="preserve">H/SE/01139</t>
  </si>
  <si>
    <t xml:space="preserve">AVENIDA 19 DE DICIEMBRE, 7</t>
  </si>
  <si>
    <t xml:space="preserve">41749</t>
  </si>
  <si>
    <t xml:space="preserve">EL CUERVO DE SEVILLA</t>
  </si>
  <si>
    <t xml:space="preserve">954496998</t>
  </si>
  <si>
    <t xml:space="preserve">reservas@enfasishotel.com</t>
  </si>
  <si>
    <t xml:space="preserve">enfasishotel.com</t>
  </si>
  <si>
    <t xml:space="preserve">HOTEL SEVILLA IMPERIAL</t>
  </si>
  <si>
    <t xml:space="preserve">H/SE/00050</t>
  </si>
  <si>
    <t xml:space="preserve">C/ IMPERIAL, 29 BAJO; HOTEL CASA IMPERIAL</t>
  </si>
  <si>
    <t xml:space="preserve">954500300</t>
  </si>
  <si>
    <t xml:space="preserve">info@casaimperial.com</t>
  </si>
  <si>
    <t xml:space="preserve">casaimperial.com</t>
  </si>
  <si>
    <t xml:space="preserve">H/SE/00586</t>
  </si>
  <si>
    <t xml:space="preserve">PLAZA PADRE JERÓNIMO DE CÓRDOBA, 4-5</t>
  </si>
  <si>
    <t xml:space="preserve">954506999</t>
  </si>
  <si>
    <t xml:space="preserve">info@hoteldonpaco.com</t>
  </si>
  <si>
    <t xml:space="preserve">hoteldonpaco.com</t>
  </si>
  <si>
    <t xml:space="preserve">HOTEL AACR MONTEOLIVOS</t>
  </si>
  <si>
    <t xml:space="preserve">H/SE/00948</t>
  </si>
  <si>
    <t xml:space="preserve">C/ MONTE OLIVETE, 5 A, 2 IZQUIERDA</t>
  </si>
  <si>
    <t xml:space="preserve">954575777</t>
  </si>
  <si>
    <t xml:space="preserve">reservas@hmonteolivos.com</t>
  </si>
  <si>
    <t xml:space="preserve">hmonteolivos.com</t>
  </si>
  <si>
    <t xml:space="preserve">VENTA EL CRUCE</t>
  </si>
  <si>
    <t xml:space="preserve">C/ SAN JOSÉ, 109</t>
  </si>
  <si>
    <t xml:space="preserve">954790024</t>
  </si>
  <si>
    <t xml:space="preserve">hotelelcruce@hotmail.com</t>
  </si>
  <si>
    <t xml:space="preserve">hotelelcruce.net</t>
  </si>
  <si>
    <t xml:space="preserve">H/SE/01056</t>
  </si>
  <si>
    <t xml:space="preserve">SAN JOSÉ, s/n BAJO</t>
  </si>
  <si>
    <t xml:space="preserve">H/SE/01085</t>
  </si>
  <si>
    <t xml:space="preserve">AUTOVIA MADRID-SEVILLA (N-IV), 441, 500</t>
  </si>
  <si>
    <t xml:space="preserve">954834045</t>
  </si>
  <si>
    <t xml:space="preserve">info@santaanahotel.es</t>
  </si>
  <si>
    <t xml:space="preserve">santaanahotel.es</t>
  </si>
  <si>
    <t xml:space="preserve">HOTEL AL-KALAT</t>
  </si>
  <si>
    <t xml:space="preserve">H/SE/01039</t>
  </si>
  <si>
    <t xml:space="preserve">CARRETERA SEVILLA-UTRERA, KILOMETRO 11, 2 (A-376)</t>
  </si>
  <si>
    <t xml:space="preserve">954890000</t>
  </si>
  <si>
    <t xml:space="preserve">consultas@hotelalkalat.com</t>
  </si>
  <si>
    <t xml:space="preserve">hotelalkalat.com</t>
  </si>
  <si>
    <t xml:space="preserve">ALCOBA DEL REY DE SEVILLA</t>
  </si>
  <si>
    <t xml:space="preserve">H/SE/01040</t>
  </si>
  <si>
    <t xml:space="preserve">BÉCQUER, 9 BAJO</t>
  </si>
  <si>
    <t xml:space="preserve">954915800</t>
  </si>
  <si>
    <t xml:space="preserve">info@alcobadelrey.com</t>
  </si>
  <si>
    <t xml:space="preserve">alcobadelrey.com</t>
  </si>
  <si>
    <t xml:space="preserve">MR EL SANGUINO</t>
  </si>
  <si>
    <t xml:space="preserve">CARRETERA LORA DEL RÍO-PUEBLA INFANTES, KILOMETRO 19</t>
  </si>
  <si>
    <t xml:space="preserve">955126387</t>
  </si>
  <si>
    <t xml:space="preserve">mrsanguino@hotmail.com</t>
  </si>
  <si>
    <t xml:space="preserve">mrelsanguino.com</t>
  </si>
  <si>
    <t xml:space="preserve">LEGADO OROMANA</t>
  </si>
  <si>
    <t xml:space="preserve">H/SE/00740</t>
  </si>
  <si>
    <t xml:space="preserve">AVENIDA PORTUGAL, s/n BAJO</t>
  </si>
  <si>
    <t xml:space="preserve">955685568</t>
  </si>
  <si>
    <t xml:space="preserve">info@legadooromana.com</t>
  </si>
  <si>
    <t xml:space="preserve">hoteloromana.com</t>
  </si>
  <si>
    <t xml:space="preserve">HOTEL MAIRENA</t>
  </si>
  <si>
    <t xml:space="preserve">H/SE/00850</t>
  </si>
  <si>
    <t xml:space="preserve">ANTONIO MACHADO, 37</t>
  </si>
  <si>
    <t xml:space="preserve">41510</t>
  </si>
  <si>
    <t xml:space="preserve">MAIRENA DEL ALCOR</t>
  </si>
  <si>
    <t xml:space="preserve">955745510</t>
  </si>
  <si>
    <t xml:space="preserve">info@hotelmairena.com</t>
  </si>
  <si>
    <t xml:space="preserve">hotelmairena.com</t>
  </si>
  <si>
    <t xml:space="preserve">ALHAJA PLAYA</t>
  </si>
  <si>
    <t xml:space="preserve">MALAQUITA, 1</t>
  </si>
  <si>
    <t xml:space="preserve">956056269</t>
  </si>
  <si>
    <t xml:space="preserve">info@hostalalhaja.com</t>
  </si>
  <si>
    <t xml:space="preserve">hostalalhaja.com</t>
  </si>
  <si>
    <t xml:space="preserve">PINOMAR</t>
  </si>
  <si>
    <t xml:space="preserve">JADE, 7</t>
  </si>
  <si>
    <t xml:space="preserve">956058646</t>
  </si>
  <si>
    <t xml:space="preserve">reservas@hotelpinomar.com</t>
  </si>
  <si>
    <t xml:space="preserve">hotelpinomar.com</t>
  </si>
  <si>
    <t xml:space="preserve">LA CUEVA PARK</t>
  </si>
  <si>
    <t xml:space="preserve">H/CA/00891</t>
  </si>
  <si>
    <t xml:space="preserve">CARRETERA JEREZ-ARCOS (POLIGONO INSDUSTRIAL NAVESTRELLA), KILOMETRO 3, 5 AUTOVIA A-382</t>
  </si>
  <si>
    <t xml:space="preserve">956189020</t>
  </si>
  <si>
    <t xml:space="preserve">hotellacueva@hotellacueva.com</t>
  </si>
  <si>
    <t xml:space="preserve">hotellacueva.com</t>
  </si>
  <si>
    <t xml:space="preserve">FRANCIA Y PARÍS</t>
  </si>
  <si>
    <t xml:space="preserve">H/CA/00003</t>
  </si>
  <si>
    <t xml:space="preserve">PLAZA SAN FRANCISCO, 2-6 BAJO; HOTEL</t>
  </si>
  <si>
    <t xml:space="preserve">956212319</t>
  </si>
  <si>
    <t xml:space="preserve">hotel@hotelfrancia.com</t>
  </si>
  <si>
    <t xml:space="preserve">hotelfrancia.com</t>
  </si>
  <si>
    <t xml:space="preserve">BARCELÓ CÁDIZ</t>
  </si>
  <si>
    <t xml:space="preserve">AVENIDA ANDALUCÍA, 89 BAJO</t>
  </si>
  <si>
    <t xml:space="preserve">11009</t>
  </si>
  <si>
    <t xml:space="preserve">956242600</t>
  </si>
  <si>
    <t xml:space="preserve">cadiz@barcelo.com</t>
  </si>
  <si>
    <t xml:space="preserve">barcelocadiz.com</t>
  </si>
  <si>
    <t xml:space="preserve">HOTEL MONTE PUERTATIERRA</t>
  </si>
  <si>
    <t xml:space="preserve">H/CA/00933</t>
  </si>
  <si>
    <t xml:space="preserve">AVENIDA ANDALUCÍA, 34</t>
  </si>
  <si>
    <t xml:space="preserve">11008</t>
  </si>
  <si>
    <t xml:space="preserve">956272111</t>
  </si>
  <si>
    <t xml:space="preserve">fdelacalle@hotelesmonte.com</t>
  </si>
  <si>
    <t xml:space="preserve">TRYP LA CALETA</t>
  </si>
  <si>
    <t xml:space="preserve">C/ AMÍLCAR BARCA, 47 BAJO</t>
  </si>
  <si>
    <t xml:space="preserve">956279411</t>
  </si>
  <si>
    <t xml:space="preserve">info@tryplacaleta.com</t>
  </si>
  <si>
    <t xml:space="preserve">HOTEL BUFFET QUITAGOLPE</t>
  </si>
  <si>
    <t xml:space="preserve">H/CA/01124</t>
  </si>
  <si>
    <t xml:space="preserve">CARRETERA N IV KILOMETRO 640</t>
  </si>
  <si>
    <t xml:space="preserve">956326390</t>
  </si>
  <si>
    <t xml:space="preserve">info@hrquitagolpe.com</t>
  </si>
  <si>
    <t xml:space="preserve">hrquitagolpe.com</t>
  </si>
  <si>
    <t xml:space="preserve">GRAZHOTEL</t>
  </si>
  <si>
    <t xml:space="preserve">AVENIDA CABO NOVAL, 69 BAJO</t>
  </si>
  <si>
    <t xml:space="preserve">956367141</t>
  </si>
  <si>
    <t xml:space="preserve">maciahoteles.com</t>
  </si>
  <si>
    <t xml:space="preserve">HOTEL PAQUITA</t>
  </si>
  <si>
    <t xml:space="preserve">H/CA/00557</t>
  </si>
  <si>
    <t xml:space="preserve">FRANCISCO LARA Y ARAUJO, 26-28 BAJO(DUP 26-28; )</t>
  </si>
  <si>
    <t xml:space="preserve">956370206</t>
  </si>
  <si>
    <t xml:space="preserve">info@hotelpaquita.com</t>
  </si>
  <si>
    <t xml:space="preserve">POZO REY</t>
  </si>
  <si>
    <t xml:space="preserve">H/CA/01203</t>
  </si>
  <si>
    <t xml:space="preserve">C/ FRAY BALDOMERO GONZÁLEZ, 9</t>
  </si>
  <si>
    <t xml:space="preserve">956370858</t>
  </si>
  <si>
    <t xml:space="preserve">hotelpozorey@gmail.com</t>
  </si>
  <si>
    <t xml:space="preserve">hotelpozorey.com</t>
  </si>
  <si>
    <t xml:space="preserve">PLAYA BARBATE</t>
  </si>
  <si>
    <t xml:space="preserve">AVENIDA ATLÁNTICO, 40 BAJO</t>
  </si>
  <si>
    <t xml:space="preserve">956433508</t>
  </si>
  <si>
    <t xml:space="preserve">info@playabarbate.com</t>
  </si>
  <si>
    <t xml:space="preserve">playabarbate.com</t>
  </si>
  <si>
    <t xml:space="preserve">GARBI COSTA LUZ</t>
  </si>
  <si>
    <t xml:space="preserve">H/CA/01186</t>
  </si>
  <si>
    <t xml:space="preserve">CARRETERA FUENTE DEL GALLO, s/n BAJO; HOTEL</t>
  </si>
  <si>
    <t xml:space="preserve">956438200</t>
  </si>
  <si>
    <t xml:space="preserve">info@garbicostaluz.com</t>
  </si>
  <si>
    <t xml:space="preserve">hotelesgarbi.com</t>
  </si>
  <si>
    <t xml:space="preserve">HOTEL GRAN SOL</t>
  </si>
  <si>
    <t xml:space="preserve">H/CA/00840</t>
  </si>
  <si>
    <t xml:space="preserve">C/ DOCTORES SÁNCHEZ RODRÍGUEZ</t>
  </si>
  <si>
    <t xml:space="preserve">956439309</t>
  </si>
  <si>
    <t xml:space="preserve">reservas@gransolhotel.com</t>
  </si>
  <si>
    <t xml:space="preserve">gransolhotel.com</t>
  </si>
  <si>
    <t xml:space="preserve">POZO DEL DUQUE</t>
  </si>
  <si>
    <t xml:space="preserve">H/CA/00953</t>
  </si>
  <si>
    <t xml:space="preserve">PASEO EL PRADILLO, 31 BAJO</t>
  </si>
  <si>
    <t xml:space="preserve">956439548</t>
  </si>
  <si>
    <t xml:space="preserve">info@pozodelduque.com</t>
  </si>
  <si>
    <t xml:space="preserve">pozodelduque.com</t>
  </si>
  <si>
    <t xml:space="preserve">DIUFAIN</t>
  </si>
  <si>
    <t xml:space="preserve">H/CA/00905</t>
  </si>
  <si>
    <t xml:space="preserve">CAÑADA ROSAL, s/n</t>
  </si>
  <si>
    <t xml:space="preserve">956442551</t>
  </si>
  <si>
    <t xml:space="preserve">info@diufain.com</t>
  </si>
  <si>
    <t xml:space="preserve">hoteldiufain.com</t>
  </si>
  <si>
    <t xml:space="preserve">BLANCO Y VERDE</t>
  </si>
  <si>
    <t xml:space="preserve">H/CA/01067</t>
  </si>
  <si>
    <t xml:space="preserve">ROSA DE LOS VIENTOS, 14 ESQUINA CERRILLO, 1</t>
  </si>
  <si>
    <t xml:space="preserve">956442613</t>
  </si>
  <si>
    <t xml:space="preserve">info@blancoyverde.com</t>
  </si>
  <si>
    <t xml:space="preserve">blancoyverde.com</t>
  </si>
  <si>
    <t xml:space="preserve">HOTEL V</t>
  </si>
  <si>
    <t xml:space="preserve">H/CA/01263</t>
  </si>
  <si>
    <t xml:space="preserve">C/ ROSARIO, 11-13 BAJO; DUPLICADO 11-13; HOTEL V...</t>
  </si>
  <si>
    <t xml:space="preserve">info@hotelv-vejer.com</t>
  </si>
  <si>
    <t xml:space="preserve">hotelv-vejer.com</t>
  </si>
  <si>
    <t xml:space="preserve">SUITES HOTEL</t>
  </si>
  <si>
    <t xml:space="preserve">CARRETERA N-340, 127 BAJO; C/ MESAS DEL DIENTE A-7</t>
  </si>
  <si>
    <t xml:space="preserve">11360</t>
  </si>
  <si>
    <t xml:space="preserve">956613449</t>
  </si>
  <si>
    <t xml:space="preserve">info@sanroqueclub.com</t>
  </si>
  <si>
    <t xml:space="preserve">sanroqueclub.com</t>
  </si>
  <si>
    <t xml:space="preserve">H/CA/01158</t>
  </si>
  <si>
    <t xml:space="preserve">CARRETERA CÁDIZ-MÁLAGA (N-340), KILOMETRO 77, 2</t>
  </si>
  <si>
    <t xml:space="preserve">956689990</t>
  </si>
  <si>
    <t xml:space="preserve">info@hotellatorre.net</t>
  </si>
  <si>
    <t xml:space="preserve">hotellatorre.net</t>
  </si>
  <si>
    <t xml:space="preserve">PENSION LA CASA GRANDE</t>
  </si>
  <si>
    <t xml:space="preserve">H/CA/01064</t>
  </si>
  <si>
    <t xml:space="preserve">MALDONADO, 10 BAJO</t>
  </si>
  <si>
    <t xml:space="preserve">956703930</t>
  </si>
  <si>
    <t xml:space="preserve">info@lacasagrande.net</t>
  </si>
  <si>
    <t xml:space="preserve">lacasagrande.net</t>
  </si>
  <si>
    <t xml:space="preserve">HOTEL-RESTAURANTE CATALAN</t>
  </si>
  <si>
    <t xml:space="preserve">H/CA/00798</t>
  </si>
  <si>
    <t xml:space="preserve">AVENIDA DE LA CONSTITUCION, 0, s/n</t>
  </si>
  <si>
    <t xml:space="preserve">956832203</t>
  </si>
  <si>
    <t xml:space="preserve"> reservas@catalanhotel.com</t>
  </si>
  <si>
    <t xml:space="preserve">catalanhotel.com</t>
  </si>
  <si>
    <t xml:space="preserve">PLAYABALLENA SPA</t>
  </si>
  <si>
    <t xml:space="preserve">H/CA/01060</t>
  </si>
  <si>
    <t xml:space="preserve">AVENIDA JUAN CARLOS I, s/n BAJO; PARCH-2</t>
  </si>
  <si>
    <t xml:space="preserve">956849044</t>
  </si>
  <si>
    <t xml:space="preserve">playasenator.com</t>
  </si>
  <si>
    <t xml:space="preserve">HOTEL PUERTO SHERRY YACHT CLUB</t>
  </si>
  <si>
    <t xml:space="preserve">H/CA/00864</t>
  </si>
  <si>
    <t xml:space="preserve">AVENIDA LIBERTAD, s/n BAJO; RESTAURANT</t>
  </si>
  <si>
    <t xml:space="preserve">956850410</t>
  </si>
  <si>
    <t xml:space="preserve">recepcionpuerto@puertosherry.com</t>
  </si>
  <si>
    <t xml:space="preserve">puertosherry.com</t>
  </si>
  <si>
    <t xml:space="preserve">PIEDRA Y LUZ</t>
  </si>
  <si>
    <t xml:space="preserve">H/CO/00810</t>
  </si>
  <si>
    <t xml:space="preserve">AVENIDA PARQUE, 55</t>
  </si>
  <si>
    <t xml:space="preserve">14270</t>
  </si>
  <si>
    <t xml:space="preserve">HINOJOSA DEL DUQUE</t>
  </si>
  <si>
    <t xml:space="preserve">957110806</t>
  </si>
  <si>
    <t xml:space="preserve">info@piedrayluz.com</t>
  </si>
  <si>
    <t xml:space="preserve">egaruhoteles.com</t>
  </si>
  <si>
    <t xml:space="preserve">EL CISNE VERDE</t>
  </si>
  <si>
    <t xml:space="preserve">C/ PINTOR EL GRECO, 6 BAJO</t>
  </si>
  <si>
    <t xml:space="preserve">957294360</t>
  </si>
  <si>
    <t xml:space="preserve">info@elcisneverde.com</t>
  </si>
  <si>
    <t xml:space="preserve">HOTEL MARIANO</t>
  </si>
  <si>
    <t xml:space="preserve">AVENIDA CÁDIZ, 60 BAJO</t>
  </si>
  <si>
    <t xml:space="preserve">957294566</t>
  </si>
  <si>
    <t xml:space="preserve">info@hotelmariano.com</t>
  </si>
  <si>
    <t xml:space="preserve">H/CO/00305</t>
  </si>
  <si>
    <t xml:space="preserve">AVENIDA CÁDIZ, 78 BAJO(HOTEL OASIS)</t>
  </si>
  <si>
    <t xml:space="preserve">957298311</t>
  </si>
  <si>
    <t xml:space="preserve">reservas@oasiscordoba.com</t>
  </si>
  <si>
    <t xml:space="preserve">oasiscordoba.com</t>
  </si>
  <si>
    <t xml:space="preserve">H/CO/00453</t>
  </si>
  <si>
    <t xml:space="preserve">CARRETERA MADRID-CÁDIZ, KILOMETRO 429, 5</t>
  </si>
  <si>
    <t xml:space="preserve">14100</t>
  </si>
  <si>
    <t xml:space="preserve">LA CARLOTA</t>
  </si>
  <si>
    <t xml:space="preserve">957300167</t>
  </si>
  <si>
    <t xml:space="preserve">hotelelpilar@hotelelpilar.com</t>
  </si>
  <si>
    <t xml:space="preserve">hotelelpilar.com</t>
  </si>
  <si>
    <t xml:space="preserve">MADINAT</t>
  </si>
  <si>
    <t xml:space="preserve">H/CO/00800</t>
  </si>
  <si>
    <t xml:space="preserve">C/ CABEZAS, 17</t>
  </si>
  <si>
    <t xml:space="preserve">957395000</t>
  </si>
  <si>
    <t xml:space="preserve">info@hotelmadinat.com</t>
  </si>
  <si>
    <t xml:space="preserve">hotelmadinat.com</t>
  </si>
  <si>
    <t xml:space="preserve">HOTEL AVERROES</t>
  </si>
  <si>
    <t xml:space="preserve">C/ CAMPO MADRE DE DIOS, 38 BAJO; HOTEL AVERROES</t>
  </si>
  <si>
    <t xml:space="preserve">957435978</t>
  </si>
  <si>
    <t xml:space="preserve">reservas@hotelaverroes.es
</t>
  </si>
  <si>
    <t xml:space="preserve">hotelaverroes.es</t>
  </si>
  <si>
    <t xml:space="preserve">ÍTACA COLÓN</t>
  </si>
  <si>
    <t xml:space="preserve">H/CO/00400</t>
  </si>
  <si>
    <t xml:space="preserve">ALHAKÉN II, 4 BAJO</t>
  </si>
  <si>
    <t xml:space="preserve">957470017</t>
  </si>
  <si>
    <t xml:space="preserve">info@itchoteles.com</t>
  </si>
  <si>
    <t xml:space="preserve">itacacordoba.com</t>
  </si>
  <si>
    <t xml:space="preserve">HOTEL BOSTON</t>
  </si>
  <si>
    <t xml:space="preserve">MÁLAGA, 2</t>
  </si>
  <si>
    <t xml:space="preserve">957474176</t>
  </si>
  <si>
    <t xml:space="preserve">info@hotel-boston.com</t>
  </si>
  <si>
    <t xml:space="preserve">hotel-boston.com</t>
  </si>
  <si>
    <t xml:space="preserve">SERCOTEL MACIA ALFAROS</t>
  </si>
  <si>
    <t xml:space="preserve">H/CO/00556</t>
  </si>
  <si>
    <t xml:space="preserve">C/ ALFAROS, 18 BAJO; ENTRADA HOTEL ALFAROS</t>
  </si>
  <si>
    <t xml:space="preserve">957491920</t>
  </si>
  <si>
    <t xml:space="preserve">alfaros@maciahoteles.com</t>
  </si>
  <si>
    <t xml:space="preserve">CASERIO DE IZNÁJAR</t>
  </si>
  <si>
    <t xml:space="preserve">H/CO/00669</t>
  </si>
  <si>
    <t xml:space="preserve">URBANIZACIÓN VALDEARENAS, s/n EL REMOLINO</t>
  </si>
  <si>
    <t xml:space="preserve">14970</t>
  </si>
  <si>
    <t xml:space="preserve">IZNÁJAR</t>
  </si>
  <si>
    <t xml:space="preserve">957508011</t>
  </si>
  <si>
    <t xml:space="preserve">info@hoteliznajar.com</t>
  </si>
  <si>
    <t xml:space="preserve">hoteliznajar.com</t>
  </si>
  <si>
    <t xml:space="preserve">ZERCA HUERTA DE LAS PALOMAS</t>
  </si>
  <si>
    <t xml:space="preserve">CARRETERA ZAGRILLA, KILOMETRO 3, 5</t>
  </si>
  <si>
    <t xml:space="preserve">957720305</t>
  </si>
  <si>
    <t xml:space="preserve">huertadelaspalomas@zercahoteles.com</t>
  </si>
  <si>
    <t xml:space="preserve">zercahoteles.com</t>
  </si>
  <si>
    <t xml:space="preserve">HUERTA DE LAS PALOMAS</t>
  </si>
  <si>
    <t xml:space="preserve">H/CO/00681</t>
  </si>
  <si>
    <t xml:space="preserve">957720393</t>
  </si>
  <si>
    <t xml:space="preserve">CORDOBA CENTER</t>
  </si>
  <si>
    <t xml:space="preserve">H/CO/00682</t>
  </si>
  <si>
    <t xml:space="preserve">AVENIDA LIBERTAD, 4 BAJO</t>
  </si>
  <si>
    <t xml:space="preserve">957758000</t>
  </si>
  <si>
    <t xml:space="preserve">reservas@hotelescenter.es</t>
  </si>
  <si>
    <t xml:space="preserve">HOTEL VIENTO 10</t>
  </si>
  <si>
    <t xml:space="preserve">H/CO/00731</t>
  </si>
  <si>
    <t xml:space="preserve">RONQUILLO BRICEÑO, 10 BAJO</t>
  </si>
  <si>
    <t xml:space="preserve">957764960</t>
  </si>
  <si>
    <t xml:space="preserve">hotelviento10@gmail.com</t>
  </si>
  <si>
    <t xml:space="preserve">hotelviento10.es</t>
  </si>
  <si>
    <t xml:space="preserve">GESTIONES TURISTICAS CARMEN TERESA</t>
  </si>
  <si>
    <t xml:space="preserve">AUTOVIA A-395 (RONDA SUR), 1 BAJO</t>
  </si>
  <si>
    <t xml:space="preserve">958130977</t>
  </si>
  <si>
    <t xml:space="preserve">torremolinos@carmenteresa.com</t>
  </si>
  <si>
    <t xml:space="preserve">carmenteresa.com</t>
  </si>
  <si>
    <t xml:space="preserve">MA SAN GABRIEL</t>
  </si>
  <si>
    <t xml:space="preserve">CARRETERA MURCIA, KILOMETRO 279, 000</t>
  </si>
  <si>
    <t xml:space="preserve">958201211</t>
  </si>
  <si>
    <t xml:space="preserve">masangabriel.com</t>
  </si>
  <si>
    <t xml:space="preserve">HOTEL GRANADA CENTER</t>
  </si>
  <si>
    <t xml:space="preserve">H/GR/00985</t>
  </si>
  <si>
    <t xml:space="preserve">AVENIDA FUENTE NUEVA, s/n BAJO</t>
  </si>
  <si>
    <t xml:space="preserve">958205000</t>
  </si>
  <si>
    <t xml:space="preserve">granada@hotelescenter.com</t>
  </si>
  <si>
    <t xml:space="preserve">MACIA REAL DE LA ALHAMBRA</t>
  </si>
  <si>
    <t xml:space="preserve">H/GR/01283</t>
  </si>
  <si>
    <t xml:space="preserve">C/ MIRADOR DEL GENIL, 2 BAJO; BAR</t>
  </si>
  <si>
    <t xml:space="preserve">958216693</t>
  </si>
  <si>
    <t xml:space="preserve">SHINE ALBAYZÍN</t>
  </si>
  <si>
    <t xml:space="preserve">H/GR/01408</t>
  </si>
  <si>
    <t xml:space="preserve">CARRERA DARRO, 25</t>
  </si>
  <si>
    <t xml:space="preserve">958224402</t>
  </si>
  <si>
    <t xml:space="preserve">shinealbayzn.com</t>
  </si>
  <si>
    <t xml:space="preserve">TRYP ALBAYZIN</t>
  </si>
  <si>
    <t xml:space="preserve">CARRERA VIRGEN, 46 BAJO(H.TRYP )</t>
  </si>
  <si>
    <t xml:space="preserve">958225629</t>
  </si>
  <si>
    <t xml:space="preserve">info@trypalbayzin.com</t>
  </si>
  <si>
    <t xml:space="preserve">MACIA PLAZA</t>
  </si>
  <si>
    <t xml:space="preserve">PLAZA NUEVA, 4 BAJO</t>
  </si>
  <si>
    <t xml:space="preserve">958227536</t>
  </si>
  <si>
    <t xml:space="preserve">maciaplaza@maciahoteles.com</t>
  </si>
  <si>
    <t xml:space="preserve">A3B HOTEL BOUTIQUE LAS ALMENAS</t>
  </si>
  <si>
    <t xml:space="preserve">H/GR/01280</t>
  </si>
  <si>
    <t xml:space="preserve">ACERA DEL DARRO, 82</t>
  </si>
  <si>
    <t xml:space="preserve">958260434</t>
  </si>
  <si>
    <t xml:space="preserve">reservas@hotelalmenas.com</t>
  </si>
  <si>
    <t xml:space="preserve">hotelalmenas.com</t>
  </si>
  <si>
    <t xml:space="preserve">MACIÀ CÓNDOR</t>
  </si>
  <si>
    <t xml:space="preserve">H/GR/00760</t>
  </si>
  <si>
    <t xml:space="preserve">AVENIDA CONSTITUCIÓN, 6 BAJO; HOTEL CONDOR</t>
  </si>
  <si>
    <t xml:space="preserve">958283711</t>
  </si>
  <si>
    <t xml:space="preserve">condor@maciahoteles.com</t>
  </si>
  <si>
    <t xml:space="preserve">HOTEL DON JUAN</t>
  </si>
  <si>
    <t xml:space="preserve">H/GR/00781</t>
  </si>
  <si>
    <t xml:space="preserve">C/ MARTÍNEZ DE LA ROSA, 9</t>
  </si>
  <si>
    <t xml:space="preserve">958285811</t>
  </si>
  <si>
    <t xml:space="preserve">info@hoteldonjuan.com</t>
  </si>
  <si>
    <t xml:space="preserve">hoteldonjuan.com</t>
  </si>
  <si>
    <t xml:space="preserve">M.A. ABEN - HUMEYA</t>
  </si>
  <si>
    <t xml:space="preserve">958295061</t>
  </si>
  <si>
    <t xml:space="preserve">maabenhumeya.com</t>
  </si>
  <si>
    <t xml:space="preserve">LA ENREA</t>
  </si>
  <si>
    <t xml:space="preserve">H/GR/01149</t>
  </si>
  <si>
    <t xml:space="preserve">CARRETERA TOCÓN, s/n PARAJE DE LA ENREA</t>
  </si>
  <si>
    <t xml:space="preserve">958336796</t>
  </si>
  <si>
    <t xml:space="preserve">HOTEL LA NAVA</t>
  </si>
  <si>
    <t xml:space="preserve">CARRETERA BAILEN - MOTRIL, 97</t>
  </si>
  <si>
    <t xml:space="preserve">18550</t>
  </si>
  <si>
    <t xml:space="preserve">958384200</t>
  </si>
  <si>
    <t xml:space="preserve">info@hotellanava.com</t>
  </si>
  <si>
    <t xml:space="preserve">hotellanava.com/</t>
  </si>
  <si>
    <t xml:space="preserve">NEVASUR</t>
  </si>
  <si>
    <t xml:space="preserve">C/ VIRGEN DE LAS NIEVES, 17 BAJO; HOTEL NEVASUR</t>
  </si>
  <si>
    <t xml:space="preserve">958480350</t>
  </si>
  <si>
    <t xml:space="preserve">administracion@gruporeino.com</t>
  </si>
  <si>
    <t xml:space="preserve">hotelnevasur.com</t>
  </si>
  <si>
    <t xml:space="preserve">H/GR/00687</t>
  </si>
  <si>
    <t xml:space="preserve">C/ PRADOLLANO, s/n BAJO; EDIFICIO MULHACEN</t>
  </si>
  <si>
    <t xml:space="preserve">958481016</t>
  </si>
  <si>
    <t xml:space="preserve">reservasnevasur@gmail.com</t>
  </si>
  <si>
    <t xml:space="preserve">hotelnevasur.es/</t>
  </si>
  <si>
    <t xml:space="preserve">QUENTAR HOTEL</t>
  </si>
  <si>
    <t xml:space="preserve">SAN SEBASTIÁN, 19 BAJO</t>
  </si>
  <si>
    <t xml:space="preserve">18192</t>
  </si>
  <si>
    <t xml:space="preserve">QUÉNTAR</t>
  </si>
  <si>
    <t xml:space="preserve">958485426</t>
  </si>
  <si>
    <t xml:space="preserve">info@hotelquentar.com</t>
  </si>
  <si>
    <t xml:space="preserve">hotelquentar.com</t>
  </si>
  <si>
    <t xml:space="preserve">PLAYACÁLIDA SPA</t>
  </si>
  <si>
    <t xml:space="preserve">H/GR/01257</t>
  </si>
  <si>
    <t xml:space="preserve">URBANIZACIÓN TORRE GALERA, s/n</t>
  </si>
  <si>
    <t xml:space="preserve">958619200</t>
  </si>
  <si>
    <t xml:space="preserve">LA NAJARRA</t>
  </si>
  <si>
    <t xml:space="preserve">958630873</t>
  </si>
  <si>
    <t xml:space="preserve">info@lanajarra.com</t>
  </si>
  <si>
    <t xml:space="preserve">hotelnajarra.com</t>
  </si>
  <si>
    <t xml:space="preserve">ALMUÑECAR PLAYA SPA</t>
  </si>
  <si>
    <t xml:space="preserve">PLAYA SAN CRISTÓBAL, s/n BAJO</t>
  </si>
  <si>
    <t xml:space="preserve">958639450</t>
  </si>
  <si>
    <t xml:space="preserve">CASCA PEÑA HOTEL</t>
  </si>
  <si>
    <t xml:space="preserve">BARRANCO POQUEIRA, 12</t>
  </si>
  <si>
    <t xml:space="preserve">958763011</t>
  </si>
  <si>
    <t xml:space="preserve">reservas@elcascapenas.com</t>
  </si>
  <si>
    <t xml:space="preserve">elcascapenas.com</t>
  </si>
  <si>
    <t xml:space="preserve">MACIA MONASTERIO DE LOS BASILIOS</t>
  </si>
  <si>
    <t xml:space="preserve">H/GR/01146</t>
  </si>
  <si>
    <t xml:space="preserve">PASEO BASILIOS, 2 BAJO; RESIDENCIA M.BASILIOS</t>
  </si>
  <si>
    <t xml:space="preserve">958817401</t>
  </si>
  <si>
    <t xml:space="preserve">basilios@maciahoteles.com</t>
  </si>
  <si>
    <t xml:space="preserve">LOS BERCHULES</t>
  </si>
  <si>
    <t xml:space="preserve">H/GR/01083</t>
  </si>
  <si>
    <t xml:space="preserve">CARRETERA GRANADA, s/n BAJO</t>
  </si>
  <si>
    <t xml:space="preserve">18451</t>
  </si>
  <si>
    <t xml:space="preserve">BÉRCHULES</t>
  </si>
  <si>
    <t xml:space="preserve">958852530</t>
  </si>
  <si>
    <t xml:space="preserve">info@losberchules.com</t>
  </si>
  <si>
    <t xml:space="preserve">LAS MALVASIAS</t>
  </si>
  <si>
    <t xml:space="preserve">H/HU/00592</t>
  </si>
  <si>
    <t xml:space="preserve">CARRETERA SANTA CATALINA, 42 BAJO</t>
  </si>
  <si>
    <t xml:space="preserve">21820</t>
  </si>
  <si>
    <t xml:space="preserve">LUCENA DEL PUERTO</t>
  </si>
  <si>
    <t xml:space="preserve">959072020</t>
  </si>
  <si>
    <t xml:space="preserve">info@lasmalvasias.com</t>
  </si>
  <si>
    <t xml:space="preserve">lasmalvasias.com</t>
  </si>
  <si>
    <t xml:space="preserve">FINCA VALBONO</t>
  </si>
  <si>
    <t xml:space="preserve">CARRETERA CARBONERAS, KILOMETRO 1, 000 BAJO</t>
  </si>
  <si>
    <t xml:space="preserve">959127711</t>
  </si>
  <si>
    <t xml:space="preserve">reservas@fincavalbono.com</t>
  </si>
  <si>
    <t xml:space="preserve">fincavalbono.com</t>
  </si>
  <si>
    <t xml:space="preserve">LA CASA NOBLE</t>
  </si>
  <si>
    <t xml:space="preserve">CAMPITO, 35</t>
  </si>
  <si>
    <t xml:space="preserve">959127778</t>
  </si>
  <si>
    <t xml:space="preserve">info@lacanoble.com</t>
  </si>
  <si>
    <t xml:space="preserve">lacasanoble.net/</t>
  </si>
  <si>
    <t xml:space="preserve">HOTEL GALERÍA ESSENTIA</t>
  </si>
  <si>
    <t xml:space="preserve">H/HU/00736</t>
  </si>
  <si>
    <t xml:space="preserve">C/ JOSÉ NOGALES, 17</t>
  </si>
  <si>
    <t xml:space="preserve">959127822</t>
  </si>
  <si>
    <t xml:space="preserve">info@hotelessentia.com</t>
  </si>
  <si>
    <t xml:space="preserve">hotelessentia.es</t>
  </si>
  <si>
    <t xml:space="preserve">SOL Y MAR PLAYA</t>
  </si>
  <si>
    <t xml:space="preserve">H/HU/00478</t>
  </si>
  <si>
    <t xml:space="preserve">959332050</t>
  </si>
  <si>
    <t xml:space="preserve">solymar@hotelsolymar.org</t>
  </si>
  <si>
    <t xml:space="preserve">hotelsolymar.org</t>
  </si>
  <si>
    <t xml:space="preserve">HOTEL LA PINTA</t>
  </si>
  <si>
    <t xml:space="preserve">H/HU/00350</t>
  </si>
  <si>
    <t xml:space="preserve">RÁBIDA, 79 BAJO</t>
  </si>
  <si>
    <t xml:space="preserve">959350511</t>
  </si>
  <si>
    <t xml:space="preserve">info@hotellapinta.com</t>
  </si>
  <si>
    <t xml:space="preserve">hotellapinta.com</t>
  </si>
  <si>
    <t xml:space="preserve">HOTEL ALBAIDA NATURE</t>
  </si>
  <si>
    <t xml:space="preserve">H/HU/00477</t>
  </si>
  <si>
    <t xml:space="preserve">CARRETERA HUELVA-MATALASCAÑAS (N-442), KILOMETRO 18, 500 BAJO</t>
  </si>
  <si>
    <t xml:space="preserve">959376029</t>
  </si>
  <si>
    <t xml:space="preserve">informacion@hotelalbaida.com</t>
  </si>
  <si>
    <t xml:space="preserve">hotelalbaida.com</t>
  </si>
  <si>
    <t xml:space="preserve">SOLVAZA MAZAGÓN</t>
  </si>
  <si>
    <t xml:space="preserve">CARRETERA CUESTA DE LA BARCA, s/n BAJO</t>
  </si>
  <si>
    <t xml:space="preserve">959377879</t>
  </si>
  <si>
    <t xml:space="preserve">recepcion.mazagon@ohtels.es</t>
  </si>
  <si>
    <t xml:space="preserve">ohtelsmazagon.es</t>
  </si>
  <si>
    <t xml:space="preserve">CIUDAD DE LEPE</t>
  </si>
  <si>
    <t xml:space="preserve">C/ RÍO SEGRE, 19</t>
  </si>
  <si>
    <t xml:space="preserve">959469695</t>
  </si>
  <si>
    <t xml:space="preserve">info.ciudaddelepe@gmail.com</t>
  </si>
  <si>
    <t xml:space="preserve">RIAVELA</t>
  </si>
  <si>
    <t xml:space="preserve">H/HU/00573</t>
  </si>
  <si>
    <t xml:space="preserve">CAMINO REAL DE LA VILLA, 65 BAJO(ESQUINA CANTO DE LA VILL</t>
  </si>
  <si>
    <t xml:space="preserve">959470627</t>
  </si>
  <si>
    <t xml:space="preserve">info@riavela.com</t>
  </si>
  <si>
    <t xml:space="preserve">hotelriavela.es/</t>
  </si>
  <si>
    <t xml:space="preserve">PLAYACANELA</t>
  </si>
  <si>
    <t xml:space="preserve">H/HU/00602</t>
  </si>
  <si>
    <t xml:space="preserve">AVENIDA MOJARRA, s/n ISLA CANELA -PUNTA DEL MORAL</t>
  </si>
  <si>
    <t xml:space="preserve">959479545</t>
  </si>
  <si>
    <t xml:space="preserve">303</t>
  </si>
  <si>
    <t xml:space="preserve">PLAYACARTAYA SPA HOTEL</t>
  </si>
  <si>
    <t xml:space="preserve">H/HU/00610</t>
  </si>
  <si>
    <t xml:space="preserve">C/ DIEGO DE ALMAGRO, 1</t>
  </si>
  <si>
    <t xml:space="preserve">959625300</t>
  </si>
  <si>
    <t xml:space="preserve">H/HU/00577</t>
  </si>
  <si>
    <t xml:space="preserve">CUMBRES MAYORES, 9</t>
  </si>
  <si>
    <t xml:space="preserve">21007</t>
  </si>
  <si>
    <t xml:space="preserve">959804150</t>
  </si>
  <si>
    <t xml:space="preserve">reservas@hotel-marina.com</t>
  </si>
  <si>
    <t xml:space="preserve">hotel-marina.com</t>
  </si>
  <si>
    <t xml:space="preserve">SWEET HOTEL MASÍA DE LACY</t>
  </si>
  <si>
    <t xml:space="preserve">CARRETERA MASSAMAGRELL-NÁQUERA, s/n</t>
  </si>
  <si>
    <t xml:space="preserve">46136</t>
  </si>
  <si>
    <t xml:space="preserve">MUSEROS</t>
  </si>
  <si>
    <t xml:space="preserve">960089785</t>
  </si>
  <si>
    <t xml:space="preserve">info@sweethotelmasíadelacy.com</t>
  </si>
  <si>
    <t xml:space="preserve">masiadelacy.com/</t>
  </si>
  <si>
    <t xml:space="preserve">EL SIGLO</t>
  </si>
  <si>
    <t xml:space="preserve">PLAZA SANTA CATALINA, 11</t>
  </si>
  <si>
    <t xml:space="preserve">960430020</t>
  </si>
  <si>
    <t xml:space="preserve">info@elsiglo.com</t>
  </si>
  <si>
    <t xml:space="preserve">elsiglohotel.com</t>
  </si>
  <si>
    <t xml:space="preserve">LA GASTROCASA</t>
  </si>
  <si>
    <t xml:space="preserve">CARRER LES FOTGES, 9</t>
  </si>
  <si>
    <t xml:space="preserve">960608054</t>
  </si>
  <si>
    <t xml:space="preserve">hola@lagastrocasa.com</t>
  </si>
  <si>
    <t xml:space="preserve">lagastrocasa.com</t>
  </si>
  <si>
    <t xml:space="preserve">TRAVEL HABITAT MARITÍM</t>
  </si>
  <si>
    <t xml:space="preserve">BARRI º SANT CRISTÓFOL, 6</t>
  </si>
  <si>
    <t xml:space="preserve">960660456</t>
  </si>
  <si>
    <t xml:space="preserve">atencionalcliente@travelhabitat.com</t>
  </si>
  <si>
    <t xml:space="preserve">travelhabitat.es</t>
  </si>
  <si>
    <t xml:space="preserve">MARQUÉS HOUSE 4 SUP</t>
  </si>
  <si>
    <t xml:space="preserve">C/ ABADÍA SAN MARTÍN, 10</t>
  </si>
  <si>
    <t xml:space="preserve">960660506</t>
  </si>
  <si>
    <t xml:space="preserve">recepcion@marqueshouse.com</t>
  </si>
  <si>
    <t xml:space="preserve">marqueshouse.com</t>
  </si>
  <si>
    <t xml:space="preserve">HOTEL DON BACO</t>
  </si>
  <si>
    <t xml:space="preserve">C/ 29, 45-46 BAJO</t>
  </si>
  <si>
    <t xml:space="preserve">46182</t>
  </si>
  <si>
    <t xml:space="preserve">961321542</t>
  </si>
  <si>
    <t xml:space="preserve">info@hoteldonbaco.com</t>
  </si>
  <si>
    <t xml:space="preserve">hoteldonbaco.com</t>
  </si>
  <si>
    <t xml:space="preserve">CASA DEL PRIOR</t>
  </si>
  <si>
    <t xml:space="preserve">CARRETERA VALENCIA-BARCELONA, KILOMETRO 13, 300 BAJO(COMPLEJO HOSTEL)</t>
  </si>
  <si>
    <t xml:space="preserve">46540</t>
  </si>
  <si>
    <t xml:space="preserve">EL PUIG DE SANTA MARIA</t>
  </si>
  <si>
    <t xml:space="preserve">961414540</t>
  </si>
  <si>
    <t xml:space="preserve">hotel.casadelprior@paradis.es</t>
  </si>
  <si>
    <t xml:space="preserve">casadelprior.com</t>
  </si>
  <si>
    <t xml:space="preserve">EL GLOBO</t>
  </si>
  <si>
    <t xml:space="preserve">PASEO PASEO NEPTUNO, 44</t>
  </si>
  <si>
    <t xml:space="preserve">961417819</t>
  </si>
  <si>
    <t xml:space="preserve">reservas@hotelelglobo.com</t>
  </si>
  <si>
    <t xml:space="preserve">hotelelglobo.com</t>
  </si>
  <si>
    <t xml:space="preserve">HOTEL ALAQUÁS</t>
  </si>
  <si>
    <t xml:space="preserve">AVINGUDA PABLO IGLESIAS, 32 ASCEN</t>
  </si>
  <si>
    <t xml:space="preserve">961516403</t>
  </si>
  <si>
    <t xml:space="preserve">info@hotelalaquás.com</t>
  </si>
  <si>
    <t xml:space="preserve">hotelalaquas.com</t>
  </si>
  <si>
    <t xml:space="preserve">HOTEL MANISES</t>
  </si>
  <si>
    <t xml:space="preserve">AVINGUDA GENERALITAT VALENCIANA, 22 BAJO</t>
  </si>
  <si>
    <t xml:space="preserve">46940</t>
  </si>
  <si>
    <t xml:space="preserve">MANISES</t>
  </si>
  <si>
    <t xml:space="preserve">961548950</t>
  </si>
  <si>
    <t xml:space="preserve">manises91@gmail.com</t>
  </si>
  <si>
    <t xml:space="preserve">hotelmanises.com</t>
  </si>
  <si>
    <t xml:space="preserve">AD HOC PARQUE GOLF</t>
  </si>
  <si>
    <t xml:space="preserve">BOTXÍ, 6-8</t>
  </si>
  <si>
    <t xml:space="preserve">961698393</t>
  </si>
  <si>
    <t xml:space="preserve">adhocvitae@adhochoteles.com</t>
  </si>
  <si>
    <t xml:space="preserve">adhochoteles.com</t>
  </si>
  <si>
    <t xml:space="preserve">SICANIA</t>
  </si>
  <si>
    <t xml:space="preserve">CARRETERA FARO, s/n BAJO</t>
  </si>
  <si>
    <t xml:space="preserve">961720143</t>
  </si>
  <si>
    <t xml:space="preserve">hotelsicania@hotelsicania.com</t>
  </si>
  <si>
    <t xml:space="preserve">hotelsicania.com</t>
  </si>
  <si>
    <t xml:space="preserve">HOTEL SANTAMARTA</t>
  </si>
  <si>
    <t xml:space="preserve">AVENIDA RACÓ, 26 BAJO; HOTEL SANTAMARTA</t>
  </si>
  <si>
    <t xml:space="preserve">961738029</t>
  </si>
  <si>
    <t xml:space="preserve">reservas.santamarta@torsehoteles.com</t>
  </si>
  <si>
    <t xml:space="preserve">torsehoteles.com</t>
  </si>
  <si>
    <t xml:space="preserve">CULLERA SUMMA</t>
  </si>
  <si>
    <t xml:space="preserve">CARRETERA FARO CULLERA, s/n BAJO</t>
  </si>
  <si>
    <t xml:space="preserve">961746577</t>
  </si>
  <si>
    <t xml:space="preserve">info@cullerasumma.com</t>
  </si>
  <si>
    <t xml:space="preserve">ESCALA</t>
  </si>
  <si>
    <t xml:space="preserve">C/ MARQUÉS DE LA ROMANA, 4 BAJO</t>
  </si>
  <si>
    <t xml:space="preserve">961746723</t>
  </si>
  <si>
    <t xml:space="preserve">info@hotel-escala.com</t>
  </si>
  <si>
    <t xml:space="preserve">hotel-escala.com</t>
  </si>
  <si>
    <t xml:space="preserve">HOTEL ACTA DEL CARMEN</t>
  </si>
  <si>
    <t xml:space="preserve">BLANQUERÍAS, 11</t>
  </si>
  <si>
    <t xml:space="preserve">962057700</t>
  </si>
  <si>
    <t xml:space="preserve">info@blanqhotels.com</t>
  </si>
  <si>
    <t xml:space="preserve">blanqhotels.com/</t>
  </si>
  <si>
    <t xml:space="preserve">C/ JOAN FUSTER, 1</t>
  </si>
  <si>
    <t xml:space="preserve">NOVELÉ/NOVETLÈ</t>
  </si>
  <si>
    <t xml:space="preserve">962288267</t>
  </si>
  <si>
    <t xml:space="preserve">info@hotelsandiego.es</t>
  </si>
  <si>
    <t xml:space="preserve">hotelsandiego.es</t>
  </si>
  <si>
    <t xml:space="preserve">SAN AGUSTÍN, 10 ENTRESUELO</t>
  </si>
  <si>
    <t xml:space="preserve">962300480</t>
  </si>
  <si>
    <t xml:space="preserve">info@hotelavenidarequena.es</t>
  </si>
  <si>
    <t xml:space="preserve">hotelavenida.net</t>
  </si>
  <si>
    <t xml:space="preserve">L´ESTACIO</t>
  </si>
  <si>
    <t xml:space="preserve">PUJADA PARTIDA L'ESTACIÓ, s/n BAJO (HOTEL)</t>
  </si>
  <si>
    <t xml:space="preserve">46880</t>
  </si>
  <si>
    <t xml:space="preserve">BOCAIRENT</t>
  </si>
  <si>
    <t xml:space="preserve">962350000</t>
  </si>
  <si>
    <t xml:space="preserve">info@hotelestacio.com</t>
  </si>
  <si>
    <t xml:space="preserve">hotelestacio.com</t>
  </si>
  <si>
    <t xml:space="preserve">CONDES DE BUÑOL</t>
  </si>
  <si>
    <t xml:space="preserve">AVENIDA BLASCO IBÁÑEZ, 13 BAJO; DUPLICADO 13-15</t>
  </si>
  <si>
    <t xml:space="preserve">46360</t>
  </si>
  <si>
    <t xml:space="preserve">BUÑOL</t>
  </si>
  <si>
    <t xml:space="preserve">962504852</t>
  </si>
  <si>
    <t xml:space="preserve">hotelcondesdebunol@hotmail.com</t>
  </si>
  <si>
    <t xml:space="preserve">condesdebuol.com</t>
  </si>
  <si>
    <t xml:space="preserve">HOTEL GALVANA</t>
  </si>
  <si>
    <t xml:space="preserve">CARRER CALÍGRAFO PALAFOX, 5</t>
  </si>
  <si>
    <t xml:space="preserve">962543555</t>
  </si>
  <si>
    <t xml:space="preserve">info@hotelgalvana.com</t>
  </si>
  <si>
    <t xml:space="preserve">CASA SIBARITA</t>
  </si>
  <si>
    <t xml:space="preserve">CARRER SANT LLUIS GONZAGA, 40</t>
  </si>
  <si>
    <t xml:space="preserve">46666</t>
  </si>
  <si>
    <t xml:space="preserve">RAFELGUARAF</t>
  </si>
  <si>
    <t xml:space="preserve">962586037</t>
  </si>
  <si>
    <t xml:space="preserve">info@casasibarita.com</t>
  </si>
  <si>
    <t xml:space="preserve">casasibarita.com</t>
  </si>
  <si>
    <t xml:space="preserve">GANDÍA PALACE</t>
  </si>
  <si>
    <t xml:space="preserve">C/ LA RIOJA, 41 BAJO</t>
  </si>
  <si>
    <t xml:space="preserve">962844694</t>
  </si>
  <si>
    <t xml:space="preserve">info@gandiapalace.com</t>
  </si>
  <si>
    <t xml:space="preserve">gandiapalace.com</t>
  </si>
  <si>
    <t xml:space="preserve">HOTEL CIBELES PLAYA</t>
  </si>
  <si>
    <t xml:space="preserve">CARRER CLOT DE LA MOTA, s/n 0 VALENCIA</t>
  </si>
  <si>
    <t xml:space="preserve">962848083</t>
  </si>
  <si>
    <t xml:space="preserve">cibeles@hotelcibeles.com</t>
  </si>
  <si>
    <t xml:space="preserve">hotelcibeles.com</t>
  </si>
  <si>
    <t xml:space="preserve">HOTEL RH GIJÓN</t>
  </si>
  <si>
    <t xml:space="preserve">C/ EL NAVEGANT, 5 10 BIS, ENTRESUELO</t>
  </si>
  <si>
    <t xml:space="preserve">962848888</t>
  </si>
  <si>
    <t xml:space="preserve">gijon@hotelesrh.com</t>
  </si>
  <si>
    <t xml:space="preserve">hotelrhgijon.com</t>
  </si>
  <si>
    <t xml:space="preserve">PALAU DE LA MAR</t>
  </si>
  <si>
    <t xml:space="preserve">AVENIDA NAVARRO REVERTER, 14-16 BAJO; HOTEL PALAU DE LA MAR</t>
  </si>
  <si>
    <t xml:space="preserve">963162884</t>
  </si>
  <si>
    <t xml:space="preserve">palaudelamar@hospes.com</t>
  </si>
  <si>
    <t xml:space="preserve">palaudelamar.com</t>
  </si>
  <si>
    <t xml:space="preserve">HOTEL VALENCIA CENTER</t>
  </si>
  <si>
    <t xml:space="preserve">AVENIDA FRANÇA, 33</t>
  </si>
  <si>
    <t xml:space="preserve">963350700</t>
  </si>
  <si>
    <t xml:space="preserve">HOTEL VORA FIRA</t>
  </si>
  <si>
    <t xml:space="preserve">CULLERA, 67</t>
  </si>
  <si>
    <t xml:space="preserve">46035</t>
  </si>
  <si>
    <t xml:space="preserve">963640052</t>
  </si>
  <si>
    <t xml:space="preserve">info@hotelvorafira.com</t>
  </si>
  <si>
    <t xml:space="preserve">hotelvorafira.es</t>
  </si>
  <si>
    <t xml:space="preserve">RENASA</t>
  </si>
  <si>
    <t xml:space="preserve">AVENIDA CATALUÑA, 5 BAJO; CAFETERIA</t>
  </si>
  <si>
    <t xml:space="preserve">963692450</t>
  </si>
  <si>
    <t xml:space="preserve">reservas@hotel-renasa.com</t>
  </si>
  <si>
    <t xml:space="preserve">hotel-renasa.com</t>
  </si>
  <si>
    <t xml:space="preserve">PASEO DE NEPTUNO, 32</t>
  </si>
  <si>
    <t xml:space="preserve">963715142</t>
  </si>
  <si>
    <t xml:space="preserve">info@petitmiramar.com</t>
  </si>
  <si>
    <t xml:space="preserve">petitmiramar.com</t>
  </si>
  <si>
    <t xml:space="preserve">CRUZ DE GRACIA</t>
  </si>
  <si>
    <t xml:space="preserve">C/ SERRA AGULLENT, 99</t>
  </si>
  <si>
    <t xml:space="preserve">963904139</t>
  </si>
  <si>
    <t xml:space="preserve">hotelcruzdegracia@gmail.com</t>
  </si>
  <si>
    <t xml:space="preserve">cruzdegracia.com</t>
  </si>
  <si>
    <t xml:space="preserve">ADHOC HOTEL MONUMENTAL</t>
  </si>
  <si>
    <t xml:space="preserve">BOIX, 4</t>
  </si>
  <si>
    <t xml:space="preserve">963919140</t>
  </si>
  <si>
    <t xml:space="preserve">SENATOR PARQUE CENTRAL</t>
  </si>
  <si>
    <t xml:space="preserve">PLAZA MANUEL SANCHÍS GUARNER, s/n BAJO; HOTEL PARQUE CENTRAL</t>
  </si>
  <si>
    <t xml:space="preserve">963958080</t>
  </si>
  <si>
    <t xml:space="preserve">HOTEL BENIALI</t>
  </si>
  <si>
    <t xml:space="preserve">CARRER SECA, 12</t>
  </si>
  <si>
    <t xml:space="preserve">12222</t>
  </si>
  <si>
    <t xml:space="preserve">AÍN</t>
  </si>
  <si>
    <t xml:space="preserve">964 911 420</t>
  </si>
  <si>
    <t xml:space="preserve">info@hotelbeniali.com</t>
  </si>
  <si>
    <t xml:space="preserve">hotelbeniali.com</t>
  </si>
  <si>
    <t xml:space="preserve">LA VALENCIANA</t>
  </si>
  <si>
    <t xml:space="preserve">SAN JAIME, 40 BAJO</t>
  </si>
  <si>
    <t xml:space="preserve">964131062</t>
  </si>
  <si>
    <t xml:space="preserve">info@lavalenciana.com</t>
  </si>
  <si>
    <t xml:space="preserve">CIVIS JAIME I</t>
  </si>
  <si>
    <t xml:space="preserve">RONDA MIJARES, 67</t>
  </si>
  <si>
    <t xml:space="preserve">964250300</t>
  </si>
  <si>
    <t xml:space="preserve">tryp.castellon.center@melia.com</t>
  </si>
  <si>
    <t xml:space="preserve">civishoteles.com</t>
  </si>
  <si>
    <t xml:space="preserve">MONTREAL</t>
  </si>
  <si>
    <t xml:space="preserve">CARRER LES BARRAQUES, 5 BAJO</t>
  </si>
  <si>
    <t xml:space="preserve">964300681</t>
  </si>
  <si>
    <t xml:space="preserve">vacaciones@hotelmontreal.es</t>
  </si>
  <si>
    <t xml:space="preserve">hotelmontreal.es</t>
  </si>
  <si>
    <t xml:space="preserve">HOTEL BERSOCA</t>
  </si>
  <si>
    <t xml:space="preserve">AVENIDA GRAN AVINGUDA JAUME I, 217 BAJO</t>
  </si>
  <si>
    <t xml:space="preserve">964301258</t>
  </si>
  <si>
    <t xml:space="preserve">bersoca@hotelbersoca.com</t>
  </si>
  <si>
    <t xml:space="preserve">hotelbersoca.com</t>
  </si>
  <si>
    <t xml:space="preserve">JARDIN</t>
  </si>
  <si>
    <t xml:space="preserve">AVENIDA FARO, 97 BAJO</t>
  </si>
  <si>
    <t xml:space="preserve">964310093</t>
  </si>
  <si>
    <t xml:space="preserve">info@hoteljardin.net</t>
  </si>
  <si>
    <t xml:space="preserve">hotel-jardin.net</t>
  </si>
  <si>
    <t xml:space="preserve">HOTEL ROSTITS</t>
  </si>
  <si>
    <t xml:space="preserve">AVENIDA ALCORA, 73</t>
  </si>
  <si>
    <t xml:space="preserve">964341929</t>
  </si>
  <si>
    <t xml:space="preserve">reservas@hotelrostits.com</t>
  </si>
  <si>
    <t xml:space="preserve">hotelrostits.com</t>
  </si>
  <si>
    <t xml:space="preserve">HOTEL JEREMÍAS</t>
  </si>
  <si>
    <t xml:space="preserve">PLAYA CARGADOR, s/n BAJO</t>
  </si>
  <si>
    <t xml:space="preserve">964414437</t>
  </si>
  <si>
    <t xml:space="preserve">reservas@casa-azahar.com</t>
  </si>
  <si>
    <t xml:space="preserve">hoteljeremas.com</t>
  </si>
  <si>
    <t xml:space="preserve">HOTEL DUC DE VENDOME</t>
  </si>
  <si>
    <t xml:space="preserve">CARRETERA VALENCIA-BARCELONA (N-340), KILOMETRO 1053</t>
  </si>
  <si>
    <t xml:space="preserve">964453263</t>
  </si>
  <si>
    <t xml:space="preserve">ducdevendome@hotmail.com</t>
  </si>
  <si>
    <t xml:space="preserve">ducdevendome.com</t>
  </si>
  <si>
    <t xml:space="preserve">ARENA PRADO</t>
  </si>
  <si>
    <t xml:space="preserve">AVENIDA PAPA LUNA, 3 BAJO; DUPLICADO 3-5; ENTR137CALLE 2URZ.VOR</t>
  </si>
  <si>
    <t xml:space="preserve">964467710</t>
  </si>
  <si>
    <t xml:space="preserve">info@arenaprado.com</t>
  </si>
  <si>
    <t xml:space="preserve">hotelesprado.com</t>
  </si>
  <si>
    <t xml:space="preserve">BENITARRACO</t>
  </si>
  <si>
    <t xml:space="preserve">AVENIDA JUAN SEBASTIÁN ELCANO, s/n</t>
  </si>
  <si>
    <t xml:space="preserve">964470541</t>
  </si>
  <si>
    <t xml:space="preserve">info@benitarracou.com</t>
  </si>
  <si>
    <t xml:space="preserve">PLAYA HOTEL</t>
  </si>
  <si>
    <t xml:space="preserve">AVENIDA MAR, 32 BAJO</t>
  </si>
  <si>
    <t xml:space="preserve">964480001</t>
  </si>
  <si>
    <t xml:space="preserve">info@hotelplaya.com</t>
  </si>
  <si>
    <t xml:space="preserve">elhotelplaya.com</t>
  </si>
  <si>
    <t xml:space="preserve">HOTEL TIO PEPE</t>
  </si>
  <si>
    <t xml:space="preserve">AVENIDA D'ESPANYA, 32 BAJO</t>
  </si>
  <si>
    <t xml:space="preserve">964482116</t>
  </si>
  <si>
    <t xml:space="preserve">info@hoteltiopepe.com</t>
  </si>
  <si>
    <t xml:space="preserve">hoteltiopepe.com</t>
  </si>
  <si>
    <t xml:space="preserve">HOTELES PRADO</t>
  </si>
  <si>
    <t xml:space="preserve">AVENIDA PAPA LUNA, 3</t>
  </si>
  <si>
    <t xml:space="preserve">964489120</t>
  </si>
  <si>
    <t xml:space="preserve">reservas@hotelesprado.com</t>
  </si>
  <si>
    <t xml:space="preserve">BENIDORM CITY CENTRE</t>
  </si>
  <si>
    <t xml:space="preserve">CARRER GARITA, 8</t>
  </si>
  <si>
    <t xml:space="preserve">965045635</t>
  </si>
  <si>
    <t xml:space="preserve">info@benidormcity.com</t>
  </si>
  <si>
    <t xml:space="preserve">benidormcity.com</t>
  </si>
  <si>
    <t xml:space="preserve">HOTEL MARITIMO</t>
  </si>
  <si>
    <t xml:space="preserve">C/ VALDÉS, 13 55 1ºB</t>
  </si>
  <si>
    <t xml:space="preserve">965143722</t>
  </si>
  <si>
    <t xml:space="preserve">hotelmaritimo@hmaritimo.com</t>
  </si>
  <si>
    <t xml:space="preserve">hotelmaritimo.es</t>
  </si>
  <si>
    <t xml:space="preserve">DANIYA ALICANTE</t>
  </si>
  <si>
    <t xml:space="preserve">AVENIDA DÉNIA, 133 BAJO</t>
  </si>
  <si>
    <t xml:space="preserve">03015</t>
  </si>
  <si>
    <t xml:space="preserve">965154392</t>
  </si>
  <si>
    <t xml:space="preserve">reservas@alicante.daniyahotels.es</t>
  </si>
  <si>
    <t xml:space="preserve">SAN REMO</t>
  </si>
  <si>
    <t xml:space="preserve">NAVAS, 30 ESQUINA C/ DEL TEATRO, 26</t>
  </si>
  <si>
    <t xml:space="preserve">965209500</t>
  </si>
  <si>
    <t xml:space="preserve">info@hotelsanremo.net</t>
  </si>
  <si>
    <t xml:space="preserve">hotelsanremo.net</t>
  </si>
  <si>
    <t xml:space="preserve">HOTEL PALMERA BEACH</t>
  </si>
  <si>
    <t xml:space="preserve">URBANIZACIÓN MIL PALMERAS, s/n</t>
  </si>
  <si>
    <t xml:space="preserve">965321900</t>
  </si>
  <si>
    <t xml:space="preserve">info@manolihotels.com</t>
  </si>
  <si>
    <t xml:space="preserve">manolihotels.com</t>
  </si>
  <si>
    <t xml:space="preserve">HOTEL RESTAURANTE PATILLA</t>
  </si>
  <si>
    <t xml:space="preserve">C/ ELCHE, 29</t>
  </si>
  <si>
    <t xml:space="preserve">965411015</t>
  </si>
  <si>
    <t xml:space="preserve">info@hotelrestaurantepatilla.com</t>
  </si>
  <si>
    <t xml:space="preserve">hotelpatilla.com</t>
  </si>
  <si>
    <t xml:space="preserve">MAYORMO MOTEL</t>
  </si>
  <si>
    <t xml:space="preserve">CARRETERA NOVELDA, KILOMETRO 5, 600</t>
  </si>
  <si>
    <t xml:space="preserve">03680</t>
  </si>
  <si>
    <t xml:space="preserve">ASPE</t>
  </si>
  <si>
    <t xml:space="preserve">965491795</t>
  </si>
  <si>
    <t xml:space="preserve">info@mayormomotel.com</t>
  </si>
  <si>
    <t xml:space="preserve">HOTEL BENIDORM CITY OLYMPIA</t>
  </si>
  <si>
    <t xml:space="preserve">CARRER ALT, 2</t>
  </si>
  <si>
    <t xml:space="preserve">965505001</t>
  </si>
  <si>
    <t xml:space="preserve">olympia@benidormcity.com</t>
  </si>
  <si>
    <t xml:space="preserve">HOTEL EDÉN MAR</t>
  </si>
  <si>
    <t xml:space="preserve">C/ MEDITERRÁNEO, 19 BAJO; RESIDENCIAL LAS VIÑAS</t>
  </si>
  <si>
    <t xml:space="preserve">965729213</t>
  </si>
  <si>
    <t xml:space="preserve">correo@hoteledenmar.com</t>
  </si>
  <si>
    <t xml:space="preserve">hoteledenmar.com</t>
  </si>
  <si>
    <t xml:space="preserve">EL RASET</t>
  </si>
  <si>
    <t xml:space="preserve">CARRER PONT, 33 BAJO</t>
  </si>
  <si>
    <t xml:space="preserve">965785040</t>
  </si>
  <si>
    <t xml:space="preserve">info@hotelelraset.com</t>
  </si>
  <si>
    <t xml:space="preserve">hotelelraset.com</t>
  </si>
  <si>
    <t xml:space="preserve">C/ CALETA, 4 BAJO</t>
  </si>
  <si>
    <t xml:space="preserve">965790644</t>
  </si>
  <si>
    <t xml:space="preserve">hotelcostamar@gmail.com</t>
  </si>
  <si>
    <t xml:space="preserve">hotelcostamar.eu</t>
  </si>
  <si>
    <t xml:space="preserve">CUATRO ESQUINAS, 18 BAJO</t>
  </si>
  <si>
    <t xml:space="preserve">965850552</t>
  </si>
  <si>
    <t xml:space="preserve">info@rocamar.com</t>
  </si>
  <si>
    <t xml:space="preserve">grupotamboril.es</t>
  </si>
  <si>
    <t xml:space="preserve">CABALLO DE ORO</t>
  </si>
  <si>
    <t xml:space="preserve">AVENIDA CUENCA, 22</t>
  </si>
  <si>
    <t xml:space="preserve">965851214</t>
  </si>
  <si>
    <t xml:space="preserve">administracion@caballodeoro.com</t>
  </si>
  <si>
    <t xml:space="preserve">caballodeoro.com</t>
  </si>
  <si>
    <t xml:space="preserve">HOTEL BEACHES</t>
  </si>
  <si>
    <t xml:space="preserve">CARRER MOLÍ, 12 BAJO; BAR CA JORDI</t>
  </si>
  <si>
    <t xml:space="preserve">965851313</t>
  </si>
  <si>
    <t xml:space="preserve">info@hotelbeaches.com</t>
  </si>
  <si>
    <t xml:space="preserve">HOTEL ROSABEL</t>
  </si>
  <si>
    <t xml:space="preserve">TULIPANES, 4 BAJO</t>
  </si>
  <si>
    <t xml:space="preserve">965851345</t>
  </si>
  <si>
    <t xml:space="preserve">info@hotelrosabel.com</t>
  </si>
  <si>
    <t xml:space="preserve">hotelrosabel.com</t>
  </si>
  <si>
    <t xml:space="preserve">HOTEL RH ROYAL - ADULTS ONLY</t>
  </si>
  <si>
    <t xml:space="preserve">C/ EMILIO ORTUÑO, 11</t>
  </si>
  <si>
    <t xml:space="preserve">965853500</t>
  </si>
  <si>
    <t xml:space="preserve">royal@hotelesrh.com</t>
  </si>
  <si>
    <t xml:space="preserve">hotelrhroyal.com</t>
  </si>
  <si>
    <t xml:space="preserve">ROSAMAR</t>
  </si>
  <si>
    <t xml:space="preserve">AVINGUDA DERRAMADOR, 6 BAJO; HOTEL ROSAMAR</t>
  </si>
  <si>
    <t xml:space="preserve">admon@hotelrosamar.com</t>
  </si>
  <si>
    <t xml:space="preserve">hotelrosamar.com</t>
  </si>
  <si>
    <t xml:space="preserve">SANDOS MONACO BEACH HOTEL &amp; SPA</t>
  </si>
  <si>
    <t xml:space="preserve">EMILIO ROMERO, 11 BAJO; DUPLICADO 11-13</t>
  </si>
  <si>
    <t xml:space="preserve">965855200</t>
  </si>
  <si>
    <t xml:space="preserve">reservas.monaco@sandos.com</t>
  </si>
  <si>
    <t xml:space="preserve">sandoshotels.com</t>
  </si>
  <si>
    <t xml:space="preserve">HOTEL RH IFACH</t>
  </si>
  <si>
    <t xml:space="preserve">AVENIDA JUAN CARLOS I s/n</t>
  </si>
  <si>
    <t xml:space="preserve">965874500</t>
  </si>
  <si>
    <t xml:space="preserve">ifach@hotelesrh.com</t>
  </si>
  <si>
    <t xml:space="preserve">hotelrhifach.com</t>
  </si>
  <si>
    <t xml:space="preserve">BONALBA</t>
  </si>
  <si>
    <t xml:space="preserve">CARRER EL VESPRE, 10 BAJO</t>
  </si>
  <si>
    <t xml:space="preserve">03110</t>
  </si>
  <si>
    <t xml:space="preserve">MUTXAMEL</t>
  </si>
  <si>
    <t xml:space="preserve">965959595</t>
  </si>
  <si>
    <t xml:space="preserve">reservas@hotelbonalba.com</t>
  </si>
  <si>
    <t xml:space="preserve">hotelbonalba.com</t>
  </si>
  <si>
    <t xml:space="preserve">AKINON RESORT</t>
  </si>
  <si>
    <t xml:space="preserve">CARRER VALL DE CETA (URBANIZACIÓN SAN RAFAEL), 48</t>
  </si>
  <si>
    <t xml:space="preserve">03530</t>
  </si>
  <si>
    <t xml:space="preserve">LA NUCIA</t>
  </si>
  <si>
    <t xml:space="preserve">965994888</t>
  </si>
  <si>
    <t xml:space="preserve">info@akinonresort.com</t>
  </si>
  <si>
    <t xml:space="preserve">akinonresort.com</t>
  </si>
  <si>
    <t xml:space="preserve">DESTINO LA VILA</t>
  </si>
  <si>
    <t xml:space="preserve">C/ PUNTES DEL MORO, 14 BAJO 1</t>
  </si>
  <si>
    <t xml:space="preserve">966011313</t>
  </si>
  <si>
    <t xml:space="preserve">adm@destinolavila.com</t>
  </si>
  <si>
    <t xml:space="preserve">destinolavila.es</t>
  </si>
  <si>
    <t xml:space="preserve">DANIYA DENIA</t>
  </si>
  <si>
    <t xml:space="preserve">SARDINA, 11</t>
  </si>
  <si>
    <t xml:space="preserve">966428900</t>
  </si>
  <si>
    <t xml:space="preserve">NOU ROMA</t>
  </si>
  <si>
    <t xml:space="preserve">AVENIDA CID, 3 BAJO</t>
  </si>
  <si>
    <t xml:space="preserve">966432843</t>
  </si>
  <si>
    <t xml:space="preserve">info@hotelnouroma.com</t>
  </si>
  <si>
    <t xml:space="preserve">hotelnouroma.com</t>
  </si>
  <si>
    <t xml:space="preserve">PINOSOL</t>
  </si>
  <si>
    <t xml:space="preserve">TRVA CANSALADES, s/n BAJO; URBANIZACIÓN PINOSOL</t>
  </si>
  <si>
    <t xml:space="preserve">966472146</t>
  </si>
  <si>
    <t xml:space="preserve">info@pinosol.com</t>
  </si>
  <si>
    <t xml:space="preserve">hotelpinosol.com</t>
  </si>
  <si>
    <t xml:space="preserve">MILENIO</t>
  </si>
  <si>
    <t xml:space="preserve">CURTIDORES, s/n BAJO</t>
  </si>
  <si>
    <t xml:space="preserve">966612033</t>
  </si>
  <si>
    <t xml:space="preserve">recepcion@hotelmilenio.com</t>
  </si>
  <si>
    <t xml:space="preserve">hotelmilenio.com</t>
  </si>
  <si>
    <t xml:space="preserve">DÑA MONSE HOTEL</t>
  </si>
  <si>
    <t xml:space="preserve">AVENIDA ORIHUELA, 75 BAJO</t>
  </si>
  <si>
    <t xml:space="preserve">03186</t>
  </si>
  <si>
    <t xml:space="preserve">966798665</t>
  </si>
  <si>
    <t xml:space="preserve">contacto@hotelmonse.com</t>
  </si>
  <si>
    <t xml:space="preserve">damonsehotel.com</t>
  </si>
  <si>
    <t xml:space="preserve">LA COLINA BEACH</t>
  </si>
  <si>
    <t xml:space="preserve">CARRER PAU CASALS, s/n BAJO</t>
  </si>
  <si>
    <t xml:space="preserve">966865651</t>
  </si>
  <si>
    <t xml:space="preserve">lacolinabeach@hotmail.com</t>
  </si>
  <si>
    <t xml:space="preserve">lacolinabeach.es</t>
  </si>
  <si>
    <t xml:space="preserve">RESBAR NOGUERA</t>
  </si>
  <si>
    <t xml:space="preserve">AVINGUDA D' EUROPA, 210 BAJO; HOSTAL NOGUERA</t>
  </si>
  <si>
    <t xml:space="preserve">966866153</t>
  </si>
  <si>
    <t xml:space="preserve">info@hotelnoguera.es</t>
  </si>
  <si>
    <t xml:space="preserve">hostalnoguera.es</t>
  </si>
  <si>
    <t xml:space="preserve">HOTEL SPA ELIÀ</t>
  </si>
  <si>
    <t xml:space="preserve">CARRETERA TOLOSA, s/n</t>
  </si>
  <si>
    <t xml:space="preserve">02210</t>
  </si>
  <si>
    <t xml:space="preserve">ALCALÁ DEL JÚCAR</t>
  </si>
  <si>
    <t xml:space="preserve">967110190</t>
  </si>
  <si>
    <t xml:space="preserve">contacto@hotelspaelia.com</t>
  </si>
  <si>
    <t xml:space="preserve">hotelspaelia.com</t>
  </si>
  <si>
    <t xml:space="preserve">AVENIDA REYES CATÓLICOS, 20 BAJO(LOCAL)</t>
  </si>
  <si>
    <t xml:space="preserve">967143311</t>
  </si>
  <si>
    <t xml:space="preserve">info@hotelcastillo.es</t>
  </si>
  <si>
    <t xml:space="preserve">hotelcastillo.es</t>
  </si>
  <si>
    <t xml:space="preserve">ALTOZANO</t>
  </si>
  <si>
    <t xml:space="preserve">PLAZA ALTOZANO, 7</t>
  </si>
  <si>
    <t xml:space="preserve">967210462</t>
  </si>
  <si>
    <t xml:space="preserve">info@altozano.com</t>
  </si>
  <si>
    <t xml:space="preserve">hotelaltozano.es</t>
  </si>
  <si>
    <t xml:space="preserve">JUANITO HOTEL</t>
  </si>
  <si>
    <t xml:space="preserve">C/ MÁRTIRES, 15</t>
  </si>
  <si>
    <t xml:space="preserve">967548041</t>
  </si>
  <si>
    <t xml:space="preserve">hoteljuanito@hoteljuanito.com</t>
  </si>
  <si>
    <t xml:space="preserve">hoteljuanito.com</t>
  </si>
  <si>
    <t xml:space="preserve">HOTEL SPA GALATEA</t>
  </si>
  <si>
    <t xml:space="preserve">C/ ESCUDERO GUADIANA, 2 8 10 BAJO IZQUIERDA</t>
  </si>
  <si>
    <t xml:space="preserve">967990000</t>
  </si>
  <si>
    <t xml:space="preserve">info@guadianaecologico.com</t>
  </si>
  <si>
    <t xml:space="preserve">hotelgalatea.net</t>
  </si>
  <si>
    <t xml:space="preserve">PLAYASOL</t>
  </si>
  <si>
    <t xml:space="preserve">VELERO (PLAYASOL), s/n BAJO</t>
  </si>
  <si>
    <t xml:space="preserve">968156503</t>
  </si>
  <si>
    <t xml:space="preserve">info@hotelplayasol.es</t>
  </si>
  <si>
    <t xml:space="preserve">hotelplayasol.es</t>
  </si>
  <si>
    <t xml:space="preserve">HOTEL NEPTUNO</t>
  </si>
  <si>
    <t xml:space="preserve">AVENIDA AVENIDA ROMERÍA DE LA VIRGEN DEL CARMEN, 6 BAJO</t>
  </si>
  <si>
    <t xml:space="preserve">968181900</t>
  </si>
  <si>
    <t xml:space="preserve">info@hotelneptuno.net</t>
  </si>
  <si>
    <t xml:space="preserve">hotelneptuno.net</t>
  </si>
  <si>
    <t xml:space="preserve">ZENIT MURCIA</t>
  </si>
  <si>
    <t xml:space="preserve">PLAZA SAN PEDRO, 5-6 BAJO</t>
  </si>
  <si>
    <t xml:space="preserve">968214742</t>
  </si>
  <si>
    <t xml:space="preserve">restmurcia@zenithoteles.com</t>
  </si>
  <si>
    <t xml:space="preserve">AMALTEA HOTEL</t>
  </si>
  <si>
    <t xml:space="preserve">CARRETERA GRANADA, 147 BAJO</t>
  </si>
  <si>
    <t xml:space="preserve">968406443</t>
  </si>
  <si>
    <t xml:space="preserve">reservas@hoteljardinesdeamaltea.com</t>
  </si>
  <si>
    <t xml:space="preserve">amalteahotel.com</t>
  </si>
  <si>
    <t xml:space="preserve">MAYARI</t>
  </si>
  <si>
    <t xml:space="preserve">C/ RÍO DE JANEIRO, 14 BAJO</t>
  </si>
  <si>
    <t xml:space="preserve">968419748</t>
  </si>
  <si>
    <t xml:space="preserve">info@hotel-mayari.com</t>
  </si>
  <si>
    <t xml:space="preserve">hotel-mayari.com</t>
  </si>
  <si>
    <t xml:space="preserve">CAVANNA</t>
  </si>
  <si>
    <t xml:space="preserve">PLAZA CAVANNA, s/n BAJO(HOTEL CAVANNA)</t>
  </si>
  <si>
    <t xml:space="preserve">968563600</t>
  </si>
  <si>
    <t xml:space="preserve">consultas@izanhoteles.es</t>
  </si>
  <si>
    <t xml:space="preserve">hotelcavanna.com</t>
  </si>
  <si>
    <t xml:space="preserve">407</t>
  </si>
  <si>
    <t xml:space="preserve">COSTA NAREJOS</t>
  </si>
  <si>
    <t xml:space="preserve">C/ RÍO DOBRA, 2 BAJO (HOTEL)</t>
  </si>
  <si>
    <t xml:space="preserve">968583980</t>
  </si>
  <si>
    <t xml:space="preserve">reservas@hotelcostanarejos.com</t>
  </si>
  <si>
    <t xml:space="preserve">costanarejos.com</t>
  </si>
  <si>
    <t xml:space="preserve">HOTEL EL LLANO</t>
  </si>
  <si>
    <t xml:space="preserve">C/ DOLORES LÓPEZ MARTÍNEZ (EL LLANO), 3040</t>
  </si>
  <si>
    <t xml:space="preserve">30410</t>
  </si>
  <si>
    <t xml:space="preserve">968735853</t>
  </si>
  <si>
    <t xml:space="preserve">info@hotelelllano.com</t>
  </si>
  <si>
    <t xml:space="preserve">HOTEL MONREAL</t>
  </si>
  <si>
    <t xml:space="preserve">C/ DOCTOR FLEMING, 6</t>
  </si>
  <si>
    <t xml:space="preserve">30520</t>
  </si>
  <si>
    <t xml:space="preserve">JUMILLA</t>
  </si>
  <si>
    <t xml:space="preserve">968781816</t>
  </si>
  <si>
    <t xml:space="preserve">hotel@hotelmonreal.net</t>
  </si>
  <si>
    <t xml:space="preserve">hotelmonreal.net</t>
  </si>
  <si>
    <t xml:space="preserve">HOTEL RESTAURANTE SANTOS</t>
  </si>
  <si>
    <t xml:space="preserve">C/ ALMAZARA, 11</t>
  </si>
  <si>
    <t xml:space="preserve">30140</t>
  </si>
  <si>
    <t xml:space="preserve">SANTOMERA</t>
  </si>
  <si>
    <t xml:space="preserve">968865211</t>
  </si>
  <si>
    <t xml:space="preserve">hotelsantos@hotel-santos.com</t>
  </si>
  <si>
    <t xml:space="preserve">hotel-santos.com</t>
  </si>
  <si>
    <t xml:space="preserve">OYO HOTEL EL PRADO</t>
  </si>
  <si>
    <t xml:space="preserve">AVENIDA JOSÉ ANTONIO, KILOMETRO 125 CARRETERA TOLEDO - CUENCA</t>
  </si>
  <si>
    <t xml:space="preserve">16555</t>
  </si>
  <si>
    <t xml:space="preserve">CAMPOS DEL PARAÍSO</t>
  </si>
  <si>
    <t xml:space="preserve">969124132</t>
  </si>
  <si>
    <t xml:space="preserve">elpradohotelrt@gmail.com</t>
  </si>
  <si>
    <t xml:space="preserve">elpradohotel.com</t>
  </si>
  <si>
    <t xml:space="preserve">HOTEL AREVALO</t>
  </si>
  <si>
    <t xml:space="preserve">RAMÓN Y CAJAL, 23 BAJO</t>
  </si>
  <si>
    <t xml:space="preserve">969223812</t>
  </si>
  <si>
    <t xml:space="preserve">info@hotelarevalo.com</t>
  </si>
  <si>
    <t xml:space="preserve">hotelarevalo.com</t>
  </si>
  <si>
    <t xml:space="preserve">TORRE MAESTRE</t>
  </si>
  <si>
    <t xml:space="preserve">REAL, 51</t>
  </si>
  <si>
    <t xml:space="preserve">16542</t>
  </si>
  <si>
    <t xml:space="preserve">VILLAR Y VELASCO</t>
  </si>
  <si>
    <t xml:space="preserve">969272850</t>
  </si>
  <si>
    <t xml:space="preserve">info@torremaestre.com</t>
  </si>
  <si>
    <t xml:space="preserve">torremaestre.com</t>
  </si>
  <si>
    <t xml:space="preserve">EL TABLAZO</t>
  </si>
  <si>
    <t xml:space="preserve">CAMINO NORIA, s/n BAJO</t>
  </si>
  <si>
    <t xml:space="preserve">16140</t>
  </si>
  <si>
    <t xml:space="preserve">VILLALBA DE LA SIERRA</t>
  </si>
  <si>
    <t xml:space="preserve">969281488</t>
  </si>
  <si>
    <t xml:space="preserve">eltablazo@hoteltablazo.com</t>
  </si>
  <si>
    <t xml:space="preserve">hoteltablazo.com</t>
  </si>
  <si>
    <t xml:space="preserve">CAMP EL PLANET</t>
  </si>
  <si>
    <t xml:space="preserve">CAMI VOLADOR DELS CORBS, 38</t>
  </si>
  <si>
    <t xml:space="preserve">97 15 20 71</t>
  </si>
  <si>
    <t xml:space="preserve">elin.svennevik@gmail.com</t>
  </si>
  <si>
    <t xml:space="preserve">campelplanet.com</t>
  </si>
  <si>
    <t xml:space="preserve">DELFÍN CASA VIDA</t>
  </si>
  <si>
    <t xml:space="preserve">GRAN VIA REI SANXO, 10</t>
  </si>
  <si>
    <t xml:space="preserve">971031031</t>
  </si>
  <si>
    <t xml:space="preserve">reservas@delfinhotels.com</t>
  </si>
  <si>
    <t xml:space="preserve">delfinhotels.com</t>
  </si>
  <si>
    <t xml:space="preserve">DELFÍN MAR</t>
  </si>
  <si>
    <t xml:space="preserve">GRAN VIA REI SANXO, 11 BAJO; HOTEL OFELIA</t>
  </si>
  <si>
    <t xml:space="preserve">DELFÍN SIESTA MAR</t>
  </si>
  <si>
    <t xml:space="preserve">LISBOA, 4</t>
  </si>
  <si>
    <t xml:space="preserve">MALLORCA SENSES HOTELS</t>
  </si>
  <si>
    <t xml:space="preserve">LISBOA, 4 BAJO</t>
  </si>
  <si>
    <t xml:space="preserve">971031032</t>
  </si>
  <si>
    <t xml:space="preserve">comercial@senseshotels.com</t>
  </si>
  <si>
    <t xml:space="preserve">senseshotels.com</t>
  </si>
  <si>
    <t xml:space="preserve">HOTEL RURAL BINIGAUS VELL</t>
  </si>
  <si>
    <t xml:space="preserve">CAMI MALAGARBA, KILOMETRO 0.9</t>
  </si>
  <si>
    <t xml:space="preserve">971054050</t>
  </si>
  <si>
    <t xml:space="preserve">reservas@binigausvell.com</t>
  </si>
  <si>
    <t xml:space="preserve">binigausvell.com</t>
  </si>
  <si>
    <t xml:space="preserve">CALA MILLOR GARDEN</t>
  </si>
  <si>
    <t xml:space="preserve">AVINGUDA CRISTÒFOL COLOM, 71 BAJO; EDIFICIO CALA MILLOR GARED</t>
  </si>
  <si>
    <t xml:space="preserve">971064300</t>
  </si>
  <si>
    <t xml:space="preserve">calamillor@gardenhotels.com</t>
  </si>
  <si>
    <t xml:space="preserve">APARTHOTEL FERRER SOFIA</t>
  </si>
  <si>
    <t xml:space="preserve">CARRER MINERVA, 19</t>
  </si>
  <si>
    <t xml:space="preserve">971100582</t>
  </si>
  <si>
    <t xml:space="preserve">info@ferrerhotels.com</t>
  </si>
  <si>
    <t xml:space="preserve">ferrerhotels.com</t>
  </si>
  <si>
    <t xml:space="preserve">SA BASSA PLANA</t>
  </si>
  <si>
    <t xml:space="preserve">CARRETERA MA-6014, KILOMETRO 25 4</t>
  </si>
  <si>
    <t xml:space="preserve">971123003</t>
  </si>
  <si>
    <t xml:space="preserve">sabassaplana@sabassaplana.com</t>
  </si>
  <si>
    <t xml:space="preserve">sabassaplana.com</t>
  </si>
  <si>
    <t xml:space="preserve">HM MARTINIQUE</t>
  </si>
  <si>
    <t xml:space="preserve">TIRSO DE MOLINA, 1</t>
  </si>
  <si>
    <t xml:space="preserve">971130994</t>
  </si>
  <si>
    <t xml:space="preserve">recmartinique@hmhotels.net</t>
  </si>
  <si>
    <t xml:space="preserve">hmmartinique.com</t>
  </si>
  <si>
    <t xml:space="preserve">MARTINIQUE</t>
  </si>
  <si>
    <t xml:space="preserve">TIRSO DE MOLINA, 1 BAJO</t>
  </si>
  <si>
    <t xml:space="preserve">971131107</t>
  </si>
  <si>
    <t xml:space="preserve">HOTEL RURAL ALCAUFARVELL</t>
  </si>
  <si>
    <t xml:space="preserve">CARRETERA CALA ALCAUFAR, 8 KILOMETRO 8</t>
  </si>
  <si>
    <t xml:space="preserve">971151874</t>
  </si>
  <si>
    <t xml:space="preserve">hotel@alcaufarvell.com</t>
  </si>
  <si>
    <t xml:space="preserve">MAR DE MENORCA</t>
  </si>
  <si>
    <t xml:space="preserve">URBANIZACIÓN CANUTELLS, s/n -B; BAJO(MAR MENORCA)</t>
  </si>
  <si>
    <t xml:space="preserve">971153221</t>
  </si>
  <si>
    <t xml:space="preserve">marmenorca@grupotel.com</t>
  </si>
  <si>
    <t xml:space="preserve">mardemenorca.com</t>
  </si>
  <si>
    <t xml:space="preserve">SOL GAVILANES</t>
  </si>
  <si>
    <t xml:space="preserve">URBANITZACIO CALA GALDANA, s/n BAJO; HOTEL LOS GAVILANES</t>
  </si>
  <si>
    <t xml:space="preserve">971154546</t>
  </si>
  <si>
    <t xml:space="preserve">info@solgavilanes.com</t>
  </si>
  <si>
    <t xml:space="preserve">SA BASSA ROTJA</t>
  </si>
  <si>
    <t xml:space="preserve">CAMI SA PEDRERA, s/n</t>
  </si>
  <si>
    <t xml:space="preserve">971168225</t>
  </si>
  <si>
    <t xml:space="preserve">info@sabassarotja.com</t>
  </si>
  <si>
    <t xml:space="preserve">sabassarotja.com</t>
  </si>
  <si>
    <t xml:space="preserve">CAN PERE</t>
  </si>
  <si>
    <t xml:space="preserve">CARRETERA JESÚS-CALA LLONGA, KILOMETRO 7.5</t>
  </si>
  <si>
    <t xml:space="preserve">971196600</t>
  </si>
  <si>
    <t xml:space="preserve">info@canpereibiza.com</t>
  </si>
  <si>
    <t xml:space="preserve">canpereibiza.com</t>
  </si>
  <si>
    <t xml:space="preserve">HOTEL MON PORT</t>
  </si>
  <si>
    <t xml:space="preserve">CARRER CALA D'EGOS, s/n (FINCA LA NORIA)</t>
  </si>
  <si>
    <t xml:space="preserve">971238623</t>
  </si>
  <si>
    <t xml:space="preserve">info@hotelmonport.com</t>
  </si>
  <si>
    <t xml:space="preserve">hotelmonport.com</t>
  </si>
  <si>
    <t xml:space="preserve">MONT PORT</t>
  </si>
  <si>
    <t xml:space="preserve">CARRER CALA D'EGOS, s/n FINCA LA NORIA</t>
  </si>
  <si>
    <t xml:space="preserve">HOTEL NIÁGARA</t>
  </si>
  <si>
    <t xml:space="preserve">AVENIDA PARE BARTOLOMEU SALVÁ, 5 BAJO</t>
  </si>
  <si>
    <t xml:space="preserve">971260900</t>
  </si>
  <si>
    <t xml:space="preserve">information@hotelniagara.org</t>
  </si>
  <si>
    <t xml:space="preserve">hotelniagara.org</t>
  </si>
  <si>
    <t xml:space="preserve">RIUTORT</t>
  </si>
  <si>
    <t xml:space="preserve">BARTOMEU CALAFELL, 13</t>
  </si>
  <si>
    <t xml:space="preserve">971261304</t>
  </si>
  <si>
    <t xml:space="preserve">reservas@hotelriutort.com</t>
  </si>
  <si>
    <t xml:space="preserve">hotelriutort.com</t>
  </si>
  <si>
    <t xml:space="preserve">PALMA BAY</t>
  </si>
  <si>
    <t xml:space="preserve">BARTOMEU CALAFELL, 23 BAJO</t>
  </si>
  <si>
    <t xml:space="preserve">971261634</t>
  </si>
  <si>
    <t xml:space="preserve">lvila@mllhotels.com</t>
  </si>
  <si>
    <t xml:space="preserve">mllbayhotels.com</t>
  </si>
  <si>
    <t xml:space="preserve">503</t>
  </si>
  <si>
    <t xml:space="preserve">PIL·LARÍ PLAYA</t>
  </si>
  <si>
    <t xml:space="preserve">MARBELLA, 24-30 BAJO</t>
  </si>
  <si>
    <t xml:space="preserve">971265200</t>
  </si>
  <si>
    <t xml:space="preserve">pillari@allsunhoteles.com</t>
  </si>
  <si>
    <t xml:space="preserve">CENTRAL PLAYA</t>
  </si>
  <si>
    <t xml:space="preserve">CARRER GALÍCIA, 12 BAJO; HOTEL CENTRAL PLAYA</t>
  </si>
  <si>
    <t xml:space="preserve">971302350</t>
  </si>
  <si>
    <t xml:space="preserve">info@centralplaya.com</t>
  </si>
  <si>
    <t xml:space="preserve">EL HOTEL PACHA</t>
  </si>
  <si>
    <t xml:space="preserve">C/ HISTORIADOR JOAN MARI CARDONA, 3 BAJO; URBANIZACIÓN PUNTA MARTINET</t>
  </si>
  <si>
    <t xml:space="preserve">971312319</t>
  </si>
  <si>
    <t xml:space="preserve">elhotel@pacha.com</t>
  </si>
  <si>
    <t xml:space="preserve">elhotelpacha.com</t>
  </si>
  <si>
    <t xml:space="preserve">DESTINO PACHA IBIZA RESORT</t>
  </si>
  <si>
    <t xml:space="preserve">CARRER CAPITAN MARTINET, s/n</t>
  </si>
  <si>
    <t xml:space="preserve">971317411</t>
  </si>
  <si>
    <t xml:space="preserve">info@destinoibiza.com</t>
  </si>
  <si>
    <t xml:space="preserve">destinoibiza.com</t>
  </si>
  <si>
    <t xml:space="preserve">DUQUESA PLAYA</t>
  </si>
  <si>
    <t xml:space="preserve">CARRER SANT LLORENÇ, 18 BAJO; HOTEL DUQUESA PLAYA</t>
  </si>
  <si>
    <t xml:space="preserve">971319338</t>
  </si>
  <si>
    <t xml:space="preserve">duquesaplaya@telefonica.net</t>
  </si>
  <si>
    <t xml:space="preserve">duquesaplaya.com</t>
  </si>
  <si>
    <t xml:space="preserve">AGUAS DE IBIZA</t>
  </si>
  <si>
    <t xml:space="preserve">CARRER SALVADOR CAMACHO, 9 BAJO</t>
  </si>
  <si>
    <t xml:space="preserve">info@aguasdeibiza.com</t>
  </si>
  <si>
    <t xml:space="preserve">aguasdeibiza.com</t>
  </si>
  <si>
    <t xml:space="preserve">CALA PORTINATX, 23 BAJO</t>
  </si>
  <si>
    <t xml:space="preserve">971320576</t>
  </si>
  <si>
    <t xml:space="preserve">hotelpresidente@ecohoteles.com</t>
  </si>
  <si>
    <t xml:space="preserve">presidentesl.com</t>
  </si>
  <si>
    <t xml:space="preserve">ES MARES</t>
  </si>
  <si>
    <t xml:space="preserve">CARRER SANTA MARIA, 15 BAJO</t>
  </si>
  <si>
    <t xml:space="preserve">971323216</t>
  </si>
  <si>
    <t xml:space="preserve">HOTEL ROCA BELLA</t>
  </si>
  <si>
    <t xml:space="preserve">AFORES, s/n BAJO; ES PUJOLS</t>
  </si>
  <si>
    <t xml:space="preserve">971328019</t>
  </si>
  <si>
    <t xml:space="preserve">reservas@roca-bella.com</t>
  </si>
  <si>
    <t xml:space="preserve">zulmarhotels.com</t>
  </si>
  <si>
    <t xml:space="preserve">ROCA BELLA</t>
  </si>
  <si>
    <t xml:space="preserve">971328130</t>
  </si>
  <si>
    <t xml:space="preserve">info@zulmarhotels.com</t>
  </si>
  <si>
    <t xml:space="preserve">LAGO PLAYA I</t>
  </si>
  <si>
    <t xml:space="preserve">LUGAR VÉNDA DE SES SALINES, s/n BAJO</t>
  </si>
  <si>
    <t xml:space="preserve">971328551</t>
  </si>
  <si>
    <t xml:space="preserve">MARINA PANORAMA I</t>
  </si>
  <si>
    <t xml:space="preserve">AVINGUDA CANAR, s/n</t>
  </si>
  <si>
    <t xml:space="preserve">971331712</t>
  </si>
  <si>
    <t xml:space="preserve">informazioni@marina-hotel.com</t>
  </si>
  <si>
    <t xml:space="preserve">marina-hotel.com</t>
  </si>
  <si>
    <t xml:space="preserve">CA N´ESCANDELL</t>
  </si>
  <si>
    <t xml:space="preserve">CARRETERA SANT JOAN-SANT MIQUEL, KM1.3 BAJO</t>
  </si>
  <si>
    <t xml:space="preserve">971333540</t>
  </si>
  <si>
    <t xml:space="preserve">eivissa@canescandell.com</t>
  </si>
  <si>
    <t xml:space="preserve">canescandell.com</t>
  </si>
  <si>
    <t xml:space="preserve">PORTAL DE SANT MIQUEL, s/n</t>
  </si>
  <si>
    <t xml:space="preserve">971334530</t>
  </si>
  <si>
    <t xml:space="preserve">info@hotelnmiguel.com</t>
  </si>
  <si>
    <t xml:space="preserve">CA S PLA</t>
  </si>
  <si>
    <t xml:space="preserve">VÉNDA DE RUBIÓ, 59 BAJO(CAS PLA)</t>
  </si>
  <si>
    <t xml:space="preserve">971334619</t>
  </si>
  <si>
    <t xml:space="preserve">hotel@caspla-ibiza.com</t>
  </si>
  <si>
    <t xml:space="preserve">caspla-ibiza.com</t>
  </si>
  <si>
    <t xml:space="preserve">HOTEL SANFORA FLEMING</t>
  </si>
  <si>
    <t xml:space="preserve">AVINGUDA DOCTOR FLEMING, 55 BAJO; H. S´ANFORA</t>
  </si>
  <si>
    <t xml:space="preserve">971340700</t>
  </si>
  <si>
    <t xml:space="preserve">info@hotelnforafleming.com</t>
  </si>
  <si>
    <t xml:space="preserve">hotelsanfora.com</t>
  </si>
  <si>
    <t xml:space="preserve">C/ SOLEDAT, 49 BAJO; BAR BRUSILAS</t>
  </si>
  <si>
    <t xml:space="preserve">971341108</t>
  </si>
  <si>
    <t xml:space="preserve">ibiza@hotelgransol.net</t>
  </si>
  <si>
    <t xml:space="preserve">hotelgransol.net</t>
  </si>
  <si>
    <t xml:space="preserve">THE RED</t>
  </si>
  <si>
    <t xml:space="preserve">C/ RAMÓN Y CAJAL, 2 BAJO; HOTEL FLORIDA</t>
  </si>
  <si>
    <t xml:space="preserve">971343614</t>
  </si>
  <si>
    <t xml:space="preserve">ibizafeeling.com</t>
  </si>
  <si>
    <t xml:space="preserve">MARVELL COMPLEX</t>
  </si>
  <si>
    <t xml:space="preserve">CARRER ES CALÓ, s/n BAJO(EDIF CALO DE SOLI)</t>
  </si>
  <si>
    <t xml:space="preserve">971343906</t>
  </si>
  <si>
    <t xml:space="preserve">marvell@emsahotels.com</t>
  </si>
  <si>
    <t xml:space="preserve">marvellclub.com/</t>
  </si>
  <si>
    <t xml:space="preserve">MARINA PALACE</t>
  </si>
  <si>
    <t xml:space="preserve">CARRER ES CALÓ, 104 OFICINA SES; FONTANELLAS</t>
  </si>
  <si>
    <t xml:space="preserve">971344390</t>
  </si>
  <si>
    <t xml:space="preserve">SES BLEDAS</t>
  </si>
  <si>
    <t xml:space="preserve">CARRER ES CALÓ, 104</t>
  </si>
  <si>
    <t xml:space="preserve">971345751</t>
  </si>
  <si>
    <t xml:space="preserve">FONTANELLAS PLAZA</t>
  </si>
  <si>
    <t xml:space="preserve">CARRER ES CALOS, 104</t>
  </si>
  <si>
    <t xml:space="preserve">971345757</t>
  </si>
  <si>
    <t xml:space="preserve">reservation@intercorpgrp.com</t>
  </si>
  <si>
    <t xml:space="preserve">SUNDOWN IBIZA SUITES &amp; SPA</t>
  </si>
  <si>
    <t xml:space="preserve">CARRETERA PORTAL D'ES TORRENT, 46</t>
  </si>
  <si>
    <t xml:space="preserve">971348735</t>
  </si>
  <si>
    <t xml:space="preserve">info@ibizacorso.com</t>
  </si>
  <si>
    <t xml:space="preserve">sundownibiza.com</t>
  </si>
  <si>
    <t xml:space="preserve">ARTIEM CAPRI</t>
  </si>
  <si>
    <t xml:space="preserve">CARRER SANT ESTEVE, 8 BAJO; HOTEL CAPRI</t>
  </si>
  <si>
    <t xml:space="preserve">971361400</t>
  </si>
  <si>
    <t xml:space="preserve">asturias.recepcion@artiemhotels.com</t>
  </si>
  <si>
    <t xml:space="preserve">ARTIEM CARLOS III</t>
  </si>
  <si>
    <t xml:space="preserve">CARLES III, 2-4 BAJO; HOTEL CARLOS III</t>
  </si>
  <si>
    <t xml:space="preserve">971363100</t>
  </si>
  <si>
    <t xml:space="preserve">artiem@artiemhotels.com</t>
  </si>
  <si>
    <t xml:space="preserve">SANTA MARIANA</t>
  </si>
  <si>
    <t xml:space="preserve">CAMI LORETO, s/n</t>
  </si>
  <si>
    <t xml:space="preserve">971378079</t>
  </si>
  <si>
    <t xml:space="preserve">agroturismosantamarianna@gmail.com</t>
  </si>
  <si>
    <t xml:space="preserve">santamariana.com</t>
  </si>
  <si>
    <t xml:space="preserve">MENORCA PATRICIA</t>
  </si>
  <si>
    <t xml:space="preserve">PASSEIG SANT NICOLAU, 90-92</t>
  </si>
  <si>
    <t xml:space="preserve">971385511</t>
  </si>
  <si>
    <t xml:space="preserve">reservas@hotelpatricia.es</t>
  </si>
  <si>
    <t xml:space="preserve">hotelpatricia.es</t>
  </si>
  <si>
    <t xml:space="preserve">HOTEL BE LIVE ADULTS ONLY COSTA PALMA</t>
  </si>
  <si>
    <t xml:space="preserve">CARRER GUILLEM DÍAZ-PLAJA, 2</t>
  </si>
  <si>
    <t xml:space="preserve">971400067</t>
  </si>
  <si>
    <t xml:space="preserve">info.costapalma@belivehotels.com</t>
  </si>
  <si>
    <t xml:space="preserve">BE LIVE MARIVENT</t>
  </si>
  <si>
    <t xml:space="preserve">CARRER GAVINA, 9 BAJO; HOTEL SANTANA</t>
  </si>
  <si>
    <t xml:space="preserve">971400089</t>
  </si>
  <si>
    <t xml:space="preserve">info.marivent@belivehotels.com</t>
  </si>
  <si>
    <t xml:space="preserve">CARAVEL.LES, 4 BAJO</t>
  </si>
  <si>
    <t xml:space="preserve">blueseahotels.es</t>
  </si>
  <si>
    <t xml:space="preserve">MARVEL BAHIA DE PALMA</t>
  </si>
  <si>
    <t xml:space="preserve">CARRER TERRAL, 23 BAJO</t>
  </si>
  <si>
    <t xml:space="preserve">971441118</t>
  </si>
  <si>
    <t xml:space="preserve">info@marvelbahiadepalma.com</t>
  </si>
  <si>
    <t xml:space="preserve">summahoteles.com</t>
  </si>
  <si>
    <t xml:space="preserve">COSTA VERDE</t>
  </si>
  <si>
    <t xml:space="preserve">AVINGUDA EUROPA, 33</t>
  </si>
  <si>
    <t xml:space="preserve">971441353</t>
  </si>
  <si>
    <t xml:space="preserve">legal@grupogarden.com</t>
  </si>
  <si>
    <t xml:space="preserve">HOTEL MEDITERRANEO BAY</t>
  </si>
  <si>
    <t xml:space="preserve">CARRER SANT BARTOMEU, 18</t>
  </si>
  <si>
    <t xml:space="preserve">971441616</t>
  </si>
  <si>
    <t xml:space="preserve">reservas@mllbayhotels.com</t>
  </si>
  <si>
    <t xml:space="preserve">CARIBBEAN BAY</t>
  </si>
  <si>
    <t xml:space="preserve">CARRER TRENCADORS, 48 BAJO</t>
  </si>
  <si>
    <t xml:space="preserve">971441812</t>
  </si>
  <si>
    <t xml:space="preserve">HOTEL BAHAMAS</t>
  </si>
  <si>
    <t xml:space="preserve">AVINGUDA EUROPA, s/n BAJO</t>
  </si>
  <si>
    <t xml:space="preserve">971443250</t>
  </si>
  <si>
    <t xml:space="preserve">hotelbahamas.com</t>
  </si>
  <si>
    <t xml:space="preserve">239</t>
  </si>
  <si>
    <t xml:space="preserve">FERRER SKYLINE MENORCA</t>
  </si>
  <si>
    <t xml:space="preserve">PASSEIG SANT NICOLAU, 171</t>
  </si>
  <si>
    <t xml:space="preserve">971483563</t>
  </si>
  <si>
    <t xml:space="preserve">PIÑERO BAHIA PARK</t>
  </si>
  <si>
    <t xml:space="preserve">PARE RAFAEL SERRA, 2 BAJO(HOTEL BAHIA PARK)</t>
  </si>
  <si>
    <t xml:space="preserve">971490146</t>
  </si>
  <si>
    <t xml:space="preserve">reservas@mllhotels.com</t>
  </si>
  <si>
    <t xml:space="preserve">MARINA LUZ</t>
  </si>
  <si>
    <t xml:space="preserve">CARRER EAKTAI AHN, s/n BAJO; HOTEL LUZ MARINA</t>
  </si>
  <si>
    <t xml:space="preserve">971492757</t>
  </si>
  <si>
    <t xml:space="preserve">MONNÀBER VELL</t>
  </si>
  <si>
    <t xml:space="preserve">FINCA MONNABER VELL, s/n BAJO; PREDIO MONNABER VELL</t>
  </si>
  <si>
    <t xml:space="preserve">07310</t>
  </si>
  <si>
    <t xml:space="preserve">CAMPANET</t>
  </si>
  <si>
    <t xml:space="preserve">971516131</t>
  </si>
  <si>
    <t xml:space="preserve">hotel@monnabervell.com</t>
  </si>
  <si>
    <t xml:space="preserve">monnabervell.com</t>
  </si>
  <si>
    <t xml:space="preserve">POLLENÇA PARK HOTEL</t>
  </si>
  <si>
    <t xml:space="preserve">CARRER BOT, 5 ENTLO-C</t>
  </si>
  <si>
    <t xml:space="preserve">971536529</t>
  </si>
  <si>
    <t xml:space="preserve">booking@cabot-hotels.com</t>
  </si>
  <si>
    <t xml:space="preserve">cabot-hotels.com</t>
  </si>
  <si>
    <t xml:space="preserve">CAN RIBERA BY ZAFIRO</t>
  </si>
  <si>
    <t xml:space="preserve">C/ COMTAT, 1</t>
  </si>
  <si>
    <t xml:space="preserve">971537110</t>
  </si>
  <si>
    <t xml:space="preserve">info@zafirohotels.com</t>
  </si>
  <si>
    <t xml:space="preserve">zafirohotels.com</t>
  </si>
  <si>
    <t xml:space="preserve">CA´N PERE</t>
  </si>
  <si>
    <t xml:space="preserve">SERRA, 12 BAJO(OFICINA 3-JARDIN H.BOCACC</t>
  </si>
  <si>
    <t xml:space="preserve">971545243</t>
  </si>
  <si>
    <t xml:space="preserve">info@hotelcanpere.com</t>
  </si>
  <si>
    <t xml:space="preserve">hotelcanpere.com</t>
  </si>
  <si>
    <t xml:space="preserve">FERRER MARISTANY</t>
  </si>
  <si>
    <t xml:space="preserve">MAREPERLA, 1 BAJO; SUPERMERCADO CASA BLAN</t>
  </si>
  <si>
    <t xml:space="preserve">971545254</t>
  </si>
  <si>
    <t xml:space="preserve">CAN VENT BOUTIQUE HOTEL</t>
  </si>
  <si>
    <t xml:space="preserve">CARRER SANT JAUME, 5</t>
  </si>
  <si>
    <t xml:space="preserve">971549260</t>
  </si>
  <si>
    <t xml:space="preserve">hotelcanvent.com</t>
  </si>
  <si>
    <t xml:space="preserve">CA N´ALEXANDRE-TURISMO DE INTERIOR</t>
  </si>
  <si>
    <t xml:space="preserve">PLAÇA PLAZA ALEXANDRE JAUME, 8A</t>
  </si>
  <si>
    <t xml:space="preserve">07002</t>
  </si>
  <si>
    <t xml:space="preserve">971549662</t>
  </si>
  <si>
    <t xml:space="preserve">canalexandre.com</t>
  </si>
  <si>
    <t xml:space="preserve">SA PLACA PETRA</t>
  </si>
  <si>
    <t xml:space="preserve">PLAZA RAMÓN LLULL, 4 BAJO</t>
  </si>
  <si>
    <t xml:space="preserve">971561646</t>
  </si>
  <si>
    <t xml:space="preserve">saplacapetra.com</t>
  </si>
  <si>
    <t xml:space="preserve">CALA GAT</t>
  </si>
  <si>
    <t xml:space="preserve">CARRETERA FAR, 5 BAJO</t>
  </si>
  <si>
    <t xml:space="preserve">971563166</t>
  </si>
  <si>
    <t xml:space="preserve">info@hotelcalagat.com</t>
  </si>
  <si>
    <t xml:space="preserve">hotelcalagat.com</t>
  </si>
  <si>
    <t xml:space="preserve">BELLA MAR</t>
  </si>
  <si>
    <t xml:space="preserve">C/ MÉNDEZ NÚÑEZ, 11 BAJO; HOTEL BELLA MAR</t>
  </si>
  <si>
    <t xml:space="preserve">971563493</t>
  </si>
  <si>
    <t xml:space="preserve">hotelbellamar@infoarta.com</t>
  </si>
  <si>
    <t xml:space="preserve">hotelbellamar.es</t>
  </si>
  <si>
    <t xml:space="preserve">ALONDRA</t>
  </si>
  <si>
    <t xml:space="preserve">CARRER FARALLÓ, 5 CALA RAJADA</t>
  </si>
  <si>
    <t xml:space="preserve">971563497</t>
  </si>
  <si>
    <t xml:space="preserve">info@hotelalondra.com</t>
  </si>
  <si>
    <t xml:space="preserve">hotelalondra.com</t>
  </si>
  <si>
    <t xml:space="preserve">GARDEN HOTELS</t>
  </si>
  <si>
    <t xml:space="preserve">CARRER CASTELLET, 59 BAJO; HOTEL GARDEN</t>
  </si>
  <si>
    <t xml:space="preserve">971564183</t>
  </si>
  <si>
    <t xml:space="preserve">central@gardenhotels.com</t>
  </si>
  <si>
    <t xml:space="preserve">ILLOT PARK</t>
  </si>
  <si>
    <t xml:space="preserve">C/ MONTURIOL, 45 BAJO; ESQUINA FLOREAL-H.L'ILLO</t>
  </si>
  <si>
    <t xml:space="preserve">971566026</t>
  </si>
  <si>
    <t xml:space="preserve">illotpark@allsunhoteles.com</t>
  </si>
  <si>
    <t xml:space="preserve">allsun-hotels.es</t>
  </si>
  <si>
    <t xml:space="preserve">VANITY HOTEL SUITE</t>
  </si>
  <si>
    <t xml:space="preserve">CARRETERA CALA MESQUIDA, s/n BAJO</t>
  </si>
  <si>
    <t xml:space="preserve">971566557</t>
  </si>
  <si>
    <t xml:space="preserve">suite@vanityhotels.com</t>
  </si>
  <si>
    <t xml:space="preserve">vanityhotels.com</t>
  </si>
  <si>
    <t xml:space="preserve">PASSEIG MARÍTIM, 4 BAJO</t>
  </si>
  <si>
    <t xml:space="preserve">971585283</t>
  </si>
  <si>
    <t xml:space="preserve">hotelgransol.com</t>
  </si>
  <si>
    <t xml:space="preserve">MARINS PLAYA CALA NAU</t>
  </si>
  <si>
    <t xml:space="preserve">CARRER ESTANYOL, 7 BAJO</t>
  </si>
  <si>
    <t xml:space="preserve">971585459</t>
  </si>
  <si>
    <t xml:space="preserve">info@marinshotels.com</t>
  </si>
  <si>
    <t xml:space="preserve">marinshotels.com</t>
  </si>
  <si>
    <t xml:space="preserve">SABINA</t>
  </si>
  <si>
    <t xml:space="preserve">PENYAL, 1</t>
  </si>
  <si>
    <t xml:space="preserve">971585611</t>
  </si>
  <si>
    <t xml:space="preserve">sabina@sabinahotels.com</t>
  </si>
  <si>
    <t xml:space="preserve">sabinahotels.com</t>
  </si>
  <si>
    <t xml:space="preserve">393</t>
  </si>
  <si>
    <t xml:space="preserve">SABINA PLAYA</t>
  </si>
  <si>
    <t xml:space="preserve">RAFAL, 4 BAJO</t>
  </si>
  <si>
    <t xml:space="preserve">971585703</t>
  </si>
  <si>
    <t xml:space="preserve">sabinaplaya@sabinahotels.com</t>
  </si>
  <si>
    <t xml:space="preserve">MILLOR GARDEN</t>
  </si>
  <si>
    <t xml:space="preserve">LLIRI, s/n BAJO</t>
  </si>
  <si>
    <t xml:space="preserve">971586405</t>
  </si>
  <si>
    <t xml:space="preserve">millorgarden.com</t>
  </si>
  <si>
    <t xml:space="preserve">AMÀRAC</t>
  </si>
  <si>
    <t xml:space="preserve">VINYA DEL MAR, 1</t>
  </si>
  <si>
    <t xml:space="preserve">971587219</t>
  </si>
  <si>
    <t xml:space="preserve">zorbasvillage@allsunhotels.com</t>
  </si>
  <si>
    <t xml:space="preserve">GARBI CALAMILLOR</t>
  </si>
  <si>
    <t xml:space="preserve">971587375</t>
  </si>
  <si>
    <t xml:space="preserve">reservas@hotelesgarbi.com</t>
  </si>
  <si>
    <t xml:space="preserve">CARRER LA MARINA, 12 0 NR 4, PUERTA 4</t>
  </si>
  <si>
    <t xml:space="preserve">971631350</t>
  </si>
  <si>
    <t xml:space="preserve">hotelmiramar.com</t>
  </si>
  <si>
    <t xml:space="preserve">CITRIC HOTELS SOLLER</t>
  </si>
  <si>
    <t xml:space="preserve">971631352</t>
  </si>
  <si>
    <t xml:space="preserve">info@citrichotels.com</t>
  </si>
  <si>
    <t xml:space="preserve">citrichotels.com</t>
  </si>
  <si>
    <t xml:space="preserve">AUDAX</t>
  </si>
  <si>
    <t xml:space="preserve">URBANITZACIO SERPENTONA, s/n BAJO; HOTEL AUDAX</t>
  </si>
  <si>
    <t xml:space="preserve">971635761</t>
  </si>
  <si>
    <t xml:space="preserve">reservasaudax@artiemhotels.com</t>
  </si>
  <si>
    <t xml:space="preserve">VISCONTI</t>
  </si>
  <si>
    <t xml:space="preserve">CARRER PUIG, 4 BAJO</t>
  </si>
  <si>
    <t xml:space="preserve">971639409</t>
  </si>
  <si>
    <t xml:space="preserve">reservas@hoteldespuig.com</t>
  </si>
  <si>
    <t xml:space="preserve">hoteldespuig.com</t>
  </si>
  <si>
    <t xml:space="preserve">TAMARIX</t>
  </si>
  <si>
    <t xml:space="preserve">AVINGUDA CALA D'OR, 2-4 BAJO</t>
  </si>
  <si>
    <t xml:space="preserve">971657851</t>
  </si>
  <si>
    <t xml:space="preserve">info@tamarix.com</t>
  </si>
  <si>
    <t xml:space="preserve">hoteltamarix.com</t>
  </si>
  <si>
    <t xml:space="preserve">FERRERA BEACH</t>
  </si>
  <si>
    <t xml:space="preserve">CARRER FORN, 76 BAJO</t>
  </si>
  <si>
    <t xml:space="preserve">info@ferrerabeach.com</t>
  </si>
  <si>
    <t xml:space="preserve">ferrerabeach.com</t>
  </si>
  <si>
    <t xml:space="preserve">BRISMAR</t>
  </si>
  <si>
    <t xml:space="preserve">AVENIDA ALMIRANTE RIERA ALEMANY, 6 BAJO</t>
  </si>
  <si>
    <t xml:space="preserve">971671600</t>
  </si>
  <si>
    <t xml:space="preserve">brismar@fehm.es</t>
  </si>
  <si>
    <t xml:space="preserve">hotelbrismar.com</t>
  </si>
  <si>
    <t xml:space="preserve">BENDINAT</t>
  </si>
  <si>
    <t xml:space="preserve">ANDRÉS FERRET SOBRAL, 1</t>
  </si>
  <si>
    <t xml:space="preserve">971676529</t>
  </si>
  <si>
    <t xml:space="preserve">info@hotelbendinat.es</t>
  </si>
  <si>
    <t xml:space="preserve">hotelbendinat.es</t>
  </si>
  <si>
    <t xml:space="preserve">costaportals.com</t>
  </si>
  <si>
    <t xml:space="preserve">DELFIN HOTELS</t>
  </si>
  <si>
    <t xml:space="preserve">CARRER GERMANS MONTCADA, 17 BAJO; HOTEL</t>
  </si>
  <si>
    <t xml:space="preserve">971680100</t>
  </si>
  <si>
    <t xml:space="preserve">juliomacia@delfinhotels.com</t>
  </si>
  <si>
    <t xml:space="preserve">MARTHA´S</t>
  </si>
  <si>
    <t xml:space="preserve">C/ JARDIEL PONCELA, 1 BAJO; HOTEL</t>
  </si>
  <si>
    <t xml:space="preserve">971680939</t>
  </si>
  <si>
    <t xml:space="preserve">info@marthassuite.com</t>
  </si>
  <si>
    <t xml:space="preserve">marthassuite.com</t>
  </si>
  <si>
    <t xml:space="preserve">ZAFIRO PALACE PALMANOVA</t>
  </si>
  <si>
    <t xml:space="preserve">AVENIDA CAN SABONETS, 24</t>
  </si>
  <si>
    <t xml:space="preserve">971681258</t>
  </si>
  <si>
    <t xml:space="preserve">palacepalmanova@zafirohotels.com</t>
  </si>
  <si>
    <t xml:space="preserve">FERGUS STYLE PALMANOVA</t>
  </si>
  <si>
    <t xml:space="preserve">PASSEIG MAR, 14</t>
  </si>
  <si>
    <t xml:space="preserve">971681688</t>
  </si>
  <si>
    <t xml:space="preserve">fergushotels.com</t>
  </si>
  <si>
    <t xml:space="preserve">SOL LUNAMAR</t>
  </si>
  <si>
    <t xml:space="preserve">AVENIDA CAN SABONETS, 8 BAJO</t>
  </si>
  <si>
    <t xml:space="preserve">971682500</t>
  </si>
  <si>
    <t xml:space="preserve">sollunamarsa.com</t>
  </si>
  <si>
    <t xml:space="preserve">PONENT MAR</t>
  </si>
  <si>
    <t xml:space="preserve">C/ MARQUÈS DE LA TORRE, 9 BAJO; H. PONENT MAR</t>
  </si>
  <si>
    <t xml:space="preserve">971683202</t>
  </si>
  <si>
    <t xml:space="preserve">info@ponentmar.com</t>
  </si>
  <si>
    <t xml:space="preserve">ponenthotels.com</t>
  </si>
  <si>
    <t xml:space="preserve">VENECIA</t>
  </si>
  <si>
    <t xml:space="preserve">C/ ROSER, s/n</t>
  </si>
  <si>
    <t xml:space="preserve">971686612</t>
  </si>
  <si>
    <t xml:space="preserve">info@veneciahotel.net</t>
  </si>
  <si>
    <t xml:space="preserve">veneciahotel.com</t>
  </si>
  <si>
    <t xml:space="preserve">PAGUERA BEACH</t>
  </si>
  <si>
    <t xml:space="preserve">EUCALIPTUS, 11</t>
  </si>
  <si>
    <t xml:space="preserve">971686812</t>
  </si>
  <si>
    <t xml:space="preserve">reservas@paguerabeach.com</t>
  </si>
  <si>
    <t xml:space="preserve">paguerabeach.com</t>
  </si>
  <si>
    <t xml:space="preserve">GALATZÓ</t>
  </si>
  <si>
    <t xml:space="preserve">CARRETERA PALMA-ANDRATX, KILOMETRO 20 BAJO</t>
  </si>
  <si>
    <t xml:space="preserve">971689600</t>
  </si>
  <si>
    <t xml:space="preserve">reservas@hotelgalatzo.com</t>
  </si>
  <si>
    <t xml:space="preserve">galatzohotel.com</t>
  </si>
  <si>
    <t xml:space="preserve">FERGUS STYLE CALA BLANCA</t>
  </si>
  <si>
    <t xml:space="preserve">C/ HUGUET D'ES FAR, 27 BAJO; APARTAMENTO JARDIN PLAYA</t>
  </si>
  <si>
    <t xml:space="preserve">971690653</t>
  </si>
  <si>
    <t xml:space="preserve">LINDNER GOLF &amp; WELLNESS RESORT</t>
  </si>
  <si>
    <t xml:space="preserve">ARQUITECTE FRANCESC CASES, 18 BAJO</t>
  </si>
  <si>
    <t xml:space="preserve">971707769</t>
  </si>
  <si>
    <t xml:space="preserve">info.portalsnous@lindnerhotels.com</t>
  </si>
  <si>
    <t xml:space="preserve">lindnerhotel.com</t>
  </si>
  <si>
    <t xml:space="preserve">BE LIVE ADULTS ONLY LA CALA BOUTIQUE</t>
  </si>
  <si>
    <t xml:space="preserve">CARRER GAVINA, 4</t>
  </si>
  <si>
    <t xml:space="preserve">971707798</t>
  </si>
  <si>
    <t xml:space="preserve">info.lacala@belivehotels.com</t>
  </si>
  <si>
    <t xml:space="preserve">6500</t>
  </si>
  <si>
    <t xml:space="preserve">PALMA SUITES PLAZA MERCADAL</t>
  </si>
  <si>
    <t xml:space="preserve">PLAÇA MERCADO ADAL, 8 BAJO</t>
  </si>
  <si>
    <t xml:space="preserve">971727900</t>
  </si>
  <si>
    <t xml:space="preserve">info@palma-suites.com</t>
  </si>
  <si>
    <t xml:space="preserve">palma-suites.com</t>
  </si>
  <si>
    <t xml:space="preserve">TRYP BOSQUE</t>
  </si>
  <si>
    <t xml:space="preserve">CARRER CAMILO JOSÉ CELA, 5 BAJO; SOL BOSQUE</t>
  </si>
  <si>
    <t xml:space="preserve">971734445</t>
  </si>
  <si>
    <t xml:space="preserve">tryp.bosque@melia.com</t>
  </si>
  <si>
    <t xml:space="preserve">trypbosquesa.com</t>
  </si>
  <si>
    <t xml:space="preserve">271</t>
  </si>
  <si>
    <t xml:space="preserve">APARTAMENTOS SON RIGO</t>
  </si>
  <si>
    <t xml:space="preserve">AVENIDA SON RIGO, 13</t>
  </si>
  <si>
    <t xml:space="preserve">971745009</t>
  </si>
  <si>
    <t xml:space="preserve">marina@fehm.es</t>
  </si>
  <si>
    <t xml:space="preserve">plazasonrigo.com</t>
  </si>
  <si>
    <t xml:space="preserve">CARRETERA PORTAL D'ES TORRENT, s/n BAJO; S/ESTANYOL</t>
  </si>
  <si>
    <t xml:space="preserve">info@clubs´estanyol.com</t>
  </si>
  <si>
    <t xml:space="preserve">grupoplayasol.es</t>
  </si>
  <si>
    <t xml:space="preserve">VILLAGE IBIZA</t>
  </si>
  <si>
    <t xml:space="preserve">CALÓ D'EN REAL, 1 BAJO</t>
  </si>
  <si>
    <t xml:space="preserve">971808001</t>
  </si>
  <si>
    <t xml:space="preserve">info@hotelvillage.net</t>
  </si>
  <si>
    <t xml:space="preserve">hotelvillage.net</t>
  </si>
  <si>
    <t xml:space="preserve">SEASUN SIURELL</t>
  </si>
  <si>
    <t xml:space="preserve">CARRER DÀLIES, s/n</t>
  </si>
  <si>
    <t xml:space="preserve">971812718</t>
  </si>
  <si>
    <t xml:space="preserve">seasunhotels.com</t>
  </si>
  <si>
    <t xml:space="preserve">GREEN GARDEN</t>
  </si>
  <si>
    <t xml:space="preserve">CARRER CASTELLET, 59 BAJO(HOTEL GREEN GARDEN)</t>
  </si>
  <si>
    <t xml:space="preserve">971819300</t>
  </si>
  <si>
    <t xml:space="preserve">CARRER CASTELLET, 7 BAJO</t>
  </si>
  <si>
    <t xml:space="preserve">971829555</t>
  </si>
  <si>
    <t xml:space="preserve">info@santsalvador.com</t>
  </si>
  <si>
    <t xml:space="preserve">santsalvador.com</t>
  </si>
  <si>
    <t xml:space="preserve">HOTEL MAYURCA</t>
  </si>
  <si>
    <t xml:space="preserve">VIA VIA FONER, 23 BAJO</t>
  </si>
  <si>
    <t xml:space="preserve">971841007</t>
  </si>
  <si>
    <t xml:space="preserve">info@hotelmayurca.com</t>
  </si>
  <si>
    <t xml:space="preserve">hotelmayurca.com</t>
  </si>
  <si>
    <t xml:space="preserve">HOTEL CANYAMEL PARK</t>
  </si>
  <si>
    <t xml:space="preserve">VIA MELESIGENI, s/n BAJO; APARTAMENTO CANYAMEL PARK</t>
  </si>
  <si>
    <t xml:space="preserve">971841011</t>
  </si>
  <si>
    <t xml:space="preserve">hotel@canyamelpark.com</t>
  </si>
  <si>
    <t xml:space="preserve">canyamelpark.com</t>
  </si>
  <si>
    <t xml:space="preserve">HOTEL CAN SULL</t>
  </si>
  <si>
    <t xml:space="preserve">CARRER MAJOR, 30</t>
  </si>
  <si>
    <t xml:space="preserve">07208</t>
  </si>
  <si>
    <t xml:space="preserve">971842404</t>
  </si>
  <si>
    <t xml:space="preserve">info@hotelcansull.com</t>
  </si>
  <si>
    <t xml:space="preserve">hotelcansull.com</t>
  </si>
  <si>
    <t xml:space="preserve">APP CONSTANTINA</t>
  </si>
  <si>
    <t xml:space="preserve">PASSEIG COLOM, s/n</t>
  </si>
  <si>
    <t xml:space="preserve">971852700</t>
  </si>
  <si>
    <t xml:space="preserve">blanca@uephotels.com</t>
  </si>
  <si>
    <t xml:space="preserve">hostalblanca.com</t>
  </si>
  <si>
    <t xml:space="preserve">BAHIA POLLENÇA</t>
  </si>
  <si>
    <t xml:space="preserve">NOGUER, s/n BAJO; PARTIDA 154</t>
  </si>
  <si>
    <t xml:space="preserve">971864800</t>
  </si>
  <si>
    <t xml:space="preserve">bahiapollena.com</t>
  </si>
  <si>
    <t xml:space="preserve">ILLA D´OR</t>
  </si>
  <si>
    <t xml:space="preserve">971865100</t>
  </si>
  <si>
    <t xml:space="preserve">info@hotelillador.com</t>
  </si>
  <si>
    <t xml:space="preserve">hotelillador.com</t>
  </si>
  <si>
    <t xml:space="preserve">PUERTO AZUL</t>
  </si>
  <si>
    <t xml:space="preserve">CARRER PERE MELIÀ, 4 BAJO</t>
  </si>
  <si>
    <t xml:space="preserve">971866188</t>
  </si>
  <si>
    <t xml:space="preserve">puertoazulsa.com</t>
  </si>
  <si>
    <t xml:space="preserve">SIS PINS</t>
  </si>
  <si>
    <t xml:space="preserve">PASSEIG PASSEIG ANGLADA CAMARASSA, 77 BAJO</t>
  </si>
  <si>
    <t xml:space="preserve">971867050</t>
  </si>
  <si>
    <t xml:space="preserve">reservations@hotelsispins.com</t>
  </si>
  <si>
    <t xml:space="preserve">hotelsispins.com</t>
  </si>
  <si>
    <t xml:space="preserve">971868075</t>
  </si>
  <si>
    <t xml:space="preserve">info@cabot-hotels.com</t>
  </si>
  <si>
    <t xml:space="preserve">pollensapark.com</t>
  </si>
  <si>
    <t xml:space="preserve">SON PENYAFLOR</t>
  </si>
  <si>
    <t xml:space="preserve">CAMI CASTELL, s/n (PARC-105 SON PENYAFL</t>
  </si>
  <si>
    <t xml:space="preserve">971879443</t>
  </si>
  <si>
    <t xml:space="preserve">agroturismo@sonpenyaflor.com</t>
  </si>
  <si>
    <t xml:space="preserve">sonpenyaflor.com</t>
  </si>
  <si>
    <t xml:space="preserve">GARDEN PLAYANATURAL HOTEL &amp; SPA</t>
  </si>
  <si>
    <t xml:space="preserve">H/HU/00640</t>
  </si>
  <si>
    <t xml:space="preserve">PARAJE SAN MIGUEL, s/n</t>
  </si>
  <si>
    <t xml:space="preserve">971888400</t>
  </si>
  <si>
    <t xml:space="preserve">HYB EUROCALAS</t>
  </si>
  <si>
    <t xml:space="preserve">971888440</t>
  </si>
  <si>
    <t xml:space="preserve">booking.eurocalas@gardenhotels.com</t>
  </si>
  <si>
    <t xml:space="preserve">396</t>
  </si>
  <si>
    <t xml:space="preserve">PLAYA GARDEN APARTHOTEL &amp; SPA</t>
  </si>
  <si>
    <t xml:space="preserve">CARRETERA ARTÀ-PORT ALCÚDIA, KILOMETRO 25, 500</t>
  </si>
  <si>
    <t xml:space="preserve">971891477</t>
  </si>
  <si>
    <t xml:space="preserve">ZAFIRO BAHÍA</t>
  </si>
  <si>
    <t xml:space="preserve">AVINGUDA AVENIDA PLATGES DE MURO, s/n</t>
  </si>
  <si>
    <t xml:space="preserve">971891625</t>
  </si>
  <si>
    <t xml:space="preserve">HOLIDAY GARDEN</t>
  </si>
  <si>
    <t xml:space="preserve">LUGAR CIRCUIT DEL LLAC, s/n</t>
  </si>
  <si>
    <t xml:space="preserve">971892392</t>
  </si>
  <si>
    <t xml:space="preserve">holiday@gardenhotels.com</t>
  </si>
  <si>
    <t xml:space="preserve">VANITY HOTEL GOLF</t>
  </si>
  <si>
    <t xml:space="preserve">CARRETERA ARTÀ, 13</t>
  </si>
  <si>
    <t xml:space="preserve">971892505</t>
  </si>
  <si>
    <t xml:space="preserve">golf@vanityhotels.com</t>
  </si>
  <si>
    <t xml:space="preserve">MARINA DELFÍN VERDE</t>
  </si>
  <si>
    <t xml:space="preserve">GAVINA, 4 BAJO</t>
  </si>
  <si>
    <t xml:space="preserve">971894165</t>
  </si>
  <si>
    <t xml:space="preserve">BE LIVE COLLECTION PALACE DE MURO</t>
  </si>
  <si>
    <t xml:space="preserve">CARRETERA ARTÀ-PORT ALCÚDIA, KILOMETRO 1</t>
  </si>
  <si>
    <t xml:space="preserve">971894224</t>
  </si>
  <si>
    <t xml:space="preserve">recepcion.palacemuro@belivehotels.com</t>
  </si>
  <si>
    <t xml:space="preserve">BE LIVE EXPERIENCE LA NIÑA</t>
  </si>
  <si>
    <t xml:space="preserve">PLAZA ESPAÑA, s/n s/n</t>
  </si>
  <si>
    <t xml:space="preserve">reservas.lanina@belivehotels.com</t>
  </si>
  <si>
    <t xml:space="preserve">ZAFIRO HOTELS</t>
  </si>
  <si>
    <t xml:space="preserve">C/ MAR I ESTANY, 35</t>
  </si>
  <si>
    <t xml:space="preserve">971897006</t>
  </si>
  <si>
    <t xml:space="preserve">ZAFIRO PALACE ALCUDIA</t>
  </si>
  <si>
    <t xml:space="preserve">CARRER CAMÍ REIAL AL MOLL, 2</t>
  </si>
  <si>
    <t xml:space="preserve">971897696</t>
  </si>
  <si>
    <t xml:space="preserve">central@zafirohotels.com</t>
  </si>
  <si>
    <t xml:space="preserve">BELLA COLINA VINTAGE HOTEL EST. 1953</t>
  </si>
  <si>
    <t xml:space="preserve">CARRER TALAIA, 04</t>
  </si>
  <si>
    <t xml:space="preserve">971940113</t>
  </si>
  <si>
    <t xml:space="preserve">hello@paguerahotel.com</t>
  </si>
  <si>
    <t xml:space="preserve">paguerahotel.com</t>
  </si>
  <si>
    <t xml:space="preserve">LETS HOLIDAYS ROOMS CADAQUÉS</t>
  </si>
  <si>
    <t xml:space="preserve">CARRER PRUNA, 10</t>
  </si>
  <si>
    <t xml:space="preserve">972 343 325</t>
  </si>
  <si>
    <t xml:space="preserve">info@letsholidays.com</t>
  </si>
  <si>
    <t xml:space="preserve">letsholidays.com</t>
  </si>
  <si>
    <t xml:space="preserve">HOTEL BLAUMAR CADAQUÉS</t>
  </si>
  <si>
    <t xml:space="preserve">HG-002179</t>
  </si>
  <si>
    <t xml:space="preserve">CARRER MASSA D'OR, 21</t>
  </si>
  <si>
    <t xml:space="preserve">972159020</t>
  </si>
  <si>
    <t xml:space="preserve">info@hotelblaumar.com</t>
  </si>
  <si>
    <t xml:space="preserve">hotelblaumar.com</t>
  </si>
  <si>
    <t xml:space="preserve">CAMIRAL</t>
  </si>
  <si>
    <t xml:space="preserve">HG-002482</t>
  </si>
  <si>
    <t xml:space="preserve">CARRETERA N-II, KILOMETRO 701 PGA CATALUNYA RESORT</t>
  </si>
  <si>
    <t xml:space="preserve">972181020</t>
  </si>
  <si>
    <t xml:space="preserve">info@hotelcamiral.com</t>
  </si>
  <si>
    <t xml:space="preserve">hotelcamiral.com</t>
  </si>
  <si>
    <t xml:space="preserve">PENINSULAR</t>
  </si>
  <si>
    <t xml:space="preserve">HG-000003</t>
  </si>
  <si>
    <t xml:space="preserve">CARRER NOU, 5 BAJO</t>
  </si>
  <si>
    <t xml:space="preserve">972203800</t>
  </si>
  <si>
    <t xml:space="preserve">info@peninsular.com</t>
  </si>
  <si>
    <t xml:space="preserve">novarahotels.com</t>
  </si>
  <si>
    <t xml:space="preserve">MESUR</t>
  </si>
  <si>
    <t xml:space="preserve">CARRER CANYELLES PETITES, s/n 0 L'ALMADRAVA I SANTA ROSA DE</t>
  </si>
  <si>
    <t xml:space="preserve">972255650</t>
  </si>
  <si>
    <t xml:space="preserve">casacaliente@casacaliente.net</t>
  </si>
  <si>
    <t xml:space="preserve">casacaliente.net</t>
  </si>
  <si>
    <t xml:space="preserve">TERRAZA</t>
  </si>
  <si>
    <t xml:space="preserve">PASSEIG MARÍTIM, 16 BAJO</t>
  </si>
  <si>
    <t xml:space="preserve">972256158</t>
  </si>
  <si>
    <t xml:space="preserve">info@hotelterraza.com</t>
  </si>
  <si>
    <t xml:space="preserve">hotelterraza.com</t>
  </si>
  <si>
    <t xml:space="preserve">GALLET</t>
  </si>
  <si>
    <t xml:space="preserve">HG-001247</t>
  </si>
  <si>
    <t xml:space="preserve">RONDA MIQUEL OLIVA PRAT, s/n BAJO</t>
  </si>
  <si>
    <t xml:space="preserve">972256191</t>
  </si>
  <si>
    <t xml:space="preserve">info@hotel-gallet.com</t>
  </si>
  <si>
    <t xml:space="preserve">hotel-gallet.com</t>
  </si>
  <si>
    <t xml:space="preserve">HOTEL RISECH</t>
  </si>
  <si>
    <t xml:space="preserve">AVINGUDA RHODE, 185 BAJO; DUPLICADO 183-185</t>
  </si>
  <si>
    <t xml:space="preserve">972256284</t>
  </si>
  <si>
    <t xml:space="preserve">risech@hotelsrisech.com</t>
  </si>
  <si>
    <t xml:space="preserve">hotelsrisech.com</t>
  </si>
  <si>
    <t xml:space="preserve">LA RESIDENCIA</t>
  </si>
  <si>
    <t xml:space="preserve">HG-002177</t>
  </si>
  <si>
    <t xml:space="preserve">AVINGUDA CARITAT SERINYANA, 1 BAJO</t>
  </si>
  <si>
    <t xml:space="preserve">972258312</t>
  </si>
  <si>
    <t xml:space="preserve">laresidencia@grn.es</t>
  </si>
  <si>
    <t xml:space="preserve">laresidencia.net</t>
  </si>
  <si>
    <t xml:space="preserve">MAS ROURE VELL</t>
  </si>
  <si>
    <t xml:space="preserve">17853</t>
  </si>
  <si>
    <t xml:space="preserve">TORTELLÀ</t>
  </si>
  <si>
    <t xml:space="preserve">972287229</t>
  </si>
  <si>
    <t xml:space="preserve">suitesmasrourevell@gmail.com</t>
  </si>
  <si>
    <t xml:space="preserve">masrourevell.com</t>
  </si>
  <si>
    <t xml:space="preserve">COLONIES R.V.</t>
  </si>
  <si>
    <t xml:space="preserve">CARRER CORAL, s/n BAJO</t>
  </si>
  <si>
    <t xml:space="preserve">972300395</t>
  </si>
  <si>
    <t xml:space="preserve">coloniesrvsa.com</t>
  </si>
  <si>
    <t xml:space="preserve">MAS SES VINYES</t>
  </si>
  <si>
    <t xml:space="preserve">HG-002396</t>
  </si>
  <si>
    <t xml:space="preserve">CARRETERA BEGUR-PALAFRUGELL, KILOMETRO 1.200 (CRTRIERA GIP-6531)</t>
  </si>
  <si>
    <t xml:space="preserve">972301570</t>
  </si>
  <si>
    <t xml:space="preserve">info@massesvinyes.com</t>
  </si>
  <si>
    <t xml:space="preserve">massesvinyes.com</t>
  </si>
  <si>
    <t xml:space="preserve">VOSTRA LLAR</t>
  </si>
  <si>
    <t xml:space="preserve">HG-000117</t>
  </si>
  <si>
    <t xml:space="preserve">AVINGUDA PRESIDENT MACIÀ, 12 BAJO</t>
  </si>
  <si>
    <t xml:space="preserve">972315400</t>
  </si>
  <si>
    <t xml:space="preserve">vostrallar@vostrallar.com</t>
  </si>
  <si>
    <t xml:space="preserve">vostrallarsl.com</t>
  </si>
  <si>
    <t xml:space="preserve">HOTEL SANT POL</t>
  </si>
  <si>
    <t xml:space="preserve">PASSEIG MAR, 36</t>
  </si>
  <si>
    <t xml:space="preserve">972321070</t>
  </si>
  <si>
    <t xml:space="preserve">info@hotelsantpol.com</t>
  </si>
  <si>
    <t xml:space="preserve">hotelsantpol.com</t>
  </si>
  <si>
    <t xml:space="preserve">HOTEL GESORIA</t>
  </si>
  <si>
    <t xml:space="preserve">HG-000335</t>
  </si>
  <si>
    <t xml:space="preserve">CARRER HOSPITAL, 1 BAJO</t>
  </si>
  <si>
    <t xml:space="preserve">972325634</t>
  </si>
  <si>
    <t xml:space="preserve">info@hotelgesoria.com</t>
  </si>
  <si>
    <t xml:space="preserve">hotelgesoria.com</t>
  </si>
  <si>
    <t xml:space="preserve">HOTEL HORITZÓ</t>
  </si>
  <si>
    <t xml:space="preserve">HG-000940</t>
  </si>
  <si>
    <t xml:space="preserve">PASSEIG SABANELL, 11 BAJO</t>
  </si>
  <si>
    <t xml:space="preserve">972330404</t>
  </si>
  <si>
    <t xml:space="preserve">hotelhoritzo@hotelhoritzo.com</t>
  </si>
  <si>
    <t xml:space="preserve">hotelhoritzo.com</t>
  </si>
  <si>
    <t xml:space="preserve">BOIX MAR</t>
  </si>
  <si>
    <t xml:space="preserve">HG-001797</t>
  </si>
  <si>
    <t xml:space="preserve">CARRER ENRIC MORERA, 5 BAJO; LOCAL 2 ELS PINS</t>
  </si>
  <si>
    <t xml:space="preserve">972330928</t>
  </si>
  <si>
    <t xml:space="preserve">info@boixmar.com</t>
  </si>
  <si>
    <t xml:space="preserve">hotelboixmar.com</t>
  </si>
  <si>
    <t xml:space="preserve">DON JUAN DE TOSSA DE MAR</t>
  </si>
  <si>
    <t xml:space="preserve">HG-002155</t>
  </si>
  <si>
    <t xml:space="preserve">CARRER BARCELONA, 22</t>
  </si>
  <si>
    <t xml:space="preserve">972340244</t>
  </si>
  <si>
    <t xml:space="preserve">recepcio@donjuantossa.com</t>
  </si>
  <si>
    <t xml:space="preserve">donjuantossa.com</t>
  </si>
  <si>
    <t xml:space="preserve">DELFÍN</t>
  </si>
  <si>
    <t xml:space="preserve">HG-000172</t>
  </si>
  <si>
    <t xml:space="preserve">AVINGUDA COSTA BRAVA, 2 BAJO(LOCAL-1)</t>
  </si>
  <si>
    <t xml:space="preserve">972340250</t>
  </si>
  <si>
    <t xml:space="preserve">info@hoteldelfintossa.com</t>
  </si>
  <si>
    <t xml:space="preserve">hotelesdante.com</t>
  </si>
  <si>
    <t xml:space="preserve">GOLDEN MAR MENUDA</t>
  </si>
  <si>
    <t xml:space="preserve">HG-001184</t>
  </si>
  <si>
    <t xml:space="preserve">AVINGUDA MAR MENUDA, 23 BAJO</t>
  </si>
  <si>
    <t xml:space="preserve">972341000</t>
  </si>
  <si>
    <t xml:space="preserve">marmenuda@goldenhotels.com</t>
  </si>
  <si>
    <t xml:space="preserve">GOLDEN BAHÍA DE TOSSA &amp; SPA SUP</t>
  </si>
  <si>
    <t xml:space="preserve">HG-002383</t>
  </si>
  <si>
    <t xml:space="preserve">AVINGUDA DE PUERTO RICO, 29</t>
  </si>
  <si>
    <t xml:space="preserve">972343130</t>
  </si>
  <si>
    <t xml:space="preserve">bahiadetossa@goldenhotels.com</t>
  </si>
  <si>
    <t xml:space="preserve">HOTEL MONTARA</t>
  </si>
  <si>
    <t xml:space="preserve">AVINGUDA PUERTO RICO, 7 BAJO</t>
  </si>
  <si>
    <t xml:space="preserve">pere@goldenhotels.com</t>
  </si>
  <si>
    <t xml:space="preserve">GRAN GARBI MAR</t>
  </si>
  <si>
    <t xml:space="preserve">CARRER JOSEP IRLA I BOSCH, s/n BAJO</t>
  </si>
  <si>
    <t xml:space="preserve">972360000</t>
  </si>
  <si>
    <t xml:space="preserve">268</t>
  </si>
  <si>
    <t xml:space="preserve">VILLA GARBI</t>
  </si>
  <si>
    <t xml:space="preserve">HG-000082</t>
  </si>
  <si>
    <t xml:space="preserve">PLA CARBONELL, 1 BAJO</t>
  </si>
  <si>
    <t xml:space="preserve">972364322</t>
  </si>
  <si>
    <t xml:space="preserve">ATHENE NEOS</t>
  </si>
  <si>
    <t xml:space="preserve">HG-002258</t>
  </si>
  <si>
    <t xml:space="preserve">AVINGUDA JOAN LLAVERIAS, 57 BAJO; DUPLICADO 57-59; HOTEL ATHENE</t>
  </si>
  <si>
    <t xml:space="preserve">972364475</t>
  </si>
  <si>
    <t xml:space="preserve">info@atheneneos.com</t>
  </si>
  <si>
    <t xml:space="preserve">athenehotels.com</t>
  </si>
  <si>
    <t xml:space="preserve">FESTA BRAVA</t>
  </si>
  <si>
    <t xml:space="preserve">HG-000942</t>
  </si>
  <si>
    <t xml:space="preserve">CARRETERA BLANES-SANT FELIU DE GUÍXOLS (GI-682), 21-23 BAJO; DUPLICADO 21-23</t>
  </si>
  <si>
    <t xml:space="preserve">972364550</t>
  </si>
  <si>
    <t xml:space="preserve">festabravasl.com</t>
  </si>
  <si>
    <t xml:space="preserve">HOTEL GARBÍ PARK</t>
  </si>
  <si>
    <t xml:space="preserve">HG-001815</t>
  </si>
  <si>
    <t xml:space="preserve">CARRER SANTA MARTA, 7 BAJO</t>
  </si>
  <si>
    <t xml:space="preserve">972364676</t>
  </si>
  <si>
    <t xml:space="preserve">HOTEL HELIOS LLORET DE MAR</t>
  </si>
  <si>
    <t xml:space="preserve">HG-001814</t>
  </si>
  <si>
    <t xml:space="preserve">AVENIDA JUST MARLÉS VILARRODONA, 29</t>
  </si>
  <si>
    <t xml:space="preserve">972365108</t>
  </si>
  <si>
    <t xml:space="preserve">reservas@helioslloret.com</t>
  </si>
  <si>
    <t xml:space="preserve">helioslloret.com</t>
  </si>
  <si>
    <t xml:space="preserve">HOTEL SURF MAR</t>
  </si>
  <si>
    <t xml:space="preserve">HG-001993</t>
  </si>
  <si>
    <t xml:space="preserve">C/ RAMÓN CASAS, 9</t>
  </si>
  <si>
    <t xml:space="preserve">972365362</t>
  </si>
  <si>
    <t xml:space="preserve">surfmar@sambahotels.com</t>
  </si>
  <si>
    <t xml:space="preserve">hotelsurfmar.com</t>
  </si>
  <si>
    <t xml:space="preserve">ROSSELL, 33</t>
  </si>
  <si>
    <t xml:space="preserve">972365820</t>
  </si>
  <si>
    <t xml:space="preserve">comercial@eveniahotels.com</t>
  </si>
  <si>
    <t xml:space="preserve">eveniahotels.com</t>
  </si>
  <si>
    <t xml:space="preserve">HOTEL CLIPPER</t>
  </si>
  <si>
    <t xml:space="preserve">HG-001078</t>
  </si>
  <si>
    <t xml:space="preserve">CARRETERA BLANES-SANT FELIU DE GUÍXOLS (GI-682), 42-46 BAJO (HOTEL CLIPPER)</t>
  </si>
  <si>
    <t xml:space="preserve">972367150</t>
  </si>
  <si>
    <t xml:space="preserve">reservas@hotelsclipperlloret.com</t>
  </si>
  <si>
    <t xml:space="preserve">hotelclipper.com</t>
  </si>
  <si>
    <t xml:space="preserve">367</t>
  </si>
  <si>
    <t xml:space="preserve">HOTEL GRAN GARBÍ</t>
  </si>
  <si>
    <t xml:space="preserve">CARRER POTOSÍ, 7 BAJO</t>
  </si>
  <si>
    <t xml:space="preserve">972367704</t>
  </si>
  <si>
    <t xml:space="preserve">APARTHOTEL COSTA ENCANTADA</t>
  </si>
  <si>
    <t xml:space="preserve">HG-002291</t>
  </si>
  <si>
    <t xml:space="preserve">CAMI DE SANTA CRISTINA A LES ALEGRIES, 0</t>
  </si>
  <si>
    <t xml:space="preserve">972368310</t>
  </si>
  <si>
    <t xml:space="preserve">costaencantada@monjora.com</t>
  </si>
  <si>
    <t xml:space="preserve">marsolhotels.com</t>
  </si>
  <si>
    <t xml:space="preserve">HOTEL MOREMAR 3 ESTRELLAS</t>
  </si>
  <si>
    <t xml:space="preserve">PASSEIG ACÀCIES, 2 BAJO</t>
  </si>
  <si>
    <t xml:space="preserve">972374500</t>
  </si>
  <si>
    <t xml:space="preserve">info@hotelmoremar.com</t>
  </si>
  <si>
    <t xml:space="preserve">hotelmoremar.com</t>
  </si>
  <si>
    <t xml:space="preserve">SALLÉS HOTEL AEROPORT GIRONA</t>
  </si>
  <si>
    <t xml:space="preserve">CARRETERA AEROPORT, KILOMETRO 0.6 CARRETERA NACIONAL 156</t>
  </si>
  <si>
    <t xml:space="preserve">17457</t>
  </si>
  <si>
    <t xml:space="preserve">RIUDELLOTS DE LA SELVA</t>
  </si>
  <si>
    <t xml:space="preserve">972477940</t>
  </si>
  <si>
    <t xml:space="preserve">hotelag@salleshotels.com</t>
  </si>
  <si>
    <t xml:space="preserve">HOTEL EMPORDÀ</t>
  </si>
  <si>
    <t xml:space="preserve">HG-000334</t>
  </si>
  <si>
    <t xml:space="preserve">AVINGUDA SALVADOR DALÍ DOMENECH, 170 BAJO</t>
  </si>
  <si>
    <t xml:space="preserve">972500562</t>
  </si>
  <si>
    <t xml:space="preserve">hotelemporda@hotelemporda.com</t>
  </si>
  <si>
    <t xml:space="preserve">hotelemporda.com</t>
  </si>
  <si>
    <t xml:space="preserve">HOTEL LOS ÁNGELES</t>
  </si>
  <si>
    <t xml:space="preserve">HG-002172</t>
  </si>
  <si>
    <t xml:space="preserve">CARRER BARCELONETA, 10 BAJO</t>
  </si>
  <si>
    <t xml:space="preserve">972505536</t>
  </si>
  <si>
    <t xml:space="preserve">info@hotelangeles.com</t>
  </si>
  <si>
    <t xml:space="preserve">hotelangeles.com</t>
  </si>
  <si>
    <t xml:space="preserve">HOTEL LA MASIA</t>
  </si>
  <si>
    <t xml:space="preserve">HG-001573</t>
  </si>
  <si>
    <t xml:space="preserve">CARRER FIGUERES, 1</t>
  </si>
  <si>
    <t xml:space="preserve">17706</t>
  </si>
  <si>
    <t xml:space="preserve">PONT DE MOLINS</t>
  </si>
  <si>
    <t xml:space="preserve">972529063</t>
  </si>
  <si>
    <t xml:space="preserve">reservas@hotellamasia.com</t>
  </si>
  <si>
    <t xml:space="preserve">hotellamasia.com</t>
  </si>
  <si>
    <t xml:space="preserve">SPA LA CENTRAL</t>
  </si>
  <si>
    <t xml:space="preserve">HG-002200</t>
  </si>
  <si>
    <t xml:space="preserve">CARRETERA DARNIUS, s/n BAJO</t>
  </si>
  <si>
    <t xml:space="preserve">17720</t>
  </si>
  <si>
    <t xml:space="preserve">MAÇANET DE CABRENYS</t>
  </si>
  <si>
    <t xml:space="preserve">972535053</t>
  </si>
  <si>
    <t xml:space="preserve">spalacentral.com</t>
  </si>
  <si>
    <t xml:space="preserve">NACIONAL</t>
  </si>
  <si>
    <t xml:space="preserve">HG-001853</t>
  </si>
  <si>
    <t xml:space="preserve">CARRETERA N-II, 36 BAJO; KILOMETRO 775 H.ESCUDERO</t>
  </si>
  <si>
    <t xml:space="preserve">972554217</t>
  </si>
  <si>
    <t xml:space="preserve">info@nacional.com</t>
  </si>
  <si>
    <t xml:space="preserve">grupescudero.com</t>
  </si>
  <si>
    <t xml:space="preserve">ALGA</t>
  </si>
  <si>
    <t xml:space="preserve">HG-000058</t>
  </si>
  <si>
    <t xml:space="preserve">AVINGUDA JOAN PERICOT, 55 BAJO</t>
  </si>
  <si>
    <t xml:space="preserve">972617080</t>
  </si>
  <si>
    <t xml:space="preserve">alga@novarahotels.com</t>
  </si>
  <si>
    <t xml:space="preserve">EL CONVENT DE BEGUR</t>
  </si>
  <si>
    <t xml:space="preserve">CARRER SANT JOSEP, 3 PRIN</t>
  </si>
  <si>
    <t xml:space="preserve">972623091</t>
  </si>
  <si>
    <t xml:space="preserve">info@conventbegur.com</t>
  </si>
  <si>
    <t xml:space="preserve">conventbegur.com</t>
  </si>
  <si>
    <t xml:space="preserve">ES CEL DE BEGUR</t>
  </si>
  <si>
    <t xml:space="preserve">HG-002457</t>
  </si>
  <si>
    <t xml:space="preserve">CARRETERA SA RIERA, 4 BAJO; 2</t>
  </si>
  <si>
    <t xml:space="preserve">972624615</t>
  </si>
  <si>
    <t xml:space="preserve">info@esceldebegur.com</t>
  </si>
  <si>
    <t xml:space="preserve">esceldebegur.com</t>
  </si>
  <si>
    <t xml:space="preserve">PAPIBOU HOTEL</t>
  </si>
  <si>
    <t xml:space="preserve">HG-002267</t>
  </si>
  <si>
    <t xml:space="preserve">CARRER MAJOR, 10 BAJO</t>
  </si>
  <si>
    <t xml:space="preserve">17113</t>
  </si>
  <si>
    <t xml:space="preserve">FORALLAC</t>
  </si>
  <si>
    <t xml:space="preserve">972635030</t>
  </si>
  <si>
    <t xml:space="preserve">papibouhotel.com</t>
  </si>
  <si>
    <t xml:space="preserve">HOTEL MAS ROIG</t>
  </si>
  <si>
    <t xml:space="preserve">CARRETERA TORROELLA DE MONGRÍ, KILOMETRO 17 BAJO</t>
  </si>
  <si>
    <t xml:space="preserve">972637363</t>
  </si>
  <si>
    <t xml:space="preserve">hotelmasroig.com</t>
  </si>
  <si>
    <t xml:space="preserve">SA PUNTA</t>
  </si>
  <si>
    <t xml:space="preserve">PLATJA PALS, s/n BAJO</t>
  </si>
  <si>
    <t xml:space="preserve">972667376</t>
  </si>
  <si>
    <t xml:space="preserve">sapunta@hotelsapunta.com</t>
  </si>
  <si>
    <t xml:space="preserve">hotelsapunta.com</t>
  </si>
  <si>
    <t xml:space="preserve">SOLANA DEL TER</t>
  </si>
  <si>
    <t xml:space="preserve">CARRETERA C-17, KILOMETRO 92, 500 BAIXOS</t>
  </si>
  <si>
    <t xml:space="preserve">972701062</t>
  </si>
  <si>
    <t xml:space="preserve">hotel@solanadelter.com</t>
  </si>
  <si>
    <t xml:space="preserve">solanadelter.com</t>
  </si>
  <si>
    <t xml:space="preserve">NEREIDA</t>
  </si>
  <si>
    <t xml:space="preserve">HG-001025</t>
  </si>
  <si>
    <t xml:space="preserve">AVINGUDA GRÈCIA, 61 BAJO; HOTEL NEREIDA</t>
  </si>
  <si>
    <t xml:space="preserve">972750775</t>
  </si>
  <si>
    <t xml:space="preserve">info@hotelnereida.com</t>
  </si>
  <si>
    <t xml:space="preserve">hotelnereida.com</t>
  </si>
  <si>
    <t xml:space="preserve">HG-001939</t>
  </si>
  <si>
    <t xml:space="preserve">CARRETERA GOLA, s/n BAIX</t>
  </si>
  <si>
    <t xml:space="preserve">972761818</t>
  </si>
  <si>
    <t xml:space="preserve">info@hotelpicasso.net</t>
  </si>
  <si>
    <t xml:space="preserve">hotelpicasso.net</t>
  </si>
  <si>
    <t xml:space="preserve">JARDI DE PEDRA</t>
  </si>
  <si>
    <t xml:space="preserve">HG-002537</t>
  </si>
  <si>
    <t xml:space="preserve">CARRER MIG, 3</t>
  </si>
  <si>
    <t xml:space="preserve">972776750</t>
  </si>
  <si>
    <t xml:space="preserve">info@jardidepedra.com</t>
  </si>
  <si>
    <t xml:space="preserve">jardidepedra.com</t>
  </si>
  <si>
    <t xml:space="preserve">S´AGOITA</t>
  </si>
  <si>
    <t xml:space="preserve">HG-000906</t>
  </si>
  <si>
    <t xml:space="preserve">CARRER ESGLÉSIA, 47</t>
  </si>
  <si>
    <t xml:space="preserve">972817154</t>
  </si>
  <si>
    <t xml:space="preserve">info@hotelsagoita.com</t>
  </si>
  <si>
    <t xml:space="preserve">hotelsagoita.com</t>
  </si>
  <si>
    <t xml:space="preserve">HOTEL ELS PINS</t>
  </si>
  <si>
    <t xml:space="preserve">C/ PINEDA DE MAR, 31 BAJO</t>
  </si>
  <si>
    <t xml:space="preserve">972817219</t>
  </si>
  <si>
    <t xml:space="preserve">info@hotelelspins.com</t>
  </si>
  <si>
    <t xml:space="preserve">hotelelspins.com</t>
  </si>
  <si>
    <t xml:space="preserve">PANAMA</t>
  </si>
  <si>
    <t xml:space="preserve">AVINGUDA S'AGARÓ, 132 BAJO</t>
  </si>
  <si>
    <t xml:space="preserve">972826308</t>
  </si>
  <si>
    <t xml:space="preserve">info@panama.com</t>
  </si>
  <si>
    <t xml:space="preserve">hotel-panama.com</t>
  </si>
  <si>
    <t xml:space="preserve">HOTEL MAS TORRELLAS</t>
  </si>
  <si>
    <t xml:space="preserve">CARRETERA PLATJA D'ARO, KILOMETRO 1, 712 BAJO</t>
  </si>
  <si>
    <t xml:space="preserve">972837526</t>
  </si>
  <si>
    <t xml:space="preserve">info@mastorrellas.com</t>
  </si>
  <si>
    <t xml:space="preserve">mastorrellas.com</t>
  </si>
  <si>
    <t xml:space="preserve">VILAR RURAL DE SANT HILARI</t>
  </si>
  <si>
    <t xml:space="preserve">HG-002314</t>
  </si>
  <si>
    <t xml:space="preserve">CAMI REIXACH, s/n BAJO</t>
  </si>
  <si>
    <t xml:space="preserve">972872820</t>
  </si>
  <si>
    <t xml:space="preserve">reserves.santhilari@vilarsrurals.com</t>
  </si>
  <si>
    <t xml:space="preserve">HOTEL JAUME</t>
  </si>
  <si>
    <t xml:space="preserve">HG-000008</t>
  </si>
  <si>
    <t xml:space="preserve">CARRER CENTRAL, 30 BAJO</t>
  </si>
  <si>
    <t xml:space="preserve">972890016</t>
  </si>
  <si>
    <t xml:space="preserve">info@hoteljaume.com</t>
  </si>
  <si>
    <t xml:space="preserve">hoteljaumesl.com</t>
  </si>
  <si>
    <t xml:space="preserve">SOLINEU SPORT</t>
  </si>
  <si>
    <t xml:space="preserve">HG-002393</t>
  </si>
  <si>
    <t xml:space="preserve">AVENIDA SUPERMOLINA, 7 BAJO; HOTEL</t>
  </si>
  <si>
    <t xml:space="preserve">972892222</t>
  </si>
  <si>
    <t xml:space="preserve">solineusport.com</t>
  </si>
  <si>
    <t xml:space="preserve">HOTEL EL JAÇ</t>
  </si>
  <si>
    <t xml:space="preserve">HG-002332</t>
  </si>
  <si>
    <t xml:space="preserve">C/ ANDREU XANDRI BAJO</t>
  </si>
  <si>
    <t xml:space="preserve">972894291</t>
  </si>
  <si>
    <t xml:space="preserve">info@grupturistic.com</t>
  </si>
  <si>
    <t xml:space="preserve">grupturistic.com</t>
  </si>
  <si>
    <t xml:space="preserve">HOTEL BEAUTY LLIVIA</t>
  </si>
  <si>
    <t xml:space="preserve">HG-002281</t>
  </si>
  <si>
    <t xml:space="preserve">CARRER ESPORT, 2</t>
  </si>
  <si>
    <t xml:space="preserve">972896513</t>
  </si>
  <si>
    <t xml:space="preserve">hello@eatatbeauty.com</t>
  </si>
  <si>
    <t xml:space="preserve">beautyllivia.com</t>
  </si>
  <si>
    <t xml:space="preserve">SUN VILLAGE</t>
  </si>
  <si>
    <t xml:space="preserve">HG-000937</t>
  </si>
  <si>
    <t xml:space="preserve">CARRER TURÓ DE L'ESTELAT, 5</t>
  </si>
  <si>
    <t xml:space="preserve">972900228</t>
  </si>
  <si>
    <t xml:space="preserve">sunvillagesl.com</t>
  </si>
  <si>
    <t xml:space="preserve">HOTEL ZENIT LLEIDA</t>
  </si>
  <si>
    <t xml:space="preserve">HL-000121</t>
  </si>
  <si>
    <t xml:space="preserve">CARRER GENERAL BRITO, 21 BAJO</t>
  </si>
  <si>
    <t xml:space="preserve">973229191</t>
  </si>
  <si>
    <t xml:space="preserve">lleida@zenithoteles.com</t>
  </si>
  <si>
    <t xml:space="preserve">NASTASI HOTEL &amp; SPA</t>
  </si>
  <si>
    <t xml:space="preserve">HL-000808</t>
  </si>
  <si>
    <t xml:space="preserve">AVINGUDA ALCALDE ROVIRA ROURE, 214</t>
  </si>
  <si>
    <t xml:space="preserve">25198</t>
  </si>
  <si>
    <t xml:space="preserve">973249222</t>
  </si>
  <si>
    <t xml:space="preserve">hotelnastasi@hotelnastasi.com</t>
  </si>
  <si>
    <t xml:space="preserve">hotelnastasi.com</t>
  </si>
  <si>
    <t xml:space="preserve">FONT DEL GENIL</t>
  </si>
  <si>
    <t xml:space="preserve">HL-000779</t>
  </si>
  <si>
    <t xml:space="preserve">DOCTOR LLANGORT, 5</t>
  </si>
  <si>
    <t xml:space="preserve">973384146</t>
  </si>
  <si>
    <t xml:space="preserve">FRANCISCO JAVIER ESTEVE PUJOL</t>
  </si>
  <si>
    <t xml:space="preserve">CARRETERA, KILOMETRO 84, 0 BAJO</t>
  </si>
  <si>
    <t xml:space="preserve">25790</t>
  </si>
  <si>
    <t xml:space="preserve">OLIANA</t>
  </si>
  <si>
    <t xml:space="preserve">973470449</t>
  </si>
  <si>
    <t xml:space="preserve">info@hotelcalpetit.es</t>
  </si>
  <si>
    <t xml:space="preserve">hotelcalpetit.es</t>
  </si>
  <si>
    <t xml:space="preserve">HCC-000037</t>
  </si>
  <si>
    <t xml:space="preserve">PLAZA SANT ROC, s/n</t>
  </si>
  <si>
    <t xml:space="preserve">973480006</t>
  </si>
  <si>
    <t xml:space="preserve">info@hotelsantroc.com</t>
  </si>
  <si>
    <t xml:space="preserve">hotelsantroc.com</t>
  </si>
  <si>
    <t xml:space="preserve">COMPLEX TURISTIC CAN PUIG</t>
  </si>
  <si>
    <t xml:space="preserve">HCC-000686</t>
  </si>
  <si>
    <t xml:space="preserve">CARRETERA MANRESA-SOLSONA, KILOMETRO 76</t>
  </si>
  <si>
    <t xml:space="preserve">CLARIANA DE CARDENER</t>
  </si>
  <si>
    <t xml:space="preserve">973482410</t>
  </si>
  <si>
    <t xml:space="preserve">info@hotelcanpuig.es</t>
  </si>
  <si>
    <t xml:space="preserve">hotelcanpuig.com</t>
  </si>
  <si>
    <t xml:space="preserve">HOTEL MIRADOR</t>
  </si>
  <si>
    <t xml:space="preserve">HL-000026</t>
  </si>
  <si>
    <t xml:space="preserve">PLAÇA DE SANT PERE, 4 BAJO</t>
  </si>
  <si>
    <t xml:space="preserve">25726</t>
  </si>
  <si>
    <t xml:space="preserve">LLES DE CERDANYA</t>
  </si>
  <si>
    <t xml:space="preserve">973515075</t>
  </si>
  <si>
    <t xml:space="preserve">mirador@lles.net</t>
  </si>
  <si>
    <t xml:space="preserve">hotelmirador.cat</t>
  </si>
  <si>
    <t xml:space="preserve">HOTEL FONDA DOMINGO</t>
  </si>
  <si>
    <t xml:space="preserve">CARRER TRAVESSERA, 10</t>
  </si>
  <si>
    <t xml:space="preserve">973515349</t>
  </si>
  <si>
    <t xml:space="preserve">lafondadomingo@gmail.com</t>
  </si>
  <si>
    <t xml:space="preserve">fondadomingo.org</t>
  </si>
  <si>
    <t xml:space="preserve">MARXANT</t>
  </si>
  <si>
    <t xml:space="preserve">HL-000217</t>
  </si>
  <si>
    <t xml:space="preserve">MAJOR, 4 BAJO</t>
  </si>
  <si>
    <t xml:space="preserve">973623151</t>
  </si>
  <si>
    <t xml:space="preserve">info@hotelmarxant.com</t>
  </si>
  <si>
    <t xml:space="preserve">hotelmarxant.com</t>
  </si>
  <si>
    <t xml:space="preserve">HOTEL ELS PUIS</t>
  </si>
  <si>
    <t xml:space="preserve">HL-000543</t>
  </si>
  <si>
    <t xml:space="preserve">AVENIDA JOAQUIM MORELLÓ, 13</t>
  </si>
  <si>
    <t xml:space="preserve">973626160</t>
  </si>
  <si>
    <t xml:space="preserve">elspuis@gmail.com</t>
  </si>
  <si>
    <t xml:space="preserve">hotelelspuis.com</t>
  </si>
  <si>
    <t xml:space="preserve">HOTEL ALBARES</t>
  </si>
  <si>
    <t xml:space="preserve">PASSEIG LIBERTAT, 11</t>
  </si>
  <si>
    <t xml:space="preserve">973640081</t>
  </si>
  <si>
    <t xml:space="preserve">reservas@hotelalbares.com</t>
  </si>
  <si>
    <t xml:space="preserve">hotelalbares.com</t>
  </si>
  <si>
    <t xml:space="preserve">HUSA RIU NERE</t>
  </si>
  <si>
    <t xml:space="preserve">HVA-000387</t>
  </si>
  <si>
    <t xml:space="preserve">973640150</t>
  </si>
  <si>
    <t xml:space="preserve">info@hotelriunere.com</t>
  </si>
  <si>
    <t xml:space="preserve">hotelriunere.com</t>
  </si>
  <si>
    <t xml:space="preserve">NOU VIELHA</t>
  </si>
  <si>
    <t xml:space="preserve">HVA-000788</t>
  </si>
  <si>
    <t xml:space="preserve">AVENIDA ALCALDE CALBETÓ BARRA, 8</t>
  </si>
  <si>
    <t xml:space="preserve">973641324</t>
  </si>
  <si>
    <t xml:space="preserve">reservas.valencia@hulothoteles.com</t>
  </si>
  <si>
    <t xml:space="preserve">hulothoteles.com</t>
  </si>
  <si>
    <t xml:space="preserve">HOTEL ANGLADA</t>
  </si>
  <si>
    <t xml:space="preserve">HVA-000638</t>
  </si>
  <si>
    <t xml:space="preserve">ANGLADA, 11 BAJO</t>
  </si>
  <si>
    <t xml:space="preserve">973642527</t>
  </si>
  <si>
    <t xml:space="preserve">hotelanglada.com</t>
  </si>
  <si>
    <t xml:space="preserve">MELIA ROYAL TANAU</t>
  </si>
  <si>
    <t xml:space="preserve">HVA-000691</t>
  </si>
  <si>
    <t xml:space="preserve">BAQUEIRA BERET, s/n BAJO; NAUT ARAN</t>
  </si>
  <si>
    <t xml:space="preserve">973644446</t>
  </si>
  <si>
    <t xml:space="preserve">montarto@baqueira.es</t>
  </si>
  <si>
    <t xml:space="preserve">hotelmontarto.es</t>
  </si>
  <si>
    <t xml:space="preserve">COLOMERS</t>
  </si>
  <si>
    <t xml:space="preserve">HVA-000798</t>
  </si>
  <si>
    <t xml:space="preserve">MOLA (DERA), 8 BAJO</t>
  </si>
  <si>
    <t xml:space="preserve">973644556</t>
  </si>
  <si>
    <t xml:space="preserve">reservas@hotelcolomers.com</t>
  </si>
  <si>
    <t xml:space="preserve">hotelcolomers.es</t>
  </si>
  <si>
    <t xml:space="preserve">EIRA SKI LODGE</t>
  </si>
  <si>
    <t xml:space="preserve">CARRETERA PLA DE BERET, s/n 1700M</t>
  </si>
  <si>
    <t xml:space="preserve">973645112</t>
  </si>
  <si>
    <t xml:space="preserve">info@eiraskilodge.com</t>
  </si>
  <si>
    <t xml:space="preserve">eiraskilodge.com</t>
  </si>
  <si>
    <t xml:space="preserve">EIRA STYLE</t>
  </si>
  <si>
    <t xml:space="preserve">HVA-000804</t>
  </si>
  <si>
    <t xml:space="preserve">CARRETERA PLA DE BERET, s/n URBANIZACION TANAU</t>
  </si>
  <si>
    <t xml:space="preserve">HOTEL CANEJAN</t>
  </si>
  <si>
    <t xml:space="preserve">BARRIADA SANT JAUME, 27 BAJO</t>
  </si>
  <si>
    <t xml:space="preserve">973648031</t>
  </si>
  <si>
    <t xml:space="preserve">info@hotelcanejan.com</t>
  </si>
  <si>
    <t xml:space="preserve">hotelcanejan.com</t>
  </si>
  <si>
    <t xml:space="preserve">HOTEL RESTAURANT BATALLA</t>
  </si>
  <si>
    <t xml:space="preserve">HVA-000647</t>
  </si>
  <si>
    <t xml:space="preserve">URBANIZACIÓN SOL DEL VALL, s/n BAJO</t>
  </si>
  <si>
    <t xml:space="preserve">973648199</t>
  </si>
  <si>
    <t xml:space="preserve">info@hotelrestaurantbatalla.com</t>
  </si>
  <si>
    <t xml:space="preserve">hotelbatalla.com</t>
  </si>
  <si>
    <t xml:space="preserve">HOTEL ALEGRET</t>
  </si>
  <si>
    <t xml:space="preserve">CARRER PAU CASALS, 11</t>
  </si>
  <si>
    <t xml:space="preserve">973650100</t>
  </si>
  <si>
    <t xml:space="preserve">info@hotelalegret.com</t>
  </si>
  <si>
    <t xml:space="preserve">hotelalegret.com</t>
  </si>
  <si>
    <t xml:space="preserve">CASA RAFELETA HOTEL</t>
  </si>
  <si>
    <t xml:space="preserve">PLAN</t>
  </si>
  <si>
    <t xml:space="preserve">974 506 448</t>
  </si>
  <si>
    <t xml:space="preserve">eva@casarafeleta.com</t>
  </si>
  <si>
    <t xml:space="preserve">casarafeleta.com</t>
  </si>
  <si>
    <t xml:space="preserve">LA CASA DEL RÍO</t>
  </si>
  <si>
    <t xml:space="preserve">CARRETERA BENASQUE, KILOMETRO 49, 9</t>
  </si>
  <si>
    <t xml:space="preserve">22467</t>
  </si>
  <si>
    <t xml:space="preserve">VILLANOVA</t>
  </si>
  <si>
    <t xml:space="preserve">974111200</t>
  </si>
  <si>
    <t xml:space="preserve">info@lacasadelrio.com</t>
  </si>
  <si>
    <t xml:space="preserve">lacasadelrio.com</t>
  </si>
  <si>
    <t xml:space="preserve">C/ EL CARMEN, 23 BAJO</t>
  </si>
  <si>
    <t xml:space="preserve">974361516</t>
  </si>
  <si>
    <t xml:space="preserve">hotelramiroi.com</t>
  </si>
  <si>
    <t xml:space="preserve">CARRETERA ASTÚN-CANDANCHÚ, KILOMETRO 669</t>
  </si>
  <si>
    <t xml:space="preserve">974373300</t>
  </si>
  <si>
    <t xml:space="preserve">info@santacristina.es</t>
  </si>
  <si>
    <t xml:space="preserve">santacristina.es</t>
  </si>
  <si>
    <t xml:space="preserve">VILLA DE BAENA</t>
  </si>
  <si>
    <t xml:space="preserve">C/ MAYOR, 3</t>
  </si>
  <si>
    <t xml:space="preserve">22413</t>
  </si>
  <si>
    <t xml:space="preserve">SAN MIGUEL DEL CINCA</t>
  </si>
  <si>
    <t xml:space="preserve">974413329</t>
  </si>
  <si>
    <t xml:space="preserve">villadebaena.com</t>
  </si>
  <si>
    <t xml:space="preserve">HOTEL MI CASA</t>
  </si>
  <si>
    <t xml:space="preserve">AVENIDA EJÉRCITO, 32 BAJO</t>
  </si>
  <si>
    <t xml:space="preserve">974480400</t>
  </si>
  <si>
    <t xml:space="preserve">hotelmicasa@hotelmicasa.info</t>
  </si>
  <si>
    <t xml:space="preserve">hotelmicasa.info</t>
  </si>
  <si>
    <t xml:space="preserve">HOTEL BALLARÍN</t>
  </si>
  <si>
    <t xml:space="preserve">C/ CAPUVITA, 11 BAJO</t>
  </si>
  <si>
    <t xml:space="preserve">974486155</t>
  </si>
  <si>
    <t xml:space="preserve">hotelballarn.com</t>
  </si>
  <si>
    <t xml:space="preserve">HOTEL ARRUEBO</t>
  </si>
  <si>
    <t xml:space="preserve">C/ LA CRUZ, 10</t>
  </si>
  <si>
    <t xml:space="preserve">974487052</t>
  </si>
  <si>
    <t xml:space="preserve">info@hotelarruebo.net</t>
  </si>
  <si>
    <t xml:space="preserve">hotelarruebo.net</t>
  </si>
  <si>
    <t xml:space="preserve">CASA PELENTOS</t>
  </si>
  <si>
    <t xml:space="preserve">C/ EL MEDIO, 6</t>
  </si>
  <si>
    <t xml:space="preserve">22664</t>
  </si>
  <si>
    <t xml:space="preserve">974487365</t>
  </si>
  <si>
    <t xml:space="preserve">casapelentos.com</t>
  </si>
  <si>
    <t xml:space="preserve">LUIS GUILLEN CALVO</t>
  </si>
  <si>
    <t xml:space="preserve">C/ LA CRUZ, 2 BAJO</t>
  </si>
  <si>
    <t xml:space="preserve">974487436</t>
  </si>
  <si>
    <t xml:space="preserve">hotel@hotelescalar.com</t>
  </si>
  <si>
    <t xml:space="preserve">hotelescalar.com</t>
  </si>
  <si>
    <t xml:space="preserve">APARTAHOTEL PEÑA TELERA RESORT</t>
  </si>
  <si>
    <t xml:space="preserve">C/ LA LIANA, BAJO</t>
  </si>
  <si>
    <t xml:space="preserve">22662</t>
  </si>
  <si>
    <t xml:space="preserve">974487575</t>
  </si>
  <si>
    <t xml:space="preserve">info@teleraresort.com</t>
  </si>
  <si>
    <t xml:space="preserve">teleraresort.com</t>
  </si>
  <si>
    <t xml:space="preserve">HOTEL VICENTE</t>
  </si>
  <si>
    <t xml:space="preserve">CARRETERA BALNEARIO, 12</t>
  </si>
  <si>
    <t xml:space="preserve">974487617</t>
  </si>
  <si>
    <t xml:space="preserve">hotelvicente@hotelvicente.com</t>
  </si>
  <si>
    <t xml:space="preserve">hotelvicente.com</t>
  </si>
  <si>
    <t xml:space="preserve">HOTEL MARIANA</t>
  </si>
  <si>
    <t xml:space="preserve">C/ LA IGLESIA, 9 BAJO</t>
  </si>
  <si>
    <t xml:space="preserve">974487625</t>
  </si>
  <si>
    <t xml:space="preserve">info@hotelmariana.com</t>
  </si>
  <si>
    <t xml:space="preserve">hotelmariana.com</t>
  </si>
  <si>
    <t xml:space="preserve">EL REYNO</t>
  </si>
  <si>
    <t xml:space="preserve">FRANCIA, 6 BAJO</t>
  </si>
  <si>
    <t xml:space="preserve">974488152</t>
  </si>
  <si>
    <t xml:space="preserve">correo@hotelelreyno.com</t>
  </si>
  <si>
    <t xml:space="preserve">hotelelreyno.com</t>
  </si>
  <si>
    <t xml:space="preserve">EL REYNO DE SALLENT</t>
  </si>
  <si>
    <t xml:space="preserve">C/ FRANCIA, 77 BAJO</t>
  </si>
  <si>
    <t xml:space="preserve">974488805</t>
  </si>
  <si>
    <t xml:space="preserve">LOS JARDINES</t>
  </si>
  <si>
    <t xml:space="preserve">RAMÓN Y CAJAL, 16 BAJO</t>
  </si>
  <si>
    <t xml:space="preserve">974495555</t>
  </si>
  <si>
    <t xml:space="preserve">info@losjardines.com</t>
  </si>
  <si>
    <t xml:space="preserve">losjardines.info</t>
  </si>
  <si>
    <t xml:space="preserve">HOTEL DOS RIOS</t>
  </si>
  <si>
    <t xml:space="preserve">AVENIDA CENTRAL, 4 7</t>
  </si>
  <si>
    <t xml:space="preserve">974500961</t>
  </si>
  <si>
    <t xml:space="preserve">info@hoteldosrios.com</t>
  </si>
  <si>
    <t xml:space="preserve">hoteldosrios.com</t>
  </si>
  <si>
    <t xml:space="preserve">MIGUEL ESPUÑA BARRABES</t>
  </si>
  <si>
    <t xml:space="preserve">CARRETERA GRAUS-VIELLA, 1 BAJO</t>
  </si>
  <si>
    <t xml:space="preserve">22482</t>
  </si>
  <si>
    <t xml:space="preserve">ISÁBENA</t>
  </si>
  <si>
    <t xml:space="preserve">974544414</t>
  </si>
  <si>
    <t xml:space="preserve">info@casacustodio.com</t>
  </si>
  <si>
    <t xml:space="preserve">casacustodio.com</t>
  </si>
  <si>
    <t xml:space="preserve">HOTEL PIRINEOS</t>
  </si>
  <si>
    <t xml:space="preserve">AVENIDA EL RAL, 38</t>
  </si>
  <si>
    <t xml:space="preserve">974553251</t>
  </si>
  <si>
    <t xml:space="preserve">info@hotelpirineos.es</t>
  </si>
  <si>
    <t xml:space="preserve">hotelpirineos.es</t>
  </si>
  <si>
    <t xml:space="preserve">HOTEL POSADA AL VENT</t>
  </si>
  <si>
    <t xml:space="preserve">C/ ARCO, 1</t>
  </si>
  <si>
    <t xml:space="preserve">22395</t>
  </si>
  <si>
    <t xml:space="preserve">974941064</t>
  </si>
  <si>
    <t xml:space="preserve">info@posadaalvent.com</t>
  </si>
  <si>
    <t xml:space="preserve">posadaalvent.com</t>
  </si>
  <si>
    <t xml:space="preserve">HOTELES LEONOR</t>
  </si>
  <si>
    <t xml:space="preserve">C/ FORTÚN LÓPEZ, s/n s/n</t>
  </si>
  <si>
    <t xml:space="preserve">info@hotelesleonor.com</t>
  </si>
  <si>
    <t xml:space="preserve">hotel-leonor.com</t>
  </si>
  <si>
    <t xml:space="preserve">HOTEL LEONOR CENTRO</t>
  </si>
  <si>
    <t xml:space="preserve">PLAZA RAMÓN Y CAJAL, 5 BAJO</t>
  </si>
  <si>
    <t xml:space="preserve">975239303</t>
  </si>
  <si>
    <t xml:space="preserve">info@hotelleonorcentro.com</t>
  </si>
  <si>
    <t xml:space="preserve">HOSTAL LÁZARO</t>
  </si>
  <si>
    <t xml:space="preserve">CAMINO ALTO, 4</t>
  </si>
  <si>
    <t xml:space="preserve">42190</t>
  </si>
  <si>
    <t xml:space="preserve">GOLMAYO</t>
  </si>
  <si>
    <t xml:space="preserve">975240580</t>
  </si>
  <si>
    <t xml:space="preserve">info@hostallazaro.com</t>
  </si>
  <si>
    <t xml:space="preserve">hostallazaro.com</t>
  </si>
  <si>
    <t xml:space="preserve">LOS 12 LINAJES</t>
  </si>
  <si>
    <t xml:space="preserve">IGLESIA, 2 BAJO</t>
  </si>
  <si>
    <t xml:space="preserve">42145</t>
  </si>
  <si>
    <t xml:space="preserve">CIDONES</t>
  </si>
  <si>
    <t xml:space="preserve">975270423</t>
  </si>
  <si>
    <t xml:space="preserve">los12linajes.com</t>
  </si>
  <si>
    <t xml:space="preserve">HOTEL ANTONIO</t>
  </si>
  <si>
    <t xml:space="preserve">AVENIDA SORIA, 13 BAJO</t>
  </si>
  <si>
    <t xml:space="preserve">975300711</t>
  </si>
  <si>
    <t xml:space="preserve">hotel@hotelantonio.net</t>
  </si>
  <si>
    <t xml:space="preserve">hotelantonio.net</t>
  </si>
  <si>
    <t xml:space="preserve">HOTEL RURAL LA ESTACIÓN DEL ALMA</t>
  </si>
  <si>
    <t xml:space="preserve">PARAJE DEHESA, s/n</t>
  </si>
  <si>
    <t xml:space="preserve">975310310</t>
  </si>
  <si>
    <t xml:space="preserve">info@estacionalma.com</t>
  </si>
  <si>
    <t xml:space="preserve">estacionalma.com</t>
  </si>
  <si>
    <t xml:space="preserve">SOÑOS DEL JALON</t>
  </si>
  <si>
    <t xml:space="preserve">CARRO DE MEDINA, 1 ANTIGUA C/ REAL 13</t>
  </si>
  <si>
    <t xml:space="preserve">42230</t>
  </si>
  <si>
    <t xml:space="preserve">975323601</t>
  </si>
  <si>
    <t xml:space="preserve">soosdeljalon.com</t>
  </si>
  <si>
    <t xml:space="preserve">RIO GRIO HOTEL</t>
  </si>
  <si>
    <t xml:space="preserve">CARRETERA MADRID, KILOMETRO 263, 000 BAJO</t>
  </si>
  <si>
    <t xml:space="preserve">50100</t>
  </si>
  <si>
    <t xml:space="preserve">LA ALMUNIA DE DOÑA GODINA</t>
  </si>
  <si>
    <t xml:space="preserve">976 399065</t>
  </si>
  <si>
    <t xml:space="preserve">hotelrioarga@hotelrioarga.es</t>
  </si>
  <si>
    <t xml:space="preserve">hotelrioarga.es/</t>
  </si>
  <si>
    <t xml:space="preserve">LA ESTANCIA</t>
  </si>
  <si>
    <t xml:space="preserve">RÍO FLUMEN, 3</t>
  </si>
  <si>
    <t xml:space="preserve">976146716</t>
  </si>
  <si>
    <t xml:space="preserve">laestanciasl.com</t>
  </si>
  <si>
    <t xml:space="preserve">HOTEL GRAN VIA</t>
  </si>
  <si>
    <t xml:space="preserve">GRAN VÍA, 38 BAJO</t>
  </si>
  <si>
    <t xml:space="preserve">976221103</t>
  </si>
  <si>
    <t xml:space="preserve">info@granviahotel.com</t>
  </si>
  <si>
    <t xml:space="preserve">granviahotel.com</t>
  </si>
  <si>
    <t xml:space="preserve">HOTEL ZENIT DON YO</t>
  </si>
  <si>
    <t xml:space="preserve">PASEO ECHEGARAY Y CABALLERO, 148</t>
  </si>
  <si>
    <t xml:space="preserve">976226741</t>
  </si>
  <si>
    <t xml:space="preserve">976229213</t>
  </si>
  <si>
    <t xml:space="preserve">hotelgranvia.com</t>
  </si>
  <si>
    <t xml:space="preserve">HOTEL CIENBALCONES</t>
  </si>
  <si>
    <t xml:space="preserve">MAYOR, 88</t>
  </si>
  <si>
    <t xml:space="preserve">976545071</t>
  </si>
  <si>
    <t xml:space="preserve">recepcion@cienbalcones.com</t>
  </si>
  <si>
    <t xml:space="preserve">cienbalcones.com</t>
  </si>
  <si>
    <t xml:space="preserve">CIUDAD DE EJEA</t>
  </si>
  <si>
    <t xml:space="preserve">PASEO MURO, 10 BAJO</t>
  </si>
  <si>
    <t xml:space="preserve">976677989</t>
  </si>
  <si>
    <t xml:space="preserve">recepcion@hotelciudadejea.com</t>
  </si>
  <si>
    <t xml:space="preserve">ciudaddeejea.com</t>
  </si>
  <si>
    <t xml:space="preserve">HOTEL CARRASCO</t>
  </si>
  <si>
    <t xml:space="preserve">SAN FRONTONIO, 57</t>
  </si>
  <si>
    <t xml:space="preserve">50290</t>
  </si>
  <si>
    <t xml:space="preserve">ÉPILA</t>
  </si>
  <si>
    <t xml:space="preserve">976817418</t>
  </si>
  <si>
    <t xml:space="preserve">hotelcarrasco@hotelcarrasco.es</t>
  </si>
  <si>
    <t xml:space="preserve">hotelcarrasco.es</t>
  </si>
  <si>
    <t xml:space="preserve">C/ FRANCISCO DE VITORIA, 10 3; 3</t>
  </si>
  <si>
    <t xml:space="preserve">50008</t>
  </si>
  <si>
    <t xml:space="preserve">976957651</t>
  </si>
  <si>
    <t xml:space="preserve">HOTEL PERALTA</t>
  </si>
  <si>
    <t xml:space="preserve">CAMI EN RULL, s/n</t>
  </si>
  <si>
    <t xml:space="preserve">43886</t>
  </si>
  <si>
    <t xml:space="preserve">RENAU</t>
  </si>
  <si>
    <t xml:space="preserve">977050279</t>
  </si>
  <si>
    <t xml:space="preserve">reservas@hotelperalta.com</t>
  </si>
  <si>
    <t xml:space="preserve">hotelperalta.com</t>
  </si>
  <si>
    <t xml:space="preserve">HOTEL LAURIA</t>
  </si>
  <si>
    <t xml:space="preserve">HT-000245</t>
  </si>
  <si>
    <t xml:space="preserve">RAMBLA NOVA, 20 BAJO; RESTAURANT R4ESTAURANTE</t>
  </si>
  <si>
    <t xml:space="preserve">977236712</t>
  </si>
  <si>
    <t xml:space="preserve">reservas@hotel-lauria.com</t>
  </si>
  <si>
    <t xml:space="preserve">hotel-lauria.com</t>
  </si>
  <si>
    <t xml:space="preserve">HOTEL BLAUMAR</t>
  </si>
  <si>
    <t xml:space="preserve">PASEIG JAUME I, 0</t>
  </si>
  <si>
    <t xml:space="preserve">977350048</t>
  </si>
  <si>
    <t xml:space="preserve">reservas@blaumarhotel.com</t>
  </si>
  <si>
    <t xml:space="preserve">blaumarhotel.com</t>
  </si>
  <si>
    <t xml:space="preserve">BLAUMAR HOTEL SALOU</t>
  </si>
  <si>
    <t xml:space="preserve">PASEO JAIME I, 0</t>
  </si>
  <si>
    <t xml:space="preserve">977350444</t>
  </si>
  <si>
    <t xml:space="preserve">recepcion@blaumarhotel.com</t>
  </si>
  <si>
    <t xml:space="preserve">HOTEL CAN SOLÉ</t>
  </si>
  <si>
    <t xml:space="preserve">HT-000047</t>
  </si>
  <si>
    <t xml:space="preserve">C/ RAMÓN LLULL (CAMBRILS), 19</t>
  </si>
  <si>
    <t xml:space="preserve">977360236</t>
  </si>
  <si>
    <t xml:space="preserve">info@hotelcansolé.com</t>
  </si>
  <si>
    <t xml:space="preserve">hotelcansole.com</t>
  </si>
  <si>
    <t xml:space="preserve">BEST CAMBRILS</t>
  </si>
  <si>
    <t xml:space="preserve">CARRER MOSSÈN JOAN BATALLA, 1</t>
  </si>
  <si>
    <t xml:space="preserve">977364283</t>
  </si>
  <si>
    <t xml:space="preserve">bestcambrils@besthotels.es</t>
  </si>
  <si>
    <t xml:space="preserve">princeshotel.com</t>
  </si>
  <si>
    <t xml:space="preserve">SUNCLUB</t>
  </si>
  <si>
    <t xml:space="preserve">HT-000796</t>
  </si>
  <si>
    <t xml:space="preserve">CARRER LA GINESTA, 3 BAJO; HOTEL SUNCLUB</t>
  </si>
  <si>
    <t xml:space="preserve">977373032</t>
  </si>
  <si>
    <t xml:space="preserve">reserves@sunclubsalou.com</t>
  </si>
  <si>
    <t xml:space="preserve">sunclubsalou.com</t>
  </si>
  <si>
    <t xml:space="preserve">HOTEL ACQUA</t>
  </si>
  <si>
    <t xml:space="preserve">HT-000653</t>
  </si>
  <si>
    <t xml:space="preserve">ALFONS V EL MAGNÀNIM, 9 BAJO(HOTEL)</t>
  </si>
  <si>
    <t xml:space="preserve">977380207</t>
  </si>
  <si>
    <t xml:space="preserve">hotelacquasl.com</t>
  </si>
  <si>
    <t xml:space="preserve">DORADA PALACE HOTEL - APARTAHOTEL</t>
  </si>
  <si>
    <t xml:space="preserve">CAMI PASQUALES, 6 BAJO</t>
  </si>
  <si>
    <t xml:space="preserve">977380890</t>
  </si>
  <si>
    <t xml:space="preserve">info@doradapalace.com</t>
  </si>
  <si>
    <t xml:space="preserve">doradapalace.com</t>
  </si>
  <si>
    <t xml:space="preserve">GOLDEN PORT SALOU &amp; SPA</t>
  </si>
  <si>
    <t xml:space="preserve">HT-000661</t>
  </si>
  <si>
    <t xml:space="preserve">CARRER POMPEU FABRA, 32 BAJO; ESQUINA PAU VILA</t>
  </si>
  <si>
    <t xml:space="preserve">977382709</t>
  </si>
  <si>
    <t xml:space="preserve">CASPEL</t>
  </si>
  <si>
    <t xml:space="preserve">977385324</t>
  </si>
  <si>
    <t xml:space="preserve">info@caspel.com</t>
  </si>
  <si>
    <t xml:space="preserve">hotel-caspel.com</t>
  </si>
  <si>
    <t xml:space="preserve">GOLDEN AVENIDA SUITES</t>
  </si>
  <si>
    <t xml:space="preserve">HT-000715</t>
  </si>
  <si>
    <t xml:space="preserve">CARRER POMPEU FABRA, 26 BAJO; CASETA DE OBRAS ESQUINA</t>
  </si>
  <si>
    <t xml:space="preserve">977385929</t>
  </si>
  <si>
    <t xml:space="preserve">LE MÉRIDIEN RA BEACH HOTEL &amp; SPA</t>
  </si>
  <si>
    <t xml:space="preserve">AVINGUDA SANATORI, 1 BAJO; CAMP. VENDRELL</t>
  </si>
  <si>
    <t xml:space="preserve">977694200</t>
  </si>
  <si>
    <t xml:space="preserve">lemeridienra.com</t>
  </si>
  <si>
    <t xml:space="preserve">AVINGUDA SANT JORDI, 24 BAJO</t>
  </si>
  <si>
    <t xml:space="preserve">977826719</t>
  </si>
  <si>
    <t xml:space="preserve">hotelstjordi.com</t>
  </si>
  <si>
    <t xml:space="preserve">MAS DE LA COSTA</t>
  </si>
  <si>
    <t xml:space="preserve">CARRETERA FUENTESPALDA, KILOMETRO 22 CAMINO A MANO DERECHA</t>
  </si>
  <si>
    <t xml:space="preserve">978092002</t>
  </si>
  <si>
    <t xml:space="preserve">info@mascosta.es</t>
  </si>
  <si>
    <t xml:space="preserve">masdelacosta.com</t>
  </si>
  <si>
    <t xml:space="preserve">LA RUEDA</t>
  </si>
  <si>
    <t xml:space="preserve">CARRETERA ALCALÁ DE LA SELVA, KILOMETRO 0, 9</t>
  </si>
  <si>
    <t xml:space="preserve">978800225</t>
  </si>
  <si>
    <t xml:space="preserve">info@larueda.com</t>
  </si>
  <si>
    <t xml:space="preserve">hotellarueda.com</t>
  </si>
  <si>
    <t xml:space="preserve">PANESJUMAR</t>
  </si>
  <si>
    <t xml:space="preserve">PLAZA CARMEN, 2 BAJO</t>
  </si>
  <si>
    <t xml:space="preserve">978804640</t>
  </si>
  <si>
    <t xml:space="preserve">panesjumarsl.com</t>
  </si>
  <si>
    <t xml:space="preserve">LA TRUFA NEGRA</t>
  </si>
  <si>
    <t xml:space="preserve">AVENIDA IBÁÑEZ MARTÍN, 10 - 14 BAJO</t>
  </si>
  <si>
    <t xml:space="preserve">978807144</t>
  </si>
  <si>
    <t xml:space="preserve">info@latrufanegra.com</t>
  </si>
  <si>
    <t xml:space="preserve">latrufanegra.com</t>
  </si>
  <si>
    <t xml:space="preserve">HOTEL ANDORRA</t>
  </si>
  <si>
    <t xml:space="preserve">ALBALATE, 13</t>
  </si>
  <si>
    <t xml:space="preserve">978843096</t>
  </si>
  <si>
    <t xml:space="preserve">hotelandorra.com</t>
  </si>
  <si>
    <t xml:space="preserve">EL CONVENT 1613</t>
  </si>
  <si>
    <t xml:space="preserve">CONVENTO, 1 BAJO; HOTEL EL CONVENT</t>
  </si>
  <si>
    <t xml:space="preserve">44596</t>
  </si>
  <si>
    <t xml:space="preserve">LA FRESNEDA</t>
  </si>
  <si>
    <t xml:space="preserve">978854852</t>
  </si>
  <si>
    <t xml:space="preserve">hotel@hotelelconvent.com</t>
  </si>
  <si>
    <t xml:space="preserve">hotelconvent.com</t>
  </si>
  <si>
    <t xml:space="preserve">HOTEL RURAL VILLARROMANA</t>
  </si>
  <si>
    <t xml:space="preserve">CARRETERA GUARDO, 6 BAJO</t>
  </si>
  <si>
    <t xml:space="preserve">979 892 026</t>
  </si>
  <si>
    <t xml:space="preserve">info@hotelruralvillarromana.com</t>
  </si>
  <si>
    <t xml:space="preserve">villarromana.com</t>
  </si>
  <si>
    <t xml:space="preserve">HOTEL COLÓN</t>
  </si>
  <si>
    <t xml:space="preserve">COLÓN, 27</t>
  </si>
  <si>
    <t xml:space="preserve">34002</t>
  </si>
  <si>
    <t xml:space="preserve">979740700</t>
  </si>
  <si>
    <t xml:space="preserve">info@hotelcolón.com</t>
  </si>
  <si>
    <t xml:space="preserve">hotelcolon27.com</t>
  </si>
  <si>
    <t xml:space="preserve">HOTEL MONCLUS</t>
  </si>
  <si>
    <t xml:space="preserve">C/ MENÉNDEZ PELAYO, 3 BAJO</t>
  </si>
  <si>
    <t xml:space="preserve">979744300</t>
  </si>
  <si>
    <t xml:space="preserve">hotelmonclus@hotmail.com</t>
  </si>
  <si>
    <t xml:space="preserve">hotelmonclus.com</t>
  </si>
  <si>
    <t xml:space="preserve">HOSTAL MAPRU</t>
  </si>
  <si>
    <t xml:space="preserve">CARRETERA PALENCIA-LEÓN, KILOMETRO 32 N-610</t>
  </si>
  <si>
    <t xml:space="preserve">979837030</t>
  </si>
  <si>
    <t xml:space="preserve">complejomapru@complejomapru.es</t>
  </si>
  <si>
    <t xml:space="preserve">complejomapru.es</t>
  </si>
  <si>
    <t xml:space="preserve">HOTEL EL ROBLE</t>
  </si>
  <si>
    <t xml:space="preserve">C/ LABRADORES, 7 BAJO; CENTRO SALUD</t>
  </si>
  <si>
    <t xml:space="preserve">34840</t>
  </si>
  <si>
    <t xml:space="preserve">979874429</t>
  </si>
  <si>
    <t xml:space="preserve">info@hotelelroble.com</t>
  </si>
  <si>
    <t xml:space="preserve">hotelelroble.com</t>
  </si>
  <si>
    <t xml:space="preserve">LA CAMARGA</t>
  </si>
  <si>
    <t xml:space="preserve">EL MONTE, s/n</t>
  </si>
  <si>
    <t xml:space="preserve">979878006</t>
  </si>
  <si>
    <t xml:space="preserve">lelilao@hotmail.com</t>
  </si>
  <si>
    <t xml:space="preserve">ctrlacamarga.com</t>
  </si>
  <si>
    <t xml:space="preserve">VILLA LUCERNA SPORTS &amp; HOTEL RESORT</t>
  </si>
  <si>
    <t xml:space="preserve">CARRETERA ZA-103, KILOMETRO 3 (VIGO DE SANABRIA)</t>
  </si>
  <si>
    <t xml:space="preserve">49360</t>
  </si>
  <si>
    <t xml:space="preserve">980 04 60 17</t>
  </si>
  <si>
    <t xml:space="preserve">hotel@villalucerna.com</t>
  </si>
  <si>
    <t xml:space="preserve">villalucerna.com</t>
  </si>
  <si>
    <t xml:space="preserve">HOTEL CONVENTO I</t>
  </si>
  <si>
    <t xml:space="preserve">CARRETERA DE LA ESTACIÓN BAJO</t>
  </si>
  <si>
    <t xml:space="preserve">49530</t>
  </si>
  <si>
    <t xml:space="preserve">CORESES</t>
  </si>
  <si>
    <t xml:space="preserve">980500422</t>
  </si>
  <si>
    <t xml:space="preserve">info@hotel-convento.com</t>
  </si>
  <si>
    <t xml:space="preserve">hotelconvento.es</t>
  </si>
  <si>
    <t xml:space="preserve">HOTEL MURADANA</t>
  </si>
  <si>
    <t xml:space="preserve">AVENIDA CASTELAO, 99 BAJO</t>
  </si>
  <si>
    <t xml:space="preserve">15250</t>
  </si>
  <si>
    <t xml:space="preserve">981 82 68 85</t>
  </si>
  <si>
    <t xml:space="preserve">info@hotelmuradana.es</t>
  </si>
  <si>
    <t xml:space="preserve">hotelmuradana.es</t>
  </si>
  <si>
    <t xml:space="preserve">HOTEL BELA FISTERRA</t>
  </si>
  <si>
    <t xml:space="preserve">AVENIDA ANCHOA, 56</t>
  </si>
  <si>
    <t xml:space="preserve">981110311</t>
  </si>
  <si>
    <t xml:space="preserve">info@belafisterra.com</t>
  </si>
  <si>
    <t xml:space="preserve">belafisterra.com</t>
  </si>
  <si>
    <t xml:space="preserve">LOIS</t>
  </si>
  <si>
    <t xml:space="preserve">C/ ESTRELLA, 40 BAJO</t>
  </si>
  <si>
    <t xml:space="preserve">981212269</t>
  </si>
  <si>
    <t xml:space="preserve">administracion@loisestrella.com</t>
  </si>
  <si>
    <t xml:space="preserve">loisestrella.com</t>
  </si>
  <si>
    <t xml:space="preserve">HOTEL ZENIT A CORUÑA</t>
  </si>
  <si>
    <t xml:space="preserve">C/ COMANDANTE FONTANES, 19</t>
  </si>
  <si>
    <t xml:space="preserve">981216591</t>
  </si>
  <si>
    <t xml:space="preserve">HOTEL ZENIT CORUÑA</t>
  </si>
  <si>
    <t xml:space="preserve">981218484</t>
  </si>
  <si>
    <t xml:space="preserve">HOSTAL ALMENDRA</t>
  </si>
  <si>
    <t xml:space="preserve">ALMENDRA, 4-6 BAJO</t>
  </si>
  <si>
    <t xml:space="preserve">981358190</t>
  </si>
  <si>
    <t xml:space="preserve">info@hotelalmendra.es</t>
  </si>
  <si>
    <t xml:space="preserve">hotelalmendra.es</t>
  </si>
  <si>
    <t xml:space="preserve">HOSTESINDO</t>
  </si>
  <si>
    <t xml:space="preserve">RUA VINTECINCO DE XULLO, 1 BJ 3</t>
  </si>
  <si>
    <t xml:space="preserve">981386995</t>
  </si>
  <si>
    <t xml:space="preserve">hostesindosl.com</t>
  </si>
  <si>
    <t xml:space="preserve">AVENIDA CASTELAO, 66 1</t>
  </si>
  <si>
    <t xml:space="preserve">15350</t>
  </si>
  <si>
    <t xml:space="preserve">981492112</t>
  </si>
  <si>
    <t xml:space="preserve">hotelavenida.com</t>
  </si>
  <si>
    <t xml:space="preserve">XANEIRO</t>
  </si>
  <si>
    <t xml:space="preserve">AVENIDA HABANA, 43</t>
  </si>
  <si>
    <t xml:space="preserve">981506140</t>
  </si>
  <si>
    <t xml:space="preserve">hotel@xaneiro.com</t>
  </si>
  <si>
    <t xml:space="preserve">hotelxaneiro.com</t>
  </si>
  <si>
    <t xml:space="preserve">MILLADOIRO</t>
  </si>
  <si>
    <t xml:space="preserve">RUA ANXÉRIZ, 12 BAJO</t>
  </si>
  <si>
    <t xml:space="preserve">15895</t>
  </si>
  <si>
    <t xml:space="preserve">AMES</t>
  </si>
  <si>
    <t xml:space="preserve">981536623</t>
  </si>
  <si>
    <t xml:space="preserve">milladoirosl.com</t>
  </si>
  <si>
    <t xml:space="preserve">BONAVAL</t>
  </si>
  <si>
    <t xml:space="preserve">BONAVAL, 2-4</t>
  </si>
  <si>
    <t xml:space="preserve">981558883</t>
  </si>
  <si>
    <t xml:space="preserve">info@hotelbonaval.com</t>
  </si>
  <si>
    <t xml:space="preserve">hotelbonaval.com</t>
  </si>
  <si>
    <t xml:space="preserve">HOTEL MONTENEGRO</t>
  </si>
  <si>
    <t xml:space="preserve">RUA XELMÍREZ, 18 BAJO</t>
  </si>
  <si>
    <t xml:space="preserve">981572542</t>
  </si>
  <si>
    <t xml:space="preserve">info@htmontenegro.com</t>
  </si>
  <si>
    <t xml:space="preserve">htmontenegro.com</t>
  </si>
  <si>
    <t xml:space="preserve">MOTEL JARDÍN</t>
  </si>
  <si>
    <t xml:space="preserve">RUA FONTE DO OURO (POLIGONO COMERCIAL IÑAS), 49 BAJO</t>
  </si>
  <si>
    <t xml:space="preserve">15171</t>
  </si>
  <si>
    <t xml:space="preserve">981631721</t>
  </si>
  <si>
    <t xml:space="preserve">hotjarsa@yahoo.es</t>
  </si>
  <si>
    <t xml:space="preserve">motel-jardin.com</t>
  </si>
  <si>
    <t xml:space="preserve">CASA DO VENTO</t>
  </si>
  <si>
    <t xml:space="preserve">LUGAR CACHAROZA, 50</t>
  </si>
  <si>
    <t xml:space="preserve">15150</t>
  </si>
  <si>
    <t xml:space="preserve">ZAS</t>
  </si>
  <si>
    <t xml:space="preserve">981718059</t>
  </si>
  <si>
    <t xml:space="preserve">reservas@hcasadovento.com</t>
  </si>
  <si>
    <t xml:space="preserve">hcasadovento.com</t>
  </si>
  <si>
    <t xml:space="preserve">PRADO DA VIÑA</t>
  </si>
  <si>
    <t xml:space="preserve">CAMIÑO BARCÍA, s/n</t>
  </si>
  <si>
    <t xml:space="preserve">981740326</t>
  </si>
  <si>
    <t xml:space="preserve">hotelruralpradodavina@gmail.com</t>
  </si>
  <si>
    <t xml:space="preserve">pradodaviasl.com</t>
  </si>
  <si>
    <t xml:space="preserve">A DE LOLÓ</t>
  </si>
  <si>
    <t xml:space="preserve">VIRXE DA BARCA, 37</t>
  </si>
  <si>
    <t xml:space="preserve">981742422</t>
  </si>
  <si>
    <t xml:space="preserve">info@hoteladelolo.com</t>
  </si>
  <si>
    <t xml:space="preserve">hoteladelolo.com</t>
  </si>
  <si>
    <t xml:space="preserve">HOTEL GARELOS BETANZOS</t>
  </si>
  <si>
    <t xml:space="preserve">PRAZA ALFONSO IX, 8</t>
  </si>
  <si>
    <t xml:space="preserve">981775930</t>
  </si>
  <si>
    <t xml:space="preserve">info@hotelgarelos.com</t>
  </si>
  <si>
    <t xml:space="preserve">hotelgarelos.com</t>
  </si>
  <si>
    <t xml:space="preserve">MOTEL VENUS SANTIAGO</t>
  </si>
  <si>
    <t xml:space="preserve">PARAXÓ, 1 BAJO</t>
  </si>
  <si>
    <t xml:space="preserve">TEO</t>
  </si>
  <si>
    <t xml:space="preserve">981800205</t>
  </si>
  <si>
    <t xml:space="preserve">santiago@motel-venus.com</t>
  </si>
  <si>
    <t xml:space="preserve">motelesvenus.com</t>
  </si>
  <si>
    <t xml:space="preserve">HOTEL O DESVIO S.C.</t>
  </si>
  <si>
    <t xml:space="preserve">MUROS, 81 BAJO</t>
  </si>
  <si>
    <t xml:space="preserve">15896</t>
  </si>
  <si>
    <t xml:space="preserve">981815994</t>
  </si>
  <si>
    <t xml:space="preserve">info@hotelodesvio.com</t>
  </si>
  <si>
    <t xml:space="preserve">hotelodesvio.com</t>
  </si>
  <si>
    <t xml:space="preserve">LOMBIÑA</t>
  </si>
  <si>
    <t xml:space="preserve">RUA XOBRE-COSTA, 74 BAJO</t>
  </si>
  <si>
    <t xml:space="preserve">15949</t>
  </si>
  <si>
    <t xml:space="preserve">A POBRA DO CARAMIÑAL</t>
  </si>
  <si>
    <t xml:space="preserve">981833910</t>
  </si>
  <si>
    <t xml:space="preserve">info@hotellombina.com</t>
  </si>
  <si>
    <t xml:space="preserve">hotellombina.com</t>
  </si>
  <si>
    <t xml:space="preserve">TORQUES HOTEL</t>
  </si>
  <si>
    <t xml:space="preserve">POLIGONO INSDUSTRIAL AL BERGONDO, s/n PARCELA B-48</t>
  </si>
  <si>
    <t xml:space="preserve">15165</t>
  </si>
  <si>
    <t xml:space="preserve">981970170</t>
  </si>
  <si>
    <t xml:space="preserve">hoteltorques@gmail.com</t>
  </si>
  <si>
    <t xml:space="preserve">hoteltorques.com</t>
  </si>
  <si>
    <t xml:space="preserve">CARDENAL</t>
  </si>
  <si>
    <t xml:space="preserve">RUA HUERTAS, 36 BAJO; DUPLICADO 36-38</t>
  </si>
  <si>
    <t xml:space="preserve">982090568</t>
  </si>
  <si>
    <t xml:space="preserve">reservas@hotelcardenal.es</t>
  </si>
  <si>
    <t xml:space="preserve">hotelcardenal.es</t>
  </si>
  <si>
    <t xml:space="preserve">MI NORTE</t>
  </si>
  <si>
    <t xml:space="preserve">ESTRADA N-634, 634 KILOMETRO 559,</t>
  </si>
  <si>
    <t xml:space="preserve">27710</t>
  </si>
  <si>
    <t xml:space="preserve">982123034</t>
  </si>
  <si>
    <t xml:space="preserve">info@hotelminorte.com</t>
  </si>
  <si>
    <t xml:space="preserve">hotelminorte.com</t>
  </si>
  <si>
    <t xml:space="preserve">A MARIÑA</t>
  </si>
  <si>
    <t xml:space="preserve">PRAIA REINANTE, s/n BAJO</t>
  </si>
  <si>
    <t xml:space="preserve">27794</t>
  </si>
  <si>
    <t xml:space="preserve">982134013</t>
  </si>
  <si>
    <t xml:space="preserve">conserje@hotelamadora.com</t>
  </si>
  <si>
    <t xml:space="preserve">hotelamadora.com</t>
  </si>
  <si>
    <t xml:space="preserve">HOTEL SAN BRIZ</t>
  </si>
  <si>
    <t xml:space="preserve">RUA SAN BRIZ, s/n BAJO; HOTEL</t>
  </si>
  <si>
    <t xml:space="preserve">27720</t>
  </si>
  <si>
    <t xml:space="preserve">A PONTENOVA</t>
  </si>
  <si>
    <t xml:space="preserve">982342389</t>
  </si>
  <si>
    <t xml:space="preserve">hotel@hotelsanbriz.com</t>
  </si>
  <si>
    <t xml:space="preserve">hotelsanbriz.com</t>
  </si>
  <si>
    <t xml:space="preserve">HERMIDA RURAL</t>
  </si>
  <si>
    <t xml:space="preserve">EIREXALBA, 2 BAJO</t>
  </si>
  <si>
    <t xml:space="preserve">27345</t>
  </si>
  <si>
    <t xml:space="preserve">O INCIO</t>
  </si>
  <si>
    <t xml:space="preserve">982420404</t>
  </si>
  <si>
    <t xml:space="preserve">reservas@hermidarural.com</t>
  </si>
  <si>
    <t xml:space="preserve">hermidarural.com</t>
  </si>
  <si>
    <t xml:space="preserve">ROMA HOTEL</t>
  </si>
  <si>
    <t xml:space="preserve">RUA CALVO SOTELO, 2 BAJO</t>
  </si>
  <si>
    <t xml:space="preserve">982532211</t>
  </si>
  <si>
    <t xml:space="preserve">correo@hotelroma1930.es</t>
  </si>
  <si>
    <t xml:space="preserve">hotelroma1930.es</t>
  </si>
  <si>
    <t xml:space="preserve">HOTEL VILASECO</t>
  </si>
  <si>
    <t xml:space="preserve">CARRETERA PENASILLÁS, s/n</t>
  </si>
  <si>
    <t xml:space="preserve">27512</t>
  </si>
  <si>
    <t xml:space="preserve">CHANTADA</t>
  </si>
  <si>
    <t xml:space="preserve">982587160</t>
  </si>
  <si>
    <t xml:space="preserve">info@hotelvilaseco.es</t>
  </si>
  <si>
    <t xml:space="preserve">hotelvilaseco.es</t>
  </si>
  <si>
    <t xml:space="preserve">O VAL DO NASEIRO</t>
  </si>
  <si>
    <t xml:space="preserve">SAN PEDRO IGLESIA, s/n BAJO</t>
  </si>
  <si>
    <t xml:space="preserve">info@ovaldonaseiro.com</t>
  </si>
  <si>
    <t xml:space="preserve">valdonaseiro.com</t>
  </si>
  <si>
    <t xml:space="preserve">AMADEUS</t>
  </si>
  <si>
    <t xml:space="preserve">C/ MONTERO CALVO, 18</t>
  </si>
  <si>
    <t xml:space="preserve">983219444</t>
  </si>
  <si>
    <t xml:space="preserve">hotelamadeus@hotelamadeus.net</t>
  </si>
  <si>
    <t xml:space="preserve">hotelamadeus.net</t>
  </si>
  <si>
    <t xml:space="preserve">RESTAURANTE EL NOGAL</t>
  </si>
  <si>
    <t xml:space="preserve">C/ DEL CONDE ANSÚREZ, 12</t>
  </si>
  <si>
    <t xml:space="preserve">983340333</t>
  </si>
  <si>
    <t xml:space="preserve">info@hotelelnogal.com</t>
  </si>
  <si>
    <t xml:space="preserve">hotelelnogal.com</t>
  </si>
  <si>
    <t xml:space="preserve">HOTEL EL NOGAL</t>
  </si>
  <si>
    <t xml:space="preserve">C/ CONDE ANSÚREZ, 12 BAJO</t>
  </si>
  <si>
    <t xml:space="preserve">983350433</t>
  </si>
  <si>
    <t xml:space="preserve">NOVOTEL VALLADOLID</t>
  </si>
  <si>
    <t xml:space="preserve">DOCTOR SÁNCHEZ VILLARES, 6 BAJO</t>
  </si>
  <si>
    <t xml:space="preserve">983459595</t>
  </si>
  <si>
    <t xml:space="preserve">accorhoteles.com</t>
  </si>
  <si>
    <t xml:space="preserve">HOTEL RESTAURANTE JARAMIEL</t>
  </si>
  <si>
    <t xml:space="preserve">CARRETERA VALLADOLID-SORIA, 14 A11-1º ENTRADA TUDELA DE DUERO</t>
  </si>
  <si>
    <t xml:space="preserve">983520267</t>
  </si>
  <si>
    <t xml:space="preserve">hoteljaramiel@hotmail.com</t>
  </si>
  <si>
    <t xml:space="preserve">hoteljaramiel.es</t>
  </si>
  <si>
    <t xml:space="preserve">MOTEL VENUS</t>
  </si>
  <si>
    <t xml:space="preserve">CARRETERA ADANERO-GIJÓN, KILOMETRO 202, 5 BAJO</t>
  </si>
  <si>
    <t xml:space="preserve">47620</t>
  </si>
  <si>
    <t xml:space="preserve">VILLANUBLA</t>
  </si>
  <si>
    <t xml:space="preserve">983561060</t>
  </si>
  <si>
    <t xml:space="preserve">info@motelvenus.com</t>
  </si>
  <si>
    <t xml:space="preserve">AMARO COTA</t>
  </si>
  <si>
    <t xml:space="preserve">CARRETERA BURGOS, 112 BAJO; NAVE</t>
  </si>
  <si>
    <t xml:space="preserve">47281</t>
  </si>
  <si>
    <t xml:space="preserve">CORCOS</t>
  </si>
  <si>
    <t xml:space="preserve">983586210</t>
  </si>
  <si>
    <t xml:space="preserve">amarocotaslu.com</t>
  </si>
  <si>
    <t xml:space="preserve">HOTEL PAGO DEL OLIVO</t>
  </si>
  <si>
    <t xml:space="preserve">C/ ROBLADILLO, 10</t>
  </si>
  <si>
    <t xml:space="preserve">983591752</t>
  </si>
  <si>
    <t xml:space="preserve">info@pagodelolivo.com</t>
  </si>
  <si>
    <t xml:space="preserve">pagodelolivo.com</t>
  </si>
  <si>
    <t xml:space="preserve">ARZUAGA</t>
  </si>
  <si>
    <t xml:space="preserve">CARRETERA ARANDA-VALLADOLID (N-112), KILOMETRO 325, 000</t>
  </si>
  <si>
    <t xml:space="preserve">983687004</t>
  </si>
  <si>
    <t xml:space="preserve">hotelarzuaga.com</t>
  </si>
  <si>
    <t xml:space="preserve">HOTEL &amp; SPA ARZUAGA</t>
  </si>
  <si>
    <t xml:space="preserve">CARRETERA ARANDA-VALLADOLID (N-112), KILOMETRO 325 BAJO</t>
  </si>
  <si>
    <t xml:space="preserve">HOTEL REY SILO</t>
  </si>
  <si>
    <t xml:space="preserve">PARQUE PARQUE SABINO MOUTAS, 2</t>
  </si>
  <si>
    <t xml:space="preserve">984280032</t>
  </si>
  <si>
    <t xml:space="preserve">info@hotelreysilo.com</t>
  </si>
  <si>
    <t xml:space="preserve">hotelreysilo.com</t>
  </si>
  <si>
    <t xml:space="preserve">HOTEL LA POLAR</t>
  </si>
  <si>
    <t xml:space="preserve">AVENIDA DE JUAN CARLOS I, 20</t>
  </si>
  <si>
    <t xml:space="preserve">33212</t>
  </si>
  <si>
    <t xml:space="preserve">984296403</t>
  </si>
  <si>
    <t xml:space="preserve">info@lapolarhotel.com</t>
  </si>
  <si>
    <t xml:space="preserve">lapolarhotel.com</t>
  </si>
  <si>
    <t xml:space="preserve">HOTEL ARCEA VILLAVICIOSA</t>
  </si>
  <si>
    <t xml:space="preserve">C/ VÍCTOR GARCÍA DE LA CONCHA, 32</t>
  </si>
  <si>
    <t xml:space="preserve">984395769</t>
  </si>
  <si>
    <t xml:space="preserve">info@arceahoteles.com</t>
  </si>
  <si>
    <t xml:space="preserve">arceahoteles.com</t>
  </si>
  <si>
    <t xml:space="preserve">CONFORT</t>
  </si>
  <si>
    <t xml:space="preserve">JOAQUINA BOBELA, 3 BAJO</t>
  </si>
  <si>
    <t xml:space="preserve">985118556</t>
  </si>
  <si>
    <t xml:space="preserve">hotelconfort@hotelconfort.net</t>
  </si>
  <si>
    <t xml:space="preserve">hotelconfort.net</t>
  </si>
  <si>
    <t xml:space="preserve">CARBAYON II</t>
  </si>
  <si>
    <t xml:space="preserve">AVENIDA ATENAS, 1 BAJO; HOTEL CARBAYON I</t>
  </si>
  <si>
    <t xml:space="preserve">985118786</t>
  </si>
  <si>
    <t xml:space="preserve">carbayoniisl.com</t>
  </si>
  <si>
    <t xml:space="preserve">CITY EXPRESS COVADONGA</t>
  </si>
  <si>
    <t xml:space="preserve">C/ COVADONGA, 7 BAJO; HOTELES ASTURGESTION</t>
  </si>
  <si>
    <t xml:space="preserve">985203232</t>
  </si>
  <si>
    <t xml:space="preserve">info@domushoteles.com</t>
  </si>
  <si>
    <t xml:space="preserve">VETUSTA</t>
  </si>
  <si>
    <t xml:space="preserve">COVADONGA, 2 BAJO</t>
  </si>
  <si>
    <t xml:space="preserve">985222229</t>
  </si>
  <si>
    <t xml:space="preserve">info@hotelvetusta.com</t>
  </si>
  <si>
    <t xml:space="preserve">hotelvetusta.com</t>
  </si>
  <si>
    <t xml:space="preserve">DHYR HOTELES</t>
  </si>
  <si>
    <t xml:space="preserve">PLAZA LONGORIA (CARBAJAL), 1 5; ASIGNAR Nº ANTIGUO 985209</t>
  </si>
  <si>
    <t xml:space="preserve">985275151</t>
  </si>
  <si>
    <t xml:space="preserve">LA ERMITA DE DEVA</t>
  </si>
  <si>
    <t xml:space="preserve">SAN ANTONIO, s/n BAJO (LA TORRE)</t>
  </si>
  <si>
    <t xml:space="preserve">985333422</t>
  </si>
  <si>
    <t xml:space="preserve">reservas@laermitadeva.com</t>
  </si>
  <si>
    <t xml:space="preserve">laermitadeva.com</t>
  </si>
  <si>
    <t xml:space="preserve">HOTEL ROBLEDO</t>
  </si>
  <si>
    <t xml:space="preserve">C/ ALFREDO TRUÁN, 2</t>
  </si>
  <si>
    <t xml:space="preserve">985355941</t>
  </si>
  <si>
    <t xml:space="preserve">hotelrobledo.com</t>
  </si>
  <si>
    <t xml:space="preserve">HOTEL ALCOMAR</t>
  </si>
  <si>
    <t xml:space="preserve">C/ DE CABRALES, 24 BAJO</t>
  </si>
  <si>
    <t xml:space="preserve">985357011</t>
  </si>
  <si>
    <t xml:space="preserve">info@hotelalcomar.com</t>
  </si>
  <si>
    <t xml:space="preserve">hotelalcomar.com</t>
  </si>
  <si>
    <t xml:space="preserve">LA CALLUCA, s/n BAJO (H. LAS CHIMENEAS)</t>
  </si>
  <si>
    <t xml:space="preserve">985400379</t>
  </si>
  <si>
    <t xml:space="preserve">laschimeneas.com</t>
  </si>
  <si>
    <t xml:space="preserve">GRAN HOTEL PARAÍISO</t>
  </si>
  <si>
    <t xml:space="preserve">C/ PIDAL, 2 BAJO; HOTEL PARAISO</t>
  </si>
  <si>
    <t xml:space="preserve">985402325</t>
  </si>
  <si>
    <t xml:space="preserve">info@granhotelparaíiso.com</t>
  </si>
  <si>
    <t xml:space="preserve">hotelparaiso.net</t>
  </si>
  <si>
    <t xml:space="preserve">LA ARQUERA</t>
  </si>
  <si>
    <t xml:space="preserve">985402424</t>
  </si>
  <si>
    <t xml:space="preserve">arquera@infonegocio.com</t>
  </si>
  <si>
    <t xml:space="preserve">hotelarquera.com</t>
  </si>
  <si>
    <t xml:space="preserve">HOTEL LAS ROCAS</t>
  </si>
  <si>
    <t xml:space="preserve">C/ MARQUÉS DE CANILLEJAS, 5 BAJO; EDIFICIO PRIMERO</t>
  </si>
  <si>
    <t xml:space="preserve">985402431</t>
  </si>
  <si>
    <t xml:space="preserve">info@hotelasrocas.com</t>
  </si>
  <si>
    <t xml:space="preserve">hotelasrocas.com</t>
  </si>
  <si>
    <t xml:space="preserve">ARPA DE HIERBA</t>
  </si>
  <si>
    <t xml:space="preserve">LA PEREDA, s/n BAJO; HOTEL ARPA DE HIERBA</t>
  </si>
  <si>
    <t xml:space="preserve">985403456</t>
  </si>
  <si>
    <t xml:space="preserve">info@arpadehierba.com</t>
  </si>
  <si>
    <t xml:space="preserve">arpadehierba.com</t>
  </si>
  <si>
    <t xml:space="preserve">HOTEL LA FONTE</t>
  </si>
  <si>
    <t xml:space="preserve">BARRIO SANTA ANA, s/n s/n 0 s/n</t>
  </si>
  <si>
    <t xml:space="preserve">985408696</t>
  </si>
  <si>
    <t xml:space="preserve">info@hotel-lafonte.es</t>
  </si>
  <si>
    <t xml:space="preserve">hotel-lafonte.es</t>
  </si>
  <si>
    <t xml:space="preserve">CUEVAS DEL MAR</t>
  </si>
  <si>
    <t xml:space="preserve">PLAZA LAVERDE RUIZ, s/n BAJO</t>
  </si>
  <si>
    <t xml:space="preserve">985410377</t>
  </si>
  <si>
    <t xml:space="preserve">info@cuevasdelmar.com</t>
  </si>
  <si>
    <t xml:space="preserve">cuevasdelmar.com</t>
  </si>
  <si>
    <t xml:space="preserve">MIRADOR DE LA FRANCA</t>
  </si>
  <si>
    <t xml:space="preserve">LUGAR PLAYA, s/n</t>
  </si>
  <si>
    <t xml:space="preserve">985412145</t>
  </si>
  <si>
    <t xml:space="preserve">lafranca@hotelmirador.com</t>
  </si>
  <si>
    <t xml:space="preserve">hotelmirador.com</t>
  </si>
  <si>
    <t xml:space="preserve">LA BORIZA</t>
  </si>
  <si>
    <t xml:space="preserve">LUGAR ANDRÍN, s/n BAJO; CARRETERA PLAYA</t>
  </si>
  <si>
    <t xml:space="preserve">985417049</t>
  </si>
  <si>
    <t xml:space="preserve">reservas@laboriza.es</t>
  </si>
  <si>
    <t xml:space="preserve">hotellaboriza.es</t>
  </si>
  <si>
    <t xml:space="preserve">CASA CONSUELO</t>
  </si>
  <si>
    <t xml:space="preserve">33792</t>
  </si>
  <si>
    <t xml:space="preserve">985470767</t>
  </si>
  <si>
    <t xml:space="preserve">info@casaconsuelo.com</t>
  </si>
  <si>
    <t xml:space="preserve">casaconsuelo.com</t>
  </si>
  <si>
    <t xml:space="preserve">EL PINAR</t>
  </si>
  <si>
    <t xml:space="preserve">CARRETERA GENERAL, KILOMETRO 516</t>
  </si>
  <si>
    <t xml:space="preserve">985472005</t>
  </si>
  <si>
    <t xml:space="preserve">info@hotelelpinar.com</t>
  </si>
  <si>
    <t xml:space="preserve">hotelelpinar.com</t>
  </si>
  <si>
    <t xml:space="preserve">ARCO NAVIA</t>
  </si>
  <si>
    <t xml:space="preserve">C/ SAN FRANCISCO, 2 1</t>
  </si>
  <si>
    <t xml:space="preserve">985473495</t>
  </si>
  <si>
    <t xml:space="preserve">info@destinonavia.com</t>
  </si>
  <si>
    <t xml:space="preserve">destinonavia.com</t>
  </si>
  <si>
    <t xml:space="preserve">VALLE DEL ESVA</t>
  </si>
  <si>
    <t xml:space="preserve">CASIELLAS, 10 BAJO</t>
  </si>
  <si>
    <t xml:space="preserve">33787</t>
  </si>
  <si>
    <t xml:space="preserve">985475719</t>
  </si>
  <si>
    <t xml:space="preserve">casillas2009@hotmail.com</t>
  </si>
  <si>
    <t xml:space="preserve">valledelesva.com</t>
  </si>
  <si>
    <t xml:space="preserve">CASA DE CASTRO</t>
  </si>
  <si>
    <t xml:space="preserve">CARRETERA GENERAL (N-634), KILOMETRO 530</t>
  </si>
  <si>
    <t xml:space="preserve">CUAÑA</t>
  </si>
  <si>
    <t xml:space="preserve">985478790</t>
  </si>
  <si>
    <t xml:space="preserve">correo@casadecastro.es</t>
  </si>
  <si>
    <t xml:space="preserve">casadecastro.com</t>
  </si>
  <si>
    <t xml:space="preserve">CASA EL RÁPIDO</t>
  </si>
  <si>
    <t xml:space="preserve">CARRETERA GENERAL, 6</t>
  </si>
  <si>
    <t xml:space="preserve">33679</t>
  </si>
  <si>
    <t xml:space="preserve">985487051</t>
  </si>
  <si>
    <t xml:space="preserve">info@casaelrapido.com</t>
  </si>
  <si>
    <t xml:space="preserve">casaelrapido.com</t>
  </si>
  <si>
    <t xml:space="preserve">PIEDRAS</t>
  </si>
  <si>
    <t xml:space="preserve">AVENIDA GALICIA, 24 BAJO</t>
  </si>
  <si>
    <t xml:space="preserve">985508310</t>
  </si>
  <si>
    <t xml:space="preserve">info@hotelpiedras.com</t>
  </si>
  <si>
    <t xml:space="preserve">hotelpiedras.com</t>
  </si>
  <si>
    <t xml:space="preserve">HOTEL 40 NUDOS</t>
  </si>
  <si>
    <t xml:space="preserve">C/ LA FRUTA, 9 BAJO(HOTEL LUZANA)</t>
  </si>
  <si>
    <t xml:space="preserve">985525754</t>
  </si>
  <si>
    <t xml:space="preserve">reservas@hotel40nudos.es</t>
  </si>
  <si>
    <t xml:space="preserve">hotel40nudos.com</t>
  </si>
  <si>
    <t xml:space="preserve">ZEN BALAGARES</t>
  </si>
  <si>
    <t xml:space="preserve">AVENIDA BALAGARES, 34 BAJO</t>
  </si>
  <si>
    <t xml:space="preserve">33404</t>
  </si>
  <si>
    <t xml:space="preserve">985535157</t>
  </si>
  <si>
    <t xml:space="preserve">info.balagares@urh-hoteliers.com</t>
  </si>
  <si>
    <t xml:space="preserve">zenbalagares.com</t>
  </si>
  <si>
    <t xml:space="preserve">LUZANA</t>
  </si>
  <si>
    <t xml:space="preserve">C/ LA FRUTA, 9 BAJO; CENTRO SALUD EL QUIRINAL</t>
  </si>
  <si>
    <t xml:space="preserve">985565841</t>
  </si>
  <si>
    <t xml:space="preserve">CASONA SELGAS</t>
  </si>
  <si>
    <t xml:space="preserve">985590548</t>
  </si>
  <si>
    <t xml:space="preserve">caselgas@gmail.com</t>
  </si>
  <si>
    <t xml:space="preserve">casonaselgas.com</t>
  </si>
  <si>
    <t xml:space="preserve">HOLTEL ISABEL</t>
  </si>
  <si>
    <t xml:space="preserve">C/ SUÁREZ INCLÁN, 36-38 BAJO</t>
  </si>
  <si>
    <t xml:space="preserve">985591155</t>
  </si>
  <si>
    <t xml:space="preserve">holtelisabel.com</t>
  </si>
  <si>
    <t xml:space="preserve">HOTEL OVIEDO</t>
  </si>
  <si>
    <t xml:space="preserve">C/ CRUCERO, 3 BAJO</t>
  </si>
  <si>
    <t xml:space="preserve">985640906</t>
  </si>
  <si>
    <t xml:space="preserve">contacto@turismoycultura.asturias.es</t>
  </si>
  <si>
    <t xml:space="preserve">infoasturias.com</t>
  </si>
  <si>
    <t xml:space="preserve">HOTEL LA PARÁ</t>
  </si>
  <si>
    <t xml:space="preserve">AVENIDA DE LA CONSTITUCIÓN, 58 BAJO</t>
  </si>
  <si>
    <t xml:space="preserve">33950</t>
  </si>
  <si>
    <t xml:space="preserve">985657656</t>
  </si>
  <si>
    <t xml:space="preserve">jrcarcedo57@hotmail.com</t>
  </si>
  <si>
    <t xml:space="preserve">hotellapara.com/</t>
  </si>
  <si>
    <t xml:space="preserve">HOTEL AUTO-BAR</t>
  </si>
  <si>
    <t xml:space="preserve">juangarrido10@hotmail.com</t>
  </si>
  <si>
    <t xml:space="preserve">hotelautobar.com</t>
  </si>
  <si>
    <t xml:space="preserve">TORREPALACIO</t>
  </si>
  <si>
    <t xml:space="preserve">PLAZA ABADÍA, s/n BAJO</t>
  </si>
  <si>
    <t xml:space="preserve">985761169</t>
  </si>
  <si>
    <t xml:space="preserve">hotel@torrepalacio.es</t>
  </si>
  <si>
    <t xml:space="preserve">torrepalacio.com</t>
  </si>
  <si>
    <t xml:space="preserve">MIRADOR DE CABRALES</t>
  </si>
  <si>
    <t xml:space="preserve">985846673</t>
  </si>
  <si>
    <t xml:space="preserve">ARCEA HOTEL EL SELLA</t>
  </si>
  <si>
    <t xml:space="preserve">C/ TURISTA, 2</t>
  </si>
  <si>
    <t xml:space="preserve">985848011</t>
  </si>
  <si>
    <t xml:space="preserve">sella@arceahoteles.com</t>
  </si>
  <si>
    <t xml:space="preserve">AGUILA REAL</t>
  </si>
  <si>
    <t xml:space="preserve">BARRIO PEDRERA, 27</t>
  </si>
  <si>
    <t xml:space="preserve">985849418</t>
  </si>
  <si>
    <t xml:space="preserve">aguilarealsl.com</t>
  </si>
  <si>
    <t xml:space="preserve">HOTEL CARAVIA</t>
  </si>
  <si>
    <t xml:space="preserve">CARRETERA GENERAL, 632</t>
  </si>
  <si>
    <t xml:space="preserve">33344</t>
  </si>
  <si>
    <t xml:space="preserve">SAN TISO D'ABRES</t>
  </si>
  <si>
    <t xml:space="preserve">985853014</t>
  </si>
  <si>
    <t xml:space="preserve">info@hotelcaravia.com</t>
  </si>
  <si>
    <t xml:space="preserve">hotelcaravia.com</t>
  </si>
  <si>
    <t xml:space="preserve">ALDEA DEL TRASGU</t>
  </si>
  <si>
    <t xml:space="preserve">MELUERDA, s/n s/n</t>
  </si>
  <si>
    <t xml:space="preserve">985861504</t>
  </si>
  <si>
    <t xml:space="preserve">info@aldeadeltrasgu.com</t>
  </si>
  <si>
    <t xml:space="preserve">asturiarural.com</t>
  </si>
  <si>
    <t xml:space="preserve">FORONDA</t>
  </si>
  <si>
    <t xml:space="preserve">LUGAR PANDO, s/n BAJO(HOTEL FORONDA)</t>
  </si>
  <si>
    <t xml:space="preserve">33566</t>
  </si>
  <si>
    <t xml:space="preserve">985861537</t>
  </si>
  <si>
    <t xml:space="preserve">info@hotelforonda.com</t>
  </si>
  <si>
    <t xml:space="preserve">hotelforonda.com</t>
  </si>
  <si>
    <t xml:space="preserve">HOTEL LA PLAZA</t>
  </si>
  <si>
    <t xml:space="preserve">C/ LA RIBA</t>
  </si>
  <si>
    <t xml:space="preserve">985880879</t>
  </si>
  <si>
    <t xml:space="preserve">info@laplazahotel.net</t>
  </si>
  <si>
    <t xml:space="preserve">laplazahotel.net</t>
  </si>
  <si>
    <t xml:space="preserve">BARRIO BALBÍN, s/n BAJO</t>
  </si>
  <si>
    <t xml:space="preserve">985883676</t>
  </si>
  <si>
    <t xml:space="preserve">info@cgcostamar.es</t>
  </si>
  <si>
    <t xml:space="preserve">hotelcostamar.es</t>
  </si>
  <si>
    <t xml:space="preserve">HOTEL EL MANQUÍN</t>
  </si>
  <si>
    <t xml:space="preserve">C/ SANTA CLARA, 2</t>
  </si>
  <si>
    <t xml:space="preserve">985890024</t>
  </si>
  <si>
    <t xml:space="preserve">hotel@hotelmanquin.com</t>
  </si>
  <si>
    <t xml:space="preserve">hotelmanquin.com</t>
  </si>
  <si>
    <t xml:space="preserve">ALAVERA</t>
  </si>
  <si>
    <t xml:space="preserve">ALDEA SAN MARTÍN, 3</t>
  </si>
  <si>
    <t xml:space="preserve">33315</t>
  </si>
  <si>
    <t xml:space="preserve">985890838</t>
  </si>
  <si>
    <t xml:space="preserve">alaverahotelvillaviciosa@gmail.com</t>
  </si>
  <si>
    <t xml:space="preserve">hotelalavera.com</t>
  </si>
  <si>
    <t xml:space="preserve">VILLA SAN REMO</t>
  </si>
  <si>
    <t xml:space="preserve">FRIUZ, 59 BAJO-B</t>
  </si>
  <si>
    <t xml:space="preserve">985894669</t>
  </si>
  <si>
    <t xml:space="preserve">villasanremo.com</t>
  </si>
  <si>
    <t xml:space="preserve">CAEACLAVELES</t>
  </si>
  <si>
    <t xml:space="preserve">LA PEREDA, s/n</t>
  </si>
  <si>
    <t xml:space="preserve">985925981</t>
  </si>
  <si>
    <t xml:space="preserve">hotel@caeaclaveles.com</t>
  </si>
  <si>
    <t xml:space="preserve">caeaclaveles.com</t>
  </si>
  <si>
    <t xml:space="preserve">PUENTE VIDOSA Y APARTAMENTOS AGUASALI</t>
  </si>
  <si>
    <t xml:space="preserve">CARRETERA GENERAL, 625 KILOMETRO 134</t>
  </si>
  <si>
    <t xml:space="preserve">33558</t>
  </si>
  <si>
    <t xml:space="preserve">PONGA</t>
  </si>
  <si>
    <t xml:space="preserve">985944735</t>
  </si>
  <si>
    <t xml:space="preserve">reservas@puentevidosa.com</t>
  </si>
  <si>
    <t xml:space="preserve">puentevidosa.com</t>
  </si>
  <si>
    <t xml:space="preserve">EL CAPITAN</t>
  </si>
  <si>
    <t xml:space="preserve">LUGAR . VEGA DE LOS CASEROS, s/n BAJO</t>
  </si>
  <si>
    <t xml:space="preserve">985947302</t>
  </si>
  <si>
    <t xml:space="preserve">hotelcapitan.com</t>
  </si>
  <si>
    <t xml:space="preserve">BOA VILA</t>
  </si>
  <si>
    <t xml:space="preserve">REAL, 4-6</t>
  </si>
  <si>
    <t xml:space="preserve">986105265</t>
  </si>
  <si>
    <t xml:space="preserve">info@hotelboavila.es</t>
  </si>
  <si>
    <t xml:space="preserve">hotelboavila.com</t>
  </si>
  <si>
    <t xml:space="preserve">NAUTICO</t>
  </si>
  <si>
    <t xml:space="preserve">LUIS TABOADA, 28</t>
  </si>
  <si>
    <t xml:space="preserve">986122440</t>
  </si>
  <si>
    <t xml:space="preserve">recepcion@hotelnautico.net</t>
  </si>
  <si>
    <t xml:space="preserve">hotelnautico.net</t>
  </si>
  <si>
    <t xml:space="preserve">PUNTA VICAÑO</t>
  </si>
  <si>
    <t xml:space="preserve">PASEO PRAIA DE SILGAR, 94 BAJO; HOTEL PUNTA VICA¦O</t>
  </si>
  <si>
    <t xml:space="preserve">986199788</t>
  </si>
  <si>
    <t xml:space="preserve">reservas@gruposanxenxo.com</t>
  </si>
  <si>
    <t xml:space="preserve">puntavicaosl.com</t>
  </si>
  <si>
    <t xml:space="preserve">CIUDAD DE VIGO</t>
  </si>
  <si>
    <t xml:space="preserve">CONCEPCIÓN ARENAL, 5</t>
  </si>
  <si>
    <t xml:space="preserve">986227820</t>
  </si>
  <si>
    <t xml:space="preserve">info@ciudaddevigo.com</t>
  </si>
  <si>
    <t xml:space="preserve">ciudaddevigo.com</t>
  </si>
  <si>
    <t xml:space="preserve">RODEIRAMAR 2A</t>
  </si>
  <si>
    <t xml:space="preserve">AVENIDA OURENSE, 76 -BL I; 1</t>
  </si>
  <si>
    <t xml:space="preserve">36947</t>
  </si>
  <si>
    <t xml:space="preserve">986301749</t>
  </si>
  <si>
    <t xml:space="preserve">info@rodeiramar2a.com</t>
  </si>
  <si>
    <t xml:space="preserve">rodeiramar2a.com</t>
  </si>
  <si>
    <t xml:space="preserve">CASA HERMINIA</t>
  </si>
  <si>
    <t xml:space="preserve">C/ COSTA DE FIGUEIRON, 15</t>
  </si>
  <si>
    <t xml:space="preserve">36937</t>
  </si>
  <si>
    <t xml:space="preserve">986321244</t>
  </si>
  <si>
    <t xml:space="preserve">salvadorpiedras1947@gmail.com</t>
  </si>
  <si>
    <t xml:space="preserve">casaherminia.com</t>
  </si>
  <si>
    <t xml:space="preserve">EL VIEJO GALEÓN</t>
  </si>
  <si>
    <t xml:space="preserve">C/ AREAS, 28 SABARIS</t>
  </si>
  <si>
    <t xml:space="preserve">986350207</t>
  </si>
  <si>
    <t xml:space="preserve">arturo1929@hotmail.es</t>
  </si>
  <si>
    <t xml:space="preserve">elviejogalen.com</t>
  </si>
  <si>
    <t xml:space="preserve">SOREMMA</t>
  </si>
  <si>
    <t xml:space="preserve">LUGAR MARIÑAS, 15</t>
  </si>
  <si>
    <t xml:space="preserve">986356067</t>
  </si>
  <si>
    <t xml:space="preserve">affiliates@bluehost.com</t>
  </si>
  <si>
    <t xml:space="preserve">hotelsoremma.com</t>
  </si>
  <si>
    <t xml:space="preserve">BAYONA SIAL</t>
  </si>
  <si>
    <t xml:space="preserve">RUA ELDUAYEN, 21 BAJO; KIOSKO</t>
  </si>
  <si>
    <t xml:space="preserve">986357257</t>
  </si>
  <si>
    <t xml:space="preserve">bayonasialsl.com</t>
  </si>
  <si>
    <t xml:space="preserve">HOLIDAY</t>
  </si>
  <si>
    <t xml:space="preserve">AUTOVIA VIGO-BAIONA, 17 BAJO; PRAIA AMERICA</t>
  </si>
  <si>
    <t xml:space="preserve">986366403</t>
  </si>
  <si>
    <t xml:space="preserve">hotelholidaynigran@yahoo.es</t>
  </si>
  <si>
    <t xml:space="preserve">hotel-holiday.es</t>
  </si>
  <si>
    <t xml:space="preserve">INCAMAR</t>
  </si>
  <si>
    <t xml:space="preserve">C/ MONTERO RÍOS, 207</t>
  </si>
  <si>
    <t xml:space="preserve">986390026</t>
  </si>
  <si>
    <t xml:space="preserve">info@hotelincamar.com</t>
  </si>
  <si>
    <t xml:space="preserve">hotelincamar.com</t>
  </si>
  <si>
    <t xml:space="preserve">ZENIT VIGO</t>
  </si>
  <si>
    <t xml:space="preserve">AVENIDA GRAN VÍA, 1 BAJO; HOTEL ZENIT LISBOA</t>
  </si>
  <si>
    <t xml:space="preserve">986423066</t>
  </si>
  <si>
    <t xml:space="preserve">vigo@zenithoteles.com</t>
  </si>
  <si>
    <t xml:space="preserve">HOTEL LUCERNA</t>
  </si>
  <si>
    <t xml:space="preserve">ESTRADA VAO, 130</t>
  </si>
  <si>
    <t xml:space="preserve">36331</t>
  </si>
  <si>
    <t xml:space="preserve">986460543</t>
  </si>
  <si>
    <t xml:space="preserve">angelitavigo@hotmail.es</t>
  </si>
  <si>
    <t xml:space="preserve">hotellucerna.com</t>
  </si>
  <si>
    <t xml:space="preserve">CARRETERA SAN XOAN PEINAOLOR, 86</t>
  </si>
  <si>
    <t xml:space="preserve">986486050</t>
  </si>
  <si>
    <t xml:space="preserve">info@hotelelbosque.es</t>
  </si>
  <si>
    <t xml:space="preserve">hotelelbosque.es</t>
  </si>
  <si>
    <t xml:space="preserve">OS PAZOS</t>
  </si>
  <si>
    <t xml:space="preserve">EDUARDO PONDAL, 3</t>
  </si>
  <si>
    <t xml:space="preserve">986542020</t>
  </si>
  <si>
    <t xml:space="preserve">info@ospazos.com</t>
  </si>
  <si>
    <t xml:space="preserve">lariadearosa.com</t>
  </si>
  <si>
    <t xml:space="preserve">RUA PAZOS, 6-8</t>
  </si>
  <si>
    <t xml:space="preserve">986543397</t>
  </si>
  <si>
    <t xml:space="preserve">info@amariña.com</t>
  </si>
  <si>
    <t xml:space="preserve">hotelamarina.com</t>
  </si>
  <si>
    <t xml:space="preserve">DINAJAN</t>
  </si>
  <si>
    <t xml:space="preserve">O TERRÓN, 39 BAJO</t>
  </si>
  <si>
    <t xml:space="preserve">986554918</t>
  </si>
  <si>
    <t xml:space="preserve">info@dinajan.com</t>
  </si>
  <si>
    <t xml:space="preserve">hoteldinajan.com</t>
  </si>
  <si>
    <t xml:space="preserve">SUMMA A ESTRADA</t>
  </si>
  <si>
    <t xml:space="preserve">AVENIDA PONTEVEDRA, s/n</t>
  </si>
  <si>
    <t xml:space="preserve">986573537</t>
  </si>
  <si>
    <t xml:space="preserve">info@summaaestrada.com</t>
  </si>
  <si>
    <t xml:space="preserve">HOTEL CONDADO</t>
  </si>
  <si>
    <t xml:space="preserve">RUA REAL, 62 BAJO; ASCENSOR</t>
  </si>
  <si>
    <t xml:space="preserve">36860</t>
  </si>
  <si>
    <t xml:space="preserve">PONTEAREAS</t>
  </si>
  <si>
    <t xml:space="preserve">986641310</t>
  </si>
  <si>
    <t xml:space="preserve">reservas@hotel-condado.es</t>
  </si>
  <si>
    <t xml:space="preserve">hotel-condado.es</t>
  </si>
  <si>
    <t xml:space="preserve">HOTEL LA CAÑIZA</t>
  </si>
  <si>
    <t xml:space="preserve">RUA ROSALÍA DE CASTRO, 43</t>
  </si>
  <si>
    <t xml:space="preserve">36880</t>
  </si>
  <si>
    <t xml:space="preserve">A CAÑIZA</t>
  </si>
  <si>
    <t xml:space="preserve">986651502</t>
  </si>
  <si>
    <t xml:space="preserve">hotellacaiza.com</t>
  </si>
  <si>
    <t xml:space="preserve">CANELIÑAS</t>
  </si>
  <si>
    <t xml:space="preserve">AVENIDA PONTEVEDRA, 40 BAJO(HOTEL)</t>
  </si>
  <si>
    <t xml:space="preserve">986690363</t>
  </si>
  <si>
    <t xml:space="preserve">hotelcanelinas@hotmail.com</t>
  </si>
  <si>
    <t xml:space="preserve">ALMAR</t>
  </si>
  <si>
    <t xml:space="preserve">PRAIA PRAGUEIRA, 168</t>
  </si>
  <si>
    <t xml:space="preserve">986690616</t>
  </si>
  <si>
    <t xml:space="preserve">aparthotelalmar@gmail.com</t>
  </si>
  <si>
    <t xml:space="preserve">sanxenxotour.com</t>
  </si>
  <si>
    <t xml:space="preserve">HOTEL CACHADA</t>
  </si>
  <si>
    <t xml:space="preserve">CACHADA, 11</t>
  </si>
  <si>
    <t xml:space="preserve">986690645</t>
  </si>
  <si>
    <t xml:space="preserve">hotelcachada@gmail.com</t>
  </si>
  <si>
    <t xml:space="preserve">hotelcachada.com</t>
  </si>
  <si>
    <t xml:space="preserve">LAS ISLAS</t>
  </si>
  <si>
    <t xml:space="preserve">PAREDES, 31 BAJO</t>
  </si>
  <si>
    <t xml:space="preserve">986708484</t>
  </si>
  <si>
    <t xml:space="preserve">info@lasias.com</t>
  </si>
  <si>
    <t xml:space="preserve">hotellasislas.es</t>
  </si>
  <si>
    <t xml:space="preserve">ROTILIO</t>
  </si>
  <si>
    <t xml:space="preserve">AVENIDA O PORTO, 7-9 BAJO</t>
  </si>
  <si>
    <t xml:space="preserve">986720201</t>
  </si>
  <si>
    <t xml:space="preserve">hotelrotilio@hotelrotilio.com</t>
  </si>
  <si>
    <t xml:space="preserve">hotelrotilio.com</t>
  </si>
  <si>
    <t xml:space="preserve">EL PUENTE</t>
  </si>
  <si>
    <t xml:space="preserve">AVENIDA LEÓN, 10</t>
  </si>
  <si>
    <t xml:space="preserve">986720373</t>
  </si>
  <si>
    <t xml:space="preserve">info@hotelelpuente.es</t>
  </si>
  <si>
    <t xml:space="preserve">hotelelpuente.es</t>
  </si>
  <si>
    <t xml:space="preserve">HOTEL GALAICO</t>
  </si>
  <si>
    <t xml:space="preserve">C/ VIMBIEIRO, 32</t>
  </si>
  <si>
    <t xml:space="preserve">986720708</t>
  </si>
  <si>
    <t xml:space="preserve">ALTARIÑO</t>
  </si>
  <si>
    <t xml:space="preserve">AVENIDA PONTEVEDRA, 58</t>
  </si>
  <si>
    <t xml:space="preserve">986720835</t>
  </si>
  <si>
    <t xml:space="preserve">hotelaltarino@hotelaltarino.com</t>
  </si>
  <si>
    <t xml:space="preserve">hotelaltarino.es</t>
  </si>
  <si>
    <t xml:space="preserve">CANELAS</t>
  </si>
  <si>
    <t xml:space="preserve">CARRETERA LANZADA, 12</t>
  </si>
  <si>
    <t xml:space="preserve">986720867</t>
  </si>
  <si>
    <t xml:space="preserve">info@hotelcanelas.com</t>
  </si>
  <si>
    <t xml:space="preserve">hotelcanelas.com</t>
  </si>
  <si>
    <t xml:space="preserve">HOTEL NUEVO VICHONA</t>
  </si>
  <si>
    <t xml:space="preserve">VICHONA, 5</t>
  </si>
  <si>
    <t xml:space="preserve">986723011</t>
  </si>
  <si>
    <t xml:space="preserve">info@nuevovichona.com</t>
  </si>
  <si>
    <t xml:space="preserve">nuevovichona.com</t>
  </si>
  <si>
    <t xml:space="preserve">HOTEL MARTÍNEZ</t>
  </si>
  <si>
    <t xml:space="preserve">ZONA XESTEIRIÑA, 11 BAJO</t>
  </si>
  <si>
    <t xml:space="preserve">hotelmartinez11@hotmail.com</t>
  </si>
  <si>
    <t xml:space="preserve">hotelmartnez.com</t>
  </si>
  <si>
    <t xml:space="preserve">HOTEL TURIMAR</t>
  </si>
  <si>
    <t xml:space="preserve">C/ VICHONA, 20 BAJO</t>
  </si>
  <si>
    <t xml:space="preserve">986724411</t>
  </si>
  <si>
    <t xml:space="preserve">info@hotelturimar.com</t>
  </si>
  <si>
    <t xml:space="preserve">hotelturimar.com</t>
  </si>
  <si>
    <t xml:space="preserve">HOTEL MAR AZUL</t>
  </si>
  <si>
    <t xml:space="preserve">SOUTULLO, 180</t>
  </si>
  <si>
    <t xml:space="preserve">986727028</t>
  </si>
  <si>
    <t xml:space="preserve">info@hotelmarazul.com</t>
  </si>
  <si>
    <t xml:space="preserve">hotelmarazul.com</t>
  </si>
  <si>
    <t xml:space="preserve">HOTEL ISOLINO</t>
  </si>
  <si>
    <t xml:space="preserve">C/ CASTELAO, 30</t>
  </si>
  <si>
    <t xml:space="preserve">986730236</t>
  </si>
  <si>
    <t xml:space="preserve">info@hotelisolino.com</t>
  </si>
  <si>
    <t xml:space="preserve">hotelisolino.com</t>
  </si>
  <si>
    <t xml:space="preserve">PADIN E HIJOS</t>
  </si>
  <si>
    <t xml:space="preserve">AVENIDA LUIS CASAIS, s/n 14</t>
  </si>
  <si>
    <t xml:space="preserve">986732795</t>
  </si>
  <si>
    <t xml:space="preserve">info@hotelmaruxia.com</t>
  </si>
  <si>
    <t xml:space="preserve">hotelmaruxia.com</t>
  </si>
  <si>
    <t xml:space="preserve">HOTEL SPA NORAT O GROVE 3 SUPERIOR</t>
  </si>
  <si>
    <t xml:space="preserve">AVENIDA LUIS CASAIS, 22</t>
  </si>
  <si>
    <t xml:space="preserve">986733399</t>
  </si>
  <si>
    <t xml:space="preserve">hnorat@hotelesnorat.com</t>
  </si>
  <si>
    <t xml:space="preserve">hotelesnorat.com</t>
  </si>
  <si>
    <t xml:space="preserve">O CASTRO</t>
  </si>
  <si>
    <t xml:space="preserve">REBOREDO, 75 BAJO</t>
  </si>
  <si>
    <t xml:space="preserve">986733819</t>
  </si>
  <si>
    <t xml:space="preserve">ocastro@alojamientogallego.com</t>
  </si>
  <si>
    <t xml:space="preserve">hotelocastro.com</t>
  </si>
  <si>
    <t xml:space="preserve">PARAIMO</t>
  </si>
  <si>
    <t xml:space="preserve">LUGAR A A LANZADA, 133 BAJO</t>
  </si>
  <si>
    <t xml:space="preserve">986743439</t>
  </si>
  <si>
    <t xml:space="preserve">info@hotelparaimo.com</t>
  </si>
  <si>
    <t xml:space="preserve">hotelparaimo.com</t>
  </si>
  <si>
    <t xml:space="preserve">HOTEL PIÑEIRO</t>
  </si>
  <si>
    <t xml:space="preserve">LUGAR A A LANZADA, 104 BAJO</t>
  </si>
  <si>
    <t xml:space="preserve">986745105</t>
  </si>
  <si>
    <t xml:space="preserve">info@hotelpineiro.com</t>
  </si>
  <si>
    <t xml:space="preserve">hotelpineiro.com</t>
  </si>
  <si>
    <t xml:space="preserve">CAMINO O ZAPATEIRO, 26 BAJO</t>
  </si>
  <si>
    <t xml:space="preserve">986771094</t>
  </si>
  <si>
    <t xml:space="preserve">hotelgalicia@hotel-galicia.es</t>
  </si>
  <si>
    <t xml:space="preserve">hotel-galicia.es</t>
  </si>
  <si>
    <t xml:space="preserve">HOTEL VÍA LEÓN</t>
  </si>
  <si>
    <t xml:space="preserve">C/ PASO, 5</t>
  </si>
  <si>
    <t xml:space="preserve">987035481</t>
  </si>
  <si>
    <t xml:space="preserve">info@hotelvialeon.com</t>
  </si>
  <si>
    <t xml:space="preserve">hotelvialeon.com</t>
  </si>
  <si>
    <t xml:space="preserve">QUINDOS</t>
  </si>
  <si>
    <t xml:space="preserve">AVENIDA GRAN VÍA DE SAN MARCOS, 38 BAJO</t>
  </si>
  <si>
    <t xml:space="preserve">987236200</t>
  </si>
  <si>
    <t xml:space="preserve">info@quindos.com</t>
  </si>
  <si>
    <t xml:space="preserve">hotelquindos.com</t>
  </si>
  <si>
    <t xml:space="preserve">LAS FONTANINAS</t>
  </si>
  <si>
    <t xml:space="preserve">C/ ISIDRO ARIAS, 2</t>
  </si>
  <si>
    <t xml:space="preserve">24319</t>
  </si>
  <si>
    <t xml:space="preserve">NOCEDA DEL BIERZO</t>
  </si>
  <si>
    <t xml:space="preserve">987517251</t>
  </si>
  <si>
    <t xml:space="preserve">info@lasfontaninas.es</t>
  </si>
  <si>
    <t xml:space="preserve">lasfontaninas.es</t>
  </si>
  <si>
    <t xml:space="preserve">CARRETERA MADRID-LA CORUÑA, KILOMETRO 330 BAJO</t>
  </si>
  <si>
    <t xml:space="preserve">987617575</t>
  </si>
  <si>
    <t xml:space="preserve">info@hotelastorga.com</t>
  </si>
  <si>
    <t xml:space="preserve">hotelastorga.com</t>
  </si>
  <si>
    <t xml:space="preserve">BEDUNIA</t>
  </si>
  <si>
    <t xml:space="preserve">C/ GENERAL BENAVIDES, 53 BAJO</t>
  </si>
  <si>
    <t xml:space="preserve">987640524</t>
  </si>
  <si>
    <t xml:space="preserve">bedunia@hotelbedunia.com</t>
  </si>
  <si>
    <t xml:space="preserve">hotelbedunia.com</t>
  </si>
  <si>
    <t xml:space="preserve">HOTEL SPA PUERTA VADINIA</t>
  </si>
  <si>
    <t xml:space="preserve">C/ ESTEBAN CORRAL, 9 BAJO; HOTEL RÝO ESLA</t>
  </si>
  <si>
    <t xml:space="preserve">24800</t>
  </si>
  <si>
    <t xml:space="preserve">CISTIERNA</t>
  </si>
  <si>
    <t xml:space="preserve">987701025</t>
  </si>
  <si>
    <t xml:space="preserve">info@hotelspapuertavadinia.com</t>
  </si>
  <si>
    <t xml:space="preserve">puertavadinia.es</t>
  </si>
  <si>
    <t xml:space="preserve">CAMAROTE HOTEL</t>
  </si>
  <si>
    <t xml:space="preserve">C/ DÁMASO MERINO, 1</t>
  </si>
  <si>
    <t xml:space="preserve">987798234</t>
  </si>
  <si>
    <t xml:space="preserve">hotelcamarote@hotelcamarote.com</t>
  </si>
  <si>
    <t xml:space="preserve">camarotehotel.es</t>
  </si>
  <si>
    <t xml:space="preserve">HOTEL LORENZO</t>
  </si>
  <si>
    <t xml:space="preserve">AVENIDA BALNEARIO, s/n 0 OURENSE</t>
  </si>
  <si>
    <t xml:space="preserve">988271202</t>
  </si>
  <si>
    <t xml:space="preserve">hotellorenzo@gmail.com</t>
  </si>
  <si>
    <t xml:space="preserve">hotellorenzo.com</t>
  </si>
  <si>
    <t xml:space="preserve">LAIAS CALDARIA</t>
  </si>
  <si>
    <t xml:space="preserve">ESTRADA LOGROÑO-VIGO (120), KILOMETRO 585, 8 BAJO(DEFI.VILA)</t>
  </si>
  <si>
    <t xml:space="preserve">32450</t>
  </si>
  <si>
    <t xml:space="preserve">988280409</t>
  </si>
  <si>
    <t xml:space="preserve">reservas@caldaria.es</t>
  </si>
  <si>
    <t xml:space="preserve">balneatermal.com</t>
  </si>
  <si>
    <t xml:space="preserve">LA CASA GRANDE</t>
  </si>
  <si>
    <t xml:space="preserve">DADÍN, 53 BAJO</t>
  </si>
  <si>
    <t xml:space="preserve">32536</t>
  </si>
  <si>
    <t xml:space="preserve">O IRIXO</t>
  </si>
  <si>
    <t xml:space="preserve">988287303</t>
  </si>
  <si>
    <t xml:space="preserve">lacasagrande.com</t>
  </si>
  <si>
    <t xml:space="preserve">HOTEL CALZADA</t>
  </si>
  <si>
    <t xml:space="preserve">CALZADA, 1</t>
  </si>
  <si>
    <t xml:space="preserve">32316</t>
  </si>
  <si>
    <t xml:space="preserve">988307734</t>
  </si>
  <si>
    <t xml:space="preserve">info@hotelcalzada.com</t>
  </si>
  <si>
    <t xml:space="preserve">hotelcalzada.com</t>
  </si>
  <si>
    <t xml:space="preserve">PAZO DO CASTRO</t>
  </si>
  <si>
    <t xml:space="preserve">CASTRO, s/n 1</t>
  </si>
  <si>
    <t xml:space="preserve">32318</t>
  </si>
  <si>
    <t xml:space="preserve">O BARCO DE VALDEORRAS</t>
  </si>
  <si>
    <t xml:space="preserve">988347482</t>
  </si>
  <si>
    <t xml:space="preserve">info@pazodocastro.com</t>
  </si>
  <si>
    <t xml:space="preserve">pazodocastro.com</t>
  </si>
  <si>
    <t xml:space="preserve">HOTEL ALTIANA</t>
  </si>
  <si>
    <t xml:space="preserve">C/ ERVEDELO, 14 BAJO; HOTEL ALTIANA</t>
  </si>
  <si>
    <t xml:space="preserve">988370956</t>
  </si>
  <si>
    <t xml:space="preserve">hotelaltiana@hotmail.com</t>
  </si>
  <si>
    <t xml:space="preserve">hotelaltiana.com</t>
  </si>
  <si>
    <t xml:space="preserve">ROCK STAR</t>
  </si>
  <si>
    <t xml:space="preserve">ESTRADA N-525, KILOMETRO 222, 2 BAJO</t>
  </si>
  <si>
    <t xml:space="preserve">32690</t>
  </si>
  <si>
    <t xml:space="preserve">TABOADELA</t>
  </si>
  <si>
    <t xml:space="preserve">988436559</t>
  </si>
  <si>
    <t xml:space="preserve">reservas@hotelrockstar.es</t>
  </si>
  <si>
    <t xml:space="preserve">hotelrockstar.es</t>
  </si>
  <si>
    <t xml:space="preserve">HOTEL MONTEBREAMO</t>
  </si>
  <si>
    <t xml:space="preserve">EL BARRO, 38</t>
  </si>
  <si>
    <t xml:space="preserve">15600</t>
  </si>
  <si>
    <t xml:space="preserve">PONTEDEUME</t>
  </si>
  <si>
    <t xml:space="preserve">hmontebreamo@gmail.com</t>
  </si>
  <si>
    <t xml:space="preserve">hmontebreamo.es</t>
  </si>
  <si>
    <t xml:space="preserve">HOTEL RURAL PORRUA</t>
  </si>
  <si>
    <t xml:space="preserve">LUGAR PORRÚA, s/n BAJO</t>
  </si>
  <si>
    <t xml:space="preserve">hotelporrua@hotmail.com</t>
  </si>
  <si>
    <t xml:space="preserve">hotelporrua.com</t>
  </si>
  <si>
    <t xml:space="preserve">CAMINO SOTO, s/n BAJO</t>
  </si>
  <si>
    <t xml:space="preserve">reservas@picoseuropa.org</t>
  </si>
  <si>
    <t xml:space="preserve">picoseuropa.org</t>
  </si>
  <si>
    <t xml:space="preserve">TIRONTILLANA</t>
  </si>
  <si>
    <t xml:space="preserve">C/ MEDIO, 28-30 BAJO</t>
  </si>
  <si>
    <t xml:space="preserve">40230</t>
  </si>
  <si>
    <t xml:space="preserve">tirontillana@hotmail.com</t>
  </si>
  <si>
    <t xml:space="preserve">tirontillana.es</t>
  </si>
  <si>
    <t xml:space="preserve">HOTEL RURAL AGUALLEVADA</t>
  </si>
  <si>
    <t xml:space="preserve">CARRETERA REMESAL-PUENTE, KILOMETRO 4 BAJO</t>
  </si>
  <si>
    <t xml:space="preserve">49321</t>
  </si>
  <si>
    <t xml:space="preserve">ROBLEDA-CERVANTES</t>
  </si>
  <si>
    <t xml:space="preserve">aguallevada@gmail.com</t>
  </si>
  <si>
    <t xml:space="preserve">aguallevada.com</t>
  </si>
  <si>
    <t xml:space="preserve">CONSELL GUEST HOUSE</t>
  </si>
  <si>
    <t xml:space="preserve">HB-004677</t>
  </si>
  <si>
    <t xml:space="preserve">CONSELL DE CENT, 324 PRINCIPAL 2</t>
  </si>
  <si>
    <t xml:space="preserve">info@casaconsell.com</t>
  </si>
  <si>
    <t xml:space="preserve">casaconsell.com</t>
  </si>
  <si>
    <t xml:space="preserve">ANDRÍN</t>
  </si>
  <si>
    <t xml:space="preserve">LUGAR ANDRÍN, s/n BAJO</t>
  </si>
  <si>
    <t xml:space="preserve">info@hotelandrin.com</t>
  </si>
  <si>
    <t xml:space="preserve">hotelandrin.com</t>
  </si>
  <si>
    <t xml:space="preserve">TRES SANTS</t>
  </si>
  <si>
    <t xml:space="preserve">CARRER SANT CRISTÒFOL, 2</t>
  </si>
  <si>
    <t xml:space="preserve"> 689 171 731</t>
  </si>
  <si>
    <t xml:space="preserve">info@hoteltressants.com</t>
  </si>
  <si>
    <t xml:space="preserve">grupelcarme.com</t>
  </si>
  <si>
    <t xml:space="preserve">ANCORA DE RIA</t>
  </si>
  <si>
    <t xml:space="preserve">TRINCHERPE, 16 BAJO</t>
  </si>
  <si>
    <t xml:space="preserve">info@ancoraderia.com</t>
  </si>
  <si>
    <t xml:space="preserve">ancoradaria.com</t>
  </si>
  <si>
    <t xml:space="preserve">CASA VILLA PICO</t>
  </si>
  <si>
    <t xml:space="preserve">CARRER CIRINEO, 4 BAJO</t>
  </si>
  <si>
    <t xml:space="preserve">03579</t>
  </si>
  <si>
    <t xml:space="preserve">SELLA</t>
  </si>
  <si>
    <t xml:space="preserve">info@cavillapico.com</t>
  </si>
  <si>
    <t xml:space="preserve">CASA PELEYON</t>
  </si>
  <si>
    <t xml:space="preserve">LUGAR LOIS, s/n BAJO</t>
  </si>
  <si>
    <t xml:space="preserve">casapeleyon@eresmas.com</t>
  </si>
  <si>
    <t xml:space="preserve">casapeleyon.com</t>
  </si>
  <si>
    <t xml:space="preserve">HOTEL KERALA</t>
  </si>
  <si>
    <t xml:space="preserve">C/ SUÁREZ INCLÁN, 29</t>
  </si>
  <si>
    <t xml:space="preserve">33130</t>
  </si>
  <si>
    <t xml:space="preserve">mercedescarolinapelaez@gmail.com</t>
  </si>
  <si>
    <t xml:space="preserve">hotelkerala.com</t>
  </si>
  <si>
    <t xml:space="preserve">SAO SAMARTIN</t>
  </si>
  <si>
    <t xml:space="preserve">C/ CASTRO, s/n BAJO</t>
  </si>
  <si>
    <t xml:space="preserve">33737</t>
  </si>
  <si>
    <t xml:space="preserve">GRANDAS DE SALIME</t>
  </si>
  <si>
    <t xml:space="preserve">sao.samartin@yahoo.es</t>
  </si>
  <si>
    <t xml:space="preserve">saosamartin.com</t>
  </si>
  <si>
    <t xml:space="preserve">FUENTE NUEVA</t>
  </si>
  <si>
    <t xml:space="preserve">C/ CALZADA, 17 BAJO</t>
  </si>
  <si>
    <t xml:space="preserve">06330</t>
  </si>
  <si>
    <t xml:space="preserve">VALENCIA DEL VENTOSO</t>
  </si>
  <si>
    <t xml:space="preserve">info@fuentenueva.com</t>
  </si>
  <si>
    <t xml:space="preserve">HOTEL MARIÑERUNE</t>
  </si>
  <si>
    <t xml:space="preserve">ARNAGA ETXE TALDEA, 1-3</t>
  </si>
  <si>
    <t xml:space="preserve">info@hotelmariñerune.com</t>
  </si>
  <si>
    <t xml:space="preserve">marinerune.top/</t>
  </si>
  <si>
    <t xml:space="preserve">EL PEREGRINO</t>
  </si>
  <si>
    <t xml:space="preserve">CARRETERA VALLADOLID (E-80), KILOMETRO 20 BAJO-SALIDA 21</t>
  </si>
  <si>
    <t xml:space="preserve">09230</t>
  </si>
  <si>
    <t xml:space="preserve">ESTÉPAR</t>
  </si>
  <si>
    <t xml:space="preserve">info@elperegrino.com</t>
  </si>
  <si>
    <t xml:space="preserve">HOTEL RURAL EL TESORILLO</t>
  </si>
  <si>
    <t xml:space="preserve">CARRETERA ARCOS-LEBRIJA, KILOMETRO 1, 600</t>
  </si>
  <si>
    <t xml:space="preserve">info@hotelruraleltesorillo.com</t>
  </si>
  <si>
    <t xml:space="preserve">eltesorillo.com</t>
  </si>
  <si>
    <t xml:space="preserve">PEREZ JARA C.B.</t>
  </si>
  <si>
    <t xml:space="preserve">BARRIO CARMEN, 170</t>
  </si>
  <si>
    <t xml:space="preserve">info@perezjaracb.com</t>
  </si>
  <si>
    <t xml:space="preserve">EL MANGRANAR</t>
  </si>
  <si>
    <t xml:space="preserve">CARRETERA XODOS, KILOMETRO 3, 4</t>
  </si>
  <si>
    <t xml:space="preserve">12132</t>
  </si>
  <si>
    <t xml:space="preserve">ATZENETA DEL MAESTRAT</t>
  </si>
  <si>
    <t xml:space="preserve">info@elmangranar.com</t>
  </si>
  <si>
    <t xml:space="preserve">elmangranar.com</t>
  </si>
  <si>
    <t xml:space="preserve">LAS RAMBLAS</t>
  </si>
  <si>
    <t xml:space="preserve">C/ PARDILLAR, 8</t>
  </si>
  <si>
    <t xml:space="preserve">16212</t>
  </si>
  <si>
    <t xml:space="preserve">POZORRUBIELOS DE LA MANCHA</t>
  </si>
  <si>
    <t xml:space="preserve">hrlasramblas@gmail.com</t>
  </si>
  <si>
    <t xml:space="preserve">hrlasramblas.es</t>
  </si>
  <si>
    <t xml:space="preserve">HOTEL EL CUCO</t>
  </si>
  <si>
    <t xml:space="preserve">REAL, 37 BJ</t>
  </si>
  <si>
    <t xml:space="preserve">16145</t>
  </si>
  <si>
    <t xml:space="preserve">SOTORRIBAS</t>
  </si>
  <si>
    <t xml:space="preserve">info@hotelelcuco.com</t>
  </si>
  <si>
    <t xml:space="preserve">MAS RENART</t>
  </si>
  <si>
    <t xml:space="preserve">CARRER ESPOLLA, 11</t>
  </si>
  <si>
    <t xml:space="preserve">17752</t>
  </si>
  <si>
    <t xml:space="preserve">MOLLET DE PERALADA</t>
  </si>
  <si>
    <t xml:space="preserve">hotelmasrenart@gmail.com</t>
  </si>
  <si>
    <t xml:space="preserve">masrenartsl.com</t>
  </si>
  <si>
    <t xml:space="preserve">EL GECO VERDE</t>
  </si>
  <si>
    <t xml:space="preserve">H/GR/01502</t>
  </si>
  <si>
    <t xml:space="preserve">CAMPO CEBAS, s/n</t>
  </si>
  <si>
    <t xml:space="preserve">18816</t>
  </si>
  <si>
    <t xml:space="preserve">CASTRIL</t>
  </si>
  <si>
    <t xml:space="preserve">elgecoverde@hotmail.com</t>
  </si>
  <si>
    <t xml:space="preserve">elgecoverde.com</t>
  </si>
  <si>
    <t xml:space="preserve">LAS DELICIAS</t>
  </si>
  <si>
    <t xml:space="preserve">AVENIDA ANDALUCÍA, 51 BAJO</t>
  </si>
  <si>
    <t xml:space="preserve">21270</t>
  </si>
  <si>
    <t xml:space="preserve">CALA</t>
  </si>
  <si>
    <t xml:space="preserve">info@lasdelicias.com</t>
  </si>
  <si>
    <t xml:space="preserve">LONJASUITES</t>
  </si>
  <si>
    <t xml:space="preserve">CARRER JAUME FERRER, 5</t>
  </si>
  <si>
    <t xml:space="preserve">booking@lonjasuites.com</t>
  </si>
  <si>
    <t xml:space="preserve">lonjasuites.com</t>
  </si>
  <si>
    <t xml:space="preserve">RED CARPET HOSTAL</t>
  </si>
  <si>
    <t xml:space="preserve">CARRER JOSEP VILLALONGA, 22 BAJO</t>
  </si>
  <si>
    <t xml:space="preserve">hostalcorona@hostalcorona.com</t>
  </si>
  <si>
    <t xml:space="preserve">hostalcorona.es</t>
  </si>
  <si>
    <t xml:space="preserve">CAN GALL</t>
  </si>
  <si>
    <t xml:space="preserve">CARRETERA SANT JOAN-EIVISSA, KILOMETRO 17.200</t>
  </si>
  <si>
    <t xml:space="preserve">info@cangall.com</t>
  </si>
  <si>
    <t xml:space="preserve">agrocangall.com</t>
  </si>
  <si>
    <t xml:space="preserve">CAREMA SES SALINES</t>
  </si>
  <si>
    <t xml:space="preserve">URBANIZACIÓN PLATGES DE FORNELLS, s/n</t>
  </si>
  <si>
    <t xml:space="preserve">info@caremaseslines.com</t>
  </si>
  <si>
    <t xml:space="preserve">grupocarema.com</t>
  </si>
  <si>
    <t xml:space="preserve">FINCA S.A. FUENTE</t>
  </si>
  <si>
    <t xml:space="preserve">LLOC VOLTA 5, 128</t>
  </si>
  <si>
    <t xml:space="preserve">info@fincafuente.com</t>
  </si>
  <si>
    <t xml:space="preserve">MISION COSTA</t>
  </si>
  <si>
    <t xml:space="preserve">C/ LAGO DE BRISTOL, 2</t>
  </si>
  <si>
    <t xml:space="preserve">info@misioncosta.com</t>
  </si>
  <si>
    <t xml:space="preserve">CASA BOUMORT</t>
  </si>
  <si>
    <t xml:space="preserve">HL-000859</t>
  </si>
  <si>
    <t xml:space="preserve">CARRER SOL, s/n</t>
  </si>
  <si>
    <t xml:space="preserve">25518</t>
  </si>
  <si>
    <t xml:space="preserve">CONCA DE DALT</t>
  </si>
  <si>
    <t xml:space="preserve">casaboumort@gmail.com</t>
  </si>
  <si>
    <t xml:space="preserve">casaboumort.com</t>
  </si>
  <si>
    <t xml:space="preserve">SALA MONTBLANC</t>
  </si>
  <si>
    <t xml:space="preserve">CARRER MAJOR, 5</t>
  </si>
  <si>
    <t xml:space="preserve">25551</t>
  </si>
  <si>
    <t xml:space="preserve">ES BÒRDES</t>
  </si>
  <si>
    <t xml:space="preserve">salamontblanc@gmail.com</t>
  </si>
  <si>
    <t xml:space="preserve">ESCALA ÓPERA</t>
  </si>
  <si>
    <t xml:space="preserve">C/ ARRIETA, 2</t>
  </si>
  <si>
    <t xml:space="preserve">info@escalaopera.es</t>
  </si>
  <si>
    <t xml:space="preserve">escalasuites.es</t>
  </si>
  <si>
    <t xml:space="preserve">LA CASONA DE ÉBOLI</t>
  </si>
  <si>
    <t xml:space="preserve">C/ EMBUDO, 6 BAJO</t>
  </si>
  <si>
    <t xml:space="preserve">28818</t>
  </si>
  <si>
    <t xml:space="preserve">SANTORCAZ</t>
  </si>
  <si>
    <t xml:space="preserve">info@lacasonadeéboli.com</t>
  </si>
  <si>
    <t xml:space="preserve">casonaeboli.com</t>
  </si>
  <si>
    <t xml:space="preserve">HOTEL FINCA ALMEJÍ</t>
  </si>
  <si>
    <t xml:space="preserve">C/ HARINA, s/n</t>
  </si>
  <si>
    <t xml:space="preserve">29493</t>
  </si>
  <si>
    <t xml:space="preserve">BENADALID</t>
  </si>
  <si>
    <t xml:space="preserve">hotelalmeji@gmail.com</t>
  </si>
  <si>
    <t xml:space="preserve">hotelalmeji.com</t>
  </si>
  <si>
    <t xml:space="preserve">LA CASA DE LA IGLESIA</t>
  </si>
  <si>
    <t xml:space="preserve">C/ CAMPOS, 1</t>
  </si>
  <si>
    <t xml:space="preserve">hotelcasaiglesia@gmail.com</t>
  </si>
  <si>
    <t xml:space="preserve">casaiglesia.com</t>
  </si>
  <si>
    <t xml:space="preserve">CORTIJO LA ORGANIC</t>
  </si>
  <si>
    <t xml:space="preserve">CARRETERA CAMPILLO, 39 CRT A-367</t>
  </si>
  <si>
    <t xml:space="preserve">info@laexperience.es</t>
  </si>
  <si>
    <t xml:space="preserve">laexperience.es</t>
  </si>
  <si>
    <t xml:space="preserve">SEÑORA MARÍA</t>
  </si>
  <si>
    <t xml:space="preserve">C/ MANILA, 4</t>
  </si>
  <si>
    <t xml:space="preserve">hotel.sra.maria@gmail.com</t>
  </si>
  <si>
    <t xml:space="preserve">TORRE DE URIZ</t>
  </si>
  <si>
    <t xml:space="preserve">C/ SAN SATURNINO, 3 BAJO</t>
  </si>
  <si>
    <t xml:space="preserve">31438</t>
  </si>
  <si>
    <t xml:space="preserve">ARCE/ARTZI</t>
  </si>
  <si>
    <t xml:space="preserve">info@torredeuriz.com</t>
  </si>
  <si>
    <t xml:space="preserve">TARDES AL SOL</t>
  </si>
  <si>
    <t xml:space="preserve">info@tardesalsol.com</t>
  </si>
  <si>
    <t xml:space="preserve">tardesalsol.com</t>
  </si>
  <si>
    <t xml:space="preserve">XUNCA BLANCA</t>
  </si>
  <si>
    <t xml:space="preserve">ALTAMIRA, 2</t>
  </si>
  <si>
    <t xml:space="preserve">xuncablancavillalonga@gmail.com</t>
  </si>
  <si>
    <t xml:space="preserve">xuncablanca.com</t>
  </si>
  <si>
    <t xml:space="preserve">LA JARA</t>
  </si>
  <si>
    <t xml:space="preserve">C/ CRISTÓBAL MARTÍN HERRERA, 44</t>
  </si>
  <si>
    <t xml:space="preserve">info@lajara.com</t>
  </si>
  <si>
    <t xml:space="preserve">arribestour.com</t>
  </si>
  <si>
    <t xml:space="preserve">SUR RESTINGA</t>
  </si>
  <si>
    <t xml:space="preserve">C/ VARADERO, 6</t>
  </si>
  <si>
    <t xml:space="preserve">38917</t>
  </si>
  <si>
    <t xml:space="preserve">EL PINAR DE EL HIERRO</t>
  </si>
  <si>
    <t xml:space="preserve">surrestingahotel@gmail.com</t>
  </si>
  <si>
    <t xml:space="preserve">surrestinga.com</t>
  </si>
  <si>
    <t xml:space="preserve">LEFLET VALME</t>
  </si>
  <si>
    <t xml:space="preserve">H/SE/01058</t>
  </si>
  <si>
    <t xml:space="preserve">AVENIDA LIBERTAD, 6 BAJO(VENTA EL POTRO)</t>
  </si>
  <si>
    <t xml:space="preserve">41703</t>
  </si>
  <si>
    <t xml:space="preserve">DOS HERMANAS</t>
  </si>
  <si>
    <t xml:space="preserve">info@lefletvalme.com</t>
  </si>
  <si>
    <t xml:space="preserve">CONCHA GARCÍA SANZ</t>
  </si>
  <si>
    <t xml:space="preserve">hotelensoria.es</t>
  </si>
  <si>
    <t xml:space="preserve">FONT DE L´OCA</t>
  </si>
  <si>
    <t xml:space="preserve">CARRETERA MASIES, s/n MASIA MENACHO POLIGONO 27 PARCELA 1</t>
  </si>
  <si>
    <t xml:space="preserve">info@fontdel´oca.com</t>
  </si>
  <si>
    <t xml:space="preserve">VILLA GARDEN</t>
  </si>
  <si>
    <t xml:space="preserve">CARRER ORENETA, 35</t>
  </si>
  <si>
    <t xml:space="preserve">info@villagarden.com</t>
  </si>
  <si>
    <t xml:space="preserve">SEFER RUBIELOS (MASIA DEL CURA)</t>
  </si>
  <si>
    <t xml:space="preserve">CARRETERA NOGUERUELAS, s/n</t>
  </si>
  <si>
    <t xml:space="preserve">info@seferrubielos(masiadelcura).com</t>
  </si>
  <si>
    <t xml:space="preserve">masiadelcura.es</t>
  </si>
  <si>
    <t xml:space="preserve">AL-BANU-RACÍN</t>
  </si>
  <si>
    <t xml:space="preserve">C/ SUBIDA DE LAS TORRES, 14</t>
  </si>
  <si>
    <t xml:space="preserve">recepcion@albanuracin.com</t>
  </si>
  <si>
    <t xml:space="preserve">albanuracin.com</t>
  </si>
  <si>
    <t xml:space="preserve">CASA DEL CURA</t>
  </si>
  <si>
    <t xml:space="preserve">BARRIO MEDIO, 14</t>
  </si>
  <si>
    <t xml:space="preserve">49357</t>
  </si>
  <si>
    <t xml:space="preserve">SAN JUSTO</t>
  </si>
  <si>
    <t xml:space="preserve">info@cadelcura.com</t>
  </si>
  <si>
    <t xml:space="preserve">casadelcura.net</t>
  </si>
  <si>
    <t xml:space="preserve">HOTEL RURAL CASA DEL VALLE</t>
  </si>
  <si>
    <t xml:space="preserve">AVENIDA PLAZA EL PILAR, s/n</t>
  </si>
  <si>
    <t xml:space="preserve">13590</t>
  </si>
  <si>
    <t xml:space="preserve">HINOJOSAS DE CALATRAVA</t>
  </si>
  <si>
    <t xml:space="preserve">605 971 348</t>
  </si>
  <si>
    <t xml:space="preserve">manueleon1@hotmail.com</t>
  </si>
  <si>
    <t xml:space="preserve">casadelvalle.es</t>
  </si>
  <si>
    <t xml:space="preserve">CASA GRANERO</t>
  </si>
  <si>
    <t xml:space="preserve">AVENIDA MIRAFLORES, s/n 0 MADRID</t>
  </si>
  <si>
    <t xml:space="preserve">606 36 25 61</t>
  </si>
  <si>
    <t xml:space="preserve">info@casagranero.com</t>
  </si>
  <si>
    <t xml:space="preserve">casagranero.com</t>
  </si>
  <si>
    <t xml:space="preserve">HOTEL DE MONTAÑA USON</t>
  </si>
  <si>
    <t xml:space="preserve">PASEO CARRETERA OZA, KILOMETRO 7 BAJO</t>
  </si>
  <si>
    <t xml:space="preserve">608 72 93 69</t>
  </si>
  <si>
    <t xml:space="preserve">infohoteluson@gmail.com</t>
  </si>
  <si>
    <t xml:space="preserve">hotelsuson.com/</t>
  </si>
  <si>
    <t xml:space="preserve">HOTEL TERMES</t>
  </si>
  <si>
    <t xml:space="preserve">YACIMIENTO ARQUEOLÓGICO, s/n</t>
  </si>
  <si>
    <t xml:space="preserve">42341</t>
  </si>
  <si>
    <t xml:space="preserve">608 830 357</t>
  </si>
  <si>
    <t xml:space="preserve">recepcion@hoteltermes.com</t>
  </si>
  <si>
    <t xml:space="preserve">hoteltermes.com</t>
  </si>
  <si>
    <t xml:space="preserve">AMADA CARLOTA</t>
  </si>
  <si>
    <t xml:space="preserve">LA COTARIELLA, s/n</t>
  </si>
  <si>
    <t xml:space="preserve">609 11 44 05</t>
  </si>
  <si>
    <t xml:space="preserve">reservas.amadacarlota@gmail.com</t>
  </si>
  <si>
    <t xml:space="preserve">amadacarlota.es</t>
  </si>
  <si>
    <t xml:space="preserve">TOTANES RURAL</t>
  </si>
  <si>
    <t xml:space="preserve">C/ LA MANCHA, 9 BAJO-CASA</t>
  </si>
  <si>
    <t xml:space="preserve">45163</t>
  </si>
  <si>
    <t xml:space="preserve">TOTANÉS</t>
  </si>
  <si>
    <t xml:space="preserve">609 576 168</t>
  </si>
  <si>
    <t xml:space="preserve">info@totanesrural.es</t>
  </si>
  <si>
    <t xml:space="preserve">totanesrural.es</t>
  </si>
  <si>
    <t xml:space="preserve">CRESOL</t>
  </si>
  <si>
    <t xml:space="preserve">SANTA BÁRBARA, 18 BAJO</t>
  </si>
  <si>
    <t xml:space="preserve">609 90 81 90</t>
  </si>
  <si>
    <t xml:space="preserve">info@cresol.com</t>
  </si>
  <si>
    <t xml:space="preserve">hotelcresol.com</t>
  </si>
  <si>
    <t xml:space="preserve">ALEN DE ARAGON</t>
  </si>
  <si>
    <t xml:space="preserve">CAMINO MORÁN, s/n</t>
  </si>
  <si>
    <t xml:space="preserve">22806</t>
  </si>
  <si>
    <t xml:space="preserve">SANTA EULALIA DE GÁLLEGO</t>
  </si>
  <si>
    <t xml:space="preserve">616 250 399</t>
  </si>
  <si>
    <t xml:space="preserve">reservas@alendaragon.com</t>
  </si>
  <si>
    <t xml:space="preserve">alendaragon.com</t>
  </si>
  <si>
    <t xml:space="preserve">POSADA REAL RURALMUSICAL</t>
  </si>
  <si>
    <t xml:space="preserve">CARRETERA N-630, KILOMETRO 421, 9</t>
  </si>
  <si>
    <t xml:space="preserve">37720</t>
  </si>
  <si>
    <t xml:space="preserve">PUERTO DE BÉJAR</t>
  </si>
  <si>
    <t xml:space="preserve">616 44 17 84</t>
  </si>
  <si>
    <t xml:space="preserve">ruralmusical@gmail.com</t>
  </si>
  <si>
    <t xml:space="preserve">ruralmusical.es</t>
  </si>
  <si>
    <t xml:space="preserve">TESO LA ENCINA</t>
  </si>
  <si>
    <t xml:space="preserve">C/ TESO ENCINA, s/n</t>
  </si>
  <si>
    <t xml:space="preserve">49719</t>
  </si>
  <si>
    <t xml:space="preserve">VILLAMOR DE LOS ESCUDEROS</t>
  </si>
  <si>
    <t xml:space="preserve">621 30 73 59</t>
  </si>
  <si>
    <t xml:space="preserve">info@tesolaencina.es</t>
  </si>
  <si>
    <t xml:space="preserve">tesolaencina.es</t>
  </si>
  <si>
    <t xml:space="preserve">LAS ROZUELAS</t>
  </si>
  <si>
    <t xml:space="preserve">CARRETERA DEHESAS, 45</t>
  </si>
  <si>
    <t xml:space="preserve">629 829 288</t>
  </si>
  <si>
    <t xml:space="preserve">info@lasrozuelas.com</t>
  </si>
  <si>
    <t xml:space="preserve">lasrozuelas.com</t>
  </si>
  <si>
    <t xml:space="preserve">MONTECRISTO</t>
  </si>
  <si>
    <t xml:space="preserve">C/ RODERA, 2B</t>
  </si>
  <si>
    <t xml:space="preserve">630 13 02 78</t>
  </si>
  <si>
    <t xml:space="preserve">info@montecristo.com</t>
  </si>
  <si>
    <t xml:space="preserve">LOS SESTILES</t>
  </si>
  <si>
    <t xml:space="preserve">C/ OLMILLOS, 2</t>
  </si>
  <si>
    <t xml:space="preserve">42153</t>
  </si>
  <si>
    <t xml:space="preserve">630 88 80 16</t>
  </si>
  <si>
    <t xml:space="preserve">info@lossestiles.com</t>
  </si>
  <si>
    <t xml:space="preserve">SODIUM BOUTIQUE HOTEL</t>
  </si>
  <si>
    <t xml:space="preserve">AVINGUDA JAUME I EL CONQUERIDOR, s/n</t>
  </si>
  <si>
    <t xml:space="preserve">635 236 587</t>
  </si>
  <si>
    <t xml:space="preserve">reservas@sodiumhotel.com</t>
  </si>
  <si>
    <t xml:space="preserve">sodiumhotel.com</t>
  </si>
  <si>
    <t xml:space="preserve">CHINCHÓNSPA</t>
  </si>
  <si>
    <t xml:space="preserve">C/ NUEVA, 2 BAJO</t>
  </si>
  <si>
    <t xml:space="preserve">639 85 70 16</t>
  </si>
  <si>
    <t xml:space="preserve">info@chinchonspa.com</t>
  </si>
  <si>
    <t xml:space="preserve">chinchonspa.com</t>
  </si>
  <si>
    <t xml:space="preserve">HOTEL RURAL LA S.A.L.</t>
  </si>
  <si>
    <t xml:space="preserve">SALINAS DE HOZ, 1</t>
  </si>
  <si>
    <t xml:space="preserve">22312</t>
  </si>
  <si>
    <t xml:space="preserve">HOZ Y COSTEAN</t>
  </si>
  <si>
    <t xml:space="preserve">644 75 37 34</t>
  </si>
  <si>
    <t xml:space="preserve">info@hotellasal.com</t>
  </si>
  <si>
    <t xml:space="preserve">hotellasal.com/</t>
  </si>
  <si>
    <t xml:space="preserve">URBAN SEVILLA</t>
  </si>
  <si>
    <t xml:space="preserve">C/ EL SILENCIO, 8</t>
  </si>
  <si>
    <t xml:space="preserve">652 08 42 36</t>
  </si>
  <si>
    <t xml:space="preserve">info@urbansevilla.es</t>
  </si>
  <si>
    <t xml:space="preserve">urbansevilla.es</t>
  </si>
  <si>
    <t xml:space="preserve">HOTEL ANHEL</t>
  </si>
  <si>
    <t xml:space="preserve">CARRER FRED, 19</t>
  </si>
  <si>
    <t xml:space="preserve">654 54 08 30</t>
  </si>
  <si>
    <t xml:space="preserve">hotelanhel@gmail.com</t>
  </si>
  <si>
    <t xml:space="preserve">hotelanhel.com/</t>
  </si>
  <si>
    <t xml:space="preserve">ALMOHALLA 51</t>
  </si>
  <si>
    <t xml:space="preserve">C/ ALMOHALLA, 51</t>
  </si>
  <si>
    <t xml:space="preserve">29300</t>
  </si>
  <si>
    <t xml:space="preserve">657 842 850</t>
  </si>
  <si>
    <t xml:space="preserve">info@almohalla51.com</t>
  </si>
  <si>
    <t xml:space="preserve">almohalla51.com</t>
  </si>
  <si>
    <t xml:space="preserve">FINCA LA CERVALERA</t>
  </si>
  <si>
    <t xml:space="preserve">LUGAR LA CERVALERA, s/n CARRETERA A-3 KILOMETRO 79(H. FINCA)</t>
  </si>
  <si>
    <t xml:space="preserve">661 40 81 32</t>
  </si>
  <si>
    <t xml:space="preserve">dpd@smygroup.es</t>
  </si>
  <si>
    <t xml:space="preserve">lacervalera.com</t>
  </si>
  <si>
    <t xml:space="preserve">HOSPEDAJE KAIXO</t>
  </si>
  <si>
    <t xml:space="preserve">SAN JUAN / SAN JUAN KALEA, 9</t>
  </si>
  <si>
    <t xml:space="preserve">663 60 58 59</t>
  </si>
  <si>
    <t xml:space="preserve">hospedajekaixo@gmail.com</t>
  </si>
  <si>
    <t xml:space="preserve">kaixohostel.com</t>
  </si>
  <si>
    <t xml:space="preserve">HOTEL INTERIOR S.A. VALL</t>
  </si>
  <si>
    <t xml:space="preserve">CAMINO CAMI SON ESCANYELLES, 19</t>
  </si>
  <si>
    <t xml:space="preserve">667 777 710</t>
  </si>
  <si>
    <t xml:space="preserve">savallfrontdesk@gmail.com</t>
  </si>
  <si>
    <t xml:space="preserve">savallhotel.com</t>
  </si>
  <si>
    <t xml:space="preserve">HOTEL ROMERO MÉRIDA</t>
  </si>
  <si>
    <t xml:space="preserve">AUTOVIA A-66, KILOMETRO 630</t>
  </si>
  <si>
    <t xml:space="preserve">671 68 24 58</t>
  </si>
  <si>
    <t xml:space="preserve">director@hotelromero.com</t>
  </si>
  <si>
    <t xml:space="preserve">hotelromero.com</t>
  </si>
  <si>
    <t xml:space="preserve">H SKYLINE</t>
  </si>
  <si>
    <t xml:space="preserve">C/ PEDREZUELA (POLIGONO INSDUSTRIAL VENTORRO DEL CANO), 35</t>
  </si>
  <si>
    <t xml:space="preserve">28925</t>
  </si>
  <si>
    <t xml:space="preserve">673 282 575</t>
  </si>
  <si>
    <t xml:space="preserve">info@hotelskyline.es</t>
  </si>
  <si>
    <t xml:space="preserve">hotelskyline.es</t>
  </si>
  <si>
    <t xml:space="preserve">GREDOS MARÍA JUSTINA</t>
  </si>
  <si>
    <t xml:space="preserve">PARAJE PUENTE, s/n</t>
  </si>
  <si>
    <t xml:space="preserve">05633</t>
  </si>
  <si>
    <t xml:space="preserve">SAN JUAN DE GREDOS</t>
  </si>
  <si>
    <t xml:space="preserve">676 97 55 83</t>
  </si>
  <si>
    <t xml:space="preserve">reservas@gredosesmas.com</t>
  </si>
  <si>
    <t xml:space="preserve">gredosesmas.com</t>
  </si>
  <si>
    <t xml:space="preserve">MAS DE BUNYOL</t>
  </si>
  <si>
    <t xml:space="preserve">PARTIDA UMBRÍA MÁS DE BUÑOL, s/n</t>
  </si>
  <si>
    <t xml:space="preserve">677 174 845</t>
  </si>
  <si>
    <t xml:space="preserve">info@masdebunyol.com</t>
  </si>
  <si>
    <t xml:space="preserve">masdebunyol.com</t>
  </si>
  <si>
    <t xml:space="preserve">GAROS OSTAU</t>
  </si>
  <si>
    <t xml:space="preserve">HVA-000729</t>
  </si>
  <si>
    <t xml:space="preserve">CARRER CAL, 3 BAJO; PLETA LA CAL</t>
  </si>
  <si>
    <t xml:space="preserve">680 85 50 58</t>
  </si>
  <si>
    <t xml:space="preserve">aliciamillo@hotmail.com</t>
  </si>
  <si>
    <t xml:space="preserve">garosostau.com/</t>
  </si>
  <si>
    <t xml:space="preserve">ASTURA</t>
  </si>
  <si>
    <t xml:space="preserve">PLAZA IGLESIA, s/n 6</t>
  </si>
  <si>
    <t xml:space="preserve">24225</t>
  </si>
  <si>
    <t xml:space="preserve">VILLANUEVA DE LAS MANZANAS</t>
  </si>
  <si>
    <t xml:space="preserve">687 564 504</t>
  </si>
  <si>
    <t xml:space="preserve">info@asturarural.com</t>
  </si>
  <si>
    <t xml:space="preserve">asturarural.com</t>
  </si>
  <si>
    <t xml:space="preserve">VILLA BIRDIE</t>
  </si>
  <si>
    <t xml:space="preserve">C/ INTXAURRONDO / INTXAURRONDO KALEA, 66</t>
  </si>
  <si>
    <t xml:space="preserve">688 857 112</t>
  </si>
  <si>
    <t xml:space="preserve">info@villabirdie.com</t>
  </si>
  <si>
    <t xml:space="preserve">villabirdie.com</t>
  </si>
  <si>
    <t xml:space="preserve">ALBRANCA</t>
  </si>
  <si>
    <t xml:space="preserve">CARRER MARQUÈS D'ALBRANCA, 27 BAJO</t>
  </si>
  <si>
    <t xml:space="preserve">689 171 731</t>
  </si>
  <si>
    <t xml:space="preserve">SISAPO</t>
  </si>
  <si>
    <t xml:space="preserve">691 665 380</t>
  </si>
  <si>
    <t xml:space="preserve">info@hotelsisapo.com</t>
  </si>
  <si>
    <t xml:space="preserve">hotelsisapo.com</t>
  </si>
  <si>
    <t xml:space="preserve">CASA DE CASAL</t>
  </si>
  <si>
    <t xml:space="preserve">LUGAR CACHOSENANDE, 17</t>
  </si>
  <si>
    <t xml:space="preserve">15881</t>
  </si>
  <si>
    <t xml:space="preserve">BOQUEIXÓN</t>
  </si>
  <si>
    <t xml:space="preserve">698 148 323</t>
  </si>
  <si>
    <t xml:space="preserve">info@casadecasal.com</t>
  </si>
  <si>
    <t xml:space="preserve">casadecasal.com</t>
  </si>
  <si>
    <t xml:space="preserve">LAS BOAS RESORT</t>
  </si>
  <si>
    <t xml:space="preserve">PASSEIG JOAN CARLES I, 27-29 3</t>
  </si>
  <si>
    <t xml:space="preserve">699 976 956</t>
  </si>
  <si>
    <t xml:space="preserve">info@lasboasresort.com</t>
  </si>
  <si>
    <t xml:space="preserve">boasdeibiza.com</t>
  </si>
  <si>
    <t xml:space="preserve">EL CASTILLO DE S.A. DUAIA DE DALT</t>
  </si>
  <si>
    <t xml:space="preserve">CARRETERA CALA TORTA, KILOMETRO 6</t>
  </si>
  <si>
    <t xml:space="preserve">722 74 94 73</t>
  </si>
  <si>
    <t xml:space="preserve">booking@saduaia.com</t>
  </si>
  <si>
    <t xml:space="preserve">saduaia.com/es/</t>
  </si>
  <si>
    <t xml:space="preserve">HEREDAD DE UNANUE</t>
  </si>
  <si>
    <t xml:space="preserve">CAMINO ERROTAZAR / ERROTAZAR BIDEA, 142</t>
  </si>
  <si>
    <t xml:space="preserve">843931931</t>
  </si>
  <si>
    <t xml:space="preserve">info@hotelunanue.com</t>
  </si>
  <si>
    <t xml:space="preserve">hotelunanue.com</t>
  </si>
  <si>
    <t xml:space="preserve">DOMUS ASTIGI</t>
  </si>
  <si>
    <t xml:space="preserve">H/SE/00391</t>
  </si>
  <si>
    <t xml:space="preserve">C/ CAVA, 22</t>
  </si>
  <si>
    <t xml:space="preserve">854558921</t>
  </si>
  <si>
    <t xml:space="preserve">info@domusastigi.com</t>
  </si>
  <si>
    <t xml:space="preserve">domusastigi.com</t>
  </si>
  <si>
    <t xml:space="preserve">NÓMADA</t>
  </si>
  <si>
    <t xml:space="preserve">H/CO/00480</t>
  </si>
  <si>
    <t xml:space="preserve">AVENIDA VILLANUEVA DE CÓRDOBA, 32</t>
  </si>
  <si>
    <t xml:space="preserve">14400</t>
  </si>
  <si>
    <t xml:space="preserve">POZOBLANCO</t>
  </si>
  <si>
    <t xml:space="preserve">857890299</t>
  </si>
  <si>
    <t xml:space="preserve">info@nomadahotel.com</t>
  </si>
  <si>
    <t xml:space="preserve">nomadahotel.com</t>
  </si>
  <si>
    <t xml:space="preserve">HOTEL SULAYR</t>
  </si>
  <si>
    <t xml:space="preserve">H/GR/00880</t>
  </si>
  <si>
    <t xml:space="preserve">CARRETERA SIERRA NEVADA, KILOMETRO 23</t>
  </si>
  <si>
    <t xml:space="preserve">858952963</t>
  </si>
  <si>
    <t xml:space="preserve">info@hotelsulayr.com</t>
  </si>
  <si>
    <t xml:space="preserve">hotelsulayr.com</t>
  </si>
  <si>
    <t xml:space="preserve">ROC DOBLEMAR</t>
  </si>
  <si>
    <t xml:space="preserve">AVENIDA GRAN VÍA DE LA MANGA, s/n</t>
  </si>
  <si>
    <t xml:space="preserve">868083837</t>
  </si>
  <si>
    <t xml:space="preserve">doblemar@roc-hotels.com</t>
  </si>
  <si>
    <t xml:space="preserve">rocdoblemar.com</t>
  </si>
  <si>
    <t xml:space="preserve">CAN PERE SORT</t>
  </si>
  <si>
    <t xml:space="preserve">CARRETERA SANT JOAN, KILOMETRO 17, 4</t>
  </si>
  <si>
    <t xml:space="preserve">871 73 14 81</t>
  </si>
  <si>
    <t xml:space="preserve">info@canperesord.com</t>
  </si>
  <si>
    <t xml:space="preserve">canperesord.com</t>
  </si>
  <si>
    <t xml:space="preserve">NELVA RESORT</t>
  </si>
  <si>
    <t xml:space="preserve">C/ LLEBEIG, 4 URBANIZACIÓN DE CALA N´PORTE</t>
  </si>
  <si>
    <t xml:space="preserve">871719563</t>
  </si>
  <si>
    <t xml:space="preserve">reservas@nelvaresort.com</t>
  </si>
  <si>
    <t xml:space="preserve">nelvaresort.com</t>
  </si>
  <si>
    <t xml:space="preserve">HOTEL MIREIA</t>
  </si>
  <si>
    <t xml:space="preserve">HG-000092</t>
  </si>
  <si>
    <t xml:space="preserve">AVINGUDA FREDERIC MISTRAL, 24</t>
  </si>
  <si>
    <t xml:space="preserve">872987358</t>
  </si>
  <si>
    <t xml:space="preserve">info@hotelmireia.com</t>
  </si>
  <si>
    <t xml:space="preserve">hotelmireia.com</t>
  </si>
  <si>
    <t xml:space="preserve">HOTEL ROQUIÑO</t>
  </si>
  <si>
    <t xml:space="preserve">C/ HORNOS, 8</t>
  </si>
  <si>
    <t xml:space="preserve">886251020</t>
  </si>
  <si>
    <t xml:space="preserve">info@hotelroquino.es</t>
  </si>
  <si>
    <t xml:space="preserve">hotelroquio.com</t>
  </si>
  <si>
    <t xml:space="preserve">THE RITZ-CARLTON, ABAMA</t>
  </si>
  <si>
    <t xml:space="preserve">CARRETERA GUIA DE ISORA A CHÍO, KILOMETRO 9, 0 BAJO; TF 47</t>
  </si>
  <si>
    <t xml:space="preserve">902105600</t>
  </si>
  <si>
    <t xml:space="preserve">ritzcarlton.com</t>
  </si>
  <si>
    <t xml:space="preserve">461</t>
  </si>
  <si>
    <t xml:space="preserve">DUNAS AMADORES</t>
  </si>
  <si>
    <t xml:space="preserve">PLAYA AMADORES, s/n PARCELA 3-4R</t>
  </si>
  <si>
    <t xml:space="preserve">reservas_amadores@hotelesdunas.com</t>
  </si>
  <si>
    <t xml:space="preserve">dunashotels.com</t>
  </si>
  <si>
    <t xml:space="preserve">PORT AVENTURA</t>
  </si>
  <si>
    <t xml:space="preserve">AVENIDA BATLLE PERE MOLAS, s/n</t>
  </si>
  <si>
    <t xml:space="preserve">902202220</t>
  </si>
  <si>
    <t xml:space="preserve">portaventura.es</t>
  </si>
  <si>
    <t xml:space="preserve">500</t>
  </si>
  <si>
    <t xml:space="preserve">LAS RAMPAS</t>
  </si>
  <si>
    <t xml:space="preserve">H/MA/01295</t>
  </si>
  <si>
    <t xml:space="preserve">PINTOR NOGALES, s/n</t>
  </si>
  <si>
    <t xml:space="preserve">902364525</t>
  </si>
  <si>
    <t xml:space="preserve">lasrampas@vimehoteles.com</t>
  </si>
  <si>
    <t xml:space="preserve">vimehoteles.com</t>
  </si>
  <si>
    <t xml:space="preserve">AVENIDA DUQUE DE AHUMADA, s/n</t>
  </si>
  <si>
    <t xml:space="preserve">princesaplaya@vimehoteles.com</t>
  </si>
  <si>
    <t xml:space="preserve">VIME ISLANTILLA</t>
  </si>
  <si>
    <t xml:space="preserve">EDIFICIO PINAR, s/n</t>
  </si>
  <si>
    <t xml:space="preserve">902402023</t>
  </si>
  <si>
    <t xml:space="preserve">islantilla@vimehoteles.com</t>
  </si>
  <si>
    <t xml:space="preserve">BCN MONTJÜIC</t>
  </si>
  <si>
    <t xml:space="preserve">HB-004268</t>
  </si>
  <si>
    <t xml:space="preserve">SANT FRUCTUOS, 64-74</t>
  </si>
  <si>
    <t xml:space="preserve">902518951</t>
  </si>
  <si>
    <t xml:space="preserve">info@bcnmontjuic.com</t>
  </si>
  <si>
    <t xml:space="preserve">bcnmontjuic.com</t>
  </si>
  <si>
    <t xml:space="preserve">FLORA GARDEN</t>
  </si>
  <si>
    <t xml:space="preserve">COVA DES MORO, s/n BAJO</t>
  </si>
  <si>
    <t xml:space="preserve">flora@gardenhotels.com</t>
  </si>
  <si>
    <t xml:space="preserve">floragarden.com</t>
  </si>
  <si>
    <t xml:space="preserve">HOLIDAY PALACE</t>
  </si>
  <si>
    <t xml:space="preserve">AVENIDA SOL, PK. 215, 6 ANTIGUA CARRETERA N-340</t>
  </si>
  <si>
    <t xml:space="preserve">902750401</t>
  </si>
  <si>
    <t xml:space="preserve">reservas@holidayworld.es</t>
  </si>
  <si>
    <t xml:space="preserve">holidayworld.es</t>
  </si>
  <si>
    <t xml:space="preserve">NOU HOSTALET</t>
  </si>
  <si>
    <t xml:space="preserve">AVINGUDA XÀTIVA, 4</t>
  </si>
  <si>
    <t xml:space="preserve">COCENTAINA</t>
  </si>
  <si>
    <t xml:space="preserve">902820860</t>
  </si>
  <si>
    <t xml:space="preserve">hotelnouhostalet@hotmail.com</t>
  </si>
  <si>
    <t xml:space="preserve">nouhostalet.com</t>
  </si>
  <si>
    <t xml:space="preserve">L´HORT DE L´AVIA HOTEL</t>
  </si>
  <si>
    <t xml:space="preserve">902877655</t>
  </si>
  <si>
    <t xml:space="preserve">info@hortdelavia.com</t>
  </si>
  <si>
    <t xml:space="preserve">hortdelavia.com</t>
  </si>
  <si>
    <t xml:space="preserve">VENUS MADRID NORTE</t>
  </si>
  <si>
    <t xml:space="preserve">C/ LA VENTA, 27</t>
  </si>
  <si>
    <t xml:space="preserve">28880</t>
  </si>
  <si>
    <t xml:space="preserve">MECO</t>
  </si>
  <si>
    <t xml:space="preserve">910059198</t>
  </si>
  <si>
    <t xml:space="preserve">reservasmeco@motel-venus.com</t>
  </si>
  <si>
    <t xml:space="preserve">motel-venus.com</t>
  </si>
  <si>
    <t xml:space="preserve">SOISA SERVICIOS TURISTICOS</t>
  </si>
  <si>
    <t xml:space="preserve">APOLO, s/n</t>
  </si>
  <si>
    <t xml:space="preserve">910183495</t>
  </si>
  <si>
    <t xml:space="preserve">info@hotelgetafe.com</t>
  </si>
  <si>
    <t xml:space="preserve">hotelgetafe.com</t>
  </si>
  <si>
    <t xml:space="preserve">ESCALA SUITES</t>
  </si>
  <si>
    <t xml:space="preserve">C/ CONDE DE LAS POSADAS, 13</t>
  </si>
  <si>
    <t xml:space="preserve">910512490</t>
  </si>
  <si>
    <t xml:space="preserve">hola@escalasuites.es</t>
  </si>
  <si>
    <t xml:space="preserve">ICON CASONA 1900 BY PETIT PALACE</t>
  </si>
  <si>
    <t xml:space="preserve">C/ DON RAMÓN DE LA CRUZ, 10</t>
  </si>
  <si>
    <t xml:space="preserve">911567171</t>
  </si>
  <si>
    <t xml:space="preserve">hotelatelier@hotelatelier.com</t>
  </si>
  <si>
    <t xml:space="preserve">petitpalace.com</t>
  </si>
  <si>
    <t xml:space="preserve">H METROPOLITAN ATOCHA</t>
  </si>
  <si>
    <t xml:space="preserve">RONDA ATOCHA, 3 6º</t>
  </si>
  <si>
    <t xml:space="preserve">911998409</t>
  </si>
  <si>
    <t xml:space="preserve">reservas@hotelatocha.com</t>
  </si>
  <si>
    <t xml:space="preserve">hotelatocha.com</t>
  </si>
  <si>
    <t xml:space="preserve">IBIS BUDGET MADRID CENTRO LAS VENTAS</t>
  </si>
  <si>
    <t xml:space="preserve">C/ SIENA, 10 BAJO; IBEROJETMADRID</t>
  </si>
  <si>
    <t xml:space="preserve">912195023</t>
  </si>
  <si>
    <t xml:space="preserve">h6506@accor.com</t>
  </si>
  <si>
    <t xml:space="preserve">accorhotels.com</t>
  </si>
  <si>
    <t xml:space="preserve">ETAP MADRID VALLECAS</t>
  </si>
  <si>
    <t xml:space="preserve">C/ CASAS DE MIRAVETE, 17 BAJO</t>
  </si>
  <si>
    <t xml:space="preserve">913052174</t>
  </si>
  <si>
    <t xml:space="preserve">h5422@accor.com</t>
  </si>
  <si>
    <t xml:space="preserve">AXOR BARAJAS</t>
  </si>
  <si>
    <t xml:space="preserve">C/ CAMPEZO, 4</t>
  </si>
  <si>
    <t xml:space="preserve">913121960</t>
  </si>
  <si>
    <t xml:space="preserve">reservas.barajas@axorhoteles.com</t>
  </si>
  <si>
    <t xml:space="preserve">axorhoteles.com</t>
  </si>
  <si>
    <t xml:space="preserve">AXOR FERIA</t>
  </si>
  <si>
    <t xml:space="preserve">C/ CAMPEZO, 4 BAJO; FAURECIA AUTOMOTIVE ES</t>
  </si>
  <si>
    <t xml:space="preserve">913122379</t>
  </si>
  <si>
    <t xml:space="preserve">reservas.feria@axorhoteles.com</t>
  </si>
  <si>
    <t xml:space="preserve">KRIS HOTELES DESARROLLO</t>
  </si>
  <si>
    <t xml:space="preserve">AVENIDA AVENIDA HISPANIDAD, 12 BAJO(CAJERO BSCH TERMINAL)</t>
  </si>
  <si>
    <t xml:space="preserve">913294293</t>
  </si>
  <si>
    <t xml:space="preserve">kriscazadora@krishoteles.com</t>
  </si>
  <si>
    <t xml:space="preserve">krishoteles.com</t>
  </si>
  <si>
    <t xml:space="preserve">HOTEL DON PÍO</t>
  </si>
  <si>
    <t xml:space="preserve">AVENIDA PIO XII, 25</t>
  </si>
  <si>
    <t xml:space="preserve">913530780</t>
  </si>
  <si>
    <t xml:space="preserve">hoteldonpio@hoteldonpio.com</t>
  </si>
  <si>
    <t xml:space="preserve">hoteldonpio.com</t>
  </si>
  <si>
    <t xml:space="preserve">PETIT PALACE SANTA BARBARA</t>
  </si>
  <si>
    <t xml:space="preserve">PLAZA SANTA BÁRBARA, 10 BAJO(LOCAL)</t>
  </si>
  <si>
    <t xml:space="preserve">913914421</t>
  </si>
  <si>
    <t xml:space="preserve">DORMIRDCINE</t>
  </si>
  <si>
    <t xml:space="preserve">C/ PRÍNCIPE DE VERGARA, 87 BAJO; SACRISTIA</t>
  </si>
  <si>
    <t xml:space="preserve">914110809</t>
  </si>
  <si>
    <t xml:space="preserve">info@dormirdcine.com</t>
  </si>
  <si>
    <t xml:space="preserve">dormirdcine.com</t>
  </si>
  <si>
    <t xml:space="preserve">HOTEL MORA</t>
  </si>
  <si>
    <t xml:space="preserve">914201569</t>
  </si>
  <si>
    <t xml:space="preserve">sanadripa3@gmail.com</t>
  </si>
  <si>
    <t xml:space="preserve">hotelmorasl.com</t>
  </si>
  <si>
    <t xml:space="preserve">PLAZA CORTES, 10 BAJO</t>
  </si>
  <si>
    <t xml:space="preserve">914203767</t>
  </si>
  <si>
    <t xml:space="preserve">villareal@derbyhotels.com</t>
  </si>
  <si>
    <t xml:space="preserve">derbyhotels.com</t>
  </si>
  <si>
    <t xml:space="preserve">ADLER</t>
  </si>
  <si>
    <t xml:space="preserve">VELÁZQUEZ, 33</t>
  </si>
  <si>
    <t xml:space="preserve">914263222</t>
  </si>
  <si>
    <t xml:space="preserve">contact@adlermadrid.com</t>
  </si>
  <si>
    <t xml:space="preserve">adlermadrid.com</t>
  </si>
  <si>
    <t xml:space="preserve">PETIT PALACE EMBASSY</t>
  </si>
  <si>
    <t xml:space="preserve">C/ SERRANO, 46 BAJO</t>
  </si>
  <si>
    <t xml:space="preserve">914313060</t>
  </si>
  <si>
    <t xml:space="preserve">embassy@petitpalace.com</t>
  </si>
  <si>
    <t xml:space="preserve">PETIT PALACE ART GALLERY</t>
  </si>
  <si>
    <t xml:space="preserve">C/ JORGE JUAN, 17 BAJO; ESQUINA LAGASCA 36</t>
  </si>
  <si>
    <t xml:space="preserve">914355411</t>
  </si>
  <si>
    <t xml:space="preserve">artgallery@petitpalace.com</t>
  </si>
  <si>
    <t xml:space="preserve">TRYP MADRID CHAMBERI</t>
  </si>
  <si>
    <t xml:space="preserve">JOSÉ ABASCAL, 8 BAJO</t>
  </si>
  <si>
    <t xml:space="preserve">914474000</t>
  </si>
  <si>
    <t xml:space="preserve">tryp.madrid.chamberi@melia.com</t>
  </si>
  <si>
    <t xml:space="preserve">tryphoteles.com</t>
  </si>
  <si>
    <t xml:space="preserve">TRYP GRAN VIA</t>
  </si>
  <si>
    <t xml:space="preserve">C/ GRAN VÍA, 25</t>
  </si>
  <si>
    <t xml:space="preserve">915221121</t>
  </si>
  <si>
    <t xml:space="preserve">tryp.gran.via@melia.com</t>
  </si>
  <si>
    <t xml:space="preserve">PETIT PALACE LEALTAD PLAZA</t>
  </si>
  <si>
    <t xml:space="preserve">C/ ANTONIO MAURA, 5 BAJO; CHALET-14</t>
  </si>
  <si>
    <t xml:space="preserve">915224547</t>
  </si>
  <si>
    <t xml:space="preserve">ARTRIP</t>
  </si>
  <si>
    <t xml:space="preserve">VALENCIA, 11 BAJO</t>
  </si>
  <si>
    <t xml:space="preserve">915390789</t>
  </si>
  <si>
    <t xml:space="preserve">info@artriphotel.com</t>
  </si>
  <si>
    <t xml:space="preserve">artriphotel.com</t>
  </si>
  <si>
    <t xml:space="preserve">PRINCIPE PIO</t>
  </si>
  <si>
    <t xml:space="preserve">CARRETERA SAN VICENTE, 14 BAJO</t>
  </si>
  <si>
    <t xml:space="preserve">915470800</t>
  </si>
  <si>
    <t xml:space="preserve">info@principepio.com</t>
  </si>
  <si>
    <t xml:space="preserve">VINCCI VÍA 66</t>
  </si>
  <si>
    <t xml:space="preserve">GRAN VÍA, 66</t>
  </si>
  <si>
    <t xml:space="preserve">915504299</t>
  </si>
  <si>
    <t xml:space="preserve">via66@vinccihoteles.com</t>
  </si>
  <si>
    <t xml:space="preserve">vinccivia66.com</t>
  </si>
  <si>
    <t xml:space="preserve">AGUMAR</t>
  </si>
  <si>
    <t xml:space="preserve">PASEO REINA CRISTINA, 7</t>
  </si>
  <si>
    <t xml:space="preserve">915527900</t>
  </si>
  <si>
    <t xml:space="preserve">hotelagumar@h-santos.es</t>
  </si>
  <si>
    <t xml:space="preserve">hotelagumar.com</t>
  </si>
  <si>
    <t xml:space="preserve">MELIA GALGOS</t>
  </si>
  <si>
    <t xml:space="preserve">C/ CLAUDIO COELLO, 139 BAJO; HOTEL</t>
  </si>
  <si>
    <t xml:space="preserve">915626600</t>
  </si>
  <si>
    <t xml:space="preserve">melia.galgos@melia.com</t>
  </si>
  <si>
    <t xml:space="preserve">meliagalgos.com</t>
  </si>
  <si>
    <t xml:space="preserve">PETIT PALACE PRESIDENT</t>
  </si>
  <si>
    <t xml:space="preserve">C/ MARQUÉS DE VILLAMAGNA, 4 BAJO</t>
  </si>
  <si>
    <t xml:space="preserve">915771951</t>
  </si>
  <si>
    <t xml:space="preserve">president@petitpalace.com</t>
  </si>
  <si>
    <t xml:space="preserve">C/ MADRID, 2 BAJO; LOCAL</t>
  </si>
  <si>
    <t xml:space="preserve">916753900</t>
  </si>
  <si>
    <t xml:space="preserve">eventos@lacasagrande.es</t>
  </si>
  <si>
    <t xml:space="preserve">lacasagrande.es</t>
  </si>
  <si>
    <t xml:space="preserve">C/ MADRID, 2 OFICINA</t>
  </si>
  <si>
    <t xml:space="preserve">info@lacasagrande.es</t>
  </si>
  <si>
    <t xml:space="preserve">TRYP LEGANES</t>
  </si>
  <si>
    <t xml:space="preserve">C/ VIRGEN DEL CAMINO, 5</t>
  </si>
  <si>
    <t xml:space="preserve">28911</t>
  </si>
  <si>
    <t xml:space="preserve">916896161</t>
  </si>
  <si>
    <t xml:space="preserve">info@trypleganes.com</t>
  </si>
  <si>
    <t xml:space="preserve">ORFILA RELAIS &amp; CHATEAUX</t>
  </si>
  <si>
    <t xml:space="preserve">C/ ORFILA, 6 BAJO; HOTEL</t>
  </si>
  <si>
    <t xml:space="preserve">inforeservas@hotelorfila.com</t>
  </si>
  <si>
    <t xml:space="preserve">hotelorfila.com</t>
  </si>
  <si>
    <t xml:space="preserve">SOHO BOUTIQUE CONGRESO</t>
  </si>
  <si>
    <t xml:space="preserve">C/ ZORRILLA, 7</t>
  </si>
  <si>
    <t xml:space="preserve">917370111</t>
  </si>
  <si>
    <t xml:space="preserve">aquamar@sohohoteles.com</t>
  </si>
  <si>
    <t xml:space="preserve">sohohoteles.com</t>
  </si>
  <si>
    <t xml:space="preserve">PEDRO S. JEANS</t>
  </si>
  <si>
    <t xml:space="preserve">JOSÉ ORTEGA Y GASSET, s/n BJ IZQUIERDA</t>
  </si>
  <si>
    <t xml:space="preserve">917817598</t>
  </si>
  <si>
    <t xml:space="preserve">info@pedrosjeans.com</t>
  </si>
  <si>
    <t xml:space="preserve">C/ MIGUEL DE CERVANTES, 2</t>
  </si>
  <si>
    <t xml:space="preserve">28690</t>
  </si>
  <si>
    <t xml:space="preserve">BRUNETE</t>
  </si>
  <si>
    <t xml:space="preserve">918124910</t>
  </si>
  <si>
    <t xml:space="preserve">info@laermita.com</t>
  </si>
  <si>
    <t xml:space="preserve">hotelmadrid.es/</t>
  </si>
  <si>
    <t xml:space="preserve">HOTEL LABRAT</t>
  </si>
  <si>
    <t xml:space="preserve">CARRETERA GRIÑÓN-CARRANQUE (M-415), KILOMETRO 16, 5</t>
  </si>
  <si>
    <t xml:space="preserve">28979</t>
  </si>
  <si>
    <t xml:space="preserve">SERRANILLOS DEL VALLE</t>
  </si>
  <si>
    <t xml:space="preserve">918175967</t>
  </si>
  <si>
    <t xml:space="preserve">restauranteyhotellabrat@gmail.com</t>
  </si>
  <si>
    <t xml:space="preserve">hotellabrat.com</t>
  </si>
  <si>
    <t xml:space="preserve">EL CASTREJON</t>
  </si>
  <si>
    <t xml:space="preserve">CAÑOS DE ABAJO, 10 BAJOS</t>
  </si>
  <si>
    <t xml:space="preserve">05260</t>
  </si>
  <si>
    <t xml:space="preserve">CEBREROS</t>
  </si>
  <si>
    <t xml:space="preserve">918630044</t>
  </si>
  <si>
    <t xml:space="preserve">hotelcastrejon@elcastrejon.com</t>
  </si>
  <si>
    <t xml:space="preserve">elcastrejon.com</t>
  </si>
  <si>
    <t xml:space="preserve">HOTEL PUERTO</t>
  </si>
  <si>
    <t xml:space="preserve">CARRETERA IRÚN, KILOMETRO 92</t>
  </si>
  <si>
    <t xml:space="preserve">28756</t>
  </si>
  <si>
    <t xml:space="preserve">SOMOSIERRA</t>
  </si>
  <si>
    <t xml:space="preserve">918699252</t>
  </si>
  <si>
    <t xml:space="preserve">info@hotelpuerto.com</t>
  </si>
  <si>
    <t xml:space="preserve">HOTEL LOS LANCEROS</t>
  </si>
  <si>
    <t xml:space="preserve">AVENIDA JUAN DE BORBÓN Y BATTEMBERG, s/n s/n</t>
  </si>
  <si>
    <t xml:space="preserve">918908011</t>
  </si>
  <si>
    <t xml:space="preserve">info@loslanceros.com</t>
  </si>
  <si>
    <t xml:space="preserve">loslanceros.com</t>
  </si>
  <si>
    <t xml:space="preserve">HOTEL RESTAURANTE LAS CANCELAS</t>
  </si>
  <si>
    <t xml:space="preserve">C/ CRUZ VIEJA, 6</t>
  </si>
  <si>
    <t xml:space="preserve">920212249</t>
  </si>
  <si>
    <t xml:space="preserve">reservas@lascancelas.com</t>
  </si>
  <si>
    <t xml:space="preserve">lascancelas.com</t>
  </si>
  <si>
    <t xml:space="preserve">PASEO ESTACIÓN, 17 BAJO; HOTEL REINA ISABEL</t>
  </si>
  <si>
    <t xml:space="preserve">920222213</t>
  </si>
  <si>
    <t xml:space="preserve">reinaisabel.com</t>
  </si>
  <si>
    <t xml:space="preserve">VENTA MAGULLO</t>
  </si>
  <si>
    <t xml:space="preserve">C/ RAFAEL DE LAS HERAS, 1 BAJO(CARRETERA SORIA)</t>
  </si>
  <si>
    <t xml:space="preserve">921435011</t>
  </si>
  <si>
    <t xml:space="preserve">info@ventamagullo.es</t>
  </si>
  <si>
    <t xml:space="preserve">ventamagullo.es</t>
  </si>
  <si>
    <t xml:space="preserve">TANAUSU</t>
  </si>
  <si>
    <t xml:space="preserve">PADRE ANCHIETA, 8 BAJO</t>
  </si>
  <si>
    <t xml:space="preserve">922217211</t>
  </si>
  <si>
    <t xml:space="preserve">info@hoteltanausu.es</t>
  </si>
  <si>
    <t xml:space="preserve">hoteltanausu.es</t>
  </si>
  <si>
    <t xml:space="preserve">NÁUTICO</t>
  </si>
  <si>
    <t xml:space="preserve">AVENIDA PROFESOR PERAZA DE AYALA, 13 BAJO; HO</t>
  </si>
  <si>
    <t xml:space="preserve">922247156</t>
  </si>
  <si>
    <t xml:space="preserve">nautico@a-caledonia.com</t>
  </si>
  <si>
    <t xml:space="preserve">hotelnautico.es</t>
  </si>
  <si>
    <t xml:space="preserve">HOSTAL BERLÍN</t>
  </si>
  <si>
    <t xml:space="preserve">C/ MARCELINO PERDOMO REYES, 1</t>
  </si>
  <si>
    <t xml:space="preserve">38206</t>
  </si>
  <si>
    <t xml:space="preserve">922255043</t>
  </si>
  <si>
    <t xml:space="preserve">hostalberlin@hotmail.com</t>
  </si>
  <si>
    <t xml:space="preserve">hostalberlin.es</t>
  </si>
  <si>
    <t xml:space="preserve">LENZ,BETTINA</t>
  </si>
  <si>
    <t xml:space="preserve">C/ ISLA DE GRAN CANARIA, 7 BAJO; URBANIZACIÓN GUACIMARA</t>
  </si>
  <si>
    <t xml:space="preserve">922375243</t>
  </si>
  <si>
    <t xml:space="preserve">info@lenzbettina.com</t>
  </si>
  <si>
    <t xml:space="preserve">HOTEL TAORO GARDEN</t>
  </si>
  <si>
    <t xml:space="preserve">C/ DINAMARCA, 3</t>
  </si>
  <si>
    <t xml:space="preserve">922376060</t>
  </si>
  <si>
    <t xml:space="preserve">reservas@hoteltaorogarden.com</t>
  </si>
  <si>
    <t xml:space="preserve">taorogarden.com</t>
  </si>
  <si>
    <t xml:space="preserve">CASA DEL SOL</t>
  </si>
  <si>
    <t xml:space="preserve">C/ FINLANDIA, 4 BAJO</t>
  </si>
  <si>
    <t xml:space="preserve">922380762</t>
  </si>
  <si>
    <t xml:space="preserve">chinyero@grupopezazul.es</t>
  </si>
  <si>
    <t xml:space="preserve">grupopezazul.es</t>
  </si>
  <si>
    <t xml:space="preserve">PLAZA CHARCO, 9 BAJO</t>
  </si>
  <si>
    <t xml:space="preserve">922383199</t>
  </si>
  <si>
    <t xml:space="preserve">C/ LOMO, 24 BAJO</t>
  </si>
  <si>
    <t xml:space="preserve">922383213</t>
  </si>
  <si>
    <t xml:space="preserve">info@puerto-azul.com</t>
  </si>
  <si>
    <t xml:space="preserve">puerto-azul.com</t>
  </si>
  <si>
    <t xml:space="preserve">GF NOELIA</t>
  </si>
  <si>
    <t xml:space="preserve">AVENIDA HERMANOS FERNÁNDEZ PERDIGÓN, 9 BAJO; APARTAMENTOS NOELIA</t>
  </si>
  <si>
    <t xml:space="preserve">922384211</t>
  </si>
  <si>
    <t xml:space="preserve">reservas@noeliaplaya.com</t>
  </si>
  <si>
    <t xml:space="preserve">noeliaplaya.com</t>
  </si>
  <si>
    <t xml:space="preserve">HOTEL MARTE</t>
  </si>
  <si>
    <t xml:space="preserve">C/ DOCTOR INGRAM, 20</t>
  </si>
  <si>
    <t xml:space="preserve">922384352</t>
  </si>
  <si>
    <t xml:space="preserve">info@hotel-marte.com</t>
  </si>
  <si>
    <t xml:space="preserve">hotel-marte.com</t>
  </si>
  <si>
    <t xml:space="preserve">HOTEL D MANOLITO</t>
  </si>
  <si>
    <t xml:space="preserve">C/ DOCTOR MADÁN, 6 BAJO</t>
  </si>
  <si>
    <t xml:space="preserve">922385040</t>
  </si>
  <si>
    <t xml:space="preserve">reservas@donmanolito.com</t>
  </si>
  <si>
    <t xml:space="preserve">donmanolito.com</t>
  </si>
  <si>
    <t xml:space="preserve">PEZ AZUL</t>
  </si>
  <si>
    <t xml:space="preserve">C/ RECTOR BENITO RODRÍGUEZ RÍOS, 1</t>
  </si>
  <si>
    <t xml:space="preserve">922385811</t>
  </si>
  <si>
    <t xml:space="preserve">reservas@grupopezazul.es</t>
  </si>
  <si>
    <t xml:space="preserve">PRISAS DE ANADA</t>
  </si>
  <si>
    <t xml:space="preserve">C/ PIMENTEL, 13 LOCAL</t>
  </si>
  <si>
    <t xml:space="preserve">38129</t>
  </si>
  <si>
    <t xml:space="preserve">922591102</t>
  </si>
  <si>
    <t xml:space="preserve">info@prisdeanada.com</t>
  </si>
  <si>
    <t xml:space="preserve">COSTA SALADA</t>
  </si>
  <si>
    <t xml:space="preserve">CAMINO COSTA, s/n BAJO</t>
  </si>
  <si>
    <t xml:space="preserve">922690000</t>
  </si>
  <si>
    <t xml:space="preserve">hotelrural@costasalada.com</t>
  </si>
  <si>
    <t xml:space="preserve">costasalada.com</t>
  </si>
  <si>
    <t xml:space="preserve">NATALY HOUSE</t>
  </si>
  <si>
    <t xml:space="preserve">C/ LA ENRAMADA, 1 BAJO; ADEJE PARK</t>
  </si>
  <si>
    <t xml:space="preserve">922702477</t>
  </si>
  <si>
    <t xml:space="preserve">info@natalyhouse.com</t>
  </si>
  <si>
    <t xml:space="preserve">HOTEL MONTERREY</t>
  </si>
  <si>
    <t xml:space="preserve">C/ FINLANDIA, 8 BAJO</t>
  </si>
  <si>
    <t xml:space="preserve">922712675</t>
  </si>
  <si>
    <t xml:space="preserve">data-protection-officer@clcworld.com</t>
  </si>
  <si>
    <t xml:space="preserve">clublacosta.com</t>
  </si>
  <si>
    <t xml:space="preserve">SOL SUN BEACH</t>
  </si>
  <si>
    <t xml:space="preserve">C/ LONDRES, 3</t>
  </si>
  <si>
    <t xml:space="preserve">922712992</t>
  </si>
  <si>
    <t xml:space="preserve">sol.sun.beach@melia.com</t>
  </si>
  <si>
    <t xml:space="preserve">APARTAMENTOS PUERTO COLON</t>
  </si>
  <si>
    <t xml:space="preserve">C/ COLÓN, s/n BAJO; OFICINA CAPITANIA</t>
  </si>
  <si>
    <t xml:space="preserve">922714163</t>
  </si>
  <si>
    <t xml:space="preserve">recepcion@puertocolon.com</t>
  </si>
  <si>
    <t xml:space="preserve">puertocolon.com</t>
  </si>
  <si>
    <t xml:space="preserve">ROCA NIVARIA GRAN HOTEL</t>
  </si>
  <si>
    <t xml:space="preserve">AVENIDA ADEJE 300, s/n BAJO; H.ROCAS NIVARIA</t>
  </si>
  <si>
    <t xml:space="preserve">922723350</t>
  </si>
  <si>
    <t xml:space="preserve">rocanivaria@adrianhoteles.com</t>
  </si>
  <si>
    <t xml:space="preserve">rocanivaria.com</t>
  </si>
  <si>
    <t xml:space="preserve">EXPLOTACION HOTELERA PA</t>
  </si>
  <si>
    <t xml:space="preserve">AVENIDA JOSÉ MIGUEL GALVÁN BELLO, 7 BAJO; ECONOMATO</t>
  </si>
  <si>
    <t xml:space="preserve">922738033</t>
  </si>
  <si>
    <t xml:space="preserve">fgm.es@muthuhotels.com</t>
  </si>
  <si>
    <t xml:space="preserve">muthuhotels.com</t>
  </si>
  <si>
    <t xml:space="preserve">MUTHU ROYAL PARK ALBATROS</t>
  </si>
  <si>
    <t xml:space="preserve">URBANIZACIÓN GOLF DEL SUR, s/n</t>
  </si>
  <si>
    <t xml:space="preserve">922738857</t>
  </si>
  <si>
    <t xml:space="preserve">reservations@muthuhotelsmgm.com</t>
  </si>
  <si>
    <t xml:space="preserve">AGUAMARINA GOLF</t>
  </si>
  <si>
    <t xml:space="preserve">AVENIDA ATLÁNTICO, 11</t>
  </si>
  <si>
    <t xml:space="preserve">922738999</t>
  </si>
  <si>
    <t xml:space="preserve">reservas.aguamarinagolf@gema-hoteles.com</t>
  </si>
  <si>
    <t xml:space="preserve">gemahoteles.com</t>
  </si>
  <si>
    <t xml:space="preserve">193</t>
  </si>
  <si>
    <t xml:space="preserve">CLUB PARAISO</t>
  </si>
  <si>
    <t xml:space="preserve">AVENIDA ADEJE 300, 10 BAJO</t>
  </si>
  <si>
    <t xml:space="preserve">922740744</t>
  </si>
  <si>
    <t xml:space="preserve">info@clubparaiso.com</t>
  </si>
  <si>
    <t xml:space="preserve">GRAN HOTEL BAHIA DEL DUQUE RESORT</t>
  </si>
  <si>
    <t xml:space="preserve">AVENIDA BRUSELAS, s/n BAJO; G.H.BAHIA DEL DUQUE</t>
  </si>
  <si>
    <t xml:space="preserve">922746900</t>
  </si>
  <si>
    <t xml:space="preserve">reservations@bahia-duque.com</t>
  </si>
  <si>
    <t xml:space="preserve">bahia-duque.com</t>
  </si>
  <si>
    <t xml:space="preserve">356</t>
  </si>
  <si>
    <t xml:space="preserve">CORAL DREAMS</t>
  </si>
  <si>
    <t xml:space="preserve">C/ ARGENTINA, 1 BAJO; PARAISO DEL SOL</t>
  </si>
  <si>
    <t xml:space="preserve">922777542</t>
  </si>
  <si>
    <t xml:space="preserve">recepcioncoraldreams@coral-hotels.es</t>
  </si>
  <si>
    <t xml:space="preserve">coraldreams.com</t>
  </si>
  <si>
    <t xml:space="preserve">SOL TENERIFE</t>
  </si>
  <si>
    <t xml:space="preserve">AVENIDA RAFAEL PUIG LLUVINA, 12 BAJO; URBANIZACIÓN PARAISO ROYAL</t>
  </si>
  <si>
    <t xml:space="preserve">922791062</t>
  </si>
  <si>
    <t xml:space="preserve">sol.tenerife@solmelia.com</t>
  </si>
  <si>
    <t xml:space="preserve">soltenerife.com</t>
  </si>
  <si>
    <t xml:space="preserve">522</t>
  </si>
  <si>
    <t xml:space="preserve">AVENIDA RAFAEL PUIG LLUVINA, 12 BAJO ( TENERIFE SOL)</t>
  </si>
  <si>
    <t xml:space="preserve">PARQUE DE LA PAZ</t>
  </si>
  <si>
    <t xml:space="preserve">C/ LUIS DÍAZ DE LOSADA, 2 BAJO; PAQUE LA PAZ</t>
  </si>
  <si>
    <t xml:space="preserve">922795061</t>
  </si>
  <si>
    <t xml:space="preserve">parquelapaz@parquelapaz.com</t>
  </si>
  <si>
    <t xml:space="preserve">parquelapaz.com</t>
  </si>
  <si>
    <t xml:space="preserve">GRAN REY</t>
  </si>
  <si>
    <t xml:space="preserve">AVENIDA MARÍTIMA, 1 80</t>
  </si>
  <si>
    <t xml:space="preserve">922805859</t>
  </si>
  <si>
    <t xml:space="preserve">info@hotelgranrey.es</t>
  </si>
  <si>
    <t xml:space="preserve">hotelgranrey.es</t>
  </si>
  <si>
    <t xml:space="preserve">HOTEL JARDÍN CONCHA</t>
  </si>
  <si>
    <t xml:space="preserve">C/ LA ORQUÍDEA, s/n 0</t>
  </si>
  <si>
    <t xml:space="preserve">922806063</t>
  </si>
  <si>
    <t xml:space="preserve">hotelconcha@telefonica.net</t>
  </si>
  <si>
    <t xml:space="preserve">hotelconcha.net</t>
  </si>
  <si>
    <t xml:space="preserve">VIGILIA PARK</t>
  </si>
  <si>
    <t xml:space="preserve">AVENIDA V CENTENARIO, 58 BAJO; APARTAMENTOS VIGILIA PARK</t>
  </si>
  <si>
    <t xml:space="preserve">922860019</t>
  </si>
  <si>
    <t xml:space="preserve">reservas@vigiliapark.com</t>
  </si>
  <si>
    <t xml:space="preserve">vigiliapark.com</t>
  </si>
  <si>
    <t xml:space="preserve">SAN POLO</t>
  </si>
  <si>
    <t xml:space="preserve">ARROYO SANTO DOMINGO, 2 BAJO; DUPLICADO 2-4</t>
  </si>
  <si>
    <t xml:space="preserve">923211177</t>
  </si>
  <si>
    <t xml:space="preserve">sanpolo@sercotel.es</t>
  </si>
  <si>
    <t xml:space="preserve">hotelsanpolo.es</t>
  </si>
  <si>
    <t xml:space="preserve">RECTOR</t>
  </si>
  <si>
    <t xml:space="preserve">PASEO RECTOR ESPERABÉ, 8 BAJO</t>
  </si>
  <si>
    <t xml:space="preserve">923211308</t>
  </si>
  <si>
    <t xml:space="preserve">info@rector.com</t>
  </si>
  <si>
    <t xml:space="preserve">hotelrector.com</t>
  </si>
  <si>
    <t xml:space="preserve">PINZONES, 2 ESQUINA FEDERICO ANAYA</t>
  </si>
  <si>
    <t xml:space="preserve">923233129</t>
  </si>
  <si>
    <t xml:space="preserve">info@hotelaragon.com</t>
  </si>
  <si>
    <t xml:space="preserve">SOHO BOUTIQUE LIS SALAMANCA</t>
  </si>
  <si>
    <t xml:space="preserve">C/ GRILLO, 18 BAJO</t>
  </si>
  <si>
    <t xml:space="preserve">923265786</t>
  </si>
  <si>
    <t xml:space="preserve">ARCOS</t>
  </si>
  <si>
    <t xml:space="preserve">CARDENAL PACHECO, 11 BAJO</t>
  </si>
  <si>
    <t xml:space="preserve">923480001</t>
  </si>
  <si>
    <t xml:space="preserve">info@hotel-arcos.com</t>
  </si>
  <si>
    <t xml:space="preserve">hotel-arcos.com</t>
  </si>
  <si>
    <t xml:space="preserve">HOTEL VICCAR</t>
  </si>
  <si>
    <t xml:space="preserve">POLIGONO VILLARES-LOS PIMIENTOS, KM-1</t>
  </si>
  <si>
    <t xml:space="preserve">923495099</t>
  </si>
  <si>
    <t xml:space="preserve">info@hotelviccar.com</t>
  </si>
  <si>
    <t xml:space="preserve">HOSTAL LA ISLA</t>
  </si>
  <si>
    <t xml:space="preserve">C/ CARLOS I, 1 BAJO</t>
  </si>
  <si>
    <t xml:space="preserve">924455557</t>
  </si>
  <si>
    <t xml:space="preserve">info@hostallaisla.es</t>
  </si>
  <si>
    <t xml:space="preserve">hostallaisla.es</t>
  </si>
  <si>
    <t xml:space="preserve">LA FÁBRICA</t>
  </si>
  <si>
    <t xml:space="preserve">C/ REAL, 117</t>
  </si>
  <si>
    <t xml:space="preserve">06240</t>
  </si>
  <si>
    <t xml:space="preserve">FUENTE DE CANTOS</t>
  </si>
  <si>
    <t xml:space="preserve">924500042</t>
  </si>
  <si>
    <t xml:space="preserve">hotel@hrlafabrica.com</t>
  </si>
  <si>
    <t xml:space="preserve">hrlafabrica.com</t>
  </si>
  <si>
    <t xml:space="preserve">COMPLEJO LEO</t>
  </si>
  <si>
    <t xml:space="preserve">AUTOVIA A-66, KILOMETRO 730 BAJO</t>
  </si>
  <si>
    <t xml:space="preserve">06260</t>
  </si>
  <si>
    <t xml:space="preserve">MONESTERIO</t>
  </si>
  <si>
    <t xml:space="preserve">924517048</t>
  </si>
  <si>
    <t xml:space="preserve">info@complejoleo.com</t>
  </si>
  <si>
    <t xml:space="preserve">FRIJÓN</t>
  </si>
  <si>
    <t xml:space="preserve">CARRETERA C-423 (VILLALBA), 1 BAJO</t>
  </si>
  <si>
    <t xml:space="preserve">06207</t>
  </si>
  <si>
    <t xml:space="preserve">ACEUCHAL</t>
  </si>
  <si>
    <t xml:space="preserve">924687321</t>
  </si>
  <si>
    <t xml:space="preserve">info@frijón.com</t>
  </si>
  <si>
    <t xml:space="preserve">hotelfrijon.com</t>
  </si>
  <si>
    <t xml:space="preserve">TRAJANO</t>
  </si>
  <si>
    <t xml:space="preserve">CRUCE DE ZALAMEA, s/n BAJO</t>
  </si>
  <si>
    <t xml:space="preserve">924780282</t>
  </si>
  <si>
    <t xml:space="preserve">hoteltrajano@hoteltrajano.es</t>
  </si>
  <si>
    <t xml:space="preserve">hoteltrajano.es</t>
  </si>
  <si>
    <t xml:space="preserve">HOTEL RURAL LA FÁBRICA</t>
  </si>
  <si>
    <t xml:space="preserve">MIGUEL SÁNCHEZ, s/n</t>
  </si>
  <si>
    <t xml:space="preserve">06900</t>
  </si>
  <si>
    <t xml:space="preserve">LLERENA</t>
  </si>
  <si>
    <t xml:space="preserve">924870163</t>
  </si>
  <si>
    <t xml:space="preserve">llerena@hrlafabrica.com</t>
  </si>
  <si>
    <t xml:space="preserve">HOTEL EURICO</t>
  </si>
  <si>
    <t xml:space="preserve">C/ DE SANTA ISABEL, 3 BAJO</t>
  </si>
  <si>
    <t xml:space="preserve">925284178</t>
  </si>
  <si>
    <t xml:space="preserve">reservas@hoteleurico.com</t>
  </si>
  <si>
    <t xml:space="preserve">hoteleurico.com</t>
  </si>
  <si>
    <t xml:space="preserve">MEDINA DE TOLEDO</t>
  </si>
  <si>
    <t xml:space="preserve">BAJADA DESAMPARADOS, 2 BAJO</t>
  </si>
  <si>
    <t xml:space="preserve">925699999</t>
  </si>
  <si>
    <t xml:space="preserve">correo@hotelmedina.com</t>
  </si>
  <si>
    <t xml:space="preserve">hotelmedina.com</t>
  </si>
  <si>
    <t xml:space="preserve">HOTEL EL MESON</t>
  </si>
  <si>
    <t xml:space="preserve">C/ PUENTE, 19 BAJO; BAR LA PANZA</t>
  </si>
  <si>
    <t xml:space="preserve">925760400</t>
  </si>
  <si>
    <t xml:space="preserve">hotelelmeson.es</t>
  </si>
  <si>
    <t xml:space="preserve">RECIO</t>
  </si>
  <si>
    <t xml:space="preserve">CARRETERA N-V, s/n BAJO</t>
  </si>
  <si>
    <t xml:space="preserve">45530</t>
  </si>
  <si>
    <t xml:space="preserve">SANTA OLALLA</t>
  </si>
  <si>
    <t xml:space="preserve">925797209</t>
  </si>
  <si>
    <t xml:space="preserve">reservas@hotelrecio.com</t>
  </si>
  <si>
    <t xml:space="preserve">hotelrecio.com/</t>
  </si>
  <si>
    <t xml:space="preserve">DAYMIEL</t>
  </si>
  <si>
    <t xml:space="preserve">C/ GUARNICIONEROS (POLIGONO INSDUSTRIAL SEPES), s/n PARCELA 86</t>
  </si>
  <si>
    <t xml:space="preserve">926260873</t>
  </si>
  <si>
    <t xml:space="preserve">info@hoteldaymiel.es</t>
  </si>
  <si>
    <t xml:space="preserve">hoteldaymiel.es</t>
  </si>
  <si>
    <t xml:space="preserve">LA CASONA DEL ABUELO PARRA</t>
  </si>
  <si>
    <t xml:space="preserve">PÍO XII, 11 BAJO</t>
  </si>
  <si>
    <t xml:space="preserve">13320</t>
  </si>
  <si>
    <t xml:space="preserve">VILLANUEVA DE LOS INFANTES</t>
  </si>
  <si>
    <t xml:space="preserve">926361360</t>
  </si>
  <si>
    <t xml:space="preserve">info@lacasonadelabueloparra.com</t>
  </si>
  <si>
    <t xml:space="preserve">abueloparra.com</t>
  </si>
  <si>
    <t xml:space="preserve">HOTEL ALTORA</t>
  </si>
  <si>
    <t xml:space="preserve">REVERENDO PADRE PEDRO, 2 BAJO</t>
  </si>
  <si>
    <t xml:space="preserve">926510725</t>
  </si>
  <si>
    <t xml:space="preserve">reservashotelaltora@gmail.com</t>
  </si>
  <si>
    <t xml:space="preserve">hotelaltora.com</t>
  </si>
  <si>
    <t xml:space="preserve">HOTEL LAUREL</t>
  </si>
  <si>
    <t xml:space="preserve">PAIJUÁN, 5 BAJO</t>
  </si>
  <si>
    <t xml:space="preserve">10530</t>
  </si>
  <si>
    <t xml:space="preserve">SERRADILLA</t>
  </si>
  <si>
    <t xml:space="preserve">927 40 74 16</t>
  </si>
  <si>
    <t xml:space="preserve">info@hotellaurel.com</t>
  </si>
  <si>
    <t xml:space="preserve">IBERIA PLAZA AMERICA</t>
  </si>
  <si>
    <t xml:space="preserve">HERMANDAD, 12 BAJO</t>
  </si>
  <si>
    <t xml:space="preserve">927210906</t>
  </si>
  <si>
    <t xml:space="preserve">iberiahotel.com</t>
  </si>
  <si>
    <t xml:space="preserve">RINCÓN EXTREMEÑO</t>
  </si>
  <si>
    <t xml:space="preserve">VIDRIERAS, 8 BAJO</t>
  </si>
  <si>
    <t xml:space="preserve">927411150</t>
  </si>
  <si>
    <t xml:space="preserve">recepcion@hotelrincon.com</t>
  </si>
  <si>
    <t xml:space="preserve">hotelrincon.com</t>
  </si>
  <si>
    <t xml:space="preserve">CASA DE PASARÓN</t>
  </si>
  <si>
    <t xml:space="preserve">MAGDALENA, 18</t>
  </si>
  <si>
    <t xml:space="preserve">10411</t>
  </si>
  <si>
    <t xml:space="preserve">PASARÓN DE LA VERA</t>
  </si>
  <si>
    <t xml:space="preserve">927469407</t>
  </si>
  <si>
    <t xml:space="preserve">pasaron@pasaron.com</t>
  </si>
  <si>
    <t xml:space="preserve">pasaron.com/es/</t>
  </si>
  <si>
    <t xml:space="preserve">LOS GRANADOS</t>
  </si>
  <si>
    <t xml:space="preserve">CARRETERA BADAJOZ, KILOMETRO 181 BAJO</t>
  </si>
  <si>
    <t xml:space="preserve">10300</t>
  </si>
  <si>
    <t xml:space="preserve">NAVALMORAL DE LA MATA</t>
  </si>
  <si>
    <t xml:space="preserve">927530758</t>
  </si>
  <si>
    <t xml:space="preserve">info@losgranados.com</t>
  </si>
  <si>
    <t xml:space="preserve">RURAL ROBLES</t>
  </si>
  <si>
    <t xml:space="preserve">AVENIDA DOÑA SOLEDAD VEGA ORTIZ, 104</t>
  </si>
  <si>
    <t xml:space="preserve">927561344</t>
  </si>
  <si>
    <t xml:space="preserve">hotelruralrobles@gmail.com</t>
  </si>
  <si>
    <t xml:space="preserve">ruralrobles.com</t>
  </si>
  <si>
    <t xml:space="preserve">EL CASTÚO</t>
  </si>
  <si>
    <t xml:space="preserve">PASEO CHARCO MORISCO, 4</t>
  </si>
  <si>
    <t xml:space="preserve">927674015</t>
  </si>
  <si>
    <t xml:space="preserve">	info@hotelcastuo.com</t>
  </si>
  <si>
    <t xml:space="preserve">hotelcastuo.com</t>
  </si>
  <si>
    <t xml:space="preserve">RADISSON BLU RESORT &amp; SPA GRAN CANARIA MOGÁN</t>
  </si>
  <si>
    <t xml:space="preserve">AVENIDA MARRERO, 35</t>
  </si>
  <si>
    <t xml:space="preserve">928150606</t>
  </si>
  <si>
    <t xml:space="preserve">info.mogan.grancanaria@radissonblu.com</t>
  </si>
  <si>
    <t xml:space="preserve">radissonblu.com</t>
  </si>
  <si>
    <t xml:space="preserve">414</t>
  </si>
  <si>
    <t xml:space="preserve">SUITE HOTEL ELBA CASTILLO SAN JORGE &amp; ANTIGUA</t>
  </si>
  <si>
    <t xml:space="preserve">AVENIDA JOSÉ FRANCHY ROCA, s/n PARCELA 11; BAJO</t>
  </si>
  <si>
    <t xml:space="preserve">928163500</t>
  </si>
  <si>
    <t xml:space="preserve">csj.reservas@hoteleselba.com</t>
  </si>
  <si>
    <t xml:space="preserve">hoteleselba.com</t>
  </si>
  <si>
    <t xml:space="preserve">ROBINSON CLUB ESQUINZO PLAYA</t>
  </si>
  <si>
    <t xml:space="preserve">C/ GRAN CANARIA, 2 BAJO</t>
  </si>
  <si>
    <t xml:space="preserve">928168000</t>
  </si>
  <si>
    <t xml:space="preserve">esquinzoplaya@robinson.de</t>
  </si>
  <si>
    <t xml:space="preserve">robinson-ep.com</t>
  </si>
  <si>
    <t xml:space="preserve">HOTEL FAYCAN</t>
  </si>
  <si>
    <t xml:space="preserve">C/ NICOLÁS ESTÉVANEZ, 61 BAJO</t>
  </si>
  <si>
    <t xml:space="preserve">928270650</t>
  </si>
  <si>
    <t xml:space="preserve">info@hotelfaycan.com</t>
  </si>
  <si>
    <t xml:space="preserve">hotelfaycan.com</t>
  </si>
  <si>
    <t xml:space="preserve">HOTEL CANTUR</t>
  </si>
  <si>
    <t xml:space="preserve">SAGASTA, 28 BAJO</t>
  </si>
  <si>
    <t xml:space="preserve">928273000</t>
  </si>
  <si>
    <t xml:space="preserve">info@hotelcantur.com</t>
  </si>
  <si>
    <t xml:space="preserve">hotelcantur.com</t>
  </si>
  <si>
    <t xml:space="preserve">HOTEL THE FATAGA &amp; CENTRO DE NEGOCIOS</t>
  </si>
  <si>
    <t xml:space="preserve">C/ NÉSTOR DE LA TORRE, 21 BAJO; DEPARTAMENTO SECRETARIA</t>
  </si>
  <si>
    <t xml:space="preserve">928290614</t>
  </si>
  <si>
    <t xml:space="preserve">info@hotelthefataga&amp;centrodenegocios.com</t>
  </si>
  <si>
    <t xml:space="preserve">hotelfataga.com</t>
  </si>
  <si>
    <t xml:space="preserve">HOTEL BANDAMA</t>
  </si>
  <si>
    <t xml:space="preserve">CARRETERA BANDAMA, s/n BAJO</t>
  </si>
  <si>
    <t xml:space="preserve">928350873</t>
  </si>
  <si>
    <t xml:space="preserve">info@hotelbandama.com</t>
  </si>
  <si>
    <t xml:space="preserve">bandamagolf.com</t>
  </si>
  <si>
    <t xml:space="preserve">ELBA LANZAROTE</t>
  </si>
  <si>
    <t xml:space="preserve">AVENIDA FARO PECHIGUERA, 1 BAJO; ANDUFONE S.L.</t>
  </si>
  <si>
    <t xml:space="preserve">928518000</t>
  </si>
  <si>
    <t xml:space="preserve">lanzarote.recepcion@hoteleselba.com</t>
  </si>
  <si>
    <t xml:space="preserve">ELBA PREMIUM SUITES</t>
  </si>
  <si>
    <t xml:space="preserve">AVENIDA FARO PECHIGUERA, 1 BAJO</t>
  </si>
  <si>
    <t xml:space="preserve">MONICA BEACH</t>
  </si>
  <si>
    <t xml:space="preserve">C/ JAHN REISEN, 11 BAJO</t>
  </si>
  <si>
    <t xml:space="preserve">928547005</t>
  </si>
  <si>
    <t xml:space="preserve">monicabeach.com</t>
  </si>
  <si>
    <t xml:space="preserve">PUERTO FELIZ</t>
  </si>
  <si>
    <t xml:space="preserve">AVENIDA GRAN CANARIA, s/n BAJO</t>
  </si>
  <si>
    <t xml:space="preserve">928560118</t>
  </si>
  <si>
    <t xml:space="preserve">info@puertofeliz.com</t>
  </si>
  <si>
    <t xml:space="preserve">BALCÓN DEL MAR</t>
  </si>
  <si>
    <t xml:space="preserve">C/ TIMANFAYA, 25 BAJO</t>
  </si>
  <si>
    <t xml:space="preserve">928561753</t>
  </si>
  <si>
    <t xml:space="preserve">info@balcondelmar.es</t>
  </si>
  <si>
    <t xml:space="preserve">balcondelmar.es</t>
  </si>
  <si>
    <t xml:space="preserve">DUNIMAR TOUR</t>
  </si>
  <si>
    <t xml:space="preserve">LA PLAYA DEL CURA, PARCELA 24 BAJO</t>
  </si>
  <si>
    <t xml:space="preserve">928561824</t>
  </si>
  <si>
    <t xml:space="preserve">info@dunimartour.com</t>
  </si>
  <si>
    <t xml:space="preserve">LOS ALBATROS</t>
  </si>
  <si>
    <t xml:space="preserve">AVENIDA JABLILLO, 7 BAJO; HOTEL CLUB ALBATRO</t>
  </si>
  <si>
    <t xml:space="preserve">928590000</t>
  </si>
  <si>
    <t xml:space="preserve">albatros@allsunhoteles.com</t>
  </si>
  <si>
    <t xml:space="preserve">losalbatros.com</t>
  </si>
  <si>
    <t xml:space="preserve">CAMEL´S SPRING CLUB</t>
  </si>
  <si>
    <t xml:space="preserve">ROSA, s/n BAJO</t>
  </si>
  <si>
    <t xml:space="preserve">928590432</t>
  </si>
  <si>
    <t xml:space="preserve">info@camelspring.com</t>
  </si>
  <si>
    <t xml:space="preserve">camelspring.com</t>
  </si>
  <si>
    <t xml:space="preserve">OGLADIHLANZ</t>
  </si>
  <si>
    <t xml:space="preserve">DRIZA, 1 BAJO</t>
  </si>
  <si>
    <t xml:space="preserve">928591343</t>
  </si>
  <si>
    <t xml:space="preserve">info@ogladihlanz.com</t>
  </si>
  <si>
    <t xml:space="preserve">LA SANTA</t>
  </si>
  <si>
    <t xml:space="preserve">C/ KROGAGER, s/n BAJO</t>
  </si>
  <si>
    <t xml:space="preserve">928599999</t>
  </si>
  <si>
    <t xml:space="preserve">info@clublasanta.com</t>
  </si>
  <si>
    <t xml:space="preserve">clublasanta.com</t>
  </si>
  <si>
    <t xml:space="preserve">VITAL SUITES</t>
  </si>
  <si>
    <t xml:space="preserve">AVENIDA GRAN CANARIA, 80 BAJO; HOTEL VITAL SUITES</t>
  </si>
  <si>
    <t xml:space="preserve">928730233</t>
  </si>
  <si>
    <t xml:space="preserve">info@vitalsuites.com</t>
  </si>
  <si>
    <t xml:space="preserve">vitalsuites.com</t>
  </si>
  <si>
    <t xml:space="preserve">SAHARA PLAYA</t>
  </si>
  <si>
    <t xml:space="preserve">AVENIDA ALFÉRECES PROVISIONALES, 4 BAJO(HOTEL SAHARA PLAYA)</t>
  </si>
  <si>
    <t xml:space="preserve">928762916</t>
  </si>
  <si>
    <t xml:space="preserve">saharaplaya.com</t>
  </si>
  <si>
    <t xml:space="preserve">LUCANA</t>
  </si>
  <si>
    <t xml:space="preserve">PLAZA SOL, 4</t>
  </si>
  <si>
    <t xml:space="preserve">928773864</t>
  </si>
  <si>
    <t xml:space="preserve">info@lucana.com</t>
  </si>
  <si>
    <t xml:space="preserve">lucanahotel.com</t>
  </si>
  <si>
    <t xml:space="preserve">ARRECIFE HOTELES</t>
  </si>
  <si>
    <t xml:space="preserve">AVENIDA MANCOMUNIDAD, 4 B; BAJO; IZQUIERDA</t>
  </si>
  <si>
    <t xml:space="preserve">928800076</t>
  </si>
  <si>
    <t xml:space="preserve">reservas@arrecifehoteles.com</t>
  </si>
  <si>
    <t xml:space="preserve">aghotelspa.com/</t>
  </si>
  <si>
    <t xml:space="preserve">HOTEL EL CABO</t>
  </si>
  <si>
    <t xml:space="preserve">C/ NUESTRA SEÑORA DE LAS NIEVES, 21</t>
  </si>
  <si>
    <t xml:space="preserve">928887520</t>
  </si>
  <si>
    <t xml:space="preserve">info@hotelelcabo.com</t>
  </si>
  <si>
    <t xml:space="preserve">HOTEL FOLIAS</t>
  </si>
  <si>
    <t xml:space="preserve">C/ LAS RETAMAS, 17</t>
  </si>
  <si>
    <t xml:space="preserve">hotelfolias.com</t>
  </si>
  <si>
    <t xml:space="preserve">ADAGIO ACCESS BARCELONA SANT CUGAT</t>
  </si>
  <si>
    <t xml:space="preserve">CAMI CAN CAMPOS, 13 BAJO(ASCENSOR)</t>
  </si>
  <si>
    <t xml:space="preserve">930020089</t>
  </si>
  <si>
    <t xml:space="preserve">franck.molinari@adagio-city.com</t>
  </si>
  <si>
    <t xml:space="preserve">adagio-city.com</t>
  </si>
  <si>
    <t xml:space="preserve">HOTEL REKORD</t>
  </si>
  <si>
    <t xml:space="preserve">HB-003805</t>
  </si>
  <si>
    <t xml:space="preserve">MUNTANER, 352 BAJO</t>
  </si>
  <si>
    <t xml:space="preserve">932001953</t>
  </si>
  <si>
    <t xml:space="preserve">hotelrekord@cityhotels.es</t>
  </si>
  <si>
    <t xml:space="preserve">hotelrekord.com</t>
  </si>
  <si>
    <t xml:space="preserve">HOTEL ESTIVAL PARK</t>
  </si>
  <si>
    <t xml:space="preserve">CARRER CAMI RACÓ, 15-17</t>
  </si>
  <si>
    <t xml:space="preserve">932013636</t>
  </si>
  <si>
    <t xml:space="preserve">info@areadigital.net</t>
  </si>
  <si>
    <t xml:space="preserve">areadigital.net</t>
  </si>
  <si>
    <t xml:space="preserve">HB-000017</t>
  </si>
  <si>
    <t xml:space="preserve">CARRER PARÍS, 203 EDIFICIO BAJO</t>
  </si>
  <si>
    <t xml:space="preserve">932098311</t>
  </si>
  <si>
    <t xml:space="preserve">info@astoria.com</t>
  </si>
  <si>
    <t xml:space="preserve">APARTHOTEL SILVER</t>
  </si>
  <si>
    <t xml:space="preserve">TRAVESSERA GRÀCIA, 129</t>
  </si>
  <si>
    <t xml:space="preserve">932189100</t>
  </si>
  <si>
    <t xml:space="preserve">reservations@hotelsilver.com</t>
  </si>
  <si>
    <t xml:space="preserve">hotelsilver.com</t>
  </si>
  <si>
    <t xml:space="preserve">NORMA KOHMKE</t>
  </si>
  <si>
    <t xml:space="preserve">ALÍ BEI, 11 3-2-A</t>
  </si>
  <si>
    <t xml:space="preserve">932323766</t>
  </si>
  <si>
    <t xml:space="preserve">info@normakohmke.com</t>
  </si>
  <si>
    <t xml:space="preserve">AC HOTEL IRLA</t>
  </si>
  <si>
    <t xml:space="preserve">HB-004304</t>
  </si>
  <si>
    <t xml:space="preserve">CALVET, 40-42</t>
  </si>
  <si>
    <t xml:space="preserve">932416210</t>
  </si>
  <si>
    <t xml:space="preserve">acirla@ac-hotels.com</t>
  </si>
  <si>
    <t xml:space="preserve">achotelirla.com</t>
  </si>
  <si>
    <t xml:space="preserve">AYRE HOTEL CASPE</t>
  </si>
  <si>
    <t xml:space="preserve">CASP, 103</t>
  </si>
  <si>
    <t xml:space="preserve">932467001</t>
  </si>
  <si>
    <t xml:space="preserve">caspe@ayrehoteles.com</t>
  </si>
  <si>
    <t xml:space="preserve">ayrehoteles.com</t>
  </si>
  <si>
    <t xml:space="preserve">ARANEA HOTEL</t>
  </si>
  <si>
    <t xml:space="preserve">HB-004230</t>
  </si>
  <si>
    <t xml:space="preserve">CONSELL DE CENT, 444</t>
  </si>
  <si>
    <t xml:space="preserve">932477474</t>
  </si>
  <si>
    <t xml:space="preserve">aranea@besthotels.es</t>
  </si>
  <si>
    <t xml:space="preserve">hotelaranea.com</t>
  </si>
  <si>
    <t xml:space="preserve">W BARCELONA</t>
  </si>
  <si>
    <t xml:space="preserve">HB-004411</t>
  </si>
  <si>
    <t xml:space="preserve">PLAÇA LA ROSA DELS VENTS, 1</t>
  </si>
  <si>
    <t xml:space="preserve">932952800</t>
  </si>
  <si>
    <t xml:space="preserve">wbarcelona@whotels.com</t>
  </si>
  <si>
    <t xml:space="preserve">w-barcelona.com</t>
  </si>
  <si>
    <t xml:space="preserve">REGINA</t>
  </si>
  <si>
    <t xml:space="preserve">HB-000018</t>
  </si>
  <si>
    <t xml:space="preserve">CARRER BERGARA, 4</t>
  </si>
  <si>
    <t xml:space="preserve">933013232</t>
  </si>
  <si>
    <t xml:space="preserve">bookings@reginahotel.com</t>
  </si>
  <si>
    <t xml:space="preserve">reginahotel.com</t>
  </si>
  <si>
    <t xml:space="preserve">PETIT PALACE BOQUERIA GARDEN</t>
  </si>
  <si>
    <t xml:space="preserve">HB-004310</t>
  </si>
  <si>
    <t xml:space="preserve">CARRER BOQUERIA, 10 TDA</t>
  </si>
  <si>
    <t xml:space="preserve">933020092</t>
  </si>
  <si>
    <t xml:space="preserve">boqueriagarden@petitpalace.com</t>
  </si>
  <si>
    <t xml:space="preserve">PETIT PALACE BOQUERÍA</t>
  </si>
  <si>
    <t xml:space="preserve">BOQUERIA, 10</t>
  </si>
  <si>
    <t xml:space="preserve">933020753</t>
  </si>
  <si>
    <t xml:space="preserve">operagarden@petitpalace.com</t>
  </si>
  <si>
    <t xml:space="preserve">MARINA FOLCH</t>
  </si>
  <si>
    <t xml:space="preserve">HB-002644</t>
  </si>
  <si>
    <t xml:space="preserve">MAR, 16 PRINCIPAL</t>
  </si>
  <si>
    <t xml:space="preserve">933103709</t>
  </si>
  <si>
    <t xml:space="preserve">marinafolch@hotmail.com</t>
  </si>
  <si>
    <t xml:space="preserve">marinafolch.com</t>
  </si>
  <si>
    <t xml:space="preserve">THE HOTEL 592</t>
  </si>
  <si>
    <t xml:space="preserve">GRAN VÍA CORTS CATALANES, 592 ENTLO-1</t>
  </si>
  <si>
    <t xml:space="preserve">933158052</t>
  </si>
  <si>
    <t xml:space="preserve">info@thehotel592.com</t>
  </si>
  <si>
    <t xml:space="preserve">thehotel592.com</t>
  </si>
  <si>
    <t xml:space="preserve">OMNIUM</t>
  </si>
  <si>
    <t xml:space="preserve">HB-004694</t>
  </si>
  <si>
    <t xml:space="preserve">CARRER BRUC, 42</t>
  </si>
  <si>
    <t xml:space="preserve">933172124</t>
  </si>
  <si>
    <t xml:space="preserve">info@hotelomnium.com</t>
  </si>
  <si>
    <t xml:space="preserve">hotelomnium.com</t>
  </si>
  <si>
    <t xml:space="preserve">FORNOS</t>
  </si>
  <si>
    <t xml:space="preserve">HB-000011</t>
  </si>
  <si>
    <t xml:space="preserve">CARRER LA RAMBLA, 44 BAJO(CIBERCAFE)</t>
  </si>
  <si>
    <t xml:space="preserve">933182024</t>
  </si>
  <si>
    <t xml:space="preserve">info@hotelfornos.net</t>
  </si>
  <si>
    <t xml:space="preserve">hotelfornos.net</t>
  </si>
  <si>
    <t xml:space="preserve">ADAGIO</t>
  </si>
  <si>
    <t xml:space="preserve">FERRAN, 21 BAJO</t>
  </si>
  <si>
    <t xml:space="preserve">933189061</t>
  </si>
  <si>
    <t xml:space="preserve">info@adagiohotel.com</t>
  </si>
  <si>
    <t xml:space="preserve">adagiohotel.com</t>
  </si>
  <si>
    <t xml:space="preserve">SALLES PERE IV</t>
  </si>
  <si>
    <t xml:space="preserve">HB-004233</t>
  </si>
  <si>
    <t xml:space="preserve">PALLARS, 128-130 BAJO</t>
  </si>
  <si>
    <t xml:space="preserve">933209650</t>
  </si>
  <si>
    <t xml:space="preserve">hotelpiv@salleshotels.com</t>
  </si>
  <si>
    <t xml:space="preserve">hotelpereiv.com</t>
  </si>
  <si>
    <t xml:space="preserve">TRANSIT</t>
  </si>
  <si>
    <t xml:space="preserve">HB-003839</t>
  </si>
  <si>
    <t xml:space="preserve">CARRER RECTOR TRIADÓ, 82 BAJO; EDIF</t>
  </si>
  <si>
    <t xml:space="preserve">933258058</t>
  </si>
  <si>
    <t xml:space="preserve">reservas@hoteltransit.es</t>
  </si>
  <si>
    <t xml:space="preserve">hoteltransit.es</t>
  </si>
  <si>
    <t xml:space="preserve">PARAL - LEL</t>
  </si>
  <si>
    <t xml:space="preserve">HB-003901</t>
  </si>
  <si>
    <t xml:space="preserve">POETA CABANYES, 5-7</t>
  </si>
  <si>
    <t xml:space="preserve">933291104</t>
  </si>
  <si>
    <t xml:space="preserve">hparalel@nnhotels.es</t>
  </si>
  <si>
    <t xml:space="preserve">hotelparalel.es</t>
  </si>
  <si>
    <t xml:space="preserve">HOTEL ACTA MIMIC</t>
  </si>
  <si>
    <t xml:space="preserve">HB-004463</t>
  </si>
  <si>
    <t xml:space="preserve">ARC DEL TEATRE, 58 BAJO</t>
  </si>
  <si>
    <t xml:space="preserve">933299450</t>
  </si>
  <si>
    <t xml:space="preserve">info@hotelactamimic.com</t>
  </si>
  <si>
    <t xml:space="preserve">hotel-mimic.com</t>
  </si>
  <si>
    <t xml:space="preserve">HOTEL BAGUÉS</t>
  </si>
  <si>
    <t xml:space="preserve">HB-004440</t>
  </si>
  <si>
    <t xml:space="preserve">CARRER LA RAMBLA, 105 BAJO</t>
  </si>
  <si>
    <t xml:space="preserve">933414990</t>
  </si>
  <si>
    <t xml:space="preserve">info@hotelbagués.com</t>
  </si>
  <si>
    <t xml:space="preserve">hotelbagues.com</t>
  </si>
  <si>
    <t xml:space="preserve">APARTHOTEL MIRAMAR</t>
  </si>
  <si>
    <t xml:space="preserve">CARRER PRIM, 207 BAJO</t>
  </si>
  <si>
    <t xml:space="preserve">933841200</t>
  </si>
  <si>
    <t xml:space="preserve">info@grupomiramar.es</t>
  </si>
  <si>
    <t xml:space="preserve">grupomiramar.es</t>
  </si>
  <si>
    <t xml:space="preserve">HOTEL NOVA</t>
  </si>
  <si>
    <t xml:space="preserve">CARRER GRAVINA, 5 7</t>
  </si>
  <si>
    <t xml:space="preserve">934121097</t>
  </si>
  <si>
    <t xml:space="preserve">reservas@hotelreding.com</t>
  </si>
  <si>
    <t xml:space="preserve">hotelreding.com</t>
  </si>
  <si>
    <t xml:space="preserve">HB-003847</t>
  </si>
  <si>
    <t xml:space="preserve">PELAI, 9 BAJO-B</t>
  </si>
  <si>
    <t xml:space="preserve">934122436</t>
  </si>
  <si>
    <t xml:space="preserve">pelayo@hotelpelayo.com</t>
  </si>
  <si>
    <t xml:space="preserve">hotelpelayo.com</t>
  </si>
  <si>
    <t xml:space="preserve">ECO SANT ANGELO</t>
  </si>
  <si>
    <t xml:space="preserve">CONSELL DE CENT, 74</t>
  </si>
  <si>
    <t xml:space="preserve">info@econtangelo.com</t>
  </si>
  <si>
    <t xml:space="preserve">VILANA HOTEL</t>
  </si>
  <si>
    <t xml:space="preserve">HB-004027</t>
  </si>
  <si>
    <t xml:space="preserve">VILANA, 7 BAJO</t>
  </si>
  <si>
    <t xml:space="preserve">934340363</t>
  </si>
  <si>
    <t xml:space="preserve">vilana@ohotels.es</t>
  </si>
  <si>
    <t xml:space="preserve">vilanahotel.com</t>
  </si>
  <si>
    <t xml:space="preserve">HOTEL BALMES</t>
  </si>
  <si>
    <t xml:space="preserve">CARRER MALLORCA, 216 EDIFICIO BAJO</t>
  </si>
  <si>
    <t xml:space="preserve">hotelbalmes.com</t>
  </si>
  <si>
    <t xml:space="preserve">ACEVI VILLARROEL</t>
  </si>
  <si>
    <t xml:space="preserve">HB-004189</t>
  </si>
  <si>
    <t xml:space="preserve">VILLARROEL, 106 BAJO</t>
  </si>
  <si>
    <t xml:space="preserve">934520000</t>
  </si>
  <si>
    <t xml:space="preserve">villarroel@acevihotels.com</t>
  </si>
  <si>
    <t xml:space="preserve">acevihotels.com</t>
  </si>
  <si>
    <t xml:space="preserve">HOTEL ACEVI VILLARROEL</t>
  </si>
  <si>
    <t xml:space="preserve">CARRER VILLARROEL, 106 BAJO; EDIFICIO</t>
  </si>
  <si>
    <t xml:space="preserve">HOTEL MAGATZEN 128</t>
  </si>
  <si>
    <t xml:space="preserve">CALÀBRIA, 128 BAJO</t>
  </si>
  <si>
    <t xml:space="preserve">934613294</t>
  </si>
  <si>
    <t xml:space="preserve">hola@magatzem128.com</t>
  </si>
  <si>
    <t xml:space="preserve">magatzem128.com</t>
  </si>
  <si>
    <t xml:space="preserve">EL BORN GUEST HOUSE BY CASA CONSELL</t>
  </si>
  <si>
    <t xml:space="preserve">CARRER COMERCIO, 29</t>
  </si>
  <si>
    <t xml:space="preserve">934672028</t>
  </si>
  <si>
    <t xml:space="preserve">CLARÍS</t>
  </si>
  <si>
    <t xml:space="preserve">HB-003933</t>
  </si>
  <si>
    <t xml:space="preserve">CARRER PAU CLARIS, 150 BAJO; PORT</t>
  </si>
  <si>
    <t xml:space="preserve">934876262</t>
  </si>
  <si>
    <t xml:space="preserve">claris@derbyhotels.com</t>
  </si>
  <si>
    <t xml:space="preserve">hotelclaris.com</t>
  </si>
  <si>
    <t xml:space="preserve">SB GLOW</t>
  </si>
  <si>
    <t xml:space="preserve">HB-004760</t>
  </si>
  <si>
    <t xml:space="preserve">CARRER BADAJOZ, 148-154</t>
  </si>
  <si>
    <t xml:space="preserve">935147000</t>
  </si>
  <si>
    <t xml:space="preserve">reservations.glow@sbhotels.es</t>
  </si>
  <si>
    <t xml:space="preserve">hotelsbglow.com</t>
  </si>
  <si>
    <t xml:space="preserve">FORGET ME NOT</t>
  </si>
  <si>
    <t xml:space="preserve">ROSSELLÓ, 198</t>
  </si>
  <si>
    <t xml:space="preserve">935321649</t>
  </si>
  <si>
    <t xml:space="preserve">info@forgetmenotbarcelona.com</t>
  </si>
  <si>
    <t xml:space="preserve">forgetmenot.com</t>
  </si>
  <si>
    <t xml:space="preserve">THE WITTMORE</t>
  </si>
  <si>
    <t xml:space="preserve">HB-004730</t>
  </si>
  <si>
    <t xml:space="preserve">CARRER RIUDARENES, 7</t>
  </si>
  <si>
    <t xml:space="preserve">935500885</t>
  </si>
  <si>
    <t xml:space="preserve">info@thewittmore.com</t>
  </si>
  <si>
    <t xml:space="preserve">thewittmore.com</t>
  </si>
  <si>
    <t xml:space="preserve">HOTEL ACTUAL</t>
  </si>
  <si>
    <t xml:space="preserve">HB-004290</t>
  </si>
  <si>
    <t xml:space="preserve">ROSSELLÓ, 238 3-2</t>
  </si>
  <si>
    <t xml:space="preserve">935520550</t>
  </si>
  <si>
    <t xml:space="preserve">info@hotelactual.com</t>
  </si>
  <si>
    <t xml:space="preserve">hotelactual.com</t>
  </si>
  <si>
    <t xml:space="preserve">MAS SALAGROS ECORESORT</t>
  </si>
  <si>
    <t xml:space="preserve">HB-004667</t>
  </si>
  <si>
    <t xml:space="preserve">RIERA VALLROMANES, s/n</t>
  </si>
  <si>
    <t xml:space="preserve">08188</t>
  </si>
  <si>
    <t xml:space="preserve">VALLROMANES</t>
  </si>
  <si>
    <t xml:space="preserve">935656060</t>
  </si>
  <si>
    <t xml:space="preserve">reservas@massalagros.com</t>
  </si>
  <si>
    <t xml:space="preserve">massalagros.com</t>
  </si>
  <si>
    <t xml:space="preserve">AYRE HOTEL ROSELLÓN</t>
  </si>
  <si>
    <t xml:space="preserve">CARRER ROSSELLÓ, 390 BAJO; JUNTA CONSTRUCTORA T</t>
  </si>
  <si>
    <t xml:space="preserve">936009200</t>
  </si>
  <si>
    <t xml:space="preserve">rosellon@ayrehoteles.com</t>
  </si>
  <si>
    <t xml:space="preserve">IBIS BUDGET BARCELONA SANT ANDREU DE LA BARCA</t>
  </si>
  <si>
    <t xml:space="preserve">HB-004174</t>
  </si>
  <si>
    <t xml:space="preserve">CARRER ENERGIA (POLIGONO INSDUSTRIAL CAN SELLARES), 1 BAJO</t>
  </si>
  <si>
    <t xml:space="preserve">936535470</t>
  </si>
  <si>
    <t xml:space="preserve">h3445@accor.com</t>
  </si>
  <si>
    <t xml:space="preserve">CIEN HOTEL</t>
  </si>
  <si>
    <t xml:space="preserve">HB-004550</t>
  </si>
  <si>
    <t xml:space="preserve">CONSELL DE CENT, 278</t>
  </si>
  <si>
    <t xml:space="preserve">936677382</t>
  </si>
  <si>
    <t xml:space="preserve">cienhotel@gmail.com</t>
  </si>
  <si>
    <t xml:space="preserve">cienhotelsl.com</t>
  </si>
  <si>
    <t xml:space="preserve">HOTEL TAHITI PLAYA</t>
  </si>
  <si>
    <t xml:space="preserve">HB-004044</t>
  </si>
  <si>
    <t xml:space="preserve">937032200</t>
  </si>
  <si>
    <t xml:space="preserve">info@hoteltahitiplaya.com</t>
  </si>
  <si>
    <t xml:space="preserve">tahitiplaya.com</t>
  </si>
  <si>
    <t xml:space="preserve">472</t>
  </si>
  <si>
    <t xml:space="preserve">PARADIS PARK</t>
  </si>
  <si>
    <t xml:space="preserve">CARRER JOSEP MARIA DE SAGARRA, 47</t>
  </si>
  <si>
    <t xml:space="preserve">937624678</t>
  </si>
  <si>
    <t xml:space="preserve">info@paradispark.com</t>
  </si>
  <si>
    <t xml:space="preserve">HB-003231</t>
  </si>
  <si>
    <t xml:space="preserve">PASSEIG MARÍTIM, 96 BAJO(HOTEL REYMAR)</t>
  </si>
  <si>
    <t xml:space="preserve">937654566</t>
  </si>
  <si>
    <t xml:space="preserve">info@hotelreymar.com</t>
  </si>
  <si>
    <t xml:space="preserve">hotelreymar.com</t>
  </si>
  <si>
    <t xml:space="preserve">KAKTUS PLAYA</t>
  </si>
  <si>
    <t xml:space="preserve">HB-002952</t>
  </si>
  <si>
    <t xml:space="preserve">CARRER GAUDÍ, 8 BAJO</t>
  </si>
  <si>
    <t xml:space="preserve">937660728</t>
  </si>
  <si>
    <t xml:space="preserve">grupflorida@grupflorida.com</t>
  </si>
  <si>
    <t xml:space="preserve">grupflorida.com</t>
  </si>
  <si>
    <t xml:space="preserve">RACO D´EN PEPE</t>
  </si>
  <si>
    <t xml:space="preserve">HB-003761</t>
  </si>
  <si>
    <t xml:space="preserve">CARRER VALLDEROURE, 33 BAJO</t>
  </si>
  <si>
    <t xml:space="preserve">937662090</t>
  </si>
  <si>
    <t xml:space="preserve">info@racodenpepe.com</t>
  </si>
  <si>
    <t xml:space="preserve">racodenpepe.com</t>
  </si>
  <si>
    <t xml:space="preserve">BERNAT II</t>
  </si>
  <si>
    <t xml:space="preserve">HB-003887</t>
  </si>
  <si>
    <t xml:space="preserve">CARRER TURISME, 42-44 BAJO; DUPLICADO 42-44; HOTEL BERNAT II</t>
  </si>
  <si>
    <t xml:space="preserve">937665960</t>
  </si>
  <si>
    <t xml:space="preserve">hotelbernat@hotelbernat.com</t>
  </si>
  <si>
    <t xml:space="preserve">hotelbernat.com</t>
  </si>
  <si>
    <t xml:space="preserve">HOTEL MERCÉ</t>
  </si>
  <si>
    <t xml:space="preserve">HB-000338</t>
  </si>
  <si>
    <t xml:space="preserve">CARRER ANTONI DOLTRA, 2</t>
  </si>
  <si>
    <t xml:space="preserve">937670078</t>
  </si>
  <si>
    <t xml:space="preserve">info@hotel-merce.com</t>
  </si>
  <si>
    <t xml:space="preserve">hotel-merce.com</t>
  </si>
  <si>
    <t xml:space="preserve">TOP ROYAL SUN</t>
  </si>
  <si>
    <t xml:space="preserve">HB-003953</t>
  </si>
  <si>
    <t xml:space="preserve">937678018</t>
  </si>
  <si>
    <t xml:space="preserve">info@toproyalsun.com</t>
  </si>
  <si>
    <t xml:space="preserve">FLORIDA PARK</t>
  </si>
  <si>
    <t xml:space="preserve">HB-003845</t>
  </si>
  <si>
    <t xml:space="preserve">AVINGUDA MAR, 17 BAJO</t>
  </si>
  <si>
    <t xml:space="preserve">937678443</t>
  </si>
  <si>
    <t xml:space="preserve">ODISSEA PARK</t>
  </si>
  <si>
    <t xml:space="preserve">AVINGUDA MAR, 15 BAJO</t>
  </si>
  <si>
    <t xml:space="preserve">937679383</t>
  </si>
  <si>
    <t xml:space="preserve">info@odisseapark.com</t>
  </si>
  <si>
    <t xml:space="preserve">odisseapark.com</t>
  </si>
  <si>
    <t xml:space="preserve">ESPLAI</t>
  </si>
  <si>
    <t xml:space="preserve">HB-003214</t>
  </si>
  <si>
    <t xml:space="preserve">CARRER RAMON I CAJAL, 2-16</t>
  </si>
  <si>
    <t xml:space="preserve">937690308</t>
  </si>
  <si>
    <t xml:space="preserve">reserves@hotelsorradauradasplash.com</t>
  </si>
  <si>
    <t xml:space="preserve">hotelesplai.net</t>
  </si>
  <si>
    <t xml:space="preserve">HOTEL SUMMER</t>
  </si>
  <si>
    <t xml:space="preserve">HB-002941</t>
  </si>
  <si>
    <t xml:space="preserve">CARRER MONTNEGRE, 15 BAJO; HOTEL</t>
  </si>
  <si>
    <t xml:space="preserve">937691560</t>
  </si>
  <si>
    <t xml:space="preserve">info@hotelsorradauradasplash.com</t>
  </si>
  <si>
    <t xml:space="preserve">hotelsummer.net</t>
  </si>
  <si>
    <t xml:space="preserve">VOLGA</t>
  </si>
  <si>
    <t xml:space="preserve">HB-003276</t>
  </si>
  <si>
    <t xml:space="preserve">CARRER JOVARA, 350 BAJO; HOTEL</t>
  </si>
  <si>
    <t xml:space="preserve">937691800</t>
  </si>
  <si>
    <t xml:space="preserve">ANGLIA-TRES</t>
  </si>
  <si>
    <t xml:space="preserve">CARRER SANT ISIDRE, 81 BAJO</t>
  </si>
  <si>
    <t xml:space="preserve">937697914</t>
  </si>
  <si>
    <t xml:space="preserve">info@anglia-tres.com</t>
  </si>
  <si>
    <t xml:space="preserve">HOTEL THE ORIGINALS CAN BONASTRE WINE RESORT</t>
  </si>
  <si>
    <t xml:space="preserve">CARRETERA B-224, KILOMETRO 13, 2 (FINCA CAN BONASTRE)</t>
  </si>
  <si>
    <t xml:space="preserve">08782</t>
  </si>
  <si>
    <t xml:space="preserve">937726167</t>
  </si>
  <si>
    <t xml:space="preserve">bodega@canbonastre.com</t>
  </si>
  <si>
    <t xml:space="preserve">canbonastre.com</t>
  </si>
  <si>
    <t xml:space="preserve">LA NIÑA</t>
  </si>
  <si>
    <t xml:space="preserve">PASSEIG RIBERA, 65-68</t>
  </si>
  <si>
    <t xml:space="preserve">938113540</t>
  </si>
  <si>
    <t xml:space="preserve">info@laniña.com</t>
  </si>
  <si>
    <t xml:space="preserve">laninahotel.com</t>
  </si>
  <si>
    <t xml:space="preserve">ESTELA</t>
  </si>
  <si>
    <t xml:space="preserve">HB-003998</t>
  </si>
  <si>
    <t xml:space="preserve">AVINGUDA PORTAL D'AIGUADOÇ, 8 BAJO; HOTEL ESTELA BARNA</t>
  </si>
  <si>
    <t xml:space="preserve">938114545</t>
  </si>
  <si>
    <t xml:space="preserve">reservas@hotelestela.com</t>
  </si>
  <si>
    <t xml:space="preserve">hotelestela.com</t>
  </si>
  <si>
    <t xml:space="preserve">ART START TEAM</t>
  </si>
  <si>
    <t xml:space="preserve">AVENIDA PORTAL D'AIGUADOÇ, 9</t>
  </si>
  <si>
    <t xml:space="preserve">938114546</t>
  </si>
  <si>
    <t xml:space="preserve">info@hotelestela.com</t>
  </si>
  <si>
    <t xml:space="preserve">HOTEL ALENTI</t>
  </si>
  <si>
    <t xml:space="preserve">HB-004407</t>
  </si>
  <si>
    <t xml:space="preserve">CARRER PRIMER DE MAIG, 19 BAJO</t>
  </si>
  <si>
    <t xml:space="preserve">938114790</t>
  </si>
  <si>
    <t xml:space="preserve">info@hotelalenti.com</t>
  </si>
  <si>
    <t xml:space="preserve">hotelalenti.com</t>
  </si>
  <si>
    <t xml:space="preserve">MAS ALBEREDA</t>
  </si>
  <si>
    <t xml:space="preserve">HCC-004234</t>
  </si>
  <si>
    <t xml:space="preserve">AVINGUDA SANT LLORENÇ, 68 BAJO</t>
  </si>
  <si>
    <t xml:space="preserve">08504</t>
  </si>
  <si>
    <t xml:space="preserve">SANT JULIÀ DE VILATORTA</t>
  </si>
  <si>
    <t xml:space="preserve">938122852</t>
  </si>
  <si>
    <t xml:space="preserve">info@masalbereda.com</t>
  </si>
  <si>
    <t xml:space="preserve">masalbereda.com</t>
  </si>
  <si>
    <t xml:space="preserve">EL JOU</t>
  </si>
  <si>
    <t xml:space="preserve">HCC-004449</t>
  </si>
  <si>
    <t xml:space="preserve">CARRETERA JOU, s/n</t>
  </si>
  <si>
    <t xml:space="preserve">938240369</t>
  </si>
  <si>
    <t xml:space="preserve">hello@eljounature.com</t>
  </si>
  <si>
    <t xml:space="preserve">eljounature.com</t>
  </si>
  <si>
    <t xml:space="preserve">HOTEL EL BLAT</t>
  </si>
  <si>
    <t xml:space="preserve">HCC-004279</t>
  </si>
  <si>
    <t xml:space="preserve">CARRER BERGA, 67-69 BAJO</t>
  </si>
  <si>
    <t xml:space="preserve">938255737</t>
  </si>
  <si>
    <t xml:space="preserve">info@hotelelblat.com</t>
  </si>
  <si>
    <t xml:space="preserve">hotelelblat.com</t>
  </si>
  <si>
    <t xml:space="preserve">TURO DE L´HOME</t>
  </si>
  <si>
    <t xml:space="preserve">HB-003063</t>
  </si>
  <si>
    <t xml:space="preserve">PLAÇA MAJOR, 6 BAJO</t>
  </si>
  <si>
    <t xml:space="preserve">SANTA MARIA DE PALAUTORDERA</t>
  </si>
  <si>
    <t xml:space="preserve">938480027</t>
  </si>
  <si>
    <t xml:space="preserve">rmturo@hotmail.com</t>
  </si>
  <si>
    <t xml:space="preserve">turodelhome.com</t>
  </si>
  <si>
    <t xml:space="preserve">HOTEL TORRES PETIT</t>
  </si>
  <si>
    <t xml:space="preserve">HCC-000136</t>
  </si>
  <si>
    <t xml:space="preserve">PASSEIG SANT JOAN, 40 BAJO</t>
  </si>
  <si>
    <t xml:space="preserve">08560</t>
  </si>
  <si>
    <t xml:space="preserve">MANLLEU</t>
  </si>
  <si>
    <t xml:space="preserve">938506188</t>
  </si>
  <si>
    <t xml:space="preserve">info@hoteltorrespetit.com</t>
  </si>
  <si>
    <t xml:space="preserve">torrespetit.com</t>
  </si>
  <si>
    <t xml:space="preserve">HOTEL SANT QUIRZE DE BESORA</t>
  </si>
  <si>
    <t xml:space="preserve">HCC-004175</t>
  </si>
  <si>
    <t xml:space="preserve">CARRETERA BERGA, 2 BAJO</t>
  </si>
  <si>
    <t xml:space="preserve">08580</t>
  </si>
  <si>
    <t xml:space="preserve">SANT QUIRZE DE BESORA</t>
  </si>
  <si>
    <t xml:space="preserve">938529640</t>
  </si>
  <si>
    <t xml:space="preserve">info@hotelntquirzedebesora.com</t>
  </si>
  <si>
    <t xml:space="preserve">hotelbesora.com</t>
  </si>
  <si>
    <t xml:space="preserve">HOTEL BREMON</t>
  </si>
  <si>
    <t xml:space="preserve">HCC-004221</t>
  </si>
  <si>
    <t xml:space="preserve">C/ CAMBRES, 15</t>
  </si>
  <si>
    <t xml:space="preserve">938684902</t>
  </si>
  <si>
    <t xml:space="preserve">info@hotelbremon.com</t>
  </si>
  <si>
    <t xml:space="preserve">hotelbremon.com</t>
  </si>
  <si>
    <t xml:space="preserve">CAN PAMPLONA</t>
  </si>
  <si>
    <t xml:space="preserve">HCC-003769</t>
  </si>
  <si>
    <t xml:space="preserve">C/ 11 DE SETEMBRE, 10 ASCEN</t>
  </si>
  <si>
    <t xml:space="preserve">938833112</t>
  </si>
  <si>
    <t xml:space="preserve">info@canpamplona.com</t>
  </si>
  <si>
    <t xml:space="preserve">canpamplona.com</t>
  </si>
  <si>
    <t xml:space="preserve">SEMINARI ALLOTJAMENTS</t>
  </si>
  <si>
    <t xml:space="preserve">RONDA FRANCESC CAMPRODON, 2</t>
  </si>
  <si>
    <t xml:space="preserve">938861555</t>
  </si>
  <si>
    <t xml:space="preserve">estades@seminarivic.cat</t>
  </si>
  <si>
    <t xml:space="preserve">seminarivic.cat</t>
  </si>
  <si>
    <t xml:space="preserve">PLATJADOR</t>
  </si>
  <si>
    <t xml:space="preserve">HB-000364</t>
  </si>
  <si>
    <t xml:space="preserve">PASSEIG RIBERA, 35 BAJO</t>
  </si>
  <si>
    <t xml:space="preserve">938945054</t>
  </si>
  <si>
    <t xml:space="preserve">platjador@hotelsitges.com</t>
  </si>
  <si>
    <t xml:space="preserve">hotelsitges.com</t>
  </si>
  <si>
    <t xml:space="preserve">HOTEL GALEÓN</t>
  </si>
  <si>
    <t xml:space="preserve">HB-000424</t>
  </si>
  <si>
    <t xml:space="preserve">CARRER SANT FRANCESC, 46-48 BAJO; DUPLICADO 46-48</t>
  </si>
  <si>
    <t xml:space="preserve">938948835</t>
  </si>
  <si>
    <t xml:space="preserve">galeon@hotelsitges.com</t>
  </si>
  <si>
    <t xml:space="preserve">CIUDAD DE HARO</t>
  </si>
  <si>
    <t xml:space="preserve">CARRETERA N-124, KILOMETRO 41 BAJO</t>
  </si>
  <si>
    <t xml:space="preserve">941311213</t>
  </si>
  <si>
    <t xml:space="preserve">hotel@ciudadeharo.com</t>
  </si>
  <si>
    <t xml:space="preserve">ciudadeharo.com</t>
  </si>
  <si>
    <t xml:space="preserve">LOS GUARDESES HOTEL</t>
  </si>
  <si>
    <t xml:space="preserve">GENERAL MOLA, 6</t>
  </si>
  <si>
    <t xml:space="preserve">942074651</t>
  </si>
  <si>
    <t xml:space="preserve">info@losguardeses.es</t>
  </si>
  <si>
    <t xml:space="preserve">losguardeses.es</t>
  </si>
  <si>
    <t xml:space="preserve">HOTEL HOYUELA</t>
  </si>
  <si>
    <t xml:space="preserve">AVENIDA HOTELES, 7</t>
  </si>
  <si>
    <t xml:space="preserve">942282628</t>
  </si>
  <si>
    <t xml:space="preserve">hotelhoyuela@gruposardinero.com5</t>
  </si>
  <si>
    <t xml:space="preserve">hotelhoyuela.es</t>
  </si>
  <si>
    <t xml:space="preserve">HOTEL CHIQUI</t>
  </si>
  <si>
    <t xml:space="preserve">C/ MANUEL GARCÍA LAGO, 9 BAJO; HOTEL CHIQUI</t>
  </si>
  <si>
    <t xml:space="preserve">942282700</t>
  </si>
  <si>
    <t xml:space="preserve">hotelchiqui@hotelchiqui.com</t>
  </si>
  <si>
    <t xml:space="preserve">hotelchiqui.com</t>
  </si>
  <si>
    <t xml:space="preserve">LAS MARISMAS</t>
  </si>
  <si>
    <t xml:space="preserve">AVENIDA PARAYAS, s/n BAJO(CIUDAD TRANSPORTISTA</t>
  </si>
  <si>
    <t xml:space="preserve">942337523</t>
  </si>
  <si>
    <t xml:space="preserve">info@lasmarismas.com</t>
  </si>
  <si>
    <t xml:space="preserve">HOTEL SUR DE LA BAHÍA</t>
  </si>
  <si>
    <t xml:space="preserve">CARRETERA GENERAL (CA-141), KILOMETRO 8</t>
  </si>
  <si>
    <t xml:space="preserve">942501153</t>
  </si>
  <si>
    <t xml:space="preserve">info@hotelsurdelabahía.com</t>
  </si>
  <si>
    <t xml:space="preserve">surdelabahia.es</t>
  </si>
  <si>
    <t xml:space="preserve">LOS PASIEGOS</t>
  </si>
  <si>
    <t xml:space="preserve">BARRIO BARRERAS, s/n</t>
  </si>
  <si>
    <t xml:space="preserve">942525090</t>
  </si>
  <si>
    <t xml:space="preserve">info@lospasiegos.com</t>
  </si>
  <si>
    <t xml:space="preserve">BARRIO SAN CAMILO, 1 BAJO</t>
  </si>
  <si>
    <t xml:space="preserve">39613</t>
  </si>
  <si>
    <t xml:space="preserve">942540419</t>
  </si>
  <si>
    <t xml:space="preserve">hlosangeles.com</t>
  </si>
  <si>
    <t xml:space="preserve">CAMARGO</t>
  </si>
  <si>
    <t xml:space="preserve">BARRIO BOJAR, 2 A</t>
  </si>
  <si>
    <t xml:space="preserve">39608</t>
  </si>
  <si>
    <t xml:space="preserve">942585870</t>
  </si>
  <si>
    <t xml:space="preserve">reservas@hotelcamargo.es</t>
  </si>
  <si>
    <t xml:space="preserve">hotelcamargo.es</t>
  </si>
  <si>
    <t xml:space="preserve">COPACABANA 2</t>
  </si>
  <si>
    <t xml:space="preserve">BARRIO MAZAS, s/n BAJO</t>
  </si>
  <si>
    <t xml:space="preserve">942587036</t>
  </si>
  <si>
    <t xml:space="preserve">info@copacabana2.com</t>
  </si>
  <si>
    <t xml:space="preserve">HOTEL LA ALFONSINA</t>
  </si>
  <si>
    <t xml:space="preserve">BARRIO CRUCE, 29</t>
  </si>
  <si>
    <t xml:space="preserve">39649</t>
  </si>
  <si>
    <t xml:space="preserve">942593459</t>
  </si>
  <si>
    <t xml:space="preserve">alfonsinahotel@gmail.com</t>
  </si>
  <si>
    <t xml:space="preserve">laalfonsina.com</t>
  </si>
  <si>
    <t xml:space="preserve">HOTEL ARILLO</t>
  </si>
  <si>
    <t xml:space="preserve">PASEO TRENGANDIN, 6 BAJO; DUPLICADO 6-7</t>
  </si>
  <si>
    <t xml:space="preserve">942630272</t>
  </si>
  <si>
    <t xml:space="preserve">info@hotelarillo.com</t>
  </si>
  <si>
    <t xml:space="preserve">hotelarillo.com</t>
  </si>
  <si>
    <t xml:space="preserve">REGOLLERA APARTAMENTOS</t>
  </si>
  <si>
    <t xml:space="preserve">PASEO MARÍTIMO, 10 BAJO(DUP 10-12; )</t>
  </si>
  <si>
    <t xml:space="preserve">942631550</t>
  </si>
  <si>
    <t xml:space="preserve">info@maritimoris.com</t>
  </si>
  <si>
    <t xml:space="preserve">maritimoris.com</t>
  </si>
  <si>
    <t xml:space="preserve">MARÍTIMO RIS</t>
  </si>
  <si>
    <t xml:space="preserve">PLAYA DE RIS, 5</t>
  </si>
  <si>
    <t xml:space="preserve">942631601</t>
  </si>
  <si>
    <t xml:space="preserve">AVENIDA JUAN HORMAECHEA CAZÓN, 19</t>
  </si>
  <si>
    <t xml:space="preserve">942679597</t>
  </si>
  <si>
    <t xml:space="preserve">consultas@isabelhotel.com</t>
  </si>
  <si>
    <t xml:space="preserve">isabelhotel.com</t>
  </si>
  <si>
    <t xml:space="preserve">GERRA MAYOR</t>
  </si>
  <si>
    <t xml:space="preserve">POBLADO LLAOS, s/n BAJO</t>
  </si>
  <si>
    <t xml:space="preserve">39547</t>
  </si>
  <si>
    <t xml:space="preserve">942711401</t>
  </si>
  <si>
    <t xml:space="preserve">info@hgerramayor.es</t>
  </si>
  <si>
    <t xml:space="preserve">hgerramayor.com</t>
  </si>
  <si>
    <t xml:space="preserve">VALLE DE ARCO</t>
  </si>
  <si>
    <t xml:space="preserve">BARRIO ARCO, 26</t>
  </si>
  <si>
    <t xml:space="preserve">942711565</t>
  </si>
  <si>
    <t xml:space="preserve">info@hotelvalledearco.com</t>
  </si>
  <si>
    <t xml:space="preserve">valledearco.com</t>
  </si>
  <si>
    <t xml:space="preserve">PUNTA LIÑERA</t>
  </si>
  <si>
    <t xml:space="preserve">BARRIO BORIA, 12 CASA; BAJO</t>
  </si>
  <si>
    <t xml:space="preserve">942712225</t>
  </si>
  <si>
    <t xml:space="preserve">info@puntalinera.com</t>
  </si>
  <si>
    <t xml:space="preserve">puntalinera.com</t>
  </si>
  <si>
    <t xml:space="preserve">HOTEL JOSEIN</t>
  </si>
  <si>
    <t xml:space="preserve">C/ DE MANUEL NORIEGA, 35</t>
  </si>
  <si>
    <t xml:space="preserve">942720156</t>
  </si>
  <si>
    <t xml:space="preserve">info@hoteljosein.com</t>
  </si>
  <si>
    <t xml:space="preserve">hoteljosein.com</t>
  </si>
  <si>
    <t xml:space="preserve">HOTEL &amp; SPA ARHA</t>
  </si>
  <si>
    <t xml:space="preserve">OBISPO, 8</t>
  </si>
  <si>
    <t xml:space="preserve">942731088</t>
  </si>
  <si>
    <t xml:space="preserve">reservas@arhahoteles.com</t>
  </si>
  <si>
    <t xml:space="preserve">arhahoteles.com</t>
  </si>
  <si>
    <t xml:space="preserve">HOTEL DEL OSO</t>
  </si>
  <si>
    <t xml:space="preserve">BARRIO LLANOS, s/n s/n</t>
  </si>
  <si>
    <t xml:space="preserve">39627</t>
  </si>
  <si>
    <t xml:space="preserve">PENAGOS</t>
  </si>
  <si>
    <t xml:space="preserve">942733018</t>
  </si>
  <si>
    <t xml:space="preserve">info@hoteldeloso.com</t>
  </si>
  <si>
    <t xml:space="preserve">hoteldeloso.com</t>
  </si>
  <si>
    <t xml:space="preserve">HOTEL COSGAYA</t>
  </si>
  <si>
    <t xml:space="preserve">BARRIO COSGAYA, s/n BAJO</t>
  </si>
  <si>
    <t xml:space="preserve">39582</t>
  </si>
  <si>
    <t xml:space="preserve">942733230</t>
  </si>
  <si>
    <t xml:space="preserve">hotelcosgayareservas@gmail.com</t>
  </si>
  <si>
    <t xml:space="preserve">hotelcosgaya.es</t>
  </si>
  <si>
    <t xml:space="preserve">LOS VALLUCOS</t>
  </si>
  <si>
    <t xml:space="preserve">BARRIO VILLAVERDE DE HITO, s/n BAJO</t>
  </si>
  <si>
    <t xml:space="preserve">39232</t>
  </si>
  <si>
    <t xml:space="preserve">VALDERREDIBLE</t>
  </si>
  <si>
    <t xml:space="preserve">942776449</t>
  </si>
  <si>
    <t xml:space="preserve">info@losvallucos.com</t>
  </si>
  <si>
    <t xml:space="preserve">HOTEL MAR AZUL Y SURF</t>
  </si>
  <si>
    <t xml:space="preserve">C/ ACACIO GUTIÉRREZ, 98 BAJO; HOTEL</t>
  </si>
  <si>
    <t xml:space="preserve">942811551</t>
  </si>
  <si>
    <t xml:space="preserve">info@hotelmarazulysurf.com</t>
  </si>
  <si>
    <t xml:space="preserve">elhotelazul.com</t>
  </si>
  <si>
    <t xml:space="preserve">HOTEL SYDNEY</t>
  </si>
  <si>
    <t xml:space="preserve">C/ MUELLE, 25</t>
  </si>
  <si>
    <t xml:space="preserve">942811598</t>
  </si>
  <si>
    <t xml:space="preserve">info@hotelsydney.com</t>
  </si>
  <si>
    <t xml:space="preserve">LOS HIDALGOS</t>
  </si>
  <si>
    <t xml:space="preserve">942818048</t>
  </si>
  <si>
    <t xml:space="preserve">info@loshidalgos.com</t>
  </si>
  <si>
    <t xml:space="preserve">CUEVAS I&amp;II</t>
  </si>
  <si>
    <t xml:space="preserve">AVENIDA ANTONIO SANDI, 4 BAJO; CASA</t>
  </si>
  <si>
    <t xml:space="preserve">942818384</t>
  </si>
  <si>
    <t xml:space="preserve">cuevas2@infosystemas.com</t>
  </si>
  <si>
    <t xml:space="preserve">hotelcuevas.com</t>
  </si>
  <si>
    <t xml:space="preserve">HOTEL LA RONDA</t>
  </si>
  <si>
    <t xml:space="preserve">RONDA, 18 BIS</t>
  </si>
  <si>
    <t xml:space="preserve">942864040</t>
  </si>
  <si>
    <t xml:space="preserve">info@hotellaronda.es</t>
  </si>
  <si>
    <t xml:space="preserve">hotellaronda.es</t>
  </si>
  <si>
    <t xml:space="preserve">LA LLOSA DE SAMANO</t>
  </si>
  <si>
    <t xml:space="preserve">BARRIO SÁMANO, 107 BAJO</t>
  </si>
  <si>
    <t xml:space="preserve">942874024</t>
  </si>
  <si>
    <t xml:space="preserve">info@lallosadesamano.com</t>
  </si>
  <si>
    <t xml:space="preserve">EL HAYA</t>
  </si>
  <si>
    <t xml:space="preserve">CARRETERA BILBAO-SANTANDER, KILOMETRO 137 BAJO</t>
  </si>
  <si>
    <t xml:space="preserve">39706</t>
  </si>
  <si>
    <t xml:space="preserve">942879306</t>
  </si>
  <si>
    <t xml:space="preserve">hotelelhaya.com@gmail.com</t>
  </si>
  <si>
    <t xml:space="preserve">hotelelhaya.com</t>
  </si>
  <si>
    <t xml:space="preserve">HOTEL SAJA</t>
  </si>
  <si>
    <t xml:space="preserve">HERMILIO ALCALDE DEL RÍO, 22 BAJO</t>
  </si>
  <si>
    <t xml:space="preserve">942892754</t>
  </si>
  <si>
    <t xml:space="preserve">hotelsaja@hotmail.com</t>
  </si>
  <si>
    <t xml:space="preserve">hotelsajasl.com</t>
  </si>
  <si>
    <t xml:space="preserve">LA CASONA DE LUIS</t>
  </si>
  <si>
    <t xml:space="preserve">CARRETERA GENERAL, 49 BAJO</t>
  </si>
  <si>
    <t xml:space="preserve">39314</t>
  </si>
  <si>
    <t xml:space="preserve">942895121</t>
  </si>
  <si>
    <t xml:space="preserve">info@lacasonadeluis.com</t>
  </si>
  <si>
    <t xml:space="preserve">casonadeluis.es</t>
  </si>
  <si>
    <t xml:space="preserve">HOTEL OLATU</t>
  </si>
  <si>
    <t xml:space="preserve">943005522</t>
  </si>
  <si>
    <t xml:space="preserve">info@olatuhotela.com</t>
  </si>
  <si>
    <t xml:space="preserve">olatuhotela.com</t>
  </si>
  <si>
    <t xml:space="preserve">HOTEL LOIOLA</t>
  </si>
  <si>
    <t xml:space="preserve">LOIOLAKO INAZIO HIRIBIDEA, 51 BAJO</t>
  </si>
  <si>
    <t xml:space="preserve">943151606</t>
  </si>
  <si>
    <t xml:space="preserve">info@hotelloiola.com</t>
  </si>
  <si>
    <t xml:space="preserve">hotelloiola.com</t>
  </si>
  <si>
    <t xml:space="preserve">MAÑEKO AZPI</t>
  </si>
  <si>
    <t xml:space="preserve">BERANO TXIKIA, 9 BAJO</t>
  </si>
  <si>
    <t xml:space="preserve">48269</t>
  </si>
  <si>
    <t xml:space="preserve">MALLABIA</t>
  </si>
  <si>
    <t xml:space="preserve">943172290</t>
  </si>
  <si>
    <t xml:space="preserve">manekoazpi@gmail.com</t>
  </si>
  <si>
    <t xml:space="preserve">maekoazpisl.com</t>
  </si>
  <si>
    <t xml:space="preserve">HOTEL RESTAURANTE KANALA</t>
  </si>
  <si>
    <t xml:space="preserve">ITZIAR AUZOA, s/n</t>
  </si>
  <si>
    <t xml:space="preserve">20829</t>
  </si>
  <si>
    <t xml:space="preserve">DEBA</t>
  </si>
  <si>
    <t xml:space="preserve">943199035</t>
  </si>
  <si>
    <t xml:space="preserve">hotelkanala@hotelkanala.com</t>
  </si>
  <si>
    <t xml:space="preserve">hotelkanala.com</t>
  </si>
  <si>
    <t xml:space="preserve">HOTEL EZEIZA</t>
  </si>
  <si>
    <t xml:space="preserve">AVENIDA SATRUSTEGI / SATRUSTEGI HIRIBIDEA, 13</t>
  </si>
  <si>
    <t xml:space="preserve">943214311</t>
  </si>
  <si>
    <t xml:space="preserve">ezeiza@hotelezeiza.com</t>
  </si>
  <si>
    <t xml:space="preserve">hotelezeiza.com</t>
  </si>
  <si>
    <t xml:space="preserve">NICOL´S</t>
  </si>
  <si>
    <t xml:space="preserve">CAMINO GUDAMENDI / GUDAMENDIKO BIDEA, 21</t>
  </si>
  <si>
    <t xml:space="preserve">943215799</t>
  </si>
  <si>
    <t xml:space="preserve">info@nicol´s.com</t>
  </si>
  <si>
    <t xml:space="preserve">hotelnicols.com</t>
  </si>
  <si>
    <t xml:space="preserve">FLYSCH</t>
  </si>
  <si>
    <t xml:space="preserve">C/ SAN TELMO, 2 BIS</t>
  </si>
  <si>
    <t xml:space="preserve">943245870</t>
  </si>
  <si>
    <t xml:space="preserve">info@hotelflysch.com</t>
  </si>
  <si>
    <t xml:space="preserve">hotelflysch.com</t>
  </si>
  <si>
    <t xml:space="preserve">HOTEL RECORD</t>
  </si>
  <si>
    <t xml:space="preserve">CALZADA VIEJA ATEGORRIETA/ATEGORRIETA GALTZARA ZAHAR, 35 BAJO; VILLA RECOR</t>
  </si>
  <si>
    <t xml:space="preserve">943271255</t>
  </si>
  <si>
    <t xml:space="preserve">info@hotelrecord.com</t>
  </si>
  <si>
    <t xml:space="preserve">hotelrecord.com</t>
  </si>
  <si>
    <t xml:space="preserve">WELCOME GROS</t>
  </si>
  <si>
    <t xml:space="preserve">C/ IPARRAGUIRRE / IPARRAGIRRE KALEA, 3</t>
  </si>
  <si>
    <t xml:space="preserve">943326954</t>
  </si>
  <si>
    <t xml:space="preserve">info@welcomegros.com</t>
  </si>
  <si>
    <t xml:space="preserve">welcomegros.com</t>
  </si>
  <si>
    <t xml:space="preserve">HOTEL PALACIO ATXEGA</t>
  </si>
  <si>
    <t xml:space="preserve">AITZEZARRA (ZUMARTEGUI), 46 BAJO</t>
  </si>
  <si>
    <t xml:space="preserve">943376666</t>
  </si>
  <si>
    <t xml:space="preserve">info@hotelpalacioatxega.com</t>
  </si>
  <si>
    <t xml:space="preserve">hotelatxega.com</t>
  </si>
  <si>
    <t xml:space="preserve">HOTEL ANOETA</t>
  </si>
  <si>
    <t xml:space="preserve">PASEO ANOETA, 30 TXURI-URDIÑ</t>
  </si>
  <si>
    <t xml:space="preserve">943451499</t>
  </si>
  <si>
    <t xml:space="preserve">hotel@hotelanoeta.com</t>
  </si>
  <si>
    <t xml:space="preserve">hotelanoeta.com</t>
  </si>
  <si>
    <t xml:space="preserve">FAR OUT INN B&amp;B</t>
  </si>
  <si>
    <t xml:space="preserve">CUESTA ALDAPETA / ALDAPETA, 58 IZQUIERDA</t>
  </si>
  <si>
    <t xml:space="preserve">943477307</t>
  </si>
  <si>
    <t xml:space="preserve">faroutinnss@gmail.com</t>
  </si>
  <si>
    <t xml:space="preserve">faroutinnbb.com</t>
  </si>
  <si>
    <t xml:space="preserve">ZERUPE</t>
  </si>
  <si>
    <t xml:space="preserve">ZIGORDIA KALEA, 24</t>
  </si>
  <si>
    <t xml:space="preserve">943508582</t>
  </si>
  <si>
    <t xml:space="preserve">reservas@hotelzerupe.com</t>
  </si>
  <si>
    <t xml:space="preserve">hotelzerupe.com</t>
  </si>
  <si>
    <t xml:space="preserve">HOTEL AITANA</t>
  </si>
  <si>
    <t xml:space="preserve">AVENIDA IPARRALDE, 51 BAJO; BI-ONA</t>
  </si>
  <si>
    <t xml:space="preserve">943635700</t>
  </si>
  <si>
    <t xml:space="preserve">hotelaitana@hotelaitana.com</t>
  </si>
  <si>
    <t xml:space="preserve">hotelaitana.com</t>
  </si>
  <si>
    <t xml:space="preserve">OBISPO</t>
  </si>
  <si>
    <t xml:space="preserve">OBISPO ENPARANTZA, 1</t>
  </si>
  <si>
    <t xml:space="preserve">943645400</t>
  </si>
  <si>
    <t xml:space="preserve">recepcion@hotelobispo.com</t>
  </si>
  <si>
    <t xml:space="preserve">hotelobispo.com</t>
  </si>
  <si>
    <t xml:space="preserve">CARLTON</t>
  </si>
  <si>
    <t xml:space="preserve">PLAZA FEDERICO MOYÚA, 2 BAJO; HOTEL CARLTON</t>
  </si>
  <si>
    <t xml:space="preserve">944162200</t>
  </si>
  <si>
    <t xml:space="preserve">carlton@aranzazu-hoteles.com</t>
  </si>
  <si>
    <t xml:space="preserve">hotelcarlton.es</t>
  </si>
  <si>
    <t xml:space="preserve">ABANDO</t>
  </si>
  <si>
    <t xml:space="preserve">C/ COLÓN DE LARREÁTEGUI, 9 BAJO; AUDIENCIA</t>
  </si>
  <si>
    <t xml:space="preserve">944243197</t>
  </si>
  <si>
    <t xml:space="preserve">abando@aranzazu-hoteles.com</t>
  </si>
  <si>
    <t xml:space="preserve">hotelabando.com</t>
  </si>
  <si>
    <t xml:space="preserve">HOTEL ARMIÑE</t>
  </si>
  <si>
    <t xml:space="preserve">C/ IBAIGANE, 4 B BLOQUE 0B; BAJO</t>
  </si>
  <si>
    <t xml:space="preserve">48970</t>
  </si>
  <si>
    <t xml:space="preserve">BASAURI</t>
  </si>
  <si>
    <t xml:space="preserve">944262960</t>
  </si>
  <si>
    <t xml:space="preserve">reservas@hotelarmine.com</t>
  </si>
  <si>
    <t xml:space="preserve">hotelarmine.com</t>
  </si>
  <si>
    <t xml:space="preserve">HOTEL RURAL URUNE GOIKOA</t>
  </si>
  <si>
    <t xml:space="preserve">BARRIO TXAKALE, 8</t>
  </si>
  <si>
    <t xml:space="preserve">48392</t>
  </si>
  <si>
    <t xml:space="preserve">MUXIKA</t>
  </si>
  <si>
    <t xml:space="preserve">944651663</t>
  </si>
  <si>
    <t xml:space="preserve">urune@urunehotela.com</t>
  </si>
  <si>
    <t xml:space="preserve">urunehotela.com</t>
  </si>
  <si>
    <t xml:space="preserve">HOTEL ARRIAGA</t>
  </si>
  <si>
    <t xml:space="preserve">C/ RIBERA, 3 BAJO; LOCAL D</t>
  </si>
  <si>
    <t xml:space="preserve">944790001</t>
  </si>
  <si>
    <t xml:space="preserve">info@hotelarriaga.es</t>
  </si>
  <si>
    <t xml:space="preserve">hotelarriaga.es</t>
  </si>
  <si>
    <t xml:space="preserve">HOTEL NEGURI</t>
  </si>
  <si>
    <t xml:space="preserve">C/ ALANGOBARRI, 5</t>
  </si>
  <si>
    <t xml:space="preserve">944910509</t>
  </si>
  <si>
    <t xml:space="preserve">info@hotelneguri.com</t>
  </si>
  <si>
    <t xml:space="preserve">ARTAZA</t>
  </si>
  <si>
    <t xml:space="preserve">CHOPOS ETORBIDEA, 12 BAJO</t>
  </si>
  <si>
    <t xml:space="preserve">944912852</t>
  </si>
  <si>
    <t xml:space="preserve">hotelartaza@hotelartaza.com</t>
  </si>
  <si>
    <t xml:space="preserve">hotelartaza.com</t>
  </si>
  <si>
    <t xml:space="preserve">DURTZI</t>
  </si>
  <si>
    <t xml:space="preserve">C/ LA PRESA, 12 BAJO</t>
  </si>
  <si>
    <t xml:space="preserve">01423</t>
  </si>
  <si>
    <t xml:space="preserve">LANTARÓN</t>
  </si>
  <si>
    <t xml:space="preserve">945359078</t>
  </si>
  <si>
    <t xml:space="preserve">hoteldurtzi@gmail.com</t>
  </si>
  <si>
    <t xml:space="preserve">hoteldurtzi.com</t>
  </si>
  <si>
    <t xml:space="preserve">MARIXA</t>
  </si>
  <si>
    <t xml:space="preserve">SANCHO ABARCA ETORBIDEA, 8</t>
  </si>
  <si>
    <t xml:space="preserve">945600165</t>
  </si>
  <si>
    <t xml:space="preserve">info@hotelmarixa.com</t>
  </si>
  <si>
    <t xml:space="preserve">hotelmarixa.com</t>
  </si>
  <si>
    <t xml:space="preserve">KALEA ITXAROPEN, 1</t>
  </si>
  <si>
    <t xml:space="preserve">946177000</t>
  </si>
  <si>
    <t xml:space="preserve">reservas@atalayahotel.es</t>
  </si>
  <si>
    <t xml:space="preserve">atalayahotel.es</t>
  </si>
  <si>
    <t xml:space="preserve">KURUTZIAGA</t>
  </si>
  <si>
    <t xml:space="preserve">C/ KURUTZIAGA, 52 BAJO</t>
  </si>
  <si>
    <t xml:space="preserve">946200864</t>
  </si>
  <si>
    <t xml:space="preserve">hoteldurango.es</t>
  </si>
  <si>
    <t xml:space="preserve">HOTEL BOLIÑA</t>
  </si>
  <si>
    <t xml:space="preserve">C/ BARRENKALE, 3 BAJO</t>
  </si>
  <si>
    <t xml:space="preserve">946250300</t>
  </si>
  <si>
    <t xml:space="preserve">recepcion@hotelbolina.net</t>
  </si>
  <si>
    <t xml:space="preserve">hotelbolina.net</t>
  </si>
  <si>
    <t xml:space="preserve">HOTEL THE PARK DERIO</t>
  </si>
  <si>
    <t xml:space="preserve">EDIFICIO 806 (POLIGONO PARQUE TECNOLÓGICO), EDIFICIO 806</t>
  </si>
  <si>
    <t xml:space="preserve">946469022</t>
  </si>
  <si>
    <t xml:space="preserve">recepcion@hotelthepark.es</t>
  </si>
  <si>
    <t xml:space="preserve">hotelthepark.es</t>
  </si>
  <si>
    <t xml:space="preserve">HOTEL BEITIA</t>
  </si>
  <si>
    <t xml:space="preserve">PASKUAL ABAROA ETORBIDEA, 25 BAJO</t>
  </si>
  <si>
    <t xml:space="preserve">946842165</t>
  </si>
  <si>
    <t xml:space="preserve">info@hotelbeitia.com</t>
  </si>
  <si>
    <t xml:space="preserve">hotelbeitia.com</t>
  </si>
  <si>
    <t xml:space="preserve">ALISI HOTEL</t>
  </si>
  <si>
    <t xml:space="preserve">AVENIDA CASTILLA, 25</t>
  </si>
  <si>
    <t xml:space="preserve">947048058</t>
  </si>
  <si>
    <t xml:space="preserve">recepcion@hotel-alisi.com</t>
  </si>
  <si>
    <t xml:space="preserve">hotel-alisi.com</t>
  </si>
  <si>
    <t xml:space="preserve">SUCO</t>
  </si>
  <si>
    <t xml:space="preserve">AVENIDA PORTUGAL, 5 BAJO</t>
  </si>
  <si>
    <t xml:space="preserve">34257</t>
  </si>
  <si>
    <t xml:space="preserve">VILLODRIGO</t>
  </si>
  <si>
    <t xml:space="preserve">947166016</t>
  </si>
  <si>
    <t xml:space="preserve">castillavieja@hotelessuco.com</t>
  </si>
  <si>
    <t xml:space="preserve">hotelessuco.com</t>
  </si>
  <si>
    <t xml:space="preserve">DOCAR</t>
  </si>
  <si>
    <t xml:space="preserve">PASEO MESONES, 30 BAJO</t>
  </si>
  <si>
    <t xml:space="preserve">947171074</t>
  </si>
  <si>
    <t xml:space="preserve">reservas@cadenadocar.com</t>
  </si>
  <si>
    <t xml:space="preserve">cadenadocar.com</t>
  </si>
  <si>
    <t xml:space="preserve">HOTEL RESTAURANTE LA VARGA</t>
  </si>
  <si>
    <t xml:space="preserve">CARRETERA MADRID-IRÚN (N-1), 1 (N-I) KILOMETRO 232</t>
  </si>
  <si>
    <t xml:space="preserve">947201640</t>
  </si>
  <si>
    <t xml:space="preserve">la.varga@hotmail.com</t>
  </si>
  <si>
    <t xml:space="preserve">hotellavarga.es</t>
  </si>
  <si>
    <t xml:space="preserve">HOTEL JACOBEO</t>
  </si>
  <si>
    <t xml:space="preserve">C/ SAN JUAN, 24</t>
  </si>
  <si>
    <t xml:space="preserve">947260102</t>
  </si>
  <si>
    <t xml:space="preserve">hoteljacobeo@hoteljacobeo.com</t>
  </si>
  <si>
    <t xml:space="preserve">hoteljacobeo.es</t>
  </si>
  <si>
    <t xml:space="preserve">HOTEL CORDÓN</t>
  </si>
  <si>
    <t xml:space="preserve">947265000</t>
  </si>
  <si>
    <t xml:space="preserve">info@hotelcordon.com</t>
  </si>
  <si>
    <t xml:space="preserve">hotelcordon.com</t>
  </si>
  <si>
    <t xml:space="preserve">HOTEL ACHURI</t>
  </si>
  <si>
    <t xml:space="preserve">ESTACIÓN, 86 BAJO</t>
  </si>
  <si>
    <t xml:space="preserve">947347272</t>
  </si>
  <si>
    <t xml:space="preserve">info@hotelachuri.com</t>
  </si>
  <si>
    <t xml:space="preserve">hotelachuri.com</t>
  </si>
  <si>
    <t xml:space="preserve">SILOS 2000</t>
  </si>
  <si>
    <t xml:space="preserve">CAMINO CIRUELOS DE CERVERA, s/n 0 BURGOS</t>
  </si>
  <si>
    <t xml:space="preserve">CIRUELOS DE CERVERA</t>
  </si>
  <si>
    <t xml:space="preserve">947390132</t>
  </si>
  <si>
    <t xml:space="preserve">reservas@hotelsilos2000.es</t>
  </si>
  <si>
    <t xml:space="preserve">silos2000sl.com</t>
  </si>
  <si>
    <t xml:space="preserve">HOTEL AZOFRA</t>
  </si>
  <si>
    <t xml:space="preserve">C/ DE DON JUAN DE AUSTRIA, 22</t>
  </si>
  <si>
    <t xml:space="preserve">947461050</t>
  </si>
  <si>
    <t xml:space="preserve">azofra@hotelazofra.com</t>
  </si>
  <si>
    <t xml:space="preserve">hotelazofra.com</t>
  </si>
  <si>
    <t xml:space="preserve">SERVICIO DE HOSTELERÍA PAGE</t>
  </si>
  <si>
    <t xml:space="preserve">C/ DOCTOR COSTALES, 5</t>
  </si>
  <si>
    <t xml:space="preserve">947501600</t>
  </si>
  <si>
    <t xml:space="preserve">jppalomero@yahoo.es</t>
  </si>
  <si>
    <t xml:space="preserve">hotelaranda.com</t>
  </si>
  <si>
    <t xml:space="preserve">ALBRET</t>
  </si>
  <si>
    <t xml:space="preserve">ERMITAGAÑA / ERMITAGAÑA KALEA, 3 BAJO</t>
  </si>
  <si>
    <t xml:space="preserve">948172233</t>
  </si>
  <si>
    <t xml:space="preserve">reservas@hotelalbret.net</t>
  </si>
  <si>
    <t xml:space="preserve">hotelalbret.net</t>
  </si>
  <si>
    <t xml:space="preserve">ABBA REINO DE NAVARRA HOTEL</t>
  </si>
  <si>
    <t xml:space="preserve">AZELLA KALEA, 1 BAJO; EDIFICIO H.ABBA REINO</t>
  </si>
  <si>
    <t xml:space="preserve">abbahoteles.com</t>
  </si>
  <si>
    <t xml:space="preserve">SERCOTEL HOTEL LEYRE</t>
  </si>
  <si>
    <t xml:space="preserve">C/ LEYRE, 7 HOTEL LEYRE</t>
  </si>
  <si>
    <t xml:space="preserve">31002</t>
  </si>
  <si>
    <t xml:space="preserve">948228500</t>
  </si>
  <si>
    <t xml:space="preserve">reservas@hotel-leyre.com</t>
  </si>
  <si>
    <t xml:space="preserve">hotel-leyre.com</t>
  </si>
  <si>
    <t xml:space="preserve">AVENIDA ZARAGOZA / ZARAGOZAKO ETORBIDEA, 5</t>
  </si>
  <si>
    <t xml:space="preserve">31003</t>
  </si>
  <si>
    <t xml:space="preserve">948245454</t>
  </si>
  <si>
    <t xml:space="preserve">info@avenidahotel.es</t>
  </si>
  <si>
    <t xml:space="preserve">avenidahotel.es</t>
  </si>
  <si>
    <t xml:space="preserve">BED4U</t>
  </si>
  <si>
    <t xml:space="preserve">CARRETERA ZARAGOZA, KILOMETRO 3</t>
  </si>
  <si>
    <t xml:space="preserve">948292808</t>
  </si>
  <si>
    <t xml:space="preserve">pamplona@bed4uhotels.com</t>
  </si>
  <si>
    <t xml:space="preserve">bed4uhotels.com</t>
  </si>
  <si>
    <t xml:space="preserve">HOTEL PAMPLONA VILLAVA</t>
  </si>
  <si>
    <t xml:space="preserve">AVENIDA PAMPLONA, s/n BAJO</t>
  </si>
  <si>
    <t xml:space="preserve">31610</t>
  </si>
  <si>
    <t xml:space="preserve">VILLAVA/ATARRABIA</t>
  </si>
  <si>
    <t xml:space="preserve">948333676</t>
  </si>
  <si>
    <t xml:space="preserve">recep@hotelvillava.com</t>
  </si>
  <si>
    <t xml:space="preserve">hotelvillava.es</t>
  </si>
  <si>
    <t xml:space="preserve">HOTEL ARALAR</t>
  </si>
  <si>
    <t xml:space="preserve">PAMPLONA, KILOMETRO 5 BAJO</t>
  </si>
  <si>
    <t xml:space="preserve">948351998</t>
  </si>
  <si>
    <t xml:space="preserve">info@hotelaralar.com</t>
  </si>
  <si>
    <t xml:space="preserve">HOTEL BED4U TUDELA</t>
  </si>
  <si>
    <t xml:space="preserve">C/ CANAL DE MAÑERU, s/n</t>
  </si>
  <si>
    <t xml:space="preserve">948413413</t>
  </si>
  <si>
    <t xml:space="preserve">tudela@bed4uhotels.com</t>
  </si>
  <si>
    <t xml:space="preserve">HUSA LAS CAÑAS</t>
  </si>
  <si>
    <t xml:space="preserve">CARRETERA LOGROÑO-MENDAVIA, KILOMETRO 96, 5</t>
  </si>
  <si>
    <t xml:space="preserve">948446655</t>
  </si>
  <si>
    <t xml:space="preserve">husaviana@husa.es</t>
  </si>
  <si>
    <t xml:space="preserve">husalascaas.com</t>
  </si>
  <si>
    <t xml:space="preserve">IRACHE</t>
  </si>
  <si>
    <t xml:space="preserve">AVENIDA PRADO DE IRACHE, 1 BAJO</t>
  </si>
  <si>
    <t xml:space="preserve">31208</t>
  </si>
  <si>
    <t xml:space="preserve">AYEGUI/AIEGI</t>
  </si>
  <si>
    <t xml:space="preserve">948546800</t>
  </si>
  <si>
    <t xml:space="preserve">info@irache.com</t>
  </si>
  <si>
    <t xml:space="preserve">hotelirache.com</t>
  </si>
  <si>
    <t xml:space="preserve">PLAZA COSO, s/n 1</t>
  </si>
  <si>
    <t xml:space="preserve">948640872</t>
  </si>
  <si>
    <t xml:space="preserve">info@hotelmonaco.com</t>
  </si>
  <si>
    <t xml:space="preserve">hotelmonaco.com</t>
  </si>
  <si>
    <t xml:space="preserve">ALHAMA</t>
  </si>
  <si>
    <t xml:space="preserve">VARIANTE, s/n BAJO</t>
  </si>
  <si>
    <t xml:space="preserve">31592</t>
  </si>
  <si>
    <t xml:space="preserve">CINTRUÉNIGO</t>
  </si>
  <si>
    <t xml:space="preserve">948812774</t>
  </si>
  <si>
    <t xml:space="preserve">reservas@hotelalhama.com</t>
  </si>
  <si>
    <t xml:space="preserve">hotelalhama.com</t>
  </si>
  <si>
    <t xml:space="preserve">CLEVER CASH SERVICES</t>
  </si>
  <si>
    <t xml:space="preserve">C/ FRANCISCO MEDINA Y MENDOZA (POLIGONO INSDUSTRIAL CABANILLAS II), 22 BAJO; NAVE 29</t>
  </si>
  <si>
    <t xml:space="preserve">19171</t>
  </si>
  <si>
    <t xml:space="preserve">CABANILLAS DEL CAMPO</t>
  </si>
  <si>
    <t xml:space="preserve">949208771</t>
  </si>
  <si>
    <t xml:space="preserve">reservas@hoteltorcal.com</t>
  </si>
  <si>
    <t xml:space="preserve">hoteltorcal.com</t>
  </si>
  <si>
    <t xml:space="preserve">CR LORENZO</t>
  </si>
  <si>
    <t xml:space="preserve">C/ ZARAGOZA, 51 BAJO</t>
  </si>
  <si>
    <t xml:space="preserve">949255028</t>
  </si>
  <si>
    <t xml:space="preserve">info@can-vic.com</t>
  </si>
  <si>
    <t xml:space="preserve">crlorenzosl.com</t>
  </si>
  <si>
    <t xml:space="preserve">AVIS ALCOLEA</t>
  </si>
  <si>
    <t xml:space="preserve">CARRETERA N-II, KILOMETRO 132, 2</t>
  </si>
  <si>
    <t xml:space="preserve">949300097</t>
  </si>
  <si>
    <t xml:space="preserve">hotelavisalcolea@gmail.com</t>
  </si>
  <si>
    <t xml:space="preserve">avisalcolea.com</t>
  </si>
  <si>
    <t xml:space="preserve">LOS QUIÑONES</t>
  </si>
  <si>
    <t xml:space="preserve">PARAJE QUIÑONES, s/n</t>
  </si>
  <si>
    <t xml:space="preserve">19313</t>
  </si>
  <si>
    <t xml:space="preserve">PERALEJOS DE LAS TRUCHAS</t>
  </si>
  <si>
    <t xml:space="preserve">949837050</t>
  </si>
  <si>
    <t xml:space="preserve">analorentejimenez@gmail.com</t>
  </si>
  <si>
    <t xml:space="preserve">losquinones.com</t>
  </si>
  <si>
    <t xml:space="preserve">LA CALETA BAY</t>
  </si>
  <si>
    <t xml:space="preserve">PASEO ANDRÉS SEGOVIA, 12 BAJO; RSESTACIÓN LA COLETA</t>
  </si>
  <si>
    <t xml:space="preserve">951080219</t>
  </si>
  <si>
    <t xml:space="preserve">info@lacaletabay.com</t>
  </si>
  <si>
    <t xml:space="preserve">lacaletabay.com</t>
  </si>
  <si>
    <t xml:space="preserve">ANCOJA ANDALUCIA</t>
  </si>
  <si>
    <t xml:space="preserve">951318044</t>
  </si>
  <si>
    <t xml:space="preserve">atencioncliente.web@hoteleselba.com</t>
  </si>
  <si>
    <t xml:space="preserve">HOLIDAY WORLD RESORT</t>
  </si>
  <si>
    <t xml:space="preserve">AVENIDA SOL, KILOMETRO 215, 6</t>
  </si>
  <si>
    <t xml:space="preserve">951409803</t>
  </si>
  <si>
    <t xml:space="preserve">HUMAINA</t>
  </si>
  <si>
    <t xml:space="preserve">H/MA/01562</t>
  </si>
  <si>
    <t xml:space="preserve">CARRETERA COLMENAR, s/n BAJO</t>
  </si>
  <si>
    <t xml:space="preserve">951551247</t>
  </si>
  <si>
    <t xml:space="preserve">info@humainal.com</t>
  </si>
  <si>
    <t xml:space="preserve">hotelhumaina.es</t>
  </si>
  <si>
    <t xml:space="preserve">HOTEL FINCA EL CERRILLO</t>
  </si>
  <si>
    <t xml:space="preserve">H/MA/01995</t>
  </si>
  <si>
    <t xml:space="preserve">CANILLAS DE ALBAIDA (TRAC II), s/n</t>
  </si>
  <si>
    <t xml:space="preserve">952 03 04 44</t>
  </si>
  <si>
    <t xml:space="preserve">info@hotelfinca.com</t>
  </si>
  <si>
    <t xml:space="preserve">hotelfinca.com/</t>
  </si>
  <si>
    <t xml:space="preserve">SOL DON MARCO</t>
  </si>
  <si>
    <t xml:space="preserve">PASEO MARÍTIMO, s/n BAJO(SOL MELIA S A)</t>
  </si>
  <si>
    <t xml:space="preserve">952055300</t>
  </si>
  <si>
    <t xml:space="preserve">info@soldonmarco.com</t>
  </si>
  <si>
    <t xml:space="preserve">AIRE DE RONDA</t>
  </si>
  <si>
    <t xml:space="preserve">H/MA/02072</t>
  </si>
  <si>
    <t xml:space="preserve">C/ REAL, 25 28</t>
  </si>
  <si>
    <t xml:space="preserve">952161274</t>
  </si>
  <si>
    <t xml:space="preserve">info@airederonda.com</t>
  </si>
  <si>
    <t xml:space="preserve">HOTEL LOS CASTAÑOS</t>
  </si>
  <si>
    <t xml:space="preserve">H/MA/01810</t>
  </si>
  <si>
    <t xml:space="preserve">C/ IGLESIA, 40</t>
  </si>
  <si>
    <t xml:space="preserve">29452</t>
  </si>
  <si>
    <t xml:space="preserve">CARTAJIMA</t>
  </si>
  <si>
    <t xml:space="preserve">952180778</t>
  </si>
  <si>
    <t xml:space="preserve">reservations@loscastanos.com</t>
  </si>
  <si>
    <t xml:space="preserve">loscastanos.com</t>
  </si>
  <si>
    <t xml:space="preserve">HOTEL MORALES</t>
  </si>
  <si>
    <t xml:space="preserve">SEVILLA, 51 BAJO</t>
  </si>
  <si>
    <t xml:space="preserve">952187002</t>
  </si>
  <si>
    <t xml:space="preserve">reservas@hotelmorales.es</t>
  </si>
  <si>
    <t xml:space="preserve">hotelmorales.es</t>
  </si>
  <si>
    <t xml:space="preserve">SOHO BOUTIQUE LAS VEGAS</t>
  </si>
  <si>
    <t xml:space="preserve">H/MA/00576</t>
  </si>
  <si>
    <t xml:space="preserve">PASEO SANCHA, 22 BAJO</t>
  </si>
  <si>
    <t xml:space="preserve">952217712</t>
  </si>
  <si>
    <t xml:space="preserve">PETIT PALACE PLAZA</t>
  </si>
  <si>
    <t xml:space="preserve">H/MA/01987</t>
  </si>
  <si>
    <t xml:space="preserve">NICASIO, 3 BAJO</t>
  </si>
  <si>
    <t xml:space="preserve">952222132</t>
  </si>
  <si>
    <t xml:space="preserve">plaza@petitpalace.com</t>
  </si>
  <si>
    <t xml:space="preserve">FEEL SOHO</t>
  </si>
  <si>
    <t xml:space="preserve">C/ VENDEJA, 25 BAJO</t>
  </si>
  <si>
    <t xml:space="preserve">952222832</t>
  </si>
  <si>
    <t xml:space="preserve">sohomalaga@feelhostels.com</t>
  </si>
  <si>
    <t xml:space="preserve">feelhostels.com</t>
  </si>
  <si>
    <t xml:space="preserve">HOTEL BAHÍA MÁLAGA</t>
  </si>
  <si>
    <t xml:space="preserve">SOMERA, 8 BAJO 0</t>
  </si>
  <si>
    <t xml:space="preserve">952224305</t>
  </si>
  <si>
    <t xml:space="preserve">HOTEL EL POZO</t>
  </si>
  <si>
    <t xml:space="preserve">H/MA/00642</t>
  </si>
  <si>
    <t xml:space="preserve">CASABLANCA, 2</t>
  </si>
  <si>
    <t xml:space="preserve">952380622</t>
  </si>
  <si>
    <t xml:space="preserve">info@hotelelpozo.com</t>
  </si>
  <si>
    <t xml:space="preserve">HOTEL TARIK</t>
  </si>
  <si>
    <t xml:space="preserve">H/MA/00539</t>
  </si>
  <si>
    <t xml:space="preserve">PASEO MARÍTIMO, 49</t>
  </si>
  <si>
    <t xml:space="preserve">952382300</t>
  </si>
  <si>
    <t xml:space="preserve">reservas@hoteltarik.com</t>
  </si>
  <si>
    <t xml:space="preserve">hoteltarik.com/</t>
  </si>
  <si>
    <t xml:space="preserve">SOL DON PABLO</t>
  </si>
  <si>
    <t xml:space="preserve">952383888</t>
  </si>
  <si>
    <t xml:space="preserve">info@soldonpablo.com</t>
  </si>
  <si>
    <t xml:space="preserve">HOTEL NATALI</t>
  </si>
  <si>
    <t xml:space="preserve">C/ HOYO, 28</t>
  </si>
  <si>
    <t xml:space="preserve">952384000</t>
  </si>
  <si>
    <t xml:space="preserve">reservas@hotelnatali.com</t>
  </si>
  <si>
    <t xml:space="preserve">hotelnatali.com</t>
  </si>
  <si>
    <t xml:space="preserve">440</t>
  </si>
  <si>
    <t xml:space="preserve">H/MA/02321</t>
  </si>
  <si>
    <t xml:space="preserve">PASEO MARÍTIMO, S-N BAJO(HOTEL DON MARCO)</t>
  </si>
  <si>
    <t xml:space="preserve">952386900</t>
  </si>
  <si>
    <t xml:space="preserve">sol.don.marco@melia.com</t>
  </si>
  <si>
    <t xml:space="preserve">soldonmarco.com</t>
  </si>
  <si>
    <t xml:space="preserve">ESSENCE HOTEL BOUTIQUE &amp; SPA BY DON PAQUITO</t>
  </si>
  <si>
    <t xml:space="preserve">reservas@essencehotel.es</t>
  </si>
  <si>
    <t xml:space="preserve">essencehotel.es</t>
  </si>
  <si>
    <t xml:space="preserve">HOTEL ELIMAR</t>
  </si>
  <si>
    <t xml:space="preserve">AVENIDA DEL MEDITERRÁNEO, 230 BAJO</t>
  </si>
  <si>
    <t xml:space="preserve">952401366</t>
  </si>
  <si>
    <t xml:space="preserve">direccion@hotelelimar.com</t>
  </si>
  <si>
    <t xml:space="preserve">hotelelimar.com</t>
  </si>
  <si>
    <t xml:space="preserve">FINCA LA MOTA</t>
  </si>
  <si>
    <t xml:space="preserve">PARTIDO DE JUBRIQUE, s/n ORILLAS LA GRAN(FINCA LA MOTA)</t>
  </si>
  <si>
    <t xml:space="preserve">952490901</t>
  </si>
  <si>
    <t xml:space="preserve">info@fincalamota.com</t>
  </si>
  <si>
    <t xml:space="preserve">fincalamota.com</t>
  </si>
  <si>
    <t xml:space="preserve">LAS AMÉRICAS</t>
  </si>
  <si>
    <t xml:space="preserve">H/MA/01700</t>
  </si>
  <si>
    <t xml:space="preserve">ACERA LA MARINA, 10 8 BAJO</t>
  </si>
  <si>
    <t xml:space="preserve">952545844</t>
  </si>
  <si>
    <t xml:space="preserve">info@lasaméricas.com</t>
  </si>
  <si>
    <t xml:space="preserve">HOTEL MIRAYA</t>
  </si>
  <si>
    <t xml:space="preserve">H/MA/01540</t>
  </si>
  <si>
    <t xml:space="preserve">C/ PATRÓN VENENO, 6</t>
  </si>
  <si>
    <t xml:space="preserve">952545969</t>
  </si>
  <si>
    <t xml:space="preserve">info@hotelmiraya.com</t>
  </si>
  <si>
    <t xml:space="preserve">hotelmiraya.com</t>
  </si>
  <si>
    <t xml:space="preserve">HUSA MAINAKE</t>
  </si>
  <si>
    <t xml:space="preserve">C/ LOS FENICIOS, 1 BAJO; H.MAINAKE</t>
  </si>
  <si>
    <t xml:space="preserve">mainake@husa.es</t>
  </si>
  <si>
    <t xml:space="preserve">husamainake.com</t>
  </si>
  <si>
    <t xml:space="preserve">POSADA LA PLAZA</t>
  </si>
  <si>
    <t xml:space="preserve">PLAZA GENERALÍSIMO, 6 BAJO</t>
  </si>
  <si>
    <t xml:space="preserve">952554807</t>
  </si>
  <si>
    <t xml:space="preserve">info@podalaplaza.com</t>
  </si>
  <si>
    <t xml:space="preserve">CAMPOBENAL</t>
  </si>
  <si>
    <t xml:space="preserve">URBANIZACIÓN PERLA, s/n BAJO(P. MORENA)</t>
  </si>
  <si>
    <t xml:space="preserve">952569841</t>
  </si>
  <si>
    <t xml:space="preserve">AMO HOLLIDAY</t>
  </si>
  <si>
    <t xml:space="preserve">CAMINO GILABERT, 6 BAJO</t>
  </si>
  <si>
    <t xml:space="preserve">952578103</t>
  </si>
  <si>
    <t xml:space="preserve">info@amoholliday.com</t>
  </si>
  <si>
    <t xml:space="preserve">POLYBENAL</t>
  </si>
  <si>
    <t xml:space="preserve">AVENIDA COSTA DEL SOL, s/n (ANTIGUA CN-340 )</t>
  </si>
  <si>
    <t xml:space="preserve">952579737</t>
  </si>
  <si>
    <t xml:space="preserve">EL OCEANO BEACH</t>
  </si>
  <si>
    <t xml:space="preserve">H/MA/01645</t>
  </si>
  <si>
    <t xml:space="preserve">CARRETERA N-340, KILOMETRO 199 URBANIZACIÓN TORRENUEVA</t>
  </si>
  <si>
    <t xml:space="preserve">952587550</t>
  </si>
  <si>
    <t xml:space="preserve">info@oceanohotel.com</t>
  </si>
  <si>
    <t xml:space="preserve">oceanohotel.com</t>
  </si>
  <si>
    <t xml:space="preserve">GRAN HOTEL COSTA DEL SOL</t>
  </si>
  <si>
    <t xml:space="preserve">H/MA/01647</t>
  </si>
  <si>
    <t xml:space="preserve">URBANIZACIÓN BUTIBAMBA, s/n BAJO(HOTEL C.DEL SOL)</t>
  </si>
  <si>
    <t xml:space="preserve">952587710</t>
  </si>
  <si>
    <t xml:space="preserve">info@vmarturismo.com</t>
  </si>
  <si>
    <t xml:space="preserve">hmgranhotel.com</t>
  </si>
  <si>
    <t xml:space="preserve">TRÉBOL</t>
  </si>
  <si>
    <t xml:space="preserve">H/MA/02047</t>
  </si>
  <si>
    <t xml:space="preserve">MORENO CARBONERO, 3 ASCENSOR</t>
  </si>
  <si>
    <t xml:space="preserve">952608702</t>
  </si>
  <si>
    <t xml:space="preserve">recepcion@hoteltrebol.com</t>
  </si>
  <si>
    <t xml:space="preserve">hoteltrebol.com</t>
  </si>
  <si>
    <t xml:space="preserve">CLUB LA COSTA AT MARINA DEL SOL</t>
  </si>
  <si>
    <t xml:space="preserve">CARRETERA CÁDIZ, KILOMETRO 206</t>
  </si>
  <si>
    <t xml:space="preserve">952669900</t>
  </si>
  <si>
    <t xml:space="preserve">HOTEL TUHAMI</t>
  </si>
  <si>
    <t xml:space="preserve">GENERAL GARCÍA MARGALLO, 13 BAJO</t>
  </si>
  <si>
    <t xml:space="preserve">52002</t>
  </si>
  <si>
    <t xml:space="preserve">952686093</t>
  </si>
  <si>
    <t xml:space="preserve">hostaltuhami@hotmail.com</t>
  </si>
  <si>
    <t xml:space="preserve">hoteltuhami.com</t>
  </si>
  <si>
    <t xml:space="preserve">H/MA/00905</t>
  </si>
  <si>
    <t xml:space="preserve">CALVARIO, 4 BAJO</t>
  </si>
  <si>
    <t xml:space="preserve">952772950</t>
  </si>
  <si>
    <t xml:space="preserve">recepcion@hotelbaviera.es</t>
  </si>
  <si>
    <t xml:space="preserve">hotelbaviera.es</t>
  </si>
  <si>
    <t xml:space="preserve">DRAGONMUNDO</t>
  </si>
  <si>
    <t xml:space="preserve">AVENIDA CARMEN, 41 BAJO</t>
  </si>
  <si>
    <t xml:space="preserve">952808312</t>
  </si>
  <si>
    <t xml:space="preserve">info@dragonmundo.com</t>
  </si>
  <si>
    <t xml:space="preserve">GRAN HOTEL ELBA ESTEPONA</t>
  </si>
  <si>
    <t xml:space="preserve">H/MA/01701</t>
  </si>
  <si>
    <t xml:space="preserve">CARRETERA N-340, KILOMETRO 153 BAJO</t>
  </si>
  <si>
    <t xml:space="preserve">952809200</t>
  </si>
  <si>
    <t xml:space="preserve">estepona.sales@hoteleselba.com</t>
  </si>
  <si>
    <t xml:space="preserve">ALOHA GARDEN</t>
  </si>
  <si>
    <t xml:space="preserve">URBANIZACIÓN ALOHA GARDEN, 2 BAJO</t>
  </si>
  <si>
    <t xml:space="preserve">952814454</t>
  </si>
  <si>
    <t xml:space="preserve">info@alohagarden.com</t>
  </si>
  <si>
    <t xml:space="preserve">ARTOLA GOLF</t>
  </si>
  <si>
    <t xml:space="preserve">CARRETERA CÁDIZ (ELVIRIA), KILOMETRO 194</t>
  </si>
  <si>
    <t xml:space="preserve">952831392</t>
  </si>
  <si>
    <t xml:space="preserve">info@artolagolf.com</t>
  </si>
  <si>
    <t xml:space="preserve">hotelartola.com</t>
  </si>
  <si>
    <t xml:space="preserve">FINCA ESLAVA</t>
  </si>
  <si>
    <t xml:space="preserve">H/MA/01766</t>
  </si>
  <si>
    <t xml:space="preserve">CARRETERA CÓRDOBA, KILOMETRO 123 BAJO(KM 123)</t>
  </si>
  <si>
    <t xml:space="preserve">952846782</t>
  </si>
  <si>
    <t xml:space="preserve">info@fincaeslava.com</t>
  </si>
  <si>
    <t xml:space="preserve">fincaeslava.com</t>
  </si>
  <si>
    <t xml:space="preserve">BARAKA B&amp;B</t>
  </si>
  <si>
    <t xml:space="preserve">RUEDO DOÑA ELVIRA, 16</t>
  </si>
  <si>
    <t xml:space="preserve">952872843</t>
  </si>
  <si>
    <t xml:space="preserve">anahid@barakaronda.com</t>
  </si>
  <si>
    <t xml:space="preserve">barakaronda.com</t>
  </si>
  <si>
    <t xml:space="preserve">EL TAJO</t>
  </si>
  <si>
    <t xml:space="preserve">H/MA/01189</t>
  </si>
  <si>
    <t xml:space="preserve">CRUZ VERDE, 7 BAJO</t>
  </si>
  <si>
    <t xml:space="preserve">952874040</t>
  </si>
  <si>
    <t xml:space="preserve">reservas@hoteleltajo.com</t>
  </si>
  <si>
    <t xml:space="preserve">hoteleltajo.com</t>
  </si>
  <si>
    <t xml:space="preserve">ATALAYA PARK GOLF HOTEL &amp; RESORT</t>
  </si>
  <si>
    <t xml:space="preserve">H/MA/01430</t>
  </si>
  <si>
    <t xml:space="preserve">AVENIDA GOLONDRINAS, s/n</t>
  </si>
  <si>
    <t xml:space="preserve">952889000</t>
  </si>
  <si>
    <t xml:space="preserve">reservas.sol.atalayapark@melia.com</t>
  </si>
  <si>
    <t xml:space="preserve">atalaya-park.es</t>
  </si>
  <si>
    <t xml:space="preserve">GOLF HOTEL &amp; RESORT ATALAYA PARK</t>
  </si>
  <si>
    <t xml:space="preserve">reservas@atalaya-park.es</t>
  </si>
  <si>
    <t xml:space="preserve">H/MA/01618</t>
  </si>
  <si>
    <t xml:space="preserve">C/ LA COPERA, 52 BAJO</t>
  </si>
  <si>
    <t xml:space="preserve">952895211</t>
  </si>
  <si>
    <t xml:space="preserve">hotelruralcasares@gmail.com</t>
  </si>
  <si>
    <t xml:space="preserve">hotelcasares.es</t>
  </si>
  <si>
    <t xml:space="preserve">VASARI VILLAGE</t>
  </si>
  <si>
    <t xml:space="preserve">CARRETERA MARTAGINA, KILOMETRO 141</t>
  </si>
  <si>
    <t xml:space="preserve">29691</t>
  </si>
  <si>
    <t xml:space="preserve">info@grupovasari.com</t>
  </si>
  <si>
    <t xml:space="preserve">grupovasari.com</t>
  </si>
  <si>
    <t xml:space="preserve">YARAMAR</t>
  </si>
  <si>
    <t xml:space="preserve">H/MA/01554</t>
  </si>
  <si>
    <t xml:space="preserve">PASEO MARITIMO REY DE ESPAÑA, 64 BAJO(HOTEL YARAMAR).</t>
  </si>
  <si>
    <t xml:space="preserve">952921100</t>
  </si>
  <si>
    <t xml:space="preserve">reservas@hotelyaramar.es</t>
  </si>
  <si>
    <t xml:space="preserve">hotelyaramar.es</t>
  </si>
  <si>
    <t xml:space="preserve">NOCHE DE RONDA</t>
  </si>
  <si>
    <t xml:space="preserve">C/ MAGISTRADO RUIZ RICO, 3</t>
  </si>
  <si>
    <t xml:space="preserve">953333370</t>
  </si>
  <si>
    <t xml:space="preserve">direccion@nochederonda.es</t>
  </si>
  <si>
    <t xml:space="preserve">nochederonda.es</t>
  </si>
  <si>
    <t xml:space="preserve">SAN CRISTÓBAL</t>
  </si>
  <si>
    <t xml:space="preserve">H/JA/00618</t>
  </si>
  <si>
    <t xml:space="preserve">C/ ANDALUCÍA, s/n</t>
  </si>
  <si>
    <t xml:space="preserve">23250</t>
  </si>
  <si>
    <t xml:space="preserve">SANTISTEBAN DEL PUERTO</t>
  </si>
  <si>
    <t xml:space="preserve">953401513</t>
  </si>
  <si>
    <t xml:space="preserve">sancristbal.com</t>
  </si>
  <si>
    <t xml:space="preserve">H/JA/00623</t>
  </si>
  <si>
    <t xml:space="preserve">CARRETERA CÓRDOBA-VALENCIA N-322, KILOMETRO 226 BAJO; HOTEL</t>
  </si>
  <si>
    <t xml:space="preserve">23350</t>
  </si>
  <si>
    <t xml:space="preserve">PUENTE DE GÉNAVE</t>
  </si>
  <si>
    <t xml:space="preserve">953439019</t>
  </si>
  <si>
    <t xml:space="preserve">info@hoteldonjuan.eu</t>
  </si>
  <si>
    <t xml:space="preserve">hoteldonjuan.eu</t>
  </si>
  <si>
    <t xml:space="preserve">LOGASASANTI</t>
  </si>
  <si>
    <t xml:space="preserve">H/JA/00399</t>
  </si>
  <si>
    <t xml:space="preserve">C/ DOCTOR FLEMING, 5 BAJO; LOGASASANTI HOTEL</t>
  </si>
  <si>
    <t xml:space="preserve">23740</t>
  </si>
  <si>
    <t xml:space="preserve">953500500</t>
  </si>
  <si>
    <t xml:space="preserve">info@loganti.com</t>
  </si>
  <si>
    <t xml:space="preserve">logasasanti.com</t>
  </si>
  <si>
    <t xml:space="preserve">SIERRA DE ANDÚJAR</t>
  </si>
  <si>
    <t xml:space="preserve">H/JA/00532</t>
  </si>
  <si>
    <t xml:space="preserve">SANTUARIO VIRGEN DE LA CABEZA, s/n BAJO</t>
  </si>
  <si>
    <t xml:space="preserve">953549118</t>
  </si>
  <si>
    <t xml:space="preserve">info@sierradeandújar.com</t>
  </si>
  <si>
    <t xml:space="preserve">HOTEL ANÍBAL</t>
  </si>
  <si>
    <t xml:space="preserve">H/JA/00483</t>
  </si>
  <si>
    <t xml:space="preserve">CID CAMPEADOR, 11 BAJO</t>
  </si>
  <si>
    <t xml:space="preserve">953650161</t>
  </si>
  <si>
    <t xml:space="preserve">info@hotelaníbal.com</t>
  </si>
  <si>
    <t xml:space="preserve">CERVANHOTEL</t>
  </si>
  <si>
    <t xml:space="preserve">AVENIDA LINARES, s/n 0 JAÉN</t>
  </si>
  <si>
    <t xml:space="preserve">23490</t>
  </si>
  <si>
    <t xml:space="preserve">953690500</t>
  </si>
  <si>
    <t xml:space="preserve">info@cervanhotel.com</t>
  </si>
  <si>
    <t xml:space="preserve">LIMAS</t>
  </si>
  <si>
    <t xml:space="preserve">H/JA/00543</t>
  </si>
  <si>
    <t xml:space="preserve">AVENIDA GUADALQUIVIR, 101 BAJO</t>
  </si>
  <si>
    <t xml:space="preserve">953720909</t>
  </si>
  <si>
    <t xml:space="preserve">info@limas.com</t>
  </si>
  <si>
    <t xml:space="preserve">hotel-limas.com</t>
  </si>
  <si>
    <t xml:space="preserve">HOTEL PARQUE</t>
  </si>
  <si>
    <t xml:space="preserve">H/JA/00611</t>
  </si>
  <si>
    <t xml:space="preserve">AVENIDA GUADALQUIVIR, 48 BAJO</t>
  </si>
  <si>
    <t xml:space="preserve">953721806</t>
  </si>
  <si>
    <t xml:space="preserve">info@hotelparque.com</t>
  </si>
  <si>
    <t xml:space="preserve">FUENTENUEVA</t>
  </si>
  <si>
    <t xml:space="preserve">C/ EL CARMEN, 15</t>
  </si>
  <si>
    <t xml:space="preserve">953743100</t>
  </si>
  <si>
    <t xml:space="preserve">fuentenueva.com</t>
  </si>
  <si>
    <t xml:space="preserve">HOTEL LA PAZ</t>
  </si>
  <si>
    <t xml:space="preserve">H/JA/00363</t>
  </si>
  <si>
    <t xml:space="preserve">C/ ANDALUCÍA, 3</t>
  </si>
  <si>
    <t xml:space="preserve">953750848</t>
  </si>
  <si>
    <t xml:space="preserve">reservas@hotel-lapaz.com</t>
  </si>
  <si>
    <t xml:space="preserve">hotel-lapaz.com</t>
  </si>
  <si>
    <t xml:space="preserve">PETIT PALACE SANTA CRUZ</t>
  </si>
  <si>
    <t xml:space="preserve">H/SE/01070</t>
  </si>
  <si>
    <t xml:space="preserve">C/ MUÑOZ Y PABÓN, 18 BAJO; HOTEL PETIT</t>
  </si>
  <si>
    <t xml:space="preserve">954221032</t>
  </si>
  <si>
    <t xml:space="preserve">santacruz@petitpalace.com</t>
  </si>
  <si>
    <t xml:space="preserve">IBIS SEVILLA</t>
  </si>
  <si>
    <t xml:space="preserve">H/SE/00991</t>
  </si>
  <si>
    <t xml:space="preserve">AVIACIÓN (POLIGONO INSDUSTRIAL CALONGE), 12</t>
  </si>
  <si>
    <t xml:space="preserve">954361839</t>
  </si>
  <si>
    <t xml:space="preserve">h3207@accor.com</t>
  </si>
  <si>
    <t xml:space="preserve">ibissevilla.com</t>
  </si>
  <si>
    <t xml:space="preserve">VIME CORREGIDOR</t>
  </si>
  <si>
    <t xml:space="preserve">C/ MORGADO, 17 BAJO; HOTEL CORREGIDOR</t>
  </si>
  <si>
    <t xml:space="preserve">954385111</t>
  </si>
  <si>
    <t xml:space="preserve">reservamarbella@vimehotels.com</t>
  </si>
  <si>
    <t xml:space="preserve">REY DON PEDRO LUXURY HOME</t>
  </si>
  <si>
    <t xml:space="preserve">PLAZA SANTA CRUZ, 5</t>
  </si>
  <si>
    <t xml:space="preserve">954563468</t>
  </si>
  <si>
    <t xml:space="preserve">info@reydonpedro.com</t>
  </si>
  <si>
    <t xml:space="preserve">reydonpedro.com</t>
  </si>
  <si>
    <t xml:space="preserve">HOTEL NUESTRA SEÑORA DE VALME</t>
  </si>
  <si>
    <t xml:space="preserve">AMBROSIO DE LA CUESTA (BELLAVISTA), s/n BAJO</t>
  </si>
  <si>
    <t xml:space="preserve">954692046</t>
  </si>
  <si>
    <t xml:space="preserve">reservas@hotel-valme.com</t>
  </si>
  <si>
    <t xml:space="preserve">hotel-valme.com</t>
  </si>
  <si>
    <t xml:space="preserve">HOTEL CHAMIZO</t>
  </si>
  <si>
    <t xml:space="preserve">H/SE/01220</t>
  </si>
  <si>
    <t xml:space="preserve">AVENIDA VIRGEN DE MONTEMAYOR, 6</t>
  </si>
  <si>
    <t xml:space="preserve">41600</t>
  </si>
  <si>
    <t xml:space="preserve">ARAHAL</t>
  </si>
  <si>
    <t xml:space="preserve">954840277</t>
  </si>
  <si>
    <t xml:space="preserve">hotelchamizo@hotmail.com</t>
  </si>
  <si>
    <t xml:space="preserve">hotelchamizo.es</t>
  </si>
  <si>
    <t xml:space="preserve">MAJARAVIQUE</t>
  </si>
  <si>
    <t xml:space="preserve">H/SE/00875</t>
  </si>
  <si>
    <t xml:space="preserve">CARRETERA SEVILLA-CAZALLA, KILOMETRO 5, 000 BAJO</t>
  </si>
  <si>
    <t xml:space="preserve">954903203</t>
  </si>
  <si>
    <t xml:space="preserve">info@majaravique.com</t>
  </si>
  <si>
    <t xml:space="preserve">AYRE HOTEL SEVILLA</t>
  </si>
  <si>
    <t xml:space="preserve">AVENIDA KANSAS CITY, 7 BAJO; DUPLICADO 7-9</t>
  </si>
  <si>
    <t xml:space="preserve">954919797</t>
  </si>
  <si>
    <t xml:space="preserve">sevilla@ayrehoteles.com</t>
  </si>
  <si>
    <t xml:space="preserve">HOTEL SOHO BOUTIQUE SEVILLA</t>
  </si>
  <si>
    <t xml:space="preserve">H/SE/01327</t>
  </si>
  <si>
    <t xml:space="preserve">C/ JAVIER LASSO DE LA VEGA, 6 BAJO</t>
  </si>
  <si>
    <t xml:space="preserve">955440851</t>
  </si>
  <si>
    <t xml:space="preserve">SANDRA</t>
  </si>
  <si>
    <t xml:space="preserve">PLAZA ZARZUELA, s/n</t>
  </si>
  <si>
    <t xml:space="preserve">955680059</t>
  </si>
  <si>
    <t xml:space="preserve">reservas@hotelsandra.net</t>
  </si>
  <si>
    <t xml:space="preserve">hotelsandra.net</t>
  </si>
  <si>
    <t xml:space="preserve">HOTEL LINCE</t>
  </si>
  <si>
    <t xml:space="preserve">H/SE/01090</t>
  </si>
  <si>
    <t xml:space="preserve">C/ SEGUIDILLA, 33</t>
  </si>
  <si>
    <t xml:space="preserve">41849</t>
  </si>
  <si>
    <t xml:space="preserve">AZNALCÁZAR</t>
  </si>
  <si>
    <t xml:space="preserve">955751972</t>
  </si>
  <si>
    <t xml:space="preserve">reservas@hotel-lince.com</t>
  </si>
  <si>
    <t xml:space="preserve">hotel-lince.com</t>
  </si>
  <si>
    <t xml:space="preserve">LAS PALOMAS</t>
  </si>
  <si>
    <t xml:space="preserve">CARRETERA LORA DEL RÍO-PUEBLA INFANTES, KILOMETRO 16 BAJO</t>
  </si>
  <si>
    <t xml:space="preserve">955956063</t>
  </si>
  <si>
    <t xml:space="preserve">info@laspalomas.com</t>
  </si>
  <si>
    <t xml:space="preserve">las-palomas.com</t>
  </si>
  <si>
    <t xml:space="preserve">RIO SUR HOTEL</t>
  </si>
  <si>
    <t xml:space="preserve">DOCTOR FRANCISCO OCAÑA, 2 BAJO</t>
  </si>
  <si>
    <t xml:space="preserve">955980096</t>
  </si>
  <si>
    <t xml:space="preserve">info@riosurhotel.com</t>
  </si>
  <si>
    <t xml:space="preserve">SOHO BOUTIQUE JEREZ &amp; SPA</t>
  </si>
  <si>
    <t xml:space="preserve">H/CA/01179</t>
  </si>
  <si>
    <t xml:space="preserve">C/ NUÑO DE CAÑAS, 1</t>
  </si>
  <si>
    <t xml:space="preserve">956327230</t>
  </si>
  <si>
    <t xml:space="preserve">UTOPÍA</t>
  </si>
  <si>
    <t xml:space="preserve">H/CA/01193</t>
  </si>
  <si>
    <t xml:space="preserve">DOCTOR RAFAEL BERNAL, 32 BAJO</t>
  </si>
  <si>
    <t xml:space="preserve">956419532</t>
  </si>
  <si>
    <t xml:space="preserve">info@utopía.com</t>
  </si>
  <si>
    <t xml:space="preserve">hotelutopia.net</t>
  </si>
  <si>
    <t xml:space="preserve">ASUR HOTEL AL-MEDINA WELLNESS</t>
  </si>
  <si>
    <t xml:space="preserve">AVENIDA MAR, s/n</t>
  </si>
  <si>
    <t xml:space="preserve">956423210</t>
  </si>
  <si>
    <t xml:space="preserve">info@asurhotelal-medinawellness.com</t>
  </si>
  <si>
    <t xml:space="preserve">asurhoteles.com</t>
  </si>
  <si>
    <t xml:space="preserve">EL VARADERO</t>
  </si>
  <si>
    <t xml:space="preserve">H/CA/00838</t>
  </si>
  <si>
    <t xml:space="preserve">LUGAR LENTISCAL, 1</t>
  </si>
  <si>
    <t xml:space="preserve">956439038</t>
  </si>
  <si>
    <t xml:space="preserve">reservas@el-varadero.com</t>
  </si>
  <si>
    <t xml:space="preserve">el-varadero.com</t>
  </si>
  <si>
    <t xml:space="preserve">ARTE VIDA</t>
  </si>
  <si>
    <t xml:space="preserve">H/CA/00746</t>
  </si>
  <si>
    <t xml:space="preserve">CARRETERA CÁDIZ-MÁLAGA, KILOMETRO 79, 3 BAJO</t>
  </si>
  <si>
    <t xml:space="preserve">956685246</t>
  </si>
  <si>
    <t xml:space="preserve">windtarifa@yahoo.com</t>
  </si>
  <si>
    <t xml:space="preserve">hoteltarifa.com</t>
  </si>
  <si>
    <t xml:space="preserve">EL TABANCO</t>
  </si>
  <si>
    <t xml:space="preserve">H/CA/01110</t>
  </si>
  <si>
    <t xml:space="preserve">C/ HUELVA, 3</t>
  </si>
  <si>
    <t xml:space="preserve">956716370</t>
  </si>
  <si>
    <t xml:space="preserve">info@hotelmesoneltabanco.com</t>
  </si>
  <si>
    <t xml:space="preserve">eltabancosl.com</t>
  </si>
  <si>
    <t xml:space="preserve">ELBA COSTA BALLENA</t>
  </si>
  <si>
    <t xml:space="preserve">H/CA/01197</t>
  </si>
  <si>
    <t xml:space="preserve">CARLA DE ORLEANS, s/n BAJO(HOTEL ELBA COSTA BAJO</t>
  </si>
  <si>
    <t xml:space="preserve">956849200</t>
  </si>
  <si>
    <t xml:space="preserve">costaballena.recepcion@hoteleselba.com</t>
  </si>
  <si>
    <t xml:space="preserve">HOTEL MACAMI</t>
  </si>
  <si>
    <t xml:space="preserve">H/CO/00691</t>
  </si>
  <si>
    <t xml:space="preserve">CARRETERA CIRCUNVALACIÓN, 10 BAJO</t>
  </si>
  <si>
    <t xml:space="preserve">14620</t>
  </si>
  <si>
    <t xml:space="preserve">EL CARPIO</t>
  </si>
  <si>
    <t xml:space="preserve">957181201</t>
  </si>
  <si>
    <t xml:space="preserve">reservas@hotelmacami.com</t>
  </si>
  <si>
    <t xml:space="preserve">hotelmacami.com</t>
  </si>
  <si>
    <t xml:space="preserve">TRYP CÓRDOBA</t>
  </si>
  <si>
    <t xml:space="preserve">AVENIDA MEDINA AZAHARA, 7 BAJO</t>
  </si>
  <si>
    <t xml:space="preserve">14005</t>
  </si>
  <si>
    <t xml:space="preserve">957235500</t>
  </si>
  <si>
    <t xml:space="preserve">info@trypcórdoba.com</t>
  </si>
  <si>
    <t xml:space="preserve">HOTEL ABETOS DEL MAESTRE ESCUELA</t>
  </si>
  <si>
    <t xml:space="preserve">H/CO/00551</t>
  </si>
  <si>
    <t xml:space="preserve">AVENIDA SAN JOSÉ DE CALASANZ, KILOMETRO 2, 8 BAJO(CAFETERIA)</t>
  </si>
  <si>
    <t xml:space="preserve">957282132</t>
  </si>
  <si>
    <t xml:space="preserve">hotelabetos@hotelabetos.com</t>
  </si>
  <si>
    <t xml:space="preserve">hotelabetos.com</t>
  </si>
  <si>
    <t xml:space="preserve">DOÑA ALDONZA</t>
  </si>
  <si>
    <t xml:space="preserve">H/CO/00662</t>
  </si>
  <si>
    <t xml:space="preserve">POLIGONO INSDUSTRIAL AL CAÑUELO, s/n</t>
  </si>
  <si>
    <t xml:space="preserve">14546</t>
  </si>
  <si>
    <t xml:space="preserve">SANTAELLA</t>
  </si>
  <si>
    <t xml:space="preserve">957314068</t>
  </si>
  <si>
    <t xml:space="preserve">info@doñaaldonza.com</t>
  </si>
  <si>
    <t xml:space="preserve">ASPA</t>
  </si>
  <si>
    <t xml:space="preserve">C/ POETA ALONSO DE BONILLA, 3 BAJO; HOTEL OC</t>
  </si>
  <si>
    <t xml:space="preserve">957767476</t>
  </si>
  <si>
    <t xml:space="preserve">cordoba@ayrehoteles.com</t>
  </si>
  <si>
    <t xml:space="preserve">SOHO BOUTIQUE CAPUCHINOS</t>
  </si>
  <si>
    <t xml:space="preserve">H/CO/00796</t>
  </si>
  <si>
    <t xml:space="preserve">C/ CONDE DE TORRES CABRERA, s/n</t>
  </si>
  <si>
    <t xml:space="preserve">957789202</t>
  </si>
  <si>
    <t xml:space="preserve">HOTEL SOHO BOUTIQUE CAPUCHINOS</t>
  </si>
  <si>
    <t xml:space="preserve">C/ CONDE DE TORRES CABRERA, 32</t>
  </si>
  <si>
    <t xml:space="preserve">info@sohohoteles.com</t>
  </si>
  <si>
    <t xml:space="preserve">ALCANO HOTEL</t>
  </si>
  <si>
    <t xml:space="preserve">AVENIDA ANDALUCÍA, 130 BAJO(HOTEL TRYP ALCANO)</t>
  </si>
  <si>
    <t xml:space="preserve">958203802</t>
  </si>
  <si>
    <t xml:space="preserve">info@alcanohotel.com</t>
  </si>
  <si>
    <t xml:space="preserve">ZAGUAN DEL DARRO</t>
  </si>
  <si>
    <t xml:space="preserve">958215730</t>
  </si>
  <si>
    <t xml:space="preserve">info@hotelzaguan.com</t>
  </si>
  <si>
    <t xml:space="preserve">hotelzaguan.com</t>
  </si>
  <si>
    <t xml:space="preserve">ELVIRA SUITES</t>
  </si>
  <si>
    <t xml:space="preserve">C/ ELVIRA, 63</t>
  </si>
  <si>
    <t xml:space="preserve">shinehotels.com</t>
  </si>
  <si>
    <t xml:space="preserve">CASA PALACIO PILAR DEL TORO</t>
  </si>
  <si>
    <t xml:space="preserve">H/GR/01203</t>
  </si>
  <si>
    <t xml:space="preserve">HOSPITAL SANTA ANA, 12</t>
  </si>
  <si>
    <t xml:space="preserve">958225470</t>
  </si>
  <si>
    <t xml:space="preserve">pilardeltoro@sohohoteles.com</t>
  </si>
  <si>
    <t xml:space="preserve">pilardeltoro.es</t>
  </si>
  <si>
    <t xml:space="preserve">ALBERO</t>
  </si>
  <si>
    <t xml:space="preserve">H/GR/01168</t>
  </si>
  <si>
    <t xml:space="preserve">SANTA MARÍA DE LA ALHAMBRA, 6</t>
  </si>
  <si>
    <t xml:space="preserve">958226725</t>
  </si>
  <si>
    <t xml:space="preserve">alberogranada@gmail.com</t>
  </si>
  <si>
    <t xml:space="preserve">hotelalbero.com</t>
  </si>
  <si>
    <t xml:space="preserve">HOTEL MOLINOS</t>
  </si>
  <si>
    <t xml:space="preserve">H/GR/01045</t>
  </si>
  <si>
    <t xml:space="preserve">C/ MOLINOS, 12 BAJO</t>
  </si>
  <si>
    <t xml:space="preserve">958227489</t>
  </si>
  <si>
    <t xml:space="preserve">reservas@hotelmolinos.es</t>
  </si>
  <si>
    <t xml:space="preserve">hotelmolinos.es</t>
  </si>
  <si>
    <t xml:space="preserve">HOTEL KENIA NEVADA</t>
  </si>
  <si>
    <t xml:space="preserve">PROLONGACION SOLARES, s/n</t>
  </si>
  <si>
    <t xml:space="preserve">958227507</t>
  </si>
  <si>
    <t xml:space="preserve">reservas@kenianevada.com</t>
  </si>
  <si>
    <t xml:space="preserve">kenianevada.com</t>
  </si>
  <si>
    <t xml:space="preserve">CAMINO DE GRANADA</t>
  </si>
  <si>
    <t xml:space="preserve">H/GR/01001</t>
  </si>
  <si>
    <t xml:space="preserve">AVENIDA MÁLAGA, s/n</t>
  </si>
  <si>
    <t xml:space="preserve">958286064</t>
  </si>
  <si>
    <t xml:space="preserve">info@caminodegranada.com</t>
  </si>
  <si>
    <t xml:space="preserve">hotelcamino.net</t>
  </si>
  <si>
    <t xml:space="preserve">CARRETERA MÁLAGA, s/n BAJO; NAVE POLIGONO INDUST</t>
  </si>
  <si>
    <t xml:space="preserve">reservas@hotelcamino.net</t>
  </si>
  <si>
    <t xml:space="preserve">LAS ENCEBRAS</t>
  </si>
  <si>
    <t xml:space="preserve">CARRETERA IZNALLOZ-GUADAHORTUNA (A-323), KILOMETRO 11 BAJO</t>
  </si>
  <si>
    <t xml:space="preserve">18560</t>
  </si>
  <si>
    <t xml:space="preserve">GUADAHORTUNA</t>
  </si>
  <si>
    <t xml:space="preserve">958383300</t>
  </si>
  <si>
    <t xml:space="preserve">jcatero@hotmail.com</t>
  </si>
  <si>
    <t xml:space="preserve">lasencebras.com</t>
  </si>
  <si>
    <t xml:space="preserve">H/GR/00395</t>
  </si>
  <si>
    <t xml:space="preserve">CARRETERA BAILÉN - MOTRIL, 97,, KILOMETRO 97 - AUTOVÍA SIERRA NEVADA (A-44)</t>
  </si>
  <si>
    <t xml:space="preserve">arealanava@hotmail.com</t>
  </si>
  <si>
    <t xml:space="preserve">hotellanava.com</t>
  </si>
  <si>
    <t xml:space="preserve">COMPLEJO TURÍSTICO EL 402</t>
  </si>
  <si>
    <t xml:space="preserve">CARRETERA BAILÉN-MOTRIL, KILOMETRO 98.5 BAJO(RESTAURANTE 402)</t>
  </si>
  <si>
    <t xml:space="preserve">IZNALLOZ</t>
  </si>
  <si>
    <t xml:space="preserve">958384597</t>
  </si>
  <si>
    <t xml:space="preserve">info@complejo402.com</t>
  </si>
  <si>
    <t xml:space="preserve">complejo402.com</t>
  </si>
  <si>
    <t xml:space="preserve">HOTEL EL DONCEL</t>
  </si>
  <si>
    <t xml:space="preserve">H/GR/01159</t>
  </si>
  <si>
    <t xml:space="preserve">AVENIDA DIPUTACIÓN, s/n 0 GRANADA</t>
  </si>
  <si>
    <t xml:space="preserve">958434146</t>
  </si>
  <si>
    <t xml:space="preserve">hola@hoteldoncel.com</t>
  </si>
  <si>
    <t xml:space="preserve">hoteldoncel.com</t>
  </si>
  <si>
    <t xml:space="preserve">HOTEL ZIRYAB</t>
  </si>
  <si>
    <t xml:space="preserve">PLAZA ANDALUCÍA, 8 BAJO; HOTEL ZIRYAB</t>
  </si>
  <si>
    <t xml:space="preserve">958480512</t>
  </si>
  <si>
    <t xml:space="preserve">hziryab@cetursa.es</t>
  </si>
  <si>
    <t xml:space="preserve">hotelziryab.com</t>
  </si>
  <si>
    <t xml:space="preserve">KENIA NEVADA</t>
  </si>
  <si>
    <t xml:space="preserve">H/GR/00907</t>
  </si>
  <si>
    <t xml:space="preserve">C/ VIRGEN DE LAS NIEVES, 6</t>
  </si>
  <si>
    <t xml:space="preserve">958480911</t>
  </si>
  <si>
    <t xml:space="preserve">ROBINSON CLUB PLAYA GRANADA</t>
  </si>
  <si>
    <t xml:space="preserve">AVENIDA RECTOR PASCUAL RIVAS CARRERA, 1 BAJO; ROBINSON CLUB P.GRANADA</t>
  </si>
  <si>
    <t xml:space="preserve">18613</t>
  </si>
  <si>
    <t xml:space="preserve">958606282</t>
  </si>
  <si>
    <t xml:space="preserve">info@robinsonclubplayagranada.com</t>
  </si>
  <si>
    <t xml:space="preserve">299</t>
  </si>
  <si>
    <t xml:space="preserve">ELBA MOTRIL BEACH &amp; BUSINESS HOTEL</t>
  </si>
  <si>
    <t xml:space="preserve">H/GR/01118</t>
  </si>
  <si>
    <t xml:space="preserve">PLAYA DE PONIENTE, s/n</t>
  </si>
  <si>
    <t xml:space="preserve">958607744</t>
  </si>
  <si>
    <t xml:space="preserve">ghemotril@hoteleselba.com</t>
  </si>
  <si>
    <t xml:space="preserve">LA OVEJA VERDE</t>
  </si>
  <si>
    <t xml:space="preserve">PASEO MARITIMO, 14</t>
  </si>
  <si>
    <t xml:space="preserve">958766286</t>
  </si>
  <si>
    <t xml:space="preserve">info@laovejaverde.es</t>
  </si>
  <si>
    <t xml:space="preserve">laovejaverde.es</t>
  </si>
  <si>
    <t xml:space="preserve">H/GR/00054</t>
  </si>
  <si>
    <t xml:space="preserve">AVENIDA ALPUJARRA, 10 BAJO</t>
  </si>
  <si>
    <t xml:space="preserve">958770065</t>
  </si>
  <si>
    <t xml:space="preserve">info@miramarhotel.es</t>
  </si>
  <si>
    <t xml:space="preserve">miramarhotel.es</t>
  </si>
  <si>
    <t xml:space="preserve">TARAY BOTANICO</t>
  </si>
  <si>
    <t xml:space="preserve">CARRETERA TÍJOLA, 58</t>
  </si>
  <si>
    <t xml:space="preserve">18400</t>
  </si>
  <si>
    <t xml:space="preserve">ÓRGIVA</t>
  </si>
  <si>
    <t xml:space="preserve">958784525</t>
  </si>
  <si>
    <t xml:space="preserve">info@tarayhotel.com</t>
  </si>
  <si>
    <t xml:space="preserve">tarayhotel.com/</t>
  </si>
  <si>
    <t xml:space="preserve">ABBA GRANADA</t>
  </si>
  <si>
    <t xml:space="preserve">AVENIDA CONSTITUCIÓN, 21 BAJO A</t>
  </si>
  <si>
    <t xml:space="preserve">958807807</t>
  </si>
  <si>
    <t xml:space="preserve">granada@abbahoteles.com</t>
  </si>
  <si>
    <t xml:space="preserve">HOTEL PATO AMARILLO</t>
  </si>
  <si>
    <t xml:space="preserve">H/HU/00372</t>
  </si>
  <si>
    <t xml:space="preserve">C/ ESTEROS, 3 BAJO; HOTEL PATO AMARILLO</t>
  </si>
  <si>
    <t xml:space="preserve">959311250</t>
  </si>
  <si>
    <t xml:space="preserve">comercial@hotelespato.com</t>
  </si>
  <si>
    <t xml:space="preserve">hotelespato.com</t>
  </si>
  <si>
    <t xml:space="preserve">HOTEL PATO ROJO</t>
  </si>
  <si>
    <t xml:space="preserve">H/HU/00329</t>
  </si>
  <si>
    <t xml:space="preserve">AVENIDA OCÉANO, 134 BAJO; (BAR</t>
  </si>
  <si>
    <t xml:space="preserve">959311600</t>
  </si>
  <si>
    <t xml:space="preserve">HOTEL EMILIO</t>
  </si>
  <si>
    <t xml:space="preserve">H/HU/00171</t>
  </si>
  <si>
    <t xml:space="preserve">PLAZA PUNTA UMBRÍA, s/n 0 HUELVA</t>
  </si>
  <si>
    <t xml:space="preserve">959311800</t>
  </si>
  <si>
    <t xml:space="preserve">comercial@hotelemilio.com</t>
  </si>
  <si>
    <t xml:space="preserve">hotelemilio.com</t>
  </si>
  <si>
    <t xml:space="preserve">HOTEL LA NORIA</t>
  </si>
  <si>
    <t xml:space="preserve">H/HU/00463</t>
  </si>
  <si>
    <t xml:space="preserve">959383193</t>
  </si>
  <si>
    <t xml:space="preserve">info@hotellanoria.es</t>
  </si>
  <si>
    <t xml:space="preserve">hotellanoria.es</t>
  </si>
  <si>
    <t xml:space="preserve">LA BARCA</t>
  </si>
  <si>
    <t xml:space="preserve">H/HU/00470</t>
  </si>
  <si>
    <t xml:space="preserve">LA BARCA, s/n BAJO</t>
  </si>
  <si>
    <t xml:space="preserve">959391025</t>
  </si>
  <si>
    <t xml:space="preserve">info@hotellabarca.es</t>
  </si>
  <si>
    <t xml:space="preserve">hotellabarca.es</t>
  </si>
  <si>
    <t xml:space="preserve">DOÑANA BLUES</t>
  </si>
  <si>
    <t xml:space="preserve">H/HU/00631</t>
  </si>
  <si>
    <t xml:space="preserve">SECTOR INGLESILLO (SECTOR I), 129</t>
  </si>
  <si>
    <t xml:space="preserve">959448132</t>
  </si>
  <si>
    <t xml:space="preserve">info@ascensoresteams.com</t>
  </si>
  <si>
    <t xml:space="preserve">donanablues.com</t>
  </si>
  <si>
    <t xml:space="preserve">SERVICIOS Y COMEDORES</t>
  </si>
  <si>
    <t xml:space="preserve">C/ RÁBIDA, s/n 0</t>
  </si>
  <si>
    <t xml:space="preserve">959530001</t>
  </si>
  <si>
    <t xml:space="preserve">hotel@hsantamaria.com</t>
  </si>
  <si>
    <t xml:space="preserve">hsantamaria.com</t>
  </si>
  <si>
    <t xml:space="preserve">VILLA BENSUSAN</t>
  </si>
  <si>
    <t xml:space="preserve">URBANIZACIÓN RINCONS, 8 C/ PARAISO</t>
  </si>
  <si>
    <t xml:space="preserve">46185</t>
  </si>
  <si>
    <t xml:space="preserve">LA POBLA DE VALLBONA</t>
  </si>
  <si>
    <t xml:space="preserve">961120862</t>
  </si>
  <si>
    <t xml:space="preserve">info@villabensun.com</t>
  </si>
  <si>
    <t xml:space="preserve">VÍA VALENTIA</t>
  </si>
  <si>
    <t xml:space="preserve">CAMI EL PORT, s/n</t>
  </si>
  <si>
    <t xml:space="preserve">46470</t>
  </si>
  <si>
    <t xml:space="preserve">CATARROJA</t>
  </si>
  <si>
    <t xml:space="preserve">961272840</t>
  </si>
  <si>
    <t xml:space="preserve">reservas@viavalentia.com</t>
  </si>
  <si>
    <t xml:space="preserve">viavalentia.com</t>
  </si>
  <si>
    <t xml:space="preserve">MASIA DE LACY</t>
  </si>
  <si>
    <t xml:space="preserve">CARRETERA NÁQUERA (CV-32), KILOMETRO 8</t>
  </si>
  <si>
    <t xml:space="preserve">46130</t>
  </si>
  <si>
    <t xml:space="preserve">MASSAMAGRELL</t>
  </si>
  <si>
    <t xml:space="preserve">961440567</t>
  </si>
  <si>
    <t xml:space="preserve">info@masiadelacy.com</t>
  </si>
  <si>
    <t xml:space="preserve">masiadelacy.com</t>
  </si>
  <si>
    <t xml:space="preserve">HOTEL CASBAH</t>
  </si>
  <si>
    <t xml:space="preserve">AVINGUDA MUSIC JULIO RIBELLES, 13 BAJO</t>
  </si>
  <si>
    <t xml:space="preserve">961473152</t>
  </si>
  <si>
    <t xml:space="preserve">info@hotelcasbah.com</t>
  </si>
  <si>
    <t xml:space="preserve">hotelcasbah.com</t>
  </si>
  <si>
    <t xml:space="preserve">CISCAR</t>
  </si>
  <si>
    <t xml:space="preserve">AVENIDA ALQUERÍA DE MORET, s/n BAJO</t>
  </si>
  <si>
    <t xml:space="preserve">46210</t>
  </si>
  <si>
    <t xml:space="preserve">PICANYA</t>
  </si>
  <si>
    <t xml:space="preserve">961594300</t>
  </si>
  <si>
    <t xml:space="preserve">hotelciscar@hotelciscar.com</t>
  </si>
  <si>
    <t xml:space="preserve">hotelciscar.com</t>
  </si>
  <si>
    <t xml:space="preserve">HOTEL BARTOS</t>
  </si>
  <si>
    <t xml:space="preserve">LIRA ALMUSAFENSE, 15 BAJO</t>
  </si>
  <si>
    <t xml:space="preserve">961780200</t>
  </si>
  <si>
    <t xml:space="preserve">reservas@hotelbartos.com</t>
  </si>
  <si>
    <t xml:space="preserve">hotelbartos.com</t>
  </si>
  <si>
    <t xml:space="preserve">MAKASA</t>
  </si>
  <si>
    <t xml:space="preserve">C/ GREGAL (POLIGONO INSDUSTRIAL REY JAIME), 1</t>
  </si>
  <si>
    <t xml:space="preserve">46640</t>
  </si>
  <si>
    <t xml:space="preserve">MOGENTE/MOIXENT</t>
  </si>
  <si>
    <t xml:space="preserve">962260064</t>
  </si>
  <si>
    <t xml:space="preserve">reservas@hotelmakasa.com</t>
  </si>
  <si>
    <t xml:space="preserve">hotelmakasa.com</t>
  </si>
  <si>
    <t xml:space="preserve">HOTEL L´ AGORA</t>
  </si>
  <si>
    <t xml:space="preserve">C/ SOR PIEDAD DE LA CRUZ, 3</t>
  </si>
  <si>
    <t xml:space="preserve">962355039</t>
  </si>
  <si>
    <t xml:space="preserve">info@lagorahotel.com</t>
  </si>
  <si>
    <t xml:space="preserve">lagorahotel.com</t>
  </si>
  <si>
    <t xml:space="preserve">HOTEL CHISPA</t>
  </si>
  <si>
    <t xml:space="preserve">PASEIG 9 D´OCTUBRE, 27 BAJO; HOTEL CHISPA</t>
  </si>
  <si>
    <t xml:space="preserve">962607800</t>
  </si>
  <si>
    <t xml:space="preserve">info@hotelchispa.com</t>
  </si>
  <si>
    <t xml:space="preserve">hotelchispa.com</t>
  </si>
  <si>
    <t xml:space="preserve">AZAHAR</t>
  </si>
  <si>
    <t xml:space="preserve">CARRER AUSIÀS MARCH, 16 BAJO</t>
  </si>
  <si>
    <t xml:space="preserve">962838607</t>
  </si>
  <si>
    <t xml:space="preserve">hotelazahar2009@hotmail.com</t>
  </si>
  <si>
    <t xml:space="preserve">azaharhotel.com</t>
  </si>
  <si>
    <t xml:space="preserve">PASSEIG MARÍTIM DE NEPTÚ, 5 BAJO; HOTEL SAN LUIS</t>
  </si>
  <si>
    <t xml:space="preserve">962840800</t>
  </si>
  <si>
    <t xml:space="preserve">hotelsanluis@hotelsanluis.es</t>
  </si>
  <si>
    <t xml:space="preserve">hotelsanluis.es</t>
  </si>
  <si>
    <t xml:space="preserve">SAFARI</t>
  </si>
  <si>
    <t xml:space="preserve">C/ LEGAZPI, 3 BAJO</t>
  </si>
  <si>
    <t xml:space="preserve">962848054</t>
  </si>
  <si>
    <t xml:space="preserve">reshotel@hotelsafari.net</t>
  </si>
  <si>
    <t xml:space="preserve">hotelsafari.net</t>
  </si>
  <si>
    <t xml:space="preserve">HUSA SERRANO</t>
  </si>
  <si>
    <t xml:space="preserve">AVINGUDA AMAT GRANELL MESADO, 48 BAJO</t>
  </si>
  <si>
    <t xml:space="preserve">963347801</t>
  </si>
  <si>
    <t xml:space="preserve">hotelserrano@husa.es</t>
  </si>
  <si>
    <t xml:space="preserve">husaserrano.com</t>
  </si>
  <si>
    <t xml:space="preserve">ALKÁZAR</t>
  </si>
  <si>
    <t xml:space="preserve">C/ MOSSÉN FEMADES, 11 BAJO</t>
  </si>
  <si>
    <t xml:space="preserve">963515551</t>
  </si>
  <si>
    <t xml:space="preserve">info@hotelalkazar.es</t>
  </si>
  <si>
    <t xml:space="preserve">hotelalkazar.es</t>
  </si>
  <si>
    <t xml:space="preserve">RURAL CUISINE</t>
  </si>
  <si>
    <t xml:space="preserve">LUZ CASANOVA, 7 BAJO</t>
  </si>
  <si>
    <t xml:space="preserve">963680231</t>
  </si>
  <si>
    <t xml:space="preserve">info@ruralcuisine.com</t>
  </si>
  <si>
    <t xml:space="preserve">PETIT PALACE PLAZA DE LA REINA</t>
  </si>
  <si>
    <t xml:space="preserve">C/ ABADÍA SAN MARTÍN, 3 BAJO; HOTEL PETIT PALACE</t>
  </si>
  <si>
    <t xml:space="preserve">963945100</t>
  </si>
  <si>
    <t xml:space="preserve">petitpalacemarketing@gmail.com</t>
  </si>
  <si>
    <t xml:space="preserve">DIMAR HOTEL</t>
  </si>
  <si>
    <t xml:space="preserve">GRAN VIA MARQUÉS DEL TURIA, 80 BAJO; HOTEL DIMAR</t>
  </si>
  <si>
    <t xml:space="preserve">46005</t>
  </si>
  <si>
    <t xml:space="preserve">963951030</t>
  </si>
  <si>
    <t xml:space="preserve">info@dimarhotel.com</t>
  </si>
  <si>
    <t xml:space="preserve">hotel-dimar.com</t>
  </si>
  <si>
    <t xml:space="preserve">CASA PALACIO</t>
  </si>
  <si>
    <t xml:space="preserve">C/ SAN VICENTE, 40 BAJO</t>
  </si>
  <si>
    <t xml:space="preserve">964131293</t>
  </si>
  <si>
    <t xml:space="preserve">informacion@casapalacio.com</t>
  </si>
  <si>
    <t xml:space="preserve">casapalacio.com</t>
  </si>
  <si>
    <t xml:space="preserve">LUZ CASTELLON</t>
  </si>
  <si>
    <t xml:space="preserve">PINTOR OLIET, 3</t>
  </si>
  <si>
    <t xml:space="preserve">964201010</t>
  </si>
  <si>
    <t xml:space="preserve">info@luzcastellon.com</t>
  </si>
  <si>
    <t xml:space="preserve">hotelluz.com/es</t>
  </si>
  <si>
    <t xml:space="preserve">ZAYMAR</t>
  </si>
  <si>
    <t xml:space="preserve">HISTORIADOR VICIANA, 6 BAJO</t>
  </si>
  <si>
    <t xml:space="preserve">964254381</t>
  </si>
  <si>
    <t xml:space="preserve">reservas@hotelzaymar.com</t>
  </si>
  <si>
    <t xml:space="preserve">hotelzaymar.com</t>
  </si>
  <si>
    <t xml:space="preserve">TE MANÁ HOTEL</t>
  </si>
  <si>
    <t xml:space="preserve">AVENIDA VALENCIA, 4</t>
  </si>
  <si>
    <t xml:space="preserve">964421552</t>
  </si>
  <si>
    <t xml:space="preserve">info@temanahotel.com</t>
  </si>
  <si>
    <t xml:space="preserve">temanahotel.com</t>
  </si>
  <si>
    <t xml:space="preserve">HOTEL HERASU</t>
  </si>
  <si>
    <t xml:space="preserve">964480709</t>
  </si>
  <si>
    <t xml:space="preserve">herasu.peniscola@gmail.com</t>
  </si>
  <si>
    <t xml:space="preserve">hotelherasu.com</t>
  </si>
  <si>
    <t xml:space="preserve">LUZ DE AZAHAR BED AND BREAKFAST</t>
  </si>
  <si>
    <t xml:space="preserve">CAMINO CERVERA, s/n</t>
  </si>
  <si>
    <t xml:space="preserve">964489890</t>
  </si>
  <si>
    <t xml:space="preserve">info@luzdeazahar.com</t>
  </si>
  <si>
    <t xml:space="preserve">luzdeazahar.com</t>
  </si>
  <si>
    <t xml:space="preserve">HOTEL TICASA</t>
  </si>
  <si>
    <t xml:space="preserve">CARRETERA N-340, KILOMETRO 53 BAJO</t>
  </si>
  <si>
    <t xml:space="preserve">964510200</t>
  </si>
  <si>
    <t xml:space="preserve">hotelticasa@hotmail.es</t>
  </si>
  <si>
    <t xml:space="preserve">hotelticasa.com</t>
  </si>
  <si>
    <t xml:space="preserve">LOS DOMINGOS</t>
  </si>
  <si>
    <t xml:space="preserve">CARRER BORRIOL, 75</t>
  </si>
  <si>
    <t xml:space="preserve">12540</t>
  </si>
  <si>
    <t xml:space="preserve">VILA-REAL</t>
  </si>
  <si>
    <t xml:space="preserve">964534087</t>
  </si>
  <si>
    <t xml:space="preserve">info@losdomingos.com</t>
  </si>
  <si>
    <t xml:space="preserve">TORRE LA MINA</t>
  </si>
  <si>
    <t xml:space="preserve">CAMI RATLLA, 10</t>
  </si>
  <si>
    <t xml:space="preserve">964571746</t>
  </si>
  <si>
    <t xml:space="preserve">info@torrelamina.com</t>
  </si>
  <si>
    <t xml:space="preserve">torrelamina.com</t>
  </si>
  <si>
    <t xml:space="preserve">VERDIÀ</t>
  </si>
  <si>
    <t xml:space="preserve">CALVARIO, 2 BAJO</t>
  </si>
  <si>
    <t xml:space="preserve">12223</t>
  </si>
  <si>
    <t xml:space="preserve">SUERAS/SUERA</t>
  </si>
  <si>
    <t xml:space="preserve">964617180</t>
  </si>
  <si>
    <t xml:space="preserve">info@hotelverdia.com</t>
  </si>
  <si>
    <t xml:space="preserve">hotelverdia.com</t>
  </si>
  <si>
    <t xml:space="preserve">PLATA</t>
  </si>
  <si>
    <t xml:space="preserve">965 55 06 00</t>
  </si>
  <si>
    <t xml:space="preserve">info@hotel-plata.com</t>
  </si>
  <si>
    <t xml:space="preserve">hotel-plata.com</t>
  </si>
  <si>
    <t xml:space="preserve">HOTEL LA CITY</t>
  </si>
  <si>
    <t xml:space="preserve">AVENIDA SALAMANCA, 16 BAJO</t>
  </si>
  <si>
    <t xml:space="preserve">03005</t>
  </si>
  <si>
    <t xml:space="preserve">965131973</t>
  </si>
  <si>
    <t xml:space="preserve">info@hotellacity.com</t>
  </si>
  <si>
    <t xml:space="preserve">lacityhotel.com</t>
  </si>
  <si>
    <t xml:space="preserve">HOTEL RAMBLA</t>
  </si>
  <si>
    <t xml:space="preserve">RAMBLA MÉNDEZ NÚÑEZ, 9 1; DCHA</t>
  </si>
  <si>
    <t xml:space="preserve">965144580</t>
  </si>
  <si>
    <t xml:space="preserve">reservas@hotelrambla.com</t>
  </si>
  <si>
    <t xml:space="preserve">hotelrambla.com</t>
  </si>
  <si>
    <t xml:space="preserve">HOTEL MIO CID</t>
  </si>
  <si>
    <t xml:space="preserve">AVENIDA COSTA BLANCA, 22 - A</t>
  </si>
  <si>
    <t xml:space="preserve">965152700</t>
  </si>
  <si>
    <t xml:space="preserve">info@hotelmiocid.com</t>
  </si>
  <si>
    <t xml:space="preserve">hotelmiocid.com</t>
  </si>
  <si>
    <t xml:space="preserve">HOLIDAY INN ALICANTE PLAYA SAN JUAN</t>
  </si>
  <si>
    <t xml:space="preserve">AVENIDA CATALUÑA, 20 BAJO; HOTEL HOLIDAY SALON 1</t>
  </si>
  <si>
    <t xml:space="preserve">965156185</t>
  </si>
  <si>
    <t xml:space="preserve">info@holidayinnalicanteplayanjuan.com</t>
  </si>
  <si>
    <t xml:space="preserve">holiday-inn.com</t>
  </si>
  <si>
    <t xml:space="preserve">APARTHOTEL DIAMANT BLUE</t>
  </si>
  <si>
    <t xml:space="preserve">C/ AGUA, 5 BAJO; URBANIZACIÓN CABO</t>
  </si>
  <si>
    <t xml:space="preserve">965320269</t>
  </si>
  <si>
    <t xml:space="preserve">info@diamantblue.com</t>
  </si>
  <si>
    <t xml:space="preserve">diamantblue.com</t>
  </si>
  <si>
    <t xml:space="preserve">LA FONT D´ALCALA</t>
  </si>
  <si>
    <t xml:space="preserve">PLAÇA PLAZA BISBE VILAPLANA, 12 BAJO</t>
  </si>
  <si>
    <t xml:space="preserve">LA VALL D'ALCALÀ</t>
  </si>
  <si>
    <t xml:space="preserve">965514187</t>
  </si>
  <si>
    <t xml:space="preserve">info@fontdalcala.com</t>
  </si>
  <si>
    <t xml:space="preserve">fontdalcala.com</t>
  </si>
  <si>
    <t xml:space="preserve">HOTEL PLATA</t>
  </si>
  <si>
    <t xml:space="preserve">965550600</t>
  </si>
  <si>
    <t xml:space="preserve">ALAHUAR</t>
  </si>
  <si>
    <t xml:space="preserve">PARTIDA TOSALET, s/n</t>
  </si>
  <si>
    <t xml:space="preserve">03791</t>
  </si>
  <si>
    <t xml:space="preserve">LA VALL DE LAGUAR</t>
  </si>
  <si>
    <t xml:space="preserve">965583397</t>
  </si>
  <si>
    <t xml:space="preserve">reservas.alahuar@hotelesposeidon.com</t>
  </si>
  <si>
    <t xml:space="preserve">hotelalahuar.es</t>
  </si>
  <si>
    <t xml:space="preserve">SELLESMAR</t>
  </si>
  <si>
    <t xml:space="preserve">PLAYA MARINAS, KILOMETRO 4 BAJO</t>
  </si>
  <si>
    <t xml:space="preserve">965780458</t>
  </si>
  <si>
    <t xml:space="preserve">sellesmarsl.com</t>
  </si>
  <si>
    <t xml:space="preserve">JÁVEA</t>
  </si>
  <si>
    <t xml:space="preserve">PÍO X, 5 BAJO</t>
  </si>
  <si>
    <t xml:space="preserve">965795461</t>
  </si>
  <si>
    <t xml:space="preserve">info@hotel-javea.com</t>
  </si>
  <si>
    <t xml:space="preserve">hotel-javea.com</t>
  </si>
  <si>
    <t xml:space="preserve">CIMBEL</t>
  </si>
  <si>
    <t xml:space="preserve">AVENIDA EUROPA, 1 BAJO; 1; LINEA DE PLAYA</t>
  </si>
  <si>
    <t xml:space="preserve">965852100</t>
  </si>
  <si>
    <t xml:space="preserve">reservas@hotelcimbel.com</t>
  </si>
  <si>
    <t xml:space="preserve">hotelcimbel.com</t>
  </si>
  <si>
    <t xml:space="preserve">HOTEL COSTABLANCA</t>
  </si>
  <si>
    <t xml:space="preserve">AVENIDA ALMENDROS, 5 -BLOQ 1; 8-D</t>
  </si>
  <si>
    <t xml:space="preserve">965852117</t>
  </si>
  <si>
    <t xml:space="preserve">info@hotelcostablanca.com</t>
  </si>
  <si>
    <t xml:space="preserve">lavilaresort.es</t>
  </si>
  <si>
    <t xml:space="preserve">TEREMAR</t>
  </si>
  <si>
    <t xml:space="preserve">AVENIDA ALMENDROS, 21 BAJO</t>
  </si>
  <si>
    <t xml:space="preserve">965853761</t>
  </si>
  <si>
    <t xml:space="preserve">info@hotelteremar.es</t>
  </si>
  <si>
    <t xml:space="preserve">hotelteremar.es</t>
  </si>
  <si>
    <t xml:space="preserve">BERMUDAS</t>
  </si>
  <si>
    <t xml:space="preserve">AVENIDA ESTOCOLMO, 17 BAJO; LOCALES 1-5</t>
  </si>
  <si>
    <t xml:space="preserve">965853911</t>
  </si>
  <si>
    <t xml:space="preserve">info@bermudas.com</t>
  </si>
  <si>
    <t xml:space="preserve">ha-bermudas.com</t>
  </si>
  <si>
    <t xml:space="preserve">ARENA DORADA</t>
  </si>
  <si>
    <t xml:space="preserve">PIPA, s/n EDIFICIO CENIT - LOCAL 3</t>
  </si>
  <si>
    <t xml:space="preserve">965853939</t>
  </si>
  <si>
    <t xml:space="preserve">info@arenadorada.com</t>
  </si>
  <si>
    <t xml:space="preserve">CONDESTABLE</t>
  </si>
  <si>
    <t xml:space="preserve">CARRER CONDESTABLE ZARAGOZA, 34 BAJO; HOTEL CONDESTABLE</t>
  </si>
  <si>
    <t xml:space="preserve">965854048</t>
  </si>
  <si>
    <t xml:space="preserve">pepe2condestable@yahoo.es</t>
  </si>
  <si>
    <t xml:space="preserve">condestable.com</t>
  </si>
  <si>
    <t xml:space="preserve">HOTEL MARCONI</t>
  </si>
  <si>
    <t xml:space="preserve">CARRER SANT PERE, 28</t>
  </si>
  <si>
    <t xml:space="preserve">965854100</t>
  </si>
  <si>
    <t xml:space="preserve">reservas@hotelmarconi.es</t>
  </si>
  <si>
    <t xml:space="preserve">hotelmarconi.es</t>
  </si>
  <si>
    <t xml:space="preserve">MELINA</t>
  </si>
  <si>
    <t xml:space="preserve">PLAZA ESPAÑA, 1 BAJO; BAR LA GIRALDA</t>
  </si>
  <si>
    <t xml:space="preserve">965854312</t>
  </si>
  <si>
    <t xml:space="preserve">info@hotelmelina.com</t>
  </si>
  <si>
    <t xml:space="preserve">hotelmelina.com</t>
  </si>
  <si>
    <t xml:space="preserve">HOTEL GOLDEN</t>
  </si>
  <si>
    <t xml:space="preserve">AVINGUDA REI JAUME I, 10 BAJO; EDIFICIO ROCABLANCA</t>
  </si>
  <si>
    <t xml:space="preserve">965854812</t>
  </si>
  <si>
    <t xml:space="preserve">calidad@hotelgolden.net</t>
  </si>
  <si>
    <t xml:space="preserve">hotelgolden.net</t>
  </si>
  <si>
    <t xml:space="preserve">ALAMEDA ALCALDE PEDRO ZARAGOZA, 34 BAJO</t>
  </si>
  <si>
    <t xml:space="preserve">965855650</t>
  </si>
  <si>
    <t xml:space="preserve">info@hotelalameda.es</t>
  </si>
  <si>
    <t xml:space="preserve">hotelalameda.es</t>
  </si>
  <si>
    <t xml:space="preserve">HOTEL DELOIX AQUA CENTER</t>
  </si>
  <si>
    <t xml:space="preserve">AVENIDA DOCTOR SEVERO OCHOA, 34</t>
  </si>
  <si>
    <t xml:space="preserve">965869070</t>
  </si>
  <si>
    <t xml:space="preserve">info@hoteldeloix.com</t>
  </si>
  <si>
    <t xml:space="preserve">hoteldeloix.com</t>
  </si>
  <si>
    <t xml:space="preserve">ALLON MEDITERRANIA</t>
  </si>
  <si>
    <t xml:space="preserve">AVINGUDA PORT, 4</t>
  </si>
  <si>
    <t xml:space="preserve">965890209</t>
  </si>
  <si>
    <t xml:space="preserve">reservas@hotelallon.com</t>
  </si>
  <si>
    <t xml:space="preserve">hotelallon.com/</t>
  </si>
  <si>
    <t xml:space="preserve">ALLON MEDITERRANIA RESTAURACION</t>
  </si>
  <si>
    <t xml:space="preserve">AVINGUDA PORT, 4 BAJO; DISCO DOM</t>
  </si>
  <si>
    <t xml:space="preserve">MASÍA LA MOTA</t>
  </si>
  <si>
    <t xml:space="preserve">CARRETERA FONT ROJA, KILOMETRO 5</t>
  </si>
  <si>
    <t xml:space="preserve">03801</t>
  </si>
  <si>
    <t xml:space="preserve">966540370</t>
  </si>
  <si>
    <t xml:space="preserve">reservas@masialamota.com</t>
  </si>
  <si>
    <t xml:space="preserve">masialamota.com</t>
  </si>
  <si>
    <t xml:space="preserve">LOS PALACIOS</t>
  </si>
  <si>
    <t xml:space="preserve">AVENIDA VEGA BAJA, 37 BAJO</t>
  </si>
  <si>
    <t xml:space="preserve">966792178</t>
  </si>
  <si>
    <t xml:space="preserve">info@lospalacios.com</t>
  </si>
  <si>
    <t xml:space="preserve">PALM COURT</t>
  </si>
  <si>
    <t xml:space="preserve">AVENIDA MALLORCA, 16 BAJO; RECEPCION HOTEL</t>
  </si>
  <si>
    <t xml:space="preserve">966830643</t>
  </si>
  <si>
    <t xml:space="preserve">palmcourt16@gmail.com</t>
  </si>
  <si>
    <t xml:space="preserve">palmcourtsl.com</t>
  </si>
  <si>
    <t xml:space="preserve">CENSAL</t>
  </si>
  <si>
    <t xml:space="preserve">AVINGUDA PAÍS VALENCIÀ, 25</t>
  </si>
  <si>
    <t xml:space="preserve">966850017</t>
  </si>
  <si>
    <t xml:space="preserve">reservas@hotelcensal.com</t>
  </si>
  <si>
    <t xml:space="preserve">hotelcensal.com</t>
  </si>
  <si>
    <t xml:space="preserve">GRAN HOTEL</t>
  </si>
  <si>
    <t xml:space="preserve">C/ MARQUÉS DE MOLINS, 1 BAJO; GRAN HOTEL ALBACETE</t>
  </si>
  <si>
    <t xml:space="preserve">967193333</t>
  </si>
  <si>
    <t xml:space="preserve">reservas@abgranhotel.com</t>
  </si>
  <si>
    <t xml:space="preserve">abgranhotel.com</t>
  </si>
  <si>
    <t xml:space="preserve">AVENIDA CUERDA MENÉNDEZ, 1 BAJO</t>
  </si>
  <si>
    <t xml:space="preserve">02360</t>
  </si>
  <si>
    <t xml:space="preserve">BIENSERVIDA</t>
  </si>
  <si>
    <t xml:space="preserve">967395714</t>
  </si>
  <si>
    <t xml:space="preserve">informacion@hotelflorida.es</t>
  </si>
  <si>
    <t xml:space="preserve">hotelflorida.es</t>
  </si>
  <si>
    <t xml:space="preserve">HOTEL MORENO</t>
  </si>
  <si>
    <t xml:space="preserve">C/ BOLEA, 44</t>
  </si>
  <si>
    <t xml:space="preserve">02430</t>
  </si>
  <si>
    <t xml:space="preserve">ELCHE DE LA SIERRA</t>
  </si>
  <si>
    <t xml:space="preserve">967410262</t>
  </si>
  <si>
    <t xml:space="preserve">hotelmoreno@hotelmoreno.es</t>
  </si>
  <si>
    <t xml:space="preserve">hotelmoreno.es/</t>
  </si>
  <si>
    <t xml:space="preserve">HOTEL RIOPAR SPA</t>
  </si>
  <si>
    <t xml:space="preserve">AVENIDA CHOPERA, 2 BAJO</t>
  </si>
  <si>
    <t xml:space="preserve">967435191</t>
  </si>
  <si>
    <t xml:space="preserve">hotelriopar@hotelriopar.com</t>
  </si>
  <si>
    <t xml:space="preserve">hotelriopar.com</t>
  </si>
  <si>
    <t xml:space="preserve">CORTIJO PUENTE FACO</t>
  </si>
  <si>
    <t xml:space="preserve">CORTIJO PUENTE FACO, s/n</t>
  </si>
  <si>
    <t xml:space="preserve">02459</t>
  </si>
  <si>
    <t xml:space="preserve">967435429</t>
  </si>
  <si>
    <t xml:space="preserve">cortijopuentefaco@gmail.com</t>
  </si>
  <si>
    <t xml:space="preserve">ruralriopar.com</t>
  </si>
  <si>
    <t xml:space="preserve">C/ IBÁÑEZ DE ÍBERO, 12 C/ HERNÁN CORTÉS 14</t>
  </si>
  <si>
    <t xml:space="preserve">02005</t>
  </si>
  <si>
    <t xml:space="preserve">967550088</t>
  </si>
  <si>
    <t xml:space="preserve">ARCO DE SAN JUAN</t>
  </si>
  <si>
    <t xml:space="preserve">PASEO GARAY, 5</t>
  </si>
  <si>
    <t xml:space="preserve">30003</t>
  </si>
  <si>
    <t xml:space="preserve">968210455</t>
  </si>
  <si>
    <t xml:space="preserve">info@arcosanjuan.com</t>
  </si>
  <si>
    <t xml:space="preserve">arcosanjuan.com</t>
  </si>
  <si>
    <t xml:space="preserve">AZARBE</t>
  </si>
  <si>
    <t xml:space="preserve">AVENIDA ROCÍO, 2</t>
  </si>
  <si>
    <t xml:space="preserve">30007</t>
  </si>
  <si>
    <t xml:space="preserve">968272829</t>
  </si>
  <si>
    <t xml:space="preserve">reservas@hotelazarbe.com</t>
  </si>
  <si>
    <t xml:space="preserve">hotelazarbe.com</t>
  </si>
  <si>
    <t xml:space="preserve">LEGAZPI HOTEL</t>
  </si>
  <si>
    <t xml:space="preserve">AVENIDA MIGUEL DE CERVANTES, 6 (JUNTO A PLAZA CASTILLA)</t>
  </si>
  <si>
    <t xml:space="preserve">968295257</t>
  </si>
  <si>
    <t xml:space="preserve">info@legazpihotel.com</t>
  </si>
  <si>
    <t xml:space="preserve">hotellegazpi.es</t>
  </si>
  <si>
    <t xml:space="preserve">LA MANGA CLUB HOTEL PRÍNCIPE FELIPE</t>
  </si>
  <si>
    <t xml:space="preserve">C/ LA MANGA CLUB, s/n</t>
  </si>
  <si>
    <t xml:space="preserve">968331235</t>
  </si>
  <si>
    <t xml:space="preserve">info@lamangaclub.com</t>
  </si>
  <si>
    <t xml:space="preserve">lamangaclub.com</t>
  </si>
  <si>
    <t xml:space="preserve">TRAIÑA</t>
  </si>
  <si>
    <t xml:space="preserve">AVENIDA GENERALÍSIMO, 84 BAJO</t>
  </si>
  <si>
    <t xml:space="preserve">968335022</t>
  </si>
  <si>
    <t xml:space="preserve">reservas@hoteltraina.com</t>
  </si>
  <si>
    <t xml:space="preserve">hoteltraina.com</t>
  </si>
  <si>
    <t xml:space="preserve">RISCAL</t>
  </si>
  <si>
    <t xml:space="preserve">AUTOVIA A-7, SALIDA 649</t>
  </si>
  <si>
    <t xml:space="preserve">968402050</t>
  </si>
  <si>
    <t xml:space="preserve">info@hotelriscal.com</t>
  </si>
  <si>
    <t xml:space="preserve">hotelriscal.com</t>
  </si>
  <si>
    <t xml:space="preserve">CANO CASTORA</t>
  </si>
  <si>
    <t xml:space="preserve">CANDELARIA, 60</t>
  </si>
  <si>
    <t xml:space="preserve">968464713</t>
  </si>
  <si>
    <t xml:space="preserve">info@canocastora.com</t>
  </si>
  <si>
    <t xml:space="preserve">HOTEL MANOLO</t>
  </si>
  <si>
    <t xml:space="preserve">AVENIDA JUAN CARLOS I, 7 BAJO</t>
  </si>
  <si>
    <t xml:space="preserve">30310</t>
  </si>
  <si>
    <t xml:space="preserve">968536655</t>
  </si>
  <si>
    <t xml:space="preserve">reservas@hotelmanolo.com</t>
  </si>
  <si>
    <t xml:space="preserve">hotelmanolo.com</t>
  </si>
  <si>
    <t xml:space="preserve">LOS BARTOLOS</t>
  </si>
  <si>
    <t xml:space="preserve">ALFONSO X EL SABIO, 1 BAJO</t>
  </si>
  <si>
    <t xml:space="preserve">30840</t>
  </si>
  <si>
    <t xml:space="preserve">968631671</t>
  </si>
  <si>
    <t xml:space="preserve">info@losbartolos.com</t>
  </si>
  <si>
    <t xml:space="preserve">losbartolos.com</t>
  </si>
  <si>
    <t xml:space="preserve">HOTEL JULIAN</t>
  </si>
  <si>
    <t xml:space="preserve">AVENIDA GINÉS CAMPOS, 57</t>
  </si>
  <si>
    <t xml:space="preserve">968636133</t>
  </si>
  <si>
    <t xml:space="preserve">reservashoteljulian@yahoo.es</t>
  </si>
  <si>
    <t xml:space="preserve">hoteljulian.com</t>
  </si>
  <si>
    <t xml:space="preserve">LA GAPACHA</t>
  </si>
  <si>
    <t xml:space="preserve">LA GARAPACHA, s/n</t>
  </si>
  <si>
    <t xml:space="preserve">30629</t>
  </si>
  <si>
    <t xml:space="preserve">968683173</t>
  </si>
  <si>
    <t xml:space="preserve">info@lagapacha.com</t>
  </si>
  <si>
    <t xml:space="preserve">lagarapacha.com</t>
  </si>
  <si>
    <t xml:space="preserve">COSTAS</t>
  </si>
  <si>
    <t xml:space="preserve">AVENIDA JUAN DE LA CIERVA, s/n CARRETERA ABANILLA</t>
  </si>
  <si>
    <t xml:space="preserve">968685499</t>
  </si>
  <si>
    <t xml:space="preserve">info@hotelcostas.net</t>
  </si>
  <si>
    <t xml:space="preserve">hotelcostas.net</t>
  </si>
  <si>
    <t xml:space="preserve">HOTEL RESTAURANTE MALENA</t>
  </si>
  <si>
    <t xml:space="preserve">CARRETERA GRANADA, s/n JUNTO POLIGONO CÁVILA</t>
  </si>
  <si>
    <t xml:space="preserve">30412</t>
  </si>
  <si>
    <t xml:space="preserve">968725262</t>
  </si>
  <si>
    <t xml:space="preserve">info@hotelrestaurantemalena.es</t>
  </si>
  <si>
    <t xml:space="preserve">hotelmalena.es/</t>
  </si>
  <si>
    <t xml:space="preserve">AVENIDA LA PAZ, 180 BAJO</t>
  </si>
  <si>
    <t xml:space="preserve">968751350</t>
  </si>
  <si>
    <t xml:space="preserve">info@lapaz-hotel.com</t>
  </si>
  <si>
    <t xml:space="preserve">lapaz-hotel.com</t>
  </si>
  <si>
    <t xml:space="preserve">HOTEL PIO XII</t>
  </si>
  <si>
    <t xml:space="preserve">C/ BACHILLER JUMILLA, s/n, MURCIA</t>
  </si>
  <si>
    <t xml:space="preserve">968780132</t>
  </si>
  <si>
    <t xml:space="preserve">hotelpioxii@hotmail.com</t>
  </si>
  <si>
    <t xml:space="preserve">hotelpioxii.com</t>
  </si>
  <si>
    <t xml:space="preserve">MIDAMA</t>
  </si>
  <si>
    <t xml:space="preserve">C/ REAL, s/n BAJO</t>
  </si>
  <si>
    <t xml:space="preserve">16190</t>
  </si>
  <si>
    <t xml:space="preserve">CHILLARÓN DE CUENCA</t>
  </si>
  <si>
    <t xml:space="preserve">969273165</t>
  </si>
  <si>
    <t xml:space="preserve">recepcion@hotelmidama.com</t>
  </si>
  <si>
    <t xml:space="preserve">hotelmidama.com</t>
  </si>
  <si>
    <t xml:space="preserve">FINCA ATALIS</t>
  </si>
  <si>
    <t xml:space="preserve">URBANIZACIÓN SANT TOMÀS, s/n BAJO</t>
  </si>
  <si>
    <t xml:space="preserve">971 370 461</t>
  </si>
  <si>
    <t xml:space="preserve">administracion@fincaatalis.com</t>
  </si>
  <si>
    <t xml:space="preserve">fincaatalis.com</t>
  </si>
  <si>
    <t xml:space="preserve">ABRIL 37</t>
  </si>
  <si>
    <t xml:space="preserve">PASSEIG SANT NICOLAU, 37</t>
  </si>
  <si>
    <t xml:space="preserve">971 48 92 57</t>
  </si>
  <si>
    <t xml:space="preserve">hotelabril37@gmail.com</t>
  </si>
  <si>
    <t xml:space="preserve">hotelabril37.es</t>
  </si>
  <si>
    <t xml:space="preserve">HOTEL EL NIDO ALARÓ</t>
  </si>
  <si>
    <t xml:space="preserve">C/ BARBUT, 35-37</t>
  </si>
  <si>
    <t xml:space="preserve">971064959</t>
  </si>
  <si>
    <t xml:space="preserve">info@elnidoalaro.com</t>
  </si>
  <si>
    <t xml:space="preserve">elnidoalaro.com</t>
  </si>
  <si>
    <t xml:space="preserve">HSM ATLANTIC PARK</t>
  </si>
  <si>
    <t xml:space="preserve">CALDERÓN, 2 BAJO</t>
  </si>
  <si>
    <t xml:space="preserve">971130600</t>
  </si>
  <si>
    <t xml:space="preserve">atlanticpark@saintmichel.net</t>
  </si>
  <si>
    <t xml:space="preserve">saintmichel.net</t>
  </si>
  <si>
    <t xml:space="preserve">SOL TRINIDAD</t>
  </si>
  <si>
    <t xml:space="preserve">C/ BLANC, 2 BAJO; HOTEL TRINIDAD SOL</t>
  </si>
  <si>
    <t xml:space="preserve">971130620</t>
  </si>
  <si>
    <t xml:space="preserve">sol.trinidad@solmelia.com</t>
  </si>
  <si>
    <t xml:space="preserve">soltrinidad.com</t>
  </si>
  <si>
    <t xml:space="preserve">375</t>
  </si>
  <si>
    <t xml:space="preserve">TORRENT FALS</t>
  </si>
  <si>
    <t xml:space="preserve">CARRETERA SANTA MARÍA-SENCELLES, KILOMETRO 4, 500 BAJO; PARCELA 222-255</t>
  </si>
  <si>
    <t xml:space="preserve">971144584</t>
  </si>
  <si>
    <t xml:space="preserve">info@torrentfals.com</t>
  </si>
  <si>
    <t xml:space="preserve">torrentfals.com</t>
  </si>
  <si>
    <t xml:space="preserve">CA MADO PAULA</t>
  </si>
  <si>
    <t xml:space="preserve">CARRER CONSTITUCIÓ, 11</t>
  </si>
  <si>
    <t xml:space="preserve">971148717</t>
  </si>
  <si>
    <t xml:space="preserve">info@camadopaula.com</t>
  </si>
  <si>
    <t xml:space="preserve">camadopaula.com</t>
  </si>
  <si>
    <t xml:space="preserve">CAREMA CLUB PLAYA</t>
  </si>
  <si>
    <t xml:space="preserve">URBANIZACIÓN PLATGES DE FORNELLS, s/n C/ BAIX s/n</t>
  </si>
  <si>
    <t xml:space="preserve">971154218</t>
  </si>
  <si>
    <t xml:space="preserve">info@caremaclubplaya.com</t>
  </si>
  <si>
    <t xml:space="preserve">ROBINSON CLUB CALA SERENA</t>
  </si>
  <si>
    <t xml:space="preserve">PÉRICO POMAR, s/n s/n</t>
  </si>
  <si>
    <t xml:space="preserve">971169000</t>
  </si>
  <si>
    <t xml:space="preserve">calaserena@robinson.de</t>
  </si>
  <si>
    <t xml:space="preserve">276</t>
  </si>
  <si>
    <t xml:space="preserve">SON MERCADAL</t>
  </si>
  <si>
    <t xml:space="preserve">CAMI SANT PAU, s/n</t>
  </si>
  <si>
    <t xml:space="preserve">971181307</t>
  </si>
  <si>
    <t xml:space="preserve">sonmercadal@gmail.com</t>
  </si>
  <si>
    <t xml:space="preserve">sonmercadal.com</t>
  </si>
  <si>
    <t xml:space="preserve">FEMONTMALLO</t>
  </si>
  <si>
    <t xml:space="preserve">EVEREST, 103 BAJO</t>
  </si>
  <si>
    <t xml:space="preserve">info@femontmallo.com</t>
  </si>
  <si>
    <t xml:space="preserve">PETIT PALACE ICON ROSETÓ</t>
  </si>
  <si>
    <t xml:space="preserve">CAN CAMPANER, 6 BAJO</t>
  </si>
  <si>
    <t xml:space="preserve">971212700</t>
  </si>
  <si>
    <t xml:space="preserve">TRYP BELLVER</t>
  </si>
  <si>
    <t xml:space="preserve">PASSEIG MARÍTIM, 11</t>
  </si>
  <si>
    <t xml:space="preserve">971222240</t>
  </si>
  <si>
    <t xml:space="preserve">tryp.bellver@solmelia.com</t>
  </si>
  <si>
    <t xml:space="preserve">trypbellver.com</t>
  </si>
  <si>
    <t xml:space="preserve">HM ALMA BEACH</t>
  </si>
  <si>
    <t xml:space="preserve">CARRER BELLAMAR, s/n</t>
  </si>
  <si>
    <t xml:space="preserve">971260161</t>
  </si>
  <si>
    <t xml:space="preserve">recalmabeach@hmhotels.net</t>
  </si>
  <si>
    <t xml:space="preserve">hmalmabeach.com</t>
  </si>
  <si>
    <t xml:space="preserve">HOTEL ENCANT</t>
  </si>
  <si>
    <t xml:space="preserve">C/ AMÍLCAR, 1 BAJO; HOTEL ENCANT</t>
  </si>
  <si>
    <t xml:space="preserve">971260550</t>
  </si>
  <si>
    <t xml:space="preserve">info@hotelencant.com</t>
  </si>
  <si>
    <t xml:space="preserve">BALEAR</t>
  </si>
  <si>
    <t xml:space="preserve">AVINGUDA BARTOMEU RIUTORT, 18 F</t>
  </si>
  <si>
    <t xml:space="preserve">971261212</t>
  </si>
  <si>
    <t xml:space="preserve">reservas@hotelbalear.com</t>
  </si>
  <si>
    <t xml:space="preserve">hotelbalear.com</t>
  </si>
  <si>
    <t xml:space="preserve">CAN PASTILLA</t>
  </si>
  <si>
    <t xml:space="preserve">ORATGE, 4</t>
  </si>
  <si>
    <t xml:space="preserve">971261512</t>
  </si>
  <si>
    <t xml:space="preserve">info@canpastilla.com</t>
  </si>
  <si>
    <t xml:space="preserve">GOLDEN PLAYA</t>
  </si>
  <si>
    <t xml:space="preserve">CARRER MARBELLA, 14 BAJO; GOLDEN PLAYA</t>
  </si>
  <si>
    <t xml:space="preserve">971262900</t>
  </si>
  <si>
    <t xml:space="preserve">saintmichel@saintmichel.net</t>
  </si>
  <si>
    <t xml:space="preserve">LOS CACTUS</t>
  </si>
  <si>
    <t xml:space="preserve">CARRER ACAPULCO, 26 BAJO; HOTEL CACTUS</t>
  </si>
  <si>
    <t xml:space="preserve">971262932</t>
  </si>
  <si>
    <t xml:space="preserve">palmaplaya@grupoplayasol.es</t>
  </si>
  <si>
    <t xml:space="preserve">loscactussa.com</t>
  </si>
  <si>
    <t xml:space="preserve">ROC LEO</t>
  </si>
  <si>
    <t xml:space="preserve">CARRER POLLACRA, s/n</t>
  </si>
  <si>
    <t xml:space="preserve">971264400</t>
  </si>
  <si>
    <t xml:space="preserve">frontdesk.alleo@aluahotels.com</t>
  </si>
  <si>
    <t xml:space="preserve">hotelrocleo.com</t>
  </si>
  <si>
    <t xml:space="preserve">MY SEA HOUSE NEPTUNO</t>
  </si>
  <si>
    <t xml:space="preserve">LLAÜT, 34 BAJO</t>
  </si>
  <si>
    <t xml:space="preserve">971266286</t>
  </si>
  <si>
    <t xml:space="preserve">reservas@olimarotels.com</t>
  </si>
  <si>
    <t xml:space="preserve">olimarotels.com</t>
  </si>
  <si>
    <t xml:space="preserve">ANFORA BEACH</t>
  </si>
  <si>
    <t xml:space="preserve">CARRER VOLANTÍ, 7-9 BAJO</t>
  </si>
  <si>
    <t xml:space="preserve">971269533</t>
  </si>
  <si>
    <t xml:space="preserve">info@anforabeach.com</t>
  </si>
  <si>
    <t xml:space="preserve">CANARIOS PARK</t>
  </si>
  <si>
    <t xml:space="preserve">CARRER CALA ANTENA, 23 BAJO; H.CANARIOS PARK</t>
  </si>
  <si>
    <t xml:space="preserve">971274822</t>
  </si>
  <si>
    <t xml:space="preserve">323</t>
  </si>
  <si>
    <t xml:space="preserve">CARRER SANT BARTOMEU, 16 BAJO(HOTEL EUROPA)</t>
  </si>
  <si>
    <t xml:space="preserve">HOTEL REGANA</t>
  </si>
  <si>
    <t xml:space="preserve">CARRER AGULLA, s/n BAJO (HOTEL REGANA)</t>
  </si>
  <si>
    <t xml:space="preserve">HSM DON MANOLO</t>
  </si>
  <si>
    <t xml:space="preserve">C/ CALDERÓN, 2 BAJO</t>
  </si>
  <si>
    <t xml:space="preserve">REINA ISABEL SAINT MICHEL</t>
  </si>
  <si>
    <t xml:space="preserve">AVINGUDA EUROPA, 21 POLIGONO SON ROSSINYOL</t>
  </si>
  <si>
    <t xml:space="preserve">SAINT MICHEL</t>
  </si>
  <si>
    <t xml:space="preserve">AVENIDA TOMÀS BLANES TOLOSA, 4 BAJO</t>
  </si>
  <si>
    <t xml:space="preserve">SAN MICHAEL</t>
  </si>
  <si>
    <t xml:space="preserve">VILLAGARCÍA AROSA, 24 BAJO(VENUS PLAYA)</t>
  </si>
  <si>
    <t xml:space="preserve">TUCAN´S</t>
  </si>
  <si>
    <t xml:space="preserve">CARRER AGULLA, s/n BAJO (HOTEL TUCANS)</t>
  </si>
  <si>
    <t xml:space="preserve">MOLIN PARK</t>
  </si>
  <si>
    <t xml:space="preserve">CARRER JOAN XICO, 42 BAJO</t>
  </si>
  <si>
    <t xml:space="preserve">971300400</t>
  </si>
  <si>
    <t xml:space="preserve">reservas@molinspark.com</t>
  </si>
  <si>
    <t xml:space="preserve">molinspark.com/</t>
  </si>
  <si>
    <t xml:space="preserve">HOSTAL RESIDENCIA MOLINS PARK</t>
  </si>
  <si>
    <t xml:space="preserve">971300464</t>
  </si>
  <si>
    <t xml:space="preserve">AVENIDA PÈRE MATUTES NOGUERA, 53</t>
  </si>
  <si>
    <t xml:space="preserve">971302662</t>
  </si>
  <si>
    <t xml:space="preserve">info@marenostrum.com</t>
  </si>
  <si>
    <t xml:space="preserve">516</t>
  </si>
  <si>
    <t xml:space="preserve">HOTEL SIMBAD</t>
  </si>
  <si>
    <t xml:space="preserve">CARRER SES FIGUERES, 22 BAJO; H. SIMBAD</t>
  </si>
  <si>
    <t xml:space="preserve">971311862</t>
  </si>
  <si>
    <t xml:space="preserve">simbad@hotelsimbad.com</t>
  </si>
  <si>
    <t xml:space="preserve">hotelsimbad.com</t>
  </si>
  <si>
    <t xml:space="preserve">HOTEL XERECA</t>
  </si>
  <si>
    <t xml:space="preserve">CARRER TORRENTE, s/n</t>
  </si>
  <si>
    <t xml:space="preserve">07813</t>
  </si>
  <si>
    <t xml:space="preserve">971316192</t>
  </si>
  <si>
    <t xml:space="preserve">reservas@xereca.es</t>
  </si>
  <si>
    <t xml:space="preserve">hotelxereca.com</t>
  </si>
  <si>
    <t xml:space="preserve">HOTEL ROCAMAR</t>
  </si>
  <si>
    <t xml:space="preserve">IBOSHIM, 11 BAJO; TALAMANCA</t>
  </si>
  <si>
    <t xml:space="preserve">971317922</t>
  </si>
  <si>
    <t xml:space="preserve">info@hotelrocamar.com</t>
  </si>
  <si>
    <t xml:space="preserve">rocamaribiza.es</t>
  </si>
  <si>
    <t xml:space="preserve">CA MARÍ</t>
  </si>
  <si>
    <t xml:space="preserve">LUGAR VENDÁ DES CA MARÍ (PLATJA MIGJORN), 91 BAJO</t>
  </si>
  <si>
    <t xml:space="preserve">971328180</t>
  </si>
  <si>
    <t xml:space="preserve">info@hotelcamari.com</t>
  </si>
  <si>
    <t xml:space="preserve">hotelcamari.com</t>
  </si>
  <si>
    <t xml:space="preserve">HOTEL ÁNFORA PLAYA</t>
  </si>
  <si>
    <t xml:space="preserve">CARRER CARDONA, 9 BAJO</t>
  </si>
  <si>
    <t xml:space="preserve">971330176</t>
  </si>
  <si>
    <t xml:space="preserve">reservas@anforaibiza.com</t>
  </si>
  <si>
    <t xml:space="preserve">anforaibiza.com</t>
  </si>
  <si>
    <t xml:space="preserve">AGROTURISME CAN PLANELLS</t>
  </si>
  <si>
    <t xml:space="preserve">VÉNDA DE RUBIÓ, 2 BAJO</t>
  </si>
  <si>
    <t xml:space="preserve">971334924</t>
  </si>
  <si>
    <t xml:space="preserve">info@canplanells.com</t>
  </si>
  <si>
    <t xml:space="preserve">canplanells.com</t>
  </si>
  <si>
    <t xml:space="preserve">HOTEL OROSOL</t>
  </si>
  <si>
    <t xml:space="preserve">TRAVESIA CAMI GENERAL, 1 BAJO; OROSOL</t>
  </si>
  <si>
    <t xml:space="preserve">971340712</t>
  </si>
  <si>
    <t xml:space="preserve">info@orosolhotel.com</t>
  </si>
  <si>
    <t xml:space="preserve">orosolhotel.com</t>
  </si>
  <si>
    <t xml:space="preserve">CLUB MARITIM</t>
  </si>
  <si>
    <t xml:space="preserve">CARRER MADRID, 16 BAJO; H.CAPNONO</t>
  </si>
  <si>
    <t xml:space="preserve">971340750</t>
  </si>
  <si>
    <t xml:space="preserve">info@clubmaritim.com</t>
  </si>
  <si>
    <t xml:space="preserve">HOTEL MARFIL</t>
  </si>
  <si>
    <t xml:space="preserve">C/ RAMÓN Y CAJAL, 34 BAJO; HOTEL</t>
  </si>
  <si>
    <t xml:space="preserve">971341254</t>
  </si>
  <si>
    <t xml:space="preserve">info@hotelmarfil.com</t>
  </si>
  <si>
    <t xml:space="preserve">hotelmarfil.com</t>
  </si>
  <si>
    <t xml:space="preserve">HOTEL PUTXET</t>
  </si>
  <si>
    <t xml:space="preserve">AVINGUDA DOCTOR FLEMING, 51 2</t>
  </si>
  <si>
    <t xml:space="preserve">971344222</t>
  </si>
  <si>
    <t xml:space="preserve">info@smturistic.com</t>
  </si>
  <si>
    <t xml:space="preserve">hotelpuchet.com</t>
  </si>
  <si>
    <t xml:space="preserve">CENTRAL CITY</t>
  </si>
  <si>
    <t xml:space="preserve">SANT ANTONI, 29</t>
  </si>
  <si>
    <t xml:space="preserve">971347771</t>
  </si>
  <si>
    <t xml:space="preserve">info@centralcity.com</t>
  </si>
  <si>
    <t xml:space="preserve">OSIRIS IBIZA</t>
  </si>
  <si>
    <t xml:space="preserve">AVINGUDA PI, 1 BAJO(PINO)</t>
  </si>
  <si>
    <t xml:space="preserve">971348140</t>
  </si>
  <si>
    <t xml:space="preserve">info@hotelosiris.com</t>
  </si>
  <si>
    <t xml:space="preserve">hotelosiris.com</t>
  </si>
  <si>
    <t xml:space="preserve">FLORDOS DOS</t>
  </si>
  <si>
    <t xml:space="preserve">CARRER XALOC, 1 BAJO</t>
  </si>
  <si>
    <t xml:space="preserve">971350506</t>
  </si>
  <si>
    <t xml:space="preserve">reservas@arenalplaya.com</t>
  </si>
  <si>
    <t xml:space="preserve">arenalplaya.com</t>
  </si>
  <si>
    <t xml:space="preserve">SINDIC HOTEL</t>
  </si>
  <si>
    <t xml:space="preserve">CARRER SANT ROC, 34</t>
  </si>
  <si>
    <t xml:space="preserve">971360005</t>
  </si>
  <si>
    <t xml:space="preserve">info@sindichotel.com</t>
  </si>
  <si>
    <t xml:space="preserve">sindichotel.com</t>
  </si>
  <si>
    <t xml:space="preserve">HOTEL ALFONSO III</t>
  </si>
  <si>
    <t xml:space="preserve">AVINGUDA CAMÍ DE MAÓ, 53 BAJO; HOTEL ALFONSO III</t>
  </si>
  <si>
    <t xml:space="preserve">971380150</t>
  </si>
  <si>
    <t xml:space="preserve">hotelalfons@gmail.com</t>
  </si>
  <si>
    <t xml:space="preserve">hotelalfons.com</t>
  </si>
  <si>
    <t xml:space="preserve">CARRER MADRID, 60</t>
  </si>
  <si>
    <t xml:space="preserve">971380328</t>
  </si>
  <si>
    <t xml:space="preserve">reservas@hotelmadridmenorca.com</t>
  </si>
  <si>
    <t xml:space="preserve">hoteleswebs.com</t>
  </si>
  <si>
    <t xml:space="preserve">ASHOME CLUB MARINDA GARDEN</t>
  </si>
  <si>
    <t xml:space="preserve">971387045</t>
  </si>
  <si>
    <t xml:space="preserve">gardenhotel.com</t>
  </si>
  <si>
    <t xml:space="preserve">VIVA MENORCA</t>
  </si>
  <si>
    <t xml:space="preserve">CARRETERA CALA EN BOSC, s/n BAJO</t>
  </si>
  <si>
    <t xml:space="preserve">971387189</t>
  </si>
  <si>
    <t xml:space="preserve">info@vivamenorca.com</t>
  </si>
  <si>
    <t xml:space="preserve">NURAMAR RESORT</t>
  </si>
  <si>
    <t xml:space="preserve">CARRER LLEVANT, s/n BAJO (APAT.)</t>
  </si>
  <si>
    <t xml:space="preserve">971387210</t>
  </si>
  <si>
    <t xml:space="preserve">ga@grupoandria.com</t>
  </si>
  <si>
    <t xml:space="preserve">grupoandria.com</t>
  </si>
  <si>
    <t xml:space="preserve">TURQUESA MAR</t>
  </si>
  <si>
    <t xml:space="preserve">GRAN VIA GRAN VIA SON XORIGUER, 2 URBANIZACIÓN SON XORIGUER</t>
  </si>
  <si>
    <t xml:space="preserve">971387497</t>
  </si>
  <si>
    <t xml:space="preserve">clubturquesamar@grupotel.com</t>
  </si>
  <si>
    <t xml:space="preserve">turquesamar.com</t>
  </si>
  <si>
    <t xml:space="preserve">DORADO IBIZA SUITES</t>
  </si>
  <si>
    <t xml:space="preserve">CARRER RUDA, 2</t>
  </si>
  <si>
    <t xml:space="preserve">dorado@concepthotelgroup.es</t>
  </si>
  <si>
    <t xml:space="preserve">doradoibiza.com</t>
  </si>
  <si>
    <t xml:space="preserve">SANTOS IBIZA SUITES</t>
  </si>
  <si>
    <t xml:space="preserve">CARRER BRUC, 3</t>
  </si>
  <si>
    <t xml:space="preserve">santos@concepthotelgroup.es</t>
  </si>
  <si>
    <t xml:space="preserve">santosibiza.com</t>
  </si>
  <si>
    <t xml:space="preserve">HOTEL MANAUS</t>
  </si>
  <si>
    <t xml:space="preserve">CARRER JOSEP MARIA QUADRADO, 7 BAJO; HOTEL MANAOS</t>
  </si>
  <si>
    <t xml:space="preserve">971441222</t>
  </si>
  <si>
    <t xml:space="preserve">info@hotelmanaus.com</t>
  </si>
  <si>
    <t xml:space="preserve">hotelmanaus.com</t>
  </si>
  <si>
    <t xml:space="preserve">CARRER JOSEP MARIA QUADRADO, 7</t>
  </si>
  <si>
    <t xml:space="preserve">REINA DEL MAR</t>
  </si>
  <si>
    <t xml:space="preserve">CARRER BALEARS, 10 BAJO(HOTEL REINA DEL MAR)</t>
  </si>
  <si>
    <t xml:space="preserve">971441362</t>
  </si>
  <si>
    <t xml:space="preserve">TORRE ARENAL</t>
  </si>
  <si>
    <t xml:space="preserve">CARRER BALEARS, 2 BAJO</t>
  </si>
  <si>
    <t xml:space="preserve">971441854</t>
  </si>
  <si>
    <t xml:space="preserve">info@torrearenal.com</t>
  </si>
  <si>
    <t xml:space="preserve">MARINA CORFU</t>
  </si>
  <si>
    <t xml:space="preserve">AVENIDA CALA EGOS, s/n BAJO(HOTEL)</t>
  </si>
  <si>
    <t xml:space="preserve">971466711</t>
  </si>
  <si>
    <t xml:space="preserve">marinacorfu.com</t>
  </si>
  <si>
    <t xml:space="preserve">HOTEL PLAYA GRANDE CLUB ANDRIA</t>
  </si>
  <si>
    <t xml:space="preserve">CARRER BISBE JUANO, 2 BAJO (CLUB ANDRIA)</t>
  </si>
  <si>
    <t xml:space="preserve">971482491</t>
  </si>
  <si>
    <t xml:space="preserve">grupoandria@grupoandria.com</t>
  </si>
  <si>
    <t xml:space="preserve">BLANC PALACE</t>
  </si>
  <si>
    <t xml:space="preserve">ÀRIES (URBANIZACIÓN SA CALETA), 2</t>
  </si>
  <si>
    <t xml:space="preserve">971482511</t>
  </si>
  <si>
    <t xml:space="preserve">blancpalace.com</t>
  </si>
  <si>
    <t xml:space="preserve">EL CLAUSTRE DE CIUTADELLA</t>
  </si>
  <si>
    <t xml:space="preserve">CARRER CASTELL RUPIT, s/n</t>
  </si>
  <si>
    <t xml:space="preserve">971482783</t>
  </si>
  <si>
    <t xml:space="preserve">reservas@grupoandria.com</t>
  </si>
  <si>
    <t xml:space="preserve">CAN FAUSTINO</t>
  </si>
  <si>
    <t xml:space="preserve">CARRER SANT RAFEL, 9</t>
  </si>
  <si>
    <t xml:space="preserve">971489193</t>
  </si>
  <si>
    <t xml:space="preserve">booking@canfaustino.com</t>
  </si>
  <si>
    <t xml:space="preserve">canfaustino.com</t>
  </si>
  <si>
    <t xml:space="preserve">CAMI ALCANADA, 65</t>
  </si>
  <si>
    <t xml:space="preserve">971545305</t>
  </si>
  <si>
    <t xml:space="preserve">president@saintmichel.net</t>
  </si>
  <si>
    <t xml:space="preserve">SON SIMÓ VELL AGROTURISMO</t>
  </si>
  <si>
    <t xml:space="preserve">CARRETERA ALCÚDIA-PALMA, 43.7 BAJO(SON SIMO VELL)</t>
  </si>
  <si>
    <t xml:space="preserve">971547305</t>
  </si>
  <si>
    <t xml:space="preserve">sonsimovell@gmail.com</t>
  </si>
  <si>
    <t xml:space="preserve">sonsimovell.com</t>
  </si>
  <si>
    <t xml:space="preserve">HOTEL CAN TEM</t>
  </si>
  <si>
    <t xml:space="preserve">ESGLÉSIA, 14 BAJO</t>
  </si>
  <si>
    <t xml:space="preserve">971548237</t>
  </si>
  <si>
    <t xml:space="preserve">info@hotelcantem.com</t>
  </si>
  <si>
    <t xml:space="preserve">hotelcantem.com</t>
  </si>
  <si>
    <t xml:space="preserve">FINCA SON MOLA VELL</t>
  </si>
  <si>
    <t xml:space="preserve">CARRETERA SON MACIÀ-CALES DE MALLORCA, KILOMETRO 2, 800 BAJO</t>
  </si>
  <si>
    <t xml:space="preserve">07509</t>
  </si>
  <si>
    <t xml:space="preserve">971551638</t>
  </si>
  <si>
    <t xml:space="preserve">info@fincasonmolavell.com</t>
  </si>
  <si>
    <t xml:space="preserve">sonmolavell.com</t>
  </si>
  <si>
    <t xml:space="preserve">HOTEL AMOROS</t>
  </si>
  <si>
    <t xml:space="preserve">CARRER SES LLEGÍTIMES, 37 BAJO</t>
  </si>
  <si>
    <t xml:space="preserve">971563454</t>
  </si>
  <si>
    <t xml:space="preserve">hotel@hotelamoros.com</t>
  </si>
  <si>
    <t xml:space="preserve">hotelamoros.com</t>
  </si>
  <si>
    <t xml:space="preserve">DIAMANT</t>
  </si>
  <si>
    <t xml:space="preserve">VIA ROMANÍS, 18-20 BAJO; HOTEL DIAMANTE</t>
  </si>
  <si>
    <t xml:space="preserve">971564501</t>
  </si>
  <si>
    <t xml:space="preserve">info@hoteldiamant.es</t>
  </si>
  <si>
    <t xml:space="preserve">hoteldiamant.es</t>
  </si>
  <si>
    <t xml:space="preserve">CASES DE SON BARBASSA</t>
  </si>
  <si>
    <t xml:space="preserve">CARRETERA CALA MESQUIDA, s/n BAJO; AGROTUR SON BARBASSA</t>
  </si>
  <si>
    <t xml:space="preserve">971565776</t>
  </si>
  <si>
    <t xml:space="preserve">info@sonbarbassa.com</t>
  </si>
  <si>
    <t xml:space="preserve">sonbarbassa.com</t>
  </si>
  <si>
    <t xml:space="preserve">DIAMANT JUNIOR</t>
  </si>
  <si>
    <t xml:space="preserve">VIA ROMANÍS, 18-20</t>
  </si>
  <si>
    <t xml:space="preserve">971565900</t>
  </si>
  <si>
    <t xml:space="preserve">apartamentos@hoteldiamant.es</t>
  </si>
  <si>
    <t xml:space="preserve">DIAMANT APARTHOTEL</t>
  </si>
  <si>
    <t xml:space="preserve">HOTEL L´ILLOT PARK</t>
  </si>
  <si>
    <t xml:space="preserve">MONTURIOL, 45</t>
  </si>
  <si>
    <t xml:space="preserve">lillot@lillot.com</t>
  </si>
  <si>
    <t xml:space="preserve">illothotels.com</t>
  </si>
  <si>
    <t xml:space="preserve">HOTEL MARINS PLAYA SUITES - ADULTS ONLY</t>
  </si>
  <si>
    <t xml:space="preserve">CARRER NA LLAMBIES, 41 BAJO; MARINS PLAYA</t>
  </si>
  <si>
    <t xml:space="preserve">marinhotels.com</t>
  </si>
  <si>
    <t xml:space="preserve">SON GALCERÁN</t>
  </si>
  <si>
    <t xml:space="preserve">CARRER JOAN RIUTORT, 5 PARCELA 23 PONT DE SON GALCERÁN</t>
  </si>
  <si>
    <t xml:space="preserve">971611224</t>
  </si>
  <si>
    <t xml:space="preserve">info@songalceran.com</t>
  </si>
  <si>
    <t xml:space="preserve">songalceran.com</t>
  </si>
  <si>
    <t xml:space="preserve">HOTEL S.A. COMA</t>
  </si>
  <si>
    <t xml:space="preserve">CAMI MOLÍ, 3 BAJO; HOTEL</t>
  </si>
  <si>
    <t xml:space="preserve">971618034</t>
  </si>
  <si>
    <t xml:space="preserve">joantomas@hotelsacoma.com</t>
  </si>
  <si>
    <t xml:space="preserve">hotelsacoma.com</t>
  </si>
  <si>
    <t xml:space="preserve">PLAZA CONSTITUCIÓ, 14</t>
  </si>
  <si>
    <t xml:space="preserve">971634641</t>
  </si>
  <si>
    <t xml:space="preserve">toni@lavilahotel.com</t>
  </si>
  <si>
    <t xml:space="preserve">lavilahotel.com</t>
  </si>
  <si>
    <t xml:space="preserve">SALVIA</t>
  </si>
  <si>
    <t xml:space="preserve">C/ LA PALMA, 18 BAJO</t>
  </si>
  <si>
    <t xml:space="preserve">971634936</t>
  </si>
  <si>
    <t xml:space="preserve">salviasoller@gmail.com</t>
  </si>
  <si>
    <t xml:space="preserve">hotelsalvia.com</t>
  </si>
  <si>
    <t xml:space="preserve">MELIÁ CALA D´OR</t>
  </si>
  <si>
    <t xml:space="preserve">CARRER PORTINATX, 16-18 BAJO; DUPLICADO 16-18</t>
  </si>
  <si>
    <t xml:space="preserve">971648181</t>
  </si>
  <si>
    <t xml:space="preserve">melia.cala.dor@solmelia.com</t>
  </si>
  <si>
    <t xml:space="preserve">melicalador.com</t>
  </si>
  <si>
    <t xml:space="preserve">BLAU PRIVILEGE PORTOPETRO BEACH RESORT &amp; SPA</t>
  </si>
  <si>
    <t xml:space="preserve">AVINGUDA ES FAR, 16 BAJO; HOTEL PORTO PETRO</t>
  </si>
  <si>
    <t xml:space="preserve">07691</t>
  </si>
  <si>
    <t xml:space="preserve">971648282</t>
  </si>
  <si>
    <t xml:space="preserve">portopetro@blauhotels.com</t>
  </si>
  <si>
    <t xml:space="preserve">blau-hotels.com</t>
  </si>
  <si>
    <t xml:space="preserve">HOTEL SEGLES</t>
  </si>
  <si>
    <t xml:space="preserve">SANTANYÍ, 4 BAJO</t>
  </si>
  <si>
    <t xml:space="preserve">971650097</t>
  </si>
  <si>
    <t xml:space="preserve">info@hotelsegles.com</t>
  </si>
  <si>
    <t xml:space="preserve">hotelsegles.com</t>
  </si>
  <si>
    <t xml:space="preserve">BLAU COLONIA SANT JORDI RESORT &amp; SPA</t>
  </si>
  <si>
    <t xml:space="preserve">ESTANYS, s/n BAJO; CLUB; COLONIA SANT JO</t>
  </si>
  <si>
    <t xml:space="preserve">971656577</t>
  </si>
  <si>
    <t xml:space="preserve">clubcolonia@blauhotels.com</t>
  </si>
  <si>
    <t xml:space="preserve">395</t>
  </si>
  <si>
    <t xml:space="preserve">HOTEL SES PUNTETES</t>
  </si>
  <si>
    <t xml:space="preserve">AVENIDA BENVINGUTS, 20 BAJO</t>
  </si>
  <si>
    <t xml:space="preserve">971657050</t>
  </si>
  <si>
    <t xml:space="preserve">info@sespuntetes.com</t>
  </si>
  <si>
    <t xml:space="preserve">sespuntetes.com</t>
  </si>
  <si>
    <t xml:space="preserve">HOTEL RAVELLS D´OR</t>
  </si>
  <si>
    <t xml:space="preserve">CARRER RAVELLS, s/n-BL 4-5 BAJO; PUB</t>
  </si>
  <si>
    <t xml:space="preserve">971657676</t>
  </si>
  <si>
    <t xml:space="preserve">info@hotelravellsd´or.com</t>
  </si>
  <si>
    <t xml:space="preserve">clubmarthas.com</t>
  </si>
  <si>
    <t xml:space="preserve">HOTEL CALA D´OR</t>
  </si>
  <si>
    <t xml:space="preserve">AVENIDA BÈLGICA, 33 BAJO(HOTEL)</t>
  </si>
  <si>
    <t xml:space="preserve">971657805</t>
  </si>
  <si>
    <t xml:space="preserve">rafael@hotelcalador.com</t>
  </si>
  <si>
    <t xml:space="preserve">hotelcalador.es</t>
  </si>
  <si>
    <t xml:space="preserve">ES CORTE VELL</t>
  </si>
  <si>
    <t xml:space="preserve">CARRER SANTA CATALINA TOMÀS, 67</t>
  </si>
  <si>
    <t xml:space="preserve">07110</t>
  </si>
  <si>
    <t xml:space="preserve">971658587</t>
  </si>
  <si>
    <t xml:space="preserve">info@escortevell.com</t>
  </si>
  <si>
    <t xml:space="preserve">escortevell.com</t>
  </si>
  <si>
    <t xml:space="preserve">FINCA RAIMS</t>
  </si>
  <si>
    <t xml:space="preserve">CARRER RIBERA, 24</t>
  </si>
  <si>
    <t xml:space="preserve">971665157</t>
  </si>
  <si>
    <t xml:space="preserve">info@fincaraims.com</t>
  </si>
  <si>
    <t xml:space="preserve">finca-raims.com</t>
  </si>
  <si>
    <t xml:space="preserve">CADENA MAR</t>
  </si>
  <si>
    <t xml:space="preserve">AVENIDA PERE VAQUERRAMIS, s/n BAJO; CEAS SABONES AP ROSA</t>
  </si>
  <si>
    <t xml:space="preserve">971681012</t>
  </si>
  <si>
    <t xml:space="preserve">cadenamarsl.com</t>
  </si>
  <si>
    <t xml:space="preserve">HOTEL SON MATIAS BEACH</t>
  </si>
  <si>
    <t xml:space="preserve">DUC ESTREMERA, 2 BAJO</t>
  </si>
  <si>
    <t xml:space="preserve">971681550</t>
  </si>
  <si>
    <t xml:space="preserve">recepcion@matiasbeach.com</t>
  </si>
  <si>
    <t xml:space="preserve">matiasbeach.com</t>
  </si>
  <si>
    <t xml:space="preserve">SON MATIAS BEACH</t>
  </si>
  <si>
    <t xml:space="preserve">DUC ESTREMERA, s/n</t>
  </si>
  <si>
    <t xml:space="preserve">ELBA SUNSET MALLORCA THALASSO SPA</t>
  </si>
  <si>
    <t xml:space="preserve">TORRENOVA, 25-27</t>
  </si>
  <si>
    <t xml:space="preserve">971682722</t>
  </si>
  <si>
    <t xml:space="preserve">mallorca.reservas@hoteleselba.com</t>
  </si>
  <si>
    <t xml:space="preserve">HSM SANDALO BEACH</t>
  </si>
  <si>
    <t xml:space="preserve">TORRENOVA, 37</t>
  </si>
  <si>
    <t xml:space="preserve">971683188</t>
  </si>
  <si>
    <t xml:space="preserve">APARTAMENTOS PLAYA CA´S SABONERS</t>
  </si>
  <si>
    <t xml:space="preserve">AVENIDA CAN SABONETS, 7</t>
  </si>
  <si>
    <t xml:space="preserve">971683211</t>
  </si>
  <si>
    <t xml:space="preserve">reservas@cassaboners.com</t>
  </si>
  <si>
    <t xml:space="preserve">cassaboners.com</t>
  </si>
  <si>
    <t xml:space="preserve">PAGUERA PARK</t>
  </si>
  <si>
    <t xml:space="preserve">PALMIRA, 17 LOCAL</t>
  </si>
  <si>
    <t xml:space="preserve">971686356</t>
  </si>
  <si>
    <t xml:space="preserve">HSM LINDA PLAYA</t>
  </si>
  <si>
    <t xml:space="preserve">TARONGERS, 2 BAJO (LINDA PLAYA)</t>
  </si>
  <si>
    <t xml:space="preserve">971686550</t>
  </si>
  <si>
    <t xml:space="preserve">S´OLIVERA</t>
  </si>
  <si>
    <t xml:space="preserve">C/ EUCALIPTUS, 16 BAJO; HOTEL S'OLIVERA</t>
  </si>
  <si>
    <t xml:space="preserve">971686640</t>
  </si>
  <si>
    <t xml:space="preserve">madrigal@saintmichel.net</t>
  </si>
  <si>
    <t xml:space="preserve">SAINT MICHEL MADRIGAL</t>
  </si>
  <si>
    <t xml:space="preserve">AMETLLERS, 7 BAJO</t>
  </si>
  <si>
    <t xml:space="preserve">971687151</t>
  </si>
  <si>
    <t xml:space="preserve">HOLIDAY PARK</t>
  </si>
  <si>
    <t xml:space="preserve">RAMÓN DE MONTCADA, 35 BAJOS</t>
  </si>
  <si>
    <t xml:space="preserve">971691369</t>
  </si>
  <si>
    <t xml:space="preserve">holidaypark.com</t>
  </si>
  <si>
    <t xml:space="preserve">PALAU S.A. FONT</t>
  </si>
  <si>
    <t xml:space="preserve">APUNTADORS, 38 BAJO</t>
  </si>
  <si>
    <t xml:space="preserve">971712277</t>
  </si>
  <si>
    <t xml:space="preserve">info@palausafont.com</t>
  </si>
  <si>
    <t xml:space="preserve">palausafont.com</t>
  </si>
  <si>
    <t xml:space="preserve">ES PUIG MOLTO</t>
  </si>
  <si>
    <t xml:space="preserve">CARRETERA PINA, KILOMETRO 3, 100 BAJO</t>
  </si>
  <si>
    <t xml:space="preserve">971712981</t>
  </si>
  <si>
    <t xml:space="preserve">espuigmolto.com</t>
  </si>
  <si>
    <t xml:space="preserve">MIRADOR</t>
  </si>
  <si>
    <t xml:space="preserve">971732046</t>
  </si>
  <si>
    <t xml:space="preserve">mirador@hotelmirador.es</t>
  </si>
  <si>
    <t xml:space="preserve">hotelmirador.es</t>
  </si>
  <si>
    <t xml:space="preserve">MONACO HOTEL</t>
  </si>
  <si>
    <t xml:space="preserve">GASPAR RUL.LAN, 24 BAJO</t>
  </si>
  <si>
    <t xml:space="preserve">971744282</t>
  </si>
  <si>
    <t xml:space="preserve">monacohotel.com</t>
  </si>
  <si>
    <t xml:space="preserve">HOTEL PLAYA ADULTS ONLY</t>
  </si>
  <si>
    <t xml:space="preserve">CARRER POLLACRA, 3 BAJO; HOTEL SON CLUB PLAYA</t>
  </si>
  <si>
    <t xml:space="preserve">971744503</t>
  </si>
  <si>
    <t xml:space="preserve">info@hotel-playa.net</t>
  </si>
  <si>
    <t xml:space="preserve">hotel-playa.net</t>
  </si>
  <si>
    <t xml:space="preserve">OLIVERTUR</t>
  </si>
  <si>
    <t xml:space="preserve">PLAZA PORTA SANTA CATALINA, 21 ATCO-A</t>
  </si>
  <si>
    <t xml:space="preserve">971792532</t>
  </si>
  <si>
    <t xml:space="preserve">olivertursl.com</t>
  </si>
  <si>
    <t xml:space="preserve">HOTEL PEYMAR</t>
  </si>
  <si>
    <t xml:space="preserve">PASSEIG NEPTÚ, 1 BAJO</t>
  </si>
  <si>
    <t xml:space="preserve">971810017</t>
  </si>
  <si>
    <t xml:space="preserve">hotelpeymar.com</t>
  </si>
  <si>
    <t xml:space="preserve">CLUB S´ILLOT</t>
  </si>
  <si>
    <t xml:space="preserve">CARRER CARDS, 2</t>
  </si>
  <si>
    <t xml:space="preserve">971810034</t>
  </si>
  <si>
    <t xml:space="preserve">hotel@hotelsillot.com</t>
  </si>
  <si>
    <t xml:space="preserve">hotelsillot.com</t>
  </si>
  <si>
    <t xml:space="preserve">JADE HOTEL</t>
  </si>
  <si>
    <t xml:space="preserve">PLAÇA ESTEPES, 36 BAJO(EDF GRAN PLAYA)</t>
  </si>
  <si>
    <t xml:space="preserve">971811457</t>
  </si>
  <si>
    <t xml:space="preserve">jadehotelsa.com</t>
  </si>
  <si>
    <t xml:space="preserve">ORIENT BEACH</t>
  </si>
  <si>
    <t xml:space="preserve">AVINGUDA PALMERES, 4 BAJO; LOCAL</t>
  </si>
  <si>
    <t xml:space="preserve">971811550</t>
  </si>
  <si>
    <t xml:space="preserve">orientbeach.com</t>
  </si>
  <si>
    <t xml:space="preserve">CAN SIMONETA - ADULTS ONLY</t>
  </si>
  <si>
    <t xml:space="preserve">CARRETERA ARTÀ-CANYAMEL, KILOMETRO 8 FINCA TORRE CANYAMEL</t>
  </si>
  <si>
    <t xml:space="preserve">971816110</t>
  </si>
  <si>
    <t xml:space="preserve">info@cansimoneta.com</t>
  </si>
  <si>
    <t xml:space="preserve">cansimoneta.com</t>
  </si>
  <si>
    <t xml:space="preserve">HOTEL ILLOT SUITES &amp; SPA</t>
  </si>
  <si>
    <t xml:space="preserve">HERNÁN CORTÉS, 41 BAJO</t>
  </si>
  <si>
    <t xml:space="preserve">971818285</t>
  </si>
  <si>
    <t xml:space="preserve">HOTEL CAN MORAGUES</t>
  </si>
  <si>
    <t xml:space="preserve">CARRER POU NOU, 12 BAJO</t>
  </si>
  <si>
    <t xml:space="preserve">971829509</t>
  </si>
  <si>
    <t xml:space="preserve">hotel@canmoragues.com</t>
  </si>
  <si>
    <t xml:space="preserve">canmoragues.com</t>
  </si>
  <si>
    <t xml:space="preserve">HOTEL S.A. FRANQUESA NOVA</t>
  </si>
  <si>
    <t xml:space="preserve">PLAÇA PLAZA FRA JUNÍPER SERRA, 4</t>
  </si>
  <si>
    <t xml:space="preserve">971832384</t>
  </si>
  <si>
    <t xml:space="preserve">direccion@safranquesa.com</t>
  </si>
  <si>
    <t xml:space="preserve">safranquesa.com</t>
  </si>
  <si>
    <t xml:space="preserve">CA´N PICAFORT PALACE</t>
  </si>
  <si>
    <t xml:space="preserve">CARRETERA ALCÚDIA-ARTÀ, KILOMETRO 22, 9 BAJO; HOTEL CAN PICAFORT</t>
  </si>
  <si>
    <t xml:space="preserve">971852791</t>
  </si>
  <si>
    <t xml:space="preserve">reservas@magichotels.com</t>
  </si>
  <si>
    <t xml:space="preserve">magichotels.com</t>
  </si>
  <si>
    <t xml:space="preserve">HOTEL CAN JOAN CAPO</t>
  </si>
  <si>
    <t xml:space="preserve">CARRER DEGÀ JOAN ROTGER, 4</t>
  </si>
  <si>
    <t xml:space="preserve">971855075</t>
  </si>
  <si>
    <t xml:space="preserve">info@canjoancapo.com</t>
  </si>
  <si>
    <t xml:space="preserve">canjoancapo.com</t>
  </si>
  <si>
    <t xml:space="preserve">CASA GIRASOL</t>
  </si>
  <si>
    <t xml:space="preserve">FONT I ROIG, 1</t>
  </si>
  <si>
    <t xml:space="preserve">971858008</t>
  </si>
  <si>
    <t xml:space="preserve">casagirasol.com</t>
  </si>
  <si>
    <t xml:space="preserve">HOPOSA DAINA</t>
  </si>
  <si>
    <t xml:space="preserve">CARRER ATILIO BOVER, 2</t>
  </si>
  <si>
    <t xml:space="preserve">971866254</t>
  </si>
  <si>
    <t xml:space="preserve">hoposadaina.com</t>
  </si>
  <si>
    <t xml:space="preserve">SCOTT´S</t>
  </si>
  <si>
    <t xml:space="preserve">PLAZA ESGLÉSIA, 12 BAJO</t>
  </si>
  <si>
    <t xml:space="preserve">971870236</t>
  </si>
  <si>
    <t xml:space="preserve">reserve@scottshotel.com</t>
  </si>
  <si>
    <t xml:space="preserve">scottshotel.com</t>
  </si>
  <si>
    <t xml:space="preserve">SUMMUM PRIME BOUTIQUE</t>
  </si>
  <si>
    <t xml:space="preserve">CARRER CONCEPCIÓ, 26</t>
  </si>
  <si>
    <t xml:space="preserve">971875837</t>
  </si>
  <si>
    <t xml:space="preserve">info@hotelsummum.com</t>
  </si>
  <si>
    <t xml:space="preserve">hotelsummum.com</t>
  </si>
  <si>
    <t xml:space="preserve">LAGO PARK</t>
  </si>
  <si>
    <t xml:space="preserve">CARRETERA ARTÀ, s/n BAJO; H.LAGO PARK</t>
  </si>
  <si>
    <t xml:space="preserve">971890161</t>
  </si>
  <si>
    <t xml:space="preserve">lagopark@saintmichel.net</t>
  </si>
  <si>
    <t xml:space="preserve">EDEN</t>
  </si>
  <si>
    <t xml:space="preserve">CARRETERA ARTÀ, 135 BAJO; HOTEL EDEN ALCUDIA</t>
  </si>
  <si>
    <t xml:space="preserve">971890250</t>
  </si>
  <si>
    <t xml:space="preserve">gdpr@hotelsviva.com</t>
  </si>
  <si>
    <t xml:space="preserve">eden-hotels.com</t>
  </si>
  <si>
    <t xml:space="preserve">APARTHOTEL WAIKIKI</t>
  </si>
  <si>
    <t xml:space="preserve">AVINGUDA MEXIC, 3 BAJO(ESQUINA VIA VENEZIA)</t>
  </si>
  <si>
    <t xml:space="preserve">971890648</t>
  </si>
  <si>
    <t xml:space="preserve">waikiki@magichotels.com</t>
  </si>
  <si>
    <t xml:space="preserve">MARISTANY</t>
  </si>
  <si>
    <t xml:space="preserve">HG-002206</t>
  </si>
  <si>
    <t xml:space="preserve">AVINGUDA MARISTANY, 20 BAJO</t>
  </si>
  <si>
    <t xml:space="preserve">972130078</t>
  </si>
  <si>
    <t xml:space="preserve">maristanysl.com</t>
  </si>
  <si>
    <t xml:space="preserve">LA COMA</t>
  </si>
  <si>
    <t xml:space="preserve">HG-001443</t>
  </si>
  <si>
    <t xml:space="preserve">PRAT LA COMA, s/n BAJO</t>
  </si>
  <si>
    <t xml:space="preserve">972136074</t>
  </si>
  <si>
    <t xml:space="preserve">info@hotellacoma.com</t>
  </si>
  <si>
    <t xml:space="preserve">hotellacoma.com</t>
  </si>
  <si>
    <t xml:space="preserve">SUPERMOLINA</t>
  </si>
  <si>
    <t xml:space="preserve">HG-002365</t>
  </si>
  <si>
    <t xml:space="preserve">AVENIDA SUPERMOLINA, 100 BAJO</t>
  </si>
  <si>
    <t xml:space="preserve">972145025</t>
  </si>
  <si>
    <t xml:space="preserve">supermolina.com</t>
  </si>
  <si>
    <t xml:space="preserve">SANT GUILLEM</t>
  </si>
  <si>
    <t xml:space="preserve">CARRER ESPORT, 2 BAJO(RESTAURANTE)</t>
  </si>
  <si>
    <t xml:space="preserve">972146385</t>
  </si>
  <si>
    <t xml:space="preserve">santguillem.com</t>
  </si>
  <si>
    <t xml:space="preserve">HOTEL OCTAVIA</t>
  </si>
  <si>
    <t xml:space="preserve">HG-002390</t>
  </si>
  <si>
    <t xml:space="preserve">CARRER HORTA VELLA 0 GIRONA</t>
  </si>
  <si>
    <t xml:space="preserve">972159225</t>
  </si>
  <si>
    <t xml:space="preserve">info@hoteloctavia.eu</t>
  </si>
  <si>
    <t xml:space="preserve">hoteloctavia.eu</t>
  </si>
  <si>
    <t xml:space="preserve">CALA JONCOLS</t>
  </si>
  <si>
    <t xml:space="preserve">HG-002484</t>
  </si>
  <si>
    <t xml:space="preserve">CARRER CALA JUNCOLS, s/n BAJO</t>
  </si>
  <si>
    <t xml:space="preserve">972199028</t>
  </si>
  <si>
    <t xml:space="preserve">info@calajoncols.com</t>
  </si>
  <si>
    <t xml:space="preserve">calajoncols.com</t>
  </si>
  <si>
    <t xml:space="preserve">BELLS OFICIS</t>
  </si>
  <si>
    <t xml:space="preserve">HG-002395</t>
  </si>
  <si>
    <t xml:space="preserve">GERMANS BUSQUETS, 2°</t>
  </si>
  <si>
    <t xml:space="preserve">972228170</t>
  </si>
  <si>
    <t xml:space="preserve">info@bellsoficis.com</t>
  </si>
  <si>
    <t xml:space="preserve">bellsoficis.com</t>
  </si>
  <si>
    <t xml:space="preserve">PASSEIG MARÍTIM, 72 BAJO</t>
  </si>
  <si>
    <t xml:space="preserve">972257650</t>
  </si>
  <si>
    <t xml:space="preserve">monterreysa.com</t>
  </si>
  <si>
    <t xml:space="preserve">UBALDO</t>
  </si>
  <si>
    <t xml:space="preserve">HG-000545</t>
  </si>
  <si>
    <t xml:space="preserve">CARRER UNIÓ, 13 BAJO</t>
  </si>
  <si>
    <t xml:space="preserve">972258125</t>
  </si>
  <si>
    <t xml:space="preserve">info@hotelubaldo.com</t>
  </si>
  <si>
    <t xml:space="preserve">hotelubaldo.com</t>
  </si>
  <si>
    <t xml:space="preserve">HOTEL CALINA</t>
  </si>
  <si>
    <t xml:space="preserve">AVINGUDA SALVADOR DALÍ, 33</t>
  </si>
  <si>
    <t xml:space="preserve">972258851</t>
  </si>
  <si>
    <t xml:space="preserve">info@hotelcalina.com</t>
  </si>
  <si>
    <t xml:space="preserve">hotelcalina.com</t>
  </si>
  <si>
    <t xml:space="preserve">HOTEL ÁNCORA</t>
  </si>
  <si>
    <t xml:space="preserve">HG-001841</t>
  </si>
  <si>
    <t xml:space="preserve">CARRER JOSEP PLA, 1 BAJO</t>
  </si>
  <si>
    <t xml:space="preserve">972314858</t>
  </si>
  <si>
    <t xml:space="preserve">hotelancora@telefonica.net</t>
  </si>
  <si>
    <t xml:space="preserve">hotelancora.net</t>
  </si>
  <si>
    <t xml:space="preserve">S´AGARÓ</t>
  </si>
  <si>
    <t xml:space="preserve">972325200</t>
  </si>
  <si>
    <t xml:space="preserve">info@hotelsagaro.com</t>
  </si>
  <si>
    <t xml:space="preserve">sagarohotel.com</t>
  </si>
  <si>
    <t xml:space="preserve">S´AGARO HOTEL</t>
  </si>
  <si>
    <t xml:space="preserve">PLATJA SANT POL, 1 BAJO</t>
  </si>
  <si>
    <t xml:space="preserve">hotelsagaro.com</t>
  </si>
  <si>
    <t xml:space="preserve">CALETA</t>
  </si>
  <si>
    <t xml:space="preserve">HG-000253</t>
  </si>
  <si>
    <t xml:space="preserve">CARRER VENÈCIA, 35</t>
  </si>
  <si>
    <t xml:space="preserve">972360159</t>
  </si>
  <si>
    <t xml:space="preserve">reservas@hotelcaleta.com</t>
  </si>
  <si>
    <t xml:space="preserve">hotelcaleta.com</t>
  </si>
  <si>
    <t xml:space="preserve">972364150</t>
  </si>
  <si>
    <t xml:space="preserve">sambahotels.com</t>
  </si>
  <si>
    <t xml:space="preserve">HOTEL ANABEL</t>
  </si>
  <si>
    <t xml:space="preserve">HG-001791</t>
  </si>
  <si>
    <t xml:space="preserve">CARRER FELÍCIA SERRA, 10 BAJO</t>
  </si>
  <si>
    <t xml:space="preserve">972364178</t>
  </si>
  <si>
    <t xml:space="preserve">info@anabel.cat</t>
  </si>
  <si>
    <t xml:space="preserve">hotelanabel.com</t>
  </si>
  <si>
    <t xml:space="preserve">PLANAS HOTEL</t>
  </si>
  <si>
    <t xml:space="preserve">HG-000365</t>
  </si>
  <si>
    <t xml:space="preserve">HOSPITAL VELL, 6</t>
  </si>
  <si>
    <t xml:space="preserve">972364767</t>
  </si>
  <si>
    <t xml:space="preserve">planashotel.com</t>
  </si>
  <si>
    <t xml:space="preserve">CARRER VICENÇ BOU, 7 BAIXO</t>
  </si>
  <si>
    <t xml:space="preserve">972365004</t>
  </si>
  <si>
    <t xml:space="preserve">floridaparklloret@yahoo.es</t>
  </si>
  <si>
    <t xml:space="preserve">floridapark.com</t>
  </si>
  <si>
    <t xml:space="preserve">ALBA DE PRIMA HOTELES</t>
  </si>
  <si>
    <t xml:space="preserve">CARRER FRANCESC CAMBÓ, 10 BAJO</t>
  </si>
  <si>
    <t xml:space="preserve">972365650</t>
  </si>
  <si>
    <t xml:space="preserve">info@sambahotels.com</t>
  </si>
  <si>
    <t xml:space="preserve">420</t>
  </si>
  <si>
    <t xml:space="preserve">HOTEL SAMBA</t>
  </si>
  <si>
    <t xml:space="preserve">HG-000607</t>
  </si>
  <si>
    <t xml:space="preserve">CARRER FRANCESC CAMBÓ, 10</t>
  </si>
  <si>
    <t xml:space="preserve">samba@sambahotels.com</t>
  </si>
  <si>
    <t xml:space="preserve">438</t>
  </si>
  <si>
    <t xml:space="preserve">HOTEL MARSOL</t>
  </si>
  <si>
    <t xml:space="preserve">HG-000100</t>
  </si>
  <si>
    <t xml:space="preserve">PASSEIG JACINT VERDAGUER, 7</t>
  </si>
  <si>
    <t xml:space="preserve">972365754</t>
  </si>
  <si>
    <t xml:space="preserve">hotelmarsol@marsolhotels.com</t>
  </si>
  <si>
    <t xml:space="preserve">hotelmarsol.com</t>
  </si>
  <si>
    <t xml:space="preserve">CARRER NARCÍS FORS, 24 BAJO</t>
  </si>
  <si>
    <t xml:space="preserve">972366962</t>
  </si>
  <si>
    <t xml:space="preserve">lapalmerasa.com</t>
  </si>
  <si>
    <t xml:space="preserve">BONSOL</t>
  </si>
  <si>
    <t xml:space="preserve">CARRETERA BLANES-SANT FELIU DE GUÍXOLS (GI-682), s/n</t>
  </si>
  <si>
    <t xml:space="preserve">972370071</t>
  </si>
  <si>
    <t xml:space="preserve">info@hotelbonsol.com</t>
  </si>
  <si>
    <t xml:space="preserve">hotelbonsol.com</t>
  </si>
  <si>
    <t xml:space="preserve">HOTEL GRI-MAR</t>
  </si>
  <si>
    <t xml:space="preserve">CARRETERA N-260, 165 BAJO</t>
  </si>
  <si>
    <t xml:space="preserve">972380167</t>
  </si>
  <si>
    <t xml:space="preserve">info@hotelgrimar.com</t>
  </si>
  <si>
    <t xml:space="preserve">hotelgrimar.com</t>
  </si>
  <si>
    <t xml:space="preserve">CARRETERA N-260, 0, KILOMETRO 16, 500</t>
  </si>
  <si>
    <t xml:space="preserve">HOTEL GRIFEU</t>
  </si>
  <si>
    <t xml:space="preserve">HG-000914</t>
  </si>
  <si>
    <t xml:space="preserve">CARRETERA PORTBOU, s/n BAJO</t>
  </si>
  <si>
    <t xml:space="preserve">972380823</t>
  </si>
  <si>
    <t xml:space="preserve">info@hotelgrifeu.com</t>
  </si>
  <si>
    <t xml:space="preserve">hotelgrifeu.com</t>
  </si>
  <si>
    <t xml:space="preserve">IBIS GIRONA</t>
  </si>
  <si>
    <t xml:space="preserve">CARRER FRANCESC FERRER GIRONÈS, 14-16 BAJO; DUPLICADO 14-16; ETAP</t>
  </si>
  <si>
    <t xml:space="preserve">972391538</t>
  </si>
  <si>
    <t xml:space="preserve">h6819@accor.com</t>
  </si>
  <si>
    <t xml:space="preserve">HOTEL AMPURIA INN</t>
  </si>
  <si>
    <t xml:space="preserve">HG-001894</t>
  </si>
  <si>
    <t xml:space="preserve">AVINGUDA TRAMUNTANA, 5</t>
  </si>
  <si>
    <t xml:space="preserve">972455329</t>
  </si>
  <si>
    <t xml:space="preserve">info@ampuria-inn.com</t>
  </si>
  <si>
    <t xml:space="preserve">ampuria-inn.com</t>
  </si>
  <si>
    <t xml:space="preserve">VILOBI PARK</t>
  </si>
  <si>
    <t xml:space="preserve">HG-002213</t>
  </si>
  <si>
    <t xml:space="preserve">AEROPORT, s/n BAJO</t>
  </si>
  <si>
    <t xml:space="preserve">17185</t>
  </si>
  <si>
    <t xml:space="preserve">VILOBÍ D'ONYAR</t>
  </si>
  <si>
    <t xml:space="preserve">972473186</t>
  </si>
  <si>
    <t xml:space="preserve">info@hotelvilobi.com</t>
  </si>
  <si>
    <t xml:space="preserve">hotelvilobi.com</t>
  </si>
  <si>
    <t xml:space="preserve">HOTEL MEDINYÀ</t>
  </si>
  <si>
    <t xml:space="preserve">CARRETERA N-II, KILOMETRO 726 BAJO</t>
  </si>
  <si>
    <t xml:space="preserve">17482</t>
  </si>
  <si>
    <t xml:space="preserve">SANT JULIÀ DE RAMIS</t>
  </si>
  <si>
    <t xml:space="preserve">972498000</t>
  </si>
  <si>
    <t xml:space="preserve">hotelmediny.com</t>
  </si>
  <si>
    <t xml:space="preserve">HOTEL MAS PAU</t>
  </si>
  <si>
    <t xml:space="preserve">HG-002124</t>
  </si>
  <si>
    <t xml:space="preserve">CARRETERA FIGUERES, s/n BAJO</t>
  </si>
  <si>
    <t xml:space="preserve">972546010</t>
  </si>
  <si>
    <t xml:space="preserve">info@maspau.com</t>
  </si>
  <si>
    <t xml:space="preserve">hotelmaspau.com</t>
  </si>
  <si>
    <t xml:space="preserve">EMPORDIMO</t>
  </si>
  <si>
    <t xml:space="preserve">CAMI VILAÜR, 10 BAJO</t>
  </si>
  <si>
    <t xml:space="preserve">17494</t>
  </si>
  <si>
    <t xml:space="preserve">PAU</t>
  </si>
  <si>
    <t xml:space="preserve">972552272</t>
  </si>
  <si>
    <t xml:space="preserve">empordimosl.com</t>
  </si>
  <si>
    <t xml:space="preserve">HOTEL L´ALBERA</t>
  </si>
  <si>
    <t xml:space="preserve">HG-004824</t>
  </si>
  <si>
    <t xml:space="preserve">AVINGUDA SIS D'OCTUBRE, 12</t>
  </si>
  <si>
    <t xml:space="preserve">972554625</t>
  </si>
  <si>
    <t xml:space="preserve">info@hotelalbera.com</t>
  </si>
  <si>
    <t xml:space="preserve">hotelalbera.com</t>
  </si>
  <si>
    <t xml:space="preserve">VILA BIRDIE</t>
  </si>
  <si>
    <t xml:space="preserve">HG-002289</t>
  </si>
  <si>
    <t xml:space="preserve">URBANITZACIO TORREMIRONA, s/n BAIXOS(CARRETERA N-260, KILOMETRO 46</t>
  </si>
  <si>
    <t xml:space="preserve">972565961</t>
  </si>
  <si>
    <t xml:space="preserve">realestate@torremirona.com</t>
  </si>
  <si>
    <t xml:space="preserve">torremirona.com</t>
  </si>
  <si>
    <t xml:space="preserve">FONDA SIQUES</t>
  </si>
  <si>
    <t xml:space="preserve">AVINGUDA PRESIDENT LLUÍS COMPANYS, 6-8 BAJO; DUPLICADO 6-8</t>
  </si>
  <si>
    <t xml:space="preserve">972590336</t>
  </si>
  <si>
    <t xml:space="preserve">fondasiques.com</t>
  </si>
  <si>
    <t xml:space="preserve">GALENA MAS COMANGAU</t>
  </si>
  <si>
    <t xml:space="preserve">HG-002408</t>
  </si>
  <si>
    <t xml:space="preserve">CARRER RAMON LLULL, 1 BAJO</t>
  </si>
  <si>
    <t xml:space="preserve">972623210</t>
  </si>
  <si>
    <t xml:space="preserve">info@mascomangau.com</t>
  </si>
  <si>
    <t xml:space="preserve">mascomangau.com</t>
  </si>
  <si>
    <t xml:space="preserve">REIMAR</t>
  </si>
  <si>
    <t xml:space="preserve">HG-000846</t>
  </si>
  <si>
    <t xml:space="preserve">PASSEIG TORRE VALENTINA, s/n BAIXOS</t>
  </si>
  <si>
    <t xml:space="preserve">972652211</t>
  </si>
  <si>
    <t xml:space="preserve">reimar@hotelreimar.com</t>
  </si>
  <si>
    <t xml:space="preserve">hotelreimar.com</t>
  </si>
  <si>
    <t xml:space="preserve">RAMBLA</t>
  </si>
  <si>
    <t xml:space="preserve">HG-002270</t>
  </si>
  <si>
    <t xml:space="preserve">RAMBLA, 33 BAJO; HOTEL RAMBLA 33</t>
  </si>
  <si>
    <t xml:space="preserve">972676020</t>
  </si>
  <si>
    <t xml:space="preserve">hotel.info@hotelrambla.net</t>
  </si>
  <si>
    <t xml:space="preserve">hotelrambla.net</t>
  </si>
  <si>
    <t xml:space="preserve">VALL DE NURIA</t>
  </si>
  <si>
    <t xml:space="preserve">HG-000038</t>
  </si>
  <si>
    <t xml:space="preserve">ESTACION MUNTANYA-VALL DE NÚRIA, s/n</t>
  </si>
  <si>
    <t xml:space="preserve">972732000</t>
  </si>
  <si>
    <t xml:space="preserve">valldenuria@valldenuria.cat</t>
  </si>
  <si>
    <t xml:space="preserve">valldenuria.cat</t>
  </si>
  <si>
    <t xml:space="preserve">GRÉVOL SPA</t>
  </si>
  <si>
    <t xml:space="preserve">HG-002180</t>
  </si>
  <si>
    <t xml:space="preserve">URBANITZACIO LES SALETES, s/n</t>
  </si>
  <si>
    <t xml:space="preserve">LLANARS</t>
  </si>
  <si>
    <t xml:space="preserve">972741013</t>
  </si>
  <si>
    <t xml:space="preserve">info@hotelgrevol.com</t>
  </si>
  <si>
    <t xml:space="preserve">hotelgrevol.com</t>
  </si>
  <si>
    <t xml:space="preserve">HOTEL EL FORT DE ULLASTRET</t>
  </si>
  <si>
    <t xml:space="preserve">HG-002499</t>
  </si>
  <si>
    <t xml:space="preserve">CARRER PRESÓ, 4 BAJO</t>
  </si>
  <si>
    <t xml:space="preserve">17114</t>
  </si>
  <si>
    <t xml:space="preserve">ULLASTRET</t>
  </si>
  <si>
    <t xml:space="preserve">972757773</t>
  </si>
  <si>
    <t xml:space="preserve">info@hotelelfortdeullastret.com</t>
  </si>
  <si>
    <t xml:space="preserve">hotelelfort.com</t>
  </si>
  <si>
    <t xml:space="preserve">HOTEL COLL</t>
  </si>
  <si>
    <t xml:space="preserve">HG-001289</t>
  </si>
  <si>
    <t xml:space="preserve">CARRER FÀTIMA, 2 BAJO (ESQUINA CARRETERA ESTARTIT</t>
  </si>
  <si>
    <t xml:space="preserve">972758512</t>
  </si>
  <si>
    <t xml:space="preserve">hotelcollsl.com</t>
  </si>
  <si>
    <t xml:space="preserve">HOTEL RIOMAR</t>
  </si>
  <si>
    <t xml:space="preserve">HG-001677</t>
  </si>
  <si>
    <t xml:space="preserve">PASSATGE RIUET, 17 BAJO</t>
  </si>
  <si>
    <t xml:space="preserve">972770362</t>
  </si>
  <si>
    <t xml:space="preserve">riomar@riomarhotel.com</t>
  </si>
  <si>
    <t xml:space="preserve">riomarhotel.com</t>
  </si>
  <si>
    <t xml:space="preserve">LES HAMAQUES</t>
  </si>
  <si>
    <t xml:space="preserve">CARRER ALBONS, 6</t>
  </si>
  <si>
    <t xml:space="preserve">17137</t>
  </si>
  <si>
    <t xml:space="preserve">VILADAMAT</t>
  </si>
  <si>
    <t xml:space="preserve">972788458</t>
  </si>
  <si>
    <t xml:space="preserve">info@leshamaques.com</t>
  </si>
  <si>
    <t xml:space="preserve">leshamaques.com</t>
  </si>
  <si>
    <t xml:space="preserve">AROMAR</t>
  </si>
  <si>
    <t xml:space="preserve">PASSEIG MARÍTIM, 106 BAJO; HOTEL AROMAR</t>
  </si>
  <si>
    <t xml:space="preserve">972817054</t>
  </si>
  <si>
    <t xml:space="preserve">info@hotelaromar.com</t>
  </si>
  <si>
    <t xml:space="preserve">hotelaromar.com</t>
  </si>
  <si>
    <t xml:space="preserve">PINAR DEL MAR</t>
  </si>
  <si>
    <t xml:space="preserve">HG-000946</t>
  </si>
  <si>
    <t xml:space="preserve">AVINGUDA S'AGARÓ, 157 BAJO</t>
  </si>
  <si>
    <t xml:space="preserve">972817067</t>
  </si>
  <si>
    <t xml:space="preserve">info@pinardelmar.com</t>
  </si>
  <si>
    <t xml:space="preserve">pinardelmar.com</t>
  </si>
  <si>
    <t xml:space="preserve">TERMES ORION</t>
  </si>
  <si>
    <t xml:space="preserve">LLOC VEÏNAT DE VALL, s/n BAIXO</t>
  </si>
  <si>
    <t xml:space="preserve">972840065</t>
  </si>
  <si>
    <t xml:space="preserve">info@termesorion.cat</t>
  </si>
  <si>
    <t xml:space="preserve">termesorion.cat</t>
  </si>
  <si>
    <t xml:space="preserve">HOTEL RESTAURANT RIPOLL</t>
  </si>
  <si>
    <t xml:space="preserve">HG-000160</t>
  </si>
  <si>
    <t xml:space="preserve">CARRETERA VIC, 26 BAJO</t>
  </si>
  <si>
    <t xml:space="preserve">972868025</t>
  </si>
  <si>
    <t xml:space="preserve">info@hotelripoll.cat</t>
  </si>
  <si>
    <t xml:space="preserve">hotelripoll.cat</t>
  </si>
  <si>
    <t xml:space="preserve">ADSERÁ</t>
  </si>
  <si>
    <t xml:space="preserve">HG-000006</t>
  </si>
  <si>
    <t xml:space="preserve">PERE ADSERA, s/n BAJO</t>
  </si>
  <si>
    <t xml:space="preserve">972892195</t>
  </si>
  <si>
    <t xml:space="preserve">hotel@hoteladsera.com</t>
  </si>
  <si>
    <t xml:space="preserve">hoteladsera.com</t>
  </si>
  <si>
    <t xml:space="preserve">HOTEL MARINER</t>
  </si>
  <si>
    <t xml:space="preserve">HG-000260</t>
  </si>
  <si>
    <t xml:space="preserve">972905592</t>
  </si>
  <si>
    <t xml:space="preserve">reservas@hotelmariner.net</t>
  </si>
  <si>
    <t xml:space="preserve">hotelmariner.es</t>
  </si>
  <si>
    <t xml:space="preserve">HL-000439</t>
  </si>
  <si>
    <t xml:space="preserve">CARRER ALCALDE COSTA, 9</t>
  </si>
  <si>
    <t xml:space="preserve">973266788</t>
  </si>
  <si>
    <t xml:space="preserve">hotelgoya@hotmail.es</t>
  </si>
  <si>
    <t xml:space="preserve">hotelgoyasl.com</t>
  </si>
  <si>
    <t xml:space="preserve">D´ELLER</t>
  </si>
  <si>
    <t xml:space="preserve">HL-000806</t>
  </si>
  <si>
    <t xml:space="preserve">FONT, s/n</t>
  </si>
  <si>
    <t xml:space="preserve">973293021</t>
  </si>
  <si>
    <t xml:space="preserve">info@d´eller.com</t>
  </si>
  <si>
    <t xml:space="preserve">hostaleller.com</t>
  </si>
  <si>
    <t xml:space="preserve">ANDRIA</t>
  </si>
  <si>
    <t xml:space="preserve">HL-000033</t>
  </si>
  <si>
    <t xml:space="preserve">PASSEIG JOAN BRUDIEU, 24 1</t>
  </si>
  <si>
    <t xml:space="preserve">973350300</t>
  </si>
  <si>
    <t xml:space="preserve">info@hotelandria.com</t>
  </si>
  <si>
    <t xml:space="preserve">hotelandria.com</t>
  </si>
  <si>
    <t xml:space="preserve">HL-000523</t>
  </si>
  <si>
    <t xml:space="preserve">CARRETERA LLEIDA-PUIGCERDÀ, KILOMETRO 130 BAJO</t>
  </si>
  <si>
    <t xml:space="preserve">25711</t>
  </si>
  <si>
    <t xml:space="preserve">973353394</t>
  </si>
  <si>
    <t xml:space="preserve">altosegresl.com</t>
  </si>
  <si>
    <t xml:space="preserve">HOTEL DOLCET</t>
  </si>
  <si>
    <t xml:space="preserve">HL-000821</t>
  </si>
  <si>
    <t xml:space="preserve">MAJOR, 45</t>
  </si>
  <si>
    <t xml:space="preserve">25718</t>
  </si>
  <si>
    <t xml:space="preserve">ALÀS I CERC</t>
  </si>
  <si>
    <t xml:space="preserve">973361349</t>
  </si>
  <si>
    <t xml:space="preserve">dolcethotel@hotmail.com</t>
  </si>
  <si>
    <t xml:space="preserve">dolcethotel.com</t>
  </si>
  <si>
    <t xml:space="preserve">L´ ALCOVA</t>
  </si>
  <si>
    <t xml:space="preserve">PLAZA MAJOR, s/n BAJO (HOTEL)</t>
  </si>
  <si>
    <t xml:space="preserve">973621127</t>
  </si>
  <si>
    <t xml:space="preserve">info@hotelalcova.com</t>
  </si>
  <si>
    <t xml:space="preserve">hotelalcova.com</t>
  </si>
  <si>
    <t xml:space="preserve">L´ALCOVA</t>
  </si>
  <si>
    <t xml:space="preserve">HL-000832</t>
  </si>
  <si>
    <t xml:space="preserve">RIBERA DE MONTARDIT, 13</t>
  </si>
  <si>
    <t xml:space="preserve">25569</t>
  </si>
  <si>
    <t xml:space="preserve">ESTANYS BLAUS</t>
  </si>
  <si>
    <t xml:space="preserve">973623126</t>
  </si>
  <si>
    <t xml:space="preserve">llacscardos.com</t>
  </si>
  <si>
    <t xml:space="preserve">SAURAT</t>
  </si>
  <si>
    <t xml:space="preserve">HL-000020</t>
  </si>
  <si>
    <t xml:space="preserve">PLAZA SANT MARTÍ, 2 BAJO</t>
  </si>
  <si>
    <t xml:space="preserve">973624162</t>
  </si>
  <si>
    <t xml:space="preserve">info@hotelsaurat.com</t>
  </si>
  <si>
    <t xml:space="preserve">hotelsaurat.com</t>
  </si>
  <si>
    <t xml:space="preserve">HOTEL SALORIA</t>
  </si>
  <si>
    <t xml:space="preserve">PLAÇA MAJOR 1</t>
  </si>
  <si>
    <t xml:space="preserve">25574</t>
  </si>
  <si>
    <t xml:space="preserve">973624341</t>
  </si>
  <si>
    <t xml:space="preserve">info@hotelloria.com</t>
  </si>
  <si>
    <t xml:space="preserve">hotelsaloria.es</t>
  </si>
  <si>
    <t xml:space="preserve">ESTERRI PARK</t>
  </si>
  <si>
    <t xml:space="preserve">MAJOR, 69 BAJO(HOTEL ESTERRIPARK)</t>
  </si>
  <si>
    <t xml:space="preserve">973626389</t>
  </si>
  <si>
    <t xml:space="preserve">esterripark.com</t>
  </si>
  <si>
    <t xml:space="preserve">VIELLA</t>
  </si>
  <si>
    <t xml:space="preserve">HVA-000590</t>
  </si>
  <si>
    <t xml:space="preserve">CARRETERA GAUSAC, 18 BAJO</t>
  </si>
  <si>
    <t xml:space="preserve">973640275</t>
  </si>
  <si>
    <t xml:space="preserve">reservas@hotelviella.com</t>
  </si>
  <si>
    <t xml:space="preserve">hotelviella.com</t>
  </si>
  <si>
    <t xml:space="preserve">ÇO DE PIERRA</t>
  </si>
  <si>
    <t xml:space="preserve">HVA-000823</t>
  </si>
  <si>
    <t xml:space="preserve">CARRER MAJOR, 25</t>
  </si>
  <si>
    <t xml:space="preserve">973641334</t>
  </si>
  <si>
    <t xml:space="preserve">odepierrasl.com</t>
  </si>
  <si>
    <t xml:space="preserve">LARPIMA 98</t>
  </si>
  <si>
    <t xml:space="preserve">AVINGUDA CASTIERO, s/n</t>
  </si>
  <si>
    <t xml:space="preserve">973642261</t>
  </si>
  <si>
    <t xml:space="preserve">larpima98sl.com</t>
  </si>
  <si>
    <t xml:space="preserve">ES PRADETS</t>
  </si>
  <si>
    <t xml:space="preserve">HVA-000824</t>
  </si>
  <si>
    <t xml:space="preserve">PRADET, 9 BAJO</t>
  </si>
  <si>
    <t xml:space="preserve">973643098</t>
  </si>
  <si>
    <t xml:space="preserve">pradets@hotmail.com</t>
  </si>
  <si>
    <t xml:space="preserve">espradetssl.com</t>
  </si>
  <si>
    <t xml:space="preserve">PEIRA BLANCA</t>
  </si>
  <si>
    <t xml:space="preserve">HVA-000829</t>
  </si>
  <si>
    <t xml:space="preserve">SOLEI, 1 BAJO</t>
  </si>
  <si>
    <t xml:space="preserve">973643636</t>
  </si>
  <si>
    <t xml:space="preserve">reservas@peirablanca.com</t>
  </si>
  <si>
    <t xml:space="preserve">peirablanca.com</t>
  </si>
  <si>
    <t xml:space="preserve">ETH SAUETH</t>
  </si>
  <si>
    <t xml:space="preserve">HVA-000787</t>
  </si>
  <si>
    <t xml:space="preserve">SANTA MARIA, 7</t>
  </si>
  <si>
    <t xml:space="preserve">973644511</t>
  </si>
  <si>
    <t xml:space="preserve">info@ethueth.com</t>
  </si>
  <si>
    <t xml:space="preserve">hotelsaueth.com</t>
  </si>
  <si>
    <t xml:space="preserve">ES DE DON JOAN</t>
  </si>
  <si>
    <t xml:space="preserve">HVA-000805</t>
  </si>
  <si>
    <t xml:space="preserve">MAJOR, 33 BAJO(APARTHOTEL)</t>
  </si>
  <si>
    <t xml:space="preserve">973645751</t>
  </si>
  <si>
    <t xml:space="preserve">esdedonjoan.com</t>
  </si>
  <si>
    <t xml:space="preserve">HOTEL ARTURO</t>
  </si>
  <si>
    <t xml:space="preserve">HL-000332</t>
  </si>
  <si>
    <t xml:space="preserve">MAJOR, 21 BAJO</t>
  </si>
  <si>
    <t xml:space="preserve">25513</t>
  </si>
  <si>
    <t xml:space="preserve">973661828</t>
  </si>
  <si>
    <t xml:space="preserve">hotelarturo@gmail.com</t>
  </si>
  <si>
    <t xml:space="preserve">hotelarturo.com</t>
  </si>
  <si>
    <t xml:space="preserve">HOTEL MANANTIAL</t>
  </si>
  <si>
    <t xml:space="preserve">HL-000018</t>
  </si>
  <si>
    <t xml:space="preserve">973696210</t>
  </si>
  <si>
    <t xml:space="preserve">info@caldesdeboi.com</t>
  </si>
  <si>
    <t xml:space="preserve">caldesdeboi.com</t>
  </si>
  <si>
    <t xml:space="preserve">CALDAS</t>
  </si>
  <si>
    <t xml:space="preserve">973696230</t>
  </si>
  <si>
    <t xml:space="preserve">HOTEL ROMÀNIC</t>
  </si>
  <si>
    <t xml:space="preserve">HL-000758</t>
  </si>
  <si>
    <t xml:space="preserve">URBANITZACIO PLA DE L'ERMITA, s/n</t>
  </si>
  <si>
    <t xml:space="preserve">973696264</t>
  </si>
  <si>
    <t xml:space="preserve">reservas@boitaullresort.com</t>
  </si>
  <si>
    <t xml:space="preserve">hotelromnic.com</t>
  </si>
  <si>
    <t xml:space="preserve">HOTEL CASA MIQUEL</t>
  </si>
  <si>
    <t xml:space="preserve">HL-000723</t>
  </si>
  <si>
    <t xml:space="preserve">CARRETERA VALLMANYA, 0, KILOMETRO 2</t>
  </si>
  <si>
    <t xml:space="preserve">25180</t>
  </si>
  <si>
    <t xml:space="preserve">ALCARRÀS</t>
  </si>
  <si>
    <t xml:space="preserve">973791627</t>
  </si>
  <si>
    <t xml:space="preserve">info@hotelmiquel.com</t>
  </si>
  <si>
    <t xml:space="preserve">hotelmiquel.com</t>
  </si>
  <si>
    <t xml:space="preserve">HOTEL TRES CAMINOS</t>
  </si>
  <si>
    <t xml:space="preserve">BARRIO DE LA CINCA, 17</t>
  </si>
  <si>
    <t xml:space="preserve">974304051</t>
  </si>
  <si>
    <t xml:space="preserve">info@trescaminos.com</t>
  </si>
  <si>
    <t xml:space="preserve">trescaminos.com</t>
  </si>
  <si>
    <t xml:space="preserve">HOTEL MARIBEL</t>
  </si>
  <si>
    <t xml:space="preserve">974318979</t>
  </si>
  <si>
    <t xml:space="preserve">info@hotelmaribel.com</t>
  </si>
  <si>
    <t xml:space="preserve">hotelmaribel.es</t>
  </si>
  <si>
    <t xml:space="preserve">HOTEL JAQUÉS</t>
  </si>
  <si>
    <t xml:space="preserve">C/ UNIÓN JAQUESA, 4</t>
  </si>
  <si>
    <t xml:space="preserve">974356424</t>
  </si>
  <si>
    <t xml:space="preserve">hoteljaques@hoteljaques.com</t>
  </si>
  <si>
    <t xml:space="preserve">hoteljaques.com</t>
  </si>
  <si>
    <t xml:space="preserve">HOTEL A NIEU</t>
  </si>
  <si>
    <t xml:space="preserve">AVENIDA ZARAGOZA, 22 BAJO</t>
  </si>
  <si>
    <t xml:space="preserve">974361679</t>
  </si>
  <si>
    <t xml:space="preserve">informacion@hotel-anieu.com</t>
  </si>
  <si>
    <t xml:space="preserve">hotel-anieu.com</t>
  </si>
  <si>
    <t xml:space="preserve">HOTEL VILLA DE AYERBE</t>
  </si>
  <si>
    <t xml:space="preserve">C/ DUQUE DE BIVONA, 15 BAJO</t>
  </si>
  <si>
    <t xml:space="preserve">974380080</t>
  </si>
  <si>
    <t xml:space="preserve">contacto@hotelayerbe.com</t>
  </si>
  <si>
    <t xml:space="preserve">hotelayerbe.com</t>
  </si>
  <si>
    <t xml:space="preserve">H CON ENCANTO</t>
  </si>
  <si>
    <t xml:space="preserve">CARRETERA TARRAGONA-SAN SEBASTIÁN (N-240), KILOMETRO 137, 5</t>
  </si>
  <si>
    <t xml:space="preserve">974400506</t>
  </si>
  <si>
    <t xml:space="preserve">comercial@hconencanto.com</t>
  </si>
  <si>
    <t xml:space="preserve">hconencanto.com</t>
  </si>
  <si>
    <t xml:space="preserve">HOTEL EL MIRADOR</t>
  </si>
  <si>
    <t xml:space="preserve">CARRETERA BROTO-OTO, s/n</t>
  </si>
  <si>
    <t xml:space="preserve">974486177</t>
  </si>
  <si>
    <t xml:space="preserve">reservas@miradorhotel.es</t>
  </si>
  <si>
    <t xml:space="preserve">miradorhotel.es</t>
  </si>
  <si>
    <t xml:space="preserve">CASA MORLANS</t>
  </si>
  <si>
    <t xml:space="preserve">SAN MIGUEL, s/n</t>
  </si>
  <si>
    <t xml:space="preserve">974487057</t>
  </si>
  <si>
    <t xml:space="preserve">info@camorlans.com</t>
  </si>
  <si>
    <t xml:space="preserve">casamorlans.com</t>
  </si>
  <si>
    <t xml:space="preserve">HOTEL CASA SOCOTOR</t>
  </si>
  <si>
    <t xml:space="preserve">C/ VICO, 9 BAJO</t>
  </si>
  <si>
    <t xml:space="preserve">974488240</t>
  </si>
  <si>
    <t xml:space="preserve">socotor@lospirineos.com</t>
  </si>
  <si>
    <t xml:space="preserve">valledetena.com</t>
  </si>
  <si>
    <t xml:space="preserve">HOTEL BIELSA</t>
  </si>
  <si>
    <t xml:space="preserve">PLAZA MAYOR, s/n 0 HUESCA</t>
  </si>
  <si>
    <t xml:space="preserve">974501008</t>
  </si>
  <si>
    <t xml:space="preserve">info@hotelbielsa.com</t>
  </si>
  <si>
    <t xml:space="preserve">hotelbielsa.com</t>
  </si>
  <si>
    <t xml:space="preserve">HOTEL BOLTAÑA</t>
  </si>
  <si>
    <t xml:space="preserve">AVENIDA ORDESA, 39 BAJO</t>
  </si>
  <si>
    <t xml:space="preserve">22340</t>
  </si>
  <si>
    <t xml:space="preserve">974502001</t>
  </si>
  <si>
    <t xml:space="preserve">hotelboltaa.com</t>
  </si>
  <si>
    <t xml:space="preserve">HOTEL BADAIN</t>
  </si>
  <si>
    <t xml:space="preserve">AVENIDA AINSA, 9</t>
  </si>
  <si>
    <t xml:space="preserve">974504006</t>
  </si>
  <si>
    <t xml:space="preserve">info@hotelbadain.com</t>
  </si>
  <si>
    <t xml:space="preserve">hotelbadain.com</t>
  </si>
  <si>
    <t xml:space="preserve">LA SABINA</t>
  </si>
  <si>
    <t xml:space="preserve">C/ DOÑA GREGORIA, 6 BAJO</t>
  </si>
  <si>
    <t xml:space="preserve">975186080</t>
  </si>
  <si>
    <t xml:space="preserve">lasabinactr@gmail.com</t>
  </si>
  <si>
    <t xml:space="preserve">lasabinactr.com</t>
  </si>
  <si>
    <t xml:space="preserve">BOUTIQUE HOTEL CASTILLA</t>
  </si>
  <si>
    <t xml:space="preserve">C/ CLAUSTRILLA, 5 81 B</t>
  </si>
  <si>
    <t xml:space="preserve">975231245</t>
  </si>
  <si>
    <t xml:space="preserve">wifredo@soriadormir.com</t>
  </si>
  <si>
    <t xml:space="preserve">soriadormir.com</t>
  </si>
  <si>
    <t xml:space="preserve">HOTEL ALBA</t>
  </si>
  <si>
    <t xml:space="preserve">PASEO SANTA BÁRBARA, 13</t>
  </si>
  <si>
    <t xml:space="preserve">975232421</t>
  </si>
  <si>
    <t xml:space="preserve">alba@soriadormir.com</t>
  </si>
  <si>
    <t xml:space="preserve">ENCLAVE SORIA</t>
  </si>
  <si>
    <t xml:space="preserve">SAN ROQUE, 22</t>
  </si>
  <si>
    <t xml:space="preserve">975270471</t>
  </si>
  <si>
    <t xml:space="preserve">reservas@enclavesoria.es</t>
  </si>
  <si>
    <t xml:space="preserve">enclavesoria.es</t>
  </si>
  <si>
    <t xml:space="preserve">SAN BAUDELIO</t>
  </si>
  <si>
    <t xml:space="preserve">ARROYO, 10</t>
  </si>
  <si>
    <t xml:space="preserve">42367</t>
  </si>
  <si>
    <t xml:space="preserve">CALTOJAR</t>
  </si>
  <si>
    <t xml:space="preserve">975345514</t>
  </si>
  <si>
    <t xml:space="preserve">info@sanbaudelio.com</t>
  </si>
  <si>
    <t xml:space="preserve">sanbaudelio.com</t>
  </si>
  <si>
    <t xml:space="preserve">EL ALQUERQUE</t>
  </si>
  <si>
    <t xml:space="preserve">PLAZA SAN ESTEBAN, 25 BAJO</t>
  </si>
  <si>
    <t xml:space="preserve">42330</t>
  </si>
  <si>
    <t xml:space="preserve">SAN ESTEBAN DE GORMAZ</t>
  </si>
  <si>
    <t xml:space="preserve">975351377</t>
  </si>
  <si>
    <t xml:space="preserve">info@elalquerque.com</t>
  </si>
  <si>
    <t xml:space="preserve">elalquerque.com</t>
  </si>
  <si>
    <t xml:space="preserve">LA HOSTERÍA DE CASTROVIEJO</t>
  </si>
  <si>
    <t xml:space="preserve">C/ LA PEÑA, 12</t>
  </si>
  <si>
    <t xml:space="preserve">42158</t>
  </si>
  <si>
    <t xml:space="preserve">DURUELO DE LA SIERRA</t>
  </si>
  <si>
    <t xml:space="preserve">975371424</t>
  </si>
  <si>
    <t xml:space="preserve">reservas@castroviejo.net</t>
  </si>
  <si>
    <t xml:space="preserve">castroviejo.net</t>
  </si>
  <si>
    <t xml:space="preserve">HOTEL RAUSAN</t>
  </si>
  <si>
    <t xml:space="preserve">CARRETERA NACIONAL II BAJO</t>
  </si>
  <si>
    <t xml:space="preserve">50172</t>
  </si>
  <si>
    <t xml:space="preserve">ALFAJARÍN</t>
  </si>
  <si>
    <t xml:space="preserve">976100002</t>
  </si>
  <si>
    <t xml:space="preserve">hotelrausan@hotelrausan.com</t>
  </si>
  <si>
    <t xml:space="preserve">hotelrausan.com</t>
  </si>
  <si>
    <t xml:space="preserve">IBIS ZARAGOZA CENTRO</t>
  </si>
  <si>
    <t xml:space="preserve">AVENIDA JOTA, 2 BAJO</t>
  </si>
  <si>
    <t xml:space="preserve">976205320</t>
  </si>
  <si>
    <t xml:space="preserve">h3317@accor.com</t>
  </si>
  <si>
    <t xml:space="preserve">HOTEL RÍO ARGA</t>
  </si>
  <si>
    <t xml:space="preserve">C/ CONTAMINA, 20</t>
  </si>
  <si>
    <t xml:space="preserve">976399065</t>
  </si>
  <si>
    <t xml:space="preserve">hotelrioarga.es</t>
  </si>
  <si>
    <t xml:space="preserve">EL PATIO</t>
  </si>
  <si>
    <t xml:space="preserve">AVENIDA MADRID, 6 BAJO</t>
  </si>
  <si>
    <t xml:space="preserve">976600563</t>
  </si>
  <si>
    <t xml:space="preserve">reservas@hotelelpatio.es</t>
  </si>
  <si>
    <t xml:space="preserve">hotelelpatio.es</t>
  </si>
  <si>
    <t xml:space="preserve">LAS GALIAS</t>
  </si>
  <si>
    <t xml:space="preserve">CARRETERA ZARAGOZA-HUESCA, KILOMETRO 527, 000 BAJO</t>
  </si>
  <si>
    <t xml:space="preserve">50800</t>
  </si>
  <si>
    <t xml:space="preserve">ZUERA</t>
  </si>
  <si>
    <t xml:space="preserve">976680224</t>
  </si>
  <si>
    <t xml:space="preserve">lasgaliassa.com</t>
  </si>
  <si>
    <t xml:space="preserve">IBIS BUDGET ZARAGOZA</t>
  </si>
  <si>
    <t xml:space="preserve">C/ MARÍA PILAR DE LAS HERAS DOPEREIRO, 3</t>
  </si>
  <si>
    <t xml:space="preserve">976979028</t>
  </si>
  <si>
    <t xml:space="preserve">h6918@accor.com</t>
  </si>
  <si>
    <t xml:space="preserve">PIGAL</t>
  </si>
  <si>
    <t xml:space="preserve">CARRER CARDENAL CERVANTES, 6</t>
  </si>
  <si>
    <t xml:space="preserve">977 50 68 18</t>
  </si>
  <si>
    <t xml:space="preserve">info@hotelpigal.com</t>
  </si>
  <si>
    <t xml:space="preserve">hotelpigal.com/</t>
  </si>
  <si>
    <t xml:space="preserve">GOLD RIVER</t>
  </si>
  <si>
    <t xml:space="preserve">AUTOVIA VILA-SECA, s/n</t>
  </si>
  <si>
    <t xml:space="preserve">977123400</t>
  </si>
  <si>
    <t xml:space="preserve">502</t>
  </si>
  <si>
    <t xml:space="preserve">VIA VIA AUGUSTA, 95 - 97 BAJO</t>
  </si>
  <si>
    <t xml:space="preserve">977236900</t>
  </si>
  <si>
    <t xml:space="preserve">astari@key-hotels.com</t>
  </si>
  <si>
    <t xml:space="preserve">hotelastari.com</t>
  </si>
  <si>
    <t xml:space="preserve">MAS MARIASSA</t>
  </si>
  <si>
    <t xml:space="preserve">HT-000843</t>
  </si>
  <si>
    <t xml:space="preserve">CARRETERA TIVISSA (T-311), s/n</t>
  </si>
  <si>
    <t xml:space="preserve">43320</t>
  </si>
  <si>
    <t xml:space="preserve">PRATDIP</t>
  </si>
  <si>
    <t xml:space="preserve">977262601</t>
  </si>
  <si>
    <t xml:space="preserve">reserves@masmariassa.com</t>
  </si>
  <si>
    <t xml:space="preserve">masmariassa.com</t>
  </si>
  <si>
    <t xml:space="preserve">IBERSOL 93</t>
  </si>
  <si>
    <t xml:space="preserve">CARRER PRIORAT, 19</t>
  </si>
  <si>
    <t xml:space="preserve">977352769</t>
  </si>
  <si>
    <t xml:space="preserve">ibersol93sl.com</t>
  </si>
  <si>
    <t xml:space="preserve">DAURADA PARK</t>
  </si>
  <si>
    <t xml:space="preserve">HT-000448</t>
  </si>
  <si>
    <t xml:space="preserve">977360150</t>
  </si>
  <si>
    <t xml:space="preserve">info@dauradapark.com</t>
  </si>
  <si>
    <t xml:space="preserve">dauradapark.com</t>
  </si>
  <si>
    <t xml:space="preserve">HOTEL EL CAMI</t>
  </si>
  <si>
    <t xml:space="preserve">HT-000236</t>
  </si>
  <si>
    <t xml:space="preserve">MOSSÈN JACINT VERDAGUER, 17</t>
  </si>
  <si>
    <t xml:space="preserve">977360302</t>
  </si>
  <si>
    <t xml:space="preserve">hotelelcami@fondaelcami.com</t>
  </si>
  <si>
    <t xml:space="preserve">fondaelcami.com</t>
  </si>
  <si>
    <t xml:space="preserve">HOTEL ROVIRA</t>
  </si>
  <si>
    <t xml:space="preserve">HT-000426</t>
  </si>
  <si>
    <t xml:space="preserve">AVENIDA DIPUTACIÓN, 6 BAJO</t>
  </si>
  <si>
    <t xml:space="preserve">977360900</t>
  </si>
  <si>
    <t xml:space="preserve">info@hotelrovira.com</t>
  </si>
  <si>
    <t xml:space="preserve">hotelrovira.com</t>
  </si>
  <si>
    <t xml:space="preserve">EL DORADO RESORT</t>
  </si>
  <si>
    <t xml:space="preserve">DOPPLER, 1</t>
  </si>
  <si>
    <t xml:space="preserve">977361190</t>
  </si>
  <si>
    <t xml:space="preserve">reservas@estivaleldorado.com</t>
  </si>
  <si>
    <t xml:space="preserve">doradoplaya.com</t>
  </si>
  <si>
    <t xml:space="preserve">CASA DIEGO´S</t>
  </si>
  <si>
    <t xml:space="preserve">HT-000856</t>
  </si>
  <si>
    <t xml:space="preserve">ROCA I CORNET, 20 BAJO</t>
  </si>
  <si>
    <t xml:space="preserve">977362439</t>
  </si>
  <si>
    <t xml:space="preserve">information@hoteldiegos.com</t>
  </si>
  <si>
    <t xml:space="preserve">hoteldiegos.com</t>
  </si>
  <si>
    <t xml:space="preserve">PALAS PINEDA</t>
  </si>
  <si>
    <t xml:space="preserve">HT-000739</t>
  </si>
  <si>
    <t xml:space="preserve">CARRER MUNTANYALS, 5</t>
  </si>
  <si>
    <t xml:space="preserve">977370808</t>
  </si>
  <si>
    <t xml:space="preserve">palaspineda.com</t>
  </si>
  <si>
    <t xml:space="preserve">452</t>
  </si>
  <si>
    <t xml:space="preserve">HT-000640</t>
  </si>
  <si>
    <t xml:space="preserve">977381353</t>
  </si>
  <si>
    <t xml:space="preserve">info@hoteltolosa.com</t>
  </si>
  <si>
    <t xml:space="preserve">hoteltolosa.com</t>
  </si>
  <si>
    <t xml:space="preserve">CAN QUIMET</t>
  </si>
  <si>
    <t xml:space="preserve">HTE-000679</t>
  </si>
  <si>
    <t xml:space="preserve">AVINGUDA CATALUNYA, 328-330 BAJO</t>
  </si>
  <si>
    <t xml:space="preserve">43896</t>
  </si>
  <si>
    <t xml:space="preserve">L'ALDEA</t>
  </si>
  <si>
    <t xml:space="preserve">977450925</t>
  </si>
  <si>
    <t xml:space="preserve">canquimetsl.com</t>
  </si>
  <si>
    <t xml:space="preserve">PANXAMPLA</t>
  </si>
  <si>
    <t xml:space="preserve">HTE-000828</t>
  </si>
  <si>
    <t xml:space="preserve">CARRETERA ALFARA A TORTOSA, KILOMETRO 7</t>
  </si>
  <si>
    <t xml:space="preserve">43527</t>
  </si>
  <si>
    <t xml:space="preserve">977474135</t>
  </si>
  <si>
    <t xml:space="preserve">panxamplasl.com</t>
  </si>
  <si>
    <t xml:space="preserve">L´ALGUER</t>
  </si>
  <si>
    <t xml:space="preserve">HTE-000680</t>
  </si>
  <si>
    <t xml:space="preserve">CARRER MAR, 20 BAJO; HOTEL ALGUER</t>
  </si>
  <si>
    <t xml:space="preserve">977493372</t>
  </si>
  <si>
    <t xml:space="preserve">info@hotelalguer.net</t>
  </si>
  <si>
    <t xml:space="preserve">hotelalguer.net</t>
  </si>
  <si>
    <t xml:space="preserve">PARADÍS</t>
  </si>
  <si>
    <t xml:space="preserve">HT-000687</t>
  </si>
  <si>
    <t xml:space="preserve">CAMI EL MORO, 65 BAJO</t>
  </si>
  <si>
    <t xml:space="preserve">43830</t>
  </si>
  <si>
    <t xml:space="preserve">TORREDEMBARRA</t>
  </si>
  <si>
    <t xml:space="preserve">977640637</t>
  </si>
  <si>
    <t xml:space="preserve">info@hotelparadis.es</t>
  </si>
  <si>
    <t xml:space="preserve">hotelparadis.es</t>
  </si>
  <si>
    <t xml:space="preserve">SALOME</t>
  </si>
  <si>
    <t xml:space="preserve">HT-000139</t>
  </si>
  <si>
    <t xml:space="preserve">CARRER MONTURIOL, 19 BAJO</t>
  </si>
  <si>
    <t xml:space="preserve">977690100</t>
  </si>
  <si>
    <t xml:space="preserve">info@lome.com</t>
  </si>
  <si>
    <t xml:space="preserve">hotelsalome.com</t>
  </si>
  <si>
    <t xml:space="preserve">HOTEL MONICA</t>
  </si>
  <si>
    <t xml:space="preserve">HT-000441</t>
  </si>
  <si>
    <t xml:space="preserve">CARRER GALCERAN MARQUET, 1 BAJO; DUPLICADO 1-3</t>
  </si>
  <si>
    <t xml:space="preserve">977791000</t>
  </si>
  <si>
    <t xml:space="preserve">hotelmonica@hotelmonica.com</t>
  </si>
  <si>
    <t xml:space="preserve">hotelmonica.com</t>
  </si>
  <si>
    <t xml:space="preserve">HOTEL LLORCA</t>
  </si>
  <si>
    <t xml:space="preserve">HT-000342</t>
  </si>
  <si>
    <t xml:space="preserve">CARRER ROSSEC, 8 PLATJA L'ALMADRAVA</t>
  </si>
  <si>
    <t xml:space="preserve">977823109</t>
  </si>
  <si>
    <t xml:space="preserve">hotelllorca@hotelllorca.com</t>
  </si>
  <si>
    <t xml:space="preserve">hotelllorca.com</t>
  </si>
  <si>
    <t xml:space="preserve">PLAZA BOULEVARD</t>
  </si>
  <si>
    <t xml:space="preserve">PLAZA CATEDRAL, 3</t>
  </si>
  <si>
    <t xml:space="preserve">toricoplaza@sercotel.es</t>
  </si>
  <si>
    <t xml:space="preserve">bacohoteles.com</t>
  </si>
  <si>
    <t xml:space="preserve">ABUELO RULLO</t>
  </si>
  <si>
    <t xml:space="preserve">PLAZA PILAR, 10 BAJO</t>
  </si>
  <si>
    <t xml:space="preserve">44120</t>
  </si>
  <si>
    <t xml:space="preserve">TERRIENTE</t>
  </si>
  <si>
    <t xml:space="preserve">978704724</t>
  </si>
  <si>
    <t xml:space="preserve">abuelorullo@gmail.com</t>
  </si>
  <si>
    <t xml:space="preserve">abuelorullo.com</t>
  </si>
  <si>
    <t xml:space="preserve">HOTEL FIDALGO</t>
  </si>
  <si>
    <t xml:space="preserve">CARRETERA SAGUNTO - BURGOS BAJO; HOTEL</t>
  </si>
  <si>
    <t xml:space="preserve">44200</t>
  </si>
  <si>
    <t xml:space="preserve">CALAMOCHA</t>
  </si>
  <si>
    <t xml:space="preserve">978730357</t>
  </si>
  <si>
    <t xml:space="preserve">hotelfidalgo@hotelfidalgo.es</t>
  </si>
  <si>
    <t xml:space="preserve">hotelfidalgo.es</t>
  </si>
  <si>
    <t xml:space="preserve">MAS DEL REI S.C.</t>
  </si>
  <si>
    <t xml:space="preserve">CARRETERA A-1413 (CRETAS), s/n BAJO(PARC 78-POL 14)</t>
  </si>
  <si>
    <t xml:space="preserve">978769250</t>
  </si>
  <si>
    <t xml:space="preserve">masdelreisc.com</t>
  </si>
  <si>
    <t xml:space="preserve">HOTEL LA RUEDA</t>
  </si>
  <si>
    <t xml:space="preserve">CARRETERA ALCALÁ DE LA SELVA, KILOMETRO 1</t>
  </si>
  <si>
    <t xml:space="preserve">978800350</t>
  </si>
  <si>
    <t xml:space="preserve">info@laruedamora.com</t>
  </si>
  <si>
    <t xml:space="preserve">laruedamora.com</t>
  </si>
  <si>
    <t xml:space="preserve">LA VEGA</t>
  </si>
  <si>
    <t xml:space="preserve">CARRETERA VIRGEN DE LA VEGA, 1 BAJO</t>
  </si>
  <si>
    <t xml:space="preserve">978801006</t>
  </si>
  <si>
    <t xml:space="preserve">info@hotellavega.com</t>
  </si>
  <si>
    <t xml:space="preserve">hotellavega.com</t>
  </si>
  <si>
    <t xml:space="preserve">MASÍA LA TORRE</t>
  </si>
  <si>
    <t xml:space="preserve">CARRETERA MORA-CABRA, KILOMETRO 21, 6</t>
  </si>
  <si>
    <t xml:space="preserve">978806312</t>
  </si>
  <si>
    <t xml:space="preserve">info@masialatorre.es</t>
  </si>
  <si>
    <t xml:space="preserve">masialatorre.es</t>
  </si>
  <si>
    <t xml:space="preserve">HOTEL EL SALT</t>
  </si>
  <si>
    <t xml:space="preserve">C/ ELVIRA HIDALGO, 14 BAJO; HOTEL</t>
  </si>
  <si>
    <t xml:space="preserve">978890865</t>
  </si>
  <si>
    <t xml:space="preserve">gerente@hotelelsalt.com</t>
  </si>
  <si>
    <t xml:space="preserve">hotelelsalt.com</t>
  </si>
  <si>
    <t xml:space="preserve">castillaviejareservas@hotelessuco.com</t>
  </si>
  <si>
    <t xml:space="preserve">LA CASA DEL ABAD</t>
  </si>
  <si>
    <t xml:space="preserve">PLAZA DON FRANCISCO MARTÍN GROMAZ, 12 BAJO</t>
  </si>
  <si>
    <t xml:space="preserve">34191</t>
  </si>
  <si>
    <t xml:space="preserve">AMPUDIA</t>
  </si>
  <si>
    <t xml:space="preserve">979768008</t>
  </si>
  <si>
    <t xml:space="preserve">hotel@casadelabad.com</t>
  </si>
  <si>
    <t xml:space="preserve">casadelabad.com</t>
  </si>
  <si>
    <t xml:space="preserve">VILLA Y CORTE</t>
  </si>
  <si>
    <t xml:space="preserve">REOYO, 6 ESQUINA C/ CANCHO</t>
  </si>
  <si>
    <t xml:space="preserve">979768632</t>
  </si>
  <si>
    <t xml:space="preserve">villaycorte@villaycorte.com</t>
  </si>
  <si>
    <t xml:space="preserve">villaycorte.com</t>
  </si>
  <si>
    <t xml:space="preserve">HOTEL EUROPA CENTRO</t>
  </si>
  <si>
    <t xml:space="preserve">URBANIZACIÓN CASTILLO DE MAGAZ, s/n BAJO</t>
  </si>
  <si>
    <t xml:space="preserve">979784950</t>
  </si>
  <si>
    <t xml:space="preserve">AUTOVIA CASTILLA, KILOMETRO 54 (AUTOVIA A-62)</t>
  </si>
  <si>
    <t xml:space="preserve">979792408</t>
  </si>
  <si>
    <t xml:space="preserve">hotelareasuco@hotelessuco.com</t>
  </si>
  <si>
    <t xml:space="preserve">HOTEL MIRALBA</t>
  </si>
  <si>
    <t xml:space="preserve">CARRETERA, KILOMETRO 28, 5 CARRETERA DE LOS PANTANOS</t>
  </si>
  <si>
    <t xml:space="preserve">979866077</t>
  </si>
  <si>
    <t xml:space="preserve">hotelmiralba2019@gmail.com</t>
  </si>
  <si>
    <t xml:space="preserve">hotelmiralba.es</t>
  </si>
  <si>
    <t xml:space="preserve">OCÉANO VERDE</t>
  </si>
  <si>
    <t xml:space="preserve">979879420</t>
  </si>
  <si>
    <t xml:space="preserve">jos23mar@gmail.com</t>
  </si>
  <si>
    <t xml:space="preserve">oceanoverde.com</t>
  </si>
  <si>
    <t xml:space="preserve">CAMINO PRESA, s/n</t>
  </si>
  <si>
    <t xml:space="preserve">49619</t>
  </si>
  <si>
    <t xml:space="preserve">AYOÓ DE VIDRIALES</t>
  </si>
  <si>
    <t xml:space="preserve">980054080</t>
  </si>
  <si>
    <t xml:space="preserve">ctr.elmolino@hotmail.com</t>
  </si>
  <si>
    <t xml:space="preserve">ctr-elmolino.es</t>
  </si>
  <si>
    <t xml:space="preserve">HORUS ZAMORA</t>
  </si>
  <si>
    <t xml:space="preserve">PLAZA MERCADO ADO, 20 BAJO</t>
  </si>
  <si>
    <t xml:space="preserve">49003</t>
  </si>
  <si>
    <t xml:space="preserve">980508282</t>
  </si>
  <si>
    <t xml:space="preserve">jefe.recepcion.zamora@hotelhorus.com</t>
  </si>
  <si>
    <t xml:space="preserve">horuszamora.com</t>
  </si>
  <si>
    <t xml:space="preserve">REY DON SANCHO</t>
  </si>
  <si>
    <t xml:space="preserve">AVENIDA GALICIA, s/n</t>
  </si>
  <si>
    <t xml:space="preserve">49031</t>
  </si>
  <si>
    <t xml:space="preserve">980523400</t>
  </si>
  <si>
    <t xml:space="preserve">info@reydonncho.com</t>
  </si>
  <si>
    <t xml:space="preserve">reydonsancho.es</t>
  </si>
  <si>
    <t xml:space="preserve">HOTEL CASA AURELIA</t>
  </si>
  <si>
    <t xml:space="preserve">C/ EL RÍO, 52 BAJO; RESTAURANT CASA AURELIA</t>
  </si>
  <si>
    <t xml:space="preserve">49159</t>
  </si>
  <si>
    <t xml:space="preserve">980539626</t>
  </si>
  <si>
    <t xml:space="preserve">aurelia@casaaurelia.com</t>
  </si>
  <si>
    <t xml:space="preserve">casaaurelia.com</t>
  </si>
  <si>
    <t xml:space="preserve">TRIBAL HOTEL</t>
  </si>
  <si>
    <t xml:space="preserve">980620708</t>
  </si>
  <si>
    <t xml:space="preserve">tribalhotel.com</t>
  </si>
  <si>
    <t xml:space="preserve">A CASA DO CURA</t>
  </si>
  <si>
    <t xml:space="preserve">C/ LA ERA, 4</t>
  </si>
  <si>
    <t xml:space="preserve">49572</t>
  </si>
  <si>
    <t xml:space="preserve">HERMISENDE</t>
  </si>
  <si>
    <t xml:space="preserve">980623405</t>
  </si>
  <si>
    <t xml:space="preserve">info@acasadocura.com</t>
  </si>
  <si>
    <t xml:space="preserve">acasadocura.com</t>
  </si>
  <si>
    <t xml:space="preserve">HOTEL ARENAS</t>
  </si>
  <si>
    <t xml:space="preserve">CARRETERA MADRID-LA CORUÑA (N-VI), KILOMETRO 261 BAJO</t>
  </si>
  <si>
    <t xml:space="preserve">980630238</t>
  </si>
  <si>
    <t xml:space="preserve">hotelarenas.com</t>
  </si>
  <si>
    <t xml:space="preserve">HOTEL RESTAURANTE LA RUTA</t>
  </si>
  <si>
    <t xml:space="preserve">CARRETERA ZAMORA-SANTIAGO, KILOMETRO 57</t>
  </si>
  <si>
    <t xml:space="preserve">49310</t>
  </si>
  <si>
    <t xml:space="preserve">MOMBUEY</t>
  </si>
  <si>
    <t xml:space="preserve">980642730</t>
  </si>
  <si>
    <t xml:space="preserve">restaurantelaruta_123@hotmail.es</t>
  </si>
  <si>
    <t xml:space="preserve">hotellaruta.com</t>
  </si>
  <si>
    <t xml:space="preserve">HOTEL JUAN II</t>
  </si>
  <si>
    <t xml:space="preserve">PASEO ESPOLÓN, 1</t>
  </si>
  <si>
    <t xml:space="preserve">980690301</t>
  </si>
  <si>
    <t xml:space="preserve">hoteljuanii.com</t>
  </si>
  <si>
    <t xml:space="preserve">APARTHOTEL PORTO CABANA</t>
  </si>
  <si>
    <t xml:space="preserve">A CARBALLA, 10 BAJO</t>
  </si>
  <si>
    <t xml:space="preserve">981 75 40 20</t>
  </si>
  <si>
    <t xml:space="preserve">reservas@portocabana.com</t>
  </si>
  <si>
    <t xml:space="preserve">portocabana.com</t>
  </si>
  <si>
    <t xml:space="preserve">RIAZOR CORUÑA</t>
  </si>
  <si>
    <t xml:space="preserve">AVENIDA PEDRO BARRIÉ DE LA MAZA, 29</t>
  </si>
  <si>
    <t xml:space="preserve">15004</t>
  </si>
  <si>
    <t xml:space="preserve">981253400</t>
  </si>
  <si>
    <t xml:space="preserve">reservas@riazorhotel.com</t>
  </si>
  <si>
    <t xml:space="preserve">riazorhotel.com</t>
  </si>
  <si>
    <t xml:space="preserve">NICOSAREY</t>
  </si>
  <si>
    <t xml:space="preserve">C/ GAITEIRA, s/n</t>
  </si>
  <si>
    <t xml:space="preserve">981283578</t>
  </si>
  <si>
    <t xml:space="preserve">nicosareysl.com</t>
  </si>
  <si>
    <t xml:space="preserve">PALMERA</t>
  </si>
  <si>
    <t xml:space="preserve">ESTRADA CEDEIRA, KILOMETRO 3 BAJO</t>
  </si>
  <si>
    <t xml:space="preserve">981397610</t>
  </si>
  <si>
    <t xml:space="preserve">motelpalmera@telefonica.net</t>
  </si>
  <si>
    <t xml:space="preserve">motelpalmera.es</t>
  </si>
  <si>
    <t xml:space="preserve">A PEDRA</t>
  </si>
  <si>
    <t xml:space="preserve">PIEDRA, s/n BAJO</t>
  </si>
  <si>
    <t xml:space="preserve">15365</t>
  </si>
  <si>
    <t xml:space="preserve">981420308</t>
  </si>
  <si>
    <t xml:space="preserve">correo@hotelapedra.com</t>
  </si>
  <si>
    <t xml:space="preserve">hotelapedra.com</t>
  </si>
  <si>
    <t xml:space="preserve">HOTEL THE WAY</t>
  </si>
  <si>
    <t xml:space="preserve">LUGAR BREA, 36</t>
  </si>
  <si>
    <t xml:space="preserve">15823</t>
  </si>
  <si>
    <t xml:space="preserve">O PINO</t>
  </si>
  <si>
    <t xml:space="preserve">981502990</t>
  </si>
  <si>
    <t xml:space="preserve">sbfraga83@hotmail.com</t>
  </si>
  <si>
    <t xml:space="preserve">hoteltheway.com</t>
  </si>
  <si>
    <t xml:space="preserve">FORMARÍS, 22-23</t>
  </si>
  <si>
    <t xml:space="preserve">981509304</t>
  </si>
  <si>
    <t xml:space="preserve">reservas@castrohotel.com</t>
  </si>
  <si>
    <t xml:space="preserve">castrohotel.com</t>
  </si>
  <si>
    <t xml:space="preserve">HOTEL AMENAL</t>
  </si>
  <si>
    <t xml:space="preserve">AMENAL, 12 BAJO (EDIFICIO AMENAL)</t>
  </si>
  <si>
    <t xml:space="preserve">15821</t>
  </si>
  <si>
    <t xml:space="preserve">981510431</t>
  </si>
  <si>
    <t xml:space="preserve">hotelamenal@gmail.com</t>
  </si>
  <si>
    <t xml:space="preserve">hotelamenal.com</t>
  </si>
  <si>
    <t xml:space="preserve">HOTEL ALTAIR</t>
  </si>
  <si>
    <t xml:space="preserve">RUA CALDEIRERÍA, 24</t>
  </si>
  <si>
    <t xml:space="preserve">981554712</t>
  </si>
  <si>
    <t xml:space="preserve">info@altairhotel.net</t>
  </si>
  <si>
    <t xml:space="preserve">altairhotel.net</t>
  </si>
  <si>
    <t xml:space="preserve">HOTEL SAN LORENZO</t>
  </si>
  <si>
    <t xml:space="preserve">RUA SAN LOURENZO, 2 BAJO; DUPLICADO 2-8</t>
  </si>
  <si>
    <t xml:space="preserve">981561550</t>
  </si>
  <si>
    <t xml:space="preserve">info@hsanlorenzo.com</t>
  </si>
  <si>
    <t xml:space="preserve">hsanlorenzo.com</t>
  </si>
  <si>
    <t xml:space="preserve">CAPITOL HOTEL BOUTIQUE</t>
  </si>
  <si>
    <t xml:space="preserve">CONCEPCIÓN ARENAL, 7</t>
  </si>
  <si>
    <t xml:space="preserve">981563302</t>
  </si>
  <si>
    <t xml:space="preserve">info@hotelcapitol.es</t>
  </si>
  <si>
    <t xml:space="preserve">hotelcapitol.es</t>
  </si>
  <si>
    <t xml:space="preserve">HOTEL WINDSOR</t>
  </si>
  <si>
    <t xml:space="preserve">REPÚBLICA DO SALVADOR, 16 BAJO</t>
  </si>
  <si>
    <t xml:space="preserve">981592822</t>
  </si>
  <si>
    <t xml:space="preserve">windsor@hotelwindsor.es</t>
  </si>
  <si>
    <t xml:space="preserve">hotelwindsor.es</t>
  </si>
  <si>
    <t xml:space="preserve">HOTEL CRUNIA</t>
  </si>
  <si>
    <t xml:space="preserve">AVENIDA FONTECULLER, 58 BAJO</t>
  </si>
  <si>
    <t xml:space="preserve">15174</t>
  </si>
  <si>
    <t xml:space="preserve">CULLEREDO</t>
  </si>
  <si>
    <t xml:space="preserve">981650089</t>
  </si>
  <si>
    <t xml:space="preserve">info@hotelcrunia.com</t>
  </si>
  <si>
    <t xml:space="preserve">hotelcrunia.com</t>
  </si>
  <si>
    <t xml:space="preserve">HOTEL PLAYA DE LAXE</t>
  </si>
  <si>
    <t xml:space="preserve">AVENIDA CESÁREO PONDAL, 27 BAJO</t>
  </si>
  <si>
    <t xml:space="preserve">981739000</t>
  </si>
  <si>
    <t xml:space="preserve">hotel@playadelaxe.com</t>
  </si>
  <si>
    <t xml:space="preserve">playadelaxe.com</t>
  </si>
  <si>
    <t xml:space="preserve">PLAYA DE LAXE</t>
  </si>
  <si>
    <t xml:space="preserve">AVENIDA CESÁREO PONDAL, 27</t>
  </si>
  <si>
    <t xml:space="preserve">981739001</t>
  </si>
  <si>
    <t xml:space="preserve">FINISTERRE</t>
  </si>
  <si>
    <t xml:space="preserve">FEDERICO ÁVILA, 8 BAJO</t>
  </si>
  <si>
    <t xml:space="preserve">981740000</t>
  </si>
  <si>
    <t xml:space="preserve">hotel_finisterre@yahoo.es</t>
  </si>
  <si>
    <t xml:space="preserve">finisterrae.com</t>
  </si>
  <si>
    <t xml:space="preserve">PERLA DO MUIÑO</t>
  </si>
  <si>
    <t xml:space="preserve">AVENIDA SANTIAGO, 10 BAJO</t>
  </si>
  <si>
    <t xml:space="preserve">981789515</t>
  </si>
  <si>
    <t xml:space="preserve">perladomuio.com</t>
  </si>
  <si>
    <t xml:space="preserve">ROSALÍA</t>
  </si>
  <si>
    <t xml:space="preserve">RUA MARUXA VILLANUEVA (IRIA), s/n</t>
  </si>
  <si>
    <t xml:space="preserve">15900</t>
  </si>
  <si>
    <t xml:space="preserve">981812490</t>
  </si>
  <si>
    <t xml:space="preserve">reservas@hotelrosalia.es</t>
  </si>
  <si>
    <t xml:space="preserve">hotelrosalia.es</t>
  </si>
  <si>
    <t xml:space="preserve">CASA BOA RIAL</t>
  </si>
  <si>
    <t xml:space="preserve">CARREIRA, 11</t>
  </si>
  <si>
    <t xml:space="preserve">15218</t>
  </si>
  <si>
    <t xml:space="preserve">981824621</t>
  </si>
  <si>
    <t xml:space="preserve">gonzaloperezpita@gmail.com</t>
  </si>
  <si>
    <t xml:space="preserve">casaboarial.com</t>
  </si>
  <si>
    <t xml:space="preserve">HOTEL MS BOIRO</t>
  </si>
  <si>
    <t xml:space="preserve">ESCARABOTE, 32</t>
  </si>
  <si>
    <t xml:space="preserve">15992</t>
  </si>
  <si>
    <t xml:space="preserve">BOIRO</t>
  </si>
  <si>
    <t xml:space="preserve">981849922</t>
  </si>
  <si>
    <t xml:space="preserve">lamuralla1@hotmail.es</t>
  </si>
  <si>
    <t xml:space="preserve">hotelmsboiro.es</t>
  </si>
  <si>
    <t xml:space="preserve">HOTEL RURAL NEIXÓN</t>
  </si>
  <si>
    <t xml:space="preserve">C/ NEIXÓN, 58, (CESPÓN)</t>
  </si>
  <si>
    <t xml:space="preserve">15990</t>
  </si>
  <si>
    <t xml:space="preserve">981862456</t>
  </si>
  <si>
    <t xml:space="preserve">ruralneixon@gmail.com</t>
  </si>
  <si>
    <t xml:space="preserve">ruralneixon.com</t>
  </si>
  <si>
    <t xml:space="preserve">ANCORA</t>
  </si>
  <si>
    <t xml:space="preserve">ALCALDE FERNÁNDEZ BERMÚDEZ, 5 BAJO</t>
  </si>
  <si>
    <t xml:space="preserve">981874200</t>
  </si>
  <si>
    <t xml:space="preserve">ancorahotel@gmail.com</t>
  </si>
  <si>
    <t xml:space="preserve">hotelancora.org</t>
  </si>
  <si>
    <t xml:space="preserve">XALLAS</t>
  </si>
  <si>
    <t xml:space="preserve">RUA NOVA, 18 BAJO</t>
  </si>
  <si>
    <t xml:space="preserve">15840</t>
  </si>
  <si>
    <t xml:space="preserve">SANTA COMBA</t>
  </si>
  <si>
    <t xml:space="preserve">981880708</t>
  </si>
  <si>
    <t xml:space="preserve">hxallas@hotmail.com</t>
  </si>
  <si>
    <t xml:space="preserve">hotelxallas.net</t>
  </si>
  <si>
    <t xml:space="preserve">CASA ROSALIA</t>
  </si>
  <si>
    <t xml:space="preserve">SOIGREXA, 19 BAJO</t>
  </si>
  <si>
    <t xml:space="preserve">15280</t>
  </si>
  <si>
    <t xml:space="preserve">BRIÓN</t>
  </si>
  <si>
    <t xml:space="preserve">981887580</t>
  </si>
  <si>
    <t xml:space="preserve">casarosalia.com</t>
  </si>
  <si>
    <t xml:space="preserve">HOTEL GARCAS</t>
  </si>
  <si>
    <t xml:space="preserve">LUGAR NOVAL, 2</t>
  </si>
  <si>
    <t xml:space="preserve">981888225</t>
  </si>
  <si>
    <t xml:space="preserve">info@hotelgarcas.com</t>
  </si>
  <si>
    <t xml:space="preserve">garcashotel.com</t>
  </si>
  <si>
    <t xml:space="preserve">TOC TOC ROOMS</t>
  </si>
  <si>
    <t xml:space="preserve">RUA MENDAÑA DE NEYRA, 28, PISO 2º I</t>
  </si>
  <si>
    <t xml:space="preserve">981977295</t>
  </si>
  <si>
    <t xml:space="preserve">info@toctocrooms.com</t>
  </si>
  <si>
    <t xml:space="preserve">toctocrooms.com</t>
  </si>
  <si>
    <t xml:space="preserve">LA CASONA DE LAZÚRTEGUI</t>
  </si>
  <si>
    <t xml:space="preserve">JULIO LAZURTEGUI, 26-28 BAJO</t>
  </si>
  <si>
    <t xml:space="preserve">982120097</t>
  </si>
  <si>
    <t xml:space="preserve">reservas@hotelcasona.com</t>
  </si>
  <si>
    <t xml:space="preserve">hotelcasona.com</t>
  </si>
  <si>
    <t xml:space="preserve">PORTO DE RINLO</t>
  </si>
  <si>
    <t xml:space="preserve">PLAZA SANTA CATALINA, 9</t>
  </si>
  <si>
    <t xml:space="preserve">27715</t>
  </si>
  <si>
    <t xml:space="preserve">982123137</t>
  </si>
  <si>
    <t xml:space="preserve">informacion@portoderinlo.es</t>
  </si>
  <si>
    <t xml:space="preserve">portoderinlo.es</t>
  </si>
  <si>
    <t xml:space="preserve">CEAO EXPRESS</t>
  </si>
  <si>
    <t xml:space="preserve">RUA OS CANTEIROS (POLIGONO INSDUSTRIAL O CEAO), s/n POLIGONO INDUSTRIAL DO CEAO</t>
  </si>
  <si>
    <t xml:space="preserve">982209999</t>
  </si>
  <si>
    <t xml:space="preserve">gasoleosceao@gasoleosceao.es</t>
  </si>
  <si>
    <t xml:space="preserve">gasoleosceao.es</t>
  </si>
  <si>
    <t xml:space="preserve">HOTEL MURALLA</t>
  </si>
  <si>
    <t xml:space="preserve">RUA MIGUEL DE CERVANTES, 8 BAJO</t>
  </si>
  <si>
    <t xml:space="preserve">982254000</t>
  </si>
  <si>
    <t xml:space="preserve">info@hotelmuralla.es</t>
  </si>
  <si>
    <t xml:space="preserve">hotelmuralla.es</t>
  </si>
  <si>
    <t xml:space="preserve">AUGAS SANTAS</t>
  </si>
  <si>
    <t xml:space="preserve">PASEO ZONA OS BAÑOS, s/n</t>
  </si>
  <si>
    <t xml:space="preserve">27430</t>
  </si>
  <si>
    <t xml:space="preserve">982292800</t>
  </si>
  <si>
    <t xml:space="preserve">augassantas.com</t>
  </si>
  <si>
    <t xml:space="preserve">CASA VIZCAIN</t>
  </si>
  <si>
    <t xml:space="preserve">NEGUEIRA, 31 BAJO</t>
  </si>
  <si>
    <t xml:space="preserve">NEGUEIRA DE MUÑIZ</t>
  </si>
  <si>
    <t xml:space="preserve">982353401</t>
  </si>
  <si>
    <t xml:space="preserve">casavizcain@hotmail.com</t>
  </si>
  <si>
    <t xml:space="preserve">casavizcain.com</t>
  </si>
  <si>
    <t xml:space="preserve">HOTEL MONEDA</t>
  </si>
  <si>
    <t xml:space="preserve">AVENIDA BARALLA, 46</t>
  </si>
  <si>
    <t xml:space="preserve">27130</t>
  </si>
  <si>
    <t xml:space="preserve">BALEIRA</t>
  </si>
  <si>
    <t xml:space="preserve">982355270</t>
  </si>
  <si>
    <t xml:space="preserve">info@hotelmoneda.com</t>
  </si>
  <si>
    <t xml:space="preserve">hotelmoneda.com</t>
  </si>
  <si>
    <t xml:space="preserve">RUVA LUGO</t>
  </si>
  <si>
    <t xml:space="preserve">ESTRADA N-VI, KILOMETRO 514 BAJO</t>
  </si>
  <si>
    <t xml:space="preserve">27150</t>
  </si>
  <si>
    <t xml:space="preserve">OUTEIRO DE REI</t>
  </si>
  <si>
    <t xml:space="preserve">982393330</t>
  </si>
  <si>
    <t xml:space="preserve">info@motelparaiso.es</t>
  </si>
  <si>
    <t xml:space="preserve">motelparaiso.es</t>
  </si>
  <si>
    <t xml:space="preserve">HOTEL CASA REBOIRO</t>
  </si>
  <si>
    <t xml:space="preserve">C/ BERGAZOS, 4</t>
  </si>
  <si>
    <t xml:space="preserve">27410</t>
  </si>
  <si>
    <t xml:space="preserve">982400617</t>
  </si>
  <si>
    <t xml:space="preserve">info@casareboiro.com</t>
  </si>
  <si>
    <t xml:space="preserve">casareboiro.com</t>
  </si>
  <si>
    <t xml:space="preserve">ARUME</t>
  </si>
  <si>
    <t xml:space="preserve">AVENIDA GALICIA, KILOMETRO 42, 2</t>
  </si>
  <si>
    <t xml:space="preserve">27350</t>
  </si>
  <si>
    <t xml:space="preserve">BÓVEDA</t>
  </si>
  <si>
    <t xml:space="preserve">982426005</t>
  </si>
  <si>
    <t xml:space="preserve">contacta@hotel-arume.com</t>
  </si>
  <si>
    <t xml:space="preserve">hotel-arume.com</t>
  </si>
  <si>
    <t xml:space="preserve">HOTEL DO LOYO</t>
  </si>
  <si>
    <t xml:space="preserve">LUGAR LOIO, KILOMETRO 2</t>
  </si>
  <si>
    <t xml:space="preserve">27611</t>
  </si>
  <si>
    <t xml:space="preserve">PARADELA</t>
  </si>
  <si>
    <t xml:space="preserve">982545012</t>
  </si>
  <si>
    <t xml:space="preserve">mesondoloyo@hotmail.com</t>
  </si>
  <si>
    <t xml:space="preserve">mesondoloyo.com</t>
  </si>
  <si>
    <t xml:space="preserve">HOTEL A VEIGA</t>
  </si>
  <si>
    <t xml:space="preserve">AVENIDA DE COMPOSTELA, 61 BAJO</t>
  </si>
  <si>
    <t xml:space="preserve">27620</t>
  </si>
  <si>
    <t xml:space="preserve">SAMOS</t>
  </si>
  <si>
    <t xml:space="preserve">982546113</t>
  </si>
  <si>
    <t xml:space="preserve">hotelaveiga@hotmail.com</t>
  </si>
  <si>
    <t xml:space="preserve">hotelaveiga.com</t>
  </si>
  <si>
    <t xml:space="preserve">HOTEL DOLUSA</t>
  </si>
  <si>
    <t xml:space="preserve">RUA SUASBARRAS, 14</t>
  </si>
  <si>
    <t xml:space="preserve">982560866</t>
  </si>
  <si>
    <t xml:space="preserve">hdolusa@gmail.com</t>
  </si>
  <si>
    <t xml:space="preserve">dolusahotel.com</t>
  </si>
  <si>
    <t xml:space="preserve">HOTEL AUGADOCE</t>
  </si>
  <si>
    <t xml:space="preserve">CARRETERA AREA, 17 28</t>
  </si>
  <si>
    <t xml:space="preserve">982560944</t>
  </si>
  <si>
    <t xml:space="preserve">info@hotelaugadoce.com</t>
  </si>
  <si>
    <t xml:space="preserve">hotellouzao.com</t>
  </si>
  <si>
    <t xml:space="preserve">NORDÉS</t>
  </si>
  <si>
    <t xml:space="preserve">AVENIDA A MARIÑA, 57</t>
  </si>
  <si>
    <t xml:space="preserve">982575143</t>
  </si>
  <si>
    <t xml:space="preserve">info@hotelnordes.com</t>
  </si>
  <si>
    <t xml:space="preserve">hotelnordes.com</t>
  </si>
  <si>
    <t xml:space="preserve">HOTEL PALACETE REAL</t>
  </si>
  <si>
    <t xml:space="preserve">LUGAR EL CANEYU, s/n</t>
  </si>
  <si>
    <t xml:space="preserve">982707282</t>
  </si>
  <si>
    <t xml:space="preserve">info@palacetereal.es</t>
  </si>
  <si>
    <t xml:space="preserve">palacetereal.es</t>
  </si>
  <si>
    <t xml:space="preserve">HOTEL BOUTIQUE GAREUS</t>
  </si>
  <si>
    <t xml:space="preserve">C/ COLMENARES, 2 70</t>
  </si>
  <si>
    <t xml:space="preserve">983214333</t>
  </si>
  <si>
    <t xml:space="preserve">gareus@hotelgareus.com</t>
  </si>
  <si>
    <t xml:space="preserve">hotelgareus.com</t>
  </si>
  <si>
    <t xml:space="preserve">HOTEL MOZART</t>
  </si>
  <si>
    <t xml:space="preserve">C/ MENÉNDEZ PELAYO, 7</t>
  </si>
  <si>
    <t xml:space="preserve">983297777</t>
  </si>
  <si>
    <t xml:space="preserve">hotelmozart@hotelmozart.net</t>
  </si>
  <si>
    <t xml:space="preserve">hotelmozart.net</t>
  </si>
  <si>
    <t xml:space="preserve">COMFORSUITE</t>
  </si>
  <si>
    <t xml:space="preserve">PASEO ZARCILLA, 6 BAJO</t>
  </si>
  <si>
    <t xml:space="preserve">47151</t>
  </si>
  <si>
    <t xml:space="preserve">BOECILLO</t>
  </si>
  <si>
    <t xml:space="preserve">983552984</t>
  </si>
  <si>
    <t xml:space="preserve">info@comforsuite.com</t>
  </si>
  <si>
    <t xml:space="preserve">comforsuite.com</t>
  </si>
  <si>
    <t xml:space="preserve">CARRETERA ADANERO-GIJÓN, KILOMETRO 202 BAJO</t>
  </si>
  <si>
    <t xml:space="preserve">983560262</t>
  </si>
  <si>
    <t xml:space="preserve">hotelalbasl.com</t>
  </si>
  <si>
    <t xml:space="preserve">FUENTE DE LA ACEÑA</t>
  </si>
  <si>
    <t xml:space="preserve">MOLINO, s/n BAJO</t>
  </si>
  <si>
    <t xml:space="preserve">983680910</t>
  </si>
  <si>
    <t xml:space="preserve">info@fuenteacena.es</t>
  </si>
  <si>
    <t xml:space="preserve">fuenteacena.com</t>
  </si>
  <si>
    <t xml:space="preserve">DON AGUSTÍN</t>
  </si>
  <si>
    <t xml:space="preserve">C/ MAYOR, 4 BAJO</t>
  </si>
  <si>
    <t xml:space="preserve">47830</t>
  </si>
  <si>
    <t xml:space="preserve">TORDEHUMOS</t>
  </si>
  <si>
    <t xml:space="preserve">983714580</t>
  </si>
  <si>
    <t xml:space="preserve">cdrsequillo@telefonica.net</t>
  </si>
  <si>
    <t xml:space="preserve">donagustnsa.com</t>
  </si>
  <si>
    <t xml:space="preserve">VENTA DE ALÓN</t>
  </si>
  <si>
    <t xml:space="preserve">47600</t>
  </si>
  <si>
    <t xml:space="preserve">VILLALÓN DE CAMPOS</t>
  </si>
  <si>
    <t xml:space="preserve">983740952</t>
  </si>
  <si>
    <t xml:space="preserve">ventadelalon@ventadelalon.es</t>
  </si>
  <si>
    <t xml:space="preserve">ventadelalon.es</t>
  </si>
  <si>
    <t xml:space="preserve">TORRE DE SILA</t>
  </si>
  <si>
    <t xml:space="preserve">CARRETERA MADRID-LA CORUÑA (N-VI), KILOMETRO 182, 000</t>
  </si>
  <si>
    <t xml:space="preserve">983795952</t>
  </si>
  <si>
    <t xml:space="preserve">hotel@torredesila.com</t>
  </si>
  <si>
    <t xml:space="preserve">torredesila.com</t>
  </si>
  <si>
    <t xml:space="preserve">PUEBLOASTUR</t>
  </si>
  <si>
    <t xml:space="preserve">LUGAR COFIÑO, s/n BAJO</t>
  </si>
  <si>
    <t xml:space="preserve">33548</t>
  </si>
  <si>
    <t xml:space="preserve">984081818</t>
  </si>
  <si>
    <t xml:space="preserve">reservas@puebloastur.com</t>
  </si>
  <si>
    <t xml:space="preserve">puebloastur.com</t>
  </si>
  <si>
    <t xml:space="preserve">RENER HOTEL LOS CAMPONES</t>
  </si>
  <si>
    <t xml:space="preserve">AVENIDA CAMPONES (TREMAÑES), 80</t>
  </si>
  <si>
    <t xml:space="preserve">984839381</t>
  </si>
  <si>
    <t xml:space="preserve">info@loscampones.com</t>
  </si>
  <si>
    <t xml:space="preserve">loscampones.com</t>
  </si>
  <si>
    <t xml:space="preserve">HOTEL AVELINA</t>
  </si>
  <si>
    <t xml:space="preserve">CARRETERA COVADONGA, s/n</t>
  </si>
  <si>
    <t xml:space="preserve">985 94 71 71</t>
  </si>
  <si>
    <t xml:space="preserve">info@hotelavelina.es</t>
  </si>
  <si>
    <t xml:space="preserve">hotelavelina.es</t>
  </si>
  <si>
    <t xml:space="preserve">2800</t>
  </si>
  <si>
    <t xml:space="preserve">ABBA PLAYA GIJÓN HOTEL</t>
  </si>
  <si>
    <t xml:space="preserve">PASEO DOCTOR FLEMING, 37 BAJO</t>
  </si>
  <si>
    <t xml:space="preserve">985000000</t>
  </si>
  <si>
    <t xml:space="preserve">playagijon@abbahoteles.com</t>
  </si>
  <si>
    <t xml:space="preserve">ARBEYAL</t>
  </si>
  <si>
    <t xml:space="preserve">C/ TOLEDO, 25</t>
  </si>
  <si>
    <t xml:space="preserve">33213</t>
  </si>
  <si>
    <t xml:space="preserve">985092828</t>
  </si>
  <si>
    <t xml:space="preserve">cuyfa@telecable.es</t>
  </si>
  <si>
    <t xml:space="preserve">hotelarbeyal.es</t>
  </si>
  <si>
    <t xml:space="preserve">HOTEL ASTURES</t>
  </si>
  <si>
    <t xml:space="preserve">CAMPO CAMPO DE LOS PATOS, 7 BAJO; HOTEL ASTURES</t>
  </si>
  <si>
    <t xml:space="preserve">985200908</t>
  </si>
  <si>
    <t xml:space="preserve">hotelastures@gmail.com</t>
  </si>
  <si>
    <t xml:space="preserve">hotelastures.es</t>
  </si>
  <si>
    <t xml:space="preserve">FRUELA</t>
  </si>
  <si>
    <t xml:space="preserve">FRUELA, 3</t>
  </si>
  <si>
    <t xml:space="preserve">985208120</t>
  </si>
  <si>
    <t xml:space="preserve">hotelfruela@fruelahoteles.com</t>
  </si>
  <si>
    <t xml:space="preserve">hotelfruela.com</t>
  </si>
  <si>
    <t xml:space="preserve">HOTEL EL MAGISTRAL</t>
  </si>
  <si>
    <t xml:space="preserve">JOVELLANOS, 3 BAJO</t>
  </si>
  <si>
    <t xml:space="preserve">985215116</t>
  </si>
  <si>
    <t xml:space="preserve">info@hotelelmagistral.com</t>
  </si>
  <si>
    <t xml:space="preserve">elmagistral.com</t>
  </si>
  <si>
    <t xml:space="preserve">AYRE HOTEL RAMIRO I</t>
  </si>
  <si>
    <t xml:space="preserve">C/ FEDERICO GARCÍA LORCA, 13</t>
  </si>
  <si>
    <t xml:space="preserve">985232850</t>
  </si>
  <si>
    <t xml:space="preserve">ramiro@ayrehoteles.com</t>
  </si>
  <si>
    <t xml:space="preserve">ALTEZA</t>
  </si>
  <si>
    <t xml:space="preserve">URÍA, 25</t>
  </si>
  <si>
    <t xml:space="preserve">985240404</t>
  </si>
  <si>
    <t xml:space="preserve">hotelfavilaoviedo@hotmail.com</t>
  </si>
  <si>
    <t xml:space="preserve">hotelalteza.com</t>
  </si>
  <si>
    <t xml:space="preserve">HOTEL FAVILA</t>
  </si>
  <si>
    <t xml:space="preserve">URÍA, 37</t>
  </si>
  <si>
    <t xml:space="preserve">985259455</t>
  </si>
  <si>
    <t xml:space="preserve">hotelfavila.com</t>
  </si>
  <si>
    <t xml:space="preserve">MARUJA NOZANA</t>
  </si>
  <si>
    <t xml:space="preserve">CAMINO FUENTE NOZANA, 69 BAJO</t>
  </si>
  <si>
    <t xml:space="preserve">985265521</t>
  </si>
  <si>
    <t xml:space="preserve">info@marujanozana.com</t>
  </si>
  <si>
    <t xml:space="preserve">hotelmaruja.com</t>
  </si>
  <si>
    <t xml:space="preserve">SILVOTA</t>
  </si>
  <si>
    <t xml:space="preserve">C/ PEÑA SANTA (POLIGONO INSDUSTRIAL SILVOTA), s/n</t>
  </si>
  <si>
    <t xml:space="preserve">33192</t>
  </si>
  <si>
    <t xml:space="preserve">985267171</t>
  </si>
  <si>
    <t xml:space="preserve">info@hotelsilvota.es</t>
  </si>
  <si>
    <t xml:space="preserve">hotelsilvota.es</t>
  </si>
  <si>
    <t xml:space="preserve">MOTEL LATINO</t>
  </si>
  <si>
    <t xml:space="preserve">CARRETERA LUGO LLANERA-LA CAMPANA (AS-241), 5</t>
  </si>
  <si>
    <t xml:space="preserve">33690</t>
  </si>
  <si>
    <t xml:space="preserve">985267478</t>
  </si>
  <si>
    <t xml:space="preserve">info@motellatino.com</t>
  </si>
  <si>
    <t xml:space="preserve">motellatino.com</t>
  </si>
  <si>
    <t xml:space="preserve">ALFONSO II</t>
  </si>
  <si>
    <t xml:space="preserve">C/ RAMIRO I, 30 BAJO; HOTEL</t>
  </si>
  <si>
    <t xml:space="preserve">985277660</t>
  </si>
  <si>
    <t xml:space="preserve">alfonso@ayrehoteles.com</t>
  </si>
  <si>
    <t xml:space="preserve">AYRE HOTEL ALFONSO II</t>
  </si>
  <si>
    <t xml:space="preserve">HOTEL VALDÉS</t>
  </si>
  <si>
    <t xml:space="preserve">AVENIDA GALICIA, 1</t>
  </si>
  <si>
    <t xml:space="preserve">985301000</t>
  </si>
  <si>
    <t xml:space="preserve">hotelvaldes@gmail.com</t>
  </si>
  <si>
    <t xml:space="preserve">hotelvaldes.com</t>
  </si>
  <si>
    <t xml:space="preserve">BAL HOTEL &amp; SPA</t>
  </si>
  <si>
    <t xml:space="preserve">CARRETERA N-632, KILOMETRO 59.6 QUINTUELES</t>
  </si>
  <si>
    <t xml:space="preserve">985341997</t>
  </si>
  <si>
    <t xml:space="preserve">balhotelspa.com</t>
  </si>
  <si>
    <t xml:space="preserve">HOTEL SABLÓN</t>
  </si>
  <si>
    <t xml:space="preserve">C/ LA MORÍA, s/n BAJO</t>
  </si>
  <si>
    <t xml:space="preserve">985400787</t>
  </si>
  <si>
    <t xml:space="preserve">info@hotelsablon.com</t>
  </si>
  <si>
    <t xml:space="preserve">hotelsablon.com</t>
  </si>
  <si>
    <t xml:space="preserve">HOTEL GAVITU</t>
  </si>
  <si>
    <t xml:space="preserve">985400813</t>
  </si>
  <si>
    <t xml:space="preserve">hotelgavitu.com</t>
  </si>
  <si>
    <t xml:space="preserve">SABLON</t>
  </si>
  <si>
    <t xml:space="preserve">AVENIDA SABLÓN, 1 BAJO; EDIFICIO SABLON. 2</t>
  </si>
  <si>
    <t xml:space="preserve">985401987</t>
  </si>
  <si>
    <t xml:space="preserve">EL CANTÓN</t>
  </si>
  <si>
    <t xml:space="preserve">PANCAR, s/n BAJO</t>
  </si>
  <si>
    <t xml:space="preserve">985402550</t>
  </si>
  <si>
    <t xml:space="preserve">hotelelcanton@gmail.com</t>
  </si>
  <si>
    <t xml:space="preserve">hotelcanton.com</t>
  </si>
  <si>
    <t xml:space="preserve">DIANMULLE</t>
  </si>
  <si>
    <t xml:space="preserve">MESTAS, s/n 0 S N</t>
  </si>
  <si>
    <t xml:space="preserve">985406279</t>
  </si>
  <si>
    <t xml:space="preserve">hotelbenzua@gmail.com</t>
  </si>
  <si>
    <t xml:space="preserve">hotelbenzua.com</t>
  </si>
  <si>
    <t xml:space="preserve">CASA TORRES CARON - CASA CAN MADERUS</t>
  </si>
  <si>
    <t xml:space="preserve">ABÁNDAMES, s/n</t>
  </si>
  <si>
    <t xml:space="preserve">985414431</t>
  </si>
  <si>
    <t xml:space="preserve">info@torrescaron.com</t>
  </si>
  <si>
    <t xml:space="preserve">torrescaron.com</t>
  </si>
  <si>
    <t xml:space="preserve">MIERES DEL CAMINO</t>
  </si>
  <si>
    <t xml:space="preserve">C/ NUMA GUILHOU, 69 BAJO</t>
  </si>
  <si>
    <t xml:space="preserve">33600</t>
  </si>
  <si>
    <t xml:space="preserve">985453916</t>
  </si>
  <si>
    <t xml:space="preserve">info@mieresdelcamino.com</t>
  </si>
  <si>
    <t xml:space="preserve">hotelmieres.com</t>
  </si>
  <si>
    <t xml:space="preserve">PALACIO ARIAS</t>
  </si>
  <si>
    <t xml:space="preserve">AVENIDA EMIGRANTES, 11 BAJO; HOTEL PALACIO ARIAS</t>
  </si>
  <si>
    <t xml:space="preserve">985473671</t>
  </si>
  <si>
    <t xml:space="preserve">reservas@palacioarias.es</t>
  </si>
  <si>
    <t xml:space="preserve">palacioarias.es</t>
  </si>
  <si>
    <t xml:space="preserve">DOÑA GAUDIOSA</t>
  </si>
  <si>
    <t xml:space="preserve">MUÑÓN FONDERO, 39 BAJO</t>
  </si>
  <si>
    <t xml:space="preserve">33639</t>
  </si>
  <si>
    <t xml:space="preserve">985490625</t>
  </si>
  <si>
    <t xml:space="preserve">doagaudiosa.com</t>
  </si>
  <si>
    <t xml:space="preserve">HOTEL REUNDU</t>
  </si>
  <si>
    <t xml:space="preserve">EL REDONDO, s/n</t>
  </si>
  <si>
    <t xml:space="preserve">33629</t>
  </si>
  <si>
    <t xml:space="preserve">985496377</t>
  </si>
  <si>
    <t xml:space="preserve">hotelreundu.com</t>
  </si>
  <si>
    <t xml:space="preserve">LUPA</t>
  </si>
  <si>
    <t xml:space="preserve">SAN JUAN PIÑERA, s/n</t>
  </si>
  <si>
    <t xml:space="preserve">33159</t>
  </si>
  <si>
    <t xml:space="preserve">985590063</t>
  </si>
  <si>
    <t xml:space="preserve">informacion@hoteleslupa.com</t>
  </si>
  <si>
    <t xml:space="preserve">hoteleslupa.com</t>
  </si>
  <si>
    <t xml:space="preserve">LA CASONA DE LUPA</t>
  </si>
  <si>
    <t xml:space="preserve">CARRETERA N-632, KILOMETRO 122</t>
  </si>
  <si>
    <t xml:space="preserve">33157</t>
  </si>
  <si>
    <t xml:space="preserve">985590973</t>
  </si>
  <si>
    <t xml:space="preserve">HOTEL CASA VITORIO</t>
  </si>
  <si>
    <t xml:space="preserve">AVENIDA SELGAS, s/n</t>
  </si>
  <si>
    <t xml:space="preserve">985591317</t>
  </si>
  <si>
    <t xml:space="preserve">info@hotelcavitorio.com</t>
  </si>
  <si>
    <t xml:space="preserve">casavitorio.com</t>
  </si>
  <si>
    <t xml:space="preserve">CASA FERNANDO I</t>
  </si>
  <si>
    <t xml:space="preserve">CARRETERA GENERAL, KILOMETRO 445 BAJO</t>
  </si>
  <si>
    <t xml:space="preserve">985596284</t>
  </si>
  <si>
    <t xml:space="preserve">info@casafernando.es</t>
  </si>
  <si>
    <t xml:space="preserve">casafernando.es</t>
  </si>
  <si>
    <t xml:space="preserve">LUGAR BARRES, s/n BAJO</t>
  </si>
  <si>
    <t xml:space="preserve">985623953</t>
  </si>
  <si>
    <t xml:space="preserve">casaenrique.com</t>
  </si>
  <si>
    <t xml:space="preserve">LA BILBAÍNA</t>
  </si>
  <si>
    <t xml:space="preserve">PLAZA AYUNTAMIENTO, 6</t>
  </si>
  <si>
    <t xml:space="preserve">33770</t>
  </si>
  <si>
    <t xml:space="preserve">985634035</t>
  </si>
  <si>
    <t xml:space="preserve">labilbanasl.com</t>
  </si>
  <si>
    <t xml:space="preserve">DOÑA NIEVES</t>
  </si>
  <si>
    <t xml:space="preserve">C/ PÍO XII, 4 BAJO</t>
  </si>
  <si>
    <t xml:space="preserve">985740274</t>
  </si>
  <si>
    <t xml:space="preserve">doanievessl.com</t>
  </si>
  <si>
    <t xml:space="preserve">HOTEL CABEZA</t>
  </si>
  <si>
    <t xml:space="preserve">C/ JAVIER LAUZURICA, 4 BAJO; CENTRO DE SALUD</t>
  </si>
  <si>
    <t xml:space="preserve">hotelcabeza.com</t>
  </si>
  <si>
    <t xml:space="preserve">HOTEL ARECES</t>
  </si>
  <si>
    <t xml:space="preserve">C/ ALONSO DE GRADO, 20 18</t>
  </si>
  <si>
    <t xml:space="preserve">985750995</t>
  </si>
  <si>
    <t xml:space="preserve">hotelareces.com</t>
  </si>
  <si>
    <t xml:space="preserve">HOTEL VIELLA</t>
  </si>
  <si>
    <t xml:space="preserve">CARRETERA ESTACIÓN DE VIELLA, 10 CARRETERA COLLOTO-VIELLA</t>
  </si>
  <si>
    <t xml:space="preserve">985757035</t>
  </si>
  <si>
    <t xml:space="preserve">LA SINRIELLA</t>
  </si>
  <si>
    <t xml:space="preserve">BARRIO VILLAMEJÍN, 68</t>
  </si>
  <si>
    <t xml:space="preserve">985761224</t>
  </si>
  <si>
    <t xml:space="preserve">lasinriella.com</t>
  </si>
  <si>
    <t xml:space="preserve">HOTEL RURAL SOMIEDO</t>
  </si>
  <si>
    <t xml:space="preserve">VALLE LAGO, s/n</t>
  </si>
  <si>
    <t xml:space="preserve">985763935</t>
  </si>
  <si>
    <t xml:space="preserve">info@hotelsomiedo.es</t>
  </si>
  <si>
    <t xml:space="preserve">hotelsomiedo.es</t>
  </si>
  <si>
    <t xml:space="preserve">DON MIGUEL</t>
  </si>
  <si>
    <t xml:space="preserve">AVENIDA OVIEDO, 6 BAJO</t>
  </si>
  <si>
    <t xml:space="preserve">985800325</t>
  </si>
  <si>
    <t xml:space="preserve">donmiguelsl.com</t>
  </si>
  <si>
    <t xml:space="preserve">HOTEL AUSEVA</t>
  </si>
  <si>
    <t xml:space="preserve">EL REPELAO, s/n BAJO</t>
  </si>
  <si>
    <t xml:space="preserve">985846106</t>
  </si>
  <si>
    <t xml:space="preserve">hotelauseva.com</t>
  </si>
  <si>
    <t xml:space="preserve">EL COTERIN</t>
  </si>
  <si>
    <t xml:space="preserve">985846461</t>
  </si>
  <si>
    <t xml:space="preserve">elcoterinsl.com</t>
  </si>
  <si>
    <t xml:space="preserve">HOTEL GRANDA</t>
  </si>
  <si>
    <t xml:space="preserve">PRESTÍN, 12 BAJO</t>
  </si>
  <si>
    <t xml:space="preserve">985849442</t>
  </si>
  <si>
    <t xml:space="preserve">hg@hotelgranda.com</t>
  </si>
  <si>
    <t xml:space="preserve">hotelgranda.com</t>
  </si>
  <si>
    <t xml:space="preserve">MAR DEL SUEVE</t>
  </si>
  <si>
    <t xml:space="preserve">AVENIDA ASTURIAS, 22 BAJO(ASCENSOR)</t>
  </si>
  <si>
    <t xml:space="preserve">985852160</t>
  </si>
  <si>
    <t xml:space="preserve">info@mardelsueve.com</t>
  </si>
  <si>
    <t xml:space="preserve">mardelsueve.com</t>
  </si>
  <si>
    <t xml:space="preserve">EL FOYU</t>
  </si>
  <si>
    <t xml:space="preserve">C/ HUERRES, s/n HUERRES - - SAN JUAN DE DUZ C</t>
  </si>
  <si>
    <t xml:space="preserve">33328</t>
  </si>
  <si>
    <t xml:space="preserve">985856699</t>
  </si>
  <si>
    <t xml:space="preserve">hotelelfoyu@hotmail.com</t>
  </si>
  <si>
    <t xml:space="preserve">hotelelfoyu.com</t>
  </si>
  <si>
    <t xml:space="preserve">CAMANGU</t>
  </si>
  <si>
    <t xml:space="preserve">LUGAR CAMANGO, s/n</t>
  </si>
  <si>
    <t xml:space="preserve">985857765</t>
  </si>
  <si>
    <t xml:space="preserve">info@camangu.com</t>
  </si>
  <si>
    <t xml:space="preserve">carramartin.com</t>
  </si>
  <si>
    <t xml:space="preserve">HOTEL CASA ESPAÑA</t>
  </si>
  <si>
    <t xml:space="preserve">PLAZA CARLOS I, 3</t>
  </si>
  <si>
    <t xml:space="preserve">985892030</t>
  </si>
  <si>
    <t xml:space="preserve">correo@hcasaespana.com</t>
  </si>
  <si>
    <t xml:space="preserve">hcasaespana.com</t>
  </si>
  <si>
    <t xml:space="preserve">HOTEL CERRO LA NINA</t>
  </si>
  <si>
    <t xml:space="preserve">BECEÑA, s/n</t>
  </si>
  <si>
    <t xml:space="preserve">reservas@cerrolanina.com</t>
  </si>
  <si>
    <t xml:space="preserve">cerrolanina.com</t>
  </si>
  <si>
    <t xml:space="preserve">AYRE HOTEL OVIEDO</t>
  </si>
  <si>
    <t xml:space="preserve">C/ POLICARPO HERRERO, s/n</t>
  </si>
  <si>
    <t xml:space="preserve">985964777</t>
  </si>
  <si>
    <t xml:space="preserve">reservas.oviedo@ayrehoteles.com</t>
  </si>
  <si>
    <t xml:space="preserve">AC HOTEL GIJÓN</t>
  </si>
  <si>
    <t xml:space="preserve">AVENIDA OVIEDO, 15 BAJO</t>
  </si>
  <si>
    <t xml:space="preserve">985990500</t>
  </si>
  <si>
    <t xml:space="preserve">acgijon@ac-hotels.com</t>
  </si>
  <si>
    <t xml:space="preserve">achotelgijn.com</t>
  </si>
  <si>
    <t xml:space="preserve">HOTEL PANTON</t>
  </si>
  <si>
    <t xml:space="preserve">RUA LEPANTO, 18</t>
  </si>
  <si>
    <t xml:space="preserve">986224270</t>
  </si>
  <si>
    <t xml:space="preserve">reservas@hotelpanton.com</t>
  </si>
  <si>
    <t xml:space="preserve">hotelpanton.com</t>
  </si>
  <si>
    <t xml:space="preserve">RUA GARCÍA OLLOQUI, 5</t>
  </si>
  <si>
    <t xml:space="preserve">986228227</t>
  </si>
  <si>
    <t xml:space="preserve">reservas@hcompostela.com</t>
  </si>
  <si>
    <t xml:space="preserve">hcompostela.com</t>
  </si>
  <si>
    <t xml:space="preserve">HOTEL CHIPEN</t>
  </si>
  <si>
    <t xml:space="preserve">AVENIDA FLORIDA, 12 BAJO</t>
  </si>
  <si>
    <t xml:space="preserve">36210</t>
  </si>
  <si>
    <t xml:space="preserve">986231281</t>
  </si>
  <si>
    <t xml:space="preserve">info@hotelchipen.com</t>
  </si>
  <si>
    <t xml:space="preserve">hotelchipen.com</t>
  </si>
  <si>
    <t xml:space="preserve">CAÑIZA, 41 BAJO</t>
  </si>
  <si>
    <t xml:space="preserve">986238484</t>
  </si>
  <si>
    <t xml:space="preserve">ogando1968@hotmail.com</t>
  </si>
  <si>
    <t xml:space="preserve">motelcaribe.com</t>
  </si>
  <si>
    <t xml:space="preserve">LA SUITE</t>
  </si>
  <si>
    <t xml:space="preserve">TOMÁS A. ALONSO, 245 BAJO</t>
  </si>
  <si>
    <t xml:space="preserve">986247664</t>
  </si>
  <si>
    <t xml:space="preserve">info@lasuite.com</t>
  </si>
  <si>
    <t xml:space="preserve">lasuitehotel.es</t>
  </si>
  <si>
    <t xml:space="preserve">PLAYA</t>
  </si>
  <si>
    <t xml:space="preserve">RUA PASEO MARÍTIMO, 78 PLAYA DE RODEIRA</t>
  </si>
  <si>
    <t xml:space="preserve">986301363</t>
  </si>
  <si>
    <t xml:space="preserve">reservas@hotel-playa.com</t>
  </si>
  <si>
    <t xml:space="preserve">hotel-playa.com</t>
  </si>
  <si>
    <t xml:space="preserve">HOLLYWOOD</t>
  </si>
  <si>
    <t xml:space="preserve">AVENIDA MARÍN, 21 BAJO(CAFETERIA HOLLYWOOD)</t>
  </si>
  <si>
    <t xml:space="preserve">986305052</t>
  </si>
  <si>
    <t xml:space="preserve">lasvegascangas@hotmail.com</t>
  </si>
  <si>
    <t xml:space="preserve">hollywoodsl.com</t>
  </si>
  <si>
    <t xml:space="preserve">HOTEL SOLPOR</t>
  </si>
  <si>
    <t xml:space="preserve">VIA NORTE, 9</t>
  </si>
  <si>
    <t xml:space="preserve">36206</t>
  </si>
  <si>
    <t xml:space="preserve">986416036</t>
  </si>
  <si>
    <t xml:space="preserve">novart9@yahoo.es</t>
  </si>
  <si>
    <t xml:space="preserve">hotelsolpor.com</t>
  </si>
  <si>
    <t xml:space="preserve">MEXICO</t>
  </si>
  <si>
    <t xml:space="preserve">VIA NORTE, 10 BAJO</t>
  </si>
  <si>
    <t xml:space="preserve">986431666</t>
  </si>
  <si>
    <t xml:space="preserve">info@mexico.com</t>
  </si>
  <si>
    <t xml:space="preserve">mexicohotel.com</t>
  </si>
  <si>
    <t xml:space="preserve">SERCOTEL TRES LUCES</t>
  </si>
  <si>
    <t xml:space="preserve">RUA CUBA, 19</t>
  </si>
  <si>
    <t xml:space="preserve">986480250</t>
  </si>
  <si>
    <t xml:space="preserve">info@sercoteltresluces.com</t>
  </si>
  <si>
    <t xml:space="preserve">hotel3luces.com</t>
  </si>
  <si>
    <t xml:space="preserve">PAZO O RIAL</t>
  </si>
  <si>
    <t xml:space="preserve">AVENIDA VILANOVA, 117</t>
  </si>
  <si>
    <t xml:space="preserve">36611</t>
  </si>
  <si>
    <t xml:space="preserve">986507011</t>
  </si>
  <si>
    <t xml:space="preserve">pazoorialsa.com</t>
  </si>
  <si>
    <t xml:space="preserve">HOTEL CARRIL</t>
  </si>
  <si>
    <t xml:space="preserve">RUA LUCENA, 18</t>
  </si>
  <si>
    <t xml:space="preserve">986509612</t>
  </si>
  <si>
    <t xml:space="preserve">info@hotelcarril.com</t>
  </si>
  <si>
    <t xml:space="preserve">hotelcarril.com</t>
  </si>
  <si>
    <t xml:space="preserve">HOTEL CIPRÉS</t>
  </si>
  <si>
    <t xml:space="preserve">CARRETERA VILAGARCÍA A PONTEVEDRA, 0, s/n - GODOS</t>
  </si>
  <si>
    <t xml:space="preserve">36615</t>
  </si>
  <si>
    <t xml:space="preserve">986512000</t>
  </si>
  <si>
    <t xml:space="preserve">hotelcipres@domus-hoteles.es</t>
  </si>
  <si>
    <t xml:space="preserve">hotelcipres.com</t>
  </si>
  <si>
    <t xml:space="preserve">HOTEL O LAGAR</t>
  </si>
  <si>
    <t xml:space="preserve">PONTEVEDRA, 14 BAJO</t>
  </si>
  <si>
    <t xml:space="preserve">986520807</t>
  </si>
  <si>
    <t xml:space="preserve">info@hotelolagar.com</t>
  </si>
  <si>
    <t xml:space="preserve">hotelolagar.com</t>
  </si>
  <si>
    <t xml:space="preserve">ARCO IRIS</t>
  </si>
  <si>
    <t xml:space="preserve">PRAIA TERRÓN, 12 BAJO</t>
  </si>
  <si>
    <t xml:space="preserve">986555444</t>
  </si>
  <si>
    <t xml:space="preserve">h_arcoiris@hotmail.com</t>
  </si>
  <si>
    <t xml:space="preserve">arcoirisweb.net</t>
  </si>
  <si>
    <t xml:space="preserve">MARTINICA DORADA</t>
  </si>
  <si>
    <t xml:space="preserve">ALBELOS, 57 BAJO; LOCAL</t>
  </si>
  <si>
    <t xml:space="preserve">986607087</t>
  </si>
  <si>
    <t xml:space="preserve">motel-trebol@hotmail.com</t>
  </si>
  <si>
    <t xml:space="preserve">moteltrebol.com</t>
  </si>
  <si>
    <t xml:space="preserve">HOTEL ELI-MAR</t>
  </si>
  <si>
    <t xml:space="preserve">C/ VICENTE SOBRINO, 12</t>
  </si>
  <si>
    <t xml:space="preserve">986613000</t>
  </si>
  <si>
    <t xml:space="preserve">info@eli-marhotel.com</t>
  </si>
  <si>
    <t xml:space="preserve">HOTEL NUEVA COLINA</t>
  </si>
  <si>
    <t xml:space="preserve">PRAZA SEIXO, 5</t>
  </si>
  <si>
    <t xml:space="preserve">36740</t>
  </si>
  <si>
    <t xml:space="preserve">TOMIÑO</t>
  </si>
  <si>
    <t xml:space="preserve">986622678</t>
  </si>
  <si>
    <t xml:space="preserve">hotel@nuevacolina.com</t>
  </si>
  <si>
    <t xml:space="preserve">nuevacolina.com</t>
  </si>
  <si>
    <t xml:space="preserve">CABICASTRO (ADINA), 16</t>
  </si>
  <si>
    <t xml:space="preserve">contato@hotelpiramide.com.br</t>
  </si>
  <si>
    <t xml:space="preserve">sanxenxotur.com</t>
  </si>
  <si>
    <t xml:space="preserve">ISAPE HOTEL</t>
  </si>
  <si>
    <t xml:space="preserve">ESTRADA SOUTOMAIOR, 36</t>
  </si>
  <si>
    <t xml:space="preserve">36690</t>
  </si>
  <si>
    <t xml:space="preserve">SOUTOMAIOR</t>
  </si>
  <si>
    <t xml:space="preserve">986700815</t>
  </si>
  <si>
    <t xml:space="preserve">isape1@hotmail.es</t>
  </si>
  <si>
    <t xml:space="preserve">hotel-isape.com</t>
  </si>
  <si>
    <t xml:space="preserve">SOLYMAR</t>
  </si>
  <si>
    <t xml:space="preserve">OURENSE, 15</t>
  </si>
  <si>
    <t xml:space="preserve">986720848</t>
  </si>
  <si>
    <t xml:space="preserve">hotelsolymar@gmail.com</t>
  </si>
  <si>
    <t xml:space="preserve">solymarhotel.es</t>
  </si>
  <si>
    <t xml:space="preserve">TALASO HOTEL LOUXO - LA TOJA</t>
  </si>
  <si>
    <t xml:space="preserve">ILLA DA TOXA, 0,, s/n</t>
  </si>
  <si>
    <t xml:space="preserve">986730200</t>
  </si>
  <si>
    <t xml:space="preserve">reservas@louxolatoja.com</t>
  </si>
  <si>
    <t xml:space="preserve">louxolatoja.com</t>
  </si>
  <si>
    <t xml:space="preserve">HOTEL AMANDI</t>
  </si>
  <si>
    <t xml:space="preserve">RUA CASTELAO, 94 BAJO</t>
  </si>
  <si>
    <t xml:space="preserve">986731942</t>
  </si>
  <si>
    <t xml:space="preserve">info@hotelamandi.com</t>
  </si>
  <si>
    <t xml:space="preserve">hotelamandi.com</t>
  </si>
  <si>
    <t xml:space="preserve">MAR DEL NORTE</t>
  </si>
  <si>
    <t xml:space="preserve">SAN VICENTE DO MAR, 54 BAJO</t>
  </si>
  <si>
    <t xml:space="preserve">986738143</t>
  </si>
  <si>
    <t xml:space="preserve">mardelnorte.com</t>
  </si>
  <si>
    <t xml:space="preserve">OSTRA MARINA</t>
  </si>
  <si>
    <t xml:space="preserve">TELLEIRO, 157 BAJO</t>
  </si>
  <si>
    <t xml:space="preserve">986742150</t>
  </si>
  <si>
    <t xml:space="preserve">ostramarina.com</t>
  </si>
  <si>
    <t xml:space="preserve">HOTEL MAROLA</t>
  </si>
  <si>
    <t xml:space="preserve">LUGAR A LANZADA, 28 BAJO</t>
  </si>
  <si>
    <t xml:space="preserve">986743244</t>
  </si>
  <si>
    <t xml:space="preserve">hotelmarola@gmail.com</t>
  </si>
  <si>
    <t xml:space="preserve">hotelmarola.com</t>
  </si>
  <si>
    <t xml:space="preserve">HOTEL MIRASOL</t>
  </si>
  <si>
    <t xml:space="preserve">SOUTULLO, 133</t>
  </si>
  <si>
    <t xml:space="preserve">986743333</t>
  </si>
  <si>
    <t xml:space="preserve">mirasolsanxenxo@gmail.com</t>
  </si>
  <si>
    <t xml:space="preserve">hotelmirasol.es</t>
  </si>
  <si>
    <t xml:space="preserve">HOTEL BONAIRE</t>
  </si>
  <si>
    <t xml:space="preserve">C/ FONTE DE ONS, 17, (A REVOLTA-NOALLA)</t>
  </si>
  <si>
    <t xml:space="preserve">986743395</t>
  </si>
  <si>
    <t xml:space="preserve">info@hotelbonaire.es</t>
  </si>
  <si>
    <t xml:space="preserve">hotelbonaire.es</t>
  </si>
  <si>
    <t xml:space="preserve">LA ASTURIANA</t>
  </si>
  <si>
    <t xml:space="preserve">GONDAR DE ABAIXO, 41 BAJO</t>
  </si>
  <si>
    <t xml:space="preserve">986745503</t>
  </si>
  <si>
    <t xml:space="preserve">laasturiana.com</t>
  </si>
  <si>
    <t xml:space="preserve">MAROLA</t>
  </si>
  <si>
    <t xml:space="preserve">LUGAR A A LANZADA, 28 BAJO</t>
  </si>
  <si>
    <t xml:space="preserve">986745777</t>
  </si>
  <si>
    <t xml:space="preserve">RIA MAR</t>
  </si>
  <si>
    <t xml:space="preserve">ALTAMIRA, 9</t>
  </si>
  <si>
    <t xml:space="preserve">986746020</t>
  </si>
  <si>
    <t xml:space="preserve">hotelriamar@hotelriamar.com</t>
  </si>
  <si>
    <t xml:space="preserve">hotelriamar.com</t>
  </si>
  <si>
    <t xml:space="preserve">EL PALACIO</t>
  </si>
  <si>
    <t xml:space="preserve">MATEMÁTICO RODRÍGUEZ, 10 BAJO</t>
  </si>
  <si>
    <t xml:space="preserve">986780000</t>
  </si>
  <si>
    <t xml:space="preserve">hotel88palacio@yahoo.es</t>
  </si>
  <si>
    <t xml:space="preserve">elpalaciosl.com</t>
  </si>
  <si>
    <t xml:space="preserve">PENSIÓN O ESCONDIDINO</t>
  </si>
  <si>
    <t xml:space="preserve">986963346</t>
  </si>
  <si>
    <t xml:space="preserve">oescondidino@gmail.com</t>
  </si>
  <si>
    <t xml:space="preserve">oescondidino.es</t>
  </si>
  <si>
    <t xml:space="preserve">HOTEL RÍO CEA</t>
  </si>
  <si>
    <t xml:space="preserve">MÍSTER UNIVERSO JUAN FERRERO, 55 BAJO</t>
  </si>
  <si>
    <t xml:space="preserve">24880</t>
  </si>
  <si>
    <t xml:space="preserve">VALDERRUEDA</t>
  </si>
  <si>
    <t xml:space="preserve">987 703 521</t>
  </si>
  <si>
    <t xml:space="preserve">info@hotelriocea.com</t>
  </si>
  <si>
    <t xml:space="preserve">hotelriocea.com</t>
  </si>
  <si>
    <t xml:space="preserve">LAS CAMPARES</t>
  </si>
  <si>
    <t xml:space="preserve">C/ HOGAR, 8</t>
  </si>
  <si>
    <t xml:space="preserve">24277</t>
  </si>
  <si>
    <t xml:space="preserve">SANTA MARÍA DE ORDÁS</t>
  </si>
  <si>
    <t xml:space="preserve">987039249</t>
  </si>
  <si>
    <t xml:space="preserve">info@lascampares.com</t>
  </si>
  <si>
    <t xml:space="preserve">lascampares.com</t>
  </si>
  <si>
    <t xml:space="preserve">HOTEL SPA PARIS</t>
  </si>
  <si>
    <t xml:space="preserve">987238600</t>
  </si>
  <si>
    <t xml:space="preserve">arvahoteles.com</t>
  </si>
  <si>
    <t xml:space="preserve">HOTEL SANTIAGO LEÓN</t>
  </si>
  <si>
    <t xml:space="preserve">CARRETERA ASTURIAS KILOMETRO 1, 6</t>
  </si>
  <si>
    <t xml:space="preserve">reservas@hotelsantiago.es</t>
  </si>
  <si>
    <t xml:space="preserve">AROI PONFERRADA</t>
  </si>
  <si>
    <t xml:space="preserve">C/ MARCELO MACÍAS, 4 BAJO</t>
  </si>
  <si>
    <t xml:space="preserve">987409427</t>
  </si>
  <si>
    <t xml:space="preserve">ponferrada@aroihoteles.com</t>
  </si>
  <si>
    <t xml:space="preserve">aroihoteles.com</t>
  </si>
  <si>
    <t xml:space="preserve">CAMINO DE SANTIAGO, 41</t>
  </si>
  <si>
    <t xml:space="preserve">987684903</t>
  </si>
  <si>
    <t xml:space="preserve">info@cadoferreiro.com</t>
  </si>
  <si>
    <t xml:space="preserve">casaferreiro.es</t>
  </si>
  <si>
    <t xml:space="preserve">AQUA LUNA SPA</t>
  </si>
  <si>
    <t xml:space="preserve">AVENIDA SAN JUAN BAUTISTA, 7 Q</t>
  </si>
  <si>
    <t xml:space="preserve">24273</t>
  </si>
  <si>
    <t xml:space="preserve">CIMANES DEL TEJAR</t>
  </si>
  <si>
    <t xml:space="preserve">987687234</t>
  </si>
  <si>
    <t xml:space="preserve">info@aqualunaspa.net</t>
  </si>
  <si>
    <t xml:space="preserve">aqualunaspa.net</t>
  </si>
  <si>
    <t xml:space="preserve">CUCA LA VAINA</t>
  </si>
  <si>
    <t xml:space="preserve">JARDÍN, s/n BAJO</t>
  </si>
  <si>
    <t xml:space="preserve">24718</t>
  </si>
  <si>
    <t xml:space="preserve">987691034</t>
  </si>
  <si>
    <t xml:space="preserve">informacion@cucalavaina.es</t>
  </si>
  <si>
    <t xml:space="preserve">cucalavaina.com</t>
  </si>
  <si>
    <t xml:space="preserve">CASA COSCOLO</t>
  </si>
  <si>
    <t xml:space="preserve">C/ LA MAGDALENA, 1</t>
  </si>
  <si>
    <t xml:space="preserve">987691984</t>
  </si>
  <si>
    <t xml:space="preserve">info@casacoscolo.com</t>
  </si>
  <si>
    <t xml:space="preserve">casacoscolo.com</t>
  </si>
  <si>
    <t xml:space="preserve">HOTEL ABAD SAN ANTONIO</t>
  </si>
  <si>
    <t xml:space="preserve">C/ ALTOS DE NAVA s/n - COMPLEJO ASISTENCIAL DE LEÓN</t>
  </si>
  <si>
    <t xml:space="preserve">24008</t>
  </si>
  <si>
    <t xml:space="preserve">987875716</t>
  </si>
  <si>
    <t xml:space="preserve">info@hotelabadsanantonio.com</t>
  </si>
  <si>
    <t xml:space="preserve">PAZO CARBALLO</t>
  </si>
  <si>
    <t xml:space="preserve">CARRETERA VIEJA, 87 BAJO</t>
  </si>
  <si>
    <t xml:space="preserve">32418</t>
  </si>
  <si>
    <t xml:space="preserve">RIBADAVIA</t>
  </si>
  <si>
    <t xml:space="preserve">988107072</t>
  </si>
  <si>
    <t xml:space="preserve">pazocarballo@gmail.com</t>
  </si>
  <si>
    <t xml:space="preserve">pazocarballo.es</t>
  </si>
  <si>
    <t xml:space="preserve">HOTEL OMARCOLONGO</t>
  </si>
  <si>
    <t xml:space="preserve">FACEIRA, 9 BAJO</t>
  </si>
  <si>
    <t xml:space="preserve">32557</t>
  </si>
  <si>
    <t xml:space="preserve">VILARIÑO DE CONSO</t>
  </si>
  <si>
    <t xml:space="preserve">988329200</t>
  </si>
  <si>
    <t xml:space="preserve">info@hotelomarcolongo.com</t>
  </si>
  <si>
    <t xml:space="preserve">omarcolongo.com</t>
  </si>
  <si>
    <t xml:space="preserve">OS CARACOLES</t>
  </si>
  <si>
    <t xml:space="preserve">LA DERRASA, s/n BAJO(HOTEL LOS CARACOLES)</t>
  </si>
  <si>
    <t xml:space="preserve">988380165</t>
  </si>
  <si>
    <t xml:space="preserve">info@oscaracoles.com</t>
  </si>
  <si>
    <t xml:space="preserve">oscaracoles.com</t>
  </si>
  <si>
    <t xml:space="preserve">MOTEL MARNOS</t>
  </si>
  <si>
    <t xml:space="preserve">CARRETERA ZAMORA-SANTIAGO, KILOMETRO 222 BAJO(MOTEL MARNOS)</t>
  </si>
  <si>
    <t xml:space="preserve">988436778</t>
  </si>
  <si>
    <t xml:space="preserve">motelmarnos.com</t>
  </si>
  <si>
    <t xml:space="preserve">O´XARDÍN</t>
  </si>
  <si>
    <t xml:space="preserve">CARRETERA N-541, KILOMETRO 28.80 BAJO</t>
  </si>
  <si>
    <t xml:space="preserve">988530208</t>
  </si>
  <si>
    <t xml:space="preserve">info@hoteloxardin.es</t>
  </si>
  <si>
    <t xml:space="preserve">hoteloxardin.es</t>
  </si>
  <si>
    <t xml:space="preserve">HOTEL ALBAMANJON</t>
  </si>
  <si>
    <t xml:space="preserve">CAMINO SAN PEDRO, 16 BAJO</t>
  </si>
  <si>
    <t xml:space="preserve">hotel@albamanjon.net</t>
  </si>
  <si>
    <t xml:space="preserve">albamanjon.net</t>
  </si>
  <si>
    <t xml:space="preserve">CARDEO</t>
  </si>
  <si>
    <t xml:space="preserve">CARDEO DE ABAJO, s/n A66 SALIDA 44-48</t>
  </si>
  <si>
    <t xml:space="preserve">33682</t>
  </si>
  <si>
    <t xml:space="preserve">info@cardeo.es</t>
  </si>
  <si>
    <t xml:space="preserve">hotelcardeo.es</t>
  </si>
  <si>
    <t xml:space="preserve">MAGMA ROOMS</t>
  </si>
  <si>
    <t xml:space="preserve">C/ GUATICEA, 66</t>
  </si>
  <si>
    <t xml:space="preserve">35509</t>
  </si>
  <si>
    <t xml:space="preserve">info@magmarooms.es</t>
  </si>
  <si>
    <t xml:space="preserve">magmarooms.es/</t>
  </si>
  <si>
    <t xml:space="preserve">HOTEL ÁBREGO</t>
  </si>
  <si>
    <t xml:space="preserve">C/ ÁBREGO, 12</t>
  </si>
  <si>
    <t xml:space="preserve">hotelabrego@outlook.es</t>
  </si>
  <si>
    <t xml:space="preserve">hotelabrego.es</t>
  </si>
  <si>
    <t xml:space="preserve">DDG RETREAT</t>
  </si>
  <si>
    <t xml:space="preserve">PARAJE MANGA, s/n LA CELIMA</t>
  </si>
  <si>
    <t xml:space="preserve">info@ddgretreat.com</t>
  </si>
  <si>
    <t xml:space="preserve">ddgretreat.com</t>
  </si>
  <si>
    <t xml:space="preserve">ES RAFAL NOU</t>
  </si>
  <si>
    <t xml:space="preserve">CARRETERA MANACOR-PETRA, KILOMETRO 5</t>
  </si>
  <si>
    <t xml:space="preserve">info@esrafalnou.com</t>
  </si>
  <si>
    <t xml:space="preserve">esrafalnou.com</t>
  </si>
  <si>
    <t xml:space="preserve">AR BARCELONA</t>
  </si>
  <si>
    <t xml:space="preserve">CARRER ELS MADRAZO, 46 1º 1ª</t>
  </si>
  <si>
    <t xml:space="preserve">info@arbarcelona.es</t>
  </si>
  <si>
    <t xml:space="preserve">arbarcelona.es</t>
  </si>
  <si>
    <t xml:space="preserve">TERMAS AQUA LIBERA</t>
  </si>
  <si>
    <t xml:space="preserve">C/ CÁCERES, 20</t>
  </si>
  <si>
    <t xml:space="preserve">06894</t>
  </si>
  <si>
    <t xml:space="preserve">ALJUCÉN</t>
  </si>
  <si>
    <t xml:space="preserve">info@aqualibera.com</t>
  </si>
  <si>
    <t xml:space="preserve">aqualibera.com</t>
  </si>
  <si>
    <t xml:space="preserve">SON JUANEDA</t>
  </si>
  <si>
    <t xml:space="preserve">CAMI CALA MORELL, 3</t>
  </si>
  <si>
    <t xml:space="preserve"> 686 40 42 75</t>
  </si>
  <si>
    <t xml:space="preserve">agroturismo@sonjuaneda.com</t>
  </si>
  <si>
    <t xml:space="preserve">sonjuaneda.com</t>
  </si>
  <si>
    <t xml:space="preserve">HOTEL RUSTICO LUGAR DO COTARIÑO</t>
  </si>
  <si>
    <t xml:space="preserve">LUGAR O COTARIÑO, s/n</t>
  </si>
  <si>
    <t xml:space="preserve">15121</t>
  </si>
  <si>
    <t xml:space="preserve">info@docotarino.com</t>
  </si>
  <si>
    <t xml:space="preserve">docotarino.com</t>
  </si>
  <si>
    <t xml:space="preserve">IBAIONDO II</t>
  </si>
  <si>
    <t xml:space="preserve">C/ DUQUE DE WELLINGTON, 52 A</t>
  </si>
  <si>
    <t xml:space="preserve">info@ibaiondoii.com</t>
  </si>
  <si>
    <t xml:space="preserve">BELLAHELLÍN</t>
  </si>
  <si>
    <t xml:space="preserve">CARRETERA AGRA, s/n BAJO</t>
  </si>
  <si>
    <t xml:space="preserve">bellahellin@hotmail.com</t>
  </si>
  <si>
    <t xml:space="preserve">bellahelln.com</t>
  </si>
  <si>
    <t xml:space="preserve">PARTIDA ALBARDANERA, s/n</t>
  </si>
  <si>
    <t xml:space="preserve">03750</t>
  </si>
  <si>
    <t xml:space="preserve">PEDREGUER</t>
  </si>
  <si>
    <t xml:space="preserve">contact@la-hacienda.ch</t>
  </si>
  <si>
    <t xml:space="preserve">lahacienda.com</t>
  </si>
  <si>
    <t xml:space="preserve">LA TRANCADA</t>
  </si>
  <si>
    <t xml:space="preserve">CARRER MOTXO, 12</t>
  </si>
  <si>
    <t xml:space="preserve">info@latrancada.com</t>
  </si>
  <si>
    <t xml:space="preserve">latrancada.com</t>
  </si>
  <si>
    <t xml:space="preserve">SOLE-BELLO</t>
  </si>
  <si>
    <t xml:space="preserve">C/ NUESTRA SEÑORA DEL ROSARIO, 1-3</t>
  </si>
  <si>
    <t xml:space="preserve">info@sole-bello.com</t>
  </si>
  <si>
    <t xml:space="preserve">VILLA XABIA</t>
  </si>
  <si>
    <t xml:space="preserve">CAMINO CASTELLANS, 46</t>
  </si>
  <si>
    <t xml:space="preserve">info@villaxabia.com</t>
  </si>
  <si>
    <t xml:space="preserve">JUST REWARD</t>
  </si>
  <si>
    <t xml:space="preserve">ESCULLERA DEL POBLENOU, s/n</t>
  </si>
  <si>
    <t xml:space="preserve">dmarcotte7@gmail.com</t>
  </si>
  <si>
    <t xml:space="preserve">boathotels.net</t>
  </si>
  <si>
    <t xml:space="preserve">HOSTAL D´´ART</t>
  </si>
  <si>
    <t xml:space="preserve">CARRER BRUNIQUER, 57</t>
  </si>
  <si>
    <t xml:space="preserve">hostaldart@gmail.com</t>
  </si>
  <si>
    <t xml:space="preserve">hostaldart.com</t>
  </si>
  <si>
    <t xml:space="preserve">BLUE HOSTEL</t>
  </si>
  <si>
    <t xml:space="preserve">AMPLE, 24 1°, 4°</t>
  </si>
  <si>
    <t xml:space="preserve">info@bluehostel.com</t>
  </si>
  <si>
    <t xml:space="preserve">VALLE DE OCA</t>
  </si>
  <si>
    <t xml:space="preserve">PLAZA, 8 BAJO (PLAZA)</t>
  </si>
  <si>
    <t xml:space="preserve">09258</t>
  </si>
  <si>
    <t xml:space="preserve">hotelvalledeoca@yahoo.es</t>
  </si>
  <si>
    <t xml:space="preserve">valledeoca.com</t>
  </si>
  <si>
    <t xml:space="preserve">SS SURFCAMP</t>
  </si>
  <si>
    <t xml:space="preserve">PASEO COLÓN / KOLON PASEALEKUA, 17 ENTLO-IZQUIERDA</t>
  </si>
  <si>
    <t xml:space="preserve">info@sssurfcamp.com</t>
  </si>
  <si>
    <t xml:space="preserve">MAS PELEGRI</t>
  </si>
  <si>
    <t xml:space="preserve">HG-002472</t>
  </si>
  <si>
    <t xml:space="preserve">MAS PELEGRÍ, s/n</t>
  </si>
  <si>
    <t xml:space="preserve">17852</t>
  </si>
  <si>
    <t xml:space="preserve">SERINYÀ</t>
  </si>
  <si>
    <t xml:space="preserve">info@MasPelegri.com</t>
  </si>
  <si>
    <t xml:space="preserve">maspelegri.com</t>
  </si>
  <si>
    <t xml:space="preserve">MONTSERRAT</t>
  </si>
  <si>
    <t xml:space="preserve">HG-005061</t>
  </si>
  <si>
    <t xml:space="preserve">CARRER CARME, 54-56 BAJO</t>
  </si>
  <si>
    <t xml:space="preserve">info@montserrat.com</t>
  </si>
  <si>
    <t xml:space="preserve">CAN CHAPATI</t>
  </si>
  <si>
    <t xml:space="preserve">DISSEMINAT DISSEMINAT CAN XIC, s/n</t>
  </si>
  <si>
    <t xml:space="preserve">info@canchapati.com</t>
  </si>
  <si>
    <t xml:space="preserve">CAS CABO NOU</t>
  </si>
  <si>
    <t xml:space="preserve">CARRETERA MANACOR-SANT LLORENÇ DES CARDASSAR, KILOMETRO 5</t>
  </si>
  <si>
    <t xml:space="preserve">info@cascabonou.com</t>
  </si>
  <si>
    <t xml:space="preserve">cascabonou.com</t>
  </si>
  <si>
    <t xml:space="preserve">S´ESTIL·LET</t>
  </si>
  <si>
    <t xml:space="preserve">CARRER MAJOR, 54</t>
  </si>
  <si>
    <t xml:space="preserve">reservas@binihotels.com</t>
  </si>
  <si>
    <t xml:space="preserve">binihotels.com</t>
  </si>
  <si>
    <t xml:space="preserve">DAVIDE VACA</t>
  </si>
  <si>
    <t xml:space="preserve">C/ PÍO XII, 10</t>
  </si>
  <si>
    <t xml:space="preserve">info@davidevaca.com</t>
  </si>
  <si>
    <t xml:space="preserve">PLÁCIDA MAR</t>
  </si>
  <si>
    <t xml:space="preserve">C/ LISBOA, 3</t>
  </si>
  <si>
    <t xml:space="preserve">newplacidamar@gmail.com</t>
  </si>
  <si>
    <t xml:space="preserve">LA CASA ALTA</t>
  </si>
  <si>
    <t xml:space="preserve">TRAVESIA BARRIO ALTO, 12 BAJO(LOCAL)</t>
  </si>
  <si>
    <t xml:space="preserve">28390</t>
  </si>
  <si>
    <t xml:space="preserve">BELMONTE DE TAJO</t>
  </si>
  <si>
    <t xml:space="preserve">info@lacasaalta.com</t>
  </si>
  <si>
    <t xml:space="preserve">lacasaalta.com</t>
  </si>
  <si>
    <t xml:space="preserve">EL ANDARRÍO</t>
  </si>
  <si>
    <t xml:space="preserve">PLAZA HUERTA DE LAS FLORES, 1</t>
  </si>
  <si>
    <t xml:space="preserve">28730</t>
  </si>
  <si>
    <t xml:space="preserve">BUITRAGO DEL LOZOYA</t>
  </si>
  <si>
    <t xml:space="preserve">reservas@elandarrio.com</t>
  </si>
  <si>
    <t xml:space="preserve">elandarrio.com</t>
  </si>
  <si>
    <t xml:space="preserve">BLIZZ BOUTIQUE</t>
  </si>
  <si>
    <t xml:space="preserve">PASEO MÉJICO (URBANIZACIÓN LAS CUMBRES), 6</t>
  </si>
  <si>
    <t xml:space="preserve">info@blizzboutique.com</t>
  </si>
  <si>
    <t xml:space="preserve">blizzhotel.com</t>
  </si>
  <si>
    <t xml:space="preserve">RIO MANILVA</t>
  </si>
  <si>
    <t xml:space="preserve">URBANIZACIÓN MARINA DE CASARES (FASE VII), CASA 1</t>
  </si>
  <si>
    <t xml:space="preserve">info@riomanilva.com</t>
  </si>
  <si>
    <t xml:space="preserve">TRIBECA B&amp;B</t>
  </si>
  <si>
    <t xml:space="preserve">C/ MONTENEBROS, 5 BAJO; A</t>
  </si>
  <si>
    <t xml:space="preserve">marbellatribeca@gmail.com</t>
  </si>
  <si>
    <t xml:space="preserve">9 OLAS HOTEL</t>
  </si>
  <si>
    <t xml:space="preserve">TELLEIRO, 137</t>
  </si>
  <si>
    <t xml:space="preserve">info@9olashotel.com</t>
  </si>
  <si>
    <t xml:space="preserve">RIAS BAIXAS</t>
  </si>
  <si>
    <t xml:space="preserve">PROGRESO, 82 BAJO</t>
  </si>
  <si>
    <t xml:space="preserve">info@riasbaixas.com</t>
  </si>
  <si>
    <t xml:space="preserve">PRADO VIEJO</t>
  </si>
  <si>
    <t xml:space="preserve">RUA RAMÓN CABANILLAS, 16</t>
  </si>
  <si>
    <t xml:space="preserve">pradoviejo@pradoviejo.com</t>
  </si>
  <si>
    <t xml:space="preserve">pradoviejo.com</t>
  </si>
  <si>
    <t xml:space="preserve">LAS ARRIBES</t>
  </si>
  <si>
    <t xml:space="preserve">CRISTÓBAL MARTÍN HERRERA, 57</t>
  </si>
  <si>
    <t xml:space="preserve">info@lasarribes.com</t>
  </si>
  <si>
    <t xml:space="preserve">CASA TEMPRADO</t>
  </si>
  <si>
    <t xml:space="preserve">C/ TEMPRANO, 12</t>
  </si>
  <si>
    <t xml:space="preserve">info@catemprado.com</t>
  </si>
  <si>
    <t xml:space="preserve">EL MORENDAL</t>
  </si>
  <si>
    <t xml:space="preserve">C/ POBAR, s/n 0 SORIA</t>
  </si>
  <si>
    <t xml:space="preserve">42181</t>
  </si>
  <si>
    <t xml:space="preserve">MAGAÑA</t>
  </si>
  <si>
    <t xml:space="preserve">info@elmorendal.com</t>
  </si>
  <si>
    <t xml:space="preserve">elmorendal.com</t>
  </si>
  <si>
    <t xml:space="preserve">HOTELITO DEL VALLE</t>
  </si>
  <si>
    <t xml:space="preserve">CARRETERA, 35</t>
  </si>
  <si>
    <t xml:space="preserve">42165</t>
  </si>
  <si>
    <t xml:space="preserve">ROLLAMIENTA</t>
  </si>
  <si>
    <t xml:space="preserve">info@hotelitodelvalle.com</t>
  </si>
  <si>
    <t xml:space="preserve">elhotelito.net</t>
  </si>
  <si>
    <t xml:space="preserve">SPA RURAL ARS VIVENDI</t>
  </si>
  <si>
    <t xml:space="preserve">TRAVESIA CARRETERA MONTESCLAROS, s/n</t>
  </si>
  <si>
    <t xml:space="preserve">45621</t>
  </si>
  <si>
    <t xml:space="preserve">SEGURILLA</t>
  </si>
  <si>
    <t xml:space="preserve">info@ars-vivendi.es</t>
  </si>
  <si>
    <t xml:space="preserve">ars-vivendi.es</t>
  </si>
  <si>
    <t xml:space="preserve">EL TEJAREJO</t>
  </si>
  <si>
    <t xml:space="preserve">CARRETERA C-501, KILOMETRO 37, 700 BAJO</t>
  </si>
  <si>
    <t xml:space="preserve">45633</t>
  </si>
  <si>
    <t xml:space="preserve">LA IGLESUELA DEL TIÉTAR</t>
  </si>
  <si>
    <t xml:space="preserve">info@eltejarejo.com</t>
  </si>
  <si>
    <t xml:space="preserve">eltejarejo.com</t>
  </si>
  <si>
    <t xml:space="preserve">HOTEL FONT SALADA</t>
  </si>
  <si>
    <t xml:space="preserve">CARRETERA N-332, KILOMETRO 210</t>
  </si>
  <si>
    <t xml:space="preserve">info@fontsalada.com</t>
  </si>
  <si>
    <t xml:space="preserve">fontsalada.com</t>
  </si>
  <si>
    <t xml:space="preserve">AGROTURISMO SES TALAIES</t>
  </si>
  <si>
    <t xml:space="preserve">CARRETERA RONDA NORD, KILOMETRO 0.9</t>
  </si>
  <si>
    <t xml:space="preserve">603 63 41 21</t>
  </si>
  <si>
    <t xml:space="preserve">reservas@sestalaies.com</t>
  </si>
  <si>
    <t xml:space="preserve">sestalaies.com</t>
  </si>
  <si>
    <t xml:space="preserve">BRUC &amp; BRUC HOTEL</t>
  </si>
  <si>
    <t xml:space="preserve">CARRER MALLORCA, 290</t>
  </si>
  <si>
    <t xml:space="preserve">605 932 131</t>
  </si>
  <si>
    <t xml:space="preserve">barcelona@brucandbruc.es</t>
  </si>
  <si>
    <t xml:space="preserve">brucandbruc.es</t>
  </si>
  <si>
    <t xml:space="preserve">LOS ANADES</t>
  </si>
  <si>
    <t xml:space="preserve">C/ REAL, 94-96 1; A</t>
  </si>
  <si>
    <t xml:space="preserve">19432</t>
  </si>
  <si>
    <t xml:space="preserve">ABÁNADES</t>
  </si>
  <si>
    <t xml:space="preserve">608 720 518</t>
  </si>
  <si>
    <t xml:space="preserve">reservas@losanades.com</t>
  </si>
  <si>
    <t xml:space="preserve">losanades.com/</t>
  </si>
  <si>
    <t xml:space="preserve">CASALDOMAR</t>
  </si>
  <si>
    <t xml:space="preserve">PASEO CERVANTES, 60</t>
  </si>
  <si>
    <t xml:space="preserve">609 35 00 51 </t>
  </si>
  <si>
    <t xml:space="preserve">info@casaldomar.com</t>
  </si>
  <si>
    <t xml:space="preserve">casaldomar.com</t>
  </si>
  <si>
    <t xml:space="preserve">HOTEL CUEVA TARDIENTA MONEGROS</t>
  </si>
  <si>
    <t xml:space="preserve">AFUERAS, s/n</t>
  </si>
  <si>
    <t xml:space="preserve">22240</t>
  </si>
  <si>
    <t xml:space="preserve">TARDIENTA</t>
  </si>
  <si>
    <t xml:space="preserve">609 638 243</t>
  </si>
  <si>
    <t xml:space="preserve">info@tardientamonegros.com</t>
  </si>
  <si>
    <t xml:space="preserve">hotelcueva.com</t>
  </si>
  <si>
    <t xml:space="preserve">XIARAPINA</t>
  </si>
  <si>
    <t xml:space="preserve">PLAZA EDUARDO URCULO, 2 8-N</t>
  </si>
  <si>
    <t xml:space="preserve">610 308 066</t>
  </si>
  <si>
    <t xml:space="preserve">xiarapina@hotmail.com</t>
  </si>
  <si>
    <t xml:space="preserve">xiarapina.com/</t>
  </si>
  <si>
    <t xml:space="preserve">LE PALACETE</t>
  </si>
  <si>
    <t xml:space="preserve">HB-004768</t>
  </si>
  <si>
    <t xml:space="preserve">CARRER LEGALITAT, 10</t>
  </si>
  <si>
    <t xml:space="preserve">617-300-0956</t>
  </si>
  <si>
    <t xml:space="preserve">info@lepalacete.com</t>
  </si>
  <si>
    <t xml:space="preserve">CASA MOLINE</t>
  </si>
  <si>
    <t xml:space="preserve">ABAJO, 5</t>
  </si>
  <si>
    <t xml:space="preserve">22487</t>
  </si>
  <si>
    <t xml:space="preserve">MONTANUY</t>
  </si>
  <si>
    <t xml:space="preserve">618 82 85 74</t>
  </si>
  <si>
    <t xml:space="preserve">gerencia@casamoline.com</t>
  </si>
  <si>
    <t xml:space="preserve">casamoline.com</t>
  </si>
  <si>
    <t xml:space="preserve">NASILVANA HOTEL</t>
  </si>
  <si>
    <t xml:space="preserve">CARRER TRENCACAMES, 7</t>
  </si>
  <si>
    <t xml:space="preserve">03516</t>
  </si>
  <si>
    <t xml:space="preserve">BENIMANTELL</t>
  </si>
  <si>
    <t xml:space="preserve">620 20 19 76</t>
  </si>
  <si>
    <t xml:space="preserve">info@nasilvana.com</t>
  </si>
  <si>
    <t xml:space="preserve">nasilvana.com/</t>
  </si>
  <si>
    <t xml:space="preserve">CAMI BENIMUSA, s/n BAJO(KILOMETRO 1'5)</t>
  </si>
  <si>
    <t xml:space="preserve">622 43 74 69</t>
  </si>
  <si>
    <t xml:space="preserve">vistabella@ctv.es</t>
  </si>
  <si>
    <t xml:space="preserve">vistabella.net</t>
  </si>
  <si>
    <t xml:space="preserve">SÓLLEROOMS</t>
  </si>
  <si>
    <t xml:space="preserve">CARRER SANT BARTOMEU, 2</t>
  </si>
  <si>
    <t xml:space="preserve">623 287 305</t>
  </si>
  <si>
    <t xml:space="preserve">hello@sollerooms.com</t>
  </si>
  <si>
    <t xml:space="preserve">sollerooms.com</t>
  </si>
  <si>
    <t xml:space="preserve">CILDÁ</t>
  </si>
  <si>
    <t xml:space="preserve">AVENIDA AGUILAR, s/n</t>
  </si>
  <si>
    <t xml:space="preserve">34815</t>
  </si>
  <si>
    <t xml:space="preserve">626 19 24 37</t>
  </si>
  <si>
    <t xml:space="preserve">info@hotelcilda.com</t>
  </si>
  <si>
    <t xml:space="preserve">hotelcilda.com</t>
  </si>
  <si>
    <t xml:space="preserve">LAS ABADIAS</t>
  </si>
  <si>
    <t xml:space="preserve">PLAZA IGLESIA, 8</t>
  </si>
  <si>
    <t xml:space="preserve">42113</t>
  </si>
  <si>
    <t xml:space="preserve">SAN FELICES</t>
  </si>
  <si>
    <t xml:space="preserve">626 44 26 50 </t>
  </si>
  <si>
    <t xml:space="preserve">info@lasabadias.com</t>
  </si>
  <si>
    <t xml:space="preserve">lasabadias.com</t>
  </si>
  <si>
    <t xml:space="preserve">GROC ROOMS</t>
  </si>
  <si>
    <t xml:space="preserve">CARRER MAJOR, 59</t>
  </si>
  <si>
    <t xml:space="preserve">627 42 99 08</t>
  </si>
  <si>
    <t xml:space="preserve">terratmercat@gmail.com</t>
  </si>
  <si>
    <t xml:space="preserve">grocrooms.com/</t>
  </si>
  <si>
    <t xml:space="preserve">VILLA LAURA</t>
  </si>
  <si>
    <t xml:space="preserve">C/ MIGUEL CID, 71</t>
  </si>
  <si>
    <t xml:space="preserve">629 49 46 67</t>
  </si>
  <si>
    <t xml:space="preserve">villalaura.sevilla@gmail.com</t>
  </si>
  <si>
    <t xml:space="preserve">LA BORDALLA</t>
  </si>
  <si>
    <t xml:space="preserve">CARRETERA C-405, KILOMETRO 24 PARQUE DE LOS ALCORNOCALES</t>
  </si>
  <si>
    <t xml:space="preserve">629 52 84 64</t>
  </si>
  <si>
    <t xml:space="preserve">info@labordalla.com</t>
  </si>
  <si>
    <t xml:space="preserve">APARTAMENTOS LA PLAYINA</t>
  </si>
  <si>
    <t xml:space="preserve">BARRIO QUINTANA, s/n</t>
  </si>
  <si>
    <t xml:space="preserve">652 743 148</t>
  </si>
  <si>
    <t xml:space="preserve">info@laplayina.com</t>
  </si>
  <si>
    <t xml:space="preserve">laplayina.com/</t>
  </si>
  <si>
    <t xml:space="preserve">DE ALBA</t>
  </si>
  <si>
    <t xml:space="preserve">CARRETERA ALCAÑICES, 122</t>
  </si>
  <si>
    <t xml:space="preserve">49165</t>
  </si>
  <si>
    <t xml:space="preserve">MUELAS DEL PAN</t>
  </si>
  <si>
    <t xml:space="preserve">660 62 05 80</t>
  </si>
  <si>
    <t xml:space="preserve">info@hoteldealba.es</t>
  </si>
  <si>
    <t xml:space="preserve">hoteldealba.es</t>
  </si>
  <si>
    <t xml:space="preserve">VILLA IACCA</t>
  </si>
  <si>
    <t xml:space="preserve">AVENIDA VOTO DE SAN INDALECIO, 40</t>
  </si>
  <si>
    <t xml:space="preserve">667 155 009</t>
  </si>
  <si>
    <t xml:space="preserve">contacto@villaiacca.com</t>
  </si>
  <si>
    <t xml:space="preserve">villaiacca.com</t>
  </si>
  <si>
    <t xml:space="preserve">POU DE LA NEU</t>
  </si>
  <si>
    <t xml:space="preserve">PUERTO CARRASQUETA, s/n BAJO</t>
  </si>
  <si>
    <t xml:space="preserve">03100</t>
  </si>
  <si>
    <t xml:space="preserve">JIJONA/XIXONA</t>
  </si>
  <si>
    <t xml:space="preserve">667 53 10 23</t>
  </si>
  <si>
    <t xml:space="preserve">xixona@poudelaneu.com</t>
  </si>
  <si>
    <t xml:space="preserve">poudelaneu.com</t>
  </si>
  <si>
    <t xml:space="preserve">LA PEREGRINA</t>
  </si>
  <si>
    <t xml:space="preserve">C/ CARUCEDO, s/n 0</t>
  </si>
  <si>
    <t xml:space="preserve">669 39 83 48</t>
  </si>
  <si>
    <t xml:space="preserve">laperegrina2007@gmail.com</t>
  </si>
  <si>
    <t xml:space="preserve">laperegrina.es</t>
  </si>
  <si>
    <t xml:space="preserve">CASA EL JARRAL</t>
  </si>
  <si>
    <t xml:space="preserve">C/ JARRAL, 15</t>
  </si>
  <si>
    <t xml:space="preserve">46623</t>
  </si>
  <si>
    <t xml:space="preserve">JARAFUEL</t>
  </si>
  <si>
    <t xml:space="preserve">669 82 71 66</t>
  </si>
  <si>
    <t xml:space="preserve">hilariobaeza@hotmail.com</t>
  </si>
  <si>
    <t xml:space="preserve">HOTEL MAS DE XAXAS</t>
  </si>
  <si>
    <t xml:space="preserve">HG-002519</t>
  </si>
  <si>
    <t xml:space="preserve">CARRER FREIXANET, 30</t>
  </si>
  <si>
    <t xml:space="preserve">670 405 060</t>
  </si>
  <si>
    <t xml:space="preserve">hotelmasdexaxas@gmail.com</t>
  </si>
  <si>
    <t xml:space="preserve">masdexaxas.com</t>
  </si>
  <si>
    <t xml:space="preserve">SAN GIL PLAZA</t>
  </si>
  <si>
    <t xml:space="preserve">PLAZA MAESTRO HAEDO, 5</t>
  </si>
  <si>
    <t xml:space="preserve">675 449 278</t>
  </si>
  <si>
    <t xml:space="preserve">inforeservas@sangilplaza.es</t>
  </si>
  <si>
    <t xml:space="preserve">sangilplaza.es</t>
  </si>
  <si>
    <t xml:space="preserve">VEGA SIERRA</t>
  </si>
  <si>
    <t xml:space="preserve">CASAS DE HACHES, s/n BAJO</t>
  </si>
  <si>
    <t xml:space="preserve">680 144 554</t>
  </si>
  <si>
    <t xml:space="preserve">info@vega-sierra.com</t>
  </si>
  <si>
    <t xml:space="preserve">vega-sierra.es</t>
  </si>
  <si>
    <t xml:space="preserve">SOLHIGUERA</t>
  </si>
  <si>
    <t xml:space="preserve">C/ DEHESA BOYAL, s/n</t>
  </si>
  <si>
    <t xml:space="preserve">06441</t>
  </si>
  <si>
    <t xml:space="preserve">HIGUERA DE LA SERENA</t>
  </si>
  <si>
    <t xml:space="preserve">680 92 22 87</t>
  </si>
  <si>
    <t xml:space="preserve">info@solhiguera.com</t>
  </si>
  <si>
    <t xml:space="preserve">SUITE 1907 GIJON</t>
  </si>
  <si>
    <t xml:space="preserve">C/ DOMÍNGUEZ GIL, 7</t>
  </si>
  <si>
    <t xml:space="preserve">684 62 01 82</t>
  </si>
  <si>
    <t xml:space="preserve">gijon@1907hotelesasturias.com</t>
  </si>
  <si>
    <t xml:space="preserve">1907gijon.com/</t>
  </si>
  <si>
    <t xml:space="preserve">SUITE 1907 AVILES</t>
  </si>
  <si>
    <t xml:space="preserve">C/ GALIANA, 25-27</t>
  </si>
  <si>
    <t xml:space="preserve">684 620 182</t>
  </si>
  <si>
    <t xml:space="preserve">1907aviles.com</t>
  </si>
  <si>
    <t xml:space="preserve">EIBARROOMS</t>
  </si>
  <si>
    <t xml:space="preserve">EGO GAIN KALEA, 17 AC</t>
  </si>
  <si>
    <t xml:space="preserve">686 823 868</t>
  </si>
  <si>
    <t xml:space="preserve">eibarroomsm@gmail.com</t>
  </si>
  <si>
    <t xml:space="preserve">eibarrooms.com</t>
  </si>
  <si>
    <t xml:space="preserve">LA POSADA DE ISAR</t>
  </si>
  <si>
    <t xml:space="preserve">C/ REAL, 18</t>
  </si>
  <si>
    <t xml:space="preserve">687 50 76 57</t>
  </si>
  <si>
    <t xml:space="preserve">info@lapodadeir.com</t>
  </si>
  <si>
    <t xml:space="preserve">EL GRAN SUEÑO</t>
  </si>
  <si>
    <t xml:space="preserve">CASPIO LA VEGA, s/n</t>
  </si>
  <si>
    <t xml:space="preserve">33534</t>
  </si>
  <si>
    <t xml:space="preserve">696 267 268</t>
  </si>
  <si>
    <t xml:space="preserve">info@elgransueno.es</t>
  </si>
  <si>
    <t xml:space="preserve">elgransueno.es</t>
  </si>
  <si>
    <t xml:space="preserve">COMET LODGING MANAGEMENT</t>
  </si>
  <si>
    <t xml:space="preserve">ENCANTADO, s/n</t>
  </si>
  <si>
    <t xml:space="preserve">858983315</t>
  </si>
  <si>
    <t xml:space="preserve">office@olalahomes.com</t>
  </si>
  <si>
    <t xml:space="preserve">olalahomes.com</t>
  </si>
  <si>
    <t xml:space="preserve">STIL BONSAI</t>
  </si>
  <si>
    <t xml:space="preserve">CARRER ISAAC PERAL, 112 BAJO; HOTEL BONSAY</t>
  </si>
  <si>
    <t xml:space="preserve">871208755</t>
  </si>
  <si>
    <t xml:space="preserve">reservas@stilhotels.com</t>
  </si>
  <si>
    <t xml:space="preserve">stilhotels.com</t>
  </si>
  <si>
    <t xml:space="preserve">SA CREU NOVA</t>
  </si>
  <si>
    <t xml:space="preserve">CARRER NOU, 10</t>
  </si>
  <si>
    <t xml:space="preserve">871515345</t>
  </si>
  <si>
    <t xml:space="preserve">info@sacreunova.com</t>
  </si>
  <si>
    <t xml:space="preserve">sacreunova.com</t>
  </si>
  <si>
    <t xml:space="preserve">VILA DAMUNT</t>
  </si>
  <si>
    <t xml:space="preserve">PLAÇA LA SEU, 1</t>
  </si>
  <si>
    <t xml:space="preserve">871809870</t>
  </si>
  <si>
    <t xml:space="preserve">info@viladamunt.com</t>
  </si>
  <si>
    <t xml:space="preserve">viladamunt.com</t>
  </si>
  <si>
    <t xml:space="preserve">ALDA NOVO</t>
  </si>
  <si>
    <t xml:space="preserve">CARRETERA MADRID-LA CORUÑA (N-VI), KILOMETRO 386</t>
  </si>
  <si>
    <t xml:space="preserve">aldanovo@aldahotels.com</t>
  </si>
  <si>
    <t xml:space="preserve">aldahotels.es/</t>
  </si>
  <si>
    <t xml:space="preserve">NANDE HOTEL DA NATUREZA</t>
  </si>
  <si>
    <t xml:space="preserve">LUGAR BOUZA DO RATO s/n</t>
  </si>
  <si>
    <t xml:space="preserve">36449</t>
  </si>
  <si>
    <t xml:space="preserve">AS NEVES</t>
  </si>
  <si>
    <t xml:space="preserve">886164836</t>
  </si>
  <si>
    <t xml:space="preserve">info@nandehotel.com</t>
  </si>
  <si>
    <t xml:space="preserve">nandehotel.com</t>
  </si>
  <si>
    <t xml:space="preserve">HOTEL ACTA LUCHON</t>
  </si>
  <si>
    <t xml:space="preserve">recepcion.luchon@actahotels.com</t>
  </si>
  <si>
    <t xml:space="preserve">actahotels.com</t>
  </si>
  <si>
    <t xml:space="preserve">HOTEL &amp; SPA LA PRINCESA</t>
  </si>
  <si>
    <t xml:space="preserve">C/ REGORDOÑO (POLIGONO INSDUSTRIAL REGORDOÑO), 15</t>
  </si>
  <si>
    <t xml:space="preserve">28936</t>
  </si>
  <si>
    <t xml:space="preserve">MÓSTOLES</t>
  </si>
  <si>
    <t xml:space="preserve">902353252</t>
  </si>
  <si>
    <t xml:space="preserve">laprincesa@sercotel.es</t>
  </si>
  <si>
    <t xml:space="preserve">laprincesa.com</t>
  </si>
  <si>
    <t xml:space="preserve">FINCA PRATS HOTEL &amp; SPA</t>
  </si>
  <si>
    <t xml:space="preserve">HL-000829</t>
  </si>
  <si>
    <t xml:space="preserve">CARRETERA OSCA, KILOMETRO 7, 5</t>
  </si>
  <si>
    <t xml:space="preserve">902445666</t>
  </si>
  <si>
    <t xml:space="preserve">prats@prats.org</t>
  </si>
  <si>
    <t xml:space="preserve">fincaprats.com</t>
  </si>
  <si>
    <t xml:space="preserve">STIL HORITZO</t>
  </si>
  <si>
    <t xml:space="preserve">VIA VIA ALEMANIA, 1 LOCAL</t>
  </si>
  <si>
    <t xml:space="preserve">902474000</t>
  </si>
  <si>
    <t xml:space="preserve">LAGO GARDEN</t>
  </si>
  <si>
    <t xml:space="preserve">ALISIOS, s/n</t>
  </si>
  <si>
    <t xml:space="preserve">lago@gardenhotels.com</t>
  </si>
  <si>
    <t xml:space="preserve">lagogarden.com</t>
  </si>
  <si>
    <t xml:space="preserve">PARK GARDEN</t>
  </si>
  <si>
    <t xml:space="preserve">COVA DES MORO, s/n</t>
  </si>
  <si>
    <t xml:space="preserve">park@gardenhotels.com</t>
  </si>
  <si>
    <t xml:space="preserve">parkgarden.com</t>
  </si>
  <si>
    <t xml:space="preserve">OLALA THE HOTEL</t>
  </si>
  <si>
    <t xml:space="preserve">HB-004854</t>
  </si>
  <si>
    <t xml:space="preserve">CARRER MONTSENY, 72</t>
  </si>
  <si>
    <t xml:space="preserve">911234140</t>
  </si>
  <si>
    <t xml:space="preserve">911726552</t>
  </si>
  <si>
    <t xml:space="preserve">info@cibersuite.com</t>
  </si>
  <si>
    <t xml:space="preserve">cibersuite.com</t>
  </si>
  <si>
    <t xml:space="preserve">NALA SOLUCIONES Y GESTIONES HOTELERAS</t>
  </si>
  <si>
    <t xml:space="preserve">AVENIDA VALDELAPARRA, 2 BAJO</t>
  </si>
  <si>
    <t xml:space="preserve">911732890</t>
  </si>
  <si>
    <t xml:space="preserve">reservas@hotelamura.com</t>
  </si>
  <si>
    <t xml:space="preserve">hotelamura.com</t>
  </si>
  <si>
    <t xml:space="preserve">A&amp;H HOTEL LICEO DE ARTURO SORIA</t>
  </si>
  <si>
    <t xml:space="preserve">MOSCATELAR, 31 BAJO</t>
  </si>
  <si>
    <t xml:space="preserve">913005960</t>
  </si>
  <si>
    <t xml:space="preserve">reservas@hotelliceo.com</t>
  </si>
  <si>
    <t xml:space="preserve">hotelliceo.com</t>
  </si>
  <si>
    <t xml:space="preserve">TRYP ATOCHA</t>
  </si>
  <si>
    <t xml:space="preserve">C/ ATOCHA, 83 BAJO; SOL MELIA S A</t>
  </si>
  <si>
    <t xml:space="preserve">913300500</t>
  </si>
  <si>
    <t xml:space="preserve">tryp.atocha@solmelia.com</t>
  </si>
  <si>
    <t xml:space="preserve">trypatocha.com</t>
  </si>
  <si>
    <t xml:space="preserve">QUO ERASO</t>
  </si>
  <si>
    <t xml:space="preserve">ARDEMANS, 13 BAJO</t>
  </si>
  <si>
    <t xml:space="preserve">913553200</t>
  </si>
  <si>
    <t xml:space="preserve">abuse@ovh.net</t>
  </si>
  <si>
    <t xml:space="preserve">hotelesquo.com</t>
  </si>
  <si>
    <t xml:space="preserve">SUITES PRADO</t>
  </si>
  <si>
    <t xml:space="preserve">C/ MANUEL FERNÁNDEZ Y GONZÁLEZ, 10 BAJO; DUPLICADO 10-12</t>
  </si>
  <si>
    <t xml:space="preserve">914202318</t>
  </si>
  <si>
    <t xml:space="preserve">hotel@suiteprado.com</t>
  </si>
  <si>
    <t xml:space="preserve">suiteprado.com</t>
  </si>
  <si>
    <t xml:space="preserve">MÉXICO HOTEL</t>
  </si>
  <si>
    <t xml:space="preserve">C/ GOBERNADOR, 24 BAJO; HOTEL MEXICO</t>
  </si>
  <si>
    <t xml:space="preserve">914292500</t>
  </si>
  <si>
    <t xml:space="preserve">hotelmexicomadrid@gmail.com</t>
  </si>
  <si>
    <t xml:space="preserve">hotelmexico.es</t>
  </si>
  <si>
    <t xml:space="preserve">PRAGA</t>
  </si>
  <si>
    <t xml:space="preserve">C/ ANTONIO LÓPEZ, 65 BAJO; HALCON-SAVIA</t>
  </si>
  <si>
    <t xml:space="preserve">28019</t>
  </si>
  <si>
    <t xml:space="preserve">914690600</t>
  </si>
  <si>
    <t xml:space="preserve">hotelpraga@h-santos.es</t>
  </si>
  <si>
    <t xml:space="preserve">hotelpraga.com</t>
  </si>
  <si>
    <t xml:space="preserve">C/ DEL CARMEN, 4 (PUERTA DEL SOL)</t>
  </si>
  <si>
    <t xml:space="preserve">915212900</t>
  </si>
  <si>
    <t xml:space="preserve">info@hoteleuropa.eu</t>
  </si>
  <si>
    <t xml:space="preserve">hoteleuropa.eu</t>
  </si>
  <si>
    <t xml:space="preserve">ANACO</t>
  </si>
  <si>
    <t xml:space="preserve">TRES CRUCES, 3 BAJO</t>
  </si>
  <si>
    <t xml:space="preserve">915224602</t>
  </si>
  <si>
    <t xml:space="preserve">info@anacohotel.com</t>
  </si>
  <si>
    <t xml:space="preserve">anacohotel.com</t>
  </si>
  <si>
    <t xml:space="preserve">BEST WESTERN HOTEL AROSA</t>
  </si>
  <si>
    <t xml:space="preserve">C/ SALUD, 21 BAJO</t>
  </si>
  <si>
    <t xml:space="preserve">915240291</t>
  </si>
  <si>
    <t xml:space="preserve">reservas@hotelarosa.com</t>
  </si>
  <si>
    <t xml:space="preserve">hotelarosa.com</t>
  </si>
  <si>
    <t xml:space="preserve">HOTEL ATENEO PUERTA DEL SOL</t>
  </si>
  <si>
    <t xml:space="preserve">C/ LA MONTERA, 22</t>
  </si>
  <si>
    <t xml:space="preserve">915311515</t>
  </si>
  <si>
    <t xml:space="preserve">info@hotel-ateneo.com</t>
  </si>
  <si>
    <t xml:space="preserve">hotelateneo.es</t>
  </si>
  <si>
    <t xml:space="preserve">HOTEL OPERA</t>
  </si>
  <si>
    <t xml:space="preserve">CUESTA SANTO DOMINGO, 2 BAJO</t>
  </si>
  <si>
    <t xml:space="preserve">915412800</t>
  </si>
  <si>
    <t xml:space="preserve">hotelopera.com</t>
  </si>
  <si>
    <t xml:space="preserve">CASA DE MADRID</t>
  </si>
  <si>
    <t xml:space="preserve">915595791</t>
  </si>
  <si>
    <t xml:space="preserve">info@cademadrid.com</t>
  </si>
  <si>
    <t xml:space="preserve">HERSANE. HIJOS</t>
  </si>
  <si>
    <t xml:space="preserve">VILLA ELENA, s/n</t>
  </si>
  <si>
    <t xml:space="preserve">28942</t>
  </si>
  <si>
    <t xml:space="preserve">916156546</t>
  </si>
  <si>
    <t xml:space="preserve">info@hernehijos.com</t>
  </si>
  <si>
    <t xml:space="preserve">AC BAQUEIRA</t>
  </si>
  <si>
    <t xml:space="preserve">PASEO CLUB DEPORTIVO (SOMOSAGUAS), 1 PARQUE EMPRAZA LA FINCA EDIFICIO 17</t>
  </si>
  <si>
    <t xml:space="preserve">916260700</t>
  </si>
  <si>
    <t xml:space="preserve">info@acbaqueira.com</t>
  </si>
  <si>
    <t xml:space="preserve">EL ANTIGUO CONVENTO</t>
  </si>
  <si>
    <t xml:space="preserve">C/ LAS MONJAS, s/n</t>
  </si>
  <si>
    <t xml:space="preserve">916322220</t>
  </si>
  <si>
    <t xml:space="preserve">informacion@elconvento.net</t>
  </si>
  <si>
    <t xml:space="preserve">elconvento.net</t>
  </si>
  <si>
    <t xml:space="preserve">UVE HOTELS ALCOBENDAS</t>
  </si>
  <si>
    <t xml:space="preserve">BULEVAR SALVADOR ALLENDE, 10</t>
  </si>
  <si>
    <t xml:space="preserve">916524600</t>
  </si>
  <si>
    <t xml:space="preserve">admon@termiser.com</t>
  </si>
  <si>
    <t xml:space="preserve">uvehoteles.com</t>
  </si>
  <si>
    <t xml:space="preserve">NOVOTEL</t>
  </si>
  <si>
    <t xml:space="preserve">ALBACETE, 1</t>
  </si>
  <si>
    <t xml:space="preserve">917247601</t>
  </si>
  <si>
    <t xml:space="preserve">h0843@accor.com</t>
  </si>
  <si>
    <t xml:space="preserve">accorhotel.com</t>
  </si>
  <si>
    <t xml:space="preserve">AEROPUERTO SHS HOTEL</t>
  </si>
  <si>
    <t xml:space="preserve">AVENIDA ARAGÓN, 345 BAJO</t>
  </si>
  <si>
    <t xml:space="preserve">917467080</t>
  </si>
  <si>
    <t xml:space="preserve">reservas@shshoteles.com</t>
  </si>
  <si>
    <t xml:space="preserve">shshoteles.com</t>
  </si>
  <si>
    <t xml:space="preserve">SHS HOTEL AEROPUERTO</t>
  </si>
  <si>
    <t xml:space="preserve">ZAOREJAS, s/n</t>
  </si>
  <si>
    <t xml:space="preserve">SUITES VIENA</t>
  </si>
  <si>
    <t xml:space="preserve">C/ JUAN ÁLVAREZ MENDIZÁBAL, 17 BAJO; ASCENSOR</t>
  </si>
  <si>
    <t xml:space="preserve">917583605</t>
  </si>
  <si>
    <t xml:space="preserve">suitesviena@sercotel.es</t>
  </si>
  <si>
    <t xml:space="preserve">suitesviena.es</t>
  </si>
  <si>
    <t xml:space="preserve">URBAN HOTEL MADRID</t>
  </si>
  <si>
    <t xml:space="preserve">CARRERA SAN JERÓNIMO, 34</t>
  </si>
  <si>
    <t xml:space="preserve">917877770</t>
  </si>
  <si>
    <t xml:space="preserve">info@urbanhotelmadrid.com</t>
  </si>
  <si>
    <t xml:space="preserve">hotelurban.com</t>
  </si>
  <si>
    <t xml:space="preserve">CICLO LODGE - EL NEVERO</t>
  </si>
  <si>
    <t xml:space="preserve">C/ CUATRO CALLES, 4</t>
  </si>
  <si>
    <t xml:space="preserve">28742</t>
  </si>
  <si>
    <t xml:space="preserve">LOZOYA</t>
  </si>
  <si>
    <t xml:space="preserve">918 563 674</t>
  </si>
  <si>
    <t xml:space="preserve">info@ciclolodge.com</t>
  </si>
  <si>
    <t xml:space="preserve">ciclolodge.com</t>
  </si>
  <si>
    <t xml:space="preserve">QUO FIERRO</t>
  </si>
  <si>
    <t xml:space="preserve">PLAZA ESTACIÓN, 2 BAJO; URBITEC - HOTEL QUO</t>
  </si>
  <si>
    <t xml:space="preserve">918044837</t>
  </si>
  <si>
    <t xml:space="preserve">HOTEL LUXOR</t>
  </si>
  <si>
    <t xml:space="preserve">CARRETERA ANDALUCÍA, KILOMETRO 25 SALIDA 26</t>
  </si>
  <si>
    <t xml:space="preserve">28343</t>
  </si>
  <si>
    <t xml:space="preserve">918080329</t>
  </si>
  <si>
    <t xml:space="preserve">info@hotelluxor.com</t>
  </si>
  <si>
    <t xml:space="preserve">HOTEL VIVAR</t>
  </si>
  <si>
    <t xml:space="preserve">C/ MAYOR, 15</t>
  </si>
  <si>
    <t xml:space="preserve">918140234</t>
  </si>
  <si>
    <t xml:space="preserve">reservas@hotelvivar.com</t>
  </si>
  <si>
    <t xml:space="preserve">hotelvivar.com</t>
  </si>
  <si>
    <t xml:space="preserve">PARQUE REAL</t>
  </si>
  <si>
    <t xml:space="preserve">C/ PADRE DAMIÁN, 4 BAJO</t>
  </si>
  <si>
    <t xml:space="preserve">918539834</t>
  </si>
  <si>
    <t xml:space="preserve">info@parquereal.com</t>
  </si>
  <si>
    <t xml:space="preserve">COLLARUBIO</t>
  </si>
  <si>
    <t xml:space="preserve">C/ LEÓN, 4 BAJO; APARTAMENTO 2</t>
  </si>
  <si>
    <t xml:space="preserve">918598531</t>
  </si>
  <si>
    <t xml:space="preserve">dpd@ntasys.com</t>
  </si>
  <si>
    <t xml:space="preserve">collarubio.com</t>
  </si>
  <si>
    <t xml:space="preserve">LOS CANCHOS</t>
  </si>
  <si>
    <t xml:space="preserve">C/ LA VILLA, 14 BAJO</t>
  </si>
  <si>
    <t xml:space="preserve">918682017</t>
  </si>
  <si>
    <t xml:space="preserve">info@loscanchos.com</t>
  </si>
  <si>
    <t xml:space="preserve">LOS CEREZOS</t>
  </si>
  <si>
    <t xml:space="preserve">CARRETERA MADRID-IRUN, KILOMETRO 87, 800 BAJO</t>
  </si>
  <si>
    <t xml:space="preserve">ROBREGORDO</t>
  </si>
  <si>
    <t xml:space="preserve">918699006</t>
  </si>
  <si>
    <t xml:space="preserve">info@loscerezos.com</t>
  </si>
  <si>
    <t xml:space="preserve">grupocerem.com</t>
  </si>
  <si>
    <t xml:space="preserve">PUERTO</t>
  </si>
  <si>
    <t xml:space="preserve">CARRETERA IRÚN, KILOMETRO 92, 5 BAJO</t>
  </si>
  <si>
    <t xml:space="preserve">918699144</t>
  </si>
  <si>
    <t xml:space="preserve">yolanda@puertohotel.es</t>
  </si>
  <si>
    <t xml:space="preserve">puertohotel.es</t>
  </si>
  <si>
    <t xml:space="preserve">HOTEL IZÁN PUERTA DE GREDOS</t>
  </si>
  <si>
    <t xml:space="preserve">CARRETERA DE LOS LLANOS, s/n</t>
  </si>
  <si>
    <t xml:space="preserve">05600</t>
  </si>
  <si>
    <t xml:space="preserve">EL BARCO DE ÁVILA</t>
  </si>
  <si>
    <t xml:space="preserve">920345171</t>
  </si>
  <si>
    <t xml:space="preserve">izanhoteles.es</t>
  </si>
  <si>
    <t xml:space="preserve">GABARRÓN C.B.</t>
  </si>
  <si>
    <t xml:space="preserve">920353343</t>
  </si>
  <si>
    <t xml:space="preserve">info@gabarróncb.com</t>
  </si>
  <si>
    <t xml:space="preserve">HOTEL NABIA</t>
  </si>
  <si>
    <t xml:space="preserve">CARRETERA CHILLA, s/n BAJO; PARCELA 4-5C.UMBRIA</t>
  </si>
  <si>
    <t xml:space="preserve">920382307</t>
  </si>
  <si>
    <t xml:space="preserve">hotelnabia@yahoo.es</t>
  </si>
  <si>
    <t xml:space="preserve">hotelnabia.com</t>
  </si>
  <si>
    <t xml:space="preserve">GUARDAS, 2 BAJO</t>
  </si>
  <si>
    <t xml:space="preserve">921470752</t>
  </si>
  <si>
    <t xml:space="preserve">info@hotelroma.org</t>
  </si>
  <si>
    <t xml:space="preserve">hotelroma.org/</t>
  </si>
  <si>
    <t xml:space="preserve">SANTANA</t>
  </si>
  <si>
    <t xml:space="preserve">C/ INFANTA ISABEL, 18</t>
  </si>
  <si>
    <t xml:space="preserve">921474178</t>
  </si>
  <si>
    <t xml:space="preserve">info@ntana.com</t>
  </si>
  <si>
    <t xml:space="preserve">barsantana.com</t>
  </si>
  <si>
    <t xml:space="preserve">PLAZA HOTEL</t>
  </si>
  <si>
    <t xml:space="preserve">PLAZA MAYOR, 4 BAJO</t>
  </si>
  <si>
    <t xml:space="preserve">921551055</t>
  </si>
  <si>
    <t xml:space="preserve">info@plazahotel.com</t>
  </si>
  <si>
    <t xml:space="preserve">AYLLÓN HOTEL</t>
  </si>
  <si>
    <t xml:space="preserve">PLAZA MAYOR, 7 BAJO</t>
  </si>
  <si>
    <t xml:space="preserve">40520</t>
  </si>
  <si>
    <t xml:space="preserve">921553628</t>
  </si>
  <si>
    <t xml:space="preserve">info@hotelayllon.es</t>
  </si>
  <si>
    <t xml:space="preserve">hotelayllon.es</t>
  </si>
  <si>
    <t xml:space="preserve">HOTEL LANGA</t>
  </si>
  <si>
    <t xml:space="preserve">CARRETERA ANTIGUA MADRID-IRÚN (N-110), KILOMETRO 102, 600 BAJO</t>
  </si>
  <si>
    <t xml:space="preserve">40591</t>
  </si>
  <si>
    <t xml:space="preserve">CEREZO DE ABAJO</t>
  </si>
  <si>
    <t xml:space="preserve">921557079</t>
  </si>
  <si>
    <t xml:space="preserve">infolanga@gmail.com</t>
  </si>
  <si>
    <t xml:space="preserve">hotellanga.com</t>
  </si>
  <si>
    <t xml:space="preserve">C/ MALPAÍS, 11 BAJO(H.EL PATIO)</t>
  </si>
  <si>
    <t xml:space="preserve">38458</t>
  </si>
  <si>
    <t xml:space="preserve">922133280</t>
  </si>
  <si>
    <t xml:space="preserve">reservas@hotelpatio.com</t>
  </si>
  <si>
    <t xml:space="preserve">hotelpatio.com</t>
  </si>
  <si>
    <t xml:space="preserve">LA QUINTA ROJA</t>
  </si>
  <si>
    <t xml:space="preserve">GLORIETA SAN FRANCISCO, s/n BAJO</t>
  </si>
  <si>
    <t xml:space="preserve">922133377</t>
  </si>
  <si>
    <t xml:space="preserve">hotelquintaroja@quintaroja.com</t>
  </si>
  <si>
    <t xml:space="preserve">quintaroja.com</t>
  </si>
  <si>
    <t xml:space="preserve">HOTEL AGUERE</t>
  </si>
  <si>
    <t xml:space="preserve">C/ OBISPO REY REDONDO, 57 BAJO</t>
  </si>
  <si>
    <t xml:space="preserve">922259490</t>
  </si>
  <si>
    <t xml:space="preserve">reservas@hotelaguere.es</t>
  </si>
  <si>
    <t xml:space="preserve">hotelaguere.es</t>
  </si>
  <si>
    <t xml:space="preserve">MY CITY HOTEL</t>
  </si>
  <si>
    <t xml:space="preserve">C/ BLANCO, 13 EDIFICIO</t>
  </si>
  <si>
    <t xml:space="preserve">922336633</t>
  </si>
  <si>
    <t xml:space="preserve">info@mycityhotel.es</t>
  </si>
  <si>
    <t xml:space="preserve">mycityhotel.es</t>
  </si>
  <si>
    <t xml:space="preserve">BAHIA PLAYA</t>
  </si>
  <si>
    <t xml:space="preserve">AVENIDA FRANCISCO AFONSO CARRILLO, s/n</t>
  </si>
  <si>
    <t xml:space="preserve">922374408</t>
  </si>
  <si>
    <t xml:space="preserve">info@bahiaplaya.com</t>
  </si>
  <si>
    <t xml:space="preserve">INSERHOTEL</t>
  </si>
  <si>
    <t xml:space="preserve">AVENIDA RICHARD YEOWARD, 26 BAJO; HOTEL BOTANICO</t>
  </si>
  <si>
    <t xml:space="preserve">922380570</t>
  </si>
  <si>
    <t xml:space="preserve">WEARE LA PAZ</t>
  </si>
  <si>
    <t xml:space="preserve">C/ LA HAYA, 3 BAJO; HOTEL LA PAZ</t>
  </si>
  <si>
    <t xml:space="preserve">922384444</t>
  </si>
  <si>
    <t xml:space="preserve">info@wearelapaz.com</t>
  </si>
  <si>
    <t xml:space="preserve">DANIA MAGEC</t>
  </si>
  <si>
    <t xml:space="preserve">C/ CUPIDO, 11 BAJO; HOTELDANIA</t>
  </si>
  <si>
    <t xml:space="preserve">922385511</t>
  </si>
  <si>
    <t xml:space="preserve">info@daniamagec.com</t>
  </si>
  <si>
    <t xml:space="preserve">410</t>
  </si>
  <si>
    <t xml:space="preserve">XIBANA PARK</t>
  </si>
  <si>
    <t xml:space="preserve">C/ VALÓIS, 22 BAJO; LOCAL 11 EDIFICIO XIBANA</t>
  </si>
  <si>
    <t xml:space="preserve">info@xibanapark.com</t>
  </si>
  <si>
    <t xml:space="preserve">HOTEL UCANCA</t>
  </si>
  <si>
    <t xml:space="preserve">AVENIDA SANTA CRUZ, 183 BAJO; OFICINA 2</t>
  </si>
  <si>
    <t xml:space="preserve">38611</t>
  </si>
  <si>
    <t xml:space="preserve">922390776</t>
  </si>
  <si>
    <t xml:space="preserve">info@hotelucanca.es</t>
  </si>
  <si>
    <t xml:space="preserve">hotelucanca.es</t>
  </si>
  <si>
    <t xml:space="preserve">SOL LA PALMA</t>
  </si>
  <si>
    <t xml:space="preserve">PUERTO NAOS, s/n BAJO</t>
  </si>
  <si>
    <t xml:space="preserve">922408000</t>
  </si>
  <si>
    <t xml:space="preserve">sol.la.palma@melia.com</t>
  </si>
  <si>
    <t xml:space="preserve">sollapalma.com</t>
  </si>
  <si>
    <t xml:space="preserve">LAS CAÑADAS</t>
  </si>
  <si>
    <t xml:space="preserve">CARRETERA TF-24, KILOMETRO 7.500 BAJO(KM 7, 300</t>
  </si>
  <si>
    <t xml:space="preserve">38290</t>
  </si>
  <si>
    <t xml:space="preserve">EL ROSARIO</t>
  </si>
  <si>
    <t xml:space="preserve">922548808</t>
  </si>
  <si>
    <t xml:space="preserve">info@lascañadas.com</t>
  </si>
  <si>
    <t xml:space="preserve">HOTELERA ADEJE</t>
  </si>
  <si>
    <t xml:space="preserve">CARRETERA CALETA-ADEJE, 4 BAJO; HOTEL COSTA ADEJE</t>
  </si>
  <si>
    <t xml:space="preserve">922724453</t>
  </si>
  <si>
    <t xml:space="preserve">reservas@hotelspavillalba.com</t>
  </si>
  <si>
    <t xml:space="preserve">hotelnogal.com</t>
  </si>
  <si>
    <t xml:space="preserve">EL NOGAL</t>
  </si>
  <si>
    <t xml:space="preserve">CAMINO REAL, s/n</t>
  </si>
  <si>
    <t xml:space="preserve">38614</t>
  </si>
  <si>
    <t xml:space="preserve">922725329</t>
  </si>
  <si>
    <t xml:space="preserve">LAS ADELFAS</t>
  </si>
  <si>
    <t xml:space="preserve">URBANIZACIÓN GOLF DEL SUR, s/n BA(PARCELA B2-LAS ADELFAS II</t>
  </si>
  <si>
    <t xml:space="preserve">922738783</t>
  </si>
  <si>
    <t xml:space="preserve">info@lasadelfas.com</t>
  </si>
  <si>
    <t xml:space="preserve">PERLA GRIS</t>
  </si>
  <si>
    <t xml:space="preserve">C/ LA LAVA, 4 BAJO(HOTEL PERLA GRIS)</t>
  </si>
  <si>
    <t xml:space="preserve">922743900</t>
  </si>
  <si>
    <t xml:space="preserve">reception@pearlygrey.com</t>
  </si>
  <si>
    <t xml:space="preserve">pearlygrey.com</t>
  </si>
  <si>
    <t xml:space="preserve">SIR ANTHONY</t>
  </si>
  <si>
    <t xml:space="preserve">siranthony.com</t>
  </si>
  <si>
    <t xml:space="preserve">GRANADA PARK</t>
  </si>
  <si>
    <t xml:space="preserve">C/ MEANDRO, 2 BAJO; URBANIZACIÓN GRANADA PARK</t>
  </si>
  <si>
    <t xml:space="preserve">922787171</t>
  </si>
  <si>
    <t xml:space="preserve">recepcion@granadapark.es</t>
  </si>
  <si>
    <t xml:space="preserve">granadapark.es</t>
  </si>
  <si>
    <t xml:space="preserve">MALLORCOTEL</t>
  </si>
  <si>
    <t xml:space="preserve">AVENIDA BAULO, 2</t>
  </si>
  <si>
    <t xml:space="preserve">922861020</t>
  </si>
  <si>
    <t xml:space="preserve">laboral@stilhotels.com</t>
  </si>
  <si>
    <t xml:space="preserve">STIL LOS GIGANTES</t>
  </si>
  <si>
    <t xml:space="preserve">C/ FLOR DE PASCUA, 8 BAJO; H.LOS GIGANTES</t>
  </si>
  <si>
    <t xml:space="preserve">SOGNO DI GIO</t>
  </si>
  <si>
    <t xml:space="preserve">C/ LA ISA, 40</t>
  </si>
  <si>
    <t xml:space="preserve">38205</t>
  </si>
  <si>
    <t xml:space="preserve">922875420</t>
  </si>
  <si>
    <t xml:space="preserve">cesareluciano@gmail.com</t>
  </si>
  <si>
    <t xml:space="preserve">sognodigio.com</t>
  </si>
  <si>
    <t xml:space="preserve">REGIO</t>
  </si>
  <si>
    <t xml:space="preserve">CARRETERA MADRID, KILOMETRO 4</t>
  </si>
  <si>
    <t xml:space="preserve">37900</t>
  </si>
  <si>
    <t xml:space="preserve">SANTA MARTA DE TORMES</t>
  </si>
  <si>
    <t xml:space="preserve">923138888</t>
  </si>
  <si>
    <t xml:space="preserve">recepcion@hotelregio.com</t>
  </si>
  <si>
    <t xml:space="preserve">hotelregio.com</t>
  </si>
  <si>
    <t xml:space="preserve">PLAZA SAN BLAS, 37 BAJO</t>
  </si>
  <si>
    <t xml:space="preserve">923212823</t>
  </si>
  <si>
    <t xml:space="preserve">dpd@cibersuite.com</t>
  </si>
  <si>
    <t xml:space="preserve">HOTEL AMEFA</t>
  </si>
  <si>
    <t xml:space="preserve">C/ POZO AMARILLO, 18 BAJO</t>
  </si>
  <si>
    <t xml:space="preserve">923218189</t>
  </si>
  <si>
    <t xml:space="preserve">reservas@hotelamefa.com</t>
  </si>
  <si>
    <t xml:space="preserve">hotelamefa.com</t>
  </si>
  <si>
    <t xml:space="preserve">HOTEL COLON</t>
  </si>
  <si>
    <t xml:space="preserve">COLÓN, 46 BAJO</t>
  </si>
  <si>
    <t xml:space="preserve">923400650</t>
  </si>
  <si>
    <t xml:space="preserve">info@hotelcolon.com</t>
  </si>
  <si>
    <t xml:space="preserve">EL RAPOSO</t>
  </si>
  <si>
    <t xml:space="preserve">CARRETERA RAPOSO, s/n</t>
  </si>
  <si>
    <t xml:space="preserve">06392</t>
  </si>
  <si>
    <t xml:space="preserve">PUEBLA DE SANCHO PÉREZ</t>
  </si>
  <si>
    <t xml:space="preserve">924570410</t>
  </si>
  <si>
    <t xml:space="preserve">balneario@balneario.net</t>
  </si>
  <si>
    <t xml:space="preserve">balneario.net/</t>
  </si>
  <si>
    <t xml:space="preserve">ESPRONCEDA</t>
  </si>
  <si>
    <t xml:space="preserve">CARRETERA SEVILLA, KILOMETRO 311, 800 BAJO</t>
  </si>
  <si>
    <t xml:space="preserve">924670476</t>
  </si>
  <si>
    <t xml:space="preserve">hotelespronceda@hotmail.com</t>
  </si>
  <si>
    <t xml:space="preserve">espronceda.com</t>
  </si>
  <si>
    <t xml:space="preserve">SOL FANTASY</t>
  </si>
  <si>
    <t xml:space="preserve">SEGADORES (POLIGONO INSDUSTRIAL LA ESTRELLA), s/n</t>
  </si>
  <si>
    <t xml:space="preserve">926233780</t>
  </si>
  <si>
    <t xml:space="preserve">info@solfantasy.com</t>
  </si>
  <si>
    <t xml:space="preserve">GODISA HOTEL - RESTAURANTE</t>
  </si>
  <si>
    <t xml:space="preserve">CARRETERA N-420, KILOMETRO 162, 5, 0</t>
  </si>
  <si>
    <t xml:space="preserve">926477134</t>
  </si>
  <si>
    <t xml:space="preserve">hotelgodisa@gmail.com</t>
  </si>
  <si>
    <t xml:space="preserve">hotelgodisa.es</t>
  </si>
  <si>
    <t xml:space="preserve">HOTEL ENTRELAGOS</t>
  </si>
  <si>
    <t xml:space="preserve">CARRETERA LAGUNAS, KILOMETRO 1 BAJO</t>
  </si>
  <si>
    <t xml:space="preserve">926528241</t>
  </si>
  <si>
    <t xml:space="preserve">entrelagos@entrelagos.com</t>
  </si>
  <si>
    <t xml:space="preserve">entrelagos.com</t>
  </si>
  <si>
    <t xml:space="preserve">HOTEL RESTAURANTE LOS ROSALES</t>
  </si>
  <si>
    <t xml:space="preserve">AVENIDA EL SOL, 9</t>
  </si>
  <si>
    <t xml:space="preserve">926710475</t>
  </si>
  <si>
    <t xml:space="preserve">reservas@los-rosales.es</t>
  </si>
  <si>
    <t xml:space="preserve">los-rosales.es</t>
  </si>
  <si>
    <t xml:space="preserve">NUEVO ARA</t>
  </si>
  <si>
    <t xml:space="preserve">C/ JUAN XXIII, 3</t>
  </si>
  <si>
    <t xml:space="preserve">927100631</t>
  </si>
  <si>
    <t xml:space="preserve">cchotelara@hotmail.com</t>
  </si>
  <si>
    <t xml:space="preserve">nuevoarasl.com</t>
  </si>
  <si>
    <t xml:space="preserve">EL VAQUERIL HOTEL</t>
  </si>
  <si>
    <t xml:space="preserve">CARRETERA, EX 207 BAJO(FINCA VAQUERIL)</t>
  </si>
  <si>
    <t xml:space="preserve">10930</t>
  </si>
  <si>
    <t xml:space="preserve">NAVAS DEL MADROÑO</t>
  </si>
  <si>
    <t xml:space="preserve">927191001</t>
  </si>
  <si>
    <t xml:space="preserve">elvaqueril@elvaqueril.com</t>
  </si>
  <si>
    <t xml:space="preserve">elvaqueril.com</t>
  </si>
  <si>
    <t xml:space="preserve">ALJAMA COM.B.</t>
  </si>
  <si>
    <t xml:space="preserve">C/ MORET, 20</t>
  </si>
  <si>
    <t xml:space="preserve">927246404</t>
  </si>
  <si>
    <t xml:space="preserve">info@aljamacomb.com</t>
  </si>
  <si>
    <t xml:space="preserve">KUBIK HOTEL</t>
  </si>
  <si>
    <t xml:space="preserve">C/ PINTORES, 28 PISO 2º</t>
  </si>
  <si>
    <t xml:space="preserve">927316008</t>
  </si>
  <si>
    <t xml:space="preserve">recepcion@kubikhotel.com</t>
  </si>
  <si>
    <t xml:space="preserve">kubikhotel.com</t>
  </si>
  <si>
    <t xml:space="preserve">TRIANA</t>
  </si>
  <si>
    <t xml:space="preserve">AVENIDA GARCÍA SIÑERIZ, 149 BAJO</t>
  </si>
  <si>
    <t xml:space="preserve">927347121</t>
  </si>
  <si>
    <t xml:space="preserve">recepcion@hoteltriana.es</t>
  </si>
  <si>
    <t xml:space="preserve">hoteltriana.es</t>
  </si>
  <si>
    <t xml:space="preserve">DORA</t>
  </si>
  <si>
    <t xml:space="preserve">RONDA SALVADOR, 37 BAJO</t>
  </si>
  <si>
    <t xml:space="preserve">927411034</t>
  </si>
  <si>
    <t xml:space="preserve">info@dora.com</t>
  </si>
  <si>
    <t xml:space="preserve">hotel-dora.com</t>
  </si>
  <si>
    <t xml:space="preserve">TRES AZULES</t>
  </si>
  <si>
    <t xml:space="preserve">CARRETERA DESCARGAMARÍA, KILOMETRO 2, 500</t>
  </si>
  <si>
    <t xml:space="preserve">927441414</t>
  </si>
  <si>
    <t xml:space="preserve">casadereposo@tresazules.es</t>
  </si>
  <si>
    <t xml:space="preserve">tresazules.es/</t>
  </si>
  <si>
    <t xml:space="preserve">HOTEL RURAL HOJARANZOS</t>
  </si>
  <si>
    <t xml:space="preserve">CARRETERA PLASENCIA (EX-203), s/n BAJO; HOTEL RURAL</t>
  </si>
  <si>
    <t xml:space="preserve">10420</t>
  </si>
  <si>
    <t xml:space="preserve">TEJEDA DE TIÉTAR</t>
  </si>
  <si>
    <t xml:space="preserve">927469381</t>
  </si>
  <si>
    <t xml:space="preserve">informacion@hojaranzos.com</t>
  </si>
  <si>
    <t xml:space="preserve">hojaranzos.com</t>
  </si>
  <si>
    <t xml:space="preserve">GRAN HOTEL BALNEARIO</t>
  </si>
  <si>
    <t xml:space="preserve">AVENIDA TERMAS, 24</t>
  </si>
  <si>
    <t xml:space="preserve">anbal@balnearios.org</t>
  </si>
  <si>
    <t xml:space="preserve">balnearios.org</t>
  </si>
  <si>
    <t xml:space="preserve">AHC HOTELES</t>
  </si>
  <si>
    <t xml:space="preserve">AVENIDA UNIVERSIDAD, 51</t>
  </si>
  <si>
    <t xml:space="preserve">927628223</t>
  </si>
  <si>
    <t xml:space="preserve">reservas@ahchoteles.com</t>
  </si>
  <si>
    <t xml:space="preserve">ahchoteles.com</t>
  </si>
  <si>
    <t xml:space="preserve">HOTEL JULIO</t>
  </si>
  <si>
    <t xml:space="preserve">927659351</t>
  </si>
  <si>
    <t xml:space="preserve">info@hoteljulio.com</t>
  </si>
  <si>
    <t xml:space="preserve">hoteljulio.com</t>
  </si>
  <si>
    <t xml:space="preserve">JANDIA GOLF</t>
  </si>
  <si>
    <t xml:space="preserve">C/ LA MANCHA (SOLANA MATORRAL), s/n BAJO</t>
  </si>
  <si>
    <t xml:space="preserve">928013970</t>
  </si>
  <si>
    <t xml:space="preserve">info@hoteljandiagolf.com</t>
  </si>
  <si>
    <t xml:space="preserve">jandiagolf.com</t>
  </si>
  <si>
    <t xml:space="preserve">HOTEL SEASIDE SANDY BEACH</t>
  </si>
  <si>
    <t xml:space="preserve">AVENIDA DE MENCEYES</t>
  </si>
  <si>
    <t xml:space="preserve">928063200</t>
  </si>
  <si>
    <t xml:space="preserve">info@sandy-beach.es</t>
  </si>
  <si>
    <t xml:space="preserve">sandy-beach.es</t>
  </si>
  <si>
    <t xml:space="preserve">EUGENIA VICTORIA</t>
  </si>
  <si>
    <t xml:space="preserve">AVENIDA GRAN CANARIA, 26 BAJO; BUNG.22-D HOLYCAN</t>
  </si>
  <si>
    <t xml:space="preserve">928076250</t>
  </si>
  <si>
    <t xml:space="preserve">reservaseugenia@bullhotels.com</t>
  </si>
  <si>
    <t xml:space="preserve">bullhotels.com</t>
  </si>
  <si>
    <t xml:space="preserve">HOTEL NAYRA</t>
  </si>
  <si>
    <t xml:space="preserve">C/ IRLANDA, 25 6 BJ</t>
  </si>
  <si>
    <t xml:space="preserve">928093711</t>
  </si>
  <si>
    <t xml:space="preserve">info@hotelnayra.com</t>
  </si>
  <si>
    <t xml:space="preserve">hotelnayra.com</t>
  </si>
  <si>
    <t xml:space="preserve">VISTA BONITA GAY RESORT</t>
  </si>
  <si>
    <t xml:space="preserve">C/ CARMEN LAFORET, 1 BAJO</t>
  </si>
  <si>
    <t xml:space="preserve">928140032</t>
  </si>
  <si>
    <t xml:space="preserve">reservas@vistabonita.es</t>
  </si>
  <si>
    <t xml:space="preserve">vistabonita.es</t>
  </si>
  <si>
    <t xml:space="preserve">VISTA OASIS</t>
  </si>
  <si>
    <t xml:space="preserve">EINSTEIN, 6 BAJO 115</t>
  </si>
  <si>
    <t xml:space="preserve">928140542</t>
  </si>
  <si>
    <t xml:space="preserve">contacto@vistaoasis.com</t>
  </si>
  <si>
    <t xml:space="preserve">vistaoasis.com</t>
  </si>
  <si>
    <t xml:space="preserve">CORDIAL CANARIAS HOTELS &amp; RESORTS</t>
  </si>
  <si>
    <t xml:space="preserve">C/ SAN SALVADOR, 9 BAJO; VEMOTOR SL B35460211</t>
  </si>
  <si>
    <t xml:space="preserve">35109</t>
  </si>
  <si>
    <t xml:space="preserve">928142487</t>
  </si>
  <si>
    <t xml:space="preserve">info@cordialcanariashotels&amp;resorts.com</t>
  </si>
  <si>
    <t xml:space="preserve">becordial.com/</t>
  </si>
  <si>
    <t xml:space="preserve">MONTE FELIZ</t>
  </si>
  <si>
    <t xml:space="preserve">AVENIDA PABLO PICASSO, s/n BAJO; HOTEL MONTE FELIZ</t>
  </si>
  <si>
    <t xml:space="preserve">928157300</t>
  </si>
  <si>
    <t xml:space="preserve">montefeliz@nordotel.com</t>
  </si>
  <si>
    <t xml:space="preserve">montefeliz.com</t>
  </si>
  <si>
    <t xml:space="preserve">BULL REYNA ISABEL Y SPA</t>
  </si>
  <si>
    <t xml:space="preserve">C/ ALFREDO L. JONES, 40 BAJO; 1</t>
  </si>
  <si>
    <t xml:space="preserve">928260100</t>
  </si>
  <si>
    <t xml:space="preserve">reinaisabel@bullhotels.com</t>
  </si>
  <si>
    <t xml:space="preserve">HOTEL VEROL</t>
  </si>
  <si>
    <t xml:space="preserve">SAGASTA, 25</t>
  </si>
  <si>
    <t xml:space="preserve">928262104</t>
  </si>
  <si>
    <t xml:space="preserve">info@hotelverol.com</t>
  </si>
  <si>
    <t xml:space="preserve">hotelverol.com</t>
  </si>
  <si>
    <t xml:space="preserve">HOTEL REINA ISABEL</t>
  </si>
  <si>
    <t xml:space="preserve">C/ ALFREDO L. JONES, 40 BAJO; H.REINA ISABEL</t>
  </si>
  <si>
    <t xml:space="preserve">928279812</t>
  </si>
  <si>
    <t xml:space="preserve">reservas@bullhotels.com</t>
  </si>
  <si>
    <t xml:space="preserve">COMPLEJO SUN GARDEN - MASPALOMAS</t>
  </si>
  <si>
    <t xml:space="preserve">C/ VIRGO, 2</t>
  </si>
  <si>
    <t xml:space="preserve">928477503</t>
  </si>
  <si>
    <t xml:space="preserve">info@sunsgarden.es</t>
  </si>
  <si>
    <t xml:space="preserve">sunsgarden.es/</t>
  </si>
  <si>
    <t xml:space="preserve">WAVIA HOTEL</t>
  </si>
  <si>
    <t xml:space="preserve">C/ PAJONALES, 19</t>
  </si>
  <si>
    <t xml:space="preserve">35009</t>
  </si>
  <si>
    <t xml:space="preserve">928488877</t>
  </si>
  <si>
    <t xml:space="preserve">info@waviahotel.com</t>
  </si>
  <si>
    <t xml:space="preserve">waviahotel.com</t>
  </si>
  <si>
    <t xml:space="preserve">AVENIDA DE LAS PLAYAS, 84 BAJO; LOCAL 6 HOTEL S.ANTONIO</t>
  </si>
  <si>
    <t xml:space="preserve">928514200</t>
  </si>
  <si>
    <t xml:space="preserve">comercial@hotelsanantonio.com</t>
  </si>
  <si>
    <t xml:space="preserve">vikhotels.com/</t>
  </si>
  <si>
    <t xml:space="preserve">MONTELANZA</t>
  </si>
  <si>
    <t xml:space="preserve">C/ LAS BREÑAS, s/n</t>
  </si>
  <si>
    <t xml:space="preserve">928518361</t>
  </si>
  <si>
    <t xml:space="preserve">info@montelanza.com</t>
  </si>
  <si>
    <t xml:space="preserve">TEIDE 10</t>
  </si>
  <si>
    <t xml:space="preserve">AVENIDA FARO PECHIGUERA, s/n BAJO; HOTEL RUBICON</t>
  </si>
  <si>
    <t xml:space="preserve">928518516</t>
  </si>
  <si>
    <t xml:space="preserve">info@teide10.com</t>
  </si>
  <si>
    <t xml:space="preserve">h10hotels.com/</t>
  </si>
  <si>
    <t xml:space="preserve">ALUAVILLAGE FUERTEVENTURA</t>
  </si>
  <si>
    <t xml:space="preserve">C/ GRAN CANARIA, 1</t>
  </si>
  <si>
    <t xml:space="preserve">928544086</t>
  </si>
  <si>
    <t xml:space="preserve">rgpd@aluahotels.com</t>
  </si>
  <si>
    <t xml:space="preserve">aluahotels.com</t>
  </si>
  <si>
    <t xml:space="preserve">AMBAR BEACH</t>
  </si>
  <si>
    <t xml:space="preserve">928544091</t>
  </si>
  <si>
    <t xml:space="preserve">info@ambarbeach.com</t>
  </si>
  <si>
    <t xml:space="preserve">238</t>
  </si>
  <si>
    <t xml:space="preserve">COSTA CANARIA</t>
  </si>
  <si>
    <t xml:space="preserve">C/ RETAMA, 1</t>
  </si>
  <si>
    <t xml:space="preserve">928720413</t>
  </si>
  <si>
    <t xml:space="preserve">costacanaria@bullhotels.com</t>
  </si>
  <si>
    <t xml:space="preserve">223</t>
  </si>
  <si>
    <t xml:space="preserve">BULL ESCORIAL &amp; SPA</t>
  </si>
  <si>
    <t xml:space="preserve">AVENIDA ITALIA, 6</t>
  </si>
  <si>
    <t xml:space="preserve">928761350</t>
  </si>
  <si>
    <t xml:space="preserve">escorial@bullhotels.com</t>
  </si>
  <si>
    <t xml:space="preserve">AXEL BEACH MAS PALOMAS</t>
  </si>
  <si>
    <t xml:space="preserve">AVENIDA TIRAJANA, 32 BAJO; EDIFICIO LIBERTY</t>
  </si>
  <si>
    <t xml:space="preserve">928767863</t>
  </si>
  <si>
    <t xml:space="preserve">grancanaria@axelhotels.com</t>
  </si>
  <si>
    <t xml:space="preserve">axelhotels.com</t>
  </si>
  <si>
    <t xml:space="preserve">HOTEL SUITES 1478</t>
  </si>
  <si>
    <t xml:space="preserve">C/ DOCTOR CHIL, 22</t>
  </si>
  <si>
    <t xml:space="preserve">928847772</t>
  </si>
  <si>
    <t xml:space="preserve">direccion@suites1478.com</t>
  </si>
  <si>
    <t xml:space="preserve">suites1478.com</t>
  </si>
  <si>
    <t xml:space="preserve">BED&amp;CHIC LAS PALMAS</t>
  </si>
  <si>
    <t xml:space="preserve">C/ GENERAL VIVES, 76</t>
  </si>
  <si>
    <t xml:space="preserve">928904289</t>
  </si>
  <si>
    <t xml:space="preserve">info@bedandchic.com</t>
  </si>
  <si>
    <t xml:space="preserve">bedandchic.com</t>
  </si>
  <si>
    <t xml:space="preserve">CASA MOZART</t>
  </si>
  <si>
    <t xml:space="preserve">C/ MOZART, 2 38</t>
  </si>
  <si>
    <t xml:space="preserve">928918539</t>
  </si>
  <si>
    <t xml:space="preserve">info@casamozart.com</t>
  </si>
  <si>
    <t xml:space="preserve">casamozart.com</t>
  </si>
  <si>
    <t xml:space="preserve">CAL ARDERIU</t>
  </si>
  <si>
    <t xml:space="preserve">PCC-000514</t>
  </si>
  <si>
    <t xml:space="preserve">PLAÇETA, s/n BAJO(CASA PIC-EN-CEL)</t>
  </si>
  <si>
    <t xml:space="preserve">SANT JULIÀ DE CERDANYOLA</t>
  </si>
  <si>
    <t xml:space="preserve">93 822 7487</t>
  </si>
  <si>
    <t xml:space="preserve">info@calarderiu.com</t>
  </si>
  <si>
    <t xml:space="preserve">calarderiu.com</t>
  </si>
  <si>
    <t xml:space="preserve">CAN ALEMANY</t>
  </si>
  <si>
    <t xml:space="preserve">HCC-004468</t>
  </si>
  <si>
    <t xml:space="preserve">CARRETERA C-37, KILOMETRO 60</t>
  </si>
  <si>
    <t xml:space="preserve">08710</t>
  </si>
  <si>
    <t xml:space="preserve">SANTA MARGARIDA DE MONTBUI</t>
  </si>
  <si>
    <t xml:space="preserve">931 720 222</t>
  </si>
  <si>
    <t xml:space="preserve">hola@canalemany.com</t>
  </si>
  <si>
    <t xml:space="preserve">canalemany.com</t>
  </si>
  <si>
    <t xml:space="preserve">VILADOMAT</t>
  </si>
  <si>
    <t xml:space="preserve">HB-004071</t>
  </si>
  <si>
    <t xml:space="preserve">VILADOMAT, 197 BAJO</t>
  </si>
  <si>
    <t xml:space="preserve">932296565</t>
  </si>
  <si>
    <t xml:space="preserve">recepcion.viladomat@aa-hoteles.com</t>
  </si>
  <si>
    <t xml:space="preserve">aa-hoteles.com</t>
  </si>
  <si>
    <t xml:space="preserve">HB-002253</t>
  </si>
  <si>
    <t xml:space="preserve">CARRER CARME, 38 1</t>
  </si>
  <si>
    <t xml:space="preserve">933019064</t>
  </si>
  <si>
    <t xml:space="preserve">aneto@hotelaneto.com</t>
  </si>
  <si>
    <t xml:space="preserve">hotelaneto.com</t>
  </si>
  <si>
    <t xml:space="preserve">HB-003154</t>
  </si>
  <si>
    <t xml:space="preserve">SANT PAU, 34 BAJO(HOTEL PENINSULAR)</t>
  </si>
  <si>
    <t xml:space="preserve">933023138</t>
  </si>
  <si>
    <t xml:space="preserve">HOTEL SUIZO</t>
  </si>
  <si>
    <t xml:space="preserve">PLAÇA ÀNGEL, 12</t>
  </si>
  <si>
    <t xml:space="preserve">933106108</t>
  </si>
  <si>
    <t xml:space="preserve">info@hotelsuizo.com</t>
  </si>
  <si>
    <t xml:space="preserve">hotelsuizo.com</t>
  </si>
  <si>
    <t xml:space="preserve">LLEÓ</t>
  </si>
  <si>
    <t xml:space="preserve">HB-000088</t>
  </si>
  <si>
    <t xml:space="preserve">PELAI, 22-24</t>
  </si>
  <si>
    <t xml:space="preserve">933181312</t>
  </si>
  <si>
    <t xml:space="preserve">info@hotel-lleo.com</t>
  </si>
  <si>
    <t xml:space="preserve">hotel-lleo.com</t>
  </si>
  <si>
    <t xml:space="preserve">HB-000051</t>
  </si>
  <si>
    <t xml:space="preserve">BOQUERIA, 23 BAJO</t>
  </si>
  <si>
    <t xml:space="preserve">933181882</t>
  </si>
  <si>
    <t xml:space="preserve">reservas@hotelcondal.es</t>
  </si>
  <si>
    <t xml:space="preserve">hotelcondal.es</t>
  </si>
  <si>
    <t xml:space="preserve">GRAN DERBY</t>
  </si>
  <si>
    <t xml:space="preserve">CARRER LORETO, 28 BAJO; EDIFICIO HOTEL</t>
  </si>
  <si>
    <t xml:space="preserve">933222062</t>
  </si>
  <si>
    <t xml:space="preserve">info@derbyhotels.com</t>
  </si>
  <si>
    <t xml:space="preserve">derbyhotels.es</t>
  </si>
  <si>
    <t xml:space="preserve">AXEL HOTEL BARCELONA</t>
  </si>
  <si>
    <t xml:space="preserve">HB-004327</t>
  </si>
  <si>
    <t xml:space="preserve">CARRER ARIBAU, s/n</t>
  </si>
  <si>
    <t xml:space="preserve">933239393</t>
  </si>
  <si>
    <t xml:space="preserve">barcelona@axelhotels.com</t>
  </si>
  <si>
    <t xml:space="preserve">RAVAL ROOMS</t>
  </si>
  <si>
    <t xml:space="preserve">HB-004232</t>
  </si>
  <si>
    <t xml:space="preserve">CARRER HOSPITAL, 155</t>
  </si>
  <si>
    <t xml:space="preserve">933248817</t>
  </si>
  <si>
    <t xml:space="preserve">info@ravalrooms.com</t>
  </si>
  <si>
    <t xml:space="preserve">HOTEL CASA CAMPER</t>
  </si>
  <si>
    <t xml:space="preserve">HB-004209</t>
  </si>
  <si>
    <t xml:space="preserve">ELISABETS, 11</t>
  </si>
  <si>
    <t xml:space="preserve">933426280</t>
  </si>
  <si>
    <t xml:space="preserve">barcelona@casacamper.com</t>
  </si>
  <si>
    <t xml:space="preserve">casacamper.com</t>
  </si>
  <si>
    <t xml:space="preserve">CHIC &amp; BASIC LEMON</t>
  </si>
  <si>
    <t xml:space="preserve">PELAI, 6</t>
  </si>
  <si>
    <t xml:space="preserve">933426666</t>
  </si>
  <si>
    <t xml:space="preserve">lemon@chicandbasic.com</t>
  </si>
  <si>
    <t xml:space="preserve">hotelmarvi.com</t>
  </si>
  <si>
    <t xml:space="preserve">ONIX RAMBLA</t>
  </si>
  <si>
    <t xml:space="preserve">HB-004162</t>
  </si>
  <si>
    <t xml:space="preserve">RAMBLA CATALUNYA, 24 BAJO</t>
  </si>
  <si>
    <t xml:space="preserve">933427980</t>
  </si>
  <si>
    <t xml:space="preserve">rambla@onixhotels.com</t>
  </si>
  <si>
    <t xml:space="preserve">hotelsonix.com</t>
  </si>
  <si>
    <t xml:space="preserve">TRYP APOLO</t>
  </si>
  <si>
    <t xml:space="preserve">AVINGUDA PARAL.LEL, 57-59 BAJO; DUPLICADO 57-59; HTMELIACONFORT</t>
  </si>
  <si>
    <t xml:space="preserve">933433000</t>
  </si>
  <si>
    <t xml:space="preserve">tryp.apolo@melia.com</t>
  </si>
  <si>
    <t xml:space="preserve">tryphotels.com</t>
  </si>
  <si>
    <t xml:space="preserve">MAURO SEVILLA</t>
  </si>
  <si>
    <t xml:space="preserve">CARRER MESTRE NICOLAU, s/n 4; 1</t>
  </si>
  <si>
    <t xml:space="preserve">933622663</t>
  </si>
  <si>
    <t xml:space="preserve">bcn@tochostels.com</t>
  </si>
  <si>
    <t xml:space="preserve">tocsevilla.com</t>
  </si>
  <si>
    <t xml:space="preserve">ONIX FIRA</t>
  </si>
  <si>
    <t xml:space="preserve">CARRER SEPÚLVEDA, 125</t>
  </si>
  <si>
    <t xml:space="preserve">934260087</t>
  </si>
  <si>
    <t xml:space="preserve">HOTEL OMM</t>
  </si>
  <si>
    <t xml:space="preserve">PASSEIG GRÀCIA, 104 BAJO; LOCAL</t>
  </si>
  <si>
    <t xml:space="preserve">934454000</t>
  </si>
  <si>
    <t xml:space="preserve">reservas@hotelomm.com</t>
  </si>
  <si>
    <t xml:space="preserve">hotelommsl.com</t>
  </si>
  <si>
    <t xml:space="preserve">TOC HOSTEL &amp; SUITES</t>
  </si>
  <si>
    <t xml:space="preserve">HB-004629</t>
  </si>
  <si>
    <t xml:space="preserve">GRAN VIA GRAN VÍA CORTS CATALANES, 580 BAJO; GRANJA</t>
  </si>
  <si>
    <t xml:space="preserve">934534425</t>
  </si>
  <si>
    <t xml:space="preserve">tochostels.com</t>
  </si>
  <si>
    <t xml:space="preserve">ONIX LICEO</t>
  </si>
  <si>
    <t xml:space="preserve">HB-004333</t>
  </si>
  <si>
    <t xml:space="preserve">NOU DE LA RAMBLA, 36</t>
  </si>
  <si>
    <t xml:space="preserve">934816441</t>
  </si>
  <si>
    <t xml:space="preserve">TWO HOTEL BARCELONA BY AXEL</t>
  </si>
  <si>
    <t xml:space="preserve">HB-004688</t>
  </si>
  <si>
    <t xml:space="preserve">CARRER CALÀBRIA, 90-92</t>
  </si>
  <si>
    <t xml:space="preserve">935392313</t>
  </si>
  <si>
    <t xml:space="preserve">twobarcelona@axelhotels.com</t>
  </si>
  <si>
    <t xml:space="preserve">CAN GALVANY</t>
  </si>
  <si>
    <t xml:space="preserve">HB-004587</t>
  </si>
  <si>
    <t xml:space="preserve">AVINGUDA CAN GALBANY, 11</t>
  </si>
  <si>
    <t xml:space="preserve">935729591</t>
  </si>
  <si>
    <t xml:space="preserve">info@cangalvany.com</t>
  </si>
  <si>
    <t xml:space="preserve">cangalvany.com</t>
  </si>
  <si>
    <t xml:space="preserve">MAY RAMBLAS HOTEL</t>
  </si>
  <si>
    <t xml:space="preserve">CARRER CARDENAL CASAÑAS, 6-8</t>
  </si>
  <si>
    <t xml:space="preserve">936397105</t>
  </si>
  <si>
    <t xml:space="preserve">info@mayramblas.com</t>
  </si>
  <si>
    <t xml:space="preserve">mayramblas.com</t>
  </si>
  <si>
    <t xml:space="preserve">HTOP PINEDA PALACE</t>
  </si>
  <si>
    <t xml:space="preserve">HB-000336</t>
  </si>
  <si>
    <t xml:space="preserve">PASSEIG MARÍTIM, 9 BAJO</t>
  </si>
  <si>
    <t xml:space="preserve">937625160</t>
  </si>
  <si>
    <t xml:space="preserve">online@htophotels.com</t>
  </si>
  <si>
    <t xml:space="preserve">htophotels.com</t>
  </si>
  <si>
    <t xml:space="preserve">PINE</t>
  </si>
  <si>
    <t xml:space="preserve">CARRER ONZE DE SETEMBRE, s/n BAJO(CLUB CARAMBA BEACH)</t>
  </si>
  <si>
    <t xml:space="preserve">937660373</t>
  </si>
  <si>
    <t xml:space="preserve">recepcion.pinedapalace@htophotels.com</t>
  </si>
  <si>
    <t xml:space="preserve">INDALO PARK</t>
  </si>
  <si>
    <t xml:space="preserve">CARRER SANT PERE, s/n</t>
  </si>
  <si>
    <t xml:space="preserve">08458</t>
  </si>
  <si>
    <t xml:space="preserve">SANT PERE DE VILAMAJOR</t>
  </si>
  <si>
    <t xml:space="preserve">937678455</t>
  </si>
  <si>
    <t xml:space="preserve">info@indalopark.com</t>
  </si>
  <si>
    <t xml:space="preserve">indalopark.com</t>
  </si>
  <si>
    <t xml:space="preserve">HOTEL MIAMI</t>
  </si>
  <si>
    <t xml:space="preserve">HB-000759</t>
  </si>
  <si>
    <t xml:space="preserve">CARRER MONTURIOL, 39 BAJO; DUPLICADO 39-41; HOTEL</t>
  </si>
  <si>
    <t xml:space="preserve">937690539</t>
  </si>
  <si>
    <t xml:space="preserve">info@hotelmiami.com</t>
  </si>
  <si>
    <t xml:space="preserve">H TOP CALELLA PALACE</t>
  </si>
  <si>
    <t xml:space="preserve">HB-003303</t>
  </si>
  <si>
    <t xml:space="preserve">CARRER MARIA CARDONA, 9-10 BAJO</t>
  </si>
  <si>
    <t xml:space="preserve">937691915</t>
  </si>
  <si>
    <t xml:space="preserve">recepcion.calellapalace@htophotels.com</t>
  </si>
  <si>
    <t xml:space="preserve">CARRER MARIA CARDONA, 9 BAJO</t>
  </si>
  <si>
    <t xml:space="preserve">3339</t>
  </si>
  <si>
    <t xml:space="preserve">BRUC</t>
  </si>
  <si>
    <t xml:space="preserve">HCC-003051</t>
  </si>
  <si>
    <t xml:space="preserve">CARRETERA N-II (HOTEL BRUC), KILOMETRO 570 BAJO</t>
  </si>
  <si>
    <t xml:space="preserve">937710086</t>
  </si>
  <si>
    <t xml:space="preserve">info@bruc.com</t>
  </si>
  <si>
    <t xml:space="preserve">hotel-bruc.com</t>
  </si>
  <si>
    <t xml:space="preserve">MANEL</t>
  </si>
  <si>
    <t xml:space="preserve">HB-000627</t>
  </si>
  <si>
    <t xml:space="preserve">CARRER PERE PUIG, 74 BAJO</t>
  </si>
  <si>
    <t xml:space="preserve">08760</t>
  </si>
  <si>
    <t xml:space="preserve">MARTORELL</t>
  </si>
  <si>
    <t xml:space="preserve">937752140</t>
  </si>
  <si>
    <t xml:space="preserve">info@manel.com</t>
  </si>
  <si>
    <t xml:space="preserve">hotelmanel.net</t>
  </si>
  <si>
    <t xml:space="preserve">RIBES ROGES</t>
  </si>
  <si>
    <t xml:space="preserve">HB-002670</t>
  </si>
  <si>
    <t xml:space="preserve">CARRER JOAN D'ÀUSTRIA, 7 BAJO; EDIFICIO MASSANA</t>
  </si>
  <si>
    <t xml:space="preserve">938150361</t>
  </si>
  <si>
    <t xml:space="preserve">info@ribesroges.com</t>
  </si>
  <si>
    <t xml:space="preserve">HOTEL CÈSAR</t>
  </si>
  <si>
    <t xml:space="preserve">HB-000702</t>
  </si>
  <si>
    <t xml:space="preserve">CARRER ISAAC PERAL, 4</t>
  </si>
  <si>
    <t xml:space="preserve">938151125</t>
  </si>
  <si>
    <t xml:space="preserve">vilanova@hotelcesar.net</t>
  </si>
  <si>
    <t xml:space="preserve">hotelcesar.net</t>
  </si>
  <si>
    <t xml:space="preserve">SOLVI HOTEL</t>
  </si>
  <si>
    <t xml:space="preserve">HB-003216</t>
  </si>
  <si>
    <t xml:space="preserve">PASSEIG RIBES ROGES, 1 BAJO</t>
  </si>
  <si>
    <t xml:space="preserve">938151245</t>
  </si>
  <si>
    <t xml:space="preserve">reservas@solvihotel.com</t>
  </si>
  <si>
    <t xml:space="preserve">solvihotel.com</t>
  </si>
  <si>
    <t xml:space="preserve">HOTEL ESTEL</t>
  </si>
  <si>
    <t xml:space="preserve">HCC-003756</t>
  </si>
  <si>
    <t xml:space="preserve">CARRETERA SANT FRUITÓS, 39 BAJO</t>
  </si>
  <si>
    <t xml:space="preserve">938213463</t>
  </si>
  <si>
    <t xml:space="preserve">info@hotelestel.com</t>
  </si>
  <si>
    <t xml:space="preserve">hotelestel.com</t>
  </si>
  <si>
    <t xml:space="preserve">HOTEL CAL MAJORAL</t>
  </si>
  <si>
    <t xml:space="preserve">HCC-004048</t>
  </si>
  <si>
    <t xml:space="preserve">CARRETERA SOLSONA (C-26), KILOMETRO 134</t>
  </si>
  <si>
    <t xml:space="preserve">08614</t>
  </si>
  <si>
    <t xml:space="preserve">L'ESPUNYOLA</t>
  </si>
  <si>
    <t xml:space="preserve">938230582</t>
  </si>
  <si>
    <t xml:space="preserve">info@calmajoral.com</t>
  </si>
  <si>
    <t xml:space="preserve">calmajoral.com</t>
  </si>
  <si>
    <t xml:space="preserve">NIU DESCANS</t>
  </si>
  <si>
    <t xml:space="preserve">HCC-004277</t>
  </si>
  <si>
    <t xml:space="preserve">CARRER GAUDÍ, 9 BAJOS</t>
  </si>
  <si>
    <t xml:space="preserve">938244758</t>
  </si>
  <si>
    <t xml:space="preserve">info@niudescans.com</t>
  </si>
  <si>
    <t xml:space="preserve">HCC-004431</t>
  </si>
  <si>
    <t xml:space="preserve">PLAZA SANT ROMÀ, s/n</t>
  </si>
  <si>
    <t xml:space="preserve">08698</t>
  </si>
  <si>
    <t xml:space="preserve">CERCS</t>
  </si>
  <si>
    <t xml:space="preserve">938248054</t>
  </si>
  <si>
    <t xml:space="preserve">info@ntabárbara.com</t>
  </si>
  <si>
    <t xml:space="preserve">CAL SEGUDET</t>
  </si>
  <si>
    <t xml:space="preserve">HCC-004141</t>
  </si>
  <si>
    <t xml:space="preserve">CAL SEGUDET, s/n BAJO</t>
  </si>
  <si>
    <t xml:space="preserve">08251</t>
  </si>
  <si>
    <t xml:space="preserve">CASTELLNOU DE BAGES</t>
  </si>
  <si>
    <t xml:space="preserve">938320249</t>
  </si>
  <si>
    <t xml:space="preserve">info@calsegudet.com</t>
  </si>
  <si>
    <t xml:space="preserve">calsegudet.com</t>
  </si>
  <si>
    <t xml:space="preserve">RESTAURANT D´EN XURIN</t>
  </si>
  <si>
    <t xml:space="preserve">HB-003505</t>
  </si>
  <si>
    <t xml:space="preserve">AVINGUDA REI JAUME, 6 BAJO</t>
  </si>
  <si>
    <t xml:space="preserve">08440</t>
  </si>
  <si>
    <t xml:space="preserve">CARDEDEU</t>
  </si>
  <si>
    <t xml:space="preserve">938461188</t>
  </si>
  <si>
    <t xml:space="preserve">info@restaurantd´enxurin.com</t>
  </si>
  <si>
    <t xml:space="preserve">hotelxurin.com</t>
  </si>
  <si>
    <t xml:space="preserve">CAN BARRINA</t>
  </si>
  <si>
    <t xml:space="preserve">HB-003956</t>
  </si>
  <si>
    <t xml:space="preserve">CARRETERA PALAUTORDERA-MONTSENY, KILOMETRO 12, 670 DF; BAJO</t>
  </si>
  <si>
    <t xml:space="preserve">938473129</t>
  </si>
  <si>
    <t xml:space="preserve">info@canbarrina.com</t>
  </si>
  <si>
    <t xml:space="preserve">canbarrina.com</t>
  </si>
  <si>
    <t xml:space="preserve">HUSA SANT BERNAT</t>
  </si>
  <si>
    <t xml:space="preserve">HB-000222</t>
  </si>
  <si>
    <t xml:space="preserve">CARRETERA PALAUTORDERA-SEVA, KILOMETRO 20, 800 BAJO</t>
  </si>
  <si>
    <t xml:space="preserve">938473159</t>
  </si>
  <si>
    <t xml:space="preserve">hsantbernat@husa.es</t>
  </si>
  <si>
    <t xml:space="preserve">santbernat.com</t>
  </si>
  <si>
    <t xml:space="preserve">GGEE CAL PEY</t>
  </si>
  <si>
    <t xml:space="preserve">CARRER SANT JORDI, 2 BAJO</t>
  </si>
  <si>
    <t xml:space="preserve">08513</t>
  </si>
  <si>
    <t xml:space="preserve">PRATS DE LLUÇANÈS</t>
  </si>
  <si>
    <t xml:space="preserve">938508756</t>
  </si>
  <si>
    <t xml:space="preserve">info@ggeecalpey.com</t>
  </si>
  <si>
    <t xml:space="preserve">HOTEL VERTI</t>
  </si>
  <si>
    <t xml:space="preserve">CARRER AJUNTAMENT, s/n 0 CARRETERA DE RIBES, 5</t>
  </si>
  <si>
    <t xml:space="preserve">08030</t>
  </si>
  <si>
    <t xml:space="preserve">938615558</t>
  </si>
  <si>
    <t xml:space="preserve">info@hotelverti.com</t>
  </si>
  <si>
    <t xml:space="preserve">hotelverti.com</t>
  </si>
  <si>
    <t xml:space="preserve">FONDA EUROPA</t>
  </si>
  <si>
    <t xml:space="preserve">CARRER AGUSTÍ VINYAMATA, 2 ESQUINA (ANSELM CLAVE)</t>
  </si>
  <si>
    <t xml:space="preserve">938700312</t>
  </si>
  <si>
    <t xml:space="preserve">hotel@fondaeuropa.eu</t>
  </si>
  <si>
    <t xml:space="preserve">fondaeuropa.eu</t>
  </si>
  <si>
    <t xml:space="preserve">UPROOMS VIC</t>
  </si>
  <si>
    <t xml:space="preserve">HCC-003912</t>
  </si>
  <si>
    <t xml:space="preserve">PASSATGE CAN MASTROT, s/n</t>
  </si>
  <si>
    <t xml:space="preserve">938892551</t>
  </si>
  <si>
    <t xml:space="preserve">info@uproomsvic.com</t>
  </si>
  <si>
    <t xml:space="preserve">uproomsvic.com</t>
  </si>
  <si>
    <t xml:space="preserve">AVINGUDA NOSTRA SENYORA DEL VINYET, 63 BAJO</t>
  </si>
  <si>
    <t xml:space="preserve">938941391</t>
  </si>
  <si>
    <t xml:space="preserve">info@hotelsitges.co</t>
  </si>
  <si>
    <t xml:space="preserve">hotelsitges.co</t>
  </si>
  <si>
    <t xml:space="preserve">ISASI</t>
  </si>
  <si>
    <t xml:space="preserve">BARRIO ZUBIETE, 53 BAJO</t>
  </si>
  <si>
    <t xml:space="preserve">48194</t>
  </si>
  <si>
    <t xml:space="preserve">GORDEXOLA</t>
  </si>
  <si>
    <t xml:space="preserve">94 679 8224</t>
  </si>
  <si>
    <t xml:space="preserve">reservas@hotelisasi.com</t>
  </si>
  <si>
    <t xml:space="preserve">hotelisasi.com</t>
  </si>
  <si>
    <t xml:space="preserve">HOTEL ENTRERAILES</t>
  </si>
  <si>
    <t xml:space="preserve">C/ ESCUELAS, 5</t>
  </si>
  <si>
    <t xml:space="preserve">941139357</t>
  </si>
  <si>
    <t xml:space="preserve">info@hotelentrerailes.com</t>
  </si>
  <si>
    <t xml:space="preserve">entrerailes.es</t>
  </si>
  <si>
    <t xml:space="preserve">AVENIDA ZARAGOZA, 6 BAJO</t>
  </si>
  <si>
    <t xml:space="preserve">941180101</t>
  </si>
  <si>
    <t xml:space="preserve">namhoteles.com</t>
  </si>
  <si>
    <t xml:space="preserve">FERNISAN 2010</t>
  </si>
  <si>
    <t xml:space="preserve">C/ CANICALEJO, KILOMETRO 9, 0 BAJO</t>
  </si>
  <si>
    <t xml:space="preserve">26006</t>
  </si>
  <si>
    <t xml:space="preserve">941245331</t>
  </si>
  <si>
    <t xml:space="preserve">info@fernin2010.com</t>
  </si>
  <si>
    <t xml:space="preserve">CASA ANTONIA</t>
  </si>
  <si>
    <t xml:space="preserve">PRIMER CANTÓN, 2 BAJO</t>
  </si>
  <si>
    <t xml:space="preserve">26214</t>
  </si>
  <si>
    <t xml:space="preserve">CUZCURRITA DE RÍO TIRÓN</t>
  </si>
  <si>
    <t xml:space="preserve">941301512</t>
  </si>
  <si>
    <t xml:space="preserve">info@casaantonia.es</t>
  </si>
  <si>
    <t xml:space="preserve">casaantonia.es</t>
  </si>
  <si>
    <t xml:space="preserve">HOTEL RURAL VENTA DE GOYO</t>
  </si>
  <si>
    <t xml:space="preserve">C/ PUENTE RÍO NEILA, 3</t>
  </si>
  <si>
    <t xml:space="preserve">26329</t>
  </si>
  <si>
    <t xml:space="preserve">VINIEGRA DE ABAJO</t>
  </si>
  <si>
    <t xml:space="preserve">941378007</t>
  </si>
  <si>
    <t xml:space="preserve">info@hotelruralventadegoyo.com</t>
  </si>
  <si>
    <t xml:space="preserve">ventadegoyo.es</t>
  </si>
  <si>
    <t xml:space="preserve">CASA RURAL LAS PEDROLAS</t>
  </si>
  <si>
    <t xml:space="preserve">PLAZA FELIX MERINO, 15</t>
  </si>
  <si>
    <t xml:space="preserve">941394401</t>
  </si>
  <si>
    <t xml:space="preserve">info@laspedrolas.es</t>
  </si>
  <si>
    <t xml:space="preserve">laspedrolas.es</t>
  </si>
  <si>
    <t xml:space="preserve">PADRE ÁNGEL, 8 BAJO</t>
  </si>
  <si>
    <t xml:space="preserve">942 711 560</t>
  </si>
  <si>
    <t xml:space="preserve">info@hotelcanton.es</t>
  </si>
  <si>
    <t xml:space="preserve">hotelcanton.es</t>
  </si>
  <si>
    <t xml:space="preserve">VILLA MARIA</t>
  </si>
  <si>
    <t xml:space="preserve">BARRIO CARMEN, s/n BAJO (HOTEL VILLA MARIA)</t>
  </si>
  <si>
    <t xml:space="preserve">39600</t>
  </si>
  <si>
    <t xml:space="preserve">942259163</t>
  </si>
  <si>
    <t xml:space="preserve">info@villamaria.com</t>
  </si>
  <si>
    <t xml:space="preserve">NUEVA PLAZA</t>
  </si>
  <si>
    <t xml:space="preserve">AVENIDA BILBAO, 57 BAJO</t>
  </si>
  <si>
    <t xml:space="preserve">942269596</t>
  </si>
  <si>
    <t xml:space="preserve">info@nuevaplaza.es</t>
  </si>
  <si>
    <t xml:space="preserve">nuevaplaza.com</t>
  </si>
  <si>
    <t xml:space="preserve">LA VENTA DEL MAR</t>
  </si>
  <si>
    <t xml:space="preserve">BARRIO PORTIO, 9 C</t>
  </si>
  <si>
    <t xml:space="preserve">942321921</t>
  </si>
  <si>
    <t xml:space="preserve">info@ventadelmar.es</t>
  </si>
  <si>
    <t xml:space="preserve">ventadelmar.es</t>
  </si>
  <si>
    <t xml:space="preserve">HOTEL BEMON PLAYA</t>
  </si>
  <si>
    <t xml:space="preserve">FUENTE, 3, BAJO</t>
  </si>
  <si>
    <t xml:space="preserve">942510708</t>
  </si>
  <si>
    <t xml:space="preserve">info@bemonplaya.com</t>
  </si>
  <si>
    <t xml:space="preserve">bemonplaya.com</t>
  </si>
  <si>
    <t xml:space="preserve">POSADA DEL PAS</t>
  </si>
  <si>
    <t xml:space="preserve">942594411</t>
  </si>
  <si>
    <t xml:space="preserve">info@podadelpas.com</t>
  </si>
  <si>
    <t xml:space="preserve">HOTEL RAMONA</t>
  </si>
  <si>
    <t xml:space="preserve">C/ LAREDO, s/n 0 CANTABRIA</t>
  </si>
  <si>
    <t xml:space="preserve">942607189</t>
  </si>
  <si>
    <t xml:space="preserve">reservas@hotelramona.es</t>
  </si>
  <si>
    <t xml:space="preserve">hotelramona.es</t>
  </si>
  <si>
    <t xml:space="preserve">HOTEL APARTAMENTOS ALFAR</t>
  </si>
  <si>
    <t xml:space="preserve">PASEO DEL SABLE, 4 BAJO</t>
  </si>
  <si>
    <t xml:space="preserve">942679360</t>
  </si>
  <si>
    <t xml:space="preserve">alfarhotel@hotmail.com</t>
  </si>
  <si>
    <t xml:space="preserve">alfarhotel.com</t>
  </si>
  <si>
    <t xml:space="preserve">ASTUY</t>
  </si>
  <si>
    <t xml:space="preserve">942679540</t>
  </si>
  <si>
    <t xml:space="preserve">astuy@hotel-astuy.es</t>
  </si>
  <si>
    <t xml:space="preserve">hotel-astuy.es</t>
  </si>
  <si>
    <t xml:space="preserve">HOTEL LUZON</t>
  </si>
  <si>
    <t xml:space="preserve">AVENIDA MIRAMAR, 1 BAJO</t>
  </si>
  <si>
    <t xml:space="preserve">942710050</t>
  </si>
  <si>
    <t xml:space="preserve">info@hotelluzon.com</t>
  </si>
  <si>
    <t xml:space="preserve">hotelluzon.net</t>
  </si>
  <si>
    <t xml:space="preserve">HOTEL NORAY</t>
  </si>
  <si>
    <t xml:space="preserve">C/ RÍO SAJA, 3</t>
  </si>
  <si>
    <t xml:space="preserve">942712141</t>
  </si>
  <si>
    <t xml:space="preserve">noray@hotelnoray.com</t>
  </si>
  <si>
    <t xml:space="preserve">hotelnoray.com</t>
  </si>
  <si>
    <t xml:space="preserve">ABBA COMILLAS GOLF</t>
  </si>
  <si>
    <t xml:space="preserve">URBANIZACIÓN FCA. ROVACIAS, s/n BAJO</t>
  </si>
  <si>
    <t xml:space="preserve">942720470</t>
  </si>
  <si>
    <t xml:space="preserve">comillas@abbahotels.com</t>
  </si>
  <si>
    <t xml:space="preserve">abbahotels.com</t>
  </si>
  <si>
    <t xml:space="preserve">HOTEL FELISA SPA</t>
  </si>
  <si>
    <t xml:space="preserve">CARRETERA GENERAL, 70</t>
  </si>
  <si>
    <t xml:space="preserve">942800416</t>
  </si>
  <si>
    <t xml:space="preserve">info@hotelfelisa.es</t>
  </si>
  <si>
    <t xml:space="preserve">hotelfelisa.es</t>
  </si>
  <si>
    <t xml:space="preserve">HOTEL RESTAURANTE CUELI</t>
  </si>
  <si>
    <t xml:space="preserve">PUENTE DE LA BARCA</t>
  </si>
  <si>
    <t xml:space="preserve">942803519</t>
  </si>
  <si>
    <t xml:space="preserve">hotelcueli@hotelcueli.com</t>
  </si>
  <si>
    <t xml:space="preserve">hotelcueli.com</t>
  </si>
  <si>
    <t xml:space="preserve">AVENIDA ANTONIO SANDI, 27 BAJO</t>
  </si>
  <si>
    <t xml:space="preserve">942818185</t>
  </si>
  <si>
    <t xml:space="preserve">reservas@hsanmarcos.com</t>
  </si>
  <si>
    <t xml:space="preserve">hsanmarcos.com</t>
  </si>
  <si>
    <t xml:space="preserve">HOTEL ZELAA</t>
  </si>
  <si>
    <t xml:space="preserve">ELBARRENA AUZOA, 32 BAJO</t>
  </si>
  <si>
    <t xml:space="preserve">20247</t>
  </si>
  <si>
    <t xml:space="preserve">ZALDIBIA</t>
  </si>
  <si>
    <t xml:space="preserve">943161666</t>
  </si>
  <si>
    <t xml:space="preserve">info@hotelzelaa.com</t>
  </si>
  <si>
    <t xml:space="preserve">hotelzelaa.com</t>
  </si>
  <si>
    <t xml:space="preserve">HOTEL CODINA</t>
  </si>
  <si>
    <t xml:space="preserve">AVENIDA ZUMALAKARREGI, 21 BAJO</t>
  </si>
  <si>
    <t xml:space="preserve">943212200</t>
  </si>
  <si>
    <t xml:space="preserve">info@hotelcodina.es</t>
  </si>
  <si>
    <t xml:space="preserve">hotelcodina.es</t>
  </si>
  <si>
    <t xml:space="preserve">AXEL HOTEL MADRID</t>
  </si>
  <si>
    <t xml:space="preserve">C/ ATOCHA, 49</t>
  </si>
  <si>
    <t xml:space="preserve">943251643</t>
  </si>
  <si>
    <t xml:space="preserve">madrid@axelhotels.com</t>
  </si>
  <si>
    <t xml:space="preserve">OKAKO</t>
  </si>
  <si>
    <t xml:space="preserve">C/ IZTUETA / IZTUETA KALEA, 7 BAJO; LOCAL</t>
  </si>
  <si>
    <t xml:space="preserve">943326000</t>
  </si>
  <si>
    <t xml:space="preserve">info@okako.com</t>
  </si>
  <si>
    <t xml:space="preserve">okakohotel.com</t>
  </si>
  <si>
    <t xml:space="preserve">HOTEL PARMA SAN SEBASTIÁN</t>
  </si>
  <si>
    <t xml:space="preserve">PASEO SALAMANCA, 10</t>
  </si>
  <si>
    <t xml:space="preserve">943428893</t>
  </si>
  <si>
    <t xml:space="preserve">hotelparma@hotelparma.com</t>
  </si>
  <si>
    <t xml:space="preserve">hotelparma.com</t>
  </si>
  <si>
    <t xml:space="preserve">AMARA PLAZA</t>
  </si>
  <si>
    <t xml:space="preserve">PLAZA PÍO XII / PIO XII ENPARANTZA, 7 BAJO(HOTEL AMARA PLAZA)</t>
  </si>
  <si>
    <t xml:space="preserve">943473107</t>
  </si>
  <si>
    <t xml:space="preserve">amaraplaza@hoteles-silken.com</t>
  </si>
  <si>
    <t xml:space="preserve">amaraplaza.com</t>
  </si>
  <si>
    <t xml:space="preserve">HOTEL ARIMA</t>
  </si>
  <si>
    <t xml:space="preserve">PASEO MIRAMÓN / MIRAMON PASEALEKUA, 162</t>
  </si>
  <si>
    <t xml:space="preserve">943569136</t>
  </si>
  <si>
    <t xml:space="preserve">reservations@arimahotel.com</t>
  </si>
  <si>
    <t xml:space="preserve">arimahotel.com</t>
  </si>
  <si>
    <t xml:space="preserve">AZKUE</t>
  </si>
  <si>
    <t xml:space="preserve">BARRIO MEAGAS, 2 BAJO(HOSTAL AZKUE)</t>
  </si>
  <si>
    <t xml:space="preserve">943830554</t>
  </si>
  <si>
    <t xml:space="preserve">info@hotelazkue.com</t>
  </si>
  <si>
    <t xml:space="preserve">hotelazkue.com</t>
  </si>
  <si>
    <t xml:space="preserve">ZEZILIONEA</t>
  </si>
  <si>
    <t xml:space="preserve">943884169</t>
  </si>
  <si>
    <t xml:space="preserve">info@zezilionea.com</t>
  </si>
  <si>
    <t xml:space="preserve">zezilionea.com</t>
  </si>
  <si>
    <t xml:space="preserve">HOTEL BILBI</t>
  </si>
  <si>
    <t xml:space="preserve">MIRIBILLA KALEA, 8 BAJO; HOTEL CANTABRICO</t>
  </si>
  <si>
    <t xml:space="preserve">944152811</t>
  </si>
  <si>
    <t xml:space="preserve">hotelbilbi@hotelbilbi.com</t>
  </si>
  <si>
    <t xml:space="preserve">hotelbilbi.com</t>
  </si>
  <si>
    <t xml:space="preserve">HOTEL RIPA</t>
  </si>
  <si>
    <t xml:space="preserve">RIPA, 3 1º</t>
  </si>
  <si>
    <t xml:space="preserve">944239677</t>
  </si>
  <si>
    <t xml:space="preserve">info@hotel-ripa.com</t>
  </si>
  <si>
    <t xml:space="preserve">hotel-ripa.com</t>
  </si>
  <si>
    <t xml:space="preserve">IRARAGORRI ETXEA</t>
  </si>
  <si>
    <t xml:space="preserve">TXOMIN EGILEOR KALEA, 28</t>
  </si>
  <si>
    <t xml:space="preserve">48960</t>
  </si>
  <si>
    <t xml:space="preserve">GALDAKAO</t>
  </si>
  <si>
    <t xml:space="preserve">944363601</t>
  </si>
  <si>
    <t xml:space="preserve">hotel@iraragorri.com</t>
  </si>
  <si>
    <t xml:space="preserve">iraragorri.net</t>
  </si>
  <si>
    <t xml:space="preserve">HOTEL RURAL MATSA</t>
  </si>
  <si>
    <t xml:space="preserve">C/ ARETXALDE, 153</t>
  </si>
  <si>
    <t xml:space="preserve">48196</t>
  </si>
  <si>
    <t xml:space="preserve">LEZAMA</t>
  </si>
  <si>
    <t xml:space="preserve">944556086</t>
  </si>
  <si>
    <t xml:space="preserve">info@ruralmatsa.com</t>
  </si>
  <si>
    <t xml:space="preserve">ruralmatsa.com</t>
  </si>
  <si>
    <t xml:space="preserve">HOTEL GURIA</t>
  </si>
  <si>
    <t xml:space="preserve">CARRETERA ARÍÑEZ, KILOMETRO 345 BAJO; H. GURIA</t>
  </si>
  <si>
    <t xml:space="preserve">945290072</t>
  </si>
  <si>
    <t xml:space="preserve">info@hotelguria.com</t>
  </si>
  <si>
    <t xml:space="preserve">EL COTO</t>
  </si>
  <si>
    <t xml:space="preserve">PRINCIPAL, 7</t>
  </si>
  <si>
    <t xml:space="preserve">945291252</t>
  </si>
  <si>
    <t xml:space="preserve">reservas@hotelelcoto.es</t>
  </si>
  <si>
    <t xml:space="preserve">hotelelcoto.es</t>
  </si>
  <si>
    <t xml:space="preserve">VIURA</t>
  </si>
  <si>
    <t xml:space="preserve">C/ MAYOR, s/n BAJO</t>
  </si>
  <si>
    <t xml:space="preserve">01307</t>
  </si>
  <si>
    <t xml:space="preserve">VILLABUENA DE ÁLAVA/ESKUERNAGA</t>
  </si>
  <si>
    <t xml:space="preserve">945609000</t>
  </si>
  <si>
    <t xml:space="preserve">info@hotelviura.com</t>
  </si>
  <si>
    <t xml:space="preserve">hotelviura.com</t>
  </si>
  <si>
    <t xml:space="preserve">HOTEL LIDAR</t>
  </si>
  <si>
    <t xml:space="preserve">C/ PABLO PICASSO, 4</t>
  </si>
  <si>
    <t xml:space="preserve">946045582</t>
  </si>
  <si>
    <t xml:space="preserve">info@hotellidar.com</t>
  </si>
  <si>
    <t xml:space="preserve">POSADA REAL EL PRADO MAYOR</t>
  </si>
  <si>
    <t xml:space="preserve">PRADO, 53</t>
  </si>
  <si>
    <t xml:space="preserve">09568</t>
  </si>
  <si>
    <t xml:space="preserve">MERINDAD DE SOTOSCUEVA</t>
  </si>
  <si>
    <t xml:space="preserve">947 138 689</t>
  </si>
  <si>
    <t xml:space="preserve">info@pradomayor.com</t>
  </si>
  <si>
    <t xml:space="preserve">pradomayor.com</t>
  </si>
  <si>
    <t xml:space="preserve">PLATI</t>
  </si>
  <si>
    <t xml:space="preserve">C/ NUÑO RASURA, BAJO</t>
  </si>
  <si>
    <t xml:space="preserve">947131015</t>
  </si>
  <si>
    <t xml:space="preserve">reservas@hotelplati.com</t>
  </si>
  <si>
    <t xml:space="preserve">hotelplati.com</t>
  </si>
  <si>
    <t xml:space="preserve">ALISA</t>
  </si>
  <si>
    <t xml:space="preserve">CARRETERA MADRID-IRÚN, 202 BAJO</t>
  </si>
  <si>
    <t xml:space="preserve">947170250</t>
  </si>
  <si>
    <t xml:space="preserve">hotelalisa@yahoo.es</t>
  </si>
  <si>
    <t xml:space="preserve">hotelalisa.net</t>
  </si>
  <si>
    <t xml:space="preserve">MESÓN DEL CID</t>
  </si>
  <si>
    <t xml:space="preserve">PLAZA SANTA MARIA, 8, BAJO</t>
  </si>
  <si>
    <t xml:space="preserve">947208715</t>
  </si>
  <si>
    <t xml:space="preserve">mesondelcid@mesondelcid.es</t>
  </si>
  <si>
    <t xml:space="preserve">mesondelcid.es</t>
  </si>
  <si>
    <t xml:space="preserve">CASA MARTÍN</t>
  </si>
  <si>
    <t xml:space="preserve">09246</t>
  </si>
  <si>
    <t xml:space="preserve">POZA DE LA SAL</t>
  </si>
  <si>
    <t xml:space="preserve">947302103</t>
  </si>
  <si>
    <t xml:space="preserve">hotel@casamartin.com</t>
  </si>
  <si>
    <t xml:space="preserve">casamartin.com</t>
  </si>
  <si>
    <t xml:space="preserve">HOTEL VERSUS</t>
  </si>
  <si>
    <t xml:space="preserve">C/ MAYOR CASTAÑARES, 26</t>
  </si>
  <si>
    <t xml:space="preserve">947474977</t>
  </si>
  <si>
    <t xml:space="preserve">info@hotelversus.com</t>
  </si>
  <si>
    <t xml:space="preserve">hotelversus.es</t>
  </si>
  <si>
    <t xml:space="preserve">DOS ESCUDOS</t>
  </si>
  <si>
    <t xml:space="preserve">CARRETERA ZARAGOZA-PORTUGAL, KILOMETRO 260 BAJO</t>
  </si>
  <si>
    <t xml:space="preserve">09491</t>
  </si>
  <si>
    <t xml:space="preserve">VADOCONDES</t>
  </si>
  <si>
    <t xml:space="preserve">947528085</t>
  </si>
  <si>
    <t xml:space="preserve">info@dosescudos.com</t>
  </si>
  <si>
    <t xml:space="preserve">ACIENLEGUAS</t>
  </si>
  <si>
    <t xml:space="preserve">C/ REAL DE ORIENTE, 78</t>
  </si>
  <si>
    <t xml:space="preserve">09110</t>
  </si>
  <si>
    <t xml:space="preserve">CASTROJERIZ</t>
  </si>
  <si>
    <t xml:space="preserve">947562305</t>
  </si>
  <si>
    <t xml:space="preserve">info@acienleguas.es</t>
  </si>
  <si>
    <t xml:space="preserve">acienleguas.es</t>
  </si>
  <si>
    <t xml:space="preserve">HOTEL NH IRUÑA PARK PAMPLONA</t>
  </si>
  <si>
    <t xml:space="preserve">ARCADIO M. LARRAONA KALEA, 1</t>
  </si>
  <si>
    <t xml:space="preserve">948197119</t>
  </si>
  <si>
    <t xml:space="preserve">nhirunapark@nh-hotels.com</t>
  </si>
  <si>
    <t xml:space="preserve">nh-hoteles.com</t>
  </si>
  <si>
    <t xml:space="preserve">HOTEL YOLDI</t>
  </si>
  <si>
    <t xml:space="preserve">AVENIDA SAN IGNACIO / SAN INAZIO ETORBIDEA, 11</t>
  </si>
  <si>
    <t xml:space="preserve">948224800</t>
  </si>
  <si>
    <t xml:space="preserve">yoldi@hotelyoldi.com</t>
  </si>
  <si>
    <t xml:space="preserve">hotelyoldi.com</t>
  </si>
  <si>
    <t xml:space="preserve">HOTEL ALAIZ</t>
  </si>
  <si>
    <t xml:space="preserve">CARRETERA ZARAGOZA, 1</t>
  </si>
  <si>
    <t xml:space="preserve">948310175</t>
  </si>
  <si>
    <t xml:space="preserve">info@hotelalaiz.com</t>
  </si>
  <si>
    <t xml:space="preserve">hotelalaiz.com</t>
  </si>
  <si>
    <t xml:space="preserve">NR NOAIN</t>
  </si>
  <si>
    <t xml:space="preserve">31110</t>
  </si>
  <si>
    <t xml:space="preserve">NOÁIN (VALLE DE ELORZ)/NOAIN (ELORTZIBAR)</t>
  </si>
  <si>
    <t xml:space="preserve">948316610</t>
  </si>
  <si>
    <t xml:space="preserve">hb367-fo@accor.com</t>
  </si>
  <si>
    <t xml:space="preserve">hotelnoain.com</t>
  </si>
  <si>
    <t xml:space="preserve">HOTEL NR NOAIN</t>
  </si>
  <si>
    <t xml:space="preserve">REAL (POLIGONO INSDUSTRIAL TALLUNTXE), s/n</t>
  </si>
  <si>
    <t xml:space="preserve">hb367@accor.com</t>
  </si>
  <si>
    <t xml:space="preserve">ANDIA HOTEL</t>
  </si>
  <si>
    <t xml:space="preserve">C/ IPERTEGI, 1 - (ORKOIEN) BAJO</t>
  </si>
  <si>
    <t xml:space="preserve">31160</t>
  </si>
  <si>
    <t xml:space="preserve">ORKOIEN</t>
  </si>
  <si>
    <t xml:space="preserve">948325075</t>
  </si>
  <si>
    <t xml:space="preserve">info@andiahotel.com</t>
  </si>
  <si>
    <t xml:space="preserve">hotelandia.com</t>
  </si>
  <si>
    <t xml:space="preserve">ELIZALDE HOTEL DON CARLOS</t>
  </si>
  <si>
    <t xml:space="preserve">C/ DORRABURU, 1 BAJO</t>
  </si>
  <si>
    <t xml:space="preserve">948330077</t>
  </si>
  <si>
    <t xml:space="preserve">alberto@hdoncarlos.com</t>
  </si>
  <si>
    <t xml:space="preserve">hdoncarlos.com</t>
  </si>
  <si>
    <t xml:space="preserve">SEÑORIO DE URSUA</t>
  </si>
  <si>
    <t xml:space="preserve">BARRIO ORDOKI, s/n BAJO ( CASA IKAZATEA )</t>
  </si>
  <si>
    <t xml:space="preserve">31713</t>
  </si>
  <si>
    <t xml:space="preserve">948453500</t>
  </si>
  <si>
    <t xml:space="preserve">info@señoriodeursua.com</t>
  </si>
  <si>
    <t xml:space="preserve">hotelursua.com</t>
  </si>
  <si>
    <t xml:space="preserve">TXIMISTA</t>
  </si>
  <si>
    <t xml:space="preserve">ZALDU, 15 BAJO</t>
  </si>
  <si>
    <t xml:space="preserve">948555870</t>
  </si>
  <si>
    <t xml:space="preserve">info@hoteltximista.com</t>
  </si>
  <si>
    <t xml:space="preserve">tximistasl.com</t>
  </si>
  <si>
    <t xml:space="preserve">HOTEL LEMIK</t>
  </si>
  <si>
    <t xml:space="preserve">PLAZA FUEROS, 12</t>
  </si>
  <si>
    <t xml:space="preserve">948564371</t>
  </si>
  <si>
    <t xml:space="preserve">info@hotellemik.com</t>
  </si>
  <si>
    <t xml:space="preserve">hotellemik.com</t>
  </si>
  <si>
    <t xml:space="preserve">IRIGOIENEA</t>
  </si>
  <si>
    <t xml:space="preserve">SAN SALVADOR, 38 BAJO</t>
  </si>
  <si>
    <t xml:space="preserve">31711</t>
  </si>
  <si>
    <t xml:space="preserve">URDAZUBI/URDAX</t>
  </si>
  <si>
    <t xml:space="preserve">948599267</t>
  </si>
  <si>
    <t xml:space="preserve">reservas@irigoienea.com</t>
  </si>
  <si>
    <t xml:space="preserve">irigoienea.com</t>
  </si>
  <si>
    <t xml:space="preserve">MERINDADES</t>
  </si>
  <si>
    <t xml:space="preserve">PLAZA PAZ, 1 BAJO</t>
  </si>
  <si>
    <t xml:space="preserve">31395</t>
  </si>
  <si>
    <t xml:space="preserve">BARÁSOAIN</t>
  </si>
  <si>
    <t xml:space="preserve">948720585</t>
  </si>
  <si>
    <t xml:space="preserve">info@merindades.com</t>
  </si>
  <si>
    <t xml:space="preserve">HOTEL RURAL ARIBE</t>
  </si>
  <si>
    <t xml:space="preserve">SANTA MARÍA, 33 BAJO</t>
  </si>
  <si>
    <t xml:space="preserve">31671</t>
  </si>
  <si>
    <t xml:space="preserve">ARIBE</t>
  </si>
  <si>
    <t xml:space="preserve">948764466</t>
  </si>
  <si>
    <t xml:space="preserve">hotelaribe@gmail.com</t>
  </si>
  <si>
    <t xml:space="preserve">hotelaribe.com</t>
  </si>
  <si>
    <t xml:space="preserve">MAHER</t>
  </si>
  <si>
    <t xml:space="preserve">RIBERA, 19 BAJO</t>
  </si>
  <si>
    <t xml:space="preserve">948815145</t>
  </si>
  <si>
    <t xml:space="preserve">info@maher.com</t>
  </si>
  <si>
    <t xml:space="preserve">hotelmaher.com</t>
  </si>
  <si>
    <t xml:space="preserve">RURAL SUITE</t>
  </si>
  <si>
    <t xml:space="preserve">CARRETERA TUDELA-TARAZONA, KILOMETRO 7, 7 BAJO</t>
  </si>
  <si>
    <t xml:space="preserve">31520</t>
  </si>
  <si>
    <t xml:space="preserve">CASCANTE</t>
  </si>
  <si>
    <t xml:space="preserve">948850448</t>
  </si>
  <si>
    <t xml:space="preserve">info@ruralsuite.com</t>
  </si>
  <si>
    <t xml:space="preserve">ruralsuite.com</t>
  </si>
  <si>
    <t xml:space="preserve">HOTEL NELVA</t>
  </si>
  <si>
    <t xml:space="preserve">Z (PARQUE COMERCIAL GALARIA), 1 BAJO ( LOCAL B-49)</t>
  </si>
  <si>
    <t xml:space="preserve">948857311</t>
  </si>
  <si>
    <t xml:space="preserve">info@hotelnelva.com</t>
  </si>
  <si>
    <t xml:space="preserve">HOTEL "EL MESÓN"</t>
  </si>
  <si>
    <t xml:space="preserve">PASEO DE LA ABADÍA, 14 BAJO (PASEO DE LA ABADÍA 14)</t>
  </si>
  <si>
    <t xml:space="preserve">31411</t>
  </si>
  <si>
    <t xml:space="preserve">JAVIER</t>
  </si>
  <si>
    <t xml:space="preserve">948884035</t>
  </si>
  <si>
    <t xml:space="preserve">info@hotelmeson.com</t>
  </si>
  <si>
    <t xml:space="preserve">hotelmeson.com</t>
  </si>
  <si>
    <t xml:space="preserve">SCH PUERTA DE GUADALAJARA HOTEL</t>
  </si>
  <si>
    <t xml:space="preserve">NITRA, 103 BAJO(PARC 103)</t>
  </si>
  <si>
    <t xml:space="preserve">949212944</t>
  </si>
  <si>
    <t xml:space="preserve">hotelpuertaguadalajara@sch-hotels.com</t>
  </si>
  <si>
    <t xml:space="preserve">sch-hotels.com</t>
  </si>
  <si>
    <t xml:space="preserve">MESTO</t>
  </si>
  <si>
    <t xml:space="preserve">CARRETERA A-7053, KILOMETRO 3.5 LA ALBERQUILLA</t>
  </si>
  <si>
    <t xml:space="preserve">951244144</t>
  </si>
  <si>
    <t xml:space="preserve">info@hotelmesto.com</t>
  </si>
  <si>
    <t xml:space="preserve">hotelmesto.com</t>
  </si>
  <si>
    <t xml:space="preserve">HOTEL VILLA ERINA</t>
  </si>
  <si>
    <t xml:space="preserve">H/MA/02090</t>
  </si>
  <si>
    <t xml:space="preserve">AVENIDA SUECIA (URBANIZACIÓN ALTOS DE PRINCESA KRISTINA), 70 BAJO; CASETA DE OBRA</t>
  </si>
  <si>
    <t xml:space="preserve">951277022</t>
  </si>
  <si>
    <t xml:space="preserve">parkhotelvillaerina@gmail.com</t>
  </si>
  <si>
    <t xml:space="preserve">villaerina.com</t>
  </si>
  <si>
    <t xml:space="preserve">MANILVA SUN</t>
  </si>
  <si>
    <t xml:space="preserve">CAMINO PEDRAZA, s/n URBANIZACIÒN DUQUESA HILLS</t>
  </si>
  <si>
    <t xml:space="preserve">951463258</t>
  </si>
  <si>
    <t xml:space="preserve">reservas@manilvasun.com</t>
  </si>
  <si>
    <t xml:space="preserve">manilvasun.com</t>
  </si>
  <si>
    <t xml:space="preserve">B BOU HOTEL CORTIJO BRAVO</t>
  </si>
  <si>
    <t xml:space="preserve">951550048</t>
  </si>
  <si>
    <t xml:space="preserve">bbouhotels.com</t>
  </si>
  <si>
    <t xml:space="preserve">MAUMM</t>
  </si>
  <si>
    <t xml:space="preserve">AVENIDA GIRASOLES, 341</t>
  </si>
  <si>
    <t xml:space="preserve">951569310</t>
  </si>
  <si>
    <t xml:space="preserve">info@maumm.com</t>
  </si>
  <si>
    <t xml:space="preserve">maumm.es/guest</t>
  </si>
  <si>
    <t xml:space="preserve">HOTEL LLOYD</t>
  </si>
  <si>
    <t xml:space="preserve">H/MA/00043</t>
  </si>
  <si>
    <t xml:space="preserve">AVENIDA CARLOTA ALESSANDRI, 74</t>
  </si>
  <si>
    <t xml:space="preserve">952050320</t>
  </si>
  <si>
    <t xml:space="preserve">info@hotellloyd.com</t>
  </si>
  <si>
    <t xml:space="preserve">HOTEL BANÚ RABBAH</t>
  </si>
  <si>
    <t xml:space="preserve">H/MA/01553</t>
  </si>
  <si>
    <t xml:space="preserve">C/ PÓSITO, 7</t>
  </si>
  <si>
    <t xml:space="preserve">29490</t>
  </si>
  <si>
    <t xml:space="preserve">BENARRABÁ</t>
  </si>
  <si>
    <t xml:space="preserve">952150288</t>
  </si>
  <si>
    <t xml:space="preserve">manuoz0991@gmail.com</t>
  </si>
  <si>
    <t xml:space="preserve">hbenarraba.com</t>
  </si>
  <si>
    <t xml:space="preserve">SOL Y SIERRA</t>
  </si>
  <si>
    <t xml:space="preserve">H/MA/01557</t>
  </si>
  <si>
    <t xml:space="preserve">AVENIDA SOL Y SIERRA, 1</t>
  </si>
  <si>
    <t xml:space="preserve">952154523</t>
  </si>
  <si>
    <t xml:space="preserve">info@solysierra.com</t>
  </si>
  <si>
    <t xml:space="preserve">H/MA/00704</t>
  </si>
  <si>
    <t xml:space="preserve">CANALES, 8 BAJO</t>
  </si>
  <si>
    <t xml:space="preserve">952317200</t>
  </si>
  <si>
    <t xml:space="preserve">reservas@hotel-zeus.com</t>
  </si>
  <si>
    <t xml:space="preserve">hotel-zeus.com</t>
  </si>
  <si>
    <t xml:space="preserve">PUENTE REAL</t>
  </si>
  <si>
    <t xml:space="preserve">H/MA/01429</t>
  </si>
  <si>
    <t xml:space="preserve">PASEO MARÍTIMO, 79 BAJO; PUEBLO LIDO MAR</t>
  </si>
  <si>
    <t xml:space="preserve">952376514</t>
  </si>
  <si>
    <t xml:space="preserve">hotel@puentereal.com</t>
  </si>
  <si>
    <t xml:space="preserve">puentereal.com</t>
  </si>
  <si>
    <t xml:space="preserve">MARCONFORT BEACH CLUB HOTEL</t>
  </si>
  <si>
    <t xml:space="preserve">C/ HOTEL PONTINENTAL, 2</t>
  </si>
  <si>
    <t xml:space="preserve">952381400</t>
  </si>
  <si>
    <t xml:space="preserve">info@marconfortbeachclubhotel.com</t>
  </si>
  <si>
    <t xml:space="preserve">marconfort.com</t>
  </si>
  <si>
    <t xml:space="preserve">ROYAL COSTA</t>
  </si>
  <si>
    <t xml:space="preserve">SISTEMA IBÉRICO, 60 BAJO</t>
  </si>
  <si>
    <t xml:space="preserve">952381411</t>
  </si>
  <si>
    <t xml:space="preserve">info@royalcosta.com</t>
  </si>
  <si>
    <t xml:space="preserve">H/MA/00762</t>
  </si>
  <si>
    <t xml:space="preserve">CARMEN MONTES, 1 4-C(TORRE 10-2ªFASE)</t>
  </si>
  <si>
    <t xml:space="preserve">952385000</t>
  </si>
  <si>
    <t xml:space="preserve">MARCONFORT GRIEGO HOTEL</t>
  </si>
  <si>
    <t xml:space="preserve">AVENIDA SOROLLA, 7 BAJO; HOTEL GRIEGO MAR</t>
  </si>
  <si>
    <t xml:space="preserve">952385455</t>
  </si>
  <si>
    <t xml:space="preserve">TRH MIJAS BEACH &amp; CULTURAL</t>
  </si>
  <si>
    <t xml:space="preserve">H/MA/01006</t>
  </si>
  <si>
    <t xml:space="preserve">C/ TAMISA, 2 BAJO</t>
  </si>
  <si>
    <t xml:space="preserve">952485800</t>
  </si>
  <si>
    <t xml:space="preserve">trhhoteles.com</t>
  </si>
  <si>
    <t xml:space="preserve">COMPLEJO TURÍSTICO LA GARGANTA</t>
  </si>
  <si>
    <t xml:space="preserve">H/MA/02283</t>
  </si>
  <si>
    <t xml:space="preserve">BARRIADA CHORRO, s/n BAJO; ALTO EL CHORRO</t>
  </si>
  <si>
    <t xml:space="preserve">29552</t>
  </si>
  <si>
    <t xml:space="preserve">ÁLORA</t>
  </si>
  <si>
    <t xml:space="preserve">952495000</t>
  </si>
  <si>
    <t xml:space="preserve">info@lagarganta.com</t>
  </si>
  <si>
    <t xml:space="preserve">lagarganta.com</t>
  </si>
  <si>
    <t xml:space="preserve">HOTEL CERRO LA JAULA</t>
  </si>
  <si>
    <t xml:space="preserve">H/MA/01548</t>
  </si>
  <si>
    <t xml:space="preserve">CERRO JAULA, 1</t>
  </si>
  <si>
    <t xml:space="preserve">29719</t>
  </si>
  <si>
    <t xml:space="preserve">BENAMOCARRA</t>
  </si>
  <si>
    <t xml:space="preserve">952509534</t>
  </si>
  <si>
    <t xml:space="preserve">informatica@benamocarra.es</t>
  </si>
  <si>
    <t xml:space="preserve">benamocarra.es</t>
  </si>
  <si>
    <t xml:space="preserve">URBAN LIVING MIRAFLORES</t>
  </si>
  <si>
    <t xml:space="preserve">JOSÉ DENIS BELGRANO, 3</t>
  </si>
  <si>
    <t xml:space="preserve">952602470</t>
  </si>
  <si>
    <t xml:space="preserve">info@urbanlivingmiraflores.com</t>
  </si>
  <si>
    <t xml:space="preserve">urbanliving.es</t>
  </si>
  <si>
    <t xml:space="preserve">ARCO DEL SOL</t>
  </si>
  <si>
    <t xml:space="preserve">H/MA/01536</t>
  </si>
  <si>
    <t xml:space="preserve">CARRETERA A-356, KILOMETRO 9, 2 BAJO</t>
  </si>
  <si>
    <t xml:space="preserve">952730198</t>
  </si>
  <si>
    <t xml:space="preserve">info@arcodelsol.com</t>
  </si>
  <si>
    <t xml:space="preserve">C/ CAMILO JOSÉ CELA, 3 1; EDIFICIO PUERTO AZUL</t>
  </si>
  <si>
    <t xml:space="preserve">952765681</t>
  </si>
  <si>
    <t xml:space="preserve">info@puertoazul.net</t>
  </si>
  <si>
    <t xml:space="preserve">puertoazul.net</t>
  </si>
  <si>
    <t xml:space="preserve">COSTA NATURA</t>
  </si>
  <si>
    <t xml:space="preserve">CARRETERA CÁDIZ-MÁLAGA, KILOMETRO 151</t>
  </si>
  <si>
    <t xml:space="preserve">952808074</t>
  </si>
  <si>
    <t xml:space="preserve">recepcion@costanatura.es</t>
  </si>
  <si>
    <t xml:space="preserve">costanatura.es</t>
  </si>
  <si>
    <t xml:space="preserve">VIME LA RESERVA DE MARBELLA</t>
  </si>
  <si>
    <t xml:space="preserve">URBANIZACIÓN RESERVA DE MARBELLA, s/n 0, KILOMETRO 193, 6</t>
  </si>
  <si>
    <t xml:space="preserve">952833853</t>
  </si>
  <si>
    <t xml:space="preserve">vimehotels.com</t>
  </si>
  <si>
    <t xml:space="preserve">HOTEL NH SAN PEDRO MARBELLA</t>
  </si>
  <si>
    <t xml:space="preserve">H/MA/01644</t>
  </si>
  <si>
    <t xml:space="preserve">C/ JEREZ, 1 BAJO; NH SAN PEDRO DE ALCANT</t>
  </si>
  <si>
    <t xml:space="preserve">952853040</t>
  </si>
  <si>
    <t xml:space="preserve">nhsanpedro@nh-hotels.com</t>
  </si>
  <si>
    <t xml:space="preserve">MOLINO</t>
  </si>
  <si>
    <t xml:space="preserve">H/MA/01874</t>
  </si>
  <si>
    <t xml:space="preserve">MOLINO, 31</t>
  </si>
  <si>
    <t xml:space="preserve">952872943</t>
  </si>
  <si>
    <t xml:space="preserve">info@molino.com</t>
  </si>
  <si>
    <t xml:space="preserve">hotelmolino.es</t>
  </si>
  <si>
    <t xml:space="preserve">ONA CAMPANARIO</t>
  </si>
  <si>
    <t xml:space="preserve">AVENIDA ESPAÑA (URBANIZACIÓN SITIO DE CALAHONDA), 22 BAJO</t>
  </si>
  <si>
    <t xml:space="preserve">952933263</t>
  </si>
  <si>
    <t xml:space="preserve">recepcion@onacampanario.com</t>
  </si>
  <si>
    <t xml:space="preserve">onahoteles.com</t>
  </si>
  <si>
    <t xml:space="preserve">MAC PUERTO MARINA</t>
  </si>
  <si>
    <t xml:space="preserve">H/MA/01855</t>
  </si>
  <si>
    <t xml:space="preserve">PUERTO DEPORTIVO, s/n</t>
  </si>
  <si>
    <t xml:space="preserve">952961696</t>
  </si>
  <si>
    <t xml:space="preserve">bookingpm@mac-hotels.com</t>
  </si>
  <si>
    <t xml:space="preserve">mac-hotels.com</t>
  </si>
  <si>
    <t xml:space="preserve">HOTEL DON JUAN BOUTIQUE</t>
  </si>
  <si>
    <t xml:space="preserve">H/JA/00751</t>
  </si>
  <si>
    <t xml:space="preserve">C/ DON JUAN, 6</t>
  </si>
  <si>
    <t xml:space="preserve">953 058 799</t>
  </si>
  <si>
    <t xml:space="preserve">info@hoteldonjuanboutique.com</t>
  </si>
  <si>
    <t xml:space="preserve">esboutique.es/</t>
  </si>
  <si>
    <t xml:space="preserve">LA ZAMBRA</t>
  </si>
  <si>
    <t xml:space="preserve">H/JA/00482</t>
  </si>
  <si>
    <t xml:space="preserve">ZAMBRA, 47 BAJO</t>
  </si>
  <si>
    <t xml:space="preserve">23100</t>
  </si>
  <si>
    <t xml:space="preserve">MANCHA REAL</t>
  </si>
  <si>
    <t xml:space="preserve">953351193</t>
  </si>
  <si>
    <t xml:space="preserve">reservas@zambrahotel.es</t>
  </si>
  <si>
    <t xml:space="preserve">zambrahotel.es</t>
  </si>
  <si>
    <t xml:space="preserve">HOTEL TORRES I</t>
  </si>
  <si>
    <t xml:space="preserve">H/JA/00409</t>
  </si>
  <si>
    <t xml:space="preserve">AVENIDA VALENCIA, 126</t>
  </si>
  <si>
    <t xml:space="preserve">953451042</t>
  </si>
  <si>
    <t xml:space="preserve">reservas@hoteltorres.es</t>
  </si>
  <si>
    <t xml:space="preserve">hoteltorres.es</t>
  </si>
  <si>
    <t xml:space="preserve">HOTEL BAÑOS</t>
  </si>
  <si>
    <t xml:space="preserve">H/JA/00579</t>
  </si>
  <si>
    <t xml:space="preserve">CARRETERA BAILÉN-BAÑOS, KILOMETRO 1 CERRO DE LA LLANA</t>
  </si>
  <si>
    <t xml:space="preserve">23711</t>
  </si>
  <si>
    <t xml:space="preserve">BAÑOS DE LA ENCINA</t>
  </si>
  <si>
    <t xml:space="preserve">953613450</t>
  </si>
  <si>
    <t xml:space="preserve">hrb@hotelbanos.com</t>
  </si>
  <si>
    <t xml:space="preserve">hotelbanos.com</t>
  </si>
  <si>
    <t xml:space="preserve">LA ZARZUELA</t>
  </si>
  <si>
    <t xml:space="preserve">C/ MOLERA, s/n BAJO</t>
  </si>
  <si>
    <t xml:space="preserve">953630182</t>
  </si>
  <si>
    <t xml:space="preserve">marta_10_29@hotmail.com</t>
  </si>
  <si>
    <t xml:space="preserve">lazarzuela.com</t>
  </si>
  <si>
    <t xml:space="preserve">LOS ENEBROS</t>
  </si>
  <si>
    <t xml:space="preserve">CARRETERA CARRETERA TRANCO, KILOMETRO 37</t>
  </si>
  <si>
    <t xml:space="preserve">23293</t>
  </si>
  <si>
    <t xml:space="preserve">953727133</t>
  </si>
  <si>
    <t xml:space="preserve">info@losenebros.com</t>
  </si>
  <si>
    <t xml:space="preserve">SEVILLA INN SUITES</t>
  </si>
  <si>
    <t xml:space="preserve">C/ ÁNGELES, 11</t>
  </si>
  <si>
    <t xml:space="preserve">954219541</t>
  </si>
  <si>
    <t xml:space="preserve">innhostels.com</t>
  </si>
  <si>
    <t xml:space="preserve">HOTEL PLAZA SEVILLA</t>
  </si>
  <si>
    <t xml:space="preserve">H/SE/01236</t>
  </si>
  <si>
    <t xml:space="preserve">C/ ALBAREDA, 15</t>
  </si>
  <si>
    <t xml:space="preserve">954224309</t>
  </si>
  <si>
    <t xml:space="preserve">hotelplazasevilla@gmail.com</t>
  </si>
  <si>
    <t xml:space="preserve">hotel-plaza.es</t>
  </si>
  <si>
    <t xml:space="preserve">HOTEL ABRIL</t>
  </si>
  <si>
    <t xml:space="preserve">H/SE/01368</t>
  </si>
  <si>
    <t xml:space="preserve">JERÓNIMO HERNÁNDEZ, 20 BAJO</t>
  </si>
  <si>
    <t xml:space="preserve">954229046</t>
  </si>
  <si>
    <t xml:space="preserve">info@hotelabril.com</t>
  </si>
  <si>
    <t xml:space="preserve">hotelabril.com</t>
  </si>
  <si>
    <t xml:space="preserve">CONVENTO LA GLORIA</t>
  </si>
  <si>
    <t xml:space="preserve">H/SE/01054</t>
  </si>
  <si>
    <t xml:space="preserve">ARGOTE DE MOLINA, 26 BAJO</t>
  </si>
  <si>
    <t xml:space="preserve">954293670</t>
  </si>
  <si>
    <t xml:space="preserve">info@conventolagloria.com</t>
  </si>
  <si>
    <t xml:space="preserve">logitravel.com</t>
  </si>
  <si>
    <t xml:space="preserve">BOUTIQUE HOTEL HOLOS</t>
  </si>
  <si>
    <t xml:space="preserve">C/ URUGUAY, 8 13</t>
  </si>
  <si>
    <t xml:space="preserve">954296069</t>
  </si>
  <si>
    <t xml:space="preserve">hotelholos@hotelholos.com</t>
  </si>
  <si>
    <t xml:space="preserve">hotelholos.com</t>
  </si>
  <si>
    <t xml:space="preserve">CASA MANOLO</t>
  </si>
  <si>
    <t xml:space="preserve">DON FADRIQUE, 5</t>
  </si>
  <si>
    <t xml:space="preserve">954370293</t>
  </si>
  <si>
    <t xml:space="preserve">casamanolo@donfadrique.net</t>
  </si>
  <si>
    <t xml:space="preserve">casamanolo.com</t>
  </si>
  <si>
    <t xml:space="preserve">AMADORA HOTELES</t>
  </si>
  <si>
    <t xml:space="preserve">PASEO CRISTÓBAL COLÓN, 3</t>
  </si>
  <si>
    <t xml:space="preserve">954591343</t>
  </si>
  <si>
    <t xml:space="preserve">kivir@hotelkivir.com</t>
  </si>
  <si>
    <t xml:space="preserve">hotelkivir.com</t>
  </si>
  <si>
    <t xml:space="preserve">HOTEL GINES</t>
  </si>
  <si>
    <t xml:space="preserve">H/SE/00730</t>
  </si>
  <si>
    <t xml:space="preserve">VENTA VENTA DE LA MARQUESA, 2 BAJO</t>
  </si>
  <si>
    <t xml:space="preserve">41960</t>
  </si>
  <si>
    <t xml:space="preserve">GINES</t>
  </si>
  <si>
    <t xml:space="preserve">954717233</t>
  </si>
  <si>
    <t xml:space="preserve">info@hotelgines.com</t>
  </si>
  <si>
    <t xml:space="preserve">hotelgines.es/</t>
  </si>
  <si>
    <t xml:space="preserve">H/SE/01379</t>
  </si>
  <si>
    <t xml:space="preserve">ANDALUCÍA, 2 BAJO(ESQUINA BRAILLE)</t>
  </si>
  <si>
    <t xml:space="preserve">954791074</t>
  </si>
  <si>
    <t xml:space="preserve">H/SE/00803</t>
  </si>
  <si>
    <t xml:space="preserve">C/ CERVANTES, 10</t>
  </si>
  <si>
    <t xml:space="preserve">954900280</t>
  </si>
  <si>
    <t xml:space="preserve">direccion@hotel-cervantes.com</t>
  </si>
  <si>
    <t xml:space="preserve">bestwestern.es</t>
  </si>
  <si>
    <t xml:space="preserve">LOS DANESES</t>
  </si>
  <si>
    <t xml:space="preserve">CARRETERA SEVILLA-MÁLAGA, 2</t>
  </si>
  <si>
    <t xml:space="preserve">41016</t>
  </si>
  <si>
    <t xml:space="preserve">955286130</t>
  </si>
  <si>
    <t xml:space="preserve">info@losdaneses.com</t>
  </si>
  <si>
    <t xml:space="preserve">CORTIJO AGUILA REAL</t>
  </si>
  <si>
    <t xml:space="preserve">CARRETERA GUILLENA-BURGUILLOS, KILOMETRO 4 BAJO</t>
  </si>
  <si>
    <t xml:space="preserve">41210</t>
  </si>
  <si>
    <t xml:space="preserve">955786952</t>
  </si>
  <si>
    <t xml:space="preserve">info@cortijoaguilareal.com</t>
  </si>
  <si>
    <t xml:space="preserve">aguilareal.com</t>
  </si>
  <si>
    <t xml:space="preserve">MANOLO MAYO</t>
  </si>
  <si>
    <t xml:space="preserve">H/SE/00415</t>
  </si>
  <si>
    <t xml:space="preserve">AVENIDA SEVILLA, 29</t>
  </si>
  <si>
    <t xml:space="preserve">41720</t>
  </si>
  <si>
    <t xml:space="preserve">LOS PALACIOS Y VILLAFRANCA</t>
  </si>
  <si>
    <t xml:space="preserve">955811086</t>
  </si>
  <si>
    <t xml:space="preserve">admin@manolomayo.com</t>
  </si>
  <si>
    <t xml:space="preserve">manolomayo.com</t>
  </si>
  <si>
    <t xml:space="preserve">BODEGA REAL</t>
  </si>
  <si>
    <t xml:space="preserve">H/CA/01221</t>
  </si>
  <si>
    <t xml:space="preserve">ALBAREDA, 4</t>
  </si>
  <si>
    <t xml:space="preserve">956059185</t>
  </si>
  <si>
    <t xml:space="preserve">info@bodegareal.com</t>
  </si>
  <si>
    <t xml:space="preserve">ROSARIO UNO</t>
  </si>
  <si>
    <t xml:space="preserve">956061884</t>
  </si>
  <si>
    <t xml:space="preserve">info@roriouno.com</t>
  </si>
  <si>
    <t xml:space="preserve">rosariouno.com</t>
  </si>
  <si>
    <t xml:space="preserve">REGIO 2</t>
  </si>
  <si>
    <t xml:space="preserve">AVENIDA ANDALUCÍA, 79</t>
  </si>
  <si>
    <t xml:space="preserve">11007</t>
  </si>
  <si>
    <t xml:space="preserve">956253008</t>
  </si>
  <si>
    <t xml:space="preserve">reservas@hotelregio2.es</t>
  </si>
  <si>
    <t xml:space="preserve">hotelregio2.es</t>
  </si>
  <si>
    <t xml:space="preserve">HOTEL REGIO</t>
  </si>
  <si>
    <t xml:space="preserve">H/CA/00656</t>
  </si>
  <si>
    <t xml:space="preserve">AVENIDA ANA DE VIYA, 11 BAJO</t>
  </si>
  <si>
    <t xml:space="preserve">956279331</t>
  </si>
  <si>
    <t xml:space="preserve">hotregio@hotelregiocadiz.com</t>
  </si>
  <si>
    <t xml:space="preserve">JEREZ &amp; SPA</t>
  </si>
  <si>
    <t xml:space="preserve">AVENIDA ALCALDE ÁLVARO DOMECQ, 35 BAJO</t>
  </si>
  <si>
    <t xml:space="preserve">956300600</t>
  </si>
  <si>
    <t xml:space="preserve">reservas@jerezhotel.com</t>
  </si>
  <si>
    <t xml:space="preserve">jerezhotel.com</t>
  </si>
  <si>
    <t xml:space="preserve">NUEVO HOTEL</t>
  </si>
  <si>
    <t xml:space="preserve">H/CA/00017</t>
  </si>
  <si>
    <t xml:space="preserve">PLAZA ENCARNACIÓN, s/n s/n</t>
  </si>
  <si>
    <t xml:space="preserve">956331600</t>
  </si>
  <si>
    <t xml:space="preserve">reserva@nuevohotel.com</t>
  </si>
  <si>
    <t xml:space="preserve">nuevohotel.com</t>
  </si>
  <si>
    <t xml:space="preserve">ÍTACA JEREZ</t>
  </si>
  <si>
    <t xml:space="preserve">H/CA/01178</t>
  </si>
  <si>
    <t xml:space="preserve">C/ DIEGO FERNÁNDEZ HERRERA, 1 BAJO; CENTRO DIA DE MAYORES</t>
  </si>
  <si>
    <t xml:space="preserve">956350462</t>
  </si>
  <si>
    <t xml:space="preserve">itacajerez.com</t>
  </si>
  <si>
    <t xml:space="preserve">HOTEL AL SUR DE CHIPIONA</t>
  </si>
  <si>
    <t xml:space="preserve">H/CA/00560</t>
  </si>
  <si>
    <t xml:space="preserve">AVENIDA SEVILLA, 101 BAJO; H.AL SUR DE CHIPIONA</t>
  </si>
  <si>
    <t xml:space="preserve">956370300</t>
  </si>
  <si>
    <t xml:space="preserve">info@hotelalsur.com</t>
  </si>
  <si>
    <t xml:space="preserve">hotelalsur.com</t>
  </si>
  <si>
    <t xml:space="preserve">PLAYA DE REGLA</t>
  </si>
  <si>
    <t xml:space="preserve">H/CA/00846</t>
  </si>
  <si>
    <t xml:space="preserve">PASEO COSTA DE LA LUZ, 29 BAJO</t>
  </si>
  <si>
    <t xml:space="preserve">956372769</t>
  </si>
  <si>
    <t xml:space="preserve">hotelplaya.com</t>
  </si>
  <si>
    <t xml:space="preserve">HOTEL BONILLA</t>
  </si>
  <si>
    <t xml:space="preserve">H/CA/01034</t>
  </si>
  <si>
    <t xml:space="preserve">C/ RÍO, 9</t>
  </si>
  <si>
    <t xml:space="preserve">11570</t>
  </si>
  <si>
    <t xml:space="preserve">956390185</t>
  </si>
  <si>
    <t xml:space="preserve">info@hotelbonilla.com</t>
  </si>
  <si>
    <t xml:space="preserve">cadizenred.com</t>
  </si>
  <si>
    <t xml:space="preserve">MADRESELVA</t>
  </si>
  <si>
    <t xml:space="preserve">H/CA/00777</t>
  </si>
  <si>
    <t xml:space="preserve">AVENIDA TRAFALGAR, 102 BAJO</t>
  </si>
  <si>
    <t xml:space="preserve">956437255</t>
  </si>
  <si>
    <t xml:space="preserve">madreselva@grupocalifa.com</t>
  </si>
  <si>
    <t xml:space="preserve">madreselva.com</t>
  </si>
  <si>
    <t xml:space="preserve">LA ATARRAYA</t>
  </si>
  <si>
    <t xml:space="preserve">DOCTORES SÁNCHEZ RODRÍGUEZ, 4</t>
  </si>
  <si>
    <t xml:space="preserve">956439576</t>
  </si>
  <si>
    <t xml:space="preserve">pakimalaga68@hotmail.com</t>
  </si>
  <si>
    <t xml:space="preserve">hotelmania.net</t>
  </si>
  <si>
    <t xml:space="preserve">PLAYA CONIL</t>
  </si>
  <si>
    <t xml:space="preserve">H/CA/00835</t>
  </si>
  <si>
    <t xml:space="preserve">956442665</t>
  </si>
  <si>
    <t xml:space="preserve">info@playaconil.com</t>
  </si>
  <si>
    <t xml:space="preserve">EL PASO</t>
  </si>
  <si>
    <t xml:space="preserve">H/CA/01140</t>
  </si>
  <si>
    <t xml:space="preserve">CARRETERA CÁDIZ-MÁLAGA (N-340), KILOMETRO 36</t>
  </si>
  <si>
    <t xml:space="preserve">956451163</t>
  </si>
  <si>
    <t xml:space="preserve">hotelelpaso@hotmail.com</t>
  </si>
  <si>
    <t xml:space="preserve">hotelelpaso.es</t>
  </si>
  <si>
    <t xml:space="preserve">ULISES</t>
  </si>
  <si>
    <t xml:space="preserve">CAMOENS, 3</t>
  </si>
  <si>
    <t xml:space="preserve">956514540</t>
  </si>
  <si>
    <t xml:space="preserve">info@hotelceuta.com</t>
  </si>
  <si>
    <t xml:space="preserve">hotelceuta.com</t>
  </si>
  <si>
    <t xml:space="preserve">AL-MAR</t>
  </si>
  <si>
    <t xml:space="preserve">AVENIDA MARINA, 2-3</t>
  </si>
  <si>
    <t xml:space="preserve">956654790</t>
  </si>
  <si>
    <t xml:space="preserve">info@al-mar.com</t>
  </si>
  <si>
    <t xml:space="preserve">hotelalmar.com</t>
  </si>
  <si>
    <t xml:space="preserve">CIEN POR CIEN FUN</t>
  </si>
  <si>
    <t xml:space="preserve">956680013</t>
  </si>
  <si>
    <t xml:space="preserve">tarifa@100x100fun.com</t>
  </si>
  <si>
    <t xml:space="preserve">100x100fun.com</t>
  </si>
  <si>
    <t xml:space="preserve">CODORNIZ</t>
  </si>
  <si>
    <t xml:space="preserve">H/CA/00702</t>
  </si>
  <si>
    <t xml:space="preserve">CARRETERA CÁDIZ-MÁLAGA (N-340), KILOMETRO 79, 000 BAJO</t>
  </si>
  <si>
    <t xml:space="preserve">956684101</t>
  </si>
  <si>
    <t xml:space="preserve">info@lacodorniz.com</t>
  </si>
  <si>
    <t xml:space="preserve">lacodorniz.com</t>
  </si>
  <si>
    <t xml:space="preserve">CASA SAN ROSENDO</t>
  </si>
  <si>
    <t xml:space="preserve">SAN ROSENDO, 9</t>
  </si>
  <si>
    <t xml:space="preserve">956685399</t>
  </si>
  <si>
    <t xml:space="preserve">info@canrosendo.com</t>
  </si>
  <si>
    <t xml:space="preserve">HOTEL ARCOS</t>
  </si>
  <si>
    <t xml:space="preserve">CARRETERA ARCOS-JEREZ (A-382), KILOMETRO 24 BAJO(HOTEL ARCOS)</t>
  </si>
  <si>
    <t xml:space="preserve">956701605</t>
  </si>
  <si>
    <t xml:space="preserve">info@hotelarcos.com</t>
  </si>
  <si>
    <t xml:space="preserve">DEL MAR HOTEL &amp; SPA</t>
  </si>
  <si>
    <t xml:space="preserve">H/CA/00855</t>
  </si>
  <si>
    <t xml:space="preserve">C/ BABOR, 5</t>
  </si>
  <si>
    <t xml:space="preserve">956875911</t>
  </si>
  <si>
    <t xml:space="preserve">reservas@delmarhotel.eu</t>
  </si>
  <si>
    <t xml:space="preserve">delmarhotel.es</t>
  </si>
  <si>
    <t xml:space="preserve">CAMINO NAVA, 6 BAJO(CORTIJO MURCIA)</t>
  </si>
  <si>
    <t xml:space="preserve">957336041</t>
  </si>
  <si>
    <t xml:space="preserve">alojamiento@molinonava.com</t>
  </si>
  <si>
    <t xml:space="preserve">molinonava.com</t>
  </si>
  <si>
    <t xml:space="preserve">HOTEL MARIA</t>
  </si>
  <si>
    <t xml:space="preserve">CARRETERA PALMA DEL RÍO, KILOMETRO 31.50</t>
  </si>
  <si>
    <t xml:space="preserve">14730</t>
  </si>
  <si>
    <t xml:space="preserve">POSADAS</t>
  </si>
  <si>
    <t xml:space="preserve">957630207</t>
  </si>
  <si>
    <t xml:space="preserve">info@hotelmaria.com</t>
  </si>
  <si>
    <t xml:space="preserve">LOS FELIPES</t>
  </si>
  <si>
    <t xml:space="preserve">H/CO/00066</t>
  </si>
  <si>
    <t xml:space="preserve">C/ SAN FRANCISCO SOLANO, 27 BAJO</t>
  </si>
  <si>
    <t xml:space="preserve">957650010</t>
  </si>
  <si>
    <t xml:space="preserve">info@losfelipes.com</t>
  </si>
  <si>
    <t xml:space="preserve">HOTEL CEDRAN GRANADA</t>
  </si>
  <si>
    <t xml:space="preserve">H/GR/01212</t>
  </si>
  <si>
    <t xml:space="preserve">CEDRÁN, 5 BAJO</t>
  </si>
  <si>
    <t xml:space="preserve">958200136</t>
  </si>
  <si>
    <t xml:space="preserve">hotelcedran@hotmail.com</t>
  </si>
  <si>
    <t xml:space="preserve">hotelcedran.es</t>
  </si>
  <si>
    <t xml:space="preserve">REINA ANA MARIA</t>
  </si>
  <si>
    <t xml:space="preserve">C/ RECOGIDAS, 1</t>
  </si>
  <si>
    <t xml:space="preserve">958209861</t>
  </si>
  <si>
    <t xml:space="preserve">reservas@gruporeino.com</t>
  </si>
  <si>
    <t xml:space="preserve">gruporeino.com</t>
  </si>
  <si>
    <t xml:space="preserve">SILOE PLAZA</t>
  </si>
  <si>
    <t xml:space="preserve">CÁRCEL BAJA, 4 BAJO</t>
  </si>
  <si>
    <t xml:space="preserve">siloeplaza.com</t>
  </si>
  <si>
    <t xml:space="preserve">HOTEL NAVAS</t>
  </si>
  <si>
    <t xml:space="preserve">H/GR/00021</t>
  </si>
  <si>
    <t xml:space="preserve">C/ NAVAS, 22</t>
  </si>
  <si>
    <t xml:space="preserve">958225959</t>
  </si>
  <si>
    <t xml:space="preserve">info@hotelnavas.com</t>
  </si>
  <si>
    <t xml:space="preserve">hotelnavas.com</t>
  </si>
  <si>
    <t xml:space="preserve">MACIÀ PLAZA</t>
  </si>
  <si>
    <t xml:space="preserve">H/GR/00611</t>
  </si>
  <si>
    <t xml:space="preserve">PLAZA NUEVA, 4</t>
  </si>
  <si>
    <t xml:space="preserve">maciaplaza.com</t>
  </si>
  <si>
    <t xml:space="preserve">CASABLANCA</t>
  </si>
  <si>
    <t xml:space="preserve">H/GR/00004</t>
  </si>
  <si>
    <t xml:space="preserve">FRAILES, 5 - 7 BAJO</t>
  </si>
  <si>
    <t xml:space="preserve">958257600</t>
  </si>
  <si>
    <t xml:space="preserve">info@cablanca.com</t>
  </si>
  <si>
    <t xml:space="preserve">githoteles.com</t>
  </si>
  <si>
    <t xml:space="preserve">REINO DE GRANADA</t>
  </si>
  <si>
    <t xml:space="preserve">H/GR/00949</t>
  </si>
  <si>
    <t xml:space="preserve">ACERA DEL DARRO, 24</t>
  </si>
  <si>
    <t xml:space="preserve">958265878</t>
  </si>
  <si>
    <t xml:space="preserve">HOTEL ANA MARIA</t>
  </si>
  <si>
    <t xml:space="preserve">H/GR/00804</t>
  </si>
  <si>
    <t xml:space="preserve">CAMINO RONDA, 101 BAJO</t>
  </si>
  <si>
    <t xml:space="preserve">958289911</t>
  </si>
  <si>
    <t xml:space="preserve">anamaria@gruporeino.com</t>
  </si>
  <si>
    <t xml:space="preserve">H/GR/01112</t>
  </si>
  <si>
    <t xml:space="preserve">AVENIDA LIBERTAD, s/n BAJO; C/ CASTAÑOS</t>
  </si>
  <si>
    <t xml:space="preserve">958300004</t>
  </si>
  <si>
    <t xml:space="preserve">hotel@loscerezos.com</t>
  </si>
  <si>
    <t xml:space="preserve">loscerezos.com</t>
  </si>
  <si>
    <t xml:space="preserve">BUENAVISTA, s/n EDIFICIO V CENTENARIO</t>
  </si>
  <si>
    <t xml:space="preserve">958440157</t>
  </si>
  <si>
    <t xml:space="preserve">REINO NEVADO</t>
  </si>
  <si>
    <t xml:space="preserve">H/GR/01023</t>
  </si>
  <si>
    <t xml:space="preserve">VIRGEN DE LAS NIEVES, s/n BAJO(ED MULHACEN)</t>
  </si>
  <si>
    <t xml:space="preserve">958481111</t>
  </si>
  <si>
    <t xml:space="preserve">reinonevado@gruporeino.com</t>
  </si>
  <si>
    <t xml:space="preserve">GHM MONACHIL</t>
  </si>
  <si>
    <t xml:space="preserve">AVENIDA MARIBEL, 10 BAJO</t>
  </si>
  <si>
    <t xml:space="preserve">958481450</t>
  </si>
  <si>
    <t xml:space="preserve">reservas@ghmhoteles.com</t>
  </si>
  <si>
    <t xml:space="preserve">ghmhoteles.com</t>
  </si>
  <si>
    <t xml:space="preserve">HOTEL GHM MONACHIL</t>
  </si>
  <si>
    <t xml:space="preserve">H/GR/01091</t>
  </si>
  <si>
    <t xml:space="preserve">SOL Y NIEVE, s/n BAJO(HOTEL LA GENERAL)</t>
  </si>
  <si>
    <t xml:space="preserve">LOS REBITES</t>
  </si>
  <si>
    <t xml:space="preserve">H/GR/01284</t>
  </si>
  <si>
    <t xml:space="preserve">ESPAÑA, 6 BAJO(LOS REBITES)</t>
  </si>
  <si>
    <t xml:space="preserve">958500442</t>
  </si>
  <si>
    <t xml:space="preserve">info@losrebites.com</t>
  </si>
  <si>
    <t xml:space="preserve">TRIUNFO GRANADA SUR</t>
  </si>
  <si>
    <t xml:space="preserve">POLIGONO TECNOLÓGICO ARMILLA OGÍJARES, s/n BAJO</t>
  </si>
  <si>
    <t xml:space="preserve">958503333</t>
  </si>
  <si>
    <t xml:space="preserve">info@triunfogranadasur.com</t>
  </si>
  <si>
    <t xml:space="preserve">hocafersan.com</t>
  </si>
  <si>
    <t xml:space="preserve">HOSPEDERÍA RUTA DE LORCA</t>
  </si>
  <si>
    <t xml:space="preserve">CUESTA VÍZNAR, 6</t>
  </si>
  <si>
    <t xml:space="preserve">ALFACAR</t>
  </si>
  <si>
    <t xml:space="preserve">958543482</t>
  </si>
  <si>
    <t xml:space="preserve">hospederiarutadelorca@hotmail.com</t>
  </si>
  <si>
    <t xml:space="preserve">rutadelorca.es</t>
  </si>
  <si>
    <t xml:space="preserve">HOTEL LA ZUBIA</t>
  </si>
  <si>
    <t xml:space="preserve">C/ MURCIA, 23</t>
  </si>
  <si>
    <t xml:space="preserve">958590354</t>
  </si>
  <si>
    <t xml:space="preserve">reservas@pensionzubia.com</t>
  </si>
  <si>
    <t xml:space="preserve">hotelzubia.com</t>
  </si>
  <si>
    <t xml:space="preserve">HOTEL GALERA</t>
  </si>
  <si>
    <t xml:space="preserve">H/GR/01372</t>
  </si>
  <si>
    <t xml:space="preserve">SAN MIGUEL, 21 BAJO</t>
  </si>
  <si>
    <t xml:space="preserve">18840</t>
  </si>
  <si>
    <t xml:space="preserve">GALERA</t>
  </si>
  <si>
    <t xml:space="preserve">958739555</t>
  </si>
  <si>
    <t xml:space="preserve">reservas@hotelgalera.es</t>
  </si>
  <si>
    <t xml:space="preserve">hotelgalera.es</t>
  </si>
  <si>
    <t xml:space="preserve">HOTEL PATRI</t>
  </si>
  <si>
    <t xml:space="preserve">H/GR/01198</t>
  </si>
  <si>
    <t xml:space="preserve">C/ HUÉSCAR, 1 0 GRANADA</t>
  </si>
  <si>
    <t xml:space="preserve">958742504</t>
  </si>
  <si>
    <t xml:space="preserve">informacion@hotelpatri.com</t>
  </si>
  <si>
    <t xml:space="preserve">hotelpatri.com</t>
  </si>
  <si>
    <t xml:space="preserve">AVENIDA ALPUJARRA, 24</t>
  </si>
  <si>
    <t xml:space="preserve">hotelnuevo.com</t>
  </si>
  <si>
    <t xml:space="preserve">MAKUTO GUESTHOUSE</t>
  </si>
  <si>
    <t xml:space="preserve">TIÑA, 18</t>
  </si>
  <si>
    <t xml:space="preserve">958805876</t>
  </si>
  <si>
    <t xml:space="preserve">reservas@amakahouse.com</t>
  </si>
  <si>
    <t xml:space="preserve">amakahouse.com</t>
  </si>
  <si>
    <t xml:space="preserve">SOL LOS FENICIOS</t>
  </si>
  <si>
    <t xml:space="preserve">H/GR/01107</t>
  </si>
  <si>
    <t xml:space="preserve">PASEO ANDRÉS SEGOVIA, s/n BAJO; LOCAL 1</t>
  </si>
  <si>
    <t xml:space="preserve">958827901</t>
  </si>
  <si>
    <t xml:space="preserve">sol.los.fenicios@melia.com</t>
  </si>
  <si>
    <t xml:space="preserve">sol-hotels.com</t>
  </si>
  <si>
    <t xml:space="preserve">HOTEL BAR CAFETERÍA TIERRA DE VINO</t>
  </si>
  <si>
    <t xml:space="preserve">H/HU/00671</t>
  </si>
  <si>
    <t xml:space="preserve">AVENIDA SAN JUAN BOSCO, 2, - 4</t>
  </si>
  <si>
    <t xml:space="preserve">21700</t>
  </si>
  <si>
    <t xml:space="preserve">LA PALMA DEL CONDADO</t>
  </si>
  <si>
    <t xml:space="preserve">959402811</t>
  </si>
  <si>
    <t xml:space="preserve">grupoleon@grupoleon.es</t>
  </si>
  <si>
    <t xml:space="preserve">leonhoteles.es</t>
  </si>
  <si>
    <t xml:space="preserve">HOTEL MESÓN LEÓN</t>
  </si>
  <si>
    <t xml:space="preserve">H/HU/00686</t>
  </si>
  <si>
    <t xml:space="preserve">C/ BODEGA SALAS, 1, - 3 - BAJO (POLIGONO INSDUSTRIAL DEHESA BOYAL)</t>
  </si>
  <si>
    <t xml:space="preserve">959418010</t>
  </si>
  <si>
    <t xml:space="preserve">ORIGINAL DOMINO HOUSE</t>
  </si>
  <si>
    <t xml:space="preserve">C/ ISLAS CANARIAS, 51</t>
  </si>
  <si>
    <t xml:space="preserve">960699982</t>
  </si>
  <si>
    <t xml:space="preserve">recepcion@dominovalencia.com</t>
  </si>
  <si>
    <t xml:space="preserve">dominohouse.es</t>
  </si>
  <si>
    <t xml:space="preserve">VALENCIA CONGRESS HOTEL&amp;SPA</t>
  </si>
  <si>
    <t xml:space="preserve">CARRER BOTIGUERS (PARQUE EMPRESARIAL TÁCTICA), 49</t>
  </si>
  <si>
    <t xml:space="preserve">961194844</t>
  </si>
  <si>
    <t xml:space="preserve">info@azzhoteles.com</t>
  </si>
  <si>
    <t xml:space="preserve">azzhoteles.com</t>
  </si>
  <si>
    <t xml:space="preserve">HOTEL ALAIN</t>
  </si>
  <si>
    <t xml:space="preserve">AVENIDA DE ALICANTE, 100 BAJO</t>
  </si>
  <si>
    <t xml:space="preserve">46460</t>
  </si>
  <si>
    <t xml:space="preserve">SILLA</t>
  </si>
  <si>
    <t xml:space="preserve">961200850</t>
  </si>
  <si>
    <t xml:space="preserve">saloncoliseo2@hotmail.com</t>
  </si>
  <si>
    <t xml:space="preserve">hotelalain.net</t>
  </si>
  <si>
    <t xml:space="preserve">MASÍA DE LACY</t>
  </si>
  <si>
    <t xml:space="preserve">info@masíadelacy.com</t>
  </si>
  <si>
    <t xml:space="preserve">masiadelacy.es</t>
  </si>
  <si>
    <t xml:space="preserve">LIBERTADOR</t>
  </si>
  <si>
    <t xml:space="preserve">MAESTRO SERRANO, 2 1</t>
  </si>
  <si>
    <t xml:space="preserve">961720456</t>
  </si>
  <si>
    <t xml:space="preserve">info@libertador.com</t>
  </si>
  <si>
    <t xml:space="preserve">XON´S VALENCIA</t>
  </si>
  <si>
    <t xml:space="preserve">AVENIDA COMARQUES DEL PAIS VALENCIA, 151, s/n</t>
  </si>
  <si>
    <t xml:space="preserve">46930</t>
  </si>
  <si>
    <t xml:space="preserve">QUART DE POBLET</t>
  </si>
  <si>
    <t xml:space="preserve">961900339</t>
  </si>
  <si>
    <t xml:space="preserve">valencia@xonshotels.com</t>
  </si>
  <si>
    <t xml:space="preserve">xonshotels.com</t>
  </si>
  <si>
    <t xml:space="preserve">EL TOLLO</t>
  </si>
  <si>
    <t xml:space="preserve">ALTO SAN AGUSTÍN, s/n BAJO</t>
  </si>
  <si>
    <t xml:space="preserve">46300</t>
  </si>
  <si>
    <t xml:space="preserve">UTIEL</t>
  </si>
  <si>
    <t xml:space="preserve">962170231</t>
  </si>
  <si>
    <t xml:space="preserve">info@eltollo.com</t>
  </si>
  <si>
    <t xml:space="preserve">hoteltollo.com</t>
  </si>
  <si>
    <t xml:space="preserve">SKY HOUSE B&amp;B</t>
  </si>
  <si>
    <t xml:space="preserve">PARTIDA SOLANA, s/n URBANIZACIÓN LA SOLANA</t>
  </si>
  <si>
    <t xml:space="preserve">46667</t>
  </si>
  <si>
    <t xml:space="preserve">BARXETA</t>
  </si>
  <si>
    <t xml:space="preserve">962214179</t>
  </si>
  <si>
    <t xml:space="preserve">casacielo@spainmail.com</t>
  </si>
  <si>
    <t xml:space="preserve">skyhousebb.com</t>
  </si>
  <si>
    <t xml:space="preserve">EL TEULARET</t>
  </si>
  <si>
    <t xml:space="preserve">PARTIDA TEULARET, s/n BAJO</t>
  </si>
  <si>
    <t xml:space="preserve">46810</t>
  </si>
  <si>
    <t xml:space="preserve">962253042</t>
  </si>
  <si>
    <t xml:space="preserve">teularet@teularet.com</t>
  </si>
  <si>
    <t xml:space="preserve">elteularet.com</t>
  </si>
  <si>
    <t xml:space="preserve">KAZAR</t>
  </si>
  <si>
    <t xml:space="preserve">DOS DE MAIG, 117 BAJO</t>
  </si>
  <si>
    <t xml:space="preserve">46870</t>
  </si>
  <si>
    <t xml:space="preserve">ONTINYENT</t>
  </si>
  <si>
    <t xml:space="preserve">962382443</t>
  </si>
  <si>
    <t xml:space="preserve">info@hotelkazar.com</t>
  </si>
  <si>
    <t xml:space="preserve">hotelkazar.com</t>
  </si>
  <si>
    <t xml:space="preserve">HOTEL LLUNA ALZIRA</t>
  </si>
  <si>
    <t xml:space="preserve">AVINGUDA DRET D'ASSOCIACIÓ (POLIGONO INSDUSTRIAL TISNERES), 1 BAJO</t>
  </si>
  <si>
    <t xml:space="preserve">962448010</t>
  </si>
  <si>
    <t xml:space="preserve">info@hotellluna.com</t>
  </si>
  <si>
    <t xml:space="preserve">hotellluna.com</t>
  </si>
  <si>
    <t xml:space="preserve">APARTAMENTOS PORTOCANET</t>
  </si>
  <si>
    <t xml:space="preserve">C/ MARE NOSTRUM, 9 BAJO</t>
  </si>
  <si>
    <t xml:space="preserve">962607838</t>
  </si>
  <si>
    <t xml:space="preserve">reservas@portocanet.com</t>
  </si>
  <si>
    <t xml:space="preserve">portocanet.com</t>
  </si>
  <si>
    <t xml:space="preserve">ELS ARENALS</t>
  </si>
  <si>
    <t xml:space="preserve">C/ FELISA LONGÁS (URBANIZACIÓN GATO MONTÉS), 1 BAJO</t>
  </si>
  <si>
    <t xml:space="preserve">962608067</t>
  </si>
  <si>
    <t xml:space="preserve">elsarenal@sh-hoteles.com</t>
  </si>
  <si>
    <t xml:space="preserve">sh-hoteles.com</t>
  </si>
  <si>
    <t xml:space="preserve">NH PUERTO DE SAGUNTO</t>
  </si>
  <si>
    <t xml:space="preserve">962698384</t>
  </si>
  <si>
    <t xml:space="preserve">nhpuertodesagunto@nh-hotels.com</t>
  </si>
  <si>
    <t xml:space="preserve">AGH CANET</t>
  </si>
  <si>
    <t xml:space="preserve">C/ MARE NOSTRUM, 75</t>
  </si>
  <si>
    <t xml:space="preserve">962698558</t>
  </si>
  <si>
    <t xml:space="preserve">canet@sh-hoteles.com</t>
  </si>
  <si>
    <t xml:space="preserve">RIOJA HOTEL</t>
  </si>
  <si>
    <t xml:space="preserve">C/ VIRGEN DEL FUNDAMENTO, 37 BAJO</t>
  </si>
  <si>
    <t xml:space="preserve">46181</t>
  </si>
  <si>
    <t xml:space="preserve">BENISSANÓ</t>
  </si>
  <si>
    <t xml:space="preserve">962792158</t>
  </si>
  <si>
    <t xml:space="preserve">hotel@hotel-rioja.es</t>
  </si>
  <si>
    <t xml:space="preserve">hotel-rioja.es</t>
  </si>
  <si>
    <t xml:space="preserve">HOTEL PORTO</t>
  </si>
  <si>
    <t xml:space="preserve">C/ MORAN RODA, 11</t>
  </si>
  <si>
    <t xml:space="preserve">962841723</t>
  </si>
  <si>
    <t xml:space="preserve">porto@hotelporto.com</t>
  </si>
  <si>
    <t xml:space="preserve">hotelporto.com</t>
  </si>
  <si>
    <t xml:space="preserve">HOTEL BOBAL</t>
  </si>
  <si>
    <t xml:space="preserve">AVENIDA ACACIAS, 23</t>
  </si>
  <si>
    <t xml:space="preserve">962955688</t>
  </si>
  <si>
    <t xml:space="preserve">info@hotelbobal.com</t>
  </si>
  <si>
    <t xml:space="preserve">SH ABASHIRI</t>
  </si>
  <si>
    <t xml:space="preserve">AVENIDA AUSIÀS MARCH, 59</t>
  </si>
  <si>
    <t xml:space="preserve">963356310</t>
  </si>
  <si>
    <t xml:space="preserve">sh@sh-hoteles.com</t>
  </si>
  <si>
    <t xml:space="preserve">HOTEL PUGAS</t>
  </si>
  <si>
    <t xml:space="preserve">LIRIO, 7 3-9</t>
  </si>
  <si>
    <t xml:space="preserve">46024</t>
  </si>
  <si>
    <t xml:space="preserve">963374116</t>
  </si>
  <si>
    <t xml:space="preserve">info@hotelpugas.com</t>
  </si>
  <si>
    <t xml:space="preserve">MAR DE FULLES</t>
  </si>
  <si>
    <t xml:space="preserve">POLIGONO 5, PARCELA 69</t>
  </si>
  <si>
    <t xml:space="preserve">12609</t>
  </si>
  <si>
    <t xml:space="preserve">ALFONDEGUILLA</t>
  </si>
  <si>
    <t xml:space="preserve">964090965</t>
  </si>
  <si>
    <t xml:space="preserve">info@mardefulles.es</t>
  </si>
  <si>
    <t xml:space="preserve">mardefulles.es</t>
  </si>
  <si>
    <t xml:space="preserve">HOTEL XAUEN</t>
  </si>
  <si>
    <t xml:space="preserve">AVENIDA FUENTE DE BAÑOS, 26 BAJO</t>
  </si>
  <si>
    <t xml:space="preserve">964131151</t>
  </si>
  <si>
    <t xml:space="preserve">xauen@hotelxauen.com</t>
  </si>
  <si>
    <t xml:space="preserve">hotelxauen.com</t>
  </si>
  <si>
    <t xml:space="preserve">PORT AZAHAR</t>
  </si>
  <si>
    <t xml:space="preserve">AVENIDA INGENIERO SERRANO LLOBERES, 1</t>
  </si>
  <si>
    <t xml:space="preserve">964286820</t>
  </si>
  <si>
    <t xml:space="preserve">portazahar@hotmail.com</t>
  </si>
  <si>
    <t xml:space="preserve">portazahar.com</t>
  </si>
  <si>
    <t xml:space="preserve">SOLÉA HOUSE HOTEL</t>
  </si>
  <si>
    <t xml:space="preserve">CARRER ELS DOLORS, 16</t>
  </si>
  <si>
    <t xml:space="preserve">964304343</t>
  </si>
  <si>
    <t xml:space="preserve">info@soleahouse.com</t>
  </si>
  <si>
    <t xml:space="preserve">soleahouse.com</t>
  </si>
  <si>
    <t xml:space="preserve">HOTEL SERVIGROUP KORAL BEACH</t>
  </si>
  <si>
    <t xml:space="preserve">PASSEIG MARÍTIM DEL MEDITERRANI, 43</t>
  </si>
  <si>
    <t xml:space="preserve">964310950</t>
  </si>
  <si>
    <t xml:space="preserve">venus@servigroup.es</t>
  </si>
  <si>
    <t xml:space="preserve">servigroup.com</t>
  </si>
  <si>
    <t xml:space="preserve">SERVIGROUP PAPA LUNA RESIDENCIA</t>
  </si>
  <si>
    <t xml:space="preserve">AVENIDA PAPA LUNA, 6 BAJO</t>
  </si>
  <si>
    <t xml:space="preserve">964480650</t>
  </si>
  <si>
    <t xml:space="preserve">papaluna@servigroup.es</t>
  </si>
  <si>
    <t xml:space="preserve">SIMBA HOTEL</t>
  </si>
  <si>
    <t xml:space="preserve">AVENIDA CHILCHES, 1259</t>
  </si>
  <si>
    <t xml:space="preserve">12592</t>
  </si>
  <si>
    <t xml:space="preserve">CHILCHES/XILXES</t>
  </si>
  <si>
    <t xml:space="preserve">964584000</t>
  </si>
  <si>
    <t xml:space="preserve">info@simbahotel.com</t>
  </si>
  <si>
    <t xml:space="preserve">hotelsimba.com</t>
  </si>
  <si>
    <t xml:space="preserve">HOTEL ALOHA</t>
  </si>
  <si>
    <t xml:space="preserve">AVENIDA MEDITERRÀNIA, 74</t>
  </si>
  <si>
    <t xml:space="preserve">12530</t>
  </si>
  <si>
    <t xml:space="preserve">BORRIANA/BURRIANA</t>
  </si>
  <si>
    <t xml:space="preserve">964585000</t>
  </si>
  <si>
    <t xml:space="preserve">info@hotelaloha.net</t>
  </si>
  <si>
    <t xml:space="preserve">hotelaloha.net</t>
  </si>
  <si>
    <t xml:space="preserve">HOTEL RESIDENCIA LEUKA</t>
  </si>
  <si>
    <t xml:space="preserve">C/ SEGURA, 23 BAJO; HOTEL ELUKA</t>
  </si>
  <si>
    <t xml:space="preserve">965202744</t>
  </si>
  <si>
    <t xml:space="preserve">info@hotelleuka.com</t>
  </si>
  <si>
    <t xml:space="preserve">hotelleuka.com</t>
  </si>
  <si>
    <t xml:space="preserve">OCEAN LOUNGE</t>
  </si>
  <si>
    <t xml:space="preserve">AVENIDA PUERTO, s/n</t>
  </si>
  <si>
    <t xml:space="preserve">965270867</t>
  </si>
  <si>
    <t xml:space="preserve">hostal@oceanlounge.es</t>
  </si>
  <si>
    <t xml:space="preserve">oceanlounge.es</t>
  </si>
  <si>
    <t xml:space="preserve">HOTEL QUINO</t>
  </si>
  <si>
    <t xml:space="preserve">CARRER DOCTOR LUIS RIVERA, 94</t>
  </si>
  <si>
    <t xml:space="preserve">965728352</t>
  </si>
  <si>
    <t xml:space="preserve">info@hotelquino.com</t>
  </si>
  <si>
    <t xml:space="preserve">hotelquino.com</t>
  </si>
  <si>
    <t xml:space="preserve">HOTEL RAMIS</t>
  </si>
  <si>
    <t xml:space="preserve">C/ MARIANO BENLLIURE, 6 BAJO</t>
  </si>
  <si>
    <t xml:space="preserve">03760</t>
  </si>
  <si>
    <t xml:space="preserve">ONDARA</t>
  </si>
  <si>
    <t xml:space="preserve">965766313</t>
  </si>
  <si>
    <t xml:space="preserve">info@hotelramis.com</t>
  </si>
  <si>
    <t xml:space="preserve">hotelramis.com</t>
  </si>
  <si>
    <t xml:space="preserve">BUENAVISTA</t>
  </si>
  <si>
    <t xml:space="preserve">PARTIDA TOSALET, 82 BAJO</t>
  </si>
  <si>
    <t xml:space="preserve">965787995</t>
  </si>
  <si>
    <t xml:space="preserve">info@buenavista.com</t>
  </si>
  <si>
    <t xml:space="preserve">ELBACORONA</t>
  </si>
  <si>
    <t xml:space="preserve">AVENIDA JUAN CARLOS I, 48 BAJO; LOCAL</t>
  </si>
  <si>
    <t xml:space="preserve">965831558</t>
  </si>
  <si>
    <t xml:space="preserve">info@elbacorona.com</t>
  </si>
  <si>
    <t xml:space="preserve">PORTO CALPE HOTEL</t>
  </si>
  <si>
    <t xml:space="preserve">EXPLANADA DEL PUERTO, 7 BAJO; HOTEL</t>
  </si>
  <si>
    <t xml:space="preserve">965837322</t>
  </si>
  <si>
    <t xml:space="preserve">info@portocalpe.com</t>
  </si>
  <si>
    <t xml:space="preserve">portocalpe.com</t>
  </si>
  <si>
    <t xml:space="preserve">HOTEL ALTAYA</t>
  </si>
  <si>
    <t xml:space="preserve">CARRETERA ALBIR, s/n 0 ALICANTE</t>
  </si>
  <si>
    <t xml:space="preserve">965840800</t>
  </si>
  <si>
    <t xml:space="preserve">contacto@hotelaltaia.es</t>
  </si>
  <si>
    <t xml:space="preserve">hotelaltaia.es</t>
  </si>
  <si>
    <t xml:space="preserve">HOTEL RH SOL</t>
  </si>
  <si>
    <t xml:space="preserve">CARRER PINTOR LOZANO, 5</t>
  </si>
  <si>
    <t xml:space="preserve">965850611</t>
  </si>
  <si>
    <t xml:space="preserve">sol@hotelesrh.com</t>
  </si>
  <si>
    <t xml:space="preserve">hotelrhsol.com</t>
  </si>
  <si>
    <t xml:space="preserve">SERVIGROUP NEREO</t>
  </si>
  <si>
    <t xml:space="preserve">AVINGUDA AMETLLA DEL MAR, 12 R; BAJO; DE LOIX</t>
  </si>
  <si>
    <t xml:space="preserve">965850707</t>
  </si>
  <si>
    <t xml:space="preserve">FIESTA PARK HOTEL</t>
  </si>
  <si>
    <t xml:space="preserve">AVENIDA FOIETES, 4 BAJO</t>
  </si>
  <si>
    <t xml:space="preserve">965851766</t>
  </si>
  <si>
    <t xml:space="preserve">info@fiestaparkhotel.com</t>
  </si>
  <si>
    <t xml:space="preserve">fiestapark.com</t>
  </si>
  <si>
    <t xml:space="preserve">338</t>
  </si>
  <si>
    <t xml:space="preserve">ARNEDO, 5 BAJO</t>
  </si>
  <si>
    <t xml:space="preserve">HOTEL BENIKAKTUS</t>
  </si>
  <si>
    <t xml:space="preserve">C/ ALCALDE MANUEL CATALÁN CHANA, 12</t>
  </si>
  <si>
    <t xml:space="preserve">965854300</t>
  </si>
  <si>
    <t xml:space="preserve">benikaktus@kaktusgrup.com</t>
  </si>
  <si>
    <t xml:space="preserve">kaktusgrup.com</t>
  </si>
  <si>
    <t xml:space="preserve">HOTEL BRISA</t>
  </si>
  <si>
    <t xml:space="preserve">AVENIDA MADRID, 31</t>
  </si>
  <si>
    <t xml:space="preserve">965855400</t>
  </si>
  <si>
    <t xml:space="preserve">reservas@hotelbrisa.net</t>
  </si>
  <si>
    <t xml:space="preserve">hotelbrisa.net</t>
  </si>
  <si>
    <t xml:space="preserve">APARTAMENTOS BENIBEACH</t>
  </si>
  <si>
    <t xml:space="preserve">AVENIDA ARMADA ESPAÑOLA, 8 BAJO; RESIDENCIAL BENIBEACH</t>
  </si>
  <si>
    <t xml:space="preserve">965856075</t>
  </si>
  <si>
    <t xml:space="preserve">info@beni-beach.com</t>
  </si>
  <si>
    <t xml:space="preserve">beni-beach.com</t>
  </si>
  <si>
    <t xml:space="preserve">MARENY SOL</t>
  </si>
  <si>
    <t xml:space="preserve">CARRER GARITA, 17 BAJO; HOTEL JAMAICA</t>
  </si>
  <si>
    <t xml:space="preserve">965864988</t>
  </si>
  <si>
    <t xml:space="preserve">reservas@marenysol.es</t>
  </si>
  <si>
    <t xml:space="preserve">marenysol.com/</t>
  </si>
  <si>
    <t xml:space="preserve">FLAMINGO BENIDORM</t>
  </si>
  <si>
    <t xml:space="preserve">MARBELLA, 2 EDIFICIO BENIDORM SUITES</t>
  </si>
  <si>
    <t xml:space="preserve">965865353</t>
  </si>
  <si>
    <t xml:space="preserve">info@flamingobenidorm.com</t>
  </si>
  <si>
    <t xml:space="preserve">TRYP CIUDAD DE ELCHE</t>
  </si>
  <si>
    <t xml:space="preserve">AVENIDA REI JOAN CARLES I, 7</t>
  </si>
  <si>
    <t xml:space="preserve">966610033</t>
  </si>
  <si>
    <t xml:space="preserve">tryp.elche@melia.com</t>
  </si>
  <si>
    <t xml:space="preserve">SERVIGROUP LA ZENIA</t>
  </si>
  <si>
    <t xml:space="preserve">PASEO MAR, 4 URBANIZACIÓN LA ZENIA</t>
  </si>
  <si>
    <t xml:space="preserve">966760200</t>
  </si>
  <si>
    <t xml:space="preserve">ASIA GARDENS</t>
  </si>
  <si>
    <t xml:space="preserve">ROTONDA FUEGO, s/n BAJO; HOTEL</t>
  </si>
  <si>
    <t xml:space="preserve">966818400</t>
  </si>
  <si>
    <t xml:space="preserve">asiagardens@asiagardens.es</t>
  </si>
  <si>
    <t xml:space="preserve">asiagardens.es</t>
  </si>
  <si>
    <t xml:space="preserve">ROBER PALAS</t>
  </si>
  <si>
    <t xml:space="preserve">CARRER JÚPITER, 2</t>
  </si>
  <si>
    <t xml:space="preserve">966864312</t>
  </si>
  <si>
    <t xml:space="preserve">info@roberpalas.com</t>
  </si>
  <si>
    <t xml:space="preserve">roberpalas.com</t>
  </si>
  <si>
    <t xml:space="preserve">HOTEL KAKTUS ALBIR</t>
  </si>
  <si>
    <t xml:space="preserve">PASEO DE LAS ESTRELLAS, 11, PLAYA ALBIR</t>
  </si>
  <si>
    <t xml:space="preserve">966864830</t>
  </si>
  <si>
    <t xml:space="preserve">kaktusalbir@kaktusgrup.com</t>
  </si>
  <si>
    <t xml:space="preserve">CASA LORENZO</t>
  </si>
  <si>
    <t xml:space="preserve">CARRETERA N-310, KILOMETRO 138 AUTOVIA A43 SALIDA 132</t>
  </si>
  <si>
    <t xml:space="preserve">967145444</t>
  </si>
  <si>
    <t xml:space="preserve">info@casalorenzo.es</t>
  </si>
  <si>
    <t xml:space="preserve">casalorenzo.es</t>
  </si>
  <si>
    <t xml:space="preserve">JUYPE TIERRA LLANA</t>
  </si>
  <si>
    <t xml:space="preserve">CARRETERA MADRID-ALICANTE, KILOMETRO 172 1; BAJO</t>
  </si>
  <si>
    <t xml:space="preserve">16670</t>
  </si>
  <si>
    <t xml:space="preserve">EL PROVENCIO</t>
  </si>
  <si>
    <t xml:space="preserve">967166167</t>
  </si>
  <si>
    <t xml:space="preserve">info@juypetierrallana.com</t>
  </si>
  <si>
    <t xml:space="preserve">juypehotel.com</t>
  </si>
  <si>
    <t xml:space="preserve">HOTEL RESTAURANTE YESTE</t>
  </si>
  <si>
    <t xml:space="preserve">CARRETERA HELLÍN, 3 BAJO</t>
  </si>
  <si>
    <t xml:space="preserve">02480</t>
  </si>
  <si>
    <t xml:space="preserve">967431184</t>
  </si>
  <si>
    <t xml:space="preserve">hotelyeste@hotelyeste.com</t>
  </si>
  <si>
    <t xml:space="preserve">hotelyeste.com</t>
  </si>
  <si>
    <t xml:space="preserve">CAÑITAS SPA</t>
  </si>
  <si>
    <t xml:space="preserve">TERCIA, s/n</t>
  </si>
  <si>
    <t xml:space="preserve">967461054</t>
  </si>
  <si>
    <t xml:space="preserve">info@cañitasspa.com</t>
  </si>
  <si>
    <t xml:space="preserve">HOTEL CARDINAL</t>
  </si>
  <si>
    <t xml:space="preserve">C/ VIRGEN MARAVILLAS, 5</t>
  </si>
  <si>
    <t xml:space="preserve">02004</t>
  </si>
  <si>
    <t xml:space="preserve">967508778</t>
  </si>
  <si>
    <t xml:space="preserve">hotelcardinalalb@hotmail.com</t>
  </si>
  <si>
    <t xml:space="preserve">doshoteles.com</t>
  </si>
  <si>
    <t xml:space="preserve">SANTOS NELVA</t>
  </si>
  <si>
    <t xml:space="preserve">AVENIDA 1º DE MAYO, 5 BAJO; CARNICERIA</t>
  </si>
  <si>
    <t xml:space="preserve">30006</t>
  </si>
  <si>
    <t xml:space="preserve">968060201</t>
  </si>
  <si>
    <t xml:space="preserve">info@ntosnelva.com</t>
  </si>
  <si>
    <t xml:space="preserve">hotelnelva.com</t>
  </si>
  <si>
    <t xml:space="preserve">ONA MARINA ARPÓN</t>
  </si>
  <si>
    <t xml:space="preserve">URBANIZACIÓN CALA DEL PINO, s/n BAJO</t>
  </si>
  <si>
    <t xml:space="preserve">968140519</t>
  </si>
  <si>
    <t xml:space="preserve">HOTEL LA MIRAGE</t>
  </si>
  <si>
    <t xml:space="preserve">968145632</t>
  </si>
  <si>
    <t xml:space="preserve">entremares.com</t>
  </si>
  <si>
    <t xml:space="preserve">ATRIUM HOTEL</t>
  </si>
  <si>
    <t xml:space="preserve">AVENIDA PEDRO LÓPEZ MECA, 109 109A</t>
  </si>
  <si>
    <t xml:space="preserve">968158383</t>
  </si>
  <si>
    <t xml:space="preserve">atrium@atriumhotel.es</t>
  </si>
  <si>
    <t xml:space="preserve">atriumhotel.es</t>
  </si>
  <si>
    <t xml:space="preserve">C/ MAR ADRIÁTICO, 4 BAJA</t>
  </si>
  <si>
    <t xml:space="preserve">968178386</t>
  </si>
  <si>
    <t xml:space="preserve">hoteltraina.es</t>
  </si>
  <si>
    <t xml:space="preserve">HESPERIA MURCIA</t>
  </si>
  <si>
    <t xml:space="preserve">C/ MADRE DE DIOS, 4</t>
  </si>
  <si>
    <t xml:space="preserve">968217789</t>
  </si>
  <si>
    <t xml:space="preserve">HOTEL TRAIÑA</t>
  </si>
  <si>
    <t xml:space="preserve">AVENIDA ROMERÍA DE LA VIRGEN DEL CARMEN, 84 BAJO</t>
  </si>
  <si>
    <t xml:space="preserve">recepcion@hoteltraina.com</t>
  </si>
  <si>
    <t xml:space="preserve">AGALIA HOTEL</t>
  </si>
  <si>
    <t xml:space="preserve">AVENIDA ARQUITECTO MIGUEL ÁNGEL BELOQUI, 7 BAJO</t>
  </si>
  <si>
    <t xml:space="preserve">968397000</t>
  </si>
  <si>
    <t xml:space="preserve">reservas@agaliahotel.es</t>
  </si>
  <si>
    <t xml:space="preserve">vishoteles.com</t>
  </si>
  <si>
    <t xml:space="preserve">HOTEL EL ZORRO</t>
  </si>
  <si>
    <t xml:space="preserve">CARRETERA GRANADA, 64</t>
  </si>
  <si>
    <t xml:space="preserve">968433140</t>
  </si>
  <si>
    <t xml:space="preserve">info@hotelzorro.com</t>
  </si>
  <si>
    <t xml:space="preserve">hotelzorro.com</t>
  </si>
  <si>
    <t xml:space="preserve">HOTEL FELIX</t>
  </si>
  <si>
    <t xml:space="preserve">AVENIDA FUERZAS ARMADAS, 14</t>
  </si>
  <si>
    <t xml:space="preserve">968467654</t>
  </si>
  <si>
    <t xml:space="preserve">informacion@hotelfelix.com</t>
  </si>
  <si>
    <t xml:space="preserve">hotelfelix.com</t>
  </si>
  <si>
    <t xml:space="preserve">HUSA DOBLEMAR</t>
  </si>
  <si>
    <t xml:space="preserve">GRAN VÍA, 68 BAJO(HOTEL DOBLEMAR)</t>
  </si>
  <si>
    <t xml:space="preserve">968563841</t>
  </si>
  <si>
    <t xml:space="preserve">info@hudoblemar.com</t>
  </si>
  <si>
    <t xml:space="preserve">445</t>
  </si>
  <si>
    <t xml:space="preserve">HOTEL PAGAN</t>
  </si>
  <si>
    <t xml:space="preserve">AVENIDA CONSTITUCIÓN, 19</t>
  </si>
  <si>
    <t xml:space="preserve">968575080</t>
  </si>
  <si>
    <t xml:space="preserve">info@hotelpagan.com</t>
  </si>
  <si>
    <t xml:space="preserve">HOTEL COSTA</t>
  </si>
  <si>
    <t xml:space="preserve">C/ SAN JUAN, 7 BAJO</t>
  </si>
  <si>
    <t xml:space="preserve">30870</t>
  </si>
  <si>
    <t xml:space="preserve">968590450</t>
  </si>
  <si>
    <t xml:space="preserve">hotelcostamazarron@gmail.com</t>
  </si>
  <si>
    <t xml:space="preserve">hotelcosta.com</t>
  </si>
  <si>
    <t xml:space="preserve">HOTEL BAHIA</t>
  </si>
  <si>
    <t xml:space="preserve">PLAYA REYA, s/n BAJO</t>
  </si>
  <si>
    <t xml:space="preserve">968594000</t>
  </si>
  <si>
    <t xml:space="preserve">correo@hotelbahia.net</t>
  </si>
  <si>
    <t xml:space="preserve">hotelbahia.net</t>
  </si>
  <si>
    <t xml:space="preserve">AVENIDA LORCA, 647 BAJO</t>
  </si>
  <si>
    <t xml:space="preserve">968801337</t>
  </si>
  <si>
    <t xml:space="preserve">info@hotellapaz.com</t>
  </si>
  <si>
    <t xml:space="preserve">HOTEL DEL SOL</t>
  </si>
  <si>
    <t xml:space="preserve">CARRETERA MADRID, KILOMETRO 200 BAJO; EDIFICIO HOTEL DEL SOL</t>
  </si>
  <si>
    <t xml:space="preserve">16200</t>
  </si>
  <si>
    <t xml:space="preserve">MOTILLA DEL PALANCAR</t>
  </si>
  <si>
    <t xml:space="preserve">969180157</t>
  </si>
  <si>
    <t xml:space="preserve">hoteldelsol@telefonica.net</t>
  </si>
  <si>
    <t xml:space="preserve">hoteldelsol.es</t>
  </si>
  <si>
    <t xml:space="preserve">HOTEL PAQUI</t>
  </si>
  <si>
    <t xml:space="preserve">CARRETERA CUENCA, 13 BAJO</t>
  </si>
  <si>
    <t xml:space="preserve">16100</t>
  </si>
  <si>
    <t xml:space="preserve">VALVERDE DE JÚCAR</t>
  </si>
  <si>
    <t xml:space="preserve">969201036</t>
  </si>
  <si>
    <t xml:space="preserve">anicalmar@yahoo.es</t>
  </si>
  <si>
    <t xml:space="preserve">hotelpaqui.com</t>
  </si>
  <si>
    <t xml:space="preserve">ES PARADIS DES PLA</t>
  </si>
  <si>
    <t xml:space="preserve">CARRETERA LLUBI-MARÍA DE LA SALUT, KILOMETRO 3, 5 BAJO</t>
  </si>
  <si>
    <t xml:space="preserve">07430</t>
  </si>
  <si>
    <t xml:space="preserve">LLUBÍ</t>
  </si>
  <si>
    <t xml:space="preserve">971 346 600</t>
  </si>
  <si>
    <t xml:space="preserve">info@esparadis.com</t>
  </si>
  <si>
    <t xml:space="preserve">esparadis.com/</t>
  </si>
  <si>
    <t xml:space="preserve">PETIT HOTEL ES FIGUERAL</t>
  </si>
  <si>
    <t xml:space="preserve">CARRETERA PALMA-SANTANYÍ, s/n</t>
  </si>
  <si>
    <t xml:space="preserve">971 65 24 00 </t>
  </si>
  <si>
    <t xml:space="preserve">info@esfigueral.com</t>
  </si>
  <si>
    <t xml:space="preserve">esfigueral.com</t>
  </si>
  <si>
    <t xml:space="preserve">HESPERIA VILLAMIL</t>
  </si>
  <si>
    <t xml:space="preserve">BULEVAR DE PEGUERA, 66</t>
  </si>
  <si>
    <t xml:space="preserve">971012200</t>
  </si>
  <si>
    <t xml:space="preserve">HOTEL SAN LUIS</t>
  </si>
  <si>
    <t xml:space="preserve">S'ALGAR, s/n</t>
  </si>
  <si>
    <t xml:space="preserve">971055400</t>
  </si>
  <si>
    <t xml:space="preserve">info@hotelnluis.com</t>
  </si>
  <si>
    <t xml:space="preserve">SON PERDIU</t>
  </si>
  <si>
    <t xml:space="preserve">CARRETERA MA-6014, KILOMETRO 32</t>
  </si>
  <si>
    <t xml:space="preserve">971100995</t>
  </si>
  <si>
    <t xml:space="preserve">sonperdiu@sonperdiu.com</t>
  </si>
  <si>
    <t xml:space="preserve">sonperdiu.com/</t>
  </si>
  <si>
    <t xml:space="preserve">HSM DON JUAN</t>
  </si>
  <si>
    <t xml:space="preserve">C/ CALDERÓN, 4</t>
  </si>
  <si>
    <t xml:space="preserve">971130850</t>
  </si>
  <si>
    <t xml:space="preserve">donjuan@saintmichel.net</t>
  </si>
  <si>
    <t xml:space="preserve">hsmdonjuan.com</t>
  </si>
  <si>
    <t xml:space="preserve">SOL JAMAICA</t>
  </si>
  <si>
    <t xml:space="preserve">AVENIDA MAGALUF, s/n</t>
  </si>
  <si>
    <t xml:space="preserve">971131300</t>
  </si>
  <si>
    <t xml:space="preserve">info@soljamaica.com</t>
  </si>
  <si>
    <t xml:space="preserve">READ´S</t>
  </si>
  <si>
    <t xml:space="preserve">CARRETERA SANTA MARIA-ALARÓ, s/n BAJO(CAN MORAGUES)</t>
  </si>
  <si>
    <t xml:space="preserve">971140262</t>
  </si>
  <si>
    <t xml:space="preserve">info@read´s.com</t>
  </si>
  <si>
    <t xml:space="preserve">readshotel.com</t>
  </si>
  <si>
    <t xml:space="preserve">BINIARROCA</t>
  </si>
  <si>
    <t xml:space="preserve">CAMI BINIARROCA, 57 BAJO</t>
  </si>
  <si>
    <t xml:space="preserve">971150059</t>
  </si>
  <si>
    <t xml:space="preserve">hotel@biniarroca.com</t>
  </si>
  <si>
    <t xml:space="preserve">biniarroca.com</t>
  </si>
  <si>
    <t xml:space="preserve">TRH TIRANT PLAYA</t>
  </si>
  <si>
    <t xml:space="preserve">URBANITZACIO PLATGES DE FORNELLS, s/n BAJO; PARCELA EH-3</t>
  </si>
  <si>
    <t xml:space="preserve">971158422</t>
  </si>
  <si>
    <t xml:space="preserve">recep.tirant@trhhoteles.com</t>
  </si>
  <si>
    <t xml:space="preserve">PINOS PLAYA</t>
  </si>
  <si>
    <t xml:space="preserve">CARRER CARRETERA D'EN NOFRE, 15 BAJO; H.PINOS PLAYA</t>
  </si>
  <si>
    <t xml:space="preserve">971165000</t>
  </si>
  <si>
    <t xml:space="preserve">correo@pinosplaya.com</t>
  </si>
  <si>
    <t xml:space="preserve">pinosplaya.com</t>
  </si>
  <si>
    <t xml:space="preserve">ROC HOTELS INTERNATIONAL</t>
  </si>
  <si>
    <t xml:space="preserve">AVINGUDA GABRIEL COVAS ALEMÁN, 2</t>
  </si>
  <si>
    <t xml:space="preserve">971235200</t>
  </si>
  <si>
    <t xml:space="preserve">campdemar@roc-hotels.com</t>
  </si>
  <si>
    <t xml:space="preserve">roc-hotels.com</t>
  </si>
  <si>
    <t xml:space="preserve">TIMOR</t>
  </si>
  <si>
    <t xml:space="preserve">MONTEMAR, 12 BAJO(HOTEL TIMOR)</t>
  </si>
  <si>
    <t xml:space="preserve">971263136</t>
  </si>
  <si>
    <t xml:space="preserve">reservas.timor@hotelobelisco.com</t>
  </si>
  <si>
    <t xml:space="preserve">hoteltimor.com</t>
  </si>
  <si>
    <t xml:space="preserve">AVENIDA JOAN MIRÓ, 74</t>
  </si>
  <si>
    <t xml:space="preserve">971282358</t>
  </si>
  <si>
    <t xml:space="preserve">info@hotelromar.com</t>
  </si>
  <si>
    <t xml:space="preserve">FELIZ</t>
  </si>
  <si>
    <t xml:space="preserve">AVINGUDA JOAN MIRÓ, 74 BAJO</t>
  </si>
  <si>
    <t xml:space="preserve">971288847</t>
  </si>
  <si>
    <t xml:space="preserve">info@hotelfeliz.com</t>
  </si>
  <si>
    <t xml:space="preserve">hotelfeliz.com</t>
  </si>
  <si>
    <t xml:space="preserve">CENIT IBIZA</t>
  </si>
  <si>
    <t xml:space="preserve">CARRER ARXIDUC LLUÍS SALVADOR, s/n BAJO</t>
  </si>
  <si>
    <t xml:space="preserve">971301404</t>
  </si>
  <si>
    <t xml:space="preserve">info@hotelcenit.com</t>
  </si>
  <si>
    <t xml:space="preserve">hotelcenit.com</t>
  </si>
  <si>
    <t xml:space="preserve">HOTEL IBIZA CORSO &amp; SPA</t>
  </si>
  <si>
    <t xml:space="preserve">CARRER S'ILLA PLANA, s/n BAJO</t>
  </si>
  <si>
    <t xml:space="preserve">971312312</t>
  </si>
  <si>
    <t xml:space="preserve">reservas@ibizacorso.com</t>
  </si>
  <si>
    <t xml:space="preserve">ibizacorso.com</t>
  </si>
  <si>
    <t xml:space="preserve">EIVIAVENIR</t>
  </si>
  <si>
    <t xml:space="preserve">POLIGONO DIECINUEVE (PARTIDA SA CREU), 22 BAJO</t>
  </si>
  <si>
    <t xml:space="preserve">07816</t>
  </si>
  <si>
    <t xml:space="preserve">971324053</t>
  </si>
  <si>
    <t xml:space="preserve">info@eiviavenir.com</t>
  </si>
  <si>
    <t xml:space="preserve">ALUASOUL IBIZA - ADULTS ONLY</t>
  </si>
  <si>
    <t xml:space="preserve">971330000</t>
  </si>
  <si>
    <t xml:space="preserve">reservas.ibiza@aluahotels.com</t>
  </si>
  <si>
    <t xml:space="preserve">C/ BELLAVISTA, 2 BAJO</t>
  </si>
  <si>
    <t xml:space="preserve">971340300</t>
  </si>
  <si>
    <t xml:space="preserve">reservas@neptunotel.com</t>
  </si>
  <si>
    <t xml:space="preserve">neptunotel.com</t>
  </si>
  <si>
    <t xml:space="preserve">HR LA SIRENA</t>
  </si>
  <si>
    <t xml:space="preserve">C/ VEDRANELL, 6 BAJO; LA SIRENA</t>
  </si>
  <si>
    <t xml:space="preserve">971340718</t>
  </si>
  <si>
    <t xml:space="preserve">lasirena@grupoplayasol.es</t>
  </si>
  <si>
    <t xml:space="preserve">hrlasirena.com</t>
  </si>
  <si>
    <t xml:space="preserve">AZULINE HOTEL GALFI</t>
  </si>
  <si>
    <t xml:space="preserve">971340912</t>
  </si>
  <si>
    <t xml:space="preserve">info@hotelgalfi.com</t>
  </si>
  <si>
    <t xml:space="preserve">hotelgalfi.com</t>
  </si>
  <si>
    <t xml:space="preserve">HOTEL ABRAT</t>
  </si>
  <si>
    <t xml:space="preserve">971341005</t>
  </si>
  <si>
    <t xml:space="preserve">info@hotelabrat.com</t>
  </si>
  <si>
    <t xml:space="preserve">hotelabrat.com</t>
  </si>
  <si>
    <t xml:space="preserve">CARRER VALÈNCIA, s/n</t>
  </si>
  <si>
    <t xml:space="preserve">971341216</t>
  </si>
  <si>
    <t xml:space="preserve">hotelbrisa@brisahotel.com</t>
  </si>
  <si>
    <t xml:space="preserve">brisahotel.com</t>
  </si>
  <si>
    <t xml:space="preserve">RAMON COSTA</t>
  </si>
  <si>
    <t xml:space="preserve">CARRER SANTA ROSALIA, 27 BAJO</t>
  </si>
  <si>
    <t xml:space="preserve">971341224</t>
  </si>
  <si>
    <t xml:space="preserve">info@ramoncosta.com</t>
  </si>
  <si>
    <t xml:space="preserve">CARRER LA MAR, 9 BAJO</t>
  </si>
  <si>
    <t xml:space="preserve">971342656</t>
  </si>
  <si>
    <t xml:space="preserve">info@vedra.com</t>
  </si>
  <si>
    <t xml:space="preserve">hotelvedra.com</t>
  </si>
  <si>
    <t xml:space="preserve">HOTEL BAHÍA PLAYA</t>
  </si>
  <si>
    <t xml:space="preserve">AVENIDA SAN AGUSTÍN, 205</t>
  </si>
  <si>
    <t xml:space="preserve">971342868</t>
  </si>
  <si>
    <t xml:space="preserve">bahiaplaya.com</t>
  </si>
  <si>
    <t xml:space="preserve">IBIZA ROCKS</t>
  </si>
  <si>
    <t xml:space="preserve">971347774</t>
  </si>
  <si>
    <t xml:space="preserve">reservas@ibizarockshotel.com</t>
  </si>
  <si>
    <t xml:space="preserve">ibizarocks.com</t>
  </si>
  <si>
    <t xml:space="preserve">353</t>
  </si>
  <si>
    <t xml:space="preserve">AXEL BEACH IBIZA</t>
  </si>
  <si>
    <t xml:space="preserve">CARRER CALA DE BOU, 46</t>
  </si>
  <si>
    <t xml:space="preserve">ibiza@axelhotels.com</t>
  </si>
  <si>
    <t xml:space="preserve">MORVEDRA NOU</t>
  </si>
  <si>
    <t xml:space="preserve">CAMI SANT JOAN DE MISSA, KILOMETRO 7 BAJO</t>
  </si>
  <si>
    <t xml:space="preserve">971359512</t>
  </si>
  <si>
    <t xml:space="preserve">morvedra@morvedranou.es</t>
  </si>
  <si>
    <t xml:space="preserve">morvedranou.es</t>
  </si>
  <si>
    <t xml:space="preserve">SOL BEACH HOUSE MENORCA</t>
  </si>
  <si>
    <t xml:space="preserve">PLATJA SANT TOMÀS, s/n BAJO(HOTEL FALCO )</t>
  </si>
  <si>
    <t xml:space="preserve">971370348</t>
  </si>
  <si>
    <t xml:space="preserve">sol.beach.house.menorca@melia.com</t>
  </si>
  <si>
    <t xml:space="preserve">STIL VICTORIA PLAYA</t>
  </si>
  <si>
    <t xml:space="preserve">PLATJA SANT TOMÀS, s/n BAJO</t>
  </si>
  <si>
    <t xml:space="preserve">971370606</t>
  </si>
  <si>
    <t xml:space="preserve">recepcionvictoria@stilhotels.com</t>
  </si>
  <si>
    <t xml:space="preserve">SOL MILANOS PINGÜINOS</t>
  </si>
  <si>
    <t xml:space="preserve">PLAYA SON BOU, s/n BAJO(SOL PINGÜINOS PLAYA</t>
  </si>
  <si>
    <t xml:space="preserve">971371200</t>
  </si>
  <si>
    <t xml:space="preserve">sol.milanos.pinguinos@solmelia.com</t>
  </si>
  <si>
    <t xml:space="preserve">597</t>
  </si>
  <si>
    <t xml:space="preserve">TORRALBENC</t>
  </si>
  <si>
    <t xml:space="preserve">CARRETERA MAÓ-CALA'N PORTER, KILOMETRO 10</t>
  </si>
  <si>
    <t xml:space="preserve">971377211</t>
  </si>
  <si>
    <t xml:space="preserve">info@torralbenc.com</t>
  </si>
  <si>
    <t xml:space="preserve">torralbenc.com</t>
  </si>
  <si>
    <t xml:space="preserve">CALA BLANCA</t>
  </si>
  <si>
    <t xml:space="preserve">AVENIDA PONENT (POLIGONO C), s/n BAJO(URB CALA BLANCA)</t>
  </si>
  <si>
    <t xml:space="preserve">971380454</t>
  </si>
  <si>
    <t xml:space="preserve">info@calablanca.com</t>
  </si>
  <si>
    <t xml:space="preserve">SANT IGNASI</t>
  </si>
  <si>
    <t xml:space="preserve">RONDA NORTE, s/n</t>
  </si>
  <si>
    <t xml:space="preserve">971385575</t>
  </si>
  <si>
    <t xml:space="preserve">santignasi@santignasi.com</t>
  </si>
  <si>
    <t xml:space="preserve">santignasi.com</t>
  </si>
  <si>
    <t xml:space="preserve">GRUPOTEL CLUB MENORCA</t>
  </si>
  <si>
    <t xml:space="preserve">URBANIZACIÓN SON XORIGUER, s/n BAJO</t>
  </si>
  <si>
    <t xml:space="preserve">971387119</t>
  </si>
  <si>
    <t xml:space="preserve">clubmenorca@grupotel.com</t>
  </si>
  <si>
    <t xml:space="preserve">grupohotel.com</t>
  </si>
  <si>
    <t xml:space="preserve">CARRER LLEVANT, s/n BAJO</t>
  </si>
  <si>
    <t xml:space="preserve">971387843</t>
  </si>
  <si>
    <t xml:space="preserve">menorca@hotelsviva.com</t>
  </si>
  <si>
    <t xml:space="preserve">hotelsviva.com</t>
  </si>
  <si>
    <t xml:space="preserve">BOUTIQUE HOTEL CASA MUNICH IBIZA</t>
  </si>
  <si>
    <t xml:space="preserve">C/ MIGJORN GRAN, 13</t>
  </si>
  <si>
    <t xml:space="preserve">971396535</t>
  </si>
  <si>
    <t xml:space="preserve">info@casamunich.com</t>
  </si>
  <si>
    <t xml:space="preserve">casamunich.com</t>
  </si>
  <si>
    <t xml:space="preserve">HOTEL BON SOL</t>
  </si>
  <si>
    <t xml:space="preserve">PASSEIG ILLETES, 66 BAJO</t>
  </si>
  <si>
    <t xml:space="preserve">971400683</t>
  </si>
  <si>
    <t xml:space="preserve">bonsol@hotelbonsol.es</t>
  </si>
  <si>
    <t xml:space="preserve">hotelbonsol.es</t>
  </si>
  <si>
    <t xml:space="preserve">PASSEIG ILLETES, 28 BAJO</t>
  </si>
  <si>
    <t xml:space="preserve">971402111</t>
  </si>
  <si>
    <t xml:space="preserve">BON SOL</t>
  </si>
  <si>
    <t xml:space="preserve">PASSEIG ILLETES, 30 BAJO</t>
  </si>
  <si>
    <t xml:space="preserve">971402559</t>
  </si>
  <si>
    <t xml:space="preserve">DALT MURADA</t>
  </si>
  <si>
    <t xml:space="preserve">PLAÇA LA SEU, s/n s/n</t>
  </si>
  <si>
    <t xml:space="preserve">971425300</t>
  </si>
  <si>
    <t xml:space="preserve">info@daltmurada.com</t>
  </si>
  <si>
    <t xml:space="preserve">daltmurada.com</t>
  </si>
  <si>
    <t xml:space="preserve">GARAU</t>
  </si>
  <si>
    <t xml:space="preserve">QUARTER, 9 BAJO-A</t>
  </si>
  <si>
    <t xml:space="preserve">971442080</t>
  </si>
  <si>
    <t xml:space="preserve">info@hotelgarau.com</t>
  </si>
  <si>
    <t xml:space="preserve">hotelgarau.com</t>
  </si>
  <si>
    <t xml:space="preserve">ALUASOUL MALLORCA RESORT - ADULTS ONLY</t>
  </si>
  <si>
    <t xml:space="preserve">AVENIDA CALA EGOS, s/n</t>
  </si>
  <si>
    <t xml:space="preserve">reservas@aluahotels.com</t>
  </si>
  <si>
    <t xml:space="preserve">PETIT HOTEL 5 FARS</t>
  </si>
  <si>
    <t xml:space="preserve">CARRER CARNISSERIA, 40</t>
  </si>
  <si>
    <t xml:space="preserve">971489220</t>
  </si>
  <si>
    <t xml:space="preserve">reservas@hotel5fars.com</t>
  </si>
  <si>
    <t xml:space="preserve">hotel5fars.com</t>
  </si>
  <si>
    <t xml:space="preserve">LUXOR</t>
  </si>
  <si>
    <t xml:space="preserve">AVINGUDA SON RIGO, 23 BAJO; LOCAL-9</t>
  </si>
  <si>
    <t xml:space="preserve">971490764</t>
  </si>
  <si>
    <t xml:space="preserve">hotelluxor@hotelluxor.com</t>
  </si>
  <si>
    <t xml:space="preserve">hotelluxor.com</t>
  </si>
  <si>
    <t xml:space="preserve">HOUM NETS</t>
  </si>
  <si>
    <t xml:space="preserve">CARRER VILLAGARCÍA AROSA, 20 BAJO APTO(PLAZA)</t>
  </si>
  <si>
    <t xml:space="preserve">971491511</t>
  </si>
  <si>
    <t xml:space="preserve">info@houmhotels.com</t>
  </si>
  <si>
    <t xml:space="preserve">houmhotels.com</t>
  </si>
  <si>
    <t xml:space="preserve">ALUASOUL PALMA</t>
  </si>
  <si>
    <t xml:space="preserve">CARRER EAKTAI AHN, 40</t>
  </si>
  <si>
    <t xml:space="preserve">971492400</t>
  </si>
  <si>
    <t xml:space="preserve">reservas.palma@aluahotels.com</t>
  </si>
  <si>
    <t xml:space="preserve">CAN FURIOS</t>
  </si>
  <si>
    <t xml:space="preserve">CAMI VELL BINIBONA, s/n</t>
  </si>
  <si>
    <t xml:space="preserve">971515751</t>
  </si>
  <si>
    <t xml:space="preserve">canfurios@binibona.es</t>
  </si>
  <si>
    <t xml:space="preserve">can-furios.com</t>
  </si>
  <si>
    <t xml:space="preserve">TREN D´OCI</t>
  </si>
  <si>
    <t xml:space="preserve">CARRER ESTACIÓ, 2 BAJO</t>
  </si>
  <si>
    <t xml:space="preserve">971521034</t>
  </si>
  <si>
    <t xml:space="preserve">trendocisl.com</t>
  </si>
  <si>
    <t xml:space="preserve">SON FOGUERO</t>
  </si>
  <si>
    <t xml:space="preserve">CARRETERA SINEU-MURO, KILOMETRO 3</t>
  </si>
  <si>
    <t xml:space="preserve">971525343</t>
  </si>
  <si>
    <t xml:space="preserve">fincasonfoguero@gmail.com</t>
  </si>
  <si>
    <t xml:space="preserve">sonfoguero.com</t>
  </si>
  <si>
    <t xml:space="preserve">VIVA TROPIC &amp; SPA</t>
  </si>
  <si>
    <t xml:space="preserve">CARRER ANSELM TURMEDA, 1 BAJO</t>
  </si>
  <si>
    <t xml:space="preserve">971546606</t>
  </si>
  <si>
    <t xml:space="preserve">info@hotelsviva.com</t>
  </si>
  <si>
    <t xml:space="preserve">SON SIURANA</t>
  </si>
  <si>
    <t xml:space="preserve">CARRETERA ALCÚDIA-PALMA, KILOMETRO 42, 8 BAJO(SON SIURANA DE BAI</t>
  </si>
  <si>
    <t xml:space="preserve">info@sonsiurana.com</t>
  </si>
  <si>
    <t xml:space="preserve">sonsiurana.com</t>
  </si>
  <si>
    <t xml:space="preserve">MANDIA PARK</t>
  </si>
  <si>
    <t xml:space="preserve">URBANIZACIÓN PUNTA REINA, 58-59 BAJO</t>
  </si>
  <si>
    <t xml:space="preserve">971558296</t>
  </si>
  <si>
    <t xml:space="preserve">mandiaparj@yahoo.es</t>
  </si>
  <si>
    <t xml:space="preserve">mandiapark.com</t>
  </si>
  <si>
    <t xml:space="preserve">BELLA PLAYA</t>
  </si>
  <si>
    <t xml:space="preserve">CARRER AGULLA, 125 BAJO</t>
  </si>
  <si>
    <t xml:space="preserve">971563050</t>
  </si>
  <si>
    <t xml:space="preserve">bellaplaya@bellaplaya.com</t>
  </si>
  <si>
    <t xml:space="preserve">bellaplaya.com</t>
  </si>
  <si>
    <t xml:space="preserve">GRUPOTEL AGUAIT</t>
  </si>
  <si>
    <t xml:space="preserve">AVENIDA PINS, 61 BAJO(AGUAIT)</t>
  </si>
  <si>
    <t xml:space="preserve">971563408</t>
  </si>
  <si>
    <t xml:space="preserve">aguait@grupotel.com</t>
  </si>
  <si>
    <t xml:space="preserve">NA TACONERA</t>
  </si>
  <si>
    <t xml:space="preserve">AVENIDA CANYAMEL, s/n BAJO</t>
  </si>
  <si>
    <t xml:space="preserve">971563562</t>
  </si>
  <si>
    <t xml:space="preserve">hotel@nataconera.com</t>
  </si>
  <si>
    <t xml:space="preserve">nataconera.com</t>
  </si>
  <si>
    <t xml:space="preserve">VIVA CALA MESQUIDA CLUB APARTHOTEL</t>
  </si>
  <si>
    <t xml:space="preserve">CARRETERA CALA MESQUIDA, s/n BAJO(CLUB CALA MESQUIDA)</t>
  </si>
  <si>
    <t xml:space="preserve">971564925</t>
  </si>
  <si>
    <t xml:space="preserve">cmclub@hotelsviva.com</t>
  </si>
  <si>
    <t xml:space="preserve">VIVA CALA MESQUIDA RESORT &amp; SPA</t>
  </si>
  <si>
    <t xml:space="preserve">URBANITZACIO CALA MESQUIDA, s/n</t>
  </si>
  <si>
    <t xml:space="preserve">07700</t>
  </si>
  <si>
    <t xml:space="preserve">971565699</t>
  </si>
  <si>
    <t xml:space="preserve">resort@hotelsviva.com</t>
  </si>
  <si>
    <t xml:space="preserve">STIL PULA SUITES GOLF &amp; SPA</t>
  </si>
  <si>
    <t xml:space="preserve">CARRETERA SON SERVERA-CAPDEPERA, KILOMETRO 3 BAJO</t>
  </si>
  <si>
    <t xml:space="preserve">971568053</t>
  </si>
  <si>
    <t xml:space="preserve">hotel@pulasuites.com</t>
  </si>
  <si>
    <t xml:space="preserve">vistablava.com</t>
  </si>
  <si>
    <t xml:space="preserve">HOTEL MORITO</t>
  </si>
  <si>
    <t xml:space="preserve">CARRER BONANÇA, 20 BAJO</t>
  </si>
  <si>
    <t xml:space="preserve">971585624</t>
  </si>
  <si>
    <t xml:space="preserve">olsaen@hotelmorito.es</t>
  </si>
  <si>
    <t xml:space="preserve">hotelmorito.es</t>
  </si>
  <si>
    <t xml:space="preserve">HOTEL LA NIÑA</t>
  </si>
  <si>
    <t xml:space="preserve">AVINGUDA CRISTÒFOL COLOM, 11 BAJO</t>
  </si>
  <si>
    <t xml:space="preserve">971587865</t>
  </si>
  <si>
    <t xml:space="preserve">hotellania.com</t>
  </si>
  <si>
    <t xml:space="preserve">AIMIA</t>
  </si>
  <si>
    <t xml:space="preserve">CARRER SANTA MARIA DEL CAMÍ, 1 BAJO; ASCENSOR</t>
  </si>
  <si>
    <t xml:space="preserve">971631200</t>
  </si>
  <si>
    <t xml:space="preserve">info@aimiahotel.com</t>
  </si>
  <si>
    <t xml:space="preserve">aimiahotel.com</t>
  </si>
  <si>
    <t xml:space="preserve">CAN VERDERA</t>
  </si>
  <si>
    <t xml:space="preserve">CARRER TOROS, 1 BAJO</t>
  </si>
  <si>
    <t xml:space="preserve">971638203</t>
  </si>
  <si>
    <t xml:space="preserve">info@canverdera.com</t>
  </si>
  <si>
    <t xml:space="preserve">canverdera.com</t>
  </si>
  <si>
    <t xml:space="preserve">SOL CALA D´OR</t>
  </si>
  <si>
    <t xml:space="preserve">CARRER RAVELLS, s/n BAJO; APARTAMENTO CALA DOR SOL</t>
  </si>
  <si>
    <t xml:space="preserve">971643146</t>
  </si>
  <si>
    <t xml:space="preserve">solcalador.com</t>
  </si>
  <si>
    <t xml:space="preserve">ROC LAS ROCAS</t>
  </si>
  <si>
    <t xml:space="preserve">AVENIDA FORTÍ, 107</t>
  </si>
  <si>
    <t xml:space="preserve">971643576</t>
  </si>
  <si>
    <t xml:space="preserve">lasrocas@roc-hotels.com</t>
  </si>
  <si>
    <t xml:space="preserve">SA CARROTJA FINCA AGROTURISME</t>
  </si>
  <si>
    <t xml:space="preserve">C/ SA CARROTJA, 7 BAJO</t>
  </si>
  <si>
    <t xml:space="preserve">971649053</t>
  </si>
  <si>
    <t xml:space="preserve">finca@sacarrotja.com</t>
  </si>
  <si>
    <t xml:space="preserve">sacarrotja.com</t>
  </si>
  <si>
    <t xml:space="preserve">HOTEL CORFU</t>
  </si>
  <si>
    <t xml:space="preserve">hotelcorfu.com</t>
  </si>
  <si>
    <t xml:space="preserve">ROCAMARINA</t>
  </si>
  <si>
    <t xml:space="preserve">AVENIDA FORTÍ, 14 BAJO; HOTEL</t>
  </si>
  <si>
    <t xml:space="preserve">971657832</t>
  </si>
  <si>
    <t xml:space="preserve">administracion@rocamarina.es</t>
  </si>
  <si>
    <t xml:space="preserve">rocamarina.com</t>
  </si>
  <si>
    <t xml:space="preserve">CAN ESTADES</t>
  </si>
  <si>
    <t xml:space="preserve">CAMINO SON PILLO, 15</t>
  </si>
  <si>
    <t xml:space="preserve">971670558</t>
  </si>
  <si>
    <t xml:space="preserve">info@can-estades.com</t>
  </si>
  <si>
    <t xml:space="preserve">can-estades.es</t>
  </si>
  <si>
    <t xml:space="preserve">HOTEL KASAI</t>
  </si>
  <si>
    <t xml:space="preserve">VAQUER, 20 BAJO</t>
  </si>
  <si>
    <t xml:space="preserve">971675302</t>
  </si>
  <si>
    <t xml:space="preserve">hotelkasai.com</t>
  </si>
  <si>
    <t xml:space="preserve">TRH MAGALUF</t>
  </si>
  <si>
    <t xml:space="preserve">C/ MARTÍN ROS GARCÍA, 15</t>
  </si>
  <si>
    <t xml:space="preserve">971682886</t>
  </si>
  <si>
    <t xml:space="preserve">trhmagaluf.com</t>
  </si>
  <si>
    <t xml:space="preserve">TRH TORRENOVA</t>
  </si>
  <si>
    <t xml:space="preserve">TORRENOVA, 25 BAJO(APTOS PARADISE)</t>
  </si>
  <si>
    <t xml:space="preserve">971683510</t>
  </si>
  <si>
    <t xml:space="preserve">CARABELA II</t>
  </si>
  <si>
    <t xml:space="preserve">C/ EUCALIPTUS, 4 BAJO; CARABELA</t>
  </si>
  <si>
    <t xml:space="preserve">971685217</t>
  </si>
  <si>
    <t xml:space="preserve">carabelaii.com</t>
  </si>
  <si>
    <t xml:space="preserve">CLUB EUROPA</t>
  </si>
  <si>
    <t xml:space="preserve">SAVINA, 16</t>
  </si>
  <si>
    <t xml:space="preserve">971685335</t>
  </si>
  <si>
    <t xml:space="preserve">clubeuropa.com</t>
  </si>
  <si>
    <t xml:space="preserve">AVINGUDA PEGUERA, 81 BAJO; HOTEL BAHIA PAGUERA</t>
  </si>
  <si>
    <t xml:space="preserve">971686109</t>
  </si>
  <si>
    <t xml:space="preserve">reservas@hotelbahia.com</t>
  </si>
  <si>
    <t xml:space="preserve">hotelbahia.com</t>
  </si>
  <si>
    <t xml:space="preserve">GAYA</t>
  </si>
  <si>
    <t xml:space="preserve">NIÇA, 3</t>
  </si>
  <si>
    <t xml:space="preserve">971686850</t>
  </si>
  <si>
    <t xml:space="preserve">reservas@hotel-gaya.com</t>
  </si>
  <si>
    <t xml:space="preserve">hotel-gaya.com</t>
  </si>
  <si>
    <t xml:space="preserve">HOGA</t>
  </si>
  <si>
    <t xml:space="preserve">CARRETERA PALMA-ANDRATX, s/n</t>
  </si>
  <si>
    <t xml:space="preserve">971686854</t>
  </si>
  <si>
    <t xml:space="preserve">TRH JARDÍN DEL MAR</t>
  </si>
  <si>
    <t xml:space="preserve">C/ HUGUET D'ES FAR, 1 BAJO; JARDIN DE MAR</t>
  </si>
  <si>
    <t xml:space="preserve">971690911</t>
  </si>
  <si>
    <t xml:space="preserve">NAKAR HOTEL</t>
  </si>
  <si>
    <t xml:space="preserve">AVINGUDA JAUME III, 21</t>
  </si>
  <si>
    <t xml:space="preserve">971720223</t>
  </si>
  <si>
    <t xml:space="preserve">info@nakarhotel.com</t>
  </si>
  <si>
    <t xml:space="preserve">nakarhotel.com</t>
  </si>
  <si>
    <t xml:space="preserve">HOTEL ARAXA</t>
  </si>
  <si>
    <t xml:space="preserve">PILAR JUNCOSA, 22</t>
  </si>
  <si>
    <t xml:space="preserve">971731640</t>
  </si>
  <si>
    <t xml:space="preserve">palma@hotelaraxa.com</t>
  </si>
  <si>
    <t xml:space="preserve">hotelaraxa.com</t>
  </si>
  <si>
    <t xml:space="preserve">HOTEL ABELUX</t>
  </si>
  <si>
    <t xml:space="preserve">CARRER GUILLEM MASSOT, 45</t>
  </si>
  <si>
    <t xml:space="preserve">971750840</t>
  </si>
  <si>
    <t xml:space="preserve">hotelabelux@telefonica.net</t>
  </si>
  <si>
    <t xml:space="preserve">hotelabelux.es</t>
  </si>
  <si>
    <t xml:space="preserve">BLAU PUNTA REINA RESORT</t>
  </si>
  <si>
    <t xml:space="preserve">CARRER MANUEL AZAÑA, 38 BAJO; ESQUINA PEREZ GALDOS</t>
  </si>
  <si>
    <t xml:space="preserve">07006</t>
  </si>
  <si>
    <t xml:space="preserve">971774220</t>
  </si>
  <si>
    <t xml:space="preserve">reservas@blauhotels.com</t>
  </si>
  <si>
    <t xml:space="preserve">blauhotels.com</t>
  </si>
  <si>
    <t xml:space="preserve">PLAYA DORADA</t>
  </si>
  <si>
    <t xml:space="preserve">CARRER ARITJA, 7</t>
  </si>
  <si>
    <t xml:space="preserve">971810308</t>
  </si>
  <si>
    <t xml:space="preserve">reservas@playadorada.es</t>
  </si>
  <si>
    <t xml:space="preserve">playadorada.es</t>
  </si>
  <si>
    <t xml:space="preserve">SEASUN FONA</t>
  </si>
  <si>
    <t xml:space="preserve">CARRER GREGAL, 20</t>
  </si>
  <si>
    <t xml:space="preserve">971812255</t>
  </si>
  <si>
    <t xml:space="preserve">seasunfona.com</t>
  </si>
  <si>
    <t xml:space="preserve">MALLORCA MAR</t>
  </si>
  <si>
    <t xml:space="preserve">PASSEIG PINTOR MIQUEL VIVES, s/n BAJO; RONDA DES PRAT</t>
  </si>
  <si>
    <t xml:space="preserve">971813284</t>
  </si>
  <si>
    <t xml:space="preserve">mallorcamar@grupoteles.com</t>
  </si>
  <si>
    <t xml:space="preserve">grupoteles.com</t>
  </si>
  <si>
    <t xml:space="preserve">NATURPLAYA</t>
  </si>
  <si>
    <t xml:space="preserve">CARRER ES PLA DE MAR, s/n COLONIA DE SANT PERE</t>
  </si>
  <si>
    <t xml:space="preserve">971826660</t>
  </si>
  <si>
    <t xml:space="preserve">info@naturplaya.com</t>
  </si>
  <si>
    <t xml:space="preserve">naturplaya.com</t>
  </si>
  <si>
    <t xml:space="preserve">JARDI D´ARTA</t>
  </si>
  <si>
    <t xml:space="preserve">CARRER ABEURADA, 21 1</t>
  </si>
  <si>
    <t xml:space="preserve">971835230</t>
  </si>
  <si>
    <t xml:space="preserve">info@hotel-arta.com</t>
  </si>
  <si>
    <t xml:space="preserve">hotel-arta.com</t>
  </si>
  <si>
    <t xml:space="preserve">MINIGOLF C.B.</t>
  </si>
  <si>
    <t xml:space="preserve">VIA VIA MALASIGENIDE, s/n</t>
  </si>
  <si>
    <t xml:space="preserve">971841036</t>
  </si>
  <si>
    <t xml:space="preserve">minigolfcb.com</t>
  </si>
  <si>
    <t xml:space="preserve">EXAGON PARK</t>
  </si>
  <si>
    <t xml:space="preserve">RONDA PLETA, 46 BAJO; HOTEL EXAGON</t>
  </si>
  <si>
    <t xml:space="preserve">971850005</t>
  </si>
  <si>
    <t xml:space="preserve">info@exagonpark.com</t>
  </si>
  <si>
    <t xml:space="preserve">exagonpark.com</t>
  </si>
  <si>
    <t xml:space="preserve">HAITI</t>
  </si>
  <si>
    <t xml:space="preserve">CARRETERA ALCÚDIA-ARTÀ, 83</t>
  </si>
  <si>
    <t xml:space="preserve">971850452</t>
  </si>
  <si>
    <t xml:space="preserve">info@haiti.com</t>
  </si>
  <si>
    <t xml:space="preserve">hotelhaiti.net</t>
  </si>
  <si>
    <t xml:space="preserve">STIL PICAFORT PARK</t>
  </si>
  <si>
    <t xml:space="preserve">PASSEIG COLOM, 1</t>
  </si>
  <si>
    <t xml:space="preserve">971851160</t>
  </si>
  <si>
    <t xml:space="preserve">picafortpark@stilhotels.com</t>
  </si>
  <si>
    <t xml:space="preserve">VIVA MALLORCA HOTEL</t>
  </si>
  <si>
    <t xml:space="preserve">AVINGUDA SANTA EULÀLIA, s/n</t>
  </si>
  <si>
    <t xml:space="preserve">971852760</t>
  </si>
  <si>
    <t xml:space="preserve">mallorca@hotelsviva.com</t>
  </si>
  <si>
    <t xml:space="preserve">VIVA CAN PICAFORT</t>
  </si>
  <si>
    <t xml:space="preserve">AVINGUDA SANTA EULÀLIA, s/n BAJO(HOTEL VIVA CAN PICAF</t>
  </si>
  <si>
    <t xml:space="preserve">971853039</t>
  </si>
  <si>
    <t xml:space="preserve">cpicafort@hotelsviva.com</t>
  </si>
  <si>
    <t xml:space="preserve">CALA BLANES</t>
  </si>
  <si>
    <t xml:space="preserve">URBANITZACIO CALAN BLANES, s/n</t>
  </si>
  <si>
    <t xml:space="preserve">971863360</t>
  </si>
  <si>
    <t xml:space="preserve">calablanes.com</t>
  </si>
  <si>
    <t xml:space="preserve">HOTEL IVORY PLAYA</t>
  </si>
  <si>
    <t xml:space="preserve">CARRETERA PORTAL D'ALCÚDIA-ARTÀ, 113</t>
  </si>
  <si>
    <t xml:space="preserve">971890142</t>
  </si>
  <si>
    <t xml:space="preserve">central@hotelivory.com</t>
  </si>
  <si>
    <t xml:space="preserve">hotelivory.com</t>
  </si>
  <si>
    <t xml:space="preserve">TUEX</t>
  </si>
  <si>
    <t xml:space="preserve">CARRETERA ARTÀ, 113 BAJO; ASCENSOR H.LIVORY</t>
  </si>
  <si>
    <t xml:space="preserve">VIVA SUNRISE</t>
  </si>
  <si>
    <t xml:space="preserve">AVENIDA MEXIC, s/n BAJO</t>
  </si>
  <si>
    <t xml:space="preserve">971890628</t>
  </si>
  <si>
    <t xml:space="preserve">sunrise@hotelsviva.com</t>
  </si>
  <si>
    <t xml:space="preserve">FRAMOTEL</t>
  </si>
  <si>
    <t xml:space="preserve">CREUER, s/n BAJO(FRENTE LOS PATOS)</t>
  </si>
  <si>
    <t xml:space="preserve">971890859</t>
  </si>
  <si>
    <t xml:space="preserve">framotelsa.com</t>
  </si>
  <si>
    <t xml:space="preserve">COSTIL</t>
  </si>
  <si>
    <t xml:space="preserve">FOTJA, 1 BAJO(HOTE DELFIN AZUL)</t>
  </si>
  <si>
    <t xml:space="preserve">971891301</t>
  </si>
  <si>
    <t xml:space="preserve">MAC GARONDA</t>
  </si>
  <si>
    <t xml:space="preserve">CARRETERA ARENAL, 28 BAJO; HOTEL GARONDA</t>
  </si>
  <si>
    <t xml:space="preserve">971891612</t>
  </si>
  <si>
    <t xml:space="preserve">egaronda@mac-hotels.com</t>
  </si>
  <si>
    <t xml:space="preserve">macgaronda.com</t>
  </si>
  <si>
    <t xml:space="preserve">VIVA BAHIA APARTHOTEL</t>
  </si>
  <si>
    <t xml:space="preserve">CARRETERA ARTÀ-PORT ALCÚDIA, KILOMETRO 25, 7 BAJO; APARTOTEL BAHIA G</t>
  </si>
  <si>
    <t xml:space="preserve">971891907</t>
  </si>
  <si>
    <t xml:space="preserve">bahia@hotelsviva.com</t>
  </si>
  <si>
    <t xml:space="preserve">VIVA BLUE &amp; SPA</t>
  </si>
  <si>
    <t xml:space="preserve">PASSEIG BATEMAN, s/n BAJO</t>
  </si>
  <si>
    <t xml:space="preserve">blue@hotelsviva.com</t>
  </si>
  <si>
    <t xml:space="preserve">CAN BO DE PAU</t>
  </si>
  <si>
    <t xml:space="preserve">HG-002442</t>
  </si>
  <si>
    <t xml:space="preserve">PLAÇA JULI GARRETA, 1 BAJO</t>
  </si>
  <si>
    <t xml:space="preserve">17190</t>
  </si>
  <si>
    <t xml:space="preserve">SALT</t>
  </si>
  <si>
    <t xml:space="preserve">972 23 85 48</t>
  </si>
  <si>
    <t xml:space="preserve">info@canbodepau.com</t>
  </si>
  <si>
    <t xml:space="preserve">canbodepau.cat</t>
  </si>
  <si>
    <t xml:space="preserve">SA PERAFITA - CELLER MARTÍN FAIXÓ</t>
  </si>
  <si>
    <t xml:space="preserve">CARRETERA CADAQUÉS-ROSES, s/n</t>
  </si>
  <si>
    <t xml:space="preserve">972 258 954</t>
  </si>
  <si>
    <t xml:space="preserve">info@saperafita.com</t>
  </si>
  <si>
    <t xml:space="preserve">saperafita.com</t>
  </si>
  <si>
    <t xml:space="preserve">CALMA BLANCA</t>
  </si>
  <si>
    <t xml:space="preserve">HG-002454</t>
  </si>
  <si>
    <t xml:space="preserve">CARRER SALVADOR DALÍ (PORT-LLIGAT), 8 BAJO</t>
  </si>
  <si>
    <t xml:space="preserve">972159356</t>
  </si>
  <si>
    <t xml:space="preserve">info@calmablanca.es</t>
  </si>
  <si>
    <t xml:space="preserve">calmablanca.es</t>
  </si>
  <si>
    <t xml:space="preserve">CASTELLA</t>
  </si>
  <si>
    <t xml:space="preserve">HG-000212</t>
  </si>
  <si>
    <t xml:space="preserve">CAMI CABRES, 17 BAJO</t>
  </si>
  <si>
    <t xml:space="preserve">972224800</t>
  </si>
  <si>
    <t xml:space="preserve">castellasl.com</t>
  </si>
  <si>
    <t xml:space="preserve">CANET</t>
  </si>
  <si>
    <t xml:space="preserve">HG-000522</t>
  </si>
  <si>
    <t xml:space="preserve">PLAÇA JOC DE LA PILOTA, 2 BAIX</t>
  </si>
  <si>
    <t xml:space="preserve">972250340</t>
  </si>
  <si>
    <t xml:space="preserve">info@hotelcanet.com</t>
  </si>
  <si>
    <t xml:space="preserve">hotelcanet.com</t>
  </si>
  <si>
    <t xml:space="preserve">LLANE PETIT</t>
  </si>
  <si>
    <t xml:space="preserve">HG-001385</t>
  </si>
  <si>
    <t xml:space="preserve">CARRER DOCTOR BARTOMEUS, 37</t>
  </si>
  <si>
    <t xml:space="preserve">972251047</t>
  </si>
  <si>
    <t xml:space="preserve">info@llanepetit.com</t>
  </si>
  <si>
    <t xml:space="preserve">llanepetit.com</t>
  </si>
  <si>
    <t xml:space="preserve">MARIAN PLATJA</t>
  </si>
  <si>
    <t xml:space="preserve">HG-001134</t>
  </si>
  <si>
    <t xml:space="preserve">AVINGUDA SALATAR, s/n BAJO</t>
  </si>
  <si>
    <t xml:space="preserve">972256108</t>
  </si>
  <si>
    <t xml:space="preserve">informacio@hotelmarian.es</t>
  </si>
  <si>
    <t xml:space="preserve">hotelmarian.es</t>
  </si>
  <si>
    <t xml:space="preserve">HOTEL GRECS</t>
  </si>
  <si>
    <t xml:space="preserve">HG-001365</t>
  </si>
  <si>
    <t xml:space="preserve">C/ HOMER, 12 BAJO; DUPLICADO 12-14</t>
  </si>
  <si>
    <t xml:space="preserve">972256162</t>
  </si>
  <si>
    <t xml:space="preserve">info@hotelgrecs.net</t>
  </si>
  <si>
    <t xml:space="preserve">hotelgrecs.com</t>
  </si>
  <si>
    <t xml:space="preserve">MARITIM</t>
  </si>
  <si>
    <t xml:space="preserve">972256390</t>
  </si>
  <si>
    <t xml:space="preserve">info@hotelmaritim.es</t>
  </si>
  <si>
    <t xml:space="preserve">gna.es/maritim</t>
  </si>
  <si>
    <t xml:space="preserve">HOTEL LLAFRANCH</t>
  </si>
  <si>
    <t xml:space="preserve">CARRER NERÓ, 3</t>
  </si>
  <si>
    <t xml:space="preserve">972300208</t>
  </si>
  <si>
    <t xml:space="preserve">info@hllafranch.com</t>
  </si>
  <si>
    <t xml:space="preserve">hllafranch.com</t>
  </si>
  <si>
    <t xml:space="preserve">EL FAR</t>
  </si>
  <si>
    <t xml:space="preserve">MUNTANYA, s/n</t>
  </si>
  <si>
    <t xml:space="preserve">972301639</t>
  </si>
  <si>
    <t xml:space="preserve">hotel@elfar.net</t>
  </si>
  <si>
    <t xml:space="preserve">hotelelfar.com</t>
  </si>
  <si>
    <t xml:space="preserve">MAS DE TORRENT</t>
  </si>
  <si>
    <t xml:space="preserve">HG-002134</t>
  </si>
  <si>
    <t xml:space="preserve">17123</t>
  </si>
  <si>
    <t xml:space="preserve">972303292</t>
  </si>
  <si>
    <t xml:space="preserve">infohotel@mastorrent.com</t>
  </si>
  <si>
    <t xml:space="preserve">mastorrent.com</t>
  </si>
  <si>
    <t xml:space="preserve">NAUTA</t>
  </si>
  <si>
    <t xml:space="preserve">HG-001273</t>
  </si>
  <si>
    <t xml:space="preserve">AVINGUDA ONZE DE SETEMBRE, 44 BAIX</t>
  </si>
  <si>
    <t xml:space="preserve">972314833</t>
  </si>
  <si>
    <t xml:space="preserve">info@nauta.com</t>
  </si>
  <si>
    <t xml:space="preserve">hotelnauta.com</t>
  </si>
  <si>
    <t xml:space="preserve">PLAÇA DEL EL MERCADO AT, 22 BAJO; DUPLICADO 21-22</t>
  </si>
  <si>
    <t xml:space="preserve">972325155</t>
  </si>
  <si>
    <t xml:space="preserve">info@hotelplaza.org</t>
  </si>
  <si>
    <t xml:space="preserve">hotelplaza.org</t>
  </si>
  <si>
    <t xml:space="preserve">SOMS PARK S.C.</t>
  </si>
  <si>
    <t xml:space="preserve">MAS FONT, s/n 1</t>
  </si>
  <si>
    <t xml:space="preserve">972341080</t>
  </si>
  <si>
    <t xml:space="preserve">somsparksc.com</t>
  </si>
  <si>
    <t xml:space="preserve">ARENA BRAVA</t>
  </si>
  <si>
    <t xml:space="preserve">PASSEIG VILA VELLA, 1</t>
  </si>
  <si>
    <t xml:space="preserve">972342882</t>
  </si>
  <si>
    <t xml:space="preserve">info@htossabeach.com</t>
  </si>
  <si>
    <t xml:space="preserve">tossabeach.com</t>
  </si>
  <si>
    <t xml:space="preserve">PI-MAR</t>
  </si>
  <si>
    <t xml:space="preserve">PASSEIG SABANELL, 8 BAJO; HOTEL PI MAR</t>
  </si>
  <si>
    <t xml:space="preserve">972352817</t>
  </si>
  <si>
    <t xml:space="preserve">pimar@hotelpimar.com</t>
  </si>
  <si>
    <t xml:space="preserve">hotelpimar.com</t>
  </si>
  <si>
    <t xml:space="preserve">COPACABANA</t>
  </si>
  <si>
    <t xml:space="preserve">HG-001129</t>
  </si>
  <si>
    <t xml:space="preserve">AVINGUDA MISTRAL, 40-48 BAJO; DUPLICADO 40-48</t>
  </si>
  <si>
    <t xml:space="preserve">972364416</t>
  </si>
  <si>
    <t xml:space="preserve">hotelcopacabana@infonegocio.com</t>
  </si>
  <si>
    <t xml:space="preserve">copacabana.com</t>
  </si>
  <si>
    <t xml:space="preserve">CLIPPERSOL</t>
  </si>
  <si>
    <t xml:space="preserve">CARRER JOAN BAPTISTA LAMBERT, 10-18 BAJO</t>
  </si>
  <si>
    <t xml:space="preserve">972369115</t>
  </si>
  <si>
    <t xml:space="preserve">clippersol.com</t>
  </si>
  <si>
    <t xml:space="preserve">H TOP ALEXIS</t>
  </si>
  <si>
    <t xml:space="preserve">HG-000703</t>
  </si>
  <si>
    <t xml:space="preserve">CARRER MARINA, 59 BAJO(BXS)</t>
  </si>
  <si>
    <t xml:space="preserve">972369118</t>
  </si>
  <si>
    <t xml:space="preserve">htopalexis.com</t>
  </si>
  <si>
    <t xml:space="preserve">PLAZA PARIS</t>
  </si>
  <si>
    <t xml:space="preserve">HG-000910</t>
  </si>
  <si>
    <t xml:space="preserve">PLAÇA VILA DE PARÍS, 5 BAJO</t>
  </si>
  <si>
    <t xml:space="preserve">972370011</t>
  </si>
  <si>
    <t xml:space="preserve">plazaparis.com</t>
  </si>
  <si>
    <t xml:space="preserve">PENSION NORAY</t>
  </si>
  <si>
    <t xml:space="preserve">CARRER SANT PERE, 81 BAIX</t>
  </si>
  <si>
    <t xml:space="preserve">972372836</t>
  </si>
  <si>
    <t xml:space="preserve">info@hotelnorai.com</t>
  </si>
  <si>
    <t xml:space="preserve">hotelnorai.com</t>
  </si>
  <si>
    <t xml:space="preserve">CAL MARINER</t>
  </si>
  <si>
    <t xml:space="preserve">HG-002251</t>
  </si>
  <si>
    <t xml:space="preserve">CARRETERA CADAQUÉS, 2 BAJO</t>
  </si>
  <si>
    <t xml:space="preserve">17489</t>
  </si>
  <si>
    <t xml:space="preserve">EL PORT DE LA SELVA</t>
  </si>
  <si>
    <t xml:space="preserve">972388005</t>
  </si>
  <si>
    <t xml:space="preserve">calmariner.com</t>
  </si>
  <si>
    <t xml:space="preserve">NOVA FONDA</t>
  </si>
  <si>
    <t xml:space="preserve">CARRER SOLER, 6 BAJO</t>
  </si>
  <si>
    <t xml:space="preserve">972444024</t>
  </si>
  <si>
    <t xml:space="preserve">info@fondafinet.com</t>
  </si>
  <si>
    <t xml:space="preserve">fondafinet.com</t>
  </si>
  <si>
    <t xml:space="preserve">CADDY ROOMS</t>
  </si>
  <si>
    <t xml:space="preserve">972472249</t>
  </si>
  <si>
    <t xml:space="preserve">wellness@pgacatalunya.com</t>
  </si>
  <si>
    <t xml:space="preserve">caddyrooms.com</t>
  </si>
  <si>
    <t xml:space="preserve">HOTEL TRAVÉ</t>
  </si>
  <si>
    <t xml:space="preserve">HG-000425</t>
  </si>
  <si>
    <t xml:space="preserve">CARRER BALMES, 70 BAJO; HOTEL TRAVE</t>
  </si>
  <si>
    <t xml:space="preserve">972500591</t>
  </si>
  <si>
    <t xml:space="preserve">info@hoteltrave.com</t>
  </si>
  <si>
    <t xml:space="preserve">hoteltrave.com</t>
  </si>
  <si>
    <t xml:space="preserve">HOTEL DURAN</t>
  </si>
  <si>
    <t xml:space="preserve">HG-000052</t>
  </si>
  <si>
    <t xml:space="preserve">C/ DE LASAUCA, 5 BAJO</t>
  </si>
  <si>
    <t xml:space="preserve">972501250</t>
  </si>
  <si>
    <t xml:space="preserve">info@hotelduran.com</t>
  </si>
  <si>
    <t xml:space="preserve">hotelduran.com</t>
  </si>
  <si>
    <t xml:space="preserve">HOTEL RONDA FIGUERES</t>
  </si>
  <si>
    <t xml:space="preserve">HG-001619</t>
  </si>
  <si>
    <t xml:space="preserve">AVINGUDA SALVADOR DALÍ, 17 BAJO</t>
  </si>
  <si>
    <t xml:space="preserve">972503911</t>
  </si>
  <si>
    <t xml:space="preserve">consommation@cmap.fr</t>
  </si>
  <si>
    <t xml:space="preserve">hotelronda.com</t>
  </si>
  <si>
    <t xml:space="preserve">HG-002077</t>
  </si>
  <si>
    <t xml:space="preserve">CARRETERA ESCAULES, KILOMETRO 3, 000 BAJO</t>
  </si>
  <si>
    <t xml:space="preserve">972529271</t>
  </si>
  <si>
    <t xml:space="preserve">info@hotelelmoli.es</t>
  </si>
  <si>
    <t xml:space="preserve">hotelelmoli.es</t>
  </si>
  <si>
    <t xml:space="preserve">ELS CAÇADORS</t>
  </si>
  <si>
    <t xml:space="preserve">HG-001724</t>
  </si>
  <si>
    <t xml:space="preserve">URBANITZACIO CASANOVA, s/n</t>
  </si>
  <si>
    <t xml:space="preserve">972544136</t>
  </si>
  <si>
    <t xml:space="preserve">hotelescassadors@intercomgi.com</t>
  </si>
  <si>
    <t xml:space="preserve">elscaadors.com</t>
  </si>
  <si>
    <t xml:space="preserve">CARRER SANT PERE, 12 BAJO</t>
  </si>
  <si>
    <t xml:space="preserve">17470</t>
  </si>
  <si>
    <t xml:space="preserve">SANT PERE PESCADOR</t>
  </si>
  <si>
    <t xml:space="preserve">972550334</t>
  </si>
  <si>
    <t xml:space="preserve">elpescador.com</t>
  </si>
  <si>
    <t xml:space="preserve">CAN CERET</t>
  </si>
  <si>
    <t xml:space="preserve">HG-002205</t>
  </si>
  <si>
    <t xml:space="preserve">MAR, 1 BAJO</t>
  </si>
  <si>
    <t xml:space="preserve">972550433</t>
  </si>
  <si>
    <t xml:space="preserve">info@canceret.com</t>
  </si>
  <si>
    <t xml:space="preserve">canceretsl.com</t>
  </si>
  <si>
    <t xml:space="preserve">HOTEL FONT DEL PLA</t>
  </si>
  <si>
    <t xml:space="preserve">HG-002323</t>
  </si>
  <si>
    <t xml:space="preserve">AVINGUDA SIS D'OCTUBRE, 4-6</t>
  </si>
  <si>
    <t xml:space="preserve">972556393</t>
  </si>
  <si>
    <t xml:space="preserve">hotel@fontdelpla.net</t>
  </si>
  <si>
    <t xml:space="preserve">fontdelpla.net</t>
  </si>
  <si>
    <t xml:space="preserve">AVENIDA 6 DE OCTUBRE</t>
  </si>
  <si>
    <t xml:space="preserve">SAUSA</t>
  </si>
  <si>
    <t xml:space="preserve">HG-002111</t>
  </si>
  <si>
    <t xml:space="preserve">CARRETERA N-II, KILOMETRO 732 BAJO</t>
  </si>
  <si>
    <t xml:space="preserve">17468</t>
  </si>
  <si>
    <t xml:space="preserve">972561000</t>
  </si>
  <si>
    <t xml:space="preserve">global@hotelsausa.com</t>
  </si>
  <si>
    <t xml:space="preserve">hotelsausa.com</t>
  </si>
  <si>
    <t xml:space="preserve">MAS PERE PAU</t>
  </si>
  <si>
    <t xml:space="preserve">HG-002531</t>
  </si>
  <si>
    <t xml:space="preserve">CAN PERAPAU, s/n VEÏNAT DE BRUGUERS</t>
  </si>
  <si>
    <t xml:space="preserve">17851</t>
  </si>
  <si>
    <t xml:space="preserve">MAIÀ DE MONTCAL</t>
  </si>
  <si>
    <t xml:space="preserve">972590760</t>
  </si>
  <si>
    <t xml:space="preserve">info@masperepau.com</t>
  </si>
  <si>
    <t xml:space="preserve">masperepau.com</t>
  </si>
  <si>
    <t xml:space="preserve">3 ARCS</t>
  </si>
  <si>
    <t xml:space="preserve">HG-002345</t>
  </si>
  <si>
    <t xml:space="preserve">CARRER GANGANELL, 15</t>
  </si>
  <si>
    <t xml:space="preserve">972591678</t>
  </si>
  <si>
    <t xml:space="preserve">info@hotel3arcs.com</t>
  </si>
  <si>
    <t xml:space="preserve">hotel3arcs.com</t>
  </si>
  <si>
    <t xml:space="preserve">GARBÍ</t>
  </si>
  <si>
    <t xml:space="preserve">HG-001136</t>
  </si>
  <si>
    <t xml:space="preserve">CARRER BALDOMER GILI ROIG, 20</t>
  </si>
  <si>
    <t xml:space="preserve">972614040</t>
  </si>
  <si>
    <t xml:space="preserve">info@hotelgarbi.com</t>
  </si>
  <si>
    <t xml:space="preserve">hotelgarbi.com</t>
  </si>
  <si>
    <t xml:space="preserve">ALEXANDERS</t>
  </si>
  <si>
    <t xml:space="preserve">CARRER PESCADORS, 13</t>
  </si>
  <si>
    <t xml:space="preserve">972620292</t>
  </si>
  <si>
    <t xml:space="preserve">alexanders.com</t>
  </si>
  <si>
    <t xml:space="preserve">LA PEPA MACA</t>
  </si>
  <si>
    <t xml:space="preserve">CARRER VILANOVA, 11</t>
  </si>
  <si>
    <t xml:space="preserve">17121</t>
  </si>
  <si>
    <t xml:space="preserve">CRUÏLLES, MONELLS I SANT SADURNÍ DE L'HEURA</t>
  </si>
  <si>
    <t xml:space="preserve">972630804</t>
  </si>
  <si>
    <t xml:space="preserve">fondalapepamaca@hotmail.com</t>
  </si>
  <si>
    <t xml:space="preserve">lapepamaca.com</t>
  </si>
  <si>
    <t xml:space="preserve">HOTEL DEL PI</t>
  </si>
  <si>
    <t xml:space="preserve">CARRER FERRAN AGULLÓ, 4 BAJO</t>
  </si>
  <si>
    <t xml:space="preserve">972651013</t>
  </si>
  <si>
    <t xml:space="preserve">hoteldelpi.com</t>
  </si>
  <si>
    <t xml:space="preserve">HOTEL RESTAURANT PRATS</t>
  </si>
  <si>
    <t xml:space="preserve">HG-000111</t>
  </si>
  <si>
    <t xml:space="preserve">CARRER SANT QUINTÍ, 30 BAIXOS</t>
  </si>
  <si>
    <t xml:space="preserve">972729186</t>
  </si>
  <si>
    <t xml:space="preserve">info@hotelprats.com</t>
  </si>
  <si>
    <t xml:space="preserve">hotelprats.cat</t>
  </si>
  <si>
    <t xml:space="preserve">MEDES II</t>
  </si>
  <si>
    <t xml:space="preserve">HG-001387</t>
  </si>
  <si>
    <t xml:space="preserve">CARRER GUILLEM DE MONTGRÍ, 38 BAJO; HOTEL MEDES II</t>
  </si>
  <si>
    <t xml:space="preserve">972750880</t>
  </si>
  <si>
    <t xml:space="preserve">info@hotelmedes.com</t>
  </si>
  <si>
    <t xml:space="preserve">hotelmedes.com</t>
  </si>
  <si>
    <t xml:space="preserve">URH MOLÍ DEL MIG</t>
  </si>
  <si>
    <t xml:space="preserve">HG-002364</t>
  </si>
  <si>
    <t xml:space="preserve">CAMI MOLÍ DEL MIG, s/n BAJO</t>
  </si>
  <si>
    <t xml:space="preserve">972755396</t>
  </si>
  <si>
    <t xml:space="preserve">hotel@molidelmig.com</t>
  </si>
  <si>
    <t xml:space="preserve">molidelmig.com</t>
  </si>
  <si>
    <t xml:space="preserve">HOTEL RALLYE</t>
  </si>
  <si>
    <t xml:space="preserve">PORTAL DE L'ESCALA, s/n 0 GIRONA</t>
  </si>
  <si>
    <t xml:space="preserve">972770245</t>
  </si>
  <si>
    <t xml:space="preserve">info@rallyehotel.es</t>
  </si>
  <si>
    <t xml:space="preserve">rallyehotel.es</t>
  </si>
  <si>
    <t xml:space="preserve">CAVETA SALAS</t>
  </si>
  <si>
    <t xml:space="preserve">AVINGUDA EL CAVALL BERNAT, 122 BAJO</t>
  </si>
  <si>
    <t xml:space="preserve">972829807</t>
  </si>
  <si>
    <t xml:space="preserve">HTOP CALETA PALACE</t>
  </si>
  <si>
    <t xml:space="preserve">HG-002437</t>
  </si>
  <si>
    <t xml:space="preserve">972829810</t>
  </si>
  <si>
    <t xml:space="preserve">PINXO</t>
  </si>
  <si>
    <t xml:space="preserve">HG-001027</t>
  </si>
  <si>
    <t xml:space="preserve">972840124</t>
  </si>
  <si>
    <t xml:space="preserve">info@hotelpinxo.com</t>
  </si>
  <si>
    <t xml:space="preserve">hotelpinxo.com</t>
  </si>
  <si>
    <t xml:space="preserve">HOTEL MASIA RITZ</t>
  </si>
  <si>
    <t xml:space="preserve">CARRER SANT JOAN, 995 (URBANIZACIÓN MONT BARBAT)</t>
  </si>
  <si>
    <t xml:space="preserve">17412</t>
  </si>
  <si>
    <t xml:space="preserve">MAÇANET DE LA SELVA</t>
  </si>
  <si>
    <t xml:space="preserve">972867133</t>
  </si>
  <si>
    <t xml:space="preserve">info@masia-ritz.com</t>
  </si>
  <si>
    <t xml:space="preserve">masia-ritz.com</t>
  </si>
  <si>
    <t xml:space="preserve">CAN BORRELL</t>
  </si>
  <si>
    <t xml:space="preserve">HG-002095</t>
  </si>
  <si>
    <t xml:space="preserve">CARRER RETORN, 3</t>
  </si>
  <si>
    <t xml:space="preserve">MERANGES</t>
  </si>
  <si>
    <t xml:space="preserve">972880033</t>
  </si>
  <si>
    <t xml:space="preserve">info@canborrell.com</t>
  </si>
  <si>
    <t xml:space="preserve">canborrell.com</t>
  </si>
  <si>
    <t xml:space="preserve">CAL PASCUAL</t>
  </si>
  <si>
    <t xml:space="preserve">PG-001722</t>
  </si>
  <si>
    <t xml:space="preserve">CARRER MAJOR, 1 BAJO</t>
  </si>
  <si>
    <t xml:space="preserve">972881061</t>
  </si>
  <si>
    <t xml:space="preserve">calpascual.com</t>
  </si>
  <si>
    <t xml:space="preserve">LA MOLINA</t>
  </si>
  <si>
    <t xml:space="preserve">AFORES, s/n BAIXOS</t>
  </si>
  <si>
    <t xml:space="preserve">972892042</t>
  </si>
  <si>
    <t xml:space="preserve">lamolinasl.com</t>
  </si>
  <si>
    <t xml:space="preserve">CARMEN ROSES</t>
  </si>
  <si>
    <t xml:space="preserve">HG-002440</t>
  </si>
  <si>
    <t xml:space="preserve">CARRER TRINITAT, 41</t>
  </si>
  <si>
    <t xml:space="preserve">972989800</t>
  </si>
  <si>
    <t xml:space="preserve">info@hotelcarmen.es</t>
  </si>
  <si>
    <t xml:space="preserve">hotelcarmen.es</t>
  </si>
  <si>
    <t xml:space="preserve">POLDO</t>
  </si>
  <si>
    <t xml:space="preserve">HL-000141</t>
  </si>
  <si>
    <t xml:space="preserve">973 62 60 80</t>
  </si>
  <si>
    <t xml:space="preserve">hotelpoldo3@gmail.com</t>
  </si>
  <si>
    <t xml:space="preserve">hotelpoldo.com</t>
  </si>
  <si>
    <t xml:space="preserve">CASA ALBETS</t>
  </si>
  <si>
    <t xml:space="preserve">HCC-004474</t>
  </si>
  <si>
    <t xml:space="preserve">DISSEMINAT CASA ALBETS, s/n</t>
  </si>
  <si>
    <t xml:space="preserve">25288</t>
  </si>
  <si>
    <t xml:space="preserve">973059024</t>
  </si>
  <si>
    <t xml:space="preserve">info@casaalbets.cat</t>
  </si>
  <si>
    <t xml:space="preserve">casaalbets.cat</t>
  </si>
  <si>
    <t xml:space="preserve">MAS VINYALS</t>
  </si>
  <si>
    <t xml:space="preserve">25555</t>
  </si>
  <si>
    <t xml:space="preserve">SARROCA DE BELLERA</t>
  </si>
  <si>
    <t xml:space="preserve">973252361</t>
  </si>
  <si>
    <t xml:space="preserve">masvinyals.com</t>
  </si>
  <si>
    <t xml:space="preserve">FINCA PRATS HOTEL GOLF &amp; SPA</t>
  </si>
  <si>
    <t xml:space="preserve">CARRETERA N-240, KILOMETRO 102.5</t>
  </si>
  <si>
    <t xml:space="preserve">25005</t>
  </si>
  <si>
    <t xml:space="preserve">973254814</t>
  </si>
  <si>
    <t xml:space="preserve">reserves@fincaprats.com</t>
  </si>
  <si>
    <t xml:space="preserve">HOTEL LA SEU</t>
  </si>
  <si>
    <t xml:space="preserve">CARRER SANT DOMÈNEC, 6</t>
  </si>
  <si>
    <t xml:space="preserve">973352400</t>
  </si>
  <si>
    <t xml:space="preserve">hotel@hotellaseu.com</t>
  </si>
  <si>
    <t xml:space="preserve">hotellaseu.com</t>
  </si>
  <si>
    <t xml:space="preserve">CAL TONARRO</t>
  </si>
  <si>
    <t xml:space="preserve">HL-000855</t>
  </si>
  <si>
    <t xml:space="preserve">PLAÇA HOMILIES, 8</t>
  </si>
  <si>
    <t xml:space="preserve">25794</t>
  </si>
  <si>
    <t xml:space="preserve">ORGANYÀ</t>
  </si>
  <si>
    <t xml:space="preserve">973383322</t>
  </si>
  <si>
    <t xml:space="preserve">info@caltonarro.cat</t>
  </si>
  <si>
    <t xml:space="preserve">caltonarro.cat</t>
  </si>
  <si>
    <t xml:space="preserve">LA FREIXERA</t>
  </si>
  <si>
    <t xml:space="preserve">HCC-000797</t>
  </si>
  <si>
    <t xml:space="preserve">CARRER SANTA LLÚCIA, 19</t>
  </si>
  <si>
    <t xml:space="preserve">973484262</t>
  </si>
  <si>
    <t xml:space="preserve">info@lafreixera.com</t>
  </si>
  <si>
    <t xml:space="preserve">lafreixera.com</t>
  </si>
  <si>
    <t xml:space="preserve">HOTEL JARDÍ</t>
  </si>
  <si>
    <t xml:space="preserve">HL-000084</t>
  </si>
  <si>
    <t xml:space="preserve">PLAZA ESTACIÓ, 2</t>
  </si>
  <si>
    <t xml:space="preserve">25230</t>
  </si>
  <si>
    <t xml:space="preserve">MOLLERUSSA</t>
  </si>
  <si>
    <t xml:space="preserve">973600191</t>
  </si>
  <si>
    <t xml:space="preserve">info@hoteljardi.com</t>
  </si>
  <si>
    <t xml:space="preserve">hoteljardi.com</t>
  </si>
  <si>
    <t xml:space="preserve">PEÑA</t>
  </si>
  <si>
    <t xml:space="preserve">HVA-000434</t>
  </si>
  <si>
    <t xml:space="preserve">CARRETERA N-230, KILOMETRO 169 BAJO</t>
  </si>
  <si>
    <t xml:space="preserve">973640886</t>
  </si>
  <si>
    <t xml:space="preserve">info@hotelpenha.com</t>
  </si>
  <si>
    <t xml:space="preserve">hotelpenha.com</t>
  </si>
  <si>
    <t xml:space="preserve">HOTEL HIPIC</t>
  </si>
  <si>
    <t xml:space="preserve">CARRETERA FRANÇA, s/n 22</t>
  </si>
  <si>
    <t xml:space="preserve">973640888</t>
  </si>
  <si>
    <t xml:space="preserve">hotelhipico@gmail.com</t>
  </si>
  <si>
    <t xml:space="preserve">hotelhipic.com</t>
  </si>
  <si>
    <t xml:space="preserve">MONT ROMIES</t>
  </si>
  <si>
    <t xml:space="preserve">973645816</t>
  </si>
  <si>
    <t xml:space="preserve">montromies.com</t>
  </si>
  <si>
    <t xml:space="preserve">FONDA FARRÉ</t>
  </si>
  <si>
    <t xml:space="preserve">HL-000413</t>
  </si>
  <si>
    <t xml:space="preserve">CARRETERA SORT, s/n</t>
  </si>
  <si>
    <t xml:space="preserve">25593</t>
  </si>
  <si>
    <t xml:space="preserve">SORIGUERA</t>
  </si>
  <si>
    <t xml:space="preserve">973662035</t>
  </si>
  <si>
    <t xml:space="preserve">info@fondafarre.com</t>
  </si>
  <si>
    <t xml:space="preserve">fondafarre.com</t>
  </si>
  <si>
    <t xml:space="preserve">LA ROSALEDA</t>
  </si>
  <si>
    <t xml:space="preserve">HL-000711</t>
  </si>
  <si>
    <t xml:space="preserve">AVENIDA PRESIDENT MACIÀ, 9 BAJO</t>
  </si>
  <si>
    <t xml:space="preserve">25244</t>
  </si>
  <si>
    <t xml:space="preserve">FONDARELLA</t>
  </si>
  <si>
    <t xml:space="preserve">973710815</t>
  </si>
  <si>
    <t xml:space="preserve">larosaleda.com</t>
  </si>
  <si>
    <t xml:space="preserve">HOTEL CASBAS</t>
  </si>
  <si>
    <t xml:space="preserve">CARRETERA BIESCAS, s/n</t>
  </si>
  <si>
    <t xml:space="preserve">974 480 149</t>
  </si>
  <si>
    <t xml:space="preserve">hotel-restaurante@casbas.com</t>
  </si>
  <si>
    <t xml:space="preserve">hotelcasbas.es</t>
  </si>
  <si>
    <t xml:space="preserve">SESUÉ</t>
  </si>
  <si>
    <t xml:space="preserve">CAMINO MOLINO, 2</t>
  </si>
  <si>
    <t xml:space="preserve">974 553 310</t>
  </si>
  <si>
    <t xml:space="preserve">edmontse@yahoo.es</t>
  </si>
  <si>
    <t xml:space="preserve">hotelsesue.com</t>
  </si>
  <si>
    <t xml:space="preserve">HOTEL FETRA</t>
  </si>
  <si>
    <t xml:space="preserve">CARRETERA HUESCA-SABIÑÁNIGO, KILOMETRO 5, 600 BAJO</t>
  </si>
  <si>
    <t xml:space="preserve">22193</t>
  </si>
  <si>
    <t xml:space="preserve">IGRIÉS</t>
  </si>
  <si>
    <t xml:space="preserve">974271187</t>
  </si>
  <si>
    <t xml:space="preserve">recepcion@hotelfetra.com</t>
  </si>
  <si>
    <t xml:space="preserve">hotelfetra.com</t>
  </si>
  <si>
    <t xml:space="preserve">LAS ACACIAS</t>
  </si>
  <si>
    <t xml:space="preserve">BARRIO CINCA, 16</t>
  </si>
  <si>
    <t xml:space="preserve">974304035</t>
  </si>
  <si>
    <t xml:space="preserve">info@lasacacias.com</t>
  </si>
  <si>
    <t xml:space="preserve">lasacacias.com</t>
  </si>
  <si>
    <t xml:space="preserve">CLEMENTE</t>
  </si>
  <si>
    <t xml:space="preserve">C/ CORONA DE ARAGÓN, 5 BAJO; EDIFICIO</t>
  </si>
  <si>
    <t xml:space="preserve">974310186</t>
  </si>
  <si>
    <t xml:space="preserve">info@hotelclemente.com</t>
  </si>
  <si>
    <t xml:space="preserve">clementesl.com</t>
  </si>
  <si>
    <t xml:space="preserve">CONDE AZNAR</t>
  </si>
  <si>
    <t xml:space="preserve">PASEO CONSTITUCIÓN, 3</t>
  </si>
  <si>
    <t xml:space="preserve">974361050</t>
  </si>
  <si>
    <t xml:space="preserve">conde.aznar@condeaznar.com</t>
  </si>
  <si>
    <t xml:space="preserve">condeaznar.com</t>
  </si>
  <si>
    <t xml:space="preserve">HOTEL ANAYA</t>
  </si>
  <si>
    <t xml:space="preserve">CARRETERA NACIONAL 240</t>
  </si>
  <si>
    <t xml:space="preserve">22753</t>
  </si>
  <si>
    <t xml:space="preserve">974377411</t>
  </si>
  <si>
    <t xml:space="preserve">info@hotelanaya.com</t>
  </si>
  <si>
    <t xml:space="preserve">hotelanaya.com</t>
  </si>
  <si>
    <t xml:space="preserve">HOTEL GAVIN</t>
  </si>
  <si>
    <t xml:space="preserve">AVENIDA ORDESA, 3 BAJO</t>
  </si>
  <si>
    <t xml:space="preserve">22639</t>
  </si>
  <si>
    <t xml:space="preserve">974485158</t>
  </si>
  <si>
    <t xml:space="preserve">hotelgavin.com</t>
  </si>
  <si>
    <t xml:space="preserve">CAMPING VIU</t>
  </si>
  <si>
    <t xml:space="preserve">CARRETERA N-260, KILOMETRO 484</t>
  </si>
  <si>
    <t xml:space="preserve">22378</t>
  </si>
  <si>
    <t xml:space="preserve">974486301</t>
  </si>
  <si>
    <t xml:space="preserve">info@campingviu.com</t>
  </si>
  <si>
    <t xml:space="preserve">campingviu.com</t>
  </si>
  <si>
    <t xml:space="preserve">ARAGON HILLS</t>
  </si>
  <si>
    <t xml:space="preserve">SAN SEBASTIÁN, s/n BAJO (URBANIZACIÓN FORMIGAL)</t>
  </si>
  <si>
    <t xml:space="preserve">974490292</t>
  </si>
  <si>
    <t xml:space="preserve">info@aragonhills.com</t>
  </si>
  <si>
    <t xml:space="preserve">aragonhills.es</t>
  </si>
  <si>
    <t xml:space="preserve">TURMO</t>
  </si>
  <si>
    <t xml:space="preserve">AVENIDA PIRENAICA, 1 BAJO; HOTEL TURMO</t>
  </si>
  <si>
    <t xml:space="preserve">22360</t>
  </si>
  <si>
    <t xml:space="preserve">LABUERDA</t>
  </si>
  <si>
    <t xml:space="preserve">974500832</t>
  </si>
  <si>
    <t xml:space="preserve">info@hotelturmo.com</t>
  </si>
  <si>
    <t xml:space="preserve">hotelturmo.com</t>
  </si>
  <si>
    <t xml:space="preserve">HOTEL APOLO</t>
  </si>
  <si>
    <t xml:space="preserve">AVENIDA PINETA, 4 BAJO</t>
  </si>
  <si>
    <t xml:space="preserve">974500888</t>
  </si>
  <si>
    <t xml:space="preserve">info@hotelapolo.com</t>
  </si>
  <si>
    <t xml:space="preserve">hotelapolo.com</t>
  </si>
  <si>
    <t xml:space="preserve">POSADA REAL</t>
  </si>
  <si>
    <t xml:space="preserve">974500977</t>
  </si>
  <si>
    <t xml:space="preserve">posadareal@telefonica.net</t>
  </si>
  <si>
    <t xml:space="preserve">posadareal.com</t>
  </si>
  <si>
    <t xml:space="preserve">HOTEL ARNAL</t>
  </si>
  <si>
    <t xml:space="preserve">AVENIDA PINETA, s/n BAJO</t>
  </si>
  <si>
    <t xml:space="preserve">22363</t>
  </si>
  <si>
    <t xml:space="preserve">PUÉRTOLAS</t>
  </si>
  <si>
    <t xml:space="preserve">974505085</t>
  </si>
  <si>
    <t xml:space="preserve">info@hotelarnal.com</t>
  </si>
  <si>
    <t xml:space="preserve">hotelarnal.com</t>
  </si>
  <si>
    <t xml:space="preserve">AVENIDA PINETA, s/n</t>
  </si>
  <si>
    <t xml:space="preserve">974505207</t>
  </si>
  <si>
    <t xml:space="preserve">HOTEL APARTAMENTOS DOMENC</t>
  </si>
  <si>
    <t xml:space="preserve">PLAZA LA IGLESIA, s/n</t>
  </si>
  <si>
    <t xml:space="preserve">22583</t>
  </si>
  <si>
    <t xml:space="preserve">ARÉN</t>
  </si>
  <si>
    <t xml:space="preserve">974542239</t>
  </si>
  <si>
    <t xml:space="preserve">casadomenc@staragon.com</t>
  </si>
  <si>
    <t xml:space="preserve">casadomenc.com</t>
  </si>
  <si>
    <t xml:space="preserve">CASA CORNEL</t>
  </si>
  <si>
    <t xml:space="preserve">OBISPO, 11 BAJO</t>
  </si>
  <si>
    <t xml:space="preserve">974551102</t>
  </si>
  <si>
    <t xml:space="preserve">info@casacornel.com</t>
  </si>
  <si>
    <t xml:space="preserve">casacornel.com</t>
  </si>
  <si>
    <t xml:space="preserve">APART-HOTEL SAN MARCIAL</t>
  </si>
  <si>
    <t xml:space="preserve">CARRETERA FRANCIA, 63 ASCEN</t>
  </si>
  <si>
    <t xml:space="preserve">974551564</t>
  </si>
  <si>
    <t xml:space="preserve">info@apart-hotelnmarcial.com</t>
  </si>
  <si>
    <t xml:space="preserve">sanmarcial.com</t>
  </si>
  <si>
    <t xml:space="preserve">GARUZ Y SANMARTINET</t>
  </si>
  <si>
    <t xml:space="preserve">CARRETERA FRANCIA, 75 BAJO</t>
  </si>
  <si>
    <t xml:space="preserve">info@garuzynmartinet.com</t>
  </si>
  <si>
    <t xml:space="preserve">CIRIA</t>
  </si>
  <si>
    <t xml:space="preserve">AVENIDA TILOS, 4 BAJO</t>
  </si>
  <si>
    <t xml:space="preserve">974551612</t>
  </si>
  <si>
    <t xml:space="preserve">hotelciria@hotelciria.com</t>
  </si>
  <si>
    <t xml:space="preserve">hotelciria.com</t>
  </si>
  <si>
    <t xml:space="preserve">HOTEL LA NEU</t>
  </si>
  <si>
    <t xml:space="preserve">C/ VILLACAMPA, 6</t>
  </si>
  <si>
    <t xml:space="preserve">974552119</t>
  </si>
  <si>
    <t xml:space="preserve">info@laneuhotel.com</t>
  </si>
  <si>
    <t xml:space="preserve">laneuhotel.com</t>
  </si>
  <si>
    <t xml:space="preserve">CASA CHULDIAN</t>
  </si>
  <si>
    <t xml:space="preserve">CARRETERA, A-139 BAJO(KILOMETRO 54, 600)</t>
  </si>
  <si>
    <t xml:space="preserve">974552967</t>
  </si>
  <si>
    <t xml:space="preserve">info@hotelcasachuldian.com</t>
  </si>
  <si>
    <t xml:space="preserve">hotelsahun.com</t>
  </si>
  <si>
    <t xml:space="preserve">HOTEL DIAMO</t>
  </si>
  <si>
    <t xml:space="preserve">C/ LA ROQUETA, 4</t>
  </si>
  <si>
    <t xml:space="preserve">974553990</t>
  </si>
  <si>
    <t xml:space="preserve">info@hoteldiamo.com</t>
  </si>
  <si>
    <t xml:space="preserve">hoteldiamo.com</t>
  </si>
  <si>
    <t xml:space="preserve">CADOSA</t>
  </si>
  <si>
    <t xml:space="preserve">CARRETERA ZARAGOZA, KILOMETRO 146</t>
  </si>
  <si>
    <t xml:space="preserve">975213143</t>
  </si>
  <si>
    <t xml:space="preserve">reservas@hotelcadosa.es</t>
  </si>
  <si>
    <t xml:space="preserve">hotelcadosa.es</t>
  </si>
  <si>
    <t xml:space="preserve">AVENIDA JUAN CARLOS I, s/n BAJO</t>
  </si>
  <si>
    <t xml:space="preserve">975340819</t>
  </si>
  <si>
    <t xml:space="preserve">rioucerosa.com</t>
  </si>
  <si>
    <t xml:space="preserve">HOTEL SAUCE</t>
  </si>
  <si>
    <t xml:space="preserve">ESPOZ Y MINA, 33</t>
  </si>
  <si>
    <t xml:space="preserve">976205050</t>
  </si>
  <si>
    <t xml:space="preserve">reservas@hotelsauce.com</t>
  </si>
  <si>
    <t xml:space="preserve">hotelsauce.com</t>
  </si>
  <si>
    <t xml:space="preserve">HOTEL ZARAGOZA ROYAL</t>
  </si>
  <si>
    <t xml:space="preserve">C/ ARZOBISPO DOMÉNECH, 4</t>
  </si>
  <si>
    <t xml:space="preserve">50006</t>
  </si>
  <si>
    <t xml:space="preserve">976214600</t>
  </si>
  <si>
    <t xml:space="preserve">recepcion.royal@aa-hoteles.com</t>
  </si>
  <si>
    <t xml:space="preserve">CARRETERA MADRID (A-II), KILOMETRO 308</t>
  </si>
  <si>
    <t xml:space="preserve">976332000</t>
  </si>
  <si>
    <t xml:space="preserve">info@hotelcisne.com</t>
  </si>
  <si>
    <t xml:space="preserve">hotelcisne.com</t>
  </si>
  <si>
    <t xml:space="preserve">LA BODEGA</t>
  </si>
  <si>
    <t xml:space="preserve">CARRERA RICLA, KILOMETRO 43, 00</t>
  </si>
  <si>
    <t xml:space="preserve">976812696</t>
  </si>
  <si>
    <t xml:space="preserve">info@hotelbodega.es</t>
  </si>
  <si>
    <t xml:space="preserve">hotelbodega.es</t>
  </si>
  <si>
    <t xml:space="preserve">LAS TRUCHAS</t>
  </si>
  <si>
    <t xml:space="preserve">976849040</t>
  </si>
  <si>
    <t xml:space="preserve">lastruchas.com</t>
  </si>
  <si>
    <t xml:space="preserve">HTE-000589</t>
  </si>
  <si>
    <t xml:space="preserve">AVENIDA CONSTITUCIÓ, 8</t>
  </si>
  <si>
    <t xml:space="preserve">977071658</t>
  </si>
  <si>
    <t xml:space="preserve">recepcion@nourocamar.com</t>
  </si>
  <si>
    <t xml:space="preserve">nourocamar.com</t>
  </si>
  <si>
    <t xml:space="preserve">NURIA</t>
  </si>
  <si>
    <t xml:space="preserve">HT-000032</t>
  </si>
  <si>
    <t xml:space="preserve">VIA VIA AUGUSTA, 145 BIS</t>
  </si>
  <si>
    <t xml:space="preserve">977235007</t>
  </si>
  <si>
    <t xml:space="preserve">info@hotelconventosandiego.com</t>
  </si>
  <si>
    <t xml:space="preserve">hotelnuria.com</t>
  </si>
  <si>
    <t xml:space="preserve">HOTEL MAS DEL SORD</t>
  </si>
  <si>
    <t xml:space="preserve">MAS D'EL SORD, 1</t>
  </si>
  <si>
    <t xml:space="preserve">977261156</t>
  </si>
  <si>
    <t xml:space="preserve">masdelsord@gmail.com</t>
  </si>
  <si>
    <t xml:space="preserve">masdelsord.com</t>
  </si>
  <si>
    <t xml:space="preserve">MOLINOS PARK</t>
  </si>
  <si>
    <t xml:space="preserve">HT-000464</t>
  </si>
  <si>
    <t xml:space="preserve">BOSC DEL QUEC, 1-9</t>
  </si>
  <si>
    <t xml:space="preserve">977371654</t>
  </si>
  <si>
    <t xml:space="preserve">ESTIVAL PARK SALOU</t>
  </si>
  <si>
    <t xml:space="preserve">CARRER CAMI RACÓ, 15-17 BAJO</t>
  </si>
  <si>
    <t xml:space="preserve">977371810</t>
  </si>
  <si>
    <t xml:space="preserve">reservas@estivalpark.es</t>
  </si>
  <si>
    <t xml:space="preserve">estivalpark.es</t>
  </si>
  <si>
    <t xml:space="preserve">960</t>
  </si>
  <si>
    <t xml:space="preserve">SARHOTEL</t>
  </si>
  <si>
    <t xml:space="preserve">MAJOR, s/n</t>
  </si>
  <si>
    <t xml:space="preserve">977381750</t>
  </si>
  <si>
    <t xml:space="preserve">sarhotelsl.com</t>
  </si>
  <si>
    <t xml:space="preserve">MORA PARK</t>
  </si>
  <si>
    <t xml:space="preserve">HTE-000716</t>
  </si>
  <si>
    <t xml:space="preserve">CARRETERA MÓRA LA NOVA-TIVISSA, s/n BAJO</t>
  </si>
  <si>
    <t xml:space="preserve">43770</t>
  </si>
  <si>
    <t xml:space="preserve">MÓRA LA NOVA</t>
  </si>
  <si>
    <t xml:space="preserve">977400954</t>
  </si>
  <si>
    <t xml:space="preserve">moraparksl.com</t>
  </si>
  <si>
    <t xml:space="preserve">HOTEL - RESTAURANTE PIQUÉ</t>
  </si>
  <si>
    <t xml:space="preserve">HTE-000580</t>
  </si>
  <si>
    <t xml:space="preserve">AVENIDA VÍA CATALUNYA, 68, BAIXOS</t>
  </si>
  <si>
    <t xml:space="preserve">43780</t>
  </si>
  <si>
    <t xml:space="preserve">GANDESA</t>
  </si>
  <si>
    <t xml:space="preserve">977420068</t>
  </si>
  <si>
    <t xml:space="preserve">info@hotelpique.com</t>
  </si>
  <si>
    <t xml:space="preserve">hotelpique.com</t>
  </si>
  <si>
    <t xml:space="preserve">HOTEL NOU MODERNO</t>
  </si>
  <si>
    <t xml:space="preserve">HTE-000853</t>
  </si>
  <si>
    <t xml:space="preserve">CARRER SANT LLORENÇ, 17 ASCEN</t>
  </si>
  <si>
    <t xml:space="preserve">43782</t>
  </si>
  <si>
    <t xml:space="preserve">VILALBA DELS ARCS</t>
  </si>
  <si>
    <t xml:space="preserve">977438201</t>
  </si>
  <si>
    <t xml:space="preserve">info@noumoderno.com</t>
  </si>
  <si>
    <t xml:space="preserve">noumoderno.com</t>
  </si>
  <si>
    <t xml:space="preserve">DELTA</t>
  </si>
  <si>
    <t xml:space="preserve">HTE-000717</t>
  </si>
  <si>
    <t xml:space="preserve">AVENIDA CANAL, s/n CAMI DE LA ILLETA</t>
  </si>
  <si>
    <t xml:space="preserve">977480046</t>
  </si>
  <si>
    <t xml:space="preserve">reserves@deltahotel.net</t>
  </si>
  <si>
    <t xml:space="preserve">deltahotel.net</t>
  </si>
  <si>
    <t xml:space="preserve">HOTEL CANADÁ</t>
  </si>
  <si>
    <t xml:space="preserve">HT-000346</t>
  </si>
  <si>
    <t xml:space="preserve">CARRETERA VALÈNCIA, 211 BAJO</t>
  </si>
  <si>
    <t xml:space="preserve">977541633</t>
  </si>
  <si>
    <t xml:space="preserve">hotel@hotelcanadatarragona.es</t>
  </si>
  <si>
    <t xml:space="preserve">hotelcanada.es</t>
  </si>
  <si>
    <t xml:space="preserve">HT-000670</t>
  </si>
  <si>
    <t xml:space="preserve">CARRETERA N-240, KILOMETRO 17 BAJO(HOTEL FELIX)</t>
  </si>
  <si>
    <t xml:space="preserve">977604870</t>
  </si>
  <si>
    <t xml:space="preserve">hotel@felixhotel.net</t>
  </si>
  <si>
    <t xml:space="preserve">felixhotel.net</t>
  </si>
  <si>
    <t xml:space="preserve">HOTEL APARTAMENTOS COSTA D´OR</t>
  </si>
  <si>
    <t xml:space="preserve">ATT-000032</t>
  </si>
  <si>
    <t xml:space="preserve">CARRER VILAMAR, 101 BAJO</t>
  </si>
  <si>
    <t xml:space="preserve">977699130</t>
  </si>
  <si>
    <t xml:space="preserve">info@hacostador.com</t>
  </si>
  <si>
    <t xml:space="preserve">hacostador.com</t>
  </si>
  <si>
    <t xml:space="preserve">CAN SALVADOR</t>
  </si>
  <si>
    <t xml:space="preserve">HT-000878</t>
  </si>
  <si>
    <t xml:space="preserve">AVINGUDA BARCELONA, KILOMETRO 1131 BAJO</t>
  </si>
  <si>
    <t xml:space="preserve">977810521</t>
  </si>
  <si>
    <t xml:space="preserve">recepcio@hotelcansalvador.net</t>
  </si>
  <si>
    <t xml:space="preserve">cansalvador.es</t>
  </si>
  <si>
    <t xml:space="preserve">SIURANELLA</t>
  </si>
  <si>
    <t xml:space="preserve">HT-000798</t>
  </si>
  <si>
    <t xml:space="preserve">RENTADORS, s/n</t>
  </si>
  <si>
    <t xml:space="preserve">43362</t>
  </si>
  <si>
    <t xml:space="preserve">977821144</t>
  </si>
  <si>
    <t xml:space="preserve">siuranella@siuranella.com</t>
  </si>
  <si>
    <t xml:space="preserve">siuranella.com</t>
  </si>
  <si>
    <t xml:space="preserve">LA SIURANELLA HOTEL</t>
  </si>
  <si>
    <t xml:space="preserve">RENTADORS, s/n BAJO</t>
  </si>
  <si>
    <t xml:space="preserve">977821145</t>
  </si>
  <si>
    <t xml:space="preserve">CAL MAGINET</t>
  </si>
  <si>
    <t xml:space="preserve">HT-000836</t>
  </si>
  <si>
    <t xml:space="preserve">PLAZA CATALUNYA, 16 BAJO</t>
  </si>
  <si>
    <t xml:space="preserve">43490</t>
  </si>
  <si>
    <t xml:space="preserve">VILAVERD</t>
  </si>
  <si>
    <t xml:space="preserve">977876015</t>
  </si>
  <si>
    <t xml:space="preserve">info@calmaginet.cat</t>
  </si>
  <si>
    <t xml:space="preserve">calmaginet.cat</t>
  </si>
  <si>
    <t xml:space="preserve">MUDAYYAN</t>
  </si>
  <si>
    <t xml:space="preserve">978623042</t>
  </si>
  <si>
    <t xml:space="preserve">info@elmudayyan.com</t>
  </si>
  <si>
    <t xml:space="preserve">elmudayyan.com</t>
  </si>
  <si>
    <t xml:space="preserve">HOTEL ARABIA</t>
  </si>
  <si>
    <t xml:space="preserve">C/ BERNARDO ZAPATER, 2</t>
  </si>
  <si>
    <t xml:space="preserve">978710212</t>
  </si>
  <si>
    <t xml:space="preserve">reservas@montesuniversales.com</t>
  </si>
  <si>
    <t xml:space="preserve">hotelarabia.es</t>
  </si>
  <si>
    <t xml:space="preserve">EL ESPLIEGO</t>
  </si>
  <si>
    <t xml:space="preserve">CARRETERA, 17</t>
  </si>
  <si>
    <t xml:space="preserve">44706</t>
  </si>
  <si>
    <t xml:space="preserve">CASTEL DE CABRA</t>
  </si>
  <si>
    <t xml:space="preserve">978753015</t>
  </si>
  <si>
    <t xml:space="preserve">fondabarelespliego@gmail.com</t>
  </si>
  <si>
    <t xml:space="preserve">elespliego.com</t>
  </si>
  <si>
    <t xml:space="preserve">CASA VALERO</t>
  </si>
  <si>
    <t xml:space="preserve">IGLESIA, 24</t>
  </si>
  <si>
    <t xml:space="preserve">44169</t>
  </si>
  <si>
    <t xml:space="preserve">JARQUE DE LA VAL</t>
  </si>
  <si>
    <t xml:space="preserve">978771197</t>
  </si>
  <si>
    <t xml:space="preserve">casavalero.com</t>
  </si>
  <si>
    <t xml:space="preserve">CASA RAMIRO</t>
  </si>
  <si>
    <t xml:space="preserve">C/ BASILISO MUÑOZ, 40 BAJO</t>
  </si>
  <si>
    <t xml:space="preserve">44147</t>
  </si>
  <si>
    <t xml:space="preserve">CEDRILLAS</t>
  </si>
  <si>
    <t xml:space="preserve">978774040</t>
  </si>
  <si>
    <t xml:space="preserve">info@casaramiro.com</t>
  </si>
  <si>
    <t xml:space="preserve">casaramiro.com</t>
  </si>
  <si>
    <t xml:space="preserve">HOSTEL GRIZZLY RESORT</t>
  </si>
  <si>
    <t xml:space="preserve">LUGAR POBLADO DE COMPUERTO, s/n</t>
  </si>
  <si>
    <t xml:space="preserve">34886</t>
  </si>
  <si>
    <t xml:space="preserve">979182988</t>
  </si>
  <si>
    <t xml:space="preserve">contact@elosopardo.com</t>
  </si>
  <si>
    <t xml:space="preserve">elosopardo.com</t>
  </si>
  <si>
    <t xml:space="preserve">OCEANO VERDE</t>
  </si>
  <si>
    <t xml:space="preserve">ÚNICA, s/n BAJO</t>
  </si>
  <si>
    <t xml:space="preserve">34846</t>
  </si>
  <si>
    <t xml:space="preserve">979184354</t>
  </si>
  <si>
    <t xml:space="preserve">ov55nc@gmail.com</t>
  </si>
  <si>
    <t xml:space="preserve">oceanoverde.es</t>
  </si>
  <si>
    <t xml:space="preserve">LAS LAGUNAS</t>
  </si>
  <si>
    <t xml:space="preserve">CARRETERA N-620, KILOMETRO 61 BAJO</t>
  </si>
  <si>
    <t xml:space="preserve">laslagunas@telefonica.net</t>
  </si>
  <si>
    <t xml:space="preserve">laslagunas.com</t>
  </si>
  <si>
    <t xml:space="preserve">LOS PERALES</t>
  </si>
  <si>
    <t xml:space="preserve">CARRETERA BENAVÉNTE-ORENSE, KILOMETRO 84, 000</t>
  </si>
  <si>
    <t xml:space="preserve">980620385</t>
  </si>
  <si>
    <t xml:space="preserve">losperales.com</t>
  </si>
  <si>
    <t xml:space="preserve">HOTEL MAITE</t>
  </si>
  <si>
    <t xml:space="preserve">AVENIDA JUAN SEISDEDOS, s/n BAJO</t>
  </si>
  <si>
    <t xml:space="preserve">49394</t>
  </si>
  <si>
    <t xml:space="preserve">REQUEJO</t>
  </si>
  <si>
    <t xml:space="preserve">980622509</t>
  </si>
  <si>
    <t xml:space="preserve">hotelmaite.com</t>
  </si>
  <si>
    <t xml:space="preserve">VALBUSENDA</t>
  </si>
  <si>
    <t xml:space="preserve">CARRETERA TORO, s/n</t>
  </si>
  <si>
    <t xml:space="preserve">49880</t>
  </si>
  <si>
    <t xml:space="preserve">PELEAGONZALO</t>
  </si>
  <si>
    <t xml:space="preserve">980699573</t>
  </si>
  <si>
    <t xml:space="preserve">reservas@valbusenda.com</t>
  </si>
  <si>
    <t xml:space="preserve">valbusenda.com</t>
  </si>
  <si>
    <t xml:space="preserve">HOTEL ARZÚA</t>
  </si>
  <si>
    <t xml:space="preserve">C/ LUGO, 132</t>
  </si>
  <si>
    <t xml:space="preserve">981 500 681</t>
  </si>
  <si>
    <t xml:space="preserve">info@hotelarzua.com</t>
  </si>
  <si>
    <t xml:space="preserve">hotelarzua.com</t>
  </si>
  <si>
    <t xml:space="preserve">HUSA CENTER</t>
  </si>
  <si>
    <t xml:space="preserve">C/ COPÉRNICO, 5</t>
  </si>
  <si>
    <t xml:space="preserve">981160006</t>
  </si>
  <si>
    <t xml:space="preserve">husacenter.com</t>
  </si>
  <si>
    <t xml:space="preserve">ALMENDRA</t>
  </si>
  <si>
    <t xml:space="preserve">ALMENDRA, 4 BAJO(DUP 4-6; )</t>
  </si>
  <si>
    <t xml:space="preserve">hotelalmendra@gmail.com</t>
  </si>
  <si>
    <t xml:space="preserve">hotel-brisa.es</t>
  </si>
  <si>
    <t xml:space="preserve">HOTEL EUMESA</t>
  </si>
  <si>
    <t xml:space="preserve">AVENIDA A CORUÑA, s/n BAJO</t>
  </si>
  <si>
    <t xml:space="preserve">981430901</t>
  </si>
  <si>
    <t xml:space="preserve">reservas@hoteleumesa.es</t>
  </si>
  <si>
    <t xml:space="preserve">hoteleumesa.es</t>
  </si>
  <si>
    <t xml:space="preserve">A RODA</t>
  </si>
  <si>
    <t xml:space="preserve">PLAYA MEIRÁS, s/n</t>
  </si>
  <si>
    <t xml:space="preserve">981486263</t>
  </si>
  <si>
    <t xml:space="preserve">hotelarodasl@gmail.com</t>
  </si>
  <si>
    <t xml:space="preserve">hotelaroda.com</t>
  </si>
  <si>
    <t xml:space="preserve">HOTEL O PINO</t>
  </si>
  <si>
    <t xml:space="preserve">RÚA, 9 BAJO</t>
  </si>
  <si>
    <t xml:space="preserve">981511148</t>
  </si>
  <si>
    <t xml:space="preserve">info@hotelopino.com</t>
  </si>
  <si>
    <t xml:space="preserve">hotelopino.com</t>
  </si>
  <si>
    <t xml:space="preserve">TRYP SANTIAGO</t>
  </si>
  <si>
    <t xml:space="preserve">RUA O RESTOLLAL, 24 BAJO</t>
  </si>
  <si>
    <t xml:space="preserve">981524566</t>
  </si>
  <si>
    <t xml:space="preserve">copyright.violations@wyndhamworldwide.com</t>
  </si>
  <si>
    <t xml:space="preserve">ALDA ALGALIA</t>
  </si>
  <si>
    <t xml:space="preserve">PRIERA ALGALIA DE ARRIBA, 5</t>
  </si>
  <si>
    <t xml:space="preserve">981558111</t>
  </si>
  <si>
    <t xml:space="preserve">aldaalgalia.es</t>
  </si>
  <si>
    <t xml:space="preserve">HERMANOS LIÑARES BAR Y OTROS S.C.</t>
  </si>
  <si>
    <t xml:space="preserve">RUA PORTA DA PENA, 17</t>
  </si>
  <si>
    <t xml:space="preserve">981569531</t>
  </si>
  <si>
    <t xml:space="preserve">hotelcostavella@costavella.com</t>
  </si>
  <si>
    <t xml:space="preserve">costavella.com</t>
  </si>
  <si>
    <t xml:space="preserve">LAS VIÑAS</t>
  </si>
  <si>
    <t xml:space="preserve">C/ EUGENIO CARRE ALDAO, 6</t>
  </si>
  <si>
    <t xml:space="preserve">981600493</t>
  </si>
  <si>
    <t xml:space="preserve">reservas@hotelvinas.com</t>
  </si>
  <si>
    <t xml:space="preserve">hotelvinas.com</t>
  </si>
  <si>
    <t xml:space="preserve">HOTEL BRIAL</t>
  </si>
  <si>
    <t xml:space="preserve">AVENIDA ERNESTO CHE GUEVARA, 18</t>
  </si>
  <si>
    <t xml:space="preserve">981635237</t>
  </si>
  <si>
    <t xml:space="preserve">hotelbrial@hotmail.com</t>
  </si>
  <si>
    <t xml:space="preserve">hotelbrial.com</t>
  </si>
  <si>
    <t xml:space="preserve">BALADO, 65 BAJO</t>
  </si>
  <si>
    <t xml:space="preserve">981714003</t>
  </si>
  <si>
    <t xml:space="preserve">costaverde.com</t>
  </si>
  <si>
    <t xml:space="preserve">CHEF RIVERA</t>
  </si>
  <si>
    <t xml:space="preserve">PARQUE, 7 BAJO</t>
  </si>
  <si>
    <t xml:space="preserve">981810413</t>
  </si>
  <si>
    <t xml:space="preserve">chefrivera@chefrivera.com</t>
  </si>
  <si>
    <t xml:space="preserve">chefrivera.com</t>
  </si>
  <si>
    <t xml:space="preserve">A CASA ANTIGA DO MONTE</t>
  </si>
  <si>
    <t xml:space="preserve">CAMIÑO VELLO, 7 BAIXO</t>
  </si>
  <si>
    <t xml:space="preserve">15916</t>
  </si>
  <si>
    <t xml:space="preserve">981812400</t>
  </si>
  <si>
    <t xml:space="preserve">informacion@casaantiga.net</t>
  </si>
  <si>
    <t xml:space="preserve">casaantiga.com</t>
  </si>
  <si>
    <t xml:space="preserve">HOTEL CABÍO</t>
  </si>
  <si>
    <t xml:space="preserve">PRAIA LOMBIÑA</t>
  </si>
  <si>
    <t xml:space="preserve">981833032</t>
  </si>
  <si>
    <t xml:space="preserve">rafamb2006@gmail.com</t>
  </si>
  <si>
    <t xml:space="preserve">hotelcabio.com</t>
  </si>
  <si>
    <t xml:space="preserve">HOTEL MOON</t>
  </si>
  <si>
    <t xml:space="preserve">RUA RAMÓN Y CAJAL, 47 BAJO (ASCENSOR)</t>
  </si>
  <si>
    <t xml:space="preserve">981919100</t>
  </si>
  <si>
    <t xml:space="preserve">info@mooncoruna.com</t>
  </si>
  <si>
    <t xml:space="preserve">mooncoruna.com</t>
  </si>
  <si>
    <t xml:space="preserve">HOTEL ROLLE</t>
  </si>
  <si>
    <t xml:space="preserve">INGENIERO SHULTZ, 6 BAJO</t>
  </si>
  <si>
    <t xml:space="preserve">982120670</t>
  </si>
  <si>
    <t xml:space="preserve">info@hotelrolle.com</t>
  </si>
  <si>
    <t xml:space="preserve">hotelrolle.com</t>
  </si>
  <si>
    <t xml:space="preserve">HOTEL BOUZA</t>
  </si>
  <si>
    <t xml:space="preserve">JOSÉ VICENTE PÉREZ MARTÍNEZ, 13 BAJO</t>
  </si>
  <si>
    <t xml:space="preserve">982130084</t>
  </si>
  <si>
    <t xml:space="preserve">reservas@hotelbouza.com</t>
  </si>
  <si>
    <t xml:space="preserve">hotelbouza.com</t>
  </si>
  <si>
    <t xml:space="preserve">LEYTON</t>
  </si>
  <si>
    <t xml:space="preserve">AVENIDA A MARIÑA, 6 1</t>
  </si>
  <si>
    <t xml:space="preserve">982140800</t>
  </si>
  <si>
    <t xml:space="preserve">informacion@hotelleyton.es</t>
  </si>
  <si>
    <t xml:space="preserve">hotelleyton.es</t>
  </si>
  <si>
    <t xml:space="preserve">HOTEL PAZO DE ORBAN E SANGRO</t>
  </si>
  <si>
    <t xml:space="preserve">TRAVESIA MIÑO, 6 BAJO</t>
  </si>
  <si>
    <t xml:space="preserve">982240217</t>
  </si>
  <si>
    <t xml:space="preserve">info@pazodeorban.es</t>
  </si>
  <si>
    <t xml:space="preserve">pazodeorban.es</t>
  </si>
  <si>
    <t xml:space="preserve">HOTEL DE NATURALEZA SUARNA</t>
  </si>
  <si>
    <t xml:space="preserve">27650</t>
  </si>
  <si>
    <t xml:space="preserve">NAVIA DE SUARNA</t>
  </si>
  <si>
    <t xml:space="preserve">982365266</t>
  </si>
  <si>
    <t xml:space="preserve">luissuarna@gmail.com</t>
  </si>
  <si>
    <t xml:space="preserve">casasuarna.com</t>
  </si>
  <si>
    <t xml:space="preserve">CASA CAROLO</t>
  </si>
  <si>
    <t xml:space="preserve">CEBREIRO, 20 BAJO</t>
  </si>
  <si>
    <t xml:space="preserve">27671</t>
  </si>
  <si>
    <t xml:space="preserve">PEDRAFITA DO CEBREIRO</t>
  </si>
  <si>
    <t xml:space="preserve">982367168</t>
  </si>
  <si>
    <t xml:space="preserve">casacarolo.com</t>
  </si>
  <si>
    <t xml:space="preserve">MOGAY</t>
  </si>
  <si>
    <t xml:space="preserve">RUA ANTONIO LORENZANA, 2</t>
  </si>
  <si>
    <t xml:space="preserve">27500</t>
  </si>
  <si>
    <t xml:space="preserve">982440847</t>
  </si>
  <si>
    <t xml:space="preserve">hotelmogay@mogay.com</t>
  </si>
  <si>
    <t xml:space="preserve">hotelmogay.com</t>
  </si>
  <si>
    <t xml:space="preserve">PROFONT-98</t>
  </si>
  <si>
    <t xml:space="preserve">RUA CAMPO DE PUENTE, 27 BAJO; DUPLICADO 27-29</t>
  </si>
  <si>
    <t xml:space="preserve">982510245</t>
  </si>
  <si>
    <t xml:space="preserve">hotelviladoalba@hotmail.com</t>
  </si>
  <si>
    <t xml:space="preserve">viladoalba.com</t>
  </si>
  <si>
    <t xml:space="preserve">PREDIO 10</t>
  </si>
  <si>
    <t xml:space="preserve">C/ ZANFONA, 12 PISO 0, PUERTA B1</t>
  </si>
  <si>
    <t xml:space="preserve">predio10sa.com</t>
  </si>
  <si>
    <t xml:space="preserve">EMPORIO MIJ</t>
  </si>
  <si>
    <t xml:space="preserve">CARRETERA VALLADOLID-PALENCIA, KILOMETRO 112</t>
  </si>
  <si>
    <t xml:space="preserve">47260</t>
  </si>
  <si>
    <t xml:space="preserve">CABEZÓN DE PISUERGA</t>
  </si>
  <si>
    <t xml:space="preserve">983581034</t>
  </si>
  <si>
    <t xml:space="preserve">motelemporio@telefonica.net</t>
  </si>
  <si>
    <t xml:space="preserve">emporiomij.com</t>
  </si>
  <si>
    <t xml:space="preserve">RINCÓN DE DOÑA INES</t>
  </si>
  <si>
    <t xml:space="preserve">47608</t>
  </si>
  <si>
    <t xml:space="preserve">VILLANUEVA DE LA CONDESA</t>
  </si>
  <si>
    <t xml:space="preserve">983756067</t>
  </si>
  <si>
    <t xml:space="preserve">info@rinconines.com</t>
  </si>
  <si>
    <t xml:space="preserve">rinconines.com</t>
  </si>
  <si>
    <t xml:space="preserve">EL BUXU</t>
  </si>
  <si>
    <t xml:space="preserve">C/ VENTA, s/n</t>
  </si>
  <si>
    <t xml:space="preserve">984112053</t>
  </si>
  <si>
    <t xml:space="preserve">apartamentos@elbuxu.es</t>
  </si>
  <si>
    <t xml:space="preserve">hotelelbuxu.es</t>
  </si>
  <si>
    <t xml:space="preserve">HOTEL ALCIF</t>
  </si>
  <si>
    <t xml:space="preserve">CAMINO QUIÑONES-SOMIO, 513</t>
  </si>
  <si>
    <t xml:space="preserve">984117700</t>
  </si>
  <si>
    <t xml:space="preserve">hotelalcif.com</t>
  </si>
  <si>
    <t xml:space="preserve">LA RECTORAL</t>
  </si>
  <si>
    <t xml:space="preserve">CUESTA RECTORAL, s/n BAJO</t>
  </si>
  <si>
    <t xml:space="preserve">985 646 760</t>
  </si>
  <si>
    <t xml:space="preserve">reservas@larectoral.com</t>
  </si>
  <si>
    <t xml:space="preserve">larectoral.com</t>
  </si>
  <si>
    <t xml:space="preserve">MARQUES DE SAN ESTEBAN HOTEL</t>
  </si>
  <si>
    <t xml:space="preserve">C/ MARQUÉS DE SAN ESTEBAN, 11 BAJO</t>
  </si>
  <si>
    <t xml:space="preserve">985090929</t>
  </si>
  <si>
    <t xml:space="preserve">contacto@bluehoteles.es</t>
  </si>
  <si>
    <t xml:space="preserve">bluehoteles.es</t>
  </si>
  <si>
    <t xml:space="preserve">HOTEL CASA CAMILA</t>
  </si>
  <si>
    <t xml:space="preserve">AVENIDA PANDO, 29 LUGAR FITORIA</t>
  </si>
  <si>
    <t xml:space="preserve">985113151</t>
  </si>
  <si>
    <t xml:space="preserve">info@casacamila.com</t>
  </si>
  <si>
    <t xml:space="preserve">casacamila.com</t>
  </si>
  <si>
    <t xml:space="preserve">DOÑA MARÍA</t>
  </si>
  <si>
    <t xml:space="preserve">CARRETERA CARBONERA, 28</t>
  </si>
  <si>
    <t xml:space="preserve">33210</t>
  </si>
  <si>
    <t xml:space="preserve">985140150</t>
  </si>
  <si>
    <t xml:space="preserve">info@hoteldmaria.es</t>
  </si>
  <si>
    <t xml:space="preserve">hoteldmaria.es</t>
  </si>
  <si>
    <t xml:space="preserve">HOTEL AGÜERA</t>
  </si>
  <si>
    <t xml:space="preserve">AVENIDA HERMANOS FELGUEROSO, 28</t>
  </si>
  <si>
    <t xml:space="preserve">985140500</t>
  </si>
  <si>
    <t xml:space="preserve">hotelaguera@telecable.es</t>
  </si>
  <si>
    <t xml:space="preserve">hotelagera.com</t>
  </si>
  <si>
    <t xml:space="preserve">HOTEL CLARÍN</t>
  </si>
  <si>
    <t xml:space="preserve">C/ CAVEDA, 23 BAJO</t>
  </si>
  <si>
    <t xml:space="preserve">985209597</t>
  </si>
  <si>
    <t xml:space="preserve">reservas@hotelclarin.es</t>
  </si>
  <si>
    <t xml:space="preserve">hotelclarin.es</t>
  </si>
  <si>
    <t xml:space="preserve">FAVILA</t>
  </si>
  <si>
    <t xml:space="preserve">URÍA, 37 BAJO</t>
  </si>
  <si>
    <t xml:space="preserve">985253877</t>
  </si>
  <si>
    <t xml:space="preserve">hotelfavila.es</t>
  </si>
  <si>
    <t xml:space="preserve">ALBOR HOTEL</t>
  </si>
  <si>
    <t xml:space="preserve">PLAZA ESTACIÓN LANGREO, 2 BAJO</t>
  </si>
  <si>
    <t xml:space="preserve">985319111</t>
  </si>
  <si>
    <t xml:space="preserve">info@hotelalbor.com</t>
  </si>
  <si>
    <t xml:space="preserve">hotelalbor.com</t>
  </si>
  <si>
    <t xml:space="preserve">C/ MARQUÉS DE CASA VALDÉS, 8</t>
  </si>
  <si>
    <t xml:space="preserve">985340025</t>
  </si>
  <si>
    <t xml:space="preserve">hsmiguel@hsanmiguel.com</t>
  </si>
  <si>
    <t xml:space="preserve">hsanmiguel.com</t>
  </si>
  <si>
    <t xml:space="preserve">HOTEL GIJON</t>
  </si>
  <si>
    <t xml:space="preserve">C/ PEDRO DURO, 6</t>
  </si>
  <si>
    <t xml:space="preserve">985356036</t>
  </si>
  <si>
    <t xml:space="preserve">hotelgijon@hotelgijon.com</t>
  </si>
  <si>
    <t xml:space="preserve">hotelgijon.com</t>
  </si>
  <si>
    <t xml:space="preserve">C/ MARQUÉS DE CASA VALDÉS, 65 1*</t>
  </si>
  <si>
    <t xml:space="preserve">985368111</t>
  </si>
  <si>
    <t xml:space="preserve">hotelparisgijon@gmail.com</t>
  </si>
  <si>
    <t xml:space="preserve">hotelparis.com</t>
  </si>
  <si>
    <t xml:space="preserve">KAYPE - QUINTAMAR</t>
  </si>
  <si>
    <t xml:space="preserve">LUGAR BARRO, 50 BAJO; EL PORTALON</t>
  </si>
  <si>
    <t xml:space="preserve">985400900</t>
  </si>
  <si>
    <t xml:space="preserve">hotelkaype.com</t>
  </si>
  <si>
    <t xml:space="preserve">HOTEL MIGAL</t>
  </si>
  <si>
    <t xml:space="preserve">C/ COTO HUESO, 119, (CUÉ)</t>
  </si>
  <si>
    <t xml:space="preserve">985401201</t>
  </si>
  <si>
    <t xml:space="preserve">recepcion@hotelmigal.com</t>
  </si>
  <si>
    <t xml:space="preserve">hotelmigal.com</t>
  </si>
  <si>
    <t xml:space="preserve">CASA PANCHO</t>
  </si>
  <si>
    <t xml:space="preserve">LUGAR PORRÚA, s/n LA CONCHA</t>
  </si>
  <si>
    <t xml:space="preserve">985401906</t>
  </si>
  <si>
    <t xml:space="preserve">casapancho.com</t>
  </si>
  <si>
    <t xml:space="preserve">EL PEDREGAL</t>
  </si>
  <si>
    <t xml:space="preserve">CARRETERA GENERAL, s/n LUGAR POO LLANES</t>
  </si>
  <si>
    <t xml:space="preserve">985402264</t>
  </si>
  <si>
    <t xml:space="preserve">elpedregal.com</t>
  </si>
  <si>
    <t xml:space="preserve">LLUVECES</t>
  </si>
  <si>
    <t xml:space="preserve">NIEMBRO, s/n BAJO</t>
  </si>
  <si>
    <t xml:space="preserve">985408654</t>
  </si>
  <si>
    <t xml:space="preserve">lluvecessl.com</t>
  </si>
  <si>
    <t xml:space="preserve">LA MOLINUCA</t>
  </si>
  <si>
    <t xml:space="preserve">985414088</t>
  </si>
  <si>
    <t xml:space="preserve">hotel@casajulian.com</t>
  </si>
  <si>
    <t xml:space="preserve">lamolinuca.com</t>
  </si>
  <si>
    <t xml:space="preserve">VILLA ELENA</t>
  </si>
  <si>
    <t xml:space="preserve">CARRETERA GENERAL, 95</t>
  </si>
  <si>
    <t xml:space="preserve">985414333</t>
  </si>
  <si>
    <t xml:space="preserve">hrvillaelena@gmail.com</t>
  </si>
  <si>
    <t xml:space="preserve">villaelena.com</t>
  </si>
  <si>
    <t xml:space="preserve">CASA JULIÁN</t>
  </si>
  <si>
    <t xml:space="preserve">CARRETERA AS-114 (PANES-CANGAS), s/n 0 KILOMETRO 45, 33578 ASTURIAS</t>
  </si>
  <si>
    <t xml:space="preserve">33576</t>
  </si>
  <si>
    <t xml:space="preserve">EL VALLE ALTU DE PEÑAMELLERA</t>
  </si>
  <si>
    <t xml:space="preserve">985415797</t>
  </si>
  <si>
    <t xml:space="preserve">casajulian.com</t>
  </si>
  <si>
    <t xml:space="preserve">RÍO CAUDAL</t>
  </si>
  <si>
    <t xml:space="preserve">33683</t>
  </si>
  <si>
    <t xml:space="preserve">985427711</t>
  </si>
  <si>
    <t xml:space="preserve">rocaudalsl.com</t>
  </si>
  <si>
    <t xml:space="preserve">HOTEL DE TORRES</t>
  </si>
  <si>
    <t xml:space="preserve">CARRETERA GENERAL, 85 BAJO</t>
  </si>
  <si>
    <t xml:space="preserve">985487011</t>
  </si>
  <si>
    <t xml:space="preserve">hrdetorres@hotmail.com</t>
  </si>
  <si>
    <t xml:space="preserve">hrdetorres.com</t>
  </si>
  <si>
    <t xml:space="preserve">LA PAYARETA</t>
  </si>
  <si>
    <t xml:space="preserve">C/ LUIS MENÉNDEZ PIDAL, 26</t>
  </si>
  <si>
    <t xml:space="preserve">985493975</t>
  </si>
  <si>
    <t xml:space="preserve">lapayareta.com</t>
  </si>
  <si>
    <t xml:space="preserve">CASONA DE EL CASTAÑIU</t>
  </si>
  <si>
    <t xml:space="preserve">LUGAR CASONA DE EL CASTAÑIU, 33</t>
  </si>
  <si>
    <t xml:space="preserve">33685</t>
  </si>
  <si>
    <t xml:space="preserve">985494267</t>
  </si>
  <si>
    <t xml:space="preserve">info@elcastaniu.com</t>
  </si>
  <si>
    <t xml:space="preserve">elcastaniu.com</t>
  </si>
  <si>
    <t xml:space="preserve">MOTEL CANCÚN AVILÉS</t>
  </si>
  <si>
    <t xml:space="preserve">CAMPO DE LA IGLESIA, s/n</t>
  </si>
  <si>
    <t xml:space="preserve">33418</t>
  </si>
  <si>
    <t xml:space="preserve">985558567</t>
  </si>
  <si>
    <t xml:space="preserve">moteldora2@outlook.com</t>
  </si>
  <si>
    <t xml:space="preserve">motelcancun.es</t>
  </si>
  <si>
    <t xml:space="preserve">VALLE LAS LUIÑAS</t>
  </si>
  <si>
    <t xml:space="preserve">CARRETERA GENERAL, s/n BAJO (LA CASONA)</t>
  </si>
  <si>
    <t xml:space="preserve">985596283</t>
  </si>
  <si>
    <t xml:space="preserve">hotelvalle@telefonica.net</t>
  </si>
  <si>
    <t xml:space="preserve">hotelvalle.org</t>
  </si>
  <si>
    <t xml:space="preserve">LAS GRANDAS</t>
  </si>
  <si>
    <t xml:space="preserve">LUGAR VISTALEGRE, s/n BAJO</t>
  </si>
  <si>
    <t xml:space="preserve">33730</t>
  </si>
  <si>
    <t xml:space="preserve">985627299</t>
  </si>
  <si>
    <t xml:space="preserve">lasgrandas.com</t>
  </si>
  <si>
    <t xml:space="preserve">SAN ANTÓN</t>
  </si>
  <si>
    <t xml:space="preserve">PLAZA SAN BLAS, 3</t>
  </si>
  <si>
    <t xml:space="preserve">985628000</t>
  </si>
  <si>
    <t xml:space="preserve">hotel@hrsananton.com</t>
  </si>
  <si>
    <t xml:space="preserve">hrsananton.com</t>
  </si>
  <si>
    <t xml:space="preserve">HOTEL SPA BLANCO</t>
  </si>
  <si>
    <t xml:space="preserve">LUGAR COLORADA, s/n BAJO</t>
  </si>
  <si>
    <t xml:space="preserve">985630775</t>
  </si>
  <si>
    <t xml:space="preserve">info@hotelblanco.es</t>
  </si>
  <si>
    <t xml:space="preserve">hotelblanco.es</t>
  </si>
  <si>
    <t xml:space="preserve">DON ALBERTO</t>
  </si>
  <si>
    <t xml:space="preserve">AVENIDA FLÓREZ ESTRADA, 4 BAJO</t>
  </si>
  <si>
    <t xml:space="preserve">985742108</t>
  </si>
  <si>
    <t xml:space="preserve">donalberto.com</t>
  </si>
  <si>
    <t xml:space="preserve">HOTEL LA PORNACAL</t>
  </si>
  <si>
    <t xml:space="preserve">985763030</t>
  </si>
  <si>
    <t xml:space="preserve">apartamentoslapornacal@gmail.com</t>
  </si>
  <si>
    <t xml:space="preserve">lapornacal.com</t>
  </si>
  <si>
    <t xml:space="preserve">HOTEL ELADIA</t>
  </si>
  <si>
    <t xml:space="preserve">AVENIDA COVADONGA, 14</t>
  </si>
  <si>
    <t xml:space="preserve">985848000</t>
  </si>
  <si>
    <t xml:space="preserve">reservas@hoteleladia.es</t>
  </si>
  <si>
    <t xml:space="preserve">hoteleladia.es</t>
  </si>
  <si>
    <t xml:space="preserve">LA ISLA</t>
  </si>
  <si>
    <t xml:space="preserve">C/ FRANCISCO CARRILLO, s/n</t>
  </si>
  <si>
    <t xml:space="preserve">985856001</t>
  </si>
  <si>
    <t xml:space="preserve">info@hotelaisla.com</t>
  </si>
  <si>
    <t xml:space="preserve">hotelaisla.com</t>
  </si>
  <si>
    <t xml:space="preserve">LUGAR SELORIO, s/n</t>
  </si>
  <si>
    <t xml:space="preserve">985890121</t>
  </si>
  <si>
    <t xml:space="preserve">casablanca.com</t>
  </si>
  <si>
    <t xml:space="preserve">HOTEL FOXOS</t>
  </si>
  <si>
    <t xml:space="preserve">LUGAR A A LANZADA, 2 LUGAR FOXOS</t>
  </si>
  <si>
    <t xml:space="preserve">986 743241</t>
  </si>
  <si>
    <t xml:space="preserve">info@hotelfoxos.com</t>
  </si>
  <si>
    <t xml:space="preserve">hotelfoxos.com</t>
  </si>
  <si>
    <t xml:space="preserve">HOTEL OGALIA</t>
  </si>
  <si>
    <t xml:space="preserve">RUA LEPANTO, 10</t>
  </si>
  <si>
    <t xml:space="preserve">986222228</t>
  </si>
  <si>
    <t xml:space="preserve">contacto@hotelogalia.es</t>
  </si>
  <si>
    <t xml:space="preserve">hotelogalia.es</t>
  </si>
  <si>
    <t xml:space="preserve">HOTEL DOADE</t>
  </si>
  <si>
    <t xml:space="preserve">CAMIÑO BAJADA PRAIA DE ARNELES, 1</t>
  </si>
  <si>
    <t xml:space="preserve">986328302</t>
  </si>
  <si>
    <t xml:space="preserve">hoteldoade.com</t>
  </si>
  <si>
    <t xml:space="preserve">BAHÍA BAYONA</t>
  </si>
  <si>
    <t xml:space="preserve">CARRETERA SANTA MARTA, 13 BAJO; HOTEL BAHIA BAIONA</t>
  </si>
  <si>
    <t xml:space="preserve">36308</t>
  </si>
  <si>
    <t xml:space="preserve">986385004</t>
  </si>
  <si>
    <t xml:space="preserve">info@hotelbahiabayona.com</t>
  </si>
  <si>
    <t xml:space="preserve">bahabayona.com</t>
  </si>
  <si>
    <t xml:space="preserve">HOTEL ÁGUILA</t>
  </si>
  <si>
    <t xml:space="preserve">VICTORIA, 6 ESQUINA PLAZA DE COMPOSTELA</t>
  </si>
  <si>
    <t xml:space="preserve">986431398</t>
  </si>
  <si>
    <t xml:space="preserve">hotelguila.com</t>
  </si>
  <si>
    <t xml:space="preserve">HOTEL LINO</t>
  </si>
  <si>
    <t xml:space="preserve">RUA LEPANTO, 26</t>
  </si>
  <si>
    <t xml:space="preserve">986447004</t>
  </si>
  <si>
    <t xml:space="preserve">info@hotellino.com</t>
  </si>
  <si>
    <t xml:space="preserve">hotel-lino.com</t>
  </si>
  <si>
    <t xml:space="preserve">ABALO</t>
  </si>
  <si>
    <t xml:space="preserve">CORES, s/n BAJO</t>
  </si>
  <si>
    <t xml:space="preserve">36612</t>
  </si>
  <si>
    <t xml:space="preserve">CATOIRA</t>
  </si>
  <si>
    <t xml:space="preserve">986546042</t>
  </si>
  <si>
    <t xml:space="preserve">info@motelabalo.com</t>
  </si>
  <si>
    <t xml:space="preserve">motelabalo.com</t>
  </si>
  <si>
    <t xml:space="preserve">LEAL LA SIRENA</t>
  </si>
  <si>
    <t xml:space="preserve">AVENIDA AS SINAS, 6 BAJO</t>
  </si>
  <si>
    <t xml:space="preserve">986554112</t>
  </si>
  <si>
    <t xml:space="preserve">info@hotel-leal.com</t>
  </si>
  <si>
    <t xml:space="preserve">hotel-leal.com</t>
  </si>
  <si>
    <t xml:space="preserve">HOTEL ALPINA</t>
  </si>
  <si>
    <t xml:space="preserve">C/ CORÓN 10 B</t>
  </si>
  <si>
    <t xml:space="preserve">986561483</t>
  </si>
  <si>
    <t xml:space="preserve">clientes@hotelalpina.es</t>
  </si>
  <si>
    <t xml:space="preserve">hotelalpina.es</t>
  </si>
  <si>
    <t xml:space="preserve">HOTEL RAMOS</t>
  </si>
  <si>
    <t xml:space="preserve">ANTÓN ALONSO RÍOS, 24 BAJO</t>
  </si>
  <si>
    <t xml:space="preserve">36540</t>
  </si>
  <si>
    <t xml:space="preserve">986581212</t>
  </si>
  <si>
    <t xml:space="preserve">recepcion@hotelramos.com</t>
  </si>
  <si>
    <t xml:space="preserve">hotelramos.com</t>
  </si>
  <si>
    <t xml:space="preserve">RAMOS</t>
  </si>
  <si>
    <t xml:space="preserve">ANTÓN ALONSO RÍOS, 24</t>
  </si>
  <si>
    <t xml:space="preserve">OS DO POZO</t>
  </si>
  <si>
    <t xml:space="preserve">RUA PROGRESO, s/n BAJO</t>
  </si>
  <si>
    <t xml:space="preserve">986651050</t>
  </si>
  <si>
    <t xml:space="preserve">info@osdopozo.com</t>
  </si>
  <si>
    <t xml:space="preserve">hotelopozo.com</t>
  </si>
  <si>
    <t xml:space="preserve">CEMAR HOTEL RESIDENCIA</t>
  </si>
  <si>
    <t xml:space="preserve">CARRETERA PONTEAREAS-MONDARÍZ, KILOMETRO 7 BAJO</t>
  </si>
  <si>
    <t xml:space="preserve">986662377</t>
  </si>
  <si>
    <t xml:space="preserve">info@cemarhotelresidencia.com</t>
  </si>
  <si>
    <t xml:space="preserve">hotelcemar.com</t>
  </si>
  <si>
    <t xml:space="preserve">HOTEL JUSTO</t>
  </si>
  <si>
    <t xml:space="preserve">PLAYA PLAYA DEL SILGAR, 2</t>
  </si>
  <si>
    <t xml:space="preserve">986690750</t>
  </si>
  <si>
    <t xml:space="preserve">reservas@hoteljusto.es</t>
  </si>
  <si>
    <t xml:space="preserve">hoteljusto.com</t>
  </si>
  <si>
    <t xml:space="preserve">PUNTA CABICASTRO</t>
  </si>
  <si>
    <t xml:space="preserve">CANELAS, 18 BAJO</t>
  </si>
  <si>
    <t xml:space="preserve">986690848</t>
  </si>
  <si>
    <t xml:space="preserve">punta@cabicastro.com</t>
  </si>
  <si>
    <t xml:space="preserve">cabicastro.com</t>
  </si>
  <si>
    <t xml:space="preserve">HOTEL CABICASTRO</t>
  </si>
  <si>
    <t xml:space="preserve">986691739</t>
  </si>
  <si>
    <t xml:space="preserve">info@cabicastro.com</t>
  </si>
  <si>
    <t xml:space="preserve">HOTEL CASA ZULEMA</t>
  </si>
  <si>
    <t xml:space="preserve">LUGAR ARRA, s/n</t>
  </si>
  <si>
    <t xml:space="preserve">986691991</t>
  </si>
  <si>
    <t xml:space="preserve">info@casazulema.com</t>
  </si>
  <si>
    <t xml:space="preserve">casazulema.com</t>
  </si>
  <si>
    <t xml:space="preserve">MINSO</t>
  </si>
  <si>
    <t xml:space="preserve">AVENIDA O PORTO, 1 BAJO</t>
  </si>
  <si>
    <t xml:space="preserve">986720151</t>
  </si>
  <si>
    <t xml:space="preserve">info@hotelminso.com</t>
  </si>
  <si>
    <t xml:space="preserve">hotelminso.com</t>
  </si>
  <si>
    <t xml:space="preserve">HOTEL SIROCO</t>
  </si>
  <si>
    <t xml:space="preserve">AVENIDA PONTEVEDRA, 12</t>
  </si>
  <si>
    <t xml:space="preserve">986720843</t>
  </si>
  <si>
    <t xml:space="preserve">hotelsiroco@hotmail.es</t>
  </si>
  <si>
    <t xml:space="preserve">hotelsiroco.es</t>
  </si>
  <si>
    <t xml:space="preserve">MARISCOS PORTONOVO HOTEL SIROCO</t>
  </si>
  <si>
    <t xml:space="preserve">A BOTA</t>
  </si>
  <si>
    <t xml:space="preserve">VISTA ALEGRE, 10</t>
  </si>
  <si>
    <t xml:space="preserve">986721299</t>
  </si>
  <si>
    <t xml:space="preserve">info@hotelabota.es</t>
  </si>
  <si>
    <t xml:space="preserve">hotelabota.com</t>
  </si>
  <si>
    <t xml:space="preserve">ROYAL NAYEF</t>
  </si>
  <si>
    <t xml:space="preserve">CANELAS, 4</t>
  </si>
  <si>
    <t xml:space="preserve">986721313</t>
  </si>
  <si>
    <t xml:space="preserve">royalnayef@royalnayef.com</t>
  </si>
  <si>
    <t xml:space="preserve">royalnayef.com</t>
  </si>
  <si>
    <t xml:space="preserve">OCA GALATEA</t>
  </si>
  <si>
    <t xml:space="preserve">LUGAR PAXARIÑAS, s/n BAJO</t>
  </si>
  <si>
    <t xml:space="preserve">986727027</t>
  </si>
  <si>
    <t xml:space="preserve">info@hotelgalatea.com</t>
  </si>
  <si>
    <t xml:space="preserve">ocagalatea.com</t>
  </si>
  <si>
    <t xml:space="preserve">HOTEL CARLOS I SILGAR</t>
  </si>
  <si>
    <t xml:space="preserve">VIGO, s/n BAJO</t>
  </si>
  <si>
    <t xml:space="preserve">986727036</t>
  </si>
  <si>
    <t xml:space="preserve">info@hotelcarlos.es</t>
  </si>
  <si>
    <t xml:space="preserve">hotelcarlos.es</t>
  </si>
  <si>
    <t xml:space="preserve">TAMANACO</t>
  </si>
  <si>
    <t xml:space="preserve">RUA CASTELAO, 162-164 1</t>
  </si>
  <si>
    <t xml:space="preserve">986730446</t>
  </si>
  <si>
    <t xml:space="preserve">tamanacosl.com</t>
  </si>
  <si>
    <t xml:space="preserve">HOTEL MABEL</t>
  </si>
  <si>
    <t xml:space="preserve">RUA ARDÍA, 72</t>
  </si>
  <si>
    <t xml:space="preserve">986730879</t>
  </si>
  <si>
    <t xml:space="preserve">info@hotelmabel.com</t>
  </si>
  <si>
    <t xml:space="preserve">hotelmabel.com</t>
  </si>
  <si>
    <t xml:space="preserve">CASA CAMPAÑA</t>
  </si>
  <si>
    <t xml:space="preserve">RUA CASTELAO, 60 BAJO</t>
  </si>
  <si>
    <t xml:space="preserve">986732277</t>
  </si>
  <si>
    <t xml:space="preserve">casacampaa.com</t>
  </si>
  <si>
    <t xml:space="preserve">HOTEL SAMAR</t>
  </si>
  <si>
    <t xml:space="preserve">ESTRADA SAN VICENTE DE LA LANZADA, 9 CARRETERA SAN VICENTE DO MAR</t>
  </si>
  <si>
    <t xml:space="preserve">986738378</t>
  </si>
  <si>
    <t xml:space="preserve">info@samarhotel.com</t>
  </si>
  <si>
    <t xml:space="preserve">samarhotel.com</t>
  </si>
  <si>
    <t xml:space="preserve">CONDE NAVIO</t>
  </si>
  <si>
    <t xml:space="preserve">SEAR, s/n</t>
  </si>
  <si>
    <t xml:space="preserve">986740135</t>
  </si>
  <si>
    <t xml:space="preserve">info@condenavio.com</t>
  </si>
  <si>
    <t xml:space="preserve">condenavio.com</t>
  </si>
  <si>
    <t xml:space="preserve">HOTEL VILLA COVELO</t>
  </si>
  <si>
    <t xml:space="preserve">ESTRADA COVELO - RIODAMA, 37 (SAMIEIRA)</t>
  </si>
  <si>
    <t xml:space="preserve">986741121</t>
  </si>
  <si>
    <t xml:space="preserve">reservas@villacovelo.es</t>
  </si>
  <si>
    <t xml:space="preserve">villacovelo.es</t>
  </si>
  <si>
    <t xml:space="preserve">COVELO BAJO</t>
  </si>
  <si>
    <t xml:space="preserve">36826</t>
  </si>
  <si>
    <t xml:space="preserve">PONTE CALDELAS</t>
  </si>
  <si>
    <t xml:space="preserve">HOTEL ANCORA</t>
  </si>
  <si>
    <t xml:space="preserve">GRANXA, 2 BAJO</t>
  </si>
  <si>
    <t xml:space="preserve">986741390</t>
  </si>
  <si>
    <t xml:space="preserve">info@hotelancora.es</t>
  </si>
  <si>
    <t xml:space="preserve">hotelancora.es</t>
  </si>
  <si>
    <t xml:space="preserve">NUEVO ASTUR</t>
  </si>
  <si>
    <t xml:space="preserve">LUGAR GONDAR DE ABAIXO, 38 BAJO; BBAJO</t>
  </si>
  <si>
    <t xml:space="preserve">986743006</t>
  </si>
  <si>
    <t xml:space="preserve">reservas@nuevoastur.com</t>
  </si>
  <si>
    <t xml:space="preserve">nuevoastur.com</t>
  </si>
  <si>
    <t xml:space="preserve">FONTE DE ONS, 21 BAJO</t>
  </si>
  <si>
    <t xml:space="preserve">986745454</t>
  </si>
  <si>
    <t xml:space="preserve">info@hotelcaribe.es</t>
  </si>
  <si>
    <t xml:space="preserve">hotelcaribe.es</t>
  </si>
  <si>
    <t xml:space="preserve">HOTEL CARIBE SANXENXO</t>
  </si>
  <si>
    <t xml:space="preserve">REVOLTA, 21 BAJO</t>
  </si>
  <si>
    <t xml:space="preserve">HOTEL FORGA</t>
  </si>
  <si>
    <t xml:space="preserve">OURENSE, 17 BAJO</t>
  </si>
  <si>
    <t xml:space="preserve">36130</t>
  </si>
  <si>
    <t xml:space="preserve">CERDEDO</t>
  </si>
  <si>
    <t xml:space="preserve">986753038</t>
  </si>
  <si>
    <t xml:space="preserve">hotelforga@hotmail.com</t>
  </si>
  <si>
    <t xml:space="preserve">hotelforga.com</t>
  </si>
  <si>
    <t xml:space="preserve">HOTEL CHOLA</t>
  </si>
  <si>
    <t xml:space="preserve">DORNA, 40 BAJO</t>
  </si>
  <si>
    <t xml:space="preserve">36121</t>
  </si>
  <si>
    <t xml:space="preserve">COTOBADE</t>
  </si>
  <si>
    <t xml:space="preserve">986762144</t>
  </si>
  <si>
    <t xml:space="preserve">info@hotelchola.com</t>
  </si>
  <si>
    <t xml:space="preserve">hotelchola.com</t>
  </si>
  <si>
    <t xml:space="preserve">VEIGA MARIÑA</t>
  </si>
  <si>
    <t xml:space="preserve">RASCADEIRA, 6 BAJO</t>
  </si>
  <si>
    <t xml:space="preserve">36120</t>
  </si>
  <si>
    <t xml:space="preserve">986763127</t>
  </si>
  <si>
    <t xml:space="preserve">info.veigahotel@gmail.com</t>
  </si>
  <si>
    <t xml:space="preserve">veigamaria.com</t>
  </si>
  <si>
    <t xml:space="preserve">C.T.R. CAVADAS</t>
  </si>
  <si>
    <t xml:space="preserve">HERRERÍA, 3</t>
  </si>
  <si>
    <t xml:space="preserve">24414</t>
  </si>
  <si>
    <t xml:space="preserve">987057919</t>
  </si>
  <si>
    <t xml:space="preserve">ctrcavadas.com</t>
  </si>
  <si>
    <t xml:space="preserve">HOSTERIA SPA LOFT BOÑAR</t>
  </si>
  <si>
    <t xml:space="preserve">JUAN ANTONIO FERNÁNDEZ, 28 BAJO</t>
  </si>
  <si>
    <t xml:space="preserve">24850</t>
  </si>
  <si>
    <t xml:space="preserve">987113310</t>
  </si>
  <si>
    <t xml:space="preserve">reservas@grupo-soto.com</t>
  </si>
  <si>
    <t xml:space="preserve">grupo-soto.com</t>
  </si>
  <si>
    <t xml:space="preserve">SIGLO XXI</t>
  </si>
  <si>
    <t xml:space="preserve">MOISÉS DE LEÓN, 47 1</t>
  </si>
  <si>
    <t xml:space="preserve">987218874</t>
  </si>
  <si>
    <t xml:space="preserve">apartahotelsigloxxi@hotmail.com</t>
  </si>
  <si>
    <t xml:space="preserve">sigloxxisl.com</t>
  </si>
  <si>
    <t xml:space="preserve">MOTEL CANCÚN</t>
  </si>
  <si>
    <t xml:space="preserve">CARRETERA ARDÓN-VALDEVIMBRE, s/n</t>
  </si>
  <si>
    <t xml:space="preserve">24232</t>
  </si>
  <si>
    <t xml:space="preserve">ARDÓN</t>
  </si>
  <si>
    <t xml:space="preserve">987305201</t>
  </si>
  <si>
    <t xml:space="preserve">info@motelcancún.com</t>
  </si>
  <si>
    <t xml:space="preserve">CASA EL CURA</t>
  </si>
  <si>
    <t xml:space="preserve">CARRETERA, 13</t>
  </si>
  <si>
    <t xml:space="preserve">987337647</t>
  </si>
  <si>
    <t xml:space="preserve">lacasaelcura@yahoo.es</t>
  </si>
  <si>
    <t xml:space="preserve">casaelcura.com</t>
  </si>
  <si>
    <t xml:space="preserve">REY JOFRA</t>
  </si>
  <si>
    <t xml:space="preserve">OBISPO MARCELO, 10</t>
  </si>
  <si>
    <t xml:space="preserve">987401478</t>
  </si>
  <si>
    <t xml:space="preserve">reyjofrasl.com</t>
  </si>
  <si>
    <t xml:space="preserve">DE FLORIANA</t>
  </si>
  <si>
    <t xml:space="preserve">TRAVESIA MANUEL FRAGA, s/n BAJO</t>
  </si>
  <si>
    <t xml:space="preserve">987453146</t>
  </si>
  <si>
    <t xml:space="preserve">info@defloriana.com</t>
  </si>
  <si>
    <t xml:space="preserve">defloriana.com</t>
  </si>
  <si>
    <t xml:space="preserve">LA PEÑA HOTEL</t>
  </si>
  <si>
    <t xml:space="preserve">C/ LA PEÑA DE CONGOSTO, s/n 2</t>
  </si>
  <si>
    <t xml:space="preserve">24398</t>
  </si>
  <si>
    <t xml:space="preserve">CONGOSTO</t>
  </si>
  <si>
    <t xml:space="preserve">987467104</t>
  </si>
  <si>
    <t xml:space="preserve">lapeahotel.com</t>
  </si>
  <si>
    <t xml:space="preserve">NRUTA PONFERRADA</t>
  </si>
  <si>
    <t xml:space="preserve">CAMINO REAL (POLIGONO INSDUSTRIAL BIERZO ALTO), 1</t>
  </si>
  <si>
    <t xml:space="preserve">24318</t>
  </si>
  <si>
    <t xml:space="preserve">BEMBIBRE</t>
  </si>
  <si>
    <t xml:space="preserve">987510216</t>
  </si>
  <si>
    <t xml:space="preserve">info@hotelnruta.com</t>
  </si>
  <si>
    <t xml:space="preserve">hotelnruta.com</t>
  </si>
  <si>
    <t xml:space="preserve">CASA DE TEPA</t>
  </si>
  <si>
    <t xml:space="preserve">SANTIAGO, 2 BAJO</t>
  </si>
  <si>
    <t xml:space="preserve">987603299</t>
  </si>
  <si>
    <t xml:space="preserve">casadetepa.com</t>
  </si>
  <si>
    <t xml:space="preserve">HOTEL PRESA</t>
  </si>
  <si>
    <t xml:space="preserve">PLAZA RIAÑO, 1</t>
  </si>
  <si>
    <t xml:space="preserve">987740637</t>
  </si>
  <si>
    <t xml:space="preserve">info@hotelpresa.com</t>
  </si>
  <si>
    <t xml:space="preserve">hotelpresa.com</t>
  </si>
  <si>
    <t xml:space="preserve">ZARAMPALLO</t>
  </si>
  <si>
    <t xml:space="preserve">SAN MIGUEL, 9</t>
  </si>
  <si>
    <t xml:space="preserve">988230008</t>
  </si>
  <si>
    <t xml:space="preserve">info@zarampallo.com</t>
  </si>
  <si>
    <t xml:space="preserve">zarampallo.com</t>
  </si>
  <si>
    <t xml:space="preserve">C/ HERMANOS VILLAR, 19 BAJO</t>
  </si>
  <si>
    <t xml:space="preserve">HOTEL BAMIO</t>
  </si>
  <si>
    <t xml:space="preserve">BAMIO, 13 MENDE</t>
  </si>
  <si>
    <t xml:space="preserve">988249653</t>
  </si>
  <si>
    <t xml:space="preserve">info@hotelbamio.com</t>
  </si>
  <si>
    <t xml:space="preserve">finishplay.com</t>
  </si>
  <si>
    <t xml:space="preserve">SAN JAIME</t>
  </si>
  <si>
    <t xml:space="preserve">ALDEA A MURTEIRA (TIBIÁS), s/n</t>
  </si>
  <si>
    <t xml:space="preserve">32710</t>
  </si>
  <si>
    <t xml:space="preserve">988259731</t>
  </si>
  <si>
    <t xml:space="preserve">hrsjaime@hotmail.com</t>
  </si>
  <si>
    <t xml:space="preserve">sanjaimesl.com</t>
  </si>
  <si>
    <t xml:space="preserve">HOTEL BERNA</t>
  </si>
  <si>
    <t xml:space="preserve">ESTRADA N-120, 220</t>
  </si>
  <si>
    <t xml:space="preserve">32350</t>
  </si>
  <si>
    <t xml:space="preserve">A RÚA</t>
  </si>
  <si>
    <t xml:space="preserve">988310124</t>
  </si>
  <si>
    <t xml:space="preserve">hotelberna.com</t>
  </si>
  <si>
    <t xml:space="preserve">MESÓN DE EROSA</t>
  </si>
  <si>
    <t xml:space="preserve">LUGAR MESÓN DE HEROSA, s/n</t>
  </si>
  <si>
    <t xml:space="preserve">32547</t>
  </si>
  <si>
    <t xml:space="preserve">988421309</t>
  </si>
  <si>
    <t xml:space="preserve">info@mesonerosa.com</t>
  </si>
  <si>
    <t xml:space="preserve">mesonerosa.com</t>
  </si>
  <si>
    <t xml:space="preserve">HOTEL CONDE</t>
  </si>
  <si>
    <t xml:space="preserve">CARRETERA MADRID, 226 N-525 KM226</t>
  </si>
  <si>
    <t xml:space="preserve">988436477</t>
  </si>
  <si>
    <t xml:space="preserve">reservas@hotelconde.com</t>
  </si>
  <si>
    <t xml:space="preserve">hotelconde.com</t>
  </si>
  <si>
    <t xml:space="preserve">CASTOR ELICES, 12 BAJO</t>
  </si>
  <si>
    <t xml:space="preserve">988451036</t>
  </si>
  <si>
    <t xml:space="preserve">betanzossl.com</t>
  </si>
  <si>
    <t xml:space="preserve">LA GUZMANA DE RONDA</t>
  </si>
  <si>
    <t xml:space="preserve">PARTIDO RURAL SANTA MARÍA, 141</t>
  </si>
  <si>
    <t xml:space="preserve">info@laguzmana.com</t>
  </si>
  <si>
    <t xml:space="preserve">laguzmana.com</t>
  </si>
  <si>
    <t xml:space="preserve">MAS VIVENT</t>
  </si>
  <si>
    <t xml:space="preserve">PG-000902</t>
  </si>
  <si>
    <t xml:space="preserve">RAVAL FONT, 5</t>
  </si>
  <si>
    <t xml:space="preserve">17781</t>
  </si>
  <si>
    <t xml:space="preserve">VILAMANISCLE</t>
  </si>
  <si>
    <t xml:space="preserve">info@masvivent.com</t>
  </si>
  <si>
    <t xml:space="preserve">masvivent.com</t>
  </si>
  <si>
    <t xml:space="preserve">RIO VIEJO</t>
  </si>
  <si>
    <t xml:space="preserve">SIETE PUERTAS, 19 BAJO</t>
  </si>
  <si>
    <t xml:space="preserve">rioviejocubillas@gmail.com</t>
  </si>
  <si>
    <t xml:space="preserve">rio-viejo.co/</t>
  </si>
  <si>
    <t xml:space="preserve">CAL COMPTE</t>
  </si>
  <si>
    <t xml:space="preserve">PT-000280</t>
  </si>
  <si>
    <t xml:space="preserve">MAJOR, 4</t>
  </si>
  <si>
    <t xml:space="preserve">TORROJA DEL PRIORAT</t>
  </si>
  <si>
    <t xml:space="preserve">hola@calcompte.com</t>
  </si>
  <si>
    <t xml:space="preserve">calcompte.com</t>
  </si>
  <si>
    <t xml:space="preserve">CAL COMPTE - TERROIR AL LÍMIT</t>
  </si>
  <si>
    <t xml:space="preserve">CARRER MAJOR, 4</t>
  </si>
  <si>
    <t xml:space="preserve">PIXEL</t>
  </si>
  <si>
    <t xml:space="preserve">AVENIDA BENYAMINA, 22</t>
  </si>
  <si>
    <t xml:space="preserve">managementmyn@gmail.com</t>
  </si>
  <si>
    <t xml:space="preserve">hotelpixel.es</t>
  </si>
  <si>
    <t xml:space="preserve">ARAS RURAL</t>
  </si>
  <si>
    <t xml:space="preserve">CARRETERA VALENCIA-ADEMUZ (CV-35), KILOMETRO 96, 500</t>
  </si>
  <si>
    <t xml:space="preserve">46179</t>
  </si>
  <si>
    <t xml:space="preserve">ARAS DE LOS OLMOS</t>
  </si>
  <si>
    <t xml:space="preserve">arasrural@arasrural.com</t>
  </si>
  <si>
    <t xml:space="preserve">arasrural.com</t>
  </si>
  <si>
    <t xml:space="preserve">SINGAPORE</t>
  </si>
  <si>
    <t xml:space="preserve">BOA, 22 BAJO</t>
  </si>
  <si>
    <t xml:space="preserve">hotelsingaporeboa@gmail.com</t>
  </si>
  <si>
    <t xml:space="preserve">singapore.com</t>
  </si>
  <si>
    <t xml:space="preserve">OPARRANDA</t>
  </si>
  <si>
    <t xml:space="preserve">CASADILLO, 1</t>
  </si>
  <si>
    <t xml:space="preserve">insuarial@gmail.com</t>
  </si>
  <si>
    <t xml:space="preserve">oparranda.com</t>
  </si>
  <si>
    <t xml:space="preserve">HOTEL RESTAURANTE CHIPS</t>
  </si>
  <si>
    <t xml:space="preserve">AVENIDA MAR (POLIGONO INSDUSTRIAL GÁNDARA), 97</t>
  </si>
  <si>
    <t xml:space="preserve">reservas@hotelchips.es</t>
  </si>
  <si>
    <t xml:space="preserve">hotelchips.es</t>
  </si>
  <si>
    <t xml:space="preserve">IBAIONDO I</t>
  </si>
  <si>
    <t xml:space="preserve">info@ibaiondoi.com</t>
  </si>
  <si>
    <t xml:space="preserve">SANTACREU</t>
  </si>
  <si>
    <t xml:space="preserve">C/ VIRGEN DEL CARMEN, 3</t>
  </si>
  <si>
    <t xml:space="preserve">hotelsantacreu@gmail.com</t>
  </si>
  <si>
    <t xml:space="preserve">santacreu.com</t>
  </si>
  <si>
    <t xml:space="preserve">CASA AURELIO</t>
  </si>
  <si>
    <t xml:space="preserve">CRUCE, 2 BAJO</t>
  </si>
  <si>
    <t xml:space="preserve">33891</t>
  </si>
  <si>
    <t xml:space="preserve">info@caaurelio.com</t>
  </si>
  <si>
    <t xml:space="preserve">EL CANDANO</t>
  </si>
  <si>
    <t xml:space="preserve">LA RETUERTA, 225</t>
  </si>
  <si>
    <t xml:space="preserve">33867</t>
  </si>
  <si>
    <t xml:space="preserve">susanagomez65@hotmail.com</t>
  </si>
  <si>
    <t xml:space="preserve">elcandano.com</t>
  </si>
  <si>
    <t xml:space="preserve">EL PANTANO</t>
  </si>
  <si>
    <t xml:space="preserve">CARRETERA ROCA, KILOMETRO 16 BAJO(FINCA EL PANTANO)</t>
  </si>
  <si>
    <t xml:space="preserve">info@elpantano.com</t>
  </si>
  <si>
    <t xml:space="preserve">BOUTIQUE HOTEL DAVALLADA</t>
  </si>
  <si>
    <t xml:space="preserve">CARRER DEVALLADA, 9</t>
  </si>
  <si>
    <t xml:space="preserve">info@davallada.com</t>
  </si>
  <si>
    <t xml:space="preserve">davallada.com</t>
  </si>
  <si>
    <t xml:space="preserve">HBCN ROOMS</t>
  </si>
  <si>
    <t xml:space="preserve">CARRER LA DIPUTACIÓ, 118 PRINCIPAL DERECHA BIS 2º</t>
  </si>
  <si>
    <t xml:space="preserve">info@hbcnrooms.com</t>
  </si>
  <si>
    <t xml:space="preserve">LED SITGES</t>
  </si>
  <si>
    <t xml:space="preserve">HB-004744</t>
  </si>
  <si>
    <t xml:space="preserve">CARRER SANT PERE, 17 ATCO</t>
  </si>
  <si>
    <t xml:space="preserve">info@ledsitges.com</t>
  </si>
  <si>
    <t xml:space="preserve">ledsitges.com</t>
  </si>
  <si>
    <t xml:space="preserve">VILA BEACH</t>
  </si>
  <si>
    <t xml:space="preserve">ARQUITECTE SERT, 15-17 4°</t>
  </si>
  <si>
    <t xml:space="preserve">info@vilabeach.com</t>
  </si>
  <si>
    <t xml:space="preserve">C/ AZETA, 21 EDIFICIO 25</t>
  </si>
  <si>
    <t xml:space="preserve">info@elmirador.com</t>
  </si>
  <si>
    <t xml:space="preserve">C/ BOQUETE SAN JUAN, 12</t>
  </si>
  <si>
    <t xml:space="preserve">aelpinsapo@gmail.com</t>
  </si>
  <si>
    <t xml:space="preserve">elpinsapo.com</t>
  </si>
  <si>
    <t xml:space="preserve">TINA MAYOR</t>
  </si>
  <si>
    <t xml:space="preserve">CARRETERA PRIMO DE RIVERA, s/n BAJO</t>
  </si>
  <si>
    <t xml:space="preserve">info@tinamayor.com</t>
  </si>
  <si>
    <t xml:space="preserve">FILO HOTEL</t>
  </si>
  <si>
    <t xml:space="preserve">BAÑO, 11 BAJO</t>
  </si>
  <si>
    <t xml:space="preserve">hotelfilo@yahoo.es</t>
  </si>
  <si>
    <t xml:space="preserve">filohotel.com</t>
  </si>
  <si>
    <t xml:space="preserve">DOÑA PILAR</t>
  </si>
  <si>
    <t xml:space="preserve">CARRETERA ARGAMASILLA DE ALBA, KILOMETRO 2</t>
  </si>
  <si>
    <t xml:space="preserve">info@doñapilar.com</t>
  </si>
  <si>
    <t xml:space="preserve">EL ROMERAL</t>
  </si>
  <si>
    <t xml:space="preserve">ROMERO, 1</t>
  </si>
  <si>
    <t xml:space="preserve">16360</t>
  </si>
  <si>
    <t xml:space="preserve">MONTEAGUDO DE LAS SALINAS</t>
  </si>
  <si>
    <t xml:space="preserve">info@elromeral.com</t>
  </si>
  <si>
    <t xml:space="preserve">LAS ALDABAS</t>
  </si>
  <si>
    <t xml:space="preserve">CARRETERA SAN CLEMENTE, 1 BAJO</t>
  </si>
  <si>
    <t xml:space="preserve">info@lasaldabas.com</t>
  </si>
  <si>
    <t xml:space="preserve">lasaldabas.es</t>
  </si>
  <si>
    <t xml:space="preserve">CASA MARIETA</t>
  </si>
  <si>
    <t xml:space="preserve">CARRETERA FRANCIA, 24 BAJO (HOTEL)</t>
  </si>
  <si>
    <t xml:space="preserve">info@camarieta.com</t>
  </si>
  <si>
    <t xml:space="preserve">105 SUITES</t>
  </si>
  <si>
    <t xml:space="preserve">CARRER CIPRIANO GARIJO, 2</t>
  </si>
  <si>
    <t xml:space="preserve">105suites@lacantine.com</t>
  </si>
  <si>
    <t xml:space="preserve">PULA GOLF</t>
  </si>
  <si>
    <t xml:space="preserve">CARRETERA SON SERVERA-CAPDEPERA KILOMETRO 3</t>
  </si>
  <si>
    <t xml:space="preserve">arnau@pulagolf.com</t>
  </si>
  <si>
    <t xml:space="preserve">pulagolf.com/</t>
  </si>
  <si>
    <t xml:space="preserve">BINIATRAM</t>
  </si>
  <si>
    <t xml:space="preserve">CARRETERA CALA MORELL, KILOMETRO 1 BAJO; BINITRAM C/ CAL MOR</t>
  </si>
  <si>
    <t xml:space="preserve">info@biniatram.com</t>
  </si>
  <si>
    <t xml:space="preserve">biniatram.com</t>
  </si>
  <si>
    <t xml:space="preserve">HOTEL RUPIT</t>
  </si>
  <si>
    <t xml:space="preserve">AVENIDA BIENVENIDOS, 12</t>
  </si>
  <si>
    <t xml:space="preserve">info@rupithotel.es</t>
  </si>
  <si>
    <t xml:space="preserve">rupithotel.es</t>
  </si>
  <si>
    <t xml:space="preserve">LAS ARENAS</t>
  </si>
  <si>
    <t xml:space="preserve">C/ ALCALDE MARCIAL SÁNCHEZ VELÁZQUEZ, 21 A</t>
  </si>
  <si>
    <t xml:space="preserve">info@lasarenas.com</t>
  </si>
  <si>
    <t xml:space="preserve">LA GARBINADA</t>
  </si>
  <si>
    <t xml:space="preserve">PLAZA CATALUNYA, s/n BAJO</t>
  </si>
  <si>
    <t xml:space="preserve">25160</t>
  </si>
  <si>
    <t xml:space="preserve">GRANYENA DE LES GARRIGUES</t>
  </si>
  <si>
    <t xml:space="preserve">info@garbinada.com</t>
  </si>
  <si>
    <t xml:space="preserve">garbinada.com</t>
  </si>
  <si>
    <t xml:space="preserve">CARRER LES GARRIGUES, 17-19</t>
  </si>
  <si>
    <t xml:space="preserve">NAVARRA 24</t>
  </si>
  <si>
    <t xml:space="preserve">C/ NAVARRA, 24</t>
  </si>
  <si>
    <t xml:space="preserve">28039</t>
  </si>
  <si>
    <t xml:space="preserve">info@navarra24.com</t>
  </si>
  <si>
    <t xml:space="preserve">ALOHA PLAYA.ES.</t>
  </si>
  <si>
    <t xml:space="preserve">C/ TORREALMADENA, 1</t>
  </si>
  <si>
    <t xml:space="preserve">alohaplaya1313@gmail.com</t>
  </si>
  <si>
    <t xml:space="preserve">alohaplaya.es</t>
  </si>
  <si>
    <t xml:space="preserve">HOTEL ALDEA DUERO</t>
  </si>
  <si>
    <t xml:space="preserve">CARRETERA SALTO-SAUCELLE, s/n BAJO (CJTO. POBLADO IBERD</t>
  </si>
  <si>
    <t xml:space="preserve">37257</t>
  </si>
  <si>
    <t xml:space="preserve">SAUCELLE</t>
  </si>
  <si>
    <t xml:space="preserve">info@aldeaduero.es</t>
  </si>
  <si>
    <t xml:space="preserve">aldeaduero.es</t>
  </si>
  <si>
    <t xml:space="preserve">ECOAVATAR</t>
  </si>
  <si>
    <t xml:space="preserve">LUGAR LAS CANCELAS ALTO, 7 BAJO</t>
  </si>
  <si>
    <t xml:space="preserve">ecoavatartenerife@gmail.com</t>
  </si>
  <si>
    <t xml:space="preserve">CASA CASILDA</t>
  </si>
  <si>
    <t xml:space="preserve">C/ CALVARIO, 53</t>
  </si>
  <si>
    <t xml:space="preserve">38350</t>
  </si>
  <si>
    <t xml:space="preserve">TACORONTE</t>
  </si>
  <si>
    <t xml:space="preserve">hotelcasacasilda@gmail.com</t>
  </si>
  <si>
    <t xml:space="preserve">4 ESQUINAS</t>
  </si>
  <si>
    <t xml:space="preserve">C/ LA IGLESIA, 11 ESQUINA OBISPO PEREZ CACERES, 19</t>
  </si>
  <si>
    <t xml:space="preserve">info@4esquinas.net</t>
  </si>
  <si>
    <t xml:space="preserve">MIAGU 2019.S.L</t>
  </si>
  <si>
    <t xml:space="preserve">AVENIDA SAN JUAN DE DIOS, 19 BAJO</t>
  </si>
  <si>
    <t xml:space="preserve">info@miagu2019sl.com</t>
  </si>
  <si>
    <t xml:space="preserve">miagu2019.com</t>
  </si>
  <si>
    <t xml:space="preserve">CA L´AMADEU</t>
  </si>
  <si>
    <t xml:space="preserve">HT-000753</t>
  </si>
  <si>
    <t xml:space="preserve">FONT, s/n BAJO</t>
  </si>
  <si>
    <t xml:space="preserve">43311</t>
  </si>
  <si>
    <t xml:space="preserve">VILANOVA D'ESCORNALBOU</t>
  </si>
  <si>
    <t xml:space="preserve">info@cal´amadeu.com</t>
  </si>
  <si>
    <t xml:space="preserve">calamadeu.com</t>
  </si>
  <si>
    <t xml:space="preserve">EL SOSIEGO</t>
  </si>
  <si>
    <t xml:space="preserve">FINCA VALDELOBOS, s/n</t>
  </si>
  <si>
    <t xml:space="preserve">10893</t>
  </si>
  <si>
    <t xml:space="preserve">VILLAMIEL</t>
  </si>
  <si>
    <t xml:space="preserve">600 917 510</t>
  </si>
  <si>
    <t xml:space="preserve">elsosiego@elsosiego.com</t>
  </si>
  <si>
    <t xml:space="preserve">elsosiego.com</t>
  </si>
  <si>
    <t xml:space="preserve">OSVILARES</t>
  </si>
  <si>
    <t xml:space="preserve">VILARES, 8</t>
  </si>
  <si>
    <t xml:space="preserve">15898</t>
  </si>
  <si>
    <t xml:space="preserve">605 128 341</t>
  </si>
  <si>
    <t xml:space="preserve">info@osvilares.com</t>
  </si>
  <si>
    <t xml:space="preserve">osvilares.com</t>
  </si>
  <si>
    <t xml:space="preserve">MORA ROOMS</t>
  </si>
  <si>
    <t xml:space="preserve">CARRER BONAVISTA, 6</t>
  </si>
  <si>
    <t xml:space="preserve">610 65 28 73</t>
  </si>
  <si>
    <t xml:space="preserve">info@morarooms.com</t>
  </si>
  <si>
    <t xml:space="preserve">CASA ARMONÍA</t>
  </si>
  <si>
    <t xml:space="preserve">AVINGUDA CARRIONS (URBANIZACIÓN LA FUSTERA), 32</t>
  </si>
  <si>
    <t xml:space="preserve">614 53 93 79</t>
  </si>
  <si>
    <t xml:space="preserve">info@caarmonía.com</t>
  </si>
  <si>
    <t xml:space="preserve">LA FRUCTUOSA</t>
  </si>
  <si>
    <t xml:space="preserve">H/MA/01780</t>
  </si>
  <si>
    <t xml:space="preserve">POLIGONO INSDUSTRIAL AL GAUCÍN, s/n 0 MÁLAGA</t>
  </si>
  <si>
    <t xml:space="preserve">29480</t>
  </si>
  <si>
    <t xml:space="preserve">GAUCÍN</t>
  </si>
  <si>
    <t xml:space="preserve">617 69 27 84</t>
  </si>
  <si>
    <t xml:space="preserve">lafructuosa@yahoo.es</t>
  </si>
  <si>
    <t xml:space="preserve">CASA INDIE</t>
  </si>
  <si>
    <t xml:space="preserve">C/ MEDIO, 4 A</t>
  </si>
  <si>
    <t xml:space="preserve">625 470 392</t>
  </si>
  <si>
    <t xml:space="preserve">casaindie@hotmail.com</t>
  </si>
  <si>
    <t xml:space="preserve">casaindie.com</t>
  </si>
  <si>
    <t xml:space="preserve">HOTEL RURAL EL PILARET</t>
  </si>
  <si>
    <t xml:space="preserve">JOAQUÍN COSTA, 16</t>
  </si>
  <si>
    <t xml:space="preserve">22421</t>
  </si>
  <si>
    <t xml:space="preserve">AZANUY-ALINS</t>
  </si>
  <si>
    <t xml:space="preserve">626 173 477</t>
  </si>
  <si>
    <t xml:space="preserve">reservas@elpilaret.com</t>
  </si>
  <si>
    <t xml:space="preserve">elpilaret.com</t>
  </si>
  <si>
    <t xml:space="preserve">HOTEL RURAL SPA LES VINYES</t>
  </si>
  <si>
    <t xml:space="preserve">PT-000153</t>
  </si>
  <si>
    <t xml:space="preserve">B. VILARDIDA, 13 BAJO</t>
  </si>
  <si>
    <t xml:space="preserve">43812</t>
  </si>
  <si>
    <t xml:space="preserve">VILA-RODONA</t>
  </si>
  <si>
    <t xml:space="preserve">650 375 366 </t>
  </si>
  <si>
    <t xml:space="preserve">info@lesvinyes.com</t>
  </si>
  <si>
    <t xml:space="preserve">lesvinyes.com</t>
  </si>
  <si>
    <t xml:space="preserve">FIL SUITES</t>
  </si>
  <si>
    <t xml:space="preserve">CARRER FERRERIA, 14</t>
  </si>
  <si>
    <t xml:space="preserve">660 690 696</t>
  </si>
  <si>
    <t xml:space="preserve">info@filsuites.com </t>
  </si>
  <si>
    <t xml:space="preserve">filsuites.com</t>
  </si>
  <si>
    <t xml:space="preserve">MUNDO BUDA</t>
  </si>
  <si>
    <t xml:space="preserve">ESTRADA FORXÁN, 30</t>
  </si>
  <si>
    <t xml:space="preserve">663 74 49 00</t>
  </si>
  <si>
    <t xml:space="preserve">budahotelgalicia@gmail.com</t>
  </si>
  <si>
    <t xml:space="preserve">TERRA BONANSA</t>
  </si>
  <si>
    <t xml:space="preserve">C/ LA SOLA, 3</t>
  </si>
  <si>
    <t xml:space="preserve">669 793 949</t>
  </si>
  <si>
    <t xml:space="preserve">info@hotelterra.es</t>
  </si>
  <si>
    <t xml:space="preserve">hotelterra.es</t>
  </si>
  <si>
    <t xml:space="preserve">SANMARIUS</t>
  </si>
  <si>
    <t xml:space="preserve">CARRER MUNTANER, 507 BAJO; PORT</t>
  </si>
  <si>
    <t xml:space="preserve">674 22 16 84</t>
  </si>
  <si>
    <t xml:space="preserve">info@sanmarius.com</t>
  </si>
  <si>
    <t xml:space="preserve">sanmarius.com</t>
  </si>
  <si>
    <t xml:space="preserve">BULL FUEGO</t>
  </si>
  <si>
    <t xml:space="preserve">AVENIDA AMÈRICA, 27</t>
  </si>
  <si>
    <t xml:space="preserve">676 350 317</t>
  </si>
  <si>
    <t xml:space="preserve">info@theseaclub.es</t>
  </si>
  <si>
    <t xml:space="preserve">theseaclub.es</t>
  </si>
  <si>
    <t xml:space="preserve">EL CORBERU</t>
  </si>
  <si>
    <t xml:space="preserve">CARRETERA PICONERA, s/n</t>
  </si>
  <si>
    <t xml:space="preserve">689 97 56 43</t>
  </si>
  <si>
    <t xml:space="preserve">correo@elcorberu.com</t>
  </si>
  <si>
    <t xml:space="preserve">elcorberu.com</t>
  </si>
  <si>
    <t xml:space="preserve">APART - HOTEL RAQUEL´S</t>
  </si>
  <si>
    <t xml:space="preserve">CARRER DELÍCIES, 48 BAJO</t>
  </si>
  <si>
    <t xml:space="preserve">690 194 661</t>
  </si>
  <si>
    <t xml:space="preserve">info@e-raquels.com</t>
  </si>
  <si>
    <t xml:space="preserve">e-raquels.com</t>
  </si>
  <si>
    <t xml:space="preserve">BUHO HOUSE</t>
  </si>
  <si>
    <t xml:space="preserve">CARRER SANTÍSIMO, 7</t>
  </si>
  <si>
    <t xml:space="preserve">691 21 17 67</t>
  </si>
  <si>
    <t xml:space="preserve">buhohouse1@gmail.com</t>
  </si>
  <si>
    <t xml:space="preserve">TEATRISSO</t>
  </si>
  <si>
    <t xml:space="preserve">C/ SEGUNDO CANTÓN, 13-15</t>
  </si>
  <si>
    <t xml:space="preserve">697 922 452</t>
  </si>
  <si>
    <t xml:space="preserve">info@teatrisso.com</t>
  </si>
  <si>
    <t xml:space="preserve">teatrisso.com</t>
  </si>
  <si>
    <t xml:space="preserve">SON MANERA</t>
  </si>
  <si>
    <t xml:space="preserve">CARRETERA MONTUÏRI-LLORET VISTALEGRE, KILOMETRO 0, 300</t>
  </si>
  <si>
    <t xml:space="preserve">732 272810</t>
  </si>
  <si>
    <t xml:space="preserve">office@sonmanera.com</t>
  </si>
  <si>
    <t xml:space="preserve">sonmanera.com</t>
  </si>
  <si>
    <t xml:space="preserve">CORTIJO EL AGUILON</t>
  </si>
  <si>
    <t xml:space="preserve">CARRETERA N-340, KILOMETRO 68, 300</t>
  </si>
  <si>
    <t xml:space="preserve">7568 588 611</t>
  </si>
  <si>
    <t xml:space="preserve">info@elaguilon.com</t>
  </si>
  <si>
    <t xml:space="preserve">elaguilon.com</t>
  </si>
  <si>
    <t xml:space="preserve">H10 BIG SUR</t>
  </si>
  <si>
    <t xml:space="preserve">AVENIDA JUAN CARLOS I, 28 BAJO; PELUQUERIA-HOTEL OASIS</t>
  </si>
  <si>
    <t xml:space="preserve">822143381</t>
  </si>
  <si>
    <t xml:space="preserve">h10.big.sur@h10hotels.com</t>
  </si>
  <si>
    <t xml:space="preserve">h10hotels.com</t>
  </si>
  <si>
    <t xml:space="preserve">HUGE CHALET TO SHARE</t>
  </si>
  <si>
    <t xml:space="preserve">C/ CARONÍ, 32 B</t>
  </si>
  <si>
    <t xml:space="preserve">828128751</t>
  </si>
  <si>
    <t xml:space="preserve">info@canary365.com</t>
  </si>
  <si>
    <t xml:space="preserve">canary365.com</t>
  </si>
  <si>
    <t xml:space="preserve">SAGARLORE</t>
  </si>
  <si>
    <t xml:space="preserve">PETRITEGI BIDEA, 3</t>
  </si>
  <si>
    <t xml:space="preserve">ASTIGARRAGA</t>
  </si>
  <si>
    <t xml:space="preserve">843931000</t>
  </si>
  <si>
    <t xml:space="preserve">reservas@sagarlore.eus</t>
  </si>
  <si>
    <t xml:space="preserve">sagarlore.eus</t>
  </si>
  <si>
    <t xml:space="preserve">SURYALILA RETREAT CENTRE</t>
  </si>
  <si>
    <t xml:space="preserve">FINCA FÁBRICA, s/n 0 PAGO DE PAJARETE</t>
  </si>
  <si>
    <t xml:space="preserve">11650</t>
  </si>
  <si>
    <t xml:space="preserve">VILLAMARTÍN</t>
  </si>
  <si>
    <t xml:space="preserve">856023631</t>
  </si>
  <si>
    <t xml:space="preserve">suryalilayoga@gmail.com</t>
  </si>
  <si>
    <t xml:space="preserve">suryalila.com</t>
  </si>
  <si>
    <t xml:space="preserve">SIR JOAN</t>
  </si>
  <si>
    <t xml:space="preserve">PASSEIG JOAN CARLES I, 1</t>
  </si>
  <si>
    <t xml:space="preserve">871182525</t>
  </si>
  <si>
    <t xml:space="preserve">info@sirjoanhotel.com</t>
  </si>
  <si>
    <t xml:space="preserve">sirhotels.com</t>
  </si>
  <si>
    <t xml:space="preserve">HOTEL FÉNIX</t>
  </si>
  <si>
    <t xml:space="preserve">AVINGUDA EUROPA, 3</t>
  </si>
  <si>
    <t xml:space="preserve">871599950</t>
  </si>
  <si>
    <t xml:space="preserve">fenix.hotel.reservas@hotmail.com</t>
  </si>
  <si>
    <t xml:space="preserve">fenixhotel.es</t>
  </si>
  <si>
    <t xml:space="preserve">CAN BORDOY GRAND HOUSE &amp; GARDEN</t>
  </si>
  <si>
    <t xml:space="preserve">FORN DE LA GLÒRIA, 14</t>
  </si>
  <si>
    <t xml:space="preserve">871871202</t>
  </si>
  <si>
    <t xml:space="preserve">info@canbordoy.com</t>
  </si>
  <si>
    <t xml:space="preserve">canbordoy.com</t>
  </si>
  <si>
    <t xml:space="preserve">MAS COQUELLS</t>
  </si>
  <si>
    <t xml:space="preserve">PG-000578</t>
  </si>
  <si>
    <t xml:space="preserve">MAS D'EN PUIG, s/n</t>
  </si>
  <si>
    <t xml:space="preserve">VILANANT</t>
  </si>
  <si>
    <t xml:space="preserve">872004177</t>
  </si>
  <si>
    <t xml:space="preserve">mascoquellsrural@gmail.com</t>
  </si>
  <si>
    <t xml:space="preserve">jandemanol.es</t>
  </si>
  <si>
    <t xml:space="preserve">ELKE SPA HOTEL</t>
  </si>
  <si>
    <t xml:space="preserve">HG-004864</t>
  </si>
  <si>
    <t xml:space="preserve">RAMBLA PORTALET, 8</t>
  </si>
  <si>
    <t xml:space="preserve">872202120</t>
  </si>
  <si>
    <t xml:space="preserve">recepcion@elkehotel.com</t>
  </si>
  <si>
    <t xml:space="preserve">elkehotel.com</t>
  </si>
  <si>
    <t xml:space="preserve">HOTEL PAYRO</t>
  </si>
  <si>
    <t xml:space="preserve">RUA ANXÉRIZ, 12</t>
  </si>
  <si>
    <t xml:space="preserve">881 97 51 76</t>
  </si>
  <si>
    <t xml:space="preserve">contacto@hotelpayro.es</t>
  </si>
  <si>
    <t xml:space="preserve">hotelpayro.es</t>
  </si>
  <si>
    <t xml:space="preserve">SETE ARTES</t>
  </si>
  <si>
    <t xml:space="preserve">TRAVESIA DÚAS PORTAS, 2</t>
  </si>
  <si>
    <t xml:space="preserve">881162487</t>
  </si>
  <si>
    <t xml:space="preserve">reservas.seteartes@ocahotels.es</t>
  </si>
  <si>
    <t xml:space="preserve">seteartes.com</t>
  </si>
  <si>
    <t xml:space="preserve">ALIX BOUTIQUE</t>
  </si>
  <si>
    <t xml:space="preserve">AVENIDA FISTERRA, 13</t>
  </si>
  <si>
    <t xml:space="preserve">881924164</t>
  </si>
  <si>
    <t xml:space="preserve">reservas@hotelalix.com</t>
  </si>
  <si>
    <t xml:space="preserve">hotelalix.com</t>
  </si>
  <si>
    <t xml:space="preserve">HOTEL ALDA SADA MARINA</t>
  </si>
  <si>
    <t xml:space="preserve">AVENIDA A MARIÑA, s/n</t>
  </si>
  <si>
    <t xml:space="preserve">SADA</t>
  </si>
  <si>
    <t xml:space="preserve">881990436</t>
  </si>
  <si>
    <t xml:space="preserve">sadamarina@aldahotels.com</t>
  </si>
  <si>
    <t xml:space="preserve">aldahotels.es</t>
  </si>
  <si>
    <t xml:space="preserve">IBEROSTAR ANTHELIA</t>
  </si>
  <si>
    <t xml:space="preserve">C/ LONDRES, 15 BAJO (HOTEL ANTHELIA PARK)</t>
  </si>
  <si>
    <t xml:space="preserve">900 811 676</t>
  </si>
  <si>
    <t xml:space="preserve">grand.hotel.anthelia@iberostar.com</t>
  </si>
  <si>
    <t xml:space="preserve">iberostar.com</t>
  </si>
  <si>
    <t xml:space="preserve">IBEROSTAR GRAND SALOMÉ</t>
  </si>
  <si>
    <t xml:space="preserve">C/ LONDRES, 15</t>
  </si>
  <si>
    <t xml:space="preserve">AR IMPERIAL PARK RESORT</t>
  </si>
  <si>
    <t xml:space="preserve">URBANIZACIÓN TOSAL DE LA COMETA, s/n</t>
  </si>
  <si>
    <t xml:space="preserve">900101682</t>
  </si>
  <si>
    <t xml:space="preserve">websales@ar-hotels.com</t>
  </si>
  <si>
    <t xml:space="preserve">ar-hotels.com</t>
  </si>
  <si>
    <t xml:space="preserve">LUXSEVILLA</t>
  </si>
  <si>
    <t xml:space="preserve">AVENIDA EL BARRERILLO, s/n BAJO</t>
  </si>
  <si>
    <t xml:space="preserve">901380000</t>
  </si>
  <si>
    <t xml:space="preserve">recepcion@luxsevilla.com</t>
  </si>
  <si>
    <t xml:space="preserve">luxsevilla.es</t>
  </si>
  <si>
    <t xml:space="preserve">APARTHOTEL MARINA D´OR</t>
  </si>
  <si>
    <t xml:space="preserve">URBANIZACIÓN MARINA D'OR, s/n</t>
  </si>
  <si>
    <t xml:space="preserve">902011223</t>
  </si>
  <si>
    <t xml:space="preserve">reservas@hotel-balneario.com</t>
  </si>
  <si>
    <t xml:space="preserve">marinador.com</t>
  </si>
  <si>
    <t xml:space="preserve">HOTEL BALNEARIO MARINA D´OR 5</t>
  </si>
  <si>
    <t xml:space="preserve">URBANIZACIÓN MARINA D'OR, s/n BAJO</t>
  </si>
  <si>
    <t xml:space="preserve">PAZO DO RÍO</t>
  </si>
  <si>
    <t xml:space="preserve">PAZO DO RÍO, 16 A</t>
  </si>
  <si>
    <t xml:space="preserve">902141515</t>
  </si>
  <si>
    <t xml:space="preserve">info@pazodorio.com</t>
  </si>
  <si>
    <t xml:space="preserve">pazodorio.com</t>
  </si>
  <si>
    <t xml:space="preserve">CAN MARLET</t>
  </si>
  <si>
    <t xml:space="preserve">CARRETERA RIELLS, KILOMETRO 6, 500 BAJO</t>
  </si>
  <si>
    <t xml:space="preserve">17404</t>
  </si>
  <si>
    <t xml:space="preserve">RIELLS I VIABREA</t>
  </si>
  <si>
    <t xml:space="preserve">902200708</t>
  </si>
  <si>
    <t xml:space="preserve">info@canmarlet.com</t>
  </si>
  <si>
    <t xml:space="preserve">canmarlet.com</t>
  </si>
  <si>
    <t xml:space="preserve">BETA HOTEL VALENCIA</t>
  </si>
  <si>
    <t xml:space="preserve">MARÍA ZAMBRANO, 2 BAJO</t>
  </si>
  <si>
    <t xml:space="preserve">L'ELIANA</t>
  </si>
  <si>
    <t xml:space="preserve">902500715</t>
  </si>
  <si>
    <t xml:space="preserve">recepcion@hotelbeta.com</t>
  </si>
  <si>
    <t xml:space="preserve">hotelbeta.com</t>
  </si>
  <si>
    <t xml:space="preserve">CALAMIJAS</t>
  </si>
  <si>
    <t xml:space="preserve">CARRETERA CÁDIZ, KILOMETRO 201</t>
  </si>
  <si>
    <t xml:space="preserve">902530232</t>
  </si>
  <si>
    <t xml:space="preserve">cashless@calamijas.com</t>
  </si>
  <si>
    <t xml:space="preserve">calamijas.com</t>
  </si>
  <si>
    <t xml:space="preserve">NH</t>
  </si>
  <si>
    <t xml:space="preserve">H/MA/01722</t>
  </si>
  <si>
    <t xml:space="preserve">AVENIDA CONDE RUDI, s/n</t>
  </si>
  <si>
    <t xml:space="preserve">902570368</t>
  </si>
  <si>
    <t xml:space="preserve">nhmarbella@nh-hotels.com</t>
  </si>
  <si>
    <t xml:space="preserve">nh-hoteles.es</t>
  </si>
  <si>
    <t xml:space="preserve">A&amp;Z FRAILES</t>
  </si>
  <si>
    <t xml:space="preserve">C/ FRAILES, 28</t>
  </si>
  <si>
    <t xml:space="preserve">910 607 369</t>
  </si>
  <si>
    <t xml:space="preserve">info@ayzhotels.com</t>
  </si>
  <si>
    <t xml:space="preserve">ayzhotels.com</t>
  </si>
  <si>
    <t xml:space="preserve">LA ARBOLADA</t>
  </si>
  <si>
    <t xml:space="preserve">C/ CUARTEL, 4</t>
  </si>
  <si>
    <t xml:space="preserve">910689744</t>
  </si>
  <si>
    <t xml:space="preserve">arbolada.navacerrada@gmail.com</t>
  </si>
  <si>
    <t xml:space="preserve">laarbolada.es</t>
  </si>
  <si>
    <t xml:space="preserve">COOLROOMS ATOCHA</t>
  </si>
  <si>
    <t xml:space="preserve">C/ ATOCHA, 34</t>
  </si>
  <si>
    <t xml:space="preserve">910887780</t>
  </si>
  <si>
    <t xml:space="preserve">info@coolrooms.com</t>
  </si>
  <si>
    <t xml:space="preserve">coolrooms.com</t>
  </si>
  <si>
    <t xml:space="preserve">BEHAP MADRID MALASAÑA</t>
  </si>
  <si>
    <t xml:space="preserve">C/ MADERA, 25</t>
  </si>
  <si>
    <t xml:space="preserve">911 23 33 13</t>
  </si>
  <si>
    <t xml:space="preserve">info@behapmadridmalaña.com</t>
  </si>
  <si>
    <t xml:space="preserve">limehome.com/</t>
  </si>
  <si>
    <t xml:space="preserve">TRAVELODGE</t>
  </si>
  <si>
    <t xml:space="preserve">C/ SANTA LEONOR, 34 BAJO; LOCAL</t>
  </si>
  <si>
    <t xml:space="preserve">912608440</t>
  </si>
  <si>
    <t xml:space="preserve">barcelona.poblenou@travelodge.co.uk</t>
  </si>
  <si>
    <t xml:space="preserve">travelodge.es</t>
  </si>
  <si>
    <t xml:space="preserve">ALBUS ALBI</t>
  </si>
  <si>
    <t xml:space="preserve">PLAZA ESPAÑA, 1 AVENIDA</t>
  </si>
  <si>
    <t xml:space="preserve">28213</t>
  </si>
  <si>
    <t xml:space="preserve">COLMENAR DEL ARROYO</t>
  </si>
  <si>
    <t xml:space="preserve">912798834</t>
  </si>
  <si>
    <t xml:space="preserve">info@albusalbi.com</t>
  </si>
  <si>
    <t xml:space="preserve">albusalbi.com</t>
  </si>
  <si>
    <t xml:space="preserve">TACH</t>
  </si>
  <si>
    <t xml:space="preserve">C/ TIMÓN, 35 BAJO; HOTEL TACH</t>
  </si>
  <si>
    <t xml:space="preserve">913010721</t>
  </si>
  <si>
    <t xml:space="preserve">tach-hotel.es</t>
  </si>
  <si>
    <t xml:space="preserve">LOS 5 PINOS</t>
  </si>
  <si>
    <t xml:space="preserve">AVENIDA ARAGÓN, 366</t>
  </si>
  <si>
    <t xml:space="preserve">913120121</t>
  </si>
  <si>
    <t xml:space="preserve">hotel@los5pinos.com</t>
  </si>
  <si>
    <t xml:space="preserve">los5pinos.com</t>
  </si>
  <si>
    <t xml:space="preserve">AIREUROPA LINEAS AEREAS</t>
  </si>
  <si>
    <t xml:space="preserve">C/ FUENTEMILANOS, 3 BAJO</t>
  </si>
  <si>
    <t xml:space="preserve">913167697</t>
  </si>
  <si>
    <t xml:space="preserve">atencion.cliente@aireuropa.com</t>
  </si>
  <si>
    <t xml:space="preserve">aireuropa.com</t>
  </si>
  <si>
    <t xml:space="preserve">LUXMADRID 2009</t>
  </si>
  <si>
    <t xml:space="preserve">C/ JUAN RAMÓN JIMÉNEZ, 8 BAJO</t>
  </si>
  <si>
    <t xml:space="preserve">913509641</t>
  </si>
  <si>
    <t xml:space="preserve">recepcion@luxmadrid.com</t>
  </si>
  <si>
    <t xml:space="preserve">luxmadrid.com</t>
  </si>
  <si>
    <t xml:space="preserve">NH EUROBUILDING</t>
  </si>
  <si>
    <t xml:space="preserve">C/ PADRE DAMIÁN, 23 BAJO; HOTEL</t>
  </si>
  <si>
    <t xml:space="preserve">913537300</t>
  </si>
  <si>
    <t xml:space="preserve">nheurobuilding@nh-hotels.com</t>
  </si>
  <si>
    <t xml:space="preserve">NH ARAVACA APARTHOTEL MADRID</t>
  </si>
  <si>
    <t xml:space="preserve">C/ ALSASUA, 5 BAJO; MADRID/ARAVACA NH EX A</t>
  </si>
  <si>
    <t xml:space="preserve">913571600</t>
  </si>
  <si>
    <t xml:space="preserve">exaravaca@nh-hotels.com</t>
  </si>
  <si>
    <t xml:space="preserve">nh-hotels.com</t>
  </si>
  <si>
    <t xml:space="preserve">NH MADRID VENTAS</t>
  </si>
  <si>
    <t xml:space="preserve">C/ BIARRITZ, 2 BAJO; BROKERS ORION HOTELES,</t>
  </si>
  <si>
    <t xml:space="preserve">913611657</t>
  </si>
  <si>
    <t xml:space="preserve">nhparqueavenidas@nh-hotels.com</t>
  </si>
  <si>
    <t xml:space="preserve">NH RIBERA DEL MANZANARES</t>
  </si>
  <si>
    <t xml:space="preserve">PASEO VIRGEN DEL PUERTO, 57 BAJO; BAJO</t>
  </si>
  <si>
    <t xml:space="preserve">913643248</t>
  </si>
  <si>
    <t xml:space="preserve">nhriberadelmanzanares@nh-hotels.com</t>
  </si>
  <si>
    <t xml:space="preserve">ACCOR MADRID VALENTIN BEATO</t>
  </si>
  <si>
    <t xml:space="preserve">VALENTÍN BEATO, 20 BAJO(IBIS VALENTIN BEATO)</t>
  </si>
  <si>
    <t xml:space="preserve">913759043</t>
  </si>
  <si>
    <t xml:space="preserve">h3312-gm@accor.com</t>
  </si>
  <si>
    <t xml:space="preserve">ibishotel.com</t>
  </si>
  <si>
    <t xml:space="preserve">SPANISH RECOLOCATION NETWORK</t>
  </si>
  <si>
    <t xml:space="preserve">AVENIDA AHONES, 8 CHALET</t>
  </si>
  <si>
    <t xml:space="preserve">913887777</t>
  </si>
  <si>
    <t xml:space="preserve">info@srnetwork.com</t>
  </si>
  <si>
    <t xml:space="preserve">srnetwork.com</t>
  </si>
  <si>
    <t xml:space="preserve">NH COLLECTION MADRID PALACIO DE TEPA</t>
  </si>
  <si>
    <t xml:space="preserve">C/ SAN SEBASTIÁN, 2</t>
  </si>
  <si>
    <t xml:space="preserve">913896490</t>
  </si>
  <si>
    <t xml:space="preserve">nhcollectionpalaciodetepa@nh-hotels.com</t>
  </si>
  <si>
    <t xml:space="preserve">NH PALACIO DE TEPA</t>
  </si>
  <si>
    <t xml:space="preserve">SAN SEBASTIÁN, 2</t>
  </si>
  <si>
    <t xml:space="preserve">nhpalaciodetepa@nh-hotels.com</t>
  </si>
  <si>
    <t xml:space="preserve">NH ATLÁNTICO</t>
  </si>
  <si>
    <t xml:space="preserve">AVENIDA PORTO DA CORUÑA, 4 BAJO</t>
  </si>
  <si>
    <t xml:space="preserve">913984661</t>
  </si>
  <si>
    <t xml:space="preserve">NH CIUDAD REAL</t>
  </si>
  <si>
    <t xml:space="preserve">C/ ALARCOS, 25</t>
  </si>
  <si>
    <t xml:space="preserve">913984664</t>
  </si>
  <si>
    <t xml:space="preserve">nhciudadreal@nh-hotels.com</t>
  </si>
  <si>
    <t xml:space="preserve">MIAU</t>
  </si>
  <si>
    <t xml:space="preserve">PRÍNCIPE, 26 BAJO</t>
  </si>
  <si>
    <t xml:space="preserve">914292272</t>
  </si>
  <si>
    <t xml:space="preserve">info@hotelmiau.com</t>
  </si>
  <si>
    <t xml:space="preserve">hotelmiau.com</t>
  </si>
  <si>
    <t xml:space="preserve">HOTEL NH NACIONAL</t>
  </si>
  <si>
    <t xml:space="preserve">PASEO PRADO, 48 BAJO; NH NACIONAL</t>
  </si>
  <si>
    <t xml:space="preserve">914296629</t>
  </si>
  <si>
    <t xml:space="preserve">nhnacional@nh-hotels.com</t>
  </si>
  <si>
    <t xml:space="preserve">NH PACÍFICO</t>
  </si>
  <si>
    <t xml:space="preserve">AVENIDA CIUDAD DE BARCELONA, 113 BAJO</t>
  </si>
  <si>
    <t xml:space="preserve">914341120</t>
  </si>
  <si>
    <t xml:space="preserve">nhpacifico@nh-hotels.com</t>
  </si>
  <si>
    <t xml:space="preserve">NH ALCALÁ</t>
  </si>
  <si>
    <t xml:space="preserve">C/ ALCALÁ, 66 1; IZQUIERDA</t>
  </si>
  <si>
    <t xml:space="preserve">28009</t>
  </si>
  <si>
    <t xml:space="preserve">914350894</t>
  </si>
  <si>
    <t xml:space="preserve">nhalcala@nh-hotels.com</t>
  </si>
  <si>
    <t xml:space="preserve">PASEO CASTELLANA, 22 BAJO</t>
  </si>
  <si>
    <t xml:space="preserve">914387610</t>
  </si>
  <si>
    <t xml:space="preserve">villamagna@villamagna.es</t>
  </si>
  <si>
    <t xml:space="preserve">villamagna.es</t>
  </si>
  <si>
    <t xml:space="preserve">NH ZURBANO</t>
  </si>
  <si>
    <t xml:space="preserve">C/ ZURBANO, 79-81 BAJO; 79-81 NH ZURBANO</t>
  </si>
  <si>
    <t xml:space="preserve">914414500</t>
  </si>
  <si>
    <t xml:space="preserve">nhzurbano@nh-hotels.com</t>
  </si>
  <si>
    <t xml:space="preserve">HOTELES Y TURISMO DE LA MESETA</t>
  </si>
  <si>
    <t xml:space="preserve">C/ BRETÓN DE LOS HERREROS, 29 41</t>
  </si>
  <si>
    <t xml:space="preserve">914428300</t>
  </si>
  <si>
    <t xml:space="preserve">nhbreton@nh-hotels.com</t>
  </si>
  <si>
    <t xml:space="preserve">URSO HOTEL &amp; SPA</t>
  </si>
  <si>
    <t xml:space="preserve">C/ MEJÍA LEQUERICA, 8 BAJO</t>
  </si>
  <si>
    <t xml:space="preserve">914444458</t>
  </si>
  <si>
    <t xml:space="preserve">info@hotelurso.com</t>
  </si>
  <si>
    <t xml:space="preserve">hotelurso.com</t>
  </si>
  <si>
    <t xml:space="preserve">NH EXPRESS LEGANES</t>
  </si>
  <si>
    <t xml:space="preserve">C/ ESTEBAN TERRADAS (POLIGONO NUESTRA SEÑORA BUTARQUE), 13 BAJO; NH HOTELES</t>
  </si>
  <si>
    <t xml:space="preserve">914811091</t>
  </si>
  <si>
    <t xml:space="preserve">nhleganes@nh-hotels.com</t>
  </si>
  <si>
    <t xml:space="preserve">PLAZA CÁNOVAS DEL CASTILLO, 4</t>
  </si>
  <si>
    <t xml:space="preserve">914939290</t>
  </si>
  <si>
    <t xml:space="preserve">nhreservas@nh-hotels.com</t>
  </si>
  <si>
    <t xml:space="preserve">NH ALCORCÓN</t>
  </si>
  <si>
    <t xml:space="preserve">AVENIDA EUROPA, 2 EDIFICIO A; BAJO; HOTEL NH</t>
  </si>
  <si>
    <t xml:space="preserve">28922</t>
  </si>
  <si>
    <t xml:space="preserve">914983200</t>
  </si>
  <si>
    <t xml:space="preserve">nhalcorcon@nh-hotels.com</t>
  </si>
  <si>
    <t xml:space="preserve">C/ ARENAL, 4</t>
  </si>
  <si>
    <t xml:space="preserve">puertodelsol@petitpalace.com</t>
  </si>
  <si>
    <t xml:space="preserve">hthoteles.com</t>
  </si>
  <si>
    <t xml:space="preserve">IBEROSTAR LAS LETRAS GRAN VÍA</t>
  </si>
  <si>
    <t xml:space="preserve">C/ CABALLERO DE GRACIA, 11 BAJO</t>
  </si>
  <si>
    <t xml:space="preserve">las.letras@iberostar.com</t>
  </si>
  <si>
    <t xml:space="preserve">H10 VILLA DE LA REINA</t>
  </si>
  <si>
    <t xml:space="preserve">C/ GRAN VÍA, 22 BAJO; 30; SUCURSAL</t>
  </si>
  <si>
    <t xml:space="preserve">915239101</t>
  </si>
  <si>
    <t xml:space="preserve">h10.villa.delareina@h10hotels.com</t>
  </si>
  <si>
    <t xml:space="preserve">NH HOTELES ESPAÑA</t>
  </si>
  <si>
    <t xml:space="preserve">PASEO INFANTA ISABEL, 9 BAJO</t>
  </si>
  <si>
    <t xml:space="preserve">915270993</t>
  </si>
  <si>
    <t xml:space="preserve">nhinfantaisabel@nh-hotels.com</t>
  </si>
  <si>
    <t xml:space="preserve">HOTEL JC ROOMS SANTA ANA</t>
  </si>
  <si>
    <t xml:space="preserve">C/ LA CRUZ, 8 1</t>
  </si>
  <si>
    <t xml:space="preserve">915314403</t>
  </si>
  <si>
    <t xml:space="preserve">recepcion@jchoteles-santaana.com</t>
  </si>
  <si>
    <t xml:space="preserve">jchoteles.com</t>
  </si>
  <si>
    <t xml:space="preserve">NH SUR</t>
  </si>
  <si>
    <t xml:space="preserve">PASEO INFANTA ISABEL, 9 BAJO; NH SUR</t>
  </si>
  <si>
    <t xml:space="preserve">915399400</t>
  </si>
  <si>
    <t xml:space="preserve">nhsur@nh-hotels.com</t>
  </si>
  <si>
    <t xml:space="preserve">HUSA MONCLOA</t>
  </si>
  <si>
    <t xml:space="preserve">SERRANO JOVER, 1</t>
  </si>
  <si>
    <t xml:space="preserve">915421894</t>
  </si>
  <si>
    <t xml:space="preserve">info@humoncloa.com</t>
  </si>
  <si>
    <t xml:space="preserve">NH PRINCIPE DE VERGARA</t>
  </si>
  <si>
    <t xml:space="preserve">PRÍNCIPE DE VERGARA, 92</t>
  </si>
  <si>
    <t xml:space="preserve">915617636</t>
  </si>
  <si>
    <t xml:space="preserve">nhprincipedevergara@nh-hotels.com</t>
  </si>
  <si>
    <t xml:space="preserve">NH BALBOA</t>
  </si>
  <si>
    <t xml:space="preserve">C/ NÚÑEZ DE BALBOA, 112 BAJO; NH BALBOA</t>
  </si>
  <si>
    <t xml:space="preserve">915630324</t>
  </si>
  <si>
    <t xml:space="preserve">nhbalboa@nh-hotels.com</t>
  </si>
  <si>
    <t xml:space="preserve">4C BRAVO MURILLO</t>
  </si>
  <si>
    <t xml:space="preserve">C/ BRAVO MURILLO, 180 BAJO</t>
  </si>
  <si>
    <t xml:space="preserve">915670882</t>
  </si>
  <si>
    <t xml:space="preserve">bravomurillo@hoteles4c.com</t>
  </si>
  <si>
    <t xml:space="preserve">hoteles4c.com</t>
  </si>
  <si>
    <t xml:space="preserve">NH LAGASCA</t>
  </si>
  <si>
    <t xml:space="preserve">C/ LAGASCA, 64 BAJO; NH LAGASCA</t>
  </si>
  <si>
    <t xml:space="preserve">915754606</t>
  </si>
  <si>
    <t xml:space="preserve">nhlagasca@nh-hotels.com</t>
  </si>
  <si>
    <t xml:space="preserve">NH SANVY</t>
  </si>
  <si>
    <t xml:space="preserve">C/ GOYA, 3 BAJO; NH SANVY</t>
  </si>
  <si>
    <t xml:space="preserve">915760800</t>
  </si>
  <si>
    <t xml:space="preserve">nhsanvy@nh-hotels.com</t>
  </si>
  <si>
    <t xml:space="preserve">NH EMBAJADA</t>
  </si>
  <si>
    <t xml:space="preserve">C/ SANTA ENGRACIA, 5 BAJO; NH EMBAJADA</t>
  </si>
  <si>
    <t xml:space="preserve">915940213</t>
  </si>
  <si>
    <t xml:space="preserve">nhembajada@nh-hotels.com</t>
  </si>
  <si>
    <t xml:space="preserve">HOTEL NH EMBAJADA MADRID</t>
  </si>
  <si>
    <t xml:space="preserve">915940813</t>
  </si>
  <si>
    <t xml:space="preserve">LCB HOTEL</t>
  </si>
  <si>
    <t xml:space="preserve">C/ HUNGRÍA, 12 BAJO; CENTRO COMERCIAL ESTA</t>
  </si>
  <si>
    <t xml:space="preserve">28943</t>
  </si>
  <si>
    <t xml:space="preserve">916070000</t>
  </si>
  <si>
    <t xml:space="preserve">grupos@lcbhoteles.es</t>
  </si>
  <si>
    <t xml:space="preserve">lcbhoteles.es</t>
  </si>
  <si>
    <t xml:space="preserve">NH LAS ROZAS APARTHOTEL</t>
  </si>
  <si>
    <t xml:space="preserve">CAMINO DE MADRID, 38 BAJO; APARTAMENTO EDIFICIO</t>
  </si>
  <si>
    <t xml:space="preserve">28231</t>
  </si>
  <si>
    <t xml:space="preserve">916370900</t>
  </si>
  <si>
    <t xml:space="preserve">MOTEL AVIA</t>
  </si>
  <si>
    <t xml:space="preserve">BULEVAR SALVADOR ALLENDE, s/n BAJO</t>
  </si>
  <si>
    <t xml:space="preserve">916523405</t>
  </si>
  <si>
    <t xml:space="preserve">info@motelavia.com</t>
  </si>
  <si>
    <t xml:space="preserve">NH SAN SEBASTIÁN DE LOS REYES</t>
  </si>
  <si>
    <t xml:space="preserve">PASEO EUROPA (ANTIGUA CARRETERA BURGOS), 11</t>
  </si>
  <si>
    <t xml:space="preserve">916593606</t>
  </si>
  <si>
    <t xml:space="preserve">NH VILLA DE COSLADA</t>
  </si>
  <si>
    <t xml:space="preserve">C/ LUXEMBURGO, s/n 0 MADRID</t>
  </si>
  <si>
    <t xml:space="preserve">28821</t>
  </si>
  <si>
    <t xml:space="preserve">COSLADA</t>
  </si>
  <si>
    <t xml:space="preserve">916748800</t>
  </si>
  <si>
    <t xml:space="preserve">nhcoslada@nh-hotels.com</t>
  </si>
  <si>
    <t xml:space="preserve">HOTEL NH CIUDAD DE LA IMAGEN</t>
  </si>
  <si>
    <t xml:space="preserve">C/ LUIS BUÑUEL (CIUDAD DE LA IMAGEN), 1 BAJO; LOCAL-2</t>
  </si>
  <si>
    <t xml:space="preserve">917110124</t>
  </si>
  <si>
    <t xml:space="preserve">exciudadimagen@nh-hotels.com</t>
  </si>
  <si>
    <t xml:space="preserve">NH POZUELO CIUDAD DE LA IMAGEN</t>
  </si>
  <si>
    <t xml:space="preserve">C/ LUIS BUÑUEL (CIUDAD DE LA IMAGEN), 1</t>
  </si>
  <si>
    <t xml:space="preserve">917110222</t>
  </si>
  <si>
    <t xml:space="preserve">nhciudadimagen@nh-hotels.com</t>
  </si>
  <si>
    <t xml:space="preserve">C/ LUIS DE LA MATA, 18 BAJO</t>
  </si>
  <si>
    <t xml:space="preserve">917418100</t>
  </si>
  <si>
    <t xml:space="preserve">hotelosuna.es</t>
  </si>
  <si>
    <t xml:space="preserve">NH BARAJAS</t>
  </si>
  <si>
    <t xml:space="preserve">C/ CATAMARÁN, 1 BAJO; EX BARAJAS</t>
  </si>
  <si>
    <t xml:space="preserve">917420200</t>
  </si>
  <si>
    <t xml:space="preserve">nhbarajas@nh-hotels.com</t>
  </si>
  <si>
    <t xml:space="preserve">NH LAS TABLAS</t>
  </si>
  <si>
    <t xml:space="preserve">AVENIDA BURGOS, 131 BAJO; ELITE AVENIDA</t>
  </si>
  <si>
    <t xml:space="preserve">917503630</t>
  </si>
  <si>
    <t xml:space="preserve">nhlastablas@nh-hotels.com</t>
  </si>
  <si>
    <t xml:space="preserve">LOS LEONES</t>
  </si>
  <si>
    <t xml:space="preserve">C/ DOCTOR FLEMING, 1 BAJO; HOTEL</t>
  </si>
  <si>
    <t xml:space="preserve">28330</t>
  </si>
  <si>
    <t xml:space="preserve">SAN MARTÍN DE LA VEGA</t>
  </si>
  <si>
    <t xml:space="preserve">918087500</t>
  </si>
  <si>
    <t xml:space="preserve">info@losleones.com</t>
  </si>
  <si>
    <t xml:space="preserve">NH PRINCIPE DE LA PAZ</t>
  </si>
  <si>
    <t xml:space="preserve">C/ SAN ANTONIO, 22</t>
  </si>
  <si>
    <t xml:space="preserve">918099222</t>
  </si>
  <si>
    <t xml:space="preserve">nhprincipedelapaz@nh-hotels.com</t>
  </si>
  <si>
    <t xml:space="preserve">C/ CUESTA, 5 BAJO</t>
  </si>
  <si>
    <t xml:space="preserve">918410414</t>
  </si>
  <si>
    <t xml:space="preserve">latorreta.com</t>
  </si>
  <si>
    <t xml:space="preserve">HOTEL PASADOIRO</t>
  </si>
  <si>
    <t xml:space="preserve">CARRETERA VILLALBA-SEGOVIA (M-601), KILOMETRO 20 BAJO(PUERTO NAVACERRADA)</t>
  </si>
  <si>
    <t xml:space="preserve">918521427</t>
  </si>
  <si>
    <t xml:space="preserve">pasadoiro@pasadoiro.com</t>
  </si>
  <si>
    <t xml:space="preserve">pasadoiro.com</t>
  </si>
  <si>
    <t xml:space="preserve">ZOUK HOTEL</t>
  </si>
  <si>
    <t xml:space="preserve">C/ ISAAC NEWTON (POLIGONO INSDUSTRIAL LA GARENA), 2 8</t>
  </si>
  <si>
    <t xml:space="preserve">918771820</t>
  </si>
  <si>
    <t xml:space="preserve">reservas@zoukhotel.com</t>
  </si>
  <si>
    <t xml:space="preserve">zoukhotel.com</t>
  </si>
  <si>
    <t xml:space="preserve">IBIS</t>
  </si>
  <si>
    <t xml:space="preserve">C/ ANTONIO SUÁREZ, 8 BAJO; NH EX ALCALA DE HENARE</t>
  </si>
  <si>
    <t xml:space="preserve">918796181</t>
  </si>
  <si>
    <t xml:space="preserve">h7456@accor.com</t>
  </si>
  <si>
    <t xml:space="preserve">TRES ARCOS</t>
  </si>
  <si>
    <t xml:space="preserve">C/ JUAN DE TOLEDO, 42 BAJO</t>
  </si>
  <si>
    <t xml:space="preserve">918906897</t>
  </si>
  <si>
    <t xml:space="preserve">info@tresarcos.com</t>
  </si>
  <si>
    <t xml:space="preserve">NH VICTORIA PALACE</t>
  </si>
  <si>
    <t xml:space="preserve">C/ JUAN DE TOLEDO, 4 BAJO</t>
  </si>
  <si>
    <t xml:space="preserve">918969890</t>
  </si>
  <si>
    <t xml:space="preserve">nhvictoriapalace@nh-hotels.com</t>
  </si>
  <si>
    <t xml:space="preserve">VETTONIAS</t>
  </si>
  <si>
    <t xml:space="preserve">CARRETERA CEBREROS, KILOMETRO 3 (CARRETERA ANTIGUA)</t>
  </si>
  <si>
    <t xml:space="preserve">info@vettonias.com</t>
  </si>
  <si>
    <t xml:space="preserve">naturavila.es</t>
  </si>
  <si>
    <t xml:space="preserve">LUCÍA</t>
  </si>
  <si>
    <t xml:space="preserve">AVENIDA ALTO DEL LEÓN, 5 BAJO</t>
  </si>
  <si>
    <t xml:space="preserve">921 171 002</t>
  </si>
  <si>
    <t xml:space="preserve">chukychan252@gmail.com</t>
  </si>
  <si>
    <t xml:space="preserve">hotellucia.es</t>
  </si>
  <si>
    <t xml:space="preserve">EL ZAGUÁN</t>
  </si>
  <si>
    <t xml:space="preserve">C/ CALLEJAS, 8 BAJO</t>
  </si>
  <si>
    <t xml:space="preserve">40370</t>
  </si>
  <si>
    <t xml:space="preserve">921500298</t>
  </si>
  <si>
    <t xml:space="preserve">zaguan@el-zaguan.com</t>
  </si>
  <si>
    <t xml:space="preserve">el-zaguan.com</t>
  </si>
  <si>
    <t xml:space="preserve">LILIGOMERA</t>
  </si>
  <si>
    <t xml:space="preserve">C/ EL CABRITO, s/n BAJO</t>
  </si>
  <si>
    <t xml:space="preserve">922141614</t>
  </si>
  <si>
    <t xml:space="preserve">info@elcabrito.es</t>
  </si>
  <si>
    <t xml:space="preserve">el-cabrito.es</t>
  </si>
  <si>
    <t xml:space="preserve">KN HOTELES ARENAS DEL MAR</t>
  </si>
  <si>
    <t xml:space="preserve">AVENIDA EUROPA, 2 BAJO; H.ATLANTIC PLAYA</t>
  </si>
  <si>
    <t xml:space="preserve">922179830</t>
  </si>
  <si>
    <t xml:space="preserve">reservas.arenas@knhoteles.com</t>
  </si>
  <si>
    <t xml:space="preserve">knhoteles.com</t>
  </si>
  <si>
    <t xml:space="preserve">H10 TABURIENTE PLAYA</t>
  </si>
  <si>
    <t xml:space="preserve">C/ LOS CANCAJOS, s/n BAJO; CENTRO COMERCIAL LOCAL 107</t>
  </si>
  <si>
    <t xml:space="preserve">922181277</t>
  </si>
  <si>
    <t xml:space="preserve">reservas.hta@h10hotels.com</t>
  </si>
  <si>
    <t xml:space="preserve">293</t>
  </si>
  <si>
    <t xml:space="preserve">HORIZONTE</t>
  </si>
  <si>
    <t xml:space="preserve">922271936</t>
  </si>
  <si>
    <t xml:space="preserve">info@horizonte.com</t>
  </si>
  <si>
    <t xml:space="preserve">FINCA CASA-VIEJA</t>
  </si>
  <si>
    <t xml:space="preserve">CARRETERA CORUJERA, 162 BAJO</t>
  </si>
  <si>
    <t xml:space="preserve">922301979</t>
  </si>
  <si>
    <t xml:space="preserve">info@casa-vieja.de</t>
  </si>
  <si>
    <t xml:space="preserve">casa-vieja.de</t>
  </si>
  <si>
    <t xml:space="preserve">SEMIRAMIS</t>
  </si>
  <si>
    <t xml:space="preserve">C/ LEOPOLDO COLOGÁN ZULUETA, 12 E; BAJO; SEMIRAMIS</t>
  </si>
  <si>
    <t xml:space="preserve">922373200</t>
  </si>
  <si>
    <t xml:space="preserve">semiramis@besthotels.es</t>
  </si>
  <si>
    <t xml:space="preserve">besthotels.es</t>
  </si>
  <si>
    <t xml:space="preserve">H10 TENERIFE PLAYA</t>
  </si>
  <si>
    <t xml:space="preserve">AVENIDA COLÓN, 12 BAJO</t>
  </si>
  <si>
    <t xml:space="preserve">922383791</t>
  </si>
  <si>
    <t xml:space="preserve">h10.tenerife.playa@h10hotels.com</t>
  </si>
  <si>
    <t xml:space="preserve">HOTEL MONOPOL TENERIFE</t>
  </si>
  <si>
    <t xml:space="preserve">C/ QUINTANA, 15 BAJO; HOTEL MONOPOL</t>
  </si>
  <si>
    <t xml:space="preserve">922384611</t>
  </si>
  <si>
    <t xml:space="preserve">info@monopoltf.com</t>
  </si>
  <si>
    <t xml:space="preserve">monopoltf.com</t>
  </si>
  <si>
    <t xml:space="preserve">APARTAMENTOS BAMBI</t>
  </si>
  <si>
    <t xml:space="preserve">C/ ENRIQUE TALG, 15 BAJO; EDIFICIO BAMBI</t>
  </si>
  <si>
    <t xml:space="preserve">922384689</t>
  </si>
  <si>
    <t xml:space="preserve">dataprotection@hotelbeds.com</t>
  </si>
  <si>
    <t xml:space="preserve">hotelbeds.com</t>
  </si>
  <si>
    <t xml:space="preserve">APARTAMENTOS ADJOVIMAR</t>
  </si>
  <si>
    <t xml:space="preserve">C/ PEDRO MIGUEL HERNÁNDEZ CAMACHO, 52 BAJO</t>
  </si>
  <si>
    <t xml:space="preserve">922401941</t>
  </si>
  <si>
    <t xml:space="preserve">informacion@adjovimar.com</t>
  </si>
  <si>
    <t xml:space="preserve">adjovimar.com</t>
  </si>
  <si>
    <t xml:space="preserve">EL GALEÓN</t>
  </si>
  <si>
    <t xml:space="preserve">CARRETERA GALEÓN, 10 BAJO</t>
  </si>
  <si>
    <t xml:space="preserve">922411000</t>
  </si>
  <si>
    <t xml:space="preserve">info@hotelelgaleon.com</t>
  </si>
  <si>
    <t xml:space="preserve">elgaleon.info</t>
  </si>
  <si>
    <t xml:space="preserve">H10 COSTA SALINAS</t>
  </si>
  <si>
    <t xml:space="preserve">C/ LOS CANCAJOS, s/n BAJO; APARTAMENTO COSTA SALINAS"</t>
  </si>
  <si>
    <t xml:space="preserve">922434348</t>
  </si>
  <si>
    <t xml:space="preserve">h10.costa.salinas@h10hotels.com</t>
  </si>
  <si>
    <t xml:space="preserve">CORPORACION H10 HOTELS</t>
  </si>
  <si>
    <t xml:space="preserve">C/ LOS CANCAJOS, s/n BAJO</t>
  </si>
  <si>
    <t xml:space="preserve">922434765</t>
  </si>
  <si>
    <t xml:space="preserve">h10.taburiente.playa@h10hotels.com</t>
  </si>
  <si>
    <t xml:space="preserve">NH TENERIFE</t>
  </si>
  <si>
    <t xml:space="preserve">C/ CANDELARIA, s/n</t>
  </si>
  <si>
    <t xml:space="preserve">922534422</t>
  </si>
  <si>
    <t xml:space="preserve">nhtenerife@nh-hotels.com</t>
  </si>
  <si>
    <t xml:space="preserve">IBEROSTAR TORVISCAS PLAYA</t>
  </si>
  <si>
    <t xml:space="preserve">AVENIDA ERNESTO SARTI, 5 BAJO; HOTEL ANTHELIA PARK</t>
  </si>
  <si>
    <t xml:space="preserve">922712252</t>
  </si>
  <si>
    <t xml:space="preserve">torviscas.playa@iberostar.com</t>
  </si>
  <si>
    <t xml:space="preserve">470</t>
  </si>
  <si>
    <t xml:space="preserve">IBEROSTAR SÁBILA - ADULTS ONLY</t>
  </si>
  <si>
    <t xml:space="preserve">AVENIDA ERNESTO SARTI, 5</t>
  </si>
  <si>
    <t xml:space="preserve">922712300</t>
  </si>
  <si>
    <t xml:space="preserve">sabila@iberostar.com</t>
  </si>
  <si>
    <t xml:space="preserve">AVENIDA VIRGEN DE GUADALUPE, s/n BAJO; COS ADEJE PALACE</t>
  </si>
  <si>
    <t xml:space="preserve">922716398</t>
  </si>
  <si>
    <t xml:space="preserve">LOS OLIVOS</t>
  </si>
  <si>
    <t xml:space="preserve">C/ PARÍS, 1 BAJO; LOS OLIVOS</t>
  </si>
  <si>
    <t xml:space="preserve">922717890</t>
  </si>
  <si>
    <t xml:space="preserve">reservas@sandandsea.es</t>
  </si>
  <si>
    <t xml:space="preserve">sandandsea.es</t>
  </si>
  <si>
    <t xml:space="preserve">COSTA ADEJE GRAN HOTEL</t>
  </si>
  <si>
    <t xml:space="preserve">AVENIDA BRUSELAS, 16</t>
  </si>
  <si>
    <t xml:space="preserve">922719421</t>
  </si>
  <si>
    <t xml:space="preserve">comercial@gfhoteles.com</t>
  </si>
  <si>
    <t xml:space="preserve">gfhoteles.com</t>
  </si>
  <si>
    <t xml:space="preserve">AVENIDA MOSCÚ, 2</t>
  </si>
  <si>
    <t xml:space="preserve">info@gfhoteles.com</t>
  </si>
  <si>
    <t xml:space="preserve">SANDOS SAN BLAS NATURE RESORT &amp; GOLF</t>
  </si>
  <si>
    <t xml:space="preserve">AVENIDA GREÑAMORA, 1</t>
  </si>
  <si>
    <t xml:space="preserve">922749010</t>
  </si>
  <si>
    <t xml:space="preserve">info@sandos.com</t>
  </si>
  <si>
    <t xml:space="preserve">es.sandos.com</t>
  </si>
  <si>
    <t xml:space="preserve">H10 CONQUISTADOR</t>
  </si>
  <si>
    <t xml:space="preserve">AVENIDA RAFAEL PUIG LLUVINA, 36 BAJO; HOTEL CONQUISTADOR</t>
  </si>
  <si>
    <t xml:space="preserve">922753000</t>
  </si>
  <si>
    <t xml:space="preserve">h10.conquistador@h10hotels.com</t>
  </si>
  <si>
    <t xml:space="preserve">419</t>
  </si>
  <si>
    <t xml:space="preserve">H10 ATLANTIC SUNSET</t>
  </si>
  <si>
    <t xml:space="preserve">922757435</t>
  </si>
  <si>
    <t xml:space="preserve">h10@h10hotels.com</t>
  </si>
  <si>
    <t xml:space="preserve">MARYLANZA SUITES &amp; SPA</t>
  </si>
  <si>
    <t xml:space="preserve">C/ ARENALES, 20 BAJO</t>
  </si>
  <si>
    <t xml:space="preserve">922787816</t>
  </si>
  <si>
    <t xml:space="preserve">info@marylanza.com</t>
  </si>
  <si>
    <t xml:space="preserve">marylanza.com</t>
  </si>
  <si>
    <t xml:space="preserve">ROYAL RIVER &amp; SPA GL</t>
  </si>
  <si>
    <t xml:space="preserve">C/ ALCOJORA, s/n</t>
  </si>
  <si>
    <t xml:space="preserve">922788482</t>
  </si>
  <si>
    <t xml:space="preserve">reservas@royalriver.es</t>
  </si>
  <si>
    <t xml:space="preserve">royalriver.es</t>
  </si>
  <si>
    <t xml:space="preserve">IBEROSTAR BOUGANVILLE PLAYA</t>
  </si>
  <si>
    <t xml:space="preserve">AVENIDA EUGENIO DOMÍNGUEZ AFONSO, 23 BAJO</t>
  </si>
  <si>
    <t xml:space="preserve">922790200</t>
  </si>
  <si>
    <t xml:space="preserve">bouganville.playa@iberostar.com</t>
  </si>
  <si>
    <t xml:space="preserve">AVENIDA RAFAEL PUIG, 28</t>
  </si>
  <si>
    <t xml:space="preserve">dpo@h10hotels.com</t>
  </si>
  <si>
    <t xml:space="preserve">HEREDEROS DE JOSE MARTIN RODRIGUEZ</t>
  </si>
  <si>
    <t xml:space="preserve">C/ MARÍA AMALIAS FRÍAS, 2 BAJO</t>
  </si>
  <si>
    <t xml:space="preserve">922792666</t>
  </si>
  <si>
    <t xml:space="preserve">info@virginia2.com</t>
  </si>
  <si>
    <t xml:space="preserve">virginia2.com</t>
  </si>
  <si>
    <t xml:space="preserve">IBEROSTAR LAS DALIAS</t>
  </si>
  <si>
    <t xml:space="preserve">C/ GRAN BRETAÑA, 1 BAJO-41</t>
  </si>
  <si>
    <t xml:space="preserve">922792712</t>
  </si>
  <si>
    <t xml:space="preserve">las.dalias@iberostar.com</t>
  </si>
  <si>
    <t xml:space="preserve">APARTHOTEL KN COLUMBUS</t>
  </si>
  <si>
    <t xml:space="preserve">AVENIDA SANTIAGO PUIG (CPJ. HOTELERO PARQUE SANTIAGO I), 6 BAJO; LOCAL 48 APARTAHOTEL CO</t>
  </si>
  <si>
    <t xml:space="preserve">922793250</t>
  </si>
  <si>
    <t xml:space="preserve">administracion@kanali.es</t>
  </si>
  <si>
    <t xml:space="preserve">MC SAN AGUSTIN</t>
  </si>
  <si>
    <t xml:space="preserve">C/ SAN AGUSTÍN, 12</t>
  </si>
  <si>
    <t xml:space="preserve">922825194</t>
  </si>
  <si>
    <t xml:space="preserve">recepcion@hotels-mc.com</t>
  </si>
  <si>
    <t xml:space="preserve">hotels-mc.com</t>
  </si>
  <si>
    <t xml:space="preserve">NH COLLECTION SALAMANCA PALACIO DE CASTELLANOS</t>
  </si>
  <si>
    <t xml:space="preserve">SAN PABLO, 58-64</t>
  </si>
  <si>
    <t xml:space="preserve">923261818</t>
  </si>
  <si>
    <t xml:space="preserve">nhcollectionpalaciodecastellanos@nh-hotels.com</t>
  </si>
  <si>
    <t xml:space="preserve">NH PUERTA DE LA CATEDRAL</t>
  </si>
  <si>
    <t xml:space="preserve">923280829</t>
  </si>
  <si>
    <t xml:space="preserve">nhpuertadelacatedral@nh-hotels.com</t>
  </si>
  <si>
    <t xml:space="preserve">CIES</t>
  </si>
  <si>
    <t xml:space="preserve">CARRETERA N-501, KILOMETRO 10 POLIGONO INSDUSTRIAL SANTA ANA, 13</t>
  </si>
  <si>
    <t xml:space="preserve">37181</t>
  </si>
  <si>
    <t xml:space="preserve">CALVARRASA DE ABAJO</t>
  </si>
  <si>
    <t xml:space="preserve">923306728</t>
  </si>
  <si>
    <t xml:space="preserve">info@motelcies.com</t>
  </si>
  <si>
    <t xml:space="preserve">motelcies.com</t>
  </si>
  <si>
    <t xml:space="preserve">LA PLAZUELA</t>
  </si>
  <si>
    <t xml:space="preserve">LARGA, 21</t>
  </si>
  <si>
    <t xml:space="preserve">37350</t>
  </si>
  <si>
    <t xml:space="preserve">ALDEALENGUA</t>
  </si>
  <si>
    <t xml:space="preserve">923362610</t>
  </si>
  <si>
    <t xml:space="preserve">joseantonio@hotmail.es</t>
  </si>
  <si>
    <t xml:space="preserve">laplazuela.es</t>
  </si>
  <si>
    <t xml:space="preserve">TRINIDAD, 2 LOCAL</t>
  </si>
  <si>
    <t xml:space="preserve">06002</t>
  </si>
  <si>
    <t xml:space="preserve">924220931</t>
  </si>
  <si>
    <t xml:space="preserve">evamartinezaguilar@hotmail.com</t>
  </si>
  <si>
    <t xml:space="preserve">cervantes.com</t>
  </si>
  <si>
    <t xml:space="preserve">NH GRAN H. CASINO EXTREMADURA</t>
  </si>
  <si>
    <t xml:space="preserve">AVENIDA ADOLFO DÍAZ AMBRONA, 11 BAJO; CASINO EXTREMADURA</t>
  </si>
  <si>
    <t xml:space="preserve">924284400</t>
  </si>
  <si>
    <t xml:space="preserve">nhgrancasinoextremadura@nh-hotels.com</t>
  </si>
  <si>
    <t xml:space="preserve">LUSITANIA</t>
  </si>
  <si>
    <t xml:space="preserve">CARRETERA BADAJOZ (EX-107), s/n</t>
  </si>
  <si>
    <t xml:space="preserve">06131</t>
  </si>
  <si>
    <t xml:space="preserve">ALCONCHEL</t>
  </si>
  <si>
    <t xml:space="preserve">924420333</t>
  </si>
  <si>
    <t xml:space="preserve">hotellusitaniaalconchel1@hotmail.com</t>
  </si>
  <si>
    <t xml:space="preserve">lusitania.com</t>
  </si>
  <si>
    <t xml:space="preserve">HOTEL DIANA</t>
  </si>
  <si>
    <t xml:space="preserve">PLAZA JUAN CARLOS I, 1</t>
  </si>
  <si>
    <t xml:space="preserve">924520502</t>
  </si>
  <si>
    <t xml:space="preserve">info@hoteldiana.es</t>
  </si>
  <si>
    <t xml:space="preserve">hoteldiana.es</t>
  </si>
  <si>
    <t xml:space="preserve">CASA PERIN</t>
  </si>
  <si>
    <t xml:space="preserve">C/ CARRILLO ARENAS, 40</t>
  </si>
  <si>
    <t xml:space="preserve">924525356</t>
  </si>
  <si>
    <t xml:space="preserve">casaperin@gmail.com</t>
  </si>
  <si>
    <t xml:space="preserve">casaperin.com</t>
  </si>
  <si>
    <t xml:space="preserve">OASIS</t>
  </si>
  <si>
    <t xml:space="preserve">C/ CAMPO, 18</t>
  </si>
  <si>
    <t xml:space="preserve">924731244</t>
  </si>
  <si>
    <t xml:space="preserve">info@hoteloasis.eu</t>
  </si>
  <si>
    <t xml:space="preserve">hoteloasis.eu</t>
  </si>
  <si>
    <t xml:space="preserve">GRECOROOMS</t>
  </si>
  <si>
    <t xml:space="preserve">C/ SANTO TOMÉ, 16</t>
  </si>
  <si>
    <t xml:space="preserve">925 252 072</t>
  </si>
  <si>
    <t xml:space="preserve">grecorooms@grecorooms.es</t>
  </si>
  <si>
    <t xml:space="preserve">grecorooms.es</t>
  </si>
  <si>
    <t xml:space="preserve">HOTEL CASA URBANA ADOLFO</t>
  </si>
  <si>
    <t xml:space="preserve">C/ SINAGOGA, 3</t>
  </si>
  <si>
    <t xml:space="preserve">925 252 919  </t>
  </si>
  <si>
    <t xml:space="preserve">casaurbana.es</t>
  </si>
  <si>
    <t xml:space="preserve">GODOFREDO</t>
  </si>
  <si>
    <t xml:space="preserve">AVENIDA CASTILLA LA MANCHA, 28</t>
  </si>
  <si>
    <t xml:space="preserve">925264714</t>
  </si>
  <si>
    <t xml:space="preserve">info@hotelgodofredo.com</t>
  </si>
  <si>
    <t xml:space="preserve">godofredo.com</t>
  </si>
  <si>
    <t xml:space="preserve">EXE LAYOS GOLF</t>
  </si>
  <si>
    <t xml:space="preserve">CARRETERA TOLEDO-PIEDRABUENA, KILOMETRO 12</t>
  </si>
  <si>
    <t xml:space="preserve">45123</t>
  </si>
  <si>
    <t xml:space="preserve">LAYOS</t>
  </si>
  <si>
    <t xml:space="preserve">925266600</t>
  </si>
  <si>
    <t xml:space="preserve">info@exelayosgolf.com</t>
  </si>
  <si>
    <t xml:space="preserve">exehotels.com</t>
  </si>
  <si>
    <t xml:space="preserve">GUINDANAO</t>
  </si>
  <si>
    <t xml:space="preserve">925270751</t>
  </si>
  <si>
    <t xml:space="preserve">info@guindanao.com</t>
  </si>
  <si>
    <t xml:space="preserve">HOSTELERA MESON LA VENTA</t>
  </si>
  <si>
    <t xml:space="preserve">CERVANTES, 44</t>
  </si>
  <si>
    <t xml:space="preserve">926342461</t>
  </si>
  <si>
    <t xml:space="preserve">info@hoteltoral.es</t>
  </si>
  <si>
    <t xml:space="preserve">hoteltoral.es</t>
  </si>
  <si>
    <t xml:space="preserve">C/ MARÍA DEL ROSARIO, 6</t>
  </si>
  <si>
    <t xml:space="preserve">926349060</t>
  </si>
  <si>
    <t xml:space="preserve">info@capalacio.com</t>
  </si>
  <si>
    <t xml:space="preserve">LA FABRICA</t>
  </si>
  <si>
    <t xml:space="preserve">MAESTRO J DIOS CABRERA, 2</t>
  </si>
  <si>
    <t xml:space="preserve">926354136</t>
  </si>
  <si>
    <t xml:space="preserve">la-fabrica@hotmail.com</t>
  </si>
  <si>
    <t xml:space="preserve">lafabrica.com</t>
  </si>
  <si>
    <t xml:space="preserve">RAMOMAR</t>
  </si>
  <si>
    <t xml:space="preserve">CONCORDIA, 28 BAJO</t>
  </si>
  <si>
    <t xml:space="preserve">926505994</t>
  </si>
  <si>
    <t xml:space="preserve">ermoreno@hotelramomar.com</t>
  </si>
  <si>
    <t xml:space="preserve">ramomarsa.com</t>
  </si>
  <si>
    <t xml:space="preserve">CARRETERA ARGAMASILLA DE ALBA, KILOMETRO 2, 1</t>
  </si>
  <si>
    <t xml:space="preserve">926511115</t>
  </si>
  <si>
    <t xml:space="preserve">SAGA I HOTEL</t>
  </si>
  <si>
    <t xml:space="preserve">AUTOVIA MADRID-ANDALUCÍA, KILOMETRO 170 BAJO</t>
  </si>
  <si>
    <t xml:space="preserve">926611111</t>
  </si>
  <si>
    <t xml:space="preserve">reservas@hotelsaga.com</t>
  </si>
  <si>
    <t xml:space="preserve">hotelsaga.com</t>
  </si>
  <si>
    <t xml:space="preserve">HOTEL GEMA</t>
  </si>
  <si>
    <t xml:space="preserve">C/ ANTONIO BLÁZQUEZ, 104</t>
  </si>
  <si>
    <t xml:space="preserve">926710354</t>
  </si>
  <si>
    <t xml:space="preserve">info@hotelgema.com</t>
  </si>
  <si>
    <t xml:space="preserve">hotelgema.com</t>
  </si>
  <si>
    <t xml:space="preserve">CABADOLCASL</t>
  </si>
  <si>
    <t xml:space="preserve">ASEGUR, s/n</t>
  </si>
  <si>
    <t xml:space="preserve">10628</t>
  </si>
  <si>
    <t xml:space="preserve">NUÑOMORAL</t>
  </si>
  <si>
    <t xml:space="preserve">927197079</t>
  </si>
  <si>
    <t xml:space="preserve">info@cabadolca.com</t>
  </si>
  <si>
    <t xml:space="preserve">NH COLLECTION CÁCERES PALACIO DE OQUENDO</t>
  </si>
  <si>
    <t xml:space="preserve">PLAZA SAN JUAN, 11</t>
  </si>
  <si>
    <t xml:space="preserve">927215800</t>
  </si>
  <si>
    <t xml:space="preserve">nhcollectionpalaciodeoquendo@nh-hotels.com</t>
  </si>
  <si>
    <t xml:space="preserve">AZAR</t>
  </si>
  <si>
    <t xml:space="preserve">CARRETERA N-630, KILOMETRO 474 BAJO</t>
  </si>
  <si>
    <t xml:space="preserve">927423544</t>
  </si>
  <si>
    <t xml:space="preserve">recepcion@hotelazar.com</t>
  </si>
  <si>
    <t xml:space="preserve">hotelazar.com</t>
  </si>
  <si>
    <t xml:space="preserve">EXE AGORA CÁCERES</t>
  </si>
  <si>
    <t xml:space="preserve">PARRAS, 25</t>
  </si>
  <si>
    <t xml:space="preserve">927626360</t>
  </si>
  <si>
    <t xml:space="preserve">info@exeagoracáceres.com</t>
  </si>
  <si>
    <t xml:space="preserve">HOTEL NH PALACIO DE SANTA MARTA</t>
  </si>
  <si>
    <t xml:space="preserve">BALLESTEROS, 6 BAJO</t>
  </si>
  <si>
    <t xml:space="preserve">927659190</t>
  </si>
  <si>
    <t xml:space="preserve">IBEROSTAR PLAYA GAVIOTAS</t>
  </si>
  <si>
    <t xml:space="preserve">AVENIDA CONSTITUCIÓN, s/n 0 LAS PALMAS</t>
  </si>
  <si>
    <t xml:space="preserve">928166197</t>
  </si>
  <si>
    <t xml:space="preserve">playa.gaviotas@iberostar.com</t>
  </si>
  <si>
    <t xml:space="preserve">HOTEL IDAFE</t>
  </si>
  <si>
    <t xml:space="preserve">C/ NICOLÁS ESTÉVANEZ, 49 BAJO; LOCUTORIO</t>
  </si>
  <si>
    <t xml:space="preserve">928274936</t>
  </si>
  <si>
    <t xml:space="preserve">hotelidafe@telefonica.net</t>
  </si>
  <si>
    <t xml:space="preserve">hotelidafe.es</t>
  </si>
  <si>
    <t xml:space="preserve">FARO JANDÍA</t>
  </si>
  <si>
    <t xml:space="preserve">AVENIDA SALADAR, 17 BAJO(H.FARO JANDIA)</t>
  </si>
  <si>
    <t xml:space="preserve">928296666</t>
  </si>
  <si>
    <t xml:space="preserve">web@murhotels.com</t>
  </si>
  <si>
    <t xml:space="preserve">murhotels.com</t>
  </si>
  <si>
    <t xml:space="preserve">SOTAVENTO</t>
  </si>
  <si>
    <t xml:space="preserve">CARRETERA LAS PLAYITAS, 1 BAJO; HOTEL BAHIA GRANDE</t>
  </si>
  <si>
    <t xml:space="preserve">35620</t>
  </si>
  <si>
    <t xml:space="preserve">928344116</t>
  </si>
  <si>
    <t xml:space="preserve">info@sotavento.com</t>
  </si>
  <si>
    <t xml:space="preserve">VIK HOTEL BANDAMA GOLF</t>
  </si>
  <si>
    <t xml:space="preserve">928391517</t>
  </si>
  <si>
    <t xml:space="preserve">info@vikhotelbandamagolf.com</t>
  </si>
  <si>
    <t xml:space="preserve">vikhotels.com</t>
  </si>
  <si>
    <t xml:space="preserve">NH PLAYA LAS CANTERAS</t>
  </si>
  <si>
    <t xml:space="preserve">C/ PRUDENCIO MORALES, 41 BAJO</t>
  </si>
  <si>
    <t xml:space="preserve">928463153</t>
  </si>
  <si>
    <t xml:space="preserve">explayadelascanteras@nh-hotels.com</t>
  </si>
  <si>
    <t xml:space="preserve">NH IMPERIAL PLAYA</t>
  </si>
  <si>
    <t xml:space="preserve">C/ FERRERAS, 1 BAJO; BINGO HOTEL IMPERIAL</t>
  </si>
  <si>
    <t xml:space="preserve">928468457</t>
  </si>
  <si>
    <t xml:space="preserve">nhimperial@nh-hotels.com</t>
  </si>
  <si>
    <t xml:space="preserve">C/ FERRERAS, 1 BAJO</t>
  </si>
  <si>
    <t xml:space="preserve">928468854</t>
  </si>
  <si>
    <t xml:space="preserve">ISLA DE LOS VOLCANES</t>
  </si>
  <si>
    <t xml:space="preserve">C/ TESTEYNA, 3 BAJO</t>
  </si>
  <si>
    <t xml:space="preserve">928510531</t>
  </si>
  <si>
    <t xml:space="preserve">mariaelena@coralland.com</t>
  </si>
  <si>
    <t xml:space="preserve">coralland.com</t>
  </si>
  <si>
    <t xml:space="preserve">BARCAROLA</t>
  </si>
  <si>
    <t xml:space="preserve">AVENIDA PLAYAS, 53 BAJO(RECEPCION)</t>
  </si>
  <si>
    <t xml:space="preserve">928510750</t>
  </si>
  <si>
    <t xml:space="preserve">info@barcarola.com</t>
  </si>
  <si>
    <t xml:space="preserve">SENTIDO LANZAROTE AEQUORA SUITES</t>
  </si>
  <si>
    <t xml:space="preserve">URANO, s/n</t>
  </si>
  <si>
    <t xml:space="preserve">928514300</t>
  </si>
  <si>
    <t xml:space="preserve">jreservas@slasuites.com</t>
  </si>
  <si>
    <t xml:space="preserve">slasuites.com</t>
  </si>
  <si>
    <t xml:space="preserve">THB FLORA</t>
  </si>
  <si>
    <t xml:space="preserve">REINA SOFÍA, 25 BAJO</t>
  </si>
  <si>
    <t xml:space="preserve">928514900</t>
  </si>
  <si>
    <t xml:space="preserve">azorita@thbhotels.com</t>
  </si>
  <si>
    <t xml:space="preserve">thbhotels.com</t>
  </si>
  <si>
    <t xml:space="preserve">H10 SENTIDO WHITE SUITES</t>
  </si>
  <si>
    <t xml:space="preserve">C/ JANUBIO, 4 BAJO; PARTIDA F CARRET PAPAGAY</t>
  </si>
  <si>
    <t xml:space="preserve">928517037</t>
  </si>
  <si>
    <t xml:space="preserve">h10.white.suites@h10hotels.com</t>
  </si>
  <si>
    <t xml:space="preserve">IBEROSTAR LANZAROTE PARK</t>
  </si>
  <si>
    <t xml:space="preserve">AVENIDA ARCHIPIÉLAGO, 7 BAJO(MONTA/A ROJA PARCELA 21</t>
  </si>
  <si>
    <t xml:space="preserve">928517048</t>
  </si>
  <si>
    <t xml:space="preserve">lanzarote.park@iberostar.com</t>
  </si>
  <si>
    <t xml:space="preserve">H10 LANZAROTE PRINCESS</t>
  </si>
  <si>
    <t xml:space="preserve">C/ MACIOT, 1 BAJO; URBANIZACIÓN PAPAGAYO HOTEL</t>
  </si>
  <si>
    <t xml:space="preserve">928517108</t>
  </si>
  <si>
    <t xml:space="preserve">h10.lanzarote.princess@h10hotels.com</t>
  </si>
  <si>
    <t xml:space="preserve">HESPERIA LANZAROTE PLAYA DORADA</t>
  </si>
  <si>
    <t xml:space="preserve">AVENIDA PAPAGAYO, 24</t>
  </si>
  <si>
    <t xml:space="preserve">928517120</t>
  </si>
  <si>
    <t xml:space="preserve">458</t>
  </si>
  <si>
    <t xml:space="preserve">THB ROYAL</t>
  </si>
  <si>
    <t xml:space="preserve">C/ JANUBIO, 5 BAJO(COSTA PAPAGAYO)</t>
  </si>
  <si>
    <t xml:space="preserve">928518893</t>
  </si>
  <si>
    <t xml:space="preserve">IBEROSTAR</t>
  </si>
  <si>
    <t xml:space="preserve">info@iberostar.com</t>
  </si>
  <si>
    <t xml:space="preserve">H10 OCEAN DUNAS</t>
  </si>
  <si>
    <t xml:space="preserve">C/ LA RED, 1</t>
  </si>
  <si>
    <t xml:space="preserve">928535251</t>
  </si>
  <si>
    <t xml:space="preserve">reservas@h10hotels.com</t>
  </si>
  <si>
    <t xml:space="preserve">IBEROSTAR FUERTEVENTURA PALACE</t>
  </si>
  <si>
    <t xml:space="preserve">PASAJE PLAYAS, 1 BAJO</t>
  </si>
  <si>
    <t xml:space="preserve">928540444</t>
  </si>
  <si>
    <t xml:space="preserve">palace.fuerteventura@iberostar.com</t>
  </si>
  <si>
    <t xml:space="preserve">IBEROSTAR PLAYA GAVIOTAS PARK</t>
  </si>
  <si>
    <t xml:space="preserve">PASAJE PLAYAS, 3</t>
  </si>
  <si>
    <t xml:space="preserve">928545150</t>
  </si>
  <si>
    <t xml:space="preserve">fuerteventura.park@iberostar.com</t>
  </si>
  <si>
    <t xml:space="preserve">H10 TINDAYA</t>
  </si>
  <si>
    <t xml:space="preserve">C/ PUNTA DEL ROQUITO, s/n BAJO; LOCAL</t>
  </si>
  <si>
    <t xml:space="preserve">928547020</t>
  </si>
  <si>
    <t xml:space="preserve">h10.tindaya@h10hotels.com</t>
  </si>
  <si>
    <t xml:space="preserve">354</t>
  </si>
  <si>
    <t xml:space="preserve">VIK SUITE HOTEL RISCO DEL GATO</t>
  </si>
  <si>
    <t xml:space="preserve">SICASOMBRE, 2 BAJO</t>
  </si>
  <si>
    <t xml:space="preserve">928547175</t>
  </si>
  <si>
    <t xml:space="preserve">reservas@hotelriscodelgato.com</t>
  </si>
  <si>
    <t xml:space="preserve">SANDS BEACH VILLAS</t>
  </si>
  <si>
    <t xml:space="preserve">AVENIDA ISLAS CANARIAS, 18 BAJO</t>
  </si>
  <si>
    <t xml:space="preserve">928595820</t>
  </si>
  <si>
    <t xml:space="preserve">administracion@sandsbeach.eu</t>
  </si>
  <si>
    <t xml:space="preserve">sandsbeach.eu</t>
  </si>
  <si>
    <t xml:space="preserve">POCILLOS PLAYA</t>
  </si>
  <si>
    <t xml:space="preserve">C/ BURGAO, 4</t>
  </si>
  <si>
    <t xml:space="preserve">928596261</t>
  </si>
  <si>
    <t xml:space="preserve">info@azhoteles.com</t>
  </si>
  <si>
    <t xml:space="preserve">azhoteles.com</t>
  </si>
  <si>
    <t xml:space="preserve">HOTEL S.XVI.</t>
  </si>
  <si>
    <t xml:space="preserve">PLAZOLETA MARÍN Y CUBAS, 2 2030</t>
  </si>
  <si>
    <t xml:space="preserve">35200</t>
  </si>
  <si>
    <t xml:space="preserve">928685746</t>
  </si>
  <si>
    <t xml:space="preserve">info@hotelsxvi.com</t>
  </si>
  <si>
    <t xml:space="preserve">hotelsxvi.com</t>
  </si>
  <si>
    <t xml:space="preserve">MUR HOTEL NEPTUNO</t>
  </si>
  <si>
    <t xml:space="preserve">AVENIDA ALFÉRECES PROVISIONALES, 29 BAJO</t>
  </si>
  <si>
    <t xml:space="preserve">928774689</t>
  </si>
  <si>
    <t xml:space="preserve">SOL BRISAMAR</t>
  </si>
  <si>
    <t xml:space="preserve">C/ GALICIA, s/n</t>
  </si>
  <si>
    <t xml:space="preserve">928866522</t>
  </si>
  <si>
    <t xml:space="preserve">info@solbrimar.com</t>
  </si>
  <si>
    <t xml:space="preserve">MATAS BLANCAS</t>
  </si>
  <si>
    <t xml:space="preserve">C/ PUNTA PESEBRE, s/n</t>
  </si>
  <si>
    <t xml:space="preserve">928875162</t>
  </si>
  <si>
    <t xml:space="preserve">columbus@kanali.es</t>
  </si>
  <si>
    <t xml:space="preserve">H10 SENTIDO PLAYA ESMERALDA</t>
  </si>
  <si>
    <t xml:space="preserve">PUNTA DEL ROQUITO, 2 BA(PARC-H3)</t>
  </si>
  <si>
    <t xml:space="preserve">928875353</t>
  </si>
  <si>
    <t xml:space="preserve">h10.playa.esmeralda@h10hotels.com</t>
  </si>
  <si>
    <t xml:space="preserve">C/ PUNTA DEL ROQUITO, 2 BAJO; H. NINJA</t>
  </si>
  <si>
    <t xml:space="preserve">PUNTA DEL ROQUITO, 2 BA(PARCELA H3)</t>
  </si>
  <si>
    <t xml:space="preserve">DRAGO PARK</t>
  </si>
  <si>
    <t xml:space="preserve">PUNTA PESEBRE, 5</t>
  </si>
  <si>
    <t xml:space="preserve">928875481</t>
  </si>
  <si>
    <t xml:space="preserve">reservas@dragopark.com</t>
  </si>
  <si>
    <t xml:space="preserve">dragopark.com</t>
  </si>
  <si>
    <t xml:space="preserve">CAN BACHS</t>
  </si>
  <si>
    <t xml:space="preserve">PB-001027</t>
  </si>
  <si>
    <t xml:space="preserve">CAN BACHS, s/n</t>
  </si>
  <si>
    <t xml:space="preserve">931315932</t>
  </si>
  <si>
    <t xml:space="preserve">masia@canbachs.com</t>
  </si>
  <si>
    <t xml:space="preserve">canbachs.com/</t>
  </si>
  <si>
    <t xml:space="preserve">JIANGCHEN</t>
  </si>
  <si>
    <t xml:space="preserve">C/ GIRONA, 23</t>
  </si>
  <si>
    <t xml:space="preserve">931581523</t>
  </si>
  <si>
    <t xml:space="preserve">info@jiangchen.com</t>
  </si>
  <si>
    <t xml:space="preserve">EASYHOTEL BARCELONA FIRA</t>
  </si>
  <si>
    <t xml:space="preserve">HB-004841</t>
  </si>
  <si>
    <t xml:space="preserve">AVINGUDA GRANVIA DE L'HOSPITALET, 22</t>
  </si>
  <si>
    <t xml:space="preserve">931990711</t>
  </si>
  <si>
    <t xml:space="preserve">groups@easyhotel.com</t>
  </si>
  <si>
    <t xml:space="preserve">easyhotel.com</t>
  </si>
  <si>
    <t xml:space="preserve">HESPERIA PRESIDENTE</t>
  </si>
  <si>
    <t xml:space="preserve">HB-001911</t>
  </si>
  <si>
    <t xml:space="preserve">AVENIDA DIAGONAL, 570</t>
  </si>
  <si>
    <t xml:space="preserve">932002111</t>
  </si>
  <si>
    <t xml:space="preserve">WILSON</t>
  </si>
  <si>
    <t xml:space="preserve">HB-002460</t>
  </si>
  <si>
    <t xml:space="preserve">AVENIDA DIAGONAL, 568 BAJO</t>
  </si>
  <si>
    <t xml:space="preserve">932008370</t>
  </si>
  <si>
    <t xml:space="preserve">info@wilsonbcn.com</t>
  </si>
  <si>
    <t xml:space="preserve">wilsonbcn.com</t>
  </si>
  <si>
    <t xml:space="preserve">APARTHOTEL SENATOR BARCELONA</t>
  </si>
  <si>
    <t xml:space="preserve">ATB-000009</t>
  </si>
  <si>
    <t xml:space="preserve">VIA VIA AUGUSTA, 167 BAJO-1</t>
  </si>
  <si>
    <t xml:space="preserve">932013691</t>
  </si>
  <si>
    <t xml:space="preserve">recepcion@aparthotelsenator.com</t>
  </si>
  <si>
    <t xml:space="preserve">cityhotels.es</t>
  </si>
  <si>
    <t xml:space="preserve">APARTHOTEL MARIANO CUBI</t>
  </si>
  <si>
    <t xml:space="preserve">HB-004326</t>
  </si>
  <si>
    <t xml:space="preserve">CARRER MARIÀ CUBÍ, 62 BAJO; DUPLICADO 62-64; EDIFICIO</t>
  </si>
  <si>
    <t xml:space="preserve">932099699</t>
  </si>
  <si>
    <t xml:space="preserve">info@cityhotels.es</t>
  </si>
  <si>
    <t xml:space="preserve">H10 ART GALLERY</t>
  </si>
  <si>
    <t xml:space="preserve">HB-004616</t>
  </si>
  <si>
    <t xml:space="preserve">CARRER ENRIC GRANADOS, 62-64</t>
  </si>
  <si>
    <t xml:space="preserve">932142030</t>
  </si>
  <si>
    <t xml:space="preserve">h10.art.gallery@h10hotels.com</t>
  </si>
  <si>
    <t xml:space="preserve">H10 CASA MI MOSA</t>
  </si>
  <si>
    <t xml:space="preserve">HB-004739</t>
  </si>
  <si>
    <t xml:space="preserve">CARRER PAU CLARIS, 179 BAJO</t>
  </si>
  <si>
    <t xml:space="preserve">932142330</t>
  </si>
  <si>
    <t xml:space="preserve">OD BARCELONA</t>
  </si>
  <si>
    <t xml:space="preserve">HB-004762</t>
  </si>
  <si>
    <t xml:space="preserve">CARRER ARAGÓ, 300</t>
  </si>
  <si>
    <t xml:space="preserve">932150899</t>
  </si>
  <si>
    <t xml:space="preserve">odbarcelona@od-hotels.com</t>
  </si>
  <si>
    <t xml:space="preserve">od-hotels.com</t>
  </si>
  <si>
    <t xml:space="preserve">CRAM</t>
  </si>
  <si>
    <t xml:space="preserve">HB-004231</t>
  </si>
  <si>
    <t xml:space="preserve">CARRER ARIBAU, 54 BAJO; CASETA DE OBRA</t>
  </si>
  <si>
    <t xml:space="preserve">932167700</t>
  </si>
  <si>
    <t xml:space="preserve">info@hotelcram.com</t>
  </si>
  <si>
    <t xml:space="preserve">hotelcram.com</t>
  </si>
  <si>
    <t xml:space="preserve">EL PALAUET LIVING</t>
  </si>
  <si>
    <t xml:space="preserve">PASSEIG GRÀCIA, 113</t>
  </si>
  <si>
    <t xml:space="preserve">932180050</t>
  </si>
  <si>
    <t xml:space="preserve">info@elpalauet.com</t>
  </si>
  <si>
    <t xml:space="preserve">elpalauet.com</t>
  </si>
  <si>
    <t xml:space="preserve">HCRISTINA</t>
  </si>
  <si>
    <t xml:space="preserve">GRAN DE GRÀCIA, 14</t>
  </si>
  <si>
    <t xml:space="preserve">932186043</t>
  </si>
  <si>
    <t xml:space="preserve">info@hcristina.com</t>
  </si>
  <si>
    <t xml:space="preserve">ATENEA PORT MATARÓ</t>
  </si>
  <si>
    <t xml:space="preserve">HB-004481</t>
  </si>
  <si>
    <t xml:space="preserve">PASSEIG MARITIM, 324</t>
  </si>
  <si>
    <t xml:space="preserve">932226006</t>
  </si>
  <si>
    <t xml:space="preserve">ateneaport@cityhotels.es</t>
  </si>
  <si>
    <t xml:space="preserve">H10 ITACA</t>
  </si>
  <si>
    <t xml:space="preserve">HB-004151</t>
  </si>
  <si>
    <t xml:space="preserve">AVINGUDA ROMA, 22 1; DUPLICADO 22-30</t>
  </si>
  <si>
    <t xml:space="preserve">932265594</t>
  </si>
  <si>
    <t xml:space="preserve">h10.itaca@h10hotels.com</t>
  </si>
  <si>
    <t xml:space="preserve">H10 URQUINAONA PLAZA</t>
  </si>
  <si>
    <t xml:space="preserve">HB-004591</t>
  </si>
  <si>
    <t xml:space="preserve">PLAZA URQUINAONA, 2</t>
  </si>
  <si>
    <t xml:space="preserve">932382040</t>
  </si>
  <si>
    <t xml:space="preserve">h10.urquinaona.plaza@h10hotels.com</t>
  </si>
  <si>
    <t xml:space="preserve">EXE PLAZA CATALUNYA</t>
  </si>
  <si>
    <t xml:space="preserve">HB-004828</t>
  </si>
  <si>
    <t xml:space="preserve">RONDA UNIVERSITAT, 18</t>
  </si>
  <si>
    <t xml:space="preserve">932408419</t>
  </si>
  <si>
    <t xml:space="preserve">info@exeplazacatalunya.com</t>
  </si>
  <si>
    <t xml:space="preserve">HOTEL TRAVELODGE HOSPITALET</t>
  </si>
  <si>
    <t xml:space="preserve">HB-004394</t>
  </si>
  <si>
    <t xml:space="preserve">CARRER BOTÀNICA, 25 BAJO</t>
  </si>
  <si>
    <t xml:space="preserve">932637250</t>
  </si>
  <si>
    <t xml:space="preserve">CITADINES APARTHOTEL</t>
  </si>
  <si>
    <t xml:space="preserve">HB-003992</t>
  </si>
  <si>
    <t xml:space="preserve">CARRER LA RAMBLA, 122 BAJO; LOCAL 3-4-INTERIOR</t>
  </si>
  <si>
    <t xml:space="preserve">932701111</t>
  </si>
  <si>
    <t xml:space="preserve">privacy@questapartments.com.au</t>
  </si>
  <si>
    <t xml:space="preserve">citadines.com</t>
  </si>
  <si>
    <t xml:space="preserve">NH BARCELONA CENTRO</t>
  </si>
  <si>
    <t xml:space="preserve">CARRER DUC, 15</t>
  </si>
  <si>
    <t xml:space="preserve">932703413</t>
  </si>
  <si>
    <t xml:space="preserve">nhbarcelonacentro@nh-hotels.com</t>
  </si>
  <si>
    <t xml:space="preserve">NH COLLECTION CONSTANZA</t>
  </si>
  <si>
    <t xml:space="preserve">HB-004287</t>
  </si>
  <si>
    <t xml:space="preserve">CARRER DÉU I MATA, 69-99 BAJO</t>
  </si>
  <si>
    <t xml:space="preserve">932811500</t>
  </si>
  <si>
    <t xml:space="preserve">nhcollectionconstanza@nh-hotels.com</t>
  </si>
  <si>
    <t xml:space="preserve">HOTEL HCC OPEN</t>
  </si>
  <si>
    <t xml:space="preserve">CARRER LA DIPUTACIÓ, 100</t>
  </si>
  <si>
    <t xml:space="preserve">932893500</t>
  </si>
  <si>
    <t xml:space="preserve">open@hcchotels.es</t>
  </si>
  <si>
    <t xml:space="preserve">hcchotels.com</t>
  </si>
  <si>
    <t xml:space="preserve">NH CALDERÓN</t>
  </si>
  <si>
    <t xml:space="preserve">HB-002059</t>
  </si>
  <si>
    <t xml:space="preserve">RAMBLA CATALUNYA, 26 BAJO; EDIF</t>
  </si>
  <si>
    <t xml:space="preserve">933010000</t>
  </si>
  <si>
    <t xml:space="preserve">nhcalderon@nh-hotels.com</t>
  </si>
  <si>
    <t xml:space="preserve">COLÓN</t>
  </si>
  <si>
    <t xml:space="preserve">HB-000049</t>
  </si>
  <si>
    <t xml:space="preserve">AVINGUDA CATEDRAL, 7</t>
  </si>
  <si>
    <t xml:space="preserve">933011404</t>
  </si>
  <si>
    <t xml:space="preserve">hotelcolon.es</t>
  </si>
  <si>
    <t xml:space="preserve">PERONELLA</t>
  </si>
  <si>
    <t xml:space="preserve">MARIÀ CUBÍ, s/n</t>
  </si>
  <si>
    <t xml:space="preserve">933011913</t>
  </si>
  <si>
    <t xml:space="preserve">info@peronella.com</t>
  </si>
  <si>
    <t xml:space="preserve">NERI HOTEL</t>
  </si>
  <si>
    <t xml:space="preserve">HB-004130</t>
  </si>
  <si>
    <t xml:space="preserve">CARRER SANT SEVER, 5 BAJO; HOTEL</t>
  </si>
  <si>
    <t xml:space="preserve">933040655</t>
  </si>
  <si>
    <t xml:space="preserve">info@hotelneri.com</t>
  </si>
  <si>
    <t xml:space="preserve">hotelneri.com</t>
  </si>
  <si>
    <t xml:space="preserve">HOTEL ATLAS</t>
  </si>
  <si>
    <t xml:space="preserve">HB-004375</t>
  </si>
  <si>
    <t xml:space="preserve">CARDENAL CASAÑAS, 11 BAJO</t>
  </si>
  <si>
    <t xml:space="preserve">933041889</t>
  </si>
  <si>
    <t xml:space="preserve">reservas@hotelatlas.es</t>
  </si>
  <si>
    <t xml:space="preserve">hotelatlas.es</t>
  </si>
  <si>
    <t xml:space="preserve">NH DIAGONAL CENTER</t>
  </si>
  <si>
    <t xml:space="preserve">HB-004466</t>
  </si>
  <si>
    <t xml:space="preserve">CARRER ÀLABA, 94 BAJO; DUPLICADO 94-96; NH DIAGONAL CEN</t>
  </si>
  <si>
    <t xml:space="preserve">933090850</t>
  </si>
  <si>
    <t xml:space="preserve">nhdiagonalcenter@nh-hotels.com</t>
  </si>
  <si>
    <t xml:space="preserve">H10 MARINA BARCELONA</t>
  </si>
  <si>
    <t xml:space="preserve">HB-004190</t>
  </si>
  <si>
    <t xml:space="preserve">AVINGUDA BOGATELL, 64-68 BAJO; RESTAURANTE</t>
  </si>
  <si>
    <t xml:space="preserve">933097917</t>
  </si>
  <si>
    <t xml:space="preserve">h10.marina.barcelona@h10.es</t>
  </si>
  <si>
    <t xml:space="preserve">H10 PORT VELL</t>
  </si>
  <si>
    <t xml:space="preserve">HB-004568</t>
  </si>
  <si>
    <t xml:space="preserve">PAS SOTA MURALLA, 9 BAJO; LOCAL</t>
  </si>
  <si>
    <t xml:space="preserve">933103065</t>
  </si>
  <si>
    <t xml:space="preserve">H10 CATALUNYA PLAZA</t>
  </si>
  <si>
    <t xml:space="preserve">HB-003965</t>
  </si>
  <si>
    <t xml:space="preserve">PLAÇA CATALUNYA, 7 BAJO; LOCAL</t>
  </si>
  <si>
    <t xml:space="preserve">933177171</t>
  </si>
  <si>
    <t xml:space="preserve">h10.catalunya.plaza@h10hotels.com</t>
  </si>
  <si>
    <t xml:space="preserve">HB-002279</t>
  </si>
  <si>
    <t xml:space="preserve">PLA PALAU, 17 BAJO; HOTEL OASIS</t>
  </si>
  <si>
    <t xml:space="preserve">933194805</t>
  </si>
  <si>
    <t xml:space="preserve">reservas@hoteloasis.es</t>
  </si>
  <si>
    <t xml:space="preserve">hoteloasis.es</t>
  </si>
  <si>
    <t xml:space="preserve">H10 CUBIK</t>
  </si>
  <si>
    <t xml:space="preserve">HB-004696</t>
  </si>
  <si>
    <t xml:space="preserve">VIA VIA LAIETANA, 69 BAJO; CENTRE COMUNICACIONS</t>
  </si>
  <si>
    <t xml:space="preserve">933202200</t>
  </si>
  <si>
    <t xml:space="preserve">h10.cubik@h10hotels.com</t>
  </si>
  <si>
    <t xml:space="preserve">ARAI MONUMENT</t>
  </si>
  <si>
    <t xml:space="preserve">HB-004508</t>
  </si>
  <si>
    <t xml:space="preserve">CARRER AVINYÓ, 30 BAJO</t>
  </si>
  <si>
    <t xml:space="preserve">933203950</t>
  </si>
  <si>
    <t xml:space="preserve">arai@derbyhotels.com</t>
  </si>
  <si>
    <t xml:space="preserve">hotelarai.com</t>
  </si>
  <si>
    <t xml:space="preserve">HOTEL BETRES</t>
  </si>
  <si>
    <t xml:space="preserve">HB-004171</t>
  </si>
  <si>
    <t xml:space="preserve">CARRER BREDA, 3 BAJO; 1</t>
  </si>
  <si>
    <t xml:space="preserve">933217638</t>
  </si>
  <si>
    <t xml:space="preserve">bernnatt@hotmail.com</t>
  </si>
  <si>
    <t xml:space="preserve">hotelbreda.es</t>
  </si>
  <si>
    <t xml:space="preserve">NH BARCELONA LES CORTS</t>
  </si>
  <si>
    <t xml:space="preserve">HB-003666</t>
  </si>
  <si>
    <t xml:space="preserve">TRAVESSERA CORTS, 292</t>
  </si>
  <si>
    <t xml:space="preserve">933220811</t>
  </si>
  <si>
    <t xml:space="preserve">nhlescorts@nh-hotels.com</t>
  </si>
  <si>
    <t xml:space="preserve">U232</t>
  </si>
  <si>
    <t xml:space="preserve">HB-002733</t>
  </si>
  <si>
    <t xml:space="preserve">CARRER COMTE D'URGELL, 232 BAJO; DUPLICADO 232-234; EDIFICIO</t>
  </si>
  <si>
    <t xml:space="preserve">933224153</t>
  </si>
  <si>
    <t xml:space="preserve">u232hotel@nnhotels.com</t>
  </si>
  <si>
    <t xml:space="preserve">u232hotel.com</t>
  </si>
  <si>
    <t xml:space="preserve">NH SANTS</t>
  </si>
  <si>
    <t xml:space="preserve">HB-003542</t>
  </si>
  <si>
    <t xml:space="preserve">NUMÀNCIA, 74</t>
  </si>
  <si>
    <t xml:space="preserve">933224451</t>
  </si>
  <si>
    <t xml:space="preserve">nhsantsbarcelona@nh-hotels.com</t>
  </si>
  <si>
    <t xml:space="preserve">RONDA SANT ANTONI, 49 TDA</t>
  </si>
  <si>
    <t xml:space="preserve">933271800</t>
  </si>
  <si>
    <t xml:space="preserve">info@granronda.com</t>
  </si>
  <si>
    <t xml:space="preserve">RONDA SANT ANTONI, 49</t>
  </si>
  <si>
    <t xml:space="preserve">reservas@hotelgranronda.es</t>
  </si>
  <si>
    <t xml:space="preserve">granronda.com</t>
  </si>
  <si>
    <t xml:space="preserve">NH STADIUM</t>
  </si>
  <si>
    <t xml:space="preserve">HB-001969</t>
  </si>
  <si>
    <t xml:space="preserve">TRAVESSERA LES CORTS, 150-152 EDIFICIO BAJO</t>
  </si>
  <si>
    <t xml:space="preserve">933399050</t>
  </si>
  <si>
    <t xml:space="preserve">nhrallye@nh-hotels.com</t>
  </si>
  <si>
    <t xml:space="preserve">OHLA HOTEL</t>
  </si>
  <si>
    <t xml:space="preserve">HB-004451</t>
  </si>
  <si>
    <t xml:space="preserve">VIA VIA LAIETANA, 49 BAJO</t>
  </si>
  <si>
    <t xml:space="preserve">933415050</t>
  </si>
  <si>
    <t xml:space="preserve">info@ohlahotel.com</t>
  </si>
  <si>
    <t xml:space="preserve">ohlahotel.com</t>
  </si>
  <si>
    <t xml:space="preserve">H10 RACÓ DEL PI</t>
  </si>
  <si>
    <t xml:space="preserve">HB-004164</t>
  </si>
  <si>
    <t xml:space="preserve">CARRER PI (CIUTAT VELLA), 7 BAJO; HOTEL H10 RACO DEL PI</t>
  </si>
  <si>
    <t xml:space="preserve">933426190</t>
  </si>
  <si>
    <t xml:space="preserve">h10.raco.delpi@h10.es</t>
  </si>
  <si>
    <t xml:space="preserve">H10 UNIVERSITAT</t>
  </si>
  <si>
    <t xml:space="preserve">HB-004211</t>
  </si>
  <si>
    <t xml:space="preserve">RONDA UNIVERSITAT, 21 BAJO; HOTEL H10 UNIVERSITAT</t>
  </si>
  <si>
    <t xml:space="preserve">933427850</t>
  </si>
  <si>
    <t xml:space="preserve">h10.universitat@h10.es</t>
  </si>
  <si>
    <t xml:space="preserve">THE 5 ROOMS</t>
  </si>
  <si>
    <t xml:space="preserve">HB-004536</t>
  </si>
  <si>
    <t xml:space="preserve">PAU CLARIS, 72 BAJO</t>
  </si>
  <si>
    <t xml:space="preserve">933427881</t>
  </si>
  <si>
    <t xml:space="preserve">info@the5rooms.com</t>
  </si>
  <si>
    <t xml:space="preserve">the5rooms.com</t>
  </si>
  <si>
    <t xml:space="preserve">EXE RAMBLAS BOQUERÍA</t>
  </si>
  <si>
    <t xml:space="preserve">CARRER LA RAMBLA, 91 BAJO</t>
  </si>
  <si>
    <t xml:space="preserve">933435461</t>
  </si>
  <si>
    <t xml:space="preserve">info@exeramblasboqueria.com</t>
  </si>
  <si>
    <t xml:space="preserve">HCC LUGANO</t>
  </si>
  <si>
    <t xml:space="preserve">CONSELL DE CENT, s/n</t>
  </si>
  <si>
    <t xml:space="preserve">933635416</t>
  </si>
  <si>
    <t xml:space="preserve">info@hcclugano.com</t>
  </si>
  <si>
    <t xml:space="preserve">SLEEP&amp;FLY</t>
  </si>
  <si>
    <t xml:space="preserve">ZONA AEROPORT TERMINAL I, 1</t>
  </si>
  <si>
    <t xml:space="preserve">933758611</t>
  </si>
  <si>
    <t xml:space="preserve">info@sleep-fly.com</t>
  </si>
  <si>
    <t xml:space="preserve">sleep-fly.com</t>
  </si>
  <si>
    <t xml:space="preserve">H10 CASANOVA</t>
  </si>
  <si>
    <t xml:space="preserve">HB-004363</t>
  </si>
  <si>
    <t xml:space="preserve">GRAN VIA GRAN VÍA CORTS CATALANES, 559 BAJO</t>
  </si>
  <si>
    <t xml:space="preserve">933964800</t>
  </si>
  <si>
    <t xml:space="preserve">h10.casanova@h10.es</t>
  </si>
  <si>
    <t xml:space="preserve">LUTX CORPORACIO</t>
  </si>
  <si>
    <t xml:space="preserve">PLAÇA DOCTOR LETAMENDI, 29</t>
  </si>
  <si>
    <t xml:space="preserve">934121500</t>
  </si>
  <si>
    <t xml:space="preserve">jaros@hcchotels.com</t>
  </si>
  <si>
    <t xml:space="preserve">H LA PALOMA</t>
  </si>
  <si>
    <t xml:space="preserve">HB-003894</t>
  </si>
  <si>
    <t xml:space="preserve">CARRER PALOMA, 24</t>
  </si>
  <si>
    <t xml:space="preserve">934124381</t>
  </si>
  <si>
    <t xml:space="preserve">info@hlapaloma.com</t>
  </si>
  <si>
    <t xml:space="preserve">hlapaloma.com</t>
  </si>
  <si>
    <t xml:space="preserve">NH COLLECTION BARCELONA TOWER</t>
  </si>
  <si>
    <t xml:space="preserve">AVINGUDA GRANVIA DE L'HOSPITALET, 144 BAJO</t>
  </si>
  <si>
    <t xml:space="preserve">934135000</t>
  </si>
  <si>
    <t xml:space="preserve">NH BARCELONA ENTENZA</t>
  </si>
  <si>
    <t xml:space="preserve">HB-003972</t>
  </si>
  <si>
    <t xml:space="preserve">CARRER EQUADOR, 20 BAJO</t>
  </si>
  <si>
    <t xml:space="preserve">934193636</t>
  </si>
  <si>
    <t xml:space="preserve">nhentenza@nh-hotels.com</t>
  </si>
  <si>
    <t xml:space="preserve">CALABRIA</t>
  </si>
  <si>
    <t xml:space="preserve">CALÀBRIA, 129-131 BAJO(DUP 129-131)</t>
  </si>
  <si>
    <t xml:space="preserve">934263625</t>
  </si>
  <si>
    <t xml:space="preserve">calabria@cityhotels.es</t>
  </si>
  <si>
    <t xml:space="preserve">HOLIDAY INN EXPRESS BARCELONA - CITY 22@</t>
  </si>
  <si>
    <t xml:space="preserve">HB-004325</t>
  </si>
  <si>
    <t xml:space="preserve">CARRER PALLARS, 203 BAJO; CASETA OBRA</t>
  </si>
  <si>
    <t xml:space="preserve">934338400</t>
  </si>
  <si>
    <t xml:space="preserve">info@holidayinnexpressbarcelona-city22@.com</t>
  </si>
  <si>
    <t xml:space="preserve">hiexpress.com</t>
  </si>
  <si>
    <t xml:space="preserve">SIR VICTOR HOTEL</t>
  </si>
  <si>
    <t xml:space="preserve">HB-004273</t>
  </si>
  <si>
    <t xml:space="preserve">CARRER ROSSELLÓ, 265 BAJO</t>
  </si>
  <si>
    <t xml:space="preserve">hello@sirvictorhotel.com</t>
  </si>
  <si>
    <t xml:space="preserve">HESPERIA SANT JUST</t>
  </si>
  <si>
    <t xml:space="preserve">HB-003884</t>
  </si>
  <si>
    <t xml:space="preserve">CARRER FREDERIC MOMPOU, 1 BAJO; HOTEL HESPERIA</t>
  </si>
  <si>
    <t xml:space="preserve">934732517</t>
  </si>
  <si>
    <t xml:space="preserve">IBIS BUDGET MADRID CENTRO LAVAPIES</t>
  </si>
  <si>
    <t xml:space="preserve">C/ VALENCIA, 8</t>
  </si>
  <si>
    <t xml:space="preserve">ha0f2@accor.com</t>
  </si>
  <si>
    <t xml:space="preserve">all.accor.com</t>
  </si>
  <si>
    <t xml:space="preserve">NH CORNELLÁ</t>
  </si>
  <si>
    <t xml:space="preserve">AVINGUDA CAN CORTS, 11-13 BAIXOS</t>
  </si>
  <si>
    <t xml:space="preserve">934750893</t>
  </si>
  <si>
    <t xml:space="preserve">nhcornella@nh-hotels.com</t>
  </si>
  <si>
    <t xml:space="preserve">BOUTIQUE HOSTEMPLO SAGRADA FAMILIA</t>
  </si>
  <si>
    <t xml:space="preserve">HB-004686</t>
  </si>
  <si>
    <t xml:space="preserve">PASSATGE GAIOLÀ, 19</t>
  </si>
  <si>
    <t xml:space="preserve">934765575</t>
  </si>
  <si>
    <t xml:space="preserve">info@hostemplo.com</t>
  </si>
  <si>
    <t xml:space="preserve">hostemplo.com</t>
  </si>
  <si>
    <t xml:space="preserve">HESPERIA SANT JOAN</t>
  </si>
  <si>
    <t xml:space="preserve">HB-004024</t>
  </si>
  <si>
    <t xml:space="preserve">CARRER JOSEP TRUETA, 2 BAJO; HOTEL SAN JOAN SUITES</t>
  </si>
  <si>
    <t xml:space="preserve">934773003</t>
  </si>
  <si>
    <t xml:space="preserve">NH PORTA BARCELONA</t>
  </si>
  <si>
    <t xml:space="preserve">AVINGUDA GENERALITAT DE CATALUNYA, 2 -6 BAIXOS(HOTEL)</t>
  </si>
  <si>
    <t xml:space="preserve">934802501</t>
  </si>
  <si>
    <t xml:space="preserve">nhportobarcelona@nh-hotels.com</t>
  </si>
  <si>
    <t xml:space="preserve">HCC ST. MORITZ</t>
  </si>
  <si>
    <t xml:space="preserve">HB-003891</t>
  </si>
  <si>
    <t xml:space="preserve">CARRER LA DIPUTACIÓ, 262-264</t>
  </si>
  <si>
    <t xml:space="preserve">934817350</t>
  </si>
  <si>
    <t xml:space="preserve">stmoritz@hcchotels.com</t>
  </si>
  <si>
    <t xml:space="preserve">ATENEA BARCELONA</t>
  </si>
  <si>
    <t xml:space="preserve">HB-003991</t>
  </si>
  <si>
    <t xml:space="preserve">CARRER JOAN GÜELL, 207-211 BAJO; DUPLICADO 207-209</t>
  </si>
  <si>
    <t xml:space="preserve">934906640</t>
  </si>
  <si>
    <t xml:space="preserve">atenea@cityhotels.es</t>
  </si>
  <si>
    <t xml:space="preserve">AC HOTEL DIAGONAL L´ILLA</t>
  </si>
  <si>
    <t xml:space="preserve">HB-003973</t>
  </si>
  <si>
    <t xml:space="preserve">AVINGUDA DIAGONAL, 555 BAJO; DUPLICADO 555-559; GALERIAS CAPR</t>
  </si>
  <si>
    <t xml:space="preserve">934942500</t>
  </si>
  <si>
    <t xml:space="preserve">acdiagonalilla@ac-hotels.com</t>
  </si>
  <si>
    <t xml:space="preserve">ac-hotels.com</t>
  </si>
  <si>
    <t xml:space="preserve">CIRCA 1905</t>
  </si>
  <si>
    <t xml:space="preserve">HB-004483</t>
  </si>
  <si>
    <t xml:space="preserve">CARRER PROVENÇA, 286 PRINCIPAL</t>
  </si>
  <si>
    <t xml:space="preserve">935056960</t>
  </si>
  <si>
    <t xml:space="preserve">info@circa1905.com</t>
  </si>
  <si>
    <t xml:space="preserve">circa1905.com</t>
  </si>
  <si>
    <t xml:space="preserve">CASAGRAND LUXURY SUITES</t>
  </si>
  <si>
    <t xml:space="preserve">AVINGUDA DIAGONAL, 478</t>
  </si>
  <si>
    <t xml:space="preserve">935222748</t>
  </si>
  <si>
    <t xml:space="preserve">welcometo@casagrand.com</t>
  </si>
  <si>
    <t xml:space="preserve">casagrand.com</t>
  </si>
  <si>
    <t xml:space="preserve">COOLROOMS PASEO DE GRACIA</t>
  </si>
  <si>
    <t xml:space="preserve">PASSEIG GRÀCIA, 115</t>
  </si>
  <si>
    <t xml:space="preserve">935222840</t>
  </si>
  <si>
    <t xml:space="preserve">reservations@coolrooms.com</t>
  </si>
  <si>
    <t xml:space="preserve">QGAT</t>
  </si>
  <si>
    <t xml:space="preserve">HB-004343</t>
  </si>
  <si>
    <t xml:space="preserve">AVINGUDA VÍA AUGUSTA, 51</t>
  </si>
  <si>
    <t xml:space="preserve">935441922</t>
  </si>
  <si>
    <t xml:space="preserve">reservas@qgat.net</t>
  </si>
  <si>
    <t xml:space="preserve">qgathotel.com</t>
  </si>
  <si>
    <t xml:space="preserve">1898</t>
  </si>
  <si>
    <t xml:space="preserve">HB-004349</t>
  </si>
  <si>
    <t xml:space="preserve">CARRER LA RAMBLA, 109 BAJO; ASCENSOR</t>
  </si>
  <si>
    <t xml:space="preserve">935529552</t>
  </si>
  <si>
    <t xml:space="preserve">1898@nnhotels.com</t>
  </si>
  <si>
    <t xml:space="preserve">hotel1898.com</t>
  </si>
  <si>
    <t xml:space="preserve">HOTEL JAZZ</t>
  </si>
  <si>
    <t xml:space="preserve">HB-004227</t>
  </si>
  <si>
    <t xml:space="preserve">CARRER PELAI, s/n</t>
  </si>
  <si>
    <t xml:space="preserve">935529696</t>
  </si>
  <si>
    <t xml:space="preserve">jazz@nnhotels.com</t>
  </si>
  <si>
    <t xml:space="preserve">hoteljazz.com</t>
  </si>
  <si>
    <t xml:space="preserve">AVINGUDA PARAL.LEL, 172</t>
  </si>
  <si>
    <t xml:space="preserve">935579797</t>
  </si>
  <si>
    <t xml:space="preserve">lugano@hcchotels.es</t>
  </si>
  <si>
    <t xml:space="preserve">TRAVELODGE BARCELONA POBLENOU</t>
  </si>
  <si>
    <t xml:space="preserve">HB-004514</t>
  </si>
  <si>
    <t xml:space="preserve">CARRER LLULL, 170 BAJO; DUPLICADO 170-176</t>
  </si>
  <si>
    <t xml:space="preserve">936241784</t>
  </si>
  <si>
    <t xml:space="preserve">MOTEL ONE</t>
  </si>
  <si>
    <t xml:space="preserve">HB-004822</t>
  </si>
  <si>
    <t xml:space="preserve">PASSEIG PUJADES, 11-13</t>
  </si>
  <si>
    <t xml:space="preserve">936261900</t>
  </si>
  <si>
    <t xml:space="preserve">barcelona-ciutadella@motel-one.com</t>
  </si>
  <si>
    <t xml:space="preserve">motel-one.com</t>
  </si>
  <si>
    <t xml:space="preserve">301</t>
  </si>
  <si>
    <t xml:space="preserve">COOLROOMS MALDÀ</t>
  </si>
  <si>
    <t xml:space="preserve">HB-004844</t>
  </si>
  <si>
    <t xml:space="preserve">CARRER EL PÍ, 5</t>
  </si>
  <si>
    <t xml:space="preserve">936282330</t>
  </si>
  <si>
    <t xml:space="preserve">HOTEL QUIM</t>
  </si>
  <si>
    <t xml:space="preserve">CARRER PORTAL DE GARRAF, 1 BAJO</t>
  </si>
  <si>
    <t xml:space="preserve">936320010</t>
  </si>
  <si>
    <t xml:space="preserve">info@hotelquim.com</t>
  </si>
  <si>
    <t xml:space="preserve">NH SANT BOI</t>
  </si>
  <si>
    <t xml:space="preserve">CARRER MARE DE DÉU DE NÚRIA, 30</t>
  </si>
  <si>
    <t xml:space="preserve">936358185</t>
  </si>
  <si>
    <t xml:space="preserve">nhsanboi@nh-hotels.com</t>
  </si>
  <si>
    <t xml:space="preserve">SOLIFEMAR</t>
  </si>
  <si>
    <t xml:space="preserve">HB-003372</t>
  </si>
  <si>
    <t xml:space="preserve">PASSEIG MARÍTIM, 38 - 42 BAJO; DUPLICADO 38-42</t>
  </si>
  <si>
    <t xml:space="preserve">936360848</t>
  </si>
  <si>
    <t xml:space="preserve">info@solifemar.com</t>
  </si>
  <si>
    <t xml:space="preserve">solifemar.com</t>
  </si>
  <si>
    <t xml:space="preserve">FLORA PARC</t>
  </si>
  <si>
    <t xml:space="preserve">HB-000729</t>
  </si>
  <si>
    <t xml:space="preserve">AVINGUDA CONSTITUCIÓ, 44 BAJO</t>
  </si>
  <si>
    <t xml:space="preserve">936361990</t>
  </si>
  <si>
    <t xml:space="preserve">floraparc@yahoo.es</t>
  </si>
  <si>
    <t xml:space="preserve">floraparc.com</t>
  </si>
  <si>
    <t xml:space="preserve">HOTEL IBIS BARCELONA AEROPUERTO VILADECANS</t>
  </si>
  <si>
    <t xml:space="preserve">HB-004323</t>
  </si>
  <si>
    <t xml:space="preserve">CARRETERA BARCELONA, 84 BAJO; PLAZA INDUSTRIAL CAN CALDERON</t>
  </si>
  <si>
    <t xml:space="preserve">08840</t>
  </si>
  <si>
    <t xml:space="preserve">VILADECANS</t>
  </si>
  <si>
    <t xml:space="preserve">936376523</t>
  </si>
  <si>
    <t xml:space="preserve">h5006@accor.com</t>
  </si>
  <si>
    <t xml:space="preserve">HB-000245</t>
  </si>
  <si>
    <t xml:space="preserve">CARRER CASTELL, 1 BAJO; H. EL CASTELL</t>
  </si>
  <si>
    <t xml:space="preserve">936400700</t>
  </si>
  <si>
    <t xml:space="preserve">elcastell@elcastell.com</t>
  </si>
  <si>
    <t xml:space="preserve">elcastell.com</t>
  </si>
  <si>
    <t xml:space="preserve">HOTEL 6 BIS</t>
  </si>
  <si>
    <t xml:space="preserve">HB-004930</t>
  </si>
  <si>
    <t xml:space="preserve">CARRER 6 BIS, 6</t>
  </si>
  <si>
    <t xml:space="preserve">936645509</t>
  </si>
  <si>
    <t xml:space="preserve">info@hotel6bis.com</t>
  </si>
  <si>
    <t xml:space="preserve">hotel6bis.com</t>
  </si>
  <si>
    <t xml:space="preserve">IBEROSTAR PASEO DE GRACIA</t>
  </si>
  <si>
    <t xml:space="preserve">PLAÇA CATALANA, 10</t>
  </si>
  <si>
    <t xml:space="preserve">937006262</t>
  </si>
  <si>
    <t xml:space="preserve">paseo.de.gracia@iberostar.com</t>
  </si>
  <si>
    <t xml:space="preserve">HB-003946</t>
  </si>
  <si>
    <t xml:space="preserve">CARRETERA N-150, KILOMETRO 6, 7 BAJO</t>
  </si>
  <si>
    <t xml:space="preserve">937292928</t>
  </si>
  <si>
    <t xml:space="preserve">info@campanile.com</t>
  </si>
  <si>
    <t xml:space="preserve">AQUA - HOTEL BELLAPLAYA</t>
  </si>
  <si>
    <t xml:space="preserve">AVINGUDA BARCELONA, s/n ESQUINA C/ ROGER DE FLOR</t>
  </si>
  <si>
    <t xml:space="preserve">937654118</t>
  </si>
  <si>
    <t xml:space="preserve">info@aqua-hotelbellaplaya.com</t>
  </si>
  <si>
    <t xml:space="preserve">aquahotel.com</t>
  </si>
  <si>
    <t xml:space="preserve">H-TOP PLANAMAR</t>
  </si>
  <si>
    <t xml:space="preserve">HB-000624</t>
  </si>
  <si>
    <t xml:space="preserve">PASSEIG MARÍTIM, 10-12 BAJO</t>
  </si>
  <si>
    <t xml:space="preserve">937654504</t>
  </si>
  <si>
    <t xml:space="preserve">recepcion.planamar@htophotels.com</t>
  </si>
  <si>
    <t xml:space="preserve">htophotels.es</t>
  </si>
  <si>
    <t xml:space="preserve">OASIS PARK</t>
  </si>
  <si>
    <t xml:space="preserve">HB-003629</t>
  </si>
  <si>
    <t xml:space="preserve">CARRER MONTNEGRE, 54 BAJO(EDIFICIO )</t>
  </si>
  <si>
    <t xml:space="preserve">937660210</t>
  </si>
  <si>
    <t xml:space="preserve">info@oasispark.com</t>
  </si>
  <si>
    <t xml:space="preserve">HOTEL MARITIM</t>
  </si>
  <si>
    <t xml:space="preserve">CARRER MAR, 10 BAJO</t>
  </si>
  <si>
    <t xml:space="preserve">937660620</t>
  </si>
  <si>
    <t xml:space="preserve">aquarium@ghthotels.com</t>
  </si>
  <si>
    <t xml:space="preserve">ghthotels.com</t>
  </si>
  <si>
    <t xml:space="preserve">BALMES</t>
  </si>
  <si>
    <t xml:space="preserve">HB-000208</t>
  </si>
  <si>
    <t xml:space="preserve">CARRER BALMES, 123 BAJO</t>
  </si>
  <si>
    <t xml:space="preserve">937664050</t>
  </si>
  <si>
    <t xml:space="preserve">balmes@ghthotels.com</t>
  </si>
  <si>
    <t xml:space="preserve">PROMENADE</t>
  </si>
  <si>
    <t xml:space="preserve">HB-003977</t>
  </si>
  <si>
    <t xml:space="preserve">PASSEIG MARÍTIM, 7 BAJO</t>
  </si>
  <si>
    <t xml:space="preserve">937670003</t>
  </si>
  <si>
    <t xml:space="preserve">promenade@aquahotel.com</t>
  </si>
  <si>
    <t xml:space="preserve">MONTPALAU</t>
  </si>
  <si>
    <t xml:space="preserve">HB-002081</t>
  </si>
  <si>
    <t xml:space="preserve">CARRER ROIG I JALPI, 1 BAJO(HOTELS MONTPALAU)</t>
  </si>
  <si>
    <t xml:space="preserve">937671466</t>
  </si>
  <si>
    <t xml:space="preserve">info@montpalau.com</t>
  </si>
  <si>
    <t xml:space="preserve">MOMA HOTEL</t>
  </si>
  <si>
    <t xml:space="preserve">AVINGUDA MAR, 5 BAJO(BJ.RESIDENCIAL SANTA S</t>
  </si>
  <si>
    <t xml:space="preserve">937677660</t>
  </si>
  <si>
    <t xml:space="preserve">info@momahotel.com</t>
  </si>
  <si>
    <t xml:space="preserve">AQUAMARINA &amp; SPA</t>
  </si>
  <si>
    <t xml:space="preserve">PASSEIG MARÍTIM, 16</t>
  </si>
  <si>
    <t xml:space="preserve">937678211</t>
  </si>
  <si>
    <t xml:space="preserve">info@aquahotel.com</t>
  </si>
  <si>
    <t xml:space="preserve">540</t>
  </si>
  <si>
    <t xml:space="preserve">HOTEL ONABRAVA</t>
  </si>
  <si>
    <t xml:space="preserve">AVINGUDA MAR, s/n 0</t>
  </si>
  <si>
    <t xml:space="preserve">937678370</t>
  </si>
  <si>
    <t xml:space="preserve">onabrava@aquahotel.com</t>
  </si>
  <si>
    <t xml:space="preserve">AQUA MONTAGUT</t>
  </si>
  <si>
    <t xml:space="preserve">TORRENTO DE CAN GELAT, s/n BAJO</t>
  </si>
  <si>
    <t xml:space="preserve">937679128</t>
  </si>
  <si>
    <t xml:space="preserve">info@aquamontagut.com</t>
  </si>
  <si>
    <t xml:space="preserve">HOTEL VILA</t>
  </si>
  <si>
    <t xml:space="preserve">CARRER SANT JOSEP, 66 BAJO</t>
  </si>
  <si>
    <t xml:space="preserve">937690208</t>
  </si>
  <si>
    <t xml:space="preserve">info@hotelvila.com</t>
  </si>
  <si>
    <t xml:space="preserve">TOP AMAIKA</t>
  </si>
  <si>
    <t xml:space="preserve">HB-002757</t>
  </si>
  <si>
    <t xml:space="preserve">CARRER DIPUTACIÓ, 2 BAJO</t>
  </si>
  <si>
    <t xml:space="preserve">937691350</t>
  </si>
  <si>
    <t xml:space="preserve">reservas.amaika@htophotels.com</t>
  </si>
  <si>
    <t xml:space="preserve">GAVINA MAR</t>
  </si>
  <si>
    <t xml:space="preserve">PASSATGE CARAMAR, 6</t>
  </si>
  <si>
    <t xml:space="preserve">937825019</t>
  </si>
  <si>
    <t xml:space="preserve">gavina.mar@yahoo.com</t>
  </si>
  <si>
    <t xml:space="preserve">gavinamar.com</t>
  </si>
  <si>
    <t xml:space="preserve">L´ANXANETA</t>
  </si>
  <si>
    <t xml:space="preserve">URBANITZACIO AIGUAVIVA, 7 RAMON LLULL</t>
  </si>
  <si>
    <t xml:space="preserve">08358</t>
  </si>
  <si>
    <t xml:space="preserve">ARENYS DE MUNT</t>
  </si>
  <si>
    <t xml:space="preserve">937938932</t>
  </si>
  <si>
    <t xml:space="preserve">anxaneta@telefonica.net</t>
  </si>
  <si>
    <t xml:space="preserve">lanxaneta.com</t>
  </si>
  <si>
    <t xml:space="preserve">CALISCLE</t>
  </si>
  <si>
    <t xml:space="preserve">CARRER CORTADA, s/n BAJO</t>
  </si>
  <si>
    <t xml:space="preserve">08359</t>
  </si>
  <si>
    <t xml:space="preserve">SANT ISCLE DE VALLALTA</t>
  </si>
  <si>
    <t xml:space="preserve">937957365</t>
  </si>
  <si>
    <t xml:space="preserve">info@canrocosa.com</t>
  </si>
  <si>
    <t xml:space="preserve">canrocosa.com</t>
  </si>
  <si>
    <t xml:space="preserve">CAPRI</t>
  </si>
  <si>
    <t xml:space="preserve">HB-000127</t>
  </si>
  <si>
    <t xml:space="preserve">AVINGUDA SOFIA, 13-15</t>
  </si>
  <si>
    <t xml:space="preserve">938110267</t>
  </si>
  <si>
    <t xml:space="preserve">info@hotelcapri.es</t>
  </si>
  <si>
    <t xml:space="preserve">hotelcapri.es</t>
  </si>
  <si>
    <t xml:space="preserve">DOMO</t>
  </si>
  <si>
    <t xml:space="preserve">domohotel.com</t>
  </si>
  <si>
    <t xml:space="preserve">CAN XARINA</t>
  </si>
  <si>
    <t xml:space="preserve">08178</t>
  </si>
  <si>
    <t xml:space="preserve">COLLSUSPINA</t>
  </si>
  <si>
    <t xml:space="preserve">938300577</t>
  </si>
  <si>
    <t xml:space="preserve">info@canxarina.com</t>
  </si>
  <si>
    <t xml:space="preserve">canxarina.com</t>
  </si>
  <si>
    <t xml:space="preserve">LA VIOLETA</t>
  </si>
  <si>
    <t xml:space="preserve">HB-004265</t>
  </si>
  <si>
    <t xml:space="preserve">CARRETERA BARCELONA, s/n</t>
  </si>
  <si>
    <t xml:space="preserve">08183</t>
  </si>
  <si>
    <t xml:space="preserve">CASTELLTERÇOL</t>
  </si>
  <si>
    <t xml:space="preserve">938666497</t>
  </si>
  <si>
    <t xml:space="preserve">rlavioleta@hotmail.com</t>
  </si>
  <si>
    <t xml:space="preserve">lavioleta.com</t>
  </si>
  <si>
    <t xml:space="preserve">HOTEL SUIS</t>
  </si>
  <si>
    <t xml:space="preserve">HB-000577</t>
  </si>
  <si>
    <t xml:space="preserve">CARRER MAJOR, 152</t>
  </si>
  <si>
    <t xml:space="preserve">938670002</t>
  </si>
  <si>
    <t xml:space="preserve">info@hotelsuis.com</t>
  </si>
  <si>
    <t xml:space="preserve">hotelsuis.com</t>
  </si>
  <si>
    <t xml:space="preserve">HOTEL 1948 MANRESA</t>
  </si>
  <si>
    <t xml:space="preserve">CARRETERA SANTPEDOR, 54 BAJO</t>
  </si>
  <si>
    <t xml:space="preserve">08243</t>
  </si>
  <si>
    <t xml:space="preserve">938748216</t>
  </si>
  <si>
    <t xml:space="preserve">info@1948hotel.com</t>
  </si>
  <si>
    <t xml:space="preserve">1948hotel.com</t>
  </si>
  <si>
    <t xml:space="preserve">GRUP ISLASOL</t>
  </si>
  <si>
    <t xml:space="preserve">AVINGUDA SANT ESTEVE, 37 6; 2</t>
  </si>
  <si>
    <t xml:space="preserve">938792887</t>
  </si>
  <si>
    <t xml:space="preserve">info@grupiasol.com</t>
  </si>
  <si>
    <t xml:space="preserve">HB-003690</t>
  </si>
  <si>
    <t xml:space="preserve">AVINGUDA SANT ESTEVE, 92 BAJO</t>
  </si>
  <si>
    <t xml:space="preserve">938792929</t>
  </si>
  <si>
    <t xml:space="preserve">hotel@hoteliris.com</t>
  </si>
  <si>
    <t xml:space="preserve">hoteliris.com</t>
  </si>
  <si>
    <t xml:space="preserve">ATENEA VALLES APARTHOTEL</t>
  </si>
  <si>
    <t xml:space="preserve">HB-004106</t>
  </si>
  <si>
    <t xml:space="preserve">CARRER FERNAO MAGALLANES, s/n ESQUINA ARAGON</t>
  </si>
  <si>
    <t xml:space="preserve">938794820</t>
  </si>
  <si>
    <t xml:space="preserve">ateneav@cityhotels.es</t>
  </si>
  <si>
    <t xml:space="preserve">HOTEL FONDA NEUS - RESTAURANTE</t>
  </si>
  <si>
    <t xml:space="preserve">HB-002107</t>
  </si>
  <si>
    <t xml:space="preserve">CARRER MAR MIR, 14 - 16</t>
  </si>
  <si>
    <t xml:space="preserve">08770</t>
  </si>
  <si>
    <t xml:space="preserve">SANT SADURNÍ D'ANOIA</t>
  </si>
  <si>
    <t xml:space="preserve">938910365</t>
  </si>
  <si>
    <t xml:space="preserve">info@hotelfondaneus-restaurante.com</t>
  </si>
  <si>
    <t xml:space="preserve">fondaneus.com</t>
  </si>
  <si>
    <t xml:space="preserve">HOSTAL GALA</t>
  </si>
  <si>
    <t xml:space="preserve">AVENIDA ESTACIÓN, 7 ASCENSOR</t>
  </si>
  <si>
    <t xml:space="preserve">941145515</t>
  </si>
  <si>
    <t xml:space="preserve">info@hostalgala.es</t>
  </si>
  <si>
    <t xml:space="preserve">hostalgala.es</t>
  </si>
  <si>
    <t xml:space="preserve">HUSA GRAN VIA</t>
  </si>
  <si>
    <t xml:space="preserve">AVENIDA GRAN VÍA REY JUAN CARLOS I, 71 BAJO</t>
  </si>
  <si>
    <t xml:space="preserve">941222491</t>
  </si>
  <si>
    <t xml:space="preserve">info@hugranvia.com</t>
  </si>
  <si>
    <t xml:space="preserve">HOTEL ECHAURREN</t>
  </si>
  <si>
    <t xml:space="preserve">PADRE JOSÉ GARCÍA, 19 BAJO</t>
  </si>
  <si>
    <t xml:space="preserve">941354047</t>
  </si>
  <si>
    <t xml:space="preserve">info@echaurren.com</t>
  </si>
  <si>
    <t xml:space="preserve">echaurren.com</t>
  </si>
  <si>
    <t xml:space="preserve">PASEO CONSTITUCIÓN, 97 BAJO</t>
  </si>
  <si>
    <t xml:space="preserve">26580</t>
  </si>
  <si>
    <t xml:space="preserve">ARNEDO</t>
  </si>
  <si>
    <t xml:space="preserve">941380100</t>
  </si>
  <si>
    <t xml:space="preserve">reservas@victoriarestauracion.es</t>
  </si>
  <si>
    <t xml:space="preserve">hvictoria.com</t>
  </si>
  <si>
    <t xml:space="preserve">SAN CAMILO</t>
  </si>
  <si>
    <t xml:space="preserve">CARRETERA FUENMAYOR, 4 BAJO; SAN CAMILO HOTELES</t>
  </si>
  <si>
    <t xml:space="preserve">26370</t>
  </si>
  <si>
    <t xml:space="preserve">NAVARRETE</t>
  </si>
  <si>
    <t xml:space="preserve">941441111</t>
  </si>
  <si>
    <t xml:space="preserve">sancamilo@sanmillan.com</t>
  </si>
  <si>
    <t xml:space="preserve">sanmillan.com</t>
  </si>
  <si>
    <t xml:space="preserve">CASA MARISA</t>
  </si>
  <si>
    <t xml:space="preserve">CAMINO CUEVAS, 19</t>
  </si>
  <si>
    <t xml:space="preserve">941457621</t>
  </si>
  <si>
    <t xml:space="preserve">info@camari.com</t>
  </si>
  <si>
    <t xml:space="preserve">casamarisa.es</t>
  </si>
  <si>
    <t xml:space="preserve">SUITE HOME PINARES</t>
  </si>
  <si>
    <t xml:space="preserve">AVENIDA INFANTES, 23</t>
  </si>
  <si>
    <t xml:space="preserve">942018805</t>
  </si>
  <si>
    <t xml:space="preserve">info@shpinares.com</t>
  </si>
  <si>
    <t xml:space="preserve">shpinares.com</t>
  </si>
  <si>
    <t xml:space="preserve">ARAZ</t>
  </si>
  <si>
    <t xml:space="preserve">BARRIO LLANO, 47</t>
  </si>
  <si>
    <t xml:space="preserve">39213</t>
  </si>
  <si>
    <t xml:space="preserve">LAS ROZAS DE VALDEARROYO</t>
  </si>
  <si>
    <t xml:space="preserve">942104141</t>
  </si>
  <si>
    <t xml:space="preserve">info@hotelaraz.com</t>
  </si>
  <si>
    <t xml:space="preserve">hotelaraz.com</t>
  </si>
  <si>
    <t xml:space="preserve">NH CIUDAD DE SANTANDER</t>
  </si>
  <si>
    <t xml:space="preserve">PASEO MENÉNDEZ PELAYO, 13-15</t>
  </si>
  <si>
    <t xml:space="preserve">942319900</t>
  </si>
  <si>
    <t xml:space="preserve">nhciudaddesantander@nh-hotels.com</t>
  </si>
  <si>
    <t xml:space="preserve">LA CASONA AZUL DE CORVERA</t>
  </si>
  <si>
    <t xml:space="preserve">AVENIDA JOSÉ DÍAZ DE VILLEGAS, s/n</t>
  </si>
  <si>
    <t xml:space="preserve">39697</t>
  </si>
  <si>
    <t xml:space="preserve">942596400</t>
  </si>
  <si>
    <t xml:space="preserve">casonazul@msn.com</t>
  </si>
  <si>
    <t xml:space="preserve">casonazul.com</t>
  </si>
  <si>
    <t xml:space="preserve">EL CORTIJO</t>
  </si>
  <si>
    <t xml:space="preserve">C/ GONZÁLEZ GALLEGO, 3 BAJO</t>
  </si>
  <si>
    <t xml:space="preserve">942605600</t>
  </si>
  <si>
    <t xml:space="preserve">informacion@hotelcortijo.com</t>
  </si>
  <si>
    <t xml:space="preserve">elcortijo.com</t>
  </si>
  <si>
    <t xml:space="preserve">ZENIT MAR</t>
  </si>
  <si>
    <t xml:space="preserve">PASEO TRENGANDIN, 1</t>
  </si>
  <si>
    <t xml:space="preserve">942630074</t>
  </si>
  <si>
    <t xml:space="preserve">hotel@zenit-mar.com</t>
  </si>
  <si>
    <t xml:space="preserve">zenit-mar.com</t>
  </si>
  <si>
    <t xml:space="preserve">HOTEL GALA</t>
  </si>
  <si>
    <t xml:space="preserve">PASEO MARÍTIMO, s/n ENTRADA C/ EL RANO, 8</t>
  </si>
  <si>
    <t xml:space="preserve">942630267</t>
  </si>
  <si>
    <t xml:space="preserve">hotelgalanoja@hotmail.com</t>
  </si>
  <si>
    <t xml:space="preserve">hotelgala.com</t>
  </si>
  <si>
    <t xml:space="preserve">HOTEL VIAR</t>
  </si>
  <si>
    <t xml:space="preserve">AVENIDA TEXTIL SANTANDERINA, s/n BAJO</t>
  </si>
  <si>
    <t xml:space="preserve">39500</t>
  </si>
  <si>
    <t xml:space="preserve">942702233</t>
  </si>
  <si>
    <t xml:space="preserve">info@hotelgado.com</t>
  </si>
  <si>
    <t xml:space="preserve">hotelviar.com</t>
  </si>
  <si>
    <t xml:space="preserve">C/ OBISPO, 8 2; EDIFICIO AMAPOLAS</t>
  </si>
  <si>
    <t xml:space="preserve">942731054</t>
  </si>
  <si>
    <t xml:space="preserve">contacto@arhapotes.com</t>
  </si>
  <si>
    <t xml:space="preserve">arhapotes.com</t>
  </si>
  <si>
    <t xml:space="preserve">HOTEL BESAYA</t>
  </si>
  <si>
    <t xml:space="preserve">C/ HERMILIO ALCALDE DEL RÍO, 32</t>
  </si>
  <si>
    <t xml:space="preserve">942804244</t>
  </si>
  <si>
    <t xml:space="preserve">info@hotelbeya.com</t>
  </si>
  <si>
    <t xml:space="preserve">NH COLLECTION ARÁNZAZU</t>
  </si>
  <si>
    <t xml:space="preserve">C/ VITORIA-GASTEIZ KALEA, 1</t>
  </si>
  <si>
    <t xml:space="preserve">943219077</t>
  </si>
  <si>
    <t xml:space="preserve">nharanzazu@nh-hotels.com</t>
  </si>
  <si>
    <t xml:space="preserve">HOTEL VILLASORO</t>
  </si>
  <si>
    <t xml:space="preserve">AVENIDA ATEGORRIETA / ATEGORRIETA HIRIBIDEA, 61 BAJO</t>
  </si>
  <si>
    <t xml:space="preserve">943297970</t>
  </si>
  <si>
    <t xml:space="preserve">info@villasoro.com</t>
  </si>
  <si>
    <t xml:space="preserve">villasoro.com</t>
  </si>
  <si>
    <t xml:space="preserve">HESPERIA DONOSTI</t>
  </si>
  <si>
    <t xml:space="preserve">ZARAUTZ KALEA, 120 BAJO; HOTEL HESPERIA DONOST</t>
  </si>
  <si>
    <t xml:space="preserve">943319100</t>
  </si>
  <si>
    <t xml:space="preserve">HOTEL NIZA</t>
  </si>
  <si>
    <t xml:space="preserve">C/ DE ZUBIETA, 56 BAJO</t>
  </si>
  <si>
    <t xml:space="preserve">943426663</t>
  </si>
  <si>
    <t xml:space="preserve">niza@hotelniza.com</t>
  </si>
  <si>
    <t xml:space="preserve">hotelniza.com</t>
  </si>
  <si>
    <t xml:space="preserve">ARBE</t>
  </si>
  <si>
    <t xml:space="preserve">LARANGA KALEA, s/n BAJO; ARBE</t>
  </si>
  <si>
    <t xml:space="preserve">20830</t>
  </si>
  <si>
    <t xml:space="preserve">MUTRIKU</t>
  </si>
  <si>
    <t xml:space="preserve">943604749</t>
  </si>
  <si>
    <t xml:space="preserve">info@hotelarbe.com</t>
  </si>
  <si>
    <t xml:space="preserve">hotelarbe.com</t>
  </si>
  <si>
    <t xml:space="preserve">ORIA</t>
  </si>
  <si>
    <t xml:space="preserve">ORIA KALEA, 2 BAJO; HOTEL</t>
  </si>
  <si>
    <t xml:space="preserve">943654688</t>
  </si>
  <si>
    <t xml:space="preserve">hoteloria@hoteloria.com</t>
  </si>
  <si>
    <t xml:space="preserve">hoteloria.com</t>
  </si>
  <si>
    <t xml:space="preserve">ONGI ETORRI</t>
  </si>
  <si>
    <t xml:space="preserve">ZAHARRA KALEA, 19</t>
  </si>
  <si>
    <t xml:space="preserve">943718285</t>
  </si>
  <si>
    <t xml:space="preserve">hotelongi@yahoo.es</t>
  </si>
  <si>
    <t xml:space="preserve">hotelongi.com</t>
  </si>
  <si>
    <t xml:space="preserve">HOTEL ETXEBERRI</t>
  </si>
  <si>
    <t xml:space="preserve">BARRIO DISEMINADOS BARREIATUA, 3 BAJO(ETXE-BERRI)</t>
  </si>
  <si>
    <t xml:space="preserve">20700</t>
  </si>
  <si>
    <t xml:space="preserve">ZUMARRAGA</t>
  </si>
  <si>
    <t xml:space="preserve">943721211</t>
  </si>
  <si>
    <t xml:space="preserve">hoteletxeberri@etxeberri.com</t>
  </si>
  <si>
    <t xml:space="preserve">etxeberri.com</t>
  </si>
  <si>
    <t xml:space="preserve">ETXEBERRI AUZOA, s/n BAJO(ETXE-BERRI)</t>
  </si>
  <si>
    <t xml:space="preserve">info@hoteletxeberri.com</t>
  </si>
  <si>
    <t xml:space="preserve">ETXE - AUNDI</t>
  </si>
  <si>
    <t xml:space="preserve">TORREAUZO AUZOA, 10</t>
  </si>
  <si>
    <t xml:space="preserve">20569</t>
  </si>
  <si>
    <t xml:space="preserve">943781956</t>
  </si>
  <si>
    <t xml:space="preserve">etxeaundi@etxeaundi.com</t>
  </si>
  <si>
    <t xml:space="preserve">etxeaundi.com</t>
  </si>
  <si>
    <t xml:space="preserve">IMAZ</t>
  </si>
  <si>
    <t xml:space="preserve">NAGUSIA KALEA, 7</t>
  </si>
  <si>
    <t xml:space="preserve">20214</t>
  </si>
  <si>
    <t xml:space="preserve">SEGURA</t>
  </si>
  <si>
    <t xml:space="preserve">943801025</t>
  </si>
  <si>
    <t xml:space="preserve">info@hotelimaz.com</t>
  </si>
  <si>
    <t xml:space="preserve">hotelimaz.com</t>
  </si>
  <si>
    <t xml:space="preserve">HESPERIA ZUBIALDE</t>
  </si>
  <si>
    <t xml:space="preserve">SABINO ARANA ETORBIDEA, 14</t>
  </si>
  <si>
    <t xml:space="preserve">944008100</t>
  </si>
  <si>
    <t xml:space="preserve">ARETXARTE</t>
  </si>
  <si>
    <t xml:space="preserve">PARQUE TECNOLOGICO ZAMUDIO, EDIFICIO 200</t>
  </si>
  <si>
    <t xml:space="preserve">48170</t>
  </si>
  <si>
    <t xml:space="preserve">ZAMUDIO</t>
  </si>
  <si>
    <t xml:space="preserve">944036900</t>
  </si>
  <si>
    <t xml:space="preserve">reservas@aretxarte.com</t>
  </si>
  <si>
    <t xml:space="preserve">aretxarte.com</t>
  </si>
  <si>
    <t xml:space="preserve">HOTEL ARETXARTE</t>
  </si>
  <si>
    <t xml:space="preserve">POLIGONO TEKNOLOGI ELKARTEGIA, s/n BAJO</t>
  </si>
  <si>
    <t xml:space="preserve">IBIS BILBAO CENTRO</t>
  </si>
  <si>
    <t xml:space="preserve">C/ GENERAL CONCHA, 28</t>
  </si>
  <si>
    <t xml:space="preserve">944433937</t>
  </si>
  <si>
    <t xml:space="preserve">h6141@accor.com</t>
  </si>
  <si>
    <t xml:space="preserve">NH HOTELES LA AVANZADA</t>
  </si>
  <si>
    <t xml:space="preserve">PASEO LANDABARRI, 5 BAJO; LEIOA NH LA AVANZADA</t>
  </si>
  <si>
    <t xml:space="preserve">48940</t>
  </si>
  <si>
    <t xml:space="preserve">LEIOA</t>
  </si>
  <si>
    <t xml:space="preserve">944640194</t>
  </si>
  <si>
    <t xml:space="preserve">nhlaavanzada@nh-hotels.com</t>
  </si>
  <si>
    <t xml:space="preserve">HOTEL PALACIO OXANGOITI</t>
  </si>
  <si>
    <t xml:space="preserve">GAMARRA ENPARANTZA, 2</t>
  </si>
  <si>
    <t xml:space="preserve">944650555</t>
  </si>
  <si>
    <t xml:space="preserve">hotel@oxangoiti.net</t>
  </si>
  <si>
    <t xml:space="preserve">oxangoiti.net</t>
  </si>
  <si>
    <t xml:space="preserve">NH DEUSTO BILBAO</t>
  </si>
  <si>
    <t xml:space="preserve">C/ FRANCISCO MACIA, 9 OFICINA OBRA C</t>
  </si>
  <si>
    <t xml:space="preserve">944760006</t>
  </si>
  <si>
    <t xml:space="preserve">nhdeusto@nh-hotels.com</t>
  </si>
  <si>
    <t xml:space="preserve">HOLIDAY INN EXPRESS BILBAO AIRPORT</t>
  </si>
  <si>
    <t xml:space="preserve">ZARANDOA KALEA, 5 BAJO; HOTEL HOLIDAY IN EXPRE</t>
  </si>
  <si>
    <t xml:space="preserve">944868240</t>
  </si>
  <si>
    <t xml:space="preserve">sales@brookfielddigital.co.uk</t>
  </si>
  <si>
    <t xml:space="preserve">hiebilbao.com</t>
  </si>
  <si>
    <t xml:space="preserve">SAN ANTONIO KALEA, 17</t>
  </si>
  <si>
    <t xml:space="preserve">945130400</t>
  </si>
  <si>
    <t xml:space="preserve">hoteldato.com</t>
  </si>
  <si>
    <t xml:space="preserve">GOBEO PARK</t>
  </si>
  <si>
    <t xml:space="preserve">945199000</t>
  </si>
  <si>
    <t xml:space="preserve">reservas@gobeopark.com</t>
  </si>
  <si>
    <t xml:space="preserve">gobeopark.com</t>
  </si>
  <si>
    <t xml:space="preserve">C/ HOSPITALEROS, 7</t>
  </si>
  <si>
    <t xml:space="preserve">945230048</t>
  </si>
  <si>
    <t xml:space="preserve">info@elcaserón.com</t>
  </si>
  <si>
    <t xml:space="preserve">elcaseron.net</t>
  </si>
  <si>
    <t xml:space="preserve">HOTEL LA BILBAINA</t>
  </si>
  <si>
    <t xml:space="preserve">C/ PRUDENCIO MARÍA VERASTEGUI, 2</t>
  </si>
  <si>
    <t xml:space="preserve">01002</t>
  </si>
  <si>
    <t xml:space="preserve">945254400</t>
  </si>
  <si>
    <t xml:space="preserve">hotel@labilbaina.es</t>
  </si>
  <si>
    <t xml:space="preserve">labilbaina.es</t>
  </si>
  <si>
    <t xml:space="preserve">HOTEL JATORRENA</t>
  </si>
  <si>
    <t xml:space="preserve">C/ FLORIDA, 10</t>
  </si>
  <si>
    <t xml:space="preserve">01330</t>
  </si>
  <si>
    <t xml:space="preserve">LABASTIDA/BASTIDA</t>
  </si>
  <si>
    <t xml:space="preserve">945331050</t>
  </si>
  <si>
    <t xml:space="preserve">jatorrena@gmail.com</t>
  </si>
  <si>
    <t xml:space="preserve">jatorrena.com</t>
  </si>
  <si>
    <t xml:space="preserve">NH CANCILLER AYALA VITORIA</t>
  </si>
  <si>
    <t xml:space="preserve">RAMON Y CAJAL KALEA, 5</t>
  </si>
  <si>
    <t xml:space="preserve">945947060</t>
  </si>
  <si>
    <t xml:space="preserve">nhcancillerayalavitoria@nh-hotels.com</t>
  </si>
  <si>
    <t xml:space="preserve">ANSOTEGI ERROTA</t>
  </si>
  <si>
    <t xml:space="preserve">BARRIO ALTZAA, 15 1; IZQUIERDA</t>
  </si>
  <si>
    <t xml:space="preserve">48277</t>
  </si>
  <si>
    <t xml:space="preserve">ETXEBARRIA</t>
  </si>
  <si>
    <t xml:space="preserve">946169100</t>
  </si>
  <si>
    <t xml:space="preserve">gontzal@antsotegi.com</t>
  </si>
  <si>
    <t xml:space="preserve">antsotegi.com</t>
  </si>
  <si>
    <t xml:space="preserve">BIDE ONDO</t>
  </si>
  <si>
    <t xml:space="preserve">BARRIO BERNA, 4 BAJO</t>
  </si>
  <si>
    <t xml:space="preserve">48290</t>
  </si>
  <si>
    <t xml:space="preserve">946730561</t>
  </si>
  <si>
    <t xml:space="preserve">contacto@bide-ondo.com</t>
  </si>
  <si>
    <t xml:space="preserve">bide-ondo.com</t>
  </si>
  <si>
    <t xml:space="preserve">IBAIA</t>
  </si>
  <si>
    <t xml:space="preserve">BARRIO SANDAMENDI MOLINAR, 41 BAJO</t>
  </si>
  <si>
    <t xml:space="preserve">48192</t>
  </si>
  <si>
    <t xml:space="preserve">946798082</t>
  </si>
  <si>
    <t xml:space="preserve">info@ibaia.com</t>
  </si>
  <si>
    <t xml:space="preserve">hotelibaia.es</t>
  </si>
  <si>
    <t xml:space="preserve">NATXIONDO</t>
  </si>
  <si>
    <t xml:space="preserve">BARRIO SOLUANES, 17</t>
  </si>
  <si>
    <t xml:space="preserve">48288</t>
  </si>
  <si>
    <t xml:space="preserve">ISPASTER</t>
  </si>
  <si>
    <t xml:space="preserve">946844947</t>
  </si>
  <si>
    <t xml:space="preserve">info@natxiondo.com</t>
  </si>
  <si>
    <t xml:space="preserve">natxiondo.com</t>
  </si>
  <si>
    <t xml:space="preserve">HOTEL OCA BURGOS CENTRO</t>
  </si>
  <si>
    <t xml:space="preserve">C/ CALERA, 17</t>
  </si>
  <si>
    <t xml:space="preserve">947209441</t>
  </si>
  <si>
    <t xml:space="preserve">reservas.burgoscentro@ocahotels.es</t>
  </si>
  <si>
    <t xml:space="preserve">ocahotels.com</t>
  </si>
  <si>
    <t xml:space="preserve">ALDA ENTREARCOS</t>
  </si>
  <si>
    <t xml:space="preserve">C/ PALOMA, 4</t>
  </si>
  <si>
    <t xml:space="preserve">947252911</t>
  </si>
  <si>
    <t xml:space="preserve">entrearcos@aldahotels.com</t>
  </si>
  <si>
    <t xml:space="preserve">entrearcos.es</t>
  </si>
  <si>
    <t xml:space="preserve">ARCO SAN JUAN</t>
  </si>
  <si>
    <t xml:space="preserve">PRADERA SAN JUAN, 3 BAJO</t>
  </si>
  <si>
    <t xml:space="preserve">947390074</t>
  </si>
  <si>
    <t xml:space="preserve">info@arconjuan.com</t>
  </si>
  <si>
    <t xml:space="preserve">NH COLLECTION PALACIO DE BURGOS</t>
  </si>
  <si>
    <t xml:space="preserve">C/ LA MERCADO ED, 13</t>
  </si>
  <si>
    <t xml:space="preserve">947479900</t>
  </si>
  <si>
    <t xml:space="preserve">JULIA HOTEL</t>
  </si>
  <si>
    <t xml:space="preserve">SAN GREGORIO, 2 BAJO</t>
  </si>
  <si>
    <t xml:space="preserve">947501250</t>
  </si>
  <si>
    <t xml:space="preserve">hoteljulia@lycos.es</t>
  </si>
  <si>
    <t xml:space="preserve">hoteljulia.es</t>
  </si>
  <si>
    <t xml:space="preserve">HOTEL RURAL LAS BARONAS</t>
  </si>
  <si>
    <t xml:space="preserve">C/ FUENTE, 2</t>
  </si>
  <si>
    <t xml:space="preserve">SANTA CRUZ DE LA SALCEDA</t>
  </si>
  <si>
    <t xml:space="preserve">947557440</t>
  </si>
  <si>
    <t xml:space="preserve">reservas@lasbaronas.es</t>
  </si>
  <si>
    <t xml:space="preserve">lasbaronas.es</t>
  </si>
  <si>
    <t xml:space="preserve">KUKO HOTEL RESTAURANT</t>
  </si>
  <si>
    <t xml:space="preserve">CAMINO LARRAPIL, s/n s/n</t>
  </si>
  <si>
    <t xml:space="preserve">31720</t>
  </si>
  <si>
    <t xml:space="preserve">948 592 299</t>
  </si>
  <si>
    <t xml:space="preserve">info@kukohotel.com</t>
  </si>
  <si>
    <t xml:space="preserve">kukohotel.com</t>
  </si>
  <si>
    <t xml:space="preserve">AH SAN FERMIN</t>
  </si>
  <si>
    <t xml:space="preserve">AVENIDA VILLAVA, 90 BAJO</t>
  </si>
  <si>
    <t xml:space="preserve">31600</t>
  </si>
  <si>
    <t xml:space="preserve">BURLADA/BURLATA</t>
  </si>
  <si>
    <t xml:space="preserve">948136000</t>
  </si>
  <si>
    <t xml:space="preserve">info@ahnfermin.com</t>
  </si>
  <si>
    <t xml:space="preserve">NH IRUÑA PARK</t>
  </si>
  <si>
    <t xml:space="preserve">ARCADIO M. LARRAONA KALEA, 1 BAJO</t>
  </si>
  <si>
    <t xml:space="preserve">GARTXENIA</t>
  </si>
  <si>
    <t xml:space="preserve">SAN PEDRO, 28 BAJO</t>
  </si>
  <si>
    <t xml:space="preserve">948305166</t>
  </si>
  <si>
    <t xml:space="preserve">info@gartxenia.com</t>
  </si>
  <si>
    <t xml:space="preserve">HOTEL EKAI</t>
  </si>
  <si>
    <t xml:space="preserve">CARRETERA AOIZ, s/n BAJO</t>
  </si>
  <si>
    <t xml:space="preserve">948336510</t>
  </si>
  <si>
    <t xml:space="preserve">hotelekai@hotelekai.com</t>
  </si>
  <si>
    <t xml:space="preserve">hotelekai.com</t>
  </si>
  <si>
    <t xml:space="preserve">EL ALMADIERO</t>
  </si>
  <si>
    <t xml:space="preserve">C/ MAYOR, 43 BAJO</t>
  </si>
  <si>
    <t xml:space="preserve">31412</t>
  </si>
  <si>
    <t xml:space="preserve">BURGUI/BURGI</t>
  </si>
  <si>
    <t xml:space="preserve">948477086</t>
  </si>
  <si>
    <t xml:space="preserve">info@almadiero.com</t>
  </si>
  <si>
    <t xml:space="preserve">almadiero.com</t>
  </si>
  <si>
    <t xml:space="preserve">HOTEL YERRI</t>
  </si>
  <si>
    <t xml:space="preserve">AVENIDA YERRI, 35 BAJO</t>
  </si>
  <si>
    <t xml:space="preserve">948553652</t>
  </si>
  <si>
    <t xml:space="preserve">hotelyerri@hotelyerri.es</t>
  </si>
  <si>
    <t xml:space="preserve">hotelyerri.es</t>
  </si>
  <si>
    <t xml:space="preserve">THB RESERVA DEL HIGUERÓN</t>
  </si>
  <si>
    <t xml:space="preserve">AVENIDA HIGUERÓN (RESERVA DEL HIGUERÓN), 48</t>
  </si>
  <si>
    <t xml:space="preserve">951505101</t>
  </si>
  <si>
    <t xml:space="preserve">LOPEZGO</t>
  </si>
  <si>
    <t xml:space="preserve">C/ HERMAN HESSE, 17 BAJO; HOTEL MALAGA NOSTRUM</t>
  </si>
  <si>
    <t xml:space="preserve">951767983</t>
  </si>
  <si>
    <t xml:space="preserve">lopezgo.sl@hotmail.com</t>
  </si>
  <si>
    <t xml:space="preserve">lopezgosl.com</t>
  </si>
  <si>
    <t xml:space="preserve">BENAL BEACH APARTMENT</t>
  </si>
  <si>
    <t xml:space="preserve">AVENIDA ANTONIO MACHADO, 61</t>
  </si>
  <si>
    <t xml:space="preserve">952 44 21 82</t>
  </si>
  <si>
    <t xml:space="preserve">info@benalbeach.es</t>
  </si>
  <si>
    <t xml:space="preserve">benalbeach.es</t>
  </si>
  <si>
    <t xml:space="preserve">IBEROSTAR COSTA DEL SOL</t>
  </si>
  <si>
    <t xml:space="preserve">URBANIZACIÓN COSTALITA, s/n 0 s/n</t>
  </si>
  <si>
    <t xml:space="preserve">952000320</t>
  </si>
  <si>
    <t xml:space="preserve">costa.del.sol@iberostar.com</t>
  </si>
  <si>
    <t xml:space="preserve">NH MALAGA</t>
  </si>
  <si>
    <t xml:space="preserve">H/MA/01466</t>
  </si>
  <si>
    <t xml:space="preserve">SAN JACINTO, 2 LOCAL</t>
  </si>
  <si>
    <t xml:space="preserve">952070437</t>
  </si>
  <si>
    <t xml:space="preserve">nhmalaga@nh-hotels.com</t>
  </si>
  <si>
    <t xml:space="preserve">HOTEL IBIS CIUDAD MALAGA</t>
  </si>
  <si>
    <t xml:space="preserve">PASILLO GUIMBARDA, 5 BAJO; ESQUINA CERROJO, 1</t>
  </si>
  <si>
    <t xml:space="preserve">952070741</t>
  </si>
  <si>
    <t xml:space="preserve">h5585@accor.com</t>
  </si>
  <si>
    <t xml:space="preserve">HOTEL EL HORCAJO</t>
  </si>
  <si>
    <t xml:space="preserve">H/MA/01624</t>
  </si>
  <si>
    <t xml:space="preserve">CARRETERA A-2300, KILOMETRO 21, 800</t>
  </si>
  <si>
    <t xml:space="preserve">29430</t>
  </si>
  <si>
    <t xml:space="preserve">952184080</t>
  </si>
  <si>
    <t xml:space="preserve">info@elhorcajo.com</t>
  </si>
  <si>
    <t xml:space="preserve">elhorcajo.com</t>
  </si>
  <si>
    <t xml:space="preserve">EXE MÁLAGA MUSEOS</t>
  </si>
  <si>
    <t xml:space="preserve">H/MA/02129</t>
  </si>
  <si>
    <t xml:space="preserve">C/ FAJARDO, 1</t>
  </si>
  <si>
    <t xml:space="preserve">952210844</t>
  </si>
  <si>
    <t xml:space="preserve">info@exemálagamuseos.com</t>
  </si>
  <si>
    <t xml:space="preserve">HOTEL MS MAESTRANZA</t>
  </si>
  <si>
    <t xml:space="preserve">AVENIDA CÁNOVAS DEL CASTILLO, 1 BAJO; APARTAMENTOS MAESTRANZA</t>
  </si>
  <si>
    <t xml:space="preserve">952213610</t>
  </si>
  <si>
    <t xml:space="preserve">maestranza@mshoteles.com</t>
  </si>
  <si>
    <t xml:space="preserve">mshoteles.com</t>
  </si>
  <si>
    <t xml:space="preserve">MS MAESTRANZA</t>
  </si>
  <si>
    <t xml:space="preserve">H/MA/01889</t>
  </si>
  <si>
    <t xml:space="preserve">AVENIDA CÁNOVAS DEL CASTILLO, 1 BAJO</t>
  </si>
  <si>
    <t xml:space="preserve">952213618</t>
  </si>
  <si>
    <t xml:space="preserve">HOTEL SUR</t>
  </si>
  <si>
    <t xml:space="preserve">H/MA/00032</t>
  </si>
  <si>
    <t xml:space="preserve">TRINIDAD GRUND, 13 BAJO</t>
  </si>
  <si>
    <t xml:space="preserve">952224804</t>
  </si>
  <si>
    <t xml:space="preserve">hotel@hotel-sur.com</t>
  </si>
  <si>
    <t xml:space="preserve">hotel-sur.com</t>
  </si>
  <si>
    <t xml:space="preserve">RAKOBEN</t>
  </si>
  <si>
    <t xml:space="preserve">PASAJE ZACATÍN, s/n 0 S-N</t>
  </si>
  <si>
    <t xml:space="preserve">952371677</t>
  </si>
  <si>
    <t xml:space="preserve">reservas@hkristal.com</t>
  </si>
  <si>
    <t xml:space="preserve">rakobensl.com</t>
  </si>
  <si>
    <t xml:space="preserve">APARTAHOTEL AGUAMARINA</t>
  </si>
  <si>
    <t xml:space="preserve">FRENTE HOTEL D.PABLO</t>
  </si>
  <si>
    <t xml:space="preserve">952374142</t>
  </si>
  <si>
    <t xml:space="preserve">aguamarina@mshoteles.com</t>
  </si>
  <si>
    <t xml:space="preserve">NEXPROM</t>
  </si>
  <si>
    <t xml:space="preserve">C/ BAJONDILLO, 36 BAJO; HOTEL DON PABLO</t>
  </si>
  <si>
    <t xml:space="preserve">952375388</t>
  </si>
  <si>
    <t xml:space="preserve">soldonhoteles@melia.com</t>
  </si>
  <si>
    <t xml:space="preserve">nexpromsa.com</t>
  </si>
  <si>
    <t xml:space="preserve">N.CH</t>
  </si>
  <si>
    <t xml:space="preserve">H/MA/01856</t>
  </si>
  <si>
    <t xml:space="preserve">PLAZA GAMBA ALEGRE, 5 BAJO (HOTEL N.CH KOSHER)</t>
  </si>
  <si>
    <t xml:space="preserve">952383186</t>
  </si>
  <si>
    <t xml:space="preserve">nch@hotelnch.com</t>
  </si>
  <si>
    <t xml:space="preserve">n-chhotel.com</t>
  </si>
  <si>
    <t xml:space="preserve">PLAYA BAJONDILLO, s/n</t>
  </si>
  <si>
    <t xml:space="preserve">952383783</t>
  </si>
  <si>
    <t xml:space="preserve">GCE</t>
  </si>
  <si>
    <t xml:space="preserve">H/MA/02112</t>
  </si>
  <si>
    <t xml:space="preserve">AVENIDA ANDALUCÍA, 12 BAJO; URBANIZACIÓN EL PILAREJO</t>
  </si>
  <si>
    <t xml:space="preserve">952421975</t>
  </si>
  <si>
    <t xml:space="preserve">reservas@gcehoteles.es</t>
  </si>
  <si>
    <t xml:space="preserve">gcehoteles.es</t>
  </si>
  <si>
    <t xml:space="preserve">ALAY HOTEL</t>
  </si>
  <si>
    <t xml:space="preserve">H/MA/00727</t>
  </si>
  <si>
    <t xml:space="preserve">AVENIDA ALAY, 5 BAJO</t>
  </si>
  <si>
    <t xml:space="preserve">952441440</t>
  </si>
  <si>
    <t xml:space="preserve">reservas@hotelalay.com</t>
  </si>
  <si>
    <t xml:space="preserve">hotelalay.com</t>
  </si>
  <si>
    <t xml:space="preserve">BEST SIROCO</t>
  </si>
  <si>
    <t xml:space="preserve">H/MA/00110</t>
  </si>
  <si>
    <t xml:space="preserve">CARRIL CARRIL DEL SIROCO, s/n BAJO(HOTEL EL SIROCO)</t>
  </si>
  <si>
    <t xml:space="preserve">952443040</t>
  </si>
  <si>
    <t xml:space="preserve">siroco@besthotels.es</t>
  </si>
  <si>
    <t xml:space="preserve">HOTEL BEST TRITON</t>
  </si>
  <si>
    <t xml:space="preserve">H/MA/00109</t>
  </si>
  <si>
    <t xml:space="preserve">AVENIDA ANTONIO MACHADO, 29 BAJOS</t>
  </si>
  <si>
    <t xml:space="preserve">952443240</t>
  </si>
  <si>
    <t xml:space="preserve">triton@besthotels.es</t>
  </si>
  <si>
    <t xml:space="preserve">373</t>
  </si>
  <si>
    <t xml:space="preserve">BEST BENALMADENA</t>
  </si>
  <si>
    <t xml:space="preserve">H/MA/01784</t>
  </si>
  <si>
    <t xml:space="preserve">C/ LA FRAGATA, s/n A11</t>
  </si>
  <si>
    <t xml:space="preserve">952445088</t>
  </si>
  <si>
    <t xml:space="preserve">bestbenalmadena@besthotels.es</t>
  </si>
  <si>
    <t xml:space="preserve">VELASQUEZ</t>
  </si>
  <si>
    <t xml:space="preserve">PASEO CORTIJO, s/n BAJO(PASEO CORTIJO-EDIFICIO VE</t>
  </si>
  <si>
    <t xml:space="preserve">952445694</t>
  </si>
  <si>
    <t xml:space="preserve">info@velasquez.com</t>
  </si>
  <si>
    <t xml:space="preserve">THB TORREQUEBRADA</t>
  </si>
  <si>
    <t xml:space="preserve">AVENIDA SOL, 89 BAJO; HOTEL THB TORREQUEBRAD</t>
  </si>
  <si>
    <t xml:space="preserve">952446000</t>
  </si>
  <si>
    <t xml:space="preserve">GALICIA</t>
  </si>
  <si>
    <t xml:space="preserve">H/MA/01638</t>
  </si>
  <si>
    <t xml:space="preserve">AVENIDA SANTA AMALIA, 14 BAJO(HOTEL GALICIA)</t>
  </si>
  <si>
    <t xml:space="preserve">952463301</t>
  </si>
  <si>
    <t xml:space="preserve">reservas@hotelgaliciafuengirola.com</t>
  </si>
  <si>
    <t xml:space="preserve">galiciasa.com</t>
  </si>
  <si>
    <t xml:space="preserve">DILA HOTEL</t>
  </si>
  <si>
    <t xml:space="preserve">H/MA/01249</t>
  </si>
  <si>
    <t xml:space="preserve">AVENIDA VIVAR TÉLLEZ, 3 BAJO</t>
  </si>
  <si>
    <t xml:space="preserve">952503904</t>
  </si>
  <si>
    <t xml:space="preserve">hoteldila@hoteldila.com</t>
  </si>
  <si>
    <t xml:space="preserve">hoteldila.com</t>
  </si>
  <si>
    <t xml:space="preserve">EL ALBERDINI</t>
  </si>
  <si>
    <t xml:space="preserve">C/ SAN ANTONIO, 75</t>
  </si>
  <si>
    <t xml:space="preserve">952516294</t>
  </si>
  <si>
    <t xml:space="preserve">info@elalberdini.com</t>
  </si>
  <si>
    <t xml:space="preserve">alberdini.com</t>
  </si>
  <si>
    <t xml:space="preserve">NERJA CLUB</t>
  </si>
  <si>
    <t xml:space="preserve">H/MA/01039</t>
  </si>
  <si>
    <t xml:space="preserve">CAMINO BURRIANA, s/n s/n</t>
  </si>
  <si>
    <t xml:space="preserve">952520100</t>
  </si>
  <si>
    <t xml:space="preserve">reservas@nerjaclub.com</t>
  </si>
  <si>
    <t xml:space="preserve">nerjaclub.com</t>
  </si>
  <si>
    <t xml:space="preserve">BQ ANDALUCIA BEACH</t>
  </si>
  <si>
    <t xml:space="preserve">H/MA/01663</t>
  </si>
  <si>
    <t xml:space="preserve">PASEO MARITIMO PASEO MARÍTIMO DEL PONIENTE, s/n BAJO(HOTEL PROAMAR)</t>
  </si>
  <si>
    <t xml:space="preserve">952547970</t>
  </si>
  <si>
    <t xml:space="preserve">bqandaluciabeach@bqhoteles.com</t>
  </si>
  <si>
    <t xml:space="preserve">bqhoteles.com</t>
  </si>
  <si>
    <t xml:space="preserve">MARIPOSA HOTEL MÁLAGA</t>
  </si>
  <si>
    <t xml:space="preserve">H/MA/01850</t>
  </si>
  <si>
    <t xml:space="preserve">C/ CASAS DE CAMPOS, 17</t>
  </si>
  <si>
    <t xml:space="preserve">952579300</t>
  </si>
  <si>
    <t xml:space="preserve">apignol@mariposahm.com</t>
  </si>
  <si>
    <t xml:space="preserve">mariposahm.es</t>
  </si>
  <si>
    <t xml:space="preserve">EL ESCUDO DE MIJAS</t>
  </si>
  <si>
    <t xml:space="preserve">PASAJE PESCADORES, 7 BAJO</t>
  </si>
  <si>
    <t xml:space="preserve">952591100</t>
  </si>
  <si>
    <t xml:space="preserve">info@elescudodemijas.com</t>
  </si>
  <si>
    <t xml:space="preserve">el-escudo.com</t>
  </si>
  <si>
    <t xml:space="preserve">H/MA/00814</t>
  </si>
  <si>
    <t xml:space="preserve">CANELA, 12 BAJO</t>
  </si>
  <si>
    <t xml:space="preserve">952661323</t>
  </si>
  <si>
    <t xml:space="preserve">bookings@lasislas.info</t>
  </si>
  <si>
    <t xml:space="preserve">lasislas.info</t>
  </si>
  <si>
    <t xml:space="preserve">NH MARBELLA</t>
  </si>
  <si>
    <t xml:space="preserve">AVENIDA CONDE RUDI, s/n BAJO(HOTEL NH)</t>
  </si>
  <si>
    <t xml:space="preserve">952763200</t>
  </si>
  <si>
    <t xml:space="preserve">AVENIDA 31</t>
  </si>
  <si>
    <t xml:space="preserve">H/MA/01257</t>
  </si>
  <si>
    <t xml:space="preserve">C/ MARGARITA, 17 BAJO</t>
  </si>
  <si>
    <t xml:space="preserve">952783192</t>
  </si>
  <si>
    <t xml:space="preserve">sonia-avenida@hotmail.com</t>
  </si>
  <si>
    <t xml:space="preserve">avenida31.com</t>
  </si>
  <si>
    <t xml:space="preserve">H10 ESTEPONA PALACE</t>
  </si>
  <si>
    <t xml:space="preserve">H/MA/01706</t>
  </si>
  <si>
    <t xml:space="preserve">AVENIDA CARMEN, 99</t>
  </si>
  <si>
    <t xml:space="preserve">952790040</t>
  </si>
  <si>
    <t xml:space="preserve">h10.estepona.palace@h10hotels.com</t>
  </si>
  <si>
    <t xml:space="preserve">KEMPINSKI HOTEL BAHÍA MARBELLA ESTEPONA</t>
  </si>
  <si>
    <t xml:space="preserve">H/MA/01568</t>
  </si>
  <si>
    <t xml:space="preserve">CARRETERA CÁDIZ, KILOMETRO 159 BAJO; RESORT MAR AZUL</t>
  </si>
  <si>
    <t xml:space="preserve">952809500</t>
  </si>
  <si>
    <t xml:space="preserve">reservation.estepona@kempinski.com</t>
  </si>
  <si>
    <t xml:space="preserve">kempinski.com</t>
  </si>
  <si>
    <t xml:space="preserve">H10 ANDALUCÍA PLAZA</t>
  </si>
  <si>
    <t xml:space="preserve">H/MA/01233</t>
  </si>
  <si>
    <t xml:space="preserve">URBANIZACIÓN NUEVA ANDALUCÍA A, s/n BAJO; HOTEL ANDALUCIA P</t>
  </si>
  <si>
    <t xml:space="preserve">952812000</t>
  </si>
  <si>
    <t xml:space="preserve">h10.andalucia.plaza@h10hotels.com</t>
  </si>
  <si>
    <t xml:space="preserve">IBEROSTAR MARBELLA CORAL BEACH</t>
  </si>
  <si>
    <t xml:space="preserve">H/MA/01300</t>
  </si>
  <si>
    <t xml:space="preserve">CARRETERA CÁDIZ (A-7), KILOMETRO 176</t>
  </si>
  <si>
    <t xml:space="preserve">952824500</t>
  </si>
  <si>
    <t xml:space="preserve">mabrec@iberostar.com</t>
  </si>
  <si>
    <t xml:space="preserve">PLAYA REAL</t>
  </si>
  <si>
    <t xml:space="preserve">URBANIZACIÓN PLAYA REAL, 3 1-A</t>
  </si>
  <si>
    <t xml:space="preserve">952833533</t>
  </si>
  <si>
    <t xml:space="preserve">info@playareal.com</t>
  </si>
  <si>
    <t xml:space="preserve">AMANHAVIS</t>
  </si>
  <si>
    <t xml:space="preserve">C/ BENAHAVÍS, s/n 0 MÁLAGA</t>
  </si>
  <si>
    <t xml:space="preserve">952856026</t>
  </si>
  <si>
    <t xml:space="preserve">info@amanhavis.com</t>
  </si>
  <si>
    <t xml:space="preserve">amanhavis.com</t>
  </si>
  <si>
    <t xml:space="preserve">EDIFICACIONES TIFAN</t>
  </si>
  <si>
    <t xml:space="preserve">FINCA CARIDAD, s/n BAJO(HOTEL NH)</t>
  </si>
  <si>
    <t xml:space="preserve">952860786</t>
  </si>
  <si>
    <t xml:space="preserve">SHANTI SOM WELLBEING RETREAT</t>
  </si>
  <si>
    <t xml:space="preserve">H/MA/01707</t>
  </si>
  <si>
    <t xml:space="preserve">CARRETERA MONDA-MARBELLA (A-355), KILOMETRO 22</t>
  </si>
  <si>
    <t xml:space="preserve">952864455</t>
  </si>
  <si>
    <t xml:space="preserve">reception@shantisom.com</t>
  </si>
  <si>
    <t xml:space="preserve">shantisom.com</t>
  </si>
  <si>
    <t xml:space="preserve">EL POETA DE RONDA</t>
  </si>
  <si>
    <t xml:space="preserve">H/MA/02013</t>
  </si>
  <si>
    <t xml:space="preserve">TENORIO, 1 BAJO(EDIFICIO TENORIO)</t>
  </si>
  <si>
    <t xml:space="preserve">952870101</t>
  </si>
  <si>
    <t xml:space="preserve">info@elpoetaderonda.com</t>
  </si>
  <si>
    <t xml:space="preserve">hotelpoeta.es</t>
  </si>
  <si>
    <t xml:space="preserve">NH ALANDA</t>
  </si>
  <si>
    <t xml:space="preserve">952899600</t>
  </si>
  <si>
    <t xml:space="preserve">nhalanda@nh-hotels.com</t>
  </si>
  <si>
    <t xml:space="preserve">LORCRIMAR</t>
  </si>
  <si>
    <t xml:space="preserve">CARRETERA CÁDIZ, KILOMETRO 173 BAJO (ASC.H.LORCRIMAR)</t>
  </si>
  <si>
    <t xml:space="preserve">952906105</t>
  </si>
  <si>
    <t xml:space="preserve">info@lorcrimar.com</t>
  </si>
  <si>
    <t xml:space="preserve">HOTEL CUCO</t>
  </si>
  <si>
    <t xml:space="preserve">C/ MONTERA, 10</t>
  </si>
  <si>
    <t xml:space="preserve">952922650</t>
  </si>
  <si>
    <t xml:space="preserve">info@medinahoteles.com</t>
  </si>
  <si>
    <t xml:space="preserve">hotelcuco.com</t>
  </si>
  <si>
    <t xml:space="preserve">HO CIUDAD DE JAÉN</t>
  </si>
  <si>
    <t xml:space="preserve">CARRETERA BAILÉN-MOTRIL, KILOMETRO 36-37</t>
  </si>
  <si>
    <t xml:space="preserve">953284800</t>
  </si>
  <si>
    <t xml:space="preserve">info@hociudaddejaén.com</t>
  </si>
  <si>
    <t xml:space="preserve">hotelesho.com</t>
  </si>
  <si>
    <t xml:space="preserve">LA VEGUILLA</t>
  </si>
  <si>
    <t xml:space="preserve">CARRETERA LINARES-ORCERA, KILOMETRO 75 BAJO(FINCA VEGUILLA)</t>
  </si>
  <si>
    <t xml:space="preserve">953425482</t>
  </si>
  <si>
    <t xml:space="preserve">laveguilla@laveguilla.es</t>
  </si>
  <si>
    <t xml:space="preserve">laveguilla.es</t>
  </si>
  <si>
    <t xml:space="preserve">LOS CHILES</t>
  </si>
  <si>
    <t xml:space="preserve">H/JA/00172</t>
  </si>
  <si>
    <t xml:space="preserve">AVENIDA VALENCIA, 110 BAJO</t>
  </si>
  <si>
    <t xml:space="preserve">953452486</t>
  </si>
  <si>
    <t xml:space="preserve">hotel_loschiles@hotmail.com</t>
  </si>
  <si>
    <t xml:space="preserve">loschiles.com</t>
  </si>
  <si>
    <t xml:space="preserve">HOTEL RURAL CRUZ</t>
  </si>
  <si>
    <t xml:space="preserve">H/JA/00572</t>
  </si>
  <si>
    <t xml:space="preserve">LADERA, 3 BAJO</t>
  </si>
  <si>
    <t xml:space="preserve">23380</t>
  </si>
  <si>
    <t xml:space="preserve">SILES</t>
  </si>
  <si>
    <t xml:space="preserve">953490231</t>
  </si>
  <si>
    <t xml:space="preserve">hotelrestaurantecruz@gmail.com</t>
  </si>
  <si>
    <t xml:space="preserve">hotelcruz.com</t>
  </si>
  <si>
    <t xml:space="preserve">SOTO HOTEL</t>
  </si>
  <si>
    <t xml:space="preserve">H/JA/00368</t>
  </si>
  <si>
    <t xml:space="preserve">AUTOVIA ANDALUCÍA, KILOMETRO 326 BAJO</t>
  </si>
  <si>
    <t xml:space="preserve">23749</t>
  </si>
  <si>
    <t xml:space="preserve">953501127</t>
  </si>
  <si>
    <t xml:space="preserve">hotelelsoto@hotmail.com</t>
  </si>
  <si>
    <t xml:space="preserve">sotohotel.com</t>
  </si>
  <si>
    <t xml:space="preserve">SALVADOR</t>
  </si>
  <si>
    <t xml:space="preserve">H/JA/00273</t>
  </si>
  <si>
    <t xml:space="preserve">CARRETERA MADRID-CÁDIZ (N-IV), KILOMETRO 294 BAJO</t>
  </si>
  <si>
    <t xml:space="preserve">953670058</t>
  </si>
  <si>
    <t xml:space="preserve">recepcion@hsalvador.com</t>
  </si>
  <si>
    <t xml:space="preserve">hsalvador.com</t>
  </si>
  <si>
    <t xml:space="preserve">TRUCKSTOP</t>
  </si>
  <si>
    <t xml:space="preserve">POLIGONO INSDUSTRIAL GUADIEL, KILOMETRO 237, 10 PARCELA E-1 E-2</t>
  </si>
  <si>
    <t xml:space="preserve">953670325</t>
  </si>
  <si>
    <t xml:space="preserve">info@truckstop.com</t>
  </si>
  <si>
    <t xml:space="preserve">EL CORDOBÉS</t>
  </si>
  <si>
    <t xml:space="preserve">H/JA/00515</t>
  </si>
  <si>
    <t xml:space="preserve">CARRETERA MADRID-CÁDIZ (N-IV), KILOMETRO 291, 000 BAJO</t>
  </si>
  <si>
    <t xml:space="preserve">953673870</t>
  </si>
  <si>
    <t xml:space="preserve">hotelelcordobes@hotmail.com</t>
  </si>
  <si>
    <t xml:space="preserve">elcordobs.com</t>
  </si>
  <si>
    <t xml:space="preserve">NOGUERA DE LA SIERPE</t>
  </si>
  <si>
    <t xml:space="preserve">H/JA/00499</t>
  </si>
  <si>
    <t xml:space="preserve">CARRETERA A-319, KILOMETRO 44, 5 BAJO</t>
  </si>
  <si>
    <t xml:space="preserve">953713004</t>
  </si>
  <si>
    <t xml:space="preserve">hotelnoguera@lfhoteles.com</t>
  </si>
  <si>
    <t xml:space="preserve">lfhoteles.com</t>
  </si>
  <si>
    <t xml:space="preserve">H/JA/00651</t>
  </si>
  <si>
    <t xml:space="preserve">AVENIDA GUADALQUIVIR, 72 -BIS; BAJO</t>
  </si>
  <si>
    <t xml:space="preserve">953724050</t>
  </si>
  <si>
    <t xml:space="preserve">doncarlos@telefonica.net</t>
  </si>
  <si>
    <t xml:space="preserve">doncarlos.com</t>
  </si>
  <si>
    <t xml:space="preserve">VILLA TURÍSTICA DE CAZORLA</t>
  </si>
  <si>
    <t xml:space="preserve">LADERA DE SAN ISICIO, s/n</t>
  </si>
  <si>
    <t xml:space="preserve">953724090</t>
  </si>
  <si>
    <t xml:space="preserve">cazorla@reddevillas.es</t>
  </si>
  <si>
    <t xml:space="preserve">andalucia.org</t>
  </si>
  <si>
    <t xml:space="preserve">CARRETERA TRANCO (A-319), KILOMETRO 37. 23478</t>
  </si>
  <si>
    <t xml:space="preserve">953727110</t>
  </si>
  <si>
    <t xml:space="preserve">info@lfhoteles.com</t>
  </si>
  <si>
    <t xml:space="preserve">UN PATIO AL SUR</t>
  </si>
  <si>
    <t xml:space="preserve">H/SE/01073</t>
  </si>
  <si>
    <t xml:space="preserve">FERNÁN CABALLERO, 7 BAJO</t>
  </si>
  <si>
    <t xml:space="preserve">954221035</t>
  </si>
  <si>
    <t xml:space="preserve">hotel@patioalsur.es</t>
  </si>
  <si>
    <t xml:space="preserve">patioalsur.es</t>
  </si>
  <si>
    <t xml:space="preserve">NH CENTRAL CONVENCIONES</t>
  </si>
  <si>
    <t xml:space="preserve">AVENIDA DIEGO MARTÍNEZ BARRIO, 8 BAJO; HOTEL 4*</t>
  </si>
  <si>
    <t xml:space="preserve">954548500</t>
  </si>
  <si>
    <t xml:space="preserve">nhcentralconvenciones@nh-hotels.com</t>
  </si>
  <si>
    <t xml:space="preserve">EL REY MORO HOTEL BOUTIQUE</t>
  </si>
  <si>
    <t xml:space="preserve">H/SE/01137</t>
  </si>
  <si>
    <t xml:space="preserve">C/ REINOSO, 8</t>
  </si>
  <si>
    <t xml:space="preserve">954560943</t>
  </si>
  <si>
    <t xml:space="preserve">elreymorohotelsevilla@gmail.com</t>
  </si>
  <si>
    <t xml:space="preserve">elreymoro.com</t>
  </si>
  <si>
    <t xml:space="preserve">ANTONIO MACHADO, 57</t>
  </si>
  <si>
    <t xml:space="preserve">41240</t>
  </si>
  <si>
    <t xml:space="preserve">ALMADÉN DE LA PLATA</t>
  </si>
  <si>
    <t xml:space="preserve">954735453</t>
  </si>
  <si>
    <t xml:space="preserve">info@elromeral.net</t>
  </si>
  <si>
    <t xml:space="preserve">elromeral.net</t>
  </si>
  <si>
    <t xml:space="preserve">TRH ALCORA</t>
  </si>
  <si>
    <t xml:space="preserve">954761700</t>
  </si>
  <si>
    <t xml:space="preserve">trhalcora.com</t>
  </si>
  <si>
    <t xml:space="preserve">NH PLAZA DE ARMAS</t>
  </si>
  <si>
    <t xml:space="preserve">H/SE/00860</t>
  </si>
  <si>
    <t xml:space="preserve">MARQUÉS DE PARADAS, s/n</t>
  </si>
  <si>
    <t xml:space="preserve">954901992</t>
  </si>
  <si>
    <t xml:space="preserve">nhplazadearmas@nh-hotels.com</t>
  </si>
  <si>
    <t xml:space="preserve">LUXSEVILLA PALACIO</t>
  </si>
  <si>
    <t xml:space="preserve">CASUARINA, 1 BAJO</t>
  </si>
  <si>
    <t xml:space="preserve">954998209</t>
  </si>
  <si>
    <t xml:space="preserve">reservaslux1@luxsevilla.es</t>
  </si>
  <si>
    <t xml:space="preserve">BEST COSTA BALLENA</t>
  </si>
  <si>
    <t xml:space="preserve">PLAZA EUROPA, 6</t>
  </si>
  <si>
    <t xml:space="preserve">956000792</t>
  </si>
  <si>
    <t xml:space="preserve">costaballena@besthotels.es</t>
  </si>
  <si>
    <t xml:space="preserve">CONIL PARK</t>
  </si>
  <si>
    <t xml:space="preserve">H/CA/01029</t>
  </si>
  <si>
    <t xml:space="preserve">PLAYA DE LA FONTANILLA, s/n</t>
  </si>
  <si>
    <t xml:space="preserve">956043000</t>
  </si>
  <si>
    <t xml:space="preserve">conilpark@conilpark.com</t>
  </si>
  <si>
    <t xml:space="preserve">conilpark.com</t>
  </si>
  <si>
    <t xml:space="preserve">LOS CHOZOS</t>
  </si>
  <si>
    <t xml:space="preserve">CARRETERA BENAOCAZ-UBRIQUE, 16.800 SENDERO OJO DEL MORO</t>
  </si>
  <si>
    <t xml:space="preserve">11612</t>
  </si>
  <si>
    <t xml:space="preserve">BENAOCAZ</t>
  </si>
  <si>
    <t xml:space="preserve">956234163</t>
  </si>
  <si>
    <t xml:space="preserve">loschozos@loschozos.com</t>
  </si>
  <si>
    <t xml:space="preserve">loschozos.com</t>
  </si>
  <si>
    <t xml:space="preserve">NH AVENIDA JEREZ</t>
  </si>
  <si>
    <t xml:space="preserve">H/CA/00773</t>
  </si>
  <si>
    <t xml:space="preserve">AVENIDA ALCALDE ÁLVARO DOMECQ, 10</t>
  </si>
  <si>
    <t xml:space="preserve">956330053</t>
  </si>
  <si>
    <t xml:space="preserve">nhavenidadejerez@nh-hotels.com</t>
  </si>
  <si>
    <t xml:space="preserve">FARIÑAS 11</t>
  </si>
  <si>
    <t xml:space="preserve">FARIÑAS, 11</t>
  </si>
  <si>
    <t xml:space="preserve">956382093</t>
  </si>
  <si>
    <t xml:space="preserve">info@fariñas11.com</t>
  </si>
  <si>
    <t xml:space="preserve">farinas11.com</t>
  </si>
  <si>
    <t xml:space="preserve">AVENIDA RÍO BARBATE, 6</t>
  </si>
  <si>
    <t xml:space="preserve">info@nuro.com</t>
  </si>
  <si>
    <t xml:space="preserve">hotelnuro.com</t>
  </si>
  <si>
    <t xml:space="preserve">ATLANTICO</t>
  </si>
  <si>
    <t xml:space="preserve">AVENIDA MAR, 13-15 BAJO</t>
  </si>
  <si>
    <t xml:space="preserve">956430888</t>
  </si>
  <si>
    <t xml:space="preserve">info@atlantico.com</t>
  </si>
  <si>
    <t xml:space="preserve">LOTO HOTEL APARTAMENTOS</t>
  </si>
  <si>
    <t xml:space="preserve">CARRETERA, 39 BAJO(APARTAHOTEL JUNTO A)</t>
  </si>
  <si>
    <t xml:space="preserve">956456023</t>
  </si>
  <si>
    <t xml:space="preserve">reservas@lotoconil.com</t>
  </si>
  <si>
    <t xml:space="preserve">lotoconil.com</t>
  </si>
  <si>
    <t xml:space="preserve">UBRIMELLI</t>
  </si>
  <si>
    <t xml:space="preserve">CARRETERA UBRIQUE-CORTÉS (POLIGONO INSDUSTRIAL LA PIEL), 2 BAJO</t>
  </si>
  <si>
    <t xml:space="preserve">11600</t>
  </si>
  <si>
    <t xml:space="preserve">UBRIQUE</t>
  </si>
  <si>
    <t xml:space="preserve">956466805</t>
  </si>
  <si>
    <t xml:space="preserve">info@ubrimelli.com</t>
  </si>
  <si>
    <t xml:space="preserve">IBEROSTAR ROYAL ANDALUS</t>
  </si>
  <si>
    <t xml:space="preserve">H/CA/00880</t>
  </si>
  <si>
    <t xml:space="preserve">URBANIZACIÓN NOVO SANCTI-PETRI, s/n BAJO; HOTEL ROYAL ANDALUS GO</t>
  </si>
  <si>
    <t xml:space="preserve">956494109</t>
  </si>
  <si>
    <t xml:space="preserve">royal.andalus@iberostar.com</t>
  </si>
  <si>
    <t xml:space="preserve">TRYP CEUTA</t>
  </si>
  <si>
    <t xml:space="preserve">PASEO ALCALDE SÁNCHEZ PRADOS, 3</t>
  </si>
  <si>
    <t xml:space="preserve">956511200</t>
  </si>
  <si>
    <t xml:space="preserve">tryp.ceuta@melia.com</t>
  </si>
  <si>
    <t xml:space="preserve">trypceuta.com</t>
  </si>
  <si>
    <t xml:space="preserve">NH CAMPO DE GIBRALTAR</t>
  </si>
  <si>
    <t xml:space="preserve">C/ BRÚJULA (POLIGONO INSDUSTRIAL PALMONES), 27 BAJO; NH CAMPO DE GIBRALTAR</t>
  </si>
  <si>
    <t xml:space="preserve">956678101</t>
  </si>
  <si>
    <t xml:space="preserve">CASTELLAR</t>
  </si>
  <si>
    <t xml:space="preserve">H/CA/01248</t>
  </si>
  <si>
    <t xml:space="preserve">CARRETERA CASTELLAR-ALMORAIMA, s/n BAJO(CAMINO BARRANCO ALMORAIM</t>
  </si>
  <si>
    <t xml:space="preserve">956693018</t>
  </si>
  <si>
    <t xml:space="preserve">recepcion@hotelcastellar.com</t>
  </si>
  <si>
    <t xml:space="preserve">castellar.com</t>
  </si>
  <si>
    <t xml:space="preserve">NH SOTOGRANDE</t>
  </si>
  <si>
    <t xml:space="preserve">AUTOVIA A-7, 130 SALIDA</t>
  </si>
  <si>
    <t xml:space="preserve">956695444</t>
  </si>
  <si>
    <t xml:space="preserve">sotogrande.hotel@sotogrande.com</t>
  </si>
  <si>
    <t xml:space="preserve">B&amp;B HACIENDA EL SANTISCAL</t>
  </si>
  <si>
    <t xml:space="preserve">H/CA/00977</t>
  </si>
  <si>
    <t xml:space="preserve">AVENIDA SANTISCAL, 173 BAJO(ARRAKIS BTVIP)</t>
  </si>
  <si>
    <t xml:space="preserve">956708313</t>
  </si>
  <si>
    <t xml:space="preserve">reservas@santiscal.com</t>
  </si>
  <si>
    <t xml:space="preserve">santiscal.com</t>
  </si>
  <si>
    <t xml:space="preserve">ASUR CAMPO DE GIBRALTAR</t>
  </si>
  <si>
    <t xml:space="preserve">H/CA/01329</t>
  </si>
  <si>
    <t xml:space="preserve">AVENIDA PRÍNCIPE DE ASTURIAS, s/n BAJO</t>
  </si>
  <si>
    <t xml:space="preserve">956768831</t>
  </si>
  <si>
    <t xml:space="preserve">info@asurcampodegibraltar.com</t>
  </si>
  <si>
    <t xml:space="preserve">HOTEL BRISAS DEL MAR</t>
  </si>
  <si>
    <t xml:space="preserve">ESTUARIO, s/n</t>
  </si>
  <si>
    <t xml:space="preserve">956804368</t>
  </si>
  <si>
    <t xml:space="preserve">info@meligrana.com</t>
  </si>
  <si>
    <t xml:space="preserve">meligrana.com</t>
  </si>
  <si>
    <t xml:space="preserve">DUNAS PUERTO</t>
  </si>
  <si>
    <t xml:space="preserve">H/CA/00467</t>
  </si>
  <si>
    <t xml:space="preserve">CAMINO ENAMORADOS, s/n BAJO</t>
  </si>
  <si>
    <t xml:space="preserve">956850311</t>
  </si>
  <si>
    <t xml:space="preserve">grupos@hoteldunas.es</t>
  </si>
  <si>
    <t xml:space="preserve">hoteldunas.es</t>
  </si>
  <si>
    <t xml:space="preserve">H/CA/00417</t>
  </si>
  <si>
    <t xml:space="preserve">REAL, 52</t>
  </si>
  <si>
    <t xml:space="preserve">956881372</t>
  </si>
  <si>
    <t xml:space="preserve">hotelromacentro@hotmail.com</t>
  </si>
  <si>
    <t xml:space="preserve">hotelroma.com</t>
  </si>
  <si>
    <t xml:space="preserve">ROCIO HOTEL</t>
  </si>
  <si>
    <t xml:space="preserve">H/CO/00709</t>
  </si>
  <si>
    <t xml:space="preserve">C/ BARROSO, s/n BAJO</t>
  </si>
  <si>
    <t xml:space="preserve">14420</t>
  </si>
  <si>
    <t xml:space="preserve">VILLAFRANCA DE CÓRDOBA</t>
  </si>
  <si>
    <t xml:space="preserve">957191254</t>
  </si>
  <si>
    <t xml:space="preserve">reservas@hotelrocio.es</t>
  </si>
  <si>
    <t xml:space="preserve">hotelrocio.es</t>
  </si>
  <si>
    <t xml:space="preserve">NH CALIFA</t>
  </si>
  <si>
    <t xml:space="preserve">H/CO/00452</t>
  </si>
  <si>
    <t xml:space="preserve">C/ LOPE DE HOCES, 14 BAJO</t>
  </si>
  <si>
    <t xml:space="preserve">957299400</t>
  </si>
  <si>
    <t xml:space="preserve">nhcalifa@nh-hotels.com</t>
  </si>
  <si>
    <t xml:space="preserve">FRANAMICA</t>
  </si>
  <si>
    <t xml:space="preserve">C/ SAN SEBASTIÁN, 16 BAJO</t>
  </si>
  <si>
    <t xml:space="preserve">14220</t>
  </si>
  <si>
    <t xml:space="preserve">ESPIEL</t>
  </si>
  <si>
    <t xml:space="preserve">957363482</t>
  </si>
  <si>
    <t xml:space="preserve">info@franamica.com</t>
  </si>
  <si>
    <t xml:space="preserve">NH COLLECTION AMISTAD CÓRDOBA</t>
  </si>
  <si>
    <t xml:space="preserve">PLAZA MAIMÓNIDES, 3 BAJO; NH AMISTAD CORDOBA</t>
  </si>
  <si>
    <t xml:space="preserve">957420335</t>
  </si>
  <si>
    <t xml:space="preserve">nhcollectionamistadcordoba@nh-hotels.com</t>
  </si>
  <si>
    <t xml:space="preserve">SELU</t>
  </si>
  <si>
    <t xml:space="preserve">H/CO/00377</t>
  </si>
  <si>
    <t xml:space="preserve">C/ EDUARDO DATO, 7 BAJO; HOTEL SELU</t>
  </si>
  <si>
    <t xml:space="preserve">957476500</t>
  </si>
  <si>
    <t xml:space="preserve">selu@sercotel.es</t>
  </si>
  <si>
    <t xml:space="preserve">hotelselu.com</t>
  </si>
  <si>
    <t xml:space="preserve">HOTEL RESTAURANTE LOS PATIOS</t>
  </si>
  <si>
    <t xml:space="preserve">H/CO/00655</t>
  </si>
  <si>
    <t xml:space="preserve">C/ CARDENAL HERRERO, 14</t>
  </si>
  <si>
    <t xml:space="preserve">957478340</t>
  </si>
  <si>
    <t xml:space="preserve">info@lospatios.net</t>
  </si>
  <si>
    <t xml:space="preserve">lospatios.net</t>
  </si>
  <si>
    <t xml:space="preserve">HOTEL MITRA</t>
  </si>
  <si>
    <t xml:space="preserve">H/CO/00634</t>
  </si>
  <si>
    <t xml:space="preserve">AVENIDA FUENTE DE LAS PIEDRAS, s/n ; BAJO</t>
  </si>
  <si>
    <t xml:space="preserve">14940</t>
  </si>
  <si>
    <t xml:space="preserve">957529600</t>
  </si>
  <si>
    <t xml:space="preserve">reservas@hotelmitra.es</t>
  </si>
  <si>
    <t xml:space="preserve">hotelmitra.es</t>
  </si>
  <si>
    <t xml:space="preserve">PASEO BLAS INFANTE, s/n BAJO</t>
  </si>
  <si>
    <t xml:space="preserve">14120</t>
  </si>
  <si>
    <t xml:space="preserve">FUENTE PALMERA</t>
  </si>
  <si>
    <t xml:space="preserve">957638473</t>
  </si>
  <si>
    <t xml:space="preserve">info@carlosiii.com</t>
  </si>
  <si>
    <t xml:space="preserve">NH GRANADA CENTRO</t>
  </si>
  <si>
    <t xml:space="preserve">H/GR/00380</t>
  </si>
  <si>
    <t xml:space="preserve">PLAZA GAMBOA, s/n</t>
  </si>
  <si>
    <t xml:space="preserve">958018400</t>
  </si>
  <si>
    <t xml:space="preserve">M.A. MARIOLA</t>
  </si>
  <si>
    <t xml:space="preserve">CAMINO RONDA, 193</t>
  </si>
  <si>
    <t xml:space="preserve">958281311</t>
  </si>
  <si>
    <t xml:space="preserve">mamariola.com</t>
  </si>
  <si>
    <t xml:space="preserve">HOTEL RURAL LLANO PIÑA</t>
  </si>
  <si>
    <t xml:space="preserve">H/GR/01305</t>
  </si>
  <si>
    <t xml:space="preserve">CARRETERA A- 328, KILOMETRO 23, 500 BAJO</t>
  </si>
  <si>
    <t xml:space="preserve">958327480</t>
  </si>
  <si>
    <t xml:space="preserve">info@llanopina.com</t>
  </si>
  <si>
    <t xml:space="preserve">llanopina.com</t>
  </si>
  <si>
    <t xml:space="preserve">MARINETTO</t>
  </si>
  <si>
    <t xml:space="preserve">H/GR/01058</t>
  </si>
  <si>
    <t xml:space="preserve">CARRETERA MÁLAGA-GRANADA, s/n BAJO</t>
  </si>
  <si>
    <t xml:space="preserve">958446369</t>
  </si>
  <si>
    <t xml:space="preserve">marinettoiii@yahoo.es</t>
  </si>
  <si>
    <t xml:space="preserve">marinetto.com</t>
  </si>
  <si>
    <t xml:space="preserve">NH COLLECTION VICTORIA</t>
  </si>
  <si>
    <t xml:space="preserve">H/GR/01287</t>
  </si>
  <si>
    <t xml:space="preserve">C/ PUERTA REAL DE ESPAÑA, 3 BAJO; NH VICTORIA</t>
  </si>
  <si>
    <t xml:space="preserve">958536216</t>
  </si>
  <si>
    <t xml:space="preserve">nhcollectionvictoria@nh-hotels.com</t>
  </si>
  <si>
    <t xml:space="preserve">BEST ALCAZAR</t>
  </si>
  <si>
    <t xml:space="preserve">H/GR/01298</t>
  </si>
  <si>
    <t xml:space="preserve">URBANIZACIÓN MARINA DEL ESTE, s/n BAJO(HOTEL ALCAZAR)</t>
  </si>
  <si>
    <t xml:space="preserve">958618647</t>
  </si>
  <si>
    <t xml:space="preserve">bestalcazar@besthotels.es</t>
  </si>
  <si>
    <t xml:space="preserve">EL SOL</t>
  </si>
  <si>
    <t xml:space="preserve">H/GR/00275</t>
  </si>
  <si>
    <t xml:space="preserve">AVENIDA ANDALUCÍA, 30 BAJO</t>
  </si>
  <si>
    <t xml:space="preserve">958770130</t>
  </si>
  <si>
    <t xml:space="preserve">info@pejaw.com</t>
  </si>
  <si>
    <t xml:space="preserve">hotelelsol.es</t>
  </si>
  <si>
    <t xml:space="preserve">DARABENAZ</t>
  </si>
  <si>
    <t xml:space="preserve">CARRETERA ZUBIA, s/n</t>
  </si>
  <si>
    <t xml:space="preserve">958817333</t>
  </si>
  <si>
    <t xml:space="preserve">info@darabenaz.com</t>
  </si>
  <si>
    <t xml:space="preserve">HOTEL SIERRA LUZ</t>
  </si>
  <si>
    <t xml:space="preserve">H/HU/00691</t>
  </si>
  <si>
    <t xml:space="preserve">URBANIZACIÓN SIERRA LUZ, s/n BAJO; ASOC.PROTECT.DEFICIEN</t>
  </si>
  <si>
    <t xml:space="preserve">959 623 100</t>
  </si>
  <si>
    <t xml:space="preserve">info@sierraluz.com</t>
  </si>
  <si>
    <t xml:space="preserve">sierraluz.com</t>
  </si>
  <si>
    <t xml:space="preserve">NH LUZ HUELVA</t>
  </si>
  <si>
    <t xml:space="preserve">H/HU/00318</t>
  </si>
  <si>
    <t xml:space="preserve">ALAMEDA SUNDHEIM, 26</t>
  </si>
  <si>
    <t xml:space="preserve">959250011</t>
  </si>
  <si>
    <t xml:space="preserve">nhluzdehuelva@nh-hotels.com</t>
  </si>
  <si>
    <t xml:space="preserve">IBEROSTAR ISLA CANELA</t>
  </si>
  <si>
    <t xml:space="preserve">H/HU/00598</t>
  </si>
  <si>
    <t xml:space="preserve">AVENIDA LA MOJARRA, s/n</t>
  </si>
  <si>
    <t xml:space="preserve">959479565</t>
  </si>
  <si>
    <t xml:space="preserve">isla.canela@iberostar.com</t>
  </si>
  <si>
    <t xml:space="preserve">islacanela.es</t>
  </si>
  <si>
    <t xml:space="preserve">C/ SANTA MARÍA, 82 BAJO</t>
  </si>
  <si>
    <t xml:space="preserve">959506916</t>
  </si>
  <si>
    <t xml:space="preserve">HORT DE NAL</t>
  </si>
  <si>
    <t xml:space="preserve">AVINGUDA CANDALIX, 27 BAJO</t>
  </si>
  <si>
    <t xml:space="preserve">03202</t>
  </si>
  <si>
    <t xml:space="preserve">960 888 832</t>
  </si>
  <si>
    <t xml:space="preserve">info@hortdenal.com</t>
  </si>
  <si>
    <t xml:space="preserve">hortdenal.com</t>
  </si>
  <si>
    <t xml:space="preserve">MD DESIGN HOTEL PORTAL DEL REAL</t>
  </si>
  <si>
    <t xml:space="preserve">C/ BOIX, 3</t>
  </si>
  <si>
    <t xml:space="preserve">960619053</t>
  </si>
  <si>
    <t xml:space="preserve">booking@hotelesmd.com</t>
  </si>
  <si>
    <t xml:space="preserve">hotelesmd.com</t>
  </si>
  <si>
    <t xml:space="preserve">HOTEL RESIDENCIA BORJA</t>
  </si>
  <si>
    <t xml:space="preserve">C/ DE PROGRÉS, 35 BAJO</t>
  </si>
  <si>
    <t xml:space="preserve">961470981</t>
  </si>
  <si>
    <t xml:space="preserve">hotelborja@telefonica.net</t>
  </si>
  <si>
    <t xml:space="preserve">hotelborja.es</t>
  </si>
  <si>
    <t xml:space="preserve">OLYMPIA RONDA HOSTEL</t>
  </si>
  <si>
    <t xml:space="preserve">AVINGUDA MUSIC JULIO RIBELLES, 15 BAJO</t>
  </si>
  <si>
    <t xml:space="preserve">961471279</t>
  </si>
  <si>
    <t xml:space="preserve">hotelronda@hotelronda.es</t>
  </si>
  <si>
    <t xml:space="preserve">hotelronda.es</t>
  </si>
  <si>
    <t xml:space="preserve">RONDA I</t>
  </si>
  <si>
    <t xml:space="preserve">AVINGUDA MUSIC JULIO RIBELLES, 5 BAJO</t>
  </si>
  <si>
    <t xml:space="preserve">HOTEL TRAVELODGE VALENCIA AEROPUERTO</t>
  </si>
  <si>
    <t xml:space="preserve">C/ LAS ROSAS, 31 BAJO</t>
  </si>
  <si>
    <t xml:space="preserve">961523930</t>
  </si>
  <si>
    <t xml:space="preserve">IBIS VALENCIA AEROPUERTO</t>
  </si>
  <si>
    <t xml:space="preserve">C/ SANTOS JUSTO Y PASTOR, s/n BAJO; ESTACION SERVICIO</t>
  </si>
  <si>
    <t xml:space="preserve">961526063</t>
  </si>
  <si>
    <t xml:space="preserve">info@ibisvalenciaaeropuerto.com</t>
  </si>
  <si>
    <t xml:space="preserve">HOTEL DESI</t>
  </si>
  <si>
    <t xml:space="preserve">961738100</t>
  </si>
  <si>
    <t xml:space="preserve">info@hoteldesi.com</t>
  </si>
  <si>
    <t xml:space="preserve">LA MOZAIRA</t>
  </si>
  <si>
    <t xml:space="preserve">CAMI FONDO, 23</t>
  </si>
  <si>
    <t xml:space="preserve">961850924</t>
  </si>
  <si>
    <t xml:space="preserve">info@lamozaira.com</t>
  </si>
  <si>
    <t xml:space="preserve">lamozaira.com</t>
  </si>
  <si>
    <t xml:space="preserve">BALNEARIO DE COFRENTES</t>
  </si>
  <si>
    <t xml:space="preserve">CARRETERA HERVIDEROS, s/n</t>
  </si>
  <si>
    <t xml:space="preserve">961894025</t>
  </si>
  <si>
    <t xml:space="preserve">reservas@balneario.com</t>
  </si>
  <si>
    <t xml:space="preserve">balneario.com</t>
  </si>
  <si>
    <t xml:space="preserve">RAIMBLANC</t>
  </si>
  <si>
    <t xml:space="preserve">C/ BOLOS, 8</t>
  </si>
  <si>
    <t xml:space="preserve">46317</t>
  </si>
  <si>
    <t xml:space="preserve">VILLARGORDO DEL CABRIEL</t>
  </si>
  <si>
    <t xml:space="preserve">962186302</t>
  </si>
  <si>
    <t xml:space="preserve">info@raimblanc.com</t>
  </si>
  <si>
    <t xml:space="preserve">raimblanc.com</t>
  </si>
  <si>
    <t xml:space="preserve">JALANCE</t>
  </si>
  <si>
    <t xml:space="preserve">C/ COLÓN, 41</t>
  </si>
  <si>
    <t xml:space="preserve">46624</t>
  </si>
  <si>
    <t xml:space="preserve">962196536</t>
  </si>
  <si>
    <t xml:space="preserve">mariaa5484@hotmail.com</t>
  </si>
  <si>
    <t xml:space="preserve">jalancesl.com</t>
  </si>
  <si>
    <t xml:space="preserve">MONT - SANT</t>
  </si>
  <si>
    <t xml:space="preserve">EXTRR. CASTELL DE XÀTIVA, s/n BAJO (HOTEL)</t>
  </si>
  <si>
    <t xml:space="preserve">962275081</t>
  </si>
  <si>
    <t xml:space="preserve">reservas@mont-sant.com</t>
  </si>
  <si>
    <t xml:space="preserve">mont-sant.com</t>
  </si>
  <si>
    <t xml:space="preserve">AUSTRIA 76</t>
  </si>
  <si>
    <t xml:space="preserve">AVENIDA DON JUAN DE AUSTRIA, 76 BAJO</t>
  </si>
  <si>
    <t xml:space="preserve">962677753</t>
  </si>
  <si>
    <t xml:space="preserve">info@austria76.com</t>
  </si>
  <si>
    <t xml:space="preserve">recepcion@aghcanet.com</t>
  </si>
  <si>
    <t xml:space="preserve">aghcanet.com/</t>
  </si>
  <si>
    <t xml:space="preserve">MAVI</t>
  </si>
  <si>
    <t xml:space="preserve">C/ LEGAZPI, 18 BAJO</t>
  </si>
  <si>
    <t xml:space="preserve">962840020</t>
  </si>
  <si>
    <t xml:space="preserve">info@hotelmavi.com</t>
  </si>
  <si>
    <t xml:space="preserve">hotelmavi.com</t>
  </si>
  <si>
    <t xml:space="preserve">BAYREN II</t>
  </si>
  <si>
    <t xml:space="preserve">C/ MALLORCA, 19 BAJO; HOTEL BAYREN II</t>
  </si>
  <si>
    <t xml:space="preserve">962840712</t>
  </si>
  <si>
    <t xml:space="preserve">central@hotelesrh.com</t>
  </si>
  <si>
    <t xml:space="preserve">hotelesrh.com</t>
  </si>
  <si>
    <t xml:space="preserve">RIVIERA</t>
  </si>
  <si>
    <t xml:space="preserve">PASSEIG MARÍTIM DE NEPTÚ, 28 BAJO; HOTEL RIVIERA</t>
  </si>
  <si>
    <t xml:space="preserve">962845076</t>
  </si>
  <si>
    <t xml:space="preserve">OLIVA NOVA GOLF &amp; BEACH</t>
  </si>
  <si>
    <t xml:space="preserve">AVENIDA DALÍ, 4 BAJO; PARCELA 676</t>
  </si>
  <si>
    <t xml:space="preserve">962857600</t>
  </si>
  <si>
    <t xml:space="preserve">reservashotel@olivanova.com</t>
  </si>
  <si>
    <t xml:space="preserve">olivanova.com</t>
  </si>
  <si>
    <t xml:space="preserve">OLIVA NOVA BEACH &amp; GOLF HOTEL</t>
  </si>
  <si>
    <t xml:space="preserve">OLIVA NOVA GOLF, s/n</t>
  </si>
  <si>
    <t xml:space="preserve">962857644</t>
  </si>
  <si>
    <t xml:space="preserve">reservas@olivanova.com</t>
  </si>
  <si>
    <t xml:space="preserve">BORGIA</t>
  </si>
  <si>
    <t xml:space="preserve">AVENIDA REPÚBLICA ARGENTINA, 5 BAJO</t>
  </si>
  <si>
    <t xml:space="preserve">962878109</t>
  </si>
  <si>
    <t xml:space="preserve">borgia@dchoteles.net</t>
  </si>
  <si>
    <t xml:space="preserve">dchoteles.net</t>
  </si>
  <si>
    <t xml:space="preserve">CASA BABEL</t>
  </si>
  <si>
    <t xml:space="preserve">C/ TARRASO, 22 BAJO</t>
  </si>
  <si>
    <t xml:space="preserve">962958183</t>
  </si>
  <si>
    <t xml:space="preserve">reservas@casababel.com</t>
  </si>
  <si>
    <t xml:space="preserve">casababel.com</t>
  </si>
  <si>
    <t xml:space="preserve">CARO HOTEL</t>
  </si>
  <si>
    <t xml:space="preserve">ALMIRANTE, 14</t>
  </si>
  <si>
    <t xml:space="preserve">963059000</t>
  </si>
  <si>
    <t xml:space="preserve">info@carohotel.com</t>
  </si>
  <si>
    <t xml:space="preserve">carohotel.com</t>
  </si>
  <si>
    <t xml:space="preserve">NH CIUDAD DE VALENCIA</t>
  </si>
  <si>
    <t xml:space="preserve">AVENIDA PUERTO, 214</t>
  </si>
  <si>
    <t xml:space="preserve">nhciudaddevalencia@nh-hotels.com</t>
  </si>
  <si>
    <t xml:space="preserve">MD MODERN HOTEL JARDINES DEL TURIA</t>
  </si>
  <si>
    <t xml:space="preserve">MESTRE RACIONAL, 23 BAJO</t>
  </si>
  <si>
    <t xml:space="preserve">963349984</t>
  </si>
  <si>
    <t xml:space="preserve">booking@mdhoteles.com</t>
  </si>
  <si>
    <t xml:space="preserve">mdhoteles.com</t>
  </si>
  <si>
    <t xml:space="preserve">NH LAS ARTES</t>
  </si>
  <si>
    <t xml:space="preserve">AVENIDA INSTITUTO OBRERO DE VALENCIA, 28 BAJO; RACK COMUN.</t>
  </si>
  <si>
    <t xml:space="preserve">963351310</t>
  </si>
  <si>
    <t xml:space="preserve">nhlasartes@nh-hotels.com</t>
  </si>
  <si>
    <t xml:space="preserve">NH LAS CIENCIAS</t>
  </si>
  <si>
    <t xml:space="preserve">AVENIDA INSTITUTO OBRERO DE VALENCIA, 26 BAJO; DUPLICADO 26-28; HOTEL EXPRESS</t>
  </si>
  <si>
    <t xml:space="preserve">963356062</t>
  </si>
  <si>
    <t xml:space="preserve">nhlasciencias@nh-hotels.com</t>
  </si>
  <si>
    <t xml:space="preserve">HOTEL TURIA</t>
  </si>
  <si>
    <t xml:space="preserve">C/ PROFESOR BELTRÁN BÁGUENA, 2 BAJO; HOTEL TURIA</t>
  </si>
  <si>
    <t xml:space="preserve">963470000</t>
  </si>
  <si>
    <t xml:space="preserve">reservas@hotelturia.es</t>
  </si>
  <si>
    <t xml:space="preserve">hotelturia.es</t>
  </si>
  <si>
    <t xml:space="preserve">HOTEL ZENIT VALENCIA</t>
  </si>
  <si>
    <t xml:space="preserve">BAILÉN, 8 BAJO(HOTELZENIT INTERNACIONAL )</t>
  </si>
  <si>
    <t xml:space="preserve">963529000</t>
  </si>
  <si>
    <t xml:space="preserve">info@hotelzenitvalencia.com</t>
  </si>
  <si>
    <t xml:space="preserve">talonotel.com</t>
  </si>
  <si>
    <t xml:space="preserve">HOTEL BOUTIQUE BALANDRET</t>
  </si>
  <si>
    <t xml:space="preserve">PASEO NEPTUNO, 20-22</t>
  </si>
  <si>
    <t xml:space="preserve">963811141</t>
  </si>
  <si>
    <t xml:space="preserve">balandret.com</t>
  </si>
  <si>
    <t xml:space="preserve">HOTEL SERVIGROUP ROMANA</t>
  </si>
  <si>
    <t xml:space="preserve">PLATJA PLATJA ROMANA, s/n BAJO</t>
  </si>
  <si>
    <t xml:space="preserve">964157260</t>
  </si>
  <si>
    <t xml:space="preserve">servigroup.es</t>
  </si>
  <si>
    <t xml:space="preserve">NH CASTELLÓN MINDORO</t>
  </si>
  <si>
    <t xml:space="preserve">MOYANO, 4</t>
  </si>
  <si>
    <t xml:space="preserve">964222300</t>
  </si>
  <si>
    <t xml:space="preserve">nhmindoro@nh-hotels.com</t>
  </si>
  <si>
    <t xml:space="preserve">NH TURCOSA</t>
  </si>
  <si>
    <t xml:space="preserve">C/ TREBALLADORS DE LA MAR, 1 BAJO</t>
  </si>
  <si>
    <t xml:space="preserve">964283600</t>
  </si>
  <si>
    <t xml:space="preserve">nhturcosa@nh-hotels.com</t>
  </si>
  <si>
    <t xml:space="preserve">MARINA D´OR</t>
  </si>
  <si>
    <t xml:space="preserve">URBANIZACIÓN MARINA D'OR, s/n BAJO(EDIFICIO AGUAMARINA BOCATE</t>
  </si>
  <si>
    <t xml:space="preserve">964311000</t>
  </si>
  <si>
    <t xml:space="preserve">reservas@hoteles-costablanca.com</t>
  </si>
  <si>
    <t xml:space="preserve">BALNEARIO CIENTIFICO DE AGUA MARINA DE MARINA D´OR</t>
  </si>
  <si>
    <t xml:space="preserve">URBANIZACIÓN MARINA D'OR, s/n URBANIZACION MARINA D'OR</t>
  </si>
  <si>
    <t xml:space="preserve">964311313</t>
  </si>
  <si>
    <t xml:space="preserve">HOTEL MARINA D´OR 4</t>
  </si>
  <si>
    <t xml:space="preserve">URBANIZACIÓN MARINA D'OR, s/n SECTOR R-4</t>
  </si>
  <si>
    <t xml:space="preserve">964312800</t>
  </si>
  <si>
    <t xml:space="preserve">HOTEL - RESTAURANTE ROCA</t>
  </si>
  <si>
    <t xml:space="preserve">CARRETERA N-340 A (ANTIGUA) KILOMETRO 1049</t>
  </si>
  <si>
    <t xml:space="preserve">964401312</t>
  </si>
  <si>
    <t xml:space="preserve">info@hotelroca.com</t>
  </si>
  <si>
    <t xml:space="preserve">hotelroca.com</t>
  </si>
  <si>
    <t xml:space="preserve">APARTAMENTOS EURHOSTAL</t>
  </si>
  <si>
    <t xml:space="preserve">C/ JAI ALAI, 2</t>
  </si>
  <si>
    <t xml:space="preserve">964412426</t>
  </si>
  <si>
    <t xml:space="preserve">info@eurhostal.com</t>
  </si>
  <si>
    <t xml:space="preserve">eurhostal.com</t>
  </si>
  <si>
    <t xml:space="preserve">ROIG - 86</t>
  </si>
  <si>
    <t xml:space="preserve">BALNEARIO FUENTE EN SEGURES, s/n BAJO</t>
  </si>
  <si>
    <t xml:space="preserve">964431112</t>
  </si>
  <si>
    <t xml:space="preserve">eliaroigsalvador@yahoo.es</t>
  </si>
  <si>
    <t xml:space="preserve">hotelroig.com</t>
  </si>
  <si>
    <t xml:space="preserve">HOTEL RESTAURANTE ROSI</t>
  </si>
  <si>
    <t xml:space="preserve">C/ DEL DOCTOR FLEMING, 50 BAJO</t>
  </si>
  <si>
    <t xml:space="preserve">964460008</t>
  </si>
  <si>
    <t xml:space="preserve">info@hotelrosi.com</t>
  </si>
  <si>
    <t xml:space="preserve">hotelrosi.com</t>
  </si>
  <si>
    <t xml:space="preserve">HOTEL RESIDENCIA SOL</t>
  </si>
  <si>
    <t xml:space="preserve">AVINGUDA MAGALLANES, 103</t>
  </si>
  <si>
    <t xml:space="preserve">964471349</t>
  </si>
  <si>
    <t xml:space="preserve">administracion@hotel-sol.com</t>
  </si>
  <si>
    <t xml:space="preserve">hotel-sol.com</t>
  </si>
  <si>
    <t xml:space="preserve">PAPA LUNA</t>
  </si>
  <si>
    <t xml:space="preserve">VILA-REAL PALACE</t>
  </si>
  <si>
    <t xml:space="preserve">AVENIDA ARCADI GARCÍA SANZ, 1 BAJO</t>
  </si>
  <si>
    <t xml:space="preserve">964506600</t>
  </si>
  <si>
    <t xml:space="preserve">MOTEL SHHH</t>
  </si>
  <si>
    <t xml:space="preserve">CARRETERA CV-20, s/n 0 KILOMETRO 7</t>
  </si>
  <si>
    <t xml:space="preserve">964626096</t>
  </si>
  <si>
    <t xml:space="preserve">info@shhhmotel.com</t>
  </si>
  <si>
    <t xml:space="preserve">shhhmotel.com</t>
  </si>
  <si>
    <t xml:space="preserve">C/ ANTINA, 5</t>
  </si>
  <si>
    <t xml:space="preserve">964727270</t>
  </si>
  <si>
    <t xml:space="preserve">HOTEL CAU BLANCH</t>
  </si>
  <si>
    <t xml:space="preserve">PARTIDA FIGUERASA, s/n (LES CREVADES, BUZON 57)</t>
  </si>
  <si>
    <t xml:space="preserve">12118</t>
  </si>
  <si>
    <t xml:space="preserve">USERAS/LES USERES</t>
  </si>
  <si>
    <t xml:space="preserve">964812609</t>
  </si>
  <si>
    <t xml:space="preserve">cau.blanch@yahoo.fr</t>
  </si>
  <si>
    <t xml:space="preserve">caublanch.com</t>
  </si>
  <si>
    <t xml:space="preserve">JACARANDA</t>
  </si>
  <si>
    <t xml:space="preserve">C/ DON JUAN JOSÉ FULLADOSA, 13</t>
  </si>
  <si>
    <t xml:space="preserve">muvabeach.com</t>
  </si>
  <si>
    <t xml:space="preserve">MUVA BEACH</t>
  </si>
  <si>
    <t xml:space="preserve">C/ PORTETA, 5</t>
  </si>
  <si>
    <t xml:space="preserve">IBIS ALICANTE</t>
  </si>
  <si>
    <t xml:space="preserve">AVENIDA ELCHE, 114</t>
  </si>
  <si>
    <t xml:space="preserve">965108040</t>
  </si>
  <si>
    <t xml:space="preserve">h3200@accor.com</t>
  </si>
  <si>
    <t xml:space="preserve">NH ALICANTE</t>
  </si>
  <si>
    <t xml:space="preserve">C/ MÉXICO, 18 BAJO; ES C/ ROSA CHACAL</t>
  </si>
  <si>
    <t xml:space="preserve">965108140</t>
  </si>
  <si>
    <t xml:space="preserve">nhalicante@nh-hotels.com</t>
  </si>
  <si>
    <t xml:space="preserve">MÉXICO, 18 BAJO(ES C/ ROSA CHACAL)</t>
  </si>
  <si>
    <t xml:space="preserve">IBIS BUDGET</t>
  </si>
  <si>
    <t xml:space="preserve">AVENIDA ELCHE, 114 BAJO - POLIGONO AGUA AMARGA</t>
  </si>
  <si>
    <t xml:space="preserve">965109053</t>
  </si>
  <si>
    <t xml:space="preserve">AVENIDA ELCHE, 21 BAJO; POLIGONO INSDUSTRIAL AGUA AMARGA</t>
  </si>
  <si>
    <t xml:space="preserve">965110282</t>
  </si>
  <si>
    <t xml:space="preserve">CASTILLA ALICANTE</t>
  </si>
  <si>
    <t xml:space="preserve">AVENIDA PAÍSES ESCANDINAVOS, 7 BAJO(HOTEL CASTILLA ALICANT</t>
  </si>
  <si>
    <t xml:space="preserve">965162033</t>
  </si>
  <si>
    <t xml:space="preserve">info@hg-hamburg.de</t>
  </si>
  <si>
    <t xml:space="preserve">hcastilla.com</t>
  </si>
  <si>
    <t xml:space="preserve">SALUD CHLORELLA ESPAÑA</t>
  </si>
  <si>
    <t xml:space="preserve">AVENIDA JUAN CARLOS I, 105 BAJO</t>
  </si>
  <si>
    <t xml:space="preserve">965360092</t>
  </si>
  <si>
    <t xml:space="preserve">info@chlorella.es</t>
  </si>
  <si>
    <t xml:space="preserve">chlorella.es/</t>
  </si>
  <si>
    <t xml:space="preserve">HOTEL ODON</t>
  </si>
  <si>
    <t xml:space="preserve">AVENIDA PAÍS VALENCIÀ, 145 3 BAJO</t>
  </si>
  <si>
    <t xml:space="preserve">965591212</t>
  </si>
  <si>
    <t xml:space="preserve">odon@hotelodon.com</t>
  </si>
  <si>
    <t xml:space="preserve">hotelodon.com</t>
  </si>
  <si>
    <t xml:space="preserve">ABRIL</t>
  </si>
  <si>
    <t xml:space="preserve">AVENIDA MIGUEL HERNÁNDEZ, KILOMETRO 116, 4</t>
  </si>
  <si>
    <t xml:space="preserve">965653408</t>
  </si>
  <si>
    <t xml:space="preserve">abrilhotels@hotelabril.es</t>
  </si>
  <si>
    <t xml:space="preserve">hotelabril.es</t>
  </si>
  <si>
    <t xml:space="preserve">ARECA</t>
  </si>
  <si>
    <t xml:space="preserve">LIMÓN, s/n</t>
  </si>
  <si>
    <t xml:space="preserve">965685477</t>
  </si>
  <si>
    <t xml:space="preserve">reservas@hotelareca.es</t>
  </si>
  <si>
    <t xml:space="preserve">hotelareca.es</t>
  </si>
  <si>
    <t xml:space="preserve">TUTO</t>
  </si>
  <si>
    <t xml:space="preserve">CALLOSA DE SEGURA, 6</t>
  </si>
  <si>
    <t xml:space="preserve">965707146</t>
  </si>
  <si>
    <t xml:space="preserve">info@hoteltuto.com</t>
  </si>
  <si>
    <t xml:space="preserve">hoteltuto.com</t>
  </si>
  <si>
    <t xml:space="preserve">C/ VILLA MADRID, 15</t>
  </si>
  <si>
    <t xml:space="preserve">965710038</t>
  </si>
  <si>
    <t xml:space="preserve">reservas@ansahotel.com</t>
  </si>
  <si>
    <t xml:space="preserve">ansahotel.com</t>
  </si>
  <si>
    <t xml:space="preserve">ONA ALDEA DEL MAR</t>
  </si>
  <si>
    <t xml:space="preserve">C/ GABRIELA MISTRAL (URBANIZACIÓN LA ROSALEDA), 1 BAJO</t>
  </si>
  <si>
    <t xml:space="preserve">03183</t>
  </si>
  <si>
    <t xml:space="preserve">965712586</t>
  </si>
  <si>
    <t xml:space="preserve">onahotels.com</t>
  </si>
  <si>
    <t xml:space="preserve">C/ CABO ESTACA DE BARES, 11 BAJO</t>
  </si>
  <si>
    <t xml:space="preserve">965747188</t>
  </si>
  <si>
    <t xml:space="preserve">info@gemahotel.com</t>
  </si>
  <si>
    <t xml:space="preserve">gemahotel.com</t>
  </si>
  <si>
    <t xml:space="preserve">GALETAMAR</t>
  </si>
  <si>
    <t xml:space="preserve">URBANIZACIÓN CALETA, 28 A</t>
  </si>
  <si>
    <t xml:space="preserve">965832328</t>
  </si>
  <si>
    <t xml:space="preserve">reservas@ar-hotels.com</t>
  </si>
  <si>
    <t xml:space="preserve">galetamar.com</t>
  </si>
  <si>
    <t xml:space="preserve">PORT EUROPA</t>
  </si>
  <si>
    <t xml:space="preserve">AVENIDA EUROPA, 21</t>
  </si>
  <si>
    <t xml:space="preserve">965835495</t>
  </si>
  <si>
    <t xml:space="preserve">europa@porthotels.es</t>
  </si>
  <si>
    <t xml:space="preserve">porthotels.es</t>
  </si>
  <si>
    <t xml:space="preserve">C/ SAN PEDRO, 18</t>
  </si>
  <si>
    <t xml:space="preserve">965850600</t>
  </si>
  <si>
    <t xml:space="preserve">reservas@hmontemar.com</t>
  </si>
  <si>
    <t xml:space="preserve">hmontemar.com</t>
  </si>
  <si>
    <t xml:space="preserve">JOYA</t>
  </si>
  <si>
    <t xml:space="preserve">AVENIDA ANDALUCÍA, 2 BAJO</t>
  </si>
  <si>
    <t xml:space="preserve">965851315</t>
  </si>
  <si>
    <t xml:space="preserve">info@hoteljoya.com</t>
  </si>
  <si>
    <t xml:space="preserve">hoteljoya.com</t>
  </si>
  <si>
    <t xml:space="preserve">C/ JAÉN, 3 BAJO; HOTEL CASTILLA</t>
  </si>
  <si>
    <t xml:space="preserve">965851560</t>
  </si>
  <si>
    <t xml:space="preserve">PORT MAR BLAU</t>
  </si>
  <si>
    <t xml:space="preserve">SANT PERE, 20 BAJO</t>
  </si>
  <si>
    <t xml:space="preserve">965851646</t>
  </si>
  <si>
    <t xml:space="preserve">marblau@porthotels.es</t>
  </si>
  <si>
    <t xml:space="preserve">SERVIGROUP ORANGE</t>
  </si>
  <si>
    <t xml:space="preserve">AVENIDA MALLORCA, 11 BAJO; HOTEL Y RESIDENCIAL VENUS</t>
  </si>
  <si>
    <t xml:space="preserve">965851720</t>
  </si>
  <si>
    <t xml:space="preserve">MAYNA</t>
  </si>
  <si>
    <t xml:space="preserve">AVENIDA RUZAFA, 25 BAJO; DUPLICADO 25-26</t>
  </si>
  <si>
    <t xml:space="preserve">965851846</t>
  </si>
  <si>
    <t xml:space="preserve">info@hotelmayna.es</t>
  </si>
  <si>
    <t xml:space="preserve">hotelmayna.es</t>
  </si>
  <si>
    <t xml:space="preserve">CABANA</t>
  </si>
  <si>
    <t xml:space="preserve">AVENIDA PERÚ, 33</t>
  </si>
  <si>
    <t xml:space="preserve">965852550</t>
  </si>
  <si>
    <t xml:space="preserve">hotelcabana@grupobali.com</t>
  </si>
  <si>
    <t xml:space="preserve">grupobali.com</t>
  </si>
  <si>
    <t xml:space="preserve">SERVIGROUP PUEBLO BENIDORM</t>
  </si>
  <si>
    <t xml:space="preserve">C/ IBIZA, 17 BAJO; HOTEL PUEBLO BENIDORM</t>
  </si>
  <si>
    <t xml:space="preserve">965853150</t>
  </si>
  <si>
    <t xml:space="preserve">539</t>
  </si>
  <si>
    <t xml:space="preserve">RH CORONA DEL MAR</t>
  </si>
  <si>
    <t xml:space="preserve">AVINGUDA REI JAUME I, 3 BAJO</t>
  </si>
  <si>
    <t xml:space="preserve">965853232</t>
  </si>
  <si>
    <t xml:space="preserve">info@rhcoronadelmar.com</t>
  </si>
  <si>
    <t xml:space="preserve">SERVIGROUP RIALTO</t>
  </si>
  <si>
    <t xml:space="preserve">AVENIDA ESTOCOLMO, 14 BAJO; DUPLICADO 9-11</t>
  </si>
  <si>
    <t xml:space="preserve">965853450</t>
  </si>
  <si>
    <t xml:space="preserve">rialto@servigroup.es</t>
  </si>
  <si>
    <t xml:space="preserve">RH VICTORIA</t>
  </si>
  <si>
    <t xml:space="preserve">VIA EMILIO ORTUÑO, 20 BAJO</t>
  </si>
  <si>
    <t xml:space="preserve">965853900</t>
  </si>
  <si>
    <t xml:space="preserve">info@rhvictoria.com</t>
  </si>
  <si>
    <t xml:space="preserve">RH ROYAL</t>
  </si>
  <si>
    <t xml:space="preserve">VIA EMILIO ORTUÑO, 11 BAJO</t>
  </si>
  <si>
    <t xml:space="preserve">TORRE DORADA</t>
  </si>
  <si>
    <t xml:space="preserve">AVILÉS, 2 BAJO</t>
  </si>
  <si>
    <t xml:space="preserve">965854250</t>
  </si>
  <si>
    <t xml:space="preserve">HOTEL CALYPSO</t>
  </si>
  <si>
    <t xml:space="preserve">AVINGUDA DERRAMADOR, 4 BAJO; HOTEL CALYPSO</t>
  </si>
  <si>
    <t xml:space="preserve">965854350</t>
  </si>
  <si>
    <t xml:space="preserve">HOTEL VISTA BLANCA</t>
  </si>
  <si>
    <t xml:space="preserve">AVENIDA DERRAMADOR, 8</t>
  </si>
  <si>
    <t xml:space="preserve">965854366</t>
  </si>
  <si>
    <t xml:space="preserve">entremares.es</t>
  </si>
  <si>
    <t xml:space="preserve">SERVI - GROUP DIPLOMATIC</t>
  </si>
  <si>
    <t xml:space="preserve">C/ GERONA, 9-11 BAJO; DUPLICADO 9-11</t>
  </si>
  <si>
    <t xml:space="preserve">965854450</t>
  </si>
  <si>
    <t xml:space="preserve">MEDPLAYA HOTEL AGIR</t>
  </si>
  <si>
    <t xml:space="preserve">AVENIDA MEDITERRÁNEO, 11 BAJO; LOCAL 8</t>
  </si>
  <si>
    <t xml:space="preserve">965858950</t>
  </si>
  <si>
    <t xml:space="preserve">info@medplayahotelagir.com</t>
  </si>
  <si>
    <t xml:space="preserve">hotelagir.com</t>
  </si>
  <si>
    <t xml:space="preserve">RESVISA</t>
  </si>
  <si>
    <t xml:space="preserve">CARRER PALMA, 52 3-E</t>
  </si>
  <si>
    <t xml:space="preserve">965860194</t>
  </si>
  <si>
    <t xml:space="preserve">MAREL</t>
  </si>
  <si>
    <t xml:space="preserve">AVINGUDA DERRAMADOR, 2</t>
  </si>
  <si>
    <t xml:space="preserve">965860367</t>
  </si>
  <si>
    <t xml:space="preserve">reservas@flashotel.com</t>
  </si>
  <si>
    <t xml:space="preserve">flashotel.com</t>
  </si>
  <si>
    <t xml:space="preserve">AR DIAMANTE BEACH</t>
  </si>
  <si>
    <t xml:space="preserve">965875609</t>
  </si>
  <si>
    <t xml:space="preserve">recepcion.ardb@ar-hotels.com</t>
  </si>
  <si>
    <t xml:space="preserve">JOVA HOTEL</t>
  </si>
  <si>
    <t xml:space="preserve">SANT PERE, 39-41</t>
  </si>
  <si>
    <t xml:space="preserve">966292929</t>
  </si>
  <si>
    <t xml:space="preserve">info@jovahotel.com</t>
  </si>
  <si>
    <t xml:space="preserve">jovahotel.com</t>
  </si>
  <si>
    <t xml:space="preserve">TAINO</t>
  </si>
  <si>
    <t xml:space="preserve">CARRER SANT JOAN, 4 BAJO</t>
  </si>
  <si>
    <t xml:space="preserve">03810</t>
  </si>
  <si>
    <t xml:space="preserve">BENILLOBA</t>
  </si>
  <si>
    <t xml:space="preserve">966504109</t>
  </si>
  <si>
    <t xml:space="preserve">info@casataino.com</t>
  </si>
  <si>
    <t xml:space="preserve">casataino.com</t>
  </si>
  <si>
    <t xml:space="preserve">HOTEL ONIL</t>
  </si>
  <si>
    <t xml:space="preserve">PARTIDA MARJAL, s/n</t>
  </si>
  <si>
    <t xml:space="preserve">03430</t>
  </si>
  <si>
    <t xml:space="preserve">ONIL</t>
  </si>
  <si>
    <t xml:space="preserve">966556044</t>
  </si>
  <si>
    <t xml:space="preserve">info@hotelonil.com</t>
  </si>
  <si>
    <t xml:space="preserve">HOTEL CANO</t>
  </si>
  <si>
    <t xml:space="preserve">C/ ZOA, 53 BAJO; ASCENSOR</t>
  </si>
  <si>
    <t xml:space="preserve">966700958</t>
  </si>
  <si>
    <t xml:space="preserve">info@hotelcano.com</t>
  </si>
  <si>
    <t xml:space="preserve">hotelcano.com</t>
  </si>
  <si>
    <t xml:space="preserve">BENIDORM CENTRE</t>
  </si>
  <si>
    <t xml:space="preserve">966808484</t>
  </si>
  <si>
    <t xml:space="preserve">ÁBACO</t>
  </si>
  <si>
    <t xml:space="preserve">CARRER SALVÀ, 13 BAJO</t>
  </si>
  <si>
    <t xml:space="preserve">966882500</t>
  </si>
  <si>
    <t xml:space="preserve">abaco@hotelabaco.es</t>
  </si>
  <si>
    <t xml:space="preserve">hotelabaco.es</t>
  </si>
  <si>
    <t xml:space="preserve">HOTEL LLOYDS BEACH CLUB</t>
  </si>
  <si>
    <t xml:space="preserve">AVENIDA DE HOLANDESES BAJO</t>
  </si>
  <si>
    <t xml:space="preserve">966920000</t>
  </si>
  <si>
    <t xml:space="preserve">info@lloydsclub.com</t>
  </si>
  <si>
    <t xml:space="preserve">lloydsclub.es</t>
  </si>
  <si>
    <t xml:space="preserve">HOTEL MASA INTERNACIONAL</t>
  </si>
  <si>
    <t xml:space="preserve">AVENIDA DE ALFREDO NOBEL, 150 BAJO</t>
  </si>
  <si>
    <t xml:space="preserve">966921537</t>
  </si>
  <si>
    <t xml:space="preserve">info@hotelmasa.com</t>
  </si>
  <si>
    <t xml:space="preserve">hotelmasa.com</t>
  </si>
  <si>
    <t xml:space="preserve">LA MURALLA</t>
  </si>
  <si>
    <t xml:space="preserve">C/ C/ OSA DE LA VEGA, 1 - BAJO</t>
  </si>
  <si>
    <t xml:space="preserve">967171045</t>
  </si>
  <si>
    <t xml:space="preserve">info@turismobelmonte.es</t>
  </si>
  <si>
    <t xml:space="preserve">lamuralla.com</t>
  </si>
  <si>
    <t xml:space="preserve">NH CARTAGENA</t>
  </si>
  <si>
    <t xml:space="preserve">REAL, 2 (PLAZA HEROES DE CAVITE)</t>
  </si>
  <si>
    <t xml:space="preserve">968120908</t>
  </si>
  <si>
    <t xml:space="preserve">nhcartagena@nh-hotels.com</t>
  </si>
  <si>
    <t xml:space="preserve">ENTREMARES LA MIRAGE</t>
  </si>
  <si>
    <t xml:space="preserve">968145631</t>
  </si>
  <si>
    <t xml:space="preserve">entremares@entremares.es</t>
  </si>
  <si>
    <t xml:space="preserve">HOTEL NH CAMPO CARTAGENA</t>
  </si>
  <si>
    <t xml:space="preserve">C/ CIUDADELA, 24 BAJO; NHCARTAGENAPLZA.HEROES</t>
  </si>
  <si>
    <t xml:space="preserve">968148604</t>
  </si>
  <si>
    <t xml:space="preserve">nhcampocartagena@nh-hotels.com</t>
  </si>
  <si>
    <t xml:space="preserve">THALASIA HOTEL &amp; THALASSO CENTER</t>
  </si>
  <si>
    <t xml:space="preserve">AVENIDA PUERTO, 327-329</t>
  </si>
  <si>
    <t xml:space="preserve">968182007</t>
  </si>
  <si>
    <t xml:space="preserve">hotel@thalasia.es</t>
  </si>
  <si>
    <t xml:space="preserve">thalasia.com/</t>
  </si>
  <si>
    <t xml:space="preserve">NOVOTEL MURCIA</t>
  </si>
  <si>
    <t xml:space="preserve">968272621</t>
  </si>
  <si>
    <t xml:space="preserve">info@novotelmurcia.com</t>
  </si>
  <si>
    <t xml:space="preserve">novohotel.com</t>
  </si>
  <si>
    <t xml:space="preserve">NH AMISTAD MURCIA</t>
  </si>
  <si>
    <t xml:space="preserve">C/ CONDESTABLE, 1 BAJO; NH AMISTAD MURCIA</t>
  </si>
  <si>
    <t xml:space="preserve">968282929</t>
  </si>
  <si>
    <t xml:space="preserve">nhamistaddemurcia@nh-hotels.com</t>
  </si>
  <si>
    <t xml:space="preserve">GRAN VIA MANGA, s/n s/n</t>
  </si>
  <si>
    <t xml:space="preserve">968337289</t>
  </si>
  <si>
    <t xml:space="preserve">info@hotelania.com</t>
  </si>
  <si>
    <t xml:space="preserve">hotelania.com</t>
  </si>
  <si>
    <t xml:space="preserve">ENTREMARES</t>
  </si>
  <si>
    <t xml:space="preserve">AVENIDA SEGUNDA, s/n BAJO (HOTEL)</t>
  </si>
  <si>
    <t xml:space="preserve">968337320</t>
  </si>
  <si>
    <t xml:space="preserve">OLIMPIA</t>
  </si>
  <si>
    <t xml:space="preserve">BALSÓN (POLIGONO INSDUSTRIAL SALADAR), 1 BAJO</t>
  </si>
  <si>
    <t xml:space="preserve">968418359</t>
  </si>
  <si>
    <t xml:space="preserve">reservas@olimpiahoteles.com</t>
  </si>
  <si>
    <t xml:space="preserve">olimpiasl.com</t>
  </si>
  <si>
    <t xml:space="preserve">ENTREMARES TERMAS CARTHAGINESAS</t>
  </si>
  <si>
    <t xml:space="preserve">AVENIDA SEGUNDA, s/n</t>
  </si>
  <si>
    <t xml:space="preserve">968564123</t>
  </si>
  <si>
    <t xml:space="preserve">ENTREMARES BALNEARIO MARINO</t>
  </si>
  <si>
    <t xml:space="preserve">968564737</t>
  </si>
  <si>
    <t xml:space="preserve">TCH HOTEL</t>
  </si>
  <si>
    <t xml:space="preserve">POLIGONO INSDUSTRIAL LORQUI, s/n BAJO(HOTEL)</t>
  </si>
  <si>
    <t xml:space="preserve">30564</t>
  </si>
  <si>
    <t xml:space="preserve">LORQUÍ</t>
  </si>
  <si>
    <t xml:space="preserve">968676091</t>
  </si>
  <si>
    <t xml:space="preserve">reservas@tch-hotel.com</t>
  </si>
  <si>
    <t xml:space="preserve">tch-hotel.com</t>
  </si>
  <si>
    <t xml:space="preserve">PLAZA EL CASTILLO, s/n BAJO</t>
  </si>
  <si>
    <t xml:space="preserve">30430</t>
  </si>
  <si>
    <t xml:space="preserve">CEHEGÍN</t>
  </si>
  <si>
    <t xml:space="preserve">968723528</t>
  </si>
  <si>
    <t xml:space="preserve">info@lamuralla.com</t>
  </si>
  <si>
    <t xml:space="preserve">FRANCABEL</t>
  </si>
  <si>
    <t xml:space="preserve">AVENIDA CASTILLA-LA MANCHA, 7</t>
  </si>
  <si>
    <t xml:space="preserve">969226222</t>
  </si>
  <si>
    <t xml:space="preserve">info@francabel.com</t>
  </si>
  <si>
    <t xml:space="preserve">NH CIUDAD DE CUENCA</t>
  </si>
  <si>
    <t xml:space="preserve">RONDA SAN JOSÉ, 1 BAJO; NH CIUDAD CUENCA</t>
  </si>
  <si>
    <t xml:space="preserve">969230502</t>
  </si>
  <si>
    <t xml:space="preserve">nhciudaddecuenca@nh-hotels.com</t>
  </si>
  <si>
    <t xml:space="preserve">HOTEL SETOS</t>
  </si>
  <si>
    <t xml:space="preserve">CARRETERA VALENCIA, 71</t>
  </si>
  <si>
    <t xml:space="preserve">969331001</t>
  </si>
  <si>
    <t xml:space="preserve">gerencia@hotelsetos.es</t>
  </si>
  <si>
    <t xml:space="preserve">hotelsetos.es</t>
  </si>
  <si>
    <t xml:space="preserve">EL CABRIEL</t>
  </si>
  <si>
    <t xml:space="preserve">LEONARDO LUJÁN, 1 BAJO</t>
  </si>
  <si>
    <t xml:space="preserve">16372</t>
  </si>
  <si>
    <t xml:space="preserve">ENGUÍDANOS</t>
  </si>
  <si>
    <t xml:space="preserve">969344900</t>
  </si>
  <si>
    <t xml:space="preserve">yolilopezcejalvo@hotmail.com</t>
  </si>
  <si>
    <t xml:space="preserve">elcabriel.com</t>
  </si>
  <si>
    <t xml:space="preserve">CA S.A. TIETA</t>
  </si>
  <si>
    <t xml:space="preserve">C/ BARBUT, 2</t>
  </si>
  <si>
    <t xml:space="preserve">971 510 197</t>
  </si>
  <si>
    <t xml:space="preserve">casatieta.com</t>
  </si>
  <si>
    <t xml:space="preserve">BLUE BEACH</t>
  </si>
  <si>
    <t xml:space="preserve">CARRER SILENCI0, 18</t>
  </si>
  <si>
    <t xml:space="preserve">971 85 28 90</t>
  </si>
  <si>
    <t xml:space="preserve">info@bluebeach.com</t>
  </si>
  <si>
    <t xml:space="preserve">IBEROSTAR JARDIN DEL SOL SUITES &amp; SPA</t>
  </si>
  <si>
    <t xml:space="preserve">HUGUET D'ES FAR, s/n</t>
  </si>
  <si>
    <t xml:space="preserve">971077000</t>
  </si>
  <si>
    <t xml:space="preserve">jardin.del.sol@iberostar.com</t>
  </si>
  <si>
    <t xml:space="preserve">IBEROSTAR GRAND HOTEL PORTALS NOUS</t>
  </si>
  <si>
    <t xml:space="preserve">C/ FALCONER, 19</t>
  </si>
  <si>
    <t xml:space="preserve">971100215</t>
  </si>
  <si>
    <t xml:space="preserve">portals.nous@iberostar.com</t>
  </si>
  <si>
    <t xml:space="preserve">IBEROSTAR CALA MILLOR</t>
  </si>
  <si>
    <t xml:space="preserve">CARRER CASTELL, 5</t>
  </si>
  <si>
    <t xml:space="preserve">971100505</t>
  </si>
  <si>
    <t xml:space="preserve">reservas.cala.millor@iberostar.com</t>
  </si>
  <si>
    <t xml:space="preserve">BEST DELTA</t>
  </si>
  <si>
    <t xml:space="preserve">CARRER TUDO (URBANIZACIÓN PUIG ROS), s/n</t>
  </si>
  <si>
    <t xml:space="preserve">971128106</t>
  </si>
  <si>
    <t xml:space="preserve">delta@besthotels.es</t>
  </si>
  <si>
    <t xml:space="preserve">MARIA DOLORES HOTELES</t>
  </si>
  <si>
    <t xml:space="preserve">PALMIRA, 29 BAJO</t>
  </si>
  <si>
    <t xml:space="preserve">971134000</t>
  </si>
  <si>
    <t xml:space="preserve">mariadolores@bqhoteles.com</t>
  </si>
  <si>
    <t xml:space="preserve">SET HOTELS</t>
  </si>
  <si>
    <t xml:space="preserve">PASSEIG MARÍTIM, 13 BAJO</t>
  </si>
  <si>
    <t xml:space="preserve">971143073</t>
  </si>
  <si>
    <t xml:space="preserve">info@sethotels.com</t>
  </si>
  <si>
    <t xml:space="preserve">INCÓGNITO</t>
  </si>
  <si>
    <t xml:space="preserve">CARRER SANTA LLÚCIA, 21-23</t>
  </si>
  <si>
    <t xml:space="preserve">971191315</t>
  </si>
  <si>
    <t xml:space="preserve">info@incógnito.com</t>
  </si>
  <si>
    <t xml:space="preserve">HOTEL CORT</t>
  </si>
  <si>
    <t xml:space="preserve">PLAÇA PLAZA CORT, 11</t>
  </si>
  <si>
    <t xml:space="preserve">971213300</t>
  </si>
  <si>
    <t xml:space="preserve">info@hotelcort.com</t>
  </si>
  <si>
    <t xml:space="preserve">hotelcort.com</t>
  </si>
  <si>
    <t xml:space="preserve">OCHO HOTEL &amp; KITCHEN</t>
  </si>
  <si>
    <t xml:space="preserve">C/ MAR, 24</t>
  </si>
  <si>
    <t xml:space="preserve">971227960</t>
  </si>
  <si>
    <t xml:space="preserve">info@ochohotel&amp;kitchen.com</t>
  </si>
  <si>
    <t xml:space="preserve">ochohotel.com</t>
  </si>
  <si>
    <t xml:space="preserve">AYRON PARK</t>
  </si>
  <si>
    <t xml:space="preserve">TRASIME, 7 BAJO</t>
  </si>
  <si>
    <t xml:space="preserve">971260650</t>
  </si>
  <si>
    <t xml:space="preserve">info@ayronpark.com</t>
  </si>
  <si>
    <t xml:space="preserve">THB EL CID</t>
  </si>
  <si>
    <t xml:space="preserve">CARRER VAIXELL, 2</t>
  </si>
  <si>
    <t xml:space="preserve">971260850</t>
  </si>
  <si>
    <t xml:space="preserve">elcid@thbhotels.com</t>
  </si>
  <si>
    <t xml:space="preserve">BQ AGUAMARINA BOUTIQUE HOTEL</t>
  </si>
  <si>
    <t xml:space="preserve">CARRER SANT ANTONI PLATJA, 41 BAJO; HOTEL ANFORA</t>
  </si>
  <si>
    <t xml:space="preserve">971261662</t>
  </si>
  <si>
    <t xml:space="preserve">aguamarina@bqhoteles.com</t>
  </si>
  <si>
    <t xml:space="preserve">CARRER MIQUEL MASSUTÍ, 28 BAJO</t>
  </si>
  <si>
    <t xml:space="preserve">971262500</t>
  </si>
  <si>
    <t xml:space="preserve">VISTA ODÍN</t>
  </si>
  <si>
    <t xml:space="preserve">MAR D'ARAL, 13 BAJO</t>
  </si>
  <si>
    <t xml:space="preserve">971262728</t>
  </si>
  <si>
    <t xml:space="preserve">info@vistaodin.com</t>
  </si>
  <si>
    <t xml:space="preserve">vistaodin.com</t>
  </si>
  <si>
    <t xml:space="preserve">THB MARIA ISABEL</t>
  </si>
  <si>
    <t xml:space="preserve">VILLAGARCÍA AROSA, 19</t>
  </si>
  <si>
    <t xml:space="preserve">971263170</t>
  </si>
  <si>
    <t xml:space="preserve">mariaisabel@thbhotels.com</t>
  </si>
  <si>
    <t xml:space="preserve">CARMEN PLAYA</t>
  </si>
  <si>
    <t xml:space="preserve">CARRER FERRÁN ALZAMORA, 32 LOCAL CONECTA</t>
  </si>
  <si>
    <t xml:space="preserve">971268914</t>
  </si>
  <si>
    <t xml:space="preserve">THB LOS MOLINOS</t>
  </si>
  <si>
    <t xml:space="preserve">C/ RAMÓN MUNTANER, 60 BAJO; HOTEL LOS MOLINOS</t>
  </si>
  <si>
    <t xml:space="preserve">losmolinosreser@thbhotels.com</t>
  </si>
  <si>
    <t xml:space="preserve">OD TALAMANCA</t>
  </si>
  <si>
    <t xml:space="preserve">CARRER JESÚS, 28</t>
  </si>
  <si>
    <t xml:space="preserve">971311912</t>
  </si>
  <si>
    <t xml:space="preserve">info@canjaume.org</t>
  </si>
  <si>
    <t xml:space="preserve">OD OCEAN DRIVE</t>
  </si>
  <si>
    <t xml:space="preserve">CARRER PLATJA TALAMANCA, s/n BAJO; HOTEL</t>
  </si>
  <si>
    <t xml:space="preserve">971318112</t>
  </si>
  <si>
    <t xml:space="preserve">oceandrive@od-hotels.com</t>
  </si>
  <si>
    <t xml:space="preserve">GRUPOTEL OASIS</t>
  </si>
  <si>
    <t xml:space="preserve">CARRETERA PORTINATX, s/n BAJO</t>
  </si>
  <si>
    <t xml:space="preserve">971320582</t>
  </si>
  <si>
    <t xml:space="preserve">info@grupoteloasis.com</t>
  </si>
  <si>
    <t xml:space="preserve">grupotel.com/</t>
  </si>
  <si>
    <t xml:space="preserve">SENSIMAR IBIZA BEACH</t>
  </si>
  <si>
    <t xml:space="preserve">CALA ARENAL PETIT, s/n BAJO</t>
  </si>
  <si>
    <t xml:space="preserve">971320605</t>
  </si>
  <si>
    <t xml:space="preserve">info@sensimaribizabeach.com</t>
  </si>
  <si>
    <t xml:space="preserve">IBEROSTAR SANTA EULALIA</t>
  </si>
  <si>
    <t xml:space="preserve">CARRER MESTRAL, 42</t>
  </si>
  <si>
    <t xml:space="preserve">971330607</t>
  </si>
  <si>
    <t xml:space="preserve">seu.rsv@iberostar.com</t>
  </si>
  <si>
    <t xml:space="preserve">CAN CURREU</t>
  </si>
  <si>
    <t xml:space="preserve">CARRETERA SAN CARLOS, KILOMETRO 12</t>
  </si>
  <si>
    <t xml:space="preserve">971335280</t>
  </si>
  <si>
    <t xml:space="preserve">hotel@cancurreu.com</t>
  </si>
  <si>
    <t xml:space="preserve">cancurreu.com</t>
  </si>
  <si>
    <t xml:space="preserve">CAN FUSTER</t>
  </si>
  <si>
    <t xml:space="preserve">VÉNDA DE CAS RIPOLLS, 1 BAJO(CAN FUSTER-HOTEL )</t>
  </si>
  <si>
    <t xml:space="preserve">971337305</t>
  </si>
  <si>
    <t xml:space="preserve">info@canfuster.com</t>
  </si>
  <si>
    <t xml:space="preserve">canfuster.com</t>
  </si>
  <si>
    <t xml:space="preserve">CLUB SAN REMO</t>
  </si>
  <si>
    <t xml:space="preserve">PORTAL DES TORRENT, s/n BAJO; HOTEL SAN REMO</t>
  </si>
  <si>
    <t xml:space="preserve">info@clubnremo.com</t>
  </si>
  <si>
    <t xml:space="preserve">RAMÓN Y CAJAL, 2 5-1</t>
  </si>
  <si>
    <t xml:space="preserve">info@hotelflorida.com</t>
  </si>
  <si>
    <t xml:space="preserve">ibizotels.com</t>
  </si>
  <si>
    <t xml:space="preserve">THB IBIZA MAR</t>
  </si>
  <si>
    <t xml:space="preserve">MÓSTOLES, s/n</t>
  </si>
  <si>
    <t xml:space="preserve">971343668</t>
  </si>
  <si>
    <t xml:space="preserve">ibizamar@thbhotels.com</t>
  </si>
  <si>
    <t xml:space="preserve">CARRER SABADELL, 10 BAJO; CALA DE BOU</t>
  </si>
  <si>
    <t xml:space="preserve">971347555</t>
  </si>
  <si>
    <t xml:space="preserve">monterrey@grupoplayasol.com</t>
  </si>
  <si>
    <t xml:space="preserve">monterrey.com</t>
  </si>
  <si>
    <t xml:space="preserve">THB OCEAN VICE</t>
  </si>
  <si>
    <t xml:space="preserve">BELLAVISTA, 1 (A 1º LINEA DE LA PLAYA)</t>
  </si>
  <si>
    <t xml:space="preserve">971348215</t>
  </si>
  <si>
    <t xml:space="preserve">oceanbeach@thbhotels.com</t>
  </si>
  <si>
    <t xml:space="preserve">SON GRANOT</t>
  </si>
  <si>
    <t xml:space="preserve">CARRETERA SANT FELIP, s/n</t>
  </si>
  <si>
    <t xml:space="preserve">971355555</t>
  </si>
  <si>
    <t xml:space="preserve">hotel@songranot.com</t>
  </si>
  <si>
    <t xml:space="preserve">songranot.com</t>
  </si>
  <si>
    <t xml:space="preserve">HOTEL 55 SANTO TOMAS</t>
  </si>
  <si>
    <t xml:space="preserve">URBANITZACIO SANT TOMÀS, s/n PARCELA ZH 11</t>
  </si>
  <si>
    <t xml:space="preserve">971355822</t>
  </si>
  <si>
    <t xml:space="preserve">55santotomas@sethotels.com</t>
  </si>
  <si>
    <t xml:space="preserve">sethotels.com</t>
  </si>
  <si>
    <t xml:space="preserve">AGAMENON</t>
  </si>
  <si>
    <t xml:space="preserve">CARRER AGAMÈMNON, 16 BAJO; HOTEL AGAMENON</t>
  </si>
  <si>
    <t xml:space="preserve">971362150</t>
  </si>
  <si>
    <t xml:space="preserve">agamenon@sethotels.com</t>
  </si>
  <si>
    <t xml:space="preserve">PORT MAHÓN</t>
  </si>
  <si>
    <t xml:space="preserve">AVINGUDA PORTAL DE MAÓ, s/n BAJO</t>
  </si>
  <si>
    <t xml:space="preserve">971362600</t>
  </si>
  <si>
    <t xml:space="preserve">portmahon@sethotels.com</t>
  </si>
  <si>
    <t xml:space="preserve">SANTO TOMAS</t>
  </si>
  <si>
    <t xml:space="preserve">PLATJA SANT TOMÀS, s/n BAJO; PARCELA H-10 MISM 971370</t>
  </si>
  <si>
    <t xml:space="preserve">971370118</t>
  </si>
  <si>
    <t xml:space="preserve">santotomas@sethotels.com</t>
  </si>
  <si>
    <t xml:space="preserve">ESTRELLA, s/n</t>
  </si>
  <si>
    <t xml:space="preserve">971370531</t>
  </si>
  <si>
    <t xml:space="preserve">islaparaiso@sethotels.com</t>
  </si>
  <si>
    <t xml:space="preserve">PLAYA AZUL</t>
  </si>
  <si>
    <t xml:space="preserve">PASSEIG MARÍTIM, 27 BAJO; HOTEL PLAYA AZUL</t>
  </si>
  <si>
    <t xml:space="preserve">971377421</t>
  </si>
  <si>
    <t xml:space="preserve">playaazul@sethotels.com</t>
  </si>
  <si>
    <t xml:space="preserve">IBB BLUE HOTEL PARADIS BLAU</t>
  </si>
  <si>
    <t xml:space="preserve">PASSEIG PLATJA, s/n</t>
  </si>
  <si>
    <t xml:space="preserve">971377705</t>
  </si>
  <si>
    <t xml:space="preserve">paradisblau@ibbhotels.com</t>
  </si>
  <si>
    <t xml:space="preserve">ibbhotels.com</t>
  </si>
  <si>
    <t xml:space="preserve">JARDÍN DE MENORCA</t>
  </si>
  <si>
    <t xml:space="preserve">C/ ATALIS, 102 URBANIZACIÓN TORRE SOLÍ</t>
  </si>
  <si>
    <t xml:space="preserve">971378040</t>
  </si>
  <si>
    <t xml:space="preserve">hgjardindemenorca@grupohg.com</t>
  </si>
  <si>
    <t xml:space="preserve">hghoteles.com</t>
  </si>
  <si>
    <t xml:space="preserve">MACARELLA</t>
  </si>
  <si>
    <t xml:space="preserve">CAMI SON XORIGUER, s/n BAJO</t>
  </si>
  <si>
    <t xml:space="preserve">971387818</t>
  </si>
  <si>
    <t xml:space="preserve">macarella@grupotel.com</t>
  </si>
  <si>
    <t xml:space="preserve">macarella.com</t>
  </si>
  <si>
    <t xml:space="preserve">AMIC HORIZONTE</t>
  </si>
  <si>
    <t xml:space="preserve">CARRER VISTA ALEGRE, 1 BAJO; HOTEL AMIC HORIZONTE</t>
  </si>
  <si>
    <t xml:space="preserve">971400661</t>
  </si>
  <si>
    <t xml:space="preserve">horizonte@amic-hotels.com</t>
  </si>
  <si>
    <t xml:space="preserve">hola-amic.com</t>
  </si>
  <si>
    <t xml:space="preserve">BQ BELVEDERE</t>
  </si>
  <si>
    <t xml:space="preserve">CARRER MITJÀ LLUNA, 4</t>
  </si>
  <si>
    <t xml:space="preserve">971401411</t>
  </si>
  <si>
    <t xml:space="preserve">PURO HOTEL</t>
  </si>
  <si>
    <t xml:space="preserve">MONTENEGRO, 12</t>
  </si>
  <si>
    <t xml:space="preserve">971425450</t>
  </si>
  <si>
    <t xml:space="preserve">info@purohotel.com</t>
  </si>
  <si>
    <t xml:space="preserve">purohotel.com</t>
  </si>
  <si>
    <t xml:space="preserve">MONTENEGRO, 12 BAJO</t>
  </si>
  <si>
    <t xml:space="preserve">TRES</t>
  </si>
  <si>
    <t xml:space="preserve">C/ APUNTADORS, 3 BAJO; RESTAURANTE</t>
  </si>
  <si>
    <t xml:space="preserve">971425468</t>
  </si>
  <si>
    <t xml:space="preserve">hoteltres.com</t>
  </si>
  <si>
    <t xml:space="preserve">AVENIDA SETZE DE JULIOL (POLIGONO INSDUSTRIAL SON CASTELLÓ), 15 BAJO(PA)</t>
  </si>
  <si>
    <t xml:space="preserve">971436688</t>
  </si>
  <si>
    <t xml:space="preserve">info@cadenamar.com</t>
  </si>
  <si>
    <t xml:space="preserve">PIÑERO TAL</t>
  </si>
  <si>
    <t xml:space="preserve">CARRER MARIA ANTÒNIA SALVÀ, 44 BAJO; HOTEL TAL</t>
  </si>
  <si>
    <t xml:space="preserve">971441000</t>
  </si>
  <si>
    <t xml:space="preserve">info@piñerotal.com</t>
  </si>
  <si>
    <t xml:space="preserve">GLOBALES BED CONTRATOR</t>
  </si>
  <si>
    <t xml:space="preserve">C/ JOSÉ MARÍA QUADRADO, 4</t>
  </si>
  <si>
    <t xml:space="preserve">971466017</t>
  </si>
  <si>
    <t xml:space="preserve">mixhotels.com</t>
  </si>
  <si>
    <t xml:space="preserve">MIX SMART</t>
  </si>
  <si>
    <t xml:space="preserve">CARRER ANTONI MARIA ALCOVER, 10</t>
  </si>
  <si>
    <t xml:space="preserve">customercareexecutive@mixhotels.com</t>
  </si>
  <si>
    <t xml:space="preserve">PORT CIUTADELLA</t>
  </si>
  <si>
    <t xml:space="preserve">PASSEIG MARITIM DE LOS DELFINES, 36 BAJO; HOTEL PORTAL CIUTADELLA</t>
  </si>
  <si>
    <t xml:space="preserve">971482520</t>
  </si>
  <si>
    <t xml:space="preserve">portciutadella@sethotels.com</t>
  </si>
  <si>
    <t xml:space="preserve">CARRETERA CALA MORELL, s/n ASCEN</t>
  </si>
  <si>
    <t xml:space="preserve">971487747</t>
  </si>
  <si>
    <t xml:space="preserve">IBEROSTAR CRISTINA</t>
  </si>
  <si>
    <t xml:space="preserve">BARTOMEU XAMENA, s/n</t>
  </si>
  <si>
    <t xml:space="preserve">971492211</t>
  </si>
  <si>
    <t xml:space="preserve">royal.cristina@iberostar.com</t>
  </si>
  <si>
    <t xml:space="preserve">405</t>
  </si>
  <si>
    <t xml:space="preserve">S´OLIVARET</t>
  </si>
  <si>
    <t xml:space="preserve">CARRETERA ORIENT, KILOMETRO 3, 000 BAJO; ALARO-ORIENT KILOMETRO 15'8</t>
  </si>
  <si>
    <t xml:space="preserve">971510889</t>
  </si>
  <si>
    <t xml:space="preserve">info@solivaret.com</t>
  </si>
  <si>
    <t xml:space="preserve">solivaret.com</t>
  </si>
  <si>
    <t xml:space="preserve">CALA SANT VICENÇ</t>
  </si>
  <si>
    <t xml:space="preserve">CARRER MARESERS, 2 BAJO</t>
  </si>
  <si>
    <t xml:space="preserve">971530250</t>
  </si>
  <si>
    <t xml:space="preserve">bookings@hotelcala.com</t>
  </si>
  <si>
    <t xml:space="preserve">hotelcala.com</t>
  </si>
  <si>
    <t xml:space="preserve">JUMA</t>
  </si>
  <si>
    <t xml:space="preserve">PLAZA MAJOR, 9 BAJO</t>
  </si>
  <si>
    <t xml:space="preserve">971535120</t>
  </si>
  <si>
    <t xml:space="preserve">info@pollensahotels.com</t>
  </si>
  <si>
    <t xml:space="preserve">hoteljuma.com</t>
  </si>
  <si>
    <t xml:space="preserve">juma@hoteljuma.com</t>
  </si>
  <si>
    <t xml:space="preserve">HOTEL ALCUDIA</t>
  </si>
  <si>
    <t xml:space="preserve">CARRER TEODOR CANET, 43 BAJO; HT</t>
  </si>
  <si>
    <t xml:space="preserve">971545216</t>
  </si>
  <si>
    <t xml:space="preserve">hotelalcudia@eixhotels.com</t>
  </si>
  <si>
    <t xml:space="preserve">eixhotels.com</t>
  </si>
  <si>
    <t xml:space="preserve">HOTEL MORE</t>
  </si>
  <si>
    <t xml:space="preserve">TIRANT LO BLANC (MORER VERMELL), 8 BAJO</t>
  </si>
  <si>
    <t xml:space="preserve">971545502</t>
  </si>
  <si>
    <t xml:space="preserve">info@hotelmore.com</t>
  </si>
  <si>
    <t xml:space="preserve">hotelmore.com</t>
  </si>
  <si>
    <t xml:space="preserve">PETIT HOTEL SES ROTGES</t>
  </si>
  <si>
    <t xml:space="preserve">XUCLAMEL, s/n 21</t>
  </si>
  <si>
    <t xml:space="preserve">971563108</t>
  </si>
  <si>
    <t xml:space="preserve">hotel@sesrotges.com</t>
  </si>
  <si>
    <t xml:space="preserve">sesrotges.com</t>
  </si>
  <si>
    <t xml:space="preserve">APARTHOTEL THB GUYA PLAYA CLASS</t>
  </si>
  <si>
    <t xml:space="preserve">SECRET, s/n</t>
  </si>
  <si>
    <t xml:space="preserve">971565017</t>
  </si>
  <si>
    <t xml:space="preserve">felip@thbhotels.com</t>
  </si>
  <si>
    <t xml:space="preserve">HOTEL RURAL SON TROBAT</t>
  </si>
  <si>
    <t xml:space="preserve">CARRER MANACOR-SANT LLORENÇ DES CARDASSAR, 4800 BAJO(PARCELA)</t>
  </si>
  <si>
    <t xml:space="preserve">971569674</t>
  </si>
  <si>
    <t xml:space="preserve">sontrobat@sontrobat.com</t>
  </si>
  <si>
    <t xml:space="preserve">sontrobat.com</t>
  </si>
  <si>
    <t xml:space="preserve">HOTEL MILLOR SUN</t>
  </si>
  <si>
    <t xml:space="preserve">AVENIDA JOAN SERVERA CAMPS, s/n BAJO</t>
  </si>
  <si>
    <t xml:space="preserve">971585011</t>
  </si>
  <si>
    <t xml:space="preserve">hotel@millorsun.com</t>
  </si>
  <si>
    <t xml:space="preserve">millorsun.com</t>
  </si>
  <si>
    <t xml:space="preserve">AVENIDA JOAN SERVERA CAMPS, 57 BAJO</t>
  </si>
  <si>
    <t xml:space="preserve">971585242</t>
  </si>
  <si>
    <t xml:space="preserve">info@hotelmillorsun.com</t>
  </si>
  <si>
    <t xml:space="preserve">PASSEIG ES TRAVÉS, 26</t>
  </si>
  <si>
    <t xml:space="preserve">971631600</t>
  </si>
  <si>
    <t xml:space="preserve">hoteleden@hoteleden.com</t>
  </si>
  <si>
    <t xml:space="preserve">hoteleden.com</t>
  </si>
  <si>
    <t xml:space="preserve">CA´S CURIAL</t>
  </si>
  <si>
    <t xml:space="preserve">CAMI VILLALONGA, 23 BAJO</t>
  </si>
  <si>
    <t xml:space="preserve">971633332</t>
  </si>
  <si>
    <t xml:space="preserve">info@cascurial.com</t>
  </si>
  <si>
    <t xml:space="preserve">cascurial.com</t>
  </si>
  <si>
    <t xml:space="preserve">CANQUATRE</t>
  </si>
  <si>
    <t xml:space="preserve">CAMI VILLALONGA, 16 BAJO</t>
  </si>
  <si>
    <t xml:space="preserve">971638211</t>
  </si>
  <si>
    <t xml:space="preserve">info@canquatre.com</t>
  </si>
  <si>
    <t xml:space="preserve">canquatre.com</t>
  </si>
  <si>
    <t xml:space="preserve">APARTAMENTO ES RAVELLS D´OR</t>
  </si>
  <si>
    <t xml:space="preserve">CARRER RAVELLS, s/n BAJO(OLA HOTEL)</t>
  </si>
  <si>
    <t xml:space="preserve">971643503</t>
  </si>
  <si>
    <t xml:space="preserve">info@olahotels.com</t>
  </si>
  <si>
    <t xml:space="preserve">olahotels.com</t>
  </si>
  <si>
    <t xml:space="preserve">INTUROTEL ESMERALDA PARK</t>
  </si>
  <si>
    <t xml:space="preserve">CARRETERA S'HORTA-FELANITX, 5 BAJO</t>
  </si>
  <si>
    <t xml:space="preserve">971648184</t>
  </si>
  <si>
    <t xml:space="preserve">reservas@inturotel.com</t>
  </si>
  <si>
    <t xml:space="preserve">inturotel.com</t>
  </si>
  <si>
    <t xml:space="preserve">CALA AZUL PARK</t>
  </si>
  <si>
    <t xml:space="preserve">CALÓ D'ES CORRAL, 1 URBANIZACIÓN CALA ESMERALDA(SOLAR 1)</t>
  </si>
  <si>
    <t xml:space="preserve">971648191</t>
  </si>
  <si>
    <t xml:space="preserve">AGROTURISME NA MARTINA</t>
  </si>
  <si>
    <t xml:space="preserve">LLOC CALA MONDRAGÓ, s/n POLIGONO 7, PARCELA 402</t>
  </si>
  <si>
    <t xml:space="preserve">971648250</t>
  </si>
  <si>
    <t xml:space="preserve">info@namartina.com</t>
  </si>
  <si>
    <t xml:space="preserve">namartina.com</t>
  </si>
  <si>
    <t xml:space="preserve">SON COSMET</t>
  </si>
  <si>
    <t xml:space="preserve">CARRETERA CAMPOS-SA RÀPITA, KILOMETRO 2 BAJO</t>
  </si>
  <si>
    <t xml:space="preserve">971651645</t>
  </si>
  <si>
    <t xml:space="preserve">soncosmet@soncosmet.com</t>
  </si>
  <si>
    <t xml:space="preserve">soncosmet.com</t>
  </si>
  <si>
    <t xml:space="preserve">THB SUR MALLORCA</t>
  </si>
  <si>
    <t xml:space="preserve">PLAZA CRISTÒFOL COLOM, s/n BAJO</t>
  </si>
  <si>
    <t xml:space="preserve">971655300</t>
  </si>
  <si>
    <t xml:space="preserve">surmallorcacial@thbhotels.com</t>
  </si>
  <si>
    <t xml:space="preserve">CALA ESMERALDA</t>
  </si>
  <si>
    <t xml:space="preserve">CARRER CALA ESMARAGDA, s/n BAJO(HOTEL CALA AZUL PARK)</t>
  </si>
  <si>
    <t xml:space="preserve">971657111</t>
  </si>
  <si>
    <t xml:space="preserve">CALÓ D'ES CORRAL, s/n URBANIZACIÓN CALA ESMERALDA</t>
  </si>
  <si>
    <t xml:space="preserve">APARTAMENTOS PARQUE MAR</t>
  </si>
  <si>
    <t xml:space="preserve">AVENIDA PARCELA DE LA MAR, s/n BAJO</t>
  </si>
  <si>
    <t xml:space="preserve">971657136</t>
  </si>
  <si>
    <t xml:space="preserve">info@parquemar.com</t>
  </si>
  <si>
    <t xml:space="preserve">parquemar.com</t>
  </si>
  <si>
    <t xml:space="preserve">CALÓ D'ES CORRAL, 23 BAJO</t>
  </si>
  <si>
    <t xml:space="preserve">971657274</t>
  </si>
  <si>
    <t xml:space="preserve">INTUROTEL ESMERALDA VILLAS</t>
  </si>
  <si>
    <t xml:space="preserve">CALÓ D'ES CORRAL, s/n BAJO; HOTEL CALA AZUL PARK</t>
  </si>
  <si>
    <t xml:space="preserve">APARTHOTEL FERRERA BLANCA</t>
  </si>
  <si>
    <t xml:space="preserve">CARRER PARTIÓ, s/n BAJO (BL C-11)</t>
  </si>
  <si>
    <t xml:space="preserve">971657515</t>
  </si>
  <si>
    <t xml:space="preserve">info@marhotels.com</t>
  </si>
  <si>
    <t xml:space="preserve">marhotels.com</t>
  </si>
  <si>
    <t xml:space="preserve">CALIMERA ES TALAIAL</t>
  </si>
  <si>
    <t xml:space="preserve">AVENIDA FORTÍ, 20 BAJO; HOTEL ES TALAIAL</t>
  </si>
  <si>
    <t xml:space="preserve">971658045</t>
  </si>
  <si>
    <t xml:space="preserve">reservas@estalaial.es</t>
  </si>
  <si>
    <t xml:space="preserve">estalaial.com</t>
  </si>
  <si>
    <t xml:space="preserve">IBEROSTAR CLUB CALA BARCA</t>
  </si>
  <si>
    <t xml:space="preserve">BARCA TRENCADA, 20 BAJO; CALA BARCA S.L.</t>
  </si>
  <si>
    <t xml:space="preserve">971658241</t>
  </si>
  <si>
    <t xml:space="preserve">club.cala.barca@iberostar.com</t>
  </si>
  <si>
    <t xml:space="preserve">HOTEL OD PORT PORTALS</t>
  </si>
  <si>
    <t xml:space="preserve">AVENIDA TOMÀS BLANES TOLOSA, 4 BAJO; HOTEL SAINT MICHEL</t>
  </si>
  <si>
    <t xml:space="preserve">971675956</t>
  </si>
  <si>
    <t xml:space="preserve">odportportals@od-hotels.com</t>
  </si>
  <si>
    <t xml:space="preserve">TOMIR</t>
  </si>
  <si>
    <t xml:space="preserve">MIGUEL DE CERVANTES, 4 BAJO</t>
  </si>
  <si>
    <t xml:space="preserve">971676630</t>
  </si>
  <si>
    <t xml:space="preserve">EL LLORENÇ PARC DE LA MAR</t>
  </si>
  <si>
    <t xml:space="preserve">PLAÇA PLAZA LLORENÇ VILLALONGA, 4</t>
  </si>
  <si>
    <t xml:space="preserve">971677770</t>
  </si>
  <si>
    <t xml:space="preserve">info@elllorenc.com</t>
  </si>
  <si>
    <t xml:space="preserve">elllorenc.com</t>
  </si>
  <si>
    <t xml:space="preserve">HOTEL BERMUDAS</t>
  </si>
  <si>
    <t xml:space="preserve">GERMANS PINZÓN, 20 BAJO</t>
  </si>
  <si>
    <t xml:space="preserve">971680054</t>
  </si>
  <si>
    <t xml:space="preserve">OLA CLUB PANAMÁ</t>
  </si>
  <si>
    <t xml:space="preserve">PARÍS, 4</t>
  </si>
  <si>
    <t xml:space="preserve">971680122</t>
  </si>
  <si>
    <t xml:space="preserve">AGUA BEACH</t>
  </si>
  <si>
    <t xml:space="preserve">PASSEIG MAR, 26 BAJO; URBANIZACIÓN BENDINAT</t>
  </si>
  <si>
    <t xml:space="preserve">971680620</t>
  </si>
  <si>
    <t xml:space="preserve">aguabeach.com</t>
  </si>
  <si>
    <t xml:space="preserve">HOTEL H10 PUNTA NEGRA</t>
  </si>
  <si>
    <t xml:space="preserve">PUNTA NEGRA, 12 BAJO</t>
  </si>
  <si>
    <t xml:space="preserve">971680762</t>
  </si>
  <si>
    <t xml:space="preserve">h10.puntanegra@h10hotels.com</t>
  </si>
  <si>
    <t xml:space="preserve">ROSA DEL MAR &amp; SPA</t>
  </si>
  <si>
    <t xml:space="preserve">AVENIDA CAN SABONETS, s/n</t>
  </si>
  <si>
    <t xml:space="preserve">971682117</t>
  </si>
  <si>
    <t xml:space="preserve">BQ BULEVAR PEGUERA</t>
  </si>
  <si>
    <t xml:space="preserve">C/ EUCALIPTUS, 15 BAJO; HOTEL SUMMA</t>
  </si>
  <si>
    <t xml:space="preserve">971686397</t>
  </si>
  <si>
    <t xml:space="preserve">bulevar@bqhoteles.com</t>
  </si>
  <si>
    <t xml:space="preserve">PAPEC</t>
  </si>
  <si>
    <t xml:space="preserve">GALATZÓ, 3</t>
  </si>
  <si>
    <t xml:space="preserve">971686627</t>
  </si>
  <si>
    <t xml:space="preserve">info@hoteltora.com</t>
  </si>
  <si>
    <t xml:space="preserve">hoteltora.com</t>
  </si>
  <si>
    <t xml:space="preserve">MIRANDA</t>
  </si>
  <si>
    <t xml:space="preserve">GRAN VIA PUIG BLANC, 12 BAJO</t>
  </si>
  <si>
    <t xml:space="preserve">971692297</t>
  </si>
  <si>
    <t xml:space="preserve">mirandahotel@yahoo.es</t>
  </si>
  <si>
    <t xml:space="preserve">mirandasa.com</t>
  </si>
  <si>
    <t xml:space="preserve">H10 CASA DEL MAR</t>
  </si>
  <si>
    <t xml:space="preserve">GRAN VIA GRAN VIA PUIG MAJOR, 2 BAJO; AJUNTAMENT DE CALVIA</t>
  </si>
  <si>
    <t xml:space="preserve">971693366</t>
  </si>
  <si>
    <t xml:space="preserve">h10.casa.delmar@h10hotels.com</t>
  </si>
  <si>
    <t xml:space="preserve">HESPERÍA PLAYAS DE MALLORCA</t>
  </si>
  <si>
    <t xml:space="preserve">GRAN VIA PUIG MAJOR, 2</t>
  </si>
  <si>
    <t xml:space="preserve">971697590</t>
  </si>
  <si>
    <t xml:space="preserve">BQ AUGUSTA</t>
  </si>
  <si>
    <t xml:space="preserve">CAMI CORB MARÍ, 22 BAJO; APARTAMENTO AUGUSTA</t>
  </si>
  <si>
    <t xml:space="preserve">971700813</t>
  </si>
  <si>
    <t xml:space="preserve">augusta@bqhoteles.com</t>
  </si>
  <si>
    <t xml:space="preserve">HOTEL BELVEDERE PARK</t>
  </si>
  <si>
    <t xml:space="preserve">CARRER CAN TÀPERA, 3 BAJO; HOTELBELVEDERE</t>
  </si>
  <si>
    <t xml:space="preserve">971701152</t>
  </si>
  <si>
    <t xml:space="preserve">HOTEL BORN</t>
  </si>
  <si>
    <t xml:space="preserve">971712942</t>
  </si>
  <si>
    <t xml:space="preserve">infoborn@hotelborn.com</t>
  </si>
  <si>
    <t xml:space="preserve">hotelborn.com</t>
  </si>
  <si>
    <t xml:space="preserve">ES PRINCEP</t>
  </si>
  <si>
    <t xml:space="preserve">C/ BALA ROJA, 1</t>
  </si>
  <si>
    <t xml:space="preserve">971720000</t>
  </si>
  <si>
    <t xml:space="preserve">info@esprincep.com</t>
  </si>
  <si>
    <t xml:space="preserve">esprincep.com</t>
  </si>
  <si>
    <t xml:space="preserve">OLA CLUB MAIORIS</t>
  </si>
  <si>
    <t xml:space="preserve">CARRETERA CAPITAN BLANC, KILOMETRO 6 BAJO(HOTEL MAIORIS)</t>
  </si>
  <si>
    <t xml:space="preserve">971741125</t>
  </si>
  <si>
    <t xml:space="preserve">IBEROSTAR PINOS PARK</t>
  </si>
  <si>
    <t xml:space="preserve">AVENIDA CANYAMEL, 33</t>
  </si>
  <si>
    <t xml:space="preserve">971788200</t>
  </si>
  <si>
    <t xml:space="preserve">pinos.park@iberostar.com</t>
  </si>
  <si>
    <t xml:space="preserve">CAN PARTIT</t>
  </si>
  <si>
    <t xml:space="preserve">CARRETERA SANT RAFEL, s/n</t>
  </si>
  <si>
    <t xml:space="preserve">07828</t>
  </si>
  <si>
    <t xml:space="preserve">971805556</t>
  </si>
  <si>
    <t xml:space="preserve">info@canpartit.com</t>
  </si>
  <si>
    <t xml:space="preserve">canpartit.com</t>
  </si>
  <si>
    <t xml:space="preserve">THB S.A. COMA PLATJA</t>
  </si>
  <si>
    <t xml:space="preserve">CARRER SAVINAR, s/n</t>
  </si>
  <si>
    <t xml:space="preserve">971810125</t>
  </si>
  <si>
    <t xml:space="preserve">sacomaplatjacial@thbhotels.com</t>
  </si>
  <si>
    <t xml:space="preserve">SENTIDO MAR BLAU</t>
  </si>
  <si>
    <t xml:space="preserve">CARRER GESSAMINS, 1</t>
  </si>
  <si>
    <t xml:space="preserve">971812200</t>
  </si>
  <si>
    <t xml:space="preserve">privacidad@hmhotels.net</t>
  </si>
  <si>
    <t xml:space="preserve">hmmarblau.com</t>
  </si>
  <si>
    <t xml:space="preserve">THB FELIP CLASS</t>
  </si>
  <si>
    <t xml:space="preserve">CARRER BORDILS, 41</t>
  </si>
  <si>
    <t xml:space="preserve">971820750</t>
  </si>
  <si>
    <t xml:space="preserve">felipcial@thbhotels.com</t>
  </si>
  <si>
    <t xml:space="preserve">OLA APARTAMENTOS CECILIA</t>
  </si>
  <si>
    <t xml:space="preserve">CARRER GAVINA, s/n BAJO</t>
  </si>
  <si>
    <t xml:space="preserve">971824975</t>
  </si>
  <si>
    <t xml:space="preserve">celia@olahotels.com</t>
  </si>
  <si>
    <t xml:space="preserve">OLA HOTEL EL VISTAMAR</t>
  </si>
  <si>
    <t xml:space="preserve">CARRER GERMANS PINZÓN, s/n BAJO</t>
  </si>
  <si>
    <t xml:space="preserve">971825101</t>
  </si>
  <si>
    <t xml:space="preserve">INTUROTEL CALA AZUL PARK</t>
  </si>
  <si>
    <t xml:space="preserve">971837474</t>
  </si>
  <si>
    <t xml:space="preserve">inturotel@inturotel.com</t>
  </si>
  <si>
    <t xml:space="preserve">SON AMOIXA VELL</t>
  </si>
  <si>
    <t xml:space="preserve">CARRETERA MANACOR-CALES DE MALLORCA, KILOMETRO 3, 4</t>
  </si>
  <si>
    <t xml:space="preserve">971846292</t>
  </si>
  <si>
    <t xml:space="preserve">hotel@sonamoixa.com</t>
  </si>
  <si>
    <t xml:space="preserve">sonamoixa.com</t>
  </si>
  <si>
    <t xml:space="preserve">THB GRAN PLAYA</t>
  </si>
  <si>
    <t xml:space="preserve">PASSEIG COLOM, 126 BAJO</t>
  </si>
  <si>
    <t xml:space="preserve">971850122</t>
  </si>
  <si>
    <t xml:space="preserve">granplaya@thbhotels.com</t>
  </si>
  <si>
    <t xml:space="preserve">FONT I ROIG</t>
  </si>
  <si>
    <t xml:space="preserve">CARRER FONT I ROIG, 1</t>
  </si>
  <si>
    <t xml:space="preserve">971858007</t>
  </si>
  <si>
    <t xml:space="preserve">hotel@fontiroig.com</t>
  </si>
  <si>
    <t xml:space="preserve">fontiroig.com</t>
  </si>
  <si>
    <t xml:space="preserve">HOBBY CLUB</t>
  </si>
  <si>
    <t xml:space="preserve">PASSEIG LONDRES, 18 BAJO</t>
  </si>
  <si>
    <t xml:space="preserve">971864994</t>
  </si>
  <si>
    <t xml:space="preserve">hobbyclub.com</t>
  </si>
  <si>
    <t xml:space="preserve">HOTEL EOLO</t>
  </si>
  <si>
    <t xml:space="preserve">PLAZA ENGINYER GABRIEL ROCA, 2 BAJO</t>
  </si>
  <si>
    <t xml:space="preserve">971866301</t>
  </si>
  <si>
    <t xml:space="preserve">hoteleolo.com</t>
  </si>
  <si>
    <t xml:space="preserve">PLAYA MAR &amp; SPA</t>
  </si>
  <si>
    <t xml:space="preserve">CARRETERA FORMENTOR, s/n</t>
  </si>
  <si>
    <t xml:space="preserve">971867024</t>
  </si>
  <si>
    <t xml:space="preserve">MAR HOTELS PLAYA MAR &amp; SPA</t>
  </si>
  <si>
    <t xml:space="preserve">playamar@marhotels.com</t>
  </si>
  <si>
    <t xml:space="preserve">APARTHOTEL CLUB DEL SOL</t>
  </si>
  <si>
    <t xml:space="preserve">CARRETERA PORTAL DE POLLENÇA-ALCÚDIA, KILOMETRO 62, 3 BAJO; CLUB DEL SOL</t>
  </si>
  <si>
    <t xml:space="preserve">971868300</t>
  </si>
  <si>
    <t xml:space="preserve">recep.soldealcudia@a10hotels.com</t>
  </si>
  <si>
    <t xml:space="preserve">a10hotels.com</t>
  </si>
  <si>
    <t xml:space="preserve">971875154</t>
  </si>
  <si>
    <t xml:space="preserve">info@fincaescastell.com</t>
  </si>
  <si>
    <t xml:space="preserve">escastell.com</t>
  </si>
  <si>
    <t xml:space="preserve">IBEROSTAR CIUDAD BLANCA ALCUDIA</t>
  </si>
  <si>
    <t xml:space="preserve">AVENIDA JUAN CARLOS I, 43 PUERTO DE ALCÚDIA</t>
  </si>
  <si>
    <t xml:space="preserve">971890085</t>
  </si>
  <si>
    <t xml:space="preserve">ciudad.blanca@iberostar.com</t>
  </si>
  <si>
    <t xml:space="preserve">CONDESA DE LA BAHÍA</t>
  </si>
  <si>
    <t xml:space="preserve">ROSELLES, 4</t>
  </si>
  <si>
    <t xml:space="preserve">971890119</t>
  </si>
  <si>
    <t xml:space="preserve">APARTHOTEL PLAYA DE MURO SUITES</t>
  </si>
  <si>
    <t xml:space="preserve">FALCÓ, s/n BAJO</t>
  </si>
  <si>
    <t xml:space="preserve">971890352</t>
  </si>
  <si>
    <t xml:space="preserve">BQ ALCUDIA SUN VILLAGE</t>
  </si>
  <si>
    <t xml:space="preserve">LUGAR CIRCUIT DEL LLAC, 60 BAJO; HOTEL SUN VILLAGE</t>
  </si>
  <si>
    <t xml:space="preserve">971890500</t>
  </si>
  <si>
    <t xml:space="preserve">SES FOTGES</t>
  </si>
  <si>
    <t xml:space="preserve">AVINGUDA S'ALBUFERA (PLATJA DE MURO), 14 BAJO</t>
  </si>
  <si>
    <t xml:space="preserve">971890603</t>
  </si>
  <si>
    <t xml:space="preserve">recepcion@sesfotges.com</t>
  </si>
  <si>
    <t xml:space="preserve">sesfotges.com</t>
  </si>
  <si>
    <t xml:space="preserve">ONA GARDEN LAGO</t>
  </si>
  <si>
    <t xml:space="preserve">CARRER AMSTERDAM, 3 (URBANIZACIÓN LAGO MENOR)</t>
  </si>
  <si>
    <t xml:space="preserve">971890960</t>
  </si>
  <si>
    <t xml:space="preserve">FOTJA, 1 BAJO; HOTEL CAB.385-Y</t>
  </si>
  <si>
    <t xml:space="preserve">971891350</t>
  </si>
  <si>
    <t xml:space="preserve">IBEROSTAR ALCUDIA PARK</t>
  </si>
  <si>
    <t xml:space="preserve">AVINGUDA S'ALBUFERA (PLATJA DE MURO), 30 BAHIA DE ALCUDIA</t>
  </si>
  <si>
    <t xml:space="preserve">971998060</t>
  </si>
  <si>
    <t xml:space="preserve">alcudia.park@iberostar.com</t>
  </si>
  <si>
    <t xml:space="preserve">IBEROSTAR PLAYA DE MURO VILLAGE</t>
  </si>
  <si>
    <t xml:space="preserve">AVINGUDA S'ALBUFERA (PLATJA DE MURO), 8</t>
  </si>
  <si>
    <t xml:space="preserve">playa.de.muro@iberostar.com</t>
  </si>
  <si>
    <t xml:space="preserve">447</t>
  </si>
  <si>
    <t xml:space="preserve">L´ESTACIÓ</t>
  </si>
  <si>
    <t xml:space="preserve">HG-002443</t>
  </si>
  <si>
    <t xml:space="preserve">AVINGUDA ESTACIÓN, 2 BAJO; BAR ESTACION</t>
  </si>
  <si>
    <t xml:space="preserve">972261007</t>
  </si>
  <si>
    <t xml:space="preserve">info@hotelolot.com</t>
  </si>
  <si>
    <t xml:space="preserve">hotelolot.com</t>
  </si>
  <si>
    <t xml:space="preserve">HOTEL TERRAMAR LLAFRANC</t>
  </si>
  <si>
    <t xml:space="preserve">HG-000081</t>
  </si>
  <si>
    <t xml:space="preserve">PASSEIG CIPSELA, 1 BAJO; CAIXER-HOTEL</t>
  </si>
  <si>
    <t xml:space="preserve">972300200</t>
  </si>
  <si>
    <t xml:space="preserve">enric@hterramar.com</t>
  </si>
  <si>
    <t xml:space="preserve">hterramar.com</t>
  </si>
  <si>
    <t xml:space="preserve">S´AGARO MAR</t>
  </si>
  <si>
    <t xml:space="preserve">HG-000293</t>
  </si>
  <si>
    <t xml:space="preserve">CAMI LA CALETA, s/n</t>
  </si>
  <si>
    <t xml:space="preserve">972321140</t>
  </si>
  <si>
    <t xml:space="preserve">central@ghthotels.com</t>
  </si>
  <si>
    <t xml:space="preserve">HG-002285</t>
  </si>
  <si>
    <t xml:space="preserve">CARRER PAU PICASSO, 1-19</t>
  </si>
  <si>
    <t xml:space="preserve">972326932</t>
  </si>
  <si>
    <t xml:space="preserve">barcarola.com</t>
  </si>
  <si>
    <t xml:space="preserve">COSTA BRAVA</t>
  </si>
  <si>
    <t xml:space="preserve">HG-001295</t>
  </si>
  <si>
    <t xml:space="preserve">VERGE DE MONTSERRAT, 1</t>
  </si>
  <si>
    <t xml:space="preserve">972340224</t>
  </si>
  <si>
    <t xml:space="preserve">info@ghthotels.com</t>
  </si>
  <si>
    <t xml:space="preserve">MARBLAU</t>
  </si>
  <si>
    <t xml:space="preserve">AVINGUDA COSTA BRAVA, 16 BAJO; LOCAL 4</t>
  </si>
  <si>
    <t xml:space="preserve">972340282</t>
  </si>
  <si>
    <t xml:space="preserve">marblausl.com</t>
  </si>
  <si>
    <t xml:space="preserve">TOSSA PARK</t>
  </si>
  <si>
    <t xml:space="preserve">HG-002203</t>
  </si>
  <si>
    <t xml:space="preserve">CARRER VÍCTOR CATALÀ, 17 BAJO</t>
  </si>
  <si>
    <t xml:space="preserve">972340986</t>
  </si>
  <si>
    <t xml:space="preserve">tossapark@ghthotels.com</t>
  </si>
  <si>
    <t xml:space="preserve">GHT S.A. RIERA</t>
  </si>
  <si>
    <t xml:space="preserve">RAMBLA PAU CASALS, 10</t>
  </si>
  <si>
    <t xml:space="preserve">972342007</t>
  </si>
  <si>
    <t xml:space="preserve">sariera@ghthotels.com</t>
  </si>
  <si>
    <t xml:space="preserve">PROA ASTOR</t>
  </si>
  <si>
    <t xml:space="preserve">HG-000217</t>
  </si>
  <si>
    <t xml:space="preserve">CARRER VALL DE VENÈCIA, 51 BAJO</t>
  </si>
  <si>
    <t xml:space="preserve">972364216</t>
  </si>
  <si>
    <t xml:space="preserve">hotelproaastor@hotmail.com</t>
  </si>
  <si>
    <t xml:space="preserve">proaastor.com</t>
  </si>
  <si>
    <t xml:space="preserve">H.TOP. PALM BEACH</t>
  </si>
  <si>
    <t xml:space="preserve">HG-001166</t>
  </si>
  <si>
    <t xml:space="preserve">CARRER ARIBAU, 3 BAJO</t>
  </si>
  <si>
    <t xml:space="preserve">972364554</t>
  </si>
  <si>
    <t xml:space="preserve">SUNRISE</t>
  </si>
  <si>
    <t xml:space="preserve">CARRER SÈNIA DEL BARRAL, 46 BAJO</t>
  </si>
  <si>
    <t xml:space="preserve">972364608</t>
  </si>
  <si>
    <t xml:space="preserve">sunrisesl.com</t>
  </si>
  <si>
    <t xml:space="preserve">MONERVO</t>
  </si>
  <si>
    <t xml:space="preserve">CARRER PERE CODINA I MONT, 19</t>
  </si>
  <si>
    <t xml:space="preserve">972366232</t>
  </si>
  <si>
    <t xml:space="preserve">AQUA HOTEL BERTRAN</t>
  </si>
  <si>
    <t xml:space="preserve">HG-000396</t>
  </si>
  <si>
    <t xml:space="preserve">CARRER SANT JOSEP, 49 BAJO(HOTEL BELTRAN)</t>
  </si>
  <si>
    <t xml:space="preserve">972367484</t>
  </si>
  <si>
    <t xml:space="preserve">info@aquahotelbertran.com</t>
  </si>
  <si>
    <t xml:space="preserve">AVENIDA PRINCIPAL, s/n</t>
  </si>
  <si>
    <t xml:space="preserve">972371765</t>
  </si>
  <si>
    <t xml:space="preserve">oasispark.com</t>
  </si>
  <si>
    <t xml:space="preserve">1935 HOTEL BOUTIQUE</t>
  </si>
  <si>
    <t xml:space="preserve">AVINGUDA SALATAR, 16</t>
  </si>
  <si>
    <t xml:space="preserve">972459960</t>
  </si>
  <si>
    <t xml:space="preserve">info@hotel1935.com</t>
  </si>
  <si>
    <t xml:space="preserve">hotel1935.com</t>
  </si>
  <si>
    <t xml:space="preserve">BON RETORN</t>
  </si>
  <si>
    <t xml:space="preserve">HG-001692</t>
  </si>
  <si>
    <t xml:space="preserve">AVINGUDA BARCELONA, 36 BAJO</t>
  </si>
  <si>
    <t xml:space="preserve">972504336</t>
  </si>
  <si>
    <t xml:space="preserve">info@bonretorn.com</t>
  </si>
  <si>
    <t xml:space="preserve">bonretorn.com</t>
  </si>
  <si>
    <t xml:space="preserve">HOSTAL NOU DE CRESPIÀ</t>
  </si>
  <si>
    <t xml:space="preserve">VEÏNAT LLAVANERA, 3</t>
  </si>
  <si>
    <t xml:space="preserve">17832</t>
  </si>
  <si>
    <t xml:space="preserve">CRESPIÀ</t>
  </si>
  <si>
    <t xml:space="preserve">972597849</t>
  </si>
  <si>
    <t xml:space="preserve">info@hostalnou.net</t>
  </si>
  <si>
    <t xml:space="preserve">hostalnou.net</t>
  </si>
  <si>
    <t xml:space="preserve">HOTEL TRÍAS</t>
  </si>
  <si>
    <t xml:space="preserve">HG-000121</t>
  </si>
  <si>
    <t xml:space="preserve">PASSEIG MAR, s/n</t>
  </si>
  <si>
    <t xml:space="preserve">972601800</t>
  </si>
  <si>
    <t xml:space="preserve">infotrias@hoteltrias.com</t>
  </si>
  <si>
    <t xml:space="preserve">hoteltras.com</t>
  </si>
  <si>
    <t xml:space="preserve">AATU</t>
  </si>
  <si>
    <t xml:space="preserve">CARRER AFORES, s/n</t>
  </si>
  <si>
    <t xml:space="preserve">972634053</t>
  </si>
  <si>
    <t xml:space="preserve">info@hotelaatu.com</t>
  </si>
  <si>
    <t xml:space="preserve">hotelaatu.com</t>
  </si>
  <si>
    <t xml:space="preserve">EXUS NATUR</t>
  </si>
  <si>
    <t xml:space="preserve">HG-002321</t>
  </si>
  <si>
    <t xml:space="preserve">CARRER PONENT, 8 BAJO</t>
  </si>
  <si>
    <t xml:space="preserve">972634159</t>
  </si>
  <si>
    <t xml:space="preserve">info@exusnatur.com</t>
  </si>
  <si>
    <t xml:space="preserve">exusnatur.com</t>
  </si>
  <si>
    <t xml:space="preserve">MAS RABIOL</t>
  </si>
  <si>
    <t xml:space="preserve">HG-002354</t>
  </si>
  <si>
    <t xml:space="preserve">CARRER PERALTA, 12 BAIXOS(MAS-RABIOL)</t>
  </si>
  <si>
    <t xml:space="preserve">17110</t>
  </si>
  <si>
    <t xml:space="preserve">972634296</t>
  </si>
  <si>
    <t xml:space="preserve">masrabiol.com</t>
  </si>
  <si>
    <t xml:space="preserve">HOTEL AUBI</t>
  </si>
  <si>
    <t xml:space="preserve">HG-000322</t>
  </si>
  <si>
    <t xml:space="preserve">CARRER SANT ANTONI, 253 BAJO(HOTEL AUBI)</t>
  </si>
  <si>
    <t xml:space="preserve">972651011</t>
  </si>
  <si>
    <t xml:space="preserve">info@hotelaubi.com</t>
  </si>
  <si>
    <t xml:space="preserve">hotelaubi.com</t>
  </si>
  <si>
    <t xml:space="preserve">VILA BELLA</t>
  </si>
  <si>
    <t xml:space="preserve">HG-002538</t>
  </si>
  <si>
    <t xml:space="preserve">CARRER L'ESGLÉSIA, 20</t>
  </si>
  <si>
    <t xml:space="preserve">972760689</t>
  </si>
  <si>
    <t xml:space="preserve">vilabella.com</t>
  </si>
  <si>
    <t xml:space="preserve">HOTEL CAN MIQUEL</t>
  </si>
  <si>
    <t xml:space="preserve">PLATJA DE MONTGÓ, s/n</t>
  </si>
  <si>
    <t xml:space="preserve">972771452</t>
  </si>
  <si>
    <t xml:space="preserve">info@canmiquel.com</t>
  </si>
  <si>
    <t xml:space="preserve">canmiquel.com</t>
  </si>
  <si>
    <t xml:space="preserve">CAN DISPÈS</t>
  </si>
  <si>
    <t xml:space="preserve">HG-004820</t>
  </si>
  <si>
    <t xml:space="preserve">CARRETERA FIGUERES, 11</t>
  </si>
  <si>
    <t xml:space="preserve">972788055</t>
  </si>
  <si>
    <t xml:space="preserve">hola@candispes.com</t>
  </si>
  <si>
    <t xml:space="preserve">candispes.com</t>
  </si>
  <si>
    <t xml:space="preserve">FLOMAPA</t>
  </si>
  <si>
    <t xml:space="preserve">AFORES, s/n BAJO; MAS BOADA</t>
  </si>
  <si>
    <t xml:space="preserve">17240</t>
  </si>
  <si>
    <t xml:space="preserve">972805776</t>
  </si>
  <si>
    <t xml:space="preserve">flomapasa.com</t>
  </si>
  <si>
    <t xml:space="preserve">NM SUITES</t>
  </si>
  <si>
    <t xml:space="preserve">HG-002268</t>
  </si>
  <si>
    <t xml:space="preserve">CARRER ONZE DE SETEMBRE, 70</t>
  </si>
  <si>
    <t xml:space="preserve">972825770</t>
  </si>
  <si>
    <t xml:space="preserve">nm-suites@nm-suites.com</t>
  </si>
  <si>
    <t xml:space="preserve">nm-suites.com</t>
  </si>
  <si>
    <t xml:space="preserve">FONDA JOAN</t>
  </si>
  <si>
    <t xml:space="preserve">HG-001722</t>
  </si>
  <si>
    <t xml:space="preserve">CARRER PRAT, 9</t>
  </si>
  <si>
    <t xml:space="preserve">972840006</t>
  </si>
  <si>
    <t xml:space="preserve">info@fondajoan.com</t>
  </si>
  <si>
    <t xml:space="preserve">fondajoan.com</t>
  </si>
  <si>
    <t xml:space="preserve">HG-002304</t>
  </si>
  <si>
    <t xml:space="preserve">FRANCESC CAMPRODON, s/n s/n</t>
  </si>
  <si>
    <t xml:space="preserve">17401</t>
  </si>
  <si>
    <t xml:space="preserve">ARBÚCIES</t>
  </si>
  <si>
    <t xml:space="preserve">972861460</t>
  </si>
  <si>
    <t xml:space="preserve">hoteltorres@cantorres.com</t>
  </si>
  <si>
    <t xml:space="preserve">cantorres.com</t>
  </si>
  <si>
    <t xml:space="preserve">HOTEL DEL LAGO</t>
  </si>
  <si>
    <t xml:space="preserve">HG-000077</t>
  </si>
  <si>
    <t xml:space="preserve">AVINGUDA DOCTOR PIGUILLEM, 7</t>
  </si>
  <si>
    <t xml:space="preserve">972881000</t>
  </si>
  <si>
    <t xml:space="preserve">info@hotellago.com</t>
  </si>
  <si>
    <t xml:space="preserve">hotellago.com</t>
  </si>
  <si>
    <t xml:space="preserve">HOTEL NADAL</t>
  </si>
  <si>
    <t xml:space="preserve">HL-000658</t>
  </si>
  <si>
    <t xml:space="preserve">PASSEIG SEGON DE RONDA, 23</t>
  </si>
  <si>
    <t xml:space="preserve">25004</t>
  </si>
  <si>
    <t xml:space="preserve">973070799</t>
  </si>
  <si>
    <t xml:space="preserve">hotelnadal@hotelnadal.es</t>
  </si>
  <si>
    <t xml:space="preserve">hotelnadal.es</t>
  </si>
  <si>
    <t xml:space="preserve">NH PIRINEOS</t>
  </si>
  <si>
    <t xml:space="preserve">HL-000631</t>
  </si>
  <si>
    <t xml:space="preserve">PASSEIG GRAN PASSEIG DE RONDA, 63</t>
  </si>
  <si>
    <t xml:space="preserve">25006</t>
  </si>
  <si>
    <t xml:space="preserve">973273199</t>
  </si>
  <si>
    <t xml:space="preserve">nhpirineos@nh-hotels.com</t>
  </si>
  <si>
    <t xml:space="preserve">L´AVET</t>
  </si>
  <si>
    <t xml:space="preserve">URBANIZACIÓN PORTAL DEL COMTE, s/n C/ AVET 13-15</t>
  </si>
  <si>
    <t xml:space="preserve">973299395</t>
  </si>
  <si>
    <t xml:space="preserve">info@hotelavet.com</t>
  </si>
  <si>
    <t xml:space="preserve">hotelavet.com</t>
  </si>
  <si>
    <t xml:space="preserve">OCA ROCALLAURA</t>
  </si>
  <si>
    <t xml:space="preserve">25268</t>
  </si>
  <si>
    <t xml:space="preserve">VALLBONA DE LES MONGES</t>
  </si>
  <si>
    <t xml:space="preserve">973330632</t>
  </si>
  <si>
    <t xml:space="preserve">reservas.rocallaura@ocahotels.es</t>
  </si>
  <si>
    <t xml:space="preserve">HL-000035</t>
  </si>
  <si>
    <t xml:space="preserve">AVINGUDA PAU CLARIS, 24 BAJO</t>
  </si>
  <si>
    <t xml:space="preserve">973350104</t>
  </si>
  <si>
    <t xml:space="preserve">reserves@avenhotel.com</t>
  </si>
  <si>
    <t xml:space="preserve">avenhotel.com</t>
  </si>
  <si>
    <t xml:space="preserve">NICE</t>
  </si>
  <si>
    <t xml:space="preserve">AVINGUDA PAU CLARIS, 4 BAJO</t>
  </si>
  <si>
    <t xml:space="preserve">973352100</t>
  </si>
  <si>
    <t xml:space="preserve">nice@hotelnice.net</t>
  </si>
  <si>
    <t xml:space="preserve">hotelnice.net</t>
  </si>
  <si>
    <t xml:space="preserve">CARRETERA MANRESA, s/n BAJO</t>
  </si>
  <si>
    <t xml:space="preserve">973480530</t>
  </si>
  <si>
    <t xml:space="preserve">gransolsa.com</t>
  </si>
  <si>
    <t xml:space="preserve">ROCH</t>
  </si>
  <si>
    <t xml:space="preserve">HL-000500</t>
  </si>
  <si>
    <t xml:space="preserve">FONT, 4 BAJO</t>
  </si>
  <si>
    <t xml:space="preserve">25567</t>
  </si>
  <si>
    <t xml:space="preserve">973621759</t>
  </si>
  <si>
    <t xml:space="preserve">info@rochhotel.com</t>
  </si>
  <si>
    <t xml:space="preserve">rochhotel.com</t>
  </si>
  <si>
    <t xml:space="preserve">CASA XICOT</t>
  </si>
  <si>
    <t xml:space="preserve">PL-000080</t>
  </si>
  <si>
    <t xml:space="preserve">CARRETERA DE TOR BAJO</t>
  </si>
  <si>
    <t xml:space="preserve">973624348</t>
  </si>
  <si>
    <t xml:space="preserve">monicapicart@hotmail.com</t>
  </si>
  <si>
    <t xml:space="preserve">casaxicot.com</t>
  </si>
  <si>
    <t xml:space="preserve">HOTEL BRUNA</t>
  </si>
  <si>
    <t xml:space="preserve">HL-000673</t>
  </si>
  <si>
    <t xml:space="preserve">CARRER MAJOR, 46</t>
  </si>
  <si>
    <t xml:space="preserve">973626336</t>
  </si>
  <si>
    <t xml:space="preserve">hotelbruna@gmail.com</t>
  </si>
  <si>
    <t xml:space="preserve">hotelbruna.es</t>
  </si>
  <si>
    <t xml:space="preserve">SOL VIELHA</t>
  </si>
  <si>
    <t xml:space="preserve">HVA-000763</t>
  </si>
  <si>
    <t xml:space="preserve">ANETO, 1 BAJO</t>
  </si>
  <si>
    <t xml:space="preserve">973638000</t>
  </si>
  <si>
    <t xml:space="preserve">solvielha.com</t>
  </si>
  <si>
    <t xml:space="preserve">ARAN LA ABUELA</t>
  </si>
  <si>
    <t xml:space="preserve">HVA-000054</t>
  </si>
  <si>
    <t xml:space="preserve">AVINGUDA CASTIERO, 1 BAJO; 1</t>
  </si>
  <si>
    <t xml:space="preserve">973640050</t>
  </si>
  <si>
    <t xml:space="preserve">hotelaran@hotelaran.net</t>
  </si>
  <si>
    <t xml:space="preserve">hotelaran.net</t>
  </si>
  <si>
    <t xml:space="preserve">LAC VIELHA</t>
  </si>
  <si>
    <t xml:space="preserve">CARRETERA TÚNEL, s/n</t>
  </si>
  <si>
    <t xml:space="preserve">973640075</t>
  </si>
  <si>
    <t xml:space="preserve">lacvielha.com</t>
  </si>
  <si>
    <t xml:space="preserve">ORLA</t>
  </si>
  <si>
    <t xml:space="preserve">HVA-000677</t>
  </si>
  <si>
    <t xml:space="preserve">AVINGUDA CASTIERO, 3 BAJO</t>
  </si>
  <si>
    <t xml:space="preserve">973642406</t>
  </si>
  <si>
    <t xml:space="preserve">info@hotelorla.com</t>
  </si>
  <si>
    <t xml:space="preserve">hotelorla.com</t>
  </si>
  <si>
    <t xml:space="preserve">RVHOTELS ORRI</t>
  </si>
  <si>
    <t xml:space="preserve">CARRER SENTERO, 1</t>
  </si>
  <si>
    <t xml:space="preserve">973646086</t>
  </si>
  <si>
    <t xml:space="preserve">reservas@hotelorri.com</t>
  </si>
  <si>
    <t xml:space="preserve">hotelorri.com</t>
  </si>
  <si>
    <t xml:space="preserve">PL-000160</t>
  </si>
  <si>
    <t xml:space="preserve">AVENIDA BEDOGA, s/n BAJO</t>
  </si>
  <si>
    <t xml:space="preserve">973661756</t>
  </si>
  <si>
    <t xml:space="preserve">EL BOUQUET</t>
  </si>
  <si>
    <t xml:space="preserve">HL-000695</t>
  </si>
  <si>
    <t xml:space="preserve">CARRETERA TAÜLL, s/n 1-1(URBANIZACIÓN PLA LA ERMITA)</t>
  </si>
  <si>
    <t xml:space="preserve">973696218</t>
  </si>
  <si>
    <t xml:space="preserve">elbouquet@elbouquet.com</t>
  </si>
  <si>
    <t xml:space="preserve">elbouquet.com</t>
  </si>
  <si>
    <t xml:space="preserve">HOTEL TAÜLL</t>
  </si>
  <si>
    <t xml:space="preserve">hoteltall.com</t>
  </si>
  <si>
    <t xml:space="preserve">SANSI PARK</t>
  </si>
  <si>
    <t xml:space="preserve">HL-000617</t>
  </si>
  <si>
    <t xml:space="preserve">AVINGUDA ALCALDE PORQUERES, 4-6 BAJO</t>
  </si>
  <si>
    <t xml:space="preserve">25008</t>
  </si>
  <si>
    <t xml:space="preserve">973836393</t>
  </si>
  <si>
    <t xml:space="preserve">sansipark.com</t>
  </si>
  <si>
    <t xml:space="preserve">APARTHOTEL CASA ARNAL</t>
  </si>
  <si>
    <t xml:space="preserve">C/ LA PAÚL, 7 BAJO</t>
  </si>
  <si>
    <t xml:space="preserve">22132</t>
  </si>
  <si>
    <t xml:space="preserve">TORRES DE ALCANADRE</t>
  </si>
  <si>
    <t xml:space="preserve">974301444</t>
  </si>
  <si>
    <t xml:space="preserve">info@aparthotelcaarnal.com</t>
  </si>
  <si>
    <t xml:space="preserve">casaarnal.com</t>
  </si>
  <si>
    <t xml:space="preserve">HOTEL JOLIO JACA</t>
  </si>
  <si>
    <t xml:space="preserve">974361367</t>
  </si>
  <si>
    <t xml:space="preserve">info@hoteljoliojaca.com</t>
  </si>
  <si>
    <t xml:space="preserve">joliojaca.com</t>
  </si>
  <si>
    <t xml:space="preserve">LO FORATON</t>
  </si>
  <si>
    <t xml:space="preserve">CRUZ ALTA, s/n</t>
  </si>
  <si>
    <t xml:space="preserve">loforaton.com</t>
  </si>
  <si>
    <t xml:space="preserve">LA PAZ</t>
  </si>
  <si>
    <t xml:space="preserve">974428604</t>
  </si>
  <si>
    <t xml:space="preserve">hotelapaz.com</t>
  </si>
  <si>
    <t xml:space="preserve">HOTEL GIRAL</t>
  </si>
  <si>
    <t xml:space="preserve">AVENIDA ORDESA, 1 BAJO</t>
  </si>
  <si>
    <t xml:space="preserve">974485273</t>
  </si>
  <si>
    <t xml:space="preserve">info@hotelgiral.es</t>
  </si>
  <si>
    <t xml:space="preserve">hotelgiral.es</t>
  </si>
  <si>
    <t xml:space="preserve">974486173</t>
  </si>
  <si>
    <t xml:space="preserve">edelweiss.com</t>
  </si>
  <si>
    <t xml:space="preserve">BALNEARIO DE PANTICOSA, s/n</t>
  </si>
  <si>
    <t xml:space="preserve">22650</t>
  </si>
  <si>
    <t xml:space="preserve">974487161</t>
  </si>
  <si>
    <t xml:space="preserve">admistracion@panticosa.com</t>
  </si>
  <si>
    <t xml:space="preserve">granhotel.com</t>
  </si>
  <si>
    <t xml:space="preserve">HG ALTO ARAGON</t>
  </si>
  <si>
    <t xml:space="preserve">974490505</t>
  </si>
  <si>
    <t xml:space="preserve">hgcitysuites@hghoteles.com</t>
  </si>
  <si>
    <t xml:space="preserve">VALDELINARES</t>
  </si>
  <si>
    <t xml:space="preserve">IGLESIA, 40</t>
  </si>
  <si>
    <t xml:space="preserve">42318</t>
  </si>
  <si>
    <t xml:space="preserve">VALDEMALUQUE</t>
  </si>
  <si>
    <t xml:space="preserve">975055996</t>
  </si>
  <si>
    <t xml:space="preserve">info@valdelinar.es</t>
  </si>
  <si>
    <t xml:space="preserve">valdelinar.es</t>
  </si>
  <si>
    <t xml:space="preserve">NEXH</t>
  </si>
  <si>
    <t xml:space="preserve">CAMINO MOLINOS, 42 BAJO</t>
  </si>
  <si>
    <t xml:space="preserve">50015</t>
  </si>
  <si>
    <t xml:space="preserve">976106700</t>
  </si>
  <si>
    <t xml:space="preserve">recepcion@hotelnexh.com</t>
  </si>
  <si>
    <t xml:space="preserve">hotelnexh.com</t>
  </si>
  <si>
    <t xml:space="preserve">NORTE</t>
  </si>
  <si>
    <t xml:space="preserve">EULOGIO OSCÁRIZ, 6</t>
  </si>
  <si>
    <t xml:space="preserve">50830</t>
  </si>
  <si>
    <t xml:space="preserve">VILLANUEVA DE GÁLLEGO</t>
  </si>
  <si>
    <t xml:space="preserve">976185262</t>
  </si>
  <si>
    <t xml:space="preserve">info@nortehotel.es</t>
  </si>
  <si>
    <t xml:space="preserve">nortehotel.es</t>
  </si>
  <si>
    <t xml:space="preserve">LA MERCED DE LA CONCORDIA</t>
  </si>
  <si>
    <t xml:space="preserve">PLAZA MERCADO ED, 2</t>
  </si>
  <si>
    <t xml:space="preserve">50500</t>
  </si>
  <si>
    <t xml:space="preserve">TARAZONA</t>
  </si>
  <si>
    <t xml:space="preserve">976199344</t>
  </si>
  <si>
    <t xml:space="preserve">hotel@lamerced.info</t>
  </si>
  <si>
    <t xml:space="preserve">lamerced.info</t>
  </si>
  <si>
    <t xml:space="preserve">HOTEL MAZA</t>
  </si>
  <si>
    <t xml:space="preserve">PLAZA ESPAÑA, 7 1</t>
  </si>
  <si>
    <t xml:space="preserve">976229261</t>
  </si>
  <si>
    <t xml:space="preserve">hotelmaza.com</t>
  </si>
  <si>
    <t xml:space="preserve">HESPERIA ZARAGOZA</t>
  </si>
  <si>
    <t xml:space="preserve">CONDE DE ARANDA, 48</t>
  </si>
  <si>
    <t xml:space="preserve">976284500</t>
  </si>
  <si>
    <t xml:space="preserve">NH SPORT</t>
  </si>
  <si>
    <t xml:space="preserve">C/ MONCAYO, 5 BAJO; NH HOTELES</t>
  </si>
  <si>
    <t xml:space="preserve">976311114</t>
  </si>
  <si>
    <t xml:space="preserve">nhsport@nh-hotels.com</t>
  </si>
  <si>
    <t xml:space="preserve">HOTEL INCA</t>
  </si>
  <si>
    <t xml:space="preserve">MANIFESTACIÓN, 17</t>
  </si>
  <si>
    <t xml:space="preserve">976390118</t>
  </si>
  <si>
    <t xml:space="preserve">reservas@hoteltibur.com</t>
  </si>
  <si>
    <t xml:space="preserve">hotelinca.com</t>
  </si>
  <si>
    <t xml:space="preserve">VISIT HOTEL</t>
  </si>
  <si>
    <t xml:space="preserve">AVENIDA AVENIDA CHIPRANA, 9</t>
  </si>
  <si>
    <t xml:space="preserve">976630055</t>
  </si>
  <si>
    <t xml:space="preserve">info@visithotel.com</t>
  </si>
  <si>
    <t xml:space="preserve">visithotel.es</t>
  </si>
  <si>
    <t xml:space="preserve">EXE ZARAGOZA WTC</t>
  </si>
  <si>
    <t xml:space="preserve">C/ MARÍA ZAMBRANO, 31</t>
  </si>
  <si>
    <t xml:space="preserve">976738340</t>
  </si>
  <si>
    <t xml:space="preserve">info@exezaragozawtc.com</t>
  </si>
  <si>
    <t xml:space="preserve">LA CADIERA</t>
  </si>
  <si>
    <t xml:space="preserve">AUTOVIA MADRID-BARCELONA (A-2), KILOMETRO 197, 2 BAJO</t>
  </si>
  <si>
    <t xml:space="preserve">50220</t>
  </si>
  <si>
    <t xml:space="preserve">ARIZA</t>
  </si>
  <si>
    <t xml:space="preserve">976845736</t>
  </si>
  <si>
    <t xml:space="preserve">lacadiera.com</t>
  </si>
  <si>
    <t xml:space="preserve">HOTEL CIUDAD ARCÓBRIGA</t>
  </si>
  <si>
    <t xml:space="preserve">AUTOVIA NORDESTE, KILOMETRO 186 BAJO</t>
  </si>
  <si>
    <t xml:space="preserve">50291</t>
  </si>
  <si>
    <t xml:space="preserve">MONREAL DE ARIZA</t>
  </si>
  <si>
    <t xml:space="preserve">976846018</t>
  </si>
  <si>
    <t xml:space="preserve">hotel@arcobriga.com</t>
  </si>
  <si>
    <t xml:space="preserve">arcobriga.com</t>
  </si>
  <si>
    <t xml:space="preserve">MARIVELLA</t>
  </si>
  <si>
    <t xml:space="preserve">CARRETERA MADRID, KILOMETRO 242 BAJO</t>
  </si>
  <si>
    <t xml:space="preserve">976881237</t>
  </si>
  <si>
    <t xml:space="preserve">hotel@marivella.com</t>
  </si>
  <si>
    <t xml:space="preserve">marivella.com</t>
  </si>
  <si>
    <t xml:space="preserve">HOTEL ADIA CUNIT PLAYA</t>
  </si>
  <si>
    <t xml:space="preserve">HT-000593</t>
  </si>
  <si>
    <t xml:space="preserve">AVENIDA TARRAGONA, 2</t>
  </si>
  <si>
    <t xml:space="preserve">977161280</t>
  </si>
  <si>
    <t xml:space="preserve">info@adiahotel.com</t>
  </si>
  <si>
    <t xml:space="preserve">adiahotel.com</t>
  </si>
  <si>
    <t xml:space="preserve">HOSTAL 977</t>
  </si>
  <si>
    <t xml:space="preserve">HT-004849</t>
  </si>
  <si>
    <t xml:space="preserve">CARRER CAVALLERS, 4 BIS</t>
  </si>
  <si>
    <t xml:space="preserve">977216651</t>
  </si>
  <si>
    <t xml:space="preserve">info@hostal977.com</t>
  </si>
  <si>
    <t xml:space="preserve">hostal977.com</t>
  </si>
  <si>
    <t xml:space="preserve">MAS CAN ROS</t>
  </si>
  <si>
    <t xml:space="preserve">AFORES, s/n BAJO(CAL ROS)</t>
  </si>
  <si>
    <t xml:space="preserve">43714</t>
  </si>
  <si>
    <t xml:space="preserve">AIGUAMÚRCIA</t>
  </si>
  <si>
    <t xml:space="preserve">977260029</t>
  </si>
  <si>
    <t xml:space="preserve">mascanros.com</t>
  </si>
  <si>
    <t xml:space="preserve">BREA´S</t>
  </si>
  <si>
    <t xml:space="preserve">ESTANISLAU MATEU VALLS, 2</t>
  </si>
  <si>
    <t xml:space="preserve">43206</t>
  </si>
  <si>
    <t xml:space="preserve">977301046</t>
  </si>
  <si>
    <t xml:space="preserve">reservas@breashotel.es</t>
  </si>
  <si>
    <t xml:space="preserve">breashotel.es</t>
  </si>
  <si>
    <t xml:space="preserve">NH CIUTAT DE REUS</t>
  </si>
  <si>
    <t xml:space="preserve">HT-000722</t>
  </si>
  <si>
    <t xml:space="preserve">AVINGUDA MARIÀ FORTUNY, 85</t>
  </si>
  <si>
    <t xml:space="preserve">43203</t>
  </si>
  <si>
    <t xml:space="preserve">977345110</t>
  </si>
  <si>
    <t xml:space="preserve">nhciutatdereus@nh-hotels.com</t>
  </si>
  <si>
    <t xml:space="preserve">BEST MEDITERRÁNEO</t>
  </si>
  <si>
    <t xml:space="preserve">HT-000660</t>
  </si>
  <si>
    <t xml:space="preserve">VENDRELL, 23 BAJO (HOTEL MEDITERRANEO)</t>
  </si>
  <si>
    <t xml:space="preserve">977352137</t>
  </si>
  <si>
    <t xml:space="preserve">VILAMAR</t>
  </si>
  <si>
    <t xml:space="preserve">HT-000761</t>
  </si>
  <si>
    <t xml:space="preserve">PAÍS BASC, 10 BAJO</t>
  </si>
  <si>
    <t xml:space="preserve">977369600</t>
  </si>
  <si>
    <t xml:space="preserve">hotelvilamar@ya.com</t>
  </si>
  <si>
    <t xml:space="preserve">vilamarsl.com</t>
  </si>
  <si>
    <t xml:space="preserve">CARABELA ROC</t>
  </si>
  <si>
    <t xml:space="preserve">AVINGUDA PAU CASALS, 108</t>
  </si>
  <si>
    <t xml:space="preserve">BEST PUNTA DORADA</t>
  </si>
  <si>
    <t xml:space="preserve">HT-000737</t>
  </si>
  <si>
    <t xml:space="preserve">CARRER REPLANELLS, 12-14 BAJO; DUPLICADO 12-14</t>
  </si>
  <si>
    <t xml:space="preserve">977370658</t>
  </si>
  <si>
    <t xml:space="preserve">CAP SALOU</t>
  </si>
  <si>
    <t xml:space="preserve">HT-000517</t>
  </si>
  <si>
    <t xml:space="preserve">CALA DE LA FONT, 1 BAJO(REGALS MARIMAR)</t>
  </si>
  <si>
    <t xml:space="preserve">977371985</t>
  </si>
  <si>
    <t xml:space="preserve">capsalou@besthotels.es</t>
  </si>
  <si>
    <t xml:space="preserve">H10 DELFÍN</t>
  </si>
  <si>
    <t xml:space="preserve">HT-000392</t>
  </si>
  <si>
    <t xml:space="preserve">CARRER LA RIOJA, 4 BAJO(DUP 4-6)</t>
  </si>
  <si>
    <t xml:space="preserve">977380308</t>
  </si>
  <si>
    <t xml:space="preserve">h10.delfin.park@h10hotels.com</t>
  </si>
  <si>
    <t xml:space="preserve">HT-000476</t>
  </si>
  <si>
    <t xml:space="preserve">AMPOSTA, 5 BAJO</t>
  </si>
  <si>
    <t xml:space="preserve">977380666</t>
  </si>
  <si>
    <t xml:space="preserve">sanfrancisco@besthotels.es</t>
  </si>
  <si>
    <t xml:space="preserve">H10 VINTAGE SALOU</t>
  </si>
  <si>
    <t xml:space="preserve">HT-000460</t>
  </si>
  <si>
    <t xml:space="preserve">BIRMINGHAM, 3 BAJO; HOTEL H10 EUROPA PARK</t>
  </si>
  <si>
    <t xml:space="preserve">977381400</t>
  </si>
  <si>
    <t xml:space="preserve">h10.vintage.salou@h10hotels.com</t>
  </si>
  <si>
    <t xml:space="preserve">HT-000485</t>
  </si>
  <si>
    <t xml:space="preserve">FALSET, 9-17</t>
  </si>
  <si>
    <t xml:space="preserve">977381462</t>
  </si>
  <si>
    <t xml:space="preserve">losangeles@besthotels.es</t>
  </si>
  <si>
    <t xml:space="preserve">HT-000497</t>
  </si>
  <si>
    <t xml:space="preserve">PENEDÈS, 23-27 BAJO(DUP 23-27; HOTEL)</t>
  </si>
  <si>
    <t xml:space="preserve">977381900</t>
  </si>
  <si>
    <t xml:space="preserve">sandiego@besthotels.es</t>
  </si>
  <si>
    <t xml:space="preserve">BEST OASIS PARK</t>
  </si>
  <si>
    <t xml:space="preserve">HT-000502</t>
  </si>
  <si>
    <t xml:space="preserve">AVENIDA CARLES BUIGAS, 46-48</t>
  </si>
  <si>
    <t xml:space="preserve">977381983</t>
  </si>
  <si>
    <t xml:space="preserve">oasis@besthotels.es</t>
  </si>
  <si>
    <t xml:space="preserve">H10 SALOU PRINCESS</t>
  </si>
  <si>
    <t xml:space="preserve">AVINGUDA PRINCIPAT D'ANDORRA, 15 BAJO</t>
  </si>
  <si>
    <t xml:space="preserve">977382201</t>
  </si>
  <si>
    <t xml:space="preserve">h10.salou.princess@h10hotels.com</t>
  </si>
  <si>
    <t xml:space="preserve">327</t>
  </si>
  <si>
    <t xml:space="preserve">HOTEL BEST MICHELANGELO</t>
  </si>
  <si>
    <t xml:space="preserve">MAJOR, 55 BAJO(APTO 1215 EDIFICIO MICHEL</t>
  </si>
  <si>
    <t xml:space="preserve">977385214</t>
  </si>
  <si>
    <t xml:space="preserve">michelangelo@besthotels.es</t>
  </si>
  <si>
    <t xml:space="preserve">H10 SALAURIS PALACE</t>
  </si>
  <si>
    <t xml:space="preserve">HT-000765</t>
  </si>
  <si>
    <t xml:space="preserve">AVENIDA PAÏSOS CATALANS, s/n BAJO (LADO HOTEL BELLVEDE</t>
  </si>
  <si>
    <t xml:space="preserve">977388908</t>
  </si>
  <si>
    <t xml:space="preserve">h10.salauris.palace@h10hotels.com</t>
  </si>
  <si>
    <t xml:space="preserve">351</t>
  </si>
  <si>
    <t xml:space="preserve">APARTHOTEL ATENEA AVENTURA</t>
  </si>
  <si>
    <t xml:space="preserve">AVINGUDA RAMON D'OLZINA, 52 BAJO; APARTHOTEL ATENEA AVEN</t>
  </si>
  <si>
    <t xml:space="preserve">977396278</t>
  </si>
  <si>
    <t xml:space="preserve">aventura@cityhotels.es</t>
  </si>
  <si>
    <t xml:space="preserve">MAS TANIET</t>
  </si>
  <si>
    <t xml:space="preserve">HTE-000820</t>
  </si>
  <si>
    <t xml:space="preserve">CAMI MORA, 14 BAJO</t>
  </si>
  <si>
    <t xml:space="preserve">43747</t>
  </si>
  <si>
    <t xml:space="preserve">BENISSANET</t>
  </si>
  <si>
    <t xml:space="preserve">977407604</t>
  </si>
  <si>
    <t xml:space="preserve">info@mastaniet.com</t>
  </si>
  <si>
    <t xml:space="preserve">mastaniet.com</t>
  </si>
  <si>
    <t xml:space="preserve">CA L´ANGEL ALLOTJAMENTS</t>
  </si>
  <si>
    <t xml:space="preserve">HTE-000793</t>
  </si>
  <si>
    <t xml:space="preserve">CARRER POU DE LA NEU, 16</t>
  </si>
  <si>
    <t xml:space="preserve">43594</t>
  </si>
  <si>
    <t xml:space="preserve">EL PINELL DE BRAI</t>
  </si>
  <si>
    <t xml:space="preserve">977426157</t>
  </si>
  <si>
    <t xml:space="preserve">info@calangel.info</t>
  </si>
  <si>
    <t xml:space="preserve">calangel.info</t>
  </si>
  <si>
    <t xml:space="preserve">LA ROCA PLANA</t>
  </si>
  <si>
    <t xml:space="preserve">HTE-000747</t>
  </si>
  <si>
    <t xml:space="preserve">AVINGUDA MARÍTIMA RAMÓN POUS, 32 BAJO</t>
  </si>
  <si>
    <t xml:space="preserve">977460098</t>
  </si>
  <si>
    <t xml:space="preserve">info@rocaplana.com</t>
  </si>
  <si>
    <t xml:space="preserve">rocaplana.com</t>
  </si>
  <si>
    <t xml:space="preserve">HOTEL RULL</t>
  </si>
  <si>
    <t xml:space="preserve">HTE-000751</t>
  </si>
  <si>
    <t xml:space="preserve">AVINGUDA ESPORTIVA, 155 BAJO; HOTEL</t>
  </si>
  <si>
    <t xml:space="preserve">977487728</t>
  </si>
  <si>
    <t xml:space="preserve">info@hotelrull.com</t>
  </si>
  <si>
    <t xml:space="preserve">hotelrull.com</t>
  </si>
  <si>
    <t xml:space="preserve">MAS BORONAT HOTEL</t>
  </si>
  <si>
    <t xml:space="preserve">FLANDES, s/n BAJO</t>
  </si>
  <si>
    <t xml:space="preserve">43885</t>
  </si>
  <si>
    <t xml:space="preserve">SALOMÓ</t>
  </si>
  <si>
    <t xml:space="preserve">977629158</t>
  </si>
  <si>
    <t xml:space="preserve">reservas@masboronat.es</t>
  </si>
  <si>
    <t xml:space="preserve">masboronat.es</t>
  </si>
  <si>
    <t xml:space="preserve">HOTEL RESTAURANT YOLA</t>
  </si>
  <si>
    <t xml:space="preserve">HT-000325</t>
  </si>
  <si>
    <t xml:space="preserve">C/ DE LA VÍA AUGUSTA, 50 BAJO</t>
  </si>
  <si>
    <t xml:space="preserve">977650283</t>
  </si>
  <si>
    <t xml:space="preserve">info@hotelyola.com</t>
  </si>
  <si>
    <t xml:space="preserve">hotelyola.com</t>
  </si>
  <si>
    <t xml:space="preserve">HT-000638</t>
  </si>
  <si>
    <t xml:space="preserve">BAIX PENEDÈS, 24 BAJO</t>
  </si>
  <si>
    <t xml:space="preserve">977694567</t>
  </si>
  <si>
    <t xml:space="preserve">PLAÇA VELLA</t>
  </si>
  <si>
    <t xml:space="preserve">CARRER MARE DE DÉU DE LA RÀPITA, 1 BAJO</t>
  </si>
  <si>
    <t xml:space="preserve">977742453</t>
  </si>
  <si>
    <t xml:space="preserve">casaramon@casaramon.com</t>
  </si>
  <si>
    <t xml:space="preserve">casaramon.com</t>
  </si>
  <si>
    <t xml:space="preserve">CAL BARBER</t>
  </si>
  <si>
    <t xml:space="preserve">HT-000844</t>
  </si>
  <si>
    <t xml:space="preserve">PLAZA ESGLÉSIA, 2 BAJO</t>
  </si>
  <si>
    <t xml:space="preserve">43772</t>
  </si>
  <si>
    <t xml:space="preserve">BOTARELL</t>
  </si>
  <si>
    <t xml:space="preserve">977833122</t>
  </si>
  <si>
    <t xml:space="preserve">info@calbarber.net</t>
  </si>
  <si>
    <t xml:space="preserve">calbarber.com</t>
  </si>
  <si>
    <t xml:space="preserve">MESEGUER</t>
  </si>
  <si>
    <t xml:space="preserve">AVENIDA MAESTRAZGO, 9 BAJO</t>
  </si>
  <si>
    <t xml:space="preserve">978831002</t>
  </si>
  <si>
    <t xml:space="preserve">info@meseguer.com</t>
  </si>
  <si>
    <t xml:space="preserve">meseguer.info</t>
  </si>
  <si>
    <t xml:space="preserve">LA ALQUERÍA</t>
  </si>
  <si>
    <t xml:space="preserve">PLAZA MAYOR, 9</t>
  </si>
  <si>
    <t xml:space="preserve">978856405</t>
  </si>
  <si>
    <t xml:space="preserve">info@lalqueria.net</t>
  </si>
  <si>
    <t xml:space="preserve">lalqueria.net</t>
  </si>
  <si>
    <t xml:space="preserve">HOTEL REY SANCHO</t>
  </si>
  <si>
    <t xml:space="preserve">AVENIDA PONDE DE LEÓN</t>
  </si>
  <si>
    <t xml:space="preserve">979725300</t>
  </si>
  <si>
    <t xml:space="preserve">reservas@reysancho.com</t>
  </si>
  <si>
    <t xml:space="preserve">reysancho.com</t>
  </si>
  <si>
    <t xml:space="preserve">NH PALACIO DEL DUERO</t>
  </si>
  <si>
    <t xml:space="preserve">PLAZA HORTA, 1</t>
  </si>
  <si>
    <t xml:space="preserve">49002</t>
  </si>
  <si>
    <t xml:space="preserve">980508262</t>
  </si>
  <si>
    <t xml:space="preserve">nhpalaciodelduero@nh-hotels.com</t>
  </si>
  <si>
    <t xml:space="preserve">ARES HOTEL</t>
  </si>
  <si>
    <t xml:space="preserve">PLAZA PUENTICA, 2</t>
  </si>
  <si>
    <t xml:space="preserve">980551983</t>
  </si>
  <si>
    <t xml:space="preserve">info@areszamora.com</t>
  </si>
  <si>
    <t xml:space="preserve">areshotel.com</t>
  </si>
  <si>
    <t xml:space="preserve">CARRETERA TORREGAMONES, 5</t>
  </si>
  <si>
    <t xml:space="preserve">49253</t>
  </si>
  <si>
    <t xml:space="preserve">MORALINA</t>
  </si>
  <si>
    <t xml:space="preserve">980616077</t>
  </si>
  <si>
    <t xml:space="preserve">info@lasarribas.com</t>
  </si>
  <si>
    <t xml:space="preserve">losarribes.es</t>
  </si>
  <si>
    <t xml:space="preserve">TRYP CORUÑA</t>
  </si>
  <si>
    <t xml:space="preserve">RUA RAMÓN Y CAJAL, 53 BAJO; LOCAL 3 C C 4 CAMINOS</t>
  </si>
  <si>
    <t xml:space="preserve">981151544</t>
  </si>
  <si>
    <t xml:space="preserve">trypcorua.com</t>
  </si>
  <si>
    <t xml:space="preserve">AVENIDA FERNÁNDEZ LATORRE, 45 BAIXO</t>
  </si>
  <si>
    <t xml:space="preserve">981290111</t>
  </si>
  <si>
    <t xml:space="preserve">plaza@hotelplaza.es</t>
  </si>
  <si>
    <t xml:space="preserve">hotelplaza.es</t>
  </si>
  <si>
    <t xml:space="preserve">HOTEL EL SUIZO</t>
  </si>
  <si>
    <t xml:space="preserve">C/ DE DOLORES, 67 BAJO</t>
  </si>
  <si>
    <t xml:space="preserve">981300400</t>
  </si>
  <si>
    <t xml:space="preserve">hotelsuizo.es</t>
  </si>
  <si>
    <t xml:space="preserve">HOTEL BELLO</t>
  </si>
  <si>
    <t xml:space="preserve">CASTROFEITO, 15</t>
  </si>
  <si>
    <t xml:space="preserve">981511112</t>
  </si>
  <si>
    <t xml:space="preserve">hotelbello@hotelbello.es</t>
  </si>
  <si>
    <t xml:space="preserve">hotelbello.es</t>
  </si>
  <si>
    <t xml:space="preserve">HESPERIA PEREGRINO</t>
  </si>
  <si>
    <t xml:space="preserve">AVENIDA ROSALÍA DE CASTRO, s/n BAJO</t>
  </si>
  <si>
    <t xml:space="preserve">981521850</t>
  </si>
  <si>
    <t xml:space="preserve">NH COLLECTION SANTIAGO</t>
  </si>
  <si>
    <t xml:space="preserve">AVENIDA BURGO DAS NACIÓNS, s/n BAJO</t>
  </si>
  <si>
    <t xml:space="preserve">981558070</t>
  </si>
  <si>
    <t xml:space="preserve">nhobradoiro@nh-hotels.com</t>
  </si>
  <si>
    <t xml:space="preserve">PAZOS ALBA</t>
  </si>
  <si>
    <t xml:space="preserve">POMBAL, 22 1</t>
  </si>
  <si>
    <t xml:space="preserve">981585338</t>
  </si>
  <si>
    <t xml:space="preserve">reservas@pazosalba.com</t>
  </si>
  <si>
    <t xml:space="preserve">pazosalba.com</t>
  </si>
  <si>
    <t xml:space="preserve">ARAGUANEY GRAN HOTEL</t>
  </si>
  <si>
    <t xml:space="preserve">RUA ALFREDO BRAÑAS, 5 BAJO; HOTEL ARAGUANEY</t>
  </si>
  <si>
    <t xml:space="preserve">981590287</t>
  </si>
  <si>
    <t xml:space="preserve">direccion@araguaney.com</t>
  </si>
  <si>
    <t xml:space="preserve">araguaney.com</t>
  </si>
  <si>
    <t xml:space="preserve">B´NOR</t>
  </si>
  <si>
    <t xml:space="preserve">AVENIDA ROSALÍA DE CASTRO, 104 BAJO(HOTEL B-NOR)</t>
  </si>
  <si>
    <t xml:space="preserve">981596911</t>
  </si>
  <si>
    <t xml:space="preserve">info@b´nor.com</t>
  </si>
  <si>
    <t xml:space="preserve">hotelbnor.com</t>
  </si>
  <si>
    <t xml:space="preserve">PAZO DO RIO HOTEL MONUMENTO</t>
  </si>
  <si>
    <t xml:space="preserve">PAZO DO RÍO, 16 BAJO; MONTROVE</t>
  </si>
  <si>
    <t xml:space="preserve">981637512</t>
  </si>
  <si>
    <t xml:space="preserve">LAR DA MOTA</t>
  </si>
  <si>
    <t xml:space="preserve">OUTEIRO, 3 BAJO</t>
  </si>
  <si>
    <t xml:space="preserve">981680630</t>
  </si>
  <si>
    <t xml:space="preserve">inf@lardamota.net</t>
  </si>
  <si>
    <t xml:space="preserve">lardamota.net</t>
  </si>
  <si>
    <t xml:space="preserve">HOTEL O PARRANDA</t>
  </si>
  <si>
    <t xml:space="preserve">RUA CARME, 14</t>
  </si>
  <si>
    <t xml:space="preserve">981705468</t>
  </si>
  <si>
    <t xml:space="preserve">AVE DEL MAR</t>
  </si>
  <si>
    <t xml:space="preserve">CARME, 16</t>
  </si>
  <si>
    <t xml:space="preserve">981737298</t>
  </si>
  <si>
    <t xml:space="preserve">hotelavedelmar@hotmail.com</t>
  </si>
  <si>
    <t xml:space="preserve">avedelmar.com</t>
  </si>
  <si>
    <t xml:space="preserve">MAR DE QUEO</t>
  </si>
  <si>
    <t xml:space="preserve">QUEO DE ABAIXO, 46-A BAJO</t>
  </si>
  <si>
    <t xml:space="preserve">15108</t>
  </si>
  <si>
    <t xml:space="preserve">981757361</t>
  </si>
  <si>
    <t xml:space="preserve">mardequeo@mardequeo.com</t>
  </si>
  <si>
    <t xml:space="preserve">mardequeo.com</t>
  </si>
  <si>
    <t xml:space="preserve">SAN MARCUS</t>
  </si>
  <si>
    <t xml:space="preserve">PRAZA PRAZA PORTAL, 49 BAJO</t>
  </si>
  <si>
    <t xml:space="preserve">15813</t>
  </si>
  <si>
    <t xml:space="preserve">981787527</t>
  </si>
  <si>
    <t xml:space="preserve">hotelsanmarcus@hotmail.com</t>
  </si>
  <si>
    <t xml:space="preserve">sanmarcus.com</t>
  </si>
  <si>
    <t xml:space="preserve">CASA MAR DA VILA</t>
  </si>
  <si>
    <t xml:space="preserve">PORTA DA VILA, 6</t>
  </si>
  <si>
    <t xml:space="preserve">981820564</t>
  </si>
  <si>
    <t xml:space="preserve">info@camardavila.com</t>
  </si>
  <si>
    <t xml:space="preserve">mardavila.com</t>
  </si>
  <si>
    <t xml:space="preserve">HOTEL NOIA</t>
  </si>
  <si>
    <t xml:space="preserve">RUA CURROS ENRÍQUEZ, 27 BAJO</t>
  </si>
  <si>
    <t xml:space="preserve">981822552</t>
  </si>
  <si>
    <t xml:space="preserve">info@hotelnoia.com</t>
  </si>
  <si>
    <t xml:space="preserve">hotelnoia.com</t>
  </si>
  <si>
    <t xml:space="preserve">CASA JURJO</t>
  </si>
  <si>
    <t xml:space="preserve">AVENIDA TRECE DE ABRIL, 91</t>
  </si>
  <si>
    <t xml:space="preserve">981852015</t>
  </si>
  <si>
    <t xml:space="preserve">casajurjo@yahoo.es</t>
  </si>
  <si>
    <t xml:space="preserve">casajurjo.com</t>
  </si>
  <si>
    <t xml:space="preserve">VOAR</t>
  </si>
  <si>
    <t xml:space="preserve">AVENIDA RÍA DE RIBADEO, 2 KILOMETRO 554 63 4</t>
  </si>
  <si>
    <t xml:space="preserve">982130909</t>
  </si>
  <si>
    <t xml:space="preserve">info@hotelvoar.com</t>
  </si>
  <si>
    <t xml:space="preserve">hotelvoar.com</t>
  </si>
  <si>
    <t xml:space="preserve">BAMBU</t>
  </si>
  <si>
    <t xml:space="preserve">C/ SANTA EUFÉMIA DE ESPERANTE, 27 BAJO</t>
  </si>
  <si>
    <t xml:space="preserve">982207890</t>
  </si>
  <si>
    <t xml:space="preserve">info@bambu.com</t>
  </si>
  <si>
    <t xml:space="preserve">motelbambu.es</t>
  </si>
  <si>
    <t xml:space="preserve">CITADEL</t>
  </si>
  <si>
    <t xml:space="preserve">RUA ROSALÍA DE CASTRO, 37 BAJO</t>
  </si>
  <si>
    <t xml:space="preserve">982462026</t>
  </si>
  <si>
    <t xml:space="preserve">citadelsl.com</t>
  </si>
  <si>
    <t xml:space="preserve">PLAZA SUSO GAYOSO, 10 BAJO; BAR CRISTAL</t>
  </si>
  <si>
    <t xml:space="preserve">982510659</t>
  </si>
  <si>
    <t xml:space="preserve">info@hotel-venezuela.es</t>
  </si>
  <si>
    <t xml:space="preserve">venezuela.com</t>
  </si>
  <si>
    <t xml:space="preserve">HOTEL MONTERO</t>
  </si>
  <si>
    <t xml:space="preserve">AVENIDA ELADIO LORENZO, 7 BAJO; HOTEL-RESTAURANTE</t>
  </si>
  <si>
    <t xml:space="preserve">27740</t>
  </si>
  <si>
    <t xml:space="preserve">MONDOÑEDO</t>
  </si>
  <si>
    <t xml:space="preserve">982521751</t>
  </si>
  <si>
    <t xml:space="preserve">info@hrmontero.com</t>
  </si>
  <si>
    <t xml:space="preserve">hrmontero.com</t>
  </si>
  <si>
    <t xml:space="preserve">PONTE RIBEIRA</t>
  </si>
  <si>
    <t xml:space="preserve">RUA PEREGRINO, 29 BAJO</t>
  </si>
  <si>
    <t xml:space="preserve">982530005</t>
  </si>
  <si>
    <t xml:space="preserve">info@alfonsoix.com</t>
  </si>
  <si>
    <t xml:space="preserve">alfonsoix.com</t>
  </si>
  <si>
    <t xml:space="preserve">HOTEL OCA VILLA DE SARRIA</t>
  </si>
  <si>
    <t xml:space="preserve">RUA IGREXA, 5</t>
  </si>
  <si>
    <t xml:space="preserve">27893</t>
  </si>
  <si>
    <t xml:space="preserve">982533873</t>
  </si>
  <si>
    <t xml:space="preserve">info@hotelocavilladerria.com</t>
  </si>
  <si>
    <t xml:space="preserve">OCA PLAYA DE FOZ HOTEL&amp;SPA</t>
  </si>
  <si>
    <t xml:space="preserve">AVENIDA CANTÁBRICO, 17</t>
  </si>
  <si>
    <t xml:space="preserve">982650060</t>
  </si>
  <si>
    <t xml:space="preserve">reservas.foz@ocahotels.es</t>
  </si>
  <si>
    <t xml:space="preserve">HOTEL DUERMING CASA DE BARREIRA</t>
  </si>
  <si>
    <t xml:space="preserve">AVENIDA CAMILO JOSÉ CELA, 28</t>
  </si>
  <si>
    <t xml:space="preserve">27630</t>
  </si>
  <si>
    <t xml:space="preserve">TRIACASTELA</t>
  </si>
  <si>
    <t xml:space="preserve">982650061</t>
  </si>
  <si>
    <t xml:space="preserve">reservas.villadesarria@ocahotels.es</t>
  </si>
  <si>
    <t xml:space="preserve">HOTEL RESIDENCIA ENARA</t>
  </si>
  <si>
    <t xml:space="preserve">PLAZA ESPAÑA, 5 MONTERO CALVO 30</t>
  </si>
  <si>
    <t xml:space="preserve">rec.enara@elehoteles.es</t>
  </si>
  <si>
    <t xml:space="preserve">enarahotel.es</t>
  </si>
  <si>
    <t xml:space="preserve">HOTEL ENARA</t>
  </si>
  <si>
    <t xml:space="preserve">C/ MANZANA, 6</t>
  </si>
  <si>
    <t xml:space="preserve">reservas@elehoteles.com</t>
  </si>
  <si>
    <t xml:space="preserve">HOTEL FELIPE IV</t>
  </si>
  <si>
    <t xml:space="preserve">C/ GAMAZO, 16 BAJO; HOTEL FELIPE IV</t>
  </si>
  <si>
    <t xml:space="preserve">983307000</t>
  </si>
  <si>
    <t xml:space="preserve">secretaria@hfelipeiv.com</t>
  </si>
  <si>
    <t xml:space="preserve">hfelipeiv.com</t>
  </si>
  <si>
    <t xml:space="preserve">C/ PESO, 4</t>
  </si>
  <si>
    <t xml:space="preserve">983330300</t>
  </si>
  <si>
    <t xml:space="preserve">recepcion@himperial.com</t>
  </si>
  <si>
    <t xml:space="preserve">himperial.com</t>
  </si>
  <si>
    <t xml:space="preserve">NH CIUDAD DE VALLADOLID</t>
  </si>
  <si>
    <t xml:space="preserve">AVENIDA RAMÓN PRADERA, 10-12</t>
  </si>
  <si>
    <t xml:space="preserve">983351111</t>
  </si>
  <si>
    <t xml:space="preserve">nhciudaddevalladolid@nh-hotels.com</t>
  </si>
  <si>
    <t xml:space="preserve">LA TATA</t>
  </si>
  <si>
    <t xml:space="preserve">C/ SAN PEDRO, 1</t>
  </si>
  <si>
    <t xml:space="preserve">47650</t>
  </si>
  <si>
    <t xml:space="preserve">CUENCA DE CAMPOS</t>
  </si>
  <si>
    <t xml:space="preserve">983761131</t>
  </si>
  <si>
    <t xml:space="preserve">info@latata.com</t>
  </si>
  <si>
    <t xml:space="preserve">ctrlatata.com</t>
  </si>
  <si>
    <t xml:space="preserve">EL TRATADO</t>
  </si>
  <si>
    <t xml:space="preserve">C/ VALDEHUERTOS, 8</t>
  </si>
  <si>
    <t xml:space="preserve">983797778</t>
  </si>
  <si>
    <t xml:space="preserve">eltratado.com</t>
  </si>
  <si>
    <t xml:space="preserve">OCA HOTEL PALACIO DE LA LLOREA SPA</t>
  </si>
  <si>
    <t xml:space="preserve">CARRETERA GIJÓN-VILLAVICIOSA, s/n</t>
  </si>
  <si>
    <t xml:space="preserve">985131812</t>
  </si>
  <si>
    <t xml:space="preserve">reservas.palaciodelallorea@ocahotels.es</t>
  </si>
  <si>
    <t xml:space="preserve">C/ JUAN MUÑIZ ZAPICO, 4 BAJO</t>
  </si>
  <si>
    <t xml:space="preserve">985146011</t>
  </si>
  <si>
    <t xml:space="preserve">hotelnorte@hotelnorte.es</t>
  </si>
  <si>
    <t xml:space="preserve">hotelnorte.es</t>
  </si>
  <si>
    <t xml:space="preserve">HOTEL NH GIJÓN</t>
  </si>
  <si>
    <t xml:space="preserve">PASEO DOCTOR FLEMING, 71</t>
  </si>
  <si>
    <t xml:space="preserve">985195755</t>
  </si>
  <si>
    <t xml:space="preserve">nhgijon@nh-hotels.com</t>
  </si>
  <si>
    <t xml:space="preserve">HOTEL ROSAL</t>
  </si>
  <si>
    <t xml:space="preserve">C/ CABO NOVAL, 2</t>
  </si>
  <si>
    <t xml:space="preserve">985205328</t>
  </si>
  <si>
    <t xml:space="preserve">info@hotelrosal.es</t>
  </si>
  <si>
    <t xml:space="preserve">hotelrosal.es</t>
  </si>
  <si>
    <t xml:space="preserve">OCA SANTO DOMINGO PLAZA</t>
  </si>
  <si>
    <t xml:space="preserve">RONDA SUR, s/n BULEVAR</t>
  </si>
  <si>
    <t xml:space="preserve">985207880</t>
  </si>
  <si>
    <t xml:space="preserve">reservas.santodomingoplaza@ocahotels.es</t>
  </si>
  <si>
    <t xml:space="preserve">HOTEL NH PRINCIPADO</t>
  </si>
  <si>
    <t xml:space="preserve">C/ SAN FRANCISCO, 6 BAJO; ( NH OVIEDO</t>
  </si>
  <si>
    <t xml:space="preserve">985217792</t>
  </si>
  <si>
    <t xml:space="preserve">nhprincipado@nh-hotels.com</t>
  </si>
  <si>
    <t xml:space="preserve">ARENA</t>
  </si>
  <si>
    <t xml:space="preserve">C/ DOCTOR AQUILINO HURLE, 31 1</t>
  </si>
  <si>
    <t xml:space="preserve">985339700</t>
  </si>
  <si>
    <t xml:space="preserve">hotelarena@hotelarena.es</t>
  </si>
  <si>
    <t xml:space="preserve">hotelarena.es</t>
  </si>
  <si>
    <t xml:space="preserve">OVIO</t>
  </si>
  <si>
    <t xml:space="preserve">985410005</t>
  </si>
  <si>
    <t xml:space="preserve">hotelovio@hotmail.com</t>
  </si>
  <si>
    <t xml:space="preserve">hotelovio.com</t>
  </si>
  <si>
    <t xml:space="preserve">SAN ÁNGEL</t>
  </si>
  <si>
    <t xml:space="preserve">985412001</t>
  </si>
  <si>
    <t xml:space="preserve">hsanangel@gmail.com</t>
  </si>
  <si>
    <t xml:space="preserve">sanngelsl.com</t>
  </si>
  <si>
    <t xml:space="preserve">CASA XUSTO</t>
  </si>
  <si>
    <t xml:space="preserve">TRAVESIA PRENDONÉS, 8 BAJO</t>
  </si>
  <si>
    <t xml:space="preserve">33750</t>
  </si>
  <si>
    <t xml:space="preserve">hotelluarca@yahoo.es</t>
  </si>
  <si>
    <t xml:space="preserve">casaxusto.com</t>
  </si>
  <si>
    <t xml:space="preserve">LA KABAÑA</t>
  </si>
  <si>
    <t xml:space="preserve">985474486</t>
  </si>
  <si>
    <t xml:space="preserve">lakabaasl.com</t>
  </si>
  <si>
    <t xml:space="preserve">HOTEL RURAL CABO BUSTOS</t>
  </si>
  <si>
    <t xml:space="preserve">BUSTO, s/n BAJO; CASA LOLO</t>
  </si>
  <si>
    <t xml:space="preserve">33785</t>
  </si>
  <si>
    <t xml:space="preserve">985475522</t>
  </si>
  <si>
    <t xml:space="preserve">joaquina@cabobusto.es</t>
  </si>
  <si>
    <t xml:space="preserve">cabobusto.com</t>
  </si>
  <si>
    <t xml:space="preserve">HOTEL RESTAURANTE MAYCE</t>
  </si>
  <si>
    <t xml:space="preserve">CARRETERA NACIONAL 634 BAJO</t>
  </si>
  <si>
    <t xml:space="preserve">985478026</t>
  </si>
  <si>
    <t xml:space="preserve">contacto@hotelmayce.es</t>
  </si>
  <si>
    <t xml:space="preserve">hotelmayce.es</t>
  </si>
  <si>
    <t xml:space="preserve">HOTEL LENA</t>
  </si>
  <si>
    <t xml:space="preserve">C/ LA PLAYA, 4</t>
  </si>
  <si>
    <t xml:space="preserve">985493234</t>
  </si>
  <si>
    <t xml:space="preserve">hotellena.com</t>
  </si>
  <si>
    <t xml:space="preserve">LA FRUTA</t>
  </si>
  <si>
    <t xml:space="preserve">C/ LA FRUTA, 19</t>
  </si>
  <si>
    <t xml:space="preserve">985512288</t>
  </si>
  <si>
    <t xml:space="preserve">hotel@donpedro.com</t>
  </si>
  <si>
    <t xml:space="preserve">hdonpedro.com</t>
  </si>
  <si>
    <t xml:space="preserve">DON PEDRO HOTEL</t>
  </si>
  <si>
    <t xml:space="preserve">C/ LA FRUTA, 22 BAJO</t>
  </si>
  <si>
    <t xml:space="preserve">info@hdonpedro.com</t>
  </si>
  <si>
    <t xml:space="preserve">HOTEL NH COLECCION PALACIO DE AVILES</t>
  </si>
  <si>
    <t xml:space="preserve">PLAZA ESPAÑA, 9 BAJO; HOTEL PRINCIPADO</t>
  </si>
  <si>
    <t xml:space="preserve">985542479</t>
  </si>
  <si>
    <t xml:space="preserve">nhpalaciodeferrera@nh-hotels.com</t>
  </si>
  <si>
    <t xml:space="preserve">HOTEL CABO VIDÍO</t>
  </si>
  <si>
    <t xml:space="preserve">CARRETERA DESVÍO VALDREDO (A-8), s/n SALIDA 438</t>
  </si>
  <si>
    <t xml:space="preserve">985596112</t>
  </si>
  <si>
    <t xml:space="preserve">info@cabovidio.com</t>
  </si>
  <si>
    <t xml:space="preserve">cabovidio.com</t>
  </si>
  <si>
    <t xml:space="preserve">LA HORTONA</t>
  </si>
  <si>
    <t xml:space="preserve">PLAZA PRÍNCIPE DE ASTURIAS, s/n</t>
  </si>
  <si>
    <t xml:space="preserve">985596760</t>
  </si>
  <si>
    <t xml:space="preserve">info@lahortona.com</t>
  </si>
  <si>
    <t xml:space="preserve">lahortona.com</t>
  </si>
  <si>
    <t xml:space="preserve">LA COLMENA</t>
  </si>
  <si>
    <t xml:space="preserve">C/ URÍA, 2 BAJO</t>
  </si>
  <si>
    <t xml:space="preserve">985640278</t>
  </si>
  <si>
    <t xml:space="preserve">info@lacolmena.com</t>
  </si>
  <si>
    <t xml:space="preserve">lacolmena.com</t>
  </si>
  <si>
    <t xml:space="preserve">PEÑA L´AGUA</t>
  </si>
  <si>
    <t xml:space="preserve">PAMPIEDRA, s/n</t>
  </si>
  <si>
    <t xml:space="preserve">33909</t>
  </si>
  <si>
    <t xml:space="preserve">985694555</t>
  </si>
  <si>
    <t xml:space="preserve">info@peñal´agua.com</t>
  </si>
  <si>
    <t xml:space="preserve">penalagua.com</t>
  </si>
  <si>
    <t xml:space="preserve">LA POSADA DE ANTRIALGO C.B.</t>
  </si>
  <si>
    <t xml:space="preserve">LUGAR ANTRIALGO, s/n</t>
  </si>
  <si>
    <t xml:space="preserve">985707314</t>
  </si>
  <si>
    <t xml:space="preserve">info@lapodadeantrialgocb.com</t>
  </si>
  <si>
    <t xml:space="preserve">antrialgo.com</t>
  </si>
  <si>
    <t xml:space="preserve">LA REBOIRA</t>
  </si>
  <si>
    <t xml:space="preserve">LUGAR REBORÍA, s/n</t>
  </si>
  <si>
    <t xml:space="preserve">33539</t>
  </si>
  <si>
    <t xml:space="preserve">985710506</t>
  </si>
  <si>
    <t xml:space="preserve">lareboira.com</t>
  </si>
  <si>
    <t xml:space="preserve">HOTEL RURAL CASA CUETO</t>
  </si>
  <si>
    <t xml:space="preserve">C/ VEGARRIONDA s/n</t>
  </si>
  <si>
    <t xml:space="preserve">985711330</t>
  </si>
  <si>
    <t xml:space="preserve">info@casacueto.com</t>
  </si>
  <si>
    <t xml:space="preserve">casacueto.com</t>
  </si>
  <si>
    <t xml:space="preserve">HOTEL PILOÑÉS</t>
  </si>
  <si>
    <t xml:space="preserve">PLAZA MAYOR, 3</t>
  </si>
  <si>
    <t xml:space="preserve">985711391</t>
  </si>
  <si>
    <t xml:space="preserve">info@hotelpiloñés.com</t>
  </si>
  <si>
    <t xml:space="preserve">grupodenf.com</t>
  </si>
  <si>
    <t xml:space="preserve">C/ PÍO XII, 6</t>
  </si>
  <si>
    <t xml:space="preserve">doanieves.com</t>
  </si>
  <si>
    <t xml:space="preserve">LAS MESTAS</t>
  </si>
  <si>
    <t xml:space="preserve">OVIÑANA, s/n BAJO</t>
  </si>
  <si>
    <t xml:space="preserve">33846</t>
  </si>
  <si>
    <t xml:space="preserve">985762267</t>
  </si>
  <si>
    <t xml:space="preserve">lasmestas.com</t>
  </si>
  <si>
    <t xml:space="preserve">PERTIERRA</t>
  </si>
  <si>
    <t xml:space="preserve">CASARES, 10 BAJO</t>
  </si>
  <si>
    <t xml:space="preserve">985801613</t>
  </si>
  <si>
    <t xml:space="preserve">pertierra.com</t>
  </si>
  <si>
    <t xml:space="preserve">NÚCLEO RURAL TIXILEIRO</t>
  </si>
  <si>
    <t xml:space="preserve">985818707</t>
  </si>
  <si>
    <t xml:space="preserve">reservas@tixileiro.com</t>
  </si>
  <si>
    <t xml:space="preserve">tixileiro.com</t>
  </si>
  <si>
    <t xml:space="preserve">HOTEL LOS CATORCE</t>
  </si>
  <si>
    <t xml:space="preserve">C/ ALOYAS, s/n</t>
  </si>
  <si>
    <t xml:space="preserve">985823737</t>
  </si>
  <si>
    <t xml:space="preserve">hotel-los14@telefonica.net</t>
  </si>
  <si>
    <t xml:space="preserve">hotellos14.es</t>
  </si>
  <si>
    <t xml:space="preserve">CASA MORAN</t>
  </si>
  <si>
    <t xml:space="preserve">985844006</t>
  </si>
  <si>
    <t xml:space="preserve">casamoran.com</t>
  </si>
  <si>
    <t xml:space="preserve">CASA LUISA</t>
  </si>
  <si>
    <t xml:space="preserve">LUGAR PUERTAS, s/n BAJO</t>
  </si>
  <si>
    <t xml:space="preserve">33555</t>
  </si>
  <si>
    <t xml:space="preserve">985845217</t>
  </si>
  <si>
    <t xml:space="preserve">info@casaluisa.com</t>
  </si>
  <si>
    <t xml:space="preserve">casaluisa.com</t>
  </si>
  <si>
    <t xml:space="preserve">C/ MANUEL CASO DE LA VILLA, 6 BAJO</t>
  </si>
  <si>
    <t xml:space="preserve">985860110</t>
  </si>
  <si>
    <t xml:space="preserve">hotelcovadonga@hotmail.es</t>
  </si>
  <si>
    <t xml:space="preserve">covadonga.com</t>
  </si>
  <si>
    <t xml:space="preserve">LA BRAÑA</t>
  </si>
  <si>
    <t xml:space="preserve">CARRETERA PUERTO DE SAN ISIDRO (AS-253), s/n</t>
  </si>
  <si>
    <t xml:space="preserve">985926212</t>
  </si>
  <si>
    <t xml:space="preserve">info@hrlabrana.com</t>
  </si>
  <si>
    <t xml:space="preserve">hrlabrana.com</t>
  </si>
  <si>
    <t xml:space="preserve">CASA RURAL GENESTOSO</t>
  </si>
  <si>
    <t xml:space="preserve">GENESTOSO, 14</t>
  </si>
  <si>
    <t xml:space="preserve">985973019</t>
  </si>
  <si>
    <t xml:space="preserve">info@caruralgenestoso.com</t>
  </si>
  <si>
    <t xml:space="preserve">genestoso.com</t>
  </si>
  <si>
    <t xml:space="preserve">COIA HOTEL TUR</t>
  </si>
  <si>
    <t xml:space="preserve">RUA SANXENXO, 1 BAJO</t>
  </si>
  <si>
    <t xml:space="preserve">36209</t>
  </si>
  <si>
    <t xml:space="preserve">986201820</t>
  </si>
  <si>
    <t xml:space="preserve">info@hotelcoia.com</t>
  </si>
  <si>
    <t xml:space="preserve">hotelcoia.com</t>
  </si>
  <si>
    <t xml:space="preserve">HESPERIA VIGO</t>
  </si>
  <si>
    <t xml:space="preserve">AVENIDA FLORIDA, 60 BAJO; JOSE FELIX GONZALEZ GA</t>
  </si>
  <si>
    <t xml:space="preserve">986296600</t>
  </si>
  <si>
    <t xml:space="preserve">HOTEL CAIS</t>
  </si>
  <si>
    <t xml:space="preserve">RUA ALFÉREZ BARREIRO, 3</t>
  </si>
  <si>
    <t xml:space="preserve">986355643</t>
  </si>
  <si>
    <t xml:space="preserve">hotelr.cais@gmail.com</t>
  </si>
  <si>
    <t xml:space="preserve">hotelcais.com</t>
  </si>
  <si>
    <t xml:space="preserve">ANA ISABEL</t>
  </si>
  <si>
    <t xml:space="preserve">AVENIDA JULIÁN VALVERDE, 40</t>
  </si>
  <si>
    <t xml:space="preserve">986386060</t>
  </si>
  <si>
    <t xml:space="preserve">contactus@hotelarce.com</t>
  </si>
  <si>
    <t xml:space="preserve">hotelarce.com</t>
  </si>
  <si>
    <t xml:space="preserve">CANAIMA</t>
  </si>
  <si>
    <t xml:space="preserve">RUA GARCÍA BARBÓN, 42-44</t>
  </si>
  <si>
    <t xml:space="preserve">986430934</t>
  </si>
  <si>
    <t xml:space="preserve">hotelcanaima@hotelcanaimavigo.es</t>
  </si>
  <si>
    <t xml:space="preserve">canaimasl.com</t>
  </si>
  <si>
    <t xml:space="preserve">NH COLLECTION VIGO</t>
  </si>
  <si>
    <t xml:space="preserve">RUA GARCÍA BARBÓN, 17-19</t>
  </si>
  <si>
    <t xml:space="preserve">986433643</t>
  </si>
  <si>
    <t xml:space="preserve">nhcollectionvigo@nh-hotels.com</t>
  </si>
  <si>
    <t xml:space="preserve">SENA</t>
  </si>
  <si>
    <t xml:space="preserve">C/ JUAN FUENTES ECHEVARRÍA, 99 BAJO; ASCENSOR</t>
  </si>
  <si>
    <t xml:space="preserve">986540596</t>
  </si>
  <si>
    <t xml:space="preserve">hotelsena@hotelsena.com</t>
  </si>
  <si>
    <t xml:space="preserve">hotelsena.com</t>
  </si>
  <si>
    <t xml:space="preserve">O LAR DA AVOA</t>
  </si>
  <si>
    <t xml:space="preserve">BOUZA, 77 CASTRELO</t>
  </si>
  <si>
    <t xml:space="preserve">36639</t>
  </si>
  <si>
    <t xml:space="preserve">986543367</t>
  </si>
  <si>
    <t xml:space="preserve">olardaavoa@olardaavoa.es</t>
  </si>
  <si>
    <t xml:space="preserve">olardaavoa.es</t>
  </si>
  <si>
    <t xml:space="preserve">BENALUA</t>
  </si>
  <si>
    <t xml:space="preserve">PRAZA REGUEIRO, 18 BAJO</t>
  </si>
  <si>
    <t xml:space="preserve">36626</t>
  </si>
  <si>
    <t xml:space="preserve">A ILLA DE AROUSA</t>
  </si>
  <si>
    <t xml:space="preserve">986551332</t>
  </si>
  <si>
    <t xml:space="preserve">hotelbenalua@hotmail.com</t>
  </si>
  <si>
    <t xml:space="preserve">benaluasa.com</t>
  </si>
  <si>
    <t xml:space="preserve">HOTEL PAZO SANTA TECLA</t>
  </si>
  <si>
    <t xml:space="preserve">MONTES DE SANTA TECLA, s/n BAJO</t>
  </si>
  <si>
    <t xml:space="preserve">986610002</t>
  </si>
  <si>
    <t xml:space="preserve">info@hotelpazontatecla.com</t>
  </si>
  <si>
    <t xml:space="preserve">hotelpazo.com</t>
  </si>
  <si>
    <t xml:space="preserve">HOTEL CELTA</t>
  </si>
  <si>
    <t xml:space="preserve">RUA AVENIDA GALICIA, 53 BAJO</t>
  </si>
  <si>
    <t xml:space="preserve">986610445</t>
  </si>
  <si>
    <t xml:space="preserve">senio80@hotmail.com</t>
  </si>
  <si>
    <t xml:space="preserve">hotelcelta.es</t>
  </si>
  <si>
    <t xml:space="preserve">CASA ROMAN</t>
  </si>
  <si>
    <t xml:space="preserve">RUA CARLOS CASAS, 2</t>
  </si>
  <si>
    <t xml:space="preserve">986720031</t>
  </si>
  <si>
    <t xml:space="preserve">hotel@casaroman.com</t>
  </si>
  <si>
    <t xml:space="preserve">casaroman.com</t>
  </si>
  <si>
    <t xml:space="preserve">ATALAYA II</t>
  </si>
  <si>
    <t xml:space="preserve">PROGRESO, 91</t>
  </si>
  <si>
    <t xml:space="preserve">986720310</t>
  </si>
  <si>
    <t xml:space="preserve">info@hotelesatalaya.com</t>
  </si>
  <si>
    <t xml:space="preserve">atalayaii.com</t>
  </si>
  <si>
    <t xml:space="preserve">VARADOIRO</t>
  </si>
  <si>
    <t xml:space="preserve">RUA MÉNDEZ NÚÑEZ, 11</t>
  </si>
  <si>
    <t xml:space="preserve">986720374</t>
  </si>
  <si>
    <t xml:space="preserve">hotelvaradoiro@hotmail.com</t>
  </si>
  <si>
    <t xml:space="preserve">varadoiro.com</t>
  </si>
  <si>
    <t xml:space="preserve">VEIGANOVA</t>
  </si>
  <si>
    <t xml:space="preserve">ESTRADA CIRCUNVALACIÓN, 8 BAJO; HOTEL VEGA NOVA</t>
  </si>
  <si>
    <t xml:space="preserve">986724504</t>
  </si>
  <si>
    <t xml:space="preserve">veiganova.com</t>
  </si>
  <si>
    <t xml:space="preserve">HOTEL BOSQUE MAR</t>
  </si>
  <si>
    <t xml:space="preserve">C/ REBOREDO, 93</t>
  </si>
  <si>
    <t xml:space="preserve">986731055</t>
  </si>
  <si>
    <t xml:space="preserve">info@bosquemar.com</t>
  </si>
  <si>
    <t xml:space="preserve">bosquemar.com</t>
  </si>
  <si>
    <t xml:space="preserve">SANTOME</t>
  </si>
  <si>
    <t xml:space="preserve">GONDAR DE ABAIXO, 38 BAJO</t>
  </si>
  <si>
    <t xml:space="preserve">986743339</t>
  </si>
  <si>
    <t xml:space="preserve">info@hotelsantome.com</t>
  </si>
  <si>
    <t xml:space="preserve">santomesl.com</t>
  </si>
  <si>
    <t xml:space="preserve">HOTEL PINAR SANXENXO</t>
  </si>
  <si>
    <t xml:space="preserve">LUGAR GONDAR DE ABAIXO, 6 BAJO</t>
  </si>
  <si>
    <t xml:space="preserve">986743412</t>
  </si>
  <si>
    <t xml:space="preserve">info@hotelpinar.es</t>
  </si>
  <si>
    <t xml:space="preserve">hotelpinar.es</t>
  </si>
  <si>
    <t xml:space="preserve">VILACOBIÑA</t>
  </si>
  <si>
    <t xml:space="preserve">C/ PLAYA LA LANZADA, 63 BAJO</t>
  </si>
  <si>
    <t xml:space="preserve">986744481</t>
  </si>
  <si>
    <t xml:space="preserve">h_vilacobina@hotmail.com</t>
  </si>
  <si>
    <t xml:space="preserve">vilacobia.com</t>
  </si>
  <si>
    <t xml:space="preserve">RÍO CARES</t>
  </si>
  <si>
    <t xml:space="preserve">AVENIDA JOSÉ AGUADO, 12</t>
  </si>
  <si>
    <t xml:space="preserve">987070526</t>
  </si>
  <si>
    <t xml:space="preserve">info@rio-cares.com</t>
  </si>
  <si>
    <t xml:space="preserve">rio-cares.com</t>
  </si>
  <si>
    <t xml:space="preserve">LA POSADA REGIA</t>
  </si>
  <si>
    <t xml:space="preserve">REGIDORES, 9-11 BAJO</t>
  </si>
  <si>
    <t xml:space="preserve">987213173</t>
  </si>
  <si>
    <t xml:space="preserve">posada@regialeon.com</t>
  </si>
  <si>
    <t xml:space="preserve">regialeon.com</t>
  </si>
  <si>
    <t xml:space="preserve">QH HOTELES</t>
  </si>
  <si>
    <t xml:space="preserve">AVENIDA CUBOS, 6 BAJO</t>
  </si>
  <si>
    <t xml:space="preserve">987256516</t>
  </si>
  <si>
    <t xml:space="preserve">qhhoteles.com</t>
  </si>
  <si>
    <t xml:space="preserve">EL CAMINERO</t>
  </si>
  <si>
    <t xml:space="preserve">SIERRA PAMBLEY, 56</t>
  </si>
  <si>
    <t xml:space="preserve">987389020</t>
  </si>
  <si>
    <t xml:space="preserve">info@elcaminero.es</t>
  </si>
  <si>
    <t xml:space="preserve">elcaminero.es</t>
  </si>
  <si>
    <t xml:space="preserve">ALDA CENTRO PONFERRADA</t>
  </si>
  <si>
    <t xml:space="preserve">AVENIDA PUEBLA, 44</t>
  </si>
  <si>
    <t xml:space="preserve">987411550</t>
  </si>
  <si>
    <t xml:space="preserve">centroponferrada@aldahotels.com</t>
  </si>
  <si>
    <t xml:space="preserve">POSADA RURAL LAS DOÑAS DEL PORTAZGO</t>
  </si>
  <si>
    <t xml:space="preserve">RIBADEO, 2 BAJO</t>
  </si>
  <si>
    <t xml:space="preserve">987542742</t>
  </si>
  <si>
    <t xml:space="preserve">info@elportazgo.es</t>
  </si>
  <si>
    <t xml:space="preserve">elportazgo.es</t>
  </si>
  <si>
    <t xml:space="preserve">EL ARRIERO</t>
  </si>
  <si>
    <t xml:space="preserve">AVENIDA CONSTITUCIÓN, 54</t>
  </si>
  <si>
    <t xml:space="preserve">24836</t>
  </si>
  <si>
    <t xml:space="preserve">MATALLANA DE TORÍO</t>
  </si>
  <si>
    <t xml:space="preserve">987578421</t>
  </si>
  <si>
    <t xml:space="preserve">info@elarriero.com</t>
  </si>
  <si>
    <t xml:space="preserve">elarriero.com</t>
  </si>
  <si>
    <t xml:space="preserve">GAUDÍ</t>
  </si>
  <si>
    <t xml:space="preserve">GLORIETA EDUARDO DE CASTRO, 6</t>
  </si>
  <si>
    <t xml:space="preserve">987615654</t>
  </si>
  <si>
    <t xml:space="preserve">reservas@gaudihotel.es</t>
  </si>
  <si>
    <t xml:space="preserve">gaudihotel.es</t>
  </si>
  <si>
    <t xml:space="preserve">HOTEL CASA CUEVAS</t>
  </si>
  <si>
    <t xml:space="preserve">MANUEL OCHARÁN, 20</t>
  </si>
  <si>
    <t xml:space="preserve">987740500</t>
  </si>
  <si>
    <t xml:space="preserve">info@casacuevas.es</t>
  </si>
  <si>
    <t xml:space="preserve">casacuevas.es</t>
  </si>
  <si>
    <t xml:space="preserve">APARTAHOTEL FC CATEDRAL</t>
  </si>
  <si>
    <t xml:space="preserve">C/ CAYO JESÚS FERNÁNDEZ ESPINO, 2 BAJO; APARTHOTEL</t>
  </si>
  <si>
    <t xml:space="preserve">987875055</t>
  </si>
  <si>
    <t xml:space="preserve">info@fchoteles.com</t>
  </si>
  <si>
    <t xml:space="preserve">fchoteles.com</t>
  </si>
  <si>
    <t xml:space="preserve">NH COLLECTION LEÓN PLAZA MAYOR</t>
  </si>
  <si>
    <t xml:space="preserve">PLAZA MAYOR, 15</t>
  </si>
  <si>
    <t xml:space="preserve">987981670</t>
  </si>
  <si>
    <t xml:space="preserve">nhplazamayor@nh-hotels.com</t>
  </si>
  <si>
    <t xml:space="preserve">RIO MIÑO</t>
  </si>
  <si>
    <t xml:space="preserve">RUA PAPA JUAN XXIII, 2 BAJO; ESQUINA CAPITAN ELOY</t>
  </si>
  <si>
    <t xml:space="preserve">988217594</t>
  </si>
  <si>
    <t xml:space="preserve">recepcion@hmourense.com</t>
  </si>
  <si>
    <t xml:space="preserve">hmourense.com</t>
  </si>
  <si>
    <t xml:space="preserve">AS MACEIRAS</t>
  </si>
  <si>
    <t xml:space="preserve">LUGAR MOSTEIRO, 14</t>
  </si>
  <si>
    <t xml:space="preserve">32788</t>
  </si>
  <si>
    <t xml:space="preserve">A POBRA DE TRIVES</t>
  </si>
  <si>
    <t xml:space="preserve">988330034</t>
  </si>
  <si>
    <t xml:space="preserve">asmaceirashotel@gmail.com</t>
  </si>
  <si>
    <t xml:space="preserve">asmaceiras.es</t>
  </si>
  <si>
    <t xml:space="preserve">BARXAS, 4 BAJO</t>
  </si>
  <si>
    <t xml:space="preserve">988374408</t>
  </si>
  <si>
    <t xml:space="preserve">sanmarcos.com</t>
  </si>
  <si>
    <t xml:space="preserve">AVENIDA SANTA MARÍA LA REAL, 44 BAJO</t>
  </si>
  <si>
    <t xml:space="preserve">988434645</t>
  </si>
  <si>
    <t xml:space="preserve">donpepeisa@gmail.com</t>
  </si>
  <si>
    <t xml:space="preserve">donpepesl.com</t>
  </si>
  <si>
    <t xml:space="preserve">ESTRADA N-525, KILOMETRO 226, 5</t>
  </si>
  <si>
    <t xml:space="preserve">988439068</t>
  </si>
  <si>
    <t xml:space="preserve">motelvenecia@gmail.com</t>
  </si>
  <si>
    <t xml:space="preserve">veneciasl.com</t>
  </si>
  <si>
    <t xml:space="preserve">XINZO</t>
  </si>
  <si>
    <t xml:space="preserve">DOUS DE MAIO, 31</t>
  </si>
  <si>
    <t xml:space="preserve">988461202</t>
  </si>
  <si>
    <t xml:space="preserve">info@xinzo.com</t>
  </si>
  <si>
    <t xml:space="preserve">hotelxinzo.es</t>
  </si>
  <si>
    <t xml:space="preserve">HOTEL RUSTICO A PALLEIRA</t>
  </si>
  <si>
    <t xml:space="preserve">LUGAR OUTEIRO DE ORRACA, 115 BAJO</t>
  </si>
  <si>
    <t xml:space="preserve">988554015</t>
  </si>
  <si>
    <t xml:space="preserve">apalleira@apalleira.com</t>
  </si>
  <si>
    <t xml:space="preserve">apalleira.com</t>
  </si>
  <si>
    <t xml:space="preserve">NH OURENSE</t>
  </si>
  <si>
    <t xml:space="preserve">RUA CELSO EMILIO FERREIRO, 24 BAJO; HOTE LNHO</t>
  </si>
  <si>
    <t xml:space="preserve">988601111</t>
  </si>
  <si>
    <t xml:space="preserve">nhourense@nh-hotels.com</t>
  </si>
  <si>
    <t xml:space="preserve">CENTRO DE TURISMO RURAL LA VELETA</t>
  </si>
  <si>
    <t xml:space="preserve">ctr_laveleta@hotmail.com</t>
  </si>
  <si>
    <t xml:space="preserve">laveleta.net</t>
  </si>
  <si>
    <t xml:space="preserve">EL TURCAL</t>
  </si>
  <si>
    <t xml:space="preserve">CARRETERA EX-203, KILOMETRO 28, 800</t>
  </si>
  <si>
    <t xml:space="preserve">10413</t>
  </si>
  <si>
    <t xml:space="preserve">TORREMENGA</t>
  </si>
  <si>
    <t xml:space="preserve">elturcal@elturcal.com</t>
  </si>
  <si>
    <t xml:space="preserve">elturcal.com</t>
  </si>
  <si>
    <t xml:space="preserve">CASA NAYA</t>
  </si>
  <si>
    <t xml:space="preserve">CARRETERA EIVISSA-PORTINATX, KILOMETRO 16, 500 BAJO</t>
  </si>
  <si>
    <t xml:space="preserve">07812</t>
  </si>
  <si>
    <t xml:space="preserve">info@casanaya.com</t>
  </si>
  <si>
    <t xml:space="preserve">casanaya.com</t>
  </si>
  <si>
    <t xml:space="preserve">HOTEL LAGO</t>
  </si>
  <si>
    <t xml:space="preserve">CALEIRO, 85</t>
  </si>
  <si>
    <t xml:space="preserve">hotellago@hotellago.eu</t>
  </si>
  <si>
    <t xml:space="preserve">hotellago.eu</t>
  </si>
  <si>
    <t xml:space="preserve">AS MAROAS</t>
  </si>
  <si>
    <t xml:space="preserve">PIÑA, 7</t>
  </si>
  <si>
    <t xml:space="preserve">info@asmaroas.com</t>
  </si>
  <si>
    <t xml:space="preserve">asmaroas.com</t>
  </si>
  <si>
    <t xml:space="preserve">HOTEL LA CANELA</t>
  </si>
  <si>
    <t xml:space="preserve">CAMINO MAJALHORNO, s/n BAJO</t>
  </si>
  <si>
    <t xml:space="preserve">comercial@lacanela.com</t>
  </si>
  <si>
    <t xml:space="preserve">lacanela.com</t>
  </si>
  <si>
    <t xml:space="preserve">SANT BLAI</t>
  </si>
  <si>
    <t xml:space="preserve">CARRERA N'AMER, s/n</t>
  </si>
  <si>
    <t xml:space="preserve"> 685 955 000</t>
  </si>
  <si>
    <t xml:space="preserve">agroturismo@santblai.com</t>
  </si>
  <si>
    <t xml:space="preserve">santblai.com</t>
  </si>
  <si>
    <t xml:space="preserve">HOTELOFI</t>
  </si>
  <si>
    <t xml:space="preserve">info@hotelofi.com</t>
  </si>
  <si>
    <t xml:space="preserve">hotelofi.com</t>
  </si>
  <si>
    <t xml:space="preserve">BUNGALOW</t>
  </si>
  <si>
    <t xml:space="preserve">CARRER BRESQUILLER, 16</t>
  </si>
  <si>
    <t xml:space="preserve">info@bungalow.com</t>
  </si>
  <si>
    <t xml:space="preserve">3 ALPACAS</t>
  </si>
  <si>
    <t xml:space="preserve">VIA VÍA LA VALLINA (B° CADAMANCIO), 20</t>
  </si>
  <si>
    <t xml:space="preserve">info@3alpacas.com</t>
  </si>
  <si>
    <t xml:space="preserve">3alpacas.com</t>
  </si>
  <si>
    <t xml:space="preserve">EL PARRAL</t>
  </si>
  <si>
    <t xml:space="preserve">LADERAS DEL PARRAL, 1</t>
  </si>
  <si>
    <t xml:space="preserve">elparralrural@hotmail.com</t>
  </si>
  <si>
    <t xml:space="preserve">elparral.com</t>
  </si>
  <si>
    <t xml:space="preserve">MAS BLANC</t>
  </si>
  <si>
    <t xml:space="preserve">POLIGONO INSDUSTRIAL AL CASETA BLANCA, 1</t>
  </si>
  <si>
    <t xml:space="preserve">info@masblanc.com</t>
  </si>
  <si>
    <t xml:space="preserve">NATALMAR</t>
  </si>
  <si>
    <t xml:space="preserve">CARRETERA N-340, KILOMETRO 1007</t>
  </si>
  <si>
    <t xml:space="preserve">12595</t>
  </si>
  <si>
    <t xml:space="preserve">info@natalmar.com</t>
  </si>
  <si>
    <t xml:space="preserve">CAN BAYRE</t>
  </si>
  <si>
    <t xml:space="preserve">PG-000298</t>
  </si>
  <si>
    <t xml:space="preserve">CARRER MAJOR, 9 BAJO</t>
  </si>
  <si>
    <t xml:space="preserve">17469</t>
  </si>
  <si>
    <t xml:space="preserve">FORTIÀ</t>
  </si>
  <si>
    <t xml:space="preserve">info@canbayre.com</t>
  </si>
  <si>
    <t xml:space="preserve">canbayre.com</t>
  </si>
  <si>
    <t xml:space="preserve">EL RONZAL</t>
  </si>
  <si>
    <t xml:space="preserve">CARRETERA AGUSTINOS, 7 BAJO(HOTEL RURAL EL RONZAL)</t>
  </si>
  <si>
    <t xml:space="preserve">info@elronzal.com</t>
  </si>
  <si>
    <t xml:space="preserve">CARRETERA PETRA-FELANITX, KILOMETRO 6</t>
  </si>
  <si>
    <t xml:space="preserve">info@esplanou.com</t>
  </si>
  <si>
    <t xml:space="preserve">LA MERCED</t>
  </si>
  <si>
    <t xml:space="preserve">PARAJE OLIVAREJO, 7</t>
  </si>
  <si>
    <t xml:space="preserve">info@lamerced.com</t>
  </si>
  <si>
    <t xml:space="preserve">MUSKILDA</t>
  </si>
  <si>
    <t xml:space="preserve">PLAZA FERIAL, 18 BAJO</t>
  </si>
  <si>
    <t xml:space="preserve">31420</t>
  </si>
  <si>
    <t xml:space="preserve">URROZ-VILLA</t>
  </si>
  <si>
    <t xml:space="preserve">info@muskilda.com</t>
  </si>
  <si>
    <t xml:space="preserve">MOSTEIRO</t>
  </si>
  <si>
    <t xml:space="preserve">info@mosteiro.com</t>
  </si>
  <si>
    <t xml:space="preserve">FIVE GATES</t>
  </si>
  <si>
    <t xml:space="preserve">CARRERA, 79</t>
  </si>
  <si>
    <t xml:space="preserve">info@fivegates.com</t>
  </si>
  <si>
    <t xml:space="preserve">fivegates.es</t>
  </si>
  <si>
    <t xml:space="preserve">CARRETERA VENTA DEL AIRE, s/n BAJO; LOCAL</t>
  </si>
  <si>
    <t xml:space="preserve">elmolinodemosqueruela@gmail.com</t>
  </si>
  <si>
    <t xml:space="preserve">EL ZORZAL</t>
  </si>
  <si>
    <t xml:space="preserve">CARRETERA ANDALUCÍA (A-4), KILOMETRO 72 BAJO; H. HOTEL GUZMAN</t>
  </si>
  <si>
    <t xml:space="preserve">hotel.elzorzal@gmail.com</t>
  </si>
  <si>
    <t xml:space="preserve">LA BOTICA</t>
  </si>
  <si>
    <t xml:space="preserve">C/ PALACIO, 1</t>
  </si>
  <si>
    <t xml:space="preserve">info@labotica.com</t>
  </si>
  <si>
    <t xml:space="preserve">labotica.net</t>
  </si>
  <si>
    <t xml:space="preserve">HOTEL CAN ROSES</t>
  </si>
  <si>
    <t xml:space="preserve">JOSEP MARIA QUADRADO, 9 BAJO</t>
  </si>
  <si>
    <t xml:space="preserve">608 400 174</t>
  </si>
  <si>
    <t xml:space="preserve">info@canroses.com</t>
  </si>
  <si>
    <t xml:space="preserve">canroses.com</t>
  </si>
  <si>
    <t xml:space="preserve">MARAKASA B &amp; B</t>
  </si>
  <si>
    <t xml:space="preserve">HG-002506</t>
  </si>
  <si>
    <t xml:space="preserve">CARRER SANT ANTONI, 153</t>
  </si>
  <si>
    <t xml:space="preserve">609 03 07 49</t>
  </si>
  <si>
    <t xml:space="preserve">info@marakasa.com</t>
  </si>
  <si>
    <t xml:space="preserve">marakasa.com</t>
  </si>
  <si>
    <t xml:space="preserve">CASA MOLILY</t>
  </si>
  <si>
    <t xml:space="preserve">AVINGUDA PUNTA GROSSA, 7</t>
  </si>
  <si>
    <t xml:space="preserve">611 31 81 06</t>
  </si>
  <si>
    <t xml:space="preserve">info@camolily.com</t>
  </si>
  <si>
    <t xml:space="preserve">FINCA LAS BEATAS</t>
  </si>
  <si>
    <t xml:space="preserve">CARRETERA CIUDAD REAL-MURCIA, KILOMETRO 146, 5</t>
  </si>
  <si>
    <t xml:space="preserve">13332</t>
  </si>
  <si>
    <t xml:space="preserve">VILLAHERMOSA</t>
  </si>
  <si>
    <t xml:space="preserve">630 949 950</t>
  </si>
  <si>
    <t xml:space="preserve">info@lasbeatas.es</t>
  </si>
  <si>
    <t xml:space="preserve">lasbeatas.es</t>
  </si>
  <si>
    <t xml:space="preserve">ARTMONIA</t>
  </si>
  <si>
    <t xml:space="preserve">PARTIDA CLOT (CREUETES), CV 815</t>
  </si>
  <si>
    <t xml:space="preserve">661 467 007</t>
  </si>
  <si>
    <t xml:space="preserve">info@hotelhyb.com</t>
  </si>
  <si>
    <t xml:space="preserve">hotelhyb.com</t>
  </si>
  <si>
    <t xml:space="preserve">ROOMQUEO</t>
  </si>
  <si>
    <t xml:space="preserve">C/ CAMILO JOSÉ CELA, 7</t>
  </si>
  <si>
    <t xml:space="preserve">667 60 34 17</t>
  </si>
  <si>
    <t xml:space="preserve">info@roomqueo.com</t>
  </si>
  <si>
    <t xml:space="preserve">CAL NAUDI</t>
  </si>
  <si>
    <t xml:space="preserve">CAMI REVERTERA, s/n</t>
  </si>
  <si>
    <t xml:space="preserve">43550</t>
  </si>
  <si>
    <t xml:space="preserve">ULLDECONA</t>
  </si>
  <si>
    <t xml:space="preserve">669 303 363</t>
  </si>
  <si>
    <t xml:space="preserve">antonioc@calnaudi.com</t>
  </si>
  <si>
    <t xml:space="preserve">calnaudi.com</t>
  </si>
  <si>
    <t xml:space="preserve">AVENIDA SEVILLA, 88</t>
  </si>
  <si>
    <t xml:space="preserve">671 521 488</t>
  </si>
  <si>
    <t xml:space="preserve">info@marinaluz.es</t>
  </si>
  <si>
    <t xml:space="preserve">marinaluz.es</t>
  </si>
  <si>
    <t xml:space="preserve">ECOCIRER</t>
  </si>
  <si>
    <t xml:space="preserve">672 411 227</t>
  </si>
  <si>
    <t xml:space="preserve">info@ecocirer.com</t>
  </si>
  <si>
    <t xml:space="preserve">ecocirer.com</t>
  </si>
  <si>
    <t xml:space="preserve">LA POSADICA</t>
  </si>
  <si>
    <t xml:space="preserve">C/ HOYA BUÑOL, 31 BAJO</t>
  </si>
  <si>
    <t xml:space="preserve">46368</t>
  </si>
  <si>
    <t xml:space="preserve">MACASTRE</t>
  </si>
  <si>
    <t xml:space="preserve">675 09 95 34</t>
  </si>
  <si>
    <t xml:space="preserve">info@lapodica.com</t>
  </si>
  <si>
    <t xml:space="preserve">CASA PEPA</t>
  </si>
  <si>
    <t xml:space="preserve">MAYOR, 2 BAJO</t>
  </si>
  <si>
    <t xml:space="preserve">679 33 97 74 </t>
  </si>
  <si>
    <t xml:space="preserve">correo@casapepa.com</t>
  </si>
  <si>
    <t xml:space="preserve">casapepa.com</t>
  </si>
  <si>
    <t xml:space="preserve">ORTEGO SANZ</t>
  </si>
  <si>
    <t xml:space="preserve">C/ REAL, 11 BARRIO</t>
  </si>
  <si>
    <t xml:space="preserve">697 45 32 33</t>
  </si>
  <si>
    <t xml:space="preserve">facturacionortegosanz@gmail.com</t>
  </si>
  <si>
    <t xml:space="preserve">LABRANDA ALYSSA SUITE HOTEL</t>
  </si>
  <si>
    <t xml:space="preserve">C/ ESPAÑA, 1</t>
  </si>
  <si>
    <t xml:space="preserve">828128800</t>
  </si>
  <si>
    <t xml:space="preserve">info.alyssa@labranda.com</t>
  </si>
  <si>
    <t xml:space="preserve">labranda.com</t>
  </si>
  <si>
    <t xml:space="preserve">BACO</t>
  </si>
  <si>
    <t xml:space="preserve">H/SE/00849</t>
  </si>
  <si>
    <t xml:space="preserve">PLAZA PONCE DE LEÓN, 15 BAJO; LOCAL</t>
  </si>
  <si>
    <t xml:space="preserve">854 556 787</t>
  </si>
  <si>
    <t xml:space="preserve">reservas@hotelbaco.es</t>
  </si>
  <si>
    <t xml:space="preserve">hotelbaco.es</t>
  </si>
  <si>
    <t xml:space="preserve">GRAN CONIL &amp; SPA</t>
  </si>
  <si>
    <t xml:space="preserve">H/CA/01170</t>
  </si>
  <si>
    <t xml:space="preserve">C/ PLEAMAR, 2 BAJO</t>
  </si>
  <si>
    <t xml:space="preserve">856905000</t>
  </si>
  <si>
    <t xml:space="preserve">granconil@hipotels.com</t>
  </si>
  <si>
    <t xml:space="preserve">hipotels.com</t>
  </si>
  <si>
    <t xml:space="preserve">MAR BELLA</t>
  </si>
  <si>
    <t xml:space="preserve">APOLO XI, 34 BAJO</t>
  </si>
  <si>
    <t xml:space="preserve">865 67 67 54</t>
  </si>
  <si>
    <t xml:space="preserve">SHOPING Y LAPICES 2014</t>
  </si>
  <si>
    <t xml:space="preserve">FORN D'EN VILA, 3 BAJO</t>
  </si>
  <si>
    <t xml:space="preserve">871031894</t>
  </si>
  <si>
    <t xml:space="preserve">hola@brickpalma.com</t>
  </si>
  <si>
    <t xml:space="preserve">staybrick.es</t>
  </si>
  <si>
    <t xml:space="preserve">HOTEL MAMÁ</t>
  </si>
  <si>
    <t xml:space="preserve">PLAÇA PLAZA CORT, s/n</t>
  </si>
  <si>
    <t xml:space="preserve">871037437</t>
  </si>
  <si>
    <t xml:space="preserve">info@hotelmama.es</t>
  </si>
  <si>
    <t xml:space="preserve">hotelmama.es</t>
  </si>
  <si>
    <t xml:space="preserve">CAL PITEU</t>
  </si>
  <si>
    <t xml:space="preserve">AVINGUDA NOTARI JOSEP FAUS, 24</t>
  </si>
  <si>
    <t xml:space="preserve">25210</t>
  </si>
  <si>
    <t xml:space="preserve">GUISSONA</t>
  </si>
  <si>
    <t xml:space="preserve">873450250</t>
  </si>
  <si>
    <t xml:space="preserve">hotel@hotelcalpiteu.com</t>
  </si>
  <si>
    <t xml:space="preserve">calpiteu.com</t>
  </si>
  <si>
    <t xml:space="preserve">GRAN MELIA COLON</t>
  </si>
  <si>
    <t xml:space="preserve">C/ CANALEJAS, 1 BAJO; HOTEL TRYP COLON</t>
  </si>
  <si>
    <t xml:space="preserve">902144440</t>
  </si>
  <si>
    <t xml:space="preserve">granmeliacolon@melia.com</t>
  </si>
  <si>
    <t xml:space="preserve">es.melia.com</t>
  </si>
  <si>
    <t xml:space="preserve">HOTEL VILLA VIK</t>
  </si>
  <si>
    <t xml:space="preserve">C/ HERMANOS DÍAZ RIJO, 3</t>
  </si>
  <si>
    <t xml:space="preserve">902160630</t>
  </si>
  <si>
    <t xml:space="preserve">villavik.com</t>
  </si>
  <si>
    <t xml:space="preserve">MEDITERRÁNEO CLUB</t>
  </si>
  <si>
    <t xml:space="preserve">AVINGUDA SAVINES, s/n BAJO</t>
  </si>
  <si>
    <t xml:space="preserve">902200180</t>
  </si>
  <si>
    <t xml:space="preserve">mediterraneoclub@hipotels.com</t>
  </si>
  <si>
    <t xml:space="preserve">MEDITERRÁNEO GARDEN</t>
  </si>
  <si>
    <t xml:space="preserve">AVINGUDA SAVINES, s/n</t>
  </si>
  <si>
    <t xml:space="preserve">RODA GOLF &amp; BEACH RESORT</t>
  </si>
  <si>
    <t xml:space="preserve">URBANIZACIÓN RODA GOLF AND BEACH RESORT, s/n</t>
  </si>
  <si>
    <t xml:space="preserve">902222454</t>
  </si>
  <si>
    <t xml:space="preserve">golfcourse@rodagolf.com</t>
  </si>
  <si>
    <t xml:space="preserve">rodagolf.com</t>
  </si>
  <si>
    <t xml:space="preserve">AC HOTEL ZARAGOZA LOS ENLACES</t>
  </si>
  <si>
    <t xml:space="preserve">C/ PILAR MIRÓ, 1 BAJO</t>
  </si>
  <si>
    <t xml:space="preserve">recepcion.losenlaces@ac-hotels.com</t>
  </si>
  <si>
    <t xml:space="preserve">marriott.com</t>
  </si>
  <si>
    <t xml:space="preserve">RIO CALMA</t>
  </si>
  <si>
    <t xml:space="preserve">ARTISTAS CANARIOS, 8 (HOTEL RIO CALMA)</t>
  </si>
  <si>
    <t xml:space="preserve">902400360</t>
  </si>
  <si>
    <t xml:space="preserve">reservas@r2hotels.com</t>
  </si>
  <si>
    <t xml:space="preserve">r2hotels.com</t>
  </si>
  <si>
    <t xml:space="preserve">ASPASIOS GRAN VIA APARTMENTS</t>
  </si>
  <si>
    <t xml:space="preserve">C/ CABALLERO DE GRACIA, 14</t>
  </si>
  <si>
    <t xml:space="preserve">910762122</t>
  </si>
  <si>
    <t xml:space="preserve">info@aspasios.com</t>
  </si>
  <si>
    <t xml:space="preserve">aspasios.com</t>
  </si>
  <si>
    <t xml:space="preserve">VHOTEL</t>
  </si>
  <si>
    <t xml:space="preserve">C/ FRESADORES, 43 BAJO</t>
  </si>
  <si>
    <t xml:space="preserve">28939</t>
  </si>
  <si>
    <t xml:space="preserve">ARROYOMOLINOS</t>
  </si>
  <si>
    <t xml:space="preserve">911124198</t>
  </si>
  <si>
    <t xml:space="preserve">madridsur@motel-venus.com</t>
  </si>
  <si>
    <t xml:space="preserve">vhoteles.com</t>
  </si>
  <si>
    <t xml:space="preserve">DOME MADRID</t>
  </si>
  <si>
    <t xml:space="preserve">C/ MARÍA TUBAU, 6 BAJO</t>
  </si>
  <si>
    <t xml:space="preserve">911864989</t>
  </si>
  <si>
    <t xml:space="preserve">recepcion@hoteldome.com</t>
  </si>
  <si>
    <t xml:space="preserve">hoteldome.es</t>
  </si>
  <si>
    <t xml:space="preserve">HESPERIA HERMOSILLA</t>
  </si>
  <si>
    <t xml:space="preserve">912468800</t>
  </si>
  <si>
    <t xml:space="preserve">dpo@hesperia.com</t>
  </si>
  <si>
    <t xml:space="preserve">hesperia.com</t>
  </si>
  <si>
    <t xml:space="preserve">SOLIMPAR</t>
  </si>
  <si>
    <t xml:space="preserve">CARRETERA MADIRD-TOLEDO (A-42), KILOMETRO 8, 200 BAJO</t>
  </si>
  <si>
    <t xml:space="preserve">28919</t>
  </si>
  <si>
    <t xml:space="preserve">913419131</t>
  </si>
  <si>
    <t xml:space="preserve">info@solimpar.com</t>
  </si>
  <si>
    <t xml:space="preserve">solimpar.com</t>
  </si>
  <si>
    <t xml:space="preserve">NEO MAGNA</t>
  </si>
  <si>
    <t xml:space="preserve">C/ DON RAMÓN DE LA CRUZ, 94</t>
  </si>
  <si>
    <t xml:space="preserve">914016510</t>
  </si>
  <si>
    <t xml:space="preserve">info@neomagna.com</t>
  </si>
  <si>
    <t xml:space="preserve">neomagna.com</t>
  </si>
  <si>
    <t xml:space="preserve">APARTAMENTOS LOS JERONIMOS C.B.</t>
  </si>
  <si>
    <t xml:space="preserve">MORETO, 9</t>
  </si>
  <si>
    <t xml:space="preserve">914200211</t>
  </si>
  <si>
    <t xml:space="preserve">espahotel.es</t>
  </si>
  <si>
    <t xml:space="preserve">NH ABASCAL</t>
  </si>
  <si>
    <t xml:space="preserve">C/ JOSÉ ABASCAL, 47 BAJO; NH ABASCAL</t>
  </si>
  <si>
    <t xml:space="preserve">914410015</t>
  </si>
  <si>
    <t xml:space="preserve">nhabascal@nh-hotels.com</t>
  </si>
  <si>
    <t xml:space="preserve">nh-hotels.es</t>
  </si>
  <si>
    <t xml:space="preserve">ZURBANO, 79-81</t>
  </si>
  <si>
    <t xml:space="preserve">914414143</t>
  </si>
  <si>
    <t xml:space="preserve">NH LA HABANA</t>
  </si>
  <si>
    <t xml:space="preserve">PASEO HABANA, 73 BAJO; NH LA HABANA</t>
  </si>
  <si>
    <t xml:space="preserve">914430720</t>
  </si>
  <si>
    <t xml:space="preserve">nhhabana@nh-hotels.com</t>
  </si>
  <si>
    <t xml:space="preserve">ESPAHOTEL PLAZA BASILICA</t>
  </si>
  <si>
    <t xml:space="preserve">C/ AVIADOR ZORITA, 27-31 BAJO; DUPLICADO 27-31</t>
  </si>
  <si>
    <t xml:space="preserve">915353642</t>
  </si>
  <si>
    <t xml:space="preserve">plazabasilica@espahotel.es</t>
  </si>
  <si>
    <t xml:space="preserve">SEÑORIAL</t>
  </si>
  <si>
    <t xml:space="preserve">C/ LEGANITOS, 41 BAJO; H.SEÑORIAL</t>
  </si>
  <si>
    <t xml:space="preserve">915427995</t>
  </si>
  <si>
    <t xml:space="preserve">info@señorial.com</t>
  </si>
  <si>
    <t xml:space="preserve">CRO HOUSE</t>
  </si>
  <si>
    <t xml:space="preserve">C/ ATENAS, s/n</t>
  </si>
  <si>
    <t xml:space="preserve">915475381</t>
  </si>
  <si>
    <t xml:space="preserve">info@crohouse.com</t>
  </si>
  <si>
    <t xml:space="preserve">H2 FUENLABRADA</t>
  </si>
  <si>
    <t xml:space="preserve">CARRETERA VILLAVICIOSA-PINTO (M-506), KILOMETRO 20, 7 (CARRETERA VILLAVICIOSA A PINTO)</t>
  </si>
  <si>
    <t xml:space="preserve">916008061</t>
  </si>
  <si>
    <t xml:space="preserve">fuenlabrada@hoteles2.com</t>
  </si>
  <si>
    <t xml:space="preserve">hoteles2.com</t>
  </si>
  <si>
    <t xml:space="preserve">H2 GETAFE</t>
  </si>
  <si>
    <t xml:space="preserve">TORROJA, 13 ESQUINA CARRETERA MADRID-TOLEDO</t>
  </si>
  <si>
    <t xml:space="preserve">28904</t>
  </si>
  <si>
    <t xml:space="preserve">916011780</t>
  </si>
  <si>
    <t xml:space="preserve">getafe@hoteles2.com</t>
  </si>
  <si>
    <t xml:space="preserve">DIAZBEDIA</t>
  </si>
  <si>
    <t xml:space="preserve">AUTOVIA ANDALUCÍA (A-4), KILOMETRO 12, 5 BAJO</t>
  </si>
  <si>
    <t xml:space="preserve">28909</t>
  </si>
  <si>
    <t xml:space="preserve">916818890</t>
  </si>
  <si>
    <t xml:space="preserve">info@diazbedia.com</t>
  </si>
  <si>
    <t xml:space="preserve">losolivos.es</t>
  </si>
  <si>
    <t xml:space="preserve">LA UNION</t>
  </si>
  <si>
    <t xml:space="preserve">C/ METALES (POLIGONO CAMINO FRAILA), 62 BAJO</t>
  </si>
  <si>
    <t xml:space="preserve">28970</t>
  </si>
  <si>
    <t xml:space="preserve">HUMANES DE MADRID</t>
  </si>
  <si>
    <t xml:space="preserve">916903558</t>
  </si>
  <si>
    <t xml:space="preserve">info@hlaunion.com</t>
  </si>
  <si>
    <t xml:space="preserve">hlaunion.com</t>
  </si>
  <si>
    <t xml:space="preserve">CARRETERA ANDALUCÍA, KILOMETRO 12, 700 BAJO; MOTEL LOS OLIVOS</t>
  </si>
  <si>
    <t xml:space="preserve">28903</t>
  </si>
  <si>
    <t xml:space="preserve">916956700</t>
  </si>
  <si>
    <t xml:space="preserve">info@losolivos.com</t>
  </si>
  <si>
    <t xml:space="preserve">SUITES 33</t>
  </si>
  <si>
    <t xml:space="preserve">C/ LEGANITOS, 33 BAJO</t>
  </si>
  <si>
    <t xml:space="preserve">917583850</t>
  </si>
  <si>
    <t xml:space="preserve">info@suites33.com</t>
  </si>
  <si>
    <t xml:space="preserve">GEPLOCAN</t>
  </si>
  <si>
    <t xml:space="preserve">JOSÉ ORTEGA Y GASSET, 28</t>
  </si>
  <si>
    <t xml:space="preserve">info@geplocan.com</t>
  </si>
  <si>
    <t xml:space="preserve">ASOCIACION APASCOVI</t>
  </si>
  <si>
    <t xml:space="preserve">C/ JOSÉ MARÍA USANDIZAGA (LOS NEGRALES), 34 BIS BAJO(URBANIZACIÓN LOS NEGRALES)</t>
  </si>
  <si>
    <t xml:space="preserve">28430</t>
  </si>
  <si>
    <t xml:space="preserve">ALPEDRETE</t>
  </si>
  <si>
    <t xml:space="preserve">918500657</t>
  </si>
  <si>
    <t xml:space="preserve">apascovi@apascovi.org</t>
  </si>
  <si>
    <t xml:space="preserve">apascovi.org</t>
  </si>
  <si>
    <t xml:space="preserve">CASA LAFORA</t>
  </si>
  <si>
    <t xml:space="preserve">CAMINO MAJAVILÁN, 3</t>
  </si>
  <si>
    <t xml:space="preserve">918521050</t>
  </si>
  <si>
    <t xml:space="preserve">info@calafora.com</t>
  </si>
  <si>
    <t xml:space="preserve">CUMDERIT</t>
  </si>
  <si>
    <t xml:space="preserve">C/ PRADERÓN, s/n</t>
  </si>
  <si>
    <t xml:space="preserve">28260</t>
  </si>
  <si>
    <t xml:space="preserve">GALAPAGAR</t>
  </si>
  <si>
    <t xml:space="preserve">918584445</t>
  </si>
  <si>
    <t xml:space="preserve">info@cumderit.com</t>
  </si>
  <si>
    <t xml:space="preserve">HOTEL MAVI</t>
  </si>
  <si>
    <t xml:space="preserve">AVENIDA CABRERA, 8</t>
  </si>
  <si>
    <t xml:space="preserve">918688000</t>
  </si>
  <si>
    <t xml:space="preserve">info@hotelmavi.es</t>
  </si>
  <si>
    <t xml:space="preserve">hotelmavi.es</t>
  </si>
  <si>
    <t xml:space="preserve">CARRETERA MADRID-IRÚN (N-I), KILOMETRO 58</t>
  </si>
  <si>
    <t xml:space="preserve">C/ CORCHO, 26 BAJO</t>
  </si>
  <si>
    <t xml:space="preserve">918689509</t>
  </si>
  <si>
    <t xml:space="preserve">saradeur.com</t>
  </si>
  <si>
    <t xml:space="preserve">PALACETE DE LA OCHAVA</t>
  </si>
  <si>
    <t xml:space="preserve">C/ ALCALÁ, 4 BAJO</t>
  </si>
  <si>
    <t xml:space="preserve">28511</t>
  </si>
  <si>
    <t xml:space="preserve">VALDILECHA</t>
  </si>
  <si>
    <t xml:space="preserve">918738923</t>
  </si>
  <si>
    <t xml:space="preserve">info@laochava.com</t>
  </si>
  <si>
    <t xml:space="preserve">laochava.com</t>
  </si>
  <si>
    <t xml:space="preserve">H2 ÁVILA</t>
  </si>
  <si>
    <t xml:space="preserve">CRISTO DE LAS MURALLAS (POLIGONO INSDUSTRIAL HERVENCIAS), 8</t>
  </si>
  <si>
    <t xml:space="preserve">920213414</t>
  </si>
  <si>
    <t xml:space="preserve">avila@hoteles2.com</t>
  </si>
  <si>
    <t xml:space="preserve">HOTEL JARDIN TESINA</t>
  </si>
  <si>
    <t xml:space="preserve">RAMBLA BENTACAYSE, s/n (EDIFICIO FRED OLSEN)</t>
  </si>
  <si>
    <t xml:space="preserve">38111</t>
  </si>
  <si>
    <t xml:space="preserve">922254752</t>
  </si>
  <si>
    <t xml:space="preserve">reservas@hoteljardintecina.com</t>
  </si>
  <si>
    <t xml:space="preserve">fredolsen.es</t>
  </si>
  <si>
    <t xml:space="preserve">CAMINO DURAZNO, 37 BAJO; ALTO-10 URBANIZACIÓN EL DURAZNO</t>
  </si>
  <si>
    <t xml:space="preserve">info@altalay.com</t>
  </si>
  <si>
    <t xml:space="preserve">altalay7.com</t>
  </si>
  <si>
    <t xml:space="preserve">C.B. KORPES</t>
  </si>
  <si>
    <t xml:space="preserve">C/ REJANERO, 3 BAJO</t>
  </si>
  <si>
    <t xml:space="preserve">38292</t>
  </si>
  <si>
    <t xml:space="preserve">TEGUESTE</t>
  </si>
  <si>
    <t xml:space="preserve">922544432</t>
  </si>
  <si>
    <t xml:space="preserve">info@cbkorpes.com</t>
  </si>
  <si>
    <t xml:space="preserve">AVENIDA BRUSELAS, 14 LOCAL 21</t>
  </si>
  <si>
    <t xml:space="preserve">922718500</t>
  </si>
  <si>
    <t xml:space="preserve">reservas@el-duque.com</t>
  </si>
  <si>
    <t xml:space="preserve">el-duque.com</t>
  </si>
  <si>
    <t xml:space="preserve">AÑATARVE</t>
  </si>
  <si>
    <t xml:space="preserve">C/ RODADERA, s/n BAJO</t>
  </si>
  <si>
    <t xml:space="preserve">38840</t>
  </si>
  <si>
    <t xml:space="preserve">VALLEHERMOSO</t>
  </si>
  <si>
    <t xml:space="preserve">922800330</t>
  </si>
  <si>
    <t xml:space="preserve">anaterve@hotmail.com</t>
  </si>
  <si>
    <t xml:space="preserve">anaterve.com</t>
  </si>
  <si>
    <t xml:space="preserve">HOTEL LUZ DEL MAR</t>
  </si>
  <si>
    <t xml:space="preserve">AVENIDA SIBORA, 10 BAJO</t>
  </si>
  <si>
    <t xml:space="preserve">38479</t>
  </si>
  <si>
    <t xml:space="preserve">922841591</t>
  </si>
  <si>
    <t xml:space="preserve">info@luzdelmar.eu</t>
  </si>
  <si>
    <t xml:space="preserve">luzdelmar.eu</t>
  </si>
  <si>
    <t xml:space="preserve">ARTHEUS CARMELITAS SALAMANCA</t>
  </si>
  <si>
    <t xml:space="preserve">PASEO CARMELITAS, 67 BJ</t>
  </si>
  <si>
    <t xml:space="preserve">923212500</t>
  </si>
  <si>
    <t xml:space="preserve">sercotel.com</t>
  </si>
  <si>
    <t xml:space="preserve">HOTEL RÚA</t>
  </si>
  <si>
    <t xml:space="preserve">C/ SÁNCHEZ BARBERO, 11</t>
  </si>
  <si>
    <t xml:space="preserve">923272272</t>
  </si>
  <si>
    <t xml:space="preserve">reservas@hotelrua.com</t>
  </si>
  <si>
    <t xml:space="preserve">hotelrua.com</t>
  </si>
  <si>
    <t xml:space="preserve">PARADOR DE CIUDAD RODRIGO</t>
  </si>
  <si>
    <t xml:space="preserve">PLAZA CASTILLO, s/n BAJO</t>
  </si>
  <si>
    <t xml:space="preserve">923480253</t>
  </si>
  <si>
    <t xml:space="preserve">ciudadrodrigo@parador.es</t>
  </si>
  <si>
    <t xml:space="preserve">paradores.es</t>
  </si>
  <si>
    <t xml:space="preserve">NOVA ROMA</t>
  </si>
  <si>
    <t xml:space="preserve">SUÁREZ SOMONTE, 42 BAJO</t>
  </si>
  <si>
    <t xml:space="preserve">924311261</t>
  </si>
  <si>
    <t xml:space="preserve">reservas@novaroma.com</t>
  </si>
  <si>
    <t xml:space="preserve">novaroma.com</t>
  </si>
  <si>
    <t xml:space="preserve">PASEO EXTREMADURA, 278 BAJO</t>
  </si>
  <si>
    <t xml:space="preserve">924516942</t>
  </si>
  <si>
    <t xml:space="preserve">hotelmoya@hotelmoya.es</t>
  </si>
  <si>
    <t xml:space="preserve">hotelmoya.es</t>
  </si>
  <si>
    <t xml:space="preserve">LA SIERRA</t>
  </si>
  <si>
    <t xml:space="preserve">CARRETERA ACEUCHAL-VILLAFRANCA DE LOS BARROS, s/n BAJO</t>
  </si>
  <si>
    <t xml:space="preserve">06360</t>
  </si>
  <si>
    <t xml:space="preserve">FUENTE DEL MAESTRE</t>
  </si>
  <si>
    <t xml:space="preserve">924530928</t>
  </si>
  <si>
    <t xml:space="preserve">info@hotellasierra.es</t>
  </si>
  <si>
    <t xml:space="preserve">lasierra.com</t>
  </si>
  <si>
    <t xml:space="preserve">LAS DEHESAS</t>
  </si>
  <si>
    <t xml:space="preserve">CARRETERA CASAS DE DON PEDRO (N-430), s/n BAJO(CARRETERA N-430)</t>
  </si>
  <si>
    <t xml:space="preserve">06760</t>
  </si>
  <si>
    <t xml:space="preserve">924860515</t>
  </si>
  <si>
    <t xml:space="preserve">info@lasdehes.com</t>
  </si>
  <si>
    <t xml:space="preserve">ISUR</t>
  </si>
  <si>
    <t xml:space="preserve">AVENIDA DOCTOR FLEMING, s/n BAJO</t>
  </si>
  <si>
    <t xml:space="preserve">924870669</t>
  </si>
  <si>
    <t xml:space="preserve">info@hotelisur.com</t>
  </si>
  <si>
    <t xml:space="preserve">hotelisur.es</t>
  </si>
  <si>
    <t xml:space="preserve">HOTELERA SALVATIERRA</t>
  </si>
  <si>
    <t xml:space="preserve">C/ MARQUÉS DE MENDIGORRÍA, 8-12 BAJO; DUPLICADO 8-12</t>
  </si>
  <si>
    <t xml:space="preserve">925010600</t>
  </si>
  <si>
    <t xml:space="preserve">LA PARADA</t>
  </si>
  <si>
    <t xml:space="preserve">CARRETERA N-IV, KILOMETRO 55, 200</t>
  </si>
  <si>
    <t xml:space="preserve">925156178</t>
  </si>
  <si>
    <t xml:space="preserve">info@laparadahotel.es</t>
  </si>
  <si>
    <t xml:space="preserve">laparada.com</t>
  </si>
  <si>
    <t xml:space="preserve">LUNA CAMA</t>
  </si>
  <si>
    <t xml:space="preserve">AVENIDA SAN SEBASTIÁN, 103</t>
  </si>
  <si>
    <t xml:space="preserve">45161</t>
  </si>
  <si>
    <t xml:space="preserve">POLÁN</t>
  </si>
  <si>
    <t xml:space="preserve">925370087</t>
  </si>
  <si>
    <t xml:space="preserve">info@lunacama.com</t>
  </si>
  <si>
    <t xml:space="preserve">HOTEL LA GAVILLA</t>
  </si>
  <si>
    <t xml:space="preserve">CAMPO DE MONTIEL, 6</t>
  </si>
  <si>
    <t xml:space="preserve">926361893</t>
  </si>
  <si>
    <t xml:space="preserve">gerencia@lagavilla.es</t>
  </si>
  <si>
    <t xml:space="preserve">lagavilla.es</t>
  </si>
  <si>
    <t xml:space="preserve">CARRETERA MADRID-LISBOA (ANTIGUA N-V), KILOMETRO 293, 000 BAJO</t>
  </si>
  <si>
    <t xml:space="preserve">927347996</t>
  </si>
  <si>
    <t xml:space="preserve">hotellatorre@hotmail.com</t>
  </si>
  <si>
    <t xml:space="preserve">miajadas.org</t>
  </si>
  <si>
    <t xml:space="preserve">CARRETERA SALAMANCA-CÁCERES, KILOMETRO 494 BAJO</t>
  </si>
  <si>
    <t xml:space="preserve">10693</t>
  </si>
  <si>
    <t xml:space="preserve">RIOLOBOS</t>
  </si>
  <si>
    <t xml:space="preserve">927453260</t>
  </si>
  <si>
    <t xml:space="preserve">info@ntamarta.com</t>
  </si>
  <si>
    <t xml:space="preserve">DON JULIO</t>
  </si>
  <si>
    <t xml:space="preserve">AVENIDA SIERRA DE GATA, 20 BAJO</t>
  </si>
  <si>
    <t xml:space="preserve">10896</t>
  </si>
  <si>
    <t xml:space="preserve">PERALES DEL PUERTO</t>
  </si>
  <si>
    <t xml:space="preserve">927514650</t>
  </si>
  <si>
    <t xml:space="preserve">info@donjulio.com</t>
  </si>
  <si>
    <t xml:space="preserve">toprural.com</t>
  </si>
  <si>
    <t xml:space="preserve">SERVATUR GREEN BEACH</t>
  </si>
  <si>
    <t xml:space="preserve">AVENIDA CANARIOS, 23 BAJO</t>
  </si>
  <si>
    <t xml:space="preserve">servatur.com</t>
  </si>
  <si>
    <t xml:space="preserve">ARGUINEGUÍN PARK BY SERVATUR</t>
  </si>
  <si>
    <t xml:space="preserve">AVENIDA ALY, s/n</t>
  </si>
  <si>
    <t xml:space="preserve">928152777</t>
  </si>
  <si>
    <t xml:space="preserve">arguineguinpark@servatur.com</t>
  </si>
  <si>
    <t xml:space="preserve">ORQUÍDEA</t>
  </si>
  <si>
    <t xml:space="preserve">CARRETERA SUR, KILOMETRO 44 URBANIZACIÓN BAHÍA FELIZ</t>
  </si>
  <si>
    <t xml:space="preserve">928157125</t>
  </si>
  <si>
    <t xml:space="preserve">bahia.feliz@nordotel.com</t>
  </si>
  <si>
    <t xml:space="preserve">nordotel.com</t>
  </si>
  <si>
    <t xml:space="preserve">TRES VIDAS</t>
  </si>
  <si>
    <t xml:space="preserve">CARRETERA SUR, s/n KILOMETRO 44</t>
  </si>
  <si>
    <t xml:space="preserve">NORDOTEL HOTELS &amp; APARTAMENTS</t>
  </si>
  <si>
    <t xml:space="preserve">AVENIDA MOYA (CARRETERA GENERAL DEL SUR ), 2 EDIFICIO BAJO; HOTEL ORQUIDEA</t>
  </si>
  <si>
    <t xml:space="preserve">central@nordotel.com</t>
  </si>
  <si>
    <t xml:space="preserve">RH2 BAHIA PLAYA</t>
  </si>
  <si>
    <t xml:space="preserve">CARRETERA GENERAL TARAJALEJO, s/n BAJO(HOTEL TOFIO)</t>
  </si>
  <si>
    <t xml:space="preserve">928161001</t>
  </si>
  <si>
    <t xml:space="preserve">AVENIDA SALADAR, 6</t>
  </si>
  <si>
    <t xml:space="preserve">928169100</t>
  </si>
  <si>
    <t xml:space="preserve">jandiaplaya@robinson.com</t>
  </si>
  <si>
    <t xml:space="preserve">robinson.com</t>
  </si>
  <si>
    <t xml:space="preserve">TAMADABA</t>
  </si>
  <si>
    <t xml:space="preserve">PELAYO, 10</t>
  </si>
  <si>
    <t xml:space="preserve">928262000</t>
  </si>
  <si>
    <t xml:space="preserve">info@tamadaba.com</t>
  </si>
  <si>
    <t xml:space="preserve">W IBIZA</t>
  </si>
  <si>
    <t xml:space="preserve">AVENIDA RICARDO CURTOYS GOTARREDONA, 37</t>
  </si>
  <si>
    <t xml:space="preserve">HOTEL ACUARIO BOUTIQUE</t>
  </si>
  <si>
    <t xml:space="preserve">C/ GENERAL VIVES, 82</t>
  </si>
  <si>
    <t xml:space="preserve">928497616</t>
  </si>
  <si>
    <t xml:space="preserve">reservas@hdhotels.com</t>
  </si>
  <si>
    <t xml:space="preserve">hdhotels.com</t>
  </si>
  <si>
    <t xml:space="preserve">MORROMAR</t>
  </si>
  <si>
    <t xml:space="preserve">C/ MATO, 13</t>
  </si>
  <si>
    <t xml:space="preserve">928510054</t>
  </si>
  <si>
    <t xml:space="preserve">recepcion@morromar.com</t>
  </si>
  <si>
    <t xml:space="preserve">morromar.com</t>
  </si>
  <si>
    <t xml:space="preserve">LA GERIA</t>
  </si>
  <si>
    <t xml:space="preserve">C/ JÚPITER, 5 BAJO; HOTEL LA GERIA</t>
  </si>
  <si>
    <t xml:space="preserve">928510441</t>
  </si>
  <si>
    <t xml:space="preserve">lageria@hipotels.com</t>
  </si>
  <si>
    <t xml:space="preserve">726</t>
  </si>
  <si>
    <t xml:space="preserve">SOL LANZAROTE</t>
  </si>
  <si>
    <t xml:space="preserve">GRAMA, 2 BAJO</t>
  </si>
  <si>
    <t xml:space="preserve">928514888</t>
  </si>
  <si>
    <t xml:space="preserve">reservas.sollanzarote@melia.com</t>
  </si>
  <si>
    <t xml:space="preserve">CALIMERA</t>
  </si>
  <si>
    <t xml:space="preserve">AVENIDA FARO PECHIGUERA, s/n BAJO; HOTEL CALIMERA</t>
  </si>
  <si>
    <t xml:space="preserve">928517715</t>
  </si>
  <si>
    <t xml:space="preserve">info@calimera.com</t>
  </si>
  <si>
    <t xml:space="preserve">PUEBLO MARINERO</t>
  </si>
  <si>
    <t xml:space="preserve">URBANIZACIÓN CASTILLO DEL ÁGUILA, s/n</t>
  </si>
  <si>
    <t xml:space="preserve">928518196</t>
  </si>
  <si>
    <t xml:space="preserve">CAY BEACH SUN</t>
  </si>
  <si>
    <t xml:space="preserve">C/ LAS BREÑAS, s/n BAJO; PARCELA K</t>
  </si>
  <si>
    <t xml:space="preserve">928518363</t>
  </si>
  <si>
    <t xml:space="preserve">info@caybeachsun.com</t>
  </si>
  <si>
    <t xml:space="preserve">caybeach.com</t>
  </si>
  <si>
    <t xml:space="preserve">HIPOTELS NATURA PALACE</t>
  </si>
  <si>
    <t xml:space="preserve">URBANIZACIÓN MONTAÑA ROJA, s/n</t>
  </si>
  <si>
    <t xml:space="preserve">928519070</t>
  </si>
  <si>
    <t xml:space="preserve">naturapalace@hipotels.com</t>
  </si>
  <si>
    <t xml:space="preserve">SENSIMAR NATURA PALACE</t>
  </si>
  <si>
    <t xml:space="preserve">C/ LANZAROTE, 8 BAJO</t>
  </si>
  <si>
    <t xml:space="preserve">CAYBEACH PAPAGAYOS</t>
  </si>
  <si>
    <t xml:space="preserve">URBANIZACIÓN COLORADAS, s/n</t>
  </si>
  <si>
    <t xml:space="preserve">928519816</t>
  </si>
  <si>
    <t xml:space="preserve">papagayos@caybeach.com</t>
  </si>
  <si>
    <t xml:space="preserve">LABRANDA ALOE CLUB</t>
  </si>
  <si>
    <t xml:space="preserve">C/ PEDRO Y GUY VANDAELE, s/n</t>
  </si>
  <si>
    <t xml:space="preserve">928537082</t>
  </si>
  <si>
    <t xml:space="preserve">info.aloeclub@labranda.com</t>
  </si>
  <si>
    <t xml:space="preserve">HOTEL LABRANDA CACTUS GARDEN</t>
  </si>
  <si>
    <t xml:space="preserve">C/ LAS AFORTUNADAS, s/n PLAYA DE JANDÍA</t>
  </si>
  <si>
    <t xml:space="preserve">928541072</t>
  </si>
  <si>
    <t xml:space="preserve">info.cactus@labranda.com</t>
  </si>
  <si>
    <t xml:space="preserve">HOTEL XQ EL PALACETE</t>
  </si>
  <si>
    <t xml:space="preserve">C/ LOS ACANTILADOS, s/n BAJO(B HOTEL RIU PALACE P</t>
  </si>
  <si>
    <t xml:space="preserve">928542070</t>
  </si>
  <si>
    <t xml:space="preserve">info@xqhotels.com</t>
  </si>
  <si>
    <t xml:space="preserve">xqhotels.com</t>
  </si>
  <si>
    <t xml:space="preserve">R2 RIO CALMA</t>
  </si>
  <si>
    <t xml:space="preserve">C/ EL GRANILLO, 8</t>
  </si>
  <si>
    <t xml:space="preserve">928546050</t>
  </si>
  <si>
    <t xml:space="preserve">R2 BAHIA CALA RATJADA - ADULTS ONLY</t>
  </si>
  <si>
    <t xml:space="preserve">AVENIDA FLOREAL, 34</t>
  </si>
  <si>
    <t xml:space="preserve">928546054</t>
  </si>
  <si>
    <t xml:space="preserve">REVOLI</t>
  </si>
  <si>
    <t xml:space="preserve">AVENIDA MOGÁN, 13 BAJO; APARTHOTEL REVOLI</t>
  </si>
  <si>
    <t xml:space="preserve">928561165</t>
  </si>
  <si>
    <t xml:space="preserve">revoli@nordotel.com</t>
  </si>
  <si>
    <t xml:space="preserve">LOS ZOCOS CLUB RESORT</t>
  </si>
  <si>
    <t xml:space="preserve">AVENIDA ISLAS CANARIAS, 15 12</t>
  </si>
  <si>
    <t xml:space="preserve">928592122</t>
  </si>
  <si>
    <t xml:space="preserve">info@loszocos.com</t>
  </si>
  <si>
    <t xml:space="preserve">loszocos.com</t>
  </si>
  <si>
    <t xml:space="preserve">2229</t>
  </si>
  <si>
    <t xml:space="preserve">HD BEACH RESORT</t>
  </si>
  <si>
    <t xml:space="preserve">CONTACTEL</t>
  </si>
  <si>
    <t xml:space="preserve">CRONISTA ANTONIO HERNÁNDEZ RIVERO, s/n BAJO</t>
  </si>
  <si>
    <t xml:space="preserve">928704187</t>
  </si>
  <si>
    <t xml:space="preserve">fhernandez@contactel.es</t>
  </si>
  <si>
    <t xml:space="preserve">contactel.es</t>
  </si>
  <si>
    <t xml:space="preserve">NORDOTEL</t>
  </si>
  <si>
    <t xml:space="preserve">C/ EL HIERRO, 4 BAJO; LA MARINA</t>
  </si>
  <si>
    <t xml:space="preserve">928725080</t>
  </si>
  <si>
    <t xml:space="preserve">info@nordotel.com</t>
  </si>
  <si>
    <t xml:space="preserve">SERVATUR TERRAZAMAR SUITE &amp; SUN SUITE</t>
  </si>
  <si>
    <t xml:space="preserve">AVENIDA PALMERAS, 5 Y 8 BAJO; TERRAZAMAR SUN SUITE</t>
  </si>
  <si>
    <t xml:space="preserve">928725525</t>
  </si>
  <si>
    <t xml:space="preserve">terrazamar@servatur.com</t>
  </si>
  <si>
    <t xml:space="preserve">SERVATUR CASABLANCA</t>
  </si>
  <si>
    <t xml:space="preserve">AVENIDA GRAN CANARIA, 24 BAJO; CANEXTEL-APARTAMENTOS CASA</t>
  </si>
  <si>
    <t xml:space="preserve">928725656</t>
  </si>
  <si>
    <t xml:space="preserve">casablanca@servatur.com</t>
  </si>
  <si>
    <t xml:space="preserve">APARTAMENTOS KOKA</t>
  </si>
  <si>
    <t xml:space="preserve">AVENIDA TENERIFE, 17 OFIC(DIRECCION)</t>
  </si>
  <si>
    <t xml:space="preserve">928761617</t>
  </si>
  <si>
    <t xml:space="preserve">reservas@apartamentoskoka.com</t>
  </si>
  <si>
    <t xml:space="preserve">koka.website</t>
  </si>
  <si>
    <t xml:space="preserve">FLOSOLAN</t>
  </si>
  <si>
    <t xml:space="preserve">AVENIDA ALFÉRECES PROVISIONALES, 1 BAJO; HOTEL SAHARA PLAYA</t>
  </si>
  <si>
    <t xml:space="preserve">928762914</t>
  </si>
  <si>
    <t xml:space="preserve">info@flosolan.com</t>
  </si>
  <si>
    <t xml:space="preserve">LABRANDA BRONZE PLAYA</t>
  </si>
  <si>
    <t xml:space="preserve">C/ SAN CRISTÓBAL DE LA LAGUNA, 7</t>
  </si>
  <si>
    <t xml:space="preserve">928767831</t>
  </si>
  <si>
    <t xml:space="preserve">info.bronzeplaya@labranda.com</t>
  </si>
  <si>
    <t xml:space="preserve">SUNSUITES CAROLINA</t>
  </si>
  <si>
    <t xml:space="preserve">CARDONES, 3 BAJO(APTO CAROLIN)</t>
  </si>
  <si>
    <t xml:space="preserve">928778200</t>
  </si>
  <si>
    <t xml:space="preserve">carolina@sunsuites.es</t>
  </si>
  <si>
    <t xml:space="preserve">sunsuites.es</t>
  </si>
  <si>
    <t xml:space="preserve">CASA LEÓN</t>
  </si>
  <si>
    <t xml:space="preserve">C/ MOZART (URBANIZACIÓN MONTE LEÓN), 3 BAJO</t>
  </si>
  <si>
    <t xml:space="preserve">928797080</t>
  </si>
  <si>
    <t xml:space="preserve">reservas@casa-leon.de</t>
  </si>
  <si>
    <t xml:space="preserve">casa-leon.de</t>
  </si>
  <si>
    <t xml:space="preserve">PLAYITAS</t>
  </si>
  <si>
    <t xml:space="preserve">URBANIZACIÓN PLAYITAS, s/n BAJO(CASETA OBRA)</t>
  </si>
  <si>
    <t xml:space="preserve">playitas.com</t>
  </si>
  <si>
    <t xml:space="preserve">HESPERIA BRISTOL PLAYA</t>
  </si>
  <si>
    <t xml:space="preserve">LAGO DE BRISTOL, 1 BAJO</t>
  </si>
  <si>
    <t xml:space="preserve">928867020</t>
  </si>
  <si>
    <t xml:space="preserve">LABRANDA CORRALEJO VILLAGE</t>
  </si>
  <si>
    <t xml:space="preserve">C/ MARCELINO CAMACHO ABAD, 2</t>
  </si>
  <si>
    <t xml:space="preserve">928867130</t>
  </si>
  <si>
    <t xml:space="preserve">info.corralejovillage@labranda.com</t>
  </si>
  <si>
    <t xml:space="preserve">LABRANDA GOLDEN BEACH</t>
  </si>
  <si>
    <t xml:space="preserve">C/ JAHN REISEN, s/n PARCELA 4</t>
  </si>
  <si>
    <t xml:space="preserve">928875000</t>
  </si>
  <si>
    <t xml:space="preserve">info@goldenbeach-hotel.com</t>
  </si>
  <si>
    <t xml:space="preserve">KARE NO BY ASPASIOS</t>
  </si>
  <si>
    <t xml:space="preserve">CARRER NOU, 6</t>
  </si>
  <si>
    <t xml:space="preserve">93 304 14 48</t>
  </si>
  <si>
    <t xml:space="preserve">DYNAMIC HOTELS CALDETES BARCELONA</t>
  </si>
  <si>
    <t xml:space="preserve">HB-002126</t>
  </si>
  <si>
    <t xml:space="preserve">CARRER SANTEMA, 25</t>
  </si>
  <si>
    <t xml:space="preserve">931160660</t>
  </si>
  <si>
    <t xml:space="preserve">reservas@dyhotels.com</t>
  </si>
  <si>
    <t xml:space="preserve">dyhotels.com</t>
  </si>
  <si>
    <t xml:space="preserve">HP CASTELLDEFELS</t>
  </si>
  <si>
    <t xml:space="preserve">AUTOVIA CASTELLDEFELS, 169 ESQUINA C/ CINCO-41</t>
  </si>
  <si>
    <t xml:space="preserve">931752486</t>
  </si>
  <si>
    <t xml:space="preserve">info@hpcastelldefels.com</t>
  </si>
  <si>
    <t xml:space="preserve">hotel-hp.com</t>
  </si>
  <si>
    <t xml:space="preserve">MARINA, 306</t>
  </si>
  <si>
    <t xml:space="preserve">931830300</t>
  </si>
  <si>
    <t xml:space="preserve">info@lamarina.com</t>
  </si>
  <si>
    <t xml:space="preserve">CASA GIMENO</t>
  </si>
  <si>
    <t xml:space="preserve">PASSEIG GRÀCIA, 102 BAJO; TDA 2</t>
  </si>
  <si>
    <t xml:space="preserve">932150325</t>
  </si>
  <si>
    <t xml:space="preserve">info@cagimeno.com</t>
  </si>
  <si>
    <t xml:space="preserve">RAMBLAS BY PILLOW</t>
  </si>
  <si>
    <t xml:space="preserve">HB-004540</t>
  </si>
  <si>
    <t xml:space="preserve">PASSATGE BANCA, 2</t>
  </si>
  <si>
    <t xml:space="preserve">932505283</t>
  </si>
  <si>
    <t xml:space="preserve">ramblas@bypillow.com</t>
  </si>
  <si>
    <t xml:space="preserve">bypillow.com</t>
  </si>
  <si>
    <t xml:space="preserve">MELIA SKY</t>
  </si>
  <si>
    <t xml:space="preserve">HB-004358</t>
  </si>
  <si>
    <t xml:space="preserve">PERE IV, 272-286 BAJO</t>
  </si>
  <si>
    <t xml:space="preserve">932526556</t>
  </si>
  <si>
    <t xml:space="preserve">reservas.melia.sky@melia.com</t>
  </si>
  <si>
    <t xml:space="preserve">meliasky.com</t>
  </si>
  <si>
    <t xml:space="preserve">CARRER LA RAMBLA, 125 3; 2</t>
  </si>
  <si>
    <t xml:space="preserve">932527276</t>
  </si>
  <si>
    <t xml:space="preserve">info@hlloret.com</t>
  </si>
  <si>
    <t xml:space="preserve">hlloret.com/</t>
  </si>
  <si>
    <t xml:space="preserve">MERCER HOUSE BÒRIA BCN</t>
  </si>
  <si>
    <t xml:space="preserve">CARRER BÒRIA, 24-26</t>
  </si>
  <si>
    <t xml:space="preserve">932955893</t>
  </si>
  <si>
    <t xml:space="preserve">info@boriabcn.com</t>
  </si>
  <si>
    <t xml:space="preserve">boriabcn.com</t>
  </si>
  <si>
    <t xml:space="preserve">TOOL WORK</t>
  </si>
  <si>
    <t xml:space="preserve">ROCA, 8 BAJO(HOTEL)</t>
  </si>
  <si>
    <t xml:space="preserve">933017884</t>
  </si>
  <si>
    <t xml:space="preserve">info@toolwork.com</t>
  </si>
  <si>
    <t xml:space="preserve">CASAGRAND MADRID</t>
  </si>
  <si>
    <t xml:space="preserve">C/ ALMIRANTE, 18</t>
  </si>
  <si>
    <t xml:space="preserve">933041448</t>
  </si>
  <si>
    <t xml:space="preserve">ATLANTIS</t>
  </si>
  <si>
    <t xml:space="preserve">HB-003914</t>
  </si>
  <si>
    <t xml:space="preserve">PELAI, 20 BAJO</t>
  </si>
  <si>
    <t xml:space="preserve">933189012</t>
  </si>
  <si>
    <t xml:space="preserve">info@atlantis.com</t>
  </si>
  <si>
    <t xml:space="preserve">FLOR PARKS</t>
  </si>
  <si>
    <t xml:space="preserve">HB-004026</t>
  </si>
  <si>
    <t xml:space="preserve">CARRER LA RAMBLA, 70 BAJO; HOTEL FLOR PARKS</t>
  </si>
  <si>
    <t xml:space="preserve">933429760</t>
  </si>
  <si>
    <t xml:space="preserve">florspark@gmail.com</t>
  </si>
  <si>
    <t xml:space="preserve">florparks.es</t>
  </si>
  <si>
    <t xml:space="preserve">HCC MONTBLANC</t>
  </si>
  <si>
    <t xml:space="preserve">HB-004088</t>
  </si>
  <si>
    <t xml:space="preserve">VIA VIA LAIETANA, 61 BAJO</t>
  </si>
  <si>
    <t xml:space="preserve">933435555</t>
  </si>
  <si>
    <t xml:space="preserve">montblanc@hcchotels.es</t>
  </si>
  <si>
    <t xml:space="preserve">hcchotels.es</t>
  </si>
  <si>
    <t xml:space="preserve">VILLA OLÍMPICA SUITES</t>
  </si>
  <si>
    <t xml:space="preserve">PALLARS, 121-125 BAJO</t>
  </si>
  <si>
    <t xml:space="preserve">933569727</t>
  </si>
  <si>
    <t xml:space="preserve">reservaszt@zthotels.com</t>
  </si>
  <si>
    <t xml:space="preserve">zthotels.net</t>
  </si>
  <si>
    <t xml:space="preserve">TRYP BARCELONA AEROPUERTO</t>
  </si>
  <si>
    <t xml:space="preserve">PLAÇA PLA DE L'ESTANY (PARC NEGOCIS MAS BLAU), 1-2 BAJO; DUPLICADO 1-2; HOTEL TRYP</t>
  </si>
  <si>
    <t xml:space="preserve">933781000</t>
  </si>
  <si>
    <t xml:space="preserve">tryp.barcelona.aeropuerto@melia.com</t>
  </si>
  <si>
    <t xml:space="preserve">AVINGUDA REMOLAR, 46 BAJO(HOTEL)</t>
  </si>
  <si>
    <t xml:space="preserve">info@ciutatdelprat.com</t>
  </si>
  <si>
    <t xml:space="preserve">euro-mar.com</t>
  </si>
  <si>
    <t xml:space="preserve">LA FRANSA</t>
  </si>
  <si>
    <t xml:space="preserve">FRANÇA XICA, 40</t>
  </si>
  <si>
    <t xml:space="preserve">934231417</t>
  </si>
  <si>
    <t xml:space="preserve">info@lafransa.com</t>
  </si>
  <si>
    <t xml:space="preserve">lafransa.com</t>
  </si>
  <si>
    <t xml:space="preserve">AKO SUITE</t>
  </si>
  <si>
    <t xml:space="preserve">HB-004526</t>
  </si>
  <si>
    <t xml:space="preserve">CARRER LA DIPUTACIÓ, 195 BAJO</t>
  </si>
  <si>
    <t xml:space="preserve">934533419</t>
  </si>
  <si>
    <t xml:space="preserve">info@akosuite.com</t>
  </si>
  <si>
    <t xml:space="preserve">akosuite.com</t>
  </si>
  <si>
    <t xml:space="preserve">BLAUET</t>
  </si>
  <si>
    <t xml:space="preserve">HB-004091</t>
  </si>
  <si>
    <t xml:space="preserve">AVINGUDA ONZE DE SETEMBRE, 156</t>
  </si>
  <si>
    <t xml:space="preserve">934793666</t>
  </si>
  <si>
    <t xml:space="preserve">hotelblauet@hotmail.com</t>
  </si>
  <si>
    <t xml:space="preserve">blauetsl.com</t>
  </si>
  <si>
    <t xml:space="preserve">HCC TABER</t>
  </si>
  <si>
    <t xml:space="preserve">934873887</t>
  </si>
  <si>
    <t xml:space="preserve">taber@hcchotels.es</t>
  </si>
  <si>
    <t xml:space="preserve">HCC REGENTE</t>
  </si>
  <si>
    <t xml:space="preserve">HB-002057</t>
  </si>
  <si>
    <t xml:space="preserve">RAMBLA CATALUNYA, 76 BAJO</t>
  </si>
  <si>
    <t xml:space="preserve">934874972</t>
  </si>
  <si>
    <t xml:space="preserve">regente@hcchotels.es</t>
  </si>
  <si>
    <t xml:space="preserve">zarahome.com</t>
  </si>
  <si>
    <t xml:space="preserve">ENJOY BCN</t>
  </si>
  <si>
    <t xml:space="preserve">CARRER CONSELL DE CENT, 315 2; 1</t>
  </si>
  <si>
    <t xml:space="preserve">934883675</t>
  </si>
  <si>
    <t xml:space="preserve">info@enjoybcn.com</t>
  </si>
  <si>
    <t xml:space="preserve">enjoybcn.com</t>
  </si>
  <si>
    <t xml:space="preserve">MUMM BY PILLOW</t>
  </si>
  <si>
    <t xml:space="preserve">HB-002956</t>
  </si>
  <si>
    <t xml:space="preserve">PASSEIG MARÍTIM, 88</t>
  </si>
  <si>
    <t xml:space="preserve">934995927</t>
  </si>
  <si>
    <t xml:space="preserve">mumm@bypillow.com</t>
  </si>
  <si>
    <t xml:space="preserve">HESPERÍA DEL MAR</t>
  </si>
  <si>
    <t xml:space="preserve">HB-004161</t>
  </si>
  <si>
    <t xml:space="preserve">ESPRONCEDA, 6</t>
  </si>
  <si>
    <t xml:space="preserve">935029700</t>
  </si>
  <si>
    <t xml:space="preserve">HESPERIA FIRA SUITES</t>
  </si>
  <si>
    <t xml:space="preserve">HB-004330</t>
  </si>
  <si>
    <t xml:space="preserve">AVINGUDA MARE DE DÉU DE BELLVITGE, 3</t>
  </si>
  <si>
    <t xml:space="preserve">08907</t>
  </si>
  <si>
    <t xml:space="preserve">935035970</t>
  </si>
  <si>
    <t xml:space="preserve">CARLIT</t>
  </si>
  <si>
    <t xml:space="preserve">HB-004160</t>
  </si>
  <si>
    <t xml:space="preserve">CARRER LA DIPUTACIÓ, 383</t>
  </si>
  <si>
    <t xml:space="preserve">935052600</t>
  </si>
  <si>
    <t xml:space="preserve">K+K HOTEL PICASSO</t>
  </si>
  <si>
    <t xml:space="preserve">HB-004579</t>
  </si>
  <si>
    <t xml:space="preserve">PASSEIG PICASSO, 26</t>
  </si>
  <si>
    <t xml:space="preserve">935478600</t>
  </si>
  <si>
    <t xml:space="preserve">picasso@kkhotels.com</t>
  </si>
  <si>
    <t xml:space="preserve">kkhotels.com</t>
  </si>
  <si>
    <t xml:space="preserve">LLAGOTEL</t>
  </si>
  <si>
    <t xml:space="preserve">HB-004166</t>
  </si>
  <si>
    <t xml:space="preserve">CARRER ANSELM CLAVÉ, 15 BAJO</t>
  </si>
  <si>
    <t xml:space="preserve">08120</t>
  </si>
  <si>
    <t xml:space="preserve">LA LLAGOSTA</t>
  </si>
  <si>
    <t xml:space="preserve">935605675</t>
  </si>
  <si>
    <t xml:space="preserve">info@llagotel.com</t>
  </si>
  <si>
    <t xml:space="preserve">llagotel.com</t>
  </si>
  <si>
    <t xml:space="preserve">PARK SEDO</t>
  </si>
  <si>
    <t xml:space="preserve">HB-004069</t>
  </si>
  <si>
    <t xml:space="preserve">CARRER PAÏSOS CATALANS, 13-15 BAIXOS</t>
  </si>
  <si>
    <t xml:space="preserve">935860999</t>
  </si>
  <si>
    <t xml:space="preserve">info@parksedo.com</t>
  </si>
  <si>
    <t xml:space="preserve">parksedo.com</t>
  </si>
  <si>
    <t xml:space="preserve">H2 SANT CUGAT</t>
  </si>
  <si>
    <t xml:space="preserve">CARRER VIC, 19 BAJO</t>
  </si>
  <si>
    <t xml:space="preserve">935890605</t>
  </si>
  <si>
    <t xml:space="preserve">santcugat@hoteles2.com</t>
  </si>
  <si>
    <t xml:space="preserve">AC HOTEL SAN CUGAT BY MARRIOT</t>
  </si>
  <si>
    <t xml:space="preserve">PLAÇA XAVIER CUGAT, 3 BAJO; HOTEL AC SANT CUGAT</t>
  </si>
  <si>
    <t xml:space="preserve">935894141</t>
  </si>
  <si>
    <t xml:space="preserve">acsantcugat@ac-hotels.com</t>
  </si>
  <si>
    <t xml:space="preserve">HOTEL MIÑO</t>
  </si>
  <si>
    <t xml:space="preserve">HB-003405</t>
  </si>
  <si>
    <t xml:space="preserve">PASSEIG PINS, s/n</t>
  </si>
  <si>
    <t xml:space="preserve">936366309</t>
  </si>
  <si>
    <t xml:space="preserve">info@hotelmino.com</t>
  </si>
  <si>
    <t xml:space="preserve">hotelmio.com</t>
  </si>
  <si>
    <t xml:space="preserve">HOTEL GOLF CAN RAFEL</t>
  </si>
  <si>
    <t xml:space="preserve">HB-001239</t>
  </si>
  <si>
    <t xml:space="preserve">MASIA CAN RAFEL, 2 BAJO LOCAL</t>
  </si>
  <si>
    <t xml:space="preserve">08758</t>
  </si>
  <si>
    <t xml:space="preserve">CERVELLÓ</t>
  </si>
  <si>
    <t xml:space="preserve">936501005</t>
  </si>
  <si>
    <t xml:space="preserve">hotel@canrafel.net</t>
  </si>
  <si>
    <t xml:space="preserve">canrafel.net</t>
  </si>
  <si>
    <t xml:space="preserve">NIU BARCELONA HOTEL</t>
  </si>
  <si>
    <t xml:space="preserve">HB-004756</t>
  </si>
  <si>
    <t xml:space="preserve">RAMBLA RAVAL, s/n</t>
  </si>
  <si>
    <t xml:space="preserve">936550255</t>
  </si>
  <si>
    <t xml:space="preserve">reservation@niuhotel.com</t>
  </si>
  <si>
    <t xml:space="preserve">niuhotel.com</t>
  </si>
  <si>
    <t xml:space="preserve">CENTRO</t>
  </si>
  <si>
    <t xml:space="preserve">HB-002693</t>
  </si>
  <si>
    <t xml:space="preserve">CARRETERA LAUREÀ MIRÓ, 184</t>
  </si>
  <si>
    <t xml:space="preserve">08980</t>
  </si>
  <si>
    <t xml:space="preserve">SANT FELIU DE LLOBREGAT</t>
  </si>
  <si>
    <t xml:space="preserve">936661001</t>
  </si>
  <si>
    <t xml:space="preserve">hotelcentro@hotelcentro.es</t>
  </si>
  <si>
    <t xml:space="preserve">centrosl.com</t>
  </si>
  <si>
    <t xml:space="preserve">CLÍNICA LARA</t>
  </si>
  <si>
    <t xml:space="preserve">CARRER RUBIÓ I ORS, 3 8 -10</t>
  </si>
  <si>
    <t xml:space="preserve">936672232</t>
  </si>
  <si>
    <t xml:space="preserve">house@bypillow.com</t>
  </si>
  <si>
    <t xml:space="preserve">SAN PANCRAÇ</t>
  </si>
  <si>
    <t xml:space="preserve">HB-000197</t>
  </si>
  <si>
    <t xml:space="preserve">PLAÇA PI, 2 BAJO</t>
  </si>
  <si>
    <t xml:space="preserve">936922054</t>
  </si>
  <si>
    <t xml:space="preserve">info@npancraç.com</t>
  </si>
  <si>
    <t xml:space="preserve">H2 RUBÍ</t>
  </si>
  <si>
    <t xml:space="preserve">CARRETERA RUBÍ-MOLINS DE REI, 81 ESQUINA AVENIDA ELECTRICIAT</t>
  </si>
  <si>
    <t xml:space="preserve">936977600</t>
  </si>
  <si>
    <t xml:space="preserve">rubi@hoteles2.com</t>
  </si>
  <si>
    <t xml:space="preserve">PICELTUR</t>
  </si>
  <si>
    <t xml:space="preserve">CARRER SANT BARTOMEU, 8 2; 1; DUPLICADO 8-10</t>
  </si>
  <si>
    <t xml:space="preserve">937098688</t>
  </si>
  <si>
    <t xml:space="preserve">info@piceltur.com</t>
  </si>
  <si>
    <t xml:space="preserve">AVINGUDA COLOM, s/n BAJO</t>
  </si>
  <si>
    <t xml:space="preserve">937654269</t>
  </si>
  <si>
    <t xml:space="preserve">info@lunapark.com</t>
  </si>
  <si>
    <t xml:space="preserve">SORRA D´OR</t>
  </si>
  <si>
    <t xml:space="preserve">HB-000273</t>
  </si>
  <si>
    <t xml:space="preserve">PASSEIG LLEVANT, 2 BAJO; ASCENSOR</t>
  </si>
  <si>
    <t xml:space="preserve">937654602</t>
  </si>
  <si>
    <t xml:space="preserve">reservas@sorrador.com</t>
  </si>
  <si>
    <t xml:space="preserve">sorrador.com</t>
  </si>
  <si>
    <t xml:space="preserve">TURHOTEL</t>
  </si>
  <si>
    <t xml:space="preserve">937679283</t>
  </si>
  <si>
    <t xml:space="preserve">info@turhotel.com</t>
  </si>
  <si>
    <t xml:space="preserve">MEDPLAYA HOTEL SANTA MÓNICA</t>
  </si>
  <si>
    <t xml:space="preserve">HB-001703</t>
  </si>
  <si>
    <t xml:space="preserve">CARRER TURISME, 72 - 78 BAJO; DUPLICADO 72-78; HOTEL</t>
  </si>
  <si>
    <t xml:space="preserve">937691519</t>
  </si>
  <si>
    <t xml:space="preserve">booking.costabrava@medplaya.com</t>
  </si>
  <si>
    <t xml:space="preserve">medplaya.com</t>
  </si>
  <si>
    <t xml:space="preserve">HB-004404</t>
  </si>
  <si>
    <t xml:space="preserve">SANT JAUME, s/n BAJO(HOTEL LAS VEGAS)</t>
  </si>
  <si>
    <t xml:space="preserve">937697822</t>
  </si>
  <si>
    <t xml:space="preserve">info@lasvegas.com</t>
  </si>
  <si>
    <t xml:space="preserve">CAN MISSE</t>
  </si>
  <si>
    <t xml:space="preserve">HB-004033</t>
  </si>
  <si>
    <t xml:space="preserve">CARRER AMADEU VIVES, 9 BAJO; HOTEL CAN MISSE</t>
  </si>
  <si>
    <t xml:space="preserve">08293</t>
  </si>
  <si>
    <t xml:space="preserve">COLLBATÓ</t>
  </si>
  <si>
    <t xml:space="preserve">937779062</t>
  </si>
  <si>
    <t xml:space="preserve">info@canmisse.com</t>
  </si>
  <si>
    <t xml:space="preserve">canmisse.com</t>
  </si>
  <si>
    <t xml:space="preserve">WANDER BY PILLOW</t>
  </si>
  <si>
    <t xml:space="preserve">HB-004747</t>
  </si>
  <si>
    <t xml:space="preserve">MONTSERRAT, 13 LOCAL</t>
  </si>
  <si>
    <t xml:space="preserve">938327063</t>
  </si>
  <si>
    <t xml:space="preserve">wander@bypillow.com</t>
  </si>
  <si>
    <t xml:space="preserve">MASIA CAN FELIP</t>
  </si>
  <si>
    <t xml:space="preserve">PB-000495</t>
  </si>
  <si>
    <t xml:space="preserve">CAN FELIP, s/n</t>
  </si>
  <si>
    <t xml:space="preserve">08450</t>
  </si>
  <si>
    <t xml:space="preserve">LLINARS DEL VALLÈS</t>
  </si>
  <si>
    <t xml:space="preserve">938411348</t>
  </si>
  <si>
    <t xml:space="preserve">hola@canfelip.com</t>
  </si>
  <si>
    <t xml:space="preserve">canfelip.com</t>
  </si>
  <si>
    <t xml:space="preserve">HOTEL RURAL CAL RUGET</t>
  </si>
  <si>
    <t xml:space="preserve">BARRI CORRAL NOU, 89</t>
  </si>
  <si>
    <t xml:space="preserve">08735</t>
  </si>
  <si>
    <t xml:space="preserve">VILOBÍ DEL PENEDÈS</t>
  </si>
  <si>
    <t xml:space="preserve">938979924</t>
  </si>
  <si>
    <t xml:space="preserve">info@hotelruralcalruget.com</t>
  </si>
  <si>
    <t xml:space="preserve">calruget.com</t>
  </si>
  <si>
    <t xml:space="preserve">CHEF NINO</t>
  </si>
  <si>
    <t xml:space="preserve">PADRE LUCAS, 2 BAJO</t>
  </si>
  <si>
    <t xml:space="preserve">941133104</t>
  </si>
  <si>
    <t xml:space="preserve">info@chefnino.com</t>
  </si>
  <si>
    <t xml:space="preserve">chefnino.com</t>
  </si>
  <si>
    <t xml:space="preserve">HOTEL LUZ</t>
  </si>
  <si>
    <t xml:space="preserve">941304748</t>
  </si>
  <si>
    <t xml:space="preserve">recepcion@luzhotel.com</t>
  </si>
  <si>
    <t xml:space="preserve">luzhotel.com</t>
  </si>
  <si>
    <t xml:space="preserve">OJAIZ, 5 BAJO</t>
  </si>
  <si>
    <t xml:space="preserve">942331635</t>
  </si>
  <si>
    <t xml:space="preserve">EL JAZMIN</t>
  </si>
  <si>
    <t xml:space="preserve">BARRIO SANTIBÁÑEZ DE ARRIBA, 79 BAJO</t>
  </si>
  <si>
    <t xml:space="preserve">942593400</t>
  </si>
  <si>
    <t xml:space="preserve">info@eljazmin.com</t>
  </si>
  <si>
    <t xml:space="preserve">LA ENCINA</t>
  </si>
  <si>
    <t xml:space="preserve">AVENIDA RIS, 75</t>
  </si>
  <si>
    <t xml:space="preserve">942630107</t>
  </si>
  <si>
    <t xml:space="preserve">info@laencina.com</t>
  </si>
  <si>
    <t xml:space="preserve">AVENIDA JUAN HORMAECHEA CAZÓN, 20 BAJO</t>
  </si>
  <si>
    <t xml:space="preserve">942679531</t>
  </si>
  <si>
    <t xml:space="preserve">CAFESTORE VALDALIGA</t>
  </si>
  <si>
    <t xml:space="preserve">AUTOVIA A-8, KILOMETRO 256 BAJO; CAFETERIA</t>
  </si>
  <si>
    <t xml:space="preserve">942708078</t>
  </si>
  <si>
    <t xml:space="preserve">info@cafestorevaldaliga.com</t>
  </si>
  <si>
    <t xml:space="preserve">cafestore.es</t>
  </si>
  <si>
    <t xml:space="preserve">HOTEL CASA CAYO</t>
  </si>
  <si>
    <t xml:space="preserve">CÁNTABRA, 6 BAJO</t>
  </si>
  <si>
    <t xml:space="preserve">942732188</t>
  </si>
  <si>
    <t xml:space="preserve">informacion@casacayo.com</t>
  </si>
  <si>
    <t xml:space="preserve">casacayo.com</t>
  </si>
  <si>
    <t xml:space="preserve">VEJO</t>
  </si>
  <si>
    <t xml:space="preserve">AVENIDA CANTABRIA, 83 BAJO</t>
  </si>
  <si>
    <t xml:space="preserve">942751700</t>
  </si>
  <si>
    <t xml:space="preserve">info@vejo.com</t>
  </si>
  <si>
    <t xml:space="preserve">hotelvejo.es</t>
  </si>
  <si>
    <t xml:space="preserve">CASA LOS OLIVOS</t>
  </si>
  <si>
    <t xml:space="preserve">BARRIO LUSA, 21</t>
  </si>
  <si>
    <t xml:space="preserve">942879772</t>
  </si>
  <si>
    <t xml:space="preserve">casalosolivos@gmail.com</t>
  </si>
  <si>
    <t xml:space="preserve">enhoteles.es</t>
  </si>
  <si>
    <t xml:space="preserve">HOTEL LEKU EDER</t>
  </si>
  <si>
    <t xml:space="preserve">KRISTOBAL BALENZIAGA PASEALEKUA, 2</t>
  </si>
  <si>
    <t xml:space="preserve">943210107</t>
  </si>
  <si>
    <t xml:space="preserve">info@lekueder.com</t>
  </si>
  <si>
    <t xml:space="preserve">lekueder.com</t>
  </si>
  <si>
    <t xml:space="preserve">TERMINUS</t>
  </si>
  <si>
    <t xml:space="preserve">PASEO FRANCIA / FRANTZIA PASEALEKUA, 21 BAJO</t>
  </si>
  <si>
    <t xml:space="preserve">943291900</t>
  </si>
  <si>
    <t xml:space="preserve">info@terminus.com</t>
  </si>
  <si>
    <t xml:space="preserve">HOTEL AKELARRE</t>
  </si>
  <si>
    <t xml:space="preserve">AITA ORKOLAGA PASEALEKUA, 56</t>
  </si>
  <si>
    <t xml:space="preserve">943311208</t>
  </si>
  <si>
    <t xml:space="preserve">info@akelarre.net</t>
  </si>
  <si>
    <t xml:space="preserve">akelarre.net</t>
  </si>
  <si>
    <t xml:space="preserve">HOTEL DE LONDRES Y DE INGLATERRA</t>
  </si>
  <si>
    <t xml:space="preserve">C/ ZUBIETA / ZUBIETA KALEA, 2</t>
  </si>
  <si>
    <t xml:space="preserve">943440770</t>
  </si>
  <si>
    <t xml:space="preserve">reservas@hlondres.com</t>
  </si>
  <si>
    <t xml:space="preserve">hlondres.com</t>
  </si>
  <si>
    <t xml:space="preserve">TRYP ORLY</t>
  </si>
  <si>
    <t xml:space="preserve">PLAZA ZARAGOZA / ZARAGOZA ENPARANTZA, 4 BAJO; HOTEL ORLY</t>
  </si>
  <si>
    <t xml:space="preserve">943463200</t>
  </si>
  <si>
    <t xml:space="preserve">tryp.orly@solmelia.com</t>
  </si>
  <si>
    <t xml:space="preserve">tryporly.com</t>
  </si>
  <si>
    <t xml:space="preserve">HUSA EUROPA</t>
  </si>
  <si>
    <t xml:space="preserve">SAN MARTÍN KALEA, 52</t>
  </si>
  <si>
    <t xml:space="preserve">943470880</t>
  </si>
  <si>
    <t xml:space="preserve">hoteleuropa@husa.es</t>
  </si>
  <si>
    <t xml:space="preserve">ETH IRUN</t>
  </si>
  <si>
    <t xml:space="preserve">COMETE SAREA KALEA, 2</t>
  </si>
  <si>
    <t xml:space="preserve">20305</t>
  </si>
  <si>
    <t xml:space="preserve">943634100</t>
  </si>
  <si>
    <t xml:space="preserve">hotel@hoteleth.com</t>
  </si>
  <si>
    <t xml:space="preserve">hoteleth.com</t>
  </si>
  <si>
    <t xml:space="preserve">ITURREGI HOTEL</t>
  </si>
  <si>
    <t xml:space="preserve">ASKIZU SOZIEDADEA, 29 BAJO; ITURREGI BASERRIA</t>
  </si>
  <si>
    <t xml:space="preserve">943896134</t>
  </si>
  <si>
    <t xml:space="preserve">info@hoteliturregi.com</t>
  </si>
  <si>
    <t xml:space="preserve">iturregi.com</t>
  </si>
  <si>
    <t xml:space="preserve">HESPERIA BILBAO</t>
  </si>
  <si>
    <t xml:space="preserve">CAMPO DE VOLANTÍN PASEALEKUA, 24</t>
  </si>
  <si>
    <t xml:space="preserve">944051100</t>
  </si>
  <si>
    <t xml:space="preserve">dpo@hesperiaworld.com</t>
  </si>
  <si>
    <t xml:space="preserve">C/ LAS VIÑAS, 73 BAJO</t>
  </si>
  <si>
    <t xml:space="preserve">944935656</t>
  </si>
  <si>
    <t xml:space="preserve">pensionsanturtzi@hotmail.com</t>
  </si>
  <si>
    <t xml:space="preserve">ARETXALASA</t>
  </si>
  <si>
    <t xml:space="preserve">ITURRIBIDE, 8 1° A</t>
  </si>
  <si>
    <t xml:space="preserve">946026275</t>
  </si>
  <si>
    <t xml:space="preserve">info@aretxala.com</t>
  </si>
  <si>
    <t xml:space="preserve">AMALURRA HOTEL</t>
  </si>
  <si>
    <t xml:space="preserve">BARRIO RENEJA, 35</t>
  </si>
  <si>
    <t xml:space="preserve">48879</t>
  </si>
  <si>
    <t xml:space="preserve">ARTZENTALES</t>
  </si>
  <si>
    <t xml:space="preserve">946109401</t>
  </si>
  <si>
    <t xml:space="preserve">amalurra@amalurra.com</t>
  </si>
  <si>
    <t xml:space="preserve">amalurra.com</t>
  </si>
  <si>
    <t xml:space="preserve">ERMINTXO</t>
  </si>
  <si>
    <t xml:space="preserve">BARRIO ELEXALDE, 30</t>
  </si>
  <si>
    <t xml:space="preserve">EA</t>
  </si>
  <si>
    <t xml:space="preserve">946277700</t>
  </si>
  <si>
    <t xml:space="preserve">ermintxo@euskalnet.net</t>
  </si>
  <si>
    <t xml:space="preserve">ermintxo.com</t>
  </si>
  <si>
    <t xml:space="preserve">RESTAURANTE ONEKO BY ETXEGANA</t>
  </si>
  <si>
    <t xml:space="preserve">IPIÑABURU AUZOA, 38 BAJO</t>
  </si>
  <si>
    <t xml:space="preserve">946338448</t>
  </si>
  <si>
    <t xml:space="preserve">bego@etxegana.com</t>
  </si>
  <si>
    <t xml:space="preserve">etxegana.com</t>
  </si>
  <si>
    <t xml:space="preserve">HOTEL RURAL LA ENGAÑA</t>
  </si>
  <si>
    <t xml:space="preserve">CARRETERA ESTACIÓN, 5 CASA; BAJO</t>
  </si>
  <si>
    <t xml:space="preserve">09574</t>
  </si>
  <si>
    <t xml:space="preserve">MERINDAD DE VALDEPORRES</t>
  </si>
  <si>
    <t xml:space="preserve">947138073</t>
  </si>
  <si>
    <t xml:space="preserve">info@hotelrurallaengaña.com</t>
  </si>
  <si>
    <t xml:space="preserve">laengana.com</t>
  </si>
  <si>
    <t xml:space="preserve">PARADOR DE TURISMO DE LERMA</t>
  </si>
  <si>
    <t xml:space="preserve">PLAZA MAYOR, 1 BAJO(PALACIO DUCAL)</t>
  </si>
  <si>
    <t xml:space="preserve">947177110</t>
  </si>
  <si>
    <t xml:space="preserve">lerma@parador.es</t>
  </si>
  <si>
    <t xml:space="preserve">HOTEL RESTAURANTE VIA NORTE</t>
  </si>
  <si>
    <t xml:space="preserve">CARRETERA CARRETERA NACIONAL 1, KILOMETRO 318, 318</t>
  </si>
  <si>
    <t xml:space="preserve">947347244</t>
  </si>
  <si>
    <t xml:space="preserve">reservas@via-norte.es</t>
  </si>
  <si>
    <t xml:space="preserve">via-norte.es</t>
  </si>
  <si>
    <t xml:space="preserve">VÍA NORTE</t>
  </si>
  <si>
    <t xml:space="preserve">CARRETERA MADRID-IRÚN (N-I), KILOMETRO 317, 5 CAMINO FUENTE BASILIO 14</t>
  </si>
  <si>
    <t xml:space="preserve">947347249</t>
  </si>
  <si>
    <t xml:space="preserve">LA NOGALA</t>
  </si>
  <si>
    <t xml:space="preserve">C/ REAL, 16 11</t>
  </si>
  <si>
    <t xml:space="preserve">09551</t>
  </si>
  <si>
    <t xml:space="preserve">LOS ALTOS</t>
  </si>
  <si>
    <t xml:space="preserve">947619491</t>
  </si>
  <si>
    <t xml:space="preserve">reservas@lanogala.com</t>
  </si>
  <si>
    <t xml:space="preserve">lanogala.com</t>
  </si>
  <si>
    <t xml:space="preserve">C/ ESPOZ Y MINA / ESPOZ Y MINA KALEA, 11 BAJO</t>
  </si>
  <si>
    <t xml:space="preserve">948221800</t>
  </si>
  <si>
    <t xml:space="preserve">europa@hreuropa.com</t>
  </si>
  <si>
    <t xml:space="preserve">hreuropa.com</t>
  </si>
  <si>
    <t xml:space="preserve">TRESANEA</t>
  </si>
  <si>
    <t xml:space="preserve">C/ CONSEJO, 11 BAJO</t>
  </si>
  <si>
    <t xml:space="preserve">31745</t>
  </si>
  <si>
    <t xml:space="preserve">ITUREN</t>
  </si>
  <si>
    <t xml:space="preserve">948450287</t>
  </si>
  <si>
    <t xml:space="preserve">info@tresanea.com</t>
  </si>
  <si>
    <t xml:space="preserve">tresanea.com</t>
  </si>
  <si>
    <t xml:space="preserve">IRIGOYEN</t>
  </si>
  <si>
    <t xml:space="preserve">C/ SAN ANTÓN, 55 BAJO</t>
  </si>
  <si>
    <t xml:space="preserve">31272</t>
  </si>
  <si>
    <t xml:space="preserve">AMÉSCOA BAJA</t>
  </si>
  <si>
    <t xml:space="preserve">948539588</t>
  </si>
  <si>
    <t xml:space="preserve">info@irigoyen.com</t>
  </si>
  <si>
    <t xml:space="preserve">CHAPITEL</t>
  </si>
  <si>
    <t xml:space="preserve">CHAPITEL, 1 BAJO</t>
  </si>
  <si>
    <t xml:space="preserve">948551090</t>
  </si>
  <si>
    <t xml:space="preserve">info@chapitel.com</t>
  </si>
  <si>
    <t xml:space="preserve">HOTEL RÍOS</t>
  </si>
  <si>
    <t xml:space="preserve">AVENIDA CELSO MUERZA, 18</t>
  </si>
  <si>
    <t xml:space="preserve">31570</t>
  </si>
  <si>
    <t xml:space="preserve">SAN ADRIÁN</t>
  </si>
  <si>
    <t xml:space="preserve">948672624</t>
  </si>
  <si>
    <t xml:space="preserve">info@hotelríos.com</t>
  </si>
  <si>
    <t xml:space="preserve">hotelrios.es</t>
  </si>
  <si>
    <t xml:space="preserve">LOS ABETOS</t>
  </si>
  <si>
    <t xml:space="preserve">CARRETERA ZARAGOZA, KILOMETRO 73 BAJO</t>
  </si>
  <si>
    <t xml:space="preserve">31514</t>
  </si>
  <si>
    <t xml:space="preserve">VALTIERRA</t>
  </si>
  <si>
    <t xml:space="preserve">948867087</t>
  </si>
  <si>
    <t xml:space="preserve">info@losabetos.com</t>
  </si>
  <si>
    <t xml:space="preserve">losabetos.es</t>
  </si>
  <si>
    <t xml:space="preserve">EL PEIRON</t>
  </si>
  <si>
    <t xml:space="preserve">FERNANDO EL CATÓLICO, 24 BAJO</t>
  </si>
  <si>
    <t xml:space="preserve">948888205</t>
  </si>
  <si>
    <t xml:space="preserve">reservas@elpeiron.com</t>
  </si>
  <si>
    <t xml:space="preserve">elpeiron.com</t>
  </si>
  <si>
    <t xml:space="preserve">EZKAURRE</t>
  </si>
  <si>
    <t xml:space="preserve">BARRIO GARAGARDOIA, 14 BAJO</t>
  </si>
  <si>
    <t xml:space="preserve">31417</t>
  </si>
  <si>
    <t xml:space="preserve">ISABA/IZABA</t>
  </si>
  <si>
    <t xml:space="preserve">948893303</t>
  </si>
  <si>
    <t xml:space="preserve">info@ezkaurre.com</t>
  </si>
  <si>
    <t xml:space="preserve">HOTEL LANDABEN</t>
  </si>
  <si>
    <t xml:space="preserve">C/ L (POLIGONO LANDABEN), s/n</t>
  </si>
  <si>
    <t xml:space="preserve">31012</t>
  </si>
  <si>
    <t xml:space="preserve">948987221</t>
  </si>
  <si>
    <t xml:space="preserve">hotel@landaben.com</t>
  </si>
  <si>
    <t xml:space="preserve">landaben.com</t>
  </si>
  <si>
    <t xml:space="preserve">PARADOR DEL CASTILLO DE SIGÜENZA</t>
  </si>
  <si>
    <t xml:space="preserve">949390100</t>
  </si>
  <si>
    <t xml:space="preserve">siguenza@parador.es</t>
  </si>
  <si>
    <t xml:space="preserve">CASA LA MINA</t>
  </si>
  <si>
    <t xml:space="preserve">H/MA/01768</t>
  </si>
  <si>
    <t xml:space="preserve">PARAJE CASA LA MINA, s/n</t>
  </si>
  <si>
    <t xml:space="preserve">951193840</t>
  </si>
  <si>
    <t xml:space="preserve">info@calamina.com</t>
  </si>
  <si>
    <t xml:space="preserve">C/ NUEVA ATALAYA, 16</t>
  </si>
  <si>
    <t xml:space="preserve">951550301</t>
  </si>
  <si>
    <t xml:space="preserve">reservas@dianapark.es</t>
  </si>
  <si>
    <t xml:space="preserve">dianapark.es</t>
  </si>
  <si>
    <t xml:space="preserve">TEODORO DE MOLINA, 12 BAJO</t>
  </si>
  <si>
    <t xml:space="preserve">952151019</t>
  </si>
  <si>
    <t xml:space="preserve">LA MINILLA</t>
  </si>
  <si>
    <t xml:space="preserve">H/MA/01649</t>
  </si>
  <si>
    <t xml:space="preserve">CARRETERA COLMENAR, KILOMETRO 557 BAJO</t>
  </si>
  <si>
    <t xml:space="preserve">952251858</t>
  </si>
  <si>
    <t xml:space="preserve">hotellaminilla@hotmail.com</t>
  </si>
  <si>
    <t xml:space="preserve">laminilla.es</t>
  </si>
  <si>
    <t xml:space="preserve">MEDPLAYA HOTEL PEZ ESPADA</t>
  </si>
  <si>
    <t xml:space="preserve">H/MA/00059</t>
  </si>
  <si>
    <t xml:space="preserve">C/ SALVADOR ALLENDE, 11 BAJO; H.PEZ ESPADA</t>
  </si>
  <si>
    <t xml:space="preserve">952380300</t>
  </si>
  <si>
    <t xml:space="preserve">pezespada@medplaya.com</t>
  </si>
  <si>
    <t xml:space="preserve">PARADOR DE MÁLAGA GOLF</t>
  </si>
  <si>
    <t xml:space="preserve">H/MA/09905</t>
  </si>
  <si>
    <t xml:space="preserve">AUTOVIA A-7 (MÁLAGA-ALGECIRAS), SALIDA COIN- KILOMETRO 231</t>
  </si>
  <si>
    <t xml:space="preserve">952381255</t>
  </si>
  <si>
    <t xml:space="preserve">malaga@parador.es</t>
  </si>
  <si>
    <t xml:space="preserve">AMARAGUA</t>
  </si>
  <si>
    <t xml:space="preserve">H/MA/00861</t>
  </si>
  <si>
    <t xml:space="preserve">C/ LOS NIDOS, 23 BAJO</t>
  </si>
  <si>
    <t xml:space="preserve">952384700</t>
  </si>
  <si>
    <t xml:space="preserve">amaragua@mshoteles.com</t>
  </si>
  <si>
    <t xml:space="preserve">amaragua.com</t>
  </si>
  <si>
    <t xml:space="preserve">AXARQUIA</t>
  </si>
  <si>
    <t xml:space="preserve">VENTA PILAR, s/n</t>
  </si>
  <si>
    <t xml:space="preserve">info@axarquia.com</t>
  </si>
  <si>
    <t xml:space="preserve">MEDPLAYA HOTEL RIVIERA</t>
  </si>
  <si>
    <t xml:space="preserve">AVENIDA ANTONIO MACHADO, 49 BAJO; H.RIVIERA</t>
  </si>
  <si>
    <t xml:space="preserve">952441240</t>
  </si>
  <si>
    <t xml:space="preserve">riviera@medplaya.com</t>
  </si>
  <si>
    <t xml:space="preserve">MEDPLAYA HOTEL BALI</t>
  </si>
  <si>
    <t xml:space="preserve">H/MA/00959</t>
  </si>
  <si>
    <t xml:space="preserve">952441943</t>
  </si>
  <si>
    <t xml:space="preserve">rgpd@medplaya.com</t>
  </si>
  <si>
    <t xml:space="preserve">VISTA MAR</t>
  </si>
  <si>
    <t xml:space="preserve">CAMINO GILABERT, s/n</t>
  </si>
  <si>
    <t xml:space="preserve">952442827</t>
  </si>
  <si>
    <t xml:space="preserve">info@vistamar.com</t>
  </si>
  <si>
    <t xml:space="preserve">BALMORAL</t>
  </si>
  <si>
    <t xml:space="preserve">C/ ALBATROS, s/n BAJO</t>
  </si>
  <si>
    <t xml:space="preserve">952443640</t>
  </si>
  <si>
    <t xml:space="preserve">contact@medplaya.com</t>
  </si>
  <si>
    <t xml:space="preserve">ACUARIUM</t>
  </si>
  <si>
    <t xml:space="preserve">AVENIDA SANTA AMALIA, 1 BAJO</t>
  </si>
  <si>
    <t xml:space="preserve">952464027</t>
  </si>
  <si>
    <t xml:space="preserve">info@acuarium.com</t>
  </si>
  <si>
    <t xml:space="preserve">HOTEL LA PALMERA</t>
  </si>
  <si>
    <t xml:space="preserve">C/ LA PALMERA, 3</t>
  </si>
  <si>
    <t xml:space="preserve">952491100</t>
  </si>
  <si>
    <t xml:space="preserve">lapalmera.es</t>
  </si>
  <si>
    <t xml:space="preserve">ROOM MATE</t>
  </si>
  <si>
    <t xml:space="preserve">H/MA/02148</t>
  </si>
  <si>
    <t xml:space="preserve">C/ VENDEJA, 2 4; C</t>
  </si>
  <si>
    <t xml:space="preserve">952606085</t>
  </si>
  <si>
    <t xml:space="preserve">info@roommate.com</t>
  </si>
  <si>
    <t xml:space="preserve">H/MA/01342</t>
  </si>
  <si>
    <t xml:space="preserve">VICTORIA, 62 BLOQUE 3-5</t>
  </si>
  <si>
    <t xml:space="preserve">952651942</t>
  </si>
  <si>
    <t xml:space="preserve">apartamentovictoria2@gmail.com</t>
  </si>
  <si>
    <t xml:space="preserve">victoria.com</t>
  </si>
  <si>
    <t xml:space="preserve">LOS MONTEROS</t>
  </si>
  <si>
    <t xml:space="preserve">H/MA/00769</t>
  </si>
  <si>
    <t xml:space="preserve">CARRETERA CADÍZ (A-7), KILOMETRO 187</t>
  </si>
  <si>
    <t xml:space="preserve">952771700</t>
  </si>
  <si>
    <t xml:space="preserve">hotel@monteros.com</t>
  </si>
  <si>
    <t xml:space="preserve">monteros.com</t>
  </si>
  <si>
    <t xml:space="preserve">REAVILES</t>
  </si>
  <si>
    <t xml:space="preserve">AVENIDA ESPAÑA, 154 BAJO</t>
  </si>
  <si>
    <t xml:space="preserve">952808879</t>
  </si>
  <si>
    <t xml:space="preserve">reaviles@reaviles.com</t>
  </si>
  <si>
    <t xml:space="preserve">reaviles.com</t>
  </si>
  <si>
    <t xml:space="preserve">HOTEL Y APARTAMENTOS BENABOLA</t>
  </si>
  <si>
    <t xml:space="preserve">C/ BENABOLA (PUERTO BANÚS), 3 BAJO</t>
  </si>
  <si>
    <t xml:space="preserve">administracion@benabola.com</t>
  </si>
  <si>
    <t xml:space="preserve">benabola.com</t>
  </si>
  <si>
    <t xml:space="preserve">HOTEL-APARTAMENTOS BENABOLA</t>
  </si>
  <si>
    <t xml:space="preserve">C/ DE BENABOLA, 3 BLOQUE 4</t>
  </si>
  <si>
    <t xml:space="preserve">info@benabola.com</t>
  </si>
  <si>
    <t xml:space="preserve">PYR MARBELLA</t>
  </si>
  <si>
    <t xml:space="preserve">AVENIDA ROTARY INTERNACIONAL, s/n PUERTO BANÚS</t>
  </si>
  <si>
    <t xml:space="preserve">952817353</t>
  </si>
  <si>
    <t xml:space="preserve">reservas@hotelpyr.com</t>
  </si>
  <si>
    <t xml:space="preserve">hotelpyr.com</t>
  </si>
  <si>
    <t xml:space="preserve">SUNNY DOM BOUTIQUE</t>
  </si>
  <si>
    <t xml:space="preserve">AVENIDA PABLO RUIZ PICASSO, 1</t>
  </si>
  <si>
    <t xml:space="preserve">952839560</t>
  </si>
  <si>
    <t xml:space="preserve">info@sunnydomboutique.com</t>
  </si>
  <si>
    <t xml:space="preserve">sunnydom.com</t>
  </si>
  <si>
    <t xml:space="preserve">OCIMAPERSL</t>
  </si>
  <si>
    <t xml:space="preserve">V CENTENARIO, s/n</t>
  </si>
  <si>
    <t xml:space="preserve">952865861</t>
  </si>
  <si>
    <t xml:space="preserve">info@ocimaper.com</t>
  </si>
  <si>
    <t xml:space="preserve">MESA DEL REY</t>
  </si>
  <si>
    <t xml:space="preserve">AUTOVIA ANDALUCÍA, 9</t>
  </si>
  <si>
    <t xml:space="preserve">953125055</t>
  </si>
  <si>
    <t xml:space="preserve">info@medelrey.com</t>
  </si>
  <si>
    <t xml:space="preserve">HOTEL PARAJE LA LAMBRA</t>
  </si>
  <si>
    <t xml:space="preserve">C/ LINARES, 3 BAJO; PARAJE CORTIJO</t>
  </si>
  <si>
    <t xml:space="preserve">953127099</t>
  </si>
  <si>
    <t xml:space="preserve">info@lalambra.com</t>
  </si>
  <si>
    <t xml:space="preserve">lalambra.com</t>
  </si>
  <si>
    <t xml:space="preserve">PARAJE LA LAMBRA</t>
  </si>
  <si>
    <t xml:space="preserve">H/JA/00610</t>
  </si>
  <si>
    <t xml:space="preserve">CARRETERA CANENA-ARQUILLOS, KILOMETRO 3 BAJO(PARAJE CORTIJO)</t>
  </si>
  <si>
    <t xml:space="preserve">ACG</t>
  </si>
  <si>
    <t xml:space="preserve">H/JA/00695</t>
  </si>
  <si>
    <t xml:space="preserve">C/ ALAMEDA (POLIGONO INSDUSTRIAL LOS LLANOS), 19 BAJO(NAVE)</t>
  </si>
  <si>
    <t xml:space="preserve">23160</t>
  </si>
  <si>
    <t xml:space="preserve">LOS VILLARES</t>
  </si>
  <si>
    <t xml:space="preserve">953320919</t>
  </si>
  <si>
    <t xml:space="preserve">contactar@hotelacg.com</t>
  </si>
  <si>
    <t xml:space="preserve">hotelacg.com</t>
  </si>
  <si>
    <t xml:space="preserve">MONTAÑA DE CAZORLA</t>
  </si>
  <si>
    <t xml:space="preserve">H/JA/00511</t>
  </si>
  <si>
    <t xml:space="preserve">AVENIDA AVENIDA CAMPILLO, 45 ARROYO FRIO</t>
  </si>
  <si>
    <t xml:space="preserve">953727168</t>
  </si>
  <si>
    <t xml:space="preserve">info@montañadecazorla.com</t>
  </si>
  <si>
    <t xml:space="preserve">hmontana.com</t>
  </si>
  <si>
    <t xml:space="preserve">TRH CIUDAD DE BAEZA</t>
  </si>
  <si>
    <t xml:space="preserve">H/JA/00518</t>
  </si>
  <si>
    <t xml:space="preserve">CONCEPCIÓN, 3 BAJO</t>
  </si>
  <si>
    <t xml:space="preserve">953748130</t>
  </si>
  <si>
    <t xml:space="preserve">trhbaeza.com</t>
  </si>
  <si>
    <t xml:space="preserve">GRAN HOTEL LAR</t>
  </si>
  <si>
    <t xml:space="preserve">PLAZA CARMEN BENÍTEZ, 3</t>
  </si>
  <si>
    <t xml:space="preserve">954410050</t>
  </si>
  <si>
    <t xml:space="preserve">info@granhotellar.com</t>
  </si>
  <si>
    <t xml:space="preserve">hotellar.com</t>
  </si>
  <si>
    <t xml:space="preserve">HESPERIA SEVILLA</t>
  </si>
  <si>
    <t xml:space="preserve">H/SE/00687</t>
  </si>
  <si>
    <t xml:space="preserve">AVENIDA EDUARDO DATO, 49 BAJO; H; PORTAL COELI</t>
  </si>
  <si>
    <t xml:space="preserve">954548300</t>
  </si>
  <si>
    <t xml:space="preserve">DOÑA CARMELA</t>
  </si>
  <si>
    <t xml:space="preserve">H/SE/00832</t>
  </si>
  <si>
    <t xml:space="preserve">AVENIDA JEREZ, 72</t>
  </si>
  <si>
    <t xml:space="preserve">954692635</t>
  </si>
  <si>
    <t xml:space="preserve">recepcion@dcarmela.com</t>
  </si>
  <si>
    <t xml:space="preserve">dcarmela.com</t>
  </si>
  <si>
    <t xml:space="preserve">ISLA MENOR</t>
  </si>
  <si>
    <t xml:space="preserve">H/SE/01277</t>
  </si>
  <si>
    <t xml:space="preserve">C/ PELAY CORREA, 4</t>
  </si>
  <si>
    <t xml:space="preserve">954692890</t>
  </si>
  <si>
    <t xml:space="preserve">reservasislamenor@marehotel.es</t>
  </si>
  <si>
    <t xml:space="preserve">marehotel.es</t>
  </si>
  <si>
    <t xml:space="preserve">41420</t>
  </si>
  <si>
    <t xml:space="preserve">FUENTES DE ANDALUCÍA</t>
  </si>
  <si>
    <t xml:space="preserve">954837108</t>
  </si>
  <si>
    <t xml:space="preserve">hrlaencina@yahoo.es</t>
  </si>
  <si>
    <t xml:space="preserve">laencina.com</t>
  </si>
  <si>
    <t xml:space="preserve">ESGADI BERMUDEZ</t>
  </si>
  <si>
    <t xml:space="preserve">C/ MORATÍN, 13 BAJO</t>
  </si>
  <si>
    <t xml:space="preserve">955231963</t>
  </si>
  <si>
    <t xml:space="preserve">info@mazagonia.es</t>
  </si>
  <si>
    <t xml:space="preserve">mazagonia.es</t>
  </si>
  <si>
    <t xml:space="preserve">LA FRAGUA</t>
  </si>
  <si>
    <t xml:space="preserve">AVENIDA NUESTRA SEÑORA DE LA SOLEDAD, 22 1-D</t>
  </si>
  <si>
    <t xml:space="preserve">41320</t>
  </si>
  <si>
    <t xml:space="preserve">CANTILLANA</t>
  </si>
  <si>
    <t xml:space="preserve">955731025</t>
  </si>
  <si>
    <t xml:space="preserve">info@lafragua.com</t>
  </si>
  <si>
    <t xml:space="preserve">CARRETERA SEVILLA-LORA, KILOMETRO 7 (CARRETERA A-8005)</t>
  </si>
  <si>
    <t xml:space="preserve">955791053</t>
  </si>
  <si>
    <t xml:space="preserve">info@losarcos.com</t>
  </si>
  <si>
    <t xml:space="preserve">SHERRY PARK</t>
  </si>
  <si>
    <t xml:space="preserve">H/CA/00790</t>
  </si>
  <si>
    <t xml:space="preserve">AVENIDA ALCALDE ÁLVARO DOMECQ, 11</t>
  </si>
  <si>
    <t xml:space="preserve">956317614</t>
  </si>
  <si>
    <t xml:space="preserve">sherrypark@hipotels.com</t>
  </si>
  <si>
    <t xml:space="preserve">H2 JERÉZ</t>
  </si>
  <si>
    <t xml:space="preserve">AVENIDA CHEMA RODRÍGUEZ, s/n (ESTADIO CHAPÍN)</t>
  </si>
  <si>
    <t xml:space="preserve">956327222</t>
  </si>
  <si>
    <t xml:space="preserve">jerez@hoteles2.com</t>
  </si>
  <si>
    <t xml:space="preserve">FLAMENCO CONIL</t>
  </si>
  <si>
    <t xml:space="preserve">H/CA/00574</t>
  </si>
  <si>
    <t xml:space="preserve">C/ SEVILLA, 64-68 BAJO</t>
  </si>
  <si>
    <t xml:space="preserve">956440711</t>
  </si>
  <si>
    <t xml:space="preserve">flamenco.conil@hipotels.com</t>
  </si>
  <si>
    <t xml:space="preserve">BARROSA GARDEN</t>
  </si>
  <si>
    <t xml:space="preserve">H/CA/01119</t>
  </si>
  <si>
    <t xml:space="preserve">956492123</t>
  </si>
  <si>
    <t xml:space="preserve">barrosagarden@hipotels.com</t>
  </si>
  <si>
    <t xml:space="preserve">HIPOTELS BARROSA PALACE &amp; SPA</t>
  </si>
  <si>
    <t xml:space="preserve">H/CA/01046</t>
  </si>
  <si>
    <t xml:space="preserve">URBANIZACIÓN NOVO SANCTI-PETRI, s/n EDIFICIO 3</t>
  </si>
  <si>
    <t xml:space="preserve">956492200</t>
  </si>
  <si>
    <t xml:space="preserve">barrosapalace@hipotels.com</t>
  </si>
  <si>
    <t xml:space="preserve">PLAYA LA BARROSA</t>
  </si>
  <si>
    <t xml:space="preserve">H/CA/00887</t>
  </si>
  <si>
    <t xml:space="preserve">URBANIZACIÓN NOVO SANCTI-PETRI, s/n BAJO; PARCELA 2-1 NOVO SANTI</t>
  </si>
  <si>
    <t xml:space="preserve">956494824</t>
  </si>
  <si>
    <t xml:space="preserve">playalabarrosa@hipotels.com</t>
  </si>
  <si>
    <t xml:space="preserve">BARROSA PARK</t>
  </si>
  <si>
    <t xml:space="preserve">H/CA/01005</t>
  </si>
  <si>
    <t xml:space="preserve">956496400</t>
  </si>
  <si>
    <t xml:space="preserve">barrosapark@hipotels.com</t>
  </si>
  <si>
    <t xml:space="preserve">HOSTAL 16</t>
  </si>
  <si>
    <t xml:space="preserve">SANTÍSIMA TRINIDAD, 16 BAJO</t>
  </si>
  <si>
    <t xml:space="preserve">956627506</t>
  </si>
  <si>
    <t xml:space="preserve">info@hostal16.com</t>
  </si>
  <si>
    <t xml:space="preserve">HOTEL AURA</t>
  </si>
  <si>
    <t xml:space="preserve">H/CA/01479</t>
  </si>
  <si>
    <t xml:space="preserve">AVENIDA VIRGEN DEL CARMEN, 2</t>
  </si>
  <si>
    <t xml:space="preserve">956639655</t>
  </si>
  <si>
    <t xml:space="preserve">info@hotelaura.com</t>
  </si>
  <si>
    <t xml:space="preserve">aurahotel.es</t>
  </si>
  <si>
    <t xml:space="preserve">H/CA/00999</t>
  </si>
  <si>
    <t xml:space="preserve">CARRETERA ARCOS-JEREZ (A-382), KILOMETRO 24 BAJO</t>
  </si>
  <si>
    <t xml:space="preserve">956703328</t>
  </si>
  <si>
    <t xml:space="preserve">hoteldearcos@hotmail.com</t>
  </si>
  <si>
    <t xml:space="preserve">meligrana.es</t>
  </si>
  <si>
    <t xml:space="preserve">ARCOS GOLF HOTEL CORTIJO Y VILLAS</t>
  </si>
  <si>
    <t xml:space="preserve">CARRETERA ARCOS-ALGAR, KILOMETRO 3</t>
  </si>
  <si>
    <t xml:space="preserve">956704131</t>
  </si>
  <si>
    <t xml:space="preserve">golf@arcosgolf.com</t>
  </si>
  <si>
    <t xml:space="preserve">arcosgolf.es</t>
  </si>
  <si>
    <t xml:space="preserve">H2 SALYMAR</t>
  </si>
  <si>
    <t xml:space="preserve">H/CA/00473</t>
  </si>
  <si>
    <t xml:space="preserve">REAL, 32 BAJO</t>
  </si>
  <si>
    <t xml:space="preserve">956802260</t>
  </si>
  <si>
    <t xml:space="preserve">reservas@hotelsalymar.com</t>
  </si>
  <si>
    <t xml:space="preserve">LA LANCHA</t>
  </si>
  <si>
    <t xml:space="preserve">H/CO/00413</t>
  </si>
  <si>
    <t xml:space="preserve">CARRETERA MADRID-CÁDIZ (N-IV), KILOMETRO 393 BAJO; CAFET. EL YATE EDIFI</t>
  </si>
  <si>
    <t xml:space="preserve">957320149</t>
  </si>
  <si>
    <t xml:space="preserve">hotellalancha@gmail.com</t>
  </si>
  <si>
    <t xml:space="preserve">lalancha.com</t>
  </si>
  <si>
    <t xml:space="preserve">BALTANAS</t>
  </si>
  <si>
    <t xml:space="preserve">AVENIDA PARQUE, 20 BAJO</t>
  </si>
  <si>
    <t xml:space="preserve">957500571</t>
  </si>
  <si>
    <t xml:space="preserve">info@baltanas.com</t>
  </si>
  <si>
    <t xml:space="preserve">C/ VERACRUZ, 1 LOCAL-1</t>
  </si>
  <si>
    <t xml:space="preserve">957510099</t>
  </si>
  <si>
    <t xml:space="preserve">info@veracruz.com</t>
  </si>
  <si>
    <t xml:space="preserve">EL CAÑUELO</t>
  </si>
  <si>
    <t xml:space="preserve">CARRETERA CÓRDOBA-MÁLAGA, KILOMETRO 60</t>
  </si>
  <si>
    <t xml:space="preserve">elcauelo.com</t>
  </si>
  <si>
    <t xml:space="preserve">LA COLORA</t>
  </si>
  <si>
    <t xml:space="preserve">CASILLAS DE VELASCO, s/n BAJO(FINCA LA COLORADA)</t>
  </si>
  <si>
    <t xml:space="preserve">957723286</t>
  </si>
  <si>
    <t xml:space="preserve">info@lacolora.com</t>
  </si>
  <si>
    <t xml:space="preserve">H2 GRANADA</t>
  </si>
  <si>
    <t xml:space="preserve">AVENIDA JUAN PABLO II, 35</t>
  </si>
  <si>
    <t xml:space="preserve">958163500</t>
  </si>
  <si>
    <t xml:space="preserve">granada@hoteles2.com</t>
  </si>
  <si>
    <t xml:space="preserve">B&amp;B HOTEL GRANADA</t>
  </si>
  <si>
    <t xml:space="preserve">H/GR/01366</t>
  </si>
  <si>
    <t xml:space="preserve">C/ LUIS BUÑUEL, s/n BAJO; HOTEL SIDORME</t>
  </si>
  <si>
    <t xml:space="preserve">18197</t>
  </si>
  <si>
    <t xml:space="preserve">PULIANAS</t>
  </si>
  <si>
    <t xml:space="preserve">958185257</t>
  </si>
  <si>
    <t xml:space="preserve">hotel.granada@hotelbb.com</t>
  </si>
  <si>
    <t xml:space="preserve">hotel-bb.com</t>
  </si>
  <si>
    <t xml:space="preserve">KHU HOTEL</t>
  </si>
  <si>
    <t xml:space="preserve">H/GR/01381</t>
  </si>
  <si>
    <t xml:space="preserve">PLAZA BIB-RAMBLA, 22</t>
  </si>
  <si>
    <t xml:space="preserve">958224304</t>
  </si>
  <si>
    <t xml:space="preserve">reservas@hotelkhu.com</t>
  </si>
  <si>
    <t xml:space="preserve">hotelkhu.com</t>
  </si>
  <si>
    <t xml:space="preserve">LOS TILOS</t>
  </si>
  <si>
    <t xml:space="preserve">PLAZA BIB-RAMBLA, 4 BAJO</t>
  </si>
  <si>
    <t xml:space="preserve">958266751</t>
  </si>
  <si>
    <t xml:space="preserve">info@lostilos.com</t>
  </si>
  <si>
    <t xml:space="preserve">ABADIA</t>
  </si>
  <si>
    <t xml:space="preserve">H/GR/01285</t>
  </si>
  <si>
    <t xml:space="preserve">TRIANA BAJA, 7 BAJO</t>
  </si>
  <si>
    <t xml:space="preserve">958271979</t>
  </si>
  <si>
    <t xml:space="preserve">abadiahotel@gmail.com</t>
  </si>
  <si>
    <t xml:space="preserve">abadiasl.com</t>
  </si>
  <si>
    <t xml:space="preserve">JALERIVA</t>
  </si>
  <si>
    <t xml:space="preserve">AVENIDA CONSTITUCIÓN, 21 BAJO; PENSIONISTAS</t>
  </si>
  <si>
    <t xml:space="preserve">958284940</t>
  </si>
  <si>
    <t xml:space="preserve">info@jaleriva.com</t>
  </si>
  <si>
    <t xml:space="preserve">AH GRANADA PALACE</t>
  </si>
  <si>
    <t xml:space="preserve">H/GR/01316</t>
  </si>
  <si>
    <t xml:space="preserve">GRANADA, 60</t>
  </si>
  <si>
    <t xml:space="preserve">958303090</t>
  </si>
  <si>
    <t xml:space="preserve">reservation@ahhotels.com</t>
  </si>
  <si>
    <t xml:space="preserve">ahhotels.com</t>
  </si>
  <si>
    <t xml:space="preserve">HOTEL LA GARAPA</t>
  </si>
  <si>
    <t xml:space="preserve">H/GR/01277</t>
  </si>
  <si>
    <t xml:space="preserve">C/ ISAAC PERAL, 10, ( CAJAR )</t>
  </si>
  <si>
    <t xml:space="preserve">18199</t>
  </si>
  <si>
    <t xml:space="preserve">958303382</t>
  </si>
  <si>
    <t xml:space="preserve">recepcion@lagarapa.net</t>
  </si>
  <si>
    <t xml:space="preserve">lagarapa.net</t>
  </si>
  <si>
    <t xml:space="preserve">HOTEL LAS YUCAS</t>
  </si>
  <si>
    <t xml:space="preserve">H/GR/01019</t>
  </si>
  <si>
    <t xml:space="preserve">958438878</t>
  </si>
  <si>
    <t xml:space="preserve">lasyucas@lasyucas.com</t>
  </si>
  <si>
    <t xml:space="preserve">lasyucas.com</t>
  </si>
  <si>
    <t xml:space="preserve">AL BRISAS</t>
  </si>
  <si>
    <t xml:space="preserve">CARRETERA MÁLAGA, KILOMETRO 323 BAJO</t>
  </si>
  <si>
    <t xml:space="preserve">958612938</t>
  </si>
  <si>
    <t xml:space="preserve">albrisas@hotmail.com</t>
  </si>
  <si>
    <t xml:space="preserve">albrisas.com</t>
  </si>
  <si>
    <t xml:space="preserve">CHINASOL</t>
  </si>
  <si>
    <t xml:space="preserve">AVENIDA MEDITERRÁNEO, 51 BAJO</t>
  </si>
  <si>
    <t xml:space="preserve">958631200</t>
  </si>
  <si>
    <t xml:space="preserve">reservas@chinasol.com</t>
  </si>
  <si>
    <t xml:space="preserve">chinasol.com</t>
  </si>
  <si>
    <t xml:space="preserve">TROPYSOL COSTA</t>
  </si>
  <si>
    <t xml:space="preserve">PLAYA VELILLA, 15</t>
  </si>
  <si>
    <t xml:space="preserve">958631666</t>
  </si>
  <si>
    <t xml:space="preserve">info@tropysol.com</t>
  </si>
  <si>
    <t xml:space="preserve">tropysol.com</t>
  </si>
  <si>
    <t xml:space="preserve">BALANDRO</t>
  </si>
  <si>
    <t xml:space="preserve">CARRETERA MÁLAGA-ALMERÍA (N-340), KILOMETRO 336 BAJO</t>
  </si>
  <si>
    <t xml:space="preserve">18720</t>
  </si>
  <si>
    <t xml:space="preserve">958655502</t>
  </si>
  <si>
    <t xml:space="preserve">info@balandro.com</t>
  </si>
  <si>
    <t xml:space="preserve">HOTEL RURAL ALCADIMA</t>
  </si>
  <si>
    <t xml:space="preserve">H/GR/01156</t>
  </si>
  <si>
    <t xml:space="preserve">C/ FRANCISCO TARREGA, 3 BAJO</t>
  </si>
  <si>
    <t xml:space="preserve">958770809</t>
  </si>
  <si>
    <t xml:space="preserve">info@alcadima.com</t>
  </si>
  <si>
    <t xml:space="preserve">alcadima.com</t>
  </si>
  <si>
    <t xml:space="preserve">DON PABLO</t>
  </si>
  <si>
    <t xml:space="preserve">C/ LA DEVESA, 20 BAJO</t>
  </si>
  <si>
    <t xml:space="preserve">962844400</t>
  </si>
  <si>
    <t xml:space="preserve">donpablo@dchoteles.net</t>
  </si>
  <si>
    <t xml:space="preserve">hghoteles.es</t>
  </si>
  <si>
    <t xml:space="preserve">COMPLEJO RURAL EL PANSAT</t>
  </si>
  <si>
    <t xml:space="preserve">PARTIDA CLOTES, s/n BAJO(FINCA EL PENSAT)</t>
  </si>
  <si>
    <t xml:space="preserve">46860</t>
  </si>
  <si>
    <t xml:space="preserve">ALBAIDA</t>
  </si>
  <si>
    <t xml:space="preserve">962900373</t>
  </si>
  <si>
    <t xml:space="preserve">info@complejoruralelpant.com</t>
  </si>
  <si>
    <t xml:space="preserve">elpansat.com</t>
  </si>
  <si>
    <t xml:space="preserve">LOTELITO</t>
  </si>
  <si>
    <t xml:space="preserve">VIRUÉS, 6</t>
  </si>
  <si>
    <t xml:space="preserve">963060930</t>
  </si>
  <si>
    <t xml:space="preserve">lotelito@valenciaflats.com</t>
  </si>
  <si>
    <t xml:space="preserve">lotelito.com</t>
  </si>
  <si>
    <t xml:space="preserve">HOTEL TRAPEMAR</t>
  </si>
  <si>
    <t xml:space="preserve">CARRER MAESTRA INÉS MIR, 22</t>
  </si>
  <si>
    <t xml:space="preserve">46100</t>
  </si>
  <si>
    <t xml:space="preserve">BURJASSOT</t>
  </si>
  <si>
    <t xml:space="preserve">963160550</t>
  </si>
  <si>
    <t xml:space="preserve">hoteles@trapemar.com</t>
  </si>
  <si>
    <t xml:space="preserve">trapemar.com</t>
  </si>
  <si>
    <t xml:space="preserve">PLAZA ALQUERÍA DE LA CULLA, 21</t>
  </si>
  <si>
    <t xml:space="preserve">963176499</t>
  </si>
  <si>
    <t xml:space="preserve">reservas@hotelalbufera.com</t>
  </si>
  <si>
    <t xml:space="preserve">albufera.com</t>
  </si>
  <si>
    <t xml:space="preserve">C/ FERMÍN GALÁN Y GARCÍA HERNÁNDEZ, 72 BAJO</t>
  </si>
  <si>
    <t xml:space="preserve">963901515</t>
  </si>
  <si>
    <t xml:space="preserve">info@lossilos.com</t>
  </si>
  <si>
    <t xml:space="preserve">PEÑÍSCOLA PLAZA SUITES</t>
  </si>
  <si>
    <t xml:space="preserve">AVENIDA PAPA LUNA, 156 1; DUPLICADO 156-158</t>
  </si>
  <si>
    <t xml:space="preserve">964010700</t>
  </si>
  <si>
    <t xml:space="preserve">reservas@zthotels.com</t>
  </si>
  <si>
    <t xml:space="preserve">zthotels.com</t>
  </si>
  <si>
    <t xml:space="preserve">431</t>
  </si>
  <si>
    <t xml:space="preserve">JARDINES DEL PLAZA</t>
  </si>
  <si>
    <t xml:space="preserve">AVENIDA PAPA LUNA, 156</t>
  </si>
  <si>
    <t xml:space="preserve">LA BOLERA</t>
  </si>
  <si>
    <t xml:space="preserve">PROLONGACION CASTELLÓN, 18 BAJO</t>
  </si>
  <si>
    <t xml:space="preserve">964402800</t>
  </si>
  <si>
    <t xml:space="preserve">hotelrestaurantlabolera@hotmail.com</t>
  </si>
  <si>
    <t xml:space="preserve">labolera.com</t>
  </si>
  <si>
    <t xml:space="preserve">EL CUBANO</t>
  </si>
  <si>
    <t xml:space="preserve">HISTORIADOR BETI, 26 BAJO</t>
  </si>
  <si>
    <t xml:space="preserve">964416395</t>
  </si>
  <si>
    <t xml:space="preserve">info@elcubano.com</t>
  </si>
  <si>
    <t xml:space="preserve">HOTEL PUERTOMAR</t>
  </si>
  <si>
    <t xml:space="preserve">AVENIDA IRLANDA (URBANIZACIÓN LAS ATALAYAS), 2-4 BAJO</t>
  </si>
  <si>
    <t xml:space="preserve">964480040</t>
  </si>
  <si>
    <t xml:space="preserve">info@puertomar.es</t>
  </si>
  <si>
    <t xml:space="preserve">puertomar.es</t>
  </si>
  <si>
    <t xml:space="preserve">HEY INTERNACIONAL</t>
  </si>
  <si>
    <t xml:space="preserve">964481154</t>
  </si>
  <si>
    <t xml:space="preserve">hey@hotelhey.com</t>
  </si>
  <si>
    <t xml:space="preserve">hotelhey.com</t>
  </si>
  <si>
    <t xml:space="preserve">ACUASOL</t>
  </si>
  <si>
    <t xml:space="preserve">AVENIDA BARCELONA, 4 BAJO</t>
  </si>
  <si>
    <t xml:space="preserve">964489186</t>
  </si>
  <si>
    <t xml:space="preserve">reservas@zthotels.net</t>
  </si>
  <si>
    <t xml:space="preserve">LA PLANA</t>
  </si>
  <si>
    <t xml:space="preserve">ÁREA DE SERV. AUTOPISTA, KILOMETRO 448 AP7</t>
  </si>
  <si>
    <t xml:space="preserve">964512550</t>
  </si>
  <si>
    <t xml:space="preserve">dpo@autogrill.net</t>
  </si>
  <si>
    <t xml:space="preserve">autogrill.es</t>
  </si>
  <si>
    <t xml:space="preserve">H2 CASTELLÓN</t>
  </si>
  <si>
    <t xml:space="preserve">CARCAGENTE, 3</t>
  </si>
  <si>
    <t xml:space="preserve">12005</t>
  </si>
  <si>
    <t xml:space="preserve">964723825</t>
  </si>
  <si>
    <t xml:space="preserve">castellon@hoteles2.com</t>
  </si>
  <si>
    <t xml:space="preserve">MELIA ALICANTE</t>
  </si>
  <si>
    <t xml:space="preserve">C/ VILLAVIEJA, 8</t>
  </si>
  <si>
    <t xml:space="preserve">965205000</t>
  </si>
  <si>
    <t xml:space="preserve">melia.alicante@melia.com</t>
  </si>
  <si>
    <t xml:space="preserve">471</t>
  </si>
  <si>
    <t xml:space="preserve">LES MONGES PALACE</t>
  </si>
  <si>
    <t xml:space="preserve">C/ SAN AGUSTÍN, 4 ESQUINA ESQUINA C/ MONJAS</t>
  </si>
  <si>
    <t xml:space="preserve">965215046</t>
  </si>
  <si>
    <t xml:space="preserve">info@lesmongespalace.com</t>
  </si>
  <si>
    <t xml:space="preserve">lesmonges.es</t>
  </si>
  <si>
    <t xml:space="preserve">PALACIOS</t>
  </si>
  <si>
    <t xml:space="preserve">POETA GARCÍA LORCA, 8</t>
  </si>
  <si>
    <t xml:space="preserve">03660</t>
  </si>
  <si>
    <t xml:space="preserve">NOVELDA</t>
  </si>
  <si>
    <t xml:space="preserve">965605507</t>
  </si>
  <si>
    <t xml:space="preserve">palaciosnovelda@yahoo.es</t>
  </si>
  <si>
    <t xml:space="preserve">palacios.com</t>
  </si>
  <si>
    <t xml:space="preserve">PLAZA SANTA FAZ, 2 BAJO</t>
  </si>
  <si>
    <t xml:space="preserve">965651875</t>
  </si>
  <si>
    <t xml:space="preserve">hsantafaz@gmail.com</t>
  </si>
  <si>
    <t xml:space="preserve">santafaz.com</t>
  </si>
  <si>
    <t xml:space="preserve">4 VIENTOS</t>
  </si>
  <si>
    <t xml:space="preserve">PARTIDA PLA, 4 BAJO</t>
  </si>
  <si>
    <t xml:space="preserve">03725</t>
  </si>
  <si>
    <t xml:space="preserve">965740933</t>
  </si>
  <si>
    <t xml:space="preserve">info@4vientos.com</t>
  </si>
  <si>
    <t xml:space="preserve">BALADRAR</t>
  </si>
  <si>
    <t xml:space="preserve">AVINGUDA LA MARINA, 18</t>
  </si>
  <si>
    <t xml:space="preserve">965747376</t>
  </si>
  <si>
    <t xml:space="preserve">info@baladrar.com</t>
  </si>
  <si>
    <t xml:space="preserve">LA FAÇANA</t>
  </si>
  <si>
    <t xml:space="preserve">PLAZA CONSTITUCIÓN, 2</t>
  </si>
  <si>
    <t xml:space="preserve">965810373</t>
  </si>
  <si>
    <t xml:space="preserve">reservas@lafasana.com</t>
  </si>
  <si>
    <t xml:space="preserve">lafasana.com</t>
  </si>
  <si>
    <t xml:space="preserve">EURHOTEL MANAGEMENT SERVICE</t>
  </si>
  <si>
    <t xml:space="preserve">C/ MESTRAL, 1 BAJO(ESQUINA JUAN CARLOS I)</t>
  </si>
  <si>
    <t xml:space="preserve">965833297</t>
  </si>
  <si>
    <t xml:space="preserve">calidad@ar-hotels.com</t>
  </si>
  <si>
    <t xml:space="preserve">unitursa.com</t>
  </si>
  <si>
    <t xml:space="preserve">HOTEL LOS ALAMOS</t>
  </si>
  <si>
    <t xml:space="preserve">GERONA, 7</t>
  </si>
  <si>
    <t xml:space="preserve">965850212</t>
  </si>
  <si>
    <t xml:space="preserve">reservas@losalamos.es</t>
  </si>
  <si>
    <t xml:space="preserve">losalamos.es</t>
  </si>
  <si>
    <t xml:space="preserve">MONT PARK</t>
  </si>
  <si>
    <t xml:space="preserve">965851730</t>
  </si>
  <si>
    <t xml:space="preserve">reservas@hotelmontpark.es</t>
  </si>
  <si>
    <t xml:space="preserve">montpark.com</t>
  </si>
  <si>
    <t xml:space="preserve">RIUDOR</t>
  </si>
  <si>
    <t xml:space="preserve">AVENIDA MEDITERRÁNEO, 45 BAJO; HOTEL RIUDOR</t>
  </si>
  <si>
    <t xml:space="preserve">965852608</t>
  </si>
  <si>
    <t xml:space="preserve">CARRER TOMÁS ORTUÑO, 13 BAJO; BENIDORM IV LAS VEGAS</t>
  </si>
  <si>
    <t xml:space="preserve">965854004</t>
  </si>
  <si>
    <t xml:space="preserve">VISTA ORO</t>
  </si>
  <si>
    <t xml:space="preserve">AVENIDA RUZAFA, 39 BAJO</t>
  </si>
  <si>
    <t xml:space="preserve">965854500</t>
  </si>
  <si>
    <t xml:space="preserve">info@vistaoro.com</t>
  </si>
  <si>
    <t xml:space="preserve">REGENTE</t>
  </si>
  <si>
    <t xml:space="preserve">C/ MÓNACO, 5 BAJO; HOTEL REGENTE</t>
  </si>
  <si>
    <t xml:space="preserve">965855412</t>
  </si>
  <si>
    <t xml:space="preserve">RIO PARK</t>
  </si>
  <si>
    <t xml:space="preserve">AVENIDA MURCIA, 16 BAJO; HOTEL RIO PARK</t>
  </si>
  <si>
    <t xml:space="preserve">965855612</t>
  </si>
  <si>
    <t xml:space="preserve">riopark@medplaya.com</t>
  </si>
  <si>
    <t xml:space="preserve">465</t>
  </si>
  <si>
    <t xml:space="preserve">CARRER GAMBO, 2 BAJO; EDIFICIO CENTRO-LOCAL 7</t>
  </si>
  <si>
    <t xml:space="preserve">965861076</t>
  </si>
  <si>
    <t xml:space="preserve">comercial@marenysol.es</t>
  </si>
  <si>
    <t xml:space="preserve">marenysol.es</t>
  </si>
  <si>
    <t xml:space="preserve">MONTIBOLI</t>
  </si>
  <si>
    <t xml:space="preserve">PARTIDA MONTÍBOLI, s/n BAJO</t>
  </si>
  <si>
    <t xml:space="preserve">965890250</t>
  </si>
  <si>
    <t xml:space="preserve">info@montiboli.com</t>
  </si>
  <si>
    <t xml:space="preserve">montiboli.es</t>
  </si>
  <si>
    <t xml:space="preserve">HACIENDA DEL SOL</t>
  </si>
  <si>
    <t xml:space="preserve">CARRETERA SELLA, KILOMETRO 3, 5 BAJO</t>
  </si>
  <si>
    <t xml:space="preserve">965894516</t>
  </si>
  <si>
    <t xml:space="preserve">spania@solgarden.no</t>
  </si>
  <si>
    <t xml:space="preserve">solgarden.no</t>
  </si>
  <si>
    <t xml:space="preserve">H2 ELCHE</t>
  </si>
  <si>
    <t xml:space="preserve">ALMANSA, 62</t>
  </si>
  <si>
    <t xml:space="preserve">966662065</t>
  </si>
  <si>
    <t xml:space="preserve">elche@hoteles2.com</t>
  </si>
  <si>
    <t xml:space="preserve">LES DUNES COMODORO</t>
  </si>
  <si>
    <t xml:space="preserve">CARRER METGE PÉREZ MARTORELL, 1 BAJO; EDIFICIO COMODORO</t>
  </si>
  <si>
    <t xml:space="preserve">966803216</t>
  </si>
  <si>
    <t xml:space="preserve">hotel@lesdunes.es</t>
  </si>
  <si>
    <t xml:space="preserve">lesdunes.com</t>
  </si>
  <si>
    <t xml:space="preserve">HOTEL LES DUNES COMODORO</t>
  </si>
  <si>
    <t xml:space="preserve">AVENIDA MADRID, s/n</t>
  </si>
  <si>
    <t xml:space="preserve">isabelrodriguez@lesdunes.es</t>
  </si>
  <si>
    <t xml:space="preserve">AVENIDA RUZAFA, 39</t>
  </si>
  <si>
    <t xml:space="preserve">966803232</t>
  </si>
  <si>
    <t xml:space="preserve">vistaoro.com</t>
  </si>
  <si>
    <t xml:space="preserve">VIDALBIR</t>
  </si>
  <si>
    <t xml:space="preserve">PLAÇA PLAZA VENUS, 7 BAJO; PLAYA ALBIR</t>
  </si>
  <si>
    <t xml:space="preserve">966864820</t>
  </si>
  <si>
    <t xml:space="preserve">reservas@vidalbir.com</t>
  </si>
  <si>
    <t xml:space="preserve">vidalbir.com</t>
  </si>
  <si>
    <t xml:space="preserve">EMILIO</t>
  </si>
  <si>
    <t xml:space="preserve">CARRETERA JAÉN, 23 BAJO</t>
  </si>
  <si>
    <t xml:space="preserve">967301580</t>
  </si>
  <si>
    <t xml:space="preserve">reservas@hremilio.com</t>
  </si>
  <si>
    <t xml:space="preserve">hremilio.com</t>
  </si>
  <si>
    <t xml:space="preserve">RODA GOLF</t>
  </si>
  <si>
    <t xml:space="preserve">CARRETERA BALSICAS, 2</t>
  </si>
  <si>
    <t xml:space="preserve">30730</t>
  </si>
  <si>
    <t xml:space="preserve">968173712</t>
  </si>
  <si>
    <t xml:space="preserve">HOTEL CHURRA VISTALEGRE</t>
  </si>
  <si>
    <t xml:space="preserve">ARQUITECTO JUAN JOSÉ BELMONTE, 4</t>
  </si>
  <si>
    <t xml:space="preserve">968201750</t>
  </si>
  <si>
    <t xml:space="preserve">hotelelchurra@elchurra.net</t>
  </si>
  <si>
    <t xml:space="preserve">elchurra.net</t>
  </si>
  <si>
    <t xml:space="preserve">SOL GALUA</t>
  </si>
  <si>
    <t xml:space="preserve">LUGAR HACIENDA DOS MARES, s/n BAJO</t>
  </si>
  <si>
    <t xml:space="preserve">968563200</t>
  </si>
  <si>
    <t xml:space="preserve">info@solgalua.com</t>
  </si>
  <si>
    <t xml:space="preserve">HOTEL S.G.</t>
  </si>
  <si>
    <t xml:space="preserve">GENERAL ANTONIO SÁNCHEZ, 38</t>
  </si>
  <si>
    <t xml:space="preserve">30180</t>
  </si>
  <si>
    <t xml:space="preserve">BULLAS</t>
  </si>
  <si>
    <t xml:space="preserve">968653836</t>
  </si>
  <si>
    <t xml:space="preserve">informacion@hotelsg.net</t>
  </si>
  <si>
    <t xml:space="preserve">hotelsg.net/</t>
  </si>
  <si>
    <t xml:space="preserve">HYLTOR</t>
  </si>
  <si>
    <t xml:space="preserve">CARRETERA BALNEARIO, 12 - 14</t>
  </si>
  <si>
    <t xml:space="preserve">968688205</t>
  </si>
  <si>
    <t xml:space="preserve">reservas@hotelhyltor.com</t>
  </si>
  <si>
    <t xml:space="preserve">hyltorsl.com</t>
  </si>
  <si>
    <t xml:space="preserve">APARTAMENTOS ARRIXACA</t>
  </si>
  <si>
    <t xml:space="preserve">C/ JOSÉ FRANCISCO PÉREZ SÁNCHEZ, 3012</t>
  </si>
  <si>
    <t xml:space="preserve">30120</t>
  </si>
  <si>
    <t xml:space="preserve">968889065</t>
  </si>
  <si>
    <t xml:space="preserve">info@apartamentosarrixaca.com</t>
  </si>
  <si>
    <t xml:space="preserve">arrixaca.net</t>
  </si>
  <si>
    <t xml:space="preserve">DON JULIÁN</t>
  </si>
  <si>
    <t xml:space="preserve">PLAZA AUTONOMÍA, 1 ESQUINA DOCTOR TORTOSA</t>
  </si>
  <si>
    <t xml:space="preserve">969330300</t>
  </si>
  <si>
    <t xml:space="preserve">mesondonjulian2010@hotmail.com</t>
  </si>
  <si>
    <t xml:space="preserve">donjulin.com</t>
  </si>
  <si>
    <t xml:space="preserve">HOSTERIA DE CAÑETE</t>
  </si>
  <si>
    <t xml:space="preserve">CARRETERA CUENCA-TERUEL, s/n BAJO</t>
  </si>
  <si>
    <t xml:space="preserve">16300</t>
  </si>
  <si>
    <t xml:space="preserve">CAÑETE</t>
  </si>
  <si>
    <t xml:space="preserve">969346144</t>
  </si>
  <si>
    <t xml:space="preserve">hosteria@hosteria.com</t>
  </si>
  <si>
    <t xml:space="preserve">hosteria.com</t>
  </si>
  <si>
    <t xml:space="preserve">GRAN VIA REI SANXO, 11</t>
  </si>
  <si>
    <t xml:space="preserve">delfnmar.com</t>
  </si>
  <si>
    <t xml:space="preserve">FINCA SON PALOU</t>
  </si>
  <si>
    <t xml:space="preserve">PLAZA PLAZA DE LA IGLESIA, 0, s/n</t>
  </si>
  <si>
    <t xml:space="preserve">971148282</t>
  </si>
  <si>
    <t xml:space="preserve">info@sonpalou.com</t>
  </si>
  <si>
    <t xml:space="preserve">sonpalou.com</t>
  </si>
  <si>
    <t xml:space="preserve">HOTEL BOUTIQUE M - 27</t>
  </si>
  <si>
    <t xml:space="preserve">CARRER CIUTADELLA, 27 BAJO</t>
  </si>
  <si>
    <t xml:space="preserve">971152945</t>
  </si>
  <si>
    <t xml:space="preserve">hola@hotelm27.com</t>
  </si>
  <si>
    <t xml:space="preserve">hotelm27.com</t>
  </si>
  <si>
    <t xml:space="preserve">SON GENER</t>
  </si>
  <si>
    <t xml:space="preserve">CARRETERA SON SERVERA-ARTÀ, KILOMETRO 3</t>
  </si>
  <si>
    <t xml:space="preserve">971183612</t>
  </si>
  <si>
    <t xml:space="preserve">hotel@songener.com</t>
  </si>
  <si>
    <t xml:space="preserve">songener.com</t>
  </si>
  <si>
    <t xml:space="preserve">CAN JAUME</t>
  </si>
  <si>
    <t xml:space="preserve">CARRER TORRENT DE SES DONES, s/n BAJO; POLIGONO 22</t>
  </si>
  <si>
    <t xml:space="preserve">971199839</t>
  </si>
  <si>
    <t xml:space="preserve">canjaume.org</t>
  </si>
  <si>
    <t xml:space="preserve">ALCUDIA PINS</t>
  </si>
  <si>
    <t xml:space="preserve">CANYES, s/n PLAYA DE MURO ALCUIDA</t>
  </si>
  <si>
    <t xml:space="preserve">971255317</t>
  </si>
  <si>
    <t xml:space="preserve">alcudiapins@alcudiapins.com</t>
  </si>
  <si>
    <t xml:space="preserve">CABALLERO</t>
  </si>
  <si>
    <t xml:space="preserve">NEOPATRIA, 3 BAJO</t>
  </si>
  <si>
    <t xml:space="preserve">971260050</t>
  </si>
  <si>
    <t xml:space="preserve">info@caballero.com</t>
  </si>
  <si>
    <t xml:space="preserve">bghotels.com</t>
  </si>
  <si>
    <t xml:space="preserve">AYA</t>
  </si>
  <si>
    <t xml:space="preserve">CARRETERA ARENAL-LLUCMAJOR, 60 BAJO; H.HAYA</t>
  </si>
  <si>
    <t xml:space="preserve">971260450</t>
  </si>
  <si>
    <t xml:space="preserve">info@hotelaya.com</t>
  </si>
  <si>
    <t xml:space="preserve">hotelaya.com</t>
  </si>
  <si>
    <t xml:space="preserve">UR PORTOFINO</t>
  </si>
  <si>
    <t xml:space="preserve">TRAFALGAR, 24</t>
  </si>
  <si>
    <t xml:space="preserve">971260464</t>
  </si>
  <si>
    <t xml:space="preserve">info.portofino@urhotels.com</t>
  </si>
  <si>
    <t xml:space="preserve">urhotels.com</t>
  </si>
  <si>
    <t xml:space="preserve">HIPOTELS PLAYA DE PALMA PALACE &amp; SPA</t>
  </si>
  <si>
    <t xml:space="preserve">AVINGUDA FRA JOAN LLABRES, s/n</t>
  </si>
  <si>
    <t xml:space="preserve">971260528</t>
  </si>
  <si>
    <t xml:space="preserve">playadepalmapalace@hipotels.com</t>
  </si>
  <si>
    <t xml:space="preserve">CARRER NEOPATRIA, 3 BAJO; HOTEL CABALLERO</t>
  </si>
  <si>
    <t xml:space="preserve">971261018</t>
  </si>
  <si>
    <t xml:space="preserve">info@framotel.com</t>
  </si>
  <si>
    <t xml:space="preserve">JS PALMA STAY</t>
  </si>
  <si>
    <t xml:space="preserve">CARRER CAN PINOS, 26</t>
  </si>
  <si>
    <t xml:space="preserve">971261550</t>
  </si>
  <si>
    <t xml:space="preserve">administracio@jshotels.com</t>
  </si>
  <si>
    <t xml:space="preserve">jshotels.com</t>
  </si>
  <si>
    <t xml:space="preserve">BG JAVA</t>
  </si>
  <si>
    <t xml:space="preserve">CARRER GOLETA, s/n BAJO</t>
  </si>
  <si>
    <t xml:space="preserve">971262776</t>
  </si>
  <si>
    <t xml:space="preserve">info@bgjava.com</t>
  </si>
  <si>
    <t xml:space="preserve">HM GRAN FIESTA</t>
  </si>
  <si>
    <t xml:space="preserve">CARRER MARBELLA, 28 BAJO; HOTEL AMBOS MUNDOS</t>
  </si>
  <si>
    <t xml:space="preserve">971263124</t>
  </si>
  <si>
    <t xml:space="preserve">bookings@hmhotels.net</t>
  </si>
  <si>
    <t xml:space="preserve">hmhotels.net</t>
  </si>
  <si>
    <t xml:space="preserve">CARRER MARBELLA, 28 ENTRESUELO 2 G</t>
  </si>
  <si>
    <t xml:space="preserve">recgranfiesta@hmhotels.net</t>
  </si>
  <si>
    <t xml:space="preserve">NEGRESCO</t>
  </si>
  <si>
    <t xml:space="preserve">NEOPATRIA, 2 BAJO</t>
  </si>
  <si>
    <t xml:space="preserve">971263162</t>
  </si>
  <si>
    <t xml:space="preserve">info@negresco.com</t>
  </si>
  <si>
    <t xml:space="preserve">HOTEL RAXA</t>
  </si>
  <si>
    <t xml:space="preserve">CARRER GARSA, 14 BAJO</t>
  </si>
  <si>
    <t xml:space="preserve">971263232</t>
  </si>
  <si>
    <t xml:space="preserve">hotelraxa@hotmail.es</t>
  </si>
  <si>
    <t xml:space="preserve">hotelraxa.es</t>
  </si>
  <si>
    <t xml:space="preserve">HM BALANGUERA BEACH</t>
  </si>
  <si>
    <t xml:space="preserve">CARRER MARBELLA, 35</t>
  </si>
  <si>
    <t xml:space="preserve">971263308</t>
  </si>
  <si>
    <t xml:space="preserve">recbalanguerabeach@hmhotels.net</t>
  </si>
  <si>
    <t xml:space="preserve">HONDEROS</t>
  </si>
  <si>
    <t xml:space="preserve">MISSIÓ SANTA BÀRBARA, 8 BAJO</t>
  </si>
  <si>
    <t xml:space="preserve">971263666</t>
  </si>
  <si>
    <t xml:space="preserve">info@honderos.com</t>
  </si>
  <si>
    <t xml:space="preserve">PORTIXOL</t>
  </si>
  <si>
    <t xml:space="preserve">CARRER SIRENA, 27 BAJO; LOCAL</t>
  </si>
  <si>
    <t xml:space="preserve">971271800</t>
  </si>
  <si>
    <t xml:space="preserve">hotel@portixol.com</t>
  </si>
  <si>
    <t xml:space="preserve">portixol.com</t>
  </si>
  <si>
    <t xml:space="preserve">SOM CENTRAL</t>
  </si>
  <si>
    <t xml:space="preserve">CARRER PALMA, 6</t>
  </si>
  <si>
    <t xml:space="preserve">info@somcentral.com</t>
  </si>
  <si>
    <t xml:space="preserve">somhotels.es</t>
  </si>
  <si>
    <t xml:space="preserve">SOM LLAUT BOUTIQUE HOTEL</t>
  </si>
  <si>
    <t xml:space="preserve">CARRER RESIDÈNCIA, 1</t>
  </si>
  <si>
    <t xml:space="preserve">info@somllautboutiquehotel.com</t>
  </si>
  <si>
    <t xml:space="preserve">NAUTICO EBESO</t>
  </si>
  <si>
    <t xml:space="preserve">RAMÓN MUNTANER, 44</t>
  </si>
  <si>
    <t xml:space="preserve">971302300</t>
  </si>
  <si>
    <t xml:space="preserve">info@nauticoebeso.com</t>
  </si>
  <si>
    <t xml:space="preserve">CA N´ARABÍ</t>
  </si>
  <si>
    <t xml:space="preserve">CARRER TORRENT DE SES DONES, s/n BAJO; 4; POLIGONO</t>
  </si>
  <si>
    <t xml:space="preserve">971313505</t>
  </si>
  <si>
    <t xml:space="preserve">info@canarabi.com</t>
  </si>
  <si>
    <t xml:space="preserve">canarabi.com</t>
  </si>
  <si>
    <t xml:space="preserve">URBANIZACIÓN CALA PADA, s/n BAJO</t>
  </si>
  <si>
    <t xml:space="preserve">971319637</t>
  </si>
  <si>
    <t xml:space="preserve">HOTEL CLUB PORTINATX</t>
  </si>
  <si>
    <t xml:space="preserve">CALA PORTINATX, 14</t>
  </si>
  <si>
    <t xml:space="preserve">971320584</t>
  </si>
  <si>
    <t xml:space="preserve">reservas.portinatx@bghotels.com</t>
  </si>
  <si>
    <t xml:space="preserve">HOTEL ROCA PLANA</t>
  </si>
  <si>
    <t xml:space="preserve">CARRER ESPALMADOR, 41</t>
  </si>
  <si>
    <t xml:space="preserve">971328335</t>
  </si>
  <si>
    <t xml:space="preserve">reservas@rocaplana.es</t>
  </si>
  <si>
    <t xml:space="preserve">rocaplana.es</t>
  </si>
  <si>
    <t xml:space="preserve">IBIZAZEN</t>
  </si>
  <si>
    <t xml:space="preserve">CARRETERA CALA LLONGA, KILOMETRO 12 POLIGONO 17 NR. 20</t>
  </si>
  <si>
    <t xml:space="preserve">971330016</t>
  </si>
  <si>
    <t xml:space="preserve">info@ibizazen.com</t>
  </si>
  <si>
    <t xml:space="preserve">ibizazen.com</t>
  </si>
  <si>
    <t xml:space="preserve">CLUB MAGIC LIFE CALA PADA</t>
  </si>
  <si>
    <t xml:space="preserve">CARRETERA CANA, s/n KILOMETRO 3</t>
  </si>
  <si>
    <t xml:space="preserve">971330886</t>
  </si>
  <si>
    <t xml:space="preserve">vito.anselmi@nordotel.com</t>
  </si>
  <si>
    <t xml:space="preserve">CA NA XICA</t>
  </si>
  <si>
    <t xml:space="preserve">AVINGUDA BALANSAT, 4</t>
  </si>
  <si>
    <t xml:space="preserve">971334409</t>
  </si>
  <si>
    <t xml:space="preserve">info@canaxica.com</t>
  </si>
  <si>
    <t xml:space="preserve">canaxica.com</t>
  </si>
  <si>
    <t xml:space="preserve">APARTAMENTOS ES CAÑE</t>
  </si>
  <si>
    <t xml:space="preserve">AVENIDA PUNTA ARABI, s/n</t>
  </si>
  <si>
    <t xml:space="preserve">971336226</t>
  </si>
  <si>
    <t xml:space="preserve">info@apartamentosescañe.com</t>
  </si>
  <si>
    <t xml:space="preserve">escanyer.com</t>
  </si>
  <si>
    <t xml:space="preserve">CA NA XINI</t>
  </si>
  <si>
    <t xml:space="preserve">CAMI SANT PATRICI, s/n</t>
  </si>
  <si>
    <t xml:space="preserve">971374512</t>
  </si>
  <si>
    <t xml:space="preserve">info@santpatrici.com</t>
  </si>
  <si>
    <t xml:space="preserve">canaxini.com</t>
  </si>
  <si>
    <t xml:space="preserve">MAR BLAVA &amp; CALA BONA</t>
  </si>
  <si>
    <t xml:space="preserve">AVENIDA MAR (SON OLEO), 14</t>
  </si>
  <si>
    <t xml:space="preserve">971380016</t>
  </si>
  <si>
    <t xml:space="preserve">calabona@calabona.net</t>
  </si>
  <si>
    <t xml:space="preserve">calabona.net</t>
  </si>
  <si>
    <t xml:space="preserve">LA CALETA</t>
  </si>
  <si>
    <t xml:space="preserve">LLEÓ, s/n URBANIZACIÓN LA CALETA-SANTANDRIA</t>
  </si>
  <si>
    <t xml:space="preserve">971380960</t>
  </si>
  <si>
    <t xml:space="preserve">prinsotel@prinsotel.es</t>
  </si>
  <si>
    <t xml:space="preserve">prinsotel.es</t>
  </si>
  <si>
    <t xml:space="preserve">PRINSOTEL LA CALETA</t>
  </si>
  <si>
    <t xml:space="preserve">LLEÓ, s/n BAJO</t>
  </si>
  <si>
    <t xml:space="preserve">971385911</t>
  </si>
  <si>
    <t xml:space="preserve">HI! CALA´N BOSCH</t>
  </si>
  <si>
    <t xml:space="preserve">URBANIZACIÓN CALA'N BOSCH, s/n BAJO</t>
  </si>
  <si>
    <t xml:space="preserve">971387000</t>
  </si>
  <si>
    <t xml:space="preserve">info@hi!cala´nbosch.com</t>
  </si>
  <si>
    <t xml:space="preserve">hihotels.net</t>
  </si>
  <si>
    <t xml:space="preserve">CARRER GREMI DE BOTERS, 24 BAJO; CAD BALEARES</t>
  </si>
  <si>
    <t xml:space="preserve">971431878</t>
  </si>
  <si>
    <t xml:space="preserve">melia.com/es</t>
  </si>
  <si>
    <t xml:space="preserve">PARADISE BEACH MUSIC - ADULTS ONLY</t>
  </si>
  <si>
    <t xml:space="preserve">CARRER SANT BARTOMEU, 10</t>
  </si>
  <si>
    <t xml:space="preserve">971443455</t>
  </si>
  <si>
    <t xml:space="preserve">HM BALANGUERA</t>
  </si>
  <si>
    <t xml:space="preserve">CARRER BALANGUERA, 37</t>
  </si>
  <si>
    <t xml:space="preserve">971456152</t>
  </si>
  <si>
    <t xml:space="preserve">recbalanguera@hmhotels.net</t>
  </si>
  <si>
    <t xml:space="preserve">HOTEL XAPALA</t>
  </si>
  <si>
    <t xml:space="preserve">AMILCAR, 5 BAJO</t>
  </si>
  <si>
    <t xml:space="preserve">971490107</t>
  </si>
  <si>
    <t xml:space="preserve">info@hotelxapala.com</t>
  </si>
  <si>
    <t xml:space="preserve">q-xapala.com</t>
  </si>
  <si>
    <t xml:space="preserve">HOTEL SON COLOM</t>
  </si>
  <si>
    <t xml:space="preserve">971516195</t>
  </si>
  <si>
    <t xml:space="preserve">info@hotelsoncolom.com</t>
  </si>
  <si>
    <t xml:space="preserve">soncolom.com</t>
  </si>
  <si>
    <t xml:space="preserve">HOTEL NIU</t>
  </si>
  <si>
    <t xml:space="preserve">CALA BARQUES, 5 BAJO(HOTEL)</t>
  </si>
  <si>
    <t xml:space="preserve">971530512</t>
  </si>
  <si>
    <t xml:space="preserve">hotelniu.com</t>
  </si>
  <si>
    <t xml:space="preserve">CAL LLORO</t>
  </si>
  <si>
    <t xml:space="preserve">ANTONI MAURA, 38 BAJO</t>
  </si>
  <si>
    <t xml:space="preserve">971531655</t>
  </si>
  <si>
    <t xml:space="preserve">callloro.com</t>
  </si>
  <si>
    <t xml:space="preserve">D´INTERIOR</t>
  </si>
  <si>
    <t xml:space="preserve">MERCAT, 18 BAJO; HOTEL JUMA</t>
  </si>
  <si>
    <t xml:space="preserve">971535281</t>
  </si>
  <si>
    <t xml:space="preserve">pollensa.com</t>
  </si>
  <si>
    <t xml:space="preserve">HOTEL MAL PAS</t>
  </si>
  <si>
    <t xml:space="preserve">CAMI DE LA VICTÒRIA, 1 BAJO</t>
  </si>
  <si>
    <t xml:space="preserve">971545143</t>
  </si>
  <si>
    <t xml:space="preserve">PISCIS ADULTS ONLY</t>
  </si>
  <si>
    <t xml:space="preserve">CARRER TEODOR CANET, 41 BAJO; HOTEL PISCIS</t>
  </si>
  <si>
    <t xml:space="preserve">971545282</t>
  </si>
  <si>
    <t xml:space="preserve">tropico@granisla.com</t>
  </si>
  <si>
    <t xml:space="preserve">granisla.com</t>
  </si>
  <si>
    <t xml:space="preserve">HI! PANORAMIC</t>
  </si>
  <si>
    <t xml:space="preserve">MARIA ANTÒNIA SALVÀ (MORER VERMELL), 2 BAJO; H. PANORAMIC</t>
  </si>
  <si>
    <t xml:space="preserve">971545484</t>
  </si>
  <si>
    <t xml:space="preserve">info@hi!panoramic.com</t>
  </si>
  <si>
    <t xml:space="preserve">FLACALCO SUITES</t>
  </si>
  <si>
    <t xml:space="preserve">BUSTAMANTE, 39 BAJO</t>
  </si>
  <si>
    <t xml:space="preserve">971563558</t>
  </si>
  <si>
    <t xml:space="preserve">info@flacalco.com</t>
  </si>
  <si>
    <t xml:space="preserve">flacalco.com</t>
  </si>
  <si>
    <t xml:space="preserve">PRINSOTEL LA PINEDA</t>
  </si>
  <si>
    <t xml:space="preserve">CARRER CASTELLET, 72</t>
  </si>
  <si>
    <t xml:space="preserve">971564451</t>
  </si>
  <si>
    <t xml:space="preserve">pineda@prinsotel.es</t>
  </si>
  <si>
    <t xml:space="preserve">LUX</t>
  </si>
  <si>
    <t xml:space="preserve">CARRER AGULLA, 120 BAJO</t>
  </si>
  <si>
    <t xml:space="preserve">971565419</t>
  </si>
  <si>
    <t xml:space="preserve">khaled.bahgat@hotellux.net</t>
  </si>
  <si>
    <t xml:space="preserve">hotellux.net</t>
  </si>
  <si>
    <t xml:space="preserve">SA POSADA D´AUMALLÍA</t>
  </si>
  <si>
    <t xml:space="preserve">CAMI SON PROHENS, 1027</t>
  </si>
  <si>
    <t xml:space="preserve">971582450</t>
  </si>
  <si>
    <t xml:space="preserve">aumallia@aumallia.com</t>
  </si>
  <si>
    <t xml:space="preserve">aumallia.com</t>
  </si>
  <si>
    <t xml:space="preserve">DUNAS</t>
  </si>
  <si>
    <t xml:space="preserve">AVENIDA SA COMA, 47</t>
  </si>
  <si>
    <t xml:space="preserve">971585002</t>
  </si>
  <si>
    <t xml:space="preserve">dunas@hipotels.com</t>
  </si>
  <si>
    <t xml:space="preserve">GIRASOL</t>
  </si>
  <si>
    <t xml:space="preserve">CARRER DOFÍ, 8 BAJO; DUPLICADO 3-4; HOTEL SUMBA-97158</t>
  </si>
  <si>
    <t xml:space="preserve">971585064</t>
  </si>
  <si>
    <t xml:space="preserve">girasol@calamillor.com</t>
  </si>
  <si>
    <t xml:space="preserve">baleares.com</t>
  </si>
  <si>
    <t xml:space="preserve">HIPOCAMPO</t>
  </si>
  <si>
    <t xml:space="preserve">BONANÇA, 4</t>
  </si>
  <si>
    <t xml:space="preserve">971585111</t>
  </si>
  <si>
    <t xml:space="preserve">hipocampo@hipotels.com</t>
  </si>
  <si>
    <t xml:space="preserve">CLUB SIMO</t>
  </si>
  <si>
    <t xml:space="preserve">CARRER S'AMETLERS, 24 BAJO(CLUB SIMO)</t>
  </si>
  <si>
    <t xml:space="preserve">971585213</t>
  </si>
  <si>
    <t xml:space="preserve">clubsimo.com</t>
  </si>
  <si>
    <t xml:space="preserve">HIPOCAMPO PLAYA</t>
  </si>
  <si>
    <t xml:space="preserve">AVENIDA SA COMA, 45</t>
  </si>
  <si>
    <t xml:space="preserve">971585262</t>
  </si>
  <si>
    <t xml:space="preserve">hipoplaya@hipotels.com</t>
  </si>
  <si>
    <t xml:space="preserve">MERCEDES</t>
  </si>
  <si>
    <t xml:space="preserve">AVENIDA SA COMA, 1</t>
  </si>
  <si>
    <t xml:space="preserve">971585311</t>
  </si>
  <si>
    <t xml:space="preserve">mercedes@hipotels.com</t>
  </si>
  <si>
    <t xml:space="preserve">FLAMENCO</t>
  </si>
  <si>
    <t xml:space="preserve">AVENIDA SA COMA, 13</t>
  </si>
  <si>
    <t xml:space="preserve">971585312</t>
  </si>
  <si>
    <t xml:space="preserve">flamenco@hipotels.com</t>
  </si>
  <si>
    <t xml:space="preserve">flamenco.com</t>
  </si>
  <si>
    <t xml:space="preserve">SENTIDO MALLORCA PALACE - ONLY ADULTS</t>
  </si>
  <si>
    <t xml:space="preserve">AVINGUDA SAVINES, 148 BAJO</t>
  </si>
  <si>
    <t xml:space="preserve">971585411</t>
  </si>
  <si>
    <t xml:space="preserve">recepcionplayadelmoro@cmhotels.com</t>
  </si>
  <si>
    <t xml:space="preserve">cmhotels.com</t>
  </si>
  <si>
    <t xml:space="preserve">SAID</t>
  </si>
  <si>
    <t xml:space="preserve">AVINGUDA BON TEMPS, 23 BAJO</t>
  </si>
  <si>
    <t xml:space="preserve">971585463</t>
  </si>
  <si>
    <t xml:space="preserve">said@hipotels.com</t>
  </si>
  <si>
    <t xml:space="preserve">PASSEIG JOAN LLINÀS, s/n</t>
  </si>
  <si>
    <t xml:space="preserve">971585763</t>
  </si>
  <si>
    <t xml:space="preserve">donjuan@hipotels.com</t>
  </si>
  <si>
    <t xml:space="preserve">BAHÍA GRANDE</t>
  </si>
  <si>
    <t xml:space="preserve">CASTELL, 1</t>
  </si>
  <si>
    <t xml:space="preserve">971586411</t>
  </si>
  <si>
    <t xml:space="preserve">bahiag@hipotels.com</t>
  </si>
  <si>
    <t xml:space="preserve">CASTELL, 3</t>
  </si>
  <si>
    <t xml:space="preserve">971586811</t>
  </si>
  <si>
    <t xml:space="preserve">ahipoplaya@hipotels.com</t>
  </si>
  <si>
    <t xml:space="preserve">HIPOCAMPO PALACE</t>
  </si>
  <si>
    <t xml:space="preserve">S'ESTANYOL, 13</t>
  </si>
  <si>
    <t xml:space="preserve">971587002</t>
  </si>
  <si>
    <t xml:space="preserve">hipopalace@hipotels.com</t>
  </si>
  <si>
    <t xml:space="preserve">HIPOTELS COMA GRAN</t>
  </si>
  <si>
    <t xml:space="preserve">CARRER CARDS, 20</t>
  </si>
  <si>
    <t xml:space="preserve">971587061</t>
  </si>
  <si>
    <t xml:space="preserve">comagran@hipotels.com</t>
  </si>
  <si>
    <t xml:space="preserve">C´AN TORNA</t>
  </si>
  <si>
    <t xml:space="preserve">CARRETERA ESPORLES-S'ESGLAIETA, KILOMETRO 4, 300 BAIXOS(SON QUINT)</t>
  </si>
  <si>
    <t xml:space="preserve">971611500</t>
  </si>
  <si>
    <t xml:space="preserve">contacto@cantorna.com</t>
  </si>
  <si>
    <t xml:space="preserve">cantorna.com</t>
  </si>
  <si>
    <t xml:space="preserve">CAS SANT</t>
  </si>
  <si>
    <t xml:space="preserve">CAMI SES FONTANELLES, 34 BAJO</t>
  </si>
  <si>
    <t xml:space="preserve">971630298</t>
  </si>
  <si>
    <t xml:space="preserve">info@cas-sant.com</t>
  </si>
  <si>
    <t xml:space="preserve">cas-sant.com</t>
  </si>
  <si>
    <t xml:space="preserve">SÓLLER BAY</t>
  </si>
  <si>
    <t xml:space="preserve">CARRETERA ES FARO, s/n BAJO</t>
  </si>
  <si>
    <t xml:space="preserve">971631300</t>
  </si>
  <si>
    <t xml:space="preserve">sllerbay.com</t>
  </si>
  <si>
    <t xml:space="preserve">RESTAURANTE AGROTURISMO-SPA CAN CANALS</t>
  </si>
  <si>
    <t xml:space="preserve">CARRETERA CAMPOS - SA RAPITA, 0, KILOMETRO 7</t>
  </si>
  <si>
    <t xml:space="preserve">971640757</t>
  </si>
  <si>
    <t xml:space="preserve">reservas@cancanals.es</t>
  </si>
  <si>
    <t xml:space="preserve">cancanals.es</t>
  </si>
  <si>
    <t xml:space="preserve">SON MARGE</t>
  </si>
  <si>
    <t xml:space="preserve">CARRETERA CAMPOS - COLONIA SANT JORDI, KILOMETRO 6, 3</t>
  </si>
  <si>
    <t xml:space="preserve">971655269</t>
  </si>
  <si>
    <t xml:space="preserve">info@sonmarge.com</t>
  </si>
  <si>
    <t xml:space="preserve">sonmarge.com</t>
  </si>
  <si>
    <t xml:space="preserve">ROCADOR</t>
  </si>
  <si>
    <t xml:space="preserve">AVENIDA MARQUÈS DE COMILLAS, 1 BAJO</t>
  </si>
  <si>
    <t xml:space="preserve">971657051</t>
  </si>
  <si>
    <t xml:space="preserve">rocador@nordotel.com</t>
  </si>
  <si>
    <t xml:space="preserve">PRINSOTEL ALBA</t>
  </si>
  <si>
    <t xml:space="preserve">C/ CONILLERA, 2 BAJO</t>
  </si>
  <si>
    <t xml:space="preserve">971657895</t>
  </si>
  <si>
    <t xml:space="preserve">alba@prinsotel.es</t>
  </si>
  <si>
    <t xml:space="preserve">TUI BLUE ROCADOR - ADULTS ONLY</t>
  </si>
  <si>
    <t xml:space="preserve">AVENIDA MARQUÈS DE COMILLAS, 3 BAJO; CAFETERIA TORREON</t>
  </si>
  <si>
    <t xml:space="preserve">971658212</t>
  </si>
  <si>
    <t xml:space="preserve">dpo@nordotel.com</t>
  </si>
  <si>
    <t xml:space="preserve">D´OR</t>
  </si>
  <si>
    <t xml:space="preserve">PICAROL, 6 BAJO</t>
  </si>
  <si>
    <t xml:space="preserve">971659208</t>
  </si>
  <si>
    <t xml:space="preserve">hoteldor@hoteldor.com</t>
  </si>
  <si>
    <t xml:space="preserve">hoteldor.com</t>
  </si>
  <si>
    <t xml:space="preserve">SON JULIA HOTEL</t>
  </si>
  <si>
    <t xml:space="preserve">CARRETERA LLUCMAJOR-S'ARENAL, s/n BAJO; HOTEL SON JULIA</t>
  </si>
  <si>
    <t xml:space="preserve">971669700</t>
  </si>
  <si>
    <t xml:space="preserve">info@sonjulia.com</t>
  </si>
  <si>
    <t xml:space="preserve">sonjulia.com</t>
  </si>
  <si>
    <t xml:space="preserve">SALLÉS HOTEL MARINA PORTALS</t>
  </si>
  <si>
    <t xml:space="preserve">CARRETERA ANDRATX, KILOMETRO 10 BAJO</t>
  </si>
  <si>
    <t xml:space="preserve">971675837</t>
  </si>
  <si>
    <t xml:space="preserve">info@lléshotelmarinaportals.com</t>
  </si>
  <si>
    <t xml:space="preserve">HI! MIMOSA PARK</t>
  </si>
  <si>
    <t xml:space="preserve">AVENIDA CAN SABONETS, 28 BAJO</t>
  </si>
  <si>
    <t xml:space="preserve">971681470</t>
  </si>
  <si>
    <t xml:space="preserve">info@hi!mimopark.com</t>
  </si>
  <si>
    <t xml:space="preserve">287</t>
  </si>
  <si>
    <t xml:space="preserve">SON CALIU HOTEL AND SPA OASIS</t>
  </si>
  <si>
    <t xml:space="preserve">AVENIDA SON CALIU, 8 BAJO; HOTEL</t>
  </si>
  <si>
    <t xml:space="preserve">971682200</t>
  </si>
  <si>
    <t xml:space="preserve">soncaliu@soncaliu.com</t>
  </si>
  <si>
    <t xml:space="preserve">soncaliu.com</t>
  </si>
  <si>
    <t xml:space="preserve">HOTEL PETIT CALA FORNELLS</t>
  </si>
  <si>
    <t xml:space="preserve">CARRETERA CALA FORNELLS, 54 BAJO</t>
  </si>
  <si>
    <t xml:space="preserve">971685426</t>
  </si>
  <si>
    <t xml:space="preserve">autotecnica@baleares.com</t>
  </si>
  <si>
    <t xml:space="preserve">NOVO PARK</t>
  </si>
  <si>
    <t xml:space="preserve">PALMIRA, 17 BAJO</t>
  </si>
  <si>
    <t xml:space="preserve">971686330</t>
  </si>
  <si>
    <t xml:space="preserve">novopark@fehm.es</t>
  </si>
  <si>
    <t xml:space="preserve">novopark.com</t>
  </si>
  <si>
    <t xml:space="preserve">MAR Y PINS</t>
  </si>
  <si>
    <t xml:space="preserve">C/ MALGRAT, 11</t>
  </si>
  <si>
    <t xml:space="preserve">971686932</t>
  </si>
  <si>
    <t xml:space="preserve">marypins.com</t>
  </si>
  <si>
    <t xml:space="preserve">PRINSOTEL</t>
  </si>
  <si>
    <t xml:space="preserve">CARRER EL TER, 27 BAJO-B</t>
  </si>
  <si>
    <t xml:space="preserve">971706076</t>
  </si>
  <si>
    <t xml:space="preserve">CIUTAT JARDI</t>
  </si>
  <si>
    <t xml:space="preserve">CARRER ILLA MALTA, 14 BAJO</t>
  </si>
  <si>
    <t xml:space="preserve">971746070</t>
  </si>
  <si>
    <t xml:space="preserve">ciutatjardi@hotmail.com</t>
  </si>
  <si>
    <t xml:space="preserve">hciutatj.com</t>
  </si>
  <si>
    <t xml:space="preserve">HOTEL CAP ROCAT</t>
  </si>
  <si>
    <t xml:space="preserve">CARRETERA CAPITAN ENDERROCAT, 4 BAJO; CASETA DE OBRA</t>
  </si>
  <si>
    <t xml:space="preserve">971747876</t>
  </si>
  <si>
    <t xml:space="preserve">info@caprocat.com</t>
  </si>
  <si>
    <t xml:space="preserve">caprocat.com</t>
  </si>
  <si>
    <t xml:space="preserve">ES CUCONS</t>
  </si>
  <si>
    <t xml:space="preserve">CAMI PLA CORONA, s/n</t>
  </si>
  <si>
    <t xml:space="preserve">971805501</t>
  </si>
  <si>
    <t xml:space="preserve">hotel@escucons.com</t>
  </si>
  <si>
    <t xml:space="preserve">escucons.com</t>
  </si>
  <si>
    <t xml:space="preserve">OSIRIS</t>
  </si>
  <si>
    <t xml:space="preserve">CARRER ESPARTAR, 1</t>
  </si>
  <si>
    <t xml:space="preserve">971805837</t>
  </si>
  <si>
    <t xml:space="preserve">osirissa.com</t>
  </si>
  <si>
    <t xml:space="preserve">MEDITERRÁNEO</t>
  </si>
  <si>
    <t xml:space="preserve">971810105</t>
  </si>
  <si>
    <t xml:space="preserve">reservas@hipotels.com</t>
  </si>
  <si>
    <t xml:space="preserve">MARFIL PLAYA</t>
  </si>
  <si>
    <t xml:space="preserve">CARRER CARDS, 1</t>
  </si>
  <si>
    <t xml:space="preserve">971810177</t>
  </si>
  <si>
    <t xml:space="preserve">marfil@hipotels.com</t>
  </si>
  <si>
    <t xml:space="preserve">HI! BOUGANVILLA PARK</t>
  </si>
  <si>
    <t xml:space="preserve">CARRER MARGALIDES, 21 BAJO</t>
  </si>
  <si>
    <t xml:space="preserve">971811122</t>
  </si>
  <si>
    <t xml:space="preserve">info@hi!bouganvillapark.com</t>
  </si>
  <si>
    <t xml:space="preserve">CALA MILLOR PARK</t>
  </si>
  <si>
    <t xml:space="preserve">S'ESTANYOL, 1</t>
  </si>
  <si>
    <t xml:space="preserve">971813616</t>
  </si>
  <si>
    <t xml:space="preserve">calamillorpark@hipotels.com</t>
  </si>
  <si>
    <t xml:space="preserve">SUNWING RESORT</t>
  </si>
  <si>
    <t xml:space="preserve">CARRETERA CALA BONA-COSTA DE'S PINS, s/n</t>
  </si>
  <si>
    <t xml:space="preserve">971814099</t>
  </si>
  <si>
    <t xml:space="preserve">sunwing.calabona@hipotels.com</t>
  </si>
  <si>
    <t xml:space="preserve">HIPOTELS EUROTEL PUNTA ROTJA Y SPA</t>
  </si>
  <si>
    <t xml:space="preserve">AVENIDA PINAR, s/n</t>
  </si>
  <si>
    <t xml:space="preserve">971816500</t>
  </si>
  <si>
    <t xml:space="preserve">eurotel@hipotels.com</t>
  </si>
  <si>
    <t xml:space="preserve">ESTRELLA</t>
  </si>
  <si>
    <t xml:space="preserve">CARRER CURRICÀ, 16</t>
  </si>
  <si>
    <t xml:space="preserve">971820833</t>
  </si>
  <si>
    <t xml:space="preserve">estrella.com</t>
  </si>
  <si>
    <t xml:space="preserve">CAPE COLOM</t>
  </si>
  <si>
    <t xml:space="preserve">CARRER ASSUMPCIÓ, 14 BAJO; HOTEL CAPE COLOM</t>
  </si>
  <si>
    <t xml:space="preserve">971825150</t>
  </si>
  <si>
    <t xml:space="preserve">CARROSSA HOTEL SPA VILLAS</t>
  </si>
  <si>
    <t xml:space="preserve">CAMI CARROSSA, KILOMETRO 3, 4</t>
  </si>
  <si>
    <t xml:space="preserve">971829026</t>
  </si>
  <si>
    <t xml:space="preserve">info@carrossa.com</t>
  </si>
  <si>
    <t xml:space="preserve">carrossa.com</t>
  </si>
  <si>
    <t xml:space="preserve">SA GALERA</t>
  </si>
  <si>
    <t xml:space="preserve">CARRETERA CAS CONCOS-SANTANYI, KILOMETRO 6, 3</t>
  </si>
  <si>
    <t xml:space="preserve">971842079</t>
  </si>
  <si>
    <t xml:space="preserve">sagalera@infonegocio.com</t>
  </si>
  <si>
    <t xml:space="preserve">sagalera.com</t>
  </si>
  <si>
    <t xml:space="preserve">TONGA</t>
  </si>
  <si>
    <t xml:space="preserve">CARRETERA ALCÚDIA-ARTÀ, s/n</t>
  </si>
  <si>
    <t xml:space="preserve">971850000</t>
  </si>
  <si>
    <t xml:space="preserve">info@tonga.com</t>
  </si>
  <si>
    <t xml:space="preserve">HOTEL JS CAN PICAFORT</t>
  </si>
  <si>
    <t xml:space="preserve">VIA VIA ALEMANIA, 2 BAJO; H. SOL DE C'AN PICAFO</t>
  </si>
  <si>
    <t xml:space="preserve">971850109</t>
  </si>
  <si>
    <t xml:space="preserve">JS HOTELS</t>
  </si>
  <si>
    <t xml:space="preserve">CARRETERA ALCÚDIA-ARTÀ, 1</t>
  </si>
  <si>
    <t xml:space="preserve">971850221</t>
  </si>
  <si>
    <t xml:space="preserve">JS SOL DE CAN PICAFORT</t>
  </si>
  <si>
    <t xml:space="preserve">PASSEIG COLOM, 88</t>
  </si>
  <si>
    <t xml:space="preserve">jshotelsol@jshotels.com</t>
  </si>
  <si>
    <t xml:space="preserve">EXPOTELS</t>
  </si>
  <si>
    <t xml:space="preserve">CARRER ARENAL, 24-27 BAJO</t>
  </si>
  <si>
    <t xml:space="preserve">971850494</t>
  </si>
  <si>
    <t xml:space="preserve">expotels.com</t>
  </si>
  <si>
    <t xml:space="preserve">971864891</t>
  </si>
  <si>
    <t xml:space="preserve">marcalma.com</t>
  </si>
  <si>
    <t xml:space="preserve">BINIBONA</t>
  </si>
  <si>
    <t xml:space="preserve">CARRER BINIBONA, s/n BAJO</t>
  </si>
  <si>
    <t xml:space="preserve">971873565</t>
  </si>
  <si>
    <t xml:space="preserve">hotel@binibona.es</t>
  </si>
  <si>
    <t xml:space="preserve">binibona.com</t>
  </si>
  <si>
    <t xml:space="preserve">MONNABER NOU</t>
  </si>
  <si>
    <t xml:space="preserve">MONNABER NOU, s/n BAJO</t>
  </si>
  <si>
    <t xml:space="preserve">971877176</t>
  </si>
  <si>
    <t xml:space="preserve">info@monnaber.com</t>
  </si>
  <si>
    <t xml:space="preserve">monnaber.com</t>
  </si>
  <si>
    <t xml:space="preserve">JS ALCUDI MAR</t>
  </si>
  <si>
    <t xml:space="preserve">CARRETERA ARTÀ-PORT ALCÚDIA, s/n BAJO</t>
  </si>
  <si>
    <t xml:space="preserve">971890322</t>
  </si>
  <si>
    <t xml:space="preserve">HOTEL REI DEL MEDITERRANI</t>
  </si>
  <si>
    <t xml:space="preserve">CREUER, 17 BAJO(FRENTE LOS PATOS)</t>
  </si>
  <si>
    <t xml:space="preserve">971890909</t>
  </si>
  <si>
    <t xml:space="preserve">info@hotelreidelmediterrani.com</t>
  </si>
  <si>
    <t xml:space="preserve">UR SAN MIGUEL</t>
  </si>
  <si>
    <t xml:space="preserve">CAN MAÇANET, 1</t>
  </si>
  <si>
    <t xml:space="preserve">971908108</t>
  </si>
  <si>
    <t xml:space="preserve">PALACIO AVENIDA</t>
  </si>
  <si>
    <t xml:space="preserve">AVENIDA ALEXANDRE ROSSELLÓ, 42</t>
  </si>
  <si>
    <t xml:space="preserve">info.palacio@urhotels.com</t>
  </si>
  <si>
    <t xml:space="preserve">ET DÖMSCHE</t>
  </si>
  <si>
    <t xml:space="preserve">CARRER RAFAEL RAMIS I TOG, 13</t>
  </si>
  <si>
    <t xml:space="preserve">971909049</t>
  </si>
  <si>
    <t xml:space="preserve">dashostal@gmail.com</t>
  </si>
  <si>
    <t xml:space="preserve">etdmsche.com</t>
  </si>
  <si>
    <t xml:space="preserve">CAL REIET</t>
  </si>
  <si>
    <t xml:space="preserve">CARRER CAL REIET, 80</t>
  </si>
  <si>
    <t xml:space="preserve">971947047</t>
  </si>
  <si>
    <t xml:space="preserve">enquiries@calreiet.com</t>
  </si>
  <si>
    <t xml:space="preserve">calreiet.com</t>
  </si>
  <si>
    <t xml:space="preserve">EL SERRAT</t>
  </si>
  <si>
    <t xml:space="preserve">HG-002263</t>
  </si>
  <si>
    <t xml:space="preserve">BARRI TREGURÀ DE DALT, s/n BAJO; RESTAURANT EL SERRAT</t>
  </si>
  <si>
    <t xml:space="preserve">VILALLONGA DE TER</t>
  </si>
  <si>
    <t xml:space="preserve">972136120</t>
  </si>
  <si>
    <t xml:space="preserve">elserrat.com</t>
  </si>
  <si>
    <t xml:space="preserve">HG-001323</t>
  </si>
  <si>
    <t xml:space="preserve">JOAN MARAGALL, 10 BAJO</t>
  </si>
  <si>
    <t xml:space="preserve">972204462</t>
  </si>
  <si>
    <t xml:space="preserve">condalsl.com</t>
  </si>
  <si>
    <t xml:space="preserve">HOTEL CARLEMANY</t>
  </si>
  <si>
    <t xml:space="preserve">HG-002191</t>
  </si>
  <si>
    <t xml:space="preserve">PLAÇA MIQUEL SANTALÓ I PARVORELL, 1 BAJO</t>
  </si>
  <si>
    <t xml:space="preserve">972211212</t>
  </si>
  <si>
    <t xml:space="preserve">carlemany@grn.es</t>
  </si>
  <si>
    <t xml:space="preserve">carlemany.es</t>
  </si>
  <si>
    <t xml:space="preserve">HG-002067</t>
  </si>
  <si>
    <t xml:space="preserve">BASSEGODA, 18</t>
  </si>
  <si>
    <t xml:space="preserve">17006</t>
  </si>
  <si>
    <t xml:space="preserve">972235405</t>
  </si>
  <si>
    <t xml:space="preserve">alhambra.com</t>
  </si>
  <si>
    <t xml:space="preserve">PLAYA SOL</t>
  </si>
  <si>
    <t xml:space="preserve">HG-000399</t>
  </si>
  <si>
    <t xml:space="preserve">CARRER RIBA PIANÇ, 3</t>
  </si>
  <si>
    <t xml:space="preserve">972258140</t>
  </si>
  <si>
    <t xml:space="preserve">playasol@playasol.com</t>
  </si>
  <si>
    <t xml:space="preserve">playasol.com</t>
  </si>
  <si>
    <t xml:space="preserve">HOTEL OMA</t>
  </si>
  <si>
    <t xml:space="preserve">CARRER GIRONA, 10</t>
  </si>
  <si>
    <t xml:space="preserve">972320968</t>
  </si>
  <si>
    <t xml:space="preserve">reserves@hoteloma.net</t>
  </si>
  <si>
    <t xml:space="preserve">hoteloma.net</t>
  </si>
  <si>
    <t xml:space="preserve">MEDPLAYA APARTHOTEL SAN ELOY</t>
  </si>
  <si>
    <t xml:space="preserve">CARRETERA LLAGOSTERA, KILOMETRO 14</t>
  </si>
  <si>
    <t xml:space="preserve">972342418</t>
  </si>
  <si>
    <t xml:space="preserve">HG-000211</t>
  </si>
  <si>
    <t xml:space="preserve">CARRER CARME, 17</t>
  </si>
  <si>
    <t xml:space="preserve">972346100</t>
  </si>
  <si>
    <t xml:space="preserve">info@hotellapalmera.com</t>
  </si>
  <si>
    <t xml:space="preserve">publintur.es</t>
  </si>
  <si>
    <t xml:space="preserve">HORISA</t>
  </si>
  <si>
    <t xml:space="preserve">CARRER DOFINS, 1 BAJO</t>
  </si>
  <si>
    <t xml:space="preserve">972361548</t>
  </si>
  <si>
    <t xml:space="preserve">horisasl.com</t>
  </si>
  <si>
    <t xml:space="preserve">CARIBE</t>
  </si>
  <si>
    <t xml:space="preserve">HG-001114</t>
  </si>
  <si>
    <t xml:space="preserve">CARRER AGUSTÍ CABAÑAS, 19 2</t>
  </si>
  <si>
    <t xml:space="preserve">972364553</t>
  </si>
  <si>
    <t xml:space="preserve">caribesl.com</t>
  </si>
  <si>
    <t xml:space="preserve">HOPARK</t>
  </si>
  <si>
    <t xml:space="preserve">AVINGUDA AMÈRICA, 1 BAJO; HOTEL LLORET DE MAR</t>
  </si>
  <si>
    <t xml:space="preserve">972365505</t>
  </si>
  <si>
    <t xml:space="preserve">hoparksa.com</t>
  </si>
  <si>
    <t xml:space="preserve">SELVAMAR</t>
  </si>
  <si>
    <t xml:space="preserve">AVINGUDA VILA DE TOSSA, s/n BAIXOS (HOTEL SELVAMAR)</t>
  </si>
  <si>
    <t xml:space="preserve">972371913</t>
  </si>
  <si>
    <t xml:space="preserve">selvamar.com</t>
  </si>
  <si>
    <t xml:space="preserve">NORD 1901</t>
  </si>
  <si>
    <t xml:space="preserve">HG-002488</t>
  </si>
  <si>
    <t xml:space="preserve">CARRER NORD, 7-9</t>
  </si>
  <si>
    <t xml:space="preserve">972411522</t>
  </si>
  <si>
    <t xml:space="preserve">info@nord1901.com</t>
  </si>
  <si>
    <t xml:space="preserve">nord1901.com</t>
  </si>
  <si>
    <t xml:space="preserve">HG-001339</t>
  </si>
  <si>
    <t xml:space="preserve">CARRETERA N-II, KILOMETRO 775, 650 BAJO; KILOMETRO 775</t>
  </si>
  <si>
    <t xml:space="preserve">972554050</t>
  </si>
  <si>
    <t xml:space="preserve">frontera.com</t>
  </si>
  <si>
    <t xml:space="preserve">L´AST</t>
  </si>
  <si>
    <t xml:space="preserve">HG-000828</t>
  </si>
  <si>
    <t xml:space="preserve">PASSEIG DALMAU, 63-89 BAJO</t>
  </si>
  <si>
    <t xml:space="preserve">17820</t>
  </si>
  <si>
    <t xml:space="preserve">BANYOLES</t>
  </si>
  <si>
    <t xml:space="preserve">972584879</t>
  </si>
  <si>
    <t xml:space="preserve">info@hotelast.com</t>
  </si>
  <si>
    <t xml:space="preserve">hotelast.com</t>
  </si>
  <si>
    <t xml:space="preserve">PORT - BO</t>
  </si>
  <si>
    <t xml:space="preserve">HG-000336</t>
  </si>
  <si>
    <t xml:space="preserve">CARRER AUGUST PI I SUNYER, 6 BAJO; HOTEL</t>
  </si>
  <si>
    <t xml:space="preserve">972614589</t>
  </si>
  <si>
    <t xml:space="preserve">portbosl.com</t>
  </si>
  <si>
    <t xml:space="preserve">BONAIGUA</t>
  </si>
  <si>
    <t xml:space="preserve">PLATJA FORNELLS, s/n BAJO</t>
  </si>
  <si>
    <t xml:space="preserve">972622050</t>
  </si>
  <si>
    <t xml:space="preserve">bonaigua.com</t>
  </si>
  <si>
    <t xml:space="preserve">HOTEL MAS SALVI</t>
  </si>
  <si>
    <t xml:space="preserve">HG-002399</t>
  </si>
  <si>
    <t xml:space="preserve">CARRER CARMANY, s/n BAJO</t>
  </si>
  <si>
    <t xml:space="preserve">972636478</t>
  </si>
  <si>
    <t xml:space="preserve">info@massalvi.com</t>
  </si>
  <si>
    <t xml:space="preserve">massalvi.com</t>
  </si>
  <si>
    <t xml:space="preserve">EMPORDA BIKE HOTEL</t>
  </si>
  <si>
    <t xml:space="preserve">AVINGUDA EL RIU, 30 BAJO(MASS PETIT)</t>
  </si>
  <si>
    <t xml:space="preserve">972641820</t>
  </si>
  <si>
    <t xml:space="preserve">info@maspetit.net</t>
  </si>
  <si>
    <t xml:space="preserve">maspetit.net</t>
  </si>
  <si>
    <t xml:space="preserve">PLANAMAR</t>
  </si>
  <si>
    <t xml:space="preserve">HG-000346</t>
  </si>
  <si>
    <t xml:space="preserve">AVINGUDA PAU, 1 BAJO</t>
  </si>
  <si>
    <t xml:space="preserve">972817177</t>
  </si>
  <si>
    <t xml:space="preserve">info@planamar.com</t>
  </si>
  <si>
    <t xml:space="preserve">planamar.com</t>
  </si>
  <si>
    <t xml:space="preserve">ROSA PARK</t>
  </si>
  <si>
    <t xml:space="preserve">HG-002169</t>
  </si>
  <si>
    <t xml:space="preserve">AVINGUDA ESTRASBURG, s/n</t>
  </si>
  <si>
    <t xml:space="preserve">972819350</t>
  </si>
  <si>
    <t xml:space="preserve">info@ropark.com</t>
  </si>
  <si>
    <t xml:space="preserve">MEDPLAYA HOTEL MONTERREY</t>
  </si>
  <si>
    <t xml:space="preserve">HG-002107</t>
  </si>
  <si>
    <t xml:space="preserve">PASSATGE BOLÍVAR, 3 BAJO</t>
  </si>
  <si>
    <t xml:space="preserve">972819613</t>
  </si>
  <si>
    <t xml:space="preserve">PASSATGE BOLÍVAR, 3</t>
  </si>
  <si>
    <t xml:space="preserve">monterrey@medplaya.com</t>
  </si>
  <si>
    <t xml:space="preserve">BELLEVUE</t>
  </si>
  <si>
    <t xml:space="preserve">CARRER SANT ELM, s/n BAJO</t>
  </si>
  <si>
    <t xml:space="preserve">972822536</t>
  </si>
  <si>
    <t xml:space="preserve">bellevue@caproig.com</t>
  </si>
  <si>
    <t xml:space="preserve">bellevue.com</t>
  </si>
  <si>
    <t xml:space="preserve">ECOSPACE</t>
  </si>
  <si>
    <t xml:space="preserve">PARTIDA BALÀFIA, 119</t>
  </si>
  <si>
    <t xml:space="preserve">25196</t>
  </si>
  <si>
    <t xml:space="preserve">973 33 78 78</t>
  </si>
  <si>
    <t xml:space="preserve">info@ecospace.com</t>
  </si>
  <si>
    <t xml:space="preserve">SAO HOTEL</t>
  </si>
  <si>
    <t xml:space="preserve">CARRER CARRETERA, s/n ALMIRANTE</t>
  </si>
  <si>
    <t xml:space="preserve">25719</t>
  </si>
  <si>
    <t xml:space="preserve">LES VALLS DE VALIRA</t>
  </si>
  <si>
    <t xml:space="preserve">973352609</t>
  </si>
  <si>
    <t xml:space="preserve">saohotel.com</t>
  </si>
  <si>
    <t xml:space="preserve">CERDANYA RESORT</t>
  </si>
  <si>
    <t xml:space="preserve">KL-000021</t>
  </si>
  <si>
    <t xml:space="preserve">CARRER PUIG, 3 BAJO</t>
  </si>
  <si>
    <t xml:space="preserve">25727</t>
  </si>
  <si>
    <t xml:space="preserve">PRULLANS</t>
  </si>
  <si>
    <t xml:space="preserve">973510260</t>
  </si>
  <si>
    <t xml:space="preserve">info@cerdanyaecoresort.com</t>
  </si>
  <si>
    <t xml:space="preserve">prullans.net</t>
  </si>
  <si>
    <t xml:space="preserve">APARTHOTEL CA L´AURÈN</t>
  </si>
  <si>
    <t xml:space="preserve">HL-000463</t>
  </si>
  <si>
    <t xml:space="preserve">PUIG, 4</t>
  </si>
  <si>
    <t xml:space="preserve">muntanya@prullans.net</t>
  </si>
  <si>
    <t xml:space="preserve">RIBERIES</t>
  </si>
  <si>
    <t xml:space="preserve">HL-000725</t>
  </si>
  <si>
    <t xml:space="preserve">CAMI RIBERIES, s/n BAJOS</t>
  </si>
  <si>
    <t xml:space="preserve">LLAVORSÍ</t>
  </si>
  <si>
    <t xml:space="preserve">973622051</t>
  </si>
  <si>
    <t xml:space="preserve">riberies.com</t>
  </si>
  <si>
    <t xml:space="preserve">HOTEL EL PALLER DEL SISCO</t>
  </si>
  <si>
    <t xml:space="preserve">AVINGUDA PORTAL DE LA BONAIGUA, 9</t>
  </si>
  <si>
    <t xml:space="preserve">973626129</t>
  </si>
  <si>
    <t xml:space="preserve">lopaller@hotmail.com</t>
  </si>
  <si>
    <t xml:space="preserve">lotaller.com</t>
  </si>
  <si>
    <t xml:space="preserve">HOTEL PORT AINÉ 2000</t>
  </si>
  <si>
    <t xml:space="preserve">CARRETERA SORT-RIALP, s/n</t>
  </si>
  <si>
    <t xml:space="preserve">973627627</t>
  </si>
  <si>
    <t xml:space="preserve">dpd@fgc.cat</t>
  </si>
  <si>
    <t xml:space="preserve">portaine.cat</t>
  </si>
  <si>
    <t xml:space="preserve">MONTARTO</t>
  </si>
  <si>
    <t xml:space="preserve">HVA-000448</t>
  </si>
  <si>
    <t xml:space="preserve">ESTACION BAQUEIRA BERET, 2 BAIXOS</t>
  </si>
  <si>
    <t xml:space="preserve">973639001</t>
  </si>
  <si>
    <t xml:space="preserve">montarto.com</t>
  </si>
  <si>
    <t xml:space="preserve">HUSA TUCA</t>
  </si>
  <si>
    <t xml:space="preserve">HVA-000529</t>
  </si>
  <si>
    <t xml:space="preserve">CARRETERA BAQUEIRA, 25 BAJO</t>
  </si>
  <si>
    <t xml:space="preserve">973640700</t>
  </si>
  <si>
    <t xml:space="preserve">husatuca.com</t>
  </si>
  <si>
    <t xml:space="preserve">APARTHOTEL ETH PALAI</t>
  </si>
  <si>
    <t xml:space="preserve">HVA-000762</t>
  </si>
  <si>
    <t xml:space="preserve">AVINGUDA GARONA, 7 BAJO</t>
  </si>
  <si>
    <t xml:space="preserve">973643220</t>
  </si>
  <si>
    <t xml:space="preserve">recepcion@ethpalai.com</t>
  </si>
  <si>
    <t xml:space="preserve">ethpalai.com</t>
  </si>
  <si>
    <t xml:space="preserve">APARTHOTEL SOLÉ</t>
  </si>
  <si>
    <t xml:space="preserve">HL-000184</t>
  </si>
  <si>
    <t xml:space="preserve">AVINGUDA ESTACIÓ, 44-48 BAJO</t>
  </si>
  <si>
    <t xml:space="preserve">25500</t>
  </si>
  <si>
    <t xml:space="preserve">LA POBLA DE SEGUR</t>
  </si>
  <si>
    <t xml:space="preserve">973680452</t>
  </si>
  <si>
    <t xml:space="preserve">info@hotelsole.es</t>
  </si>
  <si>
    <t xml:space="preserve">hotelsole.es</t>
  </si>
  <si>
    <t xml:space="preserve">SOLÉ</t>
  </si>
  <si>
    <t xml:space="preserve">LA FAIADA</t>
  </si>
  <si>
    <t xml:space="preserve">HL-000815</t>
  </si>
  <si>
    <t xml:space="preserve">VENTOLÀ, s/n</t>
  </si>
  <si>
    <t xml:space="preserve">973690202</t>
  </si>
  <si>
    <t xml:space="preserve">info@lafaiada.com</t>
  </si>
  <si>
    <t xml:space="preserve">lafaiada.com</t>
  </si>
  <si>
    <t xml:space="preserve">REQUITOS</t>
  </si>
  <si>
    <t xml:space="preserve">MAYOR, 93</t>
  </si>
  <si>
    <t xml:space="preserve">22270</t>
  </si>
  <si>
    <t xml:space="preserve">ALMUDÉVAR</t>
  </si>
  <si>
    <t xml:space="preserve">974250969</t>
  </si>
  <si>
    <t xml:space="preserve">restauranterequitos@gmail.com</t>
  </si>
  <si>
    <t xml:space="preserve">requitos.com</t>
  </si>
  <si>
    <t xml:space="preserve">OROEL</t>
  </si>
  <si>
    <t xml:space="preserve">AVENIDA FRANCIA, s/n</t>
  </si>
  <si>
    <t xml:space="preserve">974362411</t>
  </si>
  <si>
    <t xml:space="preserve">oroel@inturmark.es</t>
  </si>
  <si>
    <t xml:space="preserve">inturmark.es</t>
  </si>
  <si>
    <t xml:space="preserve">HOSPEDERÍA DE LOARRE</t>
  </si>
  <si>
    <t xml:space="preserve">PLAZA MOYA, 7 BAJO</t>
  </si>
  <si>
    <t xml:space="preserve">22809</t>
  </si>
  <si>
    <t xml:space="preserve">LOARRE</t>
  </si>
  <si>
    <t xml:space="preserve">974382706</t>
  </si>
  <si>
    <t xml:space="preserve">ruralium.com</t>
  </si>
  <si>
    <t xml:space="preserve">LA PARDINA</t>
  </si>
  <si>
    <t xml:space="preserve">SANTA OROSIA, 36 BAJO</t>
  </si>
  <si>
    <t xml:space="preserve">974480228</t>
  </si>
  <si>
    <t xml:space="preserve">info@lapardina.com</t>
  </si>
  <si>
    <t xml:space="preserve">lapardina.es</t>
  </si>
  <si>
    <t xml:space="preserve">CASA RUBA</t>
  </si>
  <si>
    <t xml:space="preserve">C/ ESPERANZA, 18 BAJO</t>
  </si>
  <si>
    <t xml:space="preserve">974485000</t>
  </si>
  <si>
    <t xml:space="preserve">reservas@hotelcasaruba.com</t>
  </si>
  <si>
    <t xml:space="preserve">casaruba.com</t>
  </si>
  <si>
    <t xml:space="preserve">CARRETERA BIESCAS, s/n BAJO</t>
  </si>
  <si>
    <t xml:space="preserve">974485166</t>
  </si>
  <si>
    <t xml:space="preserve">purtolas.com</t>
  </si>
  <si>
    <t xml:space="preserve">HG CERLER</t>
  </si>
  <si>
    <t xml:space="preserve">CARRETERA ESTACIÓN DE CERLER, s/n F1 - PARCELA 60</t>
  </si>
  <si>
    <t xml:space="preserve">974552955</t>
  </si>
  <si>
    <t xml:space="preserve">hgcerler@grupohg.com</t>
  </si>
  <si>
    <t xml:space="preserve">hgcerler.com</t>
  </si>
  <si>
    <t xml:space="preserve">CASA RURAL CALLE REAL</t>
  </si>
  <si>
    <t xml:space="preserve">C/ REAL, 56</t>
  </si>
  <si>
    <t xml:space="preserve">42342</t>
  </si>
  <si>
    <t xml:space="preserve">975186289</t>
  </si>
  <si>
    <t xml:space="preserve">info@callereal.es</t>
  </si>
  <si>
    <t xml:space="preserve">callereal.es</t>
  </si>
  <si>
    <t xml:space="preserve">ARCO JALÓN</t>
  </si>
  <si>
    <t xml:space="preserve">CARRETERA N-II, KILOMETRO 167, 000</t>
  </si>
  <si>
    <t xml:space="preserve">42250</t>
  </si>
  <si>
    <t xml:space="preserve">ARCOS DE JALÓN</t>
  </si>
  <si>
    <t xml:space="preserve">975320788</t>
  </si>
  <si>
    <t xml:space="preserve">hotelarcojalon@yahoo.com</t>
  </si>
  <si>
    <t xml:space="preserve">arcojaln.com</t>
  </si>
  <si>
    <t xml:space="preserve">PEPA HOTEL</t>
  </si>
  <si>
    <t xml:space="preserve">CARRETERA N-II, KILOMETRO 347 BAJO; HOTEL PEPA</t>
  </si>
  <si>
    <t xml:space="preserve">976100151</t>
  </si>
  <si>
    <t xml:space="preserve">hotelpepa@hotelpepa.es</t>
  </si>
  <si>
    <t xml:space="preserve">hotelpepa.es</t>
  </si>
  <si>
    <t xml:space="preserve">HOTEL &amp; SPA REAL CIUDAD DE ZARAGOZA</t>
  </si>
  <si>
    <t xml:space="preserve">CARRETERA HUESCA (CIUDAD DEL TRANSPORTE), KILOMETRO 7</t>
  </si>
  <si>
    <t xml:space="preserve">50820</t>
  </si>
  <si>
    <t xml:space="preserve">976459295</t>
  </si>
  <si>
    <t xml:space="preserve">recepcion@hotelrcz.com</t>
  </si>
  <si>
    <t xml:space="preserve">hotelrcz.com</t>
  </si>
  <si>
    <t xml:space="preserve">280 HOTEL</t>
  </si>
  <si>
    <t xml:space="preserve">CARRETERA MADRID-BARCELONA, 280 BAJO</t>
  </si>
  <si>
    <t xml:space="preserve">50280</t>
  </si>
  <si>
    <t xml:space="preserve">CALATORAO</t>
  </si>
  <si>
    <t xml:space="preserve">976600463</t>
  </si>
  <si>
    <t xml:space="preserve">reservas@280hotel.com</t>
  </si>
  <si>
    <t xml:space="preserve">280hotel.com</t>
  </si>
  <si>
    <t xml:space="preserve">CIUDAD DE PONCE, 4</t>
  </si>
  <si>
    <t xml:space="preserve">976792900</t>
  </si>
  <si>
    <t xml:space="preserve">info@europa.com</t>
  </si>
  <si>
    <t xml:space="preserve">srhoteles.es</t>
  </si>
  <si>
    <t xml:space="preserve">ATT-000016</t>
  </si>
  <si>
    <t xml:space="preserve">AVENIDA DIPUTACIÓN, 67 PARTADO CORREOS 127</t>
  </si>
  <si>
    <t xml:space="preserve">977361517</t>
  </si>
  <si>
    <t xml:space="preserve">voramar@gruparbo.com</t>
  </si>
  <si>
    <t xml:space="preserve">gruparbo.com</t>
  </si>
  <si>
    <t xml:space="preserve">PORT EUGENI</t>
  </si>
  <si>
    <t xml:space="preserve">PLAÇA ARAGÓ, 49 BAJO; HOTEL PORTAL EUGENI</t>
  </si>
  <si>
    <t xml:space="preserve">977365261</t>
  </si>
  <si>
    <t xml:space="preserve">gruparbo@gruparbo.com</t>
  </si>
  <si>
    <t xml:space="preserve">SANTA MONICA PLAYA</t>
  </si>
  <si>
    <t xml:space="preserve">HT-000474</t>
  </si>
  <si>
    <t xml:space="preserve">FALSET, 1</t>
  </si>
  <si>
    <t xml:space="preserve">sara@saragrup.com</t>
  </si>
  <si>
    <t xml:space="preserve">saragrup.com</t>
  </si>
  <si>
    <t xml:space="preserve">MEDPLAYA ALBATROS FAMILY</t>
  </si>
  <si>
    <t xml:space="preserve">C/ BRUSELAS, s/n s/n</t>
  </si>
  <si>
    <t xml:space="preserve">43841</t>
  </si>
  <si>
    <t xml:space="preserve">977381902</t>
  </si>
  <si>
    <t xml:space="preserve">MEDPLAYA HOTEL CALYPSO</t>
  </si>
  <si>
    <t xml:space="preserve">HT-000626</t>
  </si>
  <si>
    <t xml:space="preserve">POMPEU FABRA, 54-62 BAJO</t>
  </si>
  <si>
    <t xml:space="preserve">977384900</t>
  </si>
  <si>
    <t xml:space="preserve">calypso@medplaya.com</t>
  </si>
  <si>
    <t xml:space="preserve">APARTAHOTEL CYE HOLIDAY CENTRE</t>
  </si>
  <si>
    <t xml:space="preserve">HT-000749</t>
  </si>
  <si>
    <t xml:space="preserve">PARÍS, 21 BAJO(EDIFICIO CYE HOLLIDAY)</t>
  </si>
  <si>
    <t xml:space="preserve">977388668</t>
  </si>
  <si>
    <t xml:space="preserve">info@cyesalou.com</t>
  </si>
  <si>
    <t xml:space="preserve">cyesalou.com</t>
  </si>
  <si>
    <t xml:space="preserve">APARTAMENTOS CYE SALOU</t>
  </si>
  <si>
    <t xml:space="preserve">ATT-000015</t>
  </si>
  <si>
    <t xml:space="preserve">PLAÇA EUROPA, 2 BAJO; BLOQUE APARTHOTEL CYE</t>
  </si>
  <si>
    <t xml:space="preserve">CAN JOSEP</t>
  </si>
  <si>
    <t xml:space="preserve">HTE-000755</t>
  </si>
  <si>
    <t xml:space="preserve">AVENIDA CATALUNYA, 34 LOCAL</t>
  </si>
  <si>
    <t xml:space="preserve">43785</t>
  </si>
  <si>
    <t xml:space="preserve">BOT</t>
  </si>
  <si>
    <t xml:space="preserve">977428345</t>
  </si>
  <si>
    <t xml:space="preserve">info@canjosep.com</t>
  </si>
  <si>
    <t xml:space="preserve">canjosep.com</t>
  </si>
  <si>
    <t xml:space="preserve">LA BOELLA</t>
  </si>
  <si>
    <t xml:space="preserve">AUTOVIA T-11, SALIDA 12, 0</t>
  </si>
  <si>
    <t xml:space="preserve">43110</t>
  </si>
  <si>
    <t xml:space="preserve">977771515</t>
  </si>
  <si>
    <t xml:space="preserve">ventas@laboella.com</t>
  </si>
  <si>
    <t xml:space="preserve">laboella.com</t>
  </si>
  <si>
    <t xml:space="preserve">AUTOVIA REUS (T-11), s/n SALIDA 12</t>
  </si>
  <si>
    <t xml:space="preserve">LA CANONJA</t>
  </si>
  <si>
    <t xml:space="preserve">OLIMAR II</t>
  </si>
  <si>
    <t xml:space="preserve">977795566</t>
  </si>
  <si>
    <t xml:space="preserve">MERIDIA MAR</t>
  </si>
  <si>
    <t xml:space="preserve">HT-000724</t>
  </si>
  <si>
    <t xml:space="preserve">CÈSAR GIMENO, 29 BAJO</t>
  </si>
  <si>
    <t xml:space="preserve">977823297</t>
  </si>
  <si>
    <t xml:space="preserve">meridiamar@4rhotels.com</t>
  </si>
  <si>
    <t xml:space="preserve">4rhotels.com</t>
  </si>
  <si>
    <t xml:space="preserve">CAL LLOP</t>
  </si>
  <si>
    <t xml:space="preserve">HT-000809</t>
  </si>
  <si>
    <t xml:space="preserve">DALT, 21 BAJO</t>
  </si>
  <si>
    <t xml:space="preserve">977839023</t>
  </si>
  <si>
    <t xml:space="preserve">hotel@cal-llop.com</t>
  </si>
  <si>
    <t xml:space="preserve">cal-llop.com</t>
  </si>
  <si>
    <t xml:space="preserve">BUIL &amp; GINÉ</t>
  </si>
  <si>
    <t xml:space="preserve">CARRETERA GRATALLOPS-VILELLA BAIXA, KILOMETRO 11, 5</t>
  </si>
  <si>
    <t xml:space="preserve">977839810</t>
  </si>
  <si>
    <t xml:space="preserve">info@builgine.com</t>
  </si>
  <si>
    <t xml:space="preserve">builgine.com</t>
  </si>
  <si>
    <t xml:space="preserve">CAL BLASI</t>
  </si>
  <si>
    <t xml:space="preserve">HT-000731</t>
  </si>
  <si>
    <t xml:space="preserve">CARRER ALENYÀ, 11 BAJO; DUPLICADO 11-13</t>
  </si>
  <si>
    <t xml:space="preserve">977861336</t>
  </si>
  <si>
    <t xml:space="preserve">calblasi.com</t>
  </si>
  <si>
    <t xml:space="preserve">LA BOTIGA</t>
  </si>
  <si>
    <t xml:space="preserve">HT-000858</t>
  </si>
  <si>
    <t xml:space="preserve">PLAÇA MAJOR, 14 BAJO</t>
  </si>
  <si>
    <t xml:space="preserve">PRADES</t>
  </si>
  <si>
    <t xml:space="preserve">977868321</t>
  </si>
  <si>
    <t xml:space="preserve">labotigaprades@hotmail.com</t>
  </si>
  <si>
    <t xml:space="preserve">labotiga.com</t>
  </si>
  <si>
    <t xml:space="preserve">PARADA DEL CARMEN</t>
  </si>
  <si>
    <t xml:space="preserve">C/ CARMEN, s/n 24 A</t>
  </si>
  <si>
    <t xml:space="preserve">978 700 340</t>
  </si>
  <si>
    <t xml:space="preserve">elrodeno@gmail.com</t>
  </si>
  <si>
    <t xml:space="preserve">elrodeno.com</t>
  </si>
  <si>
    <t xml:space="preserve">CASA CAUMA</t>
  </si>
  <si>
    <t xml:space="preserve">CAMINO SANTO CRISTO, 18</t>
  </si>
  <si>
    <t xml:space="preserve">978710086</t>
  </si>
  <si>
    <t xml:space="preserve">info@casacauma.es</t>
  </si>
  <si>
    <t xml:space="preserve">casacauma.es</t>
  </si>
  <si>
    <t xml:space="preserve">EL AZAFRÁN</t>
  </si>
  <si>
    <t xml:space="preserve">AUTOVIA A-23, KILOMETRO 176 POLIGONO EL GANCHO</t>
  </si>
  <si>
    <t xml:space="preserve">44350</t>
  </si>
  <si>
    <t xml:space="preserve">CAMINREAL</t>
  </si>
  <si>
    <t xml:space="preserve">978862775</t>
  </si>
  <si>
    <t xml:space="preserve">elazafran176@gmail.com</t>
  </si>
  <si>
    <t xml:space="preserve">elazafrn.com</t>
  </si>
  <si>
    <t xml:space="preserve">APARTHOTEL PLATA</t>
  </si>
  <si>
    <t xml:space="preserve">AVENIDA BURGOS, 17</t>
  </si>
  <si>
    <t xml:space="preserve">34200</t>
  </si>
  <si>
    <t xml:space="preserve">VENTA DE BAÑOS</t>
  </si>
  <si>
    <t xml:space="preserve">979771211</t>
  </si>
  <si>
    <t xml:space="preserve">contacto@okhoteles.es</t>
  </si>
  <si>
    <t xml:space="preserve">okhoteles.es</t>
  </si>
  <si>
    <t xml:space="preserve">CASA RURAL LA SALAMANDRIJA</t>
  </si>
  <si>
    <t xml:space="preserve">PLAZA SAN HIPÓLITO EL REAL, s/n s/n</t>
  </si>
  <si>
    <t xml:space="preserve">34439</t>
  </si>
  <si>
    <t xml:space="preserve">TÁMARA DE CAMPOS</t>
  </si>
  <si>
    <t xml:space="preserve">979810492</t>
  </si>
  <si>
    <t xml:space="preserve">pesquisas@sanhipolito.com</t>
  </si>
  <si>
    <t xml:space="preserve">villamya.com</t>
  </si>
  <si>
    <t xml:space="preserve">HOTEL EL SEÑORÍO</t>
  </si>
  <si>
    <t xml:space="preserve">979844252</t>
  </si>
  <si>
    <t xml:space="preserve">info@hotelelseñorío.com</t>
  </si>
  <si>
    <t xml:space="preserve">elsenorio.es</t>
  </si>
  <si>
    <t xml:space="preserve">HOTEL DON EDMUNDO</t>
  </si>
  <si>
    <t xml:space="preserve">IGLESIA, 29</t>
  </si>
  <si>
    <t xml:space="preserve">979861010</t>
  </si>
  <si>
    <t xml:space="preserve">info@hoteldonedmundo.com</t>
  </si>
  <si>
    <t xml:space="preserve">casamauro.es</t>
  </si>
  <si>
    <t xml:space="preserve">REAL MONASTERIO SAN ZOILO</t>
  </si>
  <si>
    <t xml:space="preserve">C/ SAN ZOILO, 23 BAJO; HOSPEDERIAS SAN ZOILO</t>
  </si>
  <si>
    <t xml:space="preserve">34120</t>
  </si>
  <si>
    <t xml:space="preserve">CARRIÓN DE LOS CONDES</t>
  </si>
  <si>
    <t xml:space="preserve">979880050</t>
  </si>
  <si>
    <t xml:space="preserve">hotel@sanzoilo.com</t>
  </si>
  <si>
    <t xml:space="preserve">sanzoilo.com</t>
  </si>
  <si>
    <t xml:space="preserve">J.ENRIMARY.</t>
  </si>
  <si>
    <t xml:space="preserve">CARRETERA N-525, KILOMETRO 83</t>
  </si>
  <si>
    <t xml:space="preserve">980620000</t>
  </si>
  <si>
    <t xml:space="preserve">hotel@grancasona.com</t>
  </si>
  <si>
    <t xml:space="preserve">enrimary.com</t>
  </si>
  <si>
    <t xml:space="preserve">HOTEL NOGALLÁS</t>
  </si>
  <si>
    <t xml:space="preserve">C/ JULIO RODRÍGUEZ YORDI, 11 (FRENTE A LA TRIBUNA DEL ESTADIO DE RIAZOR)</t>
  </si>
  <si>
    <t xml:space="preserve">VAL DO DUBRA</t>
  </si>
  <si>
    <t xml:space="preserve">981262100</t>
  </si>
  <si>
    <t xml:space="preserve">nogallas@nogallas.com</t>
  </si>
  <si>
    <t xml:space="preserve">nogallas.com</t>
  </si>
  <si>
    <t xml:space="preserve">ROSA ROSAE PR 3</t>
  </si>
  <si>
    <t xml:space="preserve">RUA A ROSA, 7 BAJO; HOTEL ROSA ROSAE</t>
  </si>
  <si>
    <t xml:space="preserve">981528300</t>
  </si>
  <si>
    <t xml:space="preserve">info@rosarosae.es</t>
  </si>
  <si>
    <t xml:space="preserve">rosarosae.es</t>
  </si>
  <si>
    <t xml:space="preserve">AC HOTEL MÁLAGA PALACIO</t>
  </si>
  <si>
    <t xml:space="preserve">H/MA/00671</t>
  </si>
  <si>
    <t xml:space="preserve">C/ CORTINA DEL MUELLE, 1 3</t>
  </si>
  <si>
    <t xml:space="preserve">mpalacio@ac-hotels.com</t>
  </si>
  <si>
    <t xml:space="preserve">ACIBECHE</t>
  </si>
  <si>
    <t xml:space="preserve">ACIBECHERÍA, 27 BAJO</t>
  </si>
  <si>
    <t xml:space="preserve">981587630</t>
  </si>
  <si>
    <t xml:space="preserve">pensionacibeche@gmail.com</t>
  </si>
  <si>
    <t xml:space="preserve">acibeche.com</t>
  </si>
  <si>
    <t xml:space="preserve">HOTEL A BARQUIÑA</t>
  </si>
  <si>
    <t xml:space="preserve">PLAZA SANTA GEMA, 7</t>
  </si>
  <si>
    <t xml:space="preserve">981662402</t>
  </si>
  <si>
    <t xml:space="preserve">hotel@abarquina.es</t>
  </si>
  <si>
    <t xml:space="preserve">abarquina.es</t>
  </si>
  <si>
    <t xml:space="preserve">ELARCA</t>
  </si>
  <si>
    <t xml:space="preserve">C/ MAGDALENA, 8</t>
  </si>
  <si>
    <t xml:space="preserve">981746441</t>
  </si>
  <si>
    <t xml:space="preserve">info@hotellarry.com</t>
  </si>
  <si>
    <t xml:space="preserve">elarcasl.com</t>
  </si>
  <si>
    <t xml:space="preserve">CELUISMA LOS TILOS</t>
  </si>
  <si>
    <t xml:space="preserve">CARRETERA SANTIAGO-A ESTRADA (AC-841), KILOMETRO 2 BAJO(URBANIZACIÓN LOS TILOS)</t>
  </si>
  <si>
    <t xml:space="preserve">981819198</t>
  </si>
  <si>
    <t xml:space="preserve">callcenter@farandahotels.com</t>
  </si>
  <si>
    <t xml:space="preserve">celuisma.com</t>
  </si>
  <si>
    <t xml:space="preserve">RUA RÍO DO PORTO, 25</t>
  </si>
  <si>
    <t xml:space="preserve">15210</t>
  </si>
  <si>
    <t xml:space="preserve">981823729</t>
  </si>
  <si>
    <t xml:space="preserve">reservas@hotelpark.es</t>
  </si>
  <si>
    <t xml:space="preserve">hotelpark.es</t>
  </si>
  <si>
    <t xml:space="preserve">PUNTA UIA</t>
  </si>
  <si>
    <t xml:space="preserve">CARRETERA MUROS, s/n 0 LA CORUÑA</t>
  </si>
  <si>
    <t xml:space="preserve">981855005</t>
  </si>
  <si>
    <t xml:space="preserve">puntauia.com</t>
  </si>
  <si>
    <t xml:space="preserve">HOTEL RUTA JACOBEA</t>
  </si>
  <si>
    <t xml:space="preserve">CARRETERA LAVACOLLA, 41 BAJO(SABUGUEIRA)</t>
  </si>
  <si>
    <t xml:space="preserve">981888217</t>
  </si>
  <si>
    <t xml:space="preserve">comercial@rjacobea.com</t>
  </si>
  <si>
    <t xml:space="preserve">rjacobea.com</t>
  </si>
  <si>
    <t xml:space="preserve">CEAO</t>
  </si>
  <si>
    <t xml:space="preserve">RUA OS CANTEIROS (POLIGONO INSDUSTRIAL O CEAO), s/n</t>
  </si>
  <si>
    <t xml:space="preserve">982209525</t>
  </si>
  <si>
    <t xml:space="preserve">hotelceao@hotelceao.es</t>
  </si>
  <si>
    <t xml:space="preserve">hotelceao.es</t>
  </si>
  <si>
    <t xml:space="preserve">HOTEL COTO REAL</t>
  </si>
  <si>
    <t xml:space="preserve">AVENIDA A CORUÑA, 107</t>
  </si>
  <si>
    <t xml:space="preserve">27370</t>
  </si>
  <si>
    <t xml:space="preserve">RÁBADE</t>
  </si>
  <si>
    <t xml:space="preserve">982390012</t>
  </si>
  <si>
    <t xml:space="preserve">info@cotoreal.com</t>
  </si>
  <si>
    <t xml:space="preserve">cotoreal.com</t>
  </si>
  <si>
    <t xml:space="preserve">POZOLICO HOTEL TURISMO RURAL</t>
  </si>
  <si>
    <t xml:space="preserve">C/ SANTO DOMINGO, 9 BIS</t>
  </si>
  <si>
    <t xml:space="preserve">47862</t>
  </si>
  <si>
    <t xml:space="preserve">URUEÑA</t>
  </si>
  <si>
    <t xml:space="preserve">983 71 74 81</t>
  </si>
  <si>
    <t xml:space="preserve">pedrovema22@gmail.com</t>
  </si>
  <si>
    <t xml:space="preserve">pozolico.com</t>
  </si>
  <si>
    <t xml:space="preserve">ABADIA RETUERTA LE DOMAINE</t>
  </si>
  <si>
    <t xml:space="preserve">CARRETERA SORIA, KILOMETRO 332, 5 BAJO (BODEGA)</t>
  </si>
  <si>
    <t xml:space="preserve">47340</t>
  </si>
  <si>
    <t xml:space="preserve">SARDÓN DE DUERO</t>
  </si>
  <si>
    <t xml:space="preserve">983680314</t>
  </si>
  <si>
    <t xml:space="preserve">info@ledomaine.es</t>
  </si>
  <si>
    <t xml:space="preserve">ledomaine.es</t>
  </si>
  <si>
    <t xml:space="preserve">CARRETERA MADRID-LA CORUÑA, KILOMETRO 157 BAJO</t>
  </si>
  <si>
    <t xml:space="preserve">983800151</t>
  </si>
  <si>
    <t xml:space="preserve">reservas@hsanroque.es</t>
  </si>
  <si>
    <t xml:space="preserve">hsanroque.es</t>
  </si>
  <si>
    <t xml:space="preserve">HOTEL LA BOROÑA</t>
  </si>
  <si>
    <t xml:space="preserve">GIJÓN (TRAC), s/n 0 ASTURIAS</t>
  </si>
  <si>
    <t xml:space="preserve">33392</t>
  </si>
  <si>
    <t xml:space="preserve">985166024</t>
  </si>
  <si>
    <t xml:space="preserve">reservas@laborona.com</t>
  </si>
  <si>
    <t xml:space="preserve">laborona.com</t>
  </si>
  <si>
    <t xml:space="preserve">CELUISMA PATHOS</t>
  </si>
  <si>
    <t xml:space="preserve">C/ SANTA ELENA, 6 BAJO</t>
  </si>
  <si>
    <t xml:space="preserve">985176918</t>
  </si>
  <si>
    <t xml:space="preserve">H2 LOS FRESNOS</t>
  </si>
  <si>
    <t xml:space="preserve">CARRETERA LUGONES-SAMA, KILOMETRO 1, 000</t>
  </si>
  <si>
    <t xml:space="preserve">33420</t>
  </si>
  <si>
    <t xml:space="preserve">985265926</t>
  </si>
  <si>
    <t xml:space="preserve">hotel@venturesantcugat.com</t>
  </si>
  <si>
    <t xml:space="preserve">LAS LOMAS</t>
  </si>
  <si>
    <t xml:space="preserve">CERDEÑO, 41 BAJO</t>
  </si>
  <si>
    <t xml:space="preserve">985282261</t>
  </si>
  <si>
    <t xml:space="preserve">hotel.lomas@celuisma.com</t>
  </si>
  <si>
    <t xml:space="preserve">CELORIO, 54</t>
  </si>
  <si>
    <t xml:space="preserve">985400466</t>
  </si>
  <si>
    <t xml:space="preserve">EL HABANA</t>
  </si>
  <si>
    <t xml:space="preserve">LA PEREDA, s/n BAJO; EL PEDROSO</t>
  </si>
  <si>
    <t xml:space="preserve">985402526</t>
  </si>
  <si>
    <t xml:space="preserve">hotel@elhabanallanes.net</t>
  </si>
  <si>
    <t xml:space="preserve">elhabana.net</t>
  </si>
  <si>
    <t xml:space="preserve">BARRIO NOGALERA, s/n</t>
  </si>
  <si>
    <t xml:space="preserve">985410285</t>
  </si>
  <si>
    <t xml:space="preserve">info@hotelsanjorgellanes.com</t>
  </si>
  <si>
    <t xml:space="preserve">sanjorge.com</t>
  </si>
  <si>
    <t xml:space="preserve">CASA MIGIO</t>
  </si>
  <si>
    <t xml:space="preserve">ALTO URBIÉS, s/n</t>
  </si>
  <si>
    <t xml:space="preserve">33610</t>
  </si>
  <si>
    <t xml:space="preserve">985430183</t>
  </si>
  <si>
    <t xml:space="preserve">casamigio@casamigio.es</t>
  </si>
  <si>
    <t xml:space="preserve">casamigio.es</t>
  </si>
  <si>
    <t xml:space="preserve">CASA TONA</t>
  </si>
  <si>
    <t xml:space="preserve">C/ ALFREDO CARREÑO, s/n BAJO</t>
  </si>
  <si>
    <t xml:space="preserve">33125</t>
  </si>
  <si>
    <t xml:space="preserve">985586133</t>
  </si>
  <si>
    <t xml:space="preserve">hotelcasatona@yahoo.es</t>
  </si>
  <si>
    <t xml:space="preserve">casatona.com</t>
  </si>
  <si>
    <t xml:space="preserve">EL CHISCO</t>
  </si>
  <si>
    <t xml:space="preserve">C/ SAN MARTÍN DE LUIÑA BRIEVES, KILOMETRO 2.5 BAJO</t>
  </si>
  <si>
    <t xml:space="preserve">985597321</t>
  </si>
  <si>
    <t xml:space="preserve">hotelelchisco@yahoo.com</t>
  </si>
  <si>
    <t xml:space="preserve">elchisco.com</t>
  </si>
  <si>
    <t xml:space="preserve">HOTEL RURAL CASA RODIL</t>
  </si>
  <si>
    <t xml:space="preserve">AS POCEIRAS, s/n BAJO</t>
  </si>
  <si>
    <t xml:space="preserve">33776</t>
  </si>
  <si>
    <t xml:space="preserve">SANTA EULALIA DE OSCOS</t>
  </si>
  <si>
    <t xml:space="preserve">985626185</t>
  </si>
  <si>
    <t xml:space="preserve">info@hotelruralcarodil.com</t>
  </si>
  <si>
    <t xml:space="preserve">casarodil.es</t>
  </si>
  <si>
    <t xml:space="preserve">AS CORTES</t>
  </si>
  <si>
    <t xml:space="preserve">LUGAR PESÓZ, s/n</t>
  </si>
  <si>
    <t xml:space="preserve">33735</t>
  </si>
  <si>
    <t xml:space="preserve">PESOZ</t>
  </si>
  <si>
    <t xml:space="preserve">985627029</t>
  </si>
  <si>
    <t xml:space="preserve">ascortes.com</t>
  </si>
  <si>
    <t xml:space="preserve">HOTEL RURAL CASA XUSTO</t>
  </si>
  <si>
    <t xml:space="preserve">TRAVESIA PRENDONÉS, 8</t>
  </si>
  <si>
    <t xml:space="preserve">985637989</t>
  </si>
  <si>
    <t xml:space="preserve">casaxusto@hotmail.com</t>
  </si>
  <si>
    <t xml:space="preserve">casaxusto.es</t>
  </si>
  <si>
    <t xml:space="preserve">EL FAISAN</t>
  </si>
  <si>
    <t xml:space="preserve">AVENIDA LIBERTAD, 26 4º</t>
  </si>
  <si>
    <t xml:space="preserve">33960</t>
  </si>
  <si>
    <t xml:space="preserve">985676323</t>
  </si>
  <si>
    <t xml:space="preserve">elfaisan.com</t>
  </si>
  <si>
    <t xml:space="preserve">EL MEIREL</t>
  </si>
  <si>
    <t xml:space="preserve">C/ FERNANDO ÁLVAREZ, 1</t>
  </si>
  <si>
    <t xml:space="preserve">985763993</t>
  </si>
  <si>
    <t xml:space="preserve">info@elmeirel.com</t>
  </si>
  <si>
    <t xml:space="preserve">elmeirel.com</t>
  </si>
  <si>
    <t xml:space="preserve">CASA LULA</t>
  </si>
  <si>
    <t xml:space="preserve">EL CRUCERO, 48</t>
  </si>
  <si>
    <t xml:space="preserve">33877</t>
  </si>
  <si>
    <t xml:space="preserve">985801600</t>
  </si>
  <si>
    <t xml:space="preserve">casa.lula@gmail.com</t>
  </si>
  <si>
    <t xml:space="preserve">casalula.com</t>
  </si>
  <si>
    <t xml:space="preserve">AVENIDA FERNÁNDEZ PELLO, 52 CRTRA GENERAL</t>
  </si>
  <si>
    <t xml:space="preserve">33850</t>
  </si>
  <si>
    <t xml:space="preserve">985834042</t>
  </si>
  <si>
    <t xml:space="preserve">lafuente.com</t>
  </si>
  <si>
    <t xml:space="preserve">CASTAÑERA, 42</t>
  </si>
  <si>
    <t xml:space="preserve">985840648</t>
  </si>
  <si>
    <t xml:space="preserve">asturias.com</t>
  </si>
  <si>
    <t xml:space="preserve">EL REXACU</t>
  </si>
  <si>
    <t xml:space="preserve">LUGAR BOBIA DE ARRIBA, s/n BAJO</t>
  </si>
  <si>
    <t xml:space="preserve">985844309</t>
  </si>
  <si>
    <t xml:space="preserve">hotel@elrexacu.com</t>
  </si>
  <si>
    <t xml:space="preserve">elrexacu.com</t>
  </si>
  <si>
    <t xml:space="preserve">LOS TEXOS</t>
  </si>
  <si>
    <t xml:space="preserve">LA RIERA, s/n</t>
  </si>
  <si>
    <t xml:space="preserve">985846138</t>
  </si>
  <si>
    <t xml:space="preserve">lostexos.com</t>
  </si>
  <si>
    <t xml:space="preserve">LA CASINA</t>
  </si>
  <si>
    <t xml:space="preserve">SEVILLANO, s/n</t>
  </si>
  <si>
    <t xml:space="preserve">985871251</t>
  </si>
  <si>
    <t xml:space="preserve">lacasina.com</t>
  </si>
  <si>
    <t xml:space="preserve">MARSOL</t>
  </si>
  <si>
    <t xml:space="preserve">C/ ASTILLEROS, s/n BAJO</t>
  </si>
  <si>
    <t xml:space="preserve">985872527</t>
  </si>
  <si>
    <t xml:space="preserve">MESTAS DE CON, 27 BAJO</t>
  </si>
  <si>
    <t xml:space="preserve">985944174</t>
  </si>
  <si>
    <t xml:space="preserve">lacasona.com</t>
  </si>
  <si>
    <t xml:space="preserve">LUGAR INTRIAGO, s/n BAJO</t>
  </si>
  <si>
    <t xml:space="preserve">985944208</t>
  </si>
  <si>
    <t xml:space="preserve">laercina.com</t>
  </si>
  <si>
    <t xml:space="preserve">PEFREI</t>
  </si>
  <si>
    <t xml:space="preserve">AVENIDA PONTEVEDRA, s/n BAJO</t>
  </si>
  <si>
    <t xml:space="preserve">36949</t>
  </si>
  <si>
    <t xml:space="preserve">986304958</t>
  </si>
  <si>
    <t xml:space="preserve">pefreisl.com</t>
  </si>
  <si>
    <t xml:space="preserve">HOTEL AZUL</t>
  </si>
  <si>
    <t xml:space="preserve">C/ RAMIRANES, 38 BAJO</t>
  </si>
  <si>
    <t xml:space="preserve">986330032</t>
  </si>
  <si>
    <t xml:space="preserve">hotelazulporrino@gmail.com</t>
  </si>
  <si>
    <t xml:space="preserve">hotelazul.es</t>
  </si>
  <si>
    <t xml:space="preserve">ACAPULPO</t>
  </si>
  <si>
    <t xml:space="preserve">RUA ANTONIO PALACIOS, 147</t>
  </si>
  <si>
    <t xml:space="preserve">986331507</t>
  </si>
  <si>
    <t xml:space="preserve">acapulpo.com</t>
  </si>
  <si>
    <t xml:space="preserve">QUEIMADA</t>
  </si>
  <si>
    <t xml:space="preserve">PRAZA PRAZA CARRASCA, 5 BAJO</t>
  </si>
  <si>
    <t xml:space="preserve">36379</t>
  </si>
  <si>
    <t xml:space="preserve">986350307</t>
  </si>
  <si>
    <t xml:space="preserve">info@queimada.com</t>
  </si>
  <si>
    <t xml:space="preserve">queimada.com</t>
  </si>
  <si>
    <t xml:space="preserve">O PEÑASCO</t>
  </si>
  <si>
    <t xml:space="preserve">ESTRADA MOUGAS, 115</t>
  </si>
  <si>
    <t xml:space="preserve">986361565</t>
  </si>
  <si>
    <t xml:space="preserve">info@openasco.com</t>
  </si>
  <si>
    <t xml:space="preserve">openasco.com</t>
  </si>
  <si>
    <t xml:space="preserve">TRYP LOS GALEONES</t>
  </si>
  <si>
    <t xml:space="preserve">AVENIDA MADRID, 21 BAJO; HOTEL LOSGALEONES</t>
  </si>
  <si>
    <t xml:space="preserve">986415554</t>
  </si>
  <si>
    <t xml:space="preserve">info@tryplosgaleones.com</t>
  </si>
  <si>
    <t xml:space="preserve">galeones.com</t>
  </si>
  <si>
    <t xml:space="preserve">MARQUÉS DE VALLADARES, 8 BAJO</t>
  </si>
  <si>
    <t xml:space="preserve">986442224</t>
  </si>
  <si>
    <t xml:space="preserve">vigo.hotel@inffinit.com</t>
  </si>
  <si>
    <t xml:space="preserve">inffinit.com</t>
  </si>
  <si>
    <t xml:space="preserve">A PLAZA</t>
  </si>
  <si>
    <t xml:space="preserve">986507301</t>
  </si>
  <si>
    <t xml:space="preserve">hotelaplaza@gmail.com</t>
  </si>
  <si>
    <t xml:space="preserve">aplazasl.com</t>
  </si>
  <si>
    <t xml:space="preserve">CASTELAO</t>
  </si>
  <si>
    <t xml:space="preserve">ARCEBISPO LAGO, 5 BAJO</t>
  </si>
  <si>
    <t xml:space="preserve">986512426</t>
  </si>
  <si>
    <t xml:space="preserve">info@hcastelao.es</t>
  </si>
  <si>
    <t xml:space="preserve">hcastelao.es</t>
  </si>
  <si>
    <t xml:space="preserve">HERBIÑA</t>
  </si>
  <si>
    <t xml:space="preserve">AVENIDA VILARIÑO, 12 BAJO</t>
  </si>
  <si>
    <t xml:space="preserve">986526947</t>
  </si>
  <si>
    <t xml:space="preserve">hotelherbina@hotmail.com</t>
  </si>
  <si>
    <t xml:space="preserve">herbiasl.com</t>
  </si>
  <si>
    <t xml:space="preserve">AVENIDA DONANTES DE SANGRE, 72 BAJO</t>
  </si>
  <si>
    <t xml:space="preserve">986611995</t>
  </si>
  <si>
    <t xml:space="preserve">brisamar.com</t>
  </si>
  <si>
    <t xml:space="preserve">TALASO</t>
  </si>
  <si>
    <t xml:space="preserve">PASEO PRAIA DE SILGAR, 3</t>
  </si>
  <si>
    <t xml:space="preserve">talasosl.com</t>
  </si>
  <si>
    <t xml:space="preserve">ATALAYA I</t>
  </si>
  <si>
    <t xml:space="preserve">PROGRESO, 86</t>
  </si>
  <si>
    <t xml:space="preserve">986727012</t>
  </si>
  <si>
    <t xml:space="preserve">atalayai.com</t>
  </si>
  <si>
    <t xml:space="preserve">NAUTILUS</t>
  </si>
  <si>
    <t xml:space="preserve">RAMÓN ENCINAS, 3 BAJO</t>
  </si>
  <si>
    <t xml:space="preserve">986740118</t>
  </si>
  <si>
    <t xml:space="preserve">correo@hotel-nautilus.es</t>
  </si>
  <si>
    <t xml:space="preserve">nautilus.com</t>
  </si>
  <si>
    <t xml:space="preserve">BAIXAMAR</t>
  </si>
  <si>
    <t xml:space="preserve">AREAS, 15 BAJO</t>
  </si>
  <si>
    <t xml:space="preserve">986741006</t>
  </si>
  <si>
    <t xml:space="preserve">hotelrestaurantebaixamar@hotmail.com</t>
  </si>
  <si>
    <t xml:space="preserve">baixamar.com</t>
  </si>
  <si>
    <t xml:space="preserve">CAMPO MAR</t>
  </si>
  <si>
    <t xml:space="preserve">MOURELOS, 69 BAJO</t>
  </si>
  <si>
    <t xml:space="preserve">986743460</t>
  </si>
  <si>
    <t xml:space="preserve">info@hotelcampomar.es</t>
  </si>
  <si>
    <t xml:space="preserve">campomar.com</t>
  </si>
  <si>
    <t xml:space="preserve">LIBERTAD</t>
  </si>
  <si>
    <t xml:space="preserve">AVENIDA ALCALDE JOSÉ DEL RÍO, 2 BAJO</t>
  </si>
  <si>
    <t xml:space="preserve">986892277</t>
  </si>
  <si>
    <t xml:space="preserve">libertad.com</t>
  </si>
  <si>
    <t xml:space="preserve">ERDELAND</t>
  </si>
  <si>
    <t xml:space="preserve">CARRETERA N-630, KILOMETRO 12 BAJO</t>
  </si>
  <si>
    <t xml:space="preserve">987282034</t>
  </si>
  <si>
    <t xml:space="preserve">info@erdeland.com</t>
  </si>
  <si>
    <t xml:space="preserve">erdeland.com</t>
  </si>
  <si>
    <t xml:space="preserve">POSADA DEL AMANECER</t>
  </si>
  <si>
    <t xml:space="preserve">ERAS, s/n</t>
  </si>
  <si>
    <t xml:space="preserve">987695439</t>
  </si>
  <si>
    <t xml:space="preserve">alojamientos.anabaz@gmail.com</t>
  </si>
  <si>
    <t xml:space="preserve">espinoso.org</t>
  </si>
  <si>
    <t xml:space="preserve">TRYP LEON</t>
  </si>
  <si>
    <t xml:space="preserve">C/ OBISPO VILAPLANA, 3 - 5 BAJO; DUPLICADO 3-5; HOTEL TRYP LEON</t>
  </si>
  <si>
    <t xml:space="preserve">987877100</t>
  </si>
  <si>
    <t xml:space="preserve">trypleon.com</t>
  </si>
  <si>
    <t xml:space="preserve">A LASTRIÑA</t>
  </si>
  <si>
    <t xml:space="preserve">AVENIDA OURENSE, 536</t>
  </si>
  <si>
    <t xml:space="preserve">32780</t>
  </si>
  <si>
    <t xml:space="preserve">988332474</t>
  </si>
  <si>
    <t xml:space="preserve">info@alastrina.es</t>
  </si>
  <si>
    <t xml:space="preserve">alastrina.es</t>
  </si>
  <si>
    <t xml:space="preserve">MIRAVALLE</t>
  </si>
  <si>
    <t xml:space="preserve">AUTOVIA A-52, KILOMETRO 217 BAJO</t>
  </si>
  <si>
    <t xml:space="preserve">32910</t>
  </si>
  <si>
    <t xml:space="preserve">988382818</t>
  </si>
  <si>
    <t xml:space="preserve">hotel@miravalle.es</t>
  </si>
  <si>
    <t xml:space="preserve">miravalle.es</t>
  </si>
  <si>
    <t xml:space="preserve">OLLYMAR</t>
  </si>
  <si>
    <t xml:space="preserve">CARRETERA MANACOR-PORTOCRISTO, s/n</t>
  </si>
  <si>
    <t xml:space="preserve">booking@ollymar.de</t>
  </si>
  <si>
    <t xml:space="preserve">ollymar.de/</t>
  </si>
  <si>
    <t xml:space="preserve">ES PICOT</t>
  </si>
  <si>
    <t xml:space="preserve">CAMI SA MOLA, KILOMETRO 3, 600</t>
  </si>
  <si>
    <t xml:space="preserve">espicot@icloud.com</t>
  </si>
  <si>
    <t xml:space="preserve">espicot.com</t>
  </si>
  <si>
    <t xml:space="preserve">APPART-HÔTEL 2</t>
  </si>
  <si>
    <t xml:space="preserve">C/ SANTANDER, 1</t>
  </si>
  <si>
    <t xml:space="preserve">info@appart-hôtel2.com</t>
  </si>
  <si>
    <t xml:space="preserve">moraira.one</t>
  </si>
  <si>
    <t xml:space="preserve">CASA NADIN</t>
  </si>
  <si>
    <t xml:space="preserve">C/ MARTOS, 6-8 3 I</t>
  </si>
  <si>
    <t xml:space="preserve">info@canadin.com</t>
  </si>
  <si>
    <t xml:space="preserve">EL RANCHO</t>
  </si>
  <si>
    <t xml:space="preserve">CARRETERA LA MARQUESA, KILOMETRO 2</t>
  </si>
  <si>
    <t xml:space="preserve">info@elrancho.se</t>
  </si>
  <si>
    <t xml:space="preserve">elrancho.se</t>
  </si>
  <si>
    <t xml:space="preserve">GBH APARTAMENTOS CABALLITO DE MAR</t>
  </si>
  <si>
    <t xml:space="preserve">CARRER SACERDOTE Y ENTOMÓLOGO D. TOMÁS GARCÍA SEMPERE, 9</t>
  </si>
  <si>
    <t xml:space="preserve">reservas@gbhotels.es</t>
  </si>
  <si>
    <t xml:space="preserve">gbhotels.es</t>
  </si>
  <si>
    <t xml:space="preserve">EL ALGAIRE</t>
  </si>
  <si>
    <t xml:space="preserve">LA ARQUERA, 23 BAJO</t>
  </si>
  <si>
    <t xml:space="preserve">elalgairehotel@gmail.com</t>
  </si>
  <si>
    <t xml:space="preserve">algaire.com</t>
  </si>
  <si>
    <t xml:space="preserve">LA PLAZA</t>
  </si>
  <si>
    <t xml:space="preserve">PLAZA PLAZA AYUNTAMIENTO, 12 BAJO</t>
  </si>
  <si>
    <t xml:space="preserve">hotelrurallaplaza@gmail.com</t>
  </si>
  <si>
    <t xml:space="preserve">laplaza.com</t>
  </si>
  <si>
    <t xml:space="preserve">CASA DOVER</t>
  </si>
  <si>
    <t xml:space="preserve">CÒRSEGA, 429 PRINCIPAL 1</t>
  </si>
  <si>
    <t xml:space="preserve">info@cadover.com</t>
  </si>
  <si>
    <t xml:space="preserve">ENZO B&amp;B</t>
  </si>
  <si>
    <t xml:space="preserve">ROSER, 81 2º-2ª</t>
  </si>
  <si>
    <t xml:space="preserve">info@enzob&amp;b.com</t>
  </si>
  <si>
    <t xml:space="preserve">GOLETA YASANTI BED &amp; BREAKFAST</t>
  </si>
  <si>
    <t xml:space="preserve">MOLL ESPANYA DEL PORTAL VELL, s/n</t>
  </si>
  <si>
    <t xml:space="preserve">info@goletayantibed&amp;breakfast.com</t>
  </si>
  <si>
    <t xml:space="preserve">yasanti.com</t>
  </si>
  <si>
    <t xml:space="preserve">L`HOTELET</t>
  </si>
  <si>
    <t xml:space="preserve">HB-004441</t>
  </si>
  <si>
    <t xml:space="preserve">CARRETERA CRTRIERA C-35, KILOMETRO 57.200</t>
  </si>
  <si>
    <t xml:space="preserve">info@l`hotelet.com</t>
  </si>
  <si>
    <t xml:space="preserve">hotelet.net</t>
  </si>
  <si>
    <t xml:space="preserve">ZOO LOCO</t>
  </si>
  <si>
    <t xml:space="preserve">PASSEIG EXPOSICIÓ, 97</t>
  </si>
  <si>
    <t xml:space="preserve">stay@zoorooms.com</t>
  </si>
  <si>
    <t xml:space="preserve">zooloco.com</t>
  </si>
  <si>
    <t xml:space="preserve">BARRIO TEJIRO, 5</t>
  </si>
  <si>
    <t xml:space="preserve">hotelsolymar@hotmail.com</t>
  </si>
  <si>
    <t xml:space="preserve">solymar.com</t>
  </si>
  <si>
    <t xml:space="preserve">INIGO´S</t>
  </si>
  <si>
    <t xml:space="preserve">C/ ALDAPA, 16</t>
  </si>
  <si>
    <t xml:space="preserve">info@inigo´s.com</t>
  </si>
  <si>
    <t xml:space="preserve">HG-002295</t>
  </si>
  <si>
    <t xml:space="preserve">CARRER BONAIRE, 14 BAJO(HOSTAL)</t>
  </si>
  <si>
    <t xml:space="preserve">hotelbonaire@hotmail.com</t>
  </si>
  <si>
    <t xml:space="preserve">bonaire.com</t>
  </si>
  <si>
    <t xml:space="preserve">LA MASIA</t>
  </si>
  <si>
    <t xml:space="preserve">HG-001577</t>
  </si>
  <si>
    <t xml:space="preserve">CARRER SANT SEBASTIÀ, 55</t>
  </si>
  <si>
    <t xml:space="preserve">info@lamasia.com</t>
  </si>
  <si>
    <t xml:space="preserve">EL JALLO</t>
  </si>
  <si>
    <t xml:space="preserve">CAMINO CANTARILLA, 2</t>
  </si>
  <si>
    <t xml:space="preserve">info@eljallo.com</t>
  </si>
  <si>
    <t xml:space="preserve">eljallo.com</t>
  </si>
  <si>
    <t xml:space="preserve">CASA PEIRO</t>
  </si>
  <si>
    <t xml:space="preserve">C/ LA PLAÇA, 7 BAJO(CASA PEIRO)</t>
  </si>
  <si>
    <t xml:space="preserve">25526</t>
  </si>
  <si>
    <t xml:space="preserve">info@capeiro.com</t>
  </si>
  <si>
    <t xml:space="preserve">BE HAPPY</t>
  </si>
  <si>
    <t xml:space="preserve">C/ BÉLMEZ, s/n (PUENTE DE VALLECAS)</t>
  </si>
  <si>
    <t xml:space="preserve">info@behappy.com</t>
  </si>
  <si>
    <t xml:space="preserve">COMIORI</t>
  </si>
  <si>
    <t xml:space="preserve">EMBAJADORES, 141 LOCAL</t>
  </si>
  <si>
    <t xml:space="preserve">info@comiori.com</t>
  </si>
  <si>
    <t xml:space="preserve">HOTEL RURAL VER VENIR</t>
  </si>
  <si>
    <t xml:space="preserve">CAMINO CATALAIN, 8</t>
  </si>
  <si>
    <t xml:space="preserve">GARÍNOAIN</t>
  </si>
  <si>
    <t xml:space="preserve">vervenir2013@gmail.com</t>
  </si>
  <si>
    <t xml:space="preserve">vervenir.es</t>
  </si>
  <si>
    <t xml:space="preserve">LIÑARES</t>
  </si>
  <si>
    <t xml:space="preserve">VILANOVA, 19 BAJO</t>
  </si>
  <si>
    <t xml:space="preserve">infohotellinares@gmail.com</t>
  </si>
  <si>
    <t xml:space="preserve">SAGUNPORT</t>
  </si>
  <si>
    <t xml:space="preserve">AVENIDA PAÍS VALENCIÀ, 14 BAJO</t>
  </si>
  <si>
    <t xml:space="preserve">info@gunport.com</t>
  </si>
  <si>
    <t xml:space="preserve">GLAMPINGS ALBARARI</t>
  </si>
  <si>
    <t xml:space="preserve">RUA MARGARITAS, 21</t>
  </si>
  <si>
    <t xml:space="preserve">15178</t>
  </si>
  <si>
    <t xml:space="preserve">604 064 296</t>
  </si>
  <si>
    <t xml:space="preserve">albarari@albarari.es</t>
  </si>
  <si>
    <t xml:space="preserve">albarari.es</t>
  </si>
  <si>
    <t xml:space="preserve">CALLEJON MONJAS, 4</t>
  </si>
  <si>
    <t xml:space="preserve">605 83 99 95</t>
  </si>
  <si>
    <t xml:space="preserve">info@elpatio.com</t>
  </si>
  <si>
    <t xml:space="preserve">CAN PERA ACCOMMODATION - TI</t>
  </si>
  <si>
    <t xml:space="preserve">CARRER JOAN COLL, s/n</t>
  </si>
  <si>
    <t xml:space="preserve">618 96 77 21</t>
  </si>
  <si>
    <t xml:space="preserve">info@canperaaccommodation-ti.com</t>
  </si>
  <si>
    <t xml:space="preserve">canpera.com</t>
  </si>
  <si>
    <t xml:space="preserve">L´OLIVAR</t>
  </si>
  <si>
    <t xml:space="preserve">CARRETERA GI-626, KILOMETRO 12</t>
  </si>
  <si>
    <t xml:space="preserve">17473</t>
  </si>
  <si>
    <t xml:space="preserve">VENTALLÓ</t>
  </si>
  <si>
    <t xml:space="preserve">620 24 40 45</t>
  </si>
  <si>
    <t xml:space="preserve">info@lolivar.cat</t>
  </si>
  <si>
    <t xml:space="preserve">lolivar.cat</t>
  </si>
  <si>
    <t xml:space="preserve">CAL ROIG</t>
  </si>
  <si>
    <t xml:space="preserve">CARRER GERMANDAT, 13 BIS</t>
  </si>
  <si>
    <t xml:space="preserve">622 37 95 65</t>
  </si>
  <si>
    <t xml:space="preserve">info@calroig.com</t>
  </si>
  <si>
    <t xml:space="preserve">CAN MOIO HOTEL DE INTERIOR</t>
  </si>
  <si>
    <t xml:space="preserve">CARRER PARE ANTONI MARTORELL, s/n</t>
  </si>
  <si>
    <t xml:space="preserve">625 56 99 55</t>
  </si>
  <si>
    <t xml:space="preserve">cata@canmoio.com</t>
  </si>
  <si>
    <t xml:space="preserve">canmoio.com</t>
  </si>
  <si>
    <t xml:space="preserve">GARAZAR</t>
  </si>
  <si>
    <t xml:space="preserve">BARRIO ZELAIA, 29</t>
  </si>
  <si>
    <t xml:space="preserve">48289</t>
  </si>
  <si>
    <t xml:space="preserve">MENDEXA</t>
  </si>
  <si>
    <t xml:space="preserve">630 739 835</t>
  </si>
  <si>
    <t xml:space="preserve">garazaretxea@gmail.com</t>
  </si>
  <si>
    <t xml:space="preserve">garazar.com</t>
  </si>
  <si>
    <t xml:space="preserve">LA TABOA</t>
  </si>
  <si>
    <t xml:space="preserve">635 51 55 20</t>
  </si>
  <si>
    <t xml:space="preserve">info@lataboa.com</t>
  </si>
  <si>
    <t xml:space="preserve">SONT PONT</t>
  </si>
  <si>
    <t xml:space="preserve">CARRETERA PALMA, KILOMETRO 12, 3 PALMA-PUIG PUNYENT</t>
  </si>
  <si>
    <t xml:space="preserve">07194</t>
  </si>
  <si>
    <t xml:space="preserve">PUIGPUNYENT</t>
  </si>
  <si>
    <t xml:space="preserve">636 95 93 98</t>
  </si>
  <si>
    <t xml:space="preserve">info@sonpont.com</t>
  </si>
  <si>
    <t xml:space="preserve">sonpont.com</t>
  </si>
  <si>
    <t xml:space="preserve">HOTEL SON GRIS</t>
  </si>
  <si>
    <t xml:space="preserve">CARRER SON MORRO, 32</t>
  </si>
  <si>
    <t xml:space="preserve">659 555 962</t>
  </si>
  <si>
    <t xml:space="preserve">son@songris.com</t>
  </si>
  <si>
    <t xml:space="preserve">songris.com</t>
  </si>
  <si>
    <t xml:space="preserve">SIDORME GRANOLLERS</t>
  </si>
  <si>
    <t xml:space="preserve">CARRER VALLDEORIOLF, 1 BAJO; ASCENSOR HOTEL</t>
  </si>
  <si>
    <t xml:space="preserve">902023120</t>
  </si>
  <si>
    <t xml:space="preserve">hotel.granollers@sidorme.com</t>
  </si>
  <si>
    <t xml:space="preserve">sidorme.com</t>
  </si>
  <si>
    <t xml:space="preserve">SIDORME EN FIGUERES</t>
  </si>
  <si>
    <t xml:space="preserve">CARRER FAR D'EMPORDÀ, s/n BAJO(PAR 1 POLIGONO VILATENI)</t>
  </si>
  <si>
    <t xml:space="preserve">hotel.figueres@sidorme.com</t>
  </si>
  <si>
    <t xml:space="preserve">SIDORME EN GIRONA</t>
  </si>
  <si>
    <t xml:space="preserve">HG-002388</t>
  </si>
  <si>
    <t xml:space="preserve">MIQUEL MARTI I POL, 11 BAJO</t>
  </si>
  <si>
    <t xml:space="preserve">hotel.girona@sidorme.com</t>
  </si>
  <si>
    <t xml:space="preserve">INSOTEL CLUB PUNTA PRIMA PRESTIGE</t>
  </si>
  <si>
    <t xml:space="preserve">MITGERA DE PUNTA PRIMA, s/n BAJO</t>
  </si>
  <si>
    <t xml:space="preserve">902112345</t>
  </si>
  <si>
    <t xml:space="preserve">puntaprimaprestige@insotel.com</t>
  </si>
  <si>
    <t xml:space="preserve">insotel.com</t>
  </si>
  <si>
    <t xml:space="preserve">GÁNIGO, 6 PALZA ANSITE</t>
  </si>
  <si>
    <t xml:space="preserve">902450010</t>
  </si>
  <si>
    <t xml:space="preserve">buenaventura@lopesan.com</t>
  </si>
  <si>
    <t xml:space="preserve">lopesan.com</t>
  </si>
  <si>
    <t xml:space="preserve">PESTANA PLAZA MAYOR MADRID</t>
  </si>
  <si>
    <t xml:space="preserve">C/ IMPERIAL, 8</t>
  </si>
  <si>
    <t xml:space="preserve">910052822</t>
  </si>
  <si>
    <t xml:space="preserve">dpo@pestana.com</t>
  </si>
  <si>
    <t xml:space="preserve">pestana.com</t>
  </si>
  <si>
    <t xml:space="preserve">BARCELÓ IMAGINE</t>
  </si>
  <si>
    <t xml:space="preserve">C/ AGUSTÍN DE FOXÁ, 32</t>
  </si>
  <si>
    <t xml:space="preserve">911440442</t>
  </si>
  <si>
    <t xml:space="preserve">imagine@barcelo.com</t>
  </si>
  <si>
    <t xml:space="preserve">barcelo.com</t>
  </si>
  <si>
    <t xml:space="preserve">HESPERIA MADRID</t>
  </si>
  <si>
    <t xml:space="preserve">912108800</t>
  </si>
  <si>
    <t xml:space="preserve">hesperia.es</t>
  </si>
  <si>
    <t xml:space="preserve">HELITOR SUMINISTROS</t>
  </si>
  <si>
    <t xml:space="preserve">C/ VALDEMORILLO, 61</t>
  </si>
  <si>
    <t xml:space="preserve">912642964</t>
  </si>
  <si>
    <t xml:space="preserve">info@helitor.com</t>
  </si>
  <si>
    <t xml:space="preserve">helitor.com</t>
  </si>
  <si>
    <t xml:space="preserve">MADRID-AEROPUERTO T4</t>
  </si>
  <si>
    <t xml:space="preserve">C/ LUIS PASTEUR (MOSCATELARES), s/n</t>
  </si>
  <si>
    <t xml:space="preserve">912784576</t>
  </si>
  <si>
    <t xml:space="preserve">hotel.madridaeropuertot4@hotelbb.com</t>
  </si>
  <si>
    <t xml:space="preserve">hotel-bb.es</t>
  </si>
  <si>
    <t xml:space="preserve">SIDORME</t>
  </si>
  <si>
    <t xml:space="preserve">FUENCARRAL, 52 BAJO</t>
  </si>
  <si>
    <t xml:space="preserve">912787962</t>
  </si>
  <si>
    <t xml:space="preserve">hotel.fuencarral52@sidorme.com</t>
  </si>
  <si>
    <t xml:space="preserve">ROOM007 SELECT SOL</t>
  </si>
  <si>
    <t xml:space="preserve">C/ FUENTES, 13</t>
  </si>
  <si>
    <t xml:space="preserve">914496181</t>
  </si>
  <si>
    <t xml:space="preserve">bookingsol@room007.com</t>
  </si>
  <si>
    <t xml:space="preserve">room007.com</t>
  </si>
  <si>
    <t xml:space="preserve">MURALTO</t>
  </si>
  <si>
    <t xml:space="preserve">BUEN SUCESO, 3 ESQUINA C/ TUTOR, 37</t>
  </si>
  <si>
    <t xml:space="preserve">915424400</t>
  </si>
  <si>
    <t xml:space="preserve">info@muralto.com</t>
  </si>
  <si>
    <t xml:space="preserve">T3 TIROL</t>
  </si>
  <si>
    <t xml:space="preserve">C/ MARQUÉS DE URQUIJO, 4 BAJO; HOTEL TIROL</t>
  </si>
  <si>
    <t xml:space="preserve">915481900</t>
  </si>
  <si>
    <t xml:space="preserve">info@t3tirol.com</t>
  </si>
  <si>
    <t xml:space="preserve">t3tirol.com</t>
  </si>
  <si>
    <t xml:space="preserve">B&amp;B HOTEL LAS ROZAS DE MADRID</t>
  </si>
  <si>
    <t xml:space="preserve">C/ PERÚ (LAS MATAS), 2 BAJO; POLIGONO NOROESTE</t>
  </si>
  <si>
    <t xml:space="preserve">916301717</t>
  </si>
  <si>
    <t xml:space="preserve">hotel.lasrozas@hotelbb.com</t>
  </si>
  <si>
    <t xml:space="preserve">LAS ARTES</t>
  </si>
  <si>
    <t xml:space="preserve">PASEO ARTES, 15 BAJO(ANTIGUA C/ PARLA)</t>
  </si>
  <si>
    <t xml:space="preserve">916987568</t>
  </si>
  <si>
    <t xml:space="preserve">hotel@lasartes.es</t>
  </si>
  <si>
    <t xml:space="preserve">lasartes.es</t>
  </si>
  <si>
    <t xml:space="preserve">HOTEL EL RONDÓN</t>
  </si>
  <si>
    <t xml:space="preserve">CARRETERA VILLACASTÍN, 6</t>
  </si>
  <si>
    <t xml:space="preserve">918630460</t>
  </si>
  <si>
    <t xml:space="preserve">info@elrondon.es</t>
  </si>
  <si>
    <t xml:space="preserve">elrondon.es</t>
  </si>
  <si>
    <t xml:space="preserve">C/ FLORIDABLANCA, 12-14 BAJO</t>
  </si>
  <si>
    <t xml:space="preserve">918901520</t>
  </si>
  <si>
    <t xml:space="preserve">info@hflorida.com</t>
  </si>
  <si>
    <t xml:space="preserve">florida.com</t>
  </si>
  <si>
    <t xml:space="preserve">GALAYOS</t>
  </si>
  <si>
    <t xml:space="preserve">CARRETERA BARCO, 21 BAJO</t>
  </si>
  <si>
    <t xml:space="preserve">920349222</t>
  </si>
  <si>
    <t xml:space="preserve">reservas@galayos.net</t>
  </si>
  <si>
    <t xml:space="preserve">galayos.net</t>
  </si>
  <si>
    <t xml:space="preserve">CASA CHATO</t>
  </si>
  <si>
    <t xml:space="preserve">CARRETERA ÁVILA, 13</t>
  </si>
  <si>
    <t xml:space="preserve">920383048</t>
  </si>
  <si>
    <t xml:space="preserve">info@cachato.com</t>
  </si>
  <si>
    <t xml:space="preserve">EL ADARVE</t>
  </si>
  <si>
    <t xml:space="preserve">PARRAL, 13</t>
  </si>
  <si>
    <t xml:space="preserve">921 553 367</t>
  </si>
  <si>
    <t xml:space="preserve">eladarveayllon@hotmail.com</t>
  </si>
  <si>
    <t xml:space="preserve">eladarve.es</t>
  </si>
  <si>
    <t xml:space="preserve">CANDIDO</t>
  </si>
  <si>
    <t xml:space="preserve">AVENIDA GERARDO DIEGO, s/n BAJO</t>
  </si>
  <si>
    <t xml:space="preserve">921437957</t>
  </si>
  <si>
    <t xml:space="preserve">info@candidohotel.es</t>
  </si>
  <si>
    <t xml:space="preserve">candido.com</t>
  </si>
  <si>
    <t xml:space="preserve">LA CASONA DEL ESPIRDO</t>
  </si>
  <si>
    <t xml:space="preserve">FUENTE, 19</t>
  </si>
  <si>
    <t xml:space="preserve">921449012</t>
  </si>
  <si>
    <t xml:space="preserve">lacasona@espirdo.com</t>
  </si>
  <si>
    <t xml:space="preserve">espirdo.com</t>
  </si>
  <si>
    <t xml:space="preserve">PRÍNCIPE PAZ</t>
  </si>
  <si>
    <t xml:space="preserve">C/ VALENTÍN SANZ, 33 BAJO; DUPLICADO 33-35</t>
  </si>
  <si>
    <t xml:space="preserve">922249955</t>
  </si>
  <si>
    <t xml:space="preserve">reservas@hotelprincipepaz.com</t>
  </si>
  <si>
    <t xml:space="preserve">sercotel.es</t>
  </si>
  <si>
    <t xml:space="preserve">TIGAIGA</t>
  </si>
  <si>
    <t xml:space="preserve">CARRETERA TAORO, 28 BAJO; RECEPCION</t>
  </si>
  <si>
    <t xml:space="preserve">922383500</t>
  </si>
  <si>
    <t xml:space="preserve">reservas@tigaiga.com</t>
  </si>
  <si>
    <t xml:space="preserve">tigaiga.com</t>
  </si>
  <si>
    <t xml:space="preserve">LAVAGGI</t>
  </si>
  <si>
    <t xml:space="preserve">AVENIDA FAMILIA BETHENCOURT Y MOLINA, 8 BAJO</t>
  </si>
  <si>
    <t xml:space="preserve">922384489</t>
  </si>
  <si>
    <t xml:space="preserve">info@lavaggi.com</t>
  </si>
  <si>
    <t xml:space="preserve">C/ ENRIQUE TALG, 15</t>
  </si>
  <si>
    <t xml:space="preserve">PARQUE PARQUE TAORO, 23 BAJO</t>
  </si>
  <si>
    <t xml:space="preserve">922384811</t>
  </si>
  <si>
    <t xml:space="preserve">miramar.com</t>
  </si>
  <si>
    <t xml:space="preserve">LAS OLAS</t>
  </si>
  <si>
    <t xml:space="preserve">TRAVESIA CANCAJOS, 2 BAJO; PARCELA 2-3</t>
  </si>
  <si>
    <t xml:space="preserve">922433015</t>
  </si>
  <si>
    <t xml:space="preserve">info@lasolas.com</t>
  </si>
  <si>
    <t xml:space="preserve">IDA INES</t>
  </si>
  <si>
    <t xml:space="preserve">CAMINO HOYO BELGARA ALTA, 2 BAJO(CAMINO DEL HOYO, VERGARA</t>
  </si>
  <si>
    <t xml:space="preserve">922559316</t>
  </si>
  <si>
    <t xml:space="preserve">info@idaines.com</t>
  </si>
  <si>
    <t xml:space="preserve">CAMINO REAL, 2 BAJO; EL TANQUE</t>
  </si>
  <si>
    <t xml:space="preserve">922726050</t>
  </si>
  <si>
    <t xml:space="preserve">info@lacorreadelalmendro.com</t>
  </si>
  <si>
    <t xml:space="preserve">BERI HOMES</t>
  </si>
  <si>
    <t xml:space="preserve">C/ LA TÉ, 1 BAJO; APARTAMENTO 104</t>
  </si>
  <si>
    <t xml:space="preserve">922734641</t>
  </si>
  <si>
    <t xml:space="preserve">info@adelfas.com</t>
  </si>
  <si>
    <t xml:space="preserve">adelfas.com</t>
  </si>
  <si>
    <t xml:space="preserve">MAR Y SOL</t>
  </si>
  <si>
    <t xml:space="preserve">AVENIDA AMSTERDAM, 8</t>
  </si>
  <si>
    <t xml:space="preserve">922750540</t>
  </si>
  <si>
    <t xml:space="preserve">info@marysol.org</t>
  </si>
  <si>
    <t xml:space="preserve">marysol.org</t>
  </si>
  <si>
    <t xml:space="preserve">ROYAL HIDEAWAY CORALES SUITES</t>
  </si>
  <si>
    <t xml:space="preserve">AVENIDA VIRGEN DE GUADALUPE, 21</t>
  </si>
  <si>
    <t xml:space="preserve">922757900</t>
  </si>
  <si>
    <t xml:space="preserve">corales@royalhideaway.com</t>
  </si>
  <si>
    <t xml:space="preserve">MARESTO</t>
  </si>
  <si>
    <t xml:space="preserve">AVENIDA RAFAEL PUIG LLUVINA, 36 BAJO</t>
  </si>
  <si>
    <t xml:space="preserve">922794035</t>
  </si>
  <si>
    <t xml:space="preserve">info@maresto.com</t>
  </si>
  <si>
    <t xml:space="preserve">BREOGAN</t>
  </si>
  <si>
    <t xml:space="preserve">C/ NOELIA AFONSO CABRERA, 10 BAJO; APARTHOTEL CORAL BEACH</t>
  </si>
  <si>
    <t xml:space="preserve">922796870</t>
  </si>
  <si>
    <t xml:space="preserve">info@breogan.com</t>
  </si>
  <si>
    <t xml:space="preserve">EL ROCAL</t>
  </si>
  <si>
    <t xml:space="preserve">PLAZA MERCADO ADO, s/n</t>
  </si>
  <si>
    <t xml:space="preserve">923 570 906</t>
  </si>
  <si>
    <t xml:space="preserve">informacion@elrocal.net</t>
  </si>
  <si>
    <t xml:space="preserve">elrocal.net</t>
  </si>
  <si>
    <t xml:space="preserve">GONGORA</t>
  </si>
  <si>
    <t xml:space="preserve">DOBLADOS, 17</t>
  </si>
  <si>
    <t xml:space="preserve">924229121</t>
  </si>
  <si>
    <t xml:space="preserve">gongora.com</t>
  </si>
  <si>
    <t xml:space="preserve">GEBIDEXSA</t>
  </si>
  <si>
    <t xml:space="preserve">AVENIDA RÍO, 2 BAJO; PALACIO DE CONGRESOS</t>
  </si>
  <si>
    <t xml:space="preserve">924374357</t>
  </si>
  <si>
    <t xml:space="preserve">info@gebidex.com</t>
  </si>
  <si>
    <t xml:space="preserve">SAN ISIDRO</t>
  </si>
  <si>
    <t xml:space="preserve">CARRETERA MADRID-ALICANTE, KILOMETRO 121</t>
  </si>
  <si>
    <t xml:space="preserve">45800</t>
  </si>
  <si>
    <t xml:space="preserve">QUINTANAR DE LA ORDEN</t>
  </si>
  <si>
    <t xml:space="preserve">925180092</t>
  </si>
  <si>
    <t xml:space="preserve">info@nisidro.com</t>
  </si>
  <si>
    <t xml:space="preserve">CARLOS V</t>
  </si>
  <si>
    <t xml:space="preserve">PLAZA HORNO DE LA MAGDALENA, 4 BAJO</t>
  </si>
  <si>
    <t xml:space="preserve">925222100</t>
  </si>
  <si>
    <t xml:space="preserve">info@carlosv.com</t>
  </si>
  <si>
    <t xml:space="preserve">carlosv.com</t>
  </si>
  <si>
    <t xml:space="preserve">CORCHEROS, 2 BAJO</t>
  </si>
  <si>
    <t xml:space="preserve">45150</t>
  </si>
  <si>
    <t xml:space="preserve">NAVAHERMOSA</t>
  </si>
  <si>
    <t xml:space="preserve">925410381</t>
  </si>
  <si>
    <t xml:space="preserve">info@alameda.com</t>
  </si>
  <si>
    <t xml:space="preserve">MAYORAL</t>
  </si>
  <si>
    <t xml:space="preserve">C/ EL PRADO, 18 BAJO</t>
  </si>
  <si>
    <t xml:space="preserve">925713876</t>
  </si>
  <si>
    <t xml:space="preserve">info@mayoral.com</t>
  </si>
  <si>
    <t xml:space="preserve">PLAZA LA CONSTITUCIÓN, s/n BAJO(HOTEL )</t>
  </si>
  <si>
    <t xml:space="preserve">927309510</t>
  </si>
  <si>
    <t xml:space="preserve">PLAZA CONVENTO, s/n BAJO; HOSPED VALLE AMBROZ</t>
  </si>
  <si>
    <t xml:space="preserve">927474828</t>
  </si>
  <si>
    <t xml:space="preserve">EL CLAVO</t>
  </si>
  <si>
    <t xml:space="preserve">RAMÓN Y CAJAL, 12 BAJO</t>
  </si>
  <si>
    <t xml:space="preserve">927581020</t>
  </si>
  <si>
    <t xml:space="preserve">info@elclavo.com</t>
  </si>
  <si>
    <t xml:space="preserve">IFA FARO LOPESAN</t>
  </si>
  <si>
    <t xml:space="preserve">AVENIDA CRISTÓBAL COLÓN, 1 BAJO - PLAZA DEL FARO</t>
  </si>
  <si>
    <t xml:space="preserve">928142214</t>
  </si>
  <si>
    <t xml:space="preserve">dpo@lopesan.com</t>
  </si>
  <si>
    <t xml:space="preserve">IGRAMAR CANTERAS</t>
  </si>
  <si>
    <t xml:space="preserve">C/ COLOMBIA, 12</t>
  </si>
  <si>
    <t xml:space="preserve">928221902</t>
  </si>
  <si>
    <t xml:space="preserve">info@igramarcanteras.com</t>
  </si>
  <si>
    <t xml:space="preserve">igramar.com</t>
  </si>
  <si>
    <t xml:space="preserve">DOCTOR GRAU BASSAS, 1 BAJO</t>
  </si>
  <si>
    <t xml:space="preserve">928261720</t>
  </si>
  <si>
    <t xml:space="preserve">hotel_olympia@hotmail.com</t>
  </si>
  <si>
    <t xml:space="preserve">olympia.com</t>
  </si>
  <si>
    <t xml:space="preserve">ATLANTA</t>
  </si>
  <si>
    <t xml:space="preserve">C/ ALFREDO L. JONES, 37 BAJO</t>
  </si>
  <si>
    <t xml:space="preserve">928265062</t>
  </si>
  <si>
    <t xml:space="preserve">info@atlanta.com</t>
  </si>
  <si>
    <t xml:space="preserve">MIAMI</t>
  </si>
  <si>
    <t xml:space="preserve">PARQUE SANTA CATALINA, 12</t>
  </si>
  <si>
    <t xml:space="preserve">928265503</t>
  </si>
  <si>
    <t xml:space="preserve">grupomiamilp@gmail.com</t>
  </si>
  <si>
    <t xml:space="preserve">miamisl.com</t>
  </si>
  <si>
    <t xml:space="preserve">MUELLE PALMAS, 2</t>
  </si>
  <si>
    <t xml:space="preserve">928368000</t>
  </si>
  <si>
    <t xml:space="preserve">admon@hparque.com</t>
  </si>
  <si>
    <t xml:space="preserve">hparque.com</t>
  </si>
  <si>
    <t xml:space="preserve">RELAXIA LANZAPLAYA</t>
  </si>
  <si>
    <t xml:space="preserve">C/ MÉXICO, 2 BAJO; APARTAMENTO LANZAPLAYA</t>
  </si>
  <si>
    <t xml:space="preserve">928510161</t>
  </si>
  <si>
    <t xml:space="preserve">info@relaxia.net</t>
  </si>
  <si>
    <t xml:space="preserve">relaxia.net</t>
  </si>
  <si>
    <t xml:space="preserve">C/ ACATIFE, 2 BAJO; HOTEL LOS FARIONES</t>
  </si>
  <si>
    <t xml:space="preserve">928514790</t>
  </si>
  <si>
    <t xml:space="preserve">infolanz.es</t>
  </si>
  <si>
    <t xml:space="preserve">CORBETA</t>
  </si>
  <si>
    <t xml:space="preserve">AVENIDA FARO PECHIGUERA, 1</t>
  </si>
  <si>
    <t xml:space="preserve">928517000</t>
  </si>
  <si>
    <t xml:space="preserve">info@corbeta.com</t>
  </si>
  <si>
    <t xml:space="preserve">CALYPSO</t>
  </si>
  <si>
    <t xml:space="preserve">AVENIDA JANDÍA, 6</t>
  </si>
  <si>
    <t xml:space="preserve">928540026</t>
  </si>
  <si>
    <t xml:space="preserve">info@calypso.com</t>
  </si>
  <si>
    <t xml:space="preserve">IFA ALTAMARENA HOTEL</t>
  </si>
  <si>
    <t xml:space="preserve">AVENIDA EL SALADAR, 28 BAJO(HOTEL GARONDA)</t>
  </si>
  <si>
    <t xml:space="preserve">928540613</t>
  </si>
  <si>
    <t xml:space="preserve">altamarena@lopesan.com</t>
  </si>
  <si>
    <t xml:space="preserve">BARCELÓ JANDÍA PLAYA</t>
  </si>
  <si>
    <t xml:space="preserve">928546000</t>
  </si>
  <si>
    <t xml:space="preserve">varadero@barcelo.com</t>
  </si>
  <si>
    <t xml:space="preserve">626</t>
  </si>
  <si>
    <t xml:space="preserve">ALTAMAR</t>
  </si>
  <si>
    <t xml:space="preserve">ROQUE DE LOS MUCHACHOS, 1 BAJO (BASE VI)</t>
  </si>
  <si>
    <t xml:space="preserve">928560814</t>
  </si>
  <si>
    <t xml:space="preserve">info@altamar.com</t>
  </si>
  <si>
    <t xml:space="preserve">GRAN HOTEL VILLA DEL CONDE</t>
  </si>
  <si>
    <t xml:space="preserve">MAR MEDITERRÁNEO, 7 COSTA MELONERAS</t>
  </si>
  <si>
    <t xml:space="preserve">521</t>
  </si>
  <si>
    <t xml:space="preserve">IFA DUNAMAR HOTEL</t>
  </si>
  <si>
    <t xml:space="preserve">HELSINKI, 8 PLAYA DEL INGLES</t>
  </si>
  <si>
    <t xml:space="preserve">928772800</t>
  </si>
  <si>
    <t xml:space="preserve">HAPIMAG</t>
  </si>
  <si>
    <t xml:space="preserve">C/ JAZMINES, 23 BAJO; HAPIMAG SAN AGUSTIN</t>
  </si>
  <si>
    <t xml:space="preserve">928776800</t>
  </si>
  <si>
    <t xml:space="preserve">sanagustin@hapimag.com</t>
  </si>
  <si>
    <t xml:space="preserve">hapimag.com</t>
  </si>
  <si>
    <t xml:space="preserve">B. EXPLOTACIONES HOTELERAS CANARIAS</t>
  </si>
  <si>
    <t xml:space="preserve">AVENIDA MAR, 6 BAJO; LOCAL 15.C C.SANTA ROSA</t>
  </si>
  <si>
    <t xml:space="preserve">928827089</t>
  </si>
  <si>
    <t xml:space="preserve">HOTEL 153</t>
  </si>
  <si>
    <t xml:space="preserve">HB-000283</t>
  </si>
  <si>
    <t xml:space="preserve">PASSEIG MARINA, 153-155</t>
  </si>
  <si>
    <t xml:space="preserve">932506248</t>
  </si>
  <si>
    <t xml:space="preserve">info@hotel153.es</t>
  </si>
  <si>
    <t xml:space="preserve">hotel153.es</t>
  </si>
  <si>
    <t xml:space="preserve">APOLO 10</t>
  </si>
  <si>
    <t xml:space="preserve">PLAÇA URQUINAONA, 2 BAJO; PORTERIA</t>
  </si>
  <si>
    <t xml:space="preserve">932508409</t>
  </si>
  <si>
    <t xml:space="preserve">info@apolo10.com</t>
  </si>
  <si>
    <t xml:space="preserve">PESTANA ARENA</t>
  </si>
  <si>
    <t xml:space="preserve">HB-004345</t>
  </si>
  <si>
    <t xml:space="preserve">CONSELL DE CENT, 51-53</t>
  </si>
  <si>
    <t xml:space="preserve">932893921</t>
  </si>
  <si>
    <t xml:space="preserve">arena.barcelona@pestana.com</t>
  </si>
  <si>
    <t xml:space="preserve">B&amp;B HOTEL VILADECANS</t>
  </si>
  <si>
    <t xml:space="preserve">AVINGUDA OLOF PALME, 24</t>
  </si>
  <si>
    <t xml:space="preserve">932993658</t>
  </si>
  <si>
    <t xml:space="preserve">hotel.viladecans@hotelbb.com</t>
  </si>
  <si>
    <t xml:space="preserve">HOTEL CATALUÑA</t>
  </si>
  <si>
    <t xml:space="preserve">HB-000047</t>
  </si>
  <si>
    <t xml:space="preserve">SANTA ANNA, 24 TDA-2</t>
  </si>
  <si>
    <t xml:space="preserve">933019120</t>
  </si>
  <si>
    <t xml:space="preserve">hotels@intertur.es</t>
  </si>
  <si>
    <t xml:space="preserve">intertur.es</t>
  </si>
  <si>
    <t xml:space="preserve">SANFE 1997</t>
  </si>
  <si>
    <t xml:space="preserve">RAMBLA CATALUNYA, 7 BAJO; DUPLICADO 7-9</t>
  </si>
  <si>
    <t xml:space="preserve">933041598</t>
  </si>
  <si>
    <t xml:space="preserve">info@nfe1997.com</t>
  </si>
  <si>
    <t xml:space="preserve">HOTEL 139</t>
  </si>
  <si>
    <t xml:space="preserve">HB-002753</t>
  </si>
  <si>
    <t xml:space="preserve">PASSEIG MARINA, 139</t>
  </si>
  <si>
    <t xml:space="preserve">933157345</t>
  </si>
  <si>
    <t xml:space="preserve">info@hotel139.es</t>
  </si>
  <si>
    <t xml:space="preserve">hotel139.es</t>
  </si>
  <si>
    <t xml:space="preserve">HOTEL SANT AGUSTI</t>
  </si>
  <si>
    <t xml:space="preserve">PLAÇA SANT AGUSTÍ, 3 BAJO; EDIFICIO</t>
  </si>
  <si>
    <t xml:space="preserve">933181658</t>
  </si>
  <si>
    <t xml:space="preserve">hotelsa@hotelsa.com</t>
  </si>
  <si>
    <t xml:space="preserve">hotelsa.com</t>
  </si>
  <si>
    <t xml:space="preserve">CARRER REINA CRISTINA, 2 ENTRESUELO 1 2</t>
  </si>
  <si>
    <t xml:space="preserve">933199003</t>
  </si>
  <si>
    <t xml:space="preserve">info@miramar.com</t>
  </si>
  <si>
    <t xml:space="preserve">APARTAMENTS MARINA</t>
  </si>
  <si>
    <t xml:space="preserve">934178439</t>
  </si>
  <si>
    <t xml:space="preserve">info@abapart.com</t>
  </si>
  <si>
    <t xml:space="preserve">abapart.com</t>
  </si>
  <si>
    <t xml:space="preserve">NOVOTEL BARCELONA SANT JOAN DESPI</t>
  </si>
  <si>
    <t xml:space="preserve">HB-004100</t>
  </si>
  <si>
    <t xml:space="preserve">CARRER TV3, 2 BAJO</t>
  </si>
  <si>
    <t xml:space="preserve">934755800</t>
  </si>
  <si>
    <t xml:space="preserve">h3289@accor.com</t>
  </si>
  <si>
    <t xml:space="preserve">novotel.com</t>
  </si>
  <si>
    <t xml:space="preserve">CATALAN</t>
  </si>
  <si>
    <t xml:space="preserve">CIM VALLÈS (POLIGONO INSDUSTRIAL LES MINETES), s/n BAJO(C/ 4 s/n ESQUINA CALL</t>
  </si>
  <si>
    <t xml:space="preserve">935449145</t>
  </si>
  <si>
    <t xml:space="preserve">info@catalan.com</t>
  </si>
  <si>
    <t xml:space="preserve">MURMURI BARCELONA</t>
  </si>
  <si>
    <t xml:space="preserve">RAMBLA CATALUNYA, 104</t>
  </si>
  <si>
    <t xml:space="preserve">935500600</t>
  </si>
  <si>
    <t xml:space="preserve">info@murmuri.com</t>
  </si>
  <si>
    <t xml:space="preserve">murmuri.com</t>
  </si>
  <si>
    <t xml:space="preserve">SIDORME MOLLET</t>
  </si>
  <si>
    <t xml:space="preserve">AVINGUDA RABASSAIRES, 46 BAJO; CASETA OBRAS</t>
  </si>
  <si>
    <t xml:space="preserve">935796261</t>
  </si>
  <si>
    <t xml:space="preserve">hotel.mollet@sidorme.com</t>
  </si>
  <si>
    <t xml:space="preserve">HB-002018</t>
  </si>
  <si>
    <t xml:space="preserve">CARRETERA N-II, KILOMETRO 664, 000 BAJO</t>
  </si>
  <si>
    <t xml:space="preserve">08395</t>
  </si>
  <si>
    <t xml:space="preserve">SANT POL DE MAR</t>
  </si>
  <si>
    <t xml:space="preserve">937600051</t>
  </si>
  <si>
    <t xml:space="preserve">gransol@euht-santpol.org</t>
  </si>
  <si>
    <t xml:space="preserve">gransol.com</t>
  </si>
  <si>
    <t xml:space="preserve">SOLGRAN</t>
  </si>
  <si>
    <t xml:space="preserve">CARRER PAU SIMÓ, 8 BAJO</t>
  </si>
  <si>
    <t xml:space="preserve">937602182</t>
  </si>
  <si>
    <t xml:space="preserve">info@solgran.com</t>
  </si>
  <si>
    <t xml:space="preserve">MAR BLAU</t>
  </si>
  <si>
    <t xml:space="preserve">HB-003184</t>
  </si>
  <si>
    <t xml:space="preserve">CARRER VALLDEBANADOR, 23-29 BAJO; HOTEL</t>
  </si>
  <si>
    <t xml:space="preserve">937690350</t>
  </si>
  <si>
    <t xml:space="preserve">info@hotelmarblau.cat</t>
  </si>
  <si>
    <t xml:space="preserve">marblau.com</t>
  </si>
  <si>
    <t xml:space="preserve">CALELLA PARK</t>
  </si>
  <si>
    <t xml:space="preserve">HB-003201</t>
  </si>
  <si>
    <t xml:space="preserve">CARRER JOVARA, 257 BAJO</t>
  </si>
  <si>
    <t xml:space="preserve">hotenco@hotenco.com</t>
  </si>
  <si>
    <t xml:space="preserve">hotenco.com</t>
  </si>
  <si>
    <t xml:space="preserve">HAROMAR</t>
  </si>
  <si>
    <t xml:space="preserve">HB-000293</t>
  </si>
  <si>
    <t xml:space="preserve">PASSEIG ROQUES, 32 BAJO</t>
  </si>
  <si>
    <t xml:space="preserve">937690524</t>
  </si>
  <si>
    <t xml:space="preserve">haromar@haromar.com</t>
  </si>
  <si>
    <t xml:space="preserve">haromar.com</t>
  </si>
  <si>
    <t xml:space="preserve">HOTEL BARCELONA GOLF</t>
  </si>
  <si>
    <t xml:space="preserve">CARRETERA MARTORELL-CAPELLADES, KILOMETRO 19, 500</t>
  </si>
  <si>
    <t xml:space="preserve">937727791</t>
  </si>
  <si>
    <t xml:space="preserve">RESTAURANT CAN SUÑÉ</t>
  </si>
  <si>
    <t xml:space="preserve">CARRER CALLAO, 4 BAJO</t>
  </si>
  <si>
    <t xml:space="preserve">937910051</t>
  </si>
  <si>
    <t xml:space="preserve">info@cansune.com</t>
  </si>
  <si>
    <t xml:space="preserve">cansune.com</t>
  </si>
  <si>
    <t xml:space="preserve">EL XALET HOTEL</t>
  </si>
  <si>
    <t xml:space="preserve">HB-003937</t>
  </si>
  <si>
    <t xml:space="preserve">CARRER ILLA DE CUBA, 35</t>
  </si>
  <si>
    <t xml:space="preserve">938110070</t>
  </si>
  <si>
    <t xml:space="preserve">info@elxalet.com</t>
  </si>
  <si>
    <t xml:space="preserve">elxalet.com</t>
  </si>
  <si>
    <t xml:space="preserve">EL FOLLÓ</t>
  </si>
  <si>
    <t xml:space="preserve">PB-000025</t>
  </si>
  <si>
    <t xml:space="preserve">CARRER FOLLO, s/n</t>
  </si>
  <si>
    <t xml:space="preserve">08593</t>
  </si>
  <si>
    <t xml:space="preserve">TAGAMANENT</t>
  </si>
  <si>
    <t xml:space="preserve">938429116</t>
  </si>
  <si>
    <t xml:space="preserve">reserveselfollo@gmail.com</t>
  </si>
  <si>
    <t xml:space="preserve">elfollo.com</t>
  </si>
  <si>
    <t xml:space="preserve">CALÀBRIA</t>
  </si>
  <si>
    <t xml:space="preserve">HB-004634</t>
  </si>
  <si>
    <t xml:space="preserve">CARRER CALÀBRIA, 39</t>
  </si>
  <si>
    <t xml:space="preserve">938717885</t>
  </si>
  <si>
    <t xml:space="preserve">info@restaurantlagarrafa.com</t>
  </si>
  <si>
    <t xml:space="preserve">calbria.com</t>
  </si>
  <si>
    <t xml:space="preserve">LA PINTA</t>
  </si>
  <si>
    <t xml:space="preserve">HB-004089</t>
  </si>
  <si>
    <t xml:space="preserve">PASSEIG RIBERA, 58-59 BAJOS</t>
  </si>
  <si>
    <t xml:space="preserve">938940379</t>
  </si>
  <si>
    <t xml:space="preserve">info@lapinta.com</t>
  </si>
  <si>
    <t xml:space="preserve">lapinta.com</t>
  </si>
  <si>
    <t xml:space="preserve">CARRER DOCTOR FLEMING, 6 BAJO</t>
  </si>
  <si>
    <t xml:space="preserve">938950008</t>
  </si>
  <si>
    <t xml:space="preserve">HOTEL VIRREY</t>
  </si>
  <si>
    <t xml:space="preserve">PASEO PASEO CONSTITUCIÓN, 27</t>
  </si>
  <si>
    <t xml:space="preserve">941380150</t>
  </si>
  <si>
    <t xml:space="preserve">info@hvirrey.com</t>
  </si>
  <si>
    <t xml:space="preserve">hvirrey.com</t>
  </si>
  <si>
    <t xml:space="preserve">RIO DEVA</t>
  </si>
  <si>
    <t xml:space="preserve">SAN FELIPE NERI, 7</t>
  </si>
  <si>
    <t xml:space="preserve">942 71 71 57</t>
  </si>
  <si>
    <t xml:space="preserve">info@riodeva.com</t>
  </si>
  <si>
    <t xml:space="preserve">riodeva.com</t>
  </si>
  <si>
    <t xml:space="preserve">SANTEMAR</t>
  </si>
  <si>
    <t xml:space="preserve">C/ JOAQUÍN COSTA, 28 BAJO; CENTRO COMERCIAL SANTEMAR</t>
  </si>
  <si>
    <t xml:space="preserve">942272900</t>
  </si>
  <si>
    <t xml:space="preserve">info@hotelsantemar.com</t>
  </si>
  <si>
    <t xml:space="preserve">h-santos.es</t>
  </si>
  <si>
    <t xml:space="preserve">344</t>
  </si>
  <si>
    <t xml:space="preserve">HOTEL PALACIÓN DE TOÑANES</t>
  </si>
  <si>
    <t xml:space="preserve">BARRIO RIAÑO, 46 BAJO</t>
  </si>
  <si>
    <t xml:space="preserve">942725128</t>
  </si>
  <si>
    <t xml:space="preserve">reservaspalacion@palacion.es</t>
  </si>
  <si>
    <t xml:space="preserve">palacion.es</t>
  </si>
  <si>
    <t xml:space="preserve">ARRIZUL URUMEA</t>
  </si>
  <si>
    <t xml:space="preserve">URUMEA PASEALEKUA, 15 BAJO</t>
  </si>
  <si>
    <t xml:space="preserve">943265522</t>
  </si>
  <si>
    <t xml:space="preserve">info@hotelarrizulbeach.com</t>
  </si>
  <si>
    <t xml:space="preserve">arrizul.com</t>
  </si>
  <si>
    <t xml:space="preserve">LER ARGI</t>
  </si>
  <si>
    <t xml:space="preserve">OZTARAN AUZOA, 15 BAJO</t>
  </si>
  <si>
    <t xml:space="preserve">20130</t>
  </si>
  <si>
    <t xml:space="preserve">URNIETA</t>
  </si>
  <si>
    <t xml:space="preserve">943331334</t>
  </si>
  <si>
    <t xml:space="preserve">info@lerargi.com</t>
  </si>
  <si>
    <t xml:space="preserve">MAULEON</t>
  </si>
  <si>
    <t xml:space="preserve">NAFARROA KALEA, 16 BAJO-B</t>
  </si>
  <si>
    <t xml:space="preserve">20230</t>
  </si>
  <si>
    <t xml:space="preserve">LEGAZPI</t>
  </si>
  <si>
    <t xml:space="preserve">943730870</t>
  </si>
  <si>
    <t xml:space="preserve">info-reservas@hotelmauleon.com</t>
  </si>
  <si>
    <t xml:space="preserve">mauleon.com</t>
  </si>
  <si>
    <t xml:space="preserve">GAINTZA B&amp;B</t>
  </si>
  <si>
    <t xml:space="preserve">SAN PRUDENZIO AUZOA, 26</t>
  </si>
  <si>
    <t xml:space="preserve">943896038</t>
  </si>
  <si>
    <t xml:space="preserve">info@gaintza.com</t>
  </si>
  <si>
    <t xml:space="preserve">gaintza.com</t>
  </si>
  <si>
    <t xml:space="preserve">B&amp;B HOTEL DONOSTIA AEROPUERTO</t>
  </si>
  <si>
    <t xml:space="preserve">LINTZIRIN POLIGONOA, 7</t>
  </si>
  <si>
    <t xml:space="preserve">943912451</t>
  </si>
  <si>
    <t xml:space="preserve">hotel.donostia@hotelbb.com</t>
  </si>
  <si>
    <t xml:space="preserve">NOVOTEL EXHIBITION CENTER</t>
  </si>
  <si>
    <t xml:space="preserve">C/ RÍO CASTAÑOS, 2 BAJO; PARCELA-8</t>
  </si>
  <si>
    <t xml:space="preserve">944382965</t>
  </si>
  <si>
    <t xml:space="preserve">info@novotelexhibitioncenter.com</t>
  </si>
  <si>
    <t xml:space="preserve">AMARICA</t>
  </si>
  <si>
    <t xml:space="preserve">C/ FLORIDA, 11 M B</t>
  </si>
  <si>
    <t xml:space="preserve">945130506</t>
  </si>
  <si>
    <t xml:space="preserve">salaamarica@araba.eus</t>
  </si>
  <si>
    <t xml:space="preserve">DOMAICA</t>
  </si>
  <si>
    <t xml:space="preserve">AVENIDA HUETOS, 62 BAJO</t>
  </si>
  <si>
    <t xml:space="preserve">945225797</t>
  </si>
  <si>
    <t xml:space="preserve">info@domaica.com</t>
  </si>
  <si>
    <t xml:space="preserve">CENTRO DE SALUDASPARRENA ¿ ARAIA</t>
  </si>
  <si>
    <t xml:space="preserve">C/ SANTSAERREKA, 7</t>
  </si>
  <si>
    <t xml:space="preserve">01250</t>
  </si>
  <si>
    <t xml:space="preserve">ASPARRENA</t>
  </si>
  <si>
    <t xml:space="preserve">945304741</t>
  </si>
  <si>
    <t xml:space="preserve">info@andamur.com</t>
  </si>
  <si>
    <t xml:space="preserve">andamur.com</t>
  </si>
  <si>
    <t xml:space="preserve">ANDAMUR SAN ROMÁN</t>
  </si>
  <si>
    <t xml:space="preserve">POLIGONO INSDUSTRIAL AL OKITURRI, PARCELA 1 SALIDA 385 A1</t>
  </si>
  <si>
    <t xml:space="preserve">01207</t>
  </si>
  <si>
    <t xml:space="preserve">SAN MILLÁN/DONEMILIAGA</t>
  </si>
  <si>
    <t xml:space="preserve">945314783</t>
  </si>
  <si>
    <t xml:space="preserve">JEMASPA</t>
  </si>
  <si>
    <t xml:space="preserve">PASEO PAZ, 3 6-C</t>
  </si>
  <si>
    <t xml:space="preserve">948363098</t>
  </si>
  <si>
    <t xml:space="preserve">info@jemaspa.com</t>
  </si>
  <si>
    <t xml:space="preserve">HOTEL VENTA ETXALAR</t>
  </si>
  <si>
    <t xml:space="preserve">CARRETERA PAMPLONA-IRÚN, KILOMETRO 60</t>
  </si>
  <si>
    <t xml:space="preserve">31760</t>
  </si>
  <si>
    <t xml:space="preserve">ETXALAR</t>
  </si>
  <si>
    <t xml:space="preserve">948635000</t>
  </si>
  <si>
    <t xml:space="preserve">info@etxalar.com</t>
  </si>
  <si>
    <t xml:space="preserve">etxalar.com</t>
  </si>
  <si>
    <t xml:space="preserve">ATXASPI</t>
  </si>
  <si>
    <t xml:space="preserve">BITTIRIA KALEA, 16</t>
  </si>
  <si>
    <t xml:space="preserve">948637536</t>
  </si>
  <si>
    <t xml:space="preserve">hotela@atxaspi.com</t>
  </si>
  <si>
    <t xml:space="preserve">atxaspi.com</t>
  </si>
  <si>
    <t xml:space="preserve">JESUS VINACUA MARTINEZ</t>
  </si>
  <si>
    <t xml:space="preserve">PINTOR GOYA, 24</t>
  </si>
  <si>
    <t xml:space="preserve">948888071</t>
  </si>
  <si>
    <t xml:space="preserve">info@vinacua.com</t>
  </si>
  <si>
    <t xml:space="preserve">vinacua.com</t>
  </si>
  <si>
    <t xml:space="preserve">BARCELÓ MÁLAGA</t>
  </si>
  <si>
    <t xml:space="preserve">H/MA/01940</t>
  </si>
  <si>
    <t xml:space="preserve">C/ HÉROE DE SOSTOA, 22</t>
  </si>
  <si>
    <t xml:space="preserve">952047494</t>
  </si>
  <si>
    <t xml:space="preserve">malaga@barcelo.com</t>
  </si>
  <si>
    <t xml:space="preserve">ANTIGUA VENTA DE SAN ANTONIO</t>
  </si>
  <si>
    <t xml:space="preserve">CARRETERA MÁLAGA-CAMPILLOS, s/n BAJO</t>
  </si>
  <si>
    <t xml:space="preserve">952119860</t>
  </si>
  <si>
    <t xml:space="preserve">casapacodecoin@gmail.com</t>
  </si>
  <si>
    <t xml:space="preserve">casapaco.es</t>
  </si>
  <si>
    <t xml:space="preserve">C/ DIDEROT, 2 BAJO</t>
  </si>
  <si>
    <t xml:space="preserve">952244162</t>
  </si>
  <si>
    <t xml:space="preserve">scandalo03@hotmail.com</t>
  </si>
  <si>
    <t xml:space="preserve">scandalo.es</t>
  </si>
  <si>
    <t xml:space="preserve">ZEN</t>
  </si>
  <si>
    <t xml:space="preserve">C/ LOS FRESNOS, 9 BAJO</t>
  </si>
  <si>
    <t xml:space="preserve">952370277</t>
  </si>
  <si>
    <t xml:space="preserve">reservas@hotelzen.es</t>
  </si>
  <si>
    <t xml:space="preserve">hotelzen.es</t>
  </si>
  <si>
    <t xml:space="preserve">HOTEL ZEN</t>
  </si>
  <si>
    <t xml:space="preserve">H/MA/01481</t>
  </si>
  <si>
    <t xml:space="preserve">C/ LOS FRESNOS, 9</t>
  </si>
  <si>
    <t xml:space="preserve">952373882</t>
  </si>
  <si>
    <t xml:space="preserve">PLAZA ALPUJARRAS, 4 BAJO (EDIFICIO BUENDIA)</t>
  </si>
  <si>
    <t xml:space="preserve">952386517</t>
  </si>
  <si>
    <t xml:space="preserve">info@buendía.com</t>
  </si>
  <si>
    <t xml:space="preserve">PYR FUENGIROLA</t>
  </si>
  <si>
    <t xml:space="preserve">H/MA/01199</t>
  </si>
  <si>
    <t xml:space="preserve">LAMO DE ESPINOSA, 10 BAJO</t>
  </si>
  <si>
    <t xml:space="preserve">952471700</t>
  </si>
  <si>
    <t xml:space="preserve">comercial@hotelpyr.es</t>
  </si>
  <si>
    <t xml:space="preserve">hotelpyr.es</t>
  </si>
  <si>
    <t xml:space="preserve">H/MA/01567</t>
  </si>
  <si>
    <t xml:space="preserve">952742897</t>
  </si>
  <si>
    <t xml:space="preserve">info@elrorio.com</t>
  </si>
  <si>
    <t xml:space="preserve">RÍO REAL GOLF HOTEL</t>
  </si>
  <si>
    <t xml:space="preserve">H/MA/01794</t>
  </si>
  <si>
    <t xml:space="preserve">CONJUNTO RESIDENCIAL RÍO REAL PLAYA, s/n</t>
  </si>
  <si>
    <t xml:space="preserve">952766659</t>
  </si>
  <si>
    <t xml:space="preserve">hotel@rioreal.com</t>
  </si>
  <si>
    <t xml:space="preserve">rioreal.com</t>
  </si>
  <si>
    <t xml:space="preserve">EL RODEO</t>
  </si>
  <si>
    <t xml:space="preserve">H/MA/00995</t>
  </si>
  <si>
    <t xml:space="preserve">C/ VÍCTOR DE LA SERNA, 1 BAJO; HOTEL EL RODEO</t>
  </si>
  <si>
    <t xml:space="preserve">952775100</t>
  </si>
  <si>
    <t xml:space="preserve">rodeo@monarquehoteles.es</t>
  </si>
  <si>
    <t xml:space="preserve">elrodeo.com</t>
  </si>
  <si>
    <t xml:space="preserve">CARRETERA CÁDIZ, KILOMETRO 0174, 0 BAJO; H.ANDALUCIA PLA</t>
  </si>
  <si>
    <t xml:space="preserve">info@sold´or.com</t>
  </si>
  <si>
    <t xml:space="preserve">H/MA/01369</t>
  </si>
  <si>
    <t xml:space="preserve">PLAZA ESPAÑA, 4-5 BAJO</t>
  </si>
  <si>
    <t xml:space="preserve">952877410</t>
  </si>
  <si>
    <t xml:space="preserve">info@dmiguel.com</t>
  </si>
  <si>
    <t xml:space="preserve">dmiguel.com</t>
  </si>
  <si>
    <t xml:space="preserve">CARRETERA CÁDIZ, s/n BAJO</t>
  </si>
  <si>
    <t xml:space="preserve">952929338</t>
  </si>
  <si>
    <t xml:space="preserve">399</t>
  </si>
  <si>
    <t xml:space="preserve">EL AÑADÍO</t>
  </si>
  <si>
    <t xml:space="preserve">PARAJE DEHESA EL AÑADIO, s/n</t>
  </si>
  <si>
    <t xml:space="preserve">953066031</t>
  </si>
  <si>
    <t xml:space="preserve">info@elanadio.es</t>
  </si>
  <si>
    <t xml:space="preserve">elanadio.es</t>
  </si>
  <si>
    <t xml:space="preserve">LA BARRA</t>
  </si>
  <si>
    <t xml:space="preserve">953671104</t>
  </si>
  <si>
    <t xml:space="preserve">info@labarra.com</t>
  </si>
  <si>
    <t xml:space="preserve">LA YEDRA</t>
  </si>
  <si>
    <t xml:space="preserve">H/JA/00709</t>
  </si>
  <si>
    <t xml:space="preserve">CARRETERA CÓRDOBA-VALENCIA N-322, 139, 20</t>
  </si>
  <si>
    <t xml:space="preserve">23430</t>
  </si>
  <si>
    <t xml:space="preserve">RUS</t>
  </si>
  <si>
    <t xml:space="preserve">953770990</t>
  </si>
  <si>
    <t xml:space="preserve">info@layedra.com</t>
  </si>
  <si>
    <t xml:space="preserve">HIDALGO</t>
  </si>
  <si>
    <t xml:space="preserve">H/JA/00526</t>
  </si>
  <si>
    <t xml:space="preserve">CARRETERA N-322, KILOMETRO 153, 000 BAJO</t>
  </si>
  <si>
    <t xml:space="preserve">23320</t>
  </si>
  <si>
    <t xml:space="preserve">TORREPEROGIL</t>
  </si>
  <si>
    <t xml:space="preserve">953776787</t>
  </si>
  <si>
    <t xml:space="preserve">hotelhidalgo@hotel-hidalgo.com</t>
  </si>
  <si>
    <t xml:space="preserve">hidalgo.com</t>
  </si>
  <si>
    <t xml:space="preserve">IBIPOZO</t>
  </si>
  <si>
    <t xml:space="preserve">H/JA/00622</t>
  </si>
  <si>
    <t xml:space="preserve">C/ ALMICERÁN, s/n</t>
  </si>
  <si>
    <t xml:space="preserve">953960034</t>
  </si>
  <si>
    <t xml:space="preserve">reservas@ibipozo.com</t>
  </si>
  <si>
    <t xml:space="preserve">ibipozo.com</t>
  </si>
  <si>
    <t xml:space="preserve">HOTEL DOÑA MARIA</t>
  </si>
  <si>
    <t xml:space="preserve">H/SE/00504</t>
  </si>
  <si>
    <t xml:space="preserve">C/ DON REMONDO, 19 BAJO; .</t>
  </si>
  <si>
    <t xml:space="preserve">954224990</t>
  </si>
  <si>
    <t xml:space="preserve">reservas@hdmaria.com</t>
  </si>
  <si>
    <t xml:space="preserve">hdmaria.com</t>
  </si>
  <si>
    <t xml:space="preserve">NOVO RESORT</t>
  </si>
  <si>
    <t xml:space="preserve">URBANIZACIÓN LOMA DE SANCTI-PETRI, s/n</t>
  </si>
  <si>
    <t xml:space="preserve">956242792</t>
  </si>
  <si>
    <t xml:space="preserve">C/ DOCTORES SÁNCHEZ RODRÍGUEZ, s/n BAJO; JUN AL NUMERO 4 HOST CA</t>
  </si>
  <si>
    <t xml:space="preserve">gransol.net</t>
  </si>
  <si>
    <t xml:space="preserve">SILOS 19</t>
  </si>
  <si>
    <t xml:space="preserve">SILOS, 19</t>
  </si>
  <si>
    <t xml:space="preserve">956684685</t>
  </si>
  <si>
    <t xml:space="preserve">info@silos19.com</t>
  </si>
  <si>
    <t xml:space="preserve">silos19.com</t>
  </si>
  <si>
    <t xml:space="preserve">HOTEL SOL</t>
  </si>
  <si>
    <t xml:space="preserve">H/CO/00509</t>
  </si>
  <si>
    <t xml:space="preserve">C/ SOL, 24 BAJO</t>
  </si>
  <si>
    <t xml:space="preserve">957562050</t>
  </si>
  <si>
    <t xml:space="preserve">hotel.sol.pya@hotmail.com</t>
  </si>
  <si>
    <t xml:space="preserve">hotelsol.es</t>
  </si>
  <si>
    <t xml:space="preserve">C/ MIGUEL VIGARA, 15 BAJO</t>
  </si>
  <si>
    <t xml:space="preserve">957562307</t>
  </si>
  <si>
    <t xml:space="preserve">info@sevilla.com</t>
  </si>
  <si>
    <t xml:space="preserve">HOTEL SARAY</t>
  </si>
  <si>
    <t xml:space="preserve">H/GR/00955</t>
  </si>
  <si>
    <t xml:space="preserve">C/ PROFESOR TIERNO GALVÁN, 4 BAJO; HT.SARAY</t>
  </si>
  <si>
    <t xml:space="preserve">958130009</t>
  </si>
  <si>
    <t xml:space="preserve">info@h-santos.es</t>
  </si>
  <si>
    <t xml:space="preserve">EL LODGE</t>
  </si>
  <si>
    <t xml:space="preserve">AVENIDA MARIBEL, 8</t>
  </si>
  <si>
    <t xml:space="preserve">958480600</t>
  </si>
  <si>
    <t xml:space="preserve">correo@aiser.com</t>
  </si>
  <si>
    <t xml:space="preserve">ellodge.com</t>
  </si>
  <si>
    <t xml:space="preserve">MARIBEL, 8</t>
  </si>
  <si>
    <t xml:space="preserve">reservas@ellodge.com</t>
  </si>
  <si>
    <t xml:space="preserve">MONT - BLANC</t>
  </si>
  <si>
    <t xml:space="preserve">H/GR/00980</t>
  </si>
  <si>
    <t xml:space="preserve">PLAZA PRADOLLANO, s/n BAJO</t>
  </si>
  <si>
    <t xml:space="preserve">958481212</t>
  </si>
  <si>
    <t xml:space="preserve">montblanc@citymar.com</t>
  </si>
  <si>
    <t xml:space="preserve">citymar.com</t>
  </si>
  <si>
    <t xml:space="preserve">H/GR/01103</t>
  </si>
  <si>
    <t xml:space="preserve">C/ MURCIA, 23 BAJO</t>
  </si>
  <si>
    <t xml:space="preserve">info@lazubia.com</t>
  </si>
  <si>
    <t xml:space="preserve">lazubia.com</t>
  </si>
  <si>
    <t xml:space="preserve">H/GR/00873</t>
  </si>
  <si>
    <t xml:space="preserve">AVENIDA GERANEOS, 12 BAJO</t>
  </si>
  <si>
    <t xml:space="preserve">958623336</t>
  </si>
  <si>
    <t xml:space="preserve">hotelelancla@hotmail.com</t>
  </si>
  <si>
    <t xml:space="preserve">anclamar.es</t>
  </si>
  <si>
    <t xml:space="preserve">PARAISO</t>
  </si>
  <si>
    <t xml:space="preserve">H/GR/00056</t>
  </si>
  <si>
    <t xml:space="preserve">AVENIDA ALPUJARRA, 18 BAJO</t>
  </si>
  <si>
    <t xml:space="preserve">958770012</t>
  </si>
  <si>
    <t xml:space="preserve">info@paraiso.com</t>
  </si>
  <si>
    <t xml:space="preserve">MIRASOL</t>
  </si>
  <si>
    <t xml:space="preserve">H/GR/00958</t>
  </si>
  <si>
    <t xml:space="preserve">AVENIDA GONZÁLEZ ROBLES, 5</t>
  </si>
  <si>
    <t xml:space="preserve">958785108</t>
  </si>
  <si>
    <t xml:space="preserve">hotel.mirasol@hotmail.com</t>
  </si>
  <si>
    <t xml:space="preserve">mirasol.com</t>
  </si>
  <si>
    <t xml:space="preserve">ON HOTELS</t>
  </si>
  <si>
    <t xml:space="preserve">SECTOR MALVASIA (SECTOR M), PARCELA 120-130</t>
  </si>
  <si>
    <t xml:space="preserve">959109090</t>
  </si>
  <si>
    <t xml:space="preserve">reservas@onhotels.es</t>
  </si>
  <si>
    <t xml:space="preserve">onhotels.es</t>
  </si>
  <si>
    <t xml:space="preserve">BARCELÓ ISLA CRISTINA</t>
  </si>
  <si>
    <t xml:space="preserve">C/ DOCTOR DELGADO CARRASCO, s/n BAJO; HOTEL ISLA CRISTINA</t>
  </si>
  <si>
    <t xml:space="preserve">959621100</t>
  </si>
  <si>
    <t xml:space="preserve">islacristina@barcelo.com</t>
  </si>
  <si>
    <t xml:space="preserve">APARTAMENTOS FINCA LOS PINOS</t>
  </si>
  <si>
    <t xml:space="preserve">CARRER MAS VELL, 4</t>
  </si>
  <si>
    <t xml:space="preserve">960693957</t>
  </si>
  <si>
    <t xml:space="preserve">iberflat@iberflat.es</t>
  </si>
  <si>
    <t xml:space="preserve">iberflat.es</t>
  </si>
  <si>
    <t xml:space="preserve">LA REINA</t>
  </si>
  <si>
    <t xml:space="preserve">AVENIDA PAÍS VALENCIÀ, 59 BAJO</t>
  </si>
  <si>
    <t xml:space="preserve">961720563</t>
  </si>
  <si>
    <t xml:space="preserve">info@lareina.com</t>
  </si>
  <si>
    <t xml:space="preserve">LA SITJA</t>
  </si>
  <si>
    <t xml:space="preserve">C/ CANÓNIGO REVERT, 5</t>
  </si>
  <si>
    <t xml:space="preserve">46869</t>
  </si>
  <si>
    <t xml:space="preserve">BENISSODA</t>
  </si>
  <si>
    <t xml:space="preserve">962398570</t>
  </si>
  <si>
    <t xml:space="preserve">info@lasitja.com</t>
  </si>
  <si>
    <t xml:space="preserve">lasitja.com</t>
  </si>
  <si>
    <t xml:space="preserve">MENGUAL</t>
  </si>
  <si>
    <t xml:space="preserve">962842102</t>
  </si>
  <si>
    <t xml:space="preserve">info@mengual.com</t>
  </si>
  <si>
    <t xml:space="preserve">B&amp;B HOTEL VALENCIA CIUDAD DE LA CIENCIAS</t>
  </si>
  <si>
    <t xml:space="preserve">AVINGUDA AUSIÀS MARCH, 99 BAJO; EDIFICIO HOTEL</t>
  </si>
  <si>
    <t xml:space="preserve">963063000</t>
  </si>
  <si>
    <t xml:space="preserve">valencia@hotelbb.com</t>
  </si>
  <si>
    <t xml:space="preserve">C/ EUGENIA VIÑES, 22-24 BAJO; DUPLICADO 22-24; BALNEARIO LAS A</t>
  </si>
  <si>
    <t xml:space="preserve">963120600</t>
  </si>
  <si>
    <t xml:space="preserve">reservas@hotel-lasarenas.com</t>
  </si>
  <si>
    <t xml:space="preserve">BARCELÓ VALENCIA</t>
  </si>
  <si>
    <t xml:space="preserve">AVENIDA FRANÇA, 11 BAJO; CASETA OBRA</t>
  </si>
  <si>
    <t xml:space="preserve">963306344</t>
  </si>
  <si>
    <t xml:space="preserve">valencia@barcelo.com</t>
  </si>
  <si>
    <t xml:space="preserve">RESIDENCIAL COLECTIVO LOS SAUCES</t>
  </si>
  <si>
    <t xml:space="preserve">ERM. NOVA, 3 ESCALERA 3 BAJO 2</t>
  </si>
  <si>
    <t xml:space="preserve">46110</t>
  </si>
  <si>
    <t xml:space="preserve">GODELLA</t>
  </si>
  <si>
    <t xml:space="preserve">963535037</t>
  </si>
  <si>
    <t xml:space="preserve">info@realrent.es</t>
  </si>
  <si>
    <t xml:space="preserve">realrent.es</t>
  </si>
  <si>
    <t xml:space="preserve">CORREOS, 8 BAJO</t>
  </si>
  <si>
    <t xml:space="preserve">963535282</t>
  </si>
  <si>
    <t xml:space="preserve">direccion@sweethoteles.com</t>
  </si>
  <si>
    <t xml:space="preserve">contitel.es</t>
  </si>
  <si>
    <t xml:space="preserve">BELERET</t>
  </si>
  <si>
    <t xml:space="preserve">CAMPAMENTO, 80</t>
  </si>
  <si>
    <t xml:space="preserve">963640563</t>
  </si>
  <si>
    <t xml:space="preserve">reservas@beleret.com</t>
  </si>
  <si>
    <t xml:space="preserve">beleret.com</t>
  </si>
  <si>
    <t xml:space="preserve">PLAZA IGLESIA, 4 BAJO(HOSTAL)</t>
  </si>
  <si>
    <t xml:space="preserve">12428</t>
  </si>
  <si>
    <t xml:space="preserve">PUEBLA DE ARENOSO</t>
  </si>
  <si>
    <t xml:space="preserve">964124664</t>
  </si>
  <si>
    <t xml:space="preserve">hotelruralabadia@hotmail.com</t>
  </si>
  <si>
    <t xml:space="preserve">labadia.com</t>
  </si>
  <si>
    <t xml:space="preserve">PASEO PILAR COLOMA, 1 BAJO; HOTEL VORAMAR</t>
  </si>
  <si>
    <t xml:space="preserve">964300526</t>
  </si>
  <si>
    <t xml:space="preserve">administracion@voramar.net</t>
  </si>
  <si>
    <t xml:space="preserve">voramar.net</t>
  </si>
  <si>
    <t xml:space="preserve">HOTEL KORAL</t>
  </si>
  <si>
    <t xml:space="preserve">PASEO MEDITERRÁNEO, 43 BAJO; HOTEL KORAL</t>
  </si>
  <si>
    <t xml:space="preserve">964310986</t>
  </si>
  <si>
    <t xml:space="preserve">info@hotelkoral.com</t>
  </si>
  <si>
    <t xml:space="preserve">romalca.com</t>
  </si>
  <si>
    <t xml:space="preserve">SANCHO III</t>
  </si>
  <si>
    <t xml:space="preserve">CAMI L'ATALL, 11 A</t>
  </si>
  <si>
    <t xml:space="preserve">964414136</t>
  </si>
  <si>
    <t xml:space="preserve">info@nchoiii.com</t>
  </si>
  <si>
    <t xml:space="preserve">SANO HOUSE</t>
  </si>
  <si>
    <t xml:space="preserve">BILBAO, 1 4</t>
  </si>
  <si>
    <t xml:space="preserve">965147152</t>
  </si>
  <si>
    <t xml:space="preserve">info@nohouse.com</t>
  </si>
  <si>
    <t xml:space="preserve">HOTEL ALBAHIA ALICANTE</t>
  </si>
  <si>
    <t xml:space="preserve">C/ SOL NACIENTE, 6</t>
  </si>
  <si>
    <t xml:space="preserve">03016</t>
  </si>
  <si>
    <t xml:space="preserve">965155979</t>
  </si>
  <si>
    <t xml:space="preserve">hotelalbahia@albahia.com</t>
  </si>
  <si>
    <t xml:space="preserve">albahia.com</t>
  </si>
  <si>
    <t xml:space="preserve">AL ZARAQ</t>
  </si>
  <si>
    <t xml:space="preserve">CARRETERA N-332, KILOMETRO 172</t>
  </si>
  <si>
    <t xml:space="preserve">965731615</t>
  </si>
  <si>
    <t xml:space="preserve">info@alzaraq.com</t>
  </si>
  <si>
    <t xml:space="preserve">alzaraq.net</t>
  </si>
  <si>
    <t xml:space="preserve">HOTEL B&amp;B ALICANTE</t>
  </si>
  <si>
    <t xml:space="preserve">AVENIDA ELCHE, 112</t>
  </si>
  <si>
    <t xml:space="preserve">966011000</t>
  </si>
  <si>
    <t xml:space="preserve">alicante@hotelbb.com</t>
  </si>
  <si>
    <t xml:space="preserve">HOTEL IBI</t>
  </si>
  <si>
    <t xml:space="preserve">AVENIDA INDUSTRIA, s/n</t>
  </si>
  <si>
    <t xml:space="preserve">966170417</t>
  </si>
  <si>
    <t xml:space="preserve">info@hotelibi.es</t>
  </si>
  <si>
    <t xml:space="preserve">hotelibi.es</t>
  </si>
  <si>
    <t xml:space="preserve">EL BARON</t>
  </si>
  <si>
    <t xml:space="preserve">PARTIDA MARJAL, 13 BAJO</t>
  </si>
  <si>
    <t xml:space="preserve">966424202</t>
  </si>
  <si>
    <t xml:space="preserve">info@elbaron.com</t>
  </si>
  <si>
    <t xml:space="preserve">EL RODAT HOTEL VILLAGE SPA</t>
  </si>
  <si>
    <t xml:space="preserve">C/ MURCIANA, 15 BAJO(URBANIZACIÓN EL RODAT)</t>
  </si>
  <si>
    <t xml:space="preserve">03739</t>
  </si>
  <si>
    <t xml:space="preserve">966470710</t>
  </si>
  <si>
    <t xml:space="preserve">info@elrodat.com</t>
  </si>
  <si>
    <t xml:space="preserve">elrodat.com</t>
  </si>
  <si>
    <t xml:space="preserve">FLEMING</t>
  </si>
  <si>
    <t xml:space="preserve">MARAVALL, 11</t>
  </si>
  <si>
    <t xml:space="preserve">fleming.com</t>
  </si>
  <si>
    <t xml:space="preserve">LA ERA PARK</t>
  </si>
  <si>
    <t xml:space="preserve">VERANO, 8 BAJO(FLAMINGO PARK2)</t>
  </si>
  <si>
    <t xml:space="preserve">966806651</t>
  </si>
  <si>
    <t xml:space="preserve">eraparkbenidorm@gmail.com</t>
  </si>
  <si>
    <t xml:space="preserve">erapark.com</t>
  </si>
  <si>
    <t xml:space="preserve">BRISTOL</t>
  </si>
  <si>
    <t xml:space="preserve">AVENIDA MARTÍNEZ ALEJOS, 1 BAJO</t>
  </si>
  <si>
    <t xml:space="preserve">966809399</t>
  </si>
  <si>
    <t xml:space="preserve">bristol.com</t>
  </si>
  <si>
    <t xml:space="preserve">BRIS SANPE</t>
  </si>
  <si>
    <t xml:space="preserve">966889298</t>
  </si>
  <si>
    <t xml:space="preserve">info@brisnpe.com</t>
  </si>
  <si>
    <t xml:space="preserve">B&amp;B HOTEL ALBACETE</t>
  </si>
  <si>
    <t xml:space="preserve">AVENIDA ESCRITOR RODRIGO RUBIO, 11 BAJO</t>
  </si>
  <si>
    <t xml:space="preserve">967242807</t>
  </si>
  <si>
    <t xml:space="preserve">hotel.albacete@sidorme.com</t>
  </si>
  <si>
    <t xml:space="preserve">HOSTAL RÍO MUNDO</t>
  </si>
  <si>
    <t xml:space="preserve">C/ JARDINES, 3 1; 1</t>
  </si>
  <si>
    <t xml:space="preserve">967435078</t>
  </si>
  <si>
    <t xml:space="preserve">hostal@riomundo.es</t>
  </si>
  <si>
    <t xml:space="preserve">riomundo.es</t>
  </si>
  <si>
    <t xml:space="preserve">HOTEL LODOMAR</t>
  </si>
  <si>
    <t xml:space="preserve">C/ RÍO BIDASOA, 1 BAJO(URBANIZACIÓN "LAS CHARCAS")</t>
  </si>
  <si>
    <t xml:space="preserve">968186802</t>
  </si>
  <si>
    <t xml:space="preserve">reservas@lodomar.com</t>
  </si>
  <si>
    <t xml:space="preserve">lodomar.com</t>
  </si>
  <si>
    <t xml:space="preserve">968657220</t>
  </si>
  <si>
    <t xml:space="preserve">hotelsg.net</t>
  </si>
  <si>
    <t xml:space="preserve">PRADARIA ASADOR &amp; ALOJAMIENTO</t>
  </si>
  <si>
    <t xml:space="preserve">CAMINO BALLESTEROS, 28</t>
  </si>
  <si>
    <t xml:space="preserve">16123</t>
  </si>
  <si>
    <t xml:space="preserve">ARCAS</t>
  </si>
  <si>
    <t xml:space="preserve">969253202</t>
  </si>
  <si>
    <t xml:space="preserve">info@pradaria.es</t>
  </si>
  <si>
    <t xml:space="preserve">pradaria.es</t>
  </si>
  <si>
    <t xml:space="preserve">CAN LLUC</t>
  </si>
  <si>
    <t xml:space="preserve">CARRETERA SANTA AGNÈS, KILOMETRO 2 BAJO(CAN LLUC)</t>
  </si>
  <si>
    <t xml:space="preserve">971 19 86 73</t>
  </si>
  <si>
    <t xml:space="preserve">info@canlluc.com</t>
  </si>
  <si>
    <t xml:space="preserve">canlluc.com</t>
  </si>
  <si>
    <t xml:space="preserve">SON SAMÁ</t>
  </si>
  <si>
    <t xml:space="preserve">CARRETERA LLUCMAJOR-PORRERAS, KILOMETRO 3, 5</t>
  </si>
  <si>
    <t xml:space="preserve">971120959</t>
  </si>
  <si>
    <t xml:space="preserve">info@sonsama.com</t>
  </si>
  <si>
    <t xml:space="preserve">sonsama.com</t>
  </si>
  <si>
    <t xml:space="preserve">COCONUT</t>
  </si>
  <si>
    <t xml:space="preserve">PUNTA BALENA, s/n BAJO(LOC-7 EDIFICIO COCO)</t>
  </si>
  <si>
    <t xml:space="preserve">971130185</t>
  </si>
  <si>
    <t xml:space="preserve">info@coconut.com</t>
  </si>
  <si>
    <t xml:space="preserve">RAFALET</t>
  </si>
  <si>
    <t xml:space="preserve">971151700</t>
  </si>
  <si>
    <t xml:space="preserve">info@rafalet.com</t>
  </si>
  <si>
    <t xml:space="preserve">INSOTEL CLUB PUNTA PRIMA</t>
  </si>
  <si>
    <t xml:space="preserve">MITGERA DE PUNTA PRIMA, s/n</t>
  </si>
  <si>
    <t xml:space="preserve">971159200</t>
  </si>
  <si>
    <t xml:space="preserve">info@insotelclubpuntaprima.com</t>
  </si>
  <si>
    <t xml:space="preserve">479</t>
  </si>
  <si>
    <t xml:space="preserve">CÓNDOR</t>
  </si>
  <si>
    <t xml:space="preserve">CARRER MAR ARÁBIGA, s/n BAJO; HOTEL CONDOR</t>
  </si>
  <si>
    <t xml:space="preserve">971261289</t>
  </si>
  <si>
    <t xml:space="preserve">info@cóndor.com</t>
  </si>
  <si>
    <t xml:space="preserve">hboreal.com</t>
  </si>
  <si>
    <t xml:space="preserve">JABEQUE</t>
  </si>
  <si>
    <t xml:space="preserve">CARRER CARLES ROMÀ FERRER, 25</t>
  </si>
  <si>
    <t xml:space="preserve">info@jabeque.com</t>
  </si>
  <si>
    <t xml:space="preserve">IBINTUR</t>
  </si>
  <si>
    <t xml:space="preserve">AVINGUDA PÈRE MATUTES NOGUERA, 119 BAJO; HOTEL</t>
  </si>
  <si>
    <t xml:space="preserve">971305117</t>
  </si>
  <si>
    <t xml:space="preserve">info@ibintur.com</t>
  </si>
  <si>
    <t xml:space="preserve">MARÌTIMO</t>
  </si>
  <si>
    <t xml:space="preserve">RAMÓN MUNTANER, 48 BAJO(HOTEL MARITIMO)</t>
  </si>
  <si>
    <t xml:space="preserve">971305256</t>
  </si>
  <si>
    <t xml:space="preserve">info@grupoplayasol.com</t>
  </si>
  <si>
    <t xml:space="preserve">martimo.com</t>
  </si>
  <si>
    <t xml:space="preserve">EL CORSO</t>
  </si>
  <si>
    <t xml:space="preserve">PLATJA TALAMANCA, s/n</t>
  </si>
  <si>
    <t xml:space="preserve">971312403</t>
  </si>
  <si>
    <t xml:space="preserve">elcorso@grupoplayasol.com</t>
  </si>
  <si>
    <t xml:space="preserve">elcorso.com</t>
  </si>
  <si>
    <t xml:space="preserve">LUX ISLA</t>
  </si>
  <si>
    <t xml:space="preserve">JOSEP PLA, 1 BAJO</t>
  </si>
  <si>
    <t xml:space="preserve">971313469</t>
  </si>
  <si>
    <t xml:space="preserve">info@luxisla.com</t>
  </si>
  <si>
    <t xml:space="preserve">luxisla.com</t>
  </si>
  <si>
    <t xml:space="preserve">INSOTEL CLUB MARYLAND</t>
  </si>
  <si>
    <t xml:space="preserve">PLATJA MIGJORN, s/n BAJO; HOTEL TARIDA PLAYA</t>
  </si>
  <si>
    <t xml:space="preserve">971327011</t>
  </si>
  <si>
    <t xml:space="preserve">insotel@insotel.com</t>
  </si>
  <si>
    <t xml:space="preserve">MIAMI IBIZA</t>
  </si>
  <si>
    <t xml:space="preserve">PLATJA ES CANAR, s/n BAJO</t>
  </si>
  <si>
    <t xml:space="preserve">971330201</t>
  </si>
  <si>
    <t xml:space="preserve">OCCIDENTAL IBIZA</t>
  </si>
  <si>
    <t xml:space="preserve">CARRER VALENCIA (PORT DES TORRENT), 23-27 BAJO</t>
  </si>
  <si>
    <t xml:space="preserve">971340512</t>
  </si>
  <si>
    <t xml:space="preserve">ibiza@occidentalhotels.com</t>
  </si>
  <si>
    <t xml:space="preserve">SAN MARINO</t>
  </si>
  <si>
    <t xml:space="preserve">CARRER LUGO, s/n</t>
  </si>
  <si>
    <t xml:space="preserve">971343478</t>
  </si>
  <si>
    <t xml:space="preserve">info@nmarino.com</t>
  </si>
  <si>
    <t xml:space="preserve">APARTHOTEL ROSAMAR</t>
  </si>
  <si>
    <t xml:space="preserve">CARRER HUELVA, 14-18 BAJO</t>
  </si>
  <si>
    <t xml:space="preserve">971347442</t>
  </si>
  <si>
    <t xml:space="preserve">info@rosamar.net</t>
  </si>
  <si>
    <t xml:space="preserve">rosamar.net</t>
  </si>
  <si>
    <t xml:space="preserve">CALA LLONGA</t>
  </si>
  <si>
    <t xml:space="preserve">CALA LLONGA, s/n BAJO</t>
  </si>
  <si>
    <t xml:space="preserve">971351448</t>
  </si>
  <si>
    <t xml:space="preserve">rrhh@grupohg.com</t>
  </si>
  <si>
    <t xml:space="preserve">grupohg.com</t>
  </si>
  <si>
    <t xml:space="preserve">MARIGNA</t>
  </si>
  <si>
    <t xml:space="preserve">CARRER AL-SABINI, 18 BAJO</t>
  </si>
  <si>
    <t xml:space="preserve">971399942</t>
  </si>
  <si>
    <t xml:space="preserve">info@marigna.com</t>
  </si>
  <si>
    <t xml:space="preserve">BAHÍA DEL ESTE</t>
  </si>
  <si>
    <t xml:space="preserve">AVENIDA LLEVANT, 4 BAJO</t>
  </si>
  <si>
    <t xml:space="preserve">971436106</t>
  </si>
  <si>
    <t xml:space="preserve">bahiadeleste@allsunhoteles.com</t>
  </si>
  <si>
    <t xml:space="preserve">alltours.de</t>
  </si>
  <si>
    <t xml:space="preserve">HOTEL CALMA</t>
  </si>
  <si>
    <t xml:space="preserve">CARRER HORACI, 5 BAJO; DUPLICADO 7-9; SOLIMAR APARTAMENTOS</t>
  </si>
  <si>
    <t xml:space="preserve">info@hotelcalma.com</t>
  </si>
  <si>
    <t xml:space="preserve">d-hotels.es</t>
  </si>
  <si>
    <t xml:space="preserve">sandiego@d-hotels.es</t>
  </si>
  <si>
    <t xml:space="preserve">SALPI</t>
  </si>
  <si>
    <t xml:space="preserve">CARRER AMILCAR, 11 BAJO; HOTEL SALPI</t>
  </si>
  <si>
    <t xml:space="preserve">971442547</t>
  </si>
  <si>
    <t xml:space="preserve">reservationshotelsalpi@gmail.com</t>
  </si>
  <si>
    <t xml:space="preserve">salpisl.com</t>
  </si>
  <si>
    <t xml:space="preserve">Q ROYAL</t>
  </si>
  <si>
    <t xml:space="preserve">CARRER FERRÁN ALZAMORA, s/n</t>
  </si>
  <si>
    <t xml:space="preserve">971491983</t>
  </si>
  <si>
    <t xml:space="preserve">info@q-royal.com</t>
  </si>
  <si>
    <t xml:space="preserve">q-royal.com</t>
  </si>
  <si>
    <t xml:space="preserve">RIVIERA PLAYA</t>
  </si>
  <si>
    <t xml:space="preserve">CARRER MARBELLA, 26</t>
  </si>
  <si>
    <t xml:space="preserve">971494469</t>
  </si>
  <si>
    <t xml:space="preserve">rivieraplaya@allsunhotels.com</t>
  </si>
  <si>
    <t xml:space="preserve">SEACLUB MEDITERRANEAN RESORT</t>
  </si>
  <si>
    <t xml:space="preserve">AVENIDA MEXIC, s/n BAJO APARTAMENTO CLUB(S.A E. )</t>
  </si>
  <si>
    <t xml:space="preserve">971536041</t>
  </si>
  <si>
    <t xml:space="preserve">reservas@seaclub.com</t>
  </si>
  <si>
    <t xml:space="preserve">seaclub.com</t>
  </si>
  <si>
    <t xml:space="preserve">CALA MANDIA</t>
  </si>
  <si>
    <t xml:space="preserve">971558137</t>
  </si>
  <si>
    <t xml:space="preserve">info@calamandia.com</t>
  </si>
  <si>
    <t xml:space="preserve">545</t>
  </si>
  <si>
    <t xml:space="preserve">PASSEIG FEDERICO GARCÍA LORCA, s/n BAJO (CLUB H.CALA MANDIA)</t>
  </si>
  <si>
    <t xml:space="preserve">971558890</t>
  </si>
  <si>
    <t xml:space="preserve">recepcioncm@insotel.com</t>
  </si>
  <si>
    <t xml:space="preserve">LAGO PLAYA</t>
  </si>
  <si>
    <t xml:space="preserve">TRITÓN, s/n BAJO</t>
  </si>
  <si>
    <t xml:space="preserve">971563058</t>
  </si>
  <si>
    <t xml:space="preserve">info@lagoplaya.com</t>
  </si>
  <si>
    <t xml:space="preserve">hotetur.com</t>
  </si>
  <si>
    <t xml:space="preserve">CARRER AGULLA, 3</t>
  </si>
  <si>
    <t xml:space="preserve">971563899</t>
  </si>
  <si>
    <t xml:space="preserve">paraiso.com</t>
  </si>
  <si>
    <t xml:space="preserve">SON CORB BOUTIQUE HOTEL</t>
  </si>
  <si>
    <t xml:space="preserve">CAMI PUNTA ROTJA, s/n BAJO; TRAVESIA CAMI COMELLAR</t>
  </si>
  <si>
    <t xml:space="preserve">971587092</t>
  </si>
  <si>
    <t xml:space="preserve">soncorb@soncorb.com</t>
  </si>
  <si>
    <t xml:space="preserve">soncorb.com</t>
  </si>
  <si>
    <t xml:space="preserve">SOLIMAR</t>
  </si>
  <si>
    <t xml:space="preserve">MARGALIDES, 19-20 BAJO</t>
  </si>
  <si>
    <t xml:space="preserve">971589347</t>
  </si>
  <si>
    <t xml:space="preserve">solimar.com</t>
  </si>
  <si>
    <t xml:space="preserve">SA PLANA PETIT HOTEL</t>
  </si>
  <si>
    <t xml:space="preserve">CARRER EUSEBI PASCUAL, 3 BAJO SA(PLANA)</t>
  </si>
  <si>
    <t xml:space="preserve">971618666</t>
  </si>
  <si>
    <t xml:space="preserve">info@saplana.com</t>
  </si>
  <si>
    <t xml:space="preserve">saplana.com</t>
  </si>
  <si>
    <t xml:space="preserve">ARABELLA HOSPITALITY ESPAÑA</t>
  </si>
  <si>
    <t xml:space="preserve">CARRETERA PALMA-ANDRATX, 19 BAJO; ARABELLA PARK</t>
  </si>
  <si>
    <t xml:space="preserve">971629629</t>
  </si>
  <si>
    <t xml:space="preserve">stregis.com</t>
  </si>
  <si>
    <t xml:space="preserve">CA´N REUS</t>
  </si>
  <si>
    <t xml:space="preserve">CARRER ALBA, 26 BAJO; CA'N REUS</t>
  </si>
  <si>
    <t xml:space="preserve">971631174</t>
  </si>
  <si>
    <t xml:space="preserve">canreus.com</t>
  </si>
  <si>
    <t xml:space="preserve">CA´N COLL</t>
  </si>
  <si>
    <t xml:space="preserve">CAMI CAN COLL, 1 BAJO</t>
  </si>
  <si>
    <t xml:space="preserve">971631905</t>
  </si>
  <si>
    <t xml:space="preserve">info@cancoll.com</t>
  </si>
  <si>
    <t xml:space="preserve">cancoll.com</t>
  </si>
  <si>
    <t xml:space="preserve">FINCAHOTEL CAN COLL</t>
  </si>
  <si>
    <t xml:space="preserve">CAMI CAN COLL, 1</t>
  </si>
  <si>
    <t xml:space="preserve">971633244</t>
  </si>
  <si>
    <t xml:space="preserve">CA´S XORC</t>
  </si>
  <si>
    <t xml:space="preserve">CARRETERA DEIÀ, KILOMETRO 56, 1 BAJO</t>
  </si>
  <si>
    <t xml:space="preserve">971638280</t>
  </si>
  <si>
    <t xml:space="preserve">stay@casxorc.com</t>
  </si>
  <si>
    <t xml:space="preserve">casxorc.com</t>
  </si>
  <si>
    <t xml:space="preserve">LEMAR</t>
  </si>
  <si>
    <t xml:space="preserve">BONANÇA, 1</t>
  </si>
  <si>
    <t xml:space="preserve">971655183</t>
  </si>
  <si>
    <t xml:space="preserve">lemarsl.com</t>
  </si>
  <si>
    <t xml:space="preserve">BARCELÓ</t>
  </si>
  <si>
    <t xml:space="preserve">AVINGUDA FELANITX, 1</t>
  </si>
  <si>
    <t xml:space="preserve">971657318</t>
  </si>
  <si>
    <t xml:space="preserve">M.COLL</t>
  </si>
  <si>
    <t xml:space="preserve">CARRER BISBE ROIG, 45 BAJO</t>
  </si>
  <si>
    <t xml:space="preserve">971660375</t>
  </si>
  <si>
    <t xml:space="preserve">mcollsa.com</t>
  </si>
  <si>
    <t xml:space="preserve">HAWAII MALLORCA</t>
  </si>
  <si>
    <t xml:space="preserve">TORRENOVA, 1 BAJO; HOTEL HAWAI MALLORCA</t>
  </si>
  <si>
    <t xml:space="preserve">971680043</t>
  </si>
  <si>
    <t xml:space="preserve">NILO &amp; SPA</t>
  </si>
  <si>
    <t xml:space="preserve">C/ MALGRAT, 9 BAJO; NILO</t>
  </si>
  <si>
    <t xml:space="preserve">971686500</t>
  </si>
  <si>
    <t xml:space="preserve">nilo@grupotel.com</t>
  </si>
  <si>
    <t xml:space="preserve">nilospa.com</t>
  </si>
  <si>
    <t xml:space="preserve">C/ PUTXET, 1 BAJO; HOTEL PALMIRA CORMORAN</t>
  </si>
  <si>
    <t xml:space="preserve">971686650</t>
  </si>
  <si>
    <t xml:space="preserve">urlaubsberater@alltours.de</t>
  </si>
  <si>
    <t xml:space="preserve">BO HOTEL PALMA</t>
  </si>
  <si>
    <t xml:space="preserve">CARRER JAUME FERRER, s/n</t>
  </si>
  <si>
    <t xml:space="preserve">971715982</t>
  </si>
  <si>
    <t xml:space="preserve">booking@bohotel.com</t>
  </si>
  <si>
    <t xml:space="preserve">bohotel.com</t>
  </si>
  <si>
    <t xml:space="preserve">AQUASOL</t>
  </si>
  <si>
    <t xml:space="preserve">GERMANS PINZÓN, 61 BAJO</t>
  </si>
  <si>
    <t xml:space="preserve">971765508</t>
  </si>
  <si>
    <t xml:space="preserve">laliebresalamanca@hotmail.es</t>
  </si>
  <si>
    <t xml:space="preserve">aquasol.com</t>
  </si>
  <si>
    <t xml:space="preserve">HOTEL DE ISLA CRISTINA</t>
  </si>
  <si>
    <t xml:space="preserve">CARRER JOSEP ROVER MOTTA, 27 BAJO</t>
  </si>
  <si>
    <t xml:space="preserve">971771700</t>
  </si>
  <si>
    <t xml:space="preserve">INSOTEL CLUB TARIDA PLATJA</t>
  </si>
  <si>
    <t xml:space="preserve">CARRER SA MORENA, 2</t>
  </si>
  <si>
    <t xml:space="preserve">971806022</t>
  </si>
  <si>
    <t xml:space="preserve">702</t>
  </si>
  <si>
    <t xml:space="preserve">INSOTEL CLUB TARIDA BEACH</t>
  </si>
  <si>
    <t xml:space="preserve">AFUERAS, s/n BAJO</t>
  </si>
  <si>
    <t xml:space="preserve">971806274</t>
  </si>
  <si>
    <t xml:space="preserve">CARRER PAGELL, 13 BAJO</t>
  </si>
  <si>
    <t xml:space="preserve">971810023</t>
  </si>
  <si>
    <t xml:space="preserve">pinomar.com</t>
  </si>
  <si>
    <t xml:space="preserve">RISUR</t>
  </si>
  <si>
    <t xml:space="preserve">CARRER FRANCESC GOMILA, 24 A</t>
  </si>
  <si>
    <t xml:space="preserve">971844671</t>
  </si>
  <si>
    <t xml:space="preserve">risuroficines@gmail.com</t>
  </si>
  <si>
    <t xml:space="preserve">risursl.com</t>
  </si>
  <si>
    <t xml:space="preserve">971850049</t>
  </si>
  <si>
    <t xml:space="preserve">santafe.com</t>
  </si>
  <si>
    <t xml:space="preserve">ES BAULÓ PETIT HOTEL</t>
  </si>
  <si>
    <t xml:space="preserve">AVENIDA SANTA MARGALIDA, 28 BAJO</t>
  </si>
  <si>
    <t xml:space="preserve">971850063</t>
  </si>
  <si>
    <t xml:space="preserve">info@esbaulo.com</t>
  </si>
  <si>
    <t xml:space="preserve">esbaulo.com</t>
  </si>
  <si>
    <t xml:space="preserve">AGROTURISME SON PONS</t>
  </si>
  <si>
    <t xml:space="preserve">CARRETERA BÚGER-SA POBLA, KILOMETRO 1, 2</t>
  </si>
  <si>
    <t xml:space="preserve">07311</t>
  </si>
  <si>
    <t xml:space="preserve">BÚGER</t>
  </si>
  <si>
    <t xml:space="preserve">971877142</t>
  </si>
  <si>
    <t xml:space="preserve">finca@sonpons.com</t>
  </si>
  <si>
    <t xml:space="preserve">sonpons.com</t>
  </si>
  <si>
    <t xml:space="preserve">ACUSA</t>
  </si>
  <si>
    <t xml:space="preserve">AVINGUDA LLAC, 4 BAJO; SOLAR B-5</t>
  </si>
  <si>
    <t xml:space="preserve">971890473</t>
  </si>
  <si>
    <t xml:space="preserve">acusasa.com</t>
  </si>
  <si>
    <t xml:space="preserve">EDEN PLAYA</t>
  </si>
  <si>
    <t xml:space="preserve">CARRETERA ARTÀ-PORT ALCÚDIA, KILOMETRO 7 BAJO</t>
  </si>
  <si>
    <t xml:space="preserve">971891544</t>
  </si>
  <si>
    <t xml:space="preserve">ESTRELLA CORAL DE MAR</t>
  </si>
  <si>
    <t xml:space="preserve">AVINGUDA MAR I ESTANY, 34 BAJO; HOTEL ESTRELLA DE MAR</t>
  </si>
  <si>
    <t xml:space="preserve">971897726</t>
  </si>
  <si>
    <t xml:space="preserve">reservas@almarsa.es</t>
  </si>
  <si>
    <t xml:space="preserve">gchotels.es</t>
  </si>
  <si>
    <t xml:space="preserve">FORMENTOR A ROYAL HIDEAWAY HOTEL</t>
  </si>
  <si>
    <t xml:space="preserve">C/ PLAYA DE FORMENTOR, 3</t>
  </si>
  <si>
    <t xml:space="preserve">971899100</t>
  </si>
  <si>
    <t xml:space="preserve">CARRER NAUTILUS, 25 BAJOS</t>
  </si>
  <si>
    <t xml:space="preserve">972153999</t>
  </si>
  <si>
    <t xml:space="preserve">rosamar.com</t>
  </si>
  <si>
    <t xml:space="preserve">UNIVERS</t>
  </si>
  <si>
    <t xml:space="preserve">HG-000287</t>
  </si>
  <si>
    <t xml:space="preserve">AVENIDA RHODES, 291 BAJO</t>
  </si>
  <si>
    <t xml:space="preserve">972256150</t>
  </si>
  <si>
    <t xml:space="preserve">univers.com</t>
  </si>
  <si>
    <t xml:space="preserve">HG-000014</t>
  </si>
  <si>
    <t xml:space="preserve">CARRER DOCTOR BARTOMEUS, s/n BAJO</t>
  </si>
  <si>
    <t xml:space="preserve">972258150</t>
  </si>
  <si>
    <t xml:space="preserve">hotel@hotelrocamarcadaques.com</t>
  </si>
  <si>
    <t xml:space="preserve">rocamar.com</t>
  </si>
  <si>
    <t xml:space="preserve">CAN BLANC</t>
  </si>
  <si>
    <t xml:space="preserve">URBANITZACIO CAN BLANCH, s/n BAJO</t>
  </si>
  <si>
    <t xml:space="preserve">972276020</t>
  </si>
  <si>
    <t xml:space="preserve">email@canblanc.es</t>
  </si>
  <si>
    <t xml:space="preserve">canblanc.es</t>
  </si>
  <si>
    <t xml:space="preserve">PALAMOS</t>
  </si>
  <si>
    <t xml:space="preserve">CARRER PROVENÇA, 5 BAJO</t>
  </si>
  <si>
    <t xml:space="preserve">972318455</t>
  </si>
  <si>
    <t xml:space="preserve">palamos.com</t>
  </si>
  <si>
    <t xml:space="preserve">EDEN ROC</t>
  </si>
  <si>
    <t xml:space="preserve">HG-000298</t>
  </si>
  <si>
    <t xml:space="preserve">CARRER PORTAL SALVI, s/n BAJO</t>
  </si>
  <si>
    <t xml:space="preserve">972320100</t>
  </si>
  <si>
    <t xml:space="preserve">edenroc@caproig.com</t>
  </si>
  <si>
    <t xml:space="preserve">caproig.com</t>
  </si>
  <si>
    <t xml:space="preserve">CLUB HOTEL GIVEROLA</t>
  </si>
  <si>
    <t xml:space="preserve">972340000</t>
  </si>
  <si>
    <t xml:space="preserve">reservas@giverola.es</t>
  </si>
  <si>
    <t xml:space="preserve">giverola.es</t>
  </si>
  <si>
    <t xml:space="preserve">HG-001741</t>
  </si>
  <si>
    <t xml:space="preserve">CARRER ESCULTOR MARÈS, 2</t>
  </si>
  <si>
    <t xml:space="preserve">972342861</t>
  </si>
  <si>
    <t xml:space="preserve">hotel@hotelmiami-tossa.com</t>
  </si>
  <si>
    <t xml:space="preserve">GIVEROLA HOLIDAY SAUNIPERSONAL</t>
  </si>
  <si>
    <t xml:space="preserve">CARRETERA TOSSA-SANT FELIU, s/n BAJO(HOTEL CLUB GIVEROLA)</t>
  </si>
  <si>
    <t xml:space="preserve">972343074</t>
  </si>
  <si>
    <t xml:space="preserve">datenschutz@arenasresorts.com</t>
  </si>
  <si>
    <t xml:space="preserve">XAINE</t>
  </si>
  <si>
    <t xml:space="preserve">HG-001143</t>
  </si>
  <si>
    <t xml:space="preserve">AVINGUDA JUST MARLÈS, 41</t>
  </si>
  <si>
    <t xml:space="preserve">972364250</t>
  </si>
  <si>
    <t xml:space="preserve">xainesl.com</t>
  </si>
  <si>
    <t xml:space="preserve">FRIGOLA</t>
  </si>
  <si>
    <t xml:space="preserve">CARRER AVENIDA JUST MARLÈS VILARRODONA, 28</t>
  </si>
  <si>
    <t xml:space="preserve">972364597</t>
  </si>
  <si>
    <t xml:space="preserve">frigola.com</t>
  </si>
  <si>
    <t xml:space="preserve">CARRER AVENIDA JUST MARLÈS VILARRODONA, 25 BAJO(HOTEL FLAMINGO)</t>
  </si>
  <si>
    <t xml:space="preserve">972365102</t>
  </si>
  <si>
    <t xml:space="preserve">SURF MAR</t>
  </si>
  <si>
    <t xml:space="preserve">CARRER RAMÓN CASAS (URBANIZACIÓN PLATJA DE FANALS), 9 BAIXOS</t>
  </si>
  <si>
    <t xml:space="preserve">972365366</t>
  </si>
  <si>
    <t xml:space="preserve">surfmar.com</t>
  </si>
  <si>
    <t xml:space="preserve">SEGIS</t>
  </si>
  <si>
    <t xml:space="preserve">CARRER NOSTRA SENYORA DEL ROSELL, 29 BAJO</t>
  </si>
  <si>
    <t xml:space="preserve">972367706</t>
  </si>
  <si>
    <t xml:space="preserve">segissl.com</t>
  </si>
  <si>
    <t xml:space="preserve">HG-000247</t>
  </si>
  <si>
    <t xml:space="preserve">PASSEIG MARÍTIM, 7 BAJO; MISMO RECINTO</t>
  </si>
  <si>
    <t xml:space="preserve">972380132</t>
  </si>
  <si>
    <t xml:space="preserve">info@hotelmiramar.com</t>
  </si>
  <si>
    <t xml:space="preserve">miramar.cat</t>
  </si>
  <si>
    <t xml:space="preserve">HOTEL EDEN PARK BY BRAVA HOTELES</t>
  </si>
  <si>
    <t xml:space="preserve">HG-001976</t>
  </si>
  <si>
    <t xml:space="preserve">AUTOPISTA AP-7, s/n SALIDA 8</t>
  </si>
  <si>
    <t xml:space="preserve">972456046</t>
  </si>
  <si>
    <t xml:space="preserve">edenpark@bravahoteles.com</t>
  </si>
  <si>
    <t xml:space="preserve">edenpark.es</t>
  </si>
  <si>
    <t xml:space="preserve">HG-002152</t>
  </si>
  <si>
    <t xml:space="preserve">AVINGUDA PERPINYÀ, 34 BAJO</t>
  </si>
  <si>
    <t xml:space="preserve">972501566</t>
  </si>
  <si>
    <t xml:space="preserve">galicia.com</t>
  </si>
  <si>
    <t xml:space="preserve">B&amp;B HOTEL FIGUERES</t>
  </si>
  <si>
    <t xml:space="preserve">HG-002421</t>
  </si>
  <si>
    <t xml:space="preserve">CARRETERA ROSES, s/n BAJO</t>
  </si>
  <si>
    <t xml:space="preserve">972501587</t>
  </si>
  <si>
    <t xml:space="preserve">hotel.figueres@hotelbb.com</t>
  </si>
  <si>
    <t xml:space="preserve">PANAME</t>
  </si>
  <si>
    <t xml:space="preserve">AVINGUDA SALVADOR DALÍ DOMENECH, 82</t>
  </si>
  <si>
    <t xml:space="preserve">972501700</t>
  </si>
  <si>
    <t xml:space="preserve">president@caproig.com</t>
  </si>
  <si>
    <t xml:space="preserve">PLAZA INN</t>
  </si>
  <si>
    <t xml:space="preserve">HG-002529</t>
  </si>
  <si>
    <t xml:space="preserve">CARRER PARTIDA AL CASTELL, 14</t>
  </si>
  <si>
    <t xml:space="preserve">972514540</t>
  </si>
  <si>
    <t xml:space="preserve">info@plazainn.com</t>
  </si>
  <si>
    <t xml:space="preserve">plazainn.es</t>
  </si>
  <si>
    <t xml:space="preserve">HOTEL RURAL CAN MACH</t>
  </si>
  <si>
    <t xml:space="preserve">HG-002416</t>
  </si>
  <si>
    <t xml:space="preserve">CARRETERA TAPIS, 26</t>
  </si>
  <si>
    <t xml:space="preserve">17721</t>
  </si>
  <si>
    <t xml:space="preserve">972543311</t>
  </si>
  <si>
    <t xml:space="preserve">info@canmach.com</t>
  </si>
  <si>
    <t xml:space="preserve">canmach.com</t>
  </si>
  <si>
    <t xml:space="preserve">CA L´ARPA</t>
  </si>
  <si>
    <t xml:space="preserve">HG-002385</t>
  </si>
  <si>
    <t xml:space="preserve">PASSEIG INDÚSTRIA, 5 BAJO</t>
  </si>
  <si>
    <t xml:space="preserve">972572353</t>
  </si>
  <si>
    <t xml:space="preserve">calarpa@calarpa.com</t>
  </si>
  <si>
    <t xml:space="preserve">calarpa.com</t>
  </si>
  <si>
    <t xml:space="preserve">HG-000065</t>
  </si>
  <si>
    <t xml:space="preserve">PLAÇA L'ATLÀNTIC, 2</t>
  </si>
  <si>
    <t xml:space="preserve">972614250</t>
  </si>
  <si>
    <t xml:space="preserve">info@santroc.com</t>
  </si>
  <si>
    <t xml:space="preserve">santroc.com</t>
  </si>
  <si>
    <t xml:space="preserve">HOTEL LA TORRE</t>
  </si>
  <si>
    <t xml:space="preserve">HG-000337</t>
  </si>
  <si>
    <t xml:space="preserve">PASSEIG TORRE, 26-28 BAJO</t>
  </si>
  <si>
    <t xml:space="preserve">972614603</t>
  </si>
  <si>
    <t xml:space="preserve">hotel@latorre.cat</t>
  </si>
  <si>
    <t xml:space="preserve">latorre.cat</t>
  </si>
  <si>
    <t xml:space="preserve">HOTEL ES FURIÓ</t>
  </si>
  <si>
    <t xml:space="preserve">HG-000069</t>
  </si>
  <si>
    <t xml:space="preserve">CARRER FORAIO, 5 BAJO</t>
  </si>
  <si>
    <t xml:space="preserve">972620258</t>
  </si>
  <si>
    <t xml:space="preserve">info@esfurio.com</t>
  </si>
  <si>
    <t xml:space="preserve">esfurio.com</t>
  </si>
  <si>
    <t xml:space="preserve">CAP ROIG</t>
  </si>
  <si>
    <t xml:space="preserve">AVINGUDA ANDORRA, 18 BAJO</t>
  </si>
  <si>
    <t xml:space="preserve">972652000</t>
  </si>
  <si>
    <t xml:space="preserve">caproig@caproig.com</t>
  </si>
  <si>
    <t xml:space="preserve">CAN GASPARÓ</t>
  </si>
  <si>
    <t xml:space="preserve">HG-002329</t>
  </si>
  <si>
    <t xml:space="preserve">CAMI CAN GASPARO, s/n</t>
  </si>
  <si>
    <t xml:space="preserve">17535</t>
  </si>
  <si>
    <t xml:space="preserve">PLANOLES</t>
  </si>
  <si>
    <t xml:space="preserve">972736077</t>
  </si>
  <si>
    <t xml:space="preserve">ymail.sandra@ymail.com</t>
  </si>
  <si>
    <t xml:space="preserve">gasparo.cat</t>
  </si>
  <si>
    <t xml:space="preserve">CLIPPER</t>
  </si>
  <si>
    <t xml:space="preserve">AVINGUDA S'AGARÓ, 2 LOCAL (H. LOCAL SEPARADO)</t>
  </si>
  <si>
    <t xml:space="preserve">972819388</t>
  </si>
  <si>
    <t xml:space="preserve">clipper.com</t>
  </si>
  <si>
    <t xml:space="preserve">MASSOLA</t>
  </si>
  <si>
    <t xml:space="preserve">CARRETERA SILS, KILOMETRO 2</t>
  </si>
  <si>
    <t xml:space="preserve">972840848</t>
  </si>
  <si>
    <t xml:space="preserve">massola@massola.com</t>
  </si>
  <si>
    <t xml:space="preserve">massola.com</t>
  </si>
  <si>
    <t xml:space="preserve">HOTEL LA BRASA</t>
  </si>
  <si>
    <t xml:space="preserve">HG-002224</t>
  </si>
  <si>
    <t xml:space="preserve">CARRER SANTA COLOMA, 21</t>
  </si>
  <si>
    <t xml:space="preserve">17421</t>
  </si>
  <si>
    <t xml:space="preserve">RIUDARENES</t>
  </si>
  <si>
    <t xml:space="preserve">972856017</t>
  </si>
  <si>
    <t xml:space="preserve">info@labrasa.com</t>
  </si>
  <si>
    <t xml:space="preserve">labrasa.com</t>
  </si>
  <si>
    <t xml:space="preserve">PUIGCERDA</t>
  </si>
  <si>
    <t xml:space="preserve">HG-002218</t>
  </si>
  <si>
    <t xml:space="preserve">AVINGUDA CATALUNYA, 42 BAJO</t>
  </si>
  <si>
    <t xml:space="preserve">972882181</t>
  </si>
  <si>
    <t xml:space="preserve">info@puigcerda.com</t>
  </si>
  <si>
    <t xml:space="preserve">esmorer.com</t>
  </si>
  <si>
    <t xml:space="preserve">HG LA MOLINA</t>
  </si>
  <si>
    <t xml:space="preserve">HG-002363</t>
  </si>
  <si>
    <t xml:space="preserve">CAMI PISTA LLARGA, 1 BAJO</t>
  </si>
  <si>
    <t xml:space="preserve">972892975</t>
  </si>
  <si>
    <t xml:space="preserve">PARC D´OS</t>
  </si>
  <si>
    <t xml:space="preserve">25788</t>
  </si>
  <si>
    <t xml:space="preserve">973058997</t>
  </si>
  <si>
    <t xml:space="preserve">parcdos.com</t>
  </si>
  <si>
    <t xml:space="preserve">DOM HOTEL</t>
  </si>
  <si>
    <t xml:space="preserve">HL-000800</t>
  </si>
  <si>
    <t xml:space="preserve">CARRETERA SEU D'URGELL (C-14), 56 BAJO</t>
  </si>
  <si>
    <t xml:space="preserve">973295760</t>
  </si>
  <si>
    <t xml:space="preserve">info@hoteldom.es</t>
  </si>
  <si>
    <t xml:space="preserve">hoteldom.es</t>
  </si>
  <si>
    <t xml:space="preserve">SETUT</t>
  </si>
  <si>
    <t xml:space="preserve">MAJOR, 45 BAJO</t>
  </si>
  <si>
    <t xml:space="preserve">setutsl.com</t>
  </si>
  <si>
    <t xml:space="preserve">CASA CAN BOIX</t>
  </si>
  <si>
    <t xml:space="preserve">HL-000110</t>
  </si>
  <si>
    <t xml:space="preserve">CARRER CAN BOIX, s/n</t>
  </si>
  <si>
    <t xml:space="preserve">PERAMOLA</t>
  </si>
  <si>
    <t xml:space="preserve">973470266</t>
  </si>
  <si>
    <t xml:space="preserve">hotel@canboix.cat</t>
  </si>
  <si>
    <t xml:space="preserve">canboix.cat</t>
  </si>
  <si>
    <t xml:space="preserve">MONEGAL</t>
  </si>
  <si>
    <t xml:space="preserve">HCC-004445</t>
  </si>
  <si>
    <t xml:space="preserve">MONEGAL, s/n</t>
  </si>
  <si>
    <t xml:space="preserve">25282</t>
  </si>
  <si>
    <t xml:space="preserve">GUIXERS</t>
  </si>
  <si>
    <t xml:space="preserve">973492369</t>
  </si>
  <si>
    <t xml:space="preserve">info@monegal.com</t>
  </si>
  <si>
    <t xml:space="preserve">monegal.com</t>
  </si>
  <si>
    <t xml:space="preserve">H. SANTOS D.</t>
  </si>
  <si>
    <t xml:space="preserve">CARRER PERIMETRAU, s/n BAJO</t>
  </si>
  <si>
    <t xml:space="preserve">973635000</t>
  </si>
  <si>
    <t xml:space="preserve">comercial@h-santos.es</t>
  </si>
  <si>
    <t xml:space="preserve">BERET</t>
  </si>
  <si>
    <t xml:space="preserve">CARRER ROSER, 3</t>
  </si>
  <si>
    <t xml:space="preserve">973640535</t>
  </si>
  <si>
    <t xml:space="preserve">beretsl.com</t>
  </si>
  <si>
    <t xml:space="preserve">RIBAETA</t>
  </si>
  <si>
    <t xml:space="preserve">HVA-000678</t>
  </si>
  <si>
    <t xml:space="preserve">SARRIULERA, 5 BAJO</t>
  </si>
  <si>
    <t xml:space="preserve">973642036</t>
  </si>
  <si>
    <t xml:space="preserve">hotelribaeta@gmail.com</t>
  </si>
  <si>
    <t xml:space="preserve">ribaeta.com</t>
  </si>
  <si>
    <t xml:space="preserve">LA PLETA</t>
  </si>
  <si>
    <t xml:space="preserve">BAQUEIRA BERET, s/n BAJO</t>
  </si>
  <si>
    <t xml:space="preserve">973645550</t>
  </si>
  <si>
    <t xml:space="preserve">reservas.lapleta@rafaelhoteles.com</t>
  </si>
  <si>
    <t xml:space="preserve">lapleta.com</t>
  </si>
  <si>
    <t xml:space="preserve">HOTEL BAROSSE</t>
  </si>
  <si>
    <t xml:space="preserve">ESTIRAS, 4</t>
  </si>
  <si>
    <t xml:space="preserve">22712</t>
  </si>
  <si>
    <t xml:space="preserve">974360582</t>
  </si>
  <si>
    <t xml:space="preserve">info@barosse.com</t>
  </si>
  <si>
    <t xml:space="preserve">barosse.com</t>
  </si>
  <si>
    <t xml:space="preserve">EL ACEBO</t>
  </si>
  <si>
    <t xml:space="preserve">ECHEGARAY, 11</t>
  </si>
  <si>
    <t xml:space="preserve">974363410</t>
  </si>
  <si>
    <t xml:space="preserve">reservas@elacebo.net</t>
  </si>
  <si>
    <t xml:space="preserve">elacebo.net</t>
  </si>
  <si>
    <t xml:space="preserve">HOTEL SISKETS</t>
  </si>
  <si>
    <t xml:space="preserve">CARRETERA, 78</t>
  </si>
  <si>
    <t xml:space="preserve">22590</t>
  </si>
  <si>
    <t xml:space="preserve">TORRENTE DE CINCA</t>
  </si>
  <si>
    <t xml:space="preserve">974467590</t>
  </si>
  <si>
    <t xml:space="preserve">info@siskets.com</t>
  </si>
  <si>
    <t xml:space="preserve">siskets.com</t>
  </si>
  <si>
    <t xml:space="preserve">NAVARRO</t>
  </si>
  <si>
    <t xml:space="preserve">SAN MIGUEL, 12 BAJO</t>
  </si>
  <si>
    <t xml:space="preserve">974487181</t>
  </si>
  <si>
    <t xml:space="preserve">navarro.com</t>
  </si>
  <si>
    <t xml:space="preserve">HOTEL SANCHEZ</t>
  </si>
  <si>
    <t xml:space="preserve">AVENIDA SOBRARBE, 10 BAJO; HOTEL SANCHEZ</t>
  </si>
  <si>
    <t xml:space="preserve">974500086</t>
  </si>
  <si>
    <t xml:space="preserve">infopirineo@gmail.com</t>
  </si>
  <si>
    <t xml:space="preserve">pirineo.com</t>
  </si>
  <si>
    <t xml:space="preserve">PASEO ERISTE, s/n</t>
  </si>
  <si>
    <t xml:space="preserve">974551611</t>
  </si>
  <si>
    <t xml:space="preserve">sanantn.com</t>
  </si>
  <si>
    <t xml:space="preserve">MAPA XXI</t>
  </si>
  <si>
    <t xml:space="preserve">AVENIDA HUESCA, 57 BAJO</t>
  </si>
  <si>
    <t xml:space="preserve">22230</t>
  </si>
  <si>
    <t xml:space="preserve">974578266</t>
  </si>
  <si>
    <t xml:space="preserve">mapaxxi.com</t>
  </si>
  <si>
    <t xml:space="preserve">BAVIECA</t>
  </si>
  <si>
    <t xml:space="preserve">CAMPO DE SAN NICOLÁS, 6 BAJO</t>
  </si>
  <si>
    <t xml:space="preserve">975326106</t>
  </si>
  <si>
    <t xml:space="preserve">info@bavieca.net</t>
  </si>
  <si>
    <t xml:space="preserve">bavieca.net</t>
  </si>
  <si>
    <t xml:space="preserve">GOMAR</t>
  </si>
  <si>
    <t xml:space="preserve">CAMINO GAYATA, s/n BAJO</t>
  </si>
  <si>
    <t xml:space="preserve">gomarsl.com</t>
  </si>
  <si>
    <t xml:space="preserve">TIBUR</t>
  </si>
  <si>
    <t xml:space="preserve">PLAZA SEO, 2-3</t>
  </si>
  <si>
    <t xml:space="preserve">976202000</t>
  </si>
  <si>
    <t xml:space="preserve">tibursl.com</t>
  </si>
  <si>
    <t xml:space="preserve">B&amp;B HOTEL ZARAGOZA LOS ENLACES ESTACIÓN</t>
  </si>
  <si>
    <t xml:space="preserve">C/ PILAR MIRÓ, 1 BAJO; AC HOTEL LOS ENLACES</t>
  </si>
  <si>
    <t xml:space="preserve">976489222</t>
  </si>
  <si>
    <t xml:space="preserve">hotel.zaragozaestacion@hotelbb.com</t>
  </si>
  <si>
    <t xml:space="preserve">HOTEL SANT MARTI</t>
  </si>
  <si>
    <t xml:space="preserve">HT-000395</t>
  </si>
  <si>
    <t xml:space="preserve">MAR, 7</t>
  </si>
  <si>
    <t xml:space="preserve">977200038</t>
  </si>
  <si>
    <t xml:space="preserve">info@solocomo.es</t>
  </si>
  <si>
    <t xml:space="preserve">solocomo.es</t>
  </si>
  <si>
    <t xml:space="preserve">SB EXPRESS TARRAGONA</t>
  </si>
  <si>
    <t xml:space="preserve">HT-000763</t>
  </si>
  <si>
    <t xml:space="preserve">PLAÇA CORTS CATALANES, 4 BAJO; HOTEL SB EXPRESS</t>
  </si>
  <si>
    <t xml:space="preserve">977221050</t>
  </si>
  <si>
    <t xml:space="preserve">expresstgn@sbgrup.com</t>
  </si>
  <si>
    <t xml:space="preserve">sbhotels.es</t>
  </si>
  <si>
    <t xml:space="preserve">ROTONDA</t>
  </si>
  <si>
    <t xml:space="preserve">PLAÇA MOSSÈN MUNTANYOLA, 4 BAJO; EDIFICIO LARESMAN</t>
  </si>
  <si>
    <t xml:space="preserve">977350174</t>
  </si>
  <si>
    <t xml:space="preserve">rotonda.com</t>
  </si>
  <si>
    <t xml:space="preserve">PIRAMIDE SALOU</t>
  </si>
  <si>
    <t xml:space="preserve">HT-000766</t>
  </si>
  <si>
    <t xml:space="preserve">CARRER VILADOMAT, 9</t>
  </si>
  <si>
    <t xml:space="preserve">977358700</t>
  </si>
  <si>
    <t xml:space="preserve">piramide@medplaya.com</t>
  </si>
  <si>
    <t xml:space="preserve">medplaya.es</t>
  </si>
  <si>
    <t xml:space="preserve">L´HOTELET</t>
  </si>
  <si>
    <t xml:space="preserve">AUTOVIA A-7, KILOMETRO 1148 BAJO</t>
  </si>
  <si>
    <t xml:space="preserve">977364400</t>
  </si>
  <si>
    <t xml:space="preserve">comunicacion@hotelet.com</t>
  </si>
  <si>
    <t xml:space="preserve">hotelet.com</t>
  </si>
  <si>
    <t xml:space="preserve">ONA CLUB NOVELTY</t>
  </si>
  <si>
    <t xml:space="preserve">CARRER BERLÍN, 5 LOCAL 8</t>
  </si>
  <si>
    <t xml:space="preserve">977381245</t>
  </si>
  <si>
    <t xml:space="preserve">onagrup.net</t>
  </si>
  <si>
    <t xml:space="preserve">HOTEL MR</t>
  </si>
  <si>
    <t xml:space="preserve">HT-000582</t>
  </si>
  <si>
    <t xml:space="preserve">CARRER FRANCOLÍ, 57-59</t>
  </si>
  <si>
    <t xml:space="preserve">977540011</t>
  </si>
  <si>
    <t xml:space="preserve">restaurantehotelmr@gmail.com</t>
  </si>
  <si>
    <t xml:space="preserve">hotelmr.com</t>
  </si>
  <si>
    <t xml:space="preserve">ANTIGA</t>
  </si>
  <si>
    <t xml:space="preserve">HT-000782</t>
  </si>
  <si>
    <t xml:space="preserve">PLAÇA CATALUNYA, 29 BAJO(HOTEL)</t>
  </si>
  <si>
    <t xml:space="preserve">977690638</t>
  </si>
  <si>
    <t xml:space="preserve">antiga@antiga.info</t>
  </si>
  <si>
    <t xml:space="preserve">antiga.info</t>
  </si>
  <si>
    <t xml:space="preserve">MONTSIA</t>
  </si>
  <si>
    <t xml:space="preserve">HTE-000607</t>
  </si>
  <si>
    <t xml:space="preserve">AVENIDA RÀPITA, 8 BAJO</t>
  </si>
  <si>
    <t xml:space="preserve">977701027</t>
  </si>
  <si>
    <t xml:space="preserve">montsia.com</t>
  </si>
  <si>
    <t xml:space="preserve">RESTAURANT FONDA LA GRAVA</t>
  </si>
  <si>
    <t xml:space="preserve">AVENIDA TARRAGONA, 23</t>
  </si>
  <si>
    <t xml:space="preserve">977840618</t>
  </si>
  <si>
    <t xml:space="preserve">info@restaurantfondalagrava.com</t>
  </si>
  <si>
    <t xml:space="preserve">lagrava.com</t>
  </si>
  <si>
    <t xml:space="preserve">SPA HOTEL CIUDAD DE TERUEL</t>
  </si>
  <si>
    <t xml:space="preserve">AVENIDA HOSTALES, s/n (CARRETERA ZARAGOZA)</t>
  </si>
  <si>
    <t xml:space="preserve">44195</t>
  </si>
  <si>
    <t xml:space="preserve">978618618</t>
  </si>
  <si>
    <t xml:space="preserve">reservas@spahotel.es</t>
  </si>
  <si>
    <t xml:space="preserve">spahotel.es</t>
  </si>
  <si>
    <t xml:space="preserve">HOTEL LA REALDA</t>
  </si>
  <si>
    <t xml:space="preserve">MAYOR, 17 BAJO</t>
  </si>
  <si>
    <t xml:space="preserve">44110</t>
  </si>
  <si>
    <t xml:space="preserve">GEA DE ALBARRACÍN</t>
  </si>
  <si>
    <t xml:space="preserve">978702232</t>
  </si>
  <si>
    <t xml:space="preserve">info@larealda.es</t>
  </si>
  <si>
    <t xml:space="preserve">larealda.es</t>
  </si>
  <si>
    <t xml:space="preserve">LAS TREIXAS</t>
  </si>
  <si>
    <t xml:space="preserve">C/ SAN BERNARDO, 11 DUPLICADO 11-13</t>
  </si>
  <si>
    <t xml:space="preserve">980620767</t>
  </si>
  <si>
    <t xml:space="preserve">hoteltreixas@hotmail.com</t>
  </si>
  <si>
    <t xml:space="preserve">treixas.com</t>
  </si>
  <si>
    <t xml:space="preserve">ABC HOTEL</t>
  </si>
  <si>
    <t xml:space="preserve">AVENIDA DOCTOR LÓPEZ ASTRAY, 33-35</t>
  </si>
  <si>
    <t xml:space="preserve">15145</t>
  </si>
  <si>
    <t xml:space="preserve">A LARACHA</t>
  </si>
  <si>
    <t xml:space="preserve">981642102</t>
  </si>
  <si>
    <t xml:space="preserve">info@hotelabc.es</t>
  </si>
  <si>
    <t xml:space="preserve">hotelabc.es</t>
  </si>
  <si>
    <t xml:space="preserve">AS DUNAS</t>
  </si>
  <si>
    <t xml:space="preserve">BRETAL, 138 BAJO</t>
  </si>
  <si>
    <t xml:space="preserve">15969</t>
  </si>
  <si>
    <t xml:space="preserve">981865185</t>
  </si>
  <si>
    <t xml:space="preserve">asdunas.com</t>
  </si>
  <si>
    <t xml:space="preserve">MILLÁN</t>
  </si>
  <si>
    <t xml:space="preserve">AVENIDA SANTIAGO, s/n</t>
  </si>
  <si>
    <t xml:space="preserve">15830</t>
  </si>
  <si>
    <t xml:space="preserve">NEGREIRA</t>
  </si>
  <si>
    <t xml:space="preserve">981885201</t>
  </si>
  <si>
    <t xml:space="preserve">millnsl.com</t>
  </si>
  <si>
    <t xml:space="preserve">LA VILLA</t>
  </si>
  <si>
    <t xml:space="preserve">SAN JULIÁN, 18 BAJO</t>
  </si>
  <si>
    <t xml:space="preserve">27797</t>
  </si>
  <si>
    <t xml:space="preserve">982123001</t>
  </si>
  <si>
    <t xml:space="preserve">lavillaribadeo@hotmail.es</t>
  </si>
  <si>
    <t xml:space="preserve">lavilla.com</t>
  </si>
  <si>
    <t xml:space="preserve">DA CABRA</t>
  </si>
  <si>
    <t xml:space="preserve">MESÓN DA CABRA, s/n BAJO</t>
  </si>
  <si>
    <t xml:space="preserve">27305</t>
  </si>
  <si>
    <t xml:space="preserve">GUITIRIZ</t>
  </si>
  <si>
    <t xml:space="preserve">982373102</t>
  </si>
  <si>
    <t xml:space="preserve">mesondacabra@gmail.com</t>
  </si>
  <si>
    <t xml:space="preserve">dacabra.com</t>
  </si>
  <si>
    <t xml:space="preserve">EGO</t>
  </si>
  <si>
    <t xml:space="preserve">PRAIA ÁREA, 1 BAJO</t>
  </si>
  <si>
    <t xml:space="preserve">982560987</t>
  </si>
  <si>
    <t xml:space="preserve">info@hotelego.es</t>
  </si>
  <si>
    <t xml:space="preserve">hotelego.es</t>
  </si>
  <si>
    <t xml:space="preserve">HOTEL IDH ÁNGEL</t>
  </si>
  <si>
    <t xml:space="preserve">C/ CORREDORIA, 70</t>
  </si>
  <si>
    <t xml:space="preserve">985110411</t>
  </si>
  <si>
    <t xml:space="preserve">hcangel@hcangel.com</t>
  </si>
  <si>
    <t xml:space="preserve">hcangel.com</t>
  </si>
  <si>
    <t xml:space="preserve">LA GRUTA</t>
  </si>
  <si>
    <t xml:space="preserve">FUERTES ACEVEDO, 140 BAJO</t>
  </si>
  <si>
    <t xml:space="preserve">985253141</t>
  </si>
  <si>
    <t xml:space="preserve">info@lagruta.com</t>
  </si>
  <si>
    <t xml:space="preserve">lagruta.com</t>
  </si>
  <si>
    <t xml:space="preserve">CARRETERA VIELLA, 99 BAJO</t>
  </si>
  <si>
    <t xml:space="preserve">985264157</t>
  </si>
  <si>
    <t xml:space="preserve">lacabaa.com</t>
  </si>
  <si>
    <t xml:space="preserve">EL OTERO</t>
  </si>
  <si>
    <t xml:space="preserve">LA BORBOLLA, s/n BAJO (BARRIO CERECEU)</t>
  </si>
  <si>
    <t xml:space="preserve">985411009</t>
  </si>
  <si>
    <t xml:space="preserve">alojamientoselcereceu@gmail.com</t>
  </si>
  <si>
    <t xml:space="preserve">elotero.com</t>
  </si>
  <si>
    <t xml:space="preserve">CARRETERA GENERAL, KILOMETRO 285</t>
  </si>
  <si>
    <t xml:space="preserve">985412234</t>
  </si>
  <si>
    <t xml:space="preserve">laparra.com</t>
  </si>
  <si>
    <t xml:space="preserve">HOTEL AZPIAZU</t>
  </si>
  <si>
    <t xml:space="preserve">PLAYA AGUILAR, s/n BAJO</t>
  </si>
  <si>
    <t xml:space="preserve">985583210</t>
  </si>
  <si>
    <t xml:space="preserve">hotel@azpiazu.com</t>
  </si>
  <si>
    <t xml:space="preserve">azpiazu.com</t>
  </si>
  <si>
    <t xml:space="preserve">CH HOTEL</t>
  </si>
  <si>
    <t xml:space="preserve">CARRETERA GENERAL, s/n BAJO (JUNTO GASOLINERA)</t>
  </si>
  <si>
    <t xml:space="preserve">33746</t>
  </si>
  <si>
    <t xml:space="preserve">985617107</t>
  </si>
  <si>
    <t xml:space="preserve">chhotel.com</t>
  </si>
  <si>
    <t xml:space="preserve">BALTICO</t>
  </si>
  <si>
    <t xml:space="preserve">PASEO MUELLE, 1 BAJO</t>
  </si>
  <si>
    <t xml:space="preserve">985640991</t>
  </si>
  <si>
    <t xml:space="preserve">baltico.com</t>
  </si>
  <si>
    <t xml:space="preserve">EL ROCIO</t>
  </si>
  <si>
    <t xml:space="preserve">LUGAR OTUR, s/n BAJO</t>
  </si>
  <si>
    <t xml:space="preserve">985641527</t>
  </si>
  <si>
    <t xml:space="preserve">elrocio.com</t>
  </si>
  <si>
    <t xml:space="preserve">CRESPO´S</t>
  </si>
  <si>
    <t xml:space="preserve">PUERTO SAN ISIDRO, 12 BAJO</t>
  </si>
  <si>
    <t xml:space="preserve">985672588</t>
  </si>
  <si>
    <t xml:space="preserve">crespos.com</t>
  </si>
  <si>
    <t xml:space="preserve">HOTEL CN</t>
  </si>
  <si>
    <t xml:space="preserve">AVENIDA LANGREO, s/n</t>
  </si>
  <si>
    <t xml:space="preserve">985744143</t>
  </si>
  <si>
    <t xml:space="preserve">hotelcn.com</t>
  </si>
  <si>
    <t xml:space="preserve">L´ABLANA</t>
  </si>
  <si>
    <t xml:space="preserve">985763701</t>
  </si>
  <si>
    <t xml:space="preserve">lablana.com</t>
  </si>
  <si>
    <t xml:space="preserve">RINDION</t>
  </si>
  <si>
    <t xml:space="preserve">EL CRUCERO, 49</t>
  </si>
  <si>
    <t xml:space="preserve">985800872</t>
  </si>
  <si>
    <t xml:space="preserve">rindion.com</t>
  </si>
  <si>
    <t xml:space="preserve">REPELAO</t>
  </si>
  <si>
    <t xml:space="preserve">985846141</t>
  </si>
  <si>
    <t xml:space="preserve">repelao.com</t>
  </si>
  <si>
    <t xml:space="preserve">LA CALMA</t>
  </si>
  <si>
    <t xml:space="preserve">LUGAR ESCAYÓN, 8</t>
  </si>
  <si>
    <t xml:space="preserve">985861804</t>
  </si>
  <si>
    <t xml:space="preserve">info@la-calma.es</t>
  </si>
  <si>
    <t xml:space="preserve">la-calma.es</t>
  </si>
  <si>
    <t xml:space="preserve">PLAZA CARLOS I, 4 BAJO</t>
  </si>
  <si>
    <t xml:space="preserve">carlosi.com</t>
  </si>
  <si>
    <t xml:space="preserve">PLAZA OBDULIO FERNÁNDEZ, 8 BAJO</t>
  </si>
  <si>
    <t xml:space="preserve">985891302</t>
  </si>
  <si>
    <t xml:space="preserve">neptuno.com</t>
  </si>
  <si>
    <t xml:space="preserve">SOMONTES</t>
  </si>
  <si>
    <t xml:space="preserve">LUGAR SANTA ANA, s/n CAMIN DEL MORENO, 111</t>
  </si>
  <si>
    <t xml:space="preserve">985894888</t>
  </si>
  <si>
    <t xml:space="preserve">hotel@somonte.com</t>
  </si>
  <si>
    <t xml:space="preserve">somonte.com</t>
  </si>
  <si>
    <t xml:space="preserve">NAP CARTA PUEBLA</t>
  </si>
  <si>
    <t xml:space="preserve">C/ CARTA PUEBLA, 6</t>
  </si>
  <si>
    <t xml:space="preserve">33009</t>
  </si>
  <si>
    <t xml:space="preserve">985931313</t>
  </si>
  <si>
    <t xml:space="preserve">cartapuebla@naphotel.es</t>
  </si>
  <si>
    <t xml:space="preserve">naphotel.es</t>
  </si>
  <si>
    <t xml:space="preserve">DON HOTEL</t>
  </si>
  <si>
    <t xml:space="preserve">TRAVESIA TOBAL, 12</t>
  </si>
  <si>
    <t xml:space="preserve">986304400</t>
  </si>
  <si>
    <t xml:space="preserve">info@donhotel.es</t>
  </si>
  <si>
    <t xml:space="preserve">donhotel.es</t>
  </si>
  <si>
    <t xml:space="preserve">HOTEL BUEUMAR</t>
  </si>
  <si>
    <t xml:space="preserve">AVENIDA AGRELO, 10 BAJO</t>
  </si>
  <si>
    <t xml:space="preserve">36938</t>
  </si>
  <si>
    <t xml:space="preserve">info@hotelbueumar.com</t>
  </si>
  <si>
    <t xml:space="preserve">bueumar.com</t>
  </si>
  <si>
    <t xml:space="preserve">IPANEMA</t>
  </si>
  <si>
    <t xml:space="preserve">VÁZQUEZ VARELA, 31-33</t>
  </si>
  <si>
    <t xml:space="preserve">986471344</t>
  </si>
  <si>
    <t xml:space="preserve">reservas@hotelipanema.com</t>
  </si>
  <si>
    <t xml:space="preserve">ipanema.com</t>
  </si>
  <si>
    <t xml:space="preserve">CARISAN</t>
  </si>
  <si>
    <t xml:space="preserve">EDUARDO PONDAL, 3 BAJO</t>
  </si>
  <si>
    <t xml:space="preserve">carisan.com</t>
  </si>
  <si>
    <t xml:space="preserve">CASA ROSITA</t>
  </si>
  <si>
    <t xml:space="preserve">ALDEA RIBEIRO, 8</t>
  </si>
  <si>
    <t xml:space="preserve">36634</t>
  </si>
  <si>
    <t xml:space="preserve">986543477</t>
  </si>
  <si>
    <t xml:space="preserve">hrosita@hrosita.com</t>
  </si>
  <si>
    <t xml:space="preserve">hrosita.com</t>
  </si>
  <si>
    <t xml:space="preserve">RIA TOXA</t>
  </si>
  <si>
    <t xml:space="preserve">REVOLTA, 70 BAJO</t>
  </si>
  <si>
    <t xml:space="preserve">986745493</t>
  </si>
  <si>
    <t xml:space="preserve">riatoxa.com</t>
  </si>
  <si>
    <t xml:space="preserve">HOTEL JR</t>
  </si>
  <si>
    <t xml:space="preserve">EMPALME, 10 BAJO</t>
  </si>
  <si>
    <t xml:space="preserve">986745680</t>
  </si>
  <si>
    <t xml:space="preserve">hoteljr.com</t>
  </si>
  <si>
    <t xml:space="preserve">PONTIÑAS</t>
  </si>
  <si>
    <t xml:space="preserve">PONTE, 82 BAJO</t>
  </si>
  <si>
    <t xml:space="preserve">986787147</t>
  </si>
  <si>
    <t xml:space="preserve">pontias.com</t>
  </si>
  <si>
    <t xml:space="preserve">LE PETIT</t>
  </si>
  <si>
    <t xml:space="preserve">POZO, 2</t>
  </si>
  <si>
    <t xml:space="preserve">987075508</t>
  </si>
  <si>
    <t xml:space="preserve">lepetit.com</t>
  </si>
  <si>
    <t xml:space="preserve">AVENIDA JULIO RODRÍGUEZ SOTO, 44</t>
  </si>
  <si>
    <t xml:space="preserve">988274740</t>
  </si>
  <si>
    <t xml:space="preserve">derbycarba@gmail.com</t>
  </si>
  <si>
    <t xml:space="preserve">derbysl.com</t>
  </si>
  <si>
    <t xml:space="preserve">VILA TERMAL DE LOBIOS BALNEARIO</t>
  </si>
  <si>
    <t xml:space="preserve">URBANIZACIÓN VILA TERMAL, s/n</t>
  </si>
  <si>
    <t xml:space="preserve">32417</t>
  </si>
  <si>
    <t xml:space="preserve">A ARNOIA</t>
  </si>
  <si>
    <t xml:space="preserve">988280406</t>
  </si>
  <si>
    <t xml:space="preserve">recepcion.arnoia@praecisus.com</t>
  </si>
  <si>
    <t xml:space="preserve">caldaria.es</t>
  </si>
  <si>
    <t xml:space="preserve">ESPADA 2</t>
  </si>
  <si>
    <t xml:space="preserve">CARRETERA N-120, 120 KILOMETRO 455,</t>
  </si>
  <si>
    <t xml:space="preserve">32300</t>
  </si>
  <si>
    <t xml:space="preserve">988322686</t>
  </si>
  <si>
    <t xml:space="preserve">espadaobarco@hotmail.com</t>
  </si>
  <si>
    <t xml:space="preserve">espada2.com</t>
  </si>
  <si>
    <t xml:space="preserve">LOBIOS CALDARIA</t>
  </si>
  <si>
    <t xml:space="preserve">CARRETERA RIOCALDO, s/n BAJO(BALNEARIO)</t>
  </si>
  <si>
    <t xml:space="preserve">32895</t>
  </si>
  <si>
    <t xml:space="preserve">988448191</t>
  </si>
  <si>
    <t xml:space="preserve">HOSTAL CAMYNOS</t>
  </si>
  <si>
    <t xml:space="preserve">CARRETERA N-VI, 43</t>
  </si>
  <si>
    <t xml:space="preserve">camynos@gmail.com</t>
  </si>
  <si>
    <t xml:space="preserve">camynos.es</t>
  </si>
  <si>
    <t xml:space="preserve">BAJA, 187 BAJO (PLAZA Nª Sª DE LOS ANGEL</t>
  </si>
  <si>
    <t xml:space="preserve">hbrisamar.islacristina@hotmail.com</t>
  </si>
  <si>
    <t xml:space="preserve">PASEO CERVANTES, 19 BAJO</t>
  </si>
  <si>
    <t xml:space="preserve">02240</t>
  </si>
  <si>
    <t xml:space="preserve">MAHORA</t>
  </si>
  <si>
    <t xml:space="preserve">hotelcervantesmahora@hotmail.com</t>
  </si>
  <si>
    <t xml:space="preserve">actiweb.es</t>
  </si>
  <si>
    <t xml:space="preserve">ADARME</t>
  </si>
  <si>
    <t xml:space="preserve">C/ LA ZAMPUDIA, s/n</t>
  </si>
  <si>
    <t xml:space="preserve">33342</t>
  </si>
  <si>
    <t xml:space="preserve">adarme.hotel@gmail.com</t>
  </si>
  <si>
    <t xml:space="preserve">adarme.com</t>
  </si>
  <si>
    <t xml:space="preserve">FABRICA CABRERA</t>
  </si>
  <si>
    <t xml:space="preserve">BARRIO PIEDRACABALLERA, s/n</t>
  </si>
  <si>
    <t xml:space="preserve">05123</t>
  </si>
  <si>
    <t xml:space="preserve">HOYOCASERO</t>
  </si>
  <si>
    <t xml:space="preserve">fabricacabrera@gmail.com</t>
  </si>
  <si>
    <t xml:space="preserve">gredos.org</t>
  </si>
  <si>
    <t xml:space="preserve">FIDELIS</t>
  </si>
  <si>
    <t xml:space="preserve">BARRIO CAMPO, 88 BAJO</t>
  </si>
  <si>
    <t xml:space="preserve">39720</t>
  </si>
  <si>
    <t xml:space="preserve">RIOTUERTO</t>
  </si>
  <si>
    <t xml:space="preserve">info@fidelisconsultores.es</t>
  </si>
  <si>
    <t xml:space="preserve">fidelis.es</t>
  </si>
  <si>
    <t xml:space="preserve">AVINGUDA D'ESPANYA, 42 BAJO</t>
  </si>
  <si>
    <t xml:space="preserve">info@hmarina.es</t>
  </si>
  <si>
    <t xml:space="preserve">hmarina.es</t>
  </si>
  <si>
    <t xml:space="preserve">LA CAVA</t>
  </si>
  <si>
    <t xml:space="preserve">C/ LA CAVA, 10</t>
  </si>
  <si>
    <t xml:space="preserve">info@lacava.com</t>
  </si>
  <si>
    <t xml:space="preserve">CAL NOU</t>
  </si>
  <si>
    <t xml:space="preserve">CARRER MAJOR, 9</t>
  </si>
  <si>
    <t xml:space="preserve">CORÇÀ</t>
  </si>
  <si>
    <t xml:space="preserve">info@calnou.com</t>
  </si>
  <si>
    <t xml:space="preserve">calnou.com</t>
  </si>
  <si>
    <t xml:space="preserve">BARRIO</t>
  </si>
  <si>
    <t xml:space="preserve">ESPERANZA BERMÚDEZ, s/n</t>
  </si>
  <si>
    <t xml:space="preserve">pensionelbarrio23@hotmail.com</t>
  </si>
  <si>
    <t xml:space="preserve">SA BISBAL</t>
  </si>
  <si>
    <t xml:space="preserve">PLAZA SANTA CATALINA TOMÀS, 1 BAJO</t>
  </si>
  <si>
    <t xml:space="preserve">info@bisbal.com</t>
  </si>
  <si>
    <t xml:space="preserve">CASA ANNA</t>
  </si>
  <si>
    <t xml:space="preserve">C/ VIRGEN DE LA CARIDAD DEL COBRE, 4 H</t>
  </si>
  <si>
    <t xml:space="preserve">info@caanna.com</t>
  </si>
  <si>
    <t xml:space="preserve">OCEANY</t>
  </si>
  <si>
    <t xml:space="preserve">C/ ESTEBAN TERRADAS, 3</t>
  </si>
  <si>
    <t xml:space="preserve">info@oceany.com</t>
  </si>
  <si>
    <t xml:space="preserve">DIELMA</t>
  </si>
  <si>
    <t xml:space="preserve">C/ LOS BAÑOS, 1</t>
  </si>
  <si>
    <t xml:space="preserve">info@dielma.com</t>
  </si>
  <si>
    <t xml:space="preserve">CASA LUCY</t>
  </si>
  <si>
    <t xml:space="preserve">PLAZA FILIBERTO VILLALOBOS, 2</t>
  </si>
  <si>
    <t xml:space="preserve">37110</t>
  </si>
  <si>
    <t xml:space="preserve">TORRESMENUDAS</t>
  </si>
  <si>
    <t xml:space="preserve">info@calucy.com</t>
  </si>
  <si>
    <t xml:space="preserve">CASA GRAN</t>
  </si>
  <si>
    <t xml:space="preserve">CARRETERA RASQUERA (TV-3022), KILOMETRO 17, 5</t>
  </si>
  <si>
    <t xml:space="preserve">43519</t>
  </si>
  <si>
    <t xml:space="preserve">EL PERELLÓ</t>
  </si>
  <si>
    <t xml:space="preserve">casagranrasquera@gmail.com</t>
  </si>
  <si>
    <t xml:space="preserve">CUROLLA PETIT HOTEL</t>
  </si>
  <si>
    <t xml:space="preserve">CARRER ANTONI MONJO, 18</t>
  </si>
  <si>
    <t xml:space="preserve">629 54 83 09</t>
  </si>
  <si>
    <t xml:space="preserve">hola@curolla.co</t>
  </si>
  <si>
    <t xml:space="preserve">curolla.co</t>
  </si>
  <si>
    <t xml:space="preserve">CASA LENA</t>
  </si>
  <si>
    <t xml:space="preserve">C/ MANTILLO, 18</t>
  </si>
  <si>
    <t xml:space="preserve">38595</t>
  </si>
  <si>
    <t xml:space="preserve">645 04 48 72</t>
  </si>
  <si>
    <t xml:space="preserve">erna.wyss@gmx.ch</t>
  </si>
  <si>
    <t xml:space="preserve">NOUALT</t>
  </si>
  <si>
    <t xml:space="preserve">CARRER COSTA DE SES BARRERES, 12</t>
  </si>
  <si>
    <t xml:space="preserve">657 850 980</t>
  </si>
  <si>
    <t xml:space="preserve">hotel@noualt.com</t>
  </si>
  <si>
    <t xml:space="preserve">noualt.com</t>
  </si>
  <si>
    <t xml:space="preserve">APARTAMENTOS SABINAS ALFONSO</t>
  </si>
  <si>
    <t xml:space="preserve">ALFONSO I, 43 BAJO</t>
  </si>
  <si>
    <t xml:space="preserve">689 74 27 56</t>
  </si>
  <si>
    <t xml:space="preserve">sabinas@sabinas.es</t>
  </si>
  <si>
    <t xml:space="preserve">sabinas.es</t>
  </si>
  <si>
    <t xml:space="preserve">ANATUR</t>
  </si>
  <si>
    <t xml:space="preserve">PRAZA PLAZA SOUTO, 3</t>
  </si>
  <si>
    <t xml:space="preserve">27891</t>
  </si>
  <si>
    <t xml:space="preserve">692 64 60 00</t>
  </si>
  <si>
    <t xml:space="preserve">info@anatur.es</t>
  </si>
  <si>
    <t xml:space="preserve">GM HOTEL</t>
  </si>
  <si>
    <t xml:space="preserve">H/SE/01341</t>
  </si>
  <si>
    <t xml:space="preserve">C/ SAN SEBASTIÁN, 14</t>
  </si>
  <si>
    <t xml:space="preserve">851000060</t>
  </si>
  <si>
    <t xml:space="preserve">reservas@gmhotel.es</t>
  </si>
  <si>
    <t xml:space="preserve">gmhotel.es</t>
  </si>
  <si>
    <t xml:space="preserve">CARRER BERGA, 7 BAJO</t>
  </si>
  <si>
    <t xml:space="preserve">871115160</t>
  </si>
  <si>
    <t xml:space="preserve">lopd@tbc.com.es</t>
  </si>
  <si>
    <t xml:space="preserve">tbc.com.es</t>
  </si>
  <si>
    <t xml:space="preserve">HOTEL MACHACO</t>
  </si>
  <si>
    <t xml:space="preserve">C/ POZO CONCEJO, 29 BAJO</t>
  </si>
  <si>
    <t xml:space="preserve">902363757</t>
  </si>
  <si>
    <t xml:space="preserve">oficina@imachaco.com</t>
  </si>
  <si>
    <t xml:space="preserve">machaco.es</t>
  </si>
  <si>
    <t xml:space="preserve">TOBAZO</t>
  </si>
  <si>
    <t xml:space="preserve">CARRETERA FRANCIA, KILOMETRO 184 BAJO</t>
  </si>
  <si>
    <t xml:space="preserve">902676685</t>
  </si>
  <si>
    <t xml:space="preserve">reservas@hoteltobazo.es</t>
  </si>
  <si>
    <t xml:space="preserve">tobazo.com</t>
  </si>
  <si>
    <t xml:space="preserve">GINOSI PEDRALBES HOTEL</t>
  </si>
  <si>
    <t xml:space="preserve">CARRER FONTCOBERTA, 4</t>
  </si>
  <si>
    <t xml:space="preserve">911238774</t>
  </si>
  <si>
    <t xml:space="preserve">commercial@ginosi.com</t>
  </si>
  <si>
    <t xml:space="preserve">ginosi.com</t>
  </si>
  <si>
    <t xml:space="preserve">DOUBLETREE BY HILTON MADRID - PRADO</t>
  </si>
  <si>
    <t xml:space="preserve">C/ SAN AGUSTÍN, 3</t>
  </si>
  <si>
    <t xml:space="preserve">913600820</t>
  </si>
  <si>
    <t xml:space="preserve">madridprado.info@hilton.com</t>
  </si>
  <si>
    <t xml:space="preserve">hilton.com</t>
  </si>
  <si>
    <t xml:space="preserve">HOSPES HOTELES</t>
  </si>
  <si>
    <t xml:space="preserve">PLAZA MARQUÉS DE SALAMANCA, 10 2; DCHA</t>
  </si>
  <si>
    <t xml:space="preserve">914362766</t>
  </si>
  <si>
    <t xml:space="preserve">reservations@hospes.com</t>
  </si>
  <si>
    <t xml:space="preserve">hospes.com</t>
  </si>
  <si>
    <t xml:space="preserve">HOTEL LIABENY</t>
  </si>
  <si>
    <t xml:space="preserve">C/ SALUD, 3 BAJO; RHIN</t>
  </si>
  <si>
    <t xml:space="preserve">915319000</t>
  </si>
  <si>
    <t xml:space="preserve">info@hotelliabeny.com</t>
  </si>
  <si>
    <t xml:space="preserve">liabeny.es</t>
  </si>
  <si>
    <t xml:space="preserve">TRYP MENFIS</t>
  </si>
  <si>
    <t xml:space="preserve">C/ GRAN VÍA, 74 BAJO; HOTEL TRYO MENFIS</t>
  </si>
  <si>
    <t xml:space="preserve">915470900</t>
  </si>
  <si>
    <t xml:space="preserve">info@trypmenfis.com</t>
  </si>
  <si>
    <t xml:space="preserve">melia.com/</t>
  </si>
  <si>
    <t xml:space="preserve">FEIJOÓ</t>
  </si>
  <si>
    <t xml:space="preserve">C/ LA PRIMAVERA, 94 LOCAL 4</t>
  </si>
  <si>
    <t xml:space="preserve">918579800</t>
  </si>
  <si>
    <t xml:space="preserve">info@feijoó.com</t>
  </si>
  <si>
    <t xml:space="preserve">DRACOS</t>
  </si>
  <si>
    <t xml:space="preserve">SERRALLO, 51 LOCAL</t>
  </si>
  <si>
    <t xml:space="preserve">918630617</t>
  </si>
  <si>
    <t xml:space="preserve">info@dracos.com</t>
  </si>
  <si>
    <t xml:space="preserve">PARADOR DE ÁLCALA DE HENARES</t>
  </si>
  <si>
    <t xml:space="preserve">C/ COLEGIOS, 8 BAJO</t>
  </si>
  <si>
    <t xml:space="preserve">918880330</t>
  </si>
  <si>
    <t xml:space="preserve">alcala@parador.es</t>
  </si>
  <si>
    <t xml:space="preserve">parador.es</t>
  </si>
  <si>
    <t xml:space="preserve">PARADOR DE CHINCHON</t>
  </si>
  <si>
    <t xml:space="preserve">C/ HUERTOS, 1 BAJO</t>
  </si>
  <si>
    <t xml:space="preserve">918940836</t>
  </si>
  <si>
    <t xml:space="preserve">chinchon@parador.es</t>
  </si>
  <si>
    <t xml:space="preserve">PARADOR DE AVILA</t>
  </si>
  <si>
    <t xml:space="preserve">MARQUÉS CANALES Y CHOZAS, 2</t>
  </si>
  <si>
    <t xml:space="preserve">920211340</t>
  </si>
  <si>
    <t xml:space="preserve">avila@parador.es</t>
  </si>
  <si>
    <t xml:space="preserve">PARADOR DE GREDOS</t>
  </si>
  <si>
    <t xml:space="preserve">CARRETERA VENTA DEL OBISPO (AV-941), KILOMETRO 10</t>
  </si>
  <si>
    <t xml:space="preserve">920348048</t>
  </si>
  <si>
    <t xml:space="preserve">gredos@parador.es</t>
  </si>
  <si>
    <t xml:space="preserve">EL CASÓN DE LOS POEMAS</t>
  </si>
  <si>
    <t xml:space="preserve">C/ LABRADOR, 10</t>
  </si>
  <si>
    <t xml:space="preserve">40569</t>
  </si>
  <si>
    <t xml:space="preserve">GRAJERA</t>
  </si>
  <si>
    <t xml:space="preserve">921 55 77 13</t>
  </si>
  <si>
    <t xml:space="preserve">hoteljarpar@gmail.com</t>
  </si>
  <si>
    <t xml:space="preserve">jarpar.com</t>
  </si>
  <si>
    <t xml:space="preserve">PARADOR DE LA GRANJA</t>
  </si>
  <si>
    <t xml:space="preserve">INFANTES, 3</t>
  </si>
  <si>
    <t xml:space="preserve">921010750</t>
  </si>
  <si>
    <t xml:space="preserve">lagranja@parador.es</t>
  </si>
  <si>
    <t xml:space="preserve">PARADOR DE SEGOVIA</t>
  </si>
  <si>
    <t xml:space="preserve">CARRETERA VALLADOLID, s/n BAJO</t>
  </si>
  <si>
    <t xml:space="preserve">921443737</t>
  </si>
  <si>
    <t xml:space="preserve">segovia@parador.es</t>
  </si>
  <si>
    <t xml:space="preserve">EL NAVÍO</t>
  </si>
  <si>
    <t xml:space="preserve">AVENIDA PESCADORES, s/n</t>
  </si>
  <si>
    <t xml:space="preserve">922 865 680</t>
  </si>
  <si>
    <t xml:space="preserve">hotelrural@elnavio.es</t>
  </si>
  <si>
    <t xml:space="preserve">elnavio.es</t>
  </si>
  <si>
    <t xml:space="preserve">KANALI</t>
  </si>
  <si>
    <t xml:space="preserve">AVENIDA PRÍNCIPES DE ESPAÑA, 1 BAJO; DURAZNO SUR</t>
  </si>
  <si>
    <t xml:space="preserve">922177221</t>
  </si>
  <si>
    <t xml:space="preserve">info@kanali.com</t>
  </si>
  <si>
    <t xml:space="preserve">OCEANO</t>
  </si>
  <si>
    <t xml:space="preserve">CASTILLO, 6 BAJO</t>
  </si>
  <si>
    <t xml:space="preserve">922270800</t>
  </si>
  <si>
    <t xml:space="preserve">info@oceano.com</t>
  </si>
  <si>
    <t xml:space="preserve">MAVIJU</t>
  </si>
  <si>
    <t xml:space="preserve">AVENIDA OCHO DE MARZO, 4 BAJO</t>
  </si>
  <si>
    <t xml:space="preserve">922376241</t>
  </si>
  <si>
    <t xml:space="preserve">info@maviju.com</t>
  </si>
  <si>
    <t xml:space="preserve">MARITIM HOTELANLAGEN</t>
  </si>
  <si>
    <t xml:space="preserve">C/ EL BURGADO, 1 BAJO; LOCAL 3</t>
  </si>
  <si>
    <t xml:space="preserve">maritim.es</t>
  </si>
  <si>
    <t xml:space="preserve">HOTEL MAGA</t>
  </si>
  <si>
    <t xml:space="preserve">C/ IRIARTE, 11 BAJO</t>
  </si>
  <si>
    <t xml:space="preserve">922383853</t>
  </si>
  <si>
    <t xml:space="preserve">info@hrmaga.com</t>
  </si>
  <si>
    <t xml:space="preserve">hrmaga.com</t>
  </si>
  <si>
    <t xml:space="preserve">PARADOR DE LAS CAÑADAS DEL TEIDE</t>
  </si>
  <si>
    <t xml:space="preserve">CAÑADAS DEL TEIDE, s/n</t>
  </si>
  <si>
    <t xml:space="preserve">922386415</t>
  </si>
  <si>
    <t xml:space="preserve">canadas@parador.es</t>
  </si>
  <si>
    <t xml:space="preserve">PARADOR DE LA PALMA</t>
  </si>
  <si>
    <t xml:space="preserve">CARRETERA ZUMACAL, s/n BAJO</t>
  </si>
  <si>
    <t xml:space="preserve">922435828</t>
  </si>
  <si>
    <t xml:space="preserve">lapalma@parador.es</t>
  </si>
  <si>
    <t xml:space="preserve">PARADOR DE EL HIERRO</t>
  </si>
  <si>
    <t xml:space="preserve">C/ LAS PLAYAS, 15 BAJO</t>
  </si>
  <si>
    <t xml:space="preserve">38910</t>
  </si>
  <si>
    <t xml:space="preserve">922558036</t>
  </si>
  <si>
    <t xml:space="preserve">hierro@parador.es</t>
  </si>
  <si>
    <t xml:space="preserve">CARRETERA MOJÓN, 21 BAJO; HOSPITAL DEL SUR</t>
  </si>
  <si>
    <t xml:space="preserve">922729309</t>
  </si>
  <si>
    <t xml:space="preserve">HOTEL SONIA CHIPUDE</t>
  </si>
  <si>
    <t xml:space="preserve">C/ CHIPUDE, 70</t>
  </si>
  <si>
    <t xml:space="preserve">38869</t>
  </si>
  <si>
    <t xml:space="preserve">922804158</t>
  </si>
  <si>
    <t xml:space="preserve">info@chipude.es</t>
  </si>
  <si>
    <t xml:space="preserve">chipude.es</t>
  </si>
  <si>
    <t xml:space="preserve">PARADOR DE LA GOMERA</t>
  </si>
  <si>
    <t xml:space="preserve">CERRO HORCA, s/n BAJO</t>
  </si>
  <si>
    <t xml:space="preserve">922871100</t>
  </si>
  <si>
    <t xml:space="preserve">gomera@parador.es</t>
  </si>
  <si>
    <t xml:space="preserve">DE UNIE</t>
  </si>
  <si>
    <t xml:space="preserve">C/ LIBREROS, 16 3; B</t>
  </si>
  <si>
    <t xml:space="preserve">923055709</t>
  </si>
  <si>
    <t xml:space="preserve">info@deunie.com</t>
  </si>
  <si>
    <t xml:space="preserve">PARADOR DE SALAMANCA</t>
  </si>
  <si>
    <t xml:space="preserve">TESO TESO DE LA FERIA, 2 BAJO</t>
  </si>
  <si>
    <t xml:space="preserve">923192082</t>
  </si>
  <si>
    <t xml:space="preserve">salamanca@parador.es</t>
  </si>
  <si>
    <t xml:space="preserve">CEYLAN</t>
  </si>
  <si>
    <t xml:space="preserve">SAN JUAN DE LA CRUZ, 7 BAJO</t>
  </si>
  <si>
    <t xml:space="preserve">923212604</t>
  </si>
  <si>
    <t xml:space="preserve">info@ceylan.com</t>
  </si>
  <si>
    <t xml:space="preserve">HALL 88</t>
  </si>
  <si>
    <t xml:space="preserve">C/ PEÑA DE FRANCIA, s/n BAJO</t>
  </si>
  <si>
    <t xml:space="preserve">923280188</t>
  </si>
  <si>
    <t xml:space="preserve">info@hall88.com</t>
  </si>
  <si>
    <t xml:space="preserve">RESOTEL</t>
  </si>
  <si>
    <t xml:space="preserve">PASEO DELICIAS, 27-41</t>
  </si>
  <si>
    <t xml:space="preserve">923287739</t>
  </si>
  <si>
    <t xml:space="preserve">resotel@resotel.es</t>
  </si>
  <si>
    <t xml:space="preserve">resotel.es</t>
  </si>
  <si>
    <t xml:space="preserve">PLAZA CASTILLO, 1</t>
  </si>
  <si>
    <t xml:space="preserve">923460150</t>
  </si>
  <si>
    <t xml:space="preserve">ADARVE</t>
  </si>
  <si>
    <t xml:space="preserve">AVENIDA FUENTE DEL MAESTRE, 53 PLANTA 1</t>
  </si>
  <si>
    <t xml:space="preserve">924043060</t>
  </si>
  <si>
    <t xml:space="preserve">info@adarve.com</t>
  </si>
  <si>
    <t xml:space="preserve">PARADOR DE MERIDA VIA DE LA PLATA</t>
  </si>
  <si>
    <t xml:space="preserve">PLAZA CONSTITUCIÓN, 3 BAJO</t>
  </si>
  <si>
    <t xml:space="preserve">924313800</t>
  </si>
  <si>
    <t xml:space="preserve">merida@parador.es</t>
  </si>
  <si>
    <t xml:space="preserve">CARRETERA DON BENITO C-423, s/n BAJO</t>
  </si>
  <si>
    <t xml:space="preserve">06470</t>
  </si>
  <si>
    <t xml:space="preserve">GUAREÑA</t>
  </si>
  <si>
    <t xml:space="preserve">924350525</t>
  </si>
  <si>
    <t xml:space="preserve">info@elcoto.com</t>
  </si>
  <si>
    <t xml:space="preserve">PARADOR DE ZAFRA DUQUES DE FERIA</t>
  </si>
  <si>
    <t xml:space="preserve">PLAZA CORAZÓN DE MARÍA, 7</t>
  </si>
  <si>
    <t xml:space="preserve">924554540</t>
  </si>
  <si>
    <t xml:space="preserve">zafra@parador.es</t>
  </si>
  <si>
    <t xml:space="preserve">EL QUESO</t>
  </si>
  <si>
    <t xml:space="preserve">CARRETERA ANDALUCÍA, KILOMETRO 102 BAJO</t>
  </si>
  <si>
    <t xml:space="preserve">45780</t>
  </si>
  <si>
    <t xml:space="preserve">TEMBLEQUE</t>
  </si>
  <si>
    <t xml:space="preserve">925145658</t>
  </si>
  <si>
    <t xml:space="preserve">info@elqueso.com</t>
  </si>
  <si>
    <t xml:space="preserve">elqueso.es</t>
  </si>
  <si>
    <t xml:space="preserve">SELLER</t>
  </si>
  <si>
    <t xml:space="preserve">CARRETERA MADRID-ALICANTE, KILOMETRO 77, 300 BAJO</t>
  </si>
  <si>
    <t xml:space="preserve">45310</t>
  </si>
  <si>
    <t xml:space="preserve">VILLATOBAS</t>
  </si>
  <si>
    <t xml:space="preserve">925152067</t>
  </si>
  <si>
    <t xml:space="preserve">info@seller.com</t>
  </si>
  <si>
    <t xml:space="preserve">PARADOR DE TOLEDO CONDE DE ORGAZ</t>
  </si>
  <si>
    <t xml:space="preserve">CERRO CERRO DEL EMPERADOR, s/n BAJO</t>
  </si>
  <si>
    <t xml:space="preserve">925221850</t>
  </si>
  <si>
    <t xml:space="preserve">toledo@parador.es</t>
  </si>
  <si>
    <t xml:space="preserve">PARADOR DE OROPESA VIRREY DE TOLEDO</t>
  </si>
  <si>
    <t xml:space="preserve">PLAZA PALACIO, 1 BAJO(PARADOR TURISMO)</t>
  </si>
  <si>
    <t xml:space="preserve">925430000</t>
  </si>
  <si>
    <t xml:space="preserve">oropesa@parador.es</t>
  </si>
  <si>
    <t xml:space="preserve">PARADOR DE MANZANARES</t>
  </si>
  <si>
    <t xml:space="preserve">AUTOVIA MADRID-ANDALUCÍA, KILOMETRO 174 BAJO</t>
  </si>
  <si>
    <t xml:space="preserve">926610400</t>
  </si>
  <si>
    <t xml:space="preserve">manzanares@parador.es</t>
  </si>
  <si>
    <t xml:space="preserve">PARADOR DE ALMAGRO</t>
  </si>
  <si>
    <t xml:space="preserve">RONDA SAN FRANCISCO, 31 BAJO</t>
  </si>
  <si>
    <t xml:space="preserve">926860100</t>
  </si>
  <si>
    <t xml:space="preserve">almagro@parador.es</t>
  </si>
  <si>
    <t xml:space="preserve">PARADOR DE CACERES</t>
  </si>
  <si>
    <t xml:space="preserve">ANCHA, 6 BAJO</t>
  </si>
  <si>
    <t xml:space="preserve">927211759</t>
  </si>
  <si>
    <t xml:space="preserve">caceres@parador.es</t>
  </si>
  <si>
    <t xml:space="preserve">PARADOR DE TRUJILLO</t>
  </si>
  <si>
    <t xml:space="preserve">SANTA BEATRIZ DE SILVA, 5</t>
  </si>
  <si>
    <t xml:space="preserve">927321350</t>
  </si>
  <si>
    <t xml:space="preserve">trujillo@parador.es</t>
  </si>
  <si>
    <t xml:space="preserve">PARADOR DE GUADALUPE</t>
  </si>
  <si>
    <t xml:space="preserve">MARQUÉS DE LA ROMANA, 12</t>
  </si>
  <si>
    <t xml:space="preserve">927367075</t>
  </si>
  <si>
    <t xml:space="preserve">guadalupe@parador.es</t>
  </si>
  <si>
    <t xml:space="preserve">PARADOR DE PLASENCIA</t>
  </si>
  <si>
    <t xml:space="preserve">SAN VICENTE FERRER, s/n BAJO(PARADOR)</t>
  </si>
  <si>
    <t xml:space="preserve">927425870</t>
  </si>
  <si>
    <t xml:space="preserve">plasencia@parador.es</t>
  </si>
  <si>
    <t xml:space="preserve">PARADOR DE JARANDILLA DE LA VERA CARLOS V</t>
  </si>
  <si>
    <t xml:space="preserve">AVENIDA ANTONIO GARCÍA PRIETO, 1</t>
  </si>
  <si>
    <t xml:space="preserve">927560117</t>
  </si>
  <si>
    <t xml:space="preserve">jarandilla@parador.es</t>
  </si>
  <si>
    <t xml:space="preserve">HOSPES PALACIO DE ARENALES &amp; SPA</t>
  </si>
  <si>
    <t xml:space="preserve">CARRETERA N-521 (FCA. LA QUINTA), KILOMETRO 52, 100</t>
  </si>
  <si>
    <t xml:space="preserve">10005</t>
  </si>
  <si>
    <t xml:space="preserve">927620490</t>
  </si>
  <si>
    <t xml:space="preserve">palacioarenales@hospes.com</t>
  </si>
  <si>
    <t xml:space="preserve">VILLA EL INTI</t>
  </si>
  <si>
    <t xml:space="preserve">C/ LA COSTA, 6 BAJO</t>
  </si>
  <si>
    <t xml:space="preserve">928 83 89 80</t>
  </si>
  <si>
    <t xml:space="preserve">elinti.lanzarote@gmail.com</t>
  </si>
  <si>
    <t xml:space="preserve">elinti.com</t>
  </si>
  <si>
    <t xml:space="preserve">PARADOR DE CRUZ DE TEJEDA</t>
  </si>
  <si>
    <t xml:space="preserve">C/ CRUZ DE TEJEDA, s/n</t>
  </si>
  <si>
    <t xml:space="preserve">928012500</t>
  </si>
  <si>
    <t xml:space="preserve">cruztejeda@parador.es</t>
  </si>
  <si>
    <t xml:space="preserve">ALDIANA FUERTEVENTURA</t>
  </si>
  <si>
    <t xml:space="preserve">AVENIDA JANDÍA, s/n BAJO</t>
  </si>
  <si>
    <t xml:space="preserve">onlinebuchung@aldiana.com</t>
  </si>
  <si>
    <t xml:space="preserve">aldiana.de</t>
  </si>
  <si>
    <t xml:space="preserve">MAIPEZ</t>
  </si>
  <si>
    <t xml:space="preserve">C/ LA CALZADA, 104 BAJO; HOTEL RURAL</t>
  </si>
  <si>
    <t xml:space="preserve">928430039</t>
  </si>
  <si>
    <t xml:space="preserve">info@maipez.com</t>
  </si>
  <si>
    <t xml:space="preserve">maipez.com</t>
  </si>
  <si>
    <t xml:space="preserve">SANDOS PAPAGAYO</t>
  </si>
  <si>
    <t xml:space="preserve">C/ LAS ACACIAS, 6</t>
  </si>
  <si>
    <t xml:space="preserve">928519111</t>
  </si>
  <si>
    <t xml:space="preserve">reservas@sandos.com</t>
  </si>
  <si>
    <t xml:space="preserve">sandos.com</t>
  </si>
  <si>
    <t xml:space="preserve">485</t>
  </si>
  <si>
    <t xml:space="preserve">TAORO BEACH</t>
  </si>
  <si>
    <t xml:space="preserve">C/ MONTAÑA HENDIDA, s/n 0</t>
  </si>
  <si>
    <t xml:space="preserve">928547076</t>
  </si>
  <si>
    <t xml:space="preserve">comercial@sbhfue.com</t>
  </si>
  <si>
    <t xml:space="preserve">sbhfue.com</t>
  </si>
  <si>
    <t xml:space="preserve">PUERTO PRINCIPE</t>
  </si>
  <si>
    <t xml:space="preserve">AVENIDA VENEGUERA, 7 BAJO; APARTAMENTOS PUERTO PRINCIPE</t>
  </si>
  <si>
    <t xml:space="preserve">928560427</t>
  </si>
  <si>
    <t xml:space="preserve">puertoprincipe@incargo.es</t>
  </si>
  <si>
    <t xml:space="preserve">incargo.es</t>
  </si>
  <si>
    <t xml:space="preserve">MUISCA</t>
  </si>
  <si>
    <t xml:space="preserve">LA PLAYA DEL CURA, s/n BAJO(APARTHOTEL RIVERA)</t>
  </si>
  <si>
    <t xml:space="preserve">928561911</t>
  </si>
  <si>
    <t xml:space="preserve">info@muisca.com</t>
  </si>
  <si>
    <t xml:space="preserve">LANSOL</t>
  </si>
  <si>
    <t xml:space="preserve">AVENIDA PAPAGAYO, 1 BAJO; SUPER PAPAGAYO</t>
  </si>
  <si>
    <t xml:space="preserve">928594543</t>
  </si>
  <si>
    <t xml:space="preserve">info@lansol.com</t>
  </si>
  <si>
    <t xml:space="preserve">CLUB PARAISO PLAYA</t>
  </si>
  <si>
    <t xml:space="preserve">LOMO DE ACEBUCHE, s/n BA(CLUB PARAISO)</t>
  </si>
  <si>
    <t xml:space="preserve">928873700</t>
  </si>
  <si>
    <t xml:space="preserve">SBH HOTEL COSTA CALMA BEACH RESORT</t>
  </si>
  <si>
    <t xml:space="preserve">C/ AGUSTÍN MILLARES, 2 BAJO</t>
  </si>
  <si>
    <t xml:space="preserve">928875544</t>
  </si>
  <si>
    <t xml:space="preserve">556</t>
  </si>
  <si>
    <t xml:space="preserve">COSTA CALMA PALACE</t>
  </si>
  <si>
    <t xml:space="preserve">C/ JAHN REISEN, s/n</t>
  </si>
  <si>
    <t xml:space="preserve">928876009</t>
  </si>
  <si>
    <t xml:space="preserve">HOTEL CRYSTAL BEACH</t>
  </si>
  <si>
    <t xml:space="preserve">LTU, 3 BAJO</t>
  </si>
  <si>
    <t xml:space="preserve">928876333</t>
  </si>
  <si>
    <t xml:space="preserve">HOTEL 1900 B&amp;B</t>
  </si>
  <si>
    <t xml:space="preserve">CARRER PANTÀ, 33</t>
  </si>
  <si>
    <t xml:space="preserve">08221</t>
  </si>
  <si>
    <t xml:space="preserve">931749426</t>
  </si>
  <si>
    <t xml:space="preserve">1900bib.modernista@gmail.com</t>
  </si>
  <si>
    <t xml:space="preserve">1900bb.com</t>
  </si>
  <si>
    <t xml:space="preserve">H REGÀS</t>
  </si>
  <si>
    <t xml:space="preserve">HB-003850</t>
  </si>
  <si>
    <t xml:space="preserve">CARRER REGÀS, 10 EDIFICIO BAJO; DUPLICADO 10-12</t>
  </si>
  <si>
    <t xml:space="preserve">932380092</t>
  </si>
  <si>
    <t xml:space="preserve">info@hregas.com</t>
  </si>
  <si>
    <t xml:space="preserve">hregas.com</t>
  </si>
  <si>
    <t xml:space="preserve">NAPOLS</t>
  </si>
  <si>
    <t xml:space="preserve">HB-004030</t>
  </si>
  <si>
    <t xml:space="preserve">CARRER NÀPOLS, 116 BAJO-1</t>
  </si>
  <si>
    <t xml:space="preserve">932464573</t>
  </si>
  <si>
    <t xml:space="preserve">aparthotel@napols.net</t>
  </si>
  <si>
    <t xml:space="preserve">napols.net</t>
  </si>
  <si>
    <t xml:space="preserve">HB-001934</t>
  </si>
  <si>
    <t xml:space="preserve">CARRER LA RAMBLA, 117 BAJO</t>
  </si>
  <si>
    <t xml:space="preserve">933019400</t>
  </si>
  <si>
    <t xml:space="preserve">info@royalramblashotel.com</t>
  </si>
  <si>
    <t xml:space="preserve">hroyal.com</t>
  </si>
  <si>
    <t xml:space="preserve">MERCER</t>
  </si>
  <si>
    <t xml:space="preserve">HB-004504</t>
  </si>
  <si>
    <t xml:space="preserve">LLEDÓ, 7</t>
  </si>
  <si>
    <t xml:space="preserve">933107480</t>
  </si>
  <si>
    <t xml:space="preserve">mercerhoteles@yahoo.es</t>
  </si>
  <si>
    <t xml:space="preserve">mercer.com</t>
  </si>
  <si>
    <t xml:space="preserve">DEL MAR</t>
  </si>
  <si>
    <t xml:space="preserve">HB-002726</t>
  </si>
  <si>
    <t xml:space="preserve">PLA PALAU, 19 BAJO; HOTEL DEL MAR</t>
  </si>
  <si>
    <t xml:space="preserve">933193302</t>
  </si>
  <si>
    <t xml:space="preserve">delmar@gargallo-hotels.com</t>
  </si>
  <si>
    <t xml:space="preserve">delmar.com</t>
  </si>
  <si>
    <t xml:space="preserve">HOTEL RONDA</t>
  </si>
  <si>
    <t xml:space="preserve">CARRER SANT ERASME, 19 BAJO; EDIF</t>
  </si>
  <si>
    <t xml:space="preserve">933290004</t>
  </si>
  <si>
    <t xml:space="preserve">info@hotel-rondahouse.com</t>
  </si>
  <si>
    <t xml:space="preserve">rondas.com</t>
  </si>
  <si>
    <t xml:space="preserve">SUNOTEL ASTON</t>
  </si>
  <si>
    <t xml:space="preserve">HB-004298</t>
  </si>
  <si>
    <t xml:space="preserve">CARRER PARÍS, 101 BAJO; DUPLICADO 101-107</t>
  </si>
  <si>
    <t xml:space="preserve">933637070</t>
  </si>
  <si>
    <t xml:space="preserve">reservas@hotelaston.com</t>
  </si>
  <si>
    <t xml:space="preserve">sunotel.es</t>
  </si>
  <si>
    <t xml:space="preserve">CLUB CENTRAL</t>
  </si>
  <si>
    <t xml:space="preserve">HB-004564</t>
  </si>
  <si>
    <t xml:space="preserve">CARRER VALÈNCIA, 157 BAJO; DUPLICADO 157-159</t>
  </si>
  <si>
    <t xml:space="preserve">934520533</t>
  </si>
  <si>
    <t xml:space="preserve">recepcion@sunotelclubcentral.com</t>
  </si>
  <si>
    <t xml:space="preserve">SUNOTEL CLUB CENTRAL</t>
  </si>
  <si>
    <t xml:space="preserve">sunotel@sunotel.es</t>
  </si>
  <si>
    <t xml:space="preserve">GESTIÓN HOTELERA SUNOTEL</t>
  </si>
  <si>
    <t xml:space="preserve">C/ MALLORCA, 8688 ENTRESUELO B</t>
  </si>
  <si>
    <t xml:space="preserve">934948280</t>
  </si>
  <si>
    <t xml:space="preserve">carme@sunotel.es</t>
  </si>
  <si>
    <t xml:space="preserve">HILTON BARCELONA</t>
  </si>
  <si>
    <t xml:space="preserve">HB-003892</t>
  </si>
  <si>
    <t xml:space="preserve">AVINGUDA DIAGONAL, s/n</t>
  </si>
  <si>
    <t xml:space="preserve">934957755</t>
  </si>
  <si>
    <t xml:space="preserve">guest@hiltonbarcelona.com</t>
  </si>
  <si>
    <t xml:space="preserve">B-HOTEL</t>
  </si>
  <si>
    <t xml:space="preserve">HB-004319</t>
  </si>
  <si>
    <t xml:space="preserve">GRAN VÍA CORTS CATALANES, 389-391</t>
  </si>
  <si>
    <t xml:space="preserve">935529500</t>
  </si>
  <si>
    <t xml:space="preserve">b-hotel@nnhotels.com</t>
  </si>
  <si>
    <t xml:space="preserve">bhotel.com</t>
  </si>
  <si>
    <t xml:space="preserve">ROBERT</t>
  </si>
  <si>
    <t xml:space="preserve">HCC-000173</t>
  </si>
  <si>
    <t xml:space="preserve">AVINGUDA CATALUNYA, 1 BAJO(EDIF)</t>
  </si>
  <si>
    <t xml:space="preserve">08787</t>
  </si>
  <si>
    <t xml:space="preserve">LA POBLA DE CLARAMUNT</t>
  </si>
  <si>
    <t xml:space="preserve">938086000</t>
  </si>
  <si>
    <t xml:space="preserve">info@robert.com</t>
  </si>
  <si>
    <t xml:space="preserve">PARADOR DE VIC-SAU</t>
  </si>
  <si>
    <t xml:space="preserve">HCC-009901</t>
  </si>
  <si>
    <t xml:space="preserve">PARATGE BAC DE SAU, s/n</t>
  </si>
  <si>
    <t xml:space="preserve">08510</t>
  </si>
  <si>
    <t xml:space="preserve">LES MASIES DE RODA</t>
  </si>
  <si>
    <t xml:space="preserve">938122323</t>
  </si>
  <si>
    <t xml:space="preserve">vic@parador.es</t>
  </si>
  <si>
    <t xml:space="preserve">PARADOR DE CARDONA</t>
  </si>
  <si>
    <t xml:space="preserve">HCC-009902</t>
  </si>
  <si>
    <t xml:space="preserve">CASTELL PARADOR DUCS DE CARDONA, s/n EDIFICIO</t>
  </si>
  <si>
    <t xml:space="preserve">938691275</t>
  </si>
  <si>
    <t xml:space="preserve">cardona@parador.es</t>
  </si>
  <si>
    <t xml:space="preserve">LA RIBA</t>
  </si>
  <si>
    <t xml:space="preserve">HCC-002479</t>
  </si>
  <si>
    <t xml:space="preserve">08519</t>
  </si>
  <si>
    <t xml:space="preserve">VILANOVA DE SAU</t>
  </si>
  <si>
    <t xml:space="preserve">938847015</t>
  </si>
  <si>
    <t xml:space="preserve">info@lariba.com</t>
  </si>
  <si>
    <t xml:space="preserve">IBERSOL ANTEMARE SPA</t>
  </si>
  <si>
    <t xml:space="preserve">HB-003092</t>
  </si>
  <si>
    <t xml:space="preserve">AVINGUDA MARE DE DÉU DE MONTSERRAT, 48-50</t>
  </si>
  <si>
    <t xml:space="preserve">938947000</t>
  </si>
  <si>
    <t xml:space="preserve">antemare@antemare.com</t>
  </si>
  <si>
    <t xml:space="preserve">ibersol.es</t>
  </si>
  <si>
    <t xml:space="preserve">SOL I VI</t>
  </si>
  <si>
    <t xml:space="preserve">HB-003822</t>
  </si>
  <si>
    <t xml:space="preserve">CARRETERA SANT SADURNÍ-VILAFRANCA, KILOMETRO 4 BAJO (CAN BAS )</t>
  </si>
  <si>
    <t xml:space="preserve">08739</t>
  </si>
  <si>
    <t xml:space="preserve">SUBIRATS</t>
  </si>
  <si>
    <t xml:space="preserve">938993204</t>
  </si>
  <si>
    <t xml:space="preserve">info@solivi.com</t>
  </si>
  <si>
    <t xml:space="preserve">solivi.com</t>
  </si>
  <si>
    <t xml:space="preserve">PARADOR DE CALAHORRA</t>
  </si>
  <si>
    <t xml:space="preserve">PASEO MERCADO ADAL, s/n BAJO</t>
  </si>
  <si>
    <t xml:space="preserve">941130358</t>
  </si>
  <si>
    <t xml:space="preserve">calahorra@parador.es</t>
  </si>
  <si>
    <t xml:space="preserve">MERCURE CARLTON RIOJA</t>
  </si>
  <si>
    <t xml:space="preserve">AVENIDA GRAN VÍA JUAN CARLOS I, 5 BAJO; CAFETERIA MILENIUM</t>
  </si>
  <si>
    <t xml:space="preserve">941242100</t>
  </si>
  <si>
    <t xml:space="preserve">hotelcarlton@pretur.com</t>
  </si>
  <si>
    <t xml:space="preserve">pretur.com</t>
  </si>
  <si>
    <t xml:space="preserve">PARADOR DE SANTO DOMINGO DE LA CALZADA</t>
  </si>
  <si>
    <t xml:space="preserve">PLAZA SANTO, 3 BAJO</t>
  </si>
  <si>
    <t xml:space="preserve">941340300</t>
  </si>
  <si>
    <t xml:space="preserve">sto.domingo@parador.es</t>
  </si>
  <si>
    <t xml:space="preserve">PARADOR DE SANTO DOMINGO BERNARDO DE FRESNEDA</t>
  </si>
  <si>
    <t xml:space="preserve">PLAZA SAN FRANCISCO, 1 BAJO</t>
  </si>
  <si>
    <t xml:space="preserve">941341150</t>
  </si>
  <si>
    <t xml:space="preserve">bernardodefresneda@parador.es</t>
  </si>
  <si>
    <t xml:space="preserve">PARADOR DE SANTILLANA GIL BLAS</t>
  </si>
  <si>
    <t xml:space="preserve">942028028</t>
  </si>
  <si>
    <t xml:space="preserve">santillanagb@parador.es</t>
  </si>
  <si>
    <t xml:space="preserve">PARADOR DE LIMPIAS PALACIO DE EGUILIOR</t>
  </si>
  <si>
    <t xml:space="preserve">C/ FUENTE AMOR, s/n BAJO</t>
  </si>
  <si>
    <t xml:space="preserve">39820</t>
  </si>
  <si>
    <t xml:space="preserve">LIMPIAS</t>
  </si>
  <si>
    <t xml:space="preserve">942628900</t>
  </si>
  <si>
    <t xml:space="preserve">limpias@parador.es</t>
  </si>
  <si>
    <t xml:space="preserve">AVENIDA JUAN HORMAECHEA CAZÓN, 22 BAJO</t>
  </si>
  <si>
    <t xml:space="preserve">942679601</t>
  </si>
  <si>
    <t xml:space="preserve">HOTEL ALIVA, CANTUR</t>
  </si>
  <si>
    <t xml:space="preserve">BARRIO ALIVA, s/n BAJO</t>
  </si>
  <si>
    <t xml:space="preserve">942730999</t>
  </si>
  <si>
    <t xml:space="preserve">fuentede@cantur.com</t>
  </si>
  <si>
    <t xml:space="preserve">cantur.com</t>
  </si>
  <si>
    <t xml:space="preserve">REBECO</t>
  </si>
  <si>
    <t xml:space="preserve">BARRIO FUENTE, s/n BAJO(HOTEL)</t>
  </si>
  <si>
    <t xml:space="preserve">942736601</t>
  </si>
  <si>
    <t xml:space="preserve">info@rebeco.com</t>
  </si>
  <si>
    <t xml:space="preserve">PARADOR DE FUENTE DÉ</t>
  </si>
  <si>
    <t xml:space="preserve">CARRETERA FUENTE DE, s/n</t>
  </si>
  <si>
    <t xml:space="preserve">942736651</t>
  </si>
  <si>
    <t xml:space="preserve">fuentede@parador.es</t>
  </si>
  <si>
    <t xml:space="preserve">SORAYA</t>
  </si>
  <si>
    <t xml:space="preserve">MUELLE, 27 BAJO(FACHADA HOTEL SORAYA)</t>
  </si>
  <si>
    <t xml:space="preserve">942810233</t>
  </si>
  <si>
    <t xml:space="preserve">info@soraya.com</t>
  </si>
  <si>
    <t xml:space="preserve">IRENAZ RESORT</t>
  </si>
  <si>
    <t xml:space="preserve">PASEO ORIAMENDI / ORIAMENDI PASEALEKUA, 94</t>
  </si>
  <si>
    <t xml:space="preserve">943224081</t>
  </si>
  <si>
    <t xml:space="preserve">resort@irenaz.com</t>
  </si>
  <si>
    <t xml:space="preserve">irenaz.com</t>
  </si>
  <si>
    <t xml:space="preserve">ARRATE</t>
  </si>
  <si>
    <t xml:space="preserve">EGO GAIN KALEA, 5</t>
  </si>
  <si>
    <t xml:space="preserve">943531320</t>
  </si>
  <si>
    <t xml:space="preserve">info@arrate.com</t>
  </si>
  <si>
    <t xml:space="preserve">PARADOR DE HONDARRIBIA EL EMPERADOR</t>
  </si>
  <si>
    <t xml:space="preserve">HARMA ENPARANTZA, 14 BAJO</t>
  </si>
  <si>
    <t xml:space="preserve">943645500</t>
  </si>
  <si>
    <t xml:space="preserve">hondarribia@parador.es</t>
  </si>
  <si>
    <t xml:space="preserve">AVENIDA ANTONIO ALZAGA, 51</t>
  </si>
  <si>
    <t xml:space="preserve">944839393</t>
  </si>
  <si>
    <t xml:space="preserve">info@njorge.com</t>
  </si>
  <si>
    <t xml:space="preserve">ACHURI</t>
  </si>
  <si>
    <t xml:space="preserve">RIOJA-ERRIOXA KALEA, 11 BAJO</t>
  </si>
  <si>
    <t xml:space="preserve">945255677</t>
  </si>
  <si>
    <t xml:space="preserve">hotelachurivitoria@gmail.com</t>
  </si>
  <si>
    <t xml:space="preserve">achuri.com</t>
  </si>
  <si>
    <t xml:space="preserve">SAIARITZ</t>
  </si>
  <si>
    <t xml:space="preserve">SAN ROKE KALEA, 12 BAJO</t>
  </si>
  <si>
    <t xml:space="preserve">945892364</t>
  </si>
  <si>
    <t xml:space="preserve">info@iaritz.com</t>
  </si>
  <si>
    <t xml:space="preserve">ARIMUNE</t>
  </si>
  <si>
    <t xml:space="preserve">BENTAKO PLAZEA, 1 BAJO</t>
  </si>
  <si>
    <t xml:space="preserve">48130</t>
  </si>
  <si>
    <t xml:space="preserve">BAKIO</t>
  </si>
  <si>
    <t xml:space="preserve">946194022</t>
  </si>
  <si>
    <t xml:space="preserve">hotel.arimune@gmail.com</t>
  </si>
  <si>
    <t xml:space="preserve">arimune.es</t>
  </si>
  <si>
    <t xml:space="preserve">BARRIO HAYA, 16 BAJO</t>
  </si>
  <si>
    <t xml:space="preserve">946707828</t>
  </si>
  <si>
    <t xml:space="preserve">info@muskiz.com</t>
  </si>
  <si>
    <t xml:space="preserve">PIÑUPE</t>
  </si>
  <si>
    <t xml:space="preserve">PASKUAL ABAROA ETORBIDEA, 12</t>
  </si>
  <si>
    <t xml:space="preserve">946842984</t>
  </si>
  <si>
    <t xml:space="preserve">info@piñupe.com</t>
  </si>
  <si>
    <t xml:space="preserve">VIACOS HOTEL RESTAURANTE</t>
  </si>
  <si>
    <t xml:space="preserve">AVENIDA REYES CATÓLICOS, 2 BAJO</t>
  </si>
  <si>
    <t xml:space="preserve">947361732</t>
  </si>
  <si>
    <t xml:space="preserve">info@viacoshotelrestaurante.com</t>
  </si>
  <si>
    <t xml:space="preserve">viacos.com</t>
  </si>
  <si>
    <t xml:space="preserve">CASTILLO DE GORRAIZ HOTEL GOLF &amp; SPA</t>
  </si>
  <si>
    <t xml:space="preserve">AVENIDA EGÜÉS, 78</t>
  </si>
  <si>
    <t xml:space="preserve">VALLE DE EGÜÉS/EGUESIBAR</t>
  </si>
  <si>
    <t xml:space="preserve">948337330</t>
  </si>
  <si>
    <t xml:space="preserve">reservas@cghotel.es</t>
  </si>
  <si>
    <t xml:space="preserve">cghotel.es</t>
  </si>
  <si>
    <t xml:space="preserve">HOTEL RURAL EL CERCO</t>
  </si>
  <si>
    <t xml:space="preserve">DON RODRIGO XIMÉNEZ DE RADA, 36 BAJO</t>
  </si>
  <si>
    <t xml:space="preserve">948341269</t>
  </si>
  <si>
    <t xml:space="preserve">info@hotelelcerco.es</t>
  </si>
  <si>
    <t xml:space="preserve">elcerco.es</t>
  </si>
  <si>
    <t xml:space="preserve">HOSTAL ZALTUA</t>
  </si>
  <si>
    <t xml:space="preserve">BARRIO CASTILLO, 1</t>
  </si>
  <si>
    <t xml:space="preserve">31415</t>
  </si>
  <si>
    <t xml:space="preserve">RONCAL/ERRONKARI</t>
  </si>
  <si>
    <t xml:space="preserve">948475008</t>
  </si>
  <si>
    <t xml:space="preserve">maikazaltua@hotmail.es</t>
  </si>
  <si>
    <t xml:space="preserve">zaltua.com</t>
  </si>
  <si>
    <t xml:space="preserve">IZARRA</t>
  </si>
  <si>
    <t xml:space="preserve">JUAN DE LABRIT, 1 4</t>
  </si>
  <si>
    <t xml:space="preserve">948550024</t>
  </si>
  <si>
    <t xml:space="preserve">izarra@hotmail.com</t>
  </si>
  <si>
    <t xml:space="preserve">izarra.com</t>
  </si>
  <si>
    <t xml:space="preserve">PARADOR DE OLITE PRINCIPE DE VIANA</t>
  </si>
  <si>
    <t xml:space="preserve">PLAZA TEOBALDOS, 2</t>
  </si>
  <si>
    <t xml:space="preserve">948740000</t>
  </si>
  <si>
    <t xml:space="preserve">olite@parador.es</t>
  </si>
  <si>
    <t xml:space="preserve">HOTEL AUÑAK</t>
  </si>
  <si>
    <t xml:space="preserve">ANTONIO ARÓSTEGUI, 15 1</t>
  </si>
  <si>
    <t xml:space="preserve">31693</t>
  </si>
  <si>
    <t xml:space="preserve">GARRALDA</t>
  </si>
  <si>
    <t xml:space="preserve">948764058</t>
  </si>
  <si>
    <t xml:space="preserve">reservas@auniak.com</t>
  </si>
  <si>
    <t xml:space="preserve">auniak.com</t>
  </si>
  <si>
    <t xml:space="preserve">PARADOR DE SOS REY CATOLICO FERNANDO DE ARAGON</t>
  </si>
  <si>
    <t xml:space="preserve">ARQUITECTO SÁINZ DE VICUÑA, 1 BAJO</t>
  </si>
  <si>
    <t xml:space="preserve">948888075</t>
  </si>
  <si>
    <t xml:space="preserve">sos@parador.es</t>
  </si>
  <si>
    <t xml:space="preserve">HOTEL 103</t>
  </si>
  <si>
    <t xml:space="preserve">AUTOVIA A-2, KILOMETRO 103 BAJO</t>
  </si>
  <si>
    <t xml:space="preserve">19490</t>
  </si>
  <si>
    <t xml:space="preserve">ALMADRONES</t>
  </si>
  <si>
    <t xml:space="preserve">949285522</t>
  </si>
  <si>
    <t xml:space="preserve">area103@gruporebollo.com</t>
  </si>
  <si>
    <t xml:space="preserve">area103.es</t>
  </si>
  <si>
    <t xml:space="preserve">PARADOR DE MÁLAGA GIBRALFARO</t>
  </si>
  <si>
    <t xml:space="preserve">H/MA/09901</t>
  </si>
  <si>
    <t xml:space="preserve">CASTILLO DE GIBRALFARO, s/n CAMINO DE ALFARO 11</t>
  </si>
  <si>
    <t xml:space="preserve">952221902</t>
  </si>
  <si>
    <t xml:space="preserve">gibralfaro@parador.es</t>
  </si>
  <si>
    <t xml:space="preserve">APARTAMENTOS LA JABEGA II</t>
  </si>
  <si>
    <t xml:space="preserve">C/ JAÉN, 1 ATCO</t>
  </si>
  <si>
    <t xml:space="preserve">952475354</t>
  </si>
  <si>
    <t xml:space="preserve">reservas@jabega.com</t>
  </si>
  <si>
    <t xml:space="preserve">jabega.com</t>
  </si>
  <si>
    <t xml:space="preserve">LA POSADA AZUL</t>
  </si>
  <si>
    <t xml:space="preserve">NUEVA, 4</t>
  </si>
  <si>
    <t xml:space="preserve">952487206</t>
  </si>
  <si>
    <t xml:space="preserve">marie@insouth.eu</t>
  </si>
  <si>
    <t xml:space="preserve">insouth.eu</t>
  </si>
  <si>
    <t xml:space="preserve">PARADOR DE NERJA</t>
  </si>
  <si>
    <t xml:space="preserve">H/MA/09903</t>
  </si>
  <si>
    <t xml:space="preserve">ALMUÑÉCAR, 8 BAJO(PARADOR DE TURISMO(REC</t>
  </si>
  <si>
    <t xml:space="preserve">952520050</t>
  </si>
  <si>
    <t xml:space="preserve">nerja@parador.es</t>
  </si>
  <si>
    <t xml:space="preserve">KRATSE</t>
  </si>
  <si>
    <t xml:space="preserve">AVENIDA CARVAJAL, 47 BAJO</t>
  </si>
  <si>
    <t xml:space="preserve">952661165</t>
  </si>
  <si>
    <t xml:space="preserve">info@kratse.com</t>
  </si>
  <si>
    <t xml:space="preserve">AVENIDA CARVAJAL, 45 BAJO (EDIF NUEVO)</t>
  </si>
  <si>
    <t xml:space="preserve">952661332</t>
  </si>
  <si>
    <t xml:space="preserve">LA CALA HOTEL</t>
  </si>
  <si>
    <t xml:space="preserve">URBANIZACIÓN CALA GOLF, s/n BAJO; DUPLICADO 1-7; CHALET</t>
  </si>
  <si>
    <t xml:space="preserve">952669016</t>
  </si>
  <si>
    <t xml:space="preserve">hotel@lacala.com</t>
  </si>
  <si>
    <t xml:space="preserve">lacala.com</t>
  </si>
  <si>
    <t xml:space="preserve">AVENIDA LÓPEZ DE MENA, 26 -BL 3; BAJO-AP 7</t>
  </si>
  <si>
    <t xml:space="preserve">952787287</t>
  </si>
  <si>
    <t xml:space="preserve">info@alicia.com</t>
  </si>
  <si>
    <t xml:space="preserve">PARADOR DE ANTEQUERA</t>
  </si>
  <si>
    <t xml:space="preserve">H/MA/09902</t>
  </si>
  <si>
    <t xml:space="preserve">PASEO GARCÍA DEL OLMO, 2 BAJO</t>
  </si>
  <si>
    <t xml:space="preserve">952840261</t>
  </si>
  <si>
    <t xml:space="preserve">antequera@parador.es</t>
  </si>
  <si>
    <t xml:space="preserve">LOZANO</t>
  </si>
  <si>
    <t xml:space="preserve">H/MA/01285</t>
  </si>
  <si>
    <t xml:space="preserve">AVENIDA PRINCIPAL (POLIGONO INSDUSTRIAL ANTEQUERA), 2 BAJO(HOTEL LOZANO)</t>
  </si>
  <si>
    <t xml:space="preserve">952840396</t>
  </si>
  <si>
    <t xml:space="preserve">hotellozano@hotellozano.com</t>
  </si>
  <si>
    <t xml:space="preserve">lozano.com</t>
  </si>
  <si>
    <t xml:space="preserve">PARADOR DE RONDA</t>
  </si>
  <si>
    <t xml:space="preserve">H/MA/01436</t>
  </si>
  <si>
    <t xml:space="preserve">PLAZA ESPAÑA, 1 ASCEN</t>
  </si>
  <si>
    <t xml:space="preserve">952877500</t>
  </si>
  <si>
    <t xml:space="preserve">ronda@parador.es</t>
  </si>
  <si>
    <t xml:space="preserve">PARADOR DE JAEN CASTILLO DE SANTA CATALINA</t>
  </si>
  <si>
    <t xml:space="preserve">H/JA/09901</t>
  </si>
  <si>
    <t xml:space="preserve">CARRETERA CASTILLO DE SANTA CATALINA, 1 BAJO</t>
  </si>
  <si>
    <t xml:space="preserve">23002</t>
  </si>
  <si>
    <t xml:space="preserve">953230000</t>
  </si>
  <si>
    <t xml:space="preserve">jaen@parador.es</t>
  </si>
  <si>
    <t xml:space="preserve">CARRETERA LINARES-ORCERA, KILOMETRO 58 BAJO</t>
  </si>
  <si>
    <t xml:space="preserve">23260</t>
  </si>
  <si>
    <t xml:space="preserve">953400134</t>
  </si>
  <si>
    <t xml:space="preserve">info@lavega.com</t>
  </si>
  <si>
    <t xml:space="preserve">BAILEN</t>
  </si>
  <si>
    <t xml:space="preserve">H/JA/00556</t>
  </si>
  <si>
    <t xml:space="preserve">CARRETERA MADRID-CÁDIZ (N-IV), KILOMETRO 296 BAJO</t>
  </si>
  <si>
    <t xml:space="preserve">953670100</t>
  </si>
  <si>
    <t xml:space="preserve">info@bailen.com</t>
  </si>
  <si>
    <t xml:space="preserve">PARADOR DE UBEDA CONDESTABLE DAVALOS</t>
  </si>
  <si>
    <t xml:space="preserve">PLAZA VÁZQUEZ DE MOLINA, s/n BAJO</t>
  </si>
  <si>
    <t xml:space="preserve">953750345</t>
  </si>
  <si>
    <t xml:space="preserve">ubeda@parador.es</t>
  </si>
  <si>
    <t xml:space="preserve">PARADOR DE CARMONA</t>
  </si>
  <si>
    <t xml:space="preserve">H/SE/00901</t>
  </si>
  <si>
    <t xml:space="preserve">ALCÁZAR, s/n BAJO</t>
  </si>
  <si>
    <t xml:space="preserve">954141010</t>
  </si>
  <si>
    <t xml:space="preserve">carmona@parador.es</t>
  </si>
  <si>
    <t xml:space="preserve">H/SE/00613</t>
  </si>
  <si>
    <t xml:space="preserve">SAN PEDRO MÁRTIR, 22 EDIFICIO</t>
  </si>
  <si>
    <t xml:space="preserve">954214307</t>
  </si>
  <si>
    <t xml:space="preserve">hotelmadridsevilla@hotmail.com</t>
  </si>
  <si>
    <t xml:space="preserve">madrid.com</t>
  </si>
  <si>
    <t xml:space="preserve">RESITUR - APARTAMENTOS TURISTICOS</t>
  </si>
  <si>
    <t xml:space="preserve">C/ SALADO, 4 BAJO; HOTEL RESITUR-616</t>
  </si>
  <si>
    <t xml:space="preserve">954275090</t>
  </si>
  <si>
    <t xml:space="preserve">resiturpuri@movistar.es</t>
  </si>
  <si>
    <t xml:space="preserve">resitur.es</t>
  </si>
  <si>
    <t xml:space="preserve">AACR MUSEO</t>
  </si>
  <si>
    <t xml:space="preserve">H/SE/01065</t>
  </si>
  <si>
    <t xml:space="preserve">PEDRO DEL TORO, 9 BAJO</t>
  </si>
  <si>
    <t xml:space="preserve">954502231</t>
  </si>
  <si>
    <t xml:space="preserve">direccion@hmuseo.com</t>
  </si>
  <si>
    <t xml:space="preserve">hmuseo.com</t>
  </si>
  <si>
    <t xml:space="preserve">HOSPES LAS CASAS DEL REY DE BAEZA</t>
  </si>
  <si>
    <t xml:space="preserve">H/SE/00963</t>
  </si>
  <si>
    <t xml:space="preserve">PLAZA JESÚS DE LA REDENCIÓN, 2</t>
  </si>
  <si>
    <t xml:space="preserve">954561496</t>
  </si>
  <si>
    <t xml:space="preserve">reydebaeza@hospes.com</t>
  </si>
  <si>
    <t xml:space="preserve">RADEPA</t>
  </si>
  <si>
    <t xml:space="preserve">JUSTINO DE NEVE, 2 BAJO</t>
  </si>
  <si>
    <t xml:space="preserve">954562788</t>
  </si>
  <si>
    <t xml:space="preserve">info@radepa.com</t>
  </si>
  <si>
    <t xml:space="preserve">SAN GIL</t>
  </si>
  <si>
    <t xml:space="preserve">H/SE/00845</t>
  </si>
  <si>
    <t xml:space="preserve">PARRAS, 28 BAJO</t>
  </si>
  <si>
    <t xml:space="preserve">954906811</t>
  </si>
  <si>
    <t xml:space="preserve">sangil.reservas@fp-hoteles.com</t>
  </si>
  <si>
    <t xml:space="preserve">sangil.com</t>
  </si>
  <si>
    <t xml:space="preserve">PARADOR DE CÁDIZ</t>
  </si>
  <si>
    <t xml:space="preserve">H/CA/00100</t>
  </si>
  <si>
    <t xml:space="preserve">AVENIDA DUQUE DE NÁJERA, 9 BAJO(CAB. 229-V)</t>
  </si>
  <si>
    <t xml:space="preserve">11002</t>
  </si>
  <si>
    <t xml:space="preserve">956010106</t>
  </si>
  <si>
    <t xml:space="preserve">cadiz@parador.es</t>
  </si>
  <si>
    <t xml:space="preserve">AL LAGO</t>
  </si>
  <si>
    <t xml:space="preserve">C/ FÉLIX RODRÍGUEZ DE LA FUENTE, 11 BAJO</t>
  </si>
  <si>
    <t xml:space="preserve">956123032</t>
  </si>
  <si>
    <t xml:space="preserve">info@al-lago.es</t>
  </si>
  <si>
    <t xml:space="preserve">al-lago.es</t>
  </si>
  <si>
    <t xml:space="preserve">H/CA/00763</t>
  </si>
  <si>
    <t xml:space="preserve">TORRE, 1 BAJO</t>
  </si>
  <si>
    <t xml:space="preserve">11611</t>
  </si>
  <si>
    <t xml:space="preserve">VILLALUENGA DEL ROSARIO</t>
  </si>
  <si>
    <t xml:space="preserve">956126118</t>
  </si>
  <si>
    <t xml:space="preserve">la-posada@tugasa.com</t>
  </si>
  <si>
    <t xml:space="preserve">tugasa.com</t>
  </si>
  <si>
    <t xml:space="preserve">HOTEL SIERRA Y CAL</t>
  </si>
  <si>
    <t xml:space="preserve">H/CA/00832</t>
  </si>
  <si>
    <t xml:space="preserve">AVENIDA NUESTRA SEÑORA DE LOS REMEDIOS, 2</t>
  </si>
  <si>
    <t xml:space="preserve">956130303</t>
  </si>
  <si>
    <t xml:space="preserve">sierra-y-cal@tugasa.com</t>
  </si>
  <si>
    <t xml:space="preserve">EL ALMENDRAL</t>
  </si>
  <si>
    <t xml:space="preserve">H/CA/00830</t>
  </si>
  <si>
    <t xml:space="preserve">CARRETERA SETENIL-PUERTO DEL MONTE, s/n BAJO</t>
  </si>
  <si>
    <t xml:space="preserve">11692</t>
  </si>
  <si>
    <t xml:space="preserve">SETENIL DE LAS BODEGAS</t>
  </si>
  <si>
    <t xml:space="preserve">956134029</t>
  </si>
  <si>
    <t xml:space="preserve">el-almendral@tugasa.com</t>
  </si>
  <si>
    <t xml:space="preserve">HOTEL MEDINA SIDONIA</t>
  </si>
  <si>
    <t xml:space="preserve">H/CA/01023</t>
  </si>
  <si>
    <t xml:space="preserve">PLAZA LLANETE DE HEREDEROS, 1</t>
  </si>
  <si>
    <t xml:space="preserve">956412317</t>
  </si>
  <si>
    <t xml:space="preserve">clientes@tugasa.com</t>
  </si>
  <si>
    <t xml:space="preserve">H/CA/00722</t>
  </si>
  <si>
    <t xml:space="preserve">PASEO PLAYA, s/n BAJO</t>
  </si>
  <si>
    <t xml:space="preserve">956420175</t>
  </si>
  <si>
    <t xml:space="preserve">HOTEL CONVENTO SAN FRANCISCO</t>
  </si>
  <si>
    <t xml:space="preserve">PLAZUELA, s/n BAJO</t>
  </si>
  <si>
    <t xml:space="preserve">956451001</t>
  </si>
  <si>
    <t xml:space="preserve">convento-san-francisco@tugasa.com</t>
  </si>
  <si>
    <t xml:space="preserve">CONVENTO DE SAN FRANCISCO</t>
  </si>
  <si>
    <t xml:space="preserve">H/CA/00815</t>
  </si>
  <si>
    <t xml:space="preserve">956451002</t>
  </si>
  <si>
    <t xml:space="preserve">PARADOR LA MURALLA CEUTA</t>
  </si>
  <si>
    <t xml:space="preserve">PLAZA ÁFRICA, 15 BAJO; HOTEL MURALLA CAB.34</t>
  </si>
  <si>
    <t xml:space="preserve">956514940</t>
  </si>
  <si>
    <t xml:space="preserve">ceuta@parador.es</t>
  </si>
  <si>
    <t xml:space="preserve">HOTEL CASTILLO DE CASTELLAR</t>
  </si>
  <si>
    <t xml:space="preserve">ROSARIO, 3 BAJO</t>
  </si>
  <si>
    <t xml:space="preserve">956693150</t>
  </si>
  <si>
    <t xml:space="preserve">castillo-de-castellar@tugasa.com</t>
  </si>
  <si>
    <t xml:space="preserve">HOTEL EL LAGO</t>
  </si>
  <si>
    <t xml:space="preserve">H/CA/00849</t>
  </si>
  <si>
    <t xml:space="preserve">CARRETERA ARCOS-BOSQUE, KILOMETRO 31</t>
  </si>
  <si>
    <t xml:space="preserve">956700467</t>
  </si>
  <si>
    <t xml:space="preserve">reservas@ellago.es</t>
  </si>
  <si>
    <t xml:space="preserve">ellago.es/</t>
  </si>
  <si>
    <t xml:space="preserve">PARADOR DE ARCOS DE LA FRONTERA CASA DEL CORREGIDOR</t>
  </si>
  <si>
    <t xml:space="preserve">PLAZA CABILDO, s/n BAJO</t>
  </si>
  <si>
    <t xml:space="preserve">956700500</t>
  </si>
  <si>
    <t xml:space="preserve">arcos@parador.es</t>
  </si>
  <si>
    <t xml:space="preserve">H/CA/00575</t>
  </si>
  <si>
    <t xml:space="preserve">AVENIDA DIPUTACIÓN, s/n BAJO</t>
  </si>
  <si>
    <t xml:space="preserve">956716061</t>
  </si>
  <si>
    <t xml:space="preserve">las-truchas@tugasa.com</t>
  </si>
  <si>
    <t xml:space="preserve">ALDIANA ANDALUSIEN</t>
  </si>
  <si>
    <t xml:space="preserve">H/CA/01013</t>
  </si>
  <si>
    <t xml:space="preserve">956792147</t>
  </si>
  <si>
    <t xml:space="preserve">fo-xry@aldiana.com</t>
  </si>
  <si>
    <t xml:space="preserve">AVENIDA CARLOS III, 137</t>
  </si>
  <si>
    <t xml:space="preserve">957300281</t>
  </si>
  <si>
    <t xml:space="preserve">hcarmen@hcarmen.eu</t>
  </si>
  <si>
    <t xml:space="preserve">hcarmen.eu</t>
  </si>
  <si>
    <t xml:space="preserve">HOSPES PALACIO DEL BAILÍO</t>
  </si>
  <si>
    <t xml:space="preserve">H/CO/00677</t>
  </si>
  <si>
    <t xml:space="preserve">C/ RAMÍREZ DE LAS CASAS DEZA, 10-12 BAJO</t>
  </si>
  <si>
    <t xml:space="preserve">957498993</t>
  </si>
  <si>
    <t xml:space="preserve">palaciodelbailio@hospes.com</t>
  </si>
  <si>
    <t xml:space="preserve">PARADOR SAN FRANCISCO</t>
  </si>
  <si>
    <t xml:space="preserve">REAL DE LA ALHAMBRA, s/n</t>
  </si>
  <si>
    <t xml:space="preserve">958221440</t>
  </si>
  <si>
    <t xml:space="preserve">granada@parador.es</t>
  </si>
  <si>
    <t xml:space="preserve">RALLYE</t>
  </si>
  <si>
    <t xml:space="preserve">C/ GONZALO GALLAS, 23</t>
  </si>
  <si>
    <t xml:space="preserve">958272800</t>
  </si>
  <si>
    <t xml:space="preserve">info@rallye.com</t>
  </si>
  <si>
    <t xml:space="preserve">ABADES MIRADOR</t>
  </si>
  <si>
    <t xml:space="preserve">H/GR/00642</t>
  </si>
  <si>
    <t xml:space="preserve">AVENIDA ANDALUCÍA, 27 LOCAL 1</t>
  </si>
  <si>
    <t xml:space="preserve">958320799</t>
  </si>
  <si>
    <t xml:space="preserve">abades.com</t>
  </si>
  <si>
    <t xml:space="preserve">PALACIO DE LOS PATOS</t>
  </si>
  <si>
    <t xml:space="preserve">H/GR/01310</t>
  </si>
  <si>
    <t xml:space="preserve">SOLARILLO DE GRACIA, 1 BAJO</t>
  </si>
  <si>
    <t xml:space="preserve">958535790</t>
  </si>
  <si>
    <t xml:space="preserve">palaciopatos@hospes.com</t>
  </si>
  <si>
    <t xml:space="preserve">ABADES GUADIX</t>
  </si>
  <si>
    <t xml:space="preserve">AUTOVIA A-92, KILOMETRO 292, 000 BAJO; HOTEL ABADES GUADIX</t>
  </si>
  <si>
    <t xml:space="preserve">958666397</t>
  </si>
  <si>
    <t xml:space="preserve">EL MAÑO</t>
  </si>
  <si>
    <t xml:space="preserve">H/GR/01360</t>
  </si>
  <si>
    <t xml:space="preserve">MOROTE, 11 BAJO</t>
  </si>
  <si>
    <t xml:space="preserve">958740422</t>
  </si>
  <si>
    <t xml:space="preserve">info@elmaño.com</t>
  </si>
  <si>
    <t xml:space="preserve">COSLUTUR</t>
  </si>
  <si>
    <t xml:space="preserve">DOCTOR JUAN RIVERA, 23 BAJO</t>
  </si>
  <si>
    <t xml:space="preserve">21110</t>
  </si>
  <si>
    <t xml:space="preserve">ALJARAQUE</t>
  </si>
  <si>
    <t xml:space="preserve">959317036</t>
  </si>
  <si>
    <t xml:space="preserve">info@coutur.com</t>
  </si>
  <si>
    <t xml:space="preserve">PARADOR DE AYAMONTE</t>
  </si>
  <si>
    <t xml:space="preserve">CARRETERA EL PARADOR, S N BAJO</t>
  </si>
  <si>
    <t xml:space="preserve">959320700</t>
  </si>
  <si>
    <t xml:space="preserve">ayamonte@parador.es</t>
  </si>
  <si>
    <t xml:space="preserve">H/HU/00509</t>
  </si>
  <si>
    <t xml:space="preserve">AVENIDA LA CONSTITUCIÓN, s/n</t>
  </si>
  <si>
    <t xml:space="preserve">PARADOR DE EL SALER LUIS VIVES</t>
  </si>
  <si>
    <t xml:space="preserve">AVENIDA PINARES, 151 4(PALOS)</t>
  </si>
  <si>
    <t xml:space="preserve">961611186</t>
  </si>
  <si>
    <t xml:space="preserve">saler@parador.es</t>
  </si>
  <si>
    <t xml:space="preserve">EL CASTILLO DE BUÑOL</t>
  </si>
  <si>
    <t xml:space="preserve">QUEVEDO, 10</t>
  </si>
  <si>
    <t xml:space="preserve">962502533</t>
  </si>
  <si>
    <t xml:space="preserve">casaruralelcastillo@hotmail.com</t>
  </si>
  <si>
    <t xml:space="preserve">lahoya.net</t>
  </si>
  <si>
    <t xml:space="preserve">LA ORZA DE ÁNGEL</t>
  </si>
  <si>
    <t xml:space="preserve">AVENIDA DOCTOR CORACHÁN, s/n BAJO</t>
  </si>
  <si>
    <t xml:space="preserve">962522194</t>
  </si>
  <si>
    <t xml:space="preserve">laorzadeangel@gmail.com</t>
  </si>
  <si>
    <t xml:space="preserve">laorza.com</t>
  </si>
  <si>
    <t xml:space="preserve">C/ DOCTOR SANCHÍS BERGÓN, 16 BAJO</t>
  </si>
  <si>
    <t xml:space="preserve">46183</t>
  </si>
  <si>
    <t xml:space="preserve">962742120</t>
  </si>
  <si>
    <t xml:space="preserve">hoteliris@yahoo.es</t>
  </si>
  <si>
    <t xml:space="preserve">irissl.com</t>
  </si>
  <si>
    <t xml:space="preserve">LA VALL</t>
  </si>
  <si>
    <t xml:space="preserve">AVENIDA SANTÍSSIM CRIST DE LA POBRESA, 24 BAJO</t>
  </si>
  <si>
    <t xml:space="preserve">962904386</t>
  </si>
  <si>
    <t xml:space="preserve">info@lavall.com</t>
  </si>
  <si>
    <t xml:space="preserve">HOTEL EL RULLO</t>
  </si>
  <si>
    <t xml:space="preserve">FONT, 8 BAJO</t>
  </si>
  <si>
    <t xml:space="preserve">964329546</t>
  </si>
  <si>
    <t xml:space="preserve">info@elrullo.es</t>
  </si>
  <si>
    <t xml:space="preserve">elrullo.es</t>
  </si>
  <si>
    <t xml:space="preserve">PARADOR DE BENICARLO COSTA DEL AZAHAR</t>
  </si>
  <si>
    <t xml:space="preserve">AVINGUDA PAPA LUNA, 5</t>
  </si>
  <si>
    <t xml:space="preserve">964470100</t>
  </si>
  <si>
    <t xml:space="preserve">benicarlo@parador.es</t>
  </si>
  <si>
    <t xml:space="preserve">HOSPES AMERIGO</t>
  </si>
  <si>
    <t xml:space="preserve">C/ RAFAEL ALTAMIRA, 7 BAJO</t>
  </si>
  <si>
    <t xml:space="preserve">965146570</t>
  </si>
  <si>
    <t xml:space="preserve">amerigo@hospes.com</t>
  </si>
  <si>
    <t xml:space="preserve">MICHEL</t>
  </si>
  <si>
    <t xml:space="preserve">FELIPE II, 11</t>
  </si>
  <si>
    <t xml:space="preserve">965411842</t>
  </si>
  <si>
    <t xml:space="preserve">info@michel.com</t>
  </si>
  <si>
    <t xml:space="preserve">PARADOR DE JAVEA</t>
  </si>
  <si>
    <t xml:space="preserve">AVENIDA MEDITERRÁNEO, 233 BAJO</t>
  </si>
  <si>
    <t xml:space="preserve">965790200</t>
  </si>
  <si>
    <t xml:space="preserve">javea@parador.es</t>
  </si>
  <si>
    <t xml:space="preserve">VIVOOD HOTEL PAISAJE - ADULTS ONLY</t>
  </si>
  <si>
    <t xml:space="preserve">CARRETERA GUADALEST-ALCOY, 10</t>
  </si>
  <si>
    <t xml:space="preserve">966318585</t>
  </si>
  <si>
    <t xml:space="preserve">reservas@vivood.com</t>
  </si>
  <si>
    <t xml:space="preserve">vivood.com</t>
  </si>
  <si>
    <t xml:space="preserve">APARTHOTEL SUITES MILORD´S</t>
  </si>
  <si>
    <t xml:space="preserve">PASSEIG CARRETERA, 52 BAJO; APARTHOTEL MILOR'S</t>
  </si>
  <si>
    <t xml:space="preserve">966831600</t>
  </si>
  <si>
    <t xml:space="preserve">info@milords.es</t>
  </si>
  <si>
    <t xml:space="preserve">milords.es</t>
  </si>
  <si>
    <t xml:space="preserve">PARADOR DE ALBACETE</t>
  </si>
  <si>
    <t xml:space="preserve">CARRETERA VALENCIA, KILOMETRO 251 BAJO</t>
  </si>
  <si>
    <t xml:space="preserve">967245321</t>
  </si>
  <si>
    <t xml:space="preserve">albacete@parador.es</t>
  </si>
  <si>
    <t xml:space="preserve">EL JARO</t>
  </si>
  <si>
    <t xml:space="preserve">PLAZA MAYOR, 12</t>
  </si>
  <si>
    <t xml:space="preserve">02311</t>
  </si>
  <si>
    <t xml:space="preserve">POVEDILLA</t>
  </si>
  <si>
    <t xml:space="preserve">967392093</t>
  </si>
  <si>
    <t xml:space="preserve">info@eljaro.com</t>
  </si>
  <si>
    <t xml:space="preserve">PACOCHE MURCIA</t>
  </si>
  <si>
    <t xml:space="preserve">C/ CARTAGENA, 30 BAJO</t>
  </si>
  <si>
    <t xml:space="preserve">968211338</t>
  </si>
  <si>
    <t xml:space="preserve">hotelreservas@pacoche.es</t>
  </si>
  <si>
    <t xml:space="preserve">pacoche.es</t>
  </si>
  <si>
    <t xml:space="preserve">PARADOR CASTILLO DE LORCA</t>
  </si>
  <si>
    <t xml:space="preserve">CASTILLO DE LORCA, s/n BAJO</t>
  </si>
  <si>
    <t xml:space="preserve">968406047</t>
  </si>
  <si>
    <t xml:space="preserve">lorca@parador.es</t>
  </si>
  <si>
    <t xml:space="preserve">PESETA</t>
  </si>
  <si>
    <t xml:space="preserve">ANAYA, 10</t>
  </si>
  <si>
    <t xml:space="preserve">969121251</t>
  </si>
  <si>
    <t xml:space="preserve">info@peseta.com</t>
  </si>
  <si>
    <t xml:space="preserve">LB VILLA DE CUENCA</t>
  </si>
  <si>
    <t xml:space="preserve">C/ CERVANTES, 6 PARCELA BAJO</t>
  </si>
  <si>
    <t xml:space="preserve">969210153</t>
  </si>
  <si>
    <t xml:space="preserve">info@hotellb.es</t>
  </si>
  <si>
    <t xml:space="preserve">hotellb.es</t>
  </si>
  <si>
    <t xml:space="preserve">PARADOR DE CUENCA</t>
  </si>
  <si>
    <t xml:space="preserve">SUBIDA SAN PABLO, s/n BAJO(CONVENTO SAN PABLO)</t>
  </si>
  <si>
    <t xml:space="preserve">969232320</t>
  </si>
  <si>
    <t xml:space="preserve">cuenca@parador.es</t>
  </si>
  <si>
    <t xml:space="preserve">HOTEL EL GAMO</t>
  </si>
  <si>
    <t xml:space="preserve">FERNANDO ROYUELA, 18</t>
  </si>
  <si>
    <t xml:space="preserve">TRAGACETE</t>
  </si>
  <si>
    <t xml:space="preserve">969289011</t>
  </si>
  <si>
    <t xml:space="preserve">info@elgamo.org</t>
  </si>
  <si>
    <t xml:space="preserve">elgamo.org</t>
  </si>
  <si>
    <t xml:space="preserve">PARADOR DE ALARCÓN MARQUÉS DE VILLENA</t>
  </si>
  <si>
    <t xml:space="preserve">AVENIDA AMIGO DE LOS CASTILLOS, 3 BAJO</t>
  </si>
  <si>
    <t xml:space="preserve">969330315</t>
  </si>
  <si>
    <t xml:space="preserve">alarcon@parador.es</t>
  </si>
  <si>
    <t xml:space="preserve">C/ LA MOTA (POLIGONO INSDUSTRIAL SEPES), s/n</t>
  </si>
  <si>
    <t xml:space="preserve">969872046</t>
  </si>
  <si>
    <t xml:space="preserve">SEVEN PINES RESORT IBIZA</t>
  </si>
  <si>
    <t xml:space="preserve">CARRER PUIG DOFÍ (CALA CODOLAR), s/n</t>
  </si>
  <si>
    <t xml:space="preserve">971195200</t>
  </si>
  <si>
    <t xml:space="preserve">info@7pines.com</t>
  </si>
  <si>
    <t xml:space="preserve">7pines.com</t>
  </si>
  <si>
    <t xml:space="preserve">PARADISO</t>
  </si>
  <si>
    <t xml:space="preserve">CARRER PERLA, 25-28 BAJO; HOTEL PARADISO</t>
  </si>
  <si>
    <t xml:space="preserve">971260616</t>
  </si>
  <si>
    <t xml:space="preserve">booking@clubmac.es</t>
  </si>
  <si>
    <t xml:space="preserve">clubmac.es</t>
  </si>
  <si>
    <t xml:space="preserve">ONDINA</t>
  </si>
  <si>
    <t xml:space="preserve">CARRETERA MILITAR, 247 BAJOS</t>
  </si>
  <si>
    <t xml:space="preserve">971260765</t>
  </si>
  <si>
    <t xml:space="preserve">info@ondina.com</t>
  </si>
  <si>
    <t xml:space="preserve">CARRER BELLAMAR, 9 BAJO</t>
  </si>
  <si>
    <t xml:space="preserve">971261416</t>
  </si>
  <si>
    <t xml:space="preserve">info@balmes.com</t>
  </si>
  <si>
    <t xml:space="preserve">ANFORA</t>
  </si>
  <si>
    <t xml:space="preserve">SANT ANTONI PLATJA, 41 BAJO</t>
  </si>
  <si>
    <t xml:space="preserve">971261666</t>
  </si>
  <si>
    <t xml:space="preserve">info@anfora.com</t>
  </si>
  <si>
    <t xml:space="preserve">LUX MAR</t>
  </si>
  <si>
    <t xml:space="preserve">RAMÓN MUNTANER, 78</t>
  </si>
  <si>
    <t xml:space="preserve">info@luxmar.com</t>
  </si>
  <si>
    <t xml:space="preserve">ALGARB</t>
  </si>
  <si>
    <t xml:space="preserve">AVENIDA PÈRE MATUTES NOGUERA, 107 BAJO</t>
  </si>
  <si>
    <t xml:space="preserve">971301716</t>
  </si>
  <si>
    <t xml:space="preserve">info@algarb.com</t>
  </si>
  <si>
    <t xml:space="preserve">CARRER LA MAR, 1 BAJO; HOTEL DEL MAR</t>
  </si>
  <si>
    <t xml:space="preserve">info@delmar.com</t>
  </si>
  <si>
    <t xml:space="preserve">ATZARO</t>
  </si>
  <si>
    <t xml:space="preserve">CARRETERA SANT JOAN, KILOMETRO 15</t>
  </si>
  <si>
    <t xml:space="preserve">971338838</t>
  </si>
  <si>
    <t xml:space="preserve">spa@atzaro.com</t>
  </si>
  <si>
    <t xml:space="preserve">atzaro.com</t>
  </si>
  <si>
    <t xml:space="preserve">PETOKA</t>
  </si>
  <si>
    <t xml:space="preserve">CARRER SA CARROSSA, 13 3-3</t>
  </si>
  <si>
    <t xml:space="preserve">971390857</t>
  </si>
  <si>
    <t xml:space="preserve">info@petoka.com</t>
  </si>
  <si>
    <t xml:space="preserve">GRACIA</t>
  </si>
  <si>
    <t xml:space="preserve">CARRER BERGA, 12</t>
  </si>
  <si>
    <t xml:space="preserve">971441900</t>
  </si>
  <si>
    <t xml:space="preserve">gracia.com</t>
  </si>
  <si>
    <t xml:space="preserve">BEN-HUR</t>
  </si>
  <si>
    <t xml:space="preserve">CARRER MAR MENOR, 24 1</t>
  </si>
  <si>
    <t xml:space="preserve">971492610</t>
  </si>
  <si>
    <t xml:space="preserve">reservas@safarinera.com</t>
  </si>
  <si>
    <t xml:space="preserve">benhur.com</t>
  </si>
  <si>
    <t xml:space="preserve">ALCO</t>
  </si>
  <si>
    <t xml:space="preserve">CARRER ESTRELLA DE MAR, 12 A; BAJO</t>
  </si>
  <si>
    <t xml:space="preserve">971546670</t>
  </si>
  <si>
    <t xml:space="preserve">alcosa.com</t>
  </si>
  <si>
    <t xml:space="preserve">HOTEL SOM FAR</t>
  </si>
  <si>
    <t xml:space="preserve">PLAZOLETA POMPEU FABRA, 7</t>
  </si>
  <si>
    <t xml:space="preserve">971549266</t>
  </si>
  <si>
    <t xml:space="preserve">info@hotelsomfar.com</t>
  </si>
  <si>
    <t xml:space="preserve">somfar.com</t>
  </si>
  <si>
    <t xml:space="preserve">SON MAS</t>
  </si>
  <si>
    <t xml:space="preserve">CARRETERA PORTOCRISTO-PORTOCOLOM, s/n BAJO</t>
  </si>
  <si>
    <t xml:space="preserve">971558755</t>
  </si>
  <si>
    <t xml:space="preserve">hotel@sonmas.com</t>
  </si>
  <si>
    <t xml:space="preserve">sonmas.com</t>
  </si>
  <si>
    <t xml:space="preserve">DORINT</t>
  </si>
  <si>
    <t xml:space="preserve">971628271</t>
  </si>
  <si>
    <t xml:space="preserve">reiseinfo@hansemerkur.de</t>
  </si>
  <si>
    <t xml:space="preserve">dorint.com</t>
  </si>
  <si>
    <t xml:space="preserve">ES MOLI HOTEL</t>
  </si>
  <si>
    <t xml:space="preserve">CARRETERA VALLDEMOSSA, s/n</t>
  </si>
  <si>
    <t xml:space="preserve">971639000</t>
  </si>
  <si>
    <t xml:space="preserve">support@livechatinc.com</t>
  </si>
  <si>
    <t xml:space="preserve">esmoli.com</t>
  </si>
  <si>
    <t xml:space="preserve">FINCA HOTEL RURAL ES TURO</t>
  </si>
  <si>
    <t xml:space="preserve">CARRER CAS PARETS, s/n BAJO(POLIGONO 6)</t>
  </si>
  <si>
    <t xml:space="preserve">971649531</t>
  </si>
  <si>
    <t xml:space="preserve">esturov1@esturo.com</t>
  </si>
  <si>
    <t xml:space="preserve">esturo.com</t>
  </si>
  <si>
    <t xml:space="preserve">AVINGUDA PRIMAVERA, 8 BAJO</t>
  </si>
  <si>
    <t xml:space="preserve">971655025</t>
  </si>
  <si>
    <t xml:space="preserve">info@hotelcoto.es</t>
  </si>
  <si>
    <t xml:space="preserve">elcoto.com</t>
  </si>
  <si>
    <t xml:space="preserve">HOSPES MARICEL</t>
  </si>
  <si>
    <t xml:space="preserve">CARRETERA ANDRATX, 11</t>
  </si>
  <si>
    <t xml:space="preserve">971707744</t>
  </si>
  <si>
    <t xml:space="preserve">maricel@hospes.com</t>
  </si>
  <si>
    <t xml:space="preserve">SULTAN</t>
  </si>
  <si>
    <t xml:space="preserve">PASSEIG COLOM, 147 BAJO</t>
  </si>
  <si>
    <t xml:space="preserve">971850021</t>
  </si>
  <si>
    <t xml:space="preserve">sultan.com</t>
  </si>
  <si>
    <t xml:space="preserve">GRAN BAHIA</t>
  </si>
  <si>
    <t xml:space="preserve">CARRER ALMIRANTE CERVERA, 1 BAJOS</t>
  </si>
  <si>
    <t xml:space="preserve">971850022</t>
  </si>
  <si>
    <t xml:space="preserve">comercial@nclima.com</t>
  </si>
  <si>
    <t xml:space="preserve">nclima.com</t>
  </si>
  <si>
    <t xml:space="preserve">YATE</t>
  </si>
  <si>
    <t xml:space="preserve">VIA VIA FRANCIA, 12</t>
  </si>
  <si>
    <t xml:space="preserve">971850027</t>
  </si>
  <si>
    <t xml:space="preserve">yatesl.com</t>
  </si>
  <si>
    <t xml:space="preserve">POLLENTIA</t>
  </si>
  <si>
    <t xml:space="preserve">CARRETERA PORTAL DE POLLENÇA-ALCÚDIA, s/n BAJO; HOTEL POLLENTIA</t>
  </si>
  <si>
    <t xml:space="preserve">971865200</t>
  </si>
  <si>
    <t xml:space="preserve">huyal@hoposa.es</t>
  </si>
  <si>
    <t xml:space="preserve">hoposa.com</t>
  </si>
  <si>
    <t xml:space="preserve">UYAL</t>
  </si>
  <si>
    <t xml:space="preserve">PASSEIG LONDRES, s/n BAJO</t>
  </si>
  <si>
    <t xml:space="preserve">971865513</t>
  </si>
  <si>
    <t xml:space="preserve">recepcion.uyal@hoposa.es</t>
  </si>
  <si>
    <t xml:space="preserve">HOTEL NINAYS</t>
  </si>
  <si>
    <t xml:space="preserve">CARRER GIRONA, 25 BAJO</t>
  </si>
  <si>
    <t xml:space="preserve">972364268</t>
  </si>
  <si>
    <t xml:space="preserve">info@ninays.com</t>
  </si>
  <si>
    <t xml:space="preserve">ninays.com</t>
  </si>
  <si>
    <t xml:space="preserve">CARRETERA BISBAL-PORTBOU, 36</t>
  </si>
  <si>
    <t xml:space="preserve">972380050</t>
  </si>
  <si>
    <t xml:space="preserve">xecweb.com</t>
  </si>
  <si>
    <t xml:space="preserve">PUERTA DE ESPAÑA</t>
  </si>
  <si>
    <t xml:space="preserve">HG-001341</t>
  </si>
  <si>
    <t xml:space="preserve">CARRETERA N-II, 68 BAJOS</t>
  </si>
  <si>
    <t xml:space="preserve">972554121</t>
  </si>
  <si>
    <t xml:space="preserve">hotels@pretur.com</t>
  </si>
  <si>
    <t xml:space="preserve">PARADOR DE PLAYA D´AIGUABLAVA</t>
  </si>
  <si>
    <t xml:space="preserve">PLATJA AIGUABLAVA, s/n BAJO</t>
  </si>
  <si>
    <t xml:space="preserve">972622162</t>
  </si>
  <si>
    <t xml:space="preserve">aiguablava@parador.es</t>
  </si>
  <si>
    <t xml:space="preserve">MOIXERÓ</t>
  </si>
  <si>
    <t xml:space="preserve">HL-000324</t>
  </si>
  <si>
    <t xml:space="preserve">URBANIZACIÓN PRATS I SANSOR, s/n</t>
  </si>
  <si>
    <t xml:space="preserve">972890238</t>
  </si>
  <si>
    <t xml:space="preserve">hotelmoixero@hotmail.com</t>
  </si>
  <si>
    <t xml:space="preserve">moixer.com</t>
  </si>
  <si>
    <t xml:space="preserve">PARADOR CONVENT DEL ROSER</t>
  </si>
  <si>
    <t xml:space="preserve">HL-000857</t>
  </si>
  <si>
    <t xml:space="preserve">CARRER CAVALLERS, 15 BAJO</t>
  </si>
  <si>
    <t xml:space="preserve">973004866</t>
  </si>
  <si>
    <t xml:space="preserve">lleida@parador.es</t>
  </si>
  <si>
    <t xml:space="preserve">LA SEU D´URGELL</t>
  </si>
  <si>
    <t xml:space="preserve">973352000</t>
  </si>
  <si>
    <t xml:space="preserve">seo@parador.es</t>
  </si>
  <si>
    <t xml:space="preserve">BETRIU</t>
  </si>
  <si>
    <t xml:space="preserve">HL-000187</t>
  </si>
  <si>
    <t xml:space="preserve">CARRETERA C-14, 156400</t>
  </si>
  <si>
    <t xml:space="preserve">25793</t>
  </si>
  <si>
    <t xml:space="preserve">COLL DE NARGÓ</t>
  </si>
  <si>
    <t xml:space="preserve">973383264</t>
  </si>
  <si>
    <t xml:space="preserve">esbetriu@hotmail.com</t>
  </si>
  <si>
    <t xml:space="preserve">betriu.com</t>
  </si>
  <si>
    <t xml:space="preserve">PARADOR DE VIELHA</t>
  </si>
  <si>
    <t xml:space="preserve">HVA-000661</t>
  </si>
  <si>
    <t xml:space="preserve">CARRETERA TÚNEL, s/n BAJO</t>
  </si>
  <si>
    <t xml:space="preserve">973640100</t>
  </si>
  <si>
    <t xml:space="preserve">viella@parador.es</t>
  </si>
  <si>
    <t xml:space="preserve">IRISSA</t>
  </si>
  <si>
    <t xml:space="preserve">PLAZA SANT ORENÇ, 1 BAJO</t>
  </si>
  <si>
    <t xml:space="preserve">973640709</t>
  </si>
  <si>
    <t xml:space="preserve">irissa.com</t>
  </si>
  <si>
    <t xml:space="preserve">PARADOR DE ARTIÉS</t>
  </si>
  <si>
    <t xml:space="preserve">SAN JUAN, 1 CARRETERA BAQUEIRA</t>
  </si>
  <si>
    <t xml:space="preserve">973640801</t>
  </si>
  <si>
    <t xml:space="preserve">arties@parador.es</t>
  </si>
  <si>
    <t xml:space="preserve">LA CUMA</t>
  </si>
  <si>
    <t xml:space="preserve">HVA-000533</t>
  </si>
  <si>
    <t xml:space="preserve">CARRER ESTUDIS, 5-7 BAJO; DUPLICADO 5-7; HOSTAL</t>
  </si>
  <si>
    <t xml:space="preserve">973645017</t>
  </si>
  <si>
    <t xml:space="preserve">lacuma.com</t>
  </si>
  <si>
    <t xml:space="preserve">A BOIRA</t>
  </si>
  <si>
    <t xml:space="preserve">C/ VALLE DE ANSÓ, 3 BAJO</t>
  </si>
  <si>
    <t xml:space="preserve">974363848</t>
  </si>
  <si>
    <t xml:space="preserve">info@hotelaboira.com</t>
  </si>
  <si>
    <t xml:space="preserve">aboira.com</t>
  </si>
  <si>
    <t xml:space="preserve">APARTHOTEL SARRATO</t>
  </si>
  <si>
    <t xml:space="preserve">FRANCIA, 67 BAJO(HOTEL)</t>
  </si>
  <si>
    <t xml:space="preserve">974488511</t>
  </si>
  <si>
    <t xml:space="preserve">info@sarrato.es</t>
  </si>
  <si>
    <t xml:space="preserve">sarrato.es</t>
  </si>
  <si>
    <t xml:space="preserve">AREULO</t>
  </si>
  <si>
    <t xml:space="preserve">FUENTE, 5 BAJO</t>
  </si>
  <si>
    <t xml:space="preserve">974551748</t>
  </si>
  <si>
    <t xml:space="preserve">info@areulo.com</t>
  </si>
  <si>
    <t xml:space="preserve">areulo.com</t>
  </si>
  <si>
    <t xml:space="preserve">PARADOR DE SORIA</t>
  </si>
  <si>
    <t xml:space="preserve">PARQUE CASTILLO, s/n BAJO</t>
  </si>
  <si>
    <t xml:space="preserve">975240800</t>
  </si>
  <si>
    <t xml:space="preserve">soria@parador.es</t>
  </si>
  <si>
    <t xml:space="preserve">EL ARAL</t>
  </si>
  <si>
    <t xml:space="preserve">AUTOVIA MADRID-BARCELONA (A-2), KILOMETRO 197, 100</t>
  </si>
  <si>
    <t xml:space="preserve">976845154</t>
  </si>
  <si>
    <t xml:space="preserve">elaral.com</t>
  </si>
  <si>
    <t xml:space="preserve">HOTEL RESTAURANT EL BOSC</t>
  </si>
  <si>
    <t xml:space="preserve">HT-000454</t>
  </si>
  <si>
    <t xml:space="preserve">AVINGUDA MARTA MATA, 77 BAJO</t>
  </si>
  <si>
    <t xml:space="preserve">43711</t>
  </si>
  <si>
    <t xml:space="preserve">977671871</t>
  </si>
  <si>
    <t xml:space="preserve">info@elbosc.com</t>
  </si>
  <si>
    <t xml:space="preserve">elbosc.com</t>
  </si>
  <si>
    <t xml:space="preserve">MORELL</t>
  </si>
  <si>
    <t xml:space="preserve">AVENIDA TARRAGONA, 23 BAJO</t>
  </si>
  <si>
    <t xml:space="preserve">977840499</t>
  </si>
  <si>
    <t xml:space="preserve">morell.com</t>
  </si>
  <si>
    <t xml:space="preserve">PARADOR DE TERUEL</t>
  </si>
  <si>
    <t xml:space="preserve">CARRETERA SAGUNTO-BURGOS (N-234), KILOMETRO 122.5 BAJO</t>
  </si>
  <si>
    <t xml:space="preserve">978601800</t>
  </si>
  <si>
    <t xml:space="preserve">teruel@parador.es</t>
  </si>
  <si>
    <t xml:space="preserve">CARRETERA SAGUNTO-BURGOS (N-234), KILOMETRO 122, 5</t>
  </si>
  <si>
    <t xml:space="preserve">HOSPEDERÍA EL BATÁN</t>
  </si>
  <si>
    <t xml:space="preserve">CARRETERA COMERCIAL A-1512, KILOMETRO 43 BAJO</t>
  </si>
  <si>
    <t xml:space="preserve">978706070</t>
  </si>
  <si>
    <t xml:space="preserve">contacto@elbatan.es</t>
  </si>
  <si>
    <t xml:space="preserve">elbatan.es</t>
  </si>
  <si>
    <t xml:space="preserve">PARADOR DE ALCAÑIZ</t>
  </si>
  <si>
    <t xml:space="preserve">CASTILLO CALATRAVOS, s/n BAJO</t>
  </si>
  <si>
    <t xml:space="preserve">978830400</t>
  </si>
  <si>
    <t xml:space="preserve">alcaniz@parador.es</t>
  </si>
  <si>
    <t xml:space="preserve">JARAMA</t>
  </si>
  <si>
    <t xml:space="preserve">VILLALPANDO, 14 BAJO</t>
  </si>
  <si>
    <t xml:space="preserve">980513227</t>
  </si>
  <si>
    <t xml:space="preserve">jarama.com</t>
  </si>
  <si>
    <t xml:space="preserve">PARADOR DE ZAMORA CONDES DE ALBA Y ALISTE</t>
  </si>
  <si>
    <t xml:space="preserve">PLAZA VIRIATO, 5 BAJO</t>
  </si>
  <si>
    <t xml:space="preserve">980514497</t>
  </si>
  <si>
    <t xml:space="preserve">zamora@parador.es</t>
  </si>
  <si>
    <t xml:space="preserve">PARADOR DE PUEBLA DE SANABRIA</t>
  </si>
  <si>
    <t xml:space="preserve">AVENIDA LAGO DE SANABRIA, 18 BAJO</t>
  </si>
  <si>
    <t xml:space="preserve">980620001</t>
  </si>
  <si>
    <t xml:space="preserve">puebla@parador.es</t>
  </si>
  <si>
    <t xml:space="preserve">RIALTA APARTHOTEL</t>
  </si>
  <si>
    <t xml:space="preserve">C/ DE LAXE, 122 - 124</t>
  </si>
  <si>
    <t xml:space="preserve">981179500</t>
  </si>
  <si>
    <t xml:space="preserve">rialta@rialta.net</t>
  </si>
  <si>
    <t xml:space="preserve">rialta.net</t>
  </si>
  <si>
    <t xml:space="preserve">560</t>
  </si>
  <si>
    <t xml:space="preserve">HOTEL SILVA</t>
  </si>
  <si>
    <t xml:space="preserve">RUA RÍO CASTRO, 42</t>
  </si>
  <si>
    <t xml:space="preserve">981310552</t>
  </si>
  <si>
    <t xml:space="preserve">hotelsilva@hsilva.com</t>
  </si>
  <si>
    <t xml:space="preserve">hsilva.com</t>
  </si>
  <si>
    <t xml:space="preserve">RÍO CASTRO, 42 BAJO</t>
  </si>
  <si>
    <t xml:space="preserve">AVENIDA GONZALO NAVARRO (POLIGONO INSDUSTRIAL RÍO DO POZO), 19 BAJO</t>
  </si>
  <si>
    <t xml:space="preserve">981389335</t>
  </si>
  <si>
    <t xml:space="preserve">hotel_naron@hotmail.com</t>
  </si>
  <si>
    <t xml:space="preserve">narnsl.com</t>
  </si>
  <si>
    <t xml:space="preserve">IBERIA</t>
  </si>
  <si>
    <t xml:space="preserve">PRAIA PRAIA A MAGDALENA, s/n BAJO; URBANIZACIÓN ADEZA</t>
  </si>
  <si>
    <t xml:space="preserve">981430749</t>
  </si>
  <si>
    <t xml:space="preserve">iberiahotel@gmail.com</t>
  </si>
  <si>
    <t xml:space="preserve">iberia.com</t>
  </si>
  <si>
    <t xml:space="preserve">HOTEL SUIZA</t>
  </si>
  <si>
    <t xml:space="preserve">C/ RÍO VELLO, s/n</t>
  </si>
  <si>
    <t xml:space="preserve">981500908</t>
  </si>
  <si>
    <t xml:space="preserve">info@hotelsuiza.com</t>
  </si>
  <si>
    <t xml:space="preserve">hsuiza.com</t>
  </si>
  <si>
    <t xml:space="preserve">PARADOR DE SANTIAGO DE COMPOSTELA DOS REIS CATOLICOS</t>
  </si>
  <si>
    <t xml:space="preserve">PRAZA OBRADOIRO, 1 BAJO(PARADOR)</t>
  </si>
  <si>
    <t xml:space="preserve">981582200</t>
  </si>
  <si>
    <t xml:space="preserve">santiago@parador.es</t>
  </si>
  <si>
    <t xml:space="preserve">HOTEL AS RODAS</t>
  </si>
  <si>
    <t xml:space="preserve">CARRETERA N-VI, KILOMETRO 582 ESPIRITU SANTO 3</t>
  </si>
  <si>
    <t xml:space="preserve">15160</t>
  </si>
  <si>
    <t xml:space="preserve">981611603</t>
  </si>
  <si>
    <t xml:space="preserve">hotelrestaurante@asrodas.es</t>
  </si>
  <si>
    <t xml:space="preserve">asrodas.es</t>
  </si>
  <si>
    <t xml:space="preserve">COMPLEJO ALDEOLA</t>
  </si>
  <si>
    <t xml:space="preserve">LUGAR ALDEOLA, s/n</t>
  </si>
  <si>
    <t xml:space="preserve">15112</t>
  </si>
  <si>
    <t xml:space="preserve">981720006</t>
  </si>
  <si>
    <t xml:space="preserve">info@complejoaldeola.com</t>
  </si>
  <si>
    <t xml:space="preserve">aldeola.es</t>
  </si>
  <si>
    <t xml:space="preserve">HOTEL DUGIUM</t>
  </si>
  <si>
    <t xml:space="preserve">SAN SALVADOR, s/n BAJO</t>
  </si>
  <si>
    <t xml:space="preserve">981740780</t>
  </si>
  <si>
    <t xml:space="preserve">info@hoteldugium.com</t>
  </si>
  <si>
    <t xml:space="preserve">dugium.com</t>
  </si>
  <si>
    <t xml:space="preserve">GRUPO HOTEL SCALA</t>
  </si>
  <si>
    <t xml:space="preserve">CARRETERA N-550, s/n LUGAR DE POUSA s/n PAZOS</t>
  </si>
  <si>
    <t xml:space="preserve">981811312</t>
  </si>
  <si>
    <t xml:space="preserve">direccion@hscala.com</t>
  </si>
  <si>
    <t xml:space="preserve">hscala.com</t>
  </si>
  <si>
    <t xml:space="preserve">HORREO</t>
  </si>
  <si>
    <t xml:space="preserve">RUA O HÓRREO, 40</t>
  </si>
  <si>
    <t xml:space="preserve">981937761</t>
  </si>
  <si>
    <t xml:space="preserve">hotelhorreocompostela@gmail.com</t>
  </si>
  <si>
    <t xml:space="preserve">horreo.com</t>
  </si>
  <si>
    <t xml:space="preserve">HOTEL EO</t>
  </si>
  <si>
    <t xml:space="preserve">C/ DE AMADOR FERNÁNDEZ, 5</t>
  </si>
  <si>
    <t xml:space="preserve">982128750</t>
  </si>
  <si>
    <t xml:space="preserve">hoteleo@hoteleo.es</t>
  </si>
  <si>
    <t xml:space="preserve">hoteleo.es</t>
  </si>
  <si>
    <t xml:space="preserve">CABLEUROPA</t>
  </si>
  <si>
    <t xml:space="preserve">AMADOR FERNÁNDEZ, 7 BAJO</t>
  </si>
  <si>
    <t xml:space="preserve">982128825</t>
  </si>
  <si>
    <t xml:space="preserve">datos.personales@parador.es</t>
  </si>
  <si>
    <t xml:space="preserve">PARADOR DE RIBADEO</t>
  </si>
  <si>
    <t xml:space="preserve">C/ AMADOR FERNÁNDEZ, 7 BAJO</t>
  </si>
  <si>
    <t xml:space="preserve">ribadeo@parador.es</t>
  </si>
  <si>
    <t xml:space="preserve">A ROXOA</t>
  </si>
  <si>
    <t xml:space="preserve">TUMBIADOIRA, 1 BAJO</t>
  </si>
  <si>
    <t xml:space="preserve">27117</t>
  </si>
  <si>
    <t xml:space="preserve">982180262</t>
  </si>
  <si>
    <t xml:space="preserve">aroxoa@hotmail.es</t>
  </si>
  <si>
    <t xml:space="preserve">aroxoa.com</t>
  </si>
  <si>
    <t xml:space="preserve">BI TERRA</t>
  </si>
  <si>
    <t xml:space="preserve">A REGOELA, 2 (BAJO</t>
  </si>
  <si>
    <t xml:space="preserve">27228</t>
  </si>
  <si>
    <t xml:space="preserve">982183746</t>
  </si>
  <si>
    <t xml:space="preserve">info@biterra.com</t>
  </si>
  <si>
    <t xml:space="preserve">biterra.es</t>
  </si>
  <si>
    <t xml:space="preserve">PARADOR DE MONFORTE DE LEMOS MONASTERIO SAN VICENTE DO PINO</t>
  </si>
  <si>
    <t xml:space="preserve">PLAZA LUIS DE GÓNGORA Y ARGOTE, s/n</t>
  </si>
  <si>
    <t xml:space="preserve">982418484</t>
  </si>
  <si>
    <t xml:space="preserve">monforte@parador.es</t>
  </si>
  <si>
    <t xml:space="preserve">PARADOR DE VILALBA</t>
  </si>
  <si>
    <t xml:space="preserve">C/ VALERIANO VALDESUSO, s/n BAJO</t>
  </si>
  <si>
    <t xml:space="preserve">982510011</t>
  </si>
  <si>
    <t xml:space="preserve">vilalba@parador.es</t>
  </si>
  <si>
    <t xml:space="preserve">CARRETERA SALAMANCA, KILOMETRO 138 BAJO(s/n)</t>
  </si>
  <si>
    <t xml:space="preserve">983590946</t>
  </si>
  <si>
    <t xml:space="preserve">olimpo.com</t>
  </si>
  <si>
    <t xml:space="preserve">PARADOR DE TORDESILLAS</t>
  </si>
  <si>
    <t xml:space="preserve">CARRETERA SALAMANCA, 5</t>
  </si>
  <si>
    <t xml:space="preserve">983770051</t>
  </si>
  <si>
    <t xml:space="preserve">tordesillas@parador.es</t>
  </si>
  <si>
    <t xml:space="preserve">PARADOR DE CORIAS</t>
  </si>
  <si>
    <t xml:space="preserve">CORIAS, s/n BAJO; PARADOR NACIONAL DE</t>
  </si>
  <si>
    <t xml:space="preserve">33816</t>
  </si>
  <si>
    <t xml:space="preserve">985070000</t>
  </si>
  <si>
    <t xml:space="preserve">corias@parador.es</t>
  </si>
  <si>
    <t xml:space="preserve">URÍA, 25 2</t>
  </si>
  <si>
    <t xml:space="preserve">985240408</t>
  </si>
  <si>
    <t xml:space="preserve">alteza.com</t>
  </si>
  <si>
    <t xml:space="preserve">HOTEL 44</t>
  </si>
  <si>
    <t xml:space="preserve">AVENIDA GALICIA, 44 BAJO(HOTEL ANDEYES)</t>
  </si>
  <si>
    <t xml:space="preserve">985309303</t>
  </si>
  <si>
    <t xml:space="preserve">reservas@hotel44.es</t>
  </si>
  <si>
    <t xml:space="preserve">hotel44.es</t>
  </si>
  <si>
    <t xml:space="preserve">PARADOR MOLINO VIEJO DE GIJÓN</t>
  </si>
  <si>
    <t xml:space="preserve">AVENIDA TORCUATO FERNÁNDEZ MIRANDA, 15 BAJO</t>
  </si>
  <si>
    <t xml:space="preserve">985370511</t>
  </si>
  <si>
    <t xml:space="preserve">gijon@parador.es</t>
  </si>
  <si>
    <t xml:space="preserve">GAVITU</t>
  </si>
  <si>
    <t xml:space="preserve">985400588</t>
  </si>
  <si>
    <t xml:space="preserve">gavitu.com</t>
  </si>
  <si>
    <t xml:space="preserve">LA PACHA</t>
  </si>
  <si>
    <t xml:space="preserve">C/ CIMADEVILLA, 6</t>
  </si>
  <si>
    <t xml:space="preserve">33980</t>
  </si>
  <si>
    <t xml:space="preserve">985602191</t>
  </si>
  <si>
    <t xml:space="preserve">info@lapacha.es</t>
  </si>
  <si>
    <t xml:space="preserve">lapacha.es</t>
  </si>
  <si>
    <t xml:space="preserve">PILOÑES</t>
  </si>
  <si>
    <t xml:space="preserve">PLAZA MAYOR, s/n</t>
  </si>
  <si>
    <t xml:space="preserve">985710949</t>
  </si>
  <si>
    <t xml:space="preserve">piloes.com</t>
  </si>
  <si>
    <t xml:space="preserve">ESPAÑOL</t>
  </si>
  <si>
    <t xml:space="preserve">PLAZA VENANCIO PANDO, 9 BAJO</t>
  </si>
  <si>
    <t xml:space="preserve">985840010</t>
  </si>
  <si>
    <t xml:space="preserve">espaol.com</t>
  </si>
  <si>
    <t xml:space="preserve">EL TEXU</t>
  </si>
  <si>
    <t xml:space="preserve">LUGAR SANTIANES DEL TERRÓN, s/n BAJO(VALDELADUERNA)</t>
  </si>
  <si>
    <t xml:space="preserve">985841591</t>
  </si>
  <si>
    <t xml:space="preserve">info@eltexu.com</t>
  </si>
  <si>
    <t xml:space="preserve">eltexu.com</t>
  </si>
  <si>
    <t xml:space="preserve">LUGAR SOBREPIEDRA, 4 BAJO</t>
  </si>
  <si>
    <t xml:space="preserve">985848972</t>
  </si>
  <si>
    <t xml:space="preserve">eduvita5@hotmail.com</t>
  </si>
  <si>
    <t xml:space="preserve">lavega.com</t>
  </si>
  <si>
    <t xml:space="preserve">PARADOR DE CANGAS DE ONÍS</t>
  </si>
  <si>
    <t xml:space="preserve">LUGAR VILLANUEVA, s/n BAJO</t>
  </si>
  <si>
    <t xml:space="preserve">985849402</t>
  </si>
  <si>
    <t xml:space="preserve">cangas@parador.es</t>
  </si>
  <si>
    <t xml:space="preserve">BOSTON</t>
  </si>
  <si>
    <t xml:space="preserve">C/ EL PICO, 7</t>
  </si>
  <si>
    <t xml:space="preserve">985860966</t>
  </si>
  <si>
    <t xml:space="preserve">boston.com</t>
  </si>
  <si>
    <t xml:space="preserve">PIEDRA</t>
  </si>
  <si>
    <t xml:space="preserve">ESPASA, 6 BAJO; HOTEL PIEDRA</t>
  </si>
  <si>
    <t xml:space="preserve">33439</t>
  </si>
  <si>
    <t xml:space="preserve">985870915</t>
  </si>
  <si>
    <t xml:space="preserve">hotelpiedra@telefonica.net</t>
  </si>
  <si>
    <t xml:space="preserve">piedra.com</t>
  </si>
  <si>
    <t xml:space="preserve">JUCAMAR</t>
  </si>
  <si>
    <t xml:space="preserve">AVENIDA MARÍN, 5 BAJO</t>
  </si>
  <si>
    <t xml:space="preserve">986302251</t>
  </si>
  <si>
    <t xml:space="preserve">reservas@jucamar.es</t>
  </si>
  <si>
    <t xml:space="preserve">jucamar.es</t>
  </si>
  <si>
    <t xml:space="preserve">PARADOR DE BAIONA</t>
  </si>
  <si>
    <t xml:space="preserve">ARQUITECTO JESÚS VALVERDE, 3</t>
  </si>
  <si>
    <t xml:space="preserve">986355000</t>
  </si>
  <si>
    <t xml:space="preserve">baiona@parador.es</t>
  </si>
  <si>
    <t xml:space="preserve">PARADORES DE TURISMO DE ESPAÑA S.M.E.</t>
  </si>
  <si>
    <t xml:space="preserve">AVENIDA MONTERREAL, s/n BAJO</t>
  </si>
  <si>
    <t xml:space="preserve">PINZON</t>
  </si>
  <si>
    <t xml:space="preserve">ELDUAYEN, 21 BAJO</t>
  </si>
  <si>
    <t xml:space="preserve">986356500</t>
  </si>
  <si>
    <t xml:space="preserve">pinzon.com</t>
  </si>
  <si>
    <t xml:space="preserve">PARADOR DE CAMBADOS</t>
  </si>
  <si>
    <t xml:space="preserve">PASEO CALZADA, s/n BAJO; DUPLICADO 12-14</t>
  </si>
  <si>
    <t xml:space="preserve">986542250</t>
  </si>
  <si>
    <t xml:space="preserve">cambados@parador.es</t>
  </si>
  <si>
    <t xml:space="preserve">ESTRADA CODESEDA, 37</t>
  </si>
  <si>
    <t xml:space="preserve">986573800</t>
  </si>
  <si>
    <t xml:space="preserve">hotelrestauranteapedra@gmail.com</t>
  </si>
  <si>
    <t xml:space="preserve">apedra.com</t>
  </si>
  <si>
    <t xml:space="preserve">PARADOR DE TUI SAN TELMO</t>
  </si>
  <si>
    <t xml:space="preserve">986600300</t>
  </si>
  <si>
    <t xml:space="preserve">tui@parador.es</t>
  </si>
  <si>
    <t xml:space="preserve">VINQUIÑO, 23</t>
  </si>
  <si>
    <t xml:space="preserve">986691514</t>
  </si>
  <si>
    <t xml:space="preserve">hnevada@hotmail.com</t>
  </si>
  <si>
    <t xml:space="preserve">nevada.com</t>
  </si>
  <si>
    <t xml:space="preserve">TOURIS</t>
  </si>
  <si>
    <t xml:space="preserve">BARRIO ARDÍA, 175 BAJO</t>
  </si>
  <si>
    <t xml:space="preserve">36989</t>
  </si>
  <si>
    <t xml:space="preserve">986730264</t>
  </si>
  <si>
    <t xml:space="preserve">info@hoteltouris.com</t>
  </si>
  <si>
    <t xml:space="preserve">touris.com</t>
  </si>
  <si>
    <t xml:space="preserve">RIBAGO</t>
  </si>
  <si>
    <t xml:space="preserve">REBEL, 32 BAJO</t>
  </si>
  <si>
    <t xml:space="preserve">986743361</t>
  </si>
  <si>
    <t xml:space="preserve">ribago.com</t>
  </si>
  <si>
    <t xml:space="preserve">PARADOR DE PONTEVEDRA</t>
  </si>
  <si>
    <t xml:space="preserve">BARÓN, 19</t>
  </si>
  <si>
    <t xml:space="preserve">986855800</t>
  </si>
  <si>
    <t xml:space="preserve">pontevedra@parador.es</t>
  </si>
  <si>
    <t xml:space="preserve">RUAS</t>
  </si>
  <si>
    <t xml:space="preserve">PADRE SARMIENTO, 20 BAJO</t>
  </si>
  <si>
    <t xml:space="preserve">986863944</t>
  </si>
  <si>
    <t xml:space="preserve">hotelruas@gmail.com</t>
  </si>
  <si>
    <t xml:space="preserve">ruassl.com</t>
  </si>
  <si>
    <t xml:space="preserve">PARADOR SAN MARCOS DE LEON</t>
  </si>
  <si>
    <t xml:space="preserve">PLAZA SAN MARCOS, 7</t>
  </si>
  <si>
    <t xml:space="preserve">987237300</t>
  </si>
  <si>
    <t xml:space="preserve">leon@parador.es</t>
  </si>
  <si>
    <t xml:space="preserve">ELOY REIGADA, 59</t>
  </si>
  <si>
    <t xml:space="preserve">24300</t>
  </si>
  <si>
    <t xml:space="preserve">987510135</t>
  </si>
  <si>
    <t xml:space="preserve">hotel_carmen@hotmail.com</t>
  </si>
  <si>
    <t xml:space="preserve">carmen.com</t>
  </si>
  <si>
    <t xml:space="preserve">PARADOR DE VILLAFRANCA DEL BIERZO</t>
  </si>
  <si>
    <t xml:space="preserve">AVENIDA CALVO SOTELO, 28 BAJO</t>
  </si>
  <si>
    <t xml:space="preserve">987540175</t>
  </si>
  <si>
    <t xml:space="preserve">villafranca@parador.es</t>
  </si>
  <si>
    <t xml:space="preserve">LA MORA</t>
  </si>
  <si>
    <t xml:space="preserve">NUESTRA SEÑORA DE CARRASCONTE, s/n JUNTO LA ERMITA</t>
  </si>
  <si>
    <t xml:space="preserve">987688069</t>
  </si>
  <si>
    <t xml:space="preserve">lamora.com</t>
  </si>
  <si>
    <t xml:space="preserve">HUELDE</t>
  </si>
  <si>
    <t xml:space="preserve">JUAN GUEREÑO, 71 BAJO</t>
  </si>
  <si>
    <t xml:space="preserve">24980</t>
  </si>
  <si>
    <t xml:space="preserve">CRÉMENES</t>
  </si>
  <si>
    <t xml:space="preserve">987711005</t>
  </si>
  <si>
    <t xml:space="preserve">huelde.com</t>
  </si>
  <si>
    <t xml:space="preserve">LA MINA</t>
  </si>
  <si>
    <t xml:space="preserve">CARRETERA PUERTO SAN ISIDRO, KILOMETRO 32 LE331</t>
  </si>
  <si>
    <t xml:space="preserve">987731196</t>
  </si>
  <si>
    <t xml:space="preserve">lamina.com</t>
  </si>
  <si>
    <t xml:space="preserve">PARADOR DE SANTO ESTEVO LUINTRA</t>
  </si>
  <si>
    <t xml:space="preserve">SANTO ESTEVO, s/n</t>
  </si>
  <si>
    <t xml:space="preserve">988010110</t>
  </si>
  <si>
    <t xml:space="preserve">sto.estevo@parador.es</t>
  </si>
  <si>
    <t xml:space="preserve">CASTILLO DE MONTERREI</t>
  </si>
  <si>
    <t xml:space="preserve">CASTELO DE MONTERREI, s/n</t>
  </si>
  <si>
    <t xml:space="preserve">32618</t>
  </si>
  <si>
    <t xml:space="preserve">MONTERREI</t>
  </si>
  <si>
    <t xml:space="preserve">988029230</t>
  </si>
  <si>
    <t xml:space="preserve">monterrei@parador.es</t>
  </si>
  <si>
    <t xml:space="preserve">MABU</t>
  </si>
  <si>
    <t xml:space="preserve">CARRETERA OURENSE-VIGO, 39 BAJO; DUPLICADO 39-41</t>
  </si>
  <si>
    <t xml:space="preserve">988217842</t>
  </si>
  <si>
    <t xml:space="preserve">hotelmabu@yahoo.es</t>
  </si>
  <si>
    <t xml:space="preserve">mabusl.com</t>
  </si>
  <si>
    <t xml:space="preserve">ESPADA</t>
  </si>
  <si>
    <t xml:space="preserve">RUA CAMPO GRANDE, 44 BAJO</t>
  </si>
  <si>
    <t xml:space="preserve">988310076</t>
  </si>
  <si>
    <t xml:space="preserve">joancarballo@hotmail.com</t>
  </si>
  <si>
    <t xml:space="preserve">espada.com</t>
  </si>
  <si>
    <t xml:space="preserve">SUIZO 2</t>
  </si>
  <si>
    <t xml:space="preserve">AVENIDA BEATO SEBASTIÁN DE APARICIO, 4</t>
  </si>
  <si>
    <t xml:space="preserve">988421066</t>
  </si>
  <si>
    <t xml:space="preserve">suizo2.com</t>
  </si>
  <si>
    <t xml:space="preserve">O LECER</t>
  </si>
  <si>
    <t xml:space="preserve">POLIGONO INSDUSTRIAL C DE UCEIRA, 9</t>
  </si>
  <si>
    <t xml:space="preserve">988531070</t>
  </si>
  <si>
    <t xml:space="preserve">cafe-restaurante-o.lecer@hotmail.com</t>
  </si>
  <si>
    <t xml:space="preserve">olecer.com</t>
  </si>
  <si>
    <t xml:space="preserve">MILÁN I</t>
  </si>
  <si>
    <t xml:space="preserve">C/ BOTEROS, 24</t>
  </si>
  <si>
    <t xml:space="preserve">16600</t>
  </si>
  <si>
    <t xml:space="preserve">rstmilan@gmail.com</t>
  </si>
  <si>
    <t xml:space="preserve">milni.com</t>
  </si>
  <si>
    <t xml:space="preserve">CARLTON RIOJA</t>
  </si>
  <si>
    <t xml:space="preserve">AVENIDA GRAN VÍA REY JUAN CARLOS I, 5</t>
  </si>
  <si>
    <t xml:space="preserve">pretur.es</t>
  </si>
  <si>
    <t xml:space="preserve">MOLO 44</t>
  </si>
  <si>
    <t xml:space="preserve">C/ LAS VENTAS, s/n BLOQUE A, APUERTA 11</t>
  </si>
  <si>
    <t xml:space="preserve">info@molo44.com</t>
  </si>
  <si>
    <t xml:space="preserve">molo44.es</t>
  </si>
  <si>
    <t xml:space="preserve">FAYMESA</t>
  </si>
  <si>
    <t xml:space="preserve">JOHN DALTON, 16</t>
  </si>
  <si>
    <t xml:space="preserve">faymesa@yahoo.es</t>
  </si>
  <si>
    <t xml:space="preserve">ROCHI</t>
  </si>
  <si>
    <t xml:space="preserve">CARRETERA ILANES, 47</t>
  </si>
  <si>
    <t xml:space="preserve">info@rochi.com</t>
  </si>
  <si>
    <t xml:space="preserve">MIRABÓ DE VALLDEMOSSA</t>
  </si>
  <si>
    <t xml:space="preserve">CARRETERA VALLDEMOSSA-PALMA, KILOMETRO 16 BAJO</t>
  </si>
  <si>
    <t xml:space="preserve">661 285 215  </t>
  </si>
  <si>
    <t xml:space="preserve">mirabo@mirabo.es</t>
  </si>
  <si>
    <t xml:space="preserve">mirabo.es</t>
  </si>
  <si>
    <t xml:space="preserve">PARK HYATT MALLORCA</t>
  </si>
  <si>
    <t xml:space="preserve">VIAL A (URBANIZACIÓN ATALAIA), 12</t>
  </si>
  <si>
    <t xml:space="preserve">871811234</t>
  </si>
  <si>
    <t xml:space="preserve">hyatt.com</t>
  </si>
  <si>
    <t xml:space="preserve">HOTEL S.A. TORRE MALLORCA</t>
  </si>
  <si>
    <t xml:space="preserve">MARQUÉS DE URQUIJO, 4</t>
  </si>
  <si>
    <t xml:space="preserve">hilton.es</t>
  </si>
  <si>
    <t xml:space="preserve">RIO AZOR HOTEL</t>
  </si>
  <si>
    <t xml:space="preserve">LUGAR PLAYA DE INSUELA, s/n BAIXO (PLAYA DE INSUELA)</t>
  </si>
  <si>
    <t xml:space="preserve">15959</t>
  </si>
  <si>
    <t xml:space="preserve">881820302</t>
  </si>
  <si>
    <t xml:space="preserve">reservas@ofiusa.es</t>
  </si>
  <si>
    <t xml:space="preserve">ofiusa.es</t>
  </si>
  <si>
    <t xml:space="preserve">HOTEL SENSOL</t>
  </si>
  <si>
    <t xml:space="preserve">C/ ALJIBE, s/n</t>
  </si>
  <si>
    <t xml:space="preserve">30879</t>
  </si>
  <si>
    <t xml:space="preserve">902125135</t>
  </si>
  <si>
    <t xml:space="preserve">info.sensol@manolihotels.com</t>
  </si>
  <si>
    <t xml:space="preserve">sensol.es</t>
  </si>
  <si>
    <t xml:space="preserve">DUNAS PARADISE</t>
  </si>
  <si>
    <t xml:space="preserve">AVENIDA EL SALADAR, s/n</t>
  </si>
  <si>
    <t xml:space="preserve">dunas.com</t>
  </si>
  <si>
    <t xml:space="preserve">SOL ANTILLAS BARBADOS</t>
  </si>
  <si>
    <t xml:space="preserve">VIOLETES, 1 BAJO</t>
  </si>
  <si>
    <t xml:space="preserve">902144410</t>
  </si>
  <si>
    <t xml:space="preserve">sol.antillas.barbados@melia.com</t>
  </si>
  <si>
    <t xml:space="preserve">melia.com</t>
  </si>
  <si>
    <t xml:space="preserve">757</t>
  </si>
  <si>
    <t xml:space="preserve">AVENIDA UNIVERSIDAD, 7</t>
  </si>
  <si>
    <t xml:space="preserve">911844900</t>
  </si>
  <si>
    <t xml:space="preserve">tryp.leganes@melia.com</t>
  </si>
  <si>
    <t xml:space="preserve">INNSIDE MADRID GENOVA</t>
  </si>
  <si>
    <t xml:space="preserve">PLAZA ALONSO MARTÍNEZ, 3</t>
  </si>
  <si>
    <t xml:space="preserve">912062160</t>
  </si>
  <si>
    <t xml:space="preserve">innside.genova@melia.com</t>
  </si>
  <si>
    <t xml:space="preserve">SOL HOUSE THE PLAZA - CALVIA BEACH</t>
  </si>
  <si>
    <t xml:space="preserve">AVENIDA S'OLIVERA, 4</t>
  </si>
  <si>
    <t xml:space="preserve">912764747</t>
  </si>
  <si>
    <t xml:space="preserve">sol.house.trinidad@melia.com</t>
  </si>
  <si>
    <t xml:space="preserve">INNSIDE MADRID LUCHANA</t>
  </si>
  <si>
    <t xml:space="preserve">LUCHANA, 22</t>
  </si>
  <si>
    <t xml:space="preserve">912922940</t>
  </si>
  <si>
    <t xml:space="preserve">innside.luchana@melia.com</t>
  </si>
  <si>
    <t xml:space="preserve">MELIÁ AVENIDA AMÉRICA</t>
  </si>
  <si>
    <t xml:space="preserve">JUAN IGNACIO LUCA DE TENA, 36 BAJO</t>
  </si>
  <si>
    <t xml:space="preserve">914232400</t>
  </si>
  <si>
    <t xml:space="preserve">melia.avenida.america@melia.com</t>
  </si>
  <si>
    <t xml:space="preserve">NOAAN CAPITAL</t>
  </si>
  <si>
    <t xml:space="preserve">C/ BLANCA DE CASTILLA, s/n BAJO</t>
  </si>
  <si>
    <t xml:space="preserve">914293542</t>
  </si>
  <si>
    <t xml:space="preserve">info@noaan.com</t>
  </si>
  <si>
    <t xml:space="preserve">noaan.com</t>
  </si>
  <si>
    <t xml:space="preserve">TRYP MADRID GRAN VÍA</t>
  </si>
  <si>
    <t xml:space="preserve">C/ GRAN VÍA, 25 BAJO; HOTEL TRYP</t>
  </si>
  <si>
    <t xml:space="preserve">TRYP CIBELES</t>
  </si>
  <si>
    <t xml:space="preserve">C/ MESONERO ROMANOS, 13</t>
  </si>
  <si>
    <t xml:space="preserve">915321552</t>
  </si>
  <si>
    <t xml:space="preserve">tryp.cibeles@melia.com</t>
  </si>
  <si>
    <t xml:space="preserve">MELIA MADRID PRINCESA</t>
  </si>
  <si>
    <t xml:space="preserve">C/ PRINCESA, 27 LOCAL</t>
  </si>
  <si>
    <t xml:space="preserve">915418200</t>
  </si>
  <si>
    <t xml:space="preserve">melia.madrid.princesa@melia.com</t>
  </si>
  <si>
    <t xml:space="preserve">GRAN MELIÁ PALACIO DE LOS DUQUES</t>
  </si>
  <si>
    <t xml:space="preserve">CUESTA SANTO DOMINGO, 5-7 BAJO; DUPLICADO 5-7; SOL MELIA S A</t>
  </si>
  <si>
    <t xml:space="preserve">915470714</t>
  </si>
  <si>
    <t xml:space="preserve">gmpalacio@melia.com</t>
  </si>
  <si>
    <t xml:space="preserve">TRYP MADRID CHAMARTÍN HOTEL</t>
  </si>
  <si>
    <t xml:space="preserve">C/ MAURICIO RAVEL, 10 BAJO; HOTEL TRYP CENTRO NORT</t>
  </si>
  <si>
    <t xml:space="preserve">917333400</t>
  </si>
  <si>
    <t xml:space="preserve">tryp.centro.norte@melia.com</t>
  </si>
  <si>
    <t xml:space="preserve">TRYP ALAMEDA AEROPUERTO</t>
  </si>
  <si>
    <t xml:space="preserve">AVENIDA LOGROÑO, NRO 100 BAJO; PLANTA</t>
  </si>
  <si>
    <t xml:space="preserve">917474800</t>
  </si>
  <si>
    <t xml:space="preserve">tryp.alameda.aeropuerto@melia.com</t>
  </si>
  <si>
    <t xml:space="preserve">MELIÁ BARAJAS</t>
  </si>
  <si>
    <t xml:space="preserve">AVENIDA LOGROÑO, 305 BAJO; BARAJAS</t>
  </si>
  <si>
    <t xml:space="preserve">917477700</t>
  </si>
  <si>
    <t xml:space="preserve">melia.barajas@melia.com</t>
  </si>
  <si>
    <t xml:space="preserve">HYATT CENTRIC GRAN VIA MADRID</t>
  </si>
  <si>
    <t xml:space="preserve">C/ GRAN VÍA, 31</t>
  </si>
  <si>
    <t xml:space="preserve">918371234</t>
  </si>
  <si>
    <t xml:space="preserve">concierge@hyatt.com</t>
  </si>
  <si>
    <t xml:space="preserve">LA DATA</t>
  </si>
  <si>
    <t xml:space="preserve">LÁMPARA, 29</t>
  </si>
  <si>
    <t xml:space="preserve">40162</t>
  </si>
  <si>
    <t xml:space="preserve">GALLEGOS</t>
  </si>
  <si>
    <t xml:space="preserve">921509087</t>
  </si>
  <si>
    <t xml:space="preserve">ladata@ladata.es</t>
  </si>
  <si>
    <t xml:space="preserve">ladata.es</t>
  </si>
  <si>
    <t xml:space="preserve">EL MEDANO</t>
  </si>
  <si>
    <t xml:space="preserve">C/ PICACHO, 2</t>
  </si>
  <si>
    <t xml:space="preserve">922177001</t>
  </si>
  <si>
    <t xml:space="preserve">direccion@medano.es</t>
  </si>
  <si>
    <t xml:space="preserve">medano.es</t>
  </si>
  <si>
    <t xml:space="preserve">NOPAL</t>
  </si>
  <si>
    <t xml:space="preserve">C/ SAN JUAN, 17 BAJO</t>
  </si>
  <si>
    <t xml:space="preserve">922378217</t>
  </si>
  <si>
    <t xml:space="preserve">info@nopal.com</t>
  </si>
  <si>
    <t xml:space="preserve">CANARIFE PALACE</t>
  </si>
  <si>
    <t xml:space="preserve">C/ ACEVIÑO, 13 BAJO(HOTEL CANARIFE)</t>
  </si>
  <si>
    <t xml:space="preserve">canarifepalace@hotasa.es</t>
  </si>
  <si>
    <t xml:space="preserve">hotasa.es</t>
  </si>
  <si>
    <t xml:space="preserve">INTERPALACE</t>
  </si>
  <si>
    <t xml:space="preserve">C/ ACEVIÑO, 21 BAJO APARTAMENTO 331(H.RIU INERPA</t>
  </si>
  <si>
    <t xml:space="preserve">922381554</t>
  </si>
  <si>
    <t xml:space="preserve">interpalace@hotasa.es</t>
  </si>
  <si>
    <t xml:space="preserve">EL TOPE</t>
  </si>
  <si>
    <t xml:space="preserve">CALZADA MARTIÁNEZ, 2 BAJO; HOTEL EL TOPE</t>
  </si>
  <si>
    <t xml:space="preserve">922385080</t>
  </si>
  <si>
    <t xml:space="preserve">info@eltope.es</t>
  </si>
  <si>
    <t xml:space="preserve">eltope.es</t>
  </si>
  <si>
    <t xml:space="preserve">HOTEL MAYANTIGO</t>
  </si>
  <si>
    <t xml:space="preserve">C/ ÁLVAREZ DE ABREU, 70 ATCO; 7</t>
  </si>
  <si>
    <t xml:space="preserve">922411480</t>
  </si>
  <si>
    <t xml:space="preserve">hotelmayantigo@gmail.com</t>
  </si>
  <si>
    <t xml:space="preserve">melini.es</t>
  </si>
  <si>
    <t xml:space="preserve">PINAR</t>
  </si>
  <si>
    <t xml:space="preserve">TRAVESIA PINO, 64 BAJO</t>
  </si>
  <si>
    <t xml:space="preserve">38914</t>
  </si>
  <si>
    <t xml:space="preserve">922558008</t>
  </si>
  <si>
    <t xml:space="preserve">info@pinar.com</t>
  </si>
  <si>
    <t xml:space="preserve">C/ LONDRES, 3 BAJO; HOTEL SOL SUN BEACH</t>
  </si>
  <si>
    <t xml:space="preserve">922712102</t>
  </si>
  <si>
    <t xml:space="preserve">MELIÁ JARDINES DEL TEIDE</t>
  </si>
  <si>
    <t xml:space="preserve">URBANIZACIÓN MIRADOR DEL DUQUE, s/n</t>
  </si>
  <si>
    <t xml:space="preserve">922717030</t>
  </si>
  <si>
    <t xml:space="preserve">melia.jardines.del.teide@melia.com</t>
  </si>
  <si>
    <t xml:space="preserve">C/ SANTA ISABEL, 8 BAJO; RESIDENCIAL ORIZONTE APARTAMENTO 17</t>
  </si>
  <si>
    <t xml:space="preserve">38627</t>
  </si>
  <si>
    <t xml:space="preserve">922720707</t>
  </si>
  <si>
    <t xml:space="preserve">kanali.es</t>
  </si>
  <si>
    <t xml:space="preserve">SOL ARONA TENERIFE</t>
  </si>
  <si>
    <t xml:space="preserve">AVENIDA JUAN CARLOS I, 25</t>
  </si>
  <si>
    <t xml:space="preserve">922753030</t>
  </si>
  <si>
    <t xml:space="preserve">sol.arona.tenerife@melia.com</t>
  </si>
  <si>
    <t xml:space="preserve">COLUMBUS</t>
  </si>
  <si>
    <t xml:space="preserve">AVENIDA SAN FRANCISCO, 6 BAJO-LOC B10</t>
  </si>
  <si>
    <t xml:space="preserve">922793935</t>
  </si>
  <si>
    <t xml:space="preserve">PARÍS</t>
  </si>
  <si>
    <t xml:space="preserve">PADILLA, 1 BAJO</t>
  </si>
  <si>
    <t xml:space="preserve">923260991</t>
  </si>
  <si>
    <t xml:space="preserve">info@parís.com</t>
  </si>
  <si>
    <t xml:space="preserve">TRYP MEDEA</t>
  </si>
  <si>
    <t xml:space="preserve">AVENIDA PORTUGAL, s/n LOC-9 ESQUINA C/ EL FORO</t>
  </si>
  <si>
    <t xml:space="preserve">924372400</t>
  </si>
  <si>
    <t xml:space="preserve">tryp.medea@melia.com</t>
  </si>
  <si>
    <t xml:space="preserve">LEO</t>
  </si>
  <si>
    <t xml:space="preserve">PASEO EXTREMADURA, 2</t>
  </si>
  <si>
    <t xml:space="preserve">924516428</t>
  </si>
  <si>
    <t xml:space="preserve">recepciongrupoleo@gmail.com</t>
  </si>
  <si>
    <t xml:space="preserve">leosl.com</t>
  </si>
  <si>
    <t xml:space="preserve">FAICA</t>
  </si>
  <si>
    <t xml:space="preserve">PASEO SERENA, 5 BAJO</t>
  </si>
  <si>
    <t xml:space="preserve">06919</t>
  </si>
  <si>
    <t xml:space="preserve">PERALEDA DEL ZAUCEJO</t>
  </si>
  <si>
    <t xml:space="preserve">924636657</t>
  </si>
  <si>
    <t xml:space="preserve">hotel@faica.com</t>
  </si>
  <si>
    <t xml:space="preserve">faica.com</t>
  </si>
  <si>
    <t xml:space="preserve">EBORA</t>
  </si>
  <si>
    <t xml:space="preserve">AVENIDA MADRID, 1 BAJO(HOTEL BEATRIZ 1)</t>
  </si>
  <si>
    <t xml:space="preserve">925807303</t>
  </si>
  <si>
    <t xml:space="preserve">ebora.com</t>
  </si>
  <si>
    <t xml:space="preserve">MANNIX URBAN APARTMENTS</t>
  </si>
  <si>
    <t xml:space="preserve">C/ VEINTINUEVE DE ABRIL, 68</t>
  </si>
  <si>
    <t xml:space="preserve">928277311</t>
  </si>
  <si>
    <t xml:space="preserve">info@mannix.es</t>
  </si>
  <si>
    <t xml:space="preserve">mannix.es</t>
  </si>
  <si>
    <t xml:space="preserve">MELIA SALINAS</t>
  </si>
  <si>
    <t xml:space="preserve">URBANIZACIÓN COSTA TEGUISE, s/n BAJO(AVENIDA ISLA CANARIA )</t>
  </si>
  <si>
    <t xml:space="preserve">928346727</t>
  </si>
  <si>
    <t xml:space="preserve">info@melialinas.com</t>
  </si>
  <si>
    <t xml:space="preserve">LEADER INVERSIONES 2014</t>
  </si>
  <si>
    <t xml:space="preserve">928513237</t>
  </si>
  <si>
    <t xml:space="preserve">stefania.serra@melia.com</t>
  </si>
  <si>
    <t xml:space="preserve">MELIÁ FUERTEVENTURA</t>
  </si>
  <si>
    <t xml:space="preserve">LUGAR PLAYA BARCA, s/n</t>
  </si>
  <si>
    <t xml:space="preserve">928547025</t>
  </si>
  <si>
    <t xml:space="preserve">melia.fuerteventura@melia.com</t>
  </si>
  <si>
    <t xml:space="preserve">418</t>
  </si>
  <si>
    <t xml:space="preserve">SOL BEACH HOUSE AT MELIÁ FUERTEVENTURA</t>
  </si>
  <si>
    <t xml:space="preserve">solbeachhousefuerteventura@melia.com</t>
  </si>
  <si>
    <t xml:space="preserve">MELIA TAMARINDOS</t>
  </si>
  <si>
    <t xml:space="preserve">C/ RETAMAS, 3 BAJO; 1</t>
  </si>
  <si>
    <t xml:space="preserve">MAHOH</t>
  </si>
  <si>
    <t xml:space="preserve">JUAN BELLO, s/n VILLAVERDE</t>
  </si>
  <si>
    <t xml:space="preserve">928868050</t>
  </si>
  <si>
    <t xml:space="preserve">info@mahoh.com</t>
  </si>
  <si>
    <t xml:space="preserve">mahoh.com</t>
  </si>
  <si>
    <t xml:space="preserve">CERTU</t>
  </si>
  <si>
    <t xml:space="preserve">AVINGUDA MARQUÈS DE L'ARGENTERA, 4 BAJO; 2-4</t>
  </si>
  <si>
    <t xml:space="preserve">932955859</t>
  </si>
  <si>
    <t xml:space="preserve">info@certu.com</t>
  </si>
  <si>
    <t xml:space="preserve">TRYP CONDAL MAR</t>
  </si>
  <si>
    <t xml:space="preserve">HB-004378</t>
  </si>
  <si>
    <t xml:space="preserve">CARRER CRISTÓBAL DE MOURA, 138 BAJO; HOTEL VINCCI CONDAL</t>
  </si>
  <si>
    <t xml:space="preserve">933077727</t>
  </si>
  <si>
    <t xml:space="preserve">tryp.condal.mar@melia.com</t>
  </si>
  <si>
    <t xml:space="preserve">CARRER LORETO, 21 BAJO; DUPLICADO 21-25</t>
  </si>
  <si>
    <t xml:space="preserve">933223215</t>
  </si>
  <si>
    <t xml:space="preserve">info@derby.com</t>
  </si>
  <si>
    <t xml:space="preserve">MELIÁ BARCELONA SKY</t>
  </si>
  <si>
    <t xml:space="preserve">CARRER PERE IV, 272</t>
  </si>
  <si>
    <t xml:space="preserve">933672050</t>
  </si>
  <si>
    <t xml:space="preserve">melia.sky@melia.com</t>
  </si>
  <si>
    <t xml:space="preserve">THE LEVEL AT MELIÁ BARCELONA SKY</t>
  </si>
  <si>
    <t xml:space="preserve">LOPE DE VEGA, 141-147</t>
  </si>
  <si>
    <t xml:space="preserve">933672080</t>
  </si>
  <si>
    <t xml:space="preserve">MELIA SARRIA</t>
  </si>
  <si>
    <t xml:space="preserve">HB-003463</t>
  </si>
  <si>
    <t xml:space="preserve">AVINGUDA SARRIÀ, 50 BAJO; HOTEL MELIA BARCELONA</t>
  </si>
  <si>
    <t xml:space="preserve">934106060</t>
  </si>
  <si>
    <t xml:space="preserve">melia.barcelona.sarria@melia.com</t>
  </si>
  <si>
    <t xml:space="preserve">LUXTAL BARCELONA</t>
  </si>
  <si>
    <t xml:space="preserve">HB-004255</t>
  </si>
  <si>
    <t xml:space="preserve">TARRAGONA, 177 1</t>
  </si>
  <si>
    <t xml:space="preserve">934239955</t>
  </si>
  <si>
    <t xml:space="preserve">luxtal@luxtal.es</t>
  </si>
  <si>
    <t xml:space="preserve">luxtal.es</t>
  </si>
  <si>
    <t xml:space="preserve">MAJESTIC SPORT</t>
  </si>
  <si>
    <t xml:space="preserve">ESTRUC, 24-26</t>
  </si>
  <si>
    <t xml:space="preserve">935454000</t>
  </si>
  <si>
    <t xml:space="preserve">info@denit.com</t>
  </si>
  <si>
    <t xml:space="preserve">denit.com</t>
  </si>
  <si>
    <t xml:space="preserve">IBIZA</t>
  </si>
  <si>
    <t xml:space="preserve">HB-000055</t>
  </si>
  <si>
    <t xml:space="preserve">SANT BARTOMEU, 11 BAJO</t>
  </si>
  <si>
    <t xml:space="preserve">937682247</t>
  </si>
  <si>
    <t xml:space="preserve">hotelibiza@gmail.com</t>
  </si>
  <si>
    <t xml:space="preserve">ibiza.com</t>
  </si>
  <si>
    <t xml:space="preserve">RIERA CAPASPRE, 62 BAJO</t>
  </si>
  <si>
    <t xml:space="preserve">937690002</t>
  </si>
  <si>
    <t xml:space="preserve">info@ntafe.com</t>
  </si>
  <si>
    <t xml:space="preserve">MELIÁ SITGES</t>
  </si>
  <si>
    <t xml:space="preserve">HB-003945</t>
  </si>
  <si>
    <t xml:space="preserve">CARRER JOAN SALVAT PAPASSEIT, 38 BAJO</t>
  </si>
  <si>
    <t xml:space="preserve">938110811</t>
  </si>
  <si>
    <t xml:space="preserve">melia.sitges@melia.com</t>
  </si>
  <si>
    <t xml:space="preserve">SUNWAY PLAYA GOLF &amp; SPA</t>
  </si>
  <si>
    <t xml:space="preserve">HB-004229</t>
  </si>
  <si>
    <t xml:space="preserve">PASSEIG MARÍTIM, 92-94</t>
  </si>
  <si>
    <t xml:space="preserve">938113410</t>
  </si>
  <si>
    <t xml:space="preserve">info@sunway.es</t>
  </si>
  <si>
    <t xml:space="preserve">sunway.es</t>
  </si>
  <si>
    <t xml:space="preserve">H</t>
  </si>
  <si>
    <t xml:space="preserve">CARRETERA MASNOU, 307 BAJO</t>
  </si>
  <si>
    <t xml:space="preserve">938606688</t>
  </si>
  <si>
    <t xml:space="preserve">info@hotelh.es</t>
  </si>
  <si>
    <t xml:space="preserve">hotelh.es</t>
  </si>
  <si>
    <t xml:space="preserve">AVENIDA BILBAO, 28 BAJO; URBANIZACIÓN EL SOL</t>
  </si>
  <si>
    <t xml:space="preserve">942251541</t>
  </si>
  <si>
    <t xml:space="preserve">info@nluis.com</t>
  </si>
  <si>
    <t xml:space="preserve">PLAZA BRISAS, 1 BAJO</t>
  </si>
  <si>
    <t xml:space="preserve">942272300</t>
  </si>
  <si>
    <t xml:space="preserve">info@colón.com</t>
  </si>
  <si>
    <t xml:space="preserve">VILLA</t>
  </si>
  <si>
    <t xml:space="preserve">C/ LA CAVA, 2</t>
  </si>
  <si>
    <t xml:space="preserve">942679492</t>
  </si>
  <si>
    <t xml:space="preserve">hotel-villa@hotmail.com</t>
  </si>
  <si>
    <t xml:space="preserve">villa.com</t>
  </si>
  <si>
    <t xml:space="preserve">BILCONEXT HOSPITALITY</t>
  </si>
  <si>
    <t xml:space="preserve">KALEA ZANKOETA, 9 1º OFICINA</t>
  </si>
  <si>
    <t xml:space="preserve">946469900</t>
  </si>
  <si>
    <t xml:space="preserve">hb0z4-fo@accor.com</t>
  </si>
  <si>
    <t xml:space="preserve">accor.com</t>
  </si>
  <si>
    <t xml:space="preserve">IZAGA</t>
  </si>
  <si>
    <t xml:space="preserve">P (POLIGONO INSDUSTRIAL NOÁIN-ESQUÍROZ), 8 BAJO(HOSTAL)</t>
  </si>
  <si>
    <t xml:space="preserve">948316304</t>
  </si>
  <si>
    <t xml:space="preserve">info@izaga.com</t>
  </si>
  <si>
    <t xml:space="preserve">HOTEL RESTAURANTE LOIZU</t>
  </si>
  <si>
    <t xml:space="preserve">31640</t>
  </si>
  <si>
    <t xml:space="preserve">AURITZ/BURGUETE</t>
  </si>
  <si>
    <t xml:space="preserve">948760008</t>
  </si>
  <si>
    <t xml:space="preserve">reservas@loizu.com</t>
  </si>
  <si>
    <t xml:space="preserve">loizu.com</t>
  </si>
  <si>
    <t xml:space="preserve">BESARO</t>
  </si>
  <si>
    <t xml:space="preserve">C/ IRIGOYEN, 5 BAJO</t>
  </si>
  <si>
    <t xml:space="preserve">31689</t>
  </si>
  <si>
    <t xml:space="preserve">IZALZU/ITZALTZU</t>
  </si>
  <si>
    <t xml:space="preserve">948890350</t>
  </si>
  <si>
    <t xml:space="preserve">hotel@besaro.es</t>
  </si>
  <si>
    <t xml:space="preserve">besaro.es</t>
  </si>
  <si>
    <t xml:space="preserve">EL SAUCO</t>
  </si>
  <si>
    <t xml:space="preserve">19187</t>
  </si>
  <si>
    <t xml:space="preserve">UCEDA</t>
  </si>
  <si>
    <t xml:space="preserve">949856023</t>
  </si>
  <si>
    <t xml:space="preserve">info@eluco.com</t>
  </si>
  <si>
    <t xml:space="preserve">SOLAGA SUITES MERCED</t>
  </si>
  <si>
    <t xml:space="preserve">C/ RAMÓN FRANQUELO, 12</t>
  </si>
  <si>
    <t xml:space="preserve">952 214 891</t>
  </si>
  <si>
    <t xml:space="preserve">info@solaga.com</t>
  </si>
  <si>
    <t xml:space="preserve">solaga.es</t>
  </si>
  <si>
    <t xml:space="preserve">SOL PRINCIPE</t>
  </si>
  <si>
    <t xml:space="preserve">H/MA/01044</t>
  </si>
  <si>
    <t xml:space="preserve">PASEO COLORADO, 26 BAJO(EDIFICIO PRINCIPE SOL)</t>
  </si>
  <si>
    <t xml:space="preserve">952055606</t>
  </si>
  <si>
    <t xml:space="preserve">solprincipe.reservas@melia.com</t>
  </si>
  <si>
    <t xml:space="preserve">799</t>
  </si>
  <si>
    <t xml:space="preserve">TRYP GUADALMAR</t>
  </si>
  <si>
    <t xml:space="preserve">C/ MOBY DICK, 2 BAJO; HOTEL TRYP GUADALMAL</t>
  </si>
  <si>
    <t xml:space="preserve">952231703</t>
  </si>
  <si>
    <t xml:space="preserve">tryp.guadalmar@melia.com</t>
  </si>
  <si>
    <t xml:space="preserve">TRYP ALAMEDA</t>
  </si>
  <si>
    <t xml:space="preserve">H/MA/00512</t>
  </si>
  <si>
    <t xml:space="preserve">AVENIDA AURORA, 25 BAJO; CENTRO COMERCIAL LARIOS</t>
  </si>
  <si>
    <t xml:space="preserve">952369384</t>
  </si>
  <si>
    <t xml:space="preserve">tryp.alameda@melia.com</t>
  </si>
  <si>
    <t xml:space="preserve">PASEO COLORADO, 26 BAJO(HOTEL SOL PRINCIPE P</t>
  </si>
  <si>
    <t xml:space="preserve">952384100</t>
  </si>
  <si>
    <t xml:space="preserve">SOL TIMOR</t>
  </si>
  <si>
    <t xml:space="preserve">SALVADOR ALLENDE, 51 BAJO(HOTEL TIMOR SOL)</t>
  </si>
  <si>
    <t xml:space="preserve">952384300</t>
  </si>
  <si>
    <t xml:space="preserve">sol.timor@melia.com</t>
  </si>
  <si>
    <t xml:space="preserve">341</t>
  </si>
  <si>
    <t xml:space="preserve">JUSPE</t>
  </si>
  <si>
    <t xml:space="preserve">AVENIDA MARE NOSTRUM, 1 BAJO</t>
  </si>
  <si>
    <t xml:space="preserve">952583632</t>
  </si>
  <si>
    <t xml:space="preserve">info@juspe.com</t>
  </si>
  <si>
    <t xml:space="preserve">MEJÍAS</t>
  </si>
  <si>
    <t xml:space="preserve">AVENIDA ESTACIÓN, 2 BAJO</t>
  </si>
  <si>
    <t xml:space="preserve">952714502</t>
  </si>
  <si>
    <t xml:space="preserve">hostalmejias@hotmail.com</t>
  </si>
  <si>
    <t xml:space="preserve">mejas.com</t>
  </si>
  <si>
    <t xml:space="preserve">ESCUA</t>
  </si>
  <si>
    <t xml:space="preserve">H/MA/01366</t>
  </si>
  <si>
    <t xml:space="preserve">CARRETERA JEREZ-CARTAGENA, KILOMETRO 176, 000 BAJO</t>
  </si>
  <si>
    <t xml:space="preserve">952717021</t>
  </si>
  <si>
    <t xml:space="preserve">info@escua.com</t>
  </si>
  <si>
    <t xml:space="preserve">MELIÁ MARBELLA BANÚS</t>
  </si>
  <si>
    <t xml:space="preserve">H/MA/01133</t>
  </si>
  <si>
    <t xml:space="preserve">C/ VARGAS LLOSA, s/n</t>
  </si>
  <si>
    <t xml:space="preserve">952810500</t>
  </si>
  <si>
    <t xml:space="preserve">melia.marbella.banus@melia.com</t>
  </si>
  <si>
    <t xml:space="preserve">H/MA/01559</t>
  </si>
  <si>
    <t xml:space="preserve">POZO, 1</t>
  </si>
  <si>
    <t xml:space="preserve">952870218</t>
  </si>
  <si>
    <t xml:space="preserve">hotelcolon@ronda.net</t>
  </si>
  <si>
    <t xml:space="preserve">hcolon.es</t>
  </si>
  <si>
    <t xml:space="preserve">TWIST</t>
  </si>
  <si>
    <t xml:space="preserve">H/JA/00535</t>
  </si>
  <si>
    <t xml:space="preserve">CARRETERA JAÉN (POLIGONO INSDUSTRIAL MIRABUENO), 132 BAJO; JUNTO SEAT</t>
  </si>
  <si>
    <t xml:space="preserve">953344255</t>
  </si>
  <si>
    <t xml:space="preserve">info@twist.com</t>
  </si>
  <si>
    <t xml:space="preserve">GRAVINA, 51 BAJO(HOTEL MONTECARLO)</t>
  </si>
  <si>
    <t xml:space="preserve">954217502</t>
  </si>
  <si>
    <t xml:space="preserve">altur.com</t>
  </si>
  <si>
    <t xml:space="preserve">HOTEL GRAN MELIÁ COLÓN</t>
  </si>
  <si>
    <t xml:space="preserve">H/SE/00001</t>
  </si>
  <si>
    <t xml:space="preserve">954505599</t>
  </si>
  <si>
    <t xml:space="preserve">MELIA LEBREROS</t>
  </si>
  <si>
    <t xml:space="preserve">H/SE/00696</t>
  </si>
  <si>
    <t xml:space="preserve">C/ LUIS DE MORALES, 2 BAJO; HOTEL LOS LEBREROS</t>
  </si>
  <si>
    <t xml:space="preserve">954579402</t>
  </si>
  <si>
    <t xml:space="preserve">recepcion.melia.lebreros@melia.com</t>
  </si>
  <si>
    <t xml:space="preserve">HOTEL CASA DE INDIAS BY INTUR</t>
  </si>
  <si>
    <t xml:space="preserve">PLAZA ENCARNACIÓN, 5</t>
  </si>
  <si>
    <t xml:space="preserve">955544747</t>
  </si>
  <si>
    <t xml:space="preserve">intur.com</t>
  </si>
  <si>
    <t xml:space="preserve">HOTEL TRYP LA CALETA</t>
  </si>
  <si>
    <t xml:space="preserve">C/ AMÍLCAR BARCA, 47 BAJO; HOTEL MELIA</t>
  </si>
  <si>
    <t xml:space="preserve">956204754</t>
  </si>
  <si>
    <t xml:space="preserve">hotel.paseo.del.mar@melia.com</t>
  </si>
  <si>
    <t xml:space="preserve">TRYP JEREZ</t>
  </si>
  <si>
    <t xml:space="preserve">ALAMEDA MARQUÉS DE CASA DOMECQ, 13 BAJO; HOTEL TRYP JEREZ</t>
  </si>
  <si>
    <t xml:space="preserve">956327030</t>
  </si>
  <si>
    <t xml:space="preserve">tryp.jerez@melia.com</t>
  </si>
  <si>
    <t xml:space="preserve">LAIME</t>
  </si>
  <si>
    <t xml:space="preserve">VÍCTOR PRADERA, 2 BAJO</t>
  </si>
  <si>
    <t xml:space="preserve">956376118</t>
  </si>
  <si>
    <t xml:space="preserve">info@laime.com</t>
  </si>
  <si>
    <t xml:space="preserve">NIZA</t>
  </si>
  <si>
    <t xml:space="preserve">NAVAS, 16 BAJO(HOTEL)</t>
  </si>
  <si>
    <t xml:space="preserve">958225426</t>
  </si>
  <si>
    <t xml:space="preserve">hotelniza@hotmail.com</t>
  </si>
  <si>
    <t xml:space="preserve">hniza.com</t>
  </si>
  <si>
    <t xml:space="preserve">MELIÁ GRANADA</t>
  </si>
  <si>
    <t xml:space="preserve">H/GR/00010</t>
  </si>
  <si>
    <t xml:space="preserve">C/ ÁNGEL GANIVET, 7 BAJO; HOTEL MELIA GRANADA</t>
  </si>
  <si>
    <t xml:space="preserve">958227400</t>
  </si>
  <si>
    <t xml:space="preserve">melia.granada@melia.com</t>
  </si>
  <si>
    <t xml:space="preserve">SANTAFE</t>
  </si>
  <si>
    <t xml:space="preserve">H/GR/00858</t>
  </si>
  <si>
    <t xml:space="preserve">AVENIDA PALOS DE LA FRONTERA, 17</t>
  </si>
  <si>
    <t xml:space="preserve">958441111</t>
  </si>
  <si>
    <t xml:space="preserve">HOTEL MELÍA SIERRA NEVADA</t>
  </si>
  <si>
    <t xml:space="preserve">H/GR/00635</t>
  </si>
  <si>
    <t xml:space="preserve">PLAZA PRADOLLANO, s/n BAJO; H.M.SIERRA NEVADA</t>
  </si>
  <si>
    <t xml:space="preserve">958480400</t>
  </si>
  <si>
    <t xml:space="preserve">melia.sierra.nevada@melia.com</t>
  </si>
  <si>
    <t xml:space="preserve">HOTEL TORUÑO</t>
  </si>
  <si>
    <t xml:space="preserve">H/HU/00537</t>
  </si>
  <si>
    <t xml:space="preserve">PLAZA ACEBUCHAL, 16</t>
  </si>
  <si>
    <t xml:space="preserve">959442323</t>
  </si>
  <si>
    <t xml:space="preserve">info@lenana.es</t>
  </si>
  <si>
    <t xml:space="preserve">toruno.es</t>
  </si>
  <si>
    <t xml:space="preserve">MELIÁ ATLÁNTICO ISLA CANELA</t>
  </si>
  <si>
    <t xml:space="preserve">H/HU/00580</t>
  </si>
  <si>
    <t xml:space="preserve">AVENIDA DE LA MOJARRA, s/n BAJO; HOTEL MELIA</t>
  </si>
  <si>
    <t xml:space="preserve">959621000</t>
  </si>
  <si>
    <t xml:space="preserve">melia.atlantico.isla.canela@melia.com</t>
  </si>
  <si>
    <t xml:space="preserve">CARRER CAMP DE L'OLIVERETA, s/n BAJO</t>
  </si>
  <si>
    <t xml:space="preserve">961526083</t>
  </si>
  <si>
    <t xml:space="preserve">info@ibisbudget.com</t>
  </si>
  <si>
    <t xml:space="preserve">TRYP VALENCIA AZAFATA</t>
  </si>
  <si>
    <t xml:space="preserve">CARRETERA AEROPUERTO MANISES, KILOMETRO 15</t>
  </si>
  <si>
    <t xml:space="preserve">961546100</t>
  </si>
  <si>
    <t xml:space="preserve">info@trypvalenciaazafata.com</t>
  </si>
  <si>
    <t xml:space="preserve">HOTEL MELIÁ VALENCIA</t>
  </si>
  <si>
    <t xml:space="preserve">AVINGUDA CORTS VALENCIANES, 52</t>
  </si>
  <si>
    <t xml:space="preserve">963030000</t>
  </si>
  <si>
    <t xml:space="preserve">melia.valencia@melia.com</t>
  </si>
  <si>
    <t xml:space="preserve">TRYP OCEANIC</t>
  </si>
  <si>
    <t xml:space="preserve">PINTOR MAELLA, 35 BAJO</t>
  </si>
  <si>
    <t xml:space="preserve">963350300</t>
  </si>
  <si>
    <t xml:space="preserve">tryp.oceanic@melia.com</t>
  </si>
  <si>
    <t xml:space="preserve">HOTEL TRINIMAR</t>
  </si>
  <si>
    <t xml:space="preserve">AVENIDA FERRANDIS SALVADOR, 184 BAJO(HOTEL TRINIMAR)</t>
  </si>
  <si>
    <t xml:space="preserve">964300862</t>
  </si>
  <si>
    <t xml:space="preserve">info@hoteltrinimar.com</t>
  </si>
  <si>
    <t xml:space="preserve">INTUR AZOR</t>
  </si>
  <si>
    <t xml:space="preserve">AVENIDA GIMENO TOMÁS, 1</t>
  </si>
  <si>
    <t xml:space="preserve">964392000</t>
  </si>
  <si>
    <t xml:space="preserve">azor@intur.com</t>
  </si>
  <si>
    <t xml:space="preserve">TRYP GRAN SOL</t>
  </si>
  <si>
    <t xml:space="preserve">RAMBLA MÉNDEZ NÚÑEZ, 3 BAJO; HOTEL GRAN SOL</t>
  </si>
  <si>
    <t xml:space="preserve">965203000</t>
  </si>
  <si>
    <t xml:space="preserve">tryp.gran.sol@melia.com</t>
  </si>
  <si>
    <t xml:space="preserve">TRYP CIUDAD</t>
  </si>
  <si>
    <t xml:space="preserve">C/ GRAVINA, 9 BAJO; H. TRYP C. DE ALICANTE</t>
  </si>
  <si>
    <t xml:space="preserve">965210700</t>
  </si>
  <si>
    <t xml:space="preserve">info@trypciudad.com</t>
  </si>
  <si>
    <t xml:space="preserve">SANT FRANCESC, 10-14 BAJO</t>
  </si>
  <si>
    <t xml:space="preserve">965630690</t>
  </si>
  <si>
    <t xml:space="preserve">info@nuria.com</t>
  </si>
  <si>
    <t xml:space="preserve">BELROY</t>
  </si>
  <si>
    <t xml:space="preserve">AVENIDA MEDITERRÁNEO, 13 BAJO</t>
  </si>
  <si>
    <t xml:space="preserve">965850203</t>
  </si>
  <si>
    <t xml:space="preserve">info@belroy.es</t>
  </si>
  <si>
    <t xml:space="preserve">belroy.es</t>
  </si>
  <si>
    <t xml:space="preserve">SOL PELÍCANOS OCAS</t>
  </si>
  <si>
    <t xml:space="preserve">C/ GERONA, 45-47 BAJO; DUPLICADO 45-47</t>
  </si>
  <si>
    <t xml:space="preserve">965852350</t>
  </si>
  <si>
    <t xml:space="preserve">info@solpelícanosocas.com</t>
  </si>
  <si>
    <t xml:space="preserve">793</t>
  </si>
  <si>
    <t xml:space="preserve">MELIA VILLAITANA</t>
  </si>
  <si>
    <t xml:space="preserve">AVENIDA ALCALDE EDUARDO ZAPLANA, 7 BAJO; HOTEL VILLAITANA</t>
  </si>
  <si>
    <t xml:space="preserve">966815000</t>
  </si>
  <si>
    <t xml:space="preserve">info@meliavillaitana.com</t>
  </si>
  <si>
    <t xml:space="preserve">CARRETERA CARAVACA, KILOMETRO 10, 80</t>
  </si>
  <si>
    <t xml:space="preserve">968720707</t>
  </si>
  <si>
    <t xml:space="preserve">hotelrteargos@gmail.com</t>
  </si>
  <si>
    <t xml:space="preserve">argos.com</t>
  </si>
  <si>
    <t xml:space="preserve">AVENIDA LORCA, 1 BAJO</t>
  </si>
  <si>
    <t xml:space="preserve">info@lapaz.com</t>
  </si>
  <si>
    <t xml:space="preserve">ME MALLORCA</t>
  </si>
  <si>
    <t xml:space="preserve">AVENIDA NOTARI ALEMANY, 1 BAJO; TEF INSTITUTO 971131500</t>
  </si>
  <si>
    <t xml:space="preserve">971123950</t>
  </si>
  <si>
    <t xml:space="preserve">memallorca@melia.com</t>
  </si>
  <si>
    <t xml:space="preserve">SOL BARBADOS</t>
  </si>
  <si>
    <t xml:space="preserve">AVENIDA NOTARI ALEMANY, 7</t>
  </si>
  <si>
    <t xml:space="preserve">971130550</t>
  </si>
  <si>
    <t xml:space="preserve">sol.barbados@melia.com</t>
  </si>
  <si>
    <t xml:space="preserve">SOL KATMANDU PARK &amp; RESORT</t>
  </si>
  <si>
    <t xml:space="preserve">971130950</t>
  </si>
  <si>
    <t xml:space="preserve">sol.katmandu.resort@melia.com</t>
  </si>
  <si>
    <t xml:space="preserve">MELIÁ CALVIÁ BEACH</t>
  </si>
  <si>
    <t xml:space="preserve">971131500</t>
  </si>
  <si>
    <t xml:space="preserve">melia.calvia.beach@melia.com</t>
  </si>
  <si>
    <t xml:space="preserve">SOL WAVE HOUSE</t>
  </si>
  <si>
    <t xml:space="preserve">AVENIDA MAGALUF, 18</t>
  </si>
  <si>
    <t xml:space="preserve">971131624</t>
  </si>
  <si>
    <t xml:space="preserve">sol.wave.house@melia.com</t>
  </si>
  <si>
    <t xml:space="preserve">SOL GUADALUPE</t>
  </si>
  <si>
    <t xml:space="preserve">CAMINO CAMI PORRASSA, s/n</t>
  </si>
  <si>
    <t xml:space="preserve">971131958</t>
  </si>
  <si>
    <t xml:space="preserve">sol.guadalupe@solmelia.com</t>
  </si>
  <si>
    <t xml:space="preserve">GRAN HOTEL SON NET</t>
  </si>
  <si>
    <t xml:space="preserve">CARRER SON NET, s/n BAJO</t>
  </si>
  <si>
    <t xml:space="preserve">971147000</t>
  </si>
  <si>
    <t xml:space="preserve">info@sonnet.es</t>
  </si>
  <si>
    <t xml:space="preserve">sonnet.es</t>
  </si>
  <si>
    <t xml:space="preserve">XALOC PLAYA</t>
  </si>
  <si>
    <t xml:space="preserve">CARRER MAJOR (PUNTA PRIMA), 21</t>
  </si>
  <si>
    <t xml:space="preserve">971159080</t>
  </si>
  <si>
    <t xml:space="preserve">hotel@xaloc.com</t>
  </si>
  <si>
    <t xml:space="preserve">xaloc.com</t>
  </si>
  <si>
    <t xml:space="preserve">TRYPALMA</t>
  </si>
  <si>
    <t xml:space="preserve">FONT I MONTEROS, 23</t>
  </si>
  <si>
    <t xml:space="preserve">971170200</t>
  </si>
  <si>
    <t xml:space="preserve">info@trypalma.com</t>
  </si>
  <si>
    <t xml:space="preserve">RODES</t>
  </si>
  <si>
    <t xml:space="preserve">AVINGUDA BARTOMEU RIUTORT, 51 BAJO(HOTEL RODES)</t>
  </si>
  <si>
    <t xml:space="preserve">971265824</t>
  </si>
  <si>
    <t xml:space="preserve">info@rodes.com</t>
  </si>
  <si>
    <t xml:space="preserve">LEMAN</t>
  </si>
  <si>
    <t xml:space="preserve">AVENIDA SON RIGO, 6 BAJO</t>
  </si>
  <si>
    <t xml:space="preserve">971268382</t>
  </si>
  <si>
    <t xml:space="preserve">reservas@hotel-leman.com</t>
  </si>
  <si>
    <t xml:space="preserve">leman.com</t>
  </si>
  <si>
    <t xml:space="preserve">YHI SPA</t>
  </si>
  <si>
    <t xml:space="preserve">AVINGUDA GABRIEL ROCA, 29</t>
  </si>
  <si>
    <t xml:space="preserve">971281400</t>
  </si>
  <si>
    <t xml:space="preserve">melia.palas.atenea@melia.com</t>
  </si>
  <si>
    <t xml:space="preserve">ME IBIZA</t>
  </si>
  <si>
    <t xml:space="preserve">AVINGUDA S'ARGAMASSA, 153</t>
  </si>
  <si>
    <t xml:space="preserve">971330051</t>
  </si>
  <si>
    <t xml:space="preserve">meibiza@melia.com</t>
  </si>
  <si>
    <t xml:space="preserve">GRAN MELIÁ DE MAR</t>
  </si>
  <si>
    <t xml:space="preserve">PASSEIG ILLETES, 7 BAJO</t>
  </si>
  <si>
    <t xml:space="preserve">971402511</t>
  </si>
  <si>
    <t xml:space="preserve">melia.de.mar@melia.com</t>
  </si>
  <si>
    <t xml:space="preserve">SMOIX HOTEL</t>
  </si>
  <si>
    <t xml:space="preserve">AVINGUDA JAUME I EL CONQUERIDOR, 38</t>
  </si>
  <si>
    <t xml:space="preserve">971489198</t>
  </si>
  <si>
    <t xml:space="preserve">hotel@smoix.com</t>
  </si>
  <si>
    <t xml:space="preserve">smoix.com</t>
  </si>
  <si>
    <t xml:space="preserve">SOL ALCUDIA CENTER</t>
  </si>
  <si>
    <t xml:space="preserve">AVINGUDA PERE MAS I REUS, s/n BAJO; ALCUDIA CENTER CLUB</t>
  </si>
  <si>
    <t xml:space="preserve">971539013</t>
  </si>
  <si>
    <t xml:space="preserve">sol.alcudia.center@melia.com</t>
  </si>
  <si>
    <t xml:space="preserve">MELIA PALMA BAY</t>
  </si>
  <si>
    <t xml:space="preserve">CARRER FELICIÀ FUSTER, 4 BAJO</t>
  </si>
  <si>
    <t xml:space="preserve">971626900</t>
  </si>
  <si>
    <t xml:space="preserve">melia.palma.bay@melia.com</t>
  </si>
  <si>
    <t xml:space="preserve">FINCA CA N´AI</t>
  </si>
  <si>
    <t xml:space="preserve">CAMI SON SALES, 50 BAJO</t>
  </si>
  <si>
    <t xml:space="preserve">971632494</t>
  </si>
  <si>
    <t xml:space="preserve">info@canai.com</t>
  </si>
  <si>
    <t xml:space="preserve">canai.com</t>
  </si>
  <si>
    <t xml:space="preserve">HOPOSA COSTA D´OR - ADULTS ONLY</t>
  </si>
  <si>
    <t xml:space="preserve">CASERIO CASERÍO LLUC ALCARI, s/n BAJO</t>
  </si>
  <si>
    <t xml:space="preserve">971639247</t>
  </si>
  <si>
    <t xml:space="preserve">costador@hoposa.es</t>
  </si>
  <si>
    <t xml:space="preserve">hoposa.es</t>
  </si>
  <si>
    <t xml:space="preserve">ARIEL</t>
  </si>
  <si>
    <t xml:space="preserve">CARRER ARIEL, 1 BAJO</t>
  </si>
  <si>
    <t xml:space="preserve">971657052</t>
  </si>
  <si>
    <t xml:space="preserve">ariel.com</t>
  </si>
  <si>
    <t xml:space="preserve">SOL BEACH HOUSE</t>
  </si>
  <si>
    <t xml:space="preserve">C/ DUC ESTREMERA, 16</t>
  </si>
  <si>
    <t xml:space="preserve">971680154</t>
  </si>
  <si>
    <t xml:space="preserve">sol.beach.house.mallorca@melia.com</t>
  </si>
  <si>
    <t xml:space="preserve">GERMANS PINZÓN, 8 BAJO H(MIRLOS)</t>
  </si>
  <si>
    <t xml:space="preserve">971681872</t>
  </si>
  <si>
    <t xml:space="preserve">SOL PALMANOVA ALL INCLUSIVE</t>
  </si>
  <si>
    <t xml:space="preserve">C/ GERMANS PINZÓN, s/n</t>
  </si>
  <si>
    <t xml:space="preserve">971681900</t>
  </si>
  <si>
    <t xml:space="preserve">sol.palmanova@melia.com</t>
  </si>
  <si>
    <t xml:space="preserve">668</t>
  </si>
  <si>
    <t xml:space="preserve">GRAN MELIÁ VICTORIA</t>
  </si>
  <si>
    <t xml:space="preserve">AVINGUDA JOAN MIRÓ, 21 BAJO; SAUNA H MELIA VICTORI</t>
  </si>
  <si>
    <t xml:space="preserve">971732542</t>
  </si>
  <si>
    <t xml:space="preserve">gran.melia.victoria@melia.com</t>
  </si>
  <si>
    <t xml:space="preserve">SOL MIRADOR DE CALAS ALL INCLUSIVE</t>
  </si>
  <si>
    <t xml:space="preserve">971833125</t>
  </si>
  <si>
    <t xml:space="preserve">sol.miradordecalas@melia.com</t>
  </si>
  <si>
    <t xml:space="preserve">DANIA</t>
  </si>
  <si>
    <t xml:space="preserve">CARRER ATILIO BOVER, 2 BAJO(HOTEL)</t>
  </si>
  <si>
    <t xml:space="preserve">971864251</t>
  </si>
  <si>
    <t xml:space="preserve">VILLACONCHA</t>
  </si>
  <si>
    <t xml:space="preserve">CARRER NANSA, 5</t>
  </si>
  <si>
    <t xml:space="preserve">971865711</t>
  </si>
  <si>
    <t xml:space="preserve">recepcion.villaconcha@hoposa.es</t>
  </si>
  <si>
    <t xml:space="preserve">PASSEIG VORA MAR, 29 BAJO</t>
  </si>
  <si>
    <t xml:space="preserve">971866562</t>
  </si>
  <si>
    <t xml:space="preserve">ZHERO</t>
  </si>
  <si>
    <t xml:space="preserve">CARRETERA ANDRATX-PALMA, 6</t>
  </si>
  <si>
    <t xml:space="preserve">07150</t>
  </si>
  <si>
    <t xml:space="preserve">971917917</t>
  </si>
  <si>
    <t xml:space="preserve">info@hotel-zhero.com</t>
  </si>
  <si>
    <t xml:space="preserve">zhero.com</t>
  </si>
  <si>
    <t xml:space="preserve">DIANA</t>
  </si>
  <si>
    <t xml:space="preserve">HG-000171</t>
  </si>
  <si>
    <t xml:space="preserve">PLAÇA ESPANYA, 6 BAJO</t>
  </si>
  <si>
    <t xml:space="preserve">972341886</t>
  </si>
  <si>
    <t xml:space="preserve">diana.com</t>
  </si>
  <si>
    <t xml:space="preserve">RIGAT PARK</t>
  </si>
  <si>
    <t xml:space="preserve">HG-000087</t>
  </si>
  <si>
    <t xml:space="preserve">972365200</t>
  </si>
  <si>
    <t xml:space="preserve">info@rigat.com</t>
  </si>
  <si>
    <t xml:space="preserve">rigat.com</t>
  </si>
  <si>
    <t xml:space="preserve">HAWAI</t>
  </si>
  <si>
    <t xml:space="preserve">AVINGUDA DOCTOR FLEMING, s/n BAJO</t>
  </si>
  <si>
    <t xml:space="preserve">972365562</t>
  </si>
  <si>
    <t xml:space="preserve">hawai.com</t>
  </si>
  <si>
    <t xml:space="preserve">MELIA GIRONA</t>
  </si>
  <si>
    <t xml:space="preserve">CARRER BARCELONA, 112 BAJO; CABINA 163-Y</t>
  </si>
  <si>
    <t xml:space="preserve">972400500</t>
  </si>
  <si>
    <t xml:space="preserve">melia.girona@melia.com</t>
  </si>
  <si>
    <t xml:space="preserve">EL MOLÍ</t>
  </si>
  <si>
    <t xml:space="preserve">HG-001423</t>
  </si>
  <si>
    <t xml:space="preserve">CAMI EMPÚRIES, 3</t>
  </si>
  <si>
    <t xml:space="preserve">972520069</t>
  </si>
  <si>
    <t xml:space="preserve">info@hotelelmoli.com</t>
  </si>
  <si>
    <t xml:space="preserve">elmol.com</t>
  </si>
  <si>
    <t xml:space="preserve">DE PAS</t>
  </si>
  <si>
    <t xml:space="preserve">HG-004880</t>
  </si>
  <si>
    <t xml:space="preserve">CARRER SANT ANDREU, 19</t>
  </si>
  <si>
    <t xml:space="preserve">17846</t>
  </si>
  <si>
    <t xml:space="preserve">PORQUERES</t>
  </si>
  <si>
    <t xml:space="preserve">depas.com</t>
  </si>
  <si>
    <t xml:space="preserve">LA MASIA APARTAMENTS</t>
  </si>
  <si>
    <t xml:space="preserve">CARRETERA TORROELLA, 129 BAJO</t>
  </si>
  <si>
    <t xml:space="preserve">972750074</t>
  </si>
  <si>
    <t xml:space="preserve">infoh@masia.com</t>
  </si>
  <si>
    <t xml:space="preserve">masia.com</t>
  </si>
  <si>
    <t xml:space="preserve">LA MASIA HOTEL</t>
  </si>
  <si>
    <t xml:space="preserve">CARRETERA DE TORROELLA, 154 BAJO; HOTEL LA MASIA</t>
  </si>
  <si>
    <t xml:space="preserve">972751000</t>
  </si>
  <si>
    <t xml:space="preserve">HG-000290</t>
  </si>
  <si>
    <t xml:space="preserve">CARRER GIRONA, 26-28 BAIXO</t>
  </si>
  <si>
    <t xml:space="preserve">972820200</t>
  </si>
  <si>
    <t xml:space="preserve">coral.com</t>
  </si>
  <si>
    <t xml:space="preserve">HOTEL TURPI</t>
  </si>
  <si>
    <t xml:space="preserve">CARRETERA FRANCIA, KILOMETRO 69, 500 LLANO DE LOS BAÑOS</t>
  </si>
  <si>
    <t xml:space="preserve">974344002</t>
  </si>
  <si>
    <t xml:space="preserve">info@turpi.net</t>
  </si>
  <si>
    <t xml:space="preserve">turpi.net</t>
  </si>
  <si>
    <t xml:space="preserve">HOTEL EUROPA (ÚNICA C. TURÍSTICO), 6 BAJO; RTE. COTA 2000</t>
  </si>
  <si>
    <t xml:space="preserve">974373312</t>
  </si>
  <si>
    <t xml:space="preserve">hoteleuropa@astun.com</t>
  </si>
  <si>
    <t xml:space="preserve">astun.com</t>
  </si>
  <si>
    <t xml:space="preserve">BOCALÉ</t>
  </si>
  <si>
    <t xml:space="preserve">PUENTE GÁLLEGO, 29 (CARRETERA ANTIGUA A FORMIGAL)</t>
  </si>
  <si>
    <t xml:space="preserve">974488555</t>
  </si>
  <si>
    <t xml:space="preserve">hotel@bocale.com</t>
  </si>
  <si>
    <t xml:space="preserve">bocal.com</t>
  </si>
  <si>
    <t xml:space="preserve">BARRAU</t>
  </si>
  <si>
    <t xml:space="preserve">CARRETERA BENASQUE, s/n</t>
  </si>
  <si>
    <t xml:space="preserve">974553265</t>
  </si>
  <si>
    <t xml:space="preserve">info@barrau.es</t>
  </si>
  <si>
    <t xml:space="preserve">barrau.es</t>
  </si>
  <si>
    <t xml:space="preserve">HOTEL ZENTRAL AVE</t>
  </si>
  <si>
    <t xml:space="preserve">AVENIDA FRANCIA, 4-6</t>
  </si>
  <si>
    <t xml:space="preserve">976287950</t>
  </si>
  <si>
    <t xml:space="preserve">maria.rubio@melia.com</t>
  </si>
  <si>
    <t xml:space="preserve">INNSIDE ZARAGOZA</t>
  </si>
  <si>
    <t xml:space="preserve">AVENIDA CÉSAR AUGUSTO, 13 LOCAL</t>
  </si>
  <si>
    <t xml:space="preserve">976430100</t>
  </si>
  <si>
    <t xml:space="preserve">info@innsidezaragoza.com</t>
  </si>
  <si>
    <t xml:space="preserve">MELIÁ</t>
  </si>
  <si>
    <t xml:space="preserve">AVENIDA CÉSAR AUGUSTO, 13 BAJO; HOTEL MELIA ZARAGOZA</t>
  </si>
  <si>
    <t xml:space="preserve">melia.zaragoza@melia.com</t>
  </si>
  <si>
    <t xml:space="preserve">ESTACIÓN INVERNAL DEL VALLE DE ASTÚN</t>
  </si>
  <si>
    <t xml:space="preserve">PASEO INDEPENDENCIA, 19 3</t>
  </si>
  <si>
    <t xml:space="preserve">976468589</t>
  </si>
  <si>
    <t xml:space="preserve">eivasa@astun.com</t>
  </si>
  <si>
    <t xml:space="preserve">OLEUM</t>
  </si>
  <si>
    <t xml:space="preserve">C/ SAN RAMÓN, s/n BAJO</t>
  </si>
  <si>
    <t xml:space="preserve">976911011</t>
  </si>
  <si>
    <t xml:space="preserve">oleum.com</t>
  </si>
  <si>
    <t xml:space="preserve">SOL COSTA DAURADA</t>
  </si>
  <si>
    <t xml:space="preserve">HT-000787</t>
  </si>
  <si>
    <t xml:space="preserve">AVENIDA PAÏSOS CATALANS, s/n</t>
  </si>
  <si>
    <t xml:space="preserve">977011400</t>
  </si>
  <si>
    <t xml:space="preserve">reservas@solcostadaurada.com</t>
  </si>
  <si>
    <t xml:space="preserve">OHTELS</t>
  </si>
  <si>
    <t xml:space="preserve">CARRER TERRER, 13, LOCAL 1</t>
  </si>
  <si>
    <t xml:space="preserve">977352325</t>
  </si>
  <si>
    <t xml:space="preserve">administracion@ohtels.es</t>
  </si>
  <si>
    <t xml:space="preserve">ohtels.es</t>
  </si>
  <si>
    <t xml:space="preserve">VIL·LA ROMANA</t>
  </si>
  <si>
    <t xml:space="preserve">HT-000803</t>
  </si>
  <si>
    <t xml:space="preserve">AVINGUDA PAÏSOS CATALANS, 9 BAJO; HOTEL VILA-ROMA</t>
  </si>
  <si>
    <t xml:space="preserve">977353338</t>
  </si>
  <si>
    <t xml:space="preserve">TRYP PORT CAMBRILS</t>
  </si>
  <si>
    <t xml:space="preserve">977358600</t>
  </si>
  <si>
    <t xml:space="preserve">tryp.port.cambrils@melia.com</t>
  </si>
  <si>
    <t xml:space="preserve">GRAN HOTEL EUROPE</t>
  </si>
  <si>
    <t xml:space="preserve">HT-000260</t>
  </si>
  <si>
    <t xml:space="preserve">AVINGUDA PALFURIANA, 107-109 BAJO; DUPLICADO 107-109</t>
  </si>
  <si>
    <t xml:space="preserve">977684200</t>
  </si>
  <si>
    <t xml:space="preserve">recepcion.granhotel@ohtels.es</t>
  </si>
  <si>
    <t xml:space="preserve">O.B.A.</t>
  </si>
  <si>
    <t xml:space="preserve">AVENIDA SANT JORDI, 29 BAJO</t>
  </si>
  <si>
    <t xml:space="preserve">977833129</t>
  </si>
  <si>
    <t xml:space="preserve">obasl.com</t>
  </si>
  <si>
    <t xml:space="preserve">NOU</t>
  </si>
  <si>
    <t xml:space="preserve">HT-000704</t>
  </si>
  <si>
    <t xml:space="preserve">PASSEIG ESTACIÓ, 13</t>
  </si>
  <si>
    <t xml:space="preserve">43460</t>
  </si>
  <si>
    <t xml:space="preserve">ALCOVER</t>
  </si>
  <si>
    <t xml:space="preserve">977846182</t>
  </si>
  <si>
    <t xml:space="preserve">nousl.com</t>
  </si>
  <si>
    <t xml:space="preserve">PORTO</t>
  </si>
  <si>
    <t xml:space="preserve">LAMELA, s/n BAJO</t>
  </si>
  <si>
    <t xml:space="preserve">49583</t>
  </si>
  <si>
    <t xml:space="preserve">980624090</t>
  </si>
  <si>
    <t xml:space="preserve">porto.com</t>
  </si>
  <si>
    <t xml:space="preserve">MELIÁ MARÍA PITA</t>
  </si>
  <si>
    <t xml:space="preserve">AVENIDA PEDRO BARRIÉ DE LA MAZA, 3 BAJO; HOTEL M.PITA</t>
  </si>
  <si>
    <t xml:space="preserve">981205000</t>
  </si>
  <si>
    <t xml:space="preserve">melia.maria.pita@melia.com</t>
  </si>
  <si>
    <t xml:space="preserve">BOS</t>
  </si>
  <si>
    <t xml:space="preserve">CARRETERA N-VI, KILOMETRO 580</t>
  </si>
  <si>
    <t xml:space="preserve">bossl.com</t>
  </si>
  <si>
    <t xml:space="preserve">OFIUSA MARE</t>
  </si>
  <si>
    <t xml:space="preserve">PLAYA DE INSUELA, s/n</t>
  </si>
  <si>
    <t xml:space="preserve">981867212</t>
  </si>
  <si>
    <t xml:space="preserve">HOTEL NADELA</t>
  </si>
  <si>
    <t xml:space="preserve">NADELA, 50 BAJO</t>
  </si>
  <si>
    <t xml:space="preserve">27160</t>
  </si>
  <si>
    <t xml:space="preserve">982305940</t>
  </si>
  <si>
    <t xml:space="preserve">info@nadela.es</t>
  </si>
  <si>
    <t xml:space="preserve">nadela.es</t>
  </si>
  <si>
    <t xml:space="preserve">NÚÑEZ DE ARCE, 5 BAJO</t>
  </si>
  <si>
    <t xml:space="preserve">atrio.com</t>
  </si>
  <si>
    <t xml:space="preserve">LA VIDA</t>
  </si>
  <si>
    <t xml:space="preserve">PLAZA MAYOR, 1 BAJO</t>
  </si>
  <si>
    <t xml:space="preserve">47313</t>
  </si>
  <si>
    <t xml:space="preserve">983881559</t>
  </si>
  <si>
    <t xml:space="preserve">info@lavida.com</t>
  </si>
  <si>
    <t xml:space="preserve">lavida.es</t>
  </si>
  <si>
    <t xml:space="preserve">CECOS</t>
  </si>
  <si>
    <t xml:space="preserve">LUGAR PLAZA, s/n</t>
  </si>
  <si>
    <t xml:space="preserve">984991000</t>
  </si>
  <si>
    <t xml:space="preserve">cecos.com</t>
  </si>
  <si>
    <t xml:space="preserve">AVENIDA PAZ, 7 BAJO</t>
  </si>
  <si>
    <t xml:space="preserve">985402911</t>
  </si>
  <si>
    <t xml:space="preserve">h-lapaz@infonegocio.com</t>
  </si>
  <si>
    <t xml:space="preserve">lapaz.com</t>
  </si>
  <si>
    <t xml:space="preserve">OSCOS</t>
  </si>
  <si>
    <t xml:space="preserve">PLAZA ALCALDE MAYÍN, s/n s/n</t>
  </si>
  <si>
    <t xml:space="preserve">33777</t>
  </si>
  <si>
    <t xml:space="preserve">VILLANUEVA DE OSCOS</t>
  </si>
  <si>
    <t xml:space="preserve">985626083</t>
  </si>
  <si>
    <t xml:space="preserve">informacionhoteloscos@gmail.com</t>
  </si>
  <si>
    <t xml:space="preserve">oscos.com</t>
  </si>
  <si>
    <t xml:space="preserve">HOTEL PALACIO DE LOS VALLADOS</t>
  </si>
  <si>
    <t xml:space="preserve">C/ PEDRO VILLARTA, s/n BAJO</t>
  </si>
  <si>
    <t xml:space="preserve">985850509</t>
  </si>
  <si>
    <t xml:space="preserve">info@hotelpalaciodelosvallados.com</t>
  </si>
  <si>
    <t xml:space="preserve">netcom.es</t>
  </si>
  <si>
    <t xml:space="preserve">LA RIA</t>
  </si>
  <si>
    <t xml:space="preserve">C/ MARQUÉS DE VILLAVICIOSA, 5 BAJO</t>
  </si>
  <si>
    <t xml:space="preserve">985891555</t>
  </si>
  <si>
    <t xml:space="preserve">hotelria@asturweb.com</t>
  </si>
  <si>
    <t xml:space="preserve">laria.com</t>
  </si>
  <si>
    <t xml:space="preserve">PRIDA</t>
  </si>
  <si>
    <t xml:space="preserve">SIETES, 37</t>
  </si>
  <si>
    <t xml:space="preserve">985976288</t>
  </si>
  <si>
    <t xml:space="preserve">prida.com</t>
  </si>
  <si>
    <t xml:space="preserve">O´POZO</t>
  </si>
  <si>
    <t xml:space="preserve">CARRETERA N-120, 52 ENLACE</t>
  </si>
  <si>
    <t xml:space="preserve">36885</t>
  </si>
  <si>
    <t xml:space="preserve">986651051</t>
  </si>
  <si>
    <t xml:space="preserve">opozo.com</t>
  </si>
  <si>
    <t xml:space="preserve">NANÍN PLAYA</t>
  </si>
  <si>
    <t xml:space="preserve">NANÍN, s/n BAJO</t>
  </si>
  <si>
    <t xml:space="preserve">986691500</t>
  </si>
  <si>
    <t xml:space="preserve">hotel@nanin.com</t>
  </si>
  <si>
    <t xml:space="preserve">nanin.com</t>
  </si>
  <si>
    <t xml:space="preserve">HOTEL ARDORA</t>
  </si>
  <si>
    <t xml:space="preserve">AIOS, 155 BAIXO</t>
  </si>
  <si>
    <t xml:space="preserve">986724184</t>
  </si>
  <si>
    <t xml:space="preserve">info@ardora.es</t>
  </si>
  <si>
    <t xml:space="preserve">ardora.es</t>
  </si>
  <si>
    <t xml:space="preserve">GODAY</t>
  </si>
  <si>
    <t xml:space="preserve">AVENIDA TENIENTE DOMÍNGUEZ, 24 BAJO</t>
  </si>
  <si>
    <t xml:space="preserve">986731191</t>
  </si>
  <si>
    <t xml:space="preserve">goday.com</t>
  </si>
  <si>
    <t xml:space="preserve">BARRIO ARDÍA, 32 BAJO; ARDIA</t>
  </si>
  <si>
    <t xml:space="preserve">986732860</t>
  </si>
  <si>
    <t xml:space="preserve">bahia.com</t>
  </si>
  <si>
    <t xml:space="preserve">PARIS</t>
  </si>
  <si>
    <t xml:space="preserve">ALBAR, 1 BAJO</t>
  </si>
  <si>
    <t xml:space="preserve">986873040</t>
  </si>
  <si>
    <t xml:space="preserve">paris.com</t>
  </si>
  <si>
    <t xml:space="preserve">PIÑERA</t>
  </si>
  <si>
    <t xml:space="preserve">C/ CONCHERA, 24 BAJO; HOSTAL PIÑERA</t>
  </si>
  <si>
    <t xml:space="preserve">24430</t>
  </si>
  <si>
    <t xml:space="preserve">VEGA DE ESPINAREDA</t>
  </si>
  <si>
    <t xml:space="preserve">987564801</t>
  </si>
  <si>
    <t xml:space="preserve">restauranjardin@yahoo.es</t>
  </si>
  <si>
    <t xml:space="preserve">piera.com</t>
  </si>
  <si>
    <t xml:space="preserve">FORNA</t>
  </si>
  <si>
    <t xml:space="preserve">ERMITA, 3 BAJO</t>
  </si>
  <si>
    <t xml:space="preserve">24746</t>
  </si>
  <si>
    <t xml:space="preserve">ENCINEDO</t>
  </si>
  <si>
    <t xml:space="preserve">987673113</t>
  </si>
  <si>
    <t xml:space="preserve">forna.com</t>
  </si>
  <si>
    <t xml:space="preserve">LA ERA</t>
  </si>
  <si>
    <t xml:space="preserve">CARRETERA GENERAL VEGAQUEMADA</t>
  </si>
  <si>
    <t xml:space="preserve">24152</t>
  </si>
  <si>
    <t xml:space="preserve">VEGAQUEMADA</t>
  </si>
  <si>
    <t xml:space="preserve">987742067</t>
  </si>
  <si>
    <t xml:space="preserve">laeravegaquemada@gmail.com</t>
  </si>
  <si>
    <t xml:space="preserve">laera.com</t>
  </si>
  <si>
    <t xml:space="preserve">OSIRI</t>
  </si>
  <si>
    <t xml:space="preserve">RUA LAROUCO (URBANIZACIÓN CERÁMICA), KILOMETRO 120 s/n BAJO (URB CERAMICA)</t>
  </si>
  <si>
    <t xml:space="preserve">988325674</t>
  </si>
  <si>
    <t xml:space="preserve">osiri.com</t>
  </si>
  <si>
    <t xml:space="preserve">REIG</t>
  </si>
  <si>
    <t xml:space="preserve">SANT MIQUEL, 107 1</t>
  </si>
  <si>
    <t xml:space="preserve">hotelreig@gmail.com</t>
  </si>
  <si>
    <t xml:space="preserve">reig.com</t>
  </si>
  <si>
    <t xml:space="preserve">FITU</t>
  </si>
  <si>
    <t xml:space="preserve">AVENIDA ASTURIAS, 35 BAJO</t>
  </si>
  <si>
    <t xml:space="preserve">hotelfitu@gmail.com</t>
  </si>
  <si>
    <t xml:space="preserve">fitu.com</t>
  </si>
  <si>
    <t xml:space="preserve">BOJI</t>
  </si>
  <si>
    <t xml:space="preserve">LUIS DE LA CRUZ, 10</t>
  </si>
  <si>
    <t xml:space="preserve">info@hotelboji.com</t>
  </si>
  <si>
    <t xml:space="preserve">BEHAP SEVILLA CENTRO HISTÓRICO</t>
  </si>
  <si>
    <t xml:space="preserve">C/ SAN PABLO, 35</t>
  </si>
  <si>
    <t xml:space="preserve">delasletras@behap.es</t>
  </si>
  <si>
    <t xml:space="preserve">behap.es</t>
  </si>
  <si>
    <t xml:space="preserve">APARTAMENTOS GAUDI STYLE</t>
  </si>
  <si>
    <t xml:space="preserve">C/ FELICIDAD, 4</t>
  </si>
  <si>
    <t xml:space="preserve">46119</t>
  </si>
  <si>
    <t xml:space="preserve">NÀQUERA/NÁQUERA</t>
  </si>
  <si>
    <t xml:space="preserve">614 50 68 96</t>
  </si>
  <si>
    <t xml:space="preserve">hotel@artgs.es</t>
  </si>
  <si>
    <t xml:space="preserve">artgs.es</t>
  </si>
  <si>
    <t xml:space="preserve">HOTEL SELWO LODGE</t>
  </si>
  <si>
    <t xml:space="preserve">H/MA/01875</t>
  </si>
  <si>
    <t xml:space="preserve">AUTOVIA COSTA DEL SOL, KILOMETRO 162, 5</t>
  </si>
  <si>
    <t xml:space="preserve">902190482</t>
  </si>
  <si>
    <t xml:space="preserve">selwo@selwo.es</t>
  </si>
  <si>
    <t xml:space="preserve">selwo.es</t>
  </si>
  <si>
    <t xml:space="preserve">SELWO LODGE</t>
  </si>
  <si>
    <t xml:space="preserve">AS EXPRESS ALTUBE SUR</t>
  </si>
  <si>
    <t xml:space="preserve">ÁREA DE SERVICIO (AUTOPISTA A-68), KILOMETRO 36</t>
  </si>
  <si>
    <t xml:space="preserve">902273272</t>
  </si>
  <si>
    <t xml:space="preserve">altube.hostel@areas.es</t>
  </si>
  <si>
    <t xml:space="preserve">areas.es</t>
  </si>
  <si>
    <t xml:space="preserve">AS BELLATERRA</t>
  </si>
  <si>
    <t xml:space="preserve">AUTOPISTA A-7, KILOMETRO 151, 000 BAJO</t>
  </si>
  <si>
    <t xml:space="preserve">bellaterra.hostel@areas.es</t>
  </si>
  <si>
    <t xml:space="preserve">AS PORTA CATALANA</t>
  </si>
  <si>
    <t xml:space="preserve">HG-002054</t>
  </si>
  <si>
    <t xml:space="preserve">AUTOPISTA A-7, KILOMETRO 6, 000 BAJOS</t>
  </si>
  <si>
    <t xml:space="preserve">jonquera.hostel@areas.es</t>
  </si>
  <si>
    <t xml:space="preserve">AS LLEIDA</t>
  </si>
  <si>
    <t xml:space="preserve">AUTOPISTA AP-2, KILOMETRO 142 BAJO</t>
  </si>
  <si>
    <t xml:space="preserve">ALFÉS</t>
  </si>
  <si>
    <t xml:space="preserve">lleida.hostel@areas.es</t>
  </si>
  <si>
    <t xml:space="preserve">TRANSACCIONES Y ALQUILERES ISCHADIA</t>
  </si>
  <si>
    <t xml:space="preserve">C/ LA FUENTE, s/n BAJO(HOTEL)</t>
  </si>
  <si>
    <t xml:space="preserve">16152</t>
  </si>
  <si>
    <t xml:space="preserve">UÑA</t>
  </si>
  <si>
    <t xml:space="preserve">91 357 12 44</t>
  </si>
  <si>
    <t xml:space="preserve">info@airecuenca.com</t>
  </si>
  <si>
    <t xml:space="preserve">remax.es</t>
  </si>
  <si>
    <t xml:space="preserve">C/ LOZANO, 2 BAJO</t>
  </si>
  <si>
    <t xml:space="preserve">915012133</t>
  </si>
  <si>
    <t xml:space="preserve">h8718@accor.com</t>
  </si>
  <si>
    <t xml:space="preserve">ibis.com</t>
  </si>
  <si>
    <t xml:space="preserve">TRYP</t>
  </si>
  <si>
    <t xml:space="preserve">GRAN VÍA, 25</t>
  </si>
  <si>
    <t xml:space="preserve">tryp.com</t>
  </si>
  <si>
    <t xml:space="preserve">IBIS BUDGET MADRID GETAFE</t>
  </si>
  <si>
    <t xml:space="preserve">C/ RÍO BEMBEZAR, 16 BAJO</t>
  </si>
  <si>
    <t xml:space="preserve">916213850</t>
  </si>
  <si>
    <t xml:space="preserve">h8029@accor.com</t>
  </si>
  <si>
    <t xml:space="preserve">AVENIDA MADRID, 105 BAJO; NH ARGANDA</t>
  </si>
  <si>
    <t xml:space="preserve">info@ibis.com</t>
  </si>
  <si>
    <t xml:space="preserve">REAL SITIO DE ARANJUEZ</t>
  </si>
  <si>
    <t xml:space="preserve">C/ ROSA, 23 BAJO</t>
  </si>
  <si>
    <t xml:space="preserve">918925471</t>
  </si>
  <si>
    <t xml:space="preserve">sugerenciasweb@cespa.es</t>
  </si>
  <si>
    <t xml:space="preserve">cespa.es</t>
  </si>
  <si>
    <t xml:space="preserve">MAGA</t>
  </si>
  <si>
    <t xml:space="preserve">C/ IRIARTE, 11 BAJO(HOTEL MAGA)</t>
  </si>
  <si>
    <t xml:space="preserve">info@maga.com</t>
  </si>
  <si>
    <t xml:space="preserve">CASA DEL POLEO</t>
  </si>
  <si>
    <t xml:space="preserve">C/ EL ESTANCO VIEJO, s/n</t>
  </si>
  <si>
    <t xml:space="preserve">38677</t>
  </si>
  <si>
    <t xml:space="preserve">922780076</t>
  </si>
  <si>
    <t xml:space="preserve">recepcion.donpedro@palia.es</t>
  </si>
  <si>
    <t xml:space="preserve">palia.es</t>
  </si>
  <si>
    <t xml:space="preserve">ANMI</t>
  </si>
  <si>
    <t xml:space="preserve">CARRETERA N-V, KILOMETRO 259 BAJO</t>
  </si>
  <si>
    <t xml:space="preserve">927322146</t>
  </si>
  <si>
    <t xml:space="preserve">info@anmi.com</t>
  </si>
  <si>
    <t xml:space="preserve">ANFI SALES</t>
  </si>
  <si>
    <t xml:space="preserve">C/ BJÖRN LYNG, s/n BAJO; ANFI DEL MAR</t>
  </si>
  <si>
    <t xml:space="preserve">35129</t>
  </si>
  <si>
    <t xml:space="preserve">928152941</t>
  </si>
  <si>
    <t xml:space="preserve">customerservice@anfi.es</t>
  </si>
  <si>
    <t xml:space="preserve">anfi.com</t>
  </si>
  <si>
    <t xml:space="preserve">ANFI BEACH</t>
  </si>
  <si>
    <t xml:space="preserve">LUGAR ANFI DEL MAR (ANFI BEACH CLUB), s/n</t>
  </si>
  <si>
    <t xml:space="preserve">928152990</t>
  </si>
  <si>
    <t xml:space="preserve">GRAN ANFI</t>
  </si>
  <si>
    <t xml:space="preserve">LUGAR ANFI DEL MAR (CLUB GRAN ANFI), s/n</t>
  </si>
  <si>
    <t xml:space="preserve">MONTE ANFI</t>
  </si>
  <si>
    <t xml:space="preserve">LUGAR ANFI DEL MAR (CLUB MONTE ANFI), 1 3</t>
  </si>
  <si>
    <t xml:space="preserve">PUERTO ANFI</t>
  </si>
  <si>
    <t xml:space="preserve">ANFI DEL MAR (CLUB PUERTO ANFI), 1 2</t>
  </si>
  <si>
    <t xml:space="preserve">EREZA MAR</t>
  </si>
  <si>
    <t xml:space="preserve">AVENIDA JOSÉ FRANCHY ROCA, 6</t>
  </si>
  <si>
    <t xml:space="preserve">928517687</t>
  </si>
  <si>
    <t xml:space="preserve">info@ereza.es</t>
  </si>
  <si>
    <t xml:space="preserve">ereza.es</t>
  </si>
  <si>
    <t xml:space="preserve">DORADO SUITES HOTEL</t>
  </si>
  <si>
    <t xml:space="preserve">TÓRTOLA, 4 BAJO(RESIDENCIAL BRISA DEL MAR 22)</t>
  </si>
  <si>
    <t xml:space="preserve">928857101</t>
  </si>
  <si>
    <t xml:space="preserve">reservas.fue@ereza.es</t>
  </si>
  <si>
    <t xml:space="preserve">HOTEL QGAT SUITES &amp; EVENTS</t>
  </si>
  <si>
    <t xml:space="preserve">AVINGUDA VÍA AUGUSTA, 51 BAJO</t>
  </si>
  <si>
    <t xml:space="preserve">info@qgat.net</t>
  </si>
  <si>
    <t xml:space="preserve">qgat.net</t>
  </si>
  <si>
    <t xml:space="preserve">CORISA</t>
  </si>
  <si>
    <t xml:space="preserve">CARRER BRUGUERA, 315 BAJO</t>
  </si>
  <si>
    <t xml:space="preserve">937664385</t>
  </si>
  <si>
    <t xml:space="preserve">info@cori.com</t>
  </si>
  <si>
    <t xml:space="preserve">TOLL</t>
  </si>
  <si>
    <t xml:space="preserve">HCC-004047</t>
  </si>
  <si>
    <t xml:space="preserve">NAVAL PICANYOL, s/n</t>
  </si>
  <si>
    <t xml:space="preserve">938301396</t>
  </si>
  <si>
    <t xml:space="preserve">info@toll.com</t>
  </si>
  <si>
    <t xml:space="preserve">AILI</t>
  </si>
  <si>
    <t xml:space="preserve">BARRIO ANCILLO, s/n BAJO</t>
  </si>
  <si>
    <t xml:space="preserve">942626044</t>
  </si>
  <si>
    <t xml:space="preserve">info@aili.com</t>
  </si>
  <si>
    <t xml:space="preserve">AS EXPRESS ALTUBE NORTE</t>
  </si>
  <si>
    <t xml:space="preserve">01139</t>
  </si>
  <si>
    <t xml:space="preserve">945430173</t>
  </si>
  <si>
    <t xml:space="preserve">info@asexpressaltubenorte.com</t>
  </si>
  <si>
    <t xml:space="preserve">LANDA PALACE</t>
  </si>
  <si>
    <t xml:space="preserve">CARRETERA MADRID-IRÚN (A-1), KILOMETRO 235, 000 A1</t>
  </si>
  <si>
    <t xml:space="preserve">947257777</t>
  </si>
  <si>
    <t xml:space="preserve">info@landapalace.com</t>
  </si>
  <si>
    <t xml:space="preserve">landa.as</t>
  </si>
  <si>
    <t xml:space="preserve">LA CASA</t>
  </si>
  <si>
    <t xml:space="preserve">AVENIDA ALFOZ DE QUINTANADUEÑAS, 12 -BIS; BAJO</t>
  </si>
  <si>
    <t xml:space="preserve">09197</t>
  </si>
  <si>
    <t xml:space="preserve">ALFOZ DE QUINTANADUEÑAS</t>
  </si>
  <si>
    <t xml:space="preserve">info@laca.com</t>
  </si>
  <si>
    <t xml:space="preserve">PORTA COELI</t>
  </si>
  <si>
    <t xml:space="preserve">MAYOR, 50 BAJO</t>
  </si>
  <si>
    <t xml:space="preserve">949391875</t>
  </si>
  <si>
    <t xml:space="preserve">portacoeli@crusa.es</t>
  </si>
  <si>
    <t xml:space="preserve">crusa.es</t>
  </si>
  <si>
    <t xml:space="preserve">SANZ</t>
  </si>
  <si>
    <t xml:space="preserve">H/MA/00545</t>
  </si>
  <si>
    <t xml:space="preserve">C/ LA CRUZ, 6 BAJO</t>
  </si>
  <si>
    <t xml:space="preserve">952387820</t>
  </si>
  <si>
    <t xml:space="preserve">info@hotelsanztorremolinos.com</t>
  </si>
  <si>
    <t xml:space="preserve">sanz.com</t>
  </si>
  <si>
    <t xml:space="preserve">PALIA LA ROCA</t>
  </si>
  <si>
    <t xml:space="preserve">H/MA/00574</t>
  </si>
  <si>
    <t xml:space="preserve">CARRETERA CÁDIZ, KILOMETRO 221.5 BAJO</t>
  </si>
  <si>
    <t xml:space="preserve">952441740</t>
  </si>
  <si>
    <t xml:space="preserve">info@palialaroca.com</t>
  </si>
  <si>
    <t xml:space="preserve">YUMA</t>
  </si>
  <si>
    <t xml:space="preserve">H/JA/00290</t>
  </si>
  <si>
    <t xml:space="preserve">CARRETERA MADRID-CÁDIZ (N-IV), KILOMETRO 281 BAJO</t>
  </si>
  <si>
    <t xml:space="preserve">953615256</t>
  </si>
  <si>
    <t xml:space="preserve">info@yuma.com</t>
  </si>
  <si>
    <t xml:space="preserve">JOMA</t>
  </si>
  <si>
    <t xml:space="preserve">H/CA/00510</t>
  </si>
  <si>
    <t xml:space="preserve">MEDINA, 28 BAJO</t>
  </si>
  <si>
    <t xml:space="preserve">956339597</t>
  </si>
  <si>
    <t xml:space="preserve">info@joma.com</t>
  </si>
  <si>
    <t xml:space="preserve">H/CA/00705</t>
  </si>
  <si>
    <t xml:space="preserve">CARRETERA FUENTE, 29</t>
  </si>
  <si>
    <t xml:space="preserve">956440856</t>
  </si>
  <si>
    <t xml:space="preserve">hotelbariconil@yahoo.es</t>
  </si>
  <si>
    <t xml:space="preserve">bari.com</t>
  </si>
  <si>
    <t xml:space="preserve">C/ CORREDERA, 83 BAJO</t>
  </si>
  <si>
    <t xml:space="preserve">956700017</t>
  </si>
  <si>
    <t xml:space="preserve">info@hotellafonda.com</t>
  </si>
  <si>
    <t xml:space="preserve">cghs.com</t>
  </si>
  <si>
    <t xml:space="preserve">IBIS GRANADA</t>
  </si>
  <si>
    <t xml:space="preserve">H/GR/01199</t>
  </si>
  <si>
    <t xml:space="preserve">GRAHAM BELL, 3</t>
  </si>
  <si>
    <t xml:space="preserve">958184250</t>
  </si>
  <si>
    <t xml:space="preserve">h3700@accor.com</t>
  </si>
  <si>
    <t xml:space="preserve">IBIS BONAIRE</t>
  </si>
  <si>
    <t xml:space="preserve">AUTOVIA A-3, KILOMETRO 345</t>
  </si>
  <si>
    <t xml:space="preserve">961579621</t>
  </si>
  <si>
    <t xml:space="preserve">h3444@accor.com</t>
  </si>
  <si>
    <t xml:space="preserve">C/ ALCALDE JOSÉ PUERTES, 31 BAJO(ACCOR IBIS VALENCIA</t>
  </si>
  <si>
    <t xml:space="preserve">963186182</t>
  </si>
  <si>
    <t xml:space="preserve">h3683@accor.com</t>
  </si>
  <si>
    <t xml:space="preserve">MELIA PLAZA</t>
  </si>
  <si>
    <t xml:space="preserve">PLAZA AYUNTAMIENTO, 4 (ESQUINA COTANDA)</t>
  </si>
  <si>
    <t xml:space="preserve">963520612</t>
  </si>
  <si>
    <t xml:space="preserve">reservas@plazavalencia.com</t>
  </si>
  <si>
    <t xml:space="preserve">melia.es</t>
  </si>
  <si>
    <t xml:space="preserve">MASQI, THE ENERGY HOUSE</t>
  </si>
  <si>
    <t xml:space="preserve">CAMI LA MALLAETA, s/n</t>
  </si>
  <si>
    <t xml:space="preserve">965 567 232</t>
  </si>
  <si>
    <t xml:space="preserve">info@masqi.es</t>
  </si>
  <si>
    <t xml:space="preserve">masqi.es</t>
  </si>
  <si>
    <t xml:space="preserve">AS EXPRESS ELCHE</t>
  </si>
  <si>
    <t xml:space="preserve">AUTOVIA MEDITERRÁNEO (A-7), KILOMETRO 25, 000</t>
  </si>
  <si>
    <t xml:space="preserve">966061711</t>
  </si>
  <si>
    <t xml:space="preserve">info.es@areas.com</t>
  </si>
  <si>
    <t xml:space="preserve">HOTEL SOL VILLARROBLEDO</t>
  </si>
  <si>
    <t xml:space="preserve">CARRETERA TOMELLOSO</t>
  </si>
  <si>
    <t xml:space="preserve">967140245</t>
  </si>
  <si>
    <t xml:space="preserve">solvillarrobledo@gmail.com</t>
  </si>
  <si>
    <t xml:space="preserve">hrsol.es</t>
  </si>
  <si>
    <t xml:space="preserve">BALNEARIO DE LEANA</t>
  </si>
  <si>
    <t xml:space="preserve">C/ BALNEARIO, s/n BAJO</t>
  </si>
  <si>
    <t xml:space="preserve">968685011</t>
  </si>
  <si>
    <t xml:space="preserve">info@leana.es</t>
  </si>
  <si>
    <t xml:space="preserve">leana.es</t>
  </si>
  <si>
    <t xml:space="preserve">C/ BALNEARIO, s/n</t>
  </si>
  <si>
    <t xml:space="preserve">SETO</t>
  </si>
  <si>
    <t xml:space="preserve">CARRETERA MADRID, 54 (N-III)</t>
  </si>
  <si>
    <t xml:space="preserve">969332118</t>
  </si>
  <si>
    <t xml:space="preserve">info@hotelrestauranteseto.com</t>
  </si>
  <si>
    <t xml:space="preserve">seto.com</t>
  </si>
  <si>
    <t xml:space="preserve">PALIA PUERTO DEL SOL</t>
  </si>
  <si>
    <t xml:space="preserve">PORTO CARI, s/n</t>
  </si>
  <si>
    <t xml:space="preserve">971213533</t>
  </si>
  <si>
    <t xml:space="preserve">info@palia.es</t>
  </si>
  <si>
    <t xml:space="preserve">PALIA MARIA EUGENIA</t>
  </si>
  <si>
    <t xml:space="preserve">CARRER CALA ROMAGUERA, s/n</t>
  </si>
  <si>
    <t xml:space="preserve">info@paliamariaeugenia.com</t>
  </si>
  <si>
    <t xml:space="preserve">SALPIN</t>
  </si>
  <si>
    <t xml:space="preserve">AMILCAR, 11 BAJO</t>
  </si>
  <si>
    <t xml:space="preserve">971268107</t>
  </si>
  <si>
    <t xml:space="preserve">info@lpin.com</t>
  </si>
  <si>
    <t xml:space="preserve">RYANS LA MARINA</t>
  </si>
  <si>
    <t xml:space="preserve">CARRER ANDENES DEL PUERTO, 5</t>
  </si>
  <si>
    <t xml:space="preserve">971310172</t>
  </si>
  <si>
    <t xml:space="preserve">ryansmarina@ryans.es</t>
  </si>
  <si>
    <t xml:space="preserve">ryans.es</t>
  </si>
  <si>
    <t xml:space="preserve">VINYA DEL MAR, 1 BAJO</t>
  </si>
  <si>
    <t xml:space="preserve">971585823</t>
  </si>
  <si>
    <t xml:space="preserve">goya.com</t>
  </si>
  <si>
    <t xml:space="preserve">CLUC BEGUR</t>
  </si>
  <si>
    <t xml:space="preserve">HG-002436</t>
  </si>
  <si>
    <t xml:space="preserve">CARRER METGE PI, 8 BAJO</t>
  </si>
  <si>
    <t xml:space="preserve">972624859</t>
  </si>
  <si>
    <t xml:space="preserve">info@cluc.cat</t>
  </si>
  <si>
    <t xml:space="preserve">cluc.cat</t>
  </si>
  <si>
    <t xml:space="preserve">NICO</t>
  </si>
  <si>
    <t xml:space="preserve">CARRETERA N-II, KILOMETRO 151 BAJO</t>
  </si>
  <si>
    <t xml:space="preserve">975326036</t>
  </si>
  <si>
    <t xml:space="preserve">info@hotelnicomedinaceli.com</t>
  </si>
  <si>
    <t xml:space="preserve">nico.com</t>
  </si>
  <si>
    <t xml:space="preserve">HOTEL CARLOS 96</t>
  </si>
  <si>
    <t xml:space="preserve">RUA CANTÓN SAN ROQUE, 5</t>
  </si>
  <si>
    <t xml:space="preserve">981507633</t>
  </si>
  <si>
    <t xml:space="preserve">gestion@hc96.com</t>
  </si>
  <si>
    <t xml:space="preserve">hc96.com</t>
  </si>
  <si>
    <t xml:space="preserve">JOPI</t>
  </si>
  <si>
    <t xml:space="preserve">VEINTISIETE, s/n BAIXO</t>
  </si>
  <si>
    <t xml:space="preserve">15930</t>
  </si>
  <si>
    <t xml:space="preserve">981847092</t>
  </si>
  <si>
    <t xml:space="preserve">jopi.com</t>
  </si>
  <si>
    <t xml:space="preserve">LEON</t>
  </si>
  <si>
    <t xml:space="preserve">AVENIDA COSTA, 45</t>
  </si>
  <si>
    <t xml:space="preserve">985370111</t>
  </si>
  <si>
    <t xml:space="preserve">leon.com</t>
  </si>
  <si>
    <t xml:space="preserve">RICO</t>
  </si>
  <si>
    <t xml:space="preserve">PLAZA ALFONSO X EL SABIO, 6 BAJO</t>
  </si>
  <si>
    <t xml:space="preserve">985470585</t>
  </si>
  <si>
    <t xml:space="preserve">rico.com</t>
  </si>
  <si>
    <t xml:space="preserve">NOVO</t>
  </si>
  <si>
    <t xml:space="preserve">CARRETERA MADRID-LA CORUÑA (N-VI), KILOMETRO 386 BAJO</t>
  </si>
  <si>
    <t xml:space="preserve">987424494</t>
  </si>
  <si>
    <t xml:space="preserve">novo.com</t>
  </si>
  <si>
    <t xml:space="preserve">ORLY</t>
  </si>
  <si>
    <t xml:space="preserve">DOUS DE MAIO, 19 BAJO</t>
  </si>
  <si>
    <t xml:space="preserve">988460506</t>
  </si>
  <si>
    <t xml:space="preserve">orly.com</t>
  </si>
  <si>
    <t xml:space="preserve">APARTHOTEL SPA AREU</t>
  </si>
  <si>
    <t xml:space="preserve">SANT FELIÚ, 30</t>
  </si>
  <si>
    <t xml:space="preserve">info@aparthotelspaareu.com</t>
  </si>
  <si>
    <t xml:space="preserve">areu.es</t>
  </si>
  <si>
    <t xml:space="preserve">GINER DE LOS RÍOS RESIDENCIA UNIVERSITARIA</t>
  </si>
  <si>
    <t xml:space="preserve">CTRA MADRID-BARCELONA KM 33.600</t>
  </si>
  <si>
    <t xml:space="preserve">911818100</t>
  </si>
  <si>
    <t xml:space="preserve">alcala@resa.es</t>
  </si>
  <si>
    <t xml:space="preserve">resa.es</t>
  </si>
  <si>
    <t xml:space="preserve">LOOB</t>
  </si>
  <si>
    <t xml:space="preserve">AVENIDA DESCUBRIMIENTOS, 38 BAJO</t>
  </si>
  <si>
    <t xml:space="preserve">911938467</t>
  </si>
  <si>
    <t xml:space="preserve">reservas@loob.es</t>
  </si>
  <si>
    <t xml:space="preserve">loob.es</t>
  </si>
  <si>
    <t xml:space="preserve">HOLIDAY INN EXPRESS MADRID RIVAS</t>
  </si>
  <si>
    <t xml:space="preserve">AVENIDA TÉCNICA, 8 BAJO</t>
  </si>
  <si>
    <t xml:space="preserve">912121250</t>
  </si>
  <si>
    <t xml:space="preserve">express.madridrivas@continentalhotels.eu</t>
  </si>
  <si>
    <t xml:space="preserve">ihg.com</t>
  </si>
  <si>
    <t xml:space="preserve">HOLIDAY INN EXPRESS MADRID - ALCOBENDAS</t>
  </si>
  <si>
    <t xml:space="preserve">C/ METALURGIA (ZADE ALCOBENDAS), 1-3 CARRER. DE FUENTECARRAL</t>
  </si>
  <si>
    <t xml:space="preserve">912932700</t>
  </si>
  <si>
    <t xml:space="preserve">express.alcobendas@continentalhotels.eu</t>
  </si>
  <si>
    <t xml:space="preserve">RESIDENCIA CIUDAD DEL FUTBOL</t>
  </si>
  <si>
    <t xml:space="preserve">AVENIDA ESPARTA (MONTE ROZAS), s/n</t>
  </si>
  <si>
    <t xml:space="preserve">914959850</t>
  </si>
  <si>
    <t xml:space="preserve">gesport@gesporthosteleria.com</t>
  </si>
  <si>
    <t xml:space="preserve">rfef.es</t>
  </si>
  <si>
    <t xml:space="preserve">HOLIDAY INN MADRID PIRÁMIDES</t>
  </si>
  <si>
    <t xml:space="preserve">PASEO ACACIAS, 40 BAJO</t>
  </si>
  <si>
    <t xml:space="preserve">915171828</t>
  </si>
  <si>
    <t xml:space="preserve">madridpiramides@continentalhotels.eu</t>
  </si>
  <si>
    <t xml:space="preserve">HOLIDAY INN EXPRESS MADRID SAN SEBASTIÁN DE LOS REYES</t>
  </si>
  <si>
    <t xml:space="preserve">AVENIDA PIRINEOS, 29 BAJO; C.OBRAS</t>
  </si>
  <si>
    <t xml:space="preserve">916259000</t>
  </si>
  <si>
    <t xml:space="preserve">express.madridreyes@ihg.com</t>
  </si>
  <si>
    <t xml:space="preserve">INTERCONTINENTAL MADRID</t>
  </si>
  <si>
    <t xml:space="preserve">PASEO CASTELLANA, 49</t>
  </si>
  <si>
    <t xml:space="preserve">917007300</t>
  </si>
  <si>
    <t xml:space="preserve">icmadrid@ihg.com</t>
  </si>
  <si>
    <t xml:space="preserve">C/ ESTRELLA DE ELOLA, 8 BAJO</t>
  </si>
  <si>
    <t xml:space="preserve">918956756</t>
  </si>
  <si>
    <t xml:space="preserve">hotelrus1991@gmail.com</t>
  </si>
  <si>
    <t xml:space="preserve">rus.com</t>
  </si>
  <si>
    <t xml:space="preserve">RIU GAROE</t>
  </si>
  <si>
    <t xml:space="preserve">C/ DOCTOR CELESTINO GONZÁLEZ PADRÓN, 3 BAJO; URBANIZACIÓN LA PAZ-HOTEL GARO</t>
  </si>
  <si>
    <t xml:space="preserve">922382988</t>
  </si>
  <si>
    <t xml:space="preserve">hotel.garoe@riu.com</t>
  </si>
  <si>
    <t xml:space="preserve">riu.com</t>
  </si>
  <si>
    <t xml:space="preserve">RIU PALACE TENERIFE</t>
  </si>
  <si>
    <t xml:space="preserve">C/ LA HERRADURA, s/n</t>
  </si>
  <si>
    <t xml:space="preserve">922714191</t>
  </si>
  <si>
    <t xml:space="preserve">palace.tenerife@riu.com</t>
  </si>
  <si>
    <t xml:space="preserve">HOTEL RIU ARECAS</t>
  </si>
  <si>
    <t xml:space="preserve">CASA CASA DEL DUQUE, s/n s/n</t>
  </si>
  <si>
    <t xml:space="preserve">922714848</t>
  </si>
  <si>
    <t xml:space="preserve">hotel.arecas@riu.com</t>
  </si>
  <si>
    <t xml:space="preserve">RIU PALACE MELONERAS</t>
  </si>
  <si>
    <t xml:space="preserve">LUGAR MELONERAS, s/n BAJO; CENTRO COMERCIAL BOULEVAR FARO LOC29</t>
  </si>
  <si>
    <t xml:space="preserve">928143182</t>
  </si>
  <si>
    <t xml:space="preserve">palace.meloneras@riu.com</t>
  </si>
  <si>
    <t xml:space="preserve">CLUB HOTEL RIU PARAISO LANZAROTE RESORT</t>
  </si>
  <si>
    <t xml:space="preserve">C/ SUIZA, 4 BAJO; HOTEL</t>
  </si>
  <si>
    <t xml:space="preserve">928512409</t>
  </si>
  <si>
    <t xml:space="preserve">hotel.paraiso@riu.com</t>
  </si>
  <si>
    <t xml:space="preserve">640</t>
  </si>
  <si>
    <t xml:space="preserve">RIU HOTELS</t>
  </si>
  <si>
    <t xml:space="preserve">928512423</t>
  </si>
  <si>
    <t xml:space="preserve">grupo@riu.com</t>
  </si>
  <si>
    <t xml:space="preserve">RIU OLIVINA</t>
  </si>
  <si>
    <t xml:space="preserve">GRECIA, s/n BAJO(BOTTLES.)</t>
  </si>
  <si>
    <t xml:space="preserve">928514439</t>
  </si>
  <si>
    <t xml:space="preserve">info@riuolivina.com</t>
  </si>
  <si>
    <t xml:space="preserve">RIU OLIVA BEACH</t>
  </si>
  <si>
    <t xml:space="preserve">AVENIDA GRANDES PLAYAS, s/n BAJO; HOTEL OLIVA BEACH</t>
  </si>
  <si>
    <t xml:space="preserve">928535334</t>
  </si>
  <si>
    <t xml:space="preserve">info@riuolivabeach.com</t>
  </si>
  <si>
    <t xml:space="preserve">800</t>
  </si>
  <si>
    <t xml:space="preserve">RIU PALACE TRES ISLAS</t>
  </si>
  <si>
    <t xml:space="preserve">AVENIDA GRANDES PLAYAS, s/n BAJO</t>
  </si>
  <si>
    <t xml:space="preserve">928535859</t>
  </si>
  <si>
    <t xml:space="preserve">info@riupalacetresias.com</t>
  </si>
  <si>
    <t xml:space="preserve">RIU PALACE JANDIA</t>
  </si>
  <si>
    <t xml:space="preserve">AVENIDA JANDÍA, s/n BAJO; H.JANDIA PALACE.DTO C</t>
  </si>
  <si>
    <t xml:space="preserve">928540368</t>
  </si>
  <si>
    <t xml:space="preserve">palace.jandia@riu.com</t>
  </si>
  <si>
    <t xml:space="preserve">RIU GRAN CANARIAS</t>
  </si>
  <si>
    <t xml:space="preserve">LUGAR LAS MELONERAS, s/n BAJO</t>
  </si>
  <si>
    <t xml:space="preserve">928563000</t>
  </si>
  <si>
    <t xml:space="preserve">clubhotel.grancanarias@riu.com</t>
  </si>
  <si>
    <t xml:space="preserve">634</t>
  </si>
  <si>
    <t xml:space="preserve">CLUB HOTEL RIU VISTAMAR</t>
  </si>
  <si>
    <t xml:space="preserve">AVENIDA CORNISA, 23 BAJO</t>
  </si>
  <si>
    <t xml:space="preserve">928725077</t>
  </si>
  <si>
    <t xml:space="preserve">clubhotel.vistamar@riu.com</t>
  </si>
  <si>
    <t xml:space="preserve">475</t>
  </si>
  <si>
    <t xml:space="preserve">487</t>
  </si>
  <si>
    <t xml:space="preserve">HOTEL RIU DON MIGUEL</t>
  </si>
  <si>
    <t xml:space="preserve">AVENIDA ALFÉRECES PROVISIONALES, 28 BAJO</t>
  </si>
  <si>
    <t xml:space="preserve">info@hotelriudonmiguel.com</t>
  </si>
  <si>
    <t xml:space="preserve">RIU FLAMINGO</t>
  </si>
  <si>
    <t xml:space="preserve">AVENIDA GRAN CANARIA, 22 BAJO(HOTEL RIU FLAMINGO)</t>
  </si>
  <si>
    <t xml:space="preserve">928763050</t>
  </si>
  <si>
    <t xml:space="preserve">info@riuflamingo.com</t>
  </si>
  <si>
    <t xml:space="preserve">AVENIDA GRAN CANARIA, 20 BAJO(BAZAR WAIKIKI)</t>
  </si>
  <si>
    <t xml:space="preserve">928763054</t>
  </si>
  <si>
    <t xml:space="preserve">RIU PAPAYAS</t>
  </si>
  <si>
    <t xml:space="preserve">AVENIDA GRAN CANARIA, 22 BIS BAJO(HOTEL RIO PAPAYAS)</t>
  </si>
  <si>
    <t xml:space="preserve">928765062</t>
  </si>
  <si>
    <t xml:space="preserve">info@riupapayas.com</t>
  </si>
  <si>
    <t xml:space="preserve">RIU PALMERAS</t>
  </si>
  <si>
    <t xml:space="preserve">AVENIDA ESTADOS UNIDOS, s/n BAJO</t>
  </si>
  <si>
    <t xml:space="preserve">928766408</t>
  </si>
  <si>
    <t xml:space="preserve">info@riupalmeras.com</t>
  </si>
  <si>
    <t xml:space="preserve">RIU PALACE MASPALOMAS</t>
  </si>
  <si>
    <t xml:space="preserve">AVENIDA TIRAJANA, s/n</t>
  </si>
  <si>
    <t xml:space="preserve">928769500</t>
  </si>
  <si>
    <t xml:space="preserve">palace.maspalomas@riu.com</t>
  </si>
  <si>
    <t xml:space="preserve">ANBA BED &amp; BREAKFAST DELUXE</t>
  </si>
  <si>
    <t xml:space="preserve">HB-004470</t>
  </si>
  <si>
    <t xml:space="preserve">RONDA SANT PERE, 27</t>
  </si>
  <si>
    <t xml:space="preserve">933027333</t>
  </si>
  <si>
    <t xml:space="preserve">info@anba.es</t>
  </si>
  <si>
    <t xml:space="preserve">anba.es</t>
  </si>
  <si>
    <t xml:space="preserve">CUATRO NACIONES</t>
  </si>
  <si>
    <t xml:space="preserve">HB-000071</t>
  </si>
  <si>
    <t xml:space="preserve">CARRER LA RAMBLA, 40 BAJO</t>
  </si>
  <si>
    <t xml:space="preserve">933173393</t>
  </si>
  <si>
    <t xml:space="preserve">h4n@h4n.com</t>
  </si>
  <si>
    <t xml:space="preserve">h4n.com</t>
  </si>
  <si>
    <t xml:space="preserve">RESIDENCIA ROBERTO DE NOBILI</t>
  </si>
  <si>
    <t xml:space="preserve">CARRER LLACERES, 29</t>
  </si>
  <si>
    <t xml:space="preserve">935543015</t>
  </si>
  <si>
    <t xml:space="preserve">robertodenobili@resa.es</t>
  </si>
  <si>
    <t xml:space="preserve">HOLIDAY INN EXPRESS SANT CUGAT</t>
  </si>
  <si>
    <t xml:space="preserve">AVINGUDA CAN FATJO DELS AURONS, s/n PARCELA EMPRESARIAL A7</t>
  </si>
  <si>
    <t xml:space="preserve">935612500</t>
  </si>
  <si>
    <t xml:space="preserve">express.santcugat@continentalhotel.eu</t>
  </si>
  <si>
    <t xml:space="preserve">CONTINENTAL HOTELS HISPANIA</t>
  </si>
  <si>
    <t xml:space="preserve">POLIGONO CAN FATJO DELS AURONS, s/n BAJO</t>
  </si>
  <si>
    <t xml:space="preserve">express.santcugat@continentalhotels.eu</t>
  </si>
  <si>
    <t xml:space="preserve">HOLIDAY INN EXPRESS BARCELONA MOLINS DE REI</t>
  </si>
  <si>
    <t xml:space="preserve">HB-004256</t>
  </si>
  <si>
    <t xml:space="preserve">CARRER PRIMER DE MAIG, 9 BAJO; CASETA OBRA</t>
  </si>
  <si>
    <t xml:space="preserve">936020000</t>
  </si>
  <si>
    <t xml:space="preserve">express.molinsderei@continentalhotels.eu</t>
  </si>
  <si>
    <t xml:space="preserve">RESIDENCIA UNIVERSITARIA LOS ABEDULES</t>
  </si>
  <si>
    <t xml:space="preserve">CARRETERA SADAR, 26 BAJO</t>
  </si>
  <si>
    <t xml:space="preserve">31006</t>
  </si>
  <si>
    <t xml:space="preserve">948981200</t>
  </si>
  <si>
    <t xml:space="preserve">info@residenciauniversitarialosabedules.com</t>
  </si>
  <si>
    <t xml:space="preserve">RIU COSTA DEL SOL</t>
  </si>
  <si>
    <t xml:space="preserve">H/MA/01102</t>
  </si>
  <si>
    <t xml:space="preserve">PASEO MARÍTIMO, 165 BAJO</t>
  </si>
  <si>
    <t xml:space="preserve">952383266</t>
  </si>
  <si>
    <t xml:space="preserve">info@riu.com</t>
  </si>
  <si>
    <t xml:space="preserve">620</t>
  </si>
  <si>
    <t xml:space="preserve">RIU NAUTILUS</t>
  </si>
  <si>
    <t xml:space="preserve">H/MA/00118</t>
  </si>
  <si>
    <t xml:space="preserve">SALVADOR ALLENDE, 39 BAJO-B</t>
  </si>
  <si>
    <t xml:space="preserve">952385200</t>
  </si>
  <si>
    <t xml:space="preserve">hotel.nautilus@riu.com</t>
  </si>
  <si>
    <t xml:space="preserve">RIU BELPLAYA</t>
  </si>
  <si>
    <t xml:space="preserve">OBISPO JUAN ALONSO, 2 BAJO</t>
  </si>
  <si>
    <t xml:space="preserve">952385586</t>
  </si>
  <si>
    <t xml:space="preserve">RIU MÓNICA</t>
  </si>
  <si>
    <t xml:space="preserve">H/MA/01219</t>
  </si>
  <si>
    <t xml:space="preserve">TORRECILLA, s/n LOCAL 1</t>
  </si>
  <si>
    <t xml:space="preserve">952521100</t>
  </si>
  <si>
    <t xml:space="preserve">RIU PUERTO MARINA BENALMADENA</t>
  </si>
  <si>
    <t xml:space="preserve">info@riupuertomarinabenalmadena.com</t>
  </si>
  <si>
    <t xml:space="preserve">VILLA JEREZ</t>
  </si>
  <si>
    <t xml:space="preserve">H/CA/01105</t>
  </si>
  <si>
    <t xml:space="preserve">AVENIDA CRUZ ROJA, 7 BAJO</t>
  </si>
  <si>
    <t xml:space="preserve">956153100</t>
  </si>
  <si>
    <t xml:space="preserve">reservas@villajerez.com</t>
  </si>
  <si>
    <t xml:space="preserve">hace.es</t>
  </si>
  <si>
    <t xml:space="preserve">RIU CHICLANA</t>
  </si>
  <si>
    <t xml:space="preserve">H/CA/01088</t>
  </si>
  <si>
    <t xml:space="preserve">956242100</t>
  </si>
  <si>
    <t xml:space="preserve">clubhotel.chiclana@riu.com</t>
  </si>
  <si>
    <t xml:space="preserve">832</t>
  </si>
  <si>
    <t xml:space="preserve">SAHYL</t>
  </si>
  <si>
    <t xml:space="preserve">18430</t>
  </si>
  <si>
    <t xml:space="preserve">TORVIZCÓN</t>
  </si>
  <si>
    <t xml:space="preserve">958764299</t>
  </si>
  <si>
    <t xml:space="preserve">info@hyl.com</t>
  </si>
  <si>
    <t xml:space="preserve">HOLIDAY INN EXPRESS VALENCIA BONAIRE</t>
  </si>
  <si>
    <t xml:space="preserve">AUTOVIA A-3, KILOMETRO 345 (CENTRO COMERCIAL BONAIRE)</t>
  </si>
  <si>
    <t xml:space="preserve">963035000</t>
  </si>
  <si>
    <t xml:space="preserve">express.bonaire@continentalhotels.eu</t>
  </si>
  <si>
    <t xml:space="preserve">PARTIDA PEDREGAL, 106 BAJO</t>
  </si>
  <si>
    <t xml:space="preserve">966476148</t>
  </si>
  <si>
    <t xml:space="preserve">info@lapalmera.com</t>
  </si>
  <si>
    <t xml:space="preserve">hrs.com</t>
  </si>
  <si>
    <t xml:space="preserve">RIO</t>
  </si>
  <si>
    <t xml:space="preserve">HISTORIADOR JOAN MARI CARDONA, 6</t>
  </si>
  <si>
    <t xml:space="preserve">971190404</t>
  </si>
  <si>
    <t xml:space="preserve">info@rio.com</t>
  </si>
  <si>
    <t xml:space="preserve">RIU PLAYA PARK</t>
  </si>
  <si>
    <t xml:space="preserve">CARRER PARE BARTOMEU SALVÀ, 15</t>
  </si>
  <si>
    <t xml:space="preserve">971261950</t>
  </si>
  <si>
    <t xml:space="preserve">hotel.playapark@riu.com</t>
  </si>
  <si>
    <t xml:space="preserve">RIU SAN FRANCISCO</t>
  </si>
  <si>
    <t xml:space="preserve">CARRER LLAÜT, 24 BAJO</t>
  </si>
  <si>
    <t xml:space="preserve">971264650</t>
  </si>
  <si>
    <t xml:space="preserve">hotel.sanfrancisco@riu.com</t>
  </si>
  <si>
    <t xml:space="preserve">RIU FESTIVAL</t>
  </si>
  <si>
    <t xml:space="preserve">CAMINO LAS MARAVILLAS, s/n BAJO</t>
  </si>
  <si>
    <t xml:space="preserve">971266200</t>
  </si>
  <si>
    <t xml:space="preserve">info@riufestival.com</t>
  </si>
  <si>
    <t xml:space="preserve">RIU BRAVO</t>
  </si>
  <si>
    <t xml:space="preserve">MISSIÓ SAN DIEGO, 4</t>
  </si>
  <si>
    <t xml:space="preserve">hotel.bravo@riu.com</t>
  </si>
  <si>
    <t xml:space="preserve">RIU SOFIA</t>
  </si>
  <si>
    <t xml:space="preserve">SANT RAMÓN NONAT, 23</t>
  </si>
  <si>
    <t xml:space="preserve">971267228</t>
  </si>
  <si>
    <t xml:space="preserve">info@riusofia.com</t>
  </si>
  <si>
    <t xml:space="preserve">RIU LA MOLA</t>
  </si>
  <si>
    <t xml:space="preserve">PLATJA MIGJORN, s/n</t>
  </si>
  <si>
    <t xml:space="preserve">971327000</t>
  </si>
  <si>
    <t xml:space="preserve">hotel.lamola@riu.com</t>
  </si>
  <si>
    <t xml:space="preserve">RIU ROMANTICA</t>
  </si>
  <si>
    <t xml:space="preserve">AMAPOLAS, s/n BAJO</t>
  </si>
  <si>
    <t xml:space="preserve">info@riuromantica.com</t>
  </si>
  <si>
    <t xml:space="preserve">THB CALA LLITERAS</t>
  </si>
  <si>
    <t xml:space="preserve">AVENIDA CALA LLITERES, 9 BAJO; HOTEL</t>
  </si>
  <si>
    <t xml:space="preserve">971563816</t>
  </si>
  <si>
    <t xml:space="preserve">calalliteras@thbhotels.com</t>
  </si>
  <si>
    <t xml:space="preserve">thb.com</t>
  </si>
  <si>
    <t xml:space="preserve">201</t>
  </si>
  <si>
    <t xml:space="preserve">HOTEL DON LEON</t>
  </si>
  <si>
    <t xml:space="preserve">CARRER SOL, s/n COLONIA SANT JORDI</t>
  </si>
  <si>
    <t xml:space="preserve">971655500</t>
  </si>
  <si>
    <t xml:space="preserve">info@fehm.es</t>
  </si>
  <si>
    <t xml:space="preserve">fehm.es</t>
  </si>
  <si>
    <t xml:space="preserve">BAHIA DEL SOL</t>
  </si>
  <si>
    <t xml:space="preserve">AVENIDA REI JAUME I, 74 BAJO</t>
  </si>
  <si>
    <t xml:space="preserve">971691150</t>
  </si>
  <si>
    <t xml:space="preserve">reservation@bahia-del-sol.com</t>
  </si>
  <si>
    <t xml:space="preserve">RIU CLUB TROPICANA</t>
  </si>
  <si>
    <t xml:space="preserve">CARRER CALA DOMINGOS, s/n BAJO</t>
  </si>
  <si>
    <t xml:space="preserve">971833017</t>
  </si>
  <si>
    <t xml:space="preserve">info@riuclubtropicana.com</t>
  </si>
  <si>
    <t xml:space="preserve">EUROCALAS</t>
  </si>
  <si>
    <t xml:space="preserve">CARRER CALA ANTENA, 254 BAJO</t>
  </si>
  <si>
    <t xml:space="preserve">971833261</t>
  </si>
  <si>
    <t xml:space="preserve">fronteurocalas@hyb.com</t>
  </si>
  <si>
    <t xml:space="preserve">hyb.com</t>
  </si>
  <si>
    <t xml:space="preserve">EIX ALZINAR MAR</t>
  </si>
  <si>
    <t xml:space="preserve">CARRETERA ALCÚDIA-ARTÀ, s/n SECT 6; BAJO</t>
  </si>
  <si>
    <t xml:space="preserve">971852410</t>
  </si>
  <si>
    <t xml:space="preserve">PRINCESA</t>
  </si>
  <si>
    <t xml:space="preserve">MINERVA, 11 BAJO</t>
  </si>
  <si>
    <t xml:space="preserve">971892954</t>
  </si>
  <si>
    <t xml:space="preserve">info@prince.com</t>
  </si>
  <si>
    <t xml:space="preserve">ving.es</t>
  </si>
  <si>
    <t xml:space="preserve">REY</t>
  </si>
  <si>
    <t xml:space="preserve">EL LLANO, s/n BAJO</t>
  </si>
  <si>
    <t xml:space="preserve">33774</t>
  </si>
  <si>
    <t xml:space="preserve">985634406</t>
  </si>
  <si>
    <t xml:space="preserve">rey.com</t>
  </si>
  <si>
    <t xml:space="preserve">NOS</t>
  </si>
  <si>
    <t xml:space="preserve">LUGAR RIOCALVO (NEGREIROS), s/n BAJO</t>
  </si>
  <si>
    <t xml:space="preserve">36546</t>
  </si>
  <si>
    <t xml:space="preserve">986581595</t>
  </si>
  <si>
    <t xml:space="preserve">nos.com</t>
  </si>
  <si>
    <t xml:space="preserve">TON</t>
  </si>
  <si>
    <t xml:space="preserve">ESTRADA CIRCUNVALACIÓN, 60 BAJO</t>
  </si>
  <si>
    <t xml:space="preserve">986691005</t>
  </si>
  <si>
    <t xml:space="preserve">info@hotelton.com</t>
  </si>
  <si>
    <t xml:space="preserve">ton.com</t>
  </si>
  <si>
    <t xml:space="preserve">XUQ LOMAS DE RUVIRA</t>
  </si>
  <si>
    <t xml:space="preserve">C/ MALDONADO, 5</t>
  </si>
  <si>
    <t xml:space="preserve">02249</t>
  </si>
  <si>
    <t xml:space="preserve">JORQUERA</t>
  </si>
  <si>
    <t xml:space="preserve">653 755 458</t>
  </si>
  <si>
    <t xml:space="preserve">info@xuq.es</t>
  </si>
  <si>
    <t xml:space="preserve">xuq.es</t>
  </si>
  <si>
    <t xml:space="preserve">J.J.</t>
  </si>
  <si>
    <t xml:space="preserve">CARRETERA EL BARCO, KILOMETRO 38, 000 BAJO KILOMETRO 38</t>
  </si>
  <si>
    <t xml:space="preserve">920349058</t>
  </si>
  <si>
    <t xml:space="preserve">info@jj.com</t>
  </si>
  <si>
    <t xml:space="preserve">LTI CHIRIPA GARDEN HOTEL</t>
  </si>
  <si>
    <t xml:space="preserve">C/ BÉLGICA, 54 GARJ; AL LADO</t>
  </si>
  <si>
    <t xml:space="preserve">922378175</t>
  </si>
  <si>
    <t xml:space="preserve">info@ltichiripagardenhotel.com</t>
  </si>
  <si>
    <t xml:space="preserve">lti.de</t>
  </si>
  <si>
    <t xml:space="preserve">RÍO</t>
  </si>
  <si>
    <t xml:space="preserve">AVENIDA ADOLFO DÍAZ AMBRONA, 13 LOCAL</t>
  </si>
  <si>
    <t xml:space="preserve">924272600</t>
  </si>
  <si>
    <t xml:space="preserve">riobadajoz@gruporiodehoteles.com</t>
  </si>
  <si>
    <t xml:space="preserve">ro.com</t>
  </si>
  <si>
    <t xml:space="preserve">HISPANOS SIETE SUIZA</t>
  </si>
  <si>
    <t xml:space="preserve">SICÍLIA, 255 ENTRE SUELO 2ª</t>
  </si>
  <si>
    <t xml:space="preserve">reservas@hispanos7suiza.com</t>
  </si>
  <si>
    <t xml:space="preserve">h7s.es</t>
  </si>
  <si>
    <t xml:space="preserve">GRAN VIA</t>
  </si>
  <si>
    <t xml:space="preserve">HB-000012</t>
  </si>
  <si>
    <t xml:space="preserve">GRAN VIA GRAN VÍA CORTS CATALANES, 642 BAJO; BINGO</t>
  </si>
  <si>
    <t xml:space="preserve">933017692</t>
  </si>
  <si>
    <t xml:space="preserve">hgranvia@nnhotels.es</t>
  </si>
  <si>
    <t xml:space="preserve">nyn.es</t>
  </si>
  <si>
    <t xml:space="preserve">HOTEL MARQUES DE VALLEJO</t>
  </si>
  <si>
    <t xml:space="preserve">MARQUÉS DE VALLEJO, 8 1</t>
  </si>
  <si>
    <t xml:space="preserve">941248333</t>
  </si>
  <si>
    <t xml:space="preserve">fer@fer.es</t>
  </si>
  <si>
    <t xml:space="preserve">fer.es</t>
  </si>
  <si>
    <t xml:space="preserve">DC</t>
  </si>
  <si>
    <t xml:space="preserve">PASEO MESONES, 21 BAJO</t>
  </si>
  <si>
    <t xml:space="preserve">info@dc.com</t>
  </si>
  <si>
    <t xml:space="preserve">PALMASOL</t>
  </si>
  <si>
    <t xml:space="preserve">H/MA/00990</t>
  </si>
  <si>
    <t xml:space="preserve">AVENIDA MAR, 7 BAJO(EDIFICIO CANCUN)</t>
  </si>
  <si>
    <t xml:space="preserve">952443547</t>
  </si>
  <si>
    <t xml:space="preserve">h10.es</t>
  </si>
  <si>
    <t xml:space="preserve">HO</t>
  </si>
  <si>
    <t xml:space="preserve">H/JA/00648</t>
  </si>
  <si>
    <t xml:space="preserve">CARRETERA BAILÉN-MOTRIL, KILOMETRO 37 BAJO</t>
  </si>
  <si>
    <t xml:space="preserve">info@ho.com</t>
  </si>
  <si>
    <t xml:space="preserve">SAGA</t>
  </si>
  <si>
    <t xml:space="preserve">971440527</t>
  </si>
  <si>
    <t xml:space="preserve">info@ga.com</t>
  </si>
  <si>
    <t xml:space="preserve">H10 MEDITERRANEAN VILLAGE</t>
  </si>
  <si>
    <t xml:space="preserve">HT-000838</t>
  </si>
  <si>
    <t xml:space="preserve">CARRER LA GINESTA, s/n BAJO; H. H10 MEDITERRANEAN</t>
  </si>
  <si>
    <t xml:space="preserve">977373011</t>
  </si>
  <si>
    <t xml:space="preserve">h10.mediterranean.village@h10.es</t>
  </si>
  <si>
    <t xml:space="preserve">HOTEL H10 PLAYA MARGARITA</t>
  </si>
  <si>
    <t xml:space="preserve">AMPOSTA, 4 BAJO</t>
  </si>
  <si>
    <t xml:space="preserve">977385353</t>
  </si>
  <si>
    <t xml:space="preserve">G</t>
  </si>
  <si>
    <t xml:space="preserve">CENTRO COMERCIAL TEN-BEL, 1</t>
  </si>
  <si>
    <t xml:space="preserve">info@g.com</t>
  </si>
  <si>
    <t xml:space="preserve">VIA VÍA SUPORT A LA CARRETERA N-340, KILOMETRO 1178</t>
  </si>
  <si>
    <t xml:space="preserve">977265402</t>
  </si>
  <si>
    <t xml:space="preserve">h.com</t>
  </si>
  <si>
    <t xml:space="preserve">CABOGATA BEACH</t>
  </si>
  <si>
    <t xml:space="preserve">H/AL/00753</t>
  </si>
  <si>
    <t xml:space="preserve">AVENIDA JUEGOS DE CASABLANCA s/n</t>
  </si>
  <si>
    <t xml:space="preserve">04131</t>
  </si>
  <si>
    <t xml:space="preserve">ALMERÍA</t>
  </si>
  <si>
    <t xml:space="preserve">950181680</t>
  </si>
  <si>
    <t xml:space="preserve">director@cabogatabeach.com</t>
  </si>
  <si>
    <t xml:space="preserve">Playa</t>
  </si>
  <si>
    <t xml:space="preserve">AIRE HOTEL &amp; ANCIENT BATH ALMERIA</t>
  </si>
  <si>
    <t xml:space="preserve">H/AL/00795</t>
  </si>
  <si>
    <t xml:space="preserve">PLAZA DE LA CONSTITUCIÓN, 4</t>
  </si>
  <si>
    <t xml:space="preserve">04001</t>
  </si>
  <si>
    <t xml:space="preserve">950282096</t>
  </si>
  <si>
    <t xml:space="preserve">reservas@airehotelalmeria.com</t>
  </si>
  <si>
    <t xml:space="preserve">aireancientbath.com</t>
  </si>
  <si>
    <t xml:space="preserve">Urbano</t>
  </si>
  <si>
    <t xml:space="preserve">ALEGRIA CABO DE GATA</t>
  </si>
  <si>
    <t xml:space="preserve">H/AL/00772</t>
  </si>
  <si>
    <t xml:space="preserve">C/ JUEGOS DE ARGEL s/n, RETAMAR</t>
  </si>
  <si>
    <t xml:space="preserve">950970970 / 937678684</t>
  </si>
  <si>
    <t xml:space="preserve">cabodegata@alegria-hotels.com</t>
  </si>
  <si>
    <t xml:space="preserve">H/AL/00649</t>
  </si>
  <si>
    <t xml:space="preserve">AVENIDA MEDITERRÁNEO, 281</t>
  </si>
  <si>
    <t xml:space="preserve">04009</t>
  </si>
  <si>
    <t xml:space="preserve">950108180</t>
  </si>
  <si>
    <t xml:space="preserve">reservas@avenidahotelalmeria.com</t>
  </si>
  <si>
    <t xml:space="preserve">avenidahotelalmeria.com</t>
  </si>
  <si>
    <t xml:space="preserve">BARCELO CABO DE GATA</t>
  </si>
  <si>
    <t xml:space="preserve">H/AL/00729</t>
  </si>
  <si>
    <t xml:space="preserve">C/ JUEGOS CASABLANCA s/n, URBANIZACIÓN EL TOYO</t>
  </si>
  <si>
    <t xml:space="preserve">950184250</t>
  </si>
  <si>
    <t xml:space="preserve">cabodegata@barcelo.com</t>
  </si>
  <si>
    <t xml:space="preserve">CABOGATA JARDIN HOTEL &amp; SPA</t>
  </si>
  <si>
    <t xml:space="preserve">H/AL/00750</t>
  </si>
  <si>
    <t xml:space="preserve">C/ JUEGOS CASABLANCA s/n</t>
  </si>
  <si>
    <t xml:space="preserve">950017950 / 950010750</t>
  </si>
  <si>
    <t xml:space="preserve">reservas@cabogatajardin.com</t>
  </si>
  <si>
    <t xml:space="preserve">cabogatajardin.com</t>
  </si>
  <si>
    <t xml:space="preserve">CATEDRAL ALMERIA</t>
  </si>
  <si>
    <t xml:space="preserve">H/AL/00734</t>
  </si>
  <si>
    <t xml:space="preserve">PLAZA DE LA CATEDRAL, 8</t>
  </si>
  <si>
    <t xml:space="preserve">04002</t>
  </si>
  <si>
    <t xml:space="preserve">950278178</t>
  </si>
  <si>
    <t xml:space="preserve">reservas@hotelcatedral.net</t>
  </si>
  <si>
    <t xml:space="preserve">hotelcatedral.net</t>
  </si>
  <si>
    <t xml:space="preserve">ELBA ALMERIA BUSINESS &amp; CONVENTION HOTEL</t>
  </si>
  <si>
    <t xml:space="preserve">H/AL/00754</t>
  </si>
  <si>
    <t xml:space="preserve">AVENIDA MEDITERRÁNEO, ESQUINA C/ COSTA BALEAR</t>
  </si>
  <si>
    <t xml:space="preserve">950145390</t>
  </si>
  <si>
    <t xml:space="preserve">almeriafront@hoteleselba.com y elbaalmeria@hoteleselba.com</t>
  </si>
  <si>
    <t xml:space="preserve">Urbano / negocios</t>
  </si>
  <si>
    <t xml:space="preserve">EXE ALMERÍA CENTRO</t>
  </si>
  <si>
    <t xml:space="preserve">H/AL/00671</t>
  </si>
  <si>
    <t xml:space="preserve">PLAZA FLORES, 5</t>
  </si>
  <si>
    <t xml:space="preserve">950234999</t>
  </si>
  <si>
    <t xml:space="preserve">reservas@hotelexealmeriacentro.com</t>
  </si>
  <si>
    <t xml:space="preserve">exealmeriacentro.com</t>
  </si>
  <si>
    <t xml:space="preserve">Rural</t>
  </si>
  <si>
    <t xml:space="preserve">GRAN FAMA</t>
  </si>
  <si>
    <t xml:space="preserve">H/AL/00107</t>
  </si>
  <si>
    <t xml:space="preserve">AVENIDA MEDITERRÁNEO, 311</t>
  </si>
  <si>
    <t xml:space="preserve">04006</t>
  </si>
  <si>
    <t xml:space="preserve">950145039</t>
  </si>
  <si>
    <t xml:space="preserve">info@hotelgranfama.com</t>
  </si>
  <si>
    <t xml:space="preserve">GRAN HOTEL ALMERÍA</t>
  </si>
  <si>
    <t xml:space="preserve">H/AL00001</t>
  </si>
  <si>
    <t xml:space="preserve">AVENIDA REINA REGENTE, 8</t>
  </si>
  <si>
    <t xml:space="preserve">950573281 / 950961996</t>
  </si>
  <si>
    <t xml:space="preserve">recepcion.almeria@ohtels.es</t>
  </si>
  <si>
    <t xml:space="preserve">granhotelalmeria.com</t>
  </si>
  <si>
    <t xml:space="preserve">NH CIUDAD DE ALMERÍA</t>
  </si>
  <si>
    <t xml:space="preserve">H/AL/00670</t>
  </si>
  <si>
    <t xml:space="preserve">C/ JARDÍN DE MEDINA s/n</t>
  </si>
  <si>
    <t xml:space="preserve">950182500</t>
  </si>
  <si>
    <t xml:space="preserve">nhciudaddealmeria@nh-hotels.com</t>
  </si>
  <si>
    <t xml:space="preserve">NUEVO TORRELUZ</t>
  </si>
  <si>
    <t xml:space="preserve">PLAZA FLORES, 10</t>
  </si>
  <si>
    <t xml:space="preserve">950234399</t>
  </si>
  <si>
    <t xml:space="preserve">recepcion@torreluz.es</t>
  </si>
  <si>
    <t xml:space="preserve">torreluz.es</t>
  </si>
  <si>
    <t xml:space="preserve">OHTELS CABO GATA</t>
  </si>
  <si>
    <t xml:space="preserve">H/AL/00745</t>
  </si>
  <si>
    <t xml:space="preserve">AVENIDA JUEGOS DE ARGEL, s/n</t>
  </si>
  <si>
    <t xml:space="preserve">950209493</t>
  </si>
  <si>
    <t xml:space="preserve">recepcion.cabogata@ohtels.es</t>
  </si>
  <si>
    <t xml:space="preserve">ohtels.es/ohtels-cabogata.html</t>
  </si>
  <si>
    <t xml:space="preserve">VERTICE INDALO ALMERIA</t>
  </si>
  <si>
    <t xml:space="preserve">H/AL/00743</t>
  </si>
  <si>
    <t xml:space="preserve">AVENIDA DEL MEDITERRÁNEO, 310 Y C/ SAN LUIS, 19</t>
  </si>
  <si>
    <t xml:space="preserve">854772467</t>
  </si>
  <si>
    <t xml:space="preserve">verticeindalo@verticehoteles.com</t>
  </si>
  <si>
    <t xml:space="preserve">verticeindaloalmeria.com</t>
  </si>
  <si>
    <t xml:space="preserve">COSTASOL</t>
  </si>
  <si>
    <t xml:space="preserve">PASEO DE ALMERÍA, 58</t>
  </si>
  <si>
    <t xml:space="preserve">950234011</t>
  </si>
  <si>
    <t xml:space="preserve">recepcion@hotelcostasol.com y reservas@hotelcostasol.com</t>
  </si>
  <si>
    <t xml:space="preserve">hotelcostasol.com</t>
  </si>
  <si>
    <t xml:space="preserve">CRISOL ALMERIA</t>
  </si>
  <si>
    <t xml:space="preserve">H/AL/00681</t>
  </si>
  <si>
    <t xml:space="preserve">C/ TENOR IRIBARNE, 15</t>
  </si>
  <si>
    <t xml:space="preserve">950261934</t>
  </si>
  <si>
    <t xml:space="preserve">almeria@crisolhotels.com</t>
  </si>
  <si>
    <t xml:space="preserve">crisolalmeria.com</t>
  </si>
  <si>
    <t xml:space="preserve">INDALICO</t>
  </si>
  <si>
    <t xml:space="preserve">H/AL/00215</t>
  </si>
  <si>
    <t xml:space="preserve">C/ DOLORES R. SOPEÑA, 4</t>
  </si>
  <si>
    <t xml:space="preserve">04004</t>
  </si>
  <si>
    <t xml:space="preserve">950231111</t>
  </si>
  <si>
    <t xml:space="preserve">info@indalicohotel.com</t>
  </si>
  <si>
    <t xml:space="preserve">indalicohotel.com</t>
  </si>
  <si>
    <t xml:space="preserve">MURALLAS DE JAYRAN HOTEL BOUTIQUE</t>
  </si>
  <si>
    <t xml:space="preserve">H/AL/00857</t>
  </si>
  <si>
    <t xml:space="preserve">C/ ANONIO VICO, 21</t>
  </si>
  <si>
    <t xml:space="preserve">04003</t>
  </si>
  <si>
    <t xml:space="preserve">624406169</t>
  </si>
  <si>
    <t xml:space="preserve">info@murallasdejayranhotelboutique.com</t>
  </si>
  <si>
    <t xml:space="preserve">murallasdejayranhotelboutique.com</t>
  </si>
  <si>
    <t xml:space="preserve">SOL ALMERIA</t>
  </si>
  <si>
    <t xml:space="preserve">H/AL/00532</t>
  </si>
  <si>
    <t xml:space="preserve">CARRETERA DE RONDA, 193</t>
  </si>
  <si>
    <t xml:space="preserve">04005</t>
  </si>
  <si>
    <t xml:space="preserve">950271811 / 662336922</t>
  </si>
  <si>
    <t xml:space="preserve">info@hotelsolalmeria.es</t>
  </si>
  <si>
    <t xml:space="preserve">hotelsolalmeria.es</t>
  </si>
  <si>
    <t xml:space="preserve">TORRELUZ CENTRO</t>
  </si>
  <si>
    <t xml:space="preserve">H/AL/00254</t>
  </si>
  <si>
    <t xml:space="preserve">PLAZA FLORES, 8-10</t>
  </si>
  <si>
    <t xml:space="preserve">950281429</t>
  </si>
  <si>
    <t xml:space="preserve">recepcion@torreluz.com</t>
  </si>
  <si>
    <t xml:space="preserve">torreluzcentro.com</t>
  </si>
  <si>
    <t xml:space="preserve">BLANCA BRISA</t>
  </si>
  <si>
    <t xml:space="preserve">H/AL/00629</t>
  </si>
  <si>
    <t xml:space="preserve">C/ DE LAS JORICAS, 49 (CABO DE GATA)</t>
  </si>
  <si>
    <t xml:space="preserve">04150</t>
  </si>
  <si>
    <t xml:space="preserve">950370001</t>
  </si>
  <si>
    <t xml:space="preserve">indo@hotelblancabrisa.com</t>
  </si>
  <si>
    <t xml:space="preserve">hotelblancabrisa.com</t>
  </si>
  <si>
    <t xml:space="preserve">EMBAJADOR</t>
  </si>
  <si>
    <t xml:space="preserve">H/AL/00228</t>
  </si>
  <si>
    <t xml:space="preserve">C/ CALZADA DE CASTRO, 4</t>
  </si>
  <si>
    <t xml:space="preserve">950278825</t>
  </si>
  <si>
    <t xml:space="preserve">reservas@hotelembajador.es</t>
  </si>
  <si>
    <t xml:space="preserve">hotelembajadoralmeria.com</t>
  </si>
  <si>
    <t xml:space="preserve">H/AL/01003</t>
  </si>
  <si>
    <t xml:space="preserve">PLAZA DEL CARMEN, 7</t>
  </si>
  <si>
    <t xml:space="preserve">950238877</t>
  </si>
  <si>
    <t xml:space="preserve">reservas@hotel-laperla.com y info@hotellaperlaalmeria.com</t>
  </si>
  <si>
    <t xml:space="preserve">hotellaperlaalmeria.com</t>
  </si>
  <si>
    <t xml:space="preserve">LAS SALINAS</t>
  </si>
  <si>
    <t xml:space="preserve">H/AL/00584</t>
  </si>
  <si>
    <t xml:space="preserve">ALMADRAVA DE MONTELEVA, 20 (LAS SALINAS)</t>
  </si>
  <si>
    <t xml:space="preserve">950370103</t>
  </si>
  <si>
    <t xml:space="preserve">info@hotel-lassalinas.com</t>
  </si>
  <si>
    <t xml:space="preserve">hotellassalinas.com</t>
  </si>
  <si>
    <t xml:space="preserve">H/AL/00516</t>
  </si>
  <si>
    <t xml:space="preserve">CARRETERA DE NIJAR, 157 (EL ALQUIÁN)</t>
  </si>
  <si>
    <t xml:space="preserve">04130</t>
  </si>
  <si>
    <t xml:space="preserve">950297603</t>
  </si>
  <si>
    <t xml:space="preserve">info@losarcoshotel.com</t>
  </si>
  <si>
    <t xml:space="preserve">losarcoshotel.es</t>
  </si>
  <si>
    <t xml:space="preserve">MESON EL 21</t>
  </si>
  <si>
    <t xml:space="preserve">H/AL/00623</t>
  </si>
  <si>
    <t xml:space="preserve">AUTOVÍA A-7, SALIDA 758</t>
  </si>
  <si>
    <t xml:space="preserve">04100</t>
  </si>
  <si>
    <t xml:space="preserve">950209002</t>
  </si>
  <si>
    <t xml:space="preserve">hotel21mari@gmail.com</t>
  </si>
  <si>
    <t xml:space="preserve">mesonhotelel21.com</t>
  </si>
  <si>
    <t xml:space="preserve">Carretera</t>
  </si>
  <si>
    <t xml:space="preserve">H/AL/00050</t>
  </si>
  <si>
    <t xml:space="preserve">C/ GRANADA, 25</t>
  </si>
  <si>
    <t xml:space="preserve">950230009</t>
  </si>
  <si>
    <t xml:space="preserve">info@hotelsevillaalmeria.com</t>
  </si>
  <si>
    <t xml:space="preserve">hotelsevillaalmeria.com</t>
  </si>
  <si>
    <t xml:space="preserve">MIRADOR DE ADRA</t>
  </si>
  <si>
    <t xml:space="preserve">H/AL/00588</t>
  </si>
  <si>
    <t xml:space="preserve">C/ FÁBRICAS, 84</t>
  </si>
  <si>
    <t xml:space="preserve">04770</t>
  </si>
  <si>
    <t xml:space="preserve">ADRA</t>
  </si>
  <si>
    <t xml:space="preserve">950560400</t>
  </si>
  <si>
    <t xml:space="preserve">info@hotelmiradordeadra.com</t>
  </si>
  <si>
    <t xml:space="preserve">hotelmiradordeadra.com</t>
  </si>
  <si>
    <t xml:space="preserve">RIVERA Y BRAO</t>
  </si>
  <si>
    <t xml:space="preserve">H/AL/00758</t>
  </si>
  <si>
    <t xml:space="preserve">CARRETERA N-340, KM 396 - VENTA NUEVA</t>
  </si>
  <si>
    <t xml:space="preserve">04779</t>
  </si>
  <si>
    <t xml:space="preserve">950568212</t>
  </si>
  <si>
    <t xml:space="preserve">hotelriveraybrao@hotmail.com</t>
  </si>
  <si>
    <t xml:space="preserve">www.riveraybrao.es</t>
  </si>
  <si>
    <t xml:space="preserve">LA PARRILLA</t>
  </si>
  <si>
    <t xml:space="preserve">H/AL/00309</t>
  </si>
  <si>
    <t xml:space="preserve">PLAZA MAYOR, 4</t>
  </si>
  <si>
    <t xml:space="preserve">04800</t>
  </si>
  <si>
    <t xml:space="preserve">ALBOX</t>
  </si>
  <si>
    <t xml:space="preserve">950430024</t>
  </si>
  <si>
    <t xml:space="preserve">info@hotelrestaurante-laparrilla.com</t>
  </si>
  <si>
    <t xml:space="preserve">www.hotelrestaurante-laparrilla.com</t>
  </si>
  <si>
    <t xml:space="preserve">BALNEARIO SAN NICOLAS</t>
  </si>
  <si>
    <t xml:space="preserve">H/AL/00174</t>
  </si>
  <si>
    <t xml:space="preserve">C/ BAÑOS, 2</t>
  </si>
  <si>
    <t xml:space="preserve">04400</t>
  </si>
  <si>
    <t xml:space="preserve">ALHAMA DE ALMERIA</t>
  </si>
  <si>
    <t xml:space="preserve">950641361</t>
  </si>
  <si>
    <t xml:space="preserve">info@balneariosannicolas.es</t>
  </si>
  <si>
    <t xml:space="preserve">www.balneariosannicolas.com</t>
  </si>
  <si>
    <t xml:space="preserve">MI CASA</t>
  </si>
  <si>
    <t xml:space="preserve">H/AL/00088</t>
  </si>
  <si>
    <t xml:space="preserve">CARRETERA N-340, KM 511</t>
  </si>
  <si>
    <t xml:space="preserve">04628</t>
  </si>
  <si>
    <t xml:space="preserve">ANTAS</t>
  </si>
  <si>
    <t xml:space="preserve">950453007 /  950453048</t>
  </si>
  <si>
    <t xml:space="preserve">info@hotelrestaurantemicasa.com</t>
  </si>
  <si>
    <t xml:space="preserve">hotelrestaurantemicasa.es</t>
  </si>
  <si>
    <t xml:space="preserve">AZABACHE</t>
  </si>
  <si>
    <t xml:space="preserve">H/AL/00659</t>
  </si>
  <si>
    <t xml:space="preserve">AVENIDA ANDALUCÍA, 1</t>
  </si>
  <si>
    <t xml:space="preserve">04660</t>
  </si>
  <si>
    <t xml:space="preserve">ARBOLEAS</t>
  </si>
  <si>
    <t xml:space="preserve">950438147 / 690258813 / 634990237</t>
  </si>
  <si>
    <t xml:space="preserve">azabacherestaurante@hotmail.com</t>
  </si>
  <si>
    <t xml:space="preserve">hotelazabache-arboleas.com</t>
  </si>
  <si>
    <t xml:space="preserve">VALLE DEL ALMANZORA</t>
  </si>
  <si>
    <t xml:space="preserve">H/AL/00791</t>
  </si>
  <si>
    <t xml:space="preserve">AVENIDA DE LAS PLATANERAS s/n</t>
  </si>
  <si>
    <t xml:space="preserve">04888</t>
  </si>
  <si>
    <t xml:space="preserve">ARMUÑA DE ALMANZORA</t>
  </si>
  <si>
    <t xml:space="preserve">950420652 / 682158534</t>
  </si>
  <si>
    <t xml:space="preserve">info@hotelvalledelalmanzora.com</t>
  </si>
  <si>
    <t xml:space="preserve">hotelvalledelalmanzora.es</t>
  </si>
  <si>
    <t xml:space="preserve">LAS FUENTES</t>
  </si>
  <si>
    <t xml:space="preserve">H/AL/00733</t>
  </si>
  <si>
    <t xml:space="preserve">CARRETERA DE VELEFIQUE, 1</t>
  </si>
  <si>
    <t xml:space="preserve">04889</t>
  </si>
  <si>
    <t xml:space="preserve">BACARES</t>
  </si>
  <si>
    <t xml:space="preserve">950421138</t>
  </si>
  <si>
    <t xml:space="preserve">info@hotel-lasfuentes.es</t>
  </si>
  <si>
    <t xml:space="preserve">hotel-lasfuentes.es</t>
  </si>
  <si>
    <t xml:space="preserve">SOL I DARIA ALPUJARRA</t>
  </si>
  <si>
    <t xml:space="preserve">H/AL/00846</t>
  </si>
  <si>
    <t xml:space="preserve">PASEO DE LA IGLESIA, 5</t>
  </si>
  <si>
    <t xml:space="preserve">04569</t>
  </si>
  <si>
    <t xml:space="preserve">BENTARIQUE</t>
  </si>
  <si>
    <t xml:space="preserve">950164932 / 606628379</t>
  </si>
  <si>
    <t xml:space="preserve">info@hotelsolidaria.com</t>
  </si>
  <si>
    <t xml:space="preserve">hotelsolidaria.com</t>
  </si>
  <si>
    <t xml:space="preserve">DON MIGUEL PLAZA</t>
  </si>
  <si>
    <t xml:space="preserve">H/AL/00833</t>
  </si>
  <si>
    <t xml:space="preserve">PLAZA DEL MERCADO, 20</t>
  </si>
  <si>
    <t xml:space="preserve">04760</t>
  </si>
  <si>
    <t xml:space="preserve">BERJA</t>
  </si>
  <si>
    <t xml:space="preserve">640743778</t>
  </si>
  <si>
    <t xml:space="preserve">info@hoteldonmiguelplaza.com</t>
  </si>
  <si>
    <t xml:space="preserve">hoteldonmiguelplaza.com</t>
  </si>
  <si>
    <t xml:space="preserve">CASA PALACIEGA DE BERJA</t>
  </si>
  <si>
    <t xml:space="preserve">H/AL/00788</t>
  </si>
  <si>
    <t xml:space="preserve">C/ DEL AGUA, 61</t>
  </si>
  <si>
    <t xml:space="preserve">950957700</t>
  </si>
  <si>
    <t xml:space="preserve">info@casapalaciega.es</t>
  </si>
  <si>
    <t xml:space="preserve">casapalaciega.es</t>
  </si>
  <si>
    <t xml:space="preserve">CARBONERAS CABO DE GATA</t>
  </si>
  <si>
    <t xml:space="preserve">H/AL/00775</t>
  </si>
  <si>
    <t xml:space="preserve">C/ MOJÁCAR, 14</t>
  </si>
  <si>
    <t xml:space="preserve">04140</t>
  </si>
  <si>
    <t xml:space="preserve">CARBONERAS</t>
  </si>
  <si>
    <t xml:space="preserve">950563084 / 950535927</t>
  </si>
  <si>
    <t xml:space="preserve">reservas@hotelcarboneras.com</t>
  </si>
  <si>
    <t xml:space="preserve">hotelcarboneras.com</t>
  </si>
  <si>
    <t xml:space="preserve">EL TREBOL HOTEL</t>
  </si>
  <si>
    <t xml:space="preserve">H/AL/00716</t>
  </si>
  <si>
    <t xml:space="preserve">AVENIDA GARRUCHA, 19</t>
  </si>
  <si>
    <t xml:space="preserve">950130905 / 681983001</t>
  </si>
  <si>
    <t xml:space="preserve">info@hoteleltrebol.es</t>
  </si>
  <si>
    <t xml:space="preserve">hoteleltrebol.es</t>
  </si>
  <si>
    <t xml:space="preserve">DON FELIPE</t>
  </si>
  <si>
    <t xml:space="preserve">H/AL/00591</t>
  </si>
  <si>
    <t xml:space="preserve">C/ SORBAS, 13</t>
  </si>
  <si>
    <t xml:space="preserve">950454265 / 620541462</t>
  </si>
  <si>
    <t xml:space="preserve">hotelesfelipe@hotmail.com</t>
  </si>
  <si>
    <t xml:space="preserve">hotelesfelipe.com</t>
  </si>
  <si>
    <t xml:space="preserve">H/AL/00865</t>
  </si>
  <si>
    <t xml:space="preserve">C/ PEDRO CAZORLA ESCÁNEZ, ESQUINA PASEO MARÍRTIMO</t>
  </si>
  <si>
    <t xml:space="preserve">950454013 / 686539902</t>
  </si>
  <si>
    <t xml:space="preserve">info@alboranhotel.com</t>
  </si>
  <si>
    <t xml:space="preserve">alboranhotel.com</t>
  </si>
  <si>
    <t xml:space="preserve">DONDE CAPARROS</t>
  </si>
  <si>
    <t xml:space="preserve">H/AL/00764</t>
  </si>
  <si>
    <t xml:space="preserve">PASEO MARÍTIMO, 101</t>
  </si>
  <si>
    <t xml:space="preserve">950454532 / 950454135 / 950042439</t>
  </si>
  <si>
    <t xml:space="preserve">dondecaparros@hotmail.com</t>
  </si>
  <si>
    <t xml:space="preserve">dondecaparros.com</t>
  </si>
  <si>
    <t xml:space="preserve">EL DORADO</t>
  </si>
  <si>
    <t xml:space="preserve">H/AL/00302</t>
  </si>
  <si>
    <t xml:space="preserve">CAMINO VIEJO DE GARRUCHA, 24</t>
  </si>
  <si>
    <t xml:space="preserve">950380118 / 950454050/602697896</t>
  </si>
  <si>
    <t xml:space="preserve">info@hostaleldorado.com</t>
  </si>
  <si>
    <t xml:space="preserve">hostaleldorado.com</t>
  </si>
  <si>
    <t xml:space="preserve">LA MAR DE SUEÑOS</t>
  </si>
  <si>
    <t xml:space="preserve">H/AL/00870</t>
  </si>
  <si>
    <t xml:space="preserve">C/ RAMBLICA DEL POZO, 4</t>
  </si>
  <si>
    <t xml:space="preserve">950136124</t>
  </si>
  <si>
    <t xml:space="preserve">info@hotelspacarboneras.com</t>
  </si>
  <si>
    <t xml:space="preserve">hotelspacarboneras.com</t>
  </si>
  <si>
    <t xml:space="preserve">H/AL/00797</t>
  </si>
  <si>
    <t xml:space="preserve">C/ LITORAL, s/n</t>
  </si>
  <si>
    <t xml:space="preserve">950454306</t>
  </si>
  <si>
    <t xml:space="preserve">info@laspalmas-hoteles.com</t>
  </si>
  <si>
    <t xml:space="preserve">laspalmas-hoteles.com</t>
  </si>
  <si>
    <t xml:space="preserve">TIO FELIPE</t>
  </si>
  <si>
    <t xml:space="preserve">H/AL/00717</t>
  </si>
  <si>
    <t xml:space="preserve">C/ SAN ANTONIO, 11</t>
  </si>
  <si>
    <t xml:space="preserve">950454565</t>
  </si>
  <si>
    <t xml:space="preserve">info@hoteltiofelipe.com</t>
  </si>
  <si>
    <t xml:space="preserve">hoteltiofelipe.com</t>
  </si>
  <si>
    <t xml:space="preserve">EL TREBOL BAR &amp; HOTEL</t>
  </si>
  <si>
    <t xml:space="preserve">H/AL/00554</t>
  </si>
  <si>
    <t xml:space="preserve">AVENIDA GARRUCHA,58</t>
  </si>
  <si>
    <t xml:space="preserve">950130434 / 681983001</t>
  </si>
  <si>
    <t xml:space="preserve">eltrebolbarandhotel@gmail.com</t>
  </si>
  <si>
    <t xml:space="preserve">RIAD EQUILICUA</t>
  </si>
  <si>
    <t xml:space="preserve">H/AL/00869</t>
  </si>
  <si>
    <t xml:space="preserve">PARAJE DE LOS VENTORRILLOS, 18</t>
  </si>
  <si>
    <t xml:space="preserve">682721824 / 950390326  /666648930</t>
  </si>
  <si>
    <t xml:space="preserve">riadequilicua@gmail.com</t>
  </si>
  <si>
    <t xml:space="preserve">hotelriadequilicua.com</t>
  </si>
  <si>
    <t xml:space="preserve">CASA LORENZO HOTEL RESTAURANTE</t>
  </si>
  <si>
    <t xml:space="preserve">H/AL/00835</t>
  </si>
  <si>
    <t xml:space="preserve">AUTOVÍA A-92N KM 82</t>
  </si>
  <si>
    <t xml:space="preserve">04825</t>
  </si>
  <si>
    <t xml:space="preserve">CHIRIVEL</t>
  </si>
  <si>
    <t xml:space="preserve">954413253 / 679494213</t>
  </si>
  <si>
    <t xml:space="preserve">info@hotelcasalorenzo.com</t>
  </si>
  <si>
    <t xml:space="preserve">hotelcasalorenzo.com</t>
  </si>
  <si>
    <t xml:space="preserve">EL LUCERO</t>
  </si>
  <si>
    <t xml:space="preserve">H/AL/00787</t>
  </si>
  <si>
    <t xml:space="preserve">PARAJE ALJARILLA, 22</t>
  </si>
  <si>
    <t xml:space="preserve">04610</t>
  </si>
  <si>
    <t xml:space="preserve">CUEVAS DEL ALMANZORA</t>
  </si>
  <si>
    <t xml:space="preserve">950456465</t>
  </si>
  <si>
    <t xml:space="preserve">hotellucero@hotmail.com</t>
  </si>
  <si>
    <t xml:space="preserve">hotellucero.com</t>
  </si>
  <si>
    <t xml:space="preserve">H/AL/00501</t>
  </si>
  <si>
    <t xml:space="preserve">AVENIDA ATRALES, 28</t>
  </si>
  <si>
    <t xml:space="preserve">950456391</t>
  </si>
  <si>
    <t xml:space="preserve">info@hotellaparra.com</t>
  </si>
  <si>
    <t xml:space="preserve">AR GOLF ALMERIMAR</t>
  </si>
  <si>
    <t xml:space="preserve">H/AL/00395</t>
  </si>
  <si>
    <t xml:space="preserve">AVENIDA DE ALMERIMAR, s/n</t>
  </si>
  <si>
    <t xml:space="preserve">04711</t>
  </si>
  <si>
    <t xml:space="preserve">EJIDO, EL</t>
  </si>
  <si>
    <t xml:space="preserve">950497050</t>
  </si>
  <si>
    <t xml:space="preserve">golfalmerimar@arhoteles.com</t>
  </si>
  <si>
    <t xml:space="preserve">hotelargolfalmerimar.com</t>
  </si>
  <si>
    <t xml:space="preserve">Playa y golf</t>
  </si>
  <si>
    <t xml:space="preserve">H/AL/00641</t>
  </si>
  <si>
    <t xml:space="preserve">CARRETERA DE MÁLAGA, 400</t>
  </si>
  <si>
    <t xml:space="preserve">04700</t>
  </si>
  <si>
    <t xml:space="preserve">950573281</t>
  </si>
  <si>
    <t xml:space="preserve">resevas@ghvictoria.com</t>
  </si>
  <si>
    <t xml:space="preserve">ghvictoria.com</t>
  </si>
  <si>
    <t xml:space="preserve">AR ALMERIMAR</t>
  </si>
  <si>
    <t xml:space="preserve">H/AL/00553</t>
  </si>
  <si>
    <t xml:space="preserve">C/ ARQUITECTO JULIÁN LAGUNA, 1 (URBANIZACIÓN ALMERIMAR)</t>
  </si>
  <si>
    <t xml:space="preserve">950497007</t>
  </si>
  <si>
    <t xml:space="preserve">resevas@almerimar-resort.com</t>
  </si>
  <si>
    <t xml:space="preserve">hotelalmerimar.com</t>
  </si>
  <si>
    <t xml:space="preserve">EJIDOHOTEL</t>
  </si>
  <si>
    <t xml:space="preserve">H/AL/00520</t>
  </si>
  <si>
    <t xml:space="preserve">AVENIDA OASIS</t>
  </si>
  <si>
    <t xml:space="preserve">950486414</t>
  </si>
  <si>
    <t xml:space="preserve">resevas@ejidohotel.es</t>
  </si>
  <si>
    <t xml:space="preserve">elejidohotel.com</t>
  </si>
  <si>
    <t xml:space="preserve">EL EDEN</t>
  </si>
  <si>
    <t xml:space="preserve">H/AL/00487</t>
  </si>
  <si>
    <t xml:space="preserve">CARRETERA DE MÁLAGA KM. 86,2</t>
  </si>
  <si>
    <t xml:space="preserve">950581036</t>
  </si>
  <si>
    <t xml:space="preserve">info@hoteleleden.es</t>
  </si>
  <si>
    <t xml:space="preserve">hoteleleden.es</t>
  </si>
  <si>
    <t xml:space="preserve">MIRADOR DEL CABO</t>
  </si>
  <si>
    <t xml:space="preserve">H/AL/00352</t>
  </si>
  <si>
    <t xml:space="preserve">CTRQ N-340 - EL PALMER</t>
  </si>
  <si>
    <t xml:space="preserve">04729</t>
  </si>
  <si>
    <t xml:space="preserve">ENIX</t>
  </si>
  <si>
    <t xml:space="preserve">950340500</t>
  </si>
  <si>
    <t xml:space="preserve">customercare@senatorhr.com</t>
  </si>
  <si>
    <t xml:space="preserve">senatorhr.com/mirador-del-cabo</t>
  </si>
  <si>
    <t xml:space="preserve">LA MARMITA DE AHLAM</t>
  </si>
  <si>
    <t xml:space="preserve">H/AL/00759</t>
  </si>
  <si>
    <t xml:space="preserve">PARAJE DEL ENCINAR s/n - MUNICIPIO DE FONDÓN, BARRIADA DE BENECID</t>
  </si>
  <si>
    <t xml:space="preserve">04479</t>
  </si>
  <si>
    <t xml:space="preserve">FONDON</t>
  </si>
  <si>
    <t xml:space="preserve">637130051 / 900939800</t>
  </si>
  <si>
    <t xml:space="preserve">marmitadeahlambenecid@gmail.com</t>
  </si>
  <si>
    <t xml:space="preserve">hotellamarmitadeahlam.com</t>
  </si>
  <si>
    <t xml:space="preserve">TIKAR</t>
  </si>
  <si>
    <t xml:space="preserve">H/AL/00639</t>
  </si>
  <si>
    <t xml:space="preserve">CARRETERA GARRUCHA A VERA, 17</t>
  </si>
  <si>
    <t xml:space="preserve">04630</t>
  </si>
  <si>
    <t xml:space="preserve">GARRUCHA</t>
  </si>
  <si>
    <t xml:space="preserve">950617131</t>
  </si>
  <si>
    <t xml:space="preserve">hoteltikar@hoteltikar.com</t>
  </si>
  <si>
    <t xml:space="preserve">hoteltikar.com/hotel/hotel</t>
  </si>
  <si>
    <t xml:space="preserve">Playa y carretera</t>
  </si>
  <si>
    <t xml:space="preserve">SKADA</t>
  </si>
  <si>
    <t xml:space="preserve">H/AL/00849</t>
  </si>
  <si>
    <t xml:space="preserve">C/ MADAME CURIE, 2</t>
  </si>
  <si>
    <t xml:space="preserve">04230</t>
  </si>
  <si>
    <t xml:space="preserve">HUERCAL DE ALMERIA</t>
  </si>
  <si>
    <t xml:space="preserve">950624994 / 623242286</t>
  </si>
  <si>
    <t xml:space="preserve">info@salaskada.com</t>
  </si>
  <si>
    <t xml:space="preserve">salaskada.es</t>
  </si>
  <si>
    <t xml:space="preserve">OVERA</t>
  </si>
  <si>
    <t xml:space="preserve">H/AL/00438</t>
  </si>
  <si>
    <t xml:space="preserve">AUTOVÍA DEL MEDITERRÁNEO E-15, SALIDA 682, CRUCE OVERA.</t>
  </si>
  <si>
    <t xml:space="preserve">04600</t>
  </si>
  <si>
    <t xml:space="preserve">HUERCAL-OVERA</t>
  </si>
  <si>
    <t xml:space="preserve">950470879</t>
  </si>
  <si>
    <t xml:space="preserve">hotelovera@hotelovera.com</t>
  </si>
  <si>
    <t xml:space="preserve">hotelovera.com</t>
  </si>
  <si>
    <t xml:space="preserve">BALLABONA</t>
  </si>
  <si>
    <t xml:space="preserve">H/AL/00505</t>
  </si>
  <si>
    <t xml:space="preserve">AUTOVÍA DEL MEDITERRÁNEO E-15, KM. 543</t>
  </si>
  <si>
    <t xml:space="preserve">950134902</t>
  </si>
  <si>
    <t xml:space="preserve">info@hotelrestauranteballadfona.com</t>
  </si>
  <si>
    <t xml:space="preserve">hotelrestauranteballabona.com</t>
  </si>
  <si>
    <t xml:space="preserve">MIGUEL ROSI</t>
  </si>
  <si>
    <t xml:space="preserve">CARRETERA N-340, KM. 560, SALIDA 559</t>
  </si>
  <si>
    <t xml:space="preserve">950470129 / 660934814</t>
  </si>
  <si>
    <t xml:space="preserve">rosamartinezbenitez@hotmail.com</t>
  </si>
  <si>
    <t xml:space="preserve">hotelmiguelrosi.com</t>
  </si>
  <si>
    <t xml:space="preserve">ALMIREZ</t>
  </si>
  <si>
    <t xml:space="preserve">H/AL/00571</t>
  </si>
  <si>
    <t xml:space="preserve">CARRETERA DE LAUJAR A ORGIVA, KM. 1,6 A</t>
  </si>
  <si>
    <t xml:space="preserve">04470</t>
  </si>
  <si>
    <t xml:space="preserve">LAUJAR DE ANDARAX</t>
  </si>
  <si>
    <t xml:space="preserve">950513514 / 655573204</t>
  </si>
  <si>
    <t xml:space="preserve">hotelalmirez@gmail.com</t>
  </si>
  <si>
    <t xml:space="preserve">hotelalmirez.es</t>
  </si>
  <si>
    <t xml:space="preserve">MUSEO LUCAINENA</t>
  </si>
  <si>
    <t xml:space="preserve">H/AL/00840</t>
  </si>
  <si>
    <t xml:space="preserve">C/ MAESTRO PACO, 6</t>
  </si>
  <si>
    <t xml:space="preserve">04210</t>
  </si>
  <si>
    <t xml:space="preserve">LUCAINENA DE LAS TORRES</t>
  </si>
  <si>
    <t xml:space="preserve">950289355 / 950364200</t>
  </si>
  <si>
    <t xml:space="preserve">info@ventaelmuseo.com</t>
  </si>
  <si>
    <t xml:space="preserve">hotelmuseolucainena.com</t>
  </si>
  <si>
    <t xml:space="preserve">CERO OCHO</t>
  </si>
  <si>
    <t xml:space="preserve">H/AL/00470</t>
  </si>
  <si>
    <t xml:space="preserve">C/ CRUZ DE MAYO, s/n</t>
  </si>
  <si>
    <t xml:space="preserve">04867</t>
  </si>
  <si>
    <t xml:space="preserve">MACAEL</t>
  </si>
  <si>
    <t xml:space="preserve">950031752 / 662643734</t>
  </si>
  <si>
    <t xml:space="preserve">info@hotelceroocho.com</t>
  </si>
  <si>
    <t xml:space="preserve">hotelceroocho.mydirectstay.com</t>
  </si>
  <si>
    <t xml:space="preserve">VELAD SIERRA MARIA</t>
  </si>
  <si>
    <t xml:space="preserve">H/AL/00630</t>
  </si>
  <si>
    <t xml:space="preserve">PARAJE DE LA MORATILLA, s/n</t>
  </si>
  <si>
    <t xml:space="preserve">04838</t>
  </si>
  <si>
    <t xml:space="preserve">MARIA</t>
  </si>
  <si>
    <t xml:space="preserve">617015306</t>
  </si>
  <si>
    <t xml:space="preserve">hotelveladsierramaria@gmail.com</t>
  </si>
  <si>
    <t xml:space="preserve">hotelvelad.com</t>
  </si>
  <si>
    <t xml:space="preserve">ALEGRIA PALACIO MOJACAR</t>
  </si>
  <si>
    <t xml:space="preserve">H/AL/00834</t>
  </si>
  <si>
    <t xml:space="preserve">AVENIDA EL PALACIO, 1</t>
  </si>
  <si>
    <t xml:space="preserve">04638</t>
  </si>
  <si>
    <t xml:space="preserve">MOJACAR</t>
  </si>
  <si>
    <t xml:space="preserve">950478000</t>
  </si>
  <si>
    <t xml:space="preserve">palaciomojacar@alegria-hotels.com</t>
  </si>
  <si>
    <t xml:space="preserve">PUNTA DEL CANTAL</t>
  </si>
  <si>
    <t xml:space="preserve">H/AL/00756</t>
  </si>
  <si>
    <t xml:space="preserve">C/ LOMOS DEL CANTAL, 1</t>
  </si>
  <si>
    <t xml:space="preserve">950472658 / 644277302 / 950478265</t>
  </si>
  <si>
    <t xml:space="preserve">info@hotelelpuntazo.com</t>
  </si>
  <si>
    <t xml:space="preserve">www.mojacarhoteles.com/punta-del-cantal-hotel/</t>
  </si>
  <si>
    <t xml:space="preserve">BEST INDALO</t>
  </si>
  <si>
    <t xml:space="preserve">H/AL/00424</t>
  </si>
  <si>
    <t xml:space="preserve">PASEO DEL MEDITERRÁNEO, 1</t>
  </si>
  <si>
    <t xml:space="preserve">950478001</t>
  </si>
  <si>
    <t xml:space="preserve">indalo@besthotels.es</t>
  </si>
  <si>
    <t xml:space="preserve">besthotels.es-bestindalo</t>
  </si>
  <si>
    <t xml:space="preserve">BEST MOJACAR</t>
  </si>
  <si>
    <t xml:space="preserve">H/AL/00678</t>
  </si>
  <si>
    <t xml:space="preserve">AVENIDA COSTA LEVANTE, 2</t>
  </si>
  <si>
    <t xml:space="preserve">950132266</t>
  </si>
  <si>
    <t xml:space="preserve">mojacar@besthotels.es</t>
  </si>
  <si>
    <t xml:space="preserve">EL PUNTAZO II</t>
  </si>
  <si>
    <t xml:space="preserve">H/AL/00871</t>
  </si>
  <si>
    <t xml:space="preserve">PASEO DEL MEDITERRÁNEO, 257</t>
  </si>
  <si>
    <t xml:space="preserve">950478265 / 644277302</t>
  </si>
  <si>
    <t xml:space="preserve">info@hotelelpuntazo.com / reservas@mojacarmagica.com</t>
  </si>
  <si>
    <t xml:space="preserve">www.hotelelpuntazo.com</t>
  </si>
  <si>
    <t xml:space="preserve">MARINA MAR</t>
  </si>
  <si>
    <t xml:space="preserve">H/AL/00668</t>
  </si>
  <si>
    <t xml:space="preserve">AVENIDA DEL MAR, 7</t>
  </si>
  <si>
    <t xml:space="preserve">950548550</t>
  </si>
  <si>
    <t xml:space="preserve">marinamar@servigroup.es</t>
  </si>
  <si>
    <t xml:space="preserve">www.servigroup.com/es/hotel-marina-mar-mojacar/</t>
  </si>
  <si>
    <t xml:space="preserve">MARINA PLAYA</t>
  </si>
  <si>
    <t xml:space="preserve">H/AL/00669</t>
  </si>
  <si>
    <t xml:space="preserve">AVENIDA DEL MAR, 3</t>
  </si>
  <si>
    <t xml:space="preserve">950548500</t>
  </si>
  <si>
    <t xml:space="preserve">marinaplaya@servigroup.es</t>
  </si>
  <si>
    <t xml:space="preserve">www.servigroup.com/es/hotel-marina-playa-mojacar/</t>
  </si>
  <si>
    <t xml:space="preserve">OASIS TROPICAL</t>
  </si>
  <si>
    <t xml:space="preserve">AVENIDA DEL MAR, 1</t>
  </si>
  <si>
    <t xml:space="preserve">950397000</t>
  </si>
  <si>
    <t xml:space="preserve">oasistropical@besthotels.es</t>
  </si>
  <si>
    <t xml:space="preserve">www.besthotels.es</t>
  </si>
  <si>
    <t xml:space="preserve">PARADOR DE TURISMO DE MOJÁCAR</t>
  </si>
  <si>
    <t xml:space="preserve">H/AL/00101</t>
  </si>
  <si>
    <t xml:space="preserve">PASEO DEL MEDITERRÁNEO, 339 (PLAYA DE MOJÁCAR)</t>
  </si>
  <si>
    <t xml:space="preserve">950478250</t>
  </si>
  <si>
    <t xml:space="preserve">mojacar@parador.es</t>
  </si>
  <si>
    <t xml:space="preserve">www.paradores.es/es/parador-de-mojacar</t>
  </si>
  <si>
    <t xml:space="preserve">950472658 / 644277302</t>
  </si>
  <si>
    <t xml:space="preserve">reservas@mojacarmagica.com</t>
  </si>
  <si>
    <t xml:space="preserve">mojacarhoteles.com</t>
  </si>
  <si>
    <t xml:space="preserve">PLAYA BOCAINA</t>
  </si>
  <si>
    <t xml:space="preserve">H/AL/00843</t>
  </si>
  <si>
    <t xml:space="preserve">PASEO DEL MEDITERRÁNEO, 245</t>
  </si>
  <si>
    <t xml:space="preserve">950472400 / 950472222</t>
  </si>
  <si>
    <t xml:space="preserve">resevas@hotelplayabocaina.com</t>
  </si>
  <si>
    <t xml:space="preserve">hotelplayabocaina.com</t>
  </si>
  <si>
    <t xml:space="preserve">H/AL/00299</t>
  </si>
  <si>
    <t xml:space="preserve">PASEO DEL MEDDITERRÁNEO, 78</t>
  </si>
  <si>
    <t xml:space="preserve">950478225 / 679401818</t>
  </si>
  <si>
    <t xml:space="preserve">informacion@continental-mojacar.es</t>
  </si>
  <si>
    <t xml:space="preserve">www.continental-mojacar.es</t>
  </si>
  <si>
    <t xml:space="preserve">MOJACAR PLAYA</t>
  </si>
  <si>
    <t xml:space="preserve">H/AL/04638</t>
  </si>
  <si>
    <t xml:space="preserve">C/ EL CANTAL, s/n</t>
  </si>
  <si>
    <t xml:space="preserve">950472602</t>
  </si>
  <si>
    <t xml:space="preserve">hotelmojacar@hotelmojacarplaya.com</t>
  </si>
  <si>
    <t xml:space="preserve">www.hotelmojacarplaya.com</t>
  </si>
  <si>
    <t xml:space="preserve">COMPLEJO SAL MARINA</t>
  </si>
  <si>
    <t xml:space="preserve">H/AL/00579</t>
  </si>
  <si>
    <t xml:space="preserve">C/ JUAN RAMÓN JIMÉNEZ, 1</t>
  </si>
  <si>
    <t xml:space="preserve">950371111</t>
  </si>
  <si>
    <t xml:space="preserve">info@salmarina.com</t>
  </si>
  <si>
    <t xml:space="preserve">complejosalmarina.com</t>
  </si>
  <si>
    <t xml:space="preserve">JARDINES DE LA MATA</t>
  </si>
  <si>
    <t xml:space="preserve">H/AL/00858</t>
  </si>
  <si>
    <t xml:space="preserve">C/ LA MATA, 2 - COMPEJO VISTA DE LOS ANGELES - RUMINA</t>
  </si>
  <si>
    <t xml:space="preserve">950143161 /602491119</t>
  </si>
  <si>
    <t xml:space="preserve">jardinesdelamata@gmail.com</t>
  </si>
  <si>
    <t xml:space="preserve">jardinesdelamataresort.com</t>
  </si>
  <si>
    <t xml:space="preserve">MAMABEL'S</t>
  </si>
  <si>
    <t xml:space="preserve">H/AL/00542</t>
  </si>
  <si>
    <t xml:space="preserve">C/ DE EMBAJADORES, 5</t>
  </si>
  <si>
    <t xml:space="preserve">950472448</t>
  </si>
  <si>
    <t xml:space="preserve">mamabels@mamabels.com</t>
  </si>
  <si>
    <t xml:space="preserve">boutiquehotelmamabels.com</t>
  </si>
  <si>
    <t xml:space="preserve">H/AL/00683</t>
  </si>
  <si>
    <t xml:space="preserve">AVENIDA DEL MEDITERRÁNEO, 30</t>
  </si>
  <si>
    <t xml:space="preserve">600350382</t>
  </si>
  <si>
    <t xml:space="preserve">hotelplayamojacar.com</t>
  </si>
  <si>
    <t xml:space="preserve">EL OLIVAR</t>
  </si>
  <si>
    <t xml:space="preserve">H/AL/00818</t>
  </si>
  <si>
    <t xml:space="preserve">C/ ESTACIÓN NUEVE, 11</t>
  </si>
  <si>
    <t xml:space="preserve">950472022</t>
  </si>
  <si>
    <t xml:space="preserve">info@elolivarmojacar.es</t>
  </si>
  <si>
    <t xml:space="preserve">www.elolivarmojacar.es</t>
  </si>
  <si>
    <t xml:space="preserve">H/AL/00561</t>
  </si>
  <si>
    <t xml:space="preserve">950478265</t>
  </si>
  <si>
    <t xml:space="preserve">complejoresidencialelpuntazo.com</t>
  </si>
  <si>
    <t xml:space="preserve">CABO SUR</t>
  </si>
  <si>
    <t xml:space="preserve">H/AL/00816</t>
  </si>
  <si>
    <t xml:space="preserve">C/ PIEDRA VILLAZAR, 1</t>
  </si>
  <si>
    <t xml:space="preserve">644293443</t>
  </si>
  <si>
    <t xml:space="preserve">info@smarthotelcabosur.es</t>
  </si>
  <si>
    <t xml:space="preserve">smarthotelcabosur.com</t>
  </si>
  <si>
    <t xml:space="preserve">BOTANIQ</t>
  </si>
  <si>
    <t xml:space="preserve">H/AL/00478</t>
  </si>
  <si>
    <t xml:space="preserve">C/ RÍO ABAJO, s/n</t>
  </si>
  <si>
    <t xml:space="preserve">950399770 / 681127504</t>
  </si>
  <si>
    <t xml:space="preserve">reservas@botaniq.es</t>
  </si>
  <si>
    <t xml:space="preserve">www.botaniq.es</t>
  </si>
  <si>
    <t xml:space="preserve">Playa/aparthotel</t>
  </si>
  <si>
    <t xml:space="preserve">RANCHO DEL MAR</t>
  </si>
  <si>
    <t xml:space="preserve">H/AL/00472</t>
  </si>
  <si>
    <t xml:space="preserve">PASEO DEL MEDITERRÁNEO, 377</t>
  </si>
  <si>
    <t xml:space="preserve">950478615 / 627773658</t>
  </si>
  <si>
    <t xml:space="preserve">hotelranchodelmar@gmail.com</t>
  </si>
  <si>
    <t xml:space="preserve">hotelranchodelmar.com</t>
  </si>
  <si>
    <t xml:space="preserve">SIMON</t>
  </si>
  <si>
    <t xml:space="preserve">H/AL/00486</t>
  </si>
  <si>
    <t xml:space="preserve">C/ LA FUENTE, 38</t>
  </si>
  <si>
    <t xml:space="preserve">950478769 / 677417121 / 950478769</t>
  </si>
  <si>
    <t xml:space="preserve">info@hotelsimon.es</t>
  </si>
  <si>
    <t xml:space="preserve">hotelsimon.es</t>
  </si>
  <si>
    <t xml:space="preserve">CALA GRANDE ARRECIFE DE LAS SIRENAS,HOTEL SPA</t>
  </si>
  <si>
    <t xml:space="preserve">H/AL/00776</t>
  </si>
  <si>
    <t xml:space="preserve">C/ DE LA IGLESIA s/n - LAS NEGRAS</t>
  </si>
  <si>
    <t xml:space="preserve">04116</t>
  </si>
  <si>
    <t xml:space="preserve">NIJAR</t>
  </si>
  <si>
    <t xml:space="preserve">950804094</t>
  </si>
  <si>
    <t xml:space="preserve">reservas@calagrande.es</t>
  </si>
  <si>
    <t xml:space="preserve">hotelesarrecife.es/calagrande.es</t>
  </si>
  <si>
    <t xml:space="preserve">CORTIJO EL PARAISO</t>
  </si>
  <si>
    <t xml:space="preserve">H/AL/00711</t>
  </si>
  <si>
    <t xml:space="preserve">CARRETERA LOS ESCULLOS, KM. 6</t>
  </si>
  <si>
    <t xml:space="preserve">04118</t>
  </si>
  <si>
    <t xml:space="preserve">950165624 / 680994785</t>
  </si>
  <si>
    <t xml:space="preserve">informacion@cortijoelparaiso.es</t>
  </si>
  <si>
    <t xml:space="preserve">cortijoelparaiso.es</t>
  </si>
  <si>
    <t xml:space="preserve">DON IGNACIO</t>
  </si>
  <si>
    <t xml:space="preserve">H/AL/00610</t>
  </si>
  <si>
    <t xml:space="preserve">C/ DEL PUERTO, s/n - SAN JOSÉ</t>
  </si>
  <si>
    <t xml:space="preserve">950956100</t>
  </si>
  <si>
    <t xml:space="preserve">info@hoteldonignacio.com</t>
  </si>
  <si>
    <t xml:space="preserve">www.hoteldonignacio.com</t>
  </si>
  <si>
    <t xml:space="preserve">DOÑA PAKYTA</t>
  </si>
  <si>
    <t xml:space="preserve">H/AL/00718</t>
  </si>
  <si>
    <t xml:space="preserve">C/ DE CORREOS, 51 - SAN JOSÉ</t>
  </si>
  <si>
    <t xml:space="preserve">950611175</t>
  </si>
  <si>
    <t xml:space="preserve">info@hotelpakyta.es</t>
  </si>
  <si>
    <t xml:space="preserve">www.playasycortijos.com/hotel-dna-pakyta/</t>
  </si>
  <si>
    <t xml:space="preserve">EL SOTILLO</t>
  </si>
  <si>
    <t xml:space="preserve">H/AL/00660</t>
  </si>
  <si>
    <t xml:space="preserve">CARRETERA DE SAN JOSÉ,s/n - SAN JOSÉ</t>
  </si>
  <si>
    <t xml:space="preserve">950611100 / 664206610</t>
  </si>
  <si>
    <t xml:space="preserve">hotel@cortijoelsotillo.com</t>
  </si>
  <si>
    <t xml:space="preserve">www.playasycortijos.com/cortijo-el-sotillo/</t>
  </si>
  <si>
    <t xml:space="preserve">EL TIO KIKO</t>
  </si>
  <si>
    <t xml:space="preserve">H/AL/00635</t>
  </si>
  <si>
    <t xml:space="preserve">C/ EMBARQUE AGUAMARGA, 12 - AGUA AMARGA (CABO DE GATA)</t>
  </si>
  <si>
    <t xml:space="preserve">04149</t>
  </si>
  <si>
    <t xml:space="preserve">950138080 / 950106201</t>
  </si>
  <si>
    <t xml:space="preserve">info@eltiokiko.com</t>
  </si>
  <si>
    <t xml:space="preserve">www.thiushotels.com/es/</t>
  </si>
  <si>
    <t xml:space="preserve">HOTEL ALOVE</t>
  </si>
  <si>
    <t xml:space="preserve">H/AL/00868</t>
  </si>
  <si>
    <t xml:space="preserve">AVENIDA DE SAN JOSÉ, 34 - SAN JOSÉ</t>
  </si>
  <si>
    <t xml:space="preserve">950505152 / 616973031</t>
  </si>
  <si>
    <t xml:space="preserve">info@hotelalove.com</t>
  </si>
  <si>
    <t xml:space="preserve">www.hotelalove.com</t>
  </si>
  <si>
    <t xml:space="preserve">MC SAN JOSE</t>
  </si>
  <si>
    <t xml:space="preserve">H/AL/00744</t>
  </si>
  <si>
    <t xml:space="preserve">CARRETERA DEL FARO, s/n - SAM JOSÉ</t>
  </si>
  <si>
    <t xml:space="preserve">950611111</t>
  </si>
  <si>
    <t xml:space="preserve">reservas@hotelesmcsanjose.com</t>
  </si>
  <si>
    <t xml:space="preserve">www.confortysabor.com/hotel-mc-san-jose/</t>
  </si>
  <si>
    <t xml:space="preserve">NATURALEZA RODALQUILAR SPA CABO DE GATA</t>
  </si>
  <si>
    <t xml:space="preserve">H/AL/00633</t>
  </si>
  <si>
    <t xml:space="preserve">PARAJE DE LOS ALBACETES, s/n - RODALQUILAR</t>
  </si>
  <si>
    <t xml:space="preserve">04115</t>
  </si>
  <si>
    <t xml:space="preserve">950389838 / 639306616</t>
  </si>
  <si>
    <t xml:space="preserve">info@hotelrodalquilar.com</t>
  </si>
  <si>
    <t xml:space="preserve">www.hotelrodalquilar.com</t>
  </si>
  <si>
    <t xml:space="preserve">CALA CHICA ARRECIFE DE LAS SIRENAS</t>
  </si>
  <si>
    <t xml:space="preserve">H/AL/00751</t>
  </si>
  <si>
    <t xml:space="preserve">C/ HÉLICE, s/n - LAS NEGRAS</t>
  </si>
  <si>
    <t xml:space="preserve">calachica@hotelesarrecife.es / reservas@hotelesarrecife.es</t>
  </si>
  <si>
    <t xml:space="preserve">www.hotelesarrecife.es/calachica</t>
  </si>
  <si>
    <t xml:space="preserve">LOS PATIOS</t>
  </si>
  <si>
    <t xml:space="preserve">H/AL/00738</t>
  </si>
  <si>
    <t xml:space="preserve">CAMINO DEL PAYAZO, s/n - RODALQUILAR</t>
  </si>
  <si>
    <t xml:space="preserve">611692336</t>
  </si>
  <si>
    <t xml:space="preserve">info@lospatioshotel.es / reservas@lospatioshotel.es</t>
  </si>
  <si>
    <t xml:space="preserve">www.lospatioshotel.es</t>
  </si>
  <si>
    <t xml:space="preserve">SENDEROS</t>
  </si>
  <si>
    <t xml:space="preserve">H/AL/00807</t>
  </si>
  <si>
    <t xml:space="preserve">C/ DEL PUEBLECICO, 1 - AGUA AMARGA</t>
  </si>
  <si>
    <t xml:space="preserve">950138087</t>
  </si>
  <si>
    <t xml:space="preserve">reservas@hotelsenderos.com</t>
  </si>
  <si>
    <t xml:space="preserve">www.hotelsenderos.com</t>
  </si>
  <si>
    <t xml:space="preserve">ATALAYA</t>
  </si>
  <si>
    <t xml:space="preserve">H/AL/00608</t>
  </si>
  <si>
    <t xml:space="preserve">C/ DEL CORREO, s/n - SAN JOSÉ</t>
  </si>
  <si>
    <t xml:space="preserve">950380005 / 950380085 / 678904382</t>
  </si>
  <si>
    <t xml:space="preserve">info@hotelatalaya.es</t>
  </si>
  <si>
    <t xml:space="preserve">hotelatalaya.com</t>
  </si>
  <si>
    <t xml:space="preserve">CORTIJO LA LOMA</t>
  </si>
  <si>
    <t xml:space="preserve">H/AL/00866</t>
  </si>
  <si>
    <t xml:space="preserve">CARRETERA CORTIJO LA LOMA, 0 - LA ISLETA DEL MORO</t>
  </si>
  <si>
    <t xml:space="preserve">689548174</t>
  </si>
  <si>
    <t xml:space="preserve">reservs@grupoolivencia.com</t>
  </si>
  <si>
    <t xml:space="preserve">alojamientoslaloma-grupoolivencia.com</t>
  </si>
  <si>
    <t xml:space="preserve">LA POSADA DE PACO</t>
  </si>
  <si>
    <t xml:space="preserve">H/AL/00696</t>
  </si>
  <si>
    <t xml:space="preserve">AVENIDA DE SAN JOSÉ, 12 - SAN JOSÉ</t>
  </si>
  <si>
    <t xml:space="preserve">950380010</t>
  </si>
  <si>
    <t xml:space="preserve">reserv@laposadadepaco.com</t>
  </si>
  <si>
    <t xml:space="preserve">hotellaposadadepaco.com</t>
  </si>
  <si>
    <t xml:space="preserve">BALISA</t>
  </si>
  <si>
    <t xml:space="preserve">H/AL/00604</t>
  </si>
  <si>
    <t xml:space="preserve">AUTOVÍA E-15 - N-340, KM.487 - CAMPOHERMOSO</t>
  </si>
  <si>
    <t xml:space="preserve">04110</t>
  </si>
  <si>
    <t xml:space="preserve">950611306</t>
  </si>
  <si>
    <t xml:space="preserve">bayo.lirola@gmail.com</t>
  </si>
  <si>
    <t xml:space="preserve">www.hotelbalisa.com</t>
  </si>
  <si>
    <t xml:space="preserve">H/AL/00624</t>
  </si>
  <si>
    <t xml:space="preserve">C/ DEL DESQAGUE, s/n - AGUA AMARGA</t>
  </si>
  <si>
    <t xml:space="preserve">950138016 / 676694469</t>
  </si>
  <si>
    <t xml:space="preserve">info@hotellascalas.es</t>
  </si>
  <si>
    <t xml:space="preserve">www.hotellascalas.es</t>
  </si>
  <si>
    <t xml:space="preserve">VENTA DEL POBRE</t>
  </si>
  <si>
    <t xml:space="preserve">H/AL/00534</t>
  </si>
  <si>
    <t xml:space="preserve">AUTOVÍA DE ALMERÍA A MURCIA - VENTA DEL POBRE</t>
  </si>
  <si>
    <t xml:space="preserve">950385544</t>
  </si>
  <si>
    <t xml:space="preserve">info@ventadelpobre.es / reservas@ventadelpobre.es</t>
  </si>
  <si>
    <t xml:space="preserve">www.ventadelpobre.es</t>
  </si>
  <si>
    <t xml:space="preserve">AGADES</t>
  </si>
  <si>
    <t xml:space="preserve">H/AL/00596</t>
  </si>
  <si>
    <t xml:space="preserve">C/ SIDI BEL ABBES, 1 - SAN JOSÉ</t>
  </si>
  <si>
    <t xml:space="preserve">950380390</t>
  </si>
  <si>
    <t xml:space="preserve">info@hotelagades.com</t>
  </si>
  <si>
    <t xml:space="preserve">hotelagades.com</t>
  </si>
  <si>
    <t xml:space="preserve">CALA ARENA</t>
  </si>
  <si>
    <t xml:space="preserve">H/AL/00860</t>
  </si>
  <si>
    <t xml:space="preserve">C/ DEL CORREO, s/n, ESQUINA PLACETA ENRIQUE MORENO - SAN JOSÉ</t>
  </si>
  <si>
    <t xml:space="preserve">950380336</t>
  </si>
  <si>
    <t xml:space="preserve">info@hotelcalaarena.com</t>
  </si>
  <si>
    <t xml:space="preserve">hotelcalaarena.com</t>
  </si>
  <si>
    <t xml:space="preserve">LOS ESCULLOS</t>
  </si>
  <si>
    <t xml:space="preserve">H/AL/00821</t>
  </si>
  <si>
    <t xml:space="preserve">BARRIADA DE LOS ESCULLOS, s/n</t>
  </si>
  <si>
    <t xml:space="preserve">950389811</t>
  </si>
  <si>
    <t xml:space="preserve">info@losescullossanjose.com</t>
  </si>
  <si>
    <t xml:space="preserve">losescullossanjose.com</t>
  </si>
  <si>
    <t xml:space="preserve">OMEGA</t>
  </si>
  <si>
    <t xml:space="preserve">H/AL/00535</t>
  </si>
  <si>
    <t xml:space="preserve">CARRETERA DE IRYDA, s/n - CAMPOHERMNOSO</t>
  </si>
  <si>
    <t xml:space="preserve">950385790 / 677442407 / 950467516</t>
  </si>
  <si>
    <t xml:space="preserve">omegarestaurante@gmail.com</t>
  </si>
  <si>
    <t xml:space="preserve">hotelomegaalmeria.com</t>
  </si>
  <si>
    <t xml:space="preserve">JARDINES LA TEJERA</t>
  </si>
  <si>
    <t xml:space="preserve">H/AL/00488</t>
  </si>
  <si>
    <t xml:space="preserve">CARRETERA DE BAZA, KM. 52</t>
  </si>
  <si>
    <t xml:space="preserve">04860</t>
  </si>
  <si>
    <t xml:space="preserve">OLULA DEL RIO</t>
  </si>
  <si>
    <t xml:space="preserve">950442212</t>
  </si>
  <si>
    <t xml:space="preserve">reservas@jardineslatejera.com</t>
  </si>
  <si>
    <t xml:space="preserve">hoteljardineslatejera.com</t>
  </si>
  <si>
    <t xml:space="preserve">BALNEARIO SIERRA ALHAMILLA</t>
  </si>
  <si>
    <t xml:space="preserve">H/AL/00517</t>
  </si>
  <si>
    <t xml:space="preserve">C/ LOS BAÑOS, s/n - PECHINA (ALMERÍA)</t>
  </si>
  <si>
    <t xml:space="preserve">04259</t>
  </si>
  <si>
    <t xml:space="preserve">PECHINA</t>
  </si>
  <si>
    <t xml:space="preserve">950160271 / 950317413 / 655206662</t>
  </si>
  <si>
    <t xml:space="preserve">sierraalhamilla@gmail.com</t>
  </si>
  <si>
    <t xml:space="preserve">hotelbalneariosierraalhamilla.com</t>
  </si>
  <si>
    <t xml:space="preserve">H/AL/00111</t>
  </si>
  <si>
    <t xml:space="preserve">PLAYA DE SAN JUAN DE LOS TERREROS</t>
  </si>
  <si>
    <t xml:space="preserve">04648</t>
  </si>
  <si>
    <t xml:space="preserve">PULPI</t>
  </si>
  <si>
    <t xml:space="preserve">950466032 / 625533042 / 950478441</t>
  </si>
  <si>
    <t xml:space="preserve">infocalypso@hotelcalypso.es</t>
  </si>
  <si>
    <t xml:space="preserve">hotelcalypsomojacar.com</t>
  </si>
  <si>
    <t xml:space="preserve">PROTUR ROQUETAS HOTEL &amp; SPA</t>
  </si>
  <si>
    <t xml:space="preserve">H/AL/00694</t>
  </si>
  <si>
    <t xml:space="preserve">AVENIDA PLAYA SERENA, 93 - URB. ROQUETAS MAR</t>
  </si>
  <si>
    <t xml:space="preserve">04740</t>
  </si>
  <si>
    <t xml:space="preserve">ROQUETAS DE MAR</t>
  </si>
  <si>
    <t xml:space="preserve">950005350</t>
  </si>
  <si>
    <t xml:space="preserve">roquetas@proturhotels.com</t>
  </si>
  <si>
    <t xml:space="preserve">proturroquetashotel.com</t>
  </si>
  <si>
    <t xml:space="preserve">ALUA GOLF TRINIDAD</t>
  </si>
  <si>
    <t xml:space="preserve">H/AL/00477</t>
  </si>
  <si>
    <t xml:space="preserve">PLAYA SERENA - URB. ROQUETAS MAR</t>
  </si>
  <si>
    <t xml:space="preserve">950627337</t>
  </si>
  <si>
    <t xml:space="preserve">alua@hyattic.eu</t>
  </si>
  <si>
    <t xml:space="preserve">aluagolftrinidad-hyatt.com</t>
  </si>
  <si>
    <t xml:space="preserve">377</t>
  </si>
  <si>
    <t xml:space="preserve">BEST SABINAL</t>
  </si>
  <si>
    <t xml:space="preserve">H/AL/00351</t>
  </si>
  <si>
    <t xml:space="preserve">AVENIDA DE LAS GAVIOTAS s/n - URB. ROQUETAS MAR</t>
  </si>
  <si>
    <t xml:space="preserve">950334012</t>
  </si>
  <si>
    <t xml:space="preserve">sabinal@besthotels.es</t>
  </si>
  <si>
    <t xml:space="preserve">hotelbestsabinal-oficial.com</t>
  </si>
  <si>
    <t xml:space="preserve">505</t>
  </si>
  <si>
    <t xml:space="preserve">DIVERHOTEL ROQUETAS</t>
  </si>
  <si>
    <t xml:space="preserve">H/AL/00558</t>
  </si>
  <si>
    <t xml:space="preserve">C/ DE SIERRA NEVADA, 41 - URB. ROQUETAS MAR</t>
  </si>
  <si>
    <t xml:space="preserve">950333500</t>
  </si>
  <si>
    <t xml:space="preserve">diverroquetas@playasenator.com</t>
  </si>
  <si>
    <t xml:space="preserve">diverhotelroquetas-senatorhotels.com</t>
  </si>
  <si>
    <t xml:space="preserve">H/AL/00676</t>
  </si>
  <si>
    <t xml:space="preserve">AVENIDA JUAN CARLOS I, 258-260 - PLAYA ROMANILLA</t>
  </si>
  <si>
    <t xml:space="preserve">950333912 / 950328350</t>
  </si>
  <si>
    <t xml:space="preserve">info@hoteldonangel.es</t>
  </si>
  <si>
    <t xml:space="preserve">hoteldonangelroquetas.com</t>
  </si>
  <si>
    <t xml:space="preserve">EVENIA ZORAIDA GARDEN</t>
  </si>
  <si>
    <t xml:space="preserve">H/AL/00506</t>
  </si>
  <si>
    <t xml:space="preserve">AVENIDA MARIANO HERNÁNDEZ, 131 - URB. ROQUETAS MAR</t>
  </si>
  <si>
    <t xml:space="preserve">950334600 / 950322112 /950333600</t>
  </si>
  <si>
    <t xml:space="preserve">zoraida@eveniahotels.com</t>
  </si>
  <si>
    <t xml:space="preserve">eveniazoraidaresort.com</t>
  </si>
  <si>
    <t xml:space="preserve">342</t>
  </si>
  <si>
    <t xml:space="preserve">EVENIA ZORAIDA PARK</t>
  </si>
  <si>
    <t xml:space="preserve">H/AL/00356</t>
  </si>
  <si>
    <t xml:space="preserve">AVENIDA MARIANO HERNÁNDEZ, 133 - URB. ROQUETAS MAR</t>
  </si>
  <si>
    <t xml:space="preserve">950333902 / 950334600</t>
  </si>
  <si>
    <t xml:space="preserve">ALEGRIA COLONIAL MAR AQUAFUN</t>
  </si>
  <si>
    <t xml:space="preserve">H/AL/00680</t>
  </si>
  <si>
    <t xml:space="preserve">PLAZA MALTA, 1</t>
  </si>
  <si>
    <t xml:space="preserve">950325684</t>
  </si>
  <si>
    <t xml:space="preserve">colonial@alegria-hotels.com</t>
  </si>
  <si>
    <t xml:space="preserve">alegriacolonialmar.com</t>
  </si>
  <si>
    <t xml:space="preserve">ALEGRIA FENIX FAMILY</t>
  </si>
  <si>
    <t xml:space="preserve">H/AL/00712</t>
  </si>
  <si>
    <t xml:space="preserve">PASEO CENTRAL, 42</t>
  </si>
  <si>
    <t xml:space="preserve">950961998</t>
  </si>
  <si>
    <t xml:space="preserve">fenixfamily@alegria-hotels.com</t>
  </si>
  <si>
    <t xml:space="preserve">alegriafenixfamily.com</t>
  </si>
  <si>
    <t xml:space="preserve">MOON</t>
  </si>
  <si>
    <t xml:space="preserve">H/AL/00598</t>
  </si>
  <si>
    <t xml:space="preserve">PUERTO DEPORTIVO AGUADULCE</t>
  </si>
  <si>
    <t xml:space="preserve">04720</t>
  </si>
  <si>
    <t xml:space="preserve">950501501</t>
  </si>
  <si>
    <t xml:space="preserve">reservas@moonaguadulce.com</t>
  </si>
  <si>
    <t xml:space="preserve">moonhotel&amp;spaoficial.com</t>
  </si>
  <si>
    <t xml:space="preserve">MEDITERRANEO BAY</t>
  </si>
  <si>
    <t xml:space="preserve">H/AL/00311</t>
  </si>
  <si>
    <t xml:space="preserve">C/ PEZ ESPADA s/n - URB. ROQUETAS MAR</t>
  </si>
  <si>
    <t xml:space="preserve">950333250</t>
  </si>
  <si>
    <t xml:space="preserve">info@mediterraneobay.com</t>
  </si>
  <si>
    <t xml:space="preserve">mediterraneobayresort.com</t>
  </si>
  <si>
    <t xml:space="preserve">MOON DREAMS ROQUETAS</t>
  </si>
  <si>
    <t xml:space="preserve">H/AL/00519</t>
  </si>
  <si>
    <t xml:space="preserve">CARRETERA DE FARO SABINAL, 421</t>
  </si>
  <si>
    <t xml:space="preserve">950334650 /950961971</t>
  </si>
  <si>
    <t xml:space="preserve">roquetas@moondreamshotels.com</t>
  </si>
  <si>
    <t xml:space="preserve">moondreamsroquetas.com</t>
  </si>
  <si>
    <t xml:space="preserve">PLAYACAPRICHO</t>
  </si>
  <si>
    <t xml:space="preserve">H/AL/00493</t>
  </si>
  <si>
    <t xml:space="preserve">URB. PLAYA SERENA, PARCELOA 10 H</t>
  </si>
  <si>
    <t xml:space="preserve">950333100</t>
  </si>
  <si>
    <t xml:space="preserve">playacapricho@senatorhoteles.com</t>
  </si>
  <si>
    <t xml:space="preserve">hotelplayacapricho.com</t>
  </si>
  <si>
    <t xml:space="preserve">PLAYADULCE</t>
  </si>
  <si>
    <t xml:space="preserve">H/AL/00184</t>
  </si>
  <si>
    <t xml:space="preserve">URB. AGUADULCE</t>
  </si>
  <si>
    <t xml:space="preserve">950341011 / 950341274</t>
  </si>
  <si>
    <t xml:space="preserve">playadulce@senatorhoteles.com  y  reservas@senator</t>
  </si>
  <si>
    <t xml:space="preserve">hotelplayadulce.com</t>
  </si>
  <si>
    <t xml:space="preserve">PLAYALINDA</t>
  </si>
  <si>
    <t xml:space="preserve">H/AL/00468</t>
  </si>
  <si>
    <t xml:space="preserve">URB. PLAYA SERENA - ROQUETAS DE MAR</t>
  </si>
  <si>
    <t xml:space="preserve">950333414 / 950334500</t>
  </si>
  <si>
    <t xml:space="preserve">playalinda@senatorhoteles.com</t>
  </si>
  <si>
    <t xml:space="preserve">hotelplayalinda.com</t>
  </si>
  <si>
    <t xml:space="preserve">PLAYASOL AQUAPARK &amp;SPA HOTEL</t>
  </si>
  <si>
    <t xml:space="preserve">H/AL/00392</t>
  </si>
  <si>
    <t xml:space="preserve">C/ JOSÉ Mª ROSELL, s/n - URB. PLAYA SERENA</t>
  </si>
  <si>
    <t xml:space="preserve">950333301</t>
  </si>
  <si>
    <t xml:space="preserve">playasol@senatorhoteles.com</t>
  </si>
  <si>
    <t xml:space="preserve">hotelplayasolaquapark.com</t>
  </si>
  <si>
    <t xml:space="preserve">MOON DREAMS PORTOMAGNO</t>
  </si>
  <si>
    <t xml:space="preserve">H/AL/00480</t>
  </si>
  <si>
    <t xml:space="preserve">PASEO MARÍTIMO, s/n ROQUETAS DE MAR (AGUADULCE)</t>
  </si>
  <si>
    <t xml:space="preserve">950343432 /952889067</t>
  </si>
  <si>
    <t xml:space="preserve">mdportomagno@sohohoteles.com</t>
  </si>
  <si>
    <t xml:space="preserve">moondreamsportomagno.hotelmar.es</t>
  </si>
  <si>
    <t xml:space="preserve">383</t>
  </si>
  <si>
    <t xml:space="preserve">ELE ANDARAX</t>
  </si>
  <si>
    <t xml:space="preserve">H/AL/00560</t>
  </si>
  <si>
    <t xml:space="preserve">C/ SANTA FÉ, s/n - AGUADULCE</t>
  </si>
  <si>
    <t xml:space="preserve">950341400 / 930179149 / 695726588</t>
  </si>
  <si>
    <t xml:space="preserve">info@elehoteles.es</t>
  </si>
  <si>
    <t xml:space="preserve">elehoteles-eleandarax.com</t>
  </si>
  <si>
    <t xml:space="preserve">ROQUETAS EL PALMERAL</t>
  </si>
  <si>
    <t xml:space="preserve">H/AL/00845</t>
  </si>
  <si>
    <t xml:space="preserve">AVENIDA DEL MEDITERRÁNEO, s/n</t>
  </si>
  <si>
    <t xml:space="preserve">950937990</t>
  </si>
  <si>
    <t xml:space="preserve">roquetas.palmeral@pierreetvacances.com</t>
  </si>
  <si>
    <t xml:space="preserve">hotelroquetaselpalmeral.com</t>
  </si>
  <si>
    <t xml:space="preserve">MIRABLAU</t>
  </si>
  <si>
    <t xml:space="preserve">H/AL/00693</t>
  </si>
  <si>
    <t xml:space="preserve">C/ JUAN DE AUSTRIA, 21 - AGUADULCE</t>
  </si>
  <si>
    <t xml:space="preserve">950340590</t>
  </si>
  <si>
    <t xml:space="preserve">info@aguadulcemirablau.com</t>
  </si>
  <si>
    <t xml:space="preserve">hotelmirablauaguadulce.com</t>
  </si>
  <si>
    <t xml:space="preserve">SORBAS</t>
  </si>
  <si>
    <t xml:space="preserve">H/AL/00381</t>
  </si>
  <si>
    <t xml:space="preserve">C/ TERRAPLÉN, 24</t>
  </si>
  <si>
    <t xml:space="preserve">04270</t>
  </si>
  <si>
    <t xml:space="preserve">950364232 - 950364160</t>
  </si>
  <si>
    <t xml:space="preserve">reservashotelsorbas@gmail.com</t>
  </si>
  <si>
    <t xml:space="preserve">hotelsorbas.com</t>
  </si>
  <si>
    <t xml:space="preserve">HOSPEDERIA DEL DESIERTO</t>
  </si>
  <si>
    <t xml:space="preserve">H/AL/00752</t>
  </si>
  <si>
    <t xml:space="preserve">CARRETERA N-340, KM.478 - PARAJE ORO VERDE</t>
  </si>
  <si>
    <t xml:space="preserve">04200</t>
  </si>
  <si>
    <t xml:space="preserve">TABERNAS</t>
  </si>
  <si>
    <t xml:space="preserve">950369930</t>
  </si>
  <si>
    <t xml:space="preserve">info@hospederiadeldesierto.com</t>
  </si>
  <si>
    <t xml:space="preserve">hospederiadeldesierto.com</t>
  </si>
  <si>
    <t xml:space="preserve">MANANTIAL DE CELA</t>
  </si>
  <si>
    <t xml:space="preserve">H/AL/00877</t>
  </si>
  <si>
    <t xml:space="preserve">BARRIADA DE CELA s/n - CELA -ESTACIÓN</t>
  </si>
  <si>
    <t xml:space="preserve">04880</t>
  </si>
  <si>
    <t xml:space="preserve">TIJOLA</t>
  </si>
  <si>
    <t xml:space="preserve">623921929</t>
  </si>
  <si>
    <t xml:space="preserve">info@somniumturismo.es</t>
  </si>
  <si>
    <t xml:space="preserve">www.manantialdecela.es</t>
  </si>
  <si>
    <t xml:space="preserve">CASA DE LOS ARCOS</t>
  </si>
  <si>
    <t xml:space="preserve">H/AL/00613</t>
  </si>
  <si>
    <t xml:space="preserve">C/ SAN FRANCISCO, 2</t>
  </si>
  <si>
    <t xml:space="preserve">04830</t>
  </si>
  <si>
    <t xml:space="preserve">VELEZ-BLANCO</t>
  </si>
  <si>
    <t xml:space="preserve">950614805</t>
  </si>
  <si>
    <t xml:space="preserve">info@hotelcasadelosarcos.com</t>
  </si>
  <si>
    <t xml:space="preserve">www.hotelcasadelosarcos.es</t>
  </si>
  <si>
    <t xml:space="preserve">VELAD AL ABYADH</t>
  </si>
  <si>
    <t xml:space="preserve">H/AL/00646</t>
  </si>
  <si>
    <t xml:space="preserve">C/ BAÑSA PARRA, s/n</t>
  </si>
  <si>
    <t xml:space="preserve">950415356 / 617015306 / 680825489</t>
  </si>
  <si>
    <t xml:space="preserve">www.hotelvelad.com</t>
  </si>
  <si>
    <t xml:space="preserve">VELEZ</t>
  </si>
  <si>
    <t xml:space="preserve">H/AL/00405</t>
  </si>
  <si>
    <t xml:space="preserve">PASEO DE LA LIBERTAD, 6</t>
  </si>
  <si>
    <t xml:space="preserve">04820</t>
  </si>
  <si>
    <t xml:space="preserve">VELEZ-RUBIO</t>
  </si>
  <si>
    <t xml:space="preserve">950000461</t>
  </si>
  <si>
    <t xml:space="preserve">reservas@hotelvelez.com</t>
  </si>
  <si>
    <t xml:space="preserve">www.hotelvelez.com</t>
  </si>
  <si>
    <t xml:space="preserve">ADARIA VERA</t>
  </si>
  <si>
    <t xml:space="preserve">H/AL/00825</t>
  </si>
  <si>
    <t xml:space="preserve">C/ DE SOTAVENTO, 7 - PUERTO REY</t>
  </si>
  <si>
    <t xml:space="preserve">04620</t>
  </si>
  <si>
    <t xml:space="preserve">VERA</t>
  </si>
  <si>
    <t xml:space="preserve">950617078</t>
  </si>
  <si>
    <t xml:space="preserve">info@hoteladariavera.com</t>
  </si>
  <si>
    <t xml:space="preserve">www.hoteladariavera.com</t>
  </si>
  <si>
    <t xml:space="preserve">AVENT VERAHOTEL</t>
  </si>
  <si>
    <t xml:space="preserve">H/AL/00495</t>
  </si>
  <si>
    <t xml:space="preserve">CARRETERA DE VERA A GARRUCHA, KM. 2</t>
  </si>
  <si>
    <t xml:space="preserve">950139925</t>
  </si>
  <si>
    <t xml:space="preserve">reservas@aventverahotel.com</t>
  </si>
  <si>
    <t xml:space="preserve">www.avent-verahotel.com</t>
  </si>
  <si>
    <t xml:space="preserve">PLAYAVERA</t>
  </si>
  <si>
    <t xml:space="preserve">H/AL/00504</t>
  </si>
  <si>
    <t xml:space="preserve">AVENIDA CIUDAD DE BARCELONA, s/n</t>
  </si>
  <si>
    <t xml:space="preserve">950467475</t>
  </si>
  <si>
    <t xml:space="preserve">www.senatorhr.com/vera-playa-club-hotel/</t>
  </si>
  <si>
    <t xml:space="preserve">PLAYAZIMBALI</t>
  </si>
  <si>
    <t xml:space="preserve">H/AL/00755</t>
  </si>
  <si>
    <t xml:space="preserve">AVENIDA CIUDAD DE ALICANTE, s/n (EL PAYAZO)</t>
  </si>
  <si>
    <t xml:space="preserve">950335335</t>
  </si>
  <si>
    <t xml:space="preserve">www.senatorhr.com/zimbali-playa-spa-hotel/</t>
  </si>
  <si>
    <t xml:space="preserve">VALLE DEL ESTE GOLF SPA BEACH</t>
  </si>
  <si>
    <t xml:space="preserve">H/AL/00757</t>
  </si>
  <si>
    <t xml:space="preserve">AUTOVÍA E*15, SALIDA 529 - URB. VALLE DEL ESTE</t>
  </si>
  <si>
    <t xml:space="preserve">950548600</t>
  </si>
  <si>
    <t xml:space="preserve">reservas.hotel@valledeleste.es</t>
  </si>
  <si>
    <t xml:space="preserve">www.valledeleste.es</t>
  </si>
  <si>
    <t xml:space="preserve">TERRAZA CARMONA</t>
  </si>
  <si>
    <t xml:space="preserve">H/AL/00423</t>
  </si>
  <si>
    <t xml:space="preserve">C/ DEL MAR, 1</t>
  </si>
  <si>
    <t xml:space="preserve">950390760</t>
  </si>
  <si>
    <t xml:space="preserve">terrazacarmona@terrazacarmona.com</t>
  </si>
  <si>
    <t xml:space="preserve">www.terrazacarmona.com</t>
  </si>
  <si>
    <t xml:space="preserve">ENVÍA ALMERÍA SPA &amp; GOLF</t>
  </si>
  <si>
    <t xml:space="preserve">H/AL/00691</t>
  </si>
  <si>
    <t xml:space="preserve">AVENIDA DE LA ENVÍA, 45 - LA ENVÍA</t>
  </si>
  <si>
    <t xml:space="preserve">04727</t>
  </si>
  <si>
    <t xml:space="preserve">VICAR</t>
  </si>
  <si>
    <t xml:space="preserve">950181100</t>
  </si>
  <si>
    <t xml:space="preserve">recepcion@enviahotel.com</t>
  </si>
  <si>
    <t xml:space="preserve">www.hotelenvialmeria.com</t>
  </si>
  <si>
    <t xml:space="preserve">B&amp;B ALMERIA VICAR HOTEL</t>
  </si>
  <si>
    <t xml:space="preserve">H/AL/00854</t>
  </si>
  <si>
    <t xml:space="preserve">AUTOPISTA A7, SALIDA DEL KM. 800 - CENTRO COMERCIAL VIA PARK</t>
  </si>
  <si>
    <t xml:space="preserve">04738</t>
  </si>
  <si>
    <t xml:space="preserve">950187426</t>
  </si>
  <si>
    <t xml:space="preserve">hotel.almeriavicar@hotelbb.com</t>
  </si>
  <si>
    <t xml:space="preserve">www.hotel-bb.com/es/hotel/almeria-vicar</t>
  </si>
  <si>
    <t xml:space="preserve">telefono</t>
  </si>
  <si>
    <t xml:space="preserve">correo</t>
  </si>
  <si>
    <t xml:space="preserve">WEB_OFICIAL</t>
  </si>
  <si>
    <t xml:space="preserve">http://www.hotelet.net</t>
  </si>
  <si>
    <t xml:space="preserve">http://www.ledsitges.com</t>
  </si>
  <si>
    <t xml:space="preserve">http://www.aisiahoteles.com</t>
  </si>
  <si>
    <t xml:space="preserve">http://www.monasterioescondido.es</t>
  </si>
  <si>
    <t xml:space="preserve">http://www.hotelruralxerete.es</t>
  </si>
  <si>
    <t xml:space="preserve">http://www.eltesorillo.com</t>
  </si>
  <si>
    <t xml:space="preserve">http://www.7escalones.rota.top-hotels-es.com/es</t>
  </si>
  <si>
    <t xml:space="preserve">http://www.cortijolaspinas.com</t>
  </si>
  <si>
    <t xml:space="preserve">http://www.villaliguardi.es</t>
  </si>
  <si>
    <t xml:space="preserve">http://www.casonadehermosa.com</t>
  </si>
  <si>
    <t xml:space="preserve">http://www.privilegiodevara.com</t>
  </si>
  <si>
    <t xml:space="preserve">http://www.riodeva.com</t>
  </si>
  <si>
    <t xml:space="preserve">numero de telefono</t>
  </si>
  <si>
    <t xml:space="preserve">EMAIL_RESERVA</t>
  </si>
  <si>
    <t xml:space="preserve">http://www.picosdeuropa.net/bricial</t>
  </si>
  <si>
    <t xml:space="preserve">http://www.pensioncastellana.com</t>
  </si>
  <si>
    <t xml:space="preserve">http://www.penalagua.com</t>
  </si>
  <si>
    <t xml:space="preserve">http://www.pazodocastro.com</t>
  </si>
  <si>
    <t xml:space="preserve">http://www.pazodeberbetoros.com</t>
  </si>
  <si>
    <t xml:space="preserve">http://www.paraisodealcudia.com</t>
  </si>
  <si>
    <t xml:space="preserve">http://www.palladiumhotelgroup.com</t>
  </si>
  <si>
    <t xml:space="preserve">http://www.palimpalem.com/1/casa-rosendo</t>
  </si>
  <si>
    <t xml:space="preserve">http://www.palia.es</t>
  </si>
  <si>
    <t xml:space="preserve">http://www.palaciodecutre.com</t>
  </si>
  <si>
    <t xml:space="preserve">http://www.oscaracoles.com</t>
  </si>
  <si>
    <t xml:space="preserve">http://www.onaaucanadaclub.com</t>
  </si>
  <si>
    <t xml:space="preserve">http://www.omarcolongo.com</t>
  </si>
  <si>
    <t xml:space="preserve">http://www.ochohotel.com</t>
  </si>
  <si>
    <t xml:space="preserve">http://www.oceanoverde.es</t>
  </si>
  <si>
    <t xml:space="preserve">http://www.novohotel.com</t>
  </si>
  <si>
    <t xml:space="preserve">http://www.novarahotels.com</t>
  </si>
  <si>
    <t xml:space="preserve">http://www.netcom.es</t>
  </si>
  <si>
    <t xml:space="preserve">http://www.neststylehotels.com</t>
  </si>
  <si>
    <t xml:space="preserve">http://www.naturplaya.com</t>
  </si>
  <si>
    <t xml:space="preserve">http://www.myrhotelplazamercado.com</t>
  </si>
  <si>
    <t xml:space="preserve">http://www.motelparaiso.es</t>
  </si>
  <si>
    <t xml:space="preserve">http://www.motelesvenus.com</t>
  </si>
  <si>
    <t xml:space="preserve">http://www.motelcancun.es</t>
  </si>
  <si>
    <t xml:space="preserve">http://www.motelbambu.es</t>
  </si>
  <si>
    <t xml:space="preserve">http://www.motelabalo.com</t>
  </si>
  <si>
    <t xml:space="preserve">http://www.moraira.one</t>
  </si>
  <si>
    <t xml:space="preserve">http://www.montiboli.es</t>
  </si>
  <si>
    <t xml:space="preserve">http://www.montesomaohotel.com</t>
  </si>
  <si>
    <t xml:space="preserve">http://www.monasteriodesanclodio.com</t>
  </si>
  <si>
    <t xml:space="preserve">http://www.miramar.cat</t>
  </si>
  <si>
    <t xml:space="preserve">http://www.miradorriadearosa.com</t>
  </si>
  <si>
    <t xml:space="preserve">http://www.millorsun.com</t>
  </si>
  <si>
    <t xml:space="preserve">http://www.mexicohotel.com</t>
  </si>
  <si>
    <t xml:space="preserve">http://www.mesonelcastillo.com</t>
  </si>
  <si>
    <t xml:space="preserve">http://www.mesondesalinas.com</t>
  </si>
  <si>
    <t xml:space="preserve">http://www.meseguer.info</t>
  </si>
  <si>
    <t xml:space="preserve">http://www.melia.com</t>
  </si>
  <si>
    <t xml:space="preserve">http://www.mediterraneansand.com</t>
  </si>
  <si>
    <t xml:space="preserve">http://www.masiadelacy.es</t>
  </si>
  <si>
    <t xml:space="preserve">http://www.masiadelacy.com</t>
  </si>
  <si>
    <t xml:space="preserve">http://www.masia.com</t>
  </si>
  <si>
    <t xml:space="preserve">http://www.masdenroqueta.com</t>
  </si>
  <si>
    <t xml:space="preserve">http://www.marquesdelaensenada.com</t>
  </si>
  <si>
    <t xml:space="preserve">http://www.marinador.com</t>
  </si>
  <si>
    <t xml:space="preserve">http://www.marhotels.com</t>
  </si>
  <si>
    <t xml:space="preserve">http://www.mardelsueve.com</t>
  </si>
  <si>
    <t xml:space="preserve">http://www.mardefulles.es</t>
  </si>
  <si>
    <t xml:space="preserve">http://www.mardavila.com</t>
  </si>
  <si>
    <t xml:space="preserve">http://www.marconfort.com</t>
  </si>
  <si>
    <t xml:space="preserve">http://www.manolihotels.com</t>
  </si>
  <si>
    <t xml:space="preserve">http://www.mallorcatravel.com</t>
  </si>
  <si>
    <t xml:space="preserve">http://www.luzdeazahar.com</t>
  </si>
  <si>
    <t xml:space="preserve">http://www.luxisla.com</t>
  </si>
  <si>
    <t xml:space="preserve">http://www.losrobleshotel.com</t>
  </si>
  <si>
    <t xml:space="preserve">http://www.losjardinesdelallosa.es</t>
  </si>
  <si>
    <t xml:space="preserve">http://www.losjardines.info</t>
  </si>
  <si>
    <t xml:space="preserve">http://www.losarribes.es</t>
  </si>
  <si>
    <t xml:space="preserve">http://www.lopallerderoc.com</t>
  </si>
  <si>
    <t xml:space="preserve">http://www.llacscardos.com</t>
  </si>
  <si>
    <t xml:space="preserve">http://www.lively-hotels.com</t>
  </si>
  <si>
    <t xml:space="preserve">http://www.lesmonges.es</t>
  </si>
  <si>
    <t xml:space="preserve">http://www.lavilaresort.es</t>
  </si>
  <si>
    <t xml:space="preserve">http://www.lavida.es</t>
  </si>
  <si>
    <t xml:space="preserve">http://www.latrancada.com</t>
  </si>
  <si>
    <t xml:space="preserve">http://www.latorre-hotel.com</t>
  </si>
  <si>
    <t xml:space="preserve">http://www.lasuitehotel.es</t>
  </si>
  <si>
    <t xml:space="preserve">http://www.lassalegasdelmaguillo.es</t>
  </si>
  <si>
    <t xml:space="preserve">http://www.lascampares.com</t>
  </si>
  <si>
    <t xml:space="preserve">http://www.lascaldasvillatermal.com</t>
  </si>
  <si>
    <t xml:space="preserve">http://www.larotondahotel.com</t>
  </si>
  <si>
    <t xml:space="preserve">http://www.lariadearosa.com</t>
  </si>
  <si>
    <t xml:space="preserve">http://www.lareservalodge.com</t>
  </si>
  <si>
    <t xml:space="preserve">http://www.laposadadesantaana.com</t>
  </si>
  <si>
    <t xml:space="preserve">http://www.laposadaderus.es</t>
  </si>
  <si>
    <t xml:space="preserve">http://www.laposadadeovero.es</t>
  </si>
  <si>
    <t xml:space="preserve">http://www.laposadadenumancia.com</t>
  </si>
  <si>
    <t xml:space="preserve">http://www.laposadadelmar.com</t>
  </si>
  <si>
    <t xml:space="preserve">http://www.lapornacal.com</t>
  </si>
  <si>
    <t xml:space="preserve">http://www.laplazahotel.net</t>
  </si>
  <si>
    <t xml:space="preserve">http://www.lapardina.es</t>
  </si>
  <si>
    <t xml:space="preserve">http://www.lapacha.es</t>
  </si>
  <si>
    <t xml:space="preserve">http://www.lanuevaallandesa.com</t>
  </si>
  <si>
    <t xml:space="preserve">http://www.laneuhotel.com</t>
  </si>
  <si>
    <t xml:space="preserve">http://www.lahortona.com</t>
  </si>
  <si>
    <t xml:space="preserve">http://www.lagruta.com</t>
  </si>
  <si>
    <t xml:space="preserve">http://www.lagarapacha.com</t>
  </si>
  <si>
    <t xml:space="preserve">http://www.lafasana.com</t>
  </si>
  <si>
    <t xml:space="preserve">http://www.lafaiada.com</t>
  </si>
  <si>
    <t xml:space="preserve">http://www.lacolinahotel.com</t>
  </si>
  <si>
    <t xml:space="preserve">http://www.lacityhotelmercado.com</t>
  </si>
  <si>
    <t xml:space="preserve">http://www.lacityhotel.com</t>
  </si>
  <si>
    <t xml:space="preserve">http://www.lacasonadelabuelo.com</t>
  </si>
  <si>
    <t xml:space="preserve">http://www.lacasonadeentralgo.com</t>
  </si>
  <si>
    <t xml:space="preserve">http://www.lacasadelspeixos.com</t>
  </si>
  <si>
    <t xml:space="preserve">http://www.laaldeadelangliru.com</t>
  </si>
  <si>
    <t xml:space="preserve">http://www.juypehotel.com</t>
  </si>
  <si>
    <t xml:space="preserve">http://www.joliojaca.com</t>
  </si>
  <si>
    <t xml:space="preserve">http://www.jardindelaabadia.com</t>
  </si>
  <si>
    <t xml:space="preserve">http://www.islacristinapalace.com</t>
  </si>
  <si>
    <t xml:space="preserve">http://www.intercontinentalmarmenor.com</t>
  </si>
  <si>
    <t xml:space="preserve">http://www.insotel.com</t>
  </si>
  <si>
    <t xml:space="preserve">http://www.infoasturias.com</t>
  </si>
  <si>
    <t xml:space="preserve">http://www.ibizotels.com</t>
  </si>
  <si>
    <t xml:space="preserve">http://www.ibizafeeling.com</t>
  </si>
  <si>
    <t xml:space="preserve">http://www.ibiza-feeling.com</t>
  </si>
  <si>
    <t xml:space="preserve">http://www.ibishotel.com</t>
  </si>
  <si>
    <t xml:space="preserve">http://www.hyb.com</t>
  </si>
  <si>
    <t xml:space="preserve">http://www.hulothoteles.com</t>
  </si>
  <si>
    <t xml:space="preserve">http://www.htmontenegro.com</t>
  </si>
  <si>
    <t xml:space="preserve">http://www.hsuiza.com</t>
  </si>
  <si>
    <t xml:space="preserve">http://www.hrumonterroso.com</t>
  </si>
  <si>
    <t xml:space="preserve">http://www.hrs.com</t>
  </si>
  <si>
    <t xml:space="preserve">http://www.hrmontero.com</t>
  </si>
  <si>
    <t xml:space="preserve">http://www.hrlabrana.com</t>
  </si>
  <si>
    <t xml:space="preserve">http://www.hotetur.com</t>
  </si>
  <si>
    <t xml:space="preserve">http://www.hotelxinzo.es</t>
  </si>
  <si>
    <t xml:space="preserve">http://www.hotelvoramarmallorca.com</t>
  </si>
  <si>
    <t xml:space="preserve">http://www.hotelvoramarbenidorm.com</t>
  </si>
  <si>
    <t xml:space="preserve">http://www.hotelvorafira.es</t>
  </si>
  <si>
    <t xml:space="preserve">http://www.hotelvoar.com</t>
  </si>
  <si>
    <t xml:space="preserve">http://www.hotelvistasol.com</t>
  </si>
  <si>
    <t xml:space="preserve">http://www.hotelvistapark.com</t>
  </si>
  <si>
    <t xml:space="preserve">http://www.hotelvillavirginia.com</t>
  </si>
  <si>
    <t xml:space="preserve">http://www.hotelvillaursula.com</t>
  </si>
  <si>
    <t xml:space="preserve">http://www.hotelvillanueva.com</t>
  </si>
  <si>
    <t xml:space="preserve">http://www.hotelvillamartin.com</t>
  </si>
  <si>
    <t xml:space="preserve">http://www.hotelvillage.net</t>
  </si>
  <si>
    <t xml:space="preserve">http://www.hotelvilladecacabelos.es</t>
  </si>
  <si>
    <t xml:space="preserve">http://www.hotelvilladeaviles.com</t>
  </si>
  <si>
    <t xml:space="preserve">http://www.hotelvilaseco.es</t>
  </si>
  <si>
    <t xml:space="preserve">http://www.hotelvilademuro.com</t>
  </si>
  <si>
    <t xml:space="preserve">http://www.hotelvenezuela.es</t>
  </si>
  <si>
    <t xml:space="preserve">http://www.hotelvegadelsella.com</t>
  </si>
  <si>
    <t xml:space="preserve">http://www.hotelvedra.com</t>
  </si>
  <si>
    <t xml:space="preserve">http://www.hotelvalenciapark.com</t>
  </si>
  <si>
    <t xml:space="preserve">http://www.hoteluniversidades.com</t>
  </si>
  <si>
    <t xml:space="preserve">http://www.hoteluniversidad.com</t>
  </si>
  <si>
    <t xml:space="preserve">http://www.hotelturixant.com</t>
  </si>
  <si>
    <t xml:space="preserve">http://www.hoteltresplayas.com</t>
  </si>
  <si>
    <t xml:space="preserve">http://www.hoteltremazal.com</t>
  </si>
  <si>
    <t xml:space="preserve">http://www.hoteltrefacio.com</t>
  </si>
  <si>
    <t xml:space="preserve">http://www.hoteltramontana.com</t>
  </si>
  <si>
    <t xml:space="preserve">http://www.hoteltollo.com</t>
  </si>
  <si>
    <t xml:space="preserve">http://www.hoteltiopepe.com</t>
  </si>
  <si>
    <t xml:space="preserve">http://www.hoteltierradecampos.com</t>
  </si>
  <si>
    <t xml:space="preserve">http://www.hoteltaramundi.com</t>
  </si>
  <si>
    <t xml:space="preserve">http://www.hoteltamarix.com</t>
  </si>
  <si>
    <t xml:space="preserve">http://www.hotelstjordi.com</t>
  </si>
  <si>
    <t xml:space="preserve">http://www.hotelspamurcia.es</t>
  </si>
  <si>
    <t xml:space="preserve">http://www.hotelsomontano.com</t>
  </si>
  <si>
    <t xml:space="preserve">http://www.hotelsomiedo.es</t>
  </si>
  <si>
    <t xml:space="preserve">http://www.hotelsolplaya.com</t>
  </si>
  <si>
    <t xml:space="preserve">http://www.hotelsimancas.net</t>
  </si>
  <si>
    <t xml:space="preserve">http://www.hotelsg.net</t>
  </si>
  <si>
    <t xml:space="preserve">http://www.hotelsetos.es</t>
  </si>
  <si>
    <t xml:space="preserve">http://www.hotelserhsskiportdelcomte.com</t>
  </si>
  <si>
    <t xml:space="preserve">http://www.hotelserantes.com</t>
  </si>
  <si>
    <t xml:space="preserve">http://www.hotelsegles.com</t>
  </si>
  <si>
    <t xml:space="preserve">http://www.hotelsderibes.com</t>
  </si>
  <si>
    <t xml:space="preserve">http://www.hotelsaueth.com</t>
  </si>
  <si>
    <t xml:space="preserve">http://www.hotelsantuari.com</t>
  </si>
  <si>
    <t xml:space="preserve">http://www.hotelsantroc.info</t>
  </si>
  <si>
    <t xml:space="preserve">http://www.hotelsantaanna.com</t>
  </si>
  <si>
    <t xml:space="preserve">http://www.hotelsanfora.com</t>
  </si>
  <si>
    <t xml:space="preserve">http://www.hotelsancibrao.com</t>
  </si>
  <si>
    <t xml:space="preserve">http://www.hotelsanchoabarca.com</t>
  </si>
  <si>
    <t xml:space="preserve">http://www.hotelsalvadora.com</t>
  </si>
  <si>
    <t xml:space="preserve">http://www.hotelsaloria.es</t>
  </si>
  <si>
    <t xml:space="preserve">http://www.hotelsalome.com</t>
  </si>
  <si>
    <t xml:space="preserve">http://www.hotelruralcaminomedulas.com</t>
  </si>
  <si>
    <t xml:space="preserve">http://www.hotelruralaguilar.com</t>
  </si>
  <si>
    <t xml:space="preserve">http://www.hotelrull.com</t>
  </si>
  <si>
    <t xml:space="preserve">http://www.hotelrovira.com</t>
  </si>
  <si>
    <t xml:space="preserve">http://www.hotelrosalia.es</t>
  </si>
  <si>
    <t xml:space="preserve">http://www.hotelrosadenia.com</t>
  </si>
  <si>
    <t xml:space="preserve">http://www.hotelrogerdeflor.com</t>
  </si>
  <si>
    <t xml:space="preserve">http://www.hotelrocinantecalpe.com</t>
  </si>
  <si>
    <t xml:space="preserve">http://www.hotelriohortega.org</t>
  </si>
  <si>
    <t xml:space="preserve">http://www.hotelriocuervo.com</t>
  </si>
  <si>
    <t xml:space="preserve">http://www.hotelriasaltas.com</t>
  </si>
  <si>
    <t xml:space="preserve">http://www.hotelrestauranteocabazo.com</t>
  </si>
  <si>
    <t xml:space="preserve">http://www.hotelrestauranteamerica.com</t>
  </si>
  <si>
    <t xml:space="preserve">http://www.hotelreinodearagon.com</t>
  </si>
  <si>
    <t xml:space="preserve">http://www.hotelreinaisabel.info</t>
  </si>
  <si>
    <t xml:space="preserve">http://www.hotelreinacristinateruel.com</t>
  </si>
  <si>
    <t xml:space="preserve">http://www.hotelrealferrol.com</t>
  </si>
  <si>
    <t xml:space="preserve">http://www.hotelrealcolegiata.es</t>
  </si>
  <si>
    <t xml:space="preserve">http://www.hotelramonberenguerlleida.com</t>
  </si>
  <si>
    <t xml:space="preserve">http://www.hotelquindos.com</t>
  </si>
  <si>
    <t xml:space="preserve">http://www.hotelpuitavaca.com</t>
  </si>
  <si>
    <t xml:space="preserve">http://www.hotelpuertodecandas.com</t>
  </si>
  <si>
    <t xml:space="preserve">http://www.hotelpuertaterrer.es</t>
  </si>
  <si>
    <t xml:space="preserve">http://www.hotelpresa.com</t>
  </si>
  <si>
    <t xml:space="preserve">http://www.hotelponferradaplaza.es</t>
  </si>
  <si>
    <t xml:space="preserve">http://www.hotelplazaportonovo.com</t>
  </si>
  <si>
    <t xml:space="preserve">http://www.hotelplazaescribano.com</t>
  </si>
  <si>
    <t xml:space="preserve">http://www.hotelplayadelasllanas.com</t>
  </si>
  <si>
    <t xml:space="preserve">http://www.hotelplatjador.net</t>
  </si>
  <si>
    <t xml:space="preserve">http://www.hotelpirineospelegri.com</t>
  </si>
  <si>
    <t xml:space="preserve">http://www.hotelpinxo.com</t>
  </si>
  <si>
    <t xml:space="preserve">http://www.hotelpinosol.com</t>
  </si>
  <si>
    <t xml:space="preserve">http://www.hotelpetronila.es</t>
  </si>
  <si>
    <t xml:space="preserve">http://www.hotelpazo.com</t>
  </si>
  <si>
    <t xml:space="preserve">http://www.hotelpatilla.com</t>
  </si>
  <si>
    <t xml:space="preserve">http://www.hotelpastoriza.es</t>
  </si>
  <si>
    <t xml:space="preserve">http://www.hotelparaiso.net</t>
  </si>
  <si>
    <t xml:space="preserve">http://www.hotelpaqui.com</t>
  </si>
  <si>
    <t xml:space="preserve">http://www.hotelpanorama.net</t>
  </si>
  <si>
    <t xml:space="preserve">http://www.hotelpandorado.com</t>
  </si>
  <si>
    <t xml:space="preserve">http://www.hotelpalaciovaldes.com</t>
  </si>
  <si>
    <t xml:space="preserve">http://www.hotelorquideaibiza.com</t>
  </si>
  <si>
    <t xml:space="preserve">http://www.hotelopozo.com</t>
  </si>
  <si>
    <t xml:space="preserve">http://www.hotelolagar.com</t>
  </si>
  <si>
    <t xml:space="preserve">http://www.hotelnovocandido.com</t>
  </si>
  <si>
    <t xml:space="preserve">http://www.hotelnouroma.com</t>
  </si>
  <si>
    <t xml:space="preserve">http://www.hotelnouavenida.com</t>
  </si>
  <si>
    <t xml:space="preserve">http://www.hotelnice.net</t>
  </si>
  <si>
    <t xml:space="preserve">http://www.hotelnelva.com</t>
  </si>
  <si>
    <t xml:space="preserve">http://www.hotelnauta.com</t>
  </si>
  <si>
    <t xml:space="preserve">http://www.hotelnadalbenidorm.com</t>
  </si>
  <si>
    <t xml:space="preserve">http://www.hotelmozart.net</t>
  </si>
  <si>
    <t xml:space="preserve">http://www.hotelmontreal.es</t>
  </si>
  <si>
    <t xml:space="preserve">http://www.hotelmoncarsol.com</t>
  </si>
  <si>
    <t xml:space="preserve">http://www.hotelmolinareal.com</t>
  </si>
  <si>
    <t xml:space="preserve">http://www.hotelmolidelhereu.es</t>
  </si>
  <si>
    <t xml:space="preserve">http://www.hotelmoliboutique.com</t>
  </si>
  <si>
    <t xml:space="preserve">http://www.hotelmiravalle.com</t>
  </si>
  <si>
    <t xml:space="preserve">http://www.hotelmirador.com</t>
  </si>
  <si>
    <t xml:space="preserve">http://www.hotelmiquel.com</t>
  </si>
  <si>
    <t xml:space="preserve">http://www.hotelmiocid.com</t>
  </si>
  <si>
    <t xml:space="preserve">http://www.hotelministro.com</t>
  </si>
  <si>
    <t xml:space="preserve">http://www.hotelmigal.com</t>
  </si>
  <si>
    <t xml:space="preserve">http://www.hotelmieres.com</t>
  </si>
  <si>
    <t xml:space="preserve">http://www.hotelmicasa.info</t>
  </si>
  <si>
    <t xml:space="preserve">http://www.hotelmeleiros.com</t>
  </si>
  <si>
    <t xml:space="preserve">http://www.hotelmediodia.com</t>
  </si>
  <si>
    <t xml:space="preserve">http://www.hotelmayurca.com</t>
  </si>
  <si>
    <t xml:space="preserve">http://www.hotelmayna.es</t>
  </si>
  <si>
    <t xml:space="preserve">http://www.hotelmarynton.com</t>
  </si>
  <si>
    <t xml:space="preserve">http://www.hotelmaruja.com</t>
  </si>
  <si>
    <t xml:space="preserve">http://www.hotelmartinezsanxenxo.com</t>
  </si>
  <si>
    <t xml:space="preserve">http://www.hotelmarmenuda.com</t>
  </si>
  <si>
    <t xml:space="preserve">http://www.hotelmarkuspark.com</t>
  </si>
  <si>
    <t xml:space="preserve">http://www.hotelmarivent.com</t>
  </si>
  <si>
    <t xml:space="preserve">http://www.hotelmarinaatarazanas.com</t>
  </si>
  <si>
    <t xml:space="preserve">http://www.hotelmaribel.es</t>
  </si>
  <si>
    <t xml:space="preserve">http://www.hotelmardeportals.com</t>
  </si>
  <si>
    <t xml:space="preserve">http://www.hotelmarconi.es</t>
  </si>
  <si>
    <t xml:space="preserve">http://www.hotelmanolo.com</t>
  </si>
  <si>
    <t xml:space="preserve">http://www.hotelmakasa.com</t>
  </si>
  <si>
    <t xml:space="preserve">http://www.hotelmadridbierzo.com</t>
  </si>
  <si>
    <t xml:space="preserve">http://www.hotellux.net</t>
  </si>
  <si>
    <t xml:space="preserve">http://www.hotelluarcarural.com</t>
  </si>
  <si>
    <t xml:space="preserve">http://www.hotellouzao.com</t>
  </si>
  <si>
    <t xml:space="preserve">http://www.hotellosbalconesdezafra.com</t>
  </si>
  <si>
    <t xml:space="preserve">http://www.hotellevanteclub.com</t>
  </si>
  <si>
    <t xml:space="preserve">http://www.hotellestacio.com</t>
  </si>
  <si>
    <t xml:space="preserve">http://www.hotellegazpi.es</t>
  </si>
  <si>
    <t xml:space="preserve">http://www.hotellb.es</t>
  </si>
  <si>
    <t xml:space="preserve">http://www.hotellavega.com</t>
  </si>
  <si>
    <t xml:space="preserve">http://www.hotellatorreta.com</t>
  </si>
  <si>
    <t xml:space="preserve">http://www.hotellasventas.com</t>
  </si>
  <si>
    <t xml:space="preserve">http://www.hotellasmoreras.com</t>
  </si>
  <si>
    <t xml:space="preserve">http://www.hotellasislas.es</t>
  </si>
  <si>
    <t xml:space="preserve">http://www.hotellarueda.com</t>
  </si>
  <si>
    <t xml:space="preserve">http://www.hotellarivera.com</t>
  </si>
  <si>
    <t xml:space="preserve">http://www.hotellareserva.com</t>
  </si>
  <si>
    <t xml:space="preserve">http://www.hotellapinta.com</t>
  </si>
  <si>
    <t xml:space="preserve">http://www.hotellamalvasia.com</t>
  </si>
  <si>
    <t xml:space="preserve">http://www.hotellacarabela.com</t>
  </si>
  <si>
    <t xml:space="preserve">http://www.hoteljardindebellver.es</t>
  </si>
  <si>
    <t xml:space="preserve">http://www.hotelinturorange.es</t>
  </si>
  <si>
    <t xml:space="preserve">http://www.hotelhermes-tossademar.com</t>
  </si>
  <si>
    <t xml:space="preserve">http://www.hotelhaiti.net</t>
  </si>
  <si>
    <t xml:space="preserve">http://www.hotelguadalope.es</t>
  </si>
  <si>
    <t xml:space="preserve">http://www.hotelgrimar.com</t>
  </si>
  <si>
    <t xml:space="preserve">http://www.hotelgransol.net</t>
  </si>
  <si>
    <t xml:space="preserve">http://www.hotelgranproa.com</t>
  </si>
  <si>
    <t xml:space="preserve">http://www.hotelgiral.es</t>
  </si>
  <si>
    <t xml:space="preserve">http://www.hotelgenerosobeach.com</t>
  </si>
  <si>
    <t xml:space="preserve">http://www.hotelgalfi.com</t>
  </si>
  <si>
    <t xml:space="preserve">http://www.hotelfuentedelmiro.com</t>
  </si>
  <si>
    <t xml:space="preserve">http://www.hotelfontanaplaza.com</t>
  </si>
  <si>
    <t xml:space="preserve">http://www.hotelfoncubierta.com</t>
  </si>
  <si>
    <t xml:space="preserve">http://www.hotelfincaronesa.com</t>
  </si>
  <si>
    <t xml:space="preserve">http://www.hotelfenixoviedo.com</t>
  </si>
  <si>
    <t xml:space="preserve">http://www.hotelexecuenca.com</t>
  </si>
  <si>
    <t xml:space="preserve">http://www.hoteleuropafigueres.es</t>
  </si>
  <si>
    <t xml:space="preserve">http://www.hotelesvalero.com</t>
  </si>
  <si>
    <t xml:space="preserve">http://www.hotelesrh.com</t>
  </si>
  <si>
    <t xml:space="preserve">http://www.hotelesquirol.net</t>
  </si>
  <si>
    <t xml:space="preserve">http://www.hotelesprado.com</t>
  </si>
  <si>
    <t xml:space="preserve">http://www.hoteles-silken.com</t>
  </si>
  <si>
    <t xml:space="preserve">http://www.hoteles-costablanca.com</t>
  </si>
  <si>
    <t xml:space="preserve">http://www.hoteles-catalonia.com</t>
  </si>
  <si>
    <t xml:space="preserve">http://www.hotelentresierras.com</t>
  </si>
  <si>
    <t xml:space="preserve">http://www.hotelentrerobles.com</t>
  </si>
  <si>
    <t xml:space="preserve">http://www.hotelelsalt.com</t>
  </si>
  <si>
    <t xml:space="preserve">http://www.hotelelpalmeral.com</t>
  </si>
  <si>
    <t xml:space="preserve">http://www.hotelelmolinon.com</t>
  </si>
  <si>
    <t xml:space="preserve">http://www.hotelelmolino.com.es</t>
  </si>
  <si>
    <t xml:space="preserve">http://www.hotelelmoli.es</t>
  </si>
  <si>
    <t xml:space="preserve">http://www.hotelelglobo.com</t>
  </si>
  <si>
    <t xml:space="preserve">http://www.hotelelfort.com</t>
  </si>
  <si>
    <t xml:space="preserve">http://www.hotelelciervo.net</t>
  </si>
  <si>
    <t xml:space="preserve">http://www.hotelelciervo.com</t>
  </si>
  <si>
    <t xml:space="preserve">http://www.hotelelbalcon.com</t>
  </si>
  <si>
    <t xml:space="preserve">http://www.hotelego.es</t>
  </si>
  <si>
    <t xml:space="preserve">http://www.hoteldonbaco.com</t>
  </si>
  <si>
    <t xml:space="preserve">http://www.hoteldonaurraca.com</t>
  </si>
  <si>
    <t xml:space="preserve">http://www.hoteldonaisabel.com</t>
  </si>
  <si>
    <t xml:space="preserve">http://www.hoteldominguez.com</t>
  </si>
  <si>
    <t xml:space="preserve">http://www.hoteldinajan.com</t>
  </si>
  <si>
    <t xml:space="preserve">http://www.hoteldesantaana.com</t>
  </si>
  <si>
    <t xml:space="preserve">http://www.hoteldelsitjar.com</t>
  </si>
  <si>
    <t xml:space="preserve">http://www.hotelcotiella.com</t>
  </si>
  <si>
    <t xml:space="preserve">http://www.hotelcostaportals.com</t>
  </si>
  <si>
    <t xml:space="preserve">http://www.hotelcostaderodiles.com</t>
  </si>
  <si>
    <t xml:space="preserve">http://www.hotelcosmostarragona.com</t>
  </si>
  <si>
    <t xml:space="preserve">http://www.hotelcosmopolitan.com</t>
  </si>
  <si>
    <t xml:space="preserve">http://www.hotelcontinentalmallorca.es</t>
  </si>
  <si>
    <t xml:space="preserve">http://www.hotelconencanto.es</t>
  </si>
  <si>
    <t xml:space="preserve">http://www.hotelconde.com</t>
  </si>
  <si>
    <t xml:space="preserve">http://www.hotelcolon27.com</t>
  </si>
  <si>
    <t xml:space="preserve">http://www.hotelclarin.es</t>
  </si>
  <si>
    <t xml:space="preserve">http://www.hotelclaramar.com</t>
  </si>
  <si>
    <t xml:space="preserve">http://www.hotelciverateruel.com</t>
  </si>
  <si>
    <t xml:space="preserve">http://www.hotelciudaddeoviedo.es</t>
  </si>
  <si>
    <t xml:space="preserve">http://www.hotelcisne.com</t>
  </si>
  <si>
    <t xml:space="preserve">http://www.hotelciria.com</t>
  </si>
  <si>
    <t xml:space="preserve">http://www.hotelcipres.com</t>
  </si>
  <si>
    <t xml:space="preserve">http://www.hotelcimbel.com</t>
  </si>
  <si>
    <t xml:space="preserve">http://www.hotelchaletpuigdefabregas.com</t>
  </si>
  <si>
    <t xml:space="preserve">http://www.hotelcentralcaravaca.com</t>
  </si>
  <si>
    <t xml:space="preserve">http://www.hotelcemar.com</t>
  </si>
  <si>
    <t xml:space="preserve">http://www.hotelcastillodesegura.com</t>
  </si>
  <si>
    <t xml:space="preserve">http://www.hotelcastillodegauzon.es</t>
  </si>
  <si>
    <t xml:space="preserve">http://www.hotelcastellote.com</t>
  </si>
  <si>
    <t xml:space="preserve">http://www.hotelcasasoto.com</t>
  </si>
  <si>
    <t xml:space="preserve">http://www.hotelcasaportuguesa.es</t>
  </si>
  <si>
    <t xml:space="preserve">http://www.hotelcasafernando.com</t>
  </si>
  <si>
    <t xml:space="preserve">http://www.hotelcasaestampa.com</t>
  </si>
  <si>
    <t xml:space="preserve">http://www.hotelcarinena.com</t>
  </si>
  <si>
    <t xml:space="preserve">http://www.hotelcarbonell.es</t>
  </si>
  <si>
    <t xml:space="preserve">http://www.hotelcarbayon.com</t>
  </si>
  <si>
    <t xml:space="preserve">http://www.hotelcansole.com</t>
  </si>
  <si>
    <t xml:space="preserve">http://www.hotelcanelas.com</t>
  </si>
  <si>
    <t xml:space="preserve">http://www.hotelcanadapalace.com</t>
  </si>
  <si>
    <t xml:space="preserve">http://www.hotelcampellolafamilia.com</t>
  </si>
  <si>
    <t xml:space="preserve">http://www.hotelcaminoreal.com</t>
  </si>
  <si>
    <t xml:space="preserve">Información no encontrada</t>
  </si>
  <si>
    <t xml:space="preserve">http://www.hoteltamisagolf.com</t>
  </si>
  <si>
    <t xml:space="preserve">http://www.el-escudo.com</t>
  </si>
  <si>
    <t xml:space="preserve">http://www.urbanliving.es</t>
  </si>
  <si>
    <t xml:space="preserve">https://room-matehotels.com</t>
  </si>
  <si>
    <t xml:space="preserve">https://www.melia.com</t>
  </si>
  <si>
    <t xml:space="preserve">hotel.melilla.puerto@melia.com 36</t>
  </si>
  <si>
    <t xml:space="preserve">http://www.hotellasvillas.com</t>
  </si>
  <si>
    <t xml:space="preserve">reservasantequera@mm-hoteles.com 25</t>
  </si>
  <si>
    <t xml:space="preserve">http://www.hotelescua.com</t>
  </si>
  <si>
    <t xml:space="preserve">escuarural@gmail.com 37</t>
  </si>
  <si>
    <t xml:space="preserve">https://facebook.com/ventalasdelicias</t>
  </si>
  <si>
    <t xml:space="preserve">https://www.marbellaclub.com</t>
  </si>
  <si>
    <t xml:space="preserve">reservas@marbellaclub.com 15</t>
  </si>
  <si>
    <t xml:space="preserve">https://marbella.nobuhotels.com/</t>
  </si>
  <si>
    <t xml:space="preserve">stay-marbella@nobuhotels.com 21</t>
  </si>
  <si>
    <t xml:space="preserve">http://www.hotelpiedrapaloma.com</t>
  </si>
  <si>
    <t xml:space="preserve">http://www.casaresdelmarluxury.com</t>
  </si>
  <si>
    <t xml:space="preserve">http://www.reaviles.com</t>
  </si>
  <si>
    <t xml:space="preserve">https://www.bluebayhotels.com</t>
  </si>
  <si>
    <t xml:space="preserve">booking.banus@grupobluebay.com 11</t>
  </si>
  <si>
    <t xml:space="preserve">http://www.hotelrinconandaluz.com</t>
  </si>
  <si>
    <t xml:space="preserve">http://www.princesaplaya.com</t>
  </si>
  <si>
    <t xml:space="preserve">http://www.hotelartola.com</t>
  </si>
  <si>
    <t xml:space="preserve">http://www.sunnydom.com</t>
  </si>
  <si>
    <t xml:space="preserve">http://www.diver.hotelsinmarbella.net</t>
  </si>
  <si>
    <t xml:space="preserve">http://www.hotelpoeta.es</t>
  </si>
  <si>
    <t xml:space="preserve">http://hotelvirgendelosreyes.com</t>
  </si>
  <si>
    <t xml:space="preserve">http://www.hoteldonacarmen.com</t>
  </si>
  <si>
    <t xml:space="preserve">http://www.hotelesarunda.com</t>
  </si>
  <si>
    <t xml:space="preserve">http://hotelmolino.es</t>
  </si>
  <si>
    <t xml:space="preserve">http://www.elmolinodelpuente.com</t>
  </si>
  <si>
    <t xml:space="preserve">http://www.marbellainnhoteles.com</t>
  </si>
  <si>
    <t xml:space="preserve">http://www.atalaya-park.es</t>
  </si>
  <si>
    <t xml:space="preserve">http://www.granhotelguadalpin.com</t>
  </si>
  <si>
    <t xml:space="preserve">http://www.grupovasari.com</t>
  </si>
  <si>
    <t xml:space="preserve">http://www.fincacortesin.com</t>
  </si>
  <si>
    <t xml:space="preserve">http://www.riu.com</t>
  </si>
  <si>
    <t xml:space="preserve">http://www.hotelcalabahia.com</t>
  </si>
  <si>
    <t xml:space="preserve">https://www.palaciodeubeda.com/</t>
  </si>
  <si>
    <t xml:space="preserve">reservas@palaciodeubeda.com 40</t>
  </si>
  <si>
    <t xml:space="preserve">http://hotelcotodelvalle.com</t>
  </si>
  <si>
    <t xml:space="preserve">http://paraisodebujaraiza.com</t>
  </si>
  <si>
    <t xml:space="preserve">http://www.lalambra.com</t>
  </si>
  <si>
    <t xml:space="preserve">https://hotelcondestableiranzo.com/</t>
  </si>
  <si>
    <t xml:space="preserve">reservas@hotelcondestableiranzo.com 42</t>
  </si>
  <si>
    <t xml:space="preserve">https://grupoolivencia.com</t>
  </si>
  <si>
    <t xml:space="preserve">ventas@grupoolivencia.com 43</t>
  </si>
  <si>
    <t xml:space="preserve">http://www.palaciodemengibar.com</t>
  </si>
  <si>
    <t xml:space="preserve">http://www.hotelsanfrancisco.com</t>
  </si>
  <si>
    <t xml:space="preserve">http://www.logasasanti.com</t>
  </si>
  <si>
    <t xml:space="preserve">http://www.hospederiazacatin.com</t>
  </si>
  <si>
    <t xml:space="preserve">http://www.areas.es</t>
  </si>
  <si>
    <t xml:space="preserve">http://www.elmesondespenaperros.es</t>
  </si>
  <si>
    <t xml:space="preserve">http://www.hotelzodiaco.es</t>
  </si>
  <si>
    <t xml:space="preserve">http://www.hotelsanfernando.info</t>
  </si>
  <si>
    <t xml:space="preserve">http://www.hotelrurallosnogales.com</t>
  </si>
  <si>
    <t xml:space="preserve">http://www.hotelbalcondecazorla.com</t>
  </si>
  <si>
    <t xml:space="preserve">http://cazorlapueblo.com/</t>
  </si>
  <si>
    <t xml:space="preserve">http://www.hotel-limas.com</t>
  </si>
  <si>
    <t xml:space="preserve">http://www.hotelciudaddecazorla.com</t>
  </si>
  <si>
    <t xml:space="preserve">http://www.hmontana.com</t>
  </si>
  <si>
    <t xml:space="preserve">http://www.fuentenueva.com</t>
  </si>
  <si>
    <t xml:space="preserve">http://www.hotelpuertadelaluna.com</t>
  </si>
  <si>
    <t xml:space="preserve">http://www.ehlaguna.com</t>
  </si>
  <si>
    <t xml:space="preserve">http://www.hotelciudaddeubeda.com</t>
  </si>
  <si>
    <t xml:space="preserve">http://www.lascasasdelconsul.es</t>
  </si>
  <si>
    <t xml:space="preserve">http://www.hotelrosaledadonpedro.com</t>
  </si>
  <si>
    <t xml:space="preserve">http://www.alojamientosvillaolivar.es</t>
  </si>
  <si>
    <t xml:space="preserve">http://www.pierrevacances.com</t>
  </si>
  <si>
    <t xml:space="preserve">recepcion.sevilla@groupepvcp.com 44</t>
  </si>
  <si>
    <t xml:space="preserve">http://www.exeislacartuja.com</t>
  </si>
  <si>
    <t xml:space="preserve">http://www.ventadelalto.com</t>
  </si>
  <si>
    <t xml:space="preserve">http://posadasanfernando.com</t>
  </si>
  <si>
    <t xml:space="preserve">http://www.altur.com</t>
  </si>
  <si>
    <t xml:space="preserve">http://www.hosteriadellaurel.com</t>
  </si>
  <si>
    <t xml:space="preserve">http://hotelpatiodelascruces.com</t>
  </si>
  <si>
    <t xml:space="preserve">http://www.villadelapalmera.com</t>
  </si>
  <si>
    <t xml:space="preserve">http://www.hotelsanpablosevilla.es</t>
  </si>
  <si>
    <t xml:space="preserve">http://www.logitravel.com</t>
  </si>
  <si>
    <t xml:space="preserve">http://www.hotelalminar.com</t>
  </si>
  <si>
    <t xml:space="preserve">http://www.hotellar.com</t>
  </si>
  <si>
    <t xml:space="preserve">http://www.enfasishotel.com</t>
  </si>
  <si>
    <t xml:space="preserve">http://www.tabernadelalabardero.com</t>
  </si>
  <si>
    <t xml:space="preserve">http://www.reydonpedro.com</t>
  </si>
  <si>
    <t xml:space="preserve">http://www.hoteleljuncal.com</t>
  </si>
  <si>
    <t xml:space="preserve">http://www.hotelruralelolivo.com</t>
  </si>
  <si>
    <t xml:space="preserve">http://www.hotelrioseco.com</t>
  </si>
  <si>
    <t xml:space="preserve">http://www.hotelinfantaleonor.com</t>
  </si>
  <si>
    <t xml:space="preserve">http://www.eurostarsregina.com</t>
  </si>
  <si>
    <t xml:space="preserve">http://www.hotel-alfonsoxiii-sevilla.com</t>
  </si>
  <si>
    <t xml:space="preserve">http://www.eurostarshotels.com</t>
  </si>
  <si>
    <t xml:space="preserve">http://www.inturjoven.com</t>
  </si>
  <si>
    <t xml:space="preserve">http://www.exesevillapalmera.com</t>
  </si>
  <si>
    <t xml:space="preserve">http://www.hoteloromana.com</t>
  </si>
  <si>
    <t xml:space="preserve">http://www.granhotelsolucar.com</t>
  </si>
  <si>
    <t xml:space="preserve">http://www.hotelmairena.com</t>
  </si>
  <si>
    <t xml:space="preserve">http://www.aguilareal.com</t>
  </si>
  <si>
    <t xml:space="preserve">http://www.hotelcortijosotoreal.com</t>
  </si>
  <si>
    <t xml:space="preserve">http://www.hotelventaelpan.com</t>
  </si>
  <si>
    <t xml:space="preserve">http://www.balcondeandalucia.com</t>
  </si>
  <si>
    <t xml:space="preserve">http://www.hotel-losmolinos.es</t>
  </si>
  <si>
    <t xml:space="preserve">http://www.las-palomas.com</t>
  </si>
  <si>
    <t xml:space="preserve">http://www.rosariouno.com</t>
  </si>
  <si>
    <t xml:space="preserve">http://www.hotelcadizplaza.com</t>
  </si>
  <si>
    <t xml:space="preserve">http://www.hotelmariantonia.com</t>
  </si>
  <si>
    <t xml:space="preserve">http://www.hotelguadalete.com</t>
  </si>
  <si>
    <t xml:space="preserve">http://palafoxhoteles.com</t>
  </si>
  <si>
    <t xml:space="preserve">http://www.hotellascortes.com</t>
  </si>
  <si>
    <t xml:space="preserve">http://www.cortijobarranco.com</t>
  </si>
  <si>
    <t xml:space="preserve">http://www.hotelregio2.es</t>
  </si>
  <si>
    <t xml:space="preserve">http://www.elcolosohotel.com</t>
  </si>
  <si>
    <t xml:space="preserve">http://www.hotelalsur.com</t>
  </si>
  <si>
    <t xml:space="preserve">http://hotelpozorey.com</t>
  </si>
  <si>
    <t xml:space="preserve">http://www.farinas11.com</t>
  </si>
  <si>
    <t xml:space="preserve">http://www.abbapalacioarizonhotel.com</t>
  </si>
  <si>
    <t xml:space="preserve">http://cadizenred.com</t>
  </si>
  <si>
    <t xml:space="preserve">http://www.elduquedemedina.es</t>
  </si>
  <si>
    <t xml:space="preserve">http://www.restauranteloscorzos.com</t>
  </si>
  <si>
    <t xml:space="preserve">http://www.hotelutopia.net</t>
  </si>
  <si>
    <t xml:space="preserve">http://www.asurhoteles.com</t>
  </si>
  <si>
    <t xml:space="preserve">https://www.fairplayresort.es</t>
  </si>
  <si>
    <t xml:space="preserve">reservas@fairplayresort.es 45</t>
  </si>
  <si>
    <t xml:space="preserve">http://www.hotelnuro.com</t>
  </si>
  <si>
    <t xml:space="preserve">https://facebook.com/hotelnuro</t>
  </si>
  <si>
    <t xml:space="preserve">http://www.hotelesgarbi.com</t>
  </si>
  <si>
    <t xml:space="preserve">http://www.hotelesalmadraba.es</t>
  </si>
  <si>
    <t xml:space="preserve">http://www.hoteldiufain.com</t>
  </si>
  <si>
    <t xml:space="preserve">http://www.hotelpradilloconil.com</t>
  </si>
  <si>
    <t xml:space="preserve">https://facebook.com/hotelloscantaros</t>
  </si>
  <si>
    <t xml:space="preserve">http://www.hotelsurutopia.com</t>
  </si>
  <si>
    <t xml:space="preserve">http://www.hotellascanteras.es</t>
  </si>
  <si>
    <t xml:space="preserve">http://www.aurahotel.es</t>
  </si>
  <si>
    <t xml:space="preserve">http://www.hotelalmar.com</t>
  </si>
  <si>
    <t xml:space="preserve">http://www.lajoyitadetarifa.es</t>
  </si>
  <si>
    <t xml:space="preserve">http://www.hotelconventotarifa.es</t>
  </si>
  <si>
    <t xml:space="preserve">http://www.lacasaamarilla.net</t>
  </si>
  <si>
    <t xml:space="preserve">http://www.silos19.com</t>
  </si>
  <si>
    <t xml:space="preserve">http://www.hoteltarifa.com</t>
  </si>
  <si>
    <t xml:space="preserve">http://www.cghs.com</t>
  </si>
  <si>
    <t xml:space="preserve">http://www.hotelesdearcos.com</t>
  </si>
  <si>
    <t xml:space="preserve">http://www.iberostar.com</t>
  </si>
  <si>
    <t xml:space="preserve">http://www.hotelplayadelaplata.com</t>
  </si>
  <si>
    <t xml:space="preserve">http://www.clubmaritimodesotogrande.com</t>
  </si>
  <si>
    <t xml:space="preserve">http://www.hotelespadana.com</t>
  </si>
  <si>
    <t xml:space="preserve">http://www.granhotelciudaddelsur.es</t>
  </si>
  <si>
    <t xml:space="preserve">http://www.catalanhotel.com</t>
  </si>
  <si>
    <t xml:space="preserve">http://www.hotellaparrita.com</t>
  </si>
  <si>
    <t xml:space="preserve">http://www.eurostarsciudaddecordoba.com</t>
  </si>
  <si>
    <t xml:space="preserve">http://www.egaruhoteles.com</t>
  </si>
  <si>
    <t xml:space="preserve">http://hotellacasadelmedico.com</t>
  </si>
  <si>
    <t xml:space="preserve">http://www.hotelmiradordemontoro.es</t>
  </si>
  <si>
    <t xml:space="preserve">http://www.hotelconencantolola.com</t>
  </si>
  <si>
    <t xml:space="preserve">http://www.eurostarspatiosdecordoba.com</t>
  </si>
  <si>
    <t xml:space="preserve">http://www.eurostarslasadelfas.com</t>
  </si>
  <si>
    <t xml:space="preserve">http://www.maximiano-herculeo.com</t>
  </si>
  <si>
    <t xml:space="preserve">http://www.hotelcastillodemontemayor.com</t>
  </si>
  <si>
    <t xml:space="preserve">http://www.hotelmadinat.com</t>
  </si>
  <si>
    <t xml:space="preserve">http://www.hotelaverroes.es</t>
  </si>
  <si>
    <t xml:space="preserve">http://www.execonquistador.com</t>
  </si>
  <si>
    <t xml:space="preserve">http://www.hoteliznajar.com</t>
  </si>
  <si>
    <t xml:space="preserve">http://www.hotelmarialuisa.es</t>
  </si>
  <si>
    <t xml:space="preserve">http://www.hoteldongonzalo.com</t>
  </si>
  <si>
    <t xml:space="preserve">http://www.grupohchoteles.com</t>
  </si>
  <si>
    <t xml:space="preserve">http://www.menciahoteles.com</t>
  </si>
  <si>
    <t xml:space="preserve">http://www.eurostarspalace.com</t>
  </si>
  <si>
    <t xml:space="preserve">http://www.hospederiadelcarmen.es</t>
  </si>
  <si>
    <t xml:space="preserve">http://www.carmenteresa.com</t>
  </si>
  <si>
    <t xml:space="preserve">http://www.hotelsenatorgranada.com</t>
  </si>
  <si>
    <t xml:space="preserve">http://www.campingsierranevada.com</t>
  </si>
  <si>
    <t xml:space="preserve">http://www.quintarealgranada.com</t>
  </si>
  <si>
    <t xml:space="preserve">http://www.hotelcasacapitel.com</t>
  </si>
  <si>
    <t xml:space="preserve">http://www.hotelpuertadelasgranadas.com</t>
  </si>
  <si>
    <t xml:space="preserve">http://www.hotelcasamorisca.com</t>
  </si>
  <si>
    <t xml:space="preserve">http://www.palaciosantaines.es</t>
  </si>
  <si>
    <t xml:space="preserve">http://www.hotelkhu.com</t>
  </si>
  <si>
    <t xml:space="preserve">http://hotelnavas.com</t>
  </si>
  <si>
    <t xml:space="preserve">http://www.hotelalbero.com</t>
  </si>
  <si>
    <t xml:space="preserve">http://www.hotelamericagranada.com</t>
  </si>
  <si>
    <t xml:space="preserve">http://www.githoteles.com</t>
  </si>
  <si>
    <t xml:space="preserve">http://www.hotelsacromonte.es</t>
  </si>
  <si>
    <t xml:space="preserve">http://www.hotellostilos.com/</t>
  </si>
  <si>
    <t xml:space="preserve">http://www.hotelelenamaria.com</t>
  </si>
  <si>
    <t xml:space="preserve">http://www.hoteltriunfogranada.com</t>
  </si>
  <si>
    <t xml:space="preserve">http://www.hoteldonjuan.com</t>
  </si>
  <si>
    <t xml:space="preserve">http://www.hotelcamino.net</t>
  </si>
  <si>
    <t xml:space="preserve">http://hotelsantaisabellareal.com</t>
  </si>
  <si>
    <t xml:space="preserve">http://www.ahhotels.com</t>
  </si>
  <si>
    <t xml:space="preserve">http://www.almazarahotel.com</t>
  </si>
  <si>
    <t xml:space="preserve">http://www.llanopina.com</t>
  </si>
  <si>
    <t xml:space="preserve">http://www.complejo402.com</t>
  </si>
  <si>
    <t xml:space="preserve">http://www.hotelreyesziries.com</t>
  </si>
  <si>
    <t xml:space="preserve">http://www.hotelcoronadeatarfe.com</t>
  </si>
  <si>
    <t xml:space="preserve">http://www.amalurragranada.com</t>
  </si>
  <si>
    <t xml:space="preserve">http://www.restaurantemontserrat.com</t>
  </si>
  <si>
    <t xml:space="preserve">http://kenianevada.com</t>
  </si>
  <si>
    <t xml:space="preserve">http://www.hocafersan.com</t>
  </si>
  <si>
    <t xml:space="preserve">http://hotelreinamora.com</t>
  </si>
  <si>
    <t xml:space="preserve">http://www.hoteljuanmiguel.com</t>
  </si>
  <si>
    <t xml:space="preserve">http://www.leo.room-matehotels.com</t>
  </si>
  <si>
    <t xml:space="preserve">http://www.lazubia.com</t>
  </si>
  <si>
    <t xml:space="preserve">http://www.robinson-ep.com</t>
  </si>
  <si>
    <t xml:space="preserve">http://www.hotelsalambina.com</t>
  </si>
  <si>
    <t xml:space="preserve">http://www.hotelavenidatropical.com</t>
  </si>
  <si>
    <t xml:space="preserve">http://www.embarcaderodecalahonda.com</t>
  </si>
  <si>
    <t xml:space="preserve">http://hotelnajarra.com</t>
  </si>
  <si>
    <t xml:space="preserve">http://www.hotelcarmenalmunecar.com</t>
  </si>
  <si>
    <t xml:space="preserve">http://www.hotelbahiatropical.com</t>
  </si>
  <si>
    <t xml:space="preserve">http://www.cuevaspedroantonio.es</t>
  </si>
  <si>
    <t xml:space="preserve">http://www.hotelabentofail.com</t>
  </si>
  <si>
    <t xml:space="preserve">http://www.hotelruralmontual.com</t>
  </si>
  <si>
    <t xml:space="preserve">http://www.hotelcentral.jimdo.com</t>
  </si>
  <si>
    <t xml:space="preserve">http://www.hotelesalpujarra.com</t>
  </si>
  <si>
    <t xml:space="preserve">http://www.lasmalvasias.com</t>
  </si>
  <si>
    <t xml:space="preserve">http://www.adhislacristina.com</t>
  </si>
  <si>
    <t xml:space="preserve">http://www.onhotels.es</t>
  </si>
  <si>
    <t xml:space="preserve">http://www.posadasalajar.com</t>
  </si>
  <si>
    <t xml:space="preserve">http://www.eurostarstartessos.com</t>
  </si>
  <si>
    <t xml:space="preserve">http://www.hotelayamontino.com</t>
  </si>
  <si>
    <t xml:space="preserve">http://hotelemilio.com</t>
  </si>
  <si>
    <t xml:space="preserve">http://www.hotelayamontecenter.com</t>
  </si>
  <si>
    <t xml:space="preserve">http://www.sweetalqueriadevilches.com</t>
  </si>
  <si>
    <t xml:space="preserve">http://www.elsiglohotel.com</t>
  </si>
  <si>
    <t xml:space="preserve">http://oneshothotels.com</t>
  </si>
  <si>
    <t xml:space="preserve">cc.res@oneshothotels.com 47</t>
  </si>
  <si>
    <t xml:space="preserve">http://www.restaurantemoli.com</t>
  </si>
  <si>
    <t xml:space="preserve">http://www.hotelalaquas.com</t>
  </si>
  <si>
    <t xml:space="preserve">http://www.accor.com</t>
  </si>
  <si>
    <t xml:space="preserve">http://www.adhochoteles.com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</si>
</sst>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1F1F1F"/>
      <name val="Google Sans Text"/>
      <family val="0"/>
      <charset val="1"/>
    </font>
    <font>
      <sz val="11"/>
      <color rgb="FF0000FF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sz val="11"/>
      <color rgb="FF080809"/>
      <name val="System-ui"/>
      <family val="0"/>
      <charset val="1"/>
    </font>
    <font>
      <sz val="11"/>
      <color rgb="FF0000FF"/>
      <name val="System-ui"/>
      <family val="0"/>
      <charset val="1"/>
    </font>
    <font>
      <u val="single"/>
      <sz val="11"/>
      <color rgb="FF0000FF"/>
      <name val="'Google Sans Text'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1F1F1F"/>
      <name val="'Google Sans Text'"/>
      <family val="0"/>
      <charset val="1"/>
    </font>
    <font>
      <u val="single"/>
      <sz val="11"/>
      <color rgb="FF0000FF"/>
      <name val="Arial"/>
      <family val="0"/>
      <charset val="1"/>
    </font>
    <font>
      <sz val="11"/>
      <color rgb="FF1F1F1F"/>
      <name val="Calibri"/>
      <family val="0"/>
      <charset val="1"/>
    </font>
    <font>
      <u val="single"/>
      <sz val="11"/>
      <color rgb="FF1155CC"/>
      <name val="Arial"/>
      <family val="0"/>
      <charset val="1"/>
    </font>
    <font>
      <sz val="12"/>
      <color rgb="FF141617"/>
      <name val="Roboto"/>
      <family val="0"/>
      <charset val="1"/>
    </font>
    <font>
      <sz val="11"/>
      <color rgb="FF212121"/>
      <name val="&quot;Open Sans&quot;"/>
      <family val="0"/>
      <charset val="1"/>
    </font>
    <font>
      <sz val="11"/>
      <color rgb="FF000000"/>
      <name val="Poppins"/>
      <family val="0"/>
      <charset val="1"/>
    </font>
    <font>
      <sz val="11"/>
      <color rgb="FF000000"/>
      <name val="&quot;Open Sans&quot;"/>
      <family val="0"/>
      <charset val="1"/>
    </font>
    <font>
      <sz val="11"/>
      <color theme="1"/>
      <name val="'Google Sans Text'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1688B"/>
        <bgColor rgb="FF808080"/>
      </patternFill>
    </fill>
    <fill>
      <patternFill patternType="solid">
        <fgColor rgb="FFFFFFFF"/>
        <bgColor rgb="FFF6F6F6"/>
      </patternFill>
    </fill>
    <fill>
      <patternFill patternType="solid">
        <fgColor rgb="FFF6F6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5168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F6F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80809"/>
          <bgColor rgb="FF000000"/>
        </patternFill>
      </fill>
    </dxf>
    <dxf>
      <fill>
        <patternFill patternType="solid">
          <fgColor rgb="FF141617"/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80809"/>
      <rgbColor rgb="FF808000"/>
      <rgbColor rgb="FF800080"/>
      <rgbColor rgb="FF008080"/>
      <rgbColor rgb="FFC0C0C0"/>
      <rgbColor rgb="FF808080"/>
      <rgbColor rgb="FF9999FF"/>
      <rgbColor rgb="FF993366"/>
      <rgbColor rgb="FFF6F6F6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1688B"/>
      <rgbColor rgb="FF969696"/>
      <rgbColor rgb="FF003366"/>
      <rgbColor rgb="FF339966"/>
      <rgbColor rgb="FF141617"/>
      <rgbColor rgb="FF1F1F1F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munitatvalenciana.com/es/valencia/villargordo-del-cabriel/alojamientos/casas-rurales/villa-dolores" TargetMode="External"/><Relationship Id="rId2" Type="http://schemas.openxmlformats.org/officeDocument/2006/relationships/hyperlink" Target="https://katestravelexperience.eu/los-caballos-spain?correlationID=27480181-793b-458f-90de-6fbe09d1919f" TargetMode="External"/><Relationship Id="rId3" Type="http://schemas.openxmlformats.org/officeDocument/2006/relationships/hyperlink" Target="http://barcelo.com/barcelohotels/es_es/hoteles/espana/canarias-lanzarote/hotel-barcelo-teguise-beach" TargetMode="External"/><Relationship Id="rId4" Type="http://schemas.openxmlformats.org/officeDocument/2006/relationships/hyperlink" Target="https://www.servigroup.com/es/hotel-venus-benidorm/?utm_source=google&amp;utm_medium=organic&amp;utm_campaign=gmb" TargetMode="External"/><Relationship Id="rId5" Type="http://schemas.openxmlformats.org/officeDocument/2006/relationships/hyperlink" Target="https://www.lopesan.com/es/hoteles/espana/gran-canaria/san-agustin/abora-interclub-atlantic/?partner=5908&amp;utm_source=gmb&amp;utm_medium=organic&amp;ept-publisher=googlemybusiness&amp;ept-name=my-business-google-organico-googlemybusiness" TargetMode="External"/><Relationship Id="rId6" Type="http://schemas.openxmlformats.org/officeDocument/2006/relationships/hyperlink" Target="https://sabbiavalencia.com/hotel/?utm_source=Google&amp;utm_medium=organic&amp;utm_campaign=ficha_gmb_hotel" TargetMode="External"/><Relationship Id="rId7" Type="http://schemas.openxmlformats.org/officeDocument/2006/relationships/hyperlink" Target="https://www.lopesan.com/es/hoteles/espana/gran-canaria/playa-del-ingles/abora-continental/?partner=5908&amp;utm_source=gmb&amp;utm_medium=organic&amp;ept-publisher=googlemybusiness&amp;ept-name=my-business-google-organico-googlemybusiness" TargetMode="External"/><Relationship Id="rId8" Type="http://schemas.openxmlformats.org/officeDocument/2006/relationships/hyperlink" Target="https://www.hotelnewfolias.com/es/?partner=5825&amp;utm_source=google&amp;utm_medium=gmb&amp;utm_campaign=web_link" TargetMode="External"/><Relationship Id="rId9" Type="http://schemas.openxmlformats.org/officeDocument/2006/relationships/hyperlink" Target="https://canalexandre.com/?partner=5508&amp;utm_source=google&amp;utm_medium=gmb&amp;utm_campaign=web_link" TargetMode="External"/><Relationship Id="rId10" Type="http://schemas.openxmlformats.org/officeDocument/2006/relationships/hyperlink" Target="http://www.palladiumhotelgroup.com/es/hoteles/espana/ibiza/ibiza-sanantonio/fiesta-hotel-tanit" TargetMode="External"/><Relationship Id="rId11" Type="http://schemas.openxmlformats.org/officeDocument/2006/relationships/hyperlink" Target="https://www.lopesan.com/es/hoteles/espana/gran-canaria/san-agustin/corallium-beach/?partner=5908&amp;utm_source=gmb&amp;utm_medium=organic&amp;ept-publisher=googlemybusiness&amp;ept-name=my-business-google-organico-googlemybusiness" TargetMode="External"/><Relationship Id="rId12" Type="http://schemas.openxmlformats.org/officeDocument/2006/relationships/hyperlink" Target="https://www.nobuhotels.com/marbella/?utm_source=google-gbp&amp;utm_medium=organic&amp;utm_campaign=gbp" TargetMode="External"/><Relationship Id="rId13" Type="http://schemas.openxmlformats.org/officeDocument/2006/relationships/hyperlink" Target="https://www.hotelbiarritzgandia.com/?utm_source=google&amp;utm_medium=business&amp;utm_campaign=maps" TargetMode="External"/><Relationship Id="rId14" Type="http://schemas.openxmlformats.org/officeDocument/2006/relationships/hyperlink" Target="https://www.sirenishotels.com/hoteles-ibiza/sirenis-seaview-country-club-hotel-ibiza/?utm_source=google&amp;utm_medium=organic&amp;utm_campaign=GoogleMyBusiness&amp;partner=9093" TargetMode="External"/><Relationship Id="rId15" Type="http://schemas.openxmlformats.org/officeDocument/2006/relationships/hyperlink" Target="https://www.casualhoteles.com/casual-de-las-civilizaciones-valencia.html?utm_medium=organic&amp;utm_source=google&amp;utm_campaign=google-my-business&amp;utm_term=google-local&amp;utm_id=casual-civilizaciones" TargetMode="External"/><Relationship Id="rId16" Type="http://schemas.openxmlformats.org/officeDocument/2006/relationships/hyperlink" Target="https://lamerbcn.com/?utm_source=GMB&amp;utm_medium=gmb&amp;utm_campaign=gmb&amp;utm_id=web" TargetMode="External"/><Relationship Id="rId17" Type="http://schemas.openxmlformats.org/officeDocument/2006/relationships/hyperlink" Target="http://ghthotels.com/es/hotel-ght-mirage-adults-only-lloret-de-mar-costa-brava" TargetMode="External"/><Relationship Id="rId18" Type="http://schemas.openxmlformats.org/officeDocument/2006/relationships/hyperlink" Target="https://www.melia.com/es/hoteles/espana/castellon/hotel-castellon-center-by-melia?utm_campaign=google&amp;utm_content=1202&amp;utm_medium=organic&amp;utm_source=directories" TargetMode="External"/><Relationship Id="rId19" Type="http://schemas.openxmlformats.org/officeDocument/2006/relationships/hyperlink" Target="https://www.melia.com/es/hoteles/espana/menorca/sol-falco-all-inclusive?esl-k=sem-google%7Cng%7Cc676052874382%7Cme%7Cksol%20melia%20falco%7Cp%7Ct%7Cdc%7Ca134023313252%7Cg14889597813&amp;gclsrc=aw.ds&amp;&amp;gad_source=1&amp;gad_campaignid=14889597813&amp;gbraid=0AAAAADjC5K1" TargetMode="External"/><Relationship Id="rId20" Type="http://schemas.openxmlformats.org/officeDocument/2006/relationships/hyperlink" Target="http://facebook.com/club-magic-life-fuerteventura-imperial-260565500755976" TargetMode="External"/><Relationship Id="rId21" Type="http://schemas.openxmlformats.org/officeDocument/2006/relationships/hyperlink" Target="https://www.iberostar.com/en/hotels/majorca/iberostar-selection-playa-de-palma/?utm_source=gmb&amp;utm_medium=organic&amp;utm_campaign=IBSVOL_EMEA_SEOLOC_GMB_NA_EN_ESP_BAL_PMI_PDP_PULL_NA_NA_NA_NA_NA" TargetMode="External"/><Relationship Id="rId22" Type="http://schemas.openxmlformats.org/officeDocument/2006/relationships/hyperlink" Target="https://www.centrecanmora.com/ca-centre-medic-can-mora-sant-cugat-qui-som.html" TargetMode="External"/><Relationship Id="rId23" Type="http://schemas.openxmlformats.org/officeDocument/2006/relationships/hyperlink" Target="https://www.alltours.de/hotels/allsun-hotel-kontiki-playa-mallorca-pmi443.html" TargetMode="External"/><Relationship Id="rId24" Type="http://schemas.openxmlformats.org/officeDocument/2006/relationships/hyperlink" Target="http://www.facebook.com/hotel-sunprime-waterfront-palma-beach-447953608612770" TargetMode="External"/><Relationship Id="rId25" Type="http://schemas.openxmlformats.org/officeDocument/2006/relationships/hyperlink" Target="https://patriciastravelexperience.com/club-canario-playa-del-ingles-spain" TargetMode="External"/><Relationship Id="rId26" Type="http://schemas.openxmlformats.org/officeDocument/2006/relationships/hyperlink" Target="http://ihg.com/holidayinnexpress/hotels/gb/en/leganes/tojml/hoteldetail" TargetMode="External"/><Relationship Id="rId27" Type="http://schemas.openxmlformats.org/officeDocument/2006/relationships/hyperlink" Target="http://marriott.com/en-us/hotels/bcnmd-le-meridien-barcelona/overview/?scid=f2ae0541-1279-4f24-b197-a979c79310b0" TargetMode="External"/><Relationship Id="rId28" Type="http://schemas.openxmlformats.org/officeDocument/2006/relationships/hyperlink" Target="http://www.belmond.com/hotels/europe/mallorca/deia/belmond-la-residencia/" TargetMode="External"/><Relationship Id="rId29" Type="http://schemas.openxmlformats.org/officeDocument/2006/relationships/hyperlink" Target="https://www.comitashotels.com/es/hoteles/hotel-floramar-en-illes-balears/?partner=7446utm_source=google&amp;utm_medium=organic&amp;utm_campaign=MyBusiness&amp;utm" TargetMode="External"/><Relationship Id="rId30" Type="http://schemas.openxmlformats.org/officeDocument/2006/relationships/hyperlink" Target="https://www.marsenses.com/hoteles-marsenses/marsenses-paradise-club-hotel?utm_source=GBP_PC&amp;utm_medium=BOTON_PC_GBP&amp;utm_campaign=GBP" TargetMode="External"/><Relationship Id="rId31" Type="http://schemas.openxmlformats.org/officeDocument/2006/relationships/hyperlink" Target="http://facebook.com/hotelapartamentos-ciudad-de-lugo-108950745834439" TargetMode="External"/><Relationship Id="rId32" Type="http://schemas.openxmlformats.org/officeDocument/2006/relationships/hyperlink" Target="http://inturjoven.com/albergues/granada/albergue-inturjoven-granada" TargetMode="External"/><Relationship Id="rId33" Type="http://schemas.openxmlformats.org/officeDocument/2006/relationships/hyperlink" Target="http://h10hotels.com/es/hoteles-cambrils/h10-cambrils-playa/galeria" TargetMode="External"/><Relationship Id="rId34" Type="http://schemas.openxmlformats.org/officeDocument/2006/relationships/hyperlink" Target="http://vikhotels.com/es/hotel-lanzarote-vik-club-coral-beach.html" TargetMode="External"/><Relationship Id="rId35" Type="http://schemas.openxmlformats.org/officeDocument/2006/relationships/hyperlink" Target="http://www.facebook.com/la-mecedora-hotel-restaurante-366591946826227" TargetMode="External"/><Relationship Id="rId36" Type="http://schemas.openxmlformats.org/officeDocument/2006/relationships/hyperlink" Target="https://oasis-fuerteventura-beach.fuerteventurabesthotels.com/es/" TargetMode="External"/><Relationship Id="rId37" Type="http://schemas.openxmlformats.org/officeDocument/2006/relationships/hyperlink" Target="http://lagarisilla.es/hotel-boutique-el-lagar-de-isilla/el-hotel" TargetMode="External"/><Relationship Id="rId38" Type="http://schemas.openxmlformats.org/officeDocument/2006/relationships/hyperlink" Target="https://hostalelpoligono-albacete.hotelescuatroestrellas.website/" TargetMode="External"/><Relationship Id="rId39" Type="http://schemas.openxmlformats.org/officeDocument/2006/relationships/hyperlink" Target="https://www.melia.com/en/hotels/spain/menorca/sol-falco-all-inclusive?utm_campaign=google&amp;utm_content=0713&amp;utm_medium=organic&amp;utm_source=directories" TargetMode="External"/><Relationship Id="rId40" Type="http://schemas.openxmlformats.org/officeDocument/2006/relationships/hyperlink" Target="https://www.turismoencantabria.com/alojamiento/hosteria-isla-cabrera" TargetMode="External"/><Relationship Id="rId41" Type="http://schemas.openxmlformats.org/officeDocument/2006/relationships/hyperlink" Target="http://facebook.com/hotel-restaurante-vegallana-237297056307395" TargetMode="External"/><Relationship Id="rId42" Type="http://schemas.openxmlformats.org/officeDocument/2006/relationships/hyperlink" Target="https://www.hotelmarialuisalgeciras.com/atencion-al-cliente_s9.html" TargetMode="External"/><Relationship Id="rId43" Type="http://schemas.openxmlformats.org/officeDocument/2006/relationships/hyperlink" Target="https://www.maxihoteles.com/en/hotel-presidente-by-maxi-hoteles.html" TargetMode="External"/><Relationship Id="rId44" Type="http://schemas.openxmlformats.org/officeDocument/2006/relationships/hyperlink" Target="http://www.facebook.com/hotel-el-capricho-de-arguis-366017153914008" TargetMode="External"/><Relationship Id="rId45" Type="http://schemas.openxmlformats.org/officeDocument/2006/relationships/hyperlink" Target="http://www.facebook.com/hostal-restaurante-golpejar-130021610488982" TargetMode="External"/><Relationship Id="rId46" Type="http://schemas.openxmlformats.org/officeDocument/2006/relationships/hyperlink" Target="http://facebook.com/alojamiento-caldas-de-luna-420902178028315" TargetMode="External"/><Relationship Id="rId47" Type="http://schemas.openxmlformats.org/officeDocument/2006/relationships/hyperlink" Target="http://www.marriott.com/hotels/travel/madgv-aloft-madrid-gran-via/" TargetMode="External"/><Relationship Id="rId48" Type="http://schemas.openxmlformats.org/officeDocument/2006/relationships/hyperlink" Target="https://www.h10hotels.com/es/hoteles-fuerteventura/h10-ocean-suites" TargetMode="External"/><Relationship Id="rId49" Type="http://schemas.openxmlformats.org/officeDocument/2006/relationships/hyperlink" Target="https://www.princess-hotels.com/gran-canaria/gran-canaria-princess/?utm_source=google&amp;utm_medium=organic&amp;utm_campaign=google_my_business&amp;utm_term=GranCanariaPrincess" TargetMode="External"/><Relationship Id="rId50" Type="http://schemas.openxmlformats.org/officeDocument/2006/relationships/hyperlink" Target="http://bondiahotels.com/es/hotel-calella-park-la-esquina-verde" TargetMode="External"/><Relationship Id="rId51" Type="http://schemas.openxmlformats.org/officeDocument/2006/relationships/hyperlink" Target="http://www.facebook.com/hostal-restaurante-aguirre-187324004649198" TargetMode="External"/><Relationship Id="rId52" Type="http://schemas.openxmlformats.org/officeDocument/2006/relationships/hyperlink" Target="http://casualhoteles.com/hoteles-valencia/casual-de-la-musica/" TargetMode="External"/><Relationship Id="rId53" Type="http://schemas.openxmlformats.org/officeDocument/2006/relationships/hyperlink" Target="http://www.facebook.com/joyeriarelojeria-rodriguez-176689982346389" TargetMode="External"/><Relationship Id="rId54" Type="http://schemas.openxmlformats.org/officeDocument/2006/relationships/hyperlink" Target="http://knhoteles.com/apart-hotel-panoramica-en-islas-canarias" TargetMode="External"/><Relationship Id="rId55" Type="http://schemas.openxmlformats.org/officeDocument/2006/relationships/hyperlink" Target="https://www.riu.com/en/hotel/spain/gran-canaria/hotel-riu-vistamar?utm_source=google&amp;utm_medium=organic&amp;utm_campaign=my_business&amp;utm_content=VIS" TargetMode="External"/><Relationship Id="rId56" Type="http://schemas.openxmlformats.org/officeDocument/2006/relationships/hyperlink" Target="http://espanol.marriott.com/hotels/travel/bcnsm-ac-hotel-som/" TargetMode="External"/><Relationship Id="rId57" Type="http://schemas.openxmlformats.org/officeDocument/2006/relationships/hyperlink" Target="https://www.petitpalacecanalejassevilla.com/es/?utm_source=google&amp;utm_medium=organic&amp;utm_campaign=MyBusiness&amp;utm_content=CAN&amp;origin_source=google&amp;origin_medium=organic&amp;origin_campaign=MyBusiness" TargetMode="External"/><Relationship Id="rId58" Type="http://schemas.openxmlformats.org/officeDocument/2006/relationships/hyperlink" Target="http://www.h10hotels.com/es/hoteles-sevilla/h10-casa-de-la-plata" TargetMode="External"/><Relationship Id="rId59" Type="http://schemas.openxmlformats.org/officeDocument/2006/relationships/hyperlink" Target="https://www.hotelescheck.com/flatguest-roomtiques-private-rooms/" TargetMode="External"/><Relationship Id="rId60" Type="http://schemas.openxmlformats.org/officeDocument/2006/relationships/hyperlink" Target="https://es.eveniahotels.com/ciudad/barcelona/evenia-rossello?utm_source=Google+My+Business&amp;utm_medium=Ficha&amp;utm_campaign=Evenia+Rossello" TargetMode="External"/><Relationship Id="rId61" Type="http://schemas.openxmlformats.org/officeDocument/2006/relationships/hyperlink" Target="http://facebook.com/hosteria-la-ermita-1826-241040646346748" TargetMode="External"/><Relationship Id="rId62" Type="http://schemas.openxmlformats.org/officeDocument/2006/relationships/hyperlink" Target="https://www.maxihoteles.com/hotel-universal-by-maxi-hoteles.html" TargetMode="External"/><Relationship Id="rId63" Type="http://schemas.openxmlformats.org/officeDocument/2006/relationships/hyperlink" Target="https://www.melia.com/en/hotels/spain/majorca/de-mar-gran-melia?utm_campaign=google&amp;utm_content=0718&amp;utm_medium=organic&amp;utm_source=directories" TargetMode="External"/><Relationship Id="rId64" Type="http://schemas.openxmlformats.org/officeDocument/2006/relationships/hyperlink" Target="http://bluebayresorts.com/es/hotel-bellevue-lagomonte.html" TargetMode="External"/><Relationship Id="rId65" Type="http://schemas.openxmlformats.org/officeDocument/2006/relationships/hyperlink" Target="https://bestplacesinmap.eu/apartamentos-de-la-huerta-spain?correlationID=18962efe-c17e-43f8-a450-9ffe88b38d0b" TargetMode="External"/><Relationship Id="rId66" Type="http://schemas.openxmlformats.org/officeDocument/2006/relationships/hyperlink" Target="http://besthotels.es/es/hotel-tenerife/hotel-jacaranda/31" TargetMode="External"/><Relationship Id="rId67" Type="http://schemas.openxmlformats.org/officeDocument/2006/relationships/hyperlink" Target="http://medplaya.es/hotels/hotel-villasol-benalmadena.html" TargetMode="External"/><Relationship Id="rId68" Type="http://schemas.openxmlformats.org/officeDocument/2006/relationships/hyperlink" Target="https://hotelesbenidorm.com/hoteles-ambassador-playa-i-ii/" TargetMode="External"/><Relationship Id="rId69" Type="http://schemas.openxmlformats.org/officeDocument/2006/relationships/hyperlink" Target="http://ilunionhotels.com/hotel-ilunion-menorca-en-menorca" TargetMode="External"/><Relationship Id="rId70" Type="http://schemas.openxmlformats.org/officeDocument/2006/relationships/hyperlink" Target="https://www.emarhotels.com/apartamentos/apartamentos-es-pujols" TargetMode="External"/><Relationship Id="rId71" Type="http://schemas.openxmlformats.org/officeDocument/2006/relationships/hyperlink" Target="https://www.grupolosmellizos.com/hostal-ayamonte-los-mellizos" TargetMode="External"/><Relationship Id="rId72" Type="http://schemas.openxmlformats.org/officeDocument/2006/relationships/hyperlink" Target="https://www.hilton.com/en/hotels/madatup-atocha-hotel-madrid/" TargetMode="External"/><Relationship Id="rId73" Type="http://schemas.openxmlformats.org/officeDocument/2006/relationships/hyperlink" Target="https://victoria-beach-apartamentos-calpe.vivehotels.com/" TargetMode="External"/><Relationship Id="rId74" Type="http://schemas.openxmlformats.org/officeDocument/2006/relationships/hyperlink" Target="http://www.facebook.com/pages/hostal-tijuana/405056116244898" TargetMode="External"/><Relationship Id="rId75" Type="http://schemas.openxmlformats.org/officeDocument/2006/relationships/hyperlink" Target="http://castillatermal.com/hoteles/monasterio-de-valbuena" TargetMode="External"/><Relationship Id="rId76" Type="http://schemas.openxmlformats.org/officeDocument/2006/relationships/hyperlink" Target="http://www.facebook.com/el-bosque-de-cuevas-1204153762944775" TargetMode="External"/><Relationship Id="rId77" Type="http://schemas.openxmlformats.org/officeDocument/2006/relationships/hyperlink" Target="http://www.thepalmexperiencehotels.com/hotel-roquetas-beach" TargetMode="External"/><Relationship Id="rId78" Type="http://schemas.openxmlformats.org/officeDocument/2006/relationships/hyperlink" Target="http://thbhotels.com/hotel-tropical-island-playa-blanca" TargetMode="External"/><Relationship Id="rId79" Type="http://schemas.openxmlformats.org/officeDocument/2006/relationships/hyperlink" Target="http://www.apartamentoscantabria.com/apartamentos-solamaza/" TargetMode="External"/><Relationship Id="rId80" Type="http://schemas.openxmlformats.org/officeDocument/2006/relationships/hyperlink" Target="http://hotel-victoria-centro-almunecar.granada-vive.com/" TargetMode="External"/><Relationship Id="rId81" Type="http://schemas.openxmlformats.org/officeDocument/2006/relationships/hyperlink" Target="https://www.gardenhotels.com/tropic-garden-hotel-apartments/" TargetMode="External"/><Relationship Id="rId82" Type="http://schemas.openxmlformats.org/officeDocument/2006/relationships/hyperlink" Target="https://www.melia.com/en/hotels/spain/ibiza/hotel-ibiza-0797?utm_campaign=google&amp;utm_content=0797&amp;utm_medium=organic&amp;utm_source=directories" TargetMode="External"/><Relationship Id="rId83" Type="http://schemas.openxmlformats.org/officeDocument/2006/relationships/hyperlink" Target="http://es-nautico-suites.porto-cristo.mallorca-vive.com/" TargetMode="External"/><Relationship Id="rId84" Type="http://schemas.openxmlformats.org/officeDocument/2006/relationships/hyperlink" Target="http://castillatermal.com/hoteles/balneario-de-solares" TargetMode="External"/><Relationship Id="rId85" Type="http://schemas.openxmlformats.org/officeDocument/2006/relationships/hyperlink" Target="http://facebook.com/hotel-lux-aljarafe-498537210265428" TargetMode="External"/><Relationship Id="rId86" Type="http://schemas.openxmlformats.org/officeDocument/2006/relationships/hyperlink" Target="https://www.estivalgroup.com/estival-islantilla-huelva.html?utm_medium=organic&amp;utm_source=google&amp;utm_campaign=google-my-business&amp;utm_term=google-local&amp;utm_id=ocean-islantilla" TargetMode="External"/><Relationship Id="rId87" Type="http://schemas.openxmlformats.org/officeDocument/2006/relationships/hyperlink" Target="https://www.hotelplazaalaquas.com/ES/hotel.html?fbclid=IwY2xjawP74I9leHRuA2FlbQIxMABzcnRjBmFwcF9pZBAyMjIwMzkxNzg4MjAwODkyAAEeSsG6dezOdZJJ-PBXAtZVZa0yME0d4wx4GpLUpQEDwaq_vGJugOGCuM3XL-E_aem_keLjuuvGcfq62VsPqmLKGw" TargetMode="External"/><Relationship Id="rId88" Type="http://schemas.openxmlformats.org/officeDocument/2006/relationships/hyperlink" Target="http://facebook.com/casona-de-la-mesta-429053077120935" TargetMode="External"/><Relationship Id="rId89" Type="http://schemas.openxmlformats.org/officeDocument/2006/relationships/hyperlink" Target="https://rent-and-holidays-in-gran-canaria6.webnode.es/" TargetMode="External"/><Relationship Id="rId90" Type="http://schemas.openxmlformats.org/officeDocument/2006/relationships/hyperlink" Target="https://sites.google.com/view/wwwgalerahomescom/inicio" TargetMode="External"/><Relationship Id="rId91" Type="http://schemas.openxmlformats.org/officeDocument/2006/relationships/hyperlink" Target="http://facebook.com/casainocencioelpuertodesantamaria" TargetMode="External"/><Relationship Id="rId92" Type="http://schemas.openxmlformats.org/officeDocument/2006/relationships/hyperlink" Target="http://princess-hotels.com/web/es/fpw/81_homepage.asp" TargetMode="External"/><Relationship Id="rId93" Type="http://schemas.openxmlformats.org/officeDocument/2006/relationships/hyperlink" Target="http://princess-hotels.com/web/es/fpw/81_homepage.asp" TargetMode="External"/><Relationship Id="rId94" Type="http://schemas.openxmlformats.org/officeDocument/2006/relationships/hyperlink" Target="http://princess-hotels.com/web/es/fpw/81_homepage.asp" TargetMode="External"/><Relationship Id="rId95" Type="http://schemas.openxmlformats.org/officeDocument/2006/relationships/hyperlink" Target="http://princess-hotels.com/web/es/fpw/81_homepage.asp" TargetMode="External"/><Relationship Id="rId96" Type="http://schemas.openxmlformats.org/officeDocument/2006/relationships/hyperlink" Target="http://princess-hotels.com/web/es/fpw/81_homepage.asp" TargetMode="External"/><Relationship Id="rId97" Type="http://schemas.openxmlformats.org/officeDocument/2006/relationships/hyperlink" Target="http://www.princess-hotels.com/web/es/fpw/81_homepage.asp" TargetMode="External"/><Relationship Id="rId98" Type="http://schemas.openxmlformats.org/officeDocument/2006/relationships/hyperlink" Target="http://princess-hotels.com/web/es/fpw/81_homepage.asp" TargetMode="External"/><Relationship Id="rId99" Type="http://schemas.openxmlformats.org/officeDocument/2006/relationships/hyperlink" Target="http://princess-hotels.com/web/es/fpw/81_homepage.asp" TargetMode="External"/><Relationship Id="rId100" Type="http://schemas.openxmlformats.org/officeDocument/2006/relationships/hyperlink" Target="https://www.complejoruralcasascuevalateja.com/es/contactar" TargetMode="External"/><Relationship Id="rId101" Type="http://schemas.openxmlformats.org/officeDocument/2006/relationships/hyperlink" Target="https://www.granhotelpeniscola.com/holiday-magic-hotel-sa/?srsltid=AfmBOorgqoQDK2bEGzGesOQMpBpdJ_58yNv0n7iIhMPkfQSAEs82b3ly" TargetMode="External"/><Relationship Id="rId102" Type="http://schemas.openxmlformats.org/officeDocument/2006/relationships/hyperlink" Target="http://www.facebook.com/hotel-hell&#237;n-207221906152172" TargetMode="External"/><Relationship Id="rId103" Type="http://schemas.openxmlformats.org/officeDocument/2006/relationships/hyperlink" Target="http://riu.com/en/hotel/spain/majorca/hotel-riu-bravo" TargetMode="External"/><Relationship Id="rId104" Type="http://schemas.openxmlformats.org/officeDocument/2006/relationships/hyperlink" Target="http://diagonal-mar-breeze.hotelbcn-barcelona.com/es" TargetMode="External"/><Relationship Id="rId105" Type="http://schemas.openxmlformats.org/officeDocument/2006/relationships/hyperlink" Target="http://www.eurostarshotels.com/eurostars-las-claras.html" TargetMode="External"/><Relationship Id="rId106" Type="http://schemas.openxmlformats.org/officeDocument/2006/relationships/hyperlink" Target="https://www.eurostarshotels.com/eurostars-asta-regia.html?referer_code=lb0gg00yx&amp;utm_source=google&amp;utm_medium=business&amp;utm_campaign=lb0gg00yx" TargetMode="External"/><Relationship Id="rId107" Type="http://schemas.openxmlformats.org/officeDocument/2006/relationships/hyperlink" Target="https://www.eurostarshotels.com/eurostars-maimonides.html?referer_code=lb0gg00yx&amp;utm_source=google&amp;utm_medium=business&amp;utm_campaign=lb0gg00yx" TargetMode="External"/><Relationship Id="rId108" Type="http://schemas.openxmlformats.org/officeDocument/2006/relationships/hyperlink" Target="https://www.intelier.com/hotel-intelier-orange-benicasim/" TargetMode="External"/><Relationship Id="rId109" Type="http://schemas.openxmlformats.org/officeDocument/2006/relationships/hyperlink" Target="http://hotel-bb.com/es/hotel/madrid-pinar-las-rozas" TargetMode="External"/><Relationship Id="rId110" Type="http://schemas.openxmlformats.org/officeDocument/2006/relationships/hyperlink" Target="http://intur.com/hotel-villa-victoria-san-sebastian" TargetMode="External"/><Relationship Id="rId111" Type="http://schemas.openxmlformats.org/officeDocument/2006/relationships/hyperlink" Target="https://www.nh-hotels.com/es/hotel/nh-campo-de-gibraltar" TargetMode="External"/><Relationship Id="rId112" Type="http://schemas.openxmlformats.org/officeDocument/2006/relationships/hyperlink" Target="http://hotel-bb.com/es/hotel/tarragona-centro-urbis" TargetMode="External"/><Relationship Id="rId113" Type="http://schemas.openxmlformats.org/officeDocument/2006/relationships/hyperlink" Target="http://www.facebook.com/hotel-rio-bubal-204046456442787" TargetMode="External"/><Relationship Id="rId114" Type="http://schemas.openxmlformats.org/officeDocument/2006/relationships/hyperlink" Target="http://hotel-bb.com/es/hotel/madrid-pinar-las-rozas" TargetMode="External"/><Relationship Id="rId115" Type="http://schemas.openxmlformats.org/officeDocument/2006/relationships/hyperlink" Target="http://aparthotel-mirgay.s-illot.mallorca-vive.com/" TargetMode="External"/><Relationship Id="rId116" Type="http://schemas.openxmlformats.org/officeDocument/2006/relationships/hyperlink" Target="http://www.facebook.com/hotel.rte.juderiavalledeljerte" TargetMode="External"/><Relationship Id="rId117" Type="http://schemas.openxmlformats.org/officeDocument/2006/relationships/hyperlink" Target="http://facebook.com/hotel-marieta-1615474458713486" TargetMode="External"/><Relationship Id="rId118" Type="http://schemas.openxmlformats.org/officeDocument/2006/relationships/hyperlink" Target="http://hotelfretasefed.wix.com/hotel-freta-calella" TargetMode="External"/><Relationship Id="rId119" Type="http://schemas.openxmlformats.org/officeDocument/2006/relationships/hyperlink" Target="http://crownresorts.com/es/resorts/club-la-riviera" TargetMode="External"/><Relationship Id="rId120" Type="http://schemas.openxmlformats.org/officeDocument/2006/relationships/hyperlink" Target="https://hotel-bari-can-pastilla.galiciaretreat.com/" TargetMode="External"/><Relationship Id="rId121" Type="http://schemas.openxmlformats.org/officeDocument/2006/relationships/hyperlink" Target="https://alojamientocalzadaromana.com/contacto.html" TargetMode="External"/><Relationship Id="rId122" Type="http://schemas.openxmlformats.org/officeDocument/2006/relationships/hyperlink" Target="http://www.facebook.com/cal-pollinari-423955324460409" TargetMode="External"/><Relationship Id="rId123" Type="http://schemas.openxmlformats.org/officeDocument/2006/relationships/hyperlink" Target="https://room-matehotels.com/gb/hotel-mario-madrid/?utm_source=google&amp;utm_medium=organic&amp;utm_campaign=google-my-business-mario" TargetMode="External"/><Relationship Id="rId124" Type="http://schemas.openxmlformats.org/officeDocument/2006/relationships/hyperlink" Target="http://www.servatur.com/ig-nachosol-atlantic-yaizasol" TargetMode="External"/><Relationship Id="rId125" Type="http://schemas.openxmlformats.org/officeDocument/2006/relationships/hyperlink" Target="http://facebook.com/hotelceroocho-144697779010962" TargetMode="External"/><Relationship Id="rId126" Type="http://schemas.openxmlformats.org/officeDocument/2006/relationships/hyperlink" Target="https://www.eurostarshotels.com/exe-rey-don-jaime.html?referer_code=lb0gg00yx&amp;utm_source=google&amp;utm_medium=business&amp;utm_campaign=lb0gg00yx" TargetMode="External"/><Relationship Id="rId127" Type="http://schemas.openxmlformats.org/officeDocument/2006/relationships/hyperlink" Target="http://maria-cristina-hotel-peniscola.hotelmix.es/" TargetMode="External"/><Relationship Id="rId128" Type="http://schemas.openxmlformats.org/officeDocument/2006/relationships/hyperlink" Target="https://restauranteellamin.wixsite.com/ellaminador" TargetMode="External"/><Relationship Id="rId129" Type="http://schemas.openxmlformats.org/officeDocument/2006/relationships/hyperlink" Target="http://vilarsrurals.com/hoteles/vilar-rural-arnes" TargetMode="External"/><Relationship Id="rId130" Type="http://schemas.openxmlformats.org/officeDocument/2006/relationships/hyperlink" Target="https://hotelmania.net/hotel/niembro/casa-marivi/" TargetMode="External"/><Relationship Id="rId131" Type="http://schemas.openxmlformats.org/officeDocument/2006/relationships/hyperlink" Target="http://www.eurostarshotels.com/eurostars-toledo.html" TargetMode="External"/><Relationship Id="rId132" Type="http://schemas.openxmlformats.org/officeDocument/2006/relationships/hyperlink" Target="https://www.eurostarshotels.com/exe-alfonso-viii.html?referer_code=lb0gg00yx&amp;utm_source=google&amp;utm_medium=business&amp;utm_campaign=lb0gg00yx" TargetMode="External"/><Relationship Id="rId133" Type="http://schemas.openxmlformats.org/officeDocument/2006/relationships/hyperlink" Target="https://www.lopesan.com/es/hoteles/espana/gran-canaria/playa-del-ingles/abora-buenaventura/?partner=5908&amp;utm_source=gmb&amp;utm_medium=organic&amp;ept-publisher=googlemybusiness&amp;ept-name=my-business-google-organico-googlemybusiness" TargetMode="External"/><Relationship Id="rId134" Type="http://schemas.openxmlformats.org/officeDocument/2006/relationships/hyperlink" Target="https://husapedralbes.barcelonabesthotels.com/es/" TargetMode="External"/><Relationship Id="rId135" Type="http://schemas.openxmlformats.org/officeDocument/2006/relationships/hyperlink" Target="http://eurostarshotels.com/eurostars-azahar.html" TargetMode="External"/><Relationship Id="rId136" Type="http://schemas.openxmlformats.org/officeDocument/2006/relationships/hyperlink" Target="http://facebook.com/hotel-sixto-1618310918407872" TargetMode="External"/><Relationship Id="rId137" Type="http://schemas.openxmlformats.org/officeDocument/2006/relationships/hyperlink" Target="http://facebook.com/hotelconencantoalmendralejo" TargetMode="External"/><Relationship Id="rId138" Type="http://schemas.openxmlformats.org/officeDocument/2006/relationships/hyperlink" Target="https://www.barcelo.com/es-es/occidental-roca-negra/?utm_source=google&amp;utm_medium=organic&amp;utm_campaign=my_business&amp;utm_content=37971" TargetMode="External"/><Relationship Id="rId139" Type="http://schemas.openxmlformats.org/officeDocument/2006/relationships/hyperlink" Target="http://nh-hoteles.es/hotel/hesperia-barri-gotic" TargetMode="External"/><Relationship Id="rId140" Type="http://schemas.openxmlformats.org/officeDocument/2006/relationships/hyperlink" Target="http://es-es.facebook.com/princesshotelsresorts" TargetMode="External"/><Relationship Id="rId141" Type="http://schemas.openxmlformats.org/officeDocument/2006/relationships/hyperlink" Target="https://www.andalucia.org/listing/pueblo-camino-real" TargetMode="External"/><Relationship Id="rId142" Type="http://schemas.openxmlformats.org/officeDocument/2006/relationships/hyperlink" Target="http://facebook.com/hotelloscanosdelaalcaiceria" TargetMode="External"/><Relationship Id="rId143" Type="http://schemas.openxmlformats.org/officeDocument/2006/relationships/hyperlink" Target="http://facebook.com/hotel-arce-1691795574391146" TargetMode="External"/><Relationship Id="rId144" Type="http://schemas.openxmlformats.org/officeDocument/2006/relationships/hyperlink" Target="https://sethotels.com/es/hotel/seth-isla-paraiso?partner=14138&amp;utm_sonessurce=google&amp;utm_medium=organic&amp;utm_campaign=MyBusiness" TargetMode="External"/><Relationship Id="rId145" Type="http://schemas.openxmlformats.org/officeDocument/2006/relationships/hyperlink" Target="http://castillatermal.com/hoteles/burgo-de-osma" TargetMode="External"/><Relationship Id="rId146" Type="http://schemas.openxmlformats.org/officeDocument/2006/relationships/hyperlink" Target="http://www.facebook.com/moran-playa-539412389434177" TargetMode="External"/><Relationship Id="rId147" Type="http://schemas.openxmlformats.org/officeDocument/2006/relationships/hyperlink" Target="https://alcordelroble.wixsite.com/alcordelroble" TargetMode="External"/><Relationship Id="rId148" Type="http://schemas.openxmlformats.org/officeDocument/2006/relationships/hyperlink" Target="https://www.hotelesdirect.com/apartamentos-zalabar/" TargetMode="External"/><Relationship Id="rId149" Type="http://schemas.openxmlformats.org/officeDocument/2006/relationships/hyperlink" Target="http://all.accor.com/hotel/3132/index.en.shtml" TargetMode="External"/><Relationship Id="rId150" Type="http://schemas.openxmlformats.org/officeDocument/2006/relationships/hyperlink" Target="http://facebook.com/hotel-nuro-469694069722725" TargetMode="External"/><Relationship Id="rId151" Type="http://schemas.openxmlformats.org/officeDocument/2006/relationships/hyperlink" Target="https://areadeservicioelrebollar.wordpress.com/" TargetMode="External"/><Relationship Id="rId152" Type="http://schemas.openxmlformats.org/officeDocument/2006/relationships/hyperlink" Target="https://www.azzhoteles.com/es/azz-valencia-tactica/" TargetMode="External"/><Relationship Id="rId153" Type="http://schemas.openxmlformats.org/officeDocument/2006/relationships/hyperlink" Target="https://www.hotelsantafazbenidorm.com/es/index.html" TargetMode="External"/><Relationship Id="rId154" Type="http://schemas.openxmlformats.org/officeDocument/2006/relationships/hyperlink" Target="http://all.accor.com/hotel/3676/index.en.shtml" TargetMode="External"/><Relationship Id="rId155" Type="http://schemas.openxmlformats.org/officeDocument/2006/relationships/hyperlink" Target="http://hotel-apartamentos-sarga-rias-altas.com/" TargetMode="External"/><Relationship Id="rId156" Type="http://schemas.openxmlformats.org/officeDocument/2006/relationships/hyperlink" Target="http://all.accor.com/hotel/3204/index.en.shtml" TargetMode="External"/><Relationship Id="rId157" Type="http://schemas.openxmlformats.org/officeDocument/2006/relationships/hyperlink" Target="http://hoteles-silken.com/hoteles/ciudad-gijon" TargetMode="External"/><Relationship Id="rId158" Type="http://schemas.openxmlformats.org/officeDocument/2006/relationships/hyperlink" Target="http://www.facebook.com/as-chairas-128525400562124" TargetMode="External"/><Relationship Id="rId159" Type="http://schemas.openxmlformats.org/officeDocument/2006/relationships/hyperlink" Target="http://www.facebook.com/haciendaladehesatenerife/" TargetMode="External"/><Relationship Id="rId160" Type="http://schemas.openxmlformats.org/officeDocument/2006/relationships/hyperlink" Target="https://reservahoteles.online/casa-pena-negra/" TargetMode="External"/><Relationship Id="rId161" Type="http://schemas.openxmlformats.org/officeDocument/2006/relationships/hyperlink" Target="http://facebook.com/hotelesenalbaceteprincipe" TargetMode="External"/><Relationship Id="rId162" Type="http://schemas.openxmlformats.org/officeDocument/2006/relationships/hyperlink" Target="https://can-bestard.hotels-of-mallorca.com/es/" TargetMode="External"/><Relationship Id="rId163" Type="http://schemas.openxmlformats.org/officeDocument/2006/relationships/hyperlink" Target="https://www.hotelbellavistaordesa.com/?fbclid=IwY2xjawP74wdleHRuA2FlbQIxMABzcnRjBmFwcF9pZBAyMjIwMzkxNzg4MjAwODkyAAEenMoxRejZp579LHMD02nUdsCXdBc4H2b9YTp01VfqT9-lC4ax13zaoDQ_Y-Y_aem_UTXtmVgmEwBG3uWuG6se2g" TargetMode="External"/><Relationship Id="rId164" Type="http://schemas.openxmlformats.org/officeDocument/2006/relationships/hyperlink" Target="http://facebook.com/apartamentoshayetalmeria" TargetMode="External"/><Relationship Id="rId165" Type="http://schemas.openxmlformats.org/officeDocument/2006/relationships/hyperlink" Target="http://plus.google.com/114082644348989211885" TargetMode="External"/><Relationship Id="rId166" Type="http://schemas.openxmlformats.org/officeDocument/2006/relationships/hyperlink" Target="http://plus.google.com/116817422660717883644" TargetMode="External"/><Relationship Id="rId167" Type="http://schemas.openxmlformats.org/officeDocument/2006/relationships/hyperlink" Target="http://www.facebook.com/restauranterutadelsegura" TargetMode="External"/><Relationship Id="rId168" Type="http://schemas.openxmlformats.org/officeDocument/2006/relationships/hyperlink" Target="http://sidorme.com/es/hoteles/hotel-valencia" TargetMode="External"/><Relationship Id="rId169" Type="http://schemas.openxmlformats.org/officeDocument/2006/relationships/hyperlink" Target="http://plus.google.com/111107337615261744074" TargetMode="External"/><Relationship Id="rId170" Type="http://schemas.openxmlformats.org/officeDocument/2006/relationships/hyperlink" Target="http://nuestrohotelenbenicassim.blogspot.com/" TargetMode="External"/><Relationship Id="rId171" Type="http://schemas.openxmlformats.org/officeDocument/2006/relationships/hyperlink" Target="http://protur-hotels.com/hoteles-en-mallorca" TargetMode="External"/><Relationship Id="rId172" Type="http://schemas.openxmlformats.org/officeDocument/2006/relationships/hyperlink" Target="http://ehotelesasturias.com/hotel_penablanca" TargetMode="External"/><Relationship Id="rId173" Type="http://schemas.openxmlformats.org/officeDocument/2006/relationships/hyperlink" Target="https://sites.google.com/view/hotel-severino/" TargetMode="External"/><Relationship Id="rId174" Type="http://schemas.openxmlformats.org/officeDocument/2006/relationships/hyperlink" Target="http://7escalones.rota.top-hotels-es.com/es" TargetMode="External"/><Relationship Id="rId175" Type="http://schemas.openxmlformats.org/officeDocument/2006/relationships/hyperlink" Target="https://www.hoteldiario.com/el-rincon-de-isabel/" TargetMode="External"/><Relationship Id="rId176" Type="http://schemas.openxmlformats.org/officeDocument/2006/relationships/hyperlink" Target="https://www.turismoencazorla.com/montepiedra.php" TargetMode="External"/><Relationship Id="rId177" Type="http://schemas.openxmlformats.org/officeDocument/2006/relationships/hyperlink" Target="http://www.facebook.com/paradisecourtaparthotel" TargetMode="External"/><Relationship Id="rId178" Type="http://schemas.openxmlformats.org/officeDocument/2006/relationships/hyperlink" Target="https://paradores.es/es/parador-de-argomaniz" TargetMode="External"/><Relationship Id="rId179" Type="http://schemas.openxmlformats.org/officeDocument/2006/relationships/hyperlink" Target="https://alojamientomaricarmen.wordpress.com/" TargetMode="External"/><Relationship Id="rId180" Type="http://schemas.openxmlformats.org/officeDocument/2006/relationships/hyperlink" Target="http://adhochoteles.com/hotel-ad-hoc-carmen" TargetMode="External"/><Relationship Id="rId181" Type="http://schemas.openxmlformats.org/officeDocument/2006/relationships/hyperlink" Target="https://la-morena.costablanca-hotels.com/es/" TargetMode="External"/><Relationship Id="rId182" Type="http://schemas.openxmlformats.org/officeDocument/2006/relationships/hyperlink" Target="https://barajasdemelo.eu/directory/hotel-mr/" TargetMode="External"/><Relationship Id="rId183" Type="http://schemas.openxmlformats.org/officeDocument/2006/relationships/hyperlink" Target="http://www.mixhotels.com/hoteles/hotel-mix-peru" TargetMode="External"/><Relationship Id="rId184" Type="http://schemas.openxmlformats.org/officeDocument/2006/relationships/hyperlink" Target="https://nobadis.cat/reserves" TargetMode="External"/><Relationship Id="rId185" Type="http://schemas.openxmlformats.org/officeDocument/2006/relationships/hyperlink" Target="http://www.facebook.com/hrrealvilladeberzocana" TargetMode="External"/><Relationship Id="rId186" Type="http://schemas.openxmlformats.org/officeDocument/2006/relationships/hyperlink" Target="http://www.alojamientosconencantodelarioja.com/" TargetMode="External"/><Relationship Id="rId187" Type="http://schemas.openxmlformats.org/officeDocument/2006/relationships/hyperlink" Target="https://facebook.com/hotel-rural-valtarranz-1484981098426905" TargetMode="External"/><Relationship Id="rId188" Type="http://schemas.openxmlformats.org/officeDocument/2006/relationships/hyperlink" Target="http://hellomaracaibo.info/" TargetMode="External"/><Relationship Id="rId189" Type="http://schemas.openxmlformats.org/officeDocument/2006/relationships/hyperlink" Target="https://www.hellomaracaibo.info/es/?fbclid=IwY2xjawP72xpleHRuA2FlbQIxMABzcnRjBmFwcF9pZBAyMjIwMzkxNzg4MjAwODkyAAEewDMtAaYSjmoYGnRa2wy48sCpowkrf7bfwDe8Mvvy36_H-nh8L8X0UZ-82wI_aem_RjvQrqZg9VnvlfwSwAtvRA" TargetMode="External"/><Relationship Id="rId190" Type="http://schemas.openxmlformats.org/officeDocument/2006/relationships/hyperlink" Target="http://cartaymenu.es/hotelrestaurantesarao" TargetMode="External"/><Relationship Id="rId191" Type="http://schemas.openxmlformats.org/officeDocument/2006/relationships/hyperlink" Target="http://facebook.com/7-uvas-158211900918613" TargetMode="External"/><Relationship Id="rId192" Type="http://schemas.openxmlformats.org/officeDocument/2006/relationships/hyperlink" Target="https://urbanhousesiurot33.esp-es.info/es/" TargetMode="External"/><Relationship Id="rId193" Type="http://schemas.openxmlformats.org/officeDocument/2006/relationships/hyperlink" Target="https://www.eurostarshotels.com/exe-mitre.html?referer_code=lb0gg00yx&amp;utm_source=google&amp;utm_medium=business&amp;utm_campaign=lb0gg00yx" TargetMode="External"/><Relationship Id="rId194" Type="http://schemas.openxmlformats.org/officeDocument/2006/relationships/hyperlink" Target="http://hotelfrontaircongressbarcelona.com/" TargetMode="External"/><Relationship Id="rId195" Type="http://schemas.openxmlformats.org/officeDocument/2006/relationships/hyperlink" Target="http://facebook.com/accorhotelsgrouplatam" TargetMode="External"/><Relationship Id="rId196" Type="http://schemas.openxmlformats.org/officeDocument/2006/relationships/hyperlink" Target="https://www.castalla.org/la-ciudad/naturaleza/" TargetMode="External"/><Relationship Id="rId197" Type="http://schemas.openxmlformats.org/officeDocument/2006/relationships/hyperlink" Target="http://apartamentoscaminodefinisterre.com/" TargetMode="External"/><Relationship Id="rId198" Type="http://schemas.openxmlformats.org/officeDocument/2006/relationships/hyperlink" Target="http://hotelsuenodelindiano.wordpress.com/" TargetMode="External"/><Relationship Id="rId199" Type="http://schemas.openxmlformats.org/officeDocument/2006/relationships/hyperlink" Target="http://sites.google.com/site/hotelargibay" TargetMode="External"/><Relationship Id="rId200" Type="http://schemas.openxmlformats.org/officeDocument/2006/relationships/hyperlink" Target="https://laherreriacasarural.com/contacto/" TargetMode="External"/><Relationship Id="rId201" Type="http://schemas.openxmlformats.org/officeDocument/2006/relationships/hyperlink" Target="https://hotelrestaurantelascamaretas.com/" TargetMode="External"/><Relationship Id="rId202" Type="http://schemas.openxmlformats.org/officeDocument/2006/relationships/hyperlink" Target="https://www.maslapau.com/kontakt-anfahrt.html" TargetMode="External"/><Relationship Id="rId203" Type="http://schemas.openxmlformats.org/officeDocument/2006/relationships/hyperlink" Target="http://hotelsantangelobarcelonasants.com/" TargetMode="External"/><Relationship Id="rId204" Type="http://schemas.openxmlformats.org/officeDocument/2006/relationships/hyperlink" Target="http://www.facebook.com/hotellosarcesdeisla/" TargetMode="External"/><Relationship Id="rId205" Type="http://schemas.openxmlformats.org/officeDocument/2006/relationships/hyperlink" Target="http://facebook.com/casaruralcasacalixto" TargetMode="External"/><Relationship Id="rId206" Type="http://schemas.openxmlformats.org/officeDocument/2006/relationships/hyperlink" Target="http://facebook.com/hotelpuertadelavilla" TargetMode="External"/><Relationship Id="rId207" Type="http://schemas.openxmlformats.org/officeDocument/2006/relationships/hyperlink" Target="http://hotelroyalhideawaysanctipetri.com/" TargetMode="External"/><Relationship Id="rId208" Type="http://schemas.openxmlformats.org/officeDocument/2006/relationships/hyperlink" Target="https://www.hotelcasagarcia.com/es/index.html" TargetMode="External"/><Relationship Id="rId209" Type="http://schemas.openxmlformats.org/officeDocument/2006/relationships/hyperlink" Target="https://zapata.costaazaharhoteles.com/es/" TargetMode="External"/><Relationship Id="rId210" Type="http://schemas.openxmlformats.org/officeDocument/2006/relationships/hyperlink" Target="http://pizzerialafontanadecabodepalos.es/" TargetMode="External"/><Relationship Id="rId211" Type="http://schemas.openxmlformats.org/officeDocument/2006/relationships/hyperlink" Target="http://ecologiaturismeisostenibilitat.es/" TargetMode="External"/><Relationship Id="rId212" Type="http://schemas.openxmlformats.org/officeDocument/2006/relationships/hyperlink" Target="http://acevi-valdaran.hotel-baqueira.com/" TargetMode="External"/><Relationship Id="rId213" Type="http://schemas.openxmlformats.org/officeDocument/2006/relationships/hyperlink" Target="http://acevi-valdaran.hotel-baqueira.com/" TargetMode="External"/><Relationship Id="rId214" Type="http://schemas.openxmlformats.org/officeDocument/2006/relationships/hyperlink" Target="http://facebook.com/hostaldelaplayabarro" TargetMode="External"/><Relationship Id="rId215" Type="http://schemas.openxmlformats.org/officeDocument/2006/relationships/hyperlink" Target="http://turgalicia.es/sit/ficha_datos.asp" TargetMode="External"/><Relationship Id="rId216" Type="http://schemas.openxmlformats.org/officeDocument/2006/relationships/hyperlink" Target="http://hotelmediterranea.com-madrid.com/" TargetMode="External"/><Relationship Id="rId217" Type="http://schemas.openxmlformats.org/officeDocument/2006/relationships/hyperlink" Target="http://hotelrurallagunadelvillardon.com/" TargetMode="External"/><Relationship Id="rId218" Type="http://schemas.openxmlformats.org/officeDocument/2006/relationships/hyperlink" Target="https://www.lacasonaderalesvillaviciosa.com/" TargetMode="External"/><Relationship Id="rId219" Type="http://schemas.openxmlformats.org/officeDocument/2006/relationships/hyperlink" Target="http://www.facebook.com/aloeverasharedhouse" TargetMode="External"/><Relationship Id="rId220" Type="http://schemas.openxmlformats.org/officeDocument/2006/relationships/hyperlink" Target="http://palafoxhoteles.com/hotel-alfonso" TargetMode="External"/><Relationship Id="rId221" Type="http://schemas.openxmlformats.org/officeDocument/2006/relationships/hyperlink" Target="https://www.hotelresidenciavillaviciosa.com/" TargetMode="External"/><Relationship Id="rId222" Type="http://schemas.openxmlformats.org/officeDocument/2006/relationships/hyperlink" Target="http://hotelreyescatolicossalamanca.com/" TargetMode="External"/><Relationship Id="rId223" Type="http://schemas.openxmlformats.org/officeDocument/2006/relationships/hyperlink" Target="http://aloecanteras.com-grancanaria.com/" TargetMode="External"/><Relationship Id="rId224" Type="http://schemas.openxmlformats.org/officeDocument/2006/relationships/hyperlink" Target="https://www.hotelescuelasantabrigida.com/es/" TargetMode="External"/><Relationship Id="rId225" Type="http://schemas.openxmlformats.org/officeDocument/2006/relationships/hyperlink" Target="http://hotelrocatel-playacanetdemar.com/" TargetMode="External"/><Relationship Id="rId226" Type="http://schemas.openxmlformats.org/officeDocument/2006/relationships/hyperlink" Target="http://lascasasdelajuderiadecordoba.com/" TargetMode="External"/><Relationship Id="rId227" Type="http://schemas.openxmlformats.org/officeDocument/2006/relationships/hyperlink" Target="https://enhoteles.es/guesthouse_central/" TargetMode="External"/><Relationship Id="rId228" Type="http://schemas.openxmlformats.org/officeDocument/2006/relationships/hyperlink" Target="http://bullnbear4.wixsite.com/bullnbear" TargetMode="External"/><Relationship Id="rId229" Type="http://schemas.openxmlformats.org/officeDocument/2006/relationships/hyperlink" Target="https://www.apartamentosexcelsior-ibiza.com/" TargetMode="External"/><Relationship Id="rId230" Type="http://schemas.openxmlformats.org/officeDocument/2006/relationships/hyperlink" Target="http://hotelbalnearioalhamadearagon.com/" TargetMode="External"/><Relationship Id="rId231" Type="http://schemas.openxmlformats.org/officeDocument/2006/relationships/hyperlink" Target="http://www.facebook.com/hotelatalayasarrion" TargetMode="External"/><Relationship Id="rId232" Type="http://schemas.openxmlformats.org/officeDocument/2006/relationships/hyperlink" Target="http://www.facebook.com/parrilladaterranova" TargetMode="External"/><Relationship Id="rId233" Type="http://schemas.openxmlformats.org/officeDocument/2006/relationships/hyperlink" Target="http://thalassocantabricolassirenas.com/" TargetMode="External"/><Relationship Id="rId234" Type="http://schemas.openxmlformats.org/officeDocument/2006/relationships/hyperlink" Target="http://bodashotelcristina.com/index.php" TargetMode="External"/><Relationship Id="rId235" Type="http://schemas.openxmlformats.org/officeDocument/2006/relationships/hyperlink" Target="http://hotelabmuriasblancas.weebly.com/" TargetMode="External"/><Relationship Id="rId236" Type="http://schemas.openxmlformats.org/officeDocument/2006/relationships/hyperlink" Target="http://facebook.com/hotelvillablancatui" TargetMode="External"/><Relationship Id="rId237" Type="http://schemas.openxmlformats.org/officeDocument/2006/relationships/hyperlink" Target="http://hotelruralpuertadecaderechas.es/" TargetMode="External"/><Relationship Id="rId238" Type="http://schemas.openxmlformats.org/officeDocument/2006/relationships/hyperlink" Target="https://xn--hotelsueodelinfante-23b.org/" TargetMode="External"/><Relationship Id="rId239" Type="http://schemas.openxmlformats.org/officeDocument/2006/relationships/hyperlink" Target="http://facebook.com/thebeachhousejavea" TargetMode="External"/><Relationship Id="rId240" Type="http://schemas.openxmlformats.org/officeDocument/2006/relationships/hyperlink" Target="https://apartamentosparquecarolina.top/" TargetMode="External"/><Relationship Id="rId241" Type="http://schemas.openxmlformats.org/officeDocument/2006/relationships/hyperlink" Target="https://www.hotellacolina.com/es/index.html" TargetMode="External"/><Relationship Id="rId242" Type="http://schemas.openxmlformats.org/officeDocument/2006/relationships/hyperlink" Target="http://dreamapartmentscanarias.com/es/" TargetMode="External"/><Relationship Id="rId243" Type="http://schemas.openxmlformats.org/officeDocument/2006/relationships/hyperlink" Target="http://restaurantehotelelpentagono.com/" TargetMode="External"/><Relationship Id="rId244" Type="http://schemas.openxmlformats.org/officeDocument/2006/relationships/hyperlink" Target="http://apartahotelavenidadeamerica.com/" TargetMode="External"/><Relationship Id="rId245" Type="http://schemas.openxmlformats.org/officeDocument/2006/relationships/hyperlink" Target="http://hotelpetitpalacearturosoria.com/" TargetMode="External"/><Relationship Id="rId246" Type="http://schemas.openxmlformats.org/officeDocument/2006/relationships/hyperlink" Target="http://apart-hotelserranorecoletos.com/" TargetMode="External"/><Relationship Id="rId247" Type="http://schemas.openxmlformats.org/officeDocument/2006/relationships/hyperlink" Target="http://royal-palm.tenerifehotel.net/es" TargetMode="External"/><Relationship Id="rId248" Type="http://schemas.openxmlformats.org/officeDocument/2006/relationships/hyperlink" Target="http://www.facebook.com/restaurantequijote" TargetMode="External"/><Relationship Id="rId249" Type="http://schemas.openxmlformats.org/officeDocument/2006/relationships/hyperlink" Target="http://hotelsantaeulaliapuertollano.es/" TargetMode="External"/><Relationship Id="rId250" Type="http://schemas.openxmlformats.org/officeDocument/2006/relationships/hyperlink" Target="http://www.hotelrestaurantelaglorieta.com/" TargetMode="External"/><Relationship Id="rId251" Type="http://schemas.openxmlformats.org/officeDocument/2006/relationships/hyperlink" Target="http://www.hotelapartamentoslaspalmas.com/" TargetMode="External"/><Relationship Id="rId252" Type="http://schemas.openxmlformats.org/officeDocument/2006/relationships/hyperlink" Target="https://mesoncastilla.atiramhotels.com/" TargetMode="External"/><Relationship Id="rId253" Type="http://schemas.openxmlformats.org/officeDocument/2006/relationships/hyperlink" Target="http://hotel-atriumpalacebarcelona.com/" TargetMode="External"/><Relationship Id="rId254" Type="http://schemas.openxmlformats.org/officeDocument/2006/relationships/hyperlink" Target="http://fourpointsbarcelonadiagonal.com/" TargetMode="External"/><Relationship Id="rId255" Type="http://schemas.openxmlformats.org/officeDocument/2006/relationships/hyperlink" Target="http://hotelduquesasuitesbarcelona.com/" TargetMode="External"/><Relationship Id="rId256" Type="http://schemas.openxmlformats.org/officeDocument/2006/relationships/hyperlink" Target="http://hoteloneshottabakalerahouse.com/" TargetMode="External"/><Relationship Id="rId257" Type="http://schemas.openxmlformats.org/officeDocument/2006/relationships/hyperlink" Target="http://www.hotelhusaspajardinesdealbia.com/" TargetMode="External"/><Relationship Id="rId258" Type="http://schemas.openxmlformats.org/officeDocument/2006/relationships/hyperlink" Target="http://sihamlaghmichelhaddadferchem.es/" TargetMode="External"/><Relationship Id="rId259" Type="http://schemas.openxmlformats.org/officeDocument/2006/relationships/hyperlink" Target="http://hotelspainfantedonjuanmanuel.es/" TargetMode="External"/><Relationship Id="rId260" Type="http://schemas.openxmlformats.org/officeDocument/2006/relationships/hyperlink" Target="https://www.clubciudadela.com/es/index.html" TargetMode="External"/><Relationship Id="rId261" Type="http://schemas.openxmlformats.org/officeDocument/2006/relationships/hyperlink" Target="http://hotelcontinentalvalldemossa.com/" TargetMode="External"/><Relationship Id="rId262" Type="http://schemas.openxmlformats.org/officeDocument/2006/relationships/hyperlink" Target="http://aparthotelpalamos.extendnow.com/" TargetMode="External"/><Relationship Id="rId263" Type="http://schemas.openxmlformats.org/officeDocument/2006/relationships/hyperlink" Target="http://hotelposadafuentescarrionas.com/" TargetMode="External"/><Relationship Id="rId264" Type="http://schemas.openxmlformats.org/officeDocument/2006/relationships/hyperlink" Target="http://casaruralrestaurantearrebol.com/" TargetMode="External"/><Relationship Id="rId265" Type="http://schemas.openxmlformats.org/officeDocument/2006/relationships/hyperlink" Target="http://elmiradordefuentesdelnarcea.es/" TargetMode="External"/><Relationship Id="rId266" Type="http://schemas.openxmlformats.org/officeDocument/2006/relationships/hyperlink" Target="http://hotelruralmuseolaalpargata.com/" TargetMode="External"/><Relationship Id="rId267" Type="http://schemas.openxmlformats.org/officeDocument/2006/relationships/hyperlink" Target="http://facebook.com/casamarinopension" TargetMode="External"/><Relationship Id="rId268" Type="http://schemas.openxmlformats.org/officeDocument/2006/relationships/hyperlink" Target="http://www.facebook.com/apartamentossalud" TargetMode="External"/><Relationship Id="rId269" Type="http://schemas.openxmlformats.org/officeDocument/2006/relationships/hyperlink" Target="http://www.facebook.com/laposadadeldruida" TargetMode="External"/><Relationship Id="rId270" Type="http://schemas.openxmlformats.org/officeDocument/2006/relationships/hyperlink" Target="http://petitpalacesavoyalfonsoxii.com/" TargetMode="External"/><Relationship Id="rId271" Type="http://schemas.openxmlformats.org/officeDocument/2006/relationships/hyperlink" Target="http://petitpalacesavoyalfonsoxii.com/" TargetMode="External"/><Relationship Id="rId272" Type="http://schemas.openxmlformats.org/officeDocument/2006/relationships/hyperlink" Target="http://facebook.com/casasdelsevillano" TargetMode="External"/><Relationship Id="rId273" Type="http://schemas.openxmlformats.org/officeDocument/2006/relationships/hyperlink" Target="http://hotelmaestrazgodecalatrava.com/" TargetMode="External"/><Relationship Id="rId274" Type="http://schemas.openxmlformats.org/officeDocument/2006/relationships/hyperlink" Target="http://hotelrestaurantelaglorieta.com/" TargetMode="External"/><Relationship Id="rId275" Type="http://schemas.openxmlformats.org/officeDocument/2006/relationships/hyperlink" Target="http://barcelocastillobeachresort.com/" TargetMode="External"/><Relationship Id="rId276" Type="http://schemas.openxmlformats.org/officeDocument/2006/relationships/hyperlink" Target="http://abbabalmoralhotelbarcelona.com/" TargetMode="External"/><Relationship Id="rId277" Type="http://schemas.openxmlformats.org/officeDocument/2006/relationships/hyperlink" Target="http://www.hotelesconencantodelarioja.com/" TargetMode="External"/><Relationship Id="rId278" Type="http://schemas.openxmlformats.org/officeDocument/2006/relationships/hyperlink" Target="http://alojamientospuertoprincipe.com/" TargetMode="External"/><Relationship Id="rId279" Type="http://schemas.openxmlformats.org/officeDocument/2006/relationships/hyperlink" Target="http://hotelapartamentosdoncarlos.com/" TargetMode="External"/><Relationship Id="rId280" Type="http://schemas.openxmlformats.org/officeDocument/2006/relationships/hyperlink" Target="https://www.miramarlaredo.es/es/index.html" TargetMode="External"/><Relationship Id="rId281" Type="http://schemas.openxmlformats.org/officeDocument/2006/relationships/hyperlink" Target="https://www.miramarlaredo.es/es/index.html" TargetMode="External"/><Relationship Id="rId282" Type="http://schemas.openxmlformats.org/officeDocument/2006/relationships/hyperlink" Target="http://balneariolascaldasdebesaya.com/" TargetMode="External"/><Relationship Id="rId283" Type="http://schemas.openxmlformats.org/officeDocument/2006/relationships/hyperlink" Target="http://apartamentosyhostalherranz.com/" TargetMode="External"/><Relationship Id="rId284" Type="http://schemas.openxmlformats.org/officeDocument/2006/relationships/hyperlink" Target="http://hotelciudaddelrenacimiento.com/" TargetMode="External"/><Relationship Id="rId285" Type="http://schemas.openxmlformats.org/officeDocument/2006/relationships/hyperlink" Target="http://petitpalacemarquessantaana.com/" TargetMode="External"/><Relationship Id="rId286" Type="http://schemas.openxmlformats.org/officeDocument/2006/relationships/hyperlink" Target="http://barcelosevillarenacimiento.com/" TargetMode="External"/><Relationship Id="rId287" Type="http://schemas.openxmlformats.org/officeDocument/2006/relationships/hyperlink" Target="http://hotellaprincesayelguisante.com/" TargetMode="External"/><Relationship Id="rId288" Type="http://schemas.openxmlformats.org/officeDocument/2006/relationships/hyperlink" Target="http://hotelrestauranteelcastillo.com/" TargetMode="External"/><Relationship Id="rId289" Type="http://schemas.openxmlformats.org/officeDocument/2006/relationships/hyperlink" Target="http://hotelsantacruzsierranevada.com/" TargetMode="External"/><Relationship Id="rId290" Type="http://schemas.openxmlformats.org/officeDocument/2006/relationships/hyperlink" Target="http://facebook.com/hotellarochaquesa" TargetMode="External"/><Relationship Id="rId291" Type="http://schemas.openxmlformats.org/officeDocument/2006/relationships/hyperlink" Target="http://nh-hoteles.es/hoteles/valencia" TargetMode="External"/><Relationship Id="rId292" Type="http://schemas.openxmlformats.org/officeDocument/2006/relationships/hyperlink" Target="http://eurostarsmediterraneaplaza.com/" TargetMode="External"/><Relationship Id="rId293" Type="http://schemas.openxmlformats.org/officeDocument/2006/relationships/hyperlink" Target="http://aparthotel-lamirage-lamanga.es/" TargetMode="External"/><Relationship Id="rId294" Type="http://schemas.openxmlformats.org/officeDocument/2006/relationships/hyperlink" Target="https://hotel-lido.galiciaretreat.com/" TargetMode="External"/><Relationship Id="rId295" Type="http://schemas.openxmlformats.org/officeDocument/2006/relationships/hyperlink" Target="https://www.hmhotels.com/hm-dunas-blancas/?utm_source=google&amp;utm_medium=organic&amp;utm_campaign=my_business&amp;utm_content=hmdunasblancas" TargetMode="External"/><Relationship Id="rId296" Type="http://schemas.openxmlformats.org/officeDocument/2006/relationships/hyperlink" Target="http://apartamentosbluestar-ibiza.com/" TargetMode="External"/><Relationship Id="rId297" Type="http://schemas.openxmlformats.org/officeDocument/2006/relationships/hyperlink" Target="http://muntanya-montecarlo-hotels.com/" TargetMode="External"/><Relationship Id="rId298" Type="http://schemas.openxmlformats.org/officeDocument/2006/relationships/hyperlink" Target="http://muntanya-montecarlo-hotels.com/" TargetMode="External"/><Relationship Id="rId299" Type="http://schemas.openxmlformats.org/officeDocument/2006/relationships/hyperlink" Target="http://hotelbalneariovichycatalan.com/" TargetMode="External"/><Relationship Id="rId300" Type="http://schemas.openxmlformats.org/officeDocument/2006/relationships/hyperlink" Target="http://spainmountains.com/hbellavista" TargetMode="External"/><Relationship Id="rId301" Type="http://schemas.openxmlformats.org/officeDocument/2006/relationships/hyperlink" Target="http://alojamientoruralcasagrande.com/" TargetMode="External"/><Relationship Id="rId302" Type="http://schemas.openxmlformats.org/officeDocument/2006/relationships/hyperlink" Target="http://hotelmonasteriobenedictino.com/" TargetMode="External"/><Relationship Id="rId303" Type="http://schemas.openxmlformats.org/officeDocument/2006/relationships/hyperlink" Target="http://hotelrestauranteelpescador.com/" TargetMode="External"/><Relationship Id="rId304" Type="http://schemas.openxmlformats.org/officeDocument/2006/relationships/hyperlink" Target="http://www.facebook.com/lacasonaderioseco" TargetMode="External"/><Relationship Id="rId305" Type="http://schemas.openxmlformats.org/officeDocument/2006/relationships/hyperlink" Target="http://hotelnuevocachalotesanxenxo.es/" TargetMode="External"/><Relationship Id="rId306" Type="http://schemas.openxmlformats.org/officeDocument/2006/relationships/hyperlink" Target="http://m.los-dos-alemanes.webnode.es/" TargetMode="External"/><Relationship Id="rId307" Type="http://schemas.openxmlformats.org/officeDocument/2006/relationships/hyperlink" Target="https://thewaymolinaseca.com/" TargetMode="External"/><Relationship Id="rId308" Type="http://schemas.openxmlformats.org/officeDocument/2006/relationships/hyperlink" Target="https://www.martonhotelvalldemossa.com/es" TargetMode="External"/><Relationship Id="rId309" Type="http://schemas.openxmlformats.org/officeDocument/2006/relationships/hyperlink" Target="https://hotelcarlos1torremolinos.com/" TargetMode="External"/><Relationship Id="rId310" Type="http://schemas.openxmlformats.org/officeDocument/2006/relationships/hyperlink" Target="http://palimpalem.com/1/casa-rosendo" TargetMode="External"/><Relationship Id="rId311" Type="http://schemas.openxmlformats.org/officeDocument/2006/relationships/hyperlink" Target="http://elmiradordegergal.blogspot.pe/" TargetMode="External"/><Relationship Id="rId312" Type="http://schemas.openxmlformats.org/officeDocument/2006/relationships/hyperlink" Target="http://www.hotelrurallaraya1866guimar.es/" TargetMode="External"/><Relationship Id="rId313" Type="http://schemas.openxmlformats.org/officeDocument/2006/relationships/hyperlink" Target="http://sohosalamanca.sohohoteles.com/" TargetMode="External"/><Relationship Id="rId314" Type="http://schemas.openxmlformats.org/officeDocument/2006/relationships/hyperlink" Target="http://eurostarssuitesmirasierra.com/" TargetMode="External"/><Relationship Id="rId315" Type="http://schemas.openxmlformats.org/officeDocument/2006/relationships/hyperlink" Target="http://sunprimecoralsuitesandspa.com/" TargetMode="External"/><Relationship Id="rId316" Type="http://schemas.openxmlformats.org/officeDocument/2006/relationships/hyperlink" Target="https://www.hotelsantaisabeltoledo.es/es/" TargetMode="External"/><Relationship Id="rId317" Type="http://schemas.openxmlformats.org/officeDocument/2006/relationships/hyperlink" Target="http://hospederiahoteldonquijote.com/" TargetMode="External"/><Relationship Id="rId318" Type="http://schemas.openxmlformats.org/officeDocument/2006/relationships/hyperlink" Target="http://hotelinturalcazardesanjuan.es/" TargetMode="External"/><Relationship Id="rId319" Type="http://schemas.openxmlformats.org/officeDocument/2006/relationships/hyperlink" Target="http://es-es.facebook.com/hr.lamina/" TargetMode="External"/><Relationship Id="rId320" Type="http://schemas.openxmlformats.org/officeDocument/2006/relationships/hyperlink" Target="http://hotelrestaurantelasglorias.es/" TargetMode="External"/><Relationship Id="rId321" Type="http://schemas.openxmlformats.org/officeDocument/2006/relationships/hyperlink" Target="https://casaruralsierrasanmamede.com/" TargetMode="External"/><Relationship Id="rId322" Type="http://schemas.openxmlformats.org/officeDocument/2006/relationships/hyperlink" Target="http://www.facebook.com/arealoscerrillos" TargetMode="External"/><Relationship Id="rId323" Type="http://schemas.openxmlformats.org/officeDocument/2006/relationships/hyperlink" Target="http://arenahotelesfuerteventura.com/" TargetMode="External"/><Relationship Id="rId324" Type="http://schemas.openxmlformats.org/officeDocument/2006/relationships/hyperlink" Target="http://arenahotelesfuerteventura.com/" TargetMode="External"/><Relationship Id="rId325" Type="http://schemas.openxmlformats.org/officeDocument/2006/relationships/hyperlink" Target="http://hotelboutiquelamarquesina.com/" TargetMode="External"/><Relationship Id="rId326" Type="http://schemas.openxmlformats.org/officeDocument/2006/relationships/hyperlink" Target="http://www.grand-hotel-residencia.com/es" TargetMode="External"/><Relationship Id="rId327" Type="http://schemas.openxmlformats.org/officeDocument/2006/relationships/hyperlink" Target="http://pullman-barcelona-skipper.com/" TargetMode="External"/><Relationship Id="rId328" Type="http://schemas.openxmlformats.org/officeDocument/2006/relationships/hyperlink" Target="http://royalpasseigdegraciahotel.com/" TargetMode="External"/><Relationship Id="rId329" Type="http://schemas.openxmlformats.org/officeDocument/2006/relationships/hyperlink" Target="http://ashotelesportadebarcelona.com/" TargetMode="External"/><Relationship Id="rId330" Type="http://schemas.openxmlformats.org/officeDocument/2006/relationships/hyperlink" Target="http://hotelpalaciotorregalizano.com/" TargetMode="External"/><Relationship Id="rId331" Type="http://schemas.openxmlformats.org/officeDocument/2006/relationships/hyperlink" Target="http://suitesconjacuzzisantillana.es/" TargetMode="External"/><Relationship Id="rId332" Type="http://schemas.openxmlformats.org/officeDocument/2006/relationships/hyperlink" Target="http://facebook.com/maiteurbandreams" TargetMode="External"/><Relationship Id="rId333" Type="http://schemas.openxmlformats.org/officeDocument/2006/relationships/hyperlink" Target="http://www.balneariosierraalhamilla.com/" TargetMode="External"/><Relationship Id="rId334" Type="http://schemas.openxmlformats.org/officeDocument/2006/relationships/hyperlink" Target="https://www.puertodeportivoaguadulce.com/" TargetMode="External"/><Relationship Id="rId335" Type="http://schemas.openxmlformats.org/officeDocument/2006/relationships/hyperlink" Target="http://www.hotelmediterraneocarihuela.es/" TargetMode="External"/><Relationship Id="rId336" Type="http://schemas.openxmlformats.org/officeDocument/2006/relationships/hyperlink" Target="http://facebook.com/ventalasdelicias" TargetMode="External"/><Relationship Id="rId337" Type="http://schemas.openxmlformats.org/officeDocument/2006/relationships/hyperlink" Target="http://hotelpalaciodelintendente.com/" TargetMode="External"/><Relationship Id="rId338" Type="http://schemas.openxmlformats.org/officeDocument/2006/relationships/hyperlink" Target="http://www.facebook.com/epicentrosevilla" TargetMode="External"/><Relationship Id="rId339" Type="http://schemas.openxmlformats.org/officeDocument/2006/relationships/hyperlink" Target="http://facebook.com/h.boutiquevoluve" TargetMode="External"/><Relationship Id="rId340" Type="http://schemas.openxmlformats.org/officeDocument/2006/relationships/hyperlink" Target="http://hotel-alfonsoxiii-sevilla.com/" TargetMode="External"/><Relationship Id="rId341" Type="http://schemas.openxmlformats.org/officeDocument/2006/relationships/hyperlink" Target="http://aparthotelnovosanctipetri.com/" TargetMode="External"/><Relationship Id="rId342" Type="http://schemas.openxmlformats.org/officeDocument/2006/relationships/hyperlink" Target="https://facebook.com/hotelloscantaros" TargetMode="External"/><Relationship Id="rId343" Type="http://schemas.openxmlformats.org/officeDocument/2006/relationships/hyperlink" Target="http://hotelcastillodemontemayor.com/" TargetMode="External"/><Relationship Id="rId344" Type="http://schemas.openxmlformats.org/officeDocument/2006/relationships/hyperlink" Target="http://bestwesternhotelsalobrena.com/" TargetMode="External"/><Relationship Id="rId345" Type="http://schemas.openxmlformats.org/officeDocument/2006/relationships/hyperlink" Target="http://bedbreakfastinternational.com/" TargetMode="External"/><Relationship Id="rId346" Type="http://schemas.openxmlformats.org/officeDocument/2006/relationships/hyperlink" Target="http://hotelpetitpalacegermanias.com/" TargetMode="External"/><Relationship Id="rId347" Type="http://schemas.openxmlformats.org/officeDocument/2006/relationships/hyperlink" Target="https://www.porthotels.es/port-denia.html?utm_medium=organic&amp;utm_source=google&amp;utm_campaign=google-my-business&amp;utm_term=google-local&amp;utm_id=port-denia" TargetMode="External"/><Relationship Id="rId348" Type="http://schemas.openxmlformats.org/officeDocument/2006/relationships/hyperlink" Target="http://apartamentosmariavictoria.com/" TargetMode="External"/><Relationship Id="rId349" Type="http://schemas.openxmlformats.org/officeDocument/2006/relationships/hyperlink" Target="https://www.porthotels.es/port-elche.html?utm_medium=organic&amp;utm_source=google&amp;utm_campaign=google-my-business&amp;utm_term=google-local&amp;utm_id=port-elche" TargetMode="External"/><Relationship Id="rId350" Type="http://schemas.openxmlformats.org/officeDocument/2006/relationships/hyperlink" Target="http://hotelmediterraneobenidorm.com/" TargetMode="External"/><Relationship Id="rId351" Type="http://schemas.openxmlformats.org/officeDocument/2006/relationships/hyperlink" Target="http://hotellatorregolfresortspa.com/" TargetMode="External"/><Relationship Id="rId352" Type="http://schemas.openxmlformats.org/officeDocument/2006/relationships/hyperlink" Target="http://tropicanaibizacoastsuites.com/" TargetMode="External"/><Relationship Id="rId353" Type="http://schemas.openxmlformats.org/officeDocument/2006/relationships/hyperlink" Target="https://www.onahotels.com/es/?fbclid=IwY2xjawP72vNleHRuA2FlbQIxMABzcnRjBmFwcF9pZBAyMjIwMzkxNzg4MjAwODkyAAEeIJjpSTH-bkd3So1T_kcUU4sLXaiMZwG1fgrVqSW_6EIAuEN6h_9OCjYtlwg_aem_NUOlI_GDhlI1-FSxAasN_g" TargetMode="External"/><Relationship Id="rId354" Type="http://schemas.openxmlformats.org/officeDocument/2006/relationships/hyperlink" Target="http://hawaiitorrenovaaparthotel.com/" TargetMode="External"/><Relationship Id="rId355" Type="http://schemas.openxmlformats.org/officeDocument/2006/relationships/hyperlink" Target="http://pagueratreffboutiquehotel.com/" TargetMode="External"/><Relationship Id="rId356" Type="http://schemas.openxmlformats.org/officeDocument/2006/relationships/hyperlink" Target="http://hotelramonberenguerlleida.com/" TargetMode="External"/><Relationship Id="rId357" Type="http://schemas.openxmlformats.org/officeDocument/2006/relationships/hyperlink" Target="http://hotelserhsskiportdelcomte.com/" TargetMode="External"/><Relationship Id="rId358" Type="http://schemas.openxmlformats.org/officeDocument/2006/relationships/hyperlink" Target="http://hotelchaletpuigdefabregas.com/" TargetMode="External"/><Relationship Id="rId359" Type="http://schemas.openxmlformats.org/officeDocument/2006/relationships/hyperlink" Target="http://hotelchaletpuigdefabregas.com/" TargetMode="External"/><Relationship Id="rId360" Type="http://schemas.openxmlformats.org/officeDocument/2006/relationships/hyperlink" Target="http://hotelpalaciodelamagdalena.com/" TargetMode="External"/><Relationship Id="rId361" Type="http://schemas.openxmlformats.org/officeDocument/2006/relationships/hyperlink" Target="http://www.facebook.com/hostallosnogales" TargetMode="External"/><Relationship Id="rId362" Type="http://schemas.openxmlformats.org/officeDocument/2006/relationships/hyperlink" Target="http://hotelciudaddecangasdeonis.com/" TargetMode="External"/><Relationship Id="rId363" Type="http://schemas.openxmlformats.org/officeDocument/2006/relationships/hyperlink" Target="http://albergueeljardindelcamino.com/" TargetMode="External"/><Relationship Id="rId364" Type="http://schemas.openxmlformats.org/officeDocument/2006/relationships/hyperlink" Target="http://apartamentoslacasavieja.com/" TargetMode="External"/><Relationship Id="rId365" Type="http://schemas.openxmlformats.org/officeDocument/2006/relationships/hyperlink" Target="http://vilamassaliaoldtownresort.es/" TargetMode="External"/><Relationship Id="rId366" Type="http://schemas.openxmlformats.org/officeDocument/2006/relationships/hyperlink" Target="http://casaruraldonalvarodeluna.com/" TargetMode="External"/><Relationship Id="rId367" Type="http://schemas.openxmlformats.org/officeDocument/2006/relationships/hyperlink" Target="http://boutique-bedandbreakfast.com/" TargetMode="External"/><Relationship Id="rId368" Type="http://schemas.openxmlformats.org/officeDocument/2006/relationships/hyperlink" Target="http://boutique-bedandbreakfast.com/" TargetMode="External"/><Relationship Id="rId369" Type="http://schemas.openxmlformats.org/officeDocument/2006/relationships/hyperlink" Target="http://lafraguadelavega.blogspot.pe/" TargetMode="External"/><Relationship Id="rId370" Type="http://schemas.openxmlformats.org/officeDocument/2006/relationships/hyperlink" Target="http://elmolinolagunasderuidera.com/" TargetMode="External"/><Relationship Id="rId371" Type="http://schemas.openxmlformats.org/officeDocument/2006/relationships/hyperlink" Target="http://hotel-av-apartamentos.com.es/" TargetMode="External"/><Relationship Id="rId372" Type="http://schemas.openxmlformats.org/officeDocument/2006/relationships/hyperlink" Target="http://apartamentosplazaamerica.com/" TargetMode="External"/><Relationship Id="rId373" Type="http://schemas.openxmlformats.org/officeDocument/2006/relationships/hyperlink" Target="https://www.canserrete.com/es/index.html" TargetMode="External"/><Relationship Id="rId374" Type="http://schemas.openxmlformats.org/officeDocument/2006/relationships/hyperlink" Target="https://hotelrusticofinisterrae.com/" TargetMode="External"/><Relationship Id="rId375" Type="http://schemas.openxmlformats.org/officeDocument/2006/relationships/hyperlink" Target="http://casasolariegadecervantes.com/" TargetMode="External"/><Relationship Id="rId376" Type="http://schemas.openxmlformats.org/officeDocument/2006/relationships/hyperlink" Target="http://vmapartamentosensantiago.com/" TargetMode="External"/><Relationship Id="rId377" Type="http://schemas.openxmlformats.org/officeDocument/2006/relationships/hyperlink" Target="https://www.facebook.com/casabotescuenca" TargetMode="External"/><Relationship Id="rId378" Type="http://schemas.openxmlformats.org/officeDocument/2006/relationships/hyperlink" Target="http://facebook.com/hotelalcoholera" TargetMode="External"/><Relationship Id="rId379" Type="http://schemas.openxmlformats.org/officeDocument/2006/relationships/hyperlink" Target="http://hotelacpalaudebellavista.com/" TargetMode="External"/><Relationship Id="rId380" Type="http://schemas.openxmlformats.org/officeDocument/2006/relationships/hyperlink" Target="http://crowneplazamadridairport.com/" TargetMode="External"/><Relationship Id="rId381" Type="http://schemas.openxmlformats.org/officeDocument/2006/relationships/hyperlink" Target="http://hpetitpalacepuertadelsol.com/" TargetMode="External"/><Relationship Id="rId382" Type="http://schemas.openxmlformats.org/officeDocument/2006/relationships/hyperlink" Target="http://apartamentos-plazaespana.com/" TargetMode="External"/><Relationship Id="rId383" Type="http://schemas.openxmlformats.org/officeDocument/2006/relationships/hyperlink" Target="http://hotelrestaurantedinastia.com/" TargetMode="External"/><Relationship Id="rId384" Type="http://schemas.openxmlformats.org/officeDocument/2006/relationships/hyperlink" Target="http://hospederiadesantodomingo.com/" TargetMode="External"/><Relationship Id="rId385" Type="http://schemas.openxmlformats.org/officeDocument/2006/relationships/hyperlink" Target="http://hotelh10costaadejepalace.com/" TargetMode="External"/><Relationship Id="rId386" Type="http://schemas.openxmlformats.org/officeDocument/2006/relationships/hyperlink" Target="http://hotelrural-villahermigua.com/" TargetMode="External"/><Relationship Id="rId387" Type="http://schemas.openxmlformats.org/officeDocument/2006/relationships/hyperlink" Target="http://granhotelzurbaranbadajoz.com/" TargetMode="External"/><Relationship Id="rId388" Type="http://schemas.openxmlformats.org/officeDocument/2006/relationships/hyperlink" Target="http://hotelrestaurantelacasota.com/" TargetMode="External"/><Relationship Id="rId389" Type="http://schemas.openxmlformats.org/officeDocument/2006/relationships/hyperlink" Target="http://www.facebook.com/177765675751312" TargetMode="External"/><Relationship Id="rId390" Type="http://schemas.openxmlformats.org/officeDocument/2006/relationships/hyperlink" Target="http://hotelmiradordelaportilla.com/" TargetMode="External"/><Relationship Id="rId391" Type="http://schemas.openxmlformats.org/officeDocument/2006/relationships/hyperlink" Target="http://suitehotelplayadelingles.com/" TargetMode="External"/><Relationship Id="rId392" Type="http://schemas.openxmlformats.org/officeDocument/2006/relationships/hyperlink" Target="http://hotelbarcelocorralejobay.com/" TargetMode="External"/><Relationship Id="rId393" Type="http://schemas.openxmlformats.org/officeDocument/2006/relationships/hyperlink" Target="http://hotelh10lanzarotegardens.com/" TargetMode="External"/><Relationship Id="rId394" Type="http://schemas.openxmlformats.org/officeDocument/2006/relationships/hyperlink" Target="http://aboracatarina-es.lopesan.com/" TargetMode="External"/><Relationship Id="rId395" Type="http://schemas.openxmlformats.org/officeDocument/2006/relationships/hyperlink" Target="http://facebook.com/hotelsitges1883" TargetMode="External"/><Relationship Id="rId396" Type="http://schemas.openxmlformats.org/officeDocument/2006/relationships/hyperlink" Target="http://hotelciutadellabarcelona.com/" TargetMode="External"/><Relationship Id="rId397" Type="http://schemas.openxmlformats.org/officeDocument/2006/relationships/hyperlink" Target="https://goldenbarcelona.zthotels.com/" TargetMode="External"/><Relationship Id="rId398" Type="http://schemas.openxmlformats.org/officeDocument/2006/relationships/hyperlink" Target="http://thecornerhotel-barcelona.com/" TargetMode="External"/><Relationship Id="rId399" Type="http://schemas.openxmlformats.org/officeDocument/2006/relationships/hyperlink" Target="http://bestwestern.es/hoteljet.html" TargetMode="External"/><Relationship Id="rId400" Type="http://schemas.openxmlformats.org/officeDocument/2006/relationships/hyperlink" Target="http://hosteriaelmiradorderivas.com/" TargetMode="External"/><Relationship Id="rId401" Type="http://schemas.openxmlformats.org/officeDocument/2006/relationships/hyperlink" Target="http://www.hotelescuelalascarolinas.com/" TargetMode="External"/><Relationship Id="rId402" Type="http://schemas.openxmlformats.org/officeDocument/2006/relationships/hyperlink" Target="http://hotelliber.hotelespelayo.com/" TargetMode="External"/><Relationship Id="rId403" Type="http://schemas.openxmlformats.org/officeDocument/2006/relationships/hyperlink" Target="http://hotelsanromandeescalante.com/" TargetMode="External"/><Relationship Id="rId404" Type="http://schemas.openxmlformats.org/officeDocument/2006/relationships/hyperlink" Target="https://facebook.com/hotel-restaurante-marisqueria-casona-del-alba-1545494348827935" TargetMode="External"/><Relationship Id="rId405" Type="http://schemas.openxmlformats.org/officeDocument/2006/relationships/hyperlink" Target="http://facebook.com/842722995803327" TargetMode="External"/><Relationship Id="rId406" Type="http://schemas.openxmlformats.org/officeDocument/2006/relationships/hyperlink" Target="http://hotelmarquesdesantillana.com/" TargetMode="External"/><Relationship Id="rId407" Type="http://schemas.openxmlformats.org/officeDocument/2006/relationships/hyperlink" Target="http://hotelsantodomingodesilos.com/" TargetMode="External"/><Relationship Id="rId408" Type="http://schemas.openxmlformats.org/officeDocument/2006/relationships/hyperlink" Target="http://alojamientoruralaltotajo.com/" TargetMode="External"/><Relationship Id="rId409" Type="http://schemas.openxmlformats.org/officeDocument/2006/relationships/hyperlink" Target="http://costadelsolhotelboutique.com/" TargetMode="External"/><Relationship Id="rId410" Type="http://schemas.openxmlformats.org/officeDocument/2006/relationships/hyperlink" Target="http://meliahotelsinternational.com/" TargetMode="External"/><Relationship Id="rId411" Type="http://schemas.openxmlformats.org/officeDocument/2006/relationships/hyperlink" Target="http://villapadiernapalacehotel.com/" TargetMode="External"/><Relationship Id="rId412" Type="http://schemas.openxmlformats.org/officeDocument/2006/relationships/hyperlink" Target="http://hotelavenidabeasdesegura.com/" TargetMode="External"/><Relationship Id="rId413" Type="http://schemas.openxmlformats.org/officeDocument/2006/relationships/hyperlink" Target="http://hotelrioseco.com-sevilla.com/" TargetMode="External"/><Relationship Id="rId414" Type="http://schemas.openxmlformats.org/officeDocument/2006/relationships/hyperlink" Target="http://clubmaritimodesotogrande.com/" TargetMode="External"/><Relationship Id="rId415" Type="http://schemas.openxmlformats.org/officeDocument/2006/relationships/hyperlink" Target="http://eurostarsciudaddecordoba.com/" TargetMode="External"/><Relationship Id="rId416" Type="http://schemas.openxmlformats.org/officeDocument/2006/relationships/hyperlink" Target="http://eurostarspatiosdecordoba.com/" TargetMode="External"/><Relationship Id="rId417" Type="http://schemas.openxmlformats.org/officeDocument/2006/relationships/hyperlink" Target="http://hotelelcarmenpuentegenil.com/" TargetMode="External"/><Relationship Id="rId418" Type="http://schemas.openxmlformats.org/officeDocument/2006/relationships/hyperlink" Target="http://hotelpuertadelasgranadas.com/" TargetMode="External"/><Relationship Id="rId419" Type="http://schemas.openxmlformats.org/officeDocument/2006/relationships/hyperlink" Target="https://hotelrobemarbaza.webnode.es/" TargetMode="External"/><Relationship Id="rId420" Type="http://schemas.openxmlformats.org/officeDocument/2006/relationships/hyperlink" Target="http://bedandbreakfastalmirante.com/" TargetMode="External"/><Relationship Id="rId421" Type="http://schemas.openxmlformats.org/officeDocument/2006/relationships/hyperlink" Target="https://hotelenoropesa.blogspot.com/" TargetMode="External"/><Relationship Id="rId422" Type="http://schemas.openxmlformats.org/officeDocument/2006/relationships/hyperlink" Target="http://elcaprichodelaportuguesa.com/" TargetMode="External"/><Relationship Id="rId423" Type="http://schemas.openxmlformats.org/officeDocument/2006/relationships/hyperlink" Target="http://hotelreinavictoriahellin.com/" TargetMode="External"/><Relationship Id="rId424" Type="http://schemas.openxmlformats.org/officeDocument/2006/relationships/hyperlink" Target="http://hospederiabodasdecamacho.com/" TargetMode="External"/><Relationship Id="rId425" Type="http://schemas.openxmlformats.org/officeDocument/2006/relationships/hyperlink" Target="http://intercontinentalmarmenor.com/" TargetMode="External"/><Relationship Id="rId426" Type="http://schemas.openxmlformats.org/officeDocument/2006/relationships/hyperlink" Target="http://intercontinentalmarmenor.com/" TargetMode="External"/><Relationship Id="rId427" Type="http://schemas.openxmlformats.org/officeDocument/2006/relationships/hyperlink" Target="https://www.hotelcampomarcartagena.es/es" TargetMode="External"/><Relationship Id="rId428" Type="http://schemas.openxmlformats.org/officeDocument/2006/relationships/hyperlink" Target="http://hotelrestaurantesegobriga.es/" TargetMode="External"/><Relationship Id="rId429" Type="http://schemas.openxmlformats.org/officeDocument/2006/relationships/hyperlink" Target="https://www.blaupuntareinaresort.com/en/?utm_source=google&amp;utm_medium=organic&amp;utm_campaign=GMB&amp;utm_content=PuntaReina&amp;partner=4767" TargetMode="External"/><Relationship Id="rId430" Type="http://schemas.openxmlformats.org/officeDocument/2006/relationships/hyperlink" Target="http://espetithotel-valldemossa.com/" TargetMode="External"/><Relationship Id="rId431" Type="http://schemas.openxmlformats.org/officeDocument/2006/relationships/hyperlink" Target="http://apartamentosrocportonova.com/" TargetMode="External"/><Relationship Id="rId432" Type="http://schemas.openxmlformats.org/officeDocument/2006/relationships/hyperlink" Target="http://facebook.com/106536109508519" TargetMode="External"/><Relationship Id="rId433" Type="http://schemas.openxmlformats.org/officeDocument/2006/relationships/hyperlink" Target="http://hoteltritonbeachmallorca.com/" TargetMode="External"/><Relationship Id="rId434" Type="http://schemas.openxmlformats.org/officeDocument/2006/relationships/hyperlink" Target="http://apartahotelcastejondesos.com/" TargetMode="External"/><Relationship Id="rId435" Type="http://schemas.openxmlformats.org/officeDocument/2006/relationships/hyperlink" Target="http://www.facebook.com/hoteltierrabuxo" TargetMode="External"/><Relationship Id="rId436" Type="http://schemas.openxmlformats.org/officeDocument/2006/relationships/hyperlink" Target="http://turismoruralvillapachita.com/" TargetMode="External"/><Relationship Id="rId437" Type="http://schemas.openxmlformats.org/officeDocument/2006/relationships/hyperlink" Target="http://acaciasapartamentossalou.com/" TargetMode="External"/><Relationship Id="rId438" Type="http://schemas.openxmlformats.org/officeDocument/2006/relationships/hyperlink" Target="http://hotelreinacristinateruel.com/" TargetMode="External"/><Relationship Id="rId439" Type="http://schemas.openxmlformats.org/officeDocument/2006/relationships/hyperlink" Target="http://apartamentosvaldonaseiro.com/" TargetMode="External"/><Relationship Id="rId440" Type="http://schemas.openxmlformats.org/officeDocument/2006/relationships/hyperlink" Target="http://hotelacpalaciodesantaana.com/" TargetMode="External"/><Relationship Id="rId441" Type="http://schemas.openxmlformats.org/officeDocument/2006/relationships/hyperlink" Target="http://hotelprincipadodeasturias.es/" TargetMode="External"/><Relationship Id="rId442" Type="http://schemas.openxmlformats.org/officeDocument/2006/relationships/hyperlink" Target="http://eurostarsgranhotellatoja.com/" TargetMode="External"/><Relationship Id="rId443" Type="http://schemas.openxmlformats.org/officeDocument/2006/relationships/hyperlink" Target="http://hotelashotelesponferrada.com/" TargetMode="External"/><Relationship Id="rId444" Type="http://schemas.openxmlformats.org/officeDocument/2006/relationships/hyperlink" Target="https://www.hotelmiradorlasgrullas.com/" TargetMode="External"/><Relationship Id="rId445" Type="http://schemas.openxmlformats.org/officeDocument/2006/relationships/hyperlink" Target="http://es.casamuseojerezcentro.com/" TargetMode="External"/><Relationship Id="rId446" Type="http://schemas.openxmlformats.org/officeDocument/2006/relationships/hyperlink" Target="http://hotellosbalconesdezafra.com/" TargetMode="External"/><Relationship Id="rId447" Type="http://schemas.openxmlformats.org/officeDocument/2006/relationships/hyperlink" Target="http://lanzarotevidasurfschool.com/" TargetMode="External"/><Relationship Id="rId448" Type="http://schemas.openxmlformats.org/officeDocument/2006/relationships/hyperlink" Target="http://diamondresortsandhotels.com/" TargetMode="External"/><Relationship Id="rId449" Type="http://schemas.openxmlformats.org/officeDocument/2006/relationships/hyperlink" Target="http://llucasaldentgranmenorca.com/" TargetMode="External"/><Relationship Id="rId450" Type="http://schemas.openxmlformats.org/officeDocument/2006/relationships/hyperlink" Target="http://fincaencinardelasflores.com/" TargetMode="External"/><Relationship Id="rId451" Type="http://schemas.openxmlformats.org/officeDocument/2006/relationships/hyperlink" Target="http://facebook.com/casadelcastell" TargetMode="External"/><Relationship Id="rId452" Type="http://schemas.openxmlformats.org/officeDocument/2006/relationships/hyperlink" Target="https://www.hostalsanmarcoslamuela.com/" TargetMode="External"/><Relationship Id="rId453" Type="http://schemas.openxmlformats.org/officeDocument/2006/relationships/hyperlink" Target="http://villasabarcellamallorca.com/" TargetMode="External"/><Relationship Id="rId454" Type="http://schemas.openxmlformats.org/officeDocument/2006/relationships/hyperlink" Target="http://puntacarnerorestaurante.com/" TargetMode="External"/><Relationship Id="rId455" Type="http://schemas.openxmlformats.org/officeDocument/2006/relationships/hyperlink" Target="http://granada.hammamalandalus.com/" TargetMode="External"/><Relationship Id="rId456" Type="http://schemas.openxmlformats.org/officeDocument/2006/relationships/hyperlink" Target="http://senatormarbellaspahotel.com/" TargetMode="External"/><Relationship Id="rId457" Type="http://schemas.openxmlformats.org/officeDocument/2006/relationships/hyperlink" Target="http://lahosteriadelguadarrama.com/" TargetMode="External"/><Relationship Id="rId458" Type="http://schemas.openxmlformats.org/officeDocument/2006/relationships/hyperlink" Target="http://hotelbarcelonaportafira.com/" TargetMode="External"/><Relationship Id="rId459" Type="http://schemas.openxmlformats.org/officeDocument/2006/relationships/hyperlink" Target="http://hoteloneshotrecoletos04.com/" TargetMode="External"/><Relationship Id="rId460" Type="http://schemas.openxmlformats.org/officeDocument/2006/relationships/hyperlink" Target="http://theprincipalmadridhotel.com/" TargetMode="External"/><Relationship Id="rId461" Type="http://schemas.openxmlformats.org/officeDocument/2006/relationships/hyperlink" Target="http://hotelquatropuertadelsol.com/" TargetMode="External"/><Relationship Id="rId462" Type="http://schemas.openxmlformats.org/officeDocument/2006/relationships/hyperlink" Target="http://hotelmadridtorrejonplaza.es/" TargetMode="External"/><Relationship Id="rId463" Type="http://schemas.openxmlformats.org/officeDocument/2006/relationships/hyperlink" Target="http://hotelplazamayorchinchon.com/" TargetMode="External"/><Relationship Id="rId464" Type="http://schemas.openxmlformats.org/officeDocument/2006/relationships/hyperlink" Target="http://hotel-lacasona.blogspot.com/" TargetMode="External"/><Relationship Id="rId465" Type="http://schemas.openxmlformats.org/officeDocument/2006/relationships/hyperlink" Target="http://sanmigueldelvalleambles.com/" TargetMode="External"/><Relationship Id="rId466" Type="http://schemas.openxmlformats.org/officeDocument/2006/relationships/hyperlink" Target="http://granmeliapalaciodeisora.com/" TargetMode="External"/><Relationship Id="rId467" Type="http://schemas.openxmlformats.org/officeDocument/2006/relationships/hyperlink" Target="http://hotelrestaurantealameda.com/" TargetMode="External"/><Relationship Id="rId468" Type="http://schemas.openxmlformats.org/officeDocument/2006/relationships/hyperlink" Target="http://balneariodebabilafuente.com/" TargetMode="External"/><Relationship Id="rId469" Type="http://schemas.openxmlformats.org/officeDocument/2006/relationships/hyperlink" Target="http://hospederiasdeextremadura.es/" TargetMode="External"/><Relationship Id="rId470" Type="http://schemas.openxmlformats.org/officeDocument/2006/relationships/hyperlink" Target="http://www.hotelruralcarlosprimero.com/" TargetMode="External"/><Relationship Id="rId471" Type="http://schemas.openxmlformats.org/officeDocument/2006/relationships/hyperlink" Target="http://hospederiasdeextremadura.es/" TargetMode="External"/><Relationship Id="rId472" Type="http://schemas.openxmlformats.org/officeDocument/2006/relationships/hyperlink" Target="http://hospederiasdeextremadura.es/" TargetMode="External"/><Relationship Id="rId473" Type="http://schemas.openxmlformats.org/officeDocument/2006/relationships/hyperlink" Target="http://hospederiasdeextremadura.es/" TargetMode="External"/><Relationship Id="rId474" Type="http://schemas.openxmlformats.org/officeDocument/2006/relationships/hyperlink" Target="http://hospederiasdeextremadura.es/" TargetMode="External"/><Relationship Id="rId475" Type="http://schemas.openxmlformats.org/officeDocument/2006/relationships/hyperlink" Target="http://fuerteventuragolfresort.com/" TargetMode="External"/><Relationship Id="rId476" Type="http://schemas.openxmlformats.org/officeDocument/2006/relationships/hyperlink" Target="http://hotelh10timanfayapalace.com/" TargetMode="External"/><Relationship Id="rId477" Type="http://schemas.openxmlformats.org/officeDocument/2006/relationships/hyperlink" Target="http://hoteljmpuertodelrosario.com/" TargetMode="External"/><Relationship Id="rId478" Type="http://schemas.openxmlformats.org/officeDocument/2006/relationships/hyperlink" Target="http://hoteltheserrasbarcelona.com/" TargetMode="External"/><Relationship Id="rId479" Type="http://schemas.openxmlformats.org/officeDocument/2006/relationships/hyperlink" Target="http://cataloniasagradafamilia.com/" TargetMode="External"/><Relationship Id="rId480" Type="http://schemas.openxmlformats.org/officeDocument/2006/relationships/hyperlink" Target="http://www.facebook.com/hotelradha.bcn" TargetMode="External"/><Relationship Id="rId481" Type="http://schemas.openxmlformats.org/officeDocument/2006/relationships/hyperlink" Target="https://villaolimpica.zthotels.com/" TargetMode="External"/><Relationship Id="rId482" Type="http://schemas.openxmlformats.org/officeDocument/2006/relationships/hyperlink" Target="https://eljardi-pensioboutique.com/" TargetMode="External"/><Relationship Id="rId483" Type="http://schemas.openxmlformats.org/officeDocument/2006/relationships/hyperlink" Target="http://barcelona.capribyfraser.com/" TargetMode="External"/><Relationship Id="rId484" Type="http://schemas.openxmlformats.org/officeDocument/2006/relationships/hyperlink" Target="http://hotel-millennibarcelona.com/" TargetMode="External"/><Relationship Id="rId485" Type="http://schemas.openxmlformats.org/officeDocument/2006/relationships/hyperlink" Target="http://hotelautohogarbarcelona.com/" TargetMode="External"/><Relationship Id="rId486" Type="http://schemas.openxmlformats.org/officeDocument/2006/relationships/hyperlink" Target="http://hotel-splendidbarcelona.com/" TargetMode="External"/><Relationship Id="rId487" Type="http://schemas.openxmlformats.org/officeDocument/2006/relationships/hyperlink" Target="http://abbasantshotelbarcelona.com/" TargetMode="External"/><Relationship Id="rId488" Type="http://schemas.openxmlformats.org/officeDocument/2006/relationships/hyperlink" Target="http://abbasantshotelbarcelona.com/" TargetMode="External"/><Relationship Id="rId489" Type="http://schemas.openxmlformats.org/officeDocument/2006/relationships/hyperlink" Target="http://www.balneariodepuenteviesgo.com/" TargetMode="External"/><Relationship Id="rId490" Type="http://schemas.openxmlformats.org/officeDocument/2006/relationships/hyperlink" Target="http://granhotelpuentecolgante.com/" TargetMode="External"/><Relationship Id="rId491" Type="http://schemas.openxmlformats.org/officeDocument/2006/relationships/hyperlink" Target="http://vincciconsuladodebilbao.com/" TargetMode="External"/><Relationship Id="rId492" Type="http://schemas.openxmlformats.org/officeDocument/2006/relationships/hyperlink" Target="http://www.hoteltrescoronasdesilos.com/" TargetMode="External"/><Relationship Id="rId493" Type="http://schemas.openxmlformats.org/officeDocument/2006/relationships/hyperlink" Target="http://hotelredecilladelcamino.com/" TargetMode="External"/><Relationship Id="rId494" Type="http://schemas.openxmlformats.org/officeDocument/2006/relationships/hyperlink" Target="http://abbareinodenavarrahotel.com/" TargetMode="External"/><Relationship Id="rId495" Type="http://schemas.openxmlformats.org/officeDocument/2006/relationships/hyperlink" Target="http://posadamiradordejubrique.com/" TargetMode="External"/><Relationship Id="rId496" Type="http://schemas.openxmlformats.org/officeDocument/2006/relationships/hyperlink" Target="http://thepalmexperiencehotels.com/" TargetMode="External"/><Relationship Id="rId497" Type="http://schemas.openxmlformats.org/officeDocument/2006/relationships/hyperlink" Target="http://www.room-matehotels.com/valeria" TargetMode="External"/><Relationship Id="rId498" Type="http://schemas.openxmlformats.org/officeDocument/2006/relationships/hyperlink" Target="http://castillodesantacatalina.com/" TargetMode="External"/><Relationship Id="rId499" Type="http://schemas.openxmlformats.org/officeDocument/2006/relationships/hyperlink" Target="http://hotelpalaciodelossalcedo.es/" TargetMode="External"/><Relationship Id="rId500" Type="http://schemas.openxmlformats.org/officeDocument/2006/relationships/hyperlink" Target="http://hiltongardeninn3.hilton.com/" TargetMode="External"/><Relationship Id="rId501" Type="http://schemas.openxmlformats.org/officeDocument/2006/relationships/hyperlink" Target="http://hospederiadelmonasterio.com/" TargetMode="External"/><Relationship Id="rId502" Type="http://schemas.openxmlformats.org/officeDocument/2006/relationships/hyperlink" Target="http://hospederiadelmonasterio.com/" TargetMode="External"/><Relationship Id="rId503" Type="http://schemas.openxmlformats.org/officeDocument/2006/relationships/hyperlink" Target="http://hotelmiradordelestrecho.com/" TargetMode="External"/><Relationship Id="rId504" Type="http://schemas.openxmlformats.org/officeDocument/2006/relationships/hyperlink" Target="http://barcelocostaballenagolf.com/" TargetMode="External"/><Relationship Id="rId505" Type="http://schemas.openxmlformats.org/officeDocument/2006/relationships/hyperlink" Target="http://hotelduquesdemedinaceli.com/" TargetMode="External"/><Relationship Id="rId506" Type="http://schemas.openxmlformats.org/officeDocument/2006/relationships/hyperlink" Target="http://lassuitesdepuertosherry.com/" TargetMode="External"/><Relationship Id="rId507" Type="http://schemas.openxmlformats.org/officeDocument/2006/relationships/hyperlink" Target="http://plazueladelcarbonsuites.com/" TargetMode="External"/><Relationship Id="rId508" Type="http://schemas.openxmlformats.org/officeDocument/2006/relationships/hyperlink" Target="http://dunasdedonanagolfresort.com/" TargetMode="External"/><Relationship Id="rId509" Type="http://schemas.openxmlformats.org/officeDocument/2006/relationships/hyperlink" Target="http://hotelmartinalonsopinzon.com/" TargetMode="External"/><Relationship Id="rId510" Type="http://schemas.openxmlformats.org/officeDocument/2006/relationships/hyperlink" Target="http://barcelopuntaumbriabeach.com/" TargetMode="External"/><Relationship Id="rId511" Type="http://schemas.openxmlformats.org/officeDocument/2006/relationships/hyperlink" Target="http://hotelsanlorenzoboutique.com/" TargetMode="External"/><Relationship Id="rId512" Type="http://schemas.openxmlformats.org/officeDocument/2006/relationships/hyperlink" Target="http://casaruralserenachulilla.com/" TargetMode="External"/><Relationship Id="rId513" Type="http://schemas.openxmlformats.org/officeDocument/2006/relationships/hyperlink" Target="http://hotelrosaledadelmijares.com/" TargetMode="External"/><Relationship Id="rId514" Type="http://schemas.openxmlformats.org/officeDocument/2006/relationships/hyperlink" Target="http://hotellafamiliagallorojo.com/" TargetMode="External"/><Relationship Id="rId515" Type="http://schemas.openxmlformats.org/officeDocument/2006/relationships/hyperlink" Target="https://www.elhoteletdelaracona.com/es/" TargetMode="External"/><Relationship Id="rId516" Type="http://schemas.openxmlformats.org/officeDocument/2006/relationships/hyperlink" Target="http://hiexpress.com/alicantespain" TargetMode="External"/><Relationship Id="rId517" Type="http://schemas.openxmlformats.org/officeDocument/2006/relationships/hyperlink" Target="http://facebook.com/hotellaoficina" TargetMode="External"/><Relationship Id="rId518" Type="http://schemas.openxmlformats.org/officeDocument/2006/relationships/hyperlink" Target="http://hotelrestaurantelatorre.com/" TargetMode="External"/><Relationship Id="rId519" Type="http://schemas.openxmlformats.org/officeDocument/2006/relationships/hyperlink" Target="http://hoteleuropa.grupo-munoz.com/" TargetMode="External"/><Relationship Id="rId520" Type="http://schemas.openxmlformats.org/officeDocument/2006/relationships/hyperlink" Target="http://hotelruralrincondetello.com/" TargetMode="External"/><Relationship Id="rId521" Type="http://schemas.openxmlformats.org/officeDocument/2006/relationships/hyperlink" Target="http://hotelhabaneroscartagena.com/" TargetMode="External"/><Relationship Id="rId522" Type="http://schemas.openxmlformats.org/officeDocument/2006/relationships/hyperlink" Target="http://hostalrestaurantelasima.com/" TargetMode="External"/><Relationship Id="rId523" Type="http://schemas.openxmlformats.org/officeDocument/2006/relationships/hyperlink" Target="http://hotelconventodelgiraldo.com/" TargetMode="External"/><Relationship Id="rId524" Type="http://schemas.openxmlformats.org/officeDocument/2006/relationships/hyperlink" Target="http://hotelcasavictoriasuites.com/" TargetMode="External"/><Relationship Id="rId525" Type="http://schemas.openxmlformats.org/officeDocument/2006/relationships/hyperlink" Target="http://aparthotelnereida-ibiza.com/" TargetMode="External"/><Relationship Id="rId526" Type="http://schemas.openxmlformats.org/officeDocument/2006/relationships/hyperlink" Target="http://diamondresortsandhotels.com/" TargetMode="External"/><Relationship Id="rId527" Type="http://schemas.openxmlformats.org/officeDocument/2006/relationships/hyperlink" Target="http://somhotels.es/hotel-som-dona" TargetMode="External"/><Relationship Id="rId528" Type="http://schemas.openxmlformats.org/officeDocument/2006/relationships/hyperlink" Target="http://hotelsesparteriamenorca.com/" TargetMode="External"/><Relationship Id="rId529" Type="http://schemas.openxmlformats.org/officeDocument/2006/relationships/hyperlink" Target="http://boutiquehotelcasaladico.com/" TargetMode="External"/><Relationship Id="rId530" Type="http://schemas.openxmlformats.org/officeDocument/2006/relationships/hyperlink" Target="http://hotelcaladorsescasesdor.com/" TargetMode="External"/><Relationship Id="rId531" Type="http://schemas.openxmlformats.org/officeDocument/2006/relationships/hyperlink" Target="http://hotelcaladorclubmarthas.com/" TargetMode="External"/><Relationship Id="rId532" Type="http://schemas.openxmlformats.org/officeDocument/2006/relationships/hyperlink" Target="http://casascalaferreracalador.com/" TargetMode="External"/><Relationship Id="rId533" Type="http://schemas.openxmlformats.org/officeDocument/2006/relationships/hyperlink" Target="http://hotelcontinentalmallorca.es/" TargetMode="External"/><Relationship Id="rId534" Type="http://schemas.openxmlformats.org/officeDocument/2006/relationships/hyperlink" Target="http://hotelvalparaisomallorca.com/" TargetMode="External"/><Relationship Id="rId535" Type="http://schemas.openxmlformats.org/officeDocument/2006/relationships/hyperlink" Target="http://hotelroccontinentalpark.com/" TargetMode="External"/><Relationship Id="rId536" Type="http://schemas.openxmlformats.org/officeDocument/2006/relationships/hyperlink" Target="http://hotelturissa-tossademar.com/" TargetMode="External"/><Relationship Id="rId537" Type="http://schemas.openxmlformats.org/officeDocument/2006/relationships/hyperlink" Target="http://pirineo.com/hotel.bujaruelo" TargetMode="External"/><Relationship Id="rId538" Type="http://schemas.openxmlformats.org/officeDocument/2006/relationships/hyperlink" Target="http://balneariovilasdelturbon.com/" TargetMode="External"/><Relationship Id="rId539" Type="http://schemas.openxmlformats.org/officeDocument/2006/relationships/hyperlink" Target="http://hotelpuertadejavalambre.com/" TargetMode="External"/><Relationship Id="rId540" Type="http://schemas.openxmlformats.org/officeDocument/2006/relationships/hyperlink" Target="http://casadelascampanas-rural.com/" TargetMode="External"/><Relationship Id="rId541" Type="http://schemas.openxmlformats.org/officeDocument/2006/relationships/hyperlink" Target="http://elpalaciodemonfarracinos.es/" TargetMode="External"/><Relationship Id="rId542" Type="http://schemas.openxmlformats.org/officeDocument/2006/relationships/hyperlink" Target="http://www.facebook.com/hotel.lisboa.7" TargetMode="External"/><Relationship Id="rId543" Type="http://schemas.openxmlformats.org/officeDocument/2006/relationships/hyperlink" Target="http://hotelsemaforodefisterra.com/" TargetMode="External"/><Relationship Id="rId544" Type="http://schemas.openxmlformats.org/officeDocument/2006/relationships/hyperlink" Target="http://cvacaciones-montedogozo.com/" TargetMode="External"/><Relationship Id="rId545" Type="http://schemas.openxmlformats.org/officeDocument/2006/relationships/hyperlink" Target="http://hotelsantaclarasantiago.com/" TargetMode="External"/><Relationship Id="rId546" Type="http://schemas.openxmlformats.org/officeDocument/2006/relationships/hyperlink" Target="http://hotelpizzerialosmolinos.com/" TargetMode="External"/><Relationship Id="rId547" Type="http://schemas.openxmlformats.org/officeDocument/2006/relationships/hyperlink" Target="http://hotelbalcondesanbartolo.com/" TargetMode="External"/><Relationship Id="rId548" Type="http://schemas.openxmlformats.org/officeDocument/2006/relationships/hyperlink" Target="http://hotelrestauranteocabazo.com/" TargetMode="External"/><Relationship Id="rId549" Type="http://schemas.openxmlformats.org/officeDocument/2006/relationships/hyperlink" Target="http://hotelpizzerialosmolinos.com/" TargetMode="External"/><Relationship Id="rId550" Type="http://schemas.openxmlformats.org/officeDocument/2006/relationships/hyperlink" Target="http://hotelrestaurantecasapipo.es/" TargetMode="External"/><Relationship Id="rId551" Type="http://schemas.openxmlformats.org/officeDocument/2006/relationships/hyperlink" Target="http://hotelcangasdeoniscenter.com/" TargetMode="External"/><Relationship Id="rId552" Type="http://schemas.openxmlformats.org/officeDocument/2006/relationships/hyperlink" Target="http://hotelpuenteromanocangas.com/" TargetMode="External"/><Relationship Id="rId553" Type="http://schemas.openxmlformats.org/officeDocument/2006/relationships/hyperlink" Target="http://hotelrestauranteamerica.com/" TargetMode="External"/><Relationship Id="rId554" Type="http://schemas.openxmlformats.org/officeDocument/2006/relationships/hyperlink" Target="http://hotelcomerciopontevedra.com/" TargetMode="External"/><Relationship Id="rId555" Type="http://schemas.openxmlformats.org/officeDocument/2006/relationships/hyperlink" Target="http://hotelruralcaminomedulas.com/" TargetMode="External"/><Relationship Id="rId556" Type="http://schemas.openxmlformats.org/officeDocument/2006/relationships/hyperlink" Target="http://hotelmonasteriodearamada.es/" TargetMode="External"/><Relationship Id="rId557" Type="http://schemas.openxmlformats.org/officeDocument/2006/relationships/hyperlink" Target="http://losmolinosturismorural.com/" TargetMode="External"/><Relationship Id="rId558" Type="http://schemas.openxmlformats.org/officeDocument/2006/relationships/hyperlink" Target="https://www.saradeur.com/es/index.html" TargetMode="External"/><Relationship Id="rId559" Type="http://schemas.openxmlformats.org/officeDocument/2006/relationships/hyperlink" Target="https://hotelruralladehesilla.com/" TargetMode="External"/><Relationship Id="rId560" Type="http://schemas.openxmlformats.org/officeDocument/2006/relationships/hyperlink" Target="http://alojamientoslaaxarquia.com/" TargetMode="External"/><Relationship Id="rId561" Type="http://schemas.openxmlformats.org/officeDocument/2006/relationships/hyperlink" Target="http://www.palaciofernandezheres.com/" TargetMode="External"/><Relationship Id="rId562" Type="http://schemas.openxmlformats.org/officeDocument/2006/relationships/hyperlink" Target="http://southerncrossbarcelona.com/" TargetMode="External"/><Relationship Id="rId563" Type="http://schemas.openxmlformats.org/officeDocument/2006/relationships/hyperlink" Target="http://perdizroja.com/elacebuchal" TargetMode="External"/><Relationship Id="rId564" Type="http://schemas.openxmlformats.org/officeDocument/2006/relationships/hyperlink" Target="http://hotelviaverdedelasierra.es/" TargetMode="External"/><Relationship Id="rId565" Type="http://schemas.openxmlformats.org/officeDocument/2006/relationships/hyperlink" Target="https://hotelruralterrablanca.top/" TargetMode="External"/><Relationship Id="rId566" Type="http://schemas.openxmlformats.org/officeDocument/2006/relationships/hyperlink" Target="http://casa-romantica-mallorca.de/" TargetMode="External"/><Relationship Id="rId567" Type="http://schemas.openxmlformats.org/officeDocument/2006/relationships/hyperlink" Target="http://hotelruraldetorremocha.com/" TargetMode="External"/><Relationship Id="rId568" Type="http://schemas.openxmlformats.org/officeDocument/2006/relationships/hyperlink" Target="http://lamolinetacasasrurales.com/" TargetMode="External"/><Relationship Id="rId569" Type="http://schemas.openxmlformats.org/officeDocument/2006/relationships/hyperlink" Target="http://hoteltrossosdelpriorat.com/" TargetMode="External"/><Relationship Id="rId570" Type="http://schemas.openxmlformats.org/officeDocument/2006/relationships/hyperlink" Target="http://www.facebook.com/laluciernaga1" TargetMode="External"/><Relationship Id="rId571" Type="http://schemas.openxmlformats.org/officeDocument/2006/relationships/hyperlink" Target="http://guadalupehotelboutique.com/" TargetMode="External"/><Relationship Id="rId572" Type="http://schemas.openxmlformats.org/officeDocument/2006/relationships/hyperlink" Target="https://matxitxulofamilyrooms.top/" TargetMode="External"/><Relationship Id="rId573" Type="http://schemas.openxmlformats.org/officeDocument/2006/relationships/hyperlink" Target="https://conilhome.com/es/contacto/" TargetMode="External"/><Relationship Id="rId574" Type="http://schemas.openxmlformats.org/officeDocument/2006/relationships/hyperlink" Target="https://www.bonansacountryhotel.com/es" TargetMode="External"/><Relationship Id="rId575" Type="http://schemas.openxmlformats.org/officeDocument/2006/relationships/hyperlink" Target="http://laveredamoraderubielos.com/" TargetMode="External"/><Relationship Id="rId576" Type="http://schemas.openxmlformats.org/officeDocument/2006/relationships/hyperlink" Target="http://complejorurallagiralda.com/" TargetMode="External"/><Relationship Id="rId577" Type="http://schemas.openxmlformats.org/officeDocument/2006/relationships/hyperlink" Target="https://www.facebook.com/hotelpazovigo" TargetMode="External"/><Relationship Id="rId578" Type="http://schemas.openxmlformats.org/officeDocument/2006/relationships/hyperlink" Target="https://www.santuariosanchoabarca.com/" TargetMode="External"/><Relationship Id="rId579" Type="http://schemas.openxmlformats.org/officeDocument/2006/relationships/hyperlink" Target="http://apartamentosriadealdan.com/" TargetMode="External"/><Relationship Id="rId580" Type="http://schemas.openxmlformats.org/officeDocument/2006/relationships/hyperlink" Target="http://www.royalpalmfuerteventura.com/" TargetMode="External"/><Relationship Id="rId581" Type="http://schemas.openxmlformats.org/officeDocument/2006/relationships/hyperlink" Target="https://www.losnardoshotelchipiona.es/" TargetMode="External"/><Relationship Id="rId582" Type="http://schemas.openxmlformats.org/officeDocument/2006/relationships/hyperlink" Target="http://sansebastianhospederia.com/" TargetMode="External"/><Relationship Id="rId583" Type="http://schemas.openxmlformats.org/officeDocument/2006/relationships/hyperlink" Target="http://granhotelmontesolibiza.com/" TargetMode="External"/><Relationship Id="rId584" Type="http://schemas.openxmlformats.org/officeDocument/2006/relationships/hyperlink" Target="http://boutiquehotelsantjaume.com/" TargetMode="External"/><Relationship Id="rId585" Type="http://schemas.openxmlformats.org/officeDocument/2006/relationships/hyperlink" Target="http://boutiquehotelcanalomar.com/" TargetMode="External"/><Relationship Id="rId586" Type="http://schemas.openxmlformats.org/officeDocument/2006/relationships/hyperlink" Target="http://aparthotelfourelements.com/" TargetMode="External"/><Relationship Id="rId587" Type="http://schemas.openxmlformats.org/officeDocument/2006/relationships/hyperlink" Target="http://hotel-aquaria-canelinas.es/" TargetMode="External"/><Relationship Id="rId588" Type="http://schemas.openxmlformats.org/officeDocument/2006/relationships/hyperlink" Target="http://senatorcastellanahotel.com/" TargetMode="External"/><Relationship Id="rId589" Type="http://schemas.openxmlformats.org/officeDocument/2006/relationships/hyperlink" Target="http://eurostarsarenasdepinto.com/" TargetMode="External"/><Relationship Id="rId590" Type="http://schemas.openxmlformats.org/officeDocument/2006/relationships/hyperlink" Target="http://hiexpress.com/madridgetafe" TargetMode="External"/><Relationship Id="rId591" Type="http://schemas.openxmlformats.org/officeDocument/2006/relationships/hyperlink" Target="http://hotelciudadfuenlabrada.com/" TargetMode="External"/><Relationship Id="rId592" Type="http://schemas.openxmlformats.org/officeDocument/2006/relationships/hyperlink" Target="http://eltorreondenavacerrada.com/" TargetMode="External"/><Relationship Id="rId593" Type="http://schemas.openxmlformats.org/officeDocument/2006/relationships/hyperlink" Target="http://latrochadehoyorredondo.com/" TargetMode="External"/><Relationship Id="rId594" Type="http://schemas.openxmlformats.org/officeDocument/2006/relationships/hyperlink" Target="http://restaurantehotelflorida.es/" TargetMode="External"/><Relationship Id="rId595" Type="http://schemas.openxmlformats.org/officeDocument/2006/relationships/hyperlink" Target="http://molinograndedelduraton.com/" TargetMode="External"/><Relationship Id="rId596" Type="http://schemas.openxmlformats.org/officeDocument/2006/relationships/hyperlink" Target="http://hotelhorizontetenerife.com/" TargetMode="External"/><Relationship Id="rId597" Type="http://schemas.openxmlformats.org/officeDocument/2006/relationships/hyperlink" Target="https://www.apartamentosparadero2.com/" TargetMode="External"/><Relationship Id="rId598" Type="http://schemas.openxmlformats.org/officeDocument/2006/relationships/hyperlink" Target="http://apartamentospuntanegra.com/" TargetMode="External"/><Relationship Id="rId599" Type="http://schemas.openxmlformats.org/officeDocument/2006/relationships/hyperlink" Target="http://hotelsercotellastorres.com/" TargetMode="External"/><Relationship Id="rId600" Type="http://schemas.openxmlformats.org/officeDocument/2006/relationships/hyperlink" Target="http://hotelapartamentoazuaga.com/" TargetMode="External"/><Relationship Id="rId601" Type="http://schemas.openxmlformats.org/officeDocument/2006/relationships/hyperlink" Target="http://hotelplazamayorenocana.com/" TargetMode="External"/><Relationship Id="rId602" Type="http://schemas.openxmlformats.org/officeDocument/2006/relationships/hyperlink" Target="http://hotelconquistadetoledo.com/" TargetMode="External"/><Relationship Id="rId603" Type="http://schemas.openxmlformats.org/officeDocument/2006/relationships/hyperlink" Target="http://hotelsanjuandelosreyes.com/" TargetMode="External"/><Relationship Id="rId604" Type="http://schemas.openxmlformats.org/officeDocument/2006/relationships/hyperlink" Target="http://hotelpuertademonfrague.com/" TargetMode="External"/><Relationship Id="rId605" Type="http://schemas.openxmlformats.org/officeDocument/2006/relationships/hyperlink" Target="http://hotelvillademontanchez.com/" TargetMode="External"/><Relationship Id="rId606" Type="http://schemas.openxmlformats.org/officeDocument/2006/relationships/hyperlink" Target="http://hotelciudaddeplasencia.com/" TargetMode="External"/><Relationship Id="rId607" Type="http://schemas.openxmlformats.org/officeDocument/2006/relationships/hyperlink" Target="http://hotelruralrutaimperial.com/" TargetMode="External"/><Relationship Id="rId608" Type="http://schemas.openxmlformats.org/officeDocument/2006/relationships/hyperlink" Target="http://hotelh10playameloneras.com/" TargetMode="External"/><Relationship Id="rId609" Type="http://schemas.openxmlformats.org/officeDocument/2006/relationships/hyperlink" Target="http://hotelcristinalaspalmas.com/" TargetMode="External"/><Relationship Id="rId610" Type="http://schemas.openxmlformats.org/officeDocument/2006/relationships/hyperlink" Target="http://apartamentospalmgarden.com/" TargetMode="External"/><Relationship Id="rId611" Type="http://schemas.openxmlformats.org/officeDocument/2006/relationships/hyperlink" Target="http://www.puertoplatagrancanaria.com/" TargetMode="External"/><Relationship Id="rId612" Type="http://schemas.openxmlformats.org/officeDocument/2006/relationships/hyperlink" Target="http://puertoplatagrancanaria.com/" TargetMode="External"/><Relationship Id="rId613" Type="http://schemas.openxmlformats.org/officeDocument/2006/relationships/hyperlink" Target="http://eohotels.es/eo-las-gacelas" TargetMode="External"/><Relationship Id="rId614" Type="http://schemas.openxmlformats.org/officeDocument/2006/relationships/hyperlink" Target="http://hotelavenidadecanarias.com/" TargetMode="External"/><Relationship Id="rId615" Type="http://schemas.openxmlformats.org/officeDocument/2006/relationships/hyperlink" Target="https://atlanticview.sunprime.net/" TargetMode="External"/><Relationship Id="rId616" Type="http://schemas.openxmlformats.org/officeDocument/2006/relationships/hyperlink" Target="http://santamonicasuiteshotel.com/" TargetMode="External"/><Relationship Id="rId617" Type="http://schemas.openxmlformats.org/officeDocument/2006/relationships/hyperlink" Target="http://www.hotelnegrescoprincess.com/" TargetMode="External"/><Relationship Id="rId618" Type="http://schemas.openxmlformats.org/officeDocument/2006/relationships/hyperlink" Target="https://www.hotelpraktikbakery.com/es/" TargetMode="External"/><Relationship Id="rId619" Type="http://schemas.openxmlformats.org/officeDocument/2006/relationships/hyperlink" Target="http://www.flickr.com/photos/hlloret/" TargetMode="External"/><Relationship Id="rId620" Type="http://schemas.openxmlformats.org/officeDocument/2006/relationships/hyperlink" Target="http://hotelbarcelonaprincess.com/" TargetMode="External"/><Relationship Id="rId621" Type="http://schemas.openxmlformats.org/officeDocument/2006/relationships/hyperlink" Target="http://hotelserhsrivolirambla.com/" TargetMode="External"/><Relationship Id="rId622" Type="http://schemas.openxmlformats.org/officeDocument/2006/relationships/hyperlink" Target="http://www.eurostarscristalpalace.com/" TargetMode="External"/><Relationship Id="rId623" Type="http://schemas.openxmlformats.org/officeDocument/2006/relationships/hyperlink" Target="http://www.eurostarscristalpalace.com/" TargetMode="External"/><Relationship Id="rId624" Type="http://schemas.openxmlformats.org/officeDocument/2006/relationships/hyperlink" Target="http://barcelonacityapartment.com/" TargetMode="External"/><Relationship Id="rId625" Type="http://schemas.openxmlformats.org/officeDocument/2006/relationships/hyperlink" Target="https://facebook.com/hotel-aristol" TargetMode="External"/><Relationship Id="rId626" Type="http://schemas.openxmlformats.org/officeDocument/2006/relationships/hyperlink" Target="http://www.hotelsolvasa-barcelona.com/" TargetMode="External"/><Relationship Id="rId627" Type="http://schemas.openxmlformats.org/officeDocument/2006/relationships/hyperlink" Target="http://hotelbestpricediagonal.com/" TargetMode="External"/><Relationship Id="rId628" Type="http://schemas.openxmlformats.org/officeDocument/2006/relationships/hyperlink" Target="http://www.hiexpress.com/himontmelo" TargetMode="External"/><Relationship Id="rId629" Type="http://schemas.openxmlformats.org/officeDocument/2006/relationships/hyperlink" Target="http://www.hotelserhssorradaurada.com/" TargetMode="External"/><Relationship Id="rId630" Type="http://schemas.openxmlformats.org/officeDocument/2006/relationships/hyperlink" Target="http://hotelboutiqueedelweiss.com/" TargetMode="External"/><Relationship Id="rId631" Type="http://schemas.openxmlformats.org/officeDocument/2006/relationships/hyperlink" Target="http://hotel-murrietalogrono.com/" TargetMode="External"/><Relationship Id="rId632" Type="http://schemas.openxmlformats.org/officeDocument/2006/relationships/hyperlink" Target="https://www.hotelplayasdeliencres.com/" TargetMode="External"/><Relationship Id="rId633" Type="http://schemas.openxmlformats.org/officeDocument/2006/relationships/hyperlink" Target="http://apartamentosclubcondal.com/" TargetMode="External"/><Relationship Id="rId634" Type="http://schemas.openxmlformats.org/officeDocument/2006/relationships/hyperlink" Target="http://hotelelmuelledesuances.com/" TargetMode="External"/><Relationship Id="rId635" Type="http://schemas.openxmlformats.org/officeDocument/2006/relationships/hyperlink" Target="http://www.hotelpuertadesantillana.es/" TargetMode="External"/><Relationship Id="rId636" Type="http://schemas.openxmlformats.org/officeDocument/2006/relationships/hyperlink" Target="http://petitpalacearanabilbao.com/" TargetMode="External"/><Relationship Id="rId637" Type="http://schemas.openxmlformats.org/officeDocument/2006/relationships/hyperlink" Target="http://hotelrestaurantealdama.com/" TargetMode="External"/><Relationship Id="rId638" Type="http://schemas.openxmlformats.org/officeDocument/2006/relationships/hyperlink" Target="http://hospederiadelosparajes.com/" TargetMode="External"/><Relationship Id="rId639" Type="http://schemas.openxmlformats.org/officeDocument/2006/relationships/hyperlink" Target="http://hotelmiradordelarlanzon.es/" TargetMode="External"/><Relationship Id="rId640" Type="http://schemas.openxmlformats.org/officeDocument/2006/relationships/hyperlink" Target="http://apartamentossantaclara.com/" TargetMode="External"/><Relationship Id="rId641" Type="http://schemas.openxmlformats.org/officeDocument/2006/relationships/hyperlink" Target="http://granhotelmiramarmalaga.com/" TargetMode="External"/><Relationship Id="rId642" Type="http://schemas.openxmlformats.org/officeDocument/2006/relationships/hyperlink" Target="http://diver.hotelsinmarbella.net/" TargetMode="External"/><Relationship Id="rId643" Type="http://schemas.openxmlformats.org/officeDocument/2006/relationships/hyperlink" Target="http://hotelcondestableiranzo.com/" TargetMode="External"/><Relationship Id="rId644" Type="http://schemas.openxmlformats.org/officeDocument/2006/relationships/hyperlink" Target="http://restaurantehoteleloasis.es/" TargetMode="External"/><Relationship Id="rId645" Type="http://schemas.openxmlformats.org/officeDocument/2006/relationships/hyperlink" Target="http://hostalrestaurantegrela.com/" TargetMode="External"/><Relationship Id="rId646" Type="http://schemas.openxmlformats.org/officeDocument/2006/relationships/hyperlink" Target="http://alojamientosvillaolivar.es/" TargetMode="External"/><Relationship Id="rId647" Type="http://schemas.openxmlformats.org/officeDocument/2006/relationships/hyperlink" Target="http://apartamentossimonverde.com/" TargetMode="External"/><Relationship Id="rId648" Type="http://schemas.openxmlformats.org/officeDocument/2006/relationships/hyperlink" Target="http://elrincondelasdescalzas.com/" TargetMode="External"/><Relationship Id="rId649" Type="http://schemas.openxmlformats.org/officeDocument/2006/relationships/hyperlink" Target="https://www.hotelsevillacongresos.com/" TargetMode="External"/><Relationship Id="rId650" Type="http://schemas.openxmlformats.org/officeDocument/2006/relationships/hyperlink" Target="http://hotelviasevillamairena.com/" TargetMode="External"/><Relationship Id="rId651" Type="http://schemas.openxmlformats.org/officeDocument/2006/relationships/hyperlink" Target="http://hoteljmjardindelareina.com/" TargetMode="External"/><Relationship Id="rId652" Type="http://schemas.openxmlformats.org/officeDocument/2006/relationships/hyperlink" Target="http://abbapalacioarizonhotel.com/" TargetMode="External"/><Relationship Id="rId653" Type="http://schemas.openxmlformats.org/officeDocument/2006/relationships/hyperlink" Target="http://hotelrestaurantecaicos.com/" TargetMode="External"/><Relationship Id="rId654" Type="http://schemas.openxmlformats.org/officeDocument/2006/relationships/hyperlink" Target="http://hotelrestauranterijoma.com/" TargetMode="External"/><Relationship Id="rId655" Type="http://schemas.openxmlformats.org/officeDocument/2006/relationships/hyperlink" Target="http://hotelruralromerotorres.com/" TargetMode="External"/><Relationship Id="rId656" Type="http://schemas.openxmlformats.org/officeDocument/2006/relationships/hyperlink" Target="http://granhotellunadegranada.com/" TargetMode="External"/><Relationship Id="rId657" Type="http://schemas.openxmlformats.org/officeDocument/2006/relationships/hyperlink" Target="http://hotelsantaisabellareal.com/" TargetMode="External"/><Relationship Id="rId658" Type="http://schemas.openxmlformats.org/officeDocument/2006/relationships/hyperlink" Target="http://embarcaderodecalahonda.com/" TargetMode="External"/><Relationship Id="rId659" Type="http://schemas.openxmlformats.org/officeDocument/2006/relationships/hyperlink" Target="http://lahaciendadelmarquesado.es/" TargetMode="External"/><Relationship Id="rId660" Type="http://schemas.openxmlformats.org/officeDocument/2006/relationships/hyperlink" Target="http://sweetalqueriadevilches.com/" TargetMode="External"/><Relationship Id="rId661" Type="http://schemas.openxmlformats.org/officeDocument/2006/relationships/hyperlink" Target="http://torsehoteles.com/losrobles" TargetMode="External"/><Relationship Id="rId662" Type="http://schemas.openxmlformats.org/officeDocument/2006/relationships/hyperlink" Target="http://apartamentosbotanico29.com/" TargetMode="External"/><Relationship Id="rId663" Type="http://schemas.openxmlformats.org/officeDocument/2006/relationships/hyperlink" Target="http://villagesgolfpanoramica.com/" TargetMode="External"/><Relationship Id="rId664" Type="http://schemas.openxmlformats.org/officeDocument/2006/relationships/hyperlink" Target="http://www.hotelcampellolafamilia.com/" TargetMode="External"/><Relationship Id="rId665" Type="http://schemas.openxmlformats.org/officeDocument/2006/relationships/hyperlink" Target="http://hotel-fontanella-denia.com/" TargetMode="External"/><Relationship Id="rId666" Type="http://schemas.openxmlformats.org/officeDocument/2006/relationships/hyperlink" Target="https://hotelacapulcobenidorm.com/" TargetMode="External"/><Relationship Id="rId667" Type="http://schemas.openxmlformats.org/officeDocument/2006/relationships/hyperlink" Target="http://hotelcostablancaresort.com/" TargetMode="External"/><Relationship Id="rId668" Type="http://schemas.openxmlformats.org/officeDocument/2006/relationships/hyperlink" Target="http://balneariodelaconcepcion.es/" TargetMode="External"/><Relationship Id="rId669" Type="http://schemas.openxmlformats.org/officeDocument/2006/relationships/hyperlink" Target="http://balneariodelaconcepcion.es/" TargetMode="External"/><Relationship Id="rId670" Type="http://schemas.openxmlformats.org/officeDocument/2006/relationships/hyperlink" Target="http://balneariodelaconcepcion.es/" TargetMode="External"/><Relationship Id="rId671" Type="http://schemas.openxmlformats.org/officeDocument/2006/relationships/hyperlink" Target="http://balneariodelaconcepcion.es/" TargetMode="External"/><Relationship Id="rId672" Type="http://schemas.openxmlformats.org/officeDocument/2006/relationships/hyperlink" Target="http://hoteljardinesdeamaltea.com/" TargetMode="External"/><Relationship Id="rId673" Type="http://schemas.openxmlformats.org/officeDocument/2006/relationships/hyperlink" Target="http://hoteljardinesdelasanta.com/" TargetMode="External"/><Relationship Id="rId674" Type="http://schemas.openxmlformats.org/officeDocument/2006/relationships/hyperlink" Target="http://hotelpuertojuanmontiel.com/" TargetMode="External"/><Relationship Id="rId675" Type="http://schemas.openxmlformats.org/officeDocument/2006/relationships/hyperlink" Target="http://hotelleonordeaquitania.com/" TargetMode="External"/><Relationship Id="rId676" Type="http://schemas.openxmlformats.org/officeDocument/2006/relationships/hyperlink" Target="http://haciendanaxamena-ibiza.com/" TargetMode="External"/><Relationship Id="rId677" Type="http://schemas.openxmlformats.org/officeDocument/2006/relationships/hyperlink" Target="http://aparthotelferrerisabel.com/" TargetMode="External"/><Relationship Id="rId678" Type="http://schemas.openxmlformats.org/officeDocument/2006/relationships/hyperlink" Target="http://boutiquehotelcalatrava.com/" TargetMode="External"/><Relationship Id="rId679" Type="http://schemas.openxmlformats.org/officeDocument/2006/relationships/hyperlink" Target="http://hotelhermes-tossademar.com/" TargetMode="External"/><Relationship Id="rId680" Type="http://schemas.openxmlformats.org/officeDocument/2006/relationships/hyperlink" Target="http://monestirdelesavellanes.com/" TargetMode="External"/><Relationship Id="rId681" Type="http://schemas.openxmlformats.org/officeDocument/2006/relationships/hyperlink" Target="http://hotelvalderudabaqueira.com/" TargetMode="External"/><Relationship Id="rId682" Type="http://schemas.openxmlformats.org/officeDocument/2006/relationships/hyperlink" Target="http://hotelmicasaenbarbastro.com/" TargetMode="External"/><Relationship Id="rId683" Type="http://schemas.openxmlformats.org/officeDocument/2006/relationships/hyperlink" Target="http://hotelsanramonsomontano.com/" TargetMode="External"/><Relationship Id="rId684" Type="http://schemas.openxmlformats.org/officeDocument/2006/relationships/hyperlink" Target="http://hotelcampingsabinanigo.com/" TargetMode="External"/><Relationship Id="rId685" Type="http://schemas.openxmlformats.org/officeDocument/2006/relationships/hyperlink" Target="http://hotelcampingbellavista.com/" TargetMode="External"/><Relationship Id="rId686" Type="http://schemas.openxmlformats.org/officeDocument/2006/relationships/hyperlink" Target="http://elmiradordelospirineos.com/" TargetMode="External"/><Relationship Id="rId687" Type="http://schemas.openxmlformats.org/officeDocument/2006/relationships/hyperlink" Target="http://apartahotelspajacetania.es/" TargetMode="External"/><Relationship Id="rId688" Type="http://schemas.openxmlformats.org/officeDocument/2006/relationships/hyperlink" Target="http://balneariodeparacuellos.com/" TargetMode="External"/><Relationship Id="rId689" Type="http://schemas.openxmlformats.org/officeDocument/2006/relationships/hyperlink" Target="http://hotelciutatdetarragona.com/" TargetMode="External"/><Relationship Id="rId690" Type="http://schemas.openxmlformats.org/officeDocument/2006/relationships/hyperlink" Target="http://hotelescaliforniasalou.com/" TargetMode="External"/><Relationship Id="rId691" Type="http://schemas.openxmlformats.org/officeDocument/2006/relationships/hyperlink" Target="http://hoteluniversalsantiago.com/" TargetMode="External"/><Relationship Id="rId692" Type="http://schemas.openxmlformats.org/officeDocument/2006/relationships/hyperlink" Target="http://facebook.com/hotelqviveiro" TargetMode="External"/><Relationship Id="rId693" Type="http://schemas.openxmlformats.org/officeDocument/2006/relationships/hyperlink" Target="http://hotelconventolasclaras.com/" TargetMode="External"/><Relationship Id="rId694" Type="http://schemas.openxmlformats.org/officeDocument/2006/relationships/hyperlink" Target="http://marcos.room-matehotels.com/" TargetMode="External"/><Relationship Id="rId695" Type="http://schemas.openxmlformats.org/officeDocument/2006/relationships/hyperlink" Target="http://hotelparrillaelzangano.com/" TargetMode="External"/><Relationship Id="rId696" Type="http://schemas.openxmlformats.org/officeDocument/2006/relationships/hyperlink" Target="http://restaurantecasavicente.com/" TargetMode="External"/><Relationship Id="rId697" Type="http://schemas.openxmlformats.org/officeDocument/2006/relationships/hyperlink" Target="http://hotelplazacangasdeonis.com/" TargetMode="External"/><Relationship Id="rId698" Type="http://schemas.openxmlformats.org/officeDocument/2006/relationships/hyperlink" Target="http://picosdeuropa.net/salmonera" TargetMode="External"/><Relationship Id="rId699" Type="http://schemas.openxmlformats.org/officeDocument/2006/relationships/hyperlink" Target="http://hotelmarinaribadesella.com/" TargetMode="External"/><Relationship Id="rId700" Type="http://schemas.openxmlformats.org/officeDocument/2006/relationships/hyperlink" Target="http://hotelmonumentalnaranco.com/" TargetMode="External"/><Relationship Id="rId701" Type="http://schemas.openxmlformats.org/officeDocument/2006/relationships/hyperlink" Target="http://apartahotelportaldeleon.es/" TargetMode="External"/><Relationship Id="rId702" Type="http://schemas.openxmlformats.org/officeDocument/2006/relationships/hyperlink" Target="http://pradaatope.es/restaurante/" TargetMode="External"/><Relationship Id="rId703" Type="http://schemas.openxmlformats.org/officeDocument/2006/relationships/hyperlink" Target="http://restaurantebrasilverin.com/" TargetMode="External"/><Relationship Id="rId704" Type="http://schemas.openxmlformats.org/officeDocument/2006/relationships/hyperlink" Target="http://lacasadelostemplarios.com/" TargetMode="External"/><Relationship Id="rId705" Type="http://schemas.openxmlformats.org/officeDocument/2006/relationships/hyperlink" Target="http://hospederialospalmitos.com/" TargetMode="External"/><Relationship Id="rId706" Type="http://schemas.openxmlformats.org/officeDocument/2006/relationships/hyperlink" Target="http://lahaciendasmartresort.com/" TargetMode="External"/><Relationship Id="rId707" Type="http://schemas.openxmlformats.org/officeDocument/2006/relationships/hyperlink" Target="https://www.indianaboutiquehotel.com/" TargetMode="External"/><Relationship Id="rId708" Type="http://schemas.openxmlformats.org/officeDocument/2006/relationships/hyperlink" Target="http://casagrandedacapellania.es/" TargetMode="External"/><Relationship Id="rId709" Type="http://schemas.openxmlformats.org/officeDocument/2006/relationships/hyperlink" Target="http://sigismunfhatzenboeller.es/" TargetMode="External"/><Relationship Id="rId710" Type="http://schemas.openxmlformats.org/officeDocument/2006/relationships/hyperlink" Target="http://hotelcastillodesegura.com/" TargetMode="External"/><Relationship Id="rId711" Type="http://schemas.openxmlformats.org/officeDocument/2006/relationships/hyperlink" Target="http://costaazulservices2010.com/" TargetMode="External"/><Relationship Id="rId712" Type="http://schemas.openxmlformats.org/officeDocument/2006/relationships/hyperlink" Target="http://hotelruralelpapamoscas.es/" TargetMode="External"/><Relationship Id="rId713" Type="http://schemas.openxmlformats.org/officeDocument/2006/relationships/hyperlink" Target="https://whitevillageboutique.com/" TargetMode="External"/><Relationship Id="rId714" Type="http://schemas.openxmlformats.org/officeDocument/2006/relationships/hyperlink" Target="http://hotelashotelestorrent.com/" TargetMode="External"/><Relationship Id="rId715" Type="http://schemas.openxmlformats.org/officeDocument/2006/relationships/hyperlink" Target="https://katestravelexperience.eu/" TargetMode="External"/><Relationship Id="rId716" Type="http://schemas.openxmlformats.org/officeDocument/2006/relationships/hyperlink" Target="https://hotelaltasegarra.com/web/" TargetMode="External"/><Relationship Id="rId717" Type="http://schemas.openxmlformats.org/officeDocument/2006/relationships/hyperlink" Target="http://santacruz-apartments.com/" TargetMode="External"/><Relationship Id="rId718" Type="http://schemas.openxmlformats.org/officeDocument/2006/relationships/hyperlink" Target="http://hosteriavilladecastro.com/" TargetMode="External"/><Relationship Id="rId719" Type="http://schemas.openxmlformats.org/officeDocument/2006/relationships/hyperlink" Target="http://hotelconventosantaana.com/" TargetMode="External"/><Relationship Id="rId720" Type="http://schemas.openxmlformats.org/officeDocument/2006/relationships/hyperlink" Target="http://laalegriadelaalcarria.com/" TargetMode="External"/><Relationship Id="rId721" Type="http://schemas.openxmlformats.org/officeDocument/2006/relationships/hyperlink" Target="https://estudiosbilbaodeusto.com/" TargetMode="External"/><Relationship Id="rId722" Type="http://schemas.openxmlformats.org/officeDocument/2006/relationships/hyperlink" Target="http://www.hotelritualmaspalomas.com/" TargetMode="External"/><Relationship Id="rId723" Type="http://schemas.openxmlformats.org/officeDocument/2006/relationships/hyperlink" Target="http://hotelplayadecamarinas.com/" TargetMode="External"/><Relationship Id="rId724" Type="http://schemas.openxmlformats.org/officeDocument/2006/relationships/hyperlink" Target="http://ilunionpuertadetriana.com/" TargetMode="External"/><Relationship Id="rId725" Type="http://schemas.openxmlformats.org/officeDocument/2006/relationships/hyperlink" Target="http://hotel-arthotelandorra.com/" TargetMode="External"/><Relationship Id="rId726" Type="http://schemas.openxmlformats.org/officeDocument/2006/relationships/hyperlink" Target="http://hotelsolvasa-valencia.com/" TargetMode="External"/><Relationship Id="rId727" Type="http://schemas.openxmlformats.org/officeDocument/2006/relationships/hyperlink" Target="http://www.hostal-colonantequera.com/" TargetMode="External"/><Relationship Id="rId728" Type="http://schemas.openxmlformats.org/officeDocument/2006/relationships/hyperlink" Target="http://hotelciutatdemontcada.com/" TargetMode="External"/><Relationship Id="rId729" Type="http://schemas.openxmlformats.org/officeDocument/2006/relationships/hyperlink" Target="http://theoliverapartamentos.com/" TargetMode="External"/><Relationship Id="rId730" Type="http://schemas.openxmlformats.org/officeDocument/2006/relationships/hyperlink" Target="http://hoteloneshotfortuny07.com/" TargetMode="External"/><Relationship Id="rId731" Type="http://schemas.openxmlformats.org/officeDocument/2006/relationships/hyperlink" Target="http://hotelcaballeroerrante.com/" TargetMode="External"/><Relationship Id="rId732" Type="http://schemas.openxmlformats.org/officeDocument/2006/relationships/hyperlink" Target="http://oscar.room-matehotels.com/" TargetMode="External"/><Relationship Id="rId733" Type="http://schemas.openxmlformats.org/officeDocument/2006/relationships/hyperlink" Target="http://hotelbarriodesalamanca.es/" TargetMode="External"/><Relationship Id="rId734" Type="http://schemas.openxmlformats.org/officeDocument/2006/relationships/hyperlink" Target="http://hotelarciprestedehita.com/" TargetMode="External"/><Relationship Id="rId735" Type="http://schemas.openxmlformats.org/officeDocument/2006/relationships/hyperlink" Target="http://hoteljardindearanjuez.com/" TargetMode="External"/><Relationship Id="rId736" Type="http://schemas.openxmlformats.org/officeDocument/2006/relationships/hyperlink" Target="http://hotelrestauranteduque.net/" TargetMode="External"/><Relationship Id="rId737" Type="http://schemas.openxmlformats.org/officeDocument/2006/relationships/hyperlink" Target="http://hotelsantateresaavila.com/" TargetMode="External"/><Relationship Id="rId738" Type="http://schemas.openxmlformats.org/officeDocument/2006/relationships/hyperlink" Target="http://lasendadeloscaracoles.com/" TargetMode="External"/><Relationship Id="rId739" Type="http://schemas.openxmlformats.org/officeDocument/2006/relationships/hyperlink" Target="http://apartahotelsantamarina.es/" TargetMode="External"/><Relationship Id="rId740" Type="http://schemas.openxmlformats.org/officeDocument/2006/relationships/hyperlink" Target="http://hotelcondesdecastilla.com/" TargetMode="External"/><Relationship Id="rId741" Type="http://schemas.openxmlformats.org/officeDocument/2006/relationships/hyperlink" Target="http://hotelisabeldefarnesio.com/" TargetMode="External"/><Relationship Id="rId742" Type="http://schemas.openxmlformats.org/officeDocument/2006/relationships/hyperlink" Target="http://hotellapalmaromantica.com/" TargetMode="External"/><Relationship Id="rId743" Type="http://schemas.openxmlformats.org/officeDocument/2006/relationships/hyperlink" Target="http://islandvillagetenerife.com/" TargetMode="External"/><Relationship Id="rId744" Type="http://schemas.openxmlformats.org/officeDocument/2006/relationships/hyperlink" Target="http://castleharbourtenerife.com/" TargetMode="External"/><Relationship Id="rId745" Type="http://schemas.openxmlformats.org/officeDocument/2006/relationships/hyperlink" Target="http://salamancasuitestudios.com/" TargetMode="External"/><Relationship Id="rId746" Type="http://schemas.openxmlformats.org/officeDocument/2006/relationships/hyperlink" Target="http://hotelcristinafregenal.com/" TargetMode="External"/><Relationship Id="rId747" Type="http://schemas.openxmlformats.org/officeDocument/2006/relationships/hyperlink" Target="http://laposadadelasciguenas.com/" TargetMode="External"/><Relationship Id="rId748" Type="http://schemas.openxmlformats.org/officeDocument/2006/relationships/hyperlink" Target="https://www.hotelapartamentosmpd.com/" TargetMode="External"/><Relationship Id="rId749" Type="http://schemas.openxmlformats.org/officeDocument/2006/relationships/hyperlink" Target="https://www.hotelapartamentosmpd.com/" TargetMode="External"/><Relationship Id="rId750" Type="http://schemas.openxmlformats.org/officeDocument/2006/relationships/hyperlink" Target="http://cigarraldelasmercedes.com/" TargetMode="External"/><Relationship Id="rId751" Type="http://schemas.openxmlformats.org/officeDocument/2006/relationships/hyperlink" Target="http://hotelcigarralelbosque.com/" TargetMode="External"/><Relationship Id="rId752" Type="http://schemas.openxmlformats.org/officeDocument/2006/relationships/hyperlink" Target="http://hotelpalaciodelaserna.com/" TargetMode="External"/><Relationship Id="rId753" Type="http://schemas.openxmlformats.org/officeDocument/2006/relationships/hyperlink" Target="http://losdesmontesmembrilla.com/" TargetMode="External"/><Relationship Id="rId754" Type="http://schemas.openxmlformats.org/officeDocument/2006/relationships/hyperlink" Target="http://hotelruralvillamatilde.es/" TargetMode="External"/><Relationship Id="rId755" Type="http://schemas.openxmlformats.org/officeDocument/2006/relationships/hyperlink" Target="http://hotelalcantaracaceres.com/" TargetMode="External"/><Relationship Id="rId756" Type="http://schemas.openxmlformats.org/officeDocument/2006/relationships/hyperlink" Target="http://hoteldoncarloscaceres.com/" TargetMode="External"/><Relationship Id="rId757" Type="http://schemas.openxmlformats.org/officeDocument/2006/relationships/hyperlink" Target="http://hoteldonjuandeaustria.com/" TargetMode="External"/><Relationship Id="rId758" Type="http://schemas.openxmlformats.org/officeDocument/2006/relationships/hyperlink" Target="http://hotelvalencialaspalmas.es/" TargetMode="External"/><Relationship Id="rId759" Type="http://schemas.openxmlformats.org/officeDocument/2006/relationships/hyperlink" Target="http://sheratonfuerteventura.com/" TargetMode="External"/><Relationship Id="rId760" Type="http://schemas.openxmlformats.org/officeDocument/2006/relationships/hyperlink" Target="http://hotellanzarotevillage.com/" TargetMode="External"/><Relationship Id="rId761" Type="http://schemas.openxmlformats.org/officeDocument/2006/relationships/hyperlink" Target="http://hotelcasadelembajador.com/" TargetMode="External"/><Relationship Id="rId762" Type="http://schemas.openxmlformats.org/officeDocument/2006/relationships/hyperlink" Target="https://www.palacetevillamagna.com/es" TargetMode="External"/><Relationship Id="rId763" Type="http://schemas.openxmlformats.org/officeDocument/2006/relationships/hyperlink" Target="http://cortijosanignaciogolf.com/" TargetMode="External"/><Relationship Id="rId764" Type="http://schemas.openxmlformats.org/officeDocument/2006/relationships/hyperlink" Target="http://labrandarivieramarina.com/" TargetMode="External"/><Relationship Id="rId765" Type="http://schemas.openxmlformats.org/officeDocument/2006/relationships/hyperlink" Target="http://hotelpuertodelasnieves.es/" TargetMode="External"/><Relationship Id="rId766" Type="http://schemas.openxmlformats.org/officeDocument/2006/relationships/hyperlink" Target="http://apartamentosdescartes.com/" TargetMode="External"/><Relationship Id="rId767" Type="http://schemas.openxmlformats.org/officeDocument/2006/relationships/hyperlink" Target="http://hotelteatre-barcelona.com/" TargetMode="External"/><Relationship Id="rId768" Type="http://schemas.openxmlformats.org/officeDocument/2006/relationships/hyperlink" Target="http://hotelmiramarbarcelona.com/" TargetMode="External"/><Relationship Id="rId769" Type="http://schemas.openxmlformats.org/officeDocument/2006/relationships/hyperlink" Target="http://hotelbarbarabarcelona.com/" TargetMode="External"/><Relationship Id="rId770" Type="http://schemas.openxmlformats.org/officeDocument/2006/relationships/hyperlink" Target="http://onaalandaclubmarbella.com/" TargetMode="External"/><Relationship Id="rId771" Type="http://schemas.openxmlformats.org/officeDocument/2006/relationships/hyperlink" Target="http://ofeliashotelbarcelona.com/" TargetMode="External"/><Relationship Id="rId772" Type="http://schemas.openxmlformats.org/officeDocument/2006/relationships/hyperlink" Target="http://www.hotelcityparksantjust.com/" TargetMode="External"/><Relationship Id="rId773" Type="http://schemas.openxmlformats.org/officeDocument/2006/relationships/hyperlink" Target="http://hotelamericabarcelona.com/" TargetMode="External"/><Relationship Id="rId774" Type="http://schemas.openxmlformats.org/officeDocument/2006/relationships/hyperlink" Target="http://hotelciutatdemontcada.com/" TargetMode="External"/><Relationship Id="rId775" Type="http://schemas.openxmlformats.org/officeDocument/2006/relationships/hyperlink" Target="http://hotelcoronadecastilla.com/" TargetMode="External"/><Relationship Id="rId776" Type="http://schemas.openxmlformats.org/officeDocument/2006/relationships/hyperlink" Target="http://hotelmontserratsitges.com/" TargetMode="External"/><Relationship Id="rId777" Type="http://schemas.openxmlformats.org/officeDocument/2006/relationships/hyperlink" Target="http://www.lepetithotelsantander.com/" TargetMode="External"/><Relationship Id="rId778" Type="http://schemas.openxmlformats.org/officeDocument/2006/relationships/hyperlink" Target="http://hotelsantanderparayas.com/" TargetMode="External"/><Relationship Id="rId779" Type="http://schemas.openxmlformats.org/officeDocument/2006/relationships/hyperlink" Target="http://www.hotelmiradordegornazo.com/" TargetMode="External"/><Relationship Id="rId780" Type="http://schemas.openxmlformats.org/officeDocument/2006/relationships/hyperlink" Target="http://www.restaurantecasaenrique.es/" TargetMode="External"/><Relationship Id="rId781" Type="http://schemas.openxmlformats.org/officeDocument/2006/relationships/hyperlink" Target="http://hotelestrelladelnorte.com/" TargetMode="External"/><Relationship Id="rId782" Type="http://schemas.openxmlformats.org/officeDocument/2006/relationships/hyperlink" Target="http://liebanaypicosdeeuropa.com/" TargetMode="External"/><Relationship Id="rId783" Type="http://schemas.openxmlformats.org/officeDocument/2006/relationships/hyperlink" Target="http://hotelpalacioelorriaga.com/" TargetMode="External"/><Relationship Id="rId784" Type="http://schemas.openxmlformats.org/officeDocument/2006/relationships/hyperlink" Target="http://www.apartamentosdreampark.com/" TargetMode="External"/><Relationship Id="rId785" Type="http://schemas.openxmlformats.org/officeDocument/2006/relationships/hyperlink" Target="http://www.hotelvilladelaguardia.com/" TargetMode="External"/><Relationship Id="rId786" Type="http://schemas.openxmlformats.org/officeDocument/2006/relationships/hyperlink" Target="http://www.hotelbalnearioareatza.com/" TargetMode="External"/><Relationship Id="rId787" Type="http://schemas.openxmlformats.org/officeDocument/2006/relationships/hyperlink" Target="http://www.laspalmerashotelrural.com/" TargetMode="External"/><Relationship Id="rId788" Type="http://schemas.openxmlformats.org/officeDocument/2006/relationships/hyperlink" Target="http://www.laspalmerashotelrural.com/" TargetMode="External"/><Relationship Id="rId789" Type="http://schemas.openxmlformats.org/officeDocument/2006/relationships/hyperlink" Target="http://hotelcuentamelapuebla.com/" TargetMode="External"/><Relationship Id="rId790" Type="http://schemas.openxmlformats.org/officeDocument/2006/relationships/hyperlink" Target="http://hotelprincesakristina.com/" TargetMode="External"/><Relationship Id="rId791" Type="http://schemas.openxmlformats.org/officeDocument/2006/relationships/hyperlink" Target="http://facebook.com/carrecalzada" TargetMode="External"/><Relationship Id="rId792" Type="http://schemas.openxmlformats.org/officeDocument/2006/relationships/hyperlink" Target="http://hotelcastillodejavier.com/" TargetMode="External"/><Relationship Id="rId793" Type="http://schemas.openxmlformats.org/officeDocument/2006/relationships/hyperlink" Target="http://pamplonacatedralhotel.com/" TargetMode="External"/><Relationship Id="rId794" Type="http://schemas.openxmlformats.org/officeDocument/2006/relationships/hyperlink" Target="http://hotelsanchoramirez.com/es" TargetMode="External"/><Relationship Id="rId795" Type="http://schemas.openxmlformats.org/officeDocument/2006/relationships/hyperlink" Target="http://facebook.com/lekuona.aloj" TargetMode="External"/><Relationship Id="rId796" Type="http://schemas.openxmlformats.org/officeDocument/2006/relationships/hyperlink" Target="http://www.facebook.com/irubide/info" TargetMode="External"/><Relationship Id="rId797" Type="http://schemas.openxmlformats.org/officeDocument/2006/relationships/hyperlink" Target="http://hotelrestaurantemicasa.es/" TargetMode="External"/><Relationship Id="rId798" Type="http://schemas.openxmlformats.org/officeDocument/2006/relationships/hyperlink" Target="http://hostalvilladegarrucha.com/" TargetMode="External"/><Relationship Id="rId799" Type="http://schemas.openxmlformats.org/officeDocument/2006/relationships/hyperlink" Target="http://hotelinfanteantequera.com/" TargetMode="External"/><Relationship Id="rId800" Type="http://schemas.openxmlformats.org/officeDocument/2006/relationships/hyperlink" Target="http://healthouse-naturhouse.com/" TargetMode="External"/><Relationship Id="rId801" Type="http://schemas.openxmlformats.org/officeDocument/2006/relationships/hyperlink" Target="http://urbandreamtorroxcosta.com/" TargetMode="External"/><Relationship Id="rId802" Type="http://schemas.openxmlformats.org/officeDocument/2006/relationships/hyperlink" Target="https://facebook.com/hotelmainare" TargetMode="External"/><Relationship Id="rId803" Type="http://schemas.openxmlformats.org/officeDocument/2006/relationships/hyperlink" Target="http://alcazabapremiumhostel.com/" TargetMode="External"/><Relationship Id="rId804" Type="http://schemas.openxmlformats.org/officeDocument/2006/relationships/hyperlink" Target="http://www.hotelmeliacostadelsol.com/" TargetMode="External"/><Relationship Id="rId805" Type="http://schemas.openxmlformats.org/officeDocument/2006/relationships/hyperlink" Target="http://hotelcasaconsistorial.com/" TargetMode="External"/><Relationship Id="rId806" Type="http://schemas.openxmlformats.org/officeDocument/2006/relationships/hyperlink" Target="http://mediterraneo-estepona.com/" TargetMode="External"/><Relationship Id="rId807" Type="http://schemas.openxmlformats.org/officeDocument/2006/relationships/hyperlink" Target="http://hotelvirgendelosreyes.com/" TargetMode="External"/><Relationship Id="rId808" Type="http://schemas.openxmlformats.org/officeDocument/2006/relationships/hyperlink" Target="http://checkinconcordiaplaya.com/" TargetMode="External"/><Relationship Id="rId809" Type="http://schemas.openxmlformats.org/officeDocument/2006/relationships/hyperlink" Target="http://hotelrosaledadonpedro.com/" TargetMode="External"/><Relationship Id="rId810" Type="http://schemas.openxmlformats.org/officeDocument/2006/relationships/hyperlink" Target="http://hotelpatiodelascruces.com/" TargetMode="External"/><Relationship Id="rId811" Type="http://schemas.openxmlformats.org/officeDocument/2006/relationships/hyperlink" Target="http://hotelpalaciodelmarques.es/" TargetMode="External"/><Relationship Id="rId812" Type="http://schemas.openxmlformats.org/officeDocument/2006/relationships/hyperlink" Target="http://thecornerhousesevilla.com/" TargetMode="External"/><Relationship Id="rId813" Type="http://schemas.openxmlformats.org/officeDocument/2006/relationships/hyperlink" Target="http://herculesboutiquehotel.com/" TargetMode="External"/><Relationship Id="rId814" Type="http://schemas.openxmlformats.org/officeDocument/2006/relationships/hyperlink" Target="http://hotelcortijolosgallos.com/" TargetMode="External"/><Relationship Id="rId815" Type="http://schemas.openxmlformats.org/officeDocument/2006/relationships/hyperlink" Target="http://casadelascuatrotorres.com/" TargetMode="External"/><Relationship Id="rId816" Type="http://schemas.openxmlformats.org/officeDocument/2006/relationships/hyperlink" Target="http://casapalaciomarialuisa.com/" TargetMode="External"/><Relationship Id="rId817" Type="http://schemas.openxmlformats.org/officeDocument/2006/relationships/hyperlink" Target="http://hotelsanmiguelcordoba.com/" TargetMode="External"/><Relationship Id="rId818" Type="http://schemas.openxmlformats.org/officeDocument/2006/relationships/hyperlink" Target="http://hotelcordobacarpediem.com/" TargetMode="External"/><Relationship Id="rId819" Type="http://schemas.openxmlformats.org/officeDocument/2006/relationships/hyperlink" Target="http://carmendeloschapiteles.com/" TargetMode="External"/><Relationship Id="rId820" Type="http://schemas.openxmlformats.org/officeDocument/2006/relationships/hyperlink" Target="http://hotelpresidentegranada.es/" TargetMode="External"/><Relationship Id="rId821" Type="http://schemas.openxmlformats.org/officeDocument/2006/relationships/hyperlink" Target="https://www.maciahoteles.com/granada/" TargetMode="External"/><Relationship Id="rId822" Type="http://schemas.openxmlformats.org/officeDocument/2006/relationships/hyperlink" Target="http://hotelruralloschaparros.es/" TargetMode="External"/><Relationship Id="rId823" Type="http://schemas.openxmlformats.org/officeDocument/2006/relationships/hyperlink" Target="http://restaurantemontserrat.com/" TargetMode="External"/><Relationship Id="rId824" Type="http://schemas.openxmlformats.org/officeDocument/2006/relationships/hyperlink" Target="http://hotelresidenciaisabel.com/" TargetMode="External"/><Relationship Id="rId825" Type="http://schemas.openxmlformats.org/officeDocument/2006/relationships/hyperlink" Target="https://www.hotelclibomarjamaica.com/" TargetMode="External"/><Relationship Id="rId826" Type="http://schemas.openxmlformats.org/officeDocument/2006/relationships/hyperlink" Target="http://eurostarsgranvalencia.com/" TargetMode="External"/><Relationship Id="rId827" Type="http://schemas.openxmlformats.org/officeDocument/2006/relationships/hyperlink" Target="http://hotelmarinaatarazanas.com/" TargetMode="External"/><Relationship Id="rId828" Type="http://schemas.openxmlformats.org/officeDocument/2006/relationships/hyperlink" Target="http://hotel-valencia-palace.com/" TargetMode="External"/><Relationship Id="rId829" Type="http://schemas.openxmlformats.org/officeDocument/2006/relationships/hyperlink" Target="http://hotelcanadabenicassim.com/" TargetMode="External"/><Relationship Id="rId830" Type="http://schemas.openxmlformats.org/officeDocument/2006/relationships/hyperlink" Target="http://hoteldemontananovella.com/" TargetMode="External"/><Relationship Id="rId831" Type="http://schemas.openxmlformats.org/officeDocument/2006/relationships/hyperlink" Target="http://www.facebook.com/vviejashotel" TargetMode="External"/><Relationship Id="rId832" Type="http://schemas.openxmlformats.org/officeDocument/2006/relationships/hyperlink" Target="http://hotelcostablancadenia.com/" TargetMode="External"/><Relationship Id="rId833" Type="http://schemas.openxmlformats.org/officeDocument/2006/relationships/hyperlink" Target="https://hotellosangelesdenia.com/" TargetMode="External"/><Relationship Id="rId834" Type="http://schemas.openxmlformats.org/officeDocument/2006/relationships/hyperlink" Target="http://hotelboutiquealicante.com/" TargetMode="External"/><Relationship Id="rId835" Type="http://schemas.openxmlformats.org/officeDocument/2006/relationships/hyperlink" Target="http://apartamentos-terralta.com/" TargetMode="External"/><Relationship Id="rId836" Type="http://schemas.openxmlformats.org/officeDocument/2006/relationships/hyperlink" Target="http://hotelmagiccristalpark.com/" TargetMode="External"/><Relationship Id="rId837" Type="http://schemas.openxmlformats.org/officeDocument/2006/relationships/hyperlink" Target="http://flamingobeachbenidorm.com/" TargetMode="External"/><Relationship Id="rId838" Type="http://schemas.openxmlformats.org/officeDocument/2006/relationships/hyperlink" Target="http://hotelcastillobenidorm.com/" TargetMode="External"/><Relationship Id="rId839" Type="http://schemas.openxmlformats.org/officeDocument/2006/relationships/hyperlink" Target="http://residenciallosnarejos.com/" TargetMode="External"/><Relationship Id="rId840" Type="http://schemas.openxmlformats.org/officeDocument/2006/relationships/hyperlink" Target="http://haciendareallosolivos.com/" TargetMode="External"/><Relationship Id="rId841" Type="http://schemas.openxmlformats.org/officeDocument/2006/relationships/hyperlink" Target="https://www.hotelrestaurantemoya.com/" TargetMode="External"/><Relationship Id="rId842" Type="http://schemas.openxmlformats.org/officeDocument/2006/relationships/hyperlink" Target="http://aparthotelfontanellas.com/" TargetMode="External"/><Relationship Id="rId843" Type="http://schemas.openxmlformats.org/officeDocument/2006/relationships/hyperlink" Target="https://www.hotelbahiaformentera.com/" TargetMode="External"/><Relationship Id="rId844" Type="http://schemas.openxmlformats.org/officeDocument/2006/relationships/hyperlink" Target="http://blancohotelformentera.com/" TargetMode="External"/><Relationship Id="rId845" Type="http://schemas.openxmlformats.org/officeDocument/2006/relationships/hyperlink" Target="http://hotelsessavines-ibiza.com/" TargetMode="External"/><Relationship Id="rId846" Type="http://schemas.openxmlformats.org/officeDocument/2006/relationships/hyperlink" Target="http://hotelbaviera-mallorca.com/" TargetMode="External"/><Relationship Id="rId847" Type="http://schemas.openxmlformats.org/officeDocument/2006/relationships/hyperlink" Target="http://urban-spaces-ibiza.com.es/" TargetMode="External"/><Relationship Id="rId848" Type="http://schemas.openxmlformats.org/officeDocument/2006/relationships/hyperlink" Target="http://caleiatalayotspahotel.com/" TargetMode="External"/><Relationship Id="rId849" Type="http://schemas.openxmlformats.org/officeDocument/2006/relationships/hyperlink" Target="https://fowlershotel.com/?fbclid=IwY2xjawP77_ZleHRuA2FlbQIxMABzcnRjBmFwcF9pZBAyMjIwMzkxNzg4MjAwODkyAAEec8i1QyDYQyJXqxthmgmoQTZUjvioelhJtNgnrgF8pDrAx49adnTyfTKvwuc_aem_DiEBJH_w2oKS4uShRKqsIw" TargetMode="External"/><Relationship Id="rId850" Type="http://schemas.openxmlformats.org/officeDocument/2006/relationships/hyperlink" Target="http://hotelflamboyan-caribe.com/" TargetMode="External"/><Relationship Id="rId851" Type="http://schemas.openxmlformats.org/officeDocument/2006/relationships/hyperlink" Target="http://hotelvistasolmallorca.com/" TargetMode="External"/><Relationship Id="rId852" Type="http://schemas.openxmlformats.org/officeDocument/2006/relationships/hyperlink" Target="http://proturbiomargranhotel.com/" TargetMode="External"/><Relationship Id="rId853" Type="http://schemas.openxmlformats.org/officeDocument/2006/relationships/hyperlink" Target="http://hotelsonbaulomallorca.com/" TargetMode="External"/><Relationship Id="rId854" Type="http://schemas.openxmlformats.org/officeDocument/2006/relationships/hyperlink" Target="http://hotel-galaxia.com/galaxia" TargetMode="External"/><Relationship Id="rId855" Type="http://schemas.openxmlformats.org/officeDocument/2006/relationships/hyperlink" Target="http://hotelcostabravablanes.com/" TargetMode="External"/><Relationship Id="rId856" Type="http://schemas.openxmlformats.org/officeDocument/2006/relationships/hyperlink" Target="http://hotelpanoramaestartit.cat/" TargetMode="External"/><Relationship Id="rId857" Type="http://schemas.openxmlformats.org/officeDocument/2006/relationships/hyperlink" Target="http://hotelfontsdelcardener.com/" TargetMode="External"/><Relationship Id="rId858" Type="http://schemas.openxmlformats.org/officeDocument/2006/relationships/hyperlink" Target="http://hotelbaqueiravaldeneu.com/" TargetMode="External"/><Relationship Id="rId859" Type="http://schemas.openxmlformats.org/officeDocument/2006/relationships/hyperlink" Target="http://hotelreysanchoramirez.com/" TargetMode="External"/><Relationship Id="rId860" Type="http://schemas.openxmlformats.org/officeDocument/2006/relationships/hyperlink" Target="http://hotelrealjacabadaguas.com/" TargetMode="External"/><Relationship Id="rId861" Type="http://schemas.openxmlformats.org/officeDocument/2006/relationships/hyperlink" Target="http://eurostarsreinafelicia.com/" TargetMode="External"/><Relationship Id="rId862" Type="http://schemas.openxmlformats.org/officeDocument/2006/relationships/hyperlink" Target="http://laposadadevillalangua.com/" TargetMode="External"/><Relationship Id="rId863" Type="http://schemas.openxmlformats.org/officeDocument/2006/relationships/hyperlink" Target="http://hotelaguasdelosmallos.com/" TargetMode="External"/><Relationship Id="rId864" Type="http://schemas.openxmlformats.org/officeDocument/2006/relationships/hyperlink" Target="http://hotelruralcasapuyuelo.com/" TargetMode="External"/><Relationship Id="rId865" Type="http://schemas.openxmlformats.org/officeDocument/2006/relationships/hyperlink" Target="http://palaciodelobispograus.com/" TargetMode="External"/><Relationship Id="rId866" Type="http://schemas.openxmlformats.org/officeDocument/2006/relationships/hyperlink" Target="http://hotelcastilloalquezar.com/" TargetMode="External"/><Relationship Id="rId867" Type="http://schemas.openxmlformats.org/officeDocument/2006/relationships/hyperlink" Target="http://fundacionvicentemarin.com/" TargetMode="External"/><Relationship Id="rId868" Type="http://schemas.openxmlformats.org/officeDocument/2006/relationships/hyperlink" Target="http://hotelavenida-zaragoza.com/" TargetMode="External"/><Relationship Id="rId869" Type="http://schemas.openxmlformats.org/officeDocument/2006/relationships/hyperlink" Target="http://hotelcaliforniagarden.com/" TargetMode="External"/><Relationship Id="rId870" Type="http://schemas.openxmlformats.org/officeDocument/2006/relationships/hyperlink" Target="http://hotelh10cambrilsplaya.com/" TargetMode="External"/><Relationship Id="rId871" Type="http://schemas.openxmlformats.org/officeDocument/2006/relationships/hyperlink" Target="http://hotelmarinadacambrils.com/" TargetMode="External"/><Relationship Id="rId872" Type="http://schemas.openxmlformats.org/officeDocument/2006/relationships/hyperlink" Target="http://facebook.com/lafontdelroc" TargetMode="External"/><Relationship Id="rId873" Type="http://schemas.openxmlformats.org/officeDocument/2006/relationships/hyperlink" Target="http://hotelalbarracinteruel.com/" TargetMode="External"/><Relationship Id="rId874" Type="http://schemas.openxmlformats.org/officeDocument/2006/relationships/hyperlink" Target="http://lacasadeltioamericano.com/" TargetMode="External"/><Relationship Id="rId875" Type="http://schemas.openxmlformats.org/officeDocument/2006/relationships/hyperlink" Target="http://hotelpalaciocongresos.com/" TargetMode="External"/><Relationship Id="rId876" Type="http://schemas.openxmlformats.org/officeDocument/2006/relationships/hyperlink" Target="http://hotelamanecerencampos.com/" TargetMode="External"/><Relationship Id="rId877" Type="http://schemas.openxmlformats.org/officeDocument/2006/relationships/hyperlink" Target="http://hotelvilladebenavente.com/" TargetMode="External"/><Relationship Id="rId878" Type="http://schemas.openxmlformats.org/officeDocument/2006/relationships/hyperlink" Target="https://hotelvilladebetanzos.com/" TargetMode="External"/><Relationship Id="rId879" Type="http://schemas.openxmlformats.org/officeDocument/2006/relationships/hyperlink" Target="http://hotelcapitaldegalicia.com/" TargetMode="External"/><Relationship Id="rId880" Type="http://schemas.openxmlformats.org/officeDocument/2006/relationships/hyperlink" Target="http://hotelplayalangosteira.com/" TargetMode="External"/><Relationship Id="rId881" Type="http://schemas.openxmlformats.org/officeDocument/2006/relationships/hyperlink" Target="http://facebook.com/c.b.lasvegas" TargetMode="External"/><Relationship Id="rId882" Type="http://schemas.openxmlformats.org/officeDocument/2006/relationships/hyperlink" Target="http://athenaraboutiquehotel.com/" TargetMode="External"/><Relationship Id="rId883" Type="http://schemas.openxmlformats.org/officeDocument/2006/relationships/hyperlink" Target="http://hotelcruzdelavictoria.com/" TargetMode="External"/><Relationship Id="rId884" Type="http://schemas.openxmlformats.org/officeDocument/2006/relationships/hyperlink" Target="http://hotelelretirodecardea.com/" TargetMode="External"/><Relationship Id="rId885" Type="http://schemas.openxmlformats.org/officeDocument/2006/relationships/hyperlink" Target="http://hotelprincipeasturias.com/" TargetMode="External"/><Relationship Id="rId886" Type="http://schemas.openxmlformats.org/officeDocument/2006/relationships/hyperlink" Target="http://hotelplayadelasllanas.com/" TargetMode="External"/><Relationship Id="rId887" Type="http://schemas.openxmlformats.org/officeDocument/2006/relationships/hyperlink" Target="http://hotelarenasdecabrales.com/" TargetMode="External"/><Relationship Id="rId888" Type="http://schemas.openxmlformats.org/officeDocument/2006/relationships/hyperlink" Target="http://hotelribadesellaplaya.com/" TargetMode="External"/><Relationship Id="rId889" Type="http://schemas.openxmlformats.org/officeDocument/2006/relationships/hyperlink" Target="http://hotelribadesellaplaya.com/" TargetMode="External"/><Relationship Id="rId890" Type="http://schemas.openxmlformats.org/officeDocument/2006/relationships/hyperlink" Target="http://lacorolladequintueles.com/" TargetMode="External"/><Relationship Id="rId891" Type="http://schemas.openxmlformats.org/officeDocument/2006/relationships/hyperlink" Target="http://picosdeuropa.net/lahuerta" TargetMode="External"/><Relationship Id="rId892" Type="http://schemas.openxmlformats.org/officeDocument/2006/relationships/hyperlink" Target="http://lacasonadesobrepiedra.com/" TargetMode="External"/><Relationship Id="rId893" Type="http://schemas.openxmlformats.org/officeDocument/2006/relationships/hyperlink" Target="http://hotelmartinezsanxenxo.com/" TargetMode="External"/><Relationship Id="rId894" Type="http://schemas.openxmlformats.org/officeDocument/2006/relationships/hyperlink" Target="http://nuestrasenoradelourdes.es/" TargetMode="External"/><Relationship Id="rId895" Type="http://schemas.openxmlformats.org/officeDocument/2006/relationships/hyperlink" Target="http://hotelcastillodemaceda.com/" TargetMode="External"/><Relationship Id="rId896" Type="http://schemas.openxmlformats.org/officeDocument/2006/relationships/hyperlink" Target="http://monasteriodesanclodio.com/" TargetMode="External"/><Relationship Id="rId897" Type="http://schemas.openxmlformats.org/officeDocument/2006/relationships/hyperlink" Target="http://www.elbodegondeolivares.com/" TargetMode="External"/><Relationship Id="rId898" Type="http://schemas.openxmlformats.org/officeDocument/2006/relationships/hyperlink" Target="http://lacasagrandedelvalle.com/" TargetMode="External"/><Relationship Id="rId899" Type="http://schemas.openxmlformats.org/officeDocument/2006/relationships/hyperlink" Target="http://quintadelosenebrales.com/" TargetMode="External"/><Relationship Id="rId900" Type="http://schemas.openxmlformats.org/officeDocument/2006/relationships/hyperlink" Target="http://alojamientospalacete.com/" TargetMode="External"/><Relationship Id="rId901" Type="http://schemas.openxmlformats.org/officeDocument/2006/relationships/hyperlink" Target="http://casalunaresysalinera.com/" TargetMode="External"/><Relationship Id="rId902" Type="http://schemas.openxmlformats.org/officeDocument/2006/relationships/hyperlink" Target="http://albaceteapartamentos.com/" TargetMode="External"/><Relationship Id="rId903" Type="http://schemas.openxmlformats.org/officeDocument/2006/relationships/hyperlink" Target="https://hosterialabarbacana.net/" TargetMode="External"/><Relationship Id="rId904" Type="http://schemas.openxmlformats.org/officeDocument/2006/relationships/hyperlink" Target="https://laenotecadelmarques.com/" TargetMode="External"/><Relationship Id="rId905" Type="http://schemas.openxmlformats.org/officeDocument/2006/relationships/hyperlink" Target="http://apartamentoscalaazul.com/" TargetMode="External"/><Relationship Id="rId906" Type="http://schemas.openxmlformats.org/officeDocument/2006/relationships/hyperlink" Target="http://lassalegasdelmaguillo.es/" TargetMode="External"/><Relationship Id="rId907" Type="http://schemas.openxmlformats.org/officeDocument/2006/relationships/hyperlink" Target="http://ultracentralbenidorm.com/" TargetMode="External"/><Relationship Id="rId908" Type="http://schemas.openxmlformats.org/officeDocument/2006/relationships/hyperlink" Target="http://manuelsanchezsalmeron.es/" TargetMode="External"/><Relationship Id="rId909" Type="http://schemas.openxmlformats.org/officeDocument/2006/relationships/hyperlink" Target="http://casaruralencarnacion.com/" TargetMode="External"/><Relationship Id="rId910" Type="http://schemas.openxmlformats.org/officeDocument/2006/relationships/hyperlink" Target="http://www.facebook.com/homegranada" TargetMode="External"/><Relationship Id="rId911" Type="http://schemas.openxmlformats.org/officeDocument/2006/relationships/hyperlink" Target="http://finca-caballo-blanco.com/" TargetMode="External"/><Relationship Id="rId912" Type="http://schemas.openxmlformats.org/officeDocument/2006/relationships/hyperlink" Target="http://sleepingsarriahostel.com/" TargetMode="External"/><Relationship Id="rId913" Type="http://schemas.openxmlformats.org/officeDocument/2006/relationships/hyperlink" Target="http://hotelnoblesdenavarra.com/" TargetMode="External"/><Relationship Id="rId914" Type="http://schemas.openxmlformats.org/officeDocument/2006/relationships/hyperlink" Target="http://laposadadelsantuario.com/" TargetMode="External"/><Relationship Id="rId915" Type="http://schemas.openxmlformats.org/officeDocument/2006/relationships/hyperlink" Target="http://hotelagarimosanxenxo.com/" TargetMode="External"/><Relationship Id="rId916" Type="http://schemas.openxmlformats.org/officeDocument/2006/relationships/hyperlink" Target="http://facebook.com/pazoelrevel" TargetMode="External"/><Relationship Id="rId917" Type="http://schemas.openxmlformats.org/officeDocument/2006/relationships/hyperlink" Target="http://agroturismosesvistes.com/" TargetMode="External"/><Relationship Id="rId918" Type="http://schemas.openxmlformats.org/officeDocument/2006/relationships/hyperlink" Target="http://aparthotelcangallart.com/" TargetMode="External"/><Relationship Id="rId919" Type="http://schemas.openxmlformats.org/officeDocument/2006/relationships/hyperlink" Target="https://www.canmoraguesdesoller.com/" TargetMode="External"/><Relationship Id="rId920" Type="http://schemas.openxmlformats.org/officeDocument/2006/relationships/hyperlink" Target="https://www.corazondelasarribes.com/" TargetMode="External"/><Relationship Id="rId921" Type="http://schemas.openxmlformats.org/officeDocument/2006/relationships/hyperlink" Target="http://lurraldeapartamentos.com/" TargetMode="External"/><Relationship Id="rId922" Type="http://schemas.openxmlformats.org/officeDocument/2006/relationships/hyperlink" Target="http://hotelvilladeberlanga.com/" TargetMode="External"/><Relationship Id="rId923" Type="http://schemas.openxmlformats.org/officeDocument/2006/relationships/hyperlink" Target="https://micampusresidencias.com/" TargetMode="External"/><Relationship Id="rId924" Type="http://schemas.openxmlformats.org/officeDocument/2006/relationships/hyperlink" Target="https://www.hotelordonezsandoval.es/" TargetMode="External"/><Relationship Id="rId925" Type="http://schemas.openxmlformats.org/officeDocument/2006/relationships/hyperlink" Target="https://h-la-cabana0.webnode.es/" TargetMode="External"/><Relationship Id="rId926" Type="http://schemas.openxmlformats.org/officeDocument/2006/relationships/hyperlink" Target="http://totalhotelexperience.com/" TargetMode="External"/><Relationship Id="rId927" Type="http://schemas.openxmlformats.org/officeDocument/2006/relationships/hyperlink" Target="http://capvermellgrandhotel.com/" TargetMode="External"/><Relationship Id="rId928" Type="http://schemas.openxmlformats.org/officeDocument/2006/relationships/hyperlink" Target="http://villabarbaramallorca.com/" TargetMode="External"/><Relationship Id="rId929" Type="http://schemas.openxmlformats.org/officeDocument/2006/relationships/hyperlink" Target="http://lola.room-matehotels.com/" TargetMode="External"/><Relationship Id="rId930" Type="http://schemas.openxmlformats.org/officeDocument/2006/relationships/hyperlink" Target="http://hotel-floridaandorra.com/" TargetMode="External"/><Relationship Id="rId931" Type="http://schemas.openxmlformats.org/officeDocument/2006/relationships/hyperlink" Target="http://pousadasdecompostela.com/" TargetMode="External"/><Relationship Id="rId932" Type="http://schemas.openxmlformats.org/officeDocument/2006/relationships/hyperlink" Target="http://spalacasadelconvento.com/" TargetMode="External"/><Relationship Id="rId933" Type="http://schemas.openxmlformats.org/officeDocument/2006/relationships/hyperlink" Target="http://hotelprincesadeeboli.com/" TargetMode="External"/><Relationship Id="rId934" Type="http://schemas.openxmlformats.org/officeDocument/2006/relationships/hyperlink" Target="http://eurostarsmadridtower.com/" TargetMode="External"/><Relationship Id="rId935" Type="http://schemas.openxmlformats.org/officeDocument/2006/relationships/hyperlink" Target="http://apartamentos-granvia.com/" TargetMode="External"/><Relationship Id="rId936" Type="http://schemas.openxmlformats.org/officeDocument/2006/relationships/hyperlink" Target="http://elegancehotels.es/getafe" TargetMode="External"/><Relationship Id="rId937" Type="http://schemas.openxmlformats.org/officeDocument/2006/relationships/hyperlink" Target="http://petitpalacepreciados.com/" TargetMode="External"/><Relationship Id="rId938" Type="http://schemas.openxmlformats.org/officeDocument/2006/relationships/hyperlink" Target="http://apartamentostartesos.com/" TargetMode="External"/><Relationship Id="rId939" Type="http://schemas.openxmlformats.org/officeDocument/2006/relationships/hyperlink" Target="http://apartahotellasolivas.com/" TargetMode="External"/><Relationship Id="rId940" Type="http://schemas.openxmlformats.org/officeDocument/2006/relationships/hyperlink" Target="http://hotelruraltorreblanca.es/" TargetMode="External"/><Relationship Id="rId941" Type="http://schemas.openxmlformats.org/officeDocument/2006/relationships/hyperlink" Target="http://laposadadehorcajuelo.com/" TargetMode="External"/><Relationship Id="rId942" Type="http://schemas.openxmlformats.org/officeDocument/2006/relationships/hyperlink" Target="http://lacasadelostomillares.es/" TargetMode="External"/><Relationship Id="rId943" Type="http://schemas.openxmlformats.org/officeDocument/2006/relationships/hyperlink" Target="http://hotelrurallasfarolas.com/" TargetMode="External"/><Relationship Id="rId944" Type="http://schemas.openxmlformats.org/officeDocument/2006/relationships/hyperlink" Target="http://hotelpuertadesegovia.com/" TargetMode="External"/><Relationship Id="rId945" Type="http://schemas.openxmlformats.org/officeDocument/2006/relationships/hyperlink" Target="http://hotelhocesdelduraton.com/" TargetMode="External"/><Relationship Id="rId946" Type="http://schemas.openxmlformats.org/officeDocument/2006/relationships/hyperlink" Target="http://hotelmaritimtenerife.com/" TargetMode="External"/><Relationship Id="rId947" Type="http://schemas.openxmlformats.org/officeDocument/2006/relationships/hyperlink" Target="http://apartamentosteneguia.com/" TargetMode="External"/><Relationship Id="rId948" Type="http://schemas.openxmlformats.org/officeDocument/2006/relationships/hyperlink" Target="http://hotel-fincasalamanca.com/" TargetMode="External"/><Relationship Id="rId949" Type="http://schemas.openxmlformats.org/officeDocument/2006/relationships/hyperlink" Target="http://hotelandorratenerife.com/" TargetMode="External"/><Relationship Id="rId950" Type="http://schemas.openxmlformats.org/officeDocument/2006/relationships/hyperlink" Target="http://excelhotelsandresorts.es/" TargetMode="External"/><Relationship Id="rId951" Type="http://schemas.openxmlformats.org/officeDocument/2006/relationships/hyperlink" Target="http://apartamentosorquidea.com/" TargetMode="External"/><Relationship Id="rId952" Type="http://schemas.openxmlformats.org/officeDocument/2006/relationships/hyperlink" Target="http://hotelrurallasgrullas.com/" TargetMode="External"/><Relationship Id="rId953" Type="http://schemas.openxmlformats.org/officeDocument/2006/relationships/hyperlink" Target="http://gransoldeextremadura.com/" TargetMode="External"/><Relationship Id="rId954" Type="http://schemas.openxmlformats.org/officeDocument/2006/relationships/hyperlink" Target="http://gransoldeextremadura.com/" TargetMode="External"/><Relationship Id="rId955" Type="http://schemas.openxmlformats.org/officeDocument/2006/relationships/hyperlink" Target="http://hotelcortijosantacruz.es/" TargetMode="External"/><Relationship Id="rId956" Type="http://schemas.openxmlformats.org/officeDocument/2006/relationships/hyperlink" Target="http://hospederiadelosreyes.com/" TargetMode="External"/><Relationship Id="rId957" Type="http://schemas.openxmlformats.org/officeDocument/2006/relationships/hyperlink" Target="http://cigarraldecaravantes.com/" TargetMode="External"/><Relationship Id="rId958" Type="http://schemas.openxmlformats.org/officeDocument/2006/relationships/hyperlink" Target="http://losconejoshosteleria.com/" TargetMode="External"/><Relationship Id="rId959" Type="http://schemas.openxmlformats.org/officeDocument/2006/relationships/hyperlink" Target="http://hotelinsulabarataria.com/" TargetMode="External"/><Relationship Id="rId960" Type="http://schemas.openxmlformats.org/officeDocument/2006/relationships/hyperlink" Target="http://hotelesenpuertollano.com/" TargetMode="External"/><Relationship Id="rId961" Type="http://schemas.openxmlformats.org/officeDocument/2006/relationships/hyperlink" Target="http://hotelesenpuertollano.com/" TargetMode="External"/><Relationship Id="rId962" Type="http://schemas.openxmlformats.org/officeDocument/2006/relationships/hyperlink" Target="http://hotelvictoriatrujillo.es/" TargetMode="External"/><Relationship Id="rId963" Type="http://schemas.openxmlformats.org/officeDocument/2006/relationships/hyperlink" Target="http://palaciocarvajalgiron.com/" TargetMode="External"/><Relationship Id="rId964" Type="http://schemas.openxmlformats.org/officeDocument/2006/relationships/hyperlink" Target="http://barcelofuerteventura.com/" TargetMode="External"/><Relationship Id="rId965" Type="http://schemas.openxmlformats.org/officeDocument/2006/relationships/hyperlink" Target="http://aparthotel-laslanzas.com/" TargetMode="External"/><Relationship Id="rId966" Type="http://schemas.openxmlformats.org/officeDocument/2006/relationships/hyperlink" Target="http://hotelalisioscanteras.com/" TargetMode="External"/><Relationship Id="rId967" Type="http://schemas.openxmlformats.org/officeDocument/2006/relationships/hyperlink" Target="http://hotel-paradiseisland.com/" TargetMode="External"/><Relationship Id="rId968" Type="http://schemas.openxmlformats.org/officeDocument/2006/relationships/hyperlink" Target="http://hotelvolcanlanzarote.com/" TargetMode="External"/><Relationship Id="rId969" Type="http://schemas.openxmlformats.org/officeDocument/2006/relationships/hyperlink" Target="https://hotelfincalaflorida.com/" TargetMode="External"/><Relationship Id="rId970" Type="http://schemas.openxmlformats.org/officeDocument/2006/relationships/hyperlink" Target="https://marina-playa-suites.com/" TargetMode="External"/><Relationship Id="rId971" Type="http://schemas.openxmlformats.org/officeDocument/2006/relationships/hyperlink" Target="http://www.rivieramarinaresorts.com/" TargetMode="External"/><Relationship Id="rId972" Type="http://schemas.openxmlformats.org/officeDocument/2006/relationships/hyperlink" Target="http://apartamentoseltrebol.com/" TargetMode="External"/><Relationship Id="rId973" Type="http://schemas.openxmlformats.org/officeDocument/2006/relationships/hyperlink" Target="https://arguineguin.sunwing.net/" TargetMode="External"/><Relationship Id="rId974" Type="http://schemas.openxmlformats.org/officeDocument/2006/relationships/hyperlink" Target="http://bungalowsrebeccapark.com/" TargetMode="External"/><Relationship Id="rId975" Type="http://schemas.openxmlformats.org/officeDocument/2006/relationships/hyperlink" Target="http://rivieramarinaresorts.com/" TargetMode="External"/><Relationship Id="rId976" Type="http://schemas.openxmlformats.org/officeDocument/2006/relationships/hyperlink" Target="http://emma.room-matehotels.com/" TargetMode="External"/><Relationship Id="rId977" Type="http://schemas.openxmlformats.org/officeDocument/2006/relationships/hyperlink" Target="http://hotelsilkenconcordia.com/" TargetMode="External"/><Relationship Id="rId978" Type="http://schemas.openxmlformats.org/officeDocument/2006/relationships/hyperlink" Target="http://hotel-bcn40barcelona.com/" TargetMode="External"/><Relationship Id="rId979" Type="http://schemas.openxmlformats.org/officeDocument/2006/relationships/hyperlink" Target="http://www.balmesresidencehotel.com/" TargetMode="External"/><Relationship Id="rId980" Type="http://schemas.openxmlformats.org/officeDocument/2006/relationships/hyperlink" Target="http://hotel-brickbarcelona.com/" TargetMode="External"/><Relationship Id="rId981" Type="http://schemas.openxmlformats.org/officeDocument/2006/relationships/hyperlink" Target="http://hotelpraktikvinoteca.com/" TargetMode="External"/><Relationship Id="rId982" Type="http://schemas.openxmlformats.org/officeDocument/2006/relationships/hyperlink" Target="http://hotelbestpricegracia.com/" TargetMode="External"/><Relationship Id="rId983" Type="http://schemas.openxmlformats.org/officeDocument/2006/relationships/hyperlink" Target="http://barcelona.nobuhotels.com/" TargetMode="External"/><Relationship Id="rId984" Type="http://schemas.openxmlformats.org/officeDocument/2006/relationships/hyperlink" Target="http://hotelpalacebarcelona.com/" TargetMode="External"/><Relationship Id="rId985" Type="http://schemas.openxmlformats.org/officeDocument/2006/relationships/hyperlink" Target="http://hostaletdelamerceria.com/" TargetMode="External"/><Relationship Id="rId986" Type="http://schemas.openxmlformats.org/officeDocument/2006/relationships/hyperlink" Target="http://hoteltermeslagarriga.cat/" TargetMode="External"/><Relationship Id="rId987" Type="http://schemas.openxmlformats.org/officeDocument/2006/relationships/hyperlink" Target="http://www.facebook.com/lacerve2017" TargetMode="External"/><Relationship Id="rId988" Type="http://schemas.openxmlformats.org/officeDocument/2006/relationships/hyperlink" Target="http://hotelalexandrasitges.com/" TargetMode="External"/><Relationship Id="rId989" Type="http://schemas.openxmlformats.org/officeDocument/2006/relationships/hyperlink" Target="http://balcondelabahiasuites.es/" TargetMode="External"/><Relationship Id="rId990" Type="http://schemas.openxmlformats.org/officeDocument/2006/relationships/hyperlink" Target="http://www.hotelbalneariosolares.es/" TargetMode="External"/><Relationship Id="rId991" Type="http://schemas.openxmlformats.org/officeDocument/2006/relationships/hyperlink" Target="http://hotelcalasdeliencres.com/" TargetMode="External"/><Relationship Id="rId992" Type="http://schemas.openxmlformats.org/officeDocument/2006/relationships/hyperlink" Target="http://www.casonadesanpantaleon.com/" TargetMode="External"/><Relationship Id="rId993" Type="http://schemas.openxmlformats.org/officeDocument/2006/relationships/hyperlink" Target="http://www.suitesvallespasiegos.com/" TargetMode="External"/><Relationship Id="rId994" Type="http://schemas.openxmlformats.org/officeDocument/2006/relationships/hyperlink" Target="http://colonialdesantillana.com/" TargetMode="External"/><Relationship Id="rId995" Type="http://schemas.openxmlformats.org/officeDocument/2006/relationships/hyperlink" Target="http://atotxarooms.com/contacto" TargetMode="External"/><Relationship Id="rId996" Type="http://schemas.openxmlformats.org/officeDocument/2006/relationships/hyperlink" Target="http://hotelarrizulcongress.com/" TargetMode="External"/><Relationship Id="rId997" Type="http://schemas.openxmlformats.org/officeDocument/2006/relationships/hyperlink" Target="http://agroturismoarratzain.com/" TargetMode="External"/><Relationship Id="rId998" Type="http://schemas.openxmlformats.org/officeDocument/2006/relationships/hyperlink" Target="http://hoteltorrezumeltzegi.com/" TargetMode="External"/><Relationship Id="rId999" Type="http://schemas.openxmlformats.org/officeDocument/2006/relationships/hyperlink" Target="http://sercotelarenalbilbao.com/" TargetMode="External"/><Relationship Id="rId1000" Type="http://schemas.openxmlformats.org/officeDocument/2006/relationships/hyperlink" Target="http://hotelseminariobilbao.com/" TargetMode="External"/><Relationship Id="rId1001" Type="http://schemas.openxmlformats.org/officeDocument/2006/relationships/hyperlink" Target="http://abbajazzvitoriahotel.com/" TargetMode="External"/><Relationship Id="rId1002" Type="http://schemas.openxmlformats.org/officeDocument/2006/relationships/hyperlink" Target="http://apartahotelsanfermin.com/" TargetMode="External"/><Relationship Id="rId1003" Type="http://schemas.openxmlformats.org/officeDocument/2006/relationships/hyperlink" Target="http://facebook.com/hoteljimena" TargetMode="External"/><Relationship Id="rId1004" Type="http://schemas.openxmlformats.org/officeDocument/2006/relationships/hyperlink" Target="http://hotelciudaddemiranda.com/" TargetMode="External"/><Relationship Id="rId1005" Type="http://schemas.openxmlformats.org/officeDocument/2006/relationships/hyperlink" Target="http://elrefugiodedonmiguel.com/" TargetMode="External"/><Relationship Id="rId1006" Type="http://schemas.openxmlformats.org/officeDocument/2006/relationships/hyperlink" Target="http://www.hotelruralcasabarria.com/" TargetMode="External"/><Relationship Id="rId1007" Type="http://schemas.openxmlformats.org/officeDocument/2006/relationships/hyperlink" Target="http://www.hotelvillaclementina.com/" TargetMode="External"/><Relationship Id="rId1008" Type="http://schemas.openxmlformats.org/officeDocument/2006/relationships/hyperlink" Target="http://hotelblancadenavarra.com/" TargetMode="External"/><Relationship Id="rId1009" Type="http://schemas.openxmlformats.org/officeDocument/2006/relationships/hyperlink" Target="http://www.hotelpalaciodelavega.com/" TargetMode="External"/><Relationship Id="rId1010" Type="http://schemas.openxmlformats.org/officeDocument/2006/relationships/hyperlink" Target="http://hotelirisguadalajara.com/" TargetMode="External"/><Relationship Id="rId1011" Type="http://schemas.openxmlformats.org/officeDocument/2006/relationships/hyperlink" Target="http://apartamentosmarygolf.com/" TargetMode="External"/><Relationship Id="rId1012" Type="http://schemas.openxmlformats.org/officeDocument/2006/relationships/hyperlink" Target="http://hotelrocgolftrinidad.com/" TargetMode="External"/><Relationship Id="rId1013" Type="http://schemas.openxmlformats.org/officeDocument/2006/relationships/hyperlink" Target="http://hotelrocmarbellapark.com/" TargetMode="External"/><Relationship Id="rId1014" Type="http://schemas.openxmlformats.org/officeDocument/2006/relationships/hyperlink" Target="http://www.senatorbanusspahotel.com/" TargetMode="External"/><Relationship Id="rId1015" Type="http://schemas.openxmlformats.org/officeDocument/2006/relationships/hyperlink" Target="http://hotelspaplazaarriate.com/" TargetMode="External"/><Relationship Id="rId1016" Type="http://schemas.openxmlformats.org/officeDocument/2006/relationships/hyperlink" Target="http://clubmaritimoholidays.com/" TargetMode="External"/><Relationship Id="rId1017" Type="http://schemas.openxmlformats.org/officeDocument/2006/relationships/hyperlink" Target="http://hotelplazadelcastillo.es/" TargetMode="External"/><Relationship Id="rId1018" Type="http://schemas.openxmlformats.org/officeDocument/2006/relationships/hyperlink" Target="http://casadelamercedsuites.com/" TargetMode="External"/><Relationship Id="rId1019" Type="http://schemas.openxmlformats.org/officeDocument/2006/relationships/hyperlink" Target="http://hotelvillafrigiliana.com/" TargetMode="External"/><Relationship Id="rId1020" Type="http://schemas.openxmlformats.org/officeDocument/2006/relationships/hyperlink" Target="http://apartamentosnuriasol.com/" TargetMode="External"/><Relationship Id="rId1021" Type="http://schemas.openxmlformats.org/officeDocument/2006/relationships/hyperlink" Target="http://www.nobuhotels.com/marbella/" TargetMode="External"/><Relationship Id="rId1022" Type="http://schemas.openxmlformats.org/officeDocument/2006/relationships/hyperlink" Target="http://hotelcentralmarbella.com/" TargetMode="External"/><Relationship Id="rId1023" Type="http://schemas.openxmlformats.org/officeDocument/2006/relationships/hyperlink" Target="http://parkplazasuiteshotel.com/" TargetMode="External"/><Relationship Id="rId1024" Type="http://schemas.openxmlformats.org/officeDocument/2006/relationships/hyperlink" Target="http://parkplazasuiteshotel.com/" TargetMode="External"/><Relationship Id="rId1025" Type="http://schemas.openxmlformats.org/officeDocument/2006/relationships/hyperlink" Target="http://hotelinfantacristina.com/" TargetMode="External"/><Relationship Id="rId1026" Type="http://schemas.openxmlformats.org/officeDocument/2006/relationships/hyperlink" Target="http://hotelbavieraandalucia.es/" TargetMode="External"/><Relationship Id="rId1027" Type="http://schemas.openxmlformats.org/officeDocument/2006/relationships/hyperlink" Target="mailto:reservas@hotelrurallosnogales.com" TargetMode="External"/><Relationship Id="rId1028" Type="http://schemas.openxmlformats.org/officeDocument/2006/relationships/hyperlink" Target="http://hotelrurallosnogales.com/" TargetMode="External"/><Relationship Id="rId1029" Type="http://schemas.openxmlformats.org/officeDocument/2006/relationships/hyperlink" Target="http://hotelciudadpozoalcon.com/" TargetMode="External"/><Relationship Id="rId1030" Type="http://schemas.openxmlformats.org/officeDocument/2006/relationships/hyperlink" Target="http://hotelsierradecazorla.com/" TargetMode="External"/><Relationship Id="rId1031" Type="http://schemas.openxmlformats.org/officeDocument/2006/relationships/hyperlink" Target="http://hotelbalcondecazorla.com/" TargetMode="External"/><Relationship Id="rId1032" Type="http://schemas.openxmlformats.org/officeDocument/2006/relationships/hyperlink" Target="https://hoteltharsiscazorla.com/" TargetMode="External"/><Relationship Id="rId1033" Type="http://schemas.openxmlformats.org/officeDocument/2006/relationships/hyperlink" Target="http://hotelciudaddecazorla.com/" TargetMode="External"/><Relationship Id="rId1034" Type="http://schemas.openxmlformats.org/officeDocument/2006/relationships/hyperlink" Target="http://residenciallosrobles.com/" TargetMode="External"/><Relationship Id="rId1035" Type="http://schemas.openxmlformats.org/officeDocument/2006/relationships/hyperlink" Target="http://hotelreyescatolicos.info/" TargetMode="External"/><Relationship Id="rId1036" Type="http://schemas.openxmlformats.org/officeDocument/2006/relationships/hyperlink" Target="http://ilunionalcorasevilla.com/" TargetMode="External"/><Relationship Id="rId1037" Type="http://schemas.openxmlformats.org/officeDocument/2006/relationships/hyperlink" Target="http://tabernadelalabardero.com/" TargetMode="External"/><Relationship Id="rId1038" Type="http://schemas.openxmlformats.org/officeDocument/2006/relationships/hyperlink" Target="http://hotelcasa1800sevilla.com/" TargetMode="External"/><Relationship Id="rId1039" Type="http://schemas.openxmlformats.org/officeDocument/2006/relationships/hyperlink" Target="http://apartamentoscruzcampo.es/" TargetMode="External"/><Relationship Id="rId1040" Type="http://schemas.openxmlformats.org/officeDocument/2006/relationships/hyperlink" Target="http://hotelvirgendelosreyes.es/" TargetMode="External"/><Relationship Id="rId1041" Type="http://schemas.openxmlformats.org/officeDocument/2006/relationships/hyperlink" Target="https://www.hotelciudaddelsol.com/es" TargetMode="External"/><Relationship Id="rId1042" Type="http://schemas.openxmlformats.org/officeDocument/2006/relationships/hyperlink" Target="http://hotelpuertadesevilla.com/" TargetMode="External"/><Relationship Id="rId1043" Type="http://schemas.openxmlformats.org/officeDocument/2006/relationships/hyperlink" Target="http://hotelplazasantalucia.com/" TargetMode="External"/><Relationship Id="rId1044" Type="http://schemas.openxmlformats.org/officeDocument/2006/relationships/hyperlink" Target="http://hotelcortijosotoreal.com/" TargetMode="External"/><Relationship Id="rId1045" Type="http://schemas.openxmlformats.org/officeDocument/2006/relationships/hyperlink" Target="http://barcelomontecastillo.com/" TargetMode="External"/><Relationship Id="rId1046" Type="http://schemas.openxmlformats.org/officeDocument/2006/relationships/hyperlink" Target="http://barcelomontecastillo.com/" TargetMode="External"/><Relationship Id="rId1047" Type="http://schemas.openxmlformats.org/officeDocument/2006/relationships/hyperlink" Target="http://senatorcadizspahotel.com/" TargetMode="External"/><Relationship Id="rId1048" Type="http://schemas.openxmlformats.org/officeDocument/2006/relationships/hyperlink" Target="http://hotelalboranchiclana.com/" TargetMode="External"/><Relationship Id="rId1049" Type="http://schemas.openxmlformats.org/officeDocument/2006/relationships/hyperlink" Target="http://restauranteloscorzos.com/" TargetMode="External"/><Relationship Id="rId1050" Type="http://schemas.openxmlformats.org/officeDocument/2006/relationships/hyperlink" Target="http://habitacionesloscanos.com/" TargetMode="External"/><Relationship Id="rId1051" Type="http://schemas.openxmlformats.org/officeDocument/2006/relationships/hyperlink" Target="http://hotelatlanticozahara.com/" TargetMode="External"/><Relationship Id="rId1052" Type="http://schemas.openxmlformats.org/officeDocument/2006/relationships/hyperlink" Target="http://granhotelciudaddelsur.es/" TargetMode="External"/><Relationship Id="rId1053" Type="http://schemas.openxmlformats.org/officeDocument/2006/relationships/hyperlink" Target="http://hotellacasadelmedico.com/" TargetMode="External"/><Relationship Id="rId1054" Type="http://schemas.openxmlformats.org/officeDocument/2006/relationships/hyperlink" Target="http://hotelmiradordemontoro.es/" TargetMode="External"/><Relationship Id="rId1055" Type="http://schemas.openxmlformats.org/officeDocument/2006/relationships/hyperlink" Target="http://hotelsierradearaceli.com/" TargetMode="External"/><Relationship Id="rId1056" Type="http://schemas.openxmlformats.org/officeDocument/2006/relationships/hyperlink" Target="http://hotelcondedecardenas.com/" TargetMode="External"/><Relationship Id="rId1057" Type="http://schemas.openxmlformats.org/officeDocument/2006/relationships/hyperlink" Target="http://hotelmonjasdelcarmen.com/" TargetMode="External"/><Relationship Id="rId1058" Type="http://schemas.openxmlformats.org/officeDocument/2006/relationships/hyperlink" Target="http://apartahoteltrevenque.com/" TargetMode="External"/><Relationship Id="rId1059" Type="http://schemas.openxmlformats.org/officeDocument/2006/relationships/hyperlink" Target="http://hotelmontesolarttyco.com/" TargetMode="External"/><Relationship Id="rId1060" Type="http://schemas.openxmlformats.org/officeDocument/2006/relationships/hyperlink" Target="http://hotelencinacentenaria.es/" TargetMode="External"/><Relationship Id="rId1061" Type="http://schemas.openxmlformats.org/officeDocument/2006/relationships/hyperlink" Target="http://hotelavenidatropical.com/" TargetMode="External"/><Relationship Id="rId1062" Type="http://schemas.openxmlformats.org/officeDocument/2006/relationships/hyperlink" Target="http://hotelcarmenalmunecar.com/" TargetMode="External"/><Relationship Id="rId1063" Type="http://schemas.openxmlformats.org/officeDocument/2006/relationships/hyperlink" Target="http://hoteltobosoalmunecar.com/" TargetMode="External"/><Relationship Id="rId1064" Type="http://schemas.openxmlformats.org/officeDocument/2006/relationships/hyperlink" Target="http://hotelsierradearacena.com/" TargetMode="External"/><Relationship Id="rId1065" Type="http://schemas.openxmlformats.org/officeDocument/2006/relationships/hyperlink" Target="http://islantillagolfresort.com/" TargetMode="External"/><Relationship Id="rId1066" Type="http://schemas.openxmlformats.org/officeDocument/2006/relationships/hyperlink" Target="http://reservashotelpatilla.com/" TargetMode="External"/><Relationship Id="rId1067" Type="http://schemas.openxmlformats.org/officeDocument/2006/relationships/hyperlink" Target="http://elcierzodejavalambre.com/" TargetMode="External"/><Relationship Id="rId1068" Type="http://schemas.openxmlformats.org/officeDocument/2006/relationships/hyperlink" Target="http://habitacioneslatinaja.com/" TargetMode="External"/><Relationship Id="rId1069" Type="http://schemas.openxmlformats.org/officeDocument/2006/relationships/hyperlink" Target="http://olympiahotelvalencia.com/" TargetMode="External"/><Relationship Id="rId1070" Type="http://schemas.openxmlformats.org/officeDocument/2006/relationships/hyperlink" Target="http://hoteloneshotmercat09.com/" TargetMode="External"/><Relationship Id="rId1071" Type="http://schemas.openxmlformats.org/officeDocument/2006/relationships/hyperlink" Target="http://thevalentiacabillers.com/" TargetMode="External"/><Relationship Id="rId1072" Type="http://schemas.openxmlformats.org/officeDocument/2006/relationships/hyperlink" Target="http://myrhotelplazamercado.com/" TargetMode="External"/><Relationship Id="rId1073" Type="http://schemas.openxmlformats.org/officeDocument/2006/relationships/hyperlink" Target="http://hoteleuropa-valencia.com/" TargetMode="External"/><Relationship Id="rId1074" Type="http://schemas.openxmlformats.org/officeDocument/2006/relationships/hyperlink" Target="http://hotelneptunovalencia.com/" TargetMode="External"/><Relationship Id="rId1075" Type="http://schemas.openxmlformats.org/officeDocument/2006/relationships/hyperlink" Target="http://alcocebresuiteshotel.com/" TargetMode="External"/><Relationship Id="rId1076" Type="http://schemas.openxmlformats.org/officeDocument/2006/relationships/hyperlink" Target="http://hostalvictoriaaltura.com/" TargetMode="External"/><Relationship Id="rId1077" Type="http://schemas.openxmlformats.org/officeDocument/2006/relationships/hyperlink" Target="https://apartamentosvidaber.com/" TargetMode="External"/><Relationship Id="rId1078" Type="http://schemas.openxmlformats.org/officeDocument/2006/relationships/hyperlink" Target="https://www.hotelestrelladelmar.com/" TargetMode="External"/><Relationship Id="rId1079" Type="http://schemas.openxmlformats.org/officeDocument/2006/relationships/hyperlink" Target="http://hoteljaimeipeniscola.com/" TargetMode="External"/><Relationship Id="rId1080" Type="http://schemas.openxmlformats.org/officeDocument/2006/relationships/hyperlink" Target="https://eljardidelestornell.com/" TargetMode="External"/><Relationship Id="rId1081" Type="http://schemas.openxmlformats.org/officeDocument/2006/relationships/hyperlink" Target="http://hoteldonjosecastalla.com/" TargetMode="External"/><Relationship Id="rId1082" Type="http://schemas.openxmlformats.org/officeDocument/2006/relationships/hyperlink" Target="http://hotelvoramarbenidorm.com/" TargetMode="External"/><Relationship Id="rId1083" Type="http://schemas.openxmlformats.org/officeDocument/2006/relationships/hyperlink" Target="http://hotelvoramarbenidorm.com/" TargetMode="External"/><Relationship Id="rId1084" Type="http://schemas.openxmlformats.org/officeDocument/2006/relationships/hyperlink" Target="http://balneariolaesperanza.com/" TargetMode="External"/><Relationship Id="rId1085" Type="http://schemas.openxmlformats.org/officeDocument/2006/relationships/hyperlink" Target="http://hotelcentralcaravaca.com/" TargetMode="External"/><Relationship Id="rId1086" Type="http://schemas.openxmlformats.org/officeDocument/2006/relationships/hyperlink" Target="https://www.satrenkaibiza.com/home-1" TargetMode="External"/><Relationship Id="rId1087" Type="http://schemas.openxmlformats.org/officeDocument/2006/relationships/hyperlink" Target="http://fontenillemenorca.com/fr" TargetMode="External"/><Relationship Id="rId1088" Type="http://schemas.openxmlformats.org/officeDocument/2006/relationships/hyperlink" Target="http://sonparchotelsmenorca.com/" TargetMode="External"/><Relationship Id="rId1089" Type="http://schemas.openxmlformats.org/officeDocument/2006/relationships/hyperlink" Target="http://sonparchotelsmenorca.com/" TargetMode="External"/><Relationship Id="rId1090" Type="http://schemas.openxmlformats.org/officeDocument/2006/relationships/hyperlink" Target="http://hvsl.es/fontdesacala.htm" TargetMode="External"/><Relationship Id="rId1091" Type="http://schemas.openxmlformats.org/officeDocument/2006/relationships/hyperlink" Target="http://hotelvoramarmallorca.com/" TargetMode="External"/><Relationship Id="rId1092" Type="http://schemas.openxmlformats.org/officeDocument/2006/relationships/hyperlink" Target="http://apartamentoslamirada.com/" TargetMode="External"/><Relationship Id="rId1093" Type="http://schemas.openxmlformats.org/officeDocument/2006/relationships/hyperlink" Target="http://boutiquehotelsantroc.com/" TargetMode="External"/><Relationship Id="rId1094" Type="http://schemas.openxmlformats.org/officeDocument/2006/relationships/hyperlink" Target="http://hotelpergolamallorca.com/" TargetMode="External"/><Relationship Id="rId1095" Type="http://schemas.openxmlformats.org/officeDocument/2006/relationships/hyperlink" Target="http://mallorca.casadelmonte.es/" TargetMode="External"/><Relationship Id="rId1096" Type="http://schemas.openxmlformats.org/officeDocument/2006/relationships/hyperlink" Target="http://ortiz-construcciones.com/" TargetMode="External"/><Relationship Id="rId1097" Type="http://schemas.openxmlformats.org/officeDocument/2006/relationships/hyperlink" Target="http://aparthotelportodrach.com/" TargetMode="External"/><Relationship Id="rId1098" Type="http://schemas.openxmlformats.org/officeDocument/2006/relationships/hyperlink" Target="http://africamar-aparthotel.com/" TargetMode="External"/><Relationship Id="rId1099" Type="http://schemas.openxmlformats.org/officeDocument/2006/relationships/hyperlink" Target="http://hotelparadapuigcerda.com/" TargetMode="External"/><Relationship Id="rId1100" Type="http://schemas.openxmlformats.org/officeDocument/2006/relationships/hyperlink" Target="http://hotelpirineospelegri.com/" TargetMode="External"/><Relationship Id="rId1101" Type="http://schemas.openxmlformats.org/officeDocument/2006/relationships/hyperlink" Target="http://hotelblaumarllafranc.com/" TargetMode="External"/><Relationship Id="rId1102" Type="http://schemas.openxmlformats.org/officeDocument/2006/relationships/hyperlink" Target="http://aparthotel-santjordi.com/" TargetMode="External"/><Relationship Id="rId1103" Type="http://schemas.openxmlformats.org/officeDocument/2006/relationships/hyperlink" Target="http://apartamentosolynieve.com/" TargetMode="External"/><Relationship Id="rId1104" Type="http://schemas.openxmlformats.org/officeDocument/2006/relationships/hyperlink" Target="http://hotelciudaddebinefar.com/" TargetMode="External"/><Relationship Id="rId1105" Type="http://schemas.openxmlformats.org/officeDocument/2006/relationships/hyperlink" Target="http://hoteltierradebiescas.com/" TargetMode="External"/><Relationship Id="rId1106" Type="http://schemas.openxmlformats.org/officeDocument/2006/relationships/hyperlink" Target="http://hotelcasacarmen-mars.com/" TargetMode="External"/><Relationship Id="rId1107" Type="http://schemas.openxmlformats.org/officeDocument/2006/relationships/hyperlink" Target="http://hotelcasacarmen-mars.com/" TargetMode="External"/><Relationship Id="rId1108" Type="http://schemas.openxmlformats.org/officeDocument/2006/relationships/hyperlink" Target="http://hotelsoriaplazamayor.com/" TargetMode="External"/><Relationship Id="rId1109" Type="http://schemas.openxmlformats.org/officeDocument/2006/relationships/hyperlink" Target="http://hotelvilladezaragoza.com/" TargetMode="External"/><Relationship Id="rId1110" Type="http://schemas.openxmlformats.org/officeDocument/2006/relationships/hyperlink" Target="http://alojamientoslacorrala.es/" TargetMode="External"/><Relationship Id="rId1111" Type="http://schemas.openxmlformats.org/officeDocument/2006/relationships/hyperlink" Target="http://hotelfornoscalatayud.com/" TargetMode="External"/><Relationship Id="rId1112" Type="http://schemas.openxmlformats.org/officeDocument/2006/relationships/hyperlink" Target="http://hotelcosmostarragona.com/" TargetMode="External"/><Relationship Id="rId1113" Type="http://schemas.openxmlformats.org/officeDocument/2006/relationships/hyperlink" Target="http://hotelkursaalcalafell.com/" TargetMode="External"/><Relationship Id="rId1114" Type="http://schemas.openxmlformats.org/officeDocument/2006/relationships/hyperlink" Target="http://hotelrestaurantdiego.com/" TargetMode="External"/><Relationship Id="rId1115" Type="http://schemas.openxmlformats.org/officeDocument/2006/relationships/hyperlink" Target="http://hotelavenidaelmorell.com/" TargetMode="External"/><Relationship Id="rId1116" Type="http://schemas.openxmlformats.org/officeDocument/2006/relationships/hyperlink" Target="http://hotelorientedeteruel.com/" TargetMode="External"/><Relationship Id="rId1117" Type="http://schemas.openxmlformats.org/officeDocument/2006/relationships/hyperlink" Target="http://albarracindonablanca.com/" TargetMode="External"/><Relationship Id="rId1118" Type="http://schemas.openxmlformats.org/officeDocument/2006/relationships/hyperlink" Target="http://eurostarsdianapalace.com/" TargetMode="External"/><Relationship Id="rId1119" Type="http://schemas.openxmlformats.org/officeDocument/2006/relationships/hyperlink" Target="http://hotelmontanapalentina.es/" TargetMode="External"/><Relationship Id="rId1120" Type="http://schemas.openxmlformats.org/officeDocument/2006/relationships/hyperlink" Target="http://hosteriarealdezamora.com/" TargetMode="External"/><Relationship Id="rId1121" Type="http://schemas.openxmlformats.org/officeDocument/2006/relationships/hyperlink" Target="http://elcaserondelinarejos.com/" TargetMode="External"/><Relationship Id="rId1122" Type="http://schemas.openxmlformats.org/officeDocument/2006/relationships/hyperlink" Target="http://hotelruralelperdigon.com/" TargetMode="External"/><Relationship Id="rId1123" Type="http://schemas.openxmlformats.org/officeDocument/2006/relationships/hyperlink" Target="http://pousadasdecompostela.com/" TargetMode="External"/><Relationship Id="rId1124" Type="http://schemas.openxmlformats.org/officeDocument/2006/relationships/hyperlink" Target="http://hotelfranciscojavier.com/" TargetMode="External"/><Relationship Id="rId1125" Type="http://schemas.openxmlformats.org/officeDocument/2006/relationships/hyperlink" Target="http://hotelfontedesanroque.com/" TargetMode="External"/><Relationship Id="rId1126" Type="http://schemas.openxmlformats.org/officeDocument/2006/relationships/hyperlink" Target="http://santiagoapostolhotel.com/" TargetMode="External"/><Relationship Id="rId1127" Type="http://schemas.openxmlformats.org/officeDocument/2006/relationships/hyperlink" Target="http://pousadasdecompostela.com/" TargetMode="External"/><Relationship Id="rId1128" Type="http://schemas.openxmlformats.org/officeDocument/2006/relationships/hyperlink" Target="http://pousadasdecompostela.com/" TargetMode="External"/><Relationship Id="rId1129" Type="http://schemas.openxmlformats.org/officeDocument/2006/relationships/hyperlink" Target="http://hotelpalaciodecristal.es/" TargetMode="External"/><Relationship Id="rId1130" Type="http://schemas.openxmlformats.org/officeDocument/2006/relationships/hyperlink" Target="http://thebookfactoryhostel.com/" TargetMode="External"/><Relationship Id="rId1131" Type="http://schemas.openxmlformats.org/officeDocument/2006/relationships/hyperlink" Target="http://washingtonsuiteshotel.es/" TargetMode="External"/><Relationship Id="rId1132" Type="http://schemas.openxmlformats.org/officeDocument/2006/relationships/hyperlink" Target="http://hotelcentralasturias.com/" TargetMode="External"/><Relationship Id="rId1133" Type="http://schemas.openxmlformats.org/officeDocument/2006/relationships/hyperlink" Target="http://hotelcampoamoroviedo.com/" TargetMode="External"/><Relationship Id="rId1134" Type="http://schemas.openxmlformats.org/officeDocument/2006/relationships/hyperlink" Target="http://lacasonadejovellanos.com/" TargetMode="External"/><Relationship Id="rId1135" Type="http://schemas.openxmlformats.org/officeDocument/2006/relationships/hyperlink" Target="http://bufondearenillashotel.es/" TargetMode="External"/><Relationship Id="rId1136" Type="http://schemas.openxmlformats.org/officeDocument/2006/relationships/hyperlink" Target="http://llaneshotelcasajunco.com/" TargetMode="External"/><Relationship Id="rId1137" Type="http://schemas.openxmlformats.org/officeDocument/2006/relationships/hyperlink" Target="http://apartamentosdelnorte.com/" TargetMode="External"/><Relationship Id="rId1138" Type="http://schemas.openxmlformats.org/officeDocument/2006/relationships/hyperlink" Target="http://hotelcastillodegauzon.es/" TargetMode="External"/><Relationship Id="rId1139" Type="http://schemas.openxmlformats.org/officeDocument/2006/relationships/hyperlink" Target="http://hotelrestauranteprado.es/" TargetMode="External"/><Relationship Id="rId1140" Type="http://schemas.openxmlformats.org/officeDocument/2006/relationships/hyperlink" Target="http://hotelpalacetepenalba.com/" TargetMode="External"/><Relationship Id="rId1141" Type="http://schemas.openxmlformats.org/officeDocument/2006/relationships/hyperlink" Target="http://lascaldasvillatermal.com/" TargetMode="External"/><Relationship Id="rId1142" Type="http://schemas.openxmlformats.org/officeDocument/2006/relationships/hyperlink" Target="http://hotelruraleltorrejon.com/" TargetMode="External"/><Relationship Id="rId1143" Type="http://schemas.openxmlformats.org/officeDocument/2006/relationships/hyperlink" Target="http://picosdeuropa.net/ardinal" TargetMode="External"/><Relationship Id="rId1144" Type="http://schemas.openxmlformats.org/officeDocument/2006/relationships/hyperlink" Target="http://hotelnaranjodebulnes.com/" TargetMode="External"/><Relationship Id="rId1145" Type="http://schemas.openxmlformats.org/officeDocument/2006/relationships/hyperlink" Target="http://hotelrural-arredondo.com/" TargetMode="External"/><Relationship Id="rId1146" Type="http://schemas.openxmlformats.org/officeDocument/2006/relationships/hyperlink" Target="http://picosdeuropa.net/bricial" TargetMode="External"/><Relationship Id="rId1147" Type="http://schemas.openxmlformats.org/officeDocument/2006/relationships/hyperlink" Target="http://hotelcoronadegalicia.com/" TargetMode="External"/><Relationship Id="rId1148" Type="http://schemas.openxmlformats.org/officeDocument/2006/relationships/hyperlink" Target="http://hotelmiramarsanxenxo.com/" TargetMode="External"/><Relationship Id="rId1149" Type="http://schemas.openxmlformats.org/officeDocument/2006/relationships/hyperlink" Target="http://hotelvirgendelcamino.com/" TargetMode="External"/><Relationship Id="rId1150" Type="http://schemas.openxmlformats.org/officeDocument/2006/relationships/hyperlink" Target="http://hotelimprentamusical.com/" TargetMode="External"/><Relationship Id="rId1151" Type="http://schemas.openxmlformats.org/officeDocument/2006/relationships/hyperlink" Target="http://hotelvilladecacabelos.es/" TargetMode="External"/><Relationship Id="rId1152" Type="http://schemas.openxmlformats.org/officeDocument/2006/relationships/hyperlink" Target="http://hoteltemplepradorrey.com/" TargetMode="External"/><Relationship Id="rId1153" Type="http://schemas.openxmlformats.org/officeDocument/2006/relationships/hyperlink" Target="http://hotelciudaddeastorga.com/" TargetMode="External"/><Relationship Id="rId1154" Type="http://schemas.openxmlformats.org/officeDocument/2006/relationships/hyperlink" Target="http://hoteltierradelareina.com/" TargetMode="External"/><Relationship Id="rId1155" Type="http://schemas.openxmlformats.org/officeDocument/2006/relationships/hyperlink" Target="https://www.apartamentosalamos.com/" TargetMode="External"/><Relationship Id="rId1156" Type="http://schemas.openxmlformats.org/officeDocument/2006/relationships/hyperlink" Target="http://lasendadelosenebros.com/" TargetMode="External"/><Relationship Id="rId1157" Type="http://schemas.openxmlformats.org/officeDocument/2006/relationships/hyperlink" Target="https://santmarcalmontseny.com/" TargetMode="External"/><Relationship Id="rId1158" Type="http://schemas.openxmlformats.org/officeDocument/2006/relationships/hyperlink" Target="http://www.benasqueapartamentos.es/" TargetMode="External"/><Relationship Id="rId1159" Type="http://schemas.openxmlformats.org/officeDocument/2006/relationships/hyperlink" Target="http://restaurantecabonorte.es/" TargetMode="External"/><Relationship Id="rId1160" Type="http://schemas.openxmlformats.org/officeDocument/2006/relationships/hyperlink" Target="http://casavaldecaballeros.com/" TargetMode="External"/><Relationship Id="rId1161" Type="http://schemas.openxmlformats.org/officeDocument/2006/relationships/hyperlink" Target="http://hospedajevillapilar.com/" TargetMode="External"/><Relationship Id="rId1162" Type="http://schemas.openxmlformats.org/officeDocument/2006/relationships/hyperlink" Target="http://hotelvilladealarcon.com/" TargetMode="External"/><Relationship Id="rId1163" Type="http://schemas.openxmlformats.org/officeDocument/2006/relationships/hyperlink" Target="http://hotelruralalpujarra.com/" TargetMode="External"/><Relationship Id="rId1164" Type="http://schemas.openxmlformats.org/officeDocument/2006/relationships/hyperlink" Target="http://menorcaexperimental.com/" TargetMode="External"/><Relationship Id="rId1165" Type="http://schemas.openxmlformats.org/officeDocument/2006/relationships/hyperlink" Target="http://cortijodelmarresort.com/" TargetMode="External"/><Relationship Id="rId1166" Type="http://schemas.openxmlformats.org/officeDocument/2006/relationships/hyperlink" Target="http://hotelcasadecaldelas.com/" TargetMode="External"/><Relationship Id="rId1167" Type="http://schemas.openxmlformats.org/officeDocument/2006/relationships/hyperlink" Target="http://bermellarhotelrural.com/" TargetMode="External"/><Relationship Id="rId1168" Type="http://schemas.openxmlformats.org/officeDocument/2006/relationships/hyperlink" Target="http://www.hospederiacasaemilia.es/" TargetMode="External"/><Relationship Id="rId1169" Type="http://schemas.openxmlformats.org/officeDocument/2006/relationships/hyperlink" Target="http://lacasadelascamelias.com/" TargetMode="External"/><Relationship Id="rId1170" Type="http://schemas.openxmlformats.org/officeDocument/2006/relationships/hyperlink" Target="http://hotelelhorreoaviles.com/" TargetMode="External"/><Relationship Id="rId1171" Type="http://schemas.openxmlformats.org/officeDocument/2006/relationships/hyperlink" Target="http://hotelrurallatronera.com/" TargetMode="External"/><Relationship Id="rId1172" Type="http://schemas.openxmlformats.org/officeDocument/2006/relationships/hyperlink" Target="http://urbansuitesantander.com/" TargetMode="External"/><Relationship Id="rId1173" Type="http://schemas.openxmlformats.org/officeDocument/2006/relationships/hyperlink" Target="https://www.luzhotelalmonaster.com/" TargetMode="External"/><Relationship Id="rId1174" Type="http://schemas.openxmlformats.org/officeDocument/2006/relationships/hyperlink" Target="http://allotjamentsingular.com/" TargetMode="External"/><Relationship Id="rId1175" Type="http://schemas.openxmlformats.org/officeDocument/2006/relationships/hyperlink" Target="http://caminodelasbardenas.com/" TargetMode="External"/><Relationship Id="rId1176" Type="http://schemas.openxmlformats.org/officeDocument/2006/relationships/hyperlink" Target="http://hospedajeruralparri.com/" TargetMode="External"/><Relationship Id="rId1177" Type="http://schemas.openxmlformats.org/officeDocument/2006/relationships/hyperlink" Target="https://hotelpanoramatapia.com/" TargetMode="External"/><Relationship Id="rId1178" Type="http://schemas.openxmlformats.org/officeDocument/2006/relationships/hyperlink" Target="http://sabinaresdelarlanza.com/" TargetMode="External"/><Relationship Id="rId1179" Type="http://schemas.openxmlformats.org/officeDocument/2006/relationships/hyperlink" Target="http://elpalauetdelpriorat.com/" TargetMode="External"/><Relationship Id="rId1180" Type="http://schemas.openxmlformats.org/officeDocument/2006/relationships/hyperlink" Target="http://pazomolinosdeantero.com/" TargetMode="External"/><Relationship Id="rId1181" Type="http://schemas.openxmlformats.org/officeDocument/2006/relationships/hyperlink" Target="http://elrinconderascafria.com/" TargetMode="External"/><Relationship Id="rId1182" Type="http://schemas.openxmlformats.org/officeDocument/2006/relationships/hyperlink" Target="http://laperladefrigiliana.com/" TargetMode="External"/><Relationship Id="rId1183" Type="http://schemas.openxmlformats.org/officeDocument/2006/relationships/hyperlink" Target="http://hotelsabinaengredos.com/" TargetMode="External"/><Relationship Id="rId1184" Type="http://schemas.openxmlformats.org/officeDocument/2006/relationships/hyperlink" Target="http://oceandreamstenerife.com/" TargetMode="External"/><Relationship Id="rId1185" Type="http://schemas.openxmlformats.org/officeDocument/2006/relationships/hyperlink" Target="http://alberguesvalladolid.com/" TargetMode="External"/><Relationship Id="rId1186" Type="http://schemas.openxmlformats.org/officeDocument/2006/relationships/hyperlink" Target="https://hotelruraldelmedico.es/" TargetMode="External"/><Relationship Id="rId1187" Type="http://schemas.openxmlformats.org/officeDocument/2006/relationships/hyperlink" Target="https://laposadadeabanillas.es/" TargetMode="External"/><Relationship Id="rId1188" Type="http://schemas.openxmlformats.org/officeDocument/2006/relationships/hyperlink" Target="http://hotelpalacioalcazar.com/" TargetMode="External"/><Relationship Id="rId1189" Type="http://schemas.openxmlformats.org/officeDocument/2006/relationships/hyperlink" Target="http://hotelritualelpalmar.com/" TargetMode="External"/><Relationship Id="rId1190" Type="http://schemas.openxmlformats.org/officeDocument/2006/relationships/hyperlink" Target="http://www.hotelbelvederepalma.com/" TargetMode="External"/><Relationship Id="rId1191" Type="http://schemas.openxmlformats.org/officeDocument/2006/relationships/hyperlink" Target="http://hotelamicmiraflores.com/" TargetMode="External"/><Relationship Id="rId1192" Type="http://schemas.openxmlformats.org/officeDocument/2006/relationships/hyperlink" Target="http://balneariodechulilla.com/" TargetMode="External"/><Relationship Id="rId1193" Type="http://schemas.openxmlformats.org/officeDocument/2006/relationships/hyperlink" Target="http://balneariodebenassal.com/" TargetMode="External"/><Relationship Id="rId1194" Type="http://schemas.openxmlformats.org/officeDocument/2006/relationships/hyperlink" Target="http://madridairport.hilton.es/" TargetMode="External"/><Relationship Id="rId1195" Type="http://schemas.openxmlformats.org/officeDocument/2006/relationships/hyperlink" Target="http://metropolitano-hotel.com/" TargetMode="External"/><Relationship Id="rId1196" Type="http://schemas.openxmlformats.org/officeDocument/2006/relationships/hyperlink" Target="http://novotelmadridcenter.com/" TargetMode="External"/><Relationship Id="rId1197" Type="http://schemas.openxmlformats.org/officeDocument/2006/relationships/hyperlink" Target="http://www.hotelvilladebarajas.com/" TargetMode="External"/><Relationship Id="rId1198" Type="http://schemas.openxmlformats.org/officeDocument/2006/relationships/hyperlink" Target="http://www.senatorbarajashotel.com/" TargetMode="External"/><Relationship Id="rId1199" Type="http://schemas.openxmlformats.org/officeDocument/2006/relationships/hyperlink" Target="http://eurostarsplazamayor.com/" TargetMode="External"/><Relationship Id="rId1200" Type="http://schemas.openxmlformats.org/officeDocument/2006/relationships/hyperlink" Target="http://laposadadeelchaflan.com/" TargetMode="External"/><Relationship Id="rId1201" Type="http://schemas.openxmlformats.org/officeDocument/2006/relationships/hyperlink" Target="http://hoteloneshotprado23.com/" TargetMode="External"/><Relationship Id="rId1202" Type="http://schemas.openxmlformats.org/officeDocument/2006/relationships/hyperlink" Target="http://hotelavenidagranvia.com/" TargetMode="External"/><Relationship Id="rId1203" Type="http://schemas.openxmlformats.org/officeDocument/2006/relationships/hyperlink" Target="http://apartohotel-rosales.com/" TargetMode="External"/><Relationship Id="rId1204" Type="http://schemas.openxmlformats.org/officeDocument/2006/relationships/hyperlink" Target="http://hotelsterlingmadrid.com/" TargetMode="External"/><Relationship Id="rId1205" Type="http://schemas.openxmlformats.org/officeDocument/2006/relationships/hyperlink" Target="http://hotelinfantamercedes.es/" TargetMode="External"/><Relationship Id="rId1206" Type="http://schemas.openxmlformats.org/officeDocument/2006/relationships/hyperlink" Target="http://exegranhotelalmenar.com/" TargetMode="External"/><Relationship Id="rId1207" Type="http://schemas.openxmlformats.org/officeDocument/2006/relationships/hyperlink" Target="http://hotelaravacavillage.com/" TargetMode="External"/><Relationship Id="rId1208" Type="http://schemas.openxmlformats.org/officeDocument/2006/relationships/hyperlink" Target="http://laposadadelosvientos.es/" TargetMode="External"/><Relationship Id="rId1209" Type="http://schemas.openxmlformats.org/officeDocument/2006/relationships/hyperlink" Target="http://hotelrestonvaldemoro.es/" TargetMode="External"/><Relationship Id="rId1210" Type="http://schemas.openxmlformats.org/officeDocument/2006/relationships/hyperlink" Target="http://hotelruralcasacirilo.es/" TargetMode="External"/><Relationship Id="rId1211" Type="http://schemas.openxmlformats.org/officeDocument/2006/relationships/hyperlink" Target="http://hotelsanantonioavila.es/" TargetMode="External"/><Relationship Id="rId1212" Type="http://schemas.openxmlformats.org/officeDocument/2006/relationships/hyperlink" Target="http://complejoelcarrascal.com/" TargetMode="External"/><Relationship Id="rId1213" Type="http://schemas.openxmlformats.org/officeDocument/2006/relationships/hyperlink" Target="http://casadeltiotelesforo.com/" TargetMode="External"/><Relationship Id="rId1214" Type="http://schemas.openxmlformats.org/officeDocument/2006/relationships/hyperlink" Target="http://execasadeloslinajes.com/" TargetMode="External"/><Relationship Id="rId1215" Type="http://schemas.openxmlformats.org/officeDocument/2006/relationships/hyperlink" Target="http://eljardindelahilaria.com/" TargetMode="External"/><Relationship Id="rId1216" Type="http://schemas.openxmlformats.org/officeDocument/2006/relationships/hyperlink" Target="http://alojamientoensegovia.es/" TargetMode="External"/><Relationship Id="rId1217" Type="http://schemas.openxmlformats.org/officeDocument/2006/relationships/hyperlink" Target="http://hotelruralsanmiguel.com/" TargetMode="External"/><Relationship Id="rId1218" Type="http://schemas.openxmlformats.org/officeDocument/2006/relationships/hyperlink" Target="http://hotelruralcasablanca.es/" TargetMode="External"/><Relationship Id="rId1219" Type="http://schemas.openxmlformats.org/officeDocument/2006/relationships/hyperlink" Target="http://clubmarina-tenerife.com/" TargetMode="External"/><Relationship Id="rId1220" Type="http://schemas.openxmlformats.org/officeDocument/2006/relationships/hyperlink" Target="http://hotellasmadrigueras.com/" TargetMode="External"/><Relationship Id="rId1221" Type="http://schemas.openxmlformats.org/officeDocument/2006/relationships/hyperlink" Target="http://hotelh10laspalmeras.com/" TargetMode="External"/><Relationship Id="rId1222" Type="http://schemas.openxmlformats.org/officeDocument/2006/relationships/hyperlink" Target="http://apartamentosaguamar.com/" TargetMode="External"/><Relationship Id="rId1223" Type="http://schemas.openxmlformats.org/officeDocument/2006/relationships/hyperlink" Target="http://hotelruralportacoeli.es/" TargetMode="External"/><Relationship Id="rId1224" Type="http://schemas.openxmlformats.org/officeDocument/2006/relationships/hyperlink" Target="http://elcuartondeinesluna.com/" TargetMode="External"/><Relationship Id="rId1225" Type="http://schemas.openxmlformats.org/officeDocument/2006/relationships/hyperlink" Target="http://hostalgoyasalamanca.com/" TargetMode="External"/><Relationship Id="rId1226" Type="http://schemas.openxmlformats.org/officeDocument/2006/relationships/hyperlink" Target="http://balnearioretortillo.com/" TargetMode="External"/><Relationship Id="rId1227" Type="http://schemas.openxmlformats.org/officeDocument/2006/relationships/hyperlink" Target="http://hotelboutiqueadolfo.com/" TargetMode="External"/><Relationship Id="rId1228" Type="http://schemas.openxmlformats.org/officeDocument/2006/relationships/hyperlink" Target="http://domusplazazocodover.com/" TargetMode="External"/><Relationship Id="rId1229" Type="http://schemas.openxmlformats.org/officeDocument/2006/relationships/hyperlink" Target="http://hoteltoledoimperial.com/" TargetMode="External"/><Relationship Id="rId1230" Type="http://schemas.openxmlformats.org/officeDocument/2006/relationships/hyperlink" Target="http://hoteltoledoimperial.com/" TargetMode="External"/><Relationship Id="rId1231" Type="http://schemas.openxmlformats.org/officeDocument/2006/relationships/hyperlink" Target="http://lahosteriadeoropesa.com/" TargetMode="External"/><Relationship Id="rId1232" Type="http://schemas.openxmlformats.org/officeDocument/2006/relationships/hyperlink" Target="http://hotelpalomatomelloso.es/" TargetMode="External"/><Relationship Id="rId1233" Type="http://schemas.openxmlformats.org/officeDocument/2006/relationships/hyperlink" Target="http://posadaloscaballeros.com/" TargetMode="External"/><Relationship Id="rId1234" Type="http://schemas.openxmlformats.org/officeDocument/2006/relationships/hyperlink" Target="http://www.granhoteldonmanuel.com/" TargetMode="External"/><Relationship Id="rId1235" Type="http://schemas.openxmlformats.org/officeDocument/2006/relationships/hyperlink" Target="http://monasterioguadalupe.com/" TargetMode="External"/><Relationship Id="rId1236" Type="http://schemas.openxmlformats.org/officeDocument/2006/relationships/hyperlink" Target="http://hotel-elbasarabeach.com/" TargetMode="External"/><Relationship Id="rId1237" Type="http://schemas.openxmlformats.org/officeDocument/2006/relationships/hyperlink" Target="http://aquasuiteslanzarote.com/" TargetMode="External"/><Relationship Id="rId1238" Type="http://schemas.openxmlformats.org/officeDocument/2006/relationships/hyperlink" Target="http://hotelh10oceansuites.com/" TargetMode="External"/><Relationship Id="rId1239" Type="http://schemas.openxmlformats.org/officeDocument/2006/relationships/hyperlink" Target="http://bohemia-grancanaria.com/" TargetMode="External"/><Relationship Id="rId1240" Type="http://schemas.openxmlformats.org/officeDocument/2006/relationships/hyperlink" Target="http://laveneciadecanarias.net/" TargetMode="External"/><Relationship Id="rId1241" Type="http://schemas.openxmlformats.org/officeDocument/2006/relationships/hyperlink" Target="http://hotelparquetropical.com/" TargetMode="External"/><Relationship Id="rId1242" Type="http://schemas.openxmlformats.org/officeDocument/2006/relationships/hyperlink" Target="http://hotelruralelrefugio.com/" TargetMode="External"/><Relationship Id="rId1243" Type="http://schemas.openxmlformats.org/officeDocument/2006/relationships/hyperlink" Target="http://eurostarsmonumental.com/" TargetMode="External"/><Relationship Id="rId1244" Type="http://schemas.openxmlformats.org/officeDocument/2006/relationships/hyperlink" Target="http://hotelbrustarcentric.com/" TargetMode="External"/><Relationship Id="rId1245" Type="http://schemas.openxmlformats.org/officeDocument/2006/relationships/hyperlink" Target="http://apartamentosoceania.com/" TargetMode="External"/><Relationship Id="rId1246" Type="http://schemas.openxmlformats.org/officeDocument/2006/relationships/hyperlink" Target="http://hotelbanysorientals.com/" TargetMode="External"/><Relationship Id="rId1247" Type="http://schemas.openxmlformats.org/officeDocument/2006/relationships/hyperlink" Target="http://hotelbanysorientals.com/" TargetMode="External"/><Relationship Id="rId1248" Type="http://schemas.openxmlformats.org/officeDocument/2006/relationships/hyperlink" Target="http://hotelbarcelonacenter.es/" TargetMode="External"/><Relationship Id="rId1249" Type="http://schemas.openxmlformats.org/officeDocument/2006/relationships/hyperlink" Target="http://hotelgaudibarcelona.com/" TargetMode="External"/><Relationship Id="rId1250" Type="http://schemas.openxmlformats.org/officeDocument/2006/relationships/hyperlink" Target="http://hotelcityparkpelayo.com/" TargetMode="External"/><Relationship Id="rId1251" Type="http://schemas.openxmlformats.org/officeDocument/2006/relationships/hyperlink" Target="http://hotelsagradafamilia.com/" TargetMode="External"/><Relationship Id="rId1252" Type="http://schemas.openxmlformats.org/officeDocument/2006/relationships/hyperlink" Target="http://hotelgrumsbarcelona.com/" TargetMode="External"/><Relationship Id="rId1253" Type="http://schemas.openxmlformats.org/officeDocument/2006/relationships/hyperlink" Target="http://hotelportadegallecs.com/" TargetMode="External"/><Relationship Id="rId1254" Type="http://schemas.openxmlformats.org/officeDocument/2006/relationships/hyperlink" Target="http://hotel-upperdiagonal.com/" TargetMode="External"/><Relationship Id="rId1255" Type="http://schemas.openxmlformats.org/officeDocument/2006/relationships/hyperlink" Target="http://apartamentsatzavara.com/" TargetMode="External"/><Relationship Id="rId1256" Type="http://schemas.openxmlformats.org/officeDocument/2006/relationships/hyperlink" Target="http://aparthotelmiamipark.com/" TargetMode="External"/><Relationship Id="rId1257" Type="http://schemas.openxmlformats.org/officeDocument/2006/relationships/hyperlink" Target="http://santasusannaresort.info/" TargetMode="External"/><Relationship Id="rId1258" Type="http://schemas.openxmlformats.org/officeDocument/2006/relationships/hyperlink" Target="http://www.marisol-continental.com/" TargetMode="External"/><Relationship Id="rId1259" Type="http://schemas.openxmlformats.org/officeDocument/2006/relationships/hyperlink" Target="http://hotelduquesdenajera.com/" TargetMode="External"/><Relationship Id="rId1260" Type="http://schemas.openxmlformats.org/officeDocument/2006/relationships/hyperlink" Target="http://fincadelosarandinos.com/" TargetMode="External"/><Relationship Id="rId1261" Type="http://schemas.openxmlformats.org/officeDocument/2006/relationships/hyperlink" Target="http://hotelbahiasantander.com/" TargetMode="External"/><Relationship Id="rId1262" Type="http://schemas.openxmlformats.org/officeDocument/2006/relationships/hyperlink" Target="http://hostalmariamercedes.com/" TargetMode="External"/><Relationship Id="rId1263" Type="http://schemas.openxmlformats.org/officeDocument/2006/relationships/hyperlink" Target="http://www.hotel-palaciodelmar.com/" TargetMode="External"/><Relationship Id="rId1264" Type="http://schemas.openxmlformats.org/officeDocument/2006/relationships/hyperlink" Target="http://www.hotellaencinadenoja.com/" TargetMode="External"/><Relationship Id="rId1265" Type="http://schemas.openxmlformats.org/officeDocument/2006/relationships/hyperlink" Target="http://caminorealdeselores.com/" TargetMode="External"/><Relationship Id="rId1266" Type="http://schemas.openxmlformats.org/officeDocument/2006/relationships/hyperlink" Target="http://www.hotelreservadelsaja.com/" TargetMode="External"/><Relationship Id="rId1267" Type="http://schemas.openxmlformats.org/officeDocument/2006/relationships/hyperlink" Target="http://restauranteconchita.com/" TargetMode="External"/><Relationship Id="rId1268" Type="http://schemas.openxmlformats.org/officeDocument/2006/relationships/hyperlink" Target="http://posadadelmarsuances.com/" TargetMode="External"/><Relationship Id="rId1269" Type="http://schemas.openxmlformats.org/officeDocument/2006/relationships/hyperlink" Target="http://casonaloscaballeros.com/" TargetMode="External"/><Relationship Id="rId1270" Type="http://schemas.openxmlformats.org/officeDocument/2006/relationships/hyperlink" Target="http://hotelpalaciodeaiete.com/" TargetMode="External"/><Relationship Id="rId1271" Type="http://schemas.openxmlformats.org/officeDocument/2006/relationships/hyperlink" Target="http://hotelpuertadebilbao.com/" TargetMode="External"/><Relationship Id="rId1272" Type="http://schemas.openxmlformats.org/officeDocument/2006/relationships/hyperlink" Target="http://hotelbilbaojardines.com/" TargetMode="External"/><Relationship Id="rId1273" Type="http://schemas.openxmlformats.org/officeDocument/2006/relationships/hyperlink" Target="http://www.casavicentepallotti.com/" TargetMode="External"/><Relationship Id="rId1274" Type="http://schemas.openxmlformats.org/officeDocument/2006/relationships/hyperlink" Target="http://lahaciendademisenor.com/" TargetMode="External"/><Relationship Id="rId1275" Type="http://schemas.openxmlformats.org/officeDocument/2006/relationships/hyperlink" Target="http://www.hotelfernangonzalez.com/" TargetMode="External"/><Relationship Id="rId1276" Type="http://schemas.openxmlformats.org/officeDocument/2006/relationships/hyperlink" Target="http://hotelforumevolucion.com/" TargetMode="External"/><Relationship Id="rId1277" Type="http://schemas.openxmlformats.org/officeDocument/2006/relationships/hyperlink" Target="http://lasdehesasdecostana.com/" TargetMode="External"/><Relationship Id="rId1278" Type="http://schemas.openxmlformats.org/officeDocument/2006/relationships/hyperlink" Target="http://hotelciudaddeburgos.com/" TargetMode="External"/><Relationship Id="rId1279" Type="http://schemas.openxmlformats.org/officeDocument/2006/relationships/hyperlink" Target="http://hotelairedebardenas.com/" TargetMode="External"/><Relationship Id="rId1280" Type="http://schemas.openxmlformats.org/officeDocument/2006/relationships/hyperlink" Target="http://hotelpamplonaeltoro.com/" TargetMode="External"/><Relationship Id="rId1281" Type="http://schemas.openxmlformats.org/officeDocument/2006/relationships/hyperlink" Target="http://www.restaurantejuansimon.es/" TargetMode="External"/><Relationship Id="rId1282" Type="http://schemas.openxmlformats.org/officeDocument/2006/relationships/hyperlink" Target="http://www.hospederiadealesves.com/" TargetMode="External"/><Relationship Id="rId1283" Type="http://schemas.openxmlformats.org/officeDocument/2006/relationships/hyperlink" Target="http://www.hospederiadealesves.com/" TargetMode="External"/><Relationship Id="rId1284" Type="http://schemas.openxmlformats.org/officeDocument/2006/relationships/hyperlink" Target="http://hotelruralaunamendi.com/" TargetMode="External"/><Relationship Id="rId1285" Type="http://schemas.openxmlformats.org/officeDocument/2006/relationships/hyperlink" Target="https://xn--hotel-espaa-beb.es/" TargetMode="External"/><Relationship Id="rId1286" Type="http://schemas.openxmlformats.org/officeDocument/2006/relationships/hyperlink" Target="http://www.hotelruralvictoria.info/" TargetMode="External"/><Relationship Id="rId1287" Type="http://schemas.openxmlformats.org/officeDocument/2006/relationships/hyperlink" Target="http://avenidahotelalmeria.com/" TargetMode="External"/><Relationship Id="rId1288" Type="http://schemas.openxmlformats.org/officeDocument/2006/relationships/hyperlink" Target="http://residencialroquetas.com/" TargetMode="External"/><Relationship Id="rId1289" Type="http://schemas.openxmlformats.org/officeDocument/2006/relationships/hyperlink" Target="http://eldorado-carboneras.com/" TargetMode="External"/><Relationship Id="rId1290" Type="http://schemas.openxmlformats.org/officeDocument/2006/relationships/hyperlink" Target="http://www.hotelciudadestepona.com/" TargetMode="External"/><Relationship Id="rId1291" Type="http://schemas.openxmlformats.org/officeDocument/2006/relationships/hyperlink" Target="http://hotelsolymar-malaga.com/" TargetMode="External"/><Relationship Id="rId1292" Type="http://schemas.openxmlformats.org/officeDocument/2006/relationships/hyperlink" Target="http://royalpremierhoteles.com/" TargetMode="External"/><Relationship Id="rId1293" Type="http://schemas.openxmlformats.org/officeDocument/2006/relationships/hyperlink" Target="http://hotelbodegaeljuncal.com/" TargetMode="External"/><Relationship Id="rId1294" Type="http://schemas.openxmlformats.org/officeDocument/2006/relationships/hyperlink" Target="http://hotel-carlosvmalaga.com/" TargetMode="External"/><Relationship Id="rId1295" Type="http://schemas.openxmlformats.org/officeDocument/2006/relationships/hyperlink" Target="http://royalpremierhoteles.com/" TargetMode="External"/><Relationship Id="rId1296" Type="http://schemas.openxmlformats.org/officeDocument/2006/relationships/hyperlink" Target="http://flatotelcostadelsol.com/" TargetMode="External"/><Relationship Id="rId1297" Type="http://schemas.openxmlformats.org/officeDocument/2006/relationships/hyperlink" Target="http://thermasdecarratraca.com/" TargetMode="External"/><Relationship Id="rId1298" Type="http://schemas.openxmlformats.org/officeDocument/2006/relationships/hyperlink" Target="http://thermasdecarratraca.com/" TargetMode="External"/><Relationship Id="rId1299" Type="http://schemas.openxmlformats.org/officeDocument/2006/relationships/hyperlink" Target="http://posadaeltempranillo.com/" TargetMode="External"/><Relationship Id="rId1300" Type="http://schemas.openxmlformats.org/officeDocument/2006/relationships/hyperlink" Target="http://coralbeach-marbella.com/" TargetMode="External"/><Relationship Id="rId1301" Type="http://schemas.openxmlformats.org/officeDocument/2006/relationships/hyperlink" Target="http://casaresdelmarluxury.com/" TargetMode="External"/><Relationship Id="rId1302" Type="http://schemas.openxmlformats.org/officeDocument/2006/relationships/hyperlink" Target="http://hospederiariozumeta.com/" TargetMode="External"/><Relationship Id="rId1303" Type="http://schemas.openxmlformats.org/officeDocument/2006/relationships/hyperlink" Target="http://hotelfernandocuarto.com/" TargetMode="External"/><Relationship Id="rId1304" Type="http://schemas.openxmlformats.org/officeDocument/2006/relationships/hyperlink" Target="http://www.complejolamezquita.com/" TargetMode="External"/><Relationship Id="rId1305" Type="http://schemas.openxmlformats.org/officeDocument/2006/relationships/hyperlink" Target="http://elmesondespenaperros.es/" TargetMode="External"/><Relationship Id="rId1306" Type="http://schemas.openxmlformats.org/officeDocument/2006/relationships/hyperlink" Target="http://hotelpuertadecazorla.es/" TargetMode="External"/><Relationship Id="rId1307" Type="http://schemas.openxmlformats.org/officeDocument/2006/relationships/hyperlink" Target="http://hotelpuertadelaluna.com/" TargetMode="External"/><Relationship Id="rId1308" Type="http://schemas.openxmlformats.org/officeDocument/2006/relationships/hyperlink" Target="http://hotelsanpablosevilla.es/" TargetMode="External"/><Relationship Id="rId1309" Type="http://schemas.openxmlformats.org/officeDocument/2006/relationships/hyperlink" Target="http://hotelriberadetriana.com/" TargetMode="External"/><Relationship Id="rId1310" Type="http://schemas.openxmlformats.org/officeDocument/2006/relationships/hyperlink" Target="http://hotelalcazaralgarve.com/" TargetMode="External"/><Relationship Id="rId1311" Type="http://schemas.openxmlformats.org/officeDocument/2006/relationships/hyperlink" Target="http://hotelamadeussevilla.com/" TargetMode="External"/><Relationship Id="rId1312" Type="http://schemas.openxmlformats.org/officeDocument/2006/relationships/hyperlink" Target="https://sevillasanfrancisco.es/" TargetMode="External"/><Relationship Id="rId1313" Type="http://schemas.openxmlformats.org/officeDocument/2006/relationships/hyperlink" Target="http://www.facebook.com/2020carlos" TargetMode="External"/><Relationship Id="rId1314" Type="http://schemas.openxmlformats.org/officeDocument/2006/relationships/hyperlink" Target="http://ilunioncalasdeconil.com/" TargetMode="External"/><Relationship Id="rId1315" Type="http://schemas.openxmlformats.org/officeDocument/2006/relationships/hyperlink" Target="http://ilunioncalasdeconil.com/" TargetMode="External"/><Relationship Id="rId1316" Type="http://schemas.openxmlformats.org/officeDocument/2006/relationships/hyperlink" Target="http://hotelalmadrabaconil.com/" TargetMode="External"/><Relationship Id="rId1317" Type="http://schemas.openxmlformats.org/officeDocument/2006/relationships/hyperlink" Target="https://hotelmisianatarifa.com/" TargetMode="External"/><Relationship Id="rId1318" Type="http://schemas.openxmlformats.org/officeDocument/2006/relationships/hyperlink" Target="http://hotelmarinavictoria.com/" TargetMode="External"/><Relationship Id="rId1319" Type="http://schemas.openxmlformats.org/officeDocument/2006/relationships/hyperlink" Target="http://hotelplayadelaplata.com/" TargetMode="External"/><Relationship Id="rId1320" Type="http://schemas.openxmlformats.org/officeDocument/2006/relationships/hyperlink" Target="http://palaciosanbartolome.com/" TargetMode="External"/><Relationship Id="rId1321" Type="http://schemas.openxmlformats.org/officeDocument/2006/relationships/hyperlink" Target="http://hotelconencantolola.com/" TargetMode="External"/><Relationship Id="rId1322" Type="http://schemas.openxmlformats.org/officeDocument/2006/relationships/hyperlink" Target="http://eurostarslasadelfas.com/" TargetMode="External"/><Relationship Id="rId1323" Type="http://schemas.openxmlformats.org/officeDocument/2006/relationships/hyperlink" Target="http://hospederiadelatalia.com/" TargetMode="External"/><Relationship Id="rId1324" Type="http://schemas.openxmlformats.org/officeDocument/2006/relationships/hyperlink" Target="https://www.hotel-cordobacentro.es/" TargetMode="External"/><Relationship Id="rId1325" Type="http://schemas.openxmlformats.org/officeDocument/2006/relationships/hyperlink" Target="http://hotelansantodomingo.com/" TargetMode="External"/><Relationship Id="rId1326" Type="http://schemas.openxmlformats.org/officeDocument/2006/relationships/hyperlink" Target="http://www.hotellosgirasoles.es/es" TargetMode="External"/><Relationship Id="rId1327" Type="http://schemas.openxmlformats.org/officeDocument/2006/relationships/hyperlink" Target="http://hotelsenatorgranada.com/" TargetMode="External"/><Relationship Id="rId1328" Type="http://schemas.openxmlformats.org/officeDocument/2006/relationships/hyperlink" Target="http://campingsierranevada.com/" TargetMode="External"/><Relationship Id="rId1329" Type="http://schemas.openxmlformats.org/officeDocument/2006/relationships/hyperlink" Target="http://alcubilladelcaracol.com/" TargetMode="External"/><Relationship Id="rId1330" Type="http://schemas.openxmlformats.org/officeDocument/2006/relationships/hyperlink" Target="http://palaciomarianapineda.es/" TargetMode="External"/><Relationship Id="rId1331" Type="http://schemas.openxmlformats.org/officeDocument/2006/relationships/hyperlink" Target="http://hotelamericagranada.com/" TargetMode="External"/><Relationship Id="rId1332" Type="http://schemas.openxmlformats.org/officeDocument/2006/relationships/hyperlink" Target="http://hoteltriunfogranada.com/" TargetMode="External"/><Relationship Id="rId1333" Type="http://schemas.openxmlformats.org/officeDocument/2006/relationships/hyperlink" Target="http://hoteltoledoimperial.com/" TargetMode="External"/><Relationship Id="rId1334" Type="http://schemas.openxmlformats.org/officeDocument/2006/relationships/hyperlink" Target="http://hotelcoronadeatarfe.com/" TargetMode="External"/><Relationship Id="rId1335" Type="http://schemas.openxmlformats.org/officeDocument/2006/relationships/hyperlink" Target="http://hotelcoronadeatarfe.com/" TargetMode="External"/><Relationship Id="rId1336" Type="http://schemas.openxmlformats.org/officeDocument/2006/relationships/hyperlink" Target="http://hotelponientegranada.es/" TargetMode="External"/><Relationship Id="rId1337" Type="http://schemas.openxmlformats.org/officeDocument/2006/relationships/hyperlink" Target="http://hotelprincipefelipe.com/" TargetMode="External"/><Relationship Id="rId1338" Type="http://schemas.openxmlformats.org/officeDocument/2006/relationships/hyperlink" Target="http://hotelcortijolandete.com/" TargetMode="External"/><Relationship Id="rId1339" Type="http://schemas.openxmlformats.org/officeDocument/2006/relationships/hyperlink" Target="http://hotelcapitulaciones.com/" TargetMode="External"/><Relationship Id="rId1340" Type="http://schemas.openxmlformats.org/officeDocument/2006/relationships/hyperlink" Target="http://leo.room-matehotels.com/" TargetMode="External"/><Relationship Id="rId1341" Type="http://schemas.openxmlformats.org/officeDocument/2006/relationships/hyperlink" Target="http://hotelalbayzindelmar.com/" TargetMode="External"/><Relationship Id="rId1342" Type="http://schemas.openxmlformats.org/officeDocument/2006/relationships/hyperlink" Target="http://cuevasabueloventura.com/" TargetMode="External"/><Relationship Id="rId1343" Type="http://schemas.openxmlformats.org/officeDocument/2006/relationships/hyperlink" Target="http://hotelfincalosllanos.com/" TargetMode="External"/><Relationship Id="rId1344" Type="http://schemas.openxmlformats.org/officeDocument/2006/relationships/hyperlink" Target="http://estrelladelasnieves.com/" TargetMode="External"/><Relationship Id="rId1345" Type="http://schemas.openxmlformats.org/officeDocument/2006/relationships/hyperlink" Target="http://hotelconventoaracena.es/" TargetMode="External"/><Relationship Id="rId1346" Type="http://schemas.openxmlformats.org/officeDocument/2006/relationships/hyperlink" Target="http://hotelluzdelguadiana.com/" TargetMode="External"/><Relationship Id="rId1347" Type="http://schemas.openxmlformats.org/officeDocument/2006/relationships/hyperlink" Target="http://hotelplazaescribano.com/" TargetMode="External"/><Relationship Id="rId1348" Type="http://schemas.openxmlformats.org/officeDocument/2006/relationships/hyperlink" Target="https://www.ohtels.es/contacto.html" TargetMode="External"/><Relationship Id="rId1349" Type="http://schemas.openxmlformats.org/officeDocument/2006/relationships/hyperlink" Target="http://hotelayamontecenter.com/" TargetMode="External"/><Relationship Id="rId1350" Type="http://schemas.openxmlformats.org/officeDocument/2006/relationships/hyperlink" Target="http://hotelislacanelagolf.com/" TargetMode="External"/><Relationship Id="rId1351" Type="http://schemas.openxmlformats.org/officeDocument/2006/relationships/hyperlink" Target="http://hotelpatillarequena.com/" TargetMode="External"/><Relationship Id="rId1352" Type="http://schemas.openxmlformats.org/officeDocument/2006/relationships/hyperlink" Target="http://hoteloneshotcolon46.com/" TargetMode="External"/><Relationship Id="rId1353" Type="http://schemas.openxmlformats.org/officeDocument/2006/relationships/hyperlink" Target="http://hoteljardinbotanico.com/" TargetMode="External"/><Relationship Id="rId1354" Type="http://schemas.openxmlformats.org/officeDocument/2006/relationships/hyperlink" Target="http://hotelkramervalencia.com/" TargetMode="External"/><Relationship Id="rId1355" Type="http://schemas.openxmlformats.org/officeDocument/2006/relationships/hyperlink" Target="http://hotelprimusvalencia.com/" TargetMode="External"/><Relationship Id="rId1356" Type="http://schemas.openxmlformats.org/officeDocument/2006/relationships/hyperlink" Target="http://hotelinglesboutique.com/" TargetMode="External"/><Relationship Id="rId1357" Type="http://schemas.openxmlformats.org/officeDocument/2006/relationships/hyperlink" Target="http://casualhotelvalencia.com/" TargetMode="External"/><Relationship Id="rId1358" Type="http://schemas.openxmlformats.org/officeDocument/2006/relationships/hyperlink" Target="http://hotelpuertavalencia.com/" TargetMode="External"/><Relationship Id="rId1359" Type="http://schemas.openxmlformats.org/officeDocument/2006/relationships/hyperlink" Target="http://hotelresidenciareal.com/" TargetMode="External"/><Relationship Id="rId1360" Type="http://schemas.openxmlformats.org/officeDocument/2006/relationships/hyperlink" Target="http://hoteljardindebellver.es/" TargetMode="External"/><Relationship Id="rId1361" Type="http://schemas.openxmlformats.org/officeDocument/2006/relationships/hyperlink" Target="http://hotelrhvinarosplaya.com/" TargetMode="External"/><Relationship Id="rId1362" Type="http://schemas.openxmlformats.org/officeDocument/2006/relationships/hyperlink" Target="http://hotelrhvinarosplaya.com/" TargetMode="External"/><Relationship Id="rId1363" Type="http://schemas.openxmlformats.org/officeDocument/2006/relationships/hyperlink" Target="http://www.hotelrhvinarosaura.com/" TargetMode="External"/><Relationship Id="rId1364" Type="http://schemas.openxmlformats.org/officeDocument/2006/relationships/hyperlink" Target="http://hotelesmediterraneo.com/" TargetMode="External"/><Relationship Id="rId1365" Type="http://schemas.openxmlformats.org/officeDocument/2006/relationships/hyperlink" Target="http://hotelesmediterraneo.com/" TargetMode="External"/><Relationship Id="rId1366" Type="http://schemas.openxmlformats.org/officeDocument/2006/relationships/hyperlink" Target="http://hotelesmediterraneo.com/" TargetMode="External"/><Relationship Id="rId1367" Type="http://schemas.openxmlformats.org/officeDocument/2006/relationships/hyperlink" Target="http://hotelesmediterraneo.com/" TargetMode="External"/><Relationship Id="rId1368" Type="http://schemas.openxmlformats.org/officeDocument/2006/relationships/hyperlink" Target="https://www.hotelciudaddeelche.com/" TargetMode="External"/><Relationship Id="rId1369" Type="http://schemas.openxmlformats.org/officeDocument/2006/relationships/hyperlink" Target="http://elmasdelacasablanca.com/" TargetMode="External"/><Relationship Id="rId1370" Type="http://schemas.openxmlformats.org/officeDocument/2006/relationships/hyperlink" Target="http://hotelrocinantecalpe.com/" TargetMode="External"/><Relationship Id="rId1371" Type="http://schemas.openxmlformats.org/officeDocument/2006/relationships/hyperlink" Target="http://hotelrocinantecalpe.com/" TargetMode="External"/><Relationship Id="rId1372" Type="http://schemas.openxmlformats.org/officeDocument/2006/relationships/hyperlink" Target="https://www.hotelsanmiguelaltea.es/" TargetMode="External"/><Relationship Id="rId1373" Type="http://schemas.openxmlformats.org/officeDocument/2006/relationships/hyperlink" Target="http://hoteles-costablanca.com/" TargetMode="External"/><Relationship Id="rId1374" Type="http://schemas.openxmlformats.org/officeDocument/2006/relationships/hyperlink" Target="http://hoteles-costablanca.com/" TargetMode="External"/><Relationship Id="rId1375" Type="http://schemas.openxmlformats.org/officeDocument/2006/relationships/hyperlink" Target="http://hoteles-costablanca.com/" TargetMode="External"/><Relationship Id="rId1376" Type="http://schemas.openxmlformats.org/officeDocument/2006/relationships/hyperlink" Target="http://marinahotelbenidorm.com/" TargetMode="External"/><Relationship Id="rId1377" Type="http://schemas.openxmlformats.org/officeDocument/2006/relationships/hyperlink" Target="http://hotelvilladelmar.com.es/" TargetMode="External"/><Relationship Id="rId1378" Type="http://schemas.openxmlformats.org/officeDocument/2006/relationships/hyperlink" Target="http://hoteles-costablanca.com/" TargetMode="External"/><Relationship Id="rId1379" Type="http://schemas.openxmlformats.org/officeDocument/2006/relationships/hyperlink" Target="http://cases-de-sant-jaume.com/" TargetMode="External"/><Relationship Id="rId1380" Type="http://schemas.openxmlformats.org/officeDocument/2006/relationships/hyperlink" Target="http://hotelpalaciotudemir.com/" TargetMode="External"/><Relationship Id="rId1381" Type="http://schemas.openxmlformats.org/officeDocument/2006/relationships/hyperlink" Target="http://orihuelacostaresort.com/" TargetMode="External"/><Relationship Id="rId1382" Type="http://schemas.openxmlformats.org/officeDocument/2006/relationships/hyperlink" Target="http://hotelsunpalacealbir.com/" TargetMode="External"/><Relationship Id="rId1383" Type="http://schemas.openxmlformats.org/officeDocument/2006/relationships/hyperlink" Target="http://hotelruralelmirador.com/" TargetMode="External"/><Relationship Id="rId1384" Type="http://schemas.openxmlformats.org/officeDocument/2006/relationships/hyperlink" Target="http://hotelruralelmirador.com/" TargetMode="External"/><Relationship Id="rId1385" Type="http://schemas.openxmlformats.org/officeDocument/2006/relationships/hyperlink" Target="https://www.alberguelassalinas.com/" TargetMode="External"/><Relationship Id="rId1386" Type="http://schemas.openxmlformats.org/officeDocument/2006/relationships/hyperlink" Target="https://hotelventaelpuerto.com/" TargetMode="External"/><Relationship Id="rId1387" Type="http://schemas.openxmlformats.org/officeDocument/2006/relationships/hyperlink" Target="http://spanishcountryhotel.com/" TargetMode="External"/><Relationship Id="rId1388" Type="http://schemas.openxmlformats.org/officeDocument/2006/relationships/hyperlink" Target="http://hotelcuevadelfraile.com/" TargetMode="External"/><Relationship Id="rId1389" Type="http://schemas.openxmlformats.org/officeDocument/2006/relationships/hyperlink" Target="https://www.hotelesmercadal.com/es/" TargetMode="External"/><Relationship Id="rId1390" Type="http://schemas.openxmlformats.org/officeDocument/2006/relationships/hyperlink" Target="http://www.fincaserenamallorca.com/" TargetMode="External"/><Relationship Id="rId1391" Type="http://schemas.openxmlformats.org/officeDocument/2006/relationships/hyperlink" Target="http://hotelmarbelmallorca.com/" TargetMode="External"/><Relationship Id="rId1392" Type="http://schemas.openxmlformats.org/officeDocument/2006/relationships/hyperlink" Target="http://playasolibizahotels.com/" TargetMode="External"/><Relationship Id="rId1393" Type="http://schemas.openxmlformats.org/officeDocument/2006/relationships/hyperlink" Target="http://apartamentosbllobet.com/" TargetMode="External"/><Relationship Id="rId1394" Type="http://schemas.openxmlformats.org/officeDocument/2006/relationships/hyperlink" Target="http://palladiumhotelgroup.com/" TargetMode="External"/><Relationship Id="rId1395" Type="http://schemas.openxmlformats.org/officeDocument/2006/relationships/hyperlink" Target="http://grandhotelpalladium.com/" TargetMode="External"/><Relationship Id="rId1396" Type="http://schemas.openxmlformats.org/officeDocument/2006/relationships/hyperlink" Target="http://apartamentosmestret.com/" TargetMode="External"/><Relationship Id="rId1397" Type="http://schemas.openxmlformats.org/officeDocument/2006/relationships/hyperlink" Target="http://palladiumhotelgroup.com/" TargetMode="External"/><Relationship Id="rId1398" Type="http://schemas.openxmlformats.org/officeDocument/2006/relationships/hyperlink" Target="http://santjoan.binissaida.com/" TargetMode="External"/><Relationship Id="rId1399" Type="http://schemas.openxmlformats.org/officeDocument/2006/relationships/hyperlink" Target="http://clubhotelaguamarina.com/" TargetMode="External"/><Relationship Id="rId1400" Type="http://schemas.openxmlformats.org/officeDocument/2006/relationships/hyperlink" Target="http://facebook.com/hybseaclub" TargetMode="External"/><Relationship Id="rId1401" Type="http://schemas.openxmlformats.org/officeDocument/2006/relationships/hyperlink" Target="http://hotelbahiadealcudia.com/" TargetMode="External"/><Relationship Id="rId1402" Type="http://schemas.openxmlformats.org/officeDocument/2006/relationships/hyperlink" Target="http://smartlineanbaromani.com/" TargetMode="External"/><Relationship Id="rId1403" Type="http://schemas.openxmlformats.org/officeDocument/2006/relationships/hyperlink" Target="http://yartanboutiquehotel.com/" TargetMode="External"/><Relationship Id="rId1404" Type="http://schemas.openxmlformats.org/officeDocument/2006/relationships/hyperlink" Target="http://casesdecasgarriguer.com/" TargetMode="External"/><Relationship Id="rId1405" Type="http://schemas.openxmlformats.org/officeDocument/2006/relationships/hyperlink" Target="http://apartamentosnovomar.com/" TargetMode="External"/><Relationship Id="rId1406" Type="http://schemas.openxmlformats.org/officeDocument/2006/relationships/hyperlink" Target="http://hotelministersoller.com/" TargetMode="External"/><Relationship Id="rId1407" Type="http://schemas.openxmlformats.org/officeDocument/2006/relationships/hyperlink" Target="http://hotelcristobalcolon.com/" TargetMode="External"/><Relationship Id="rId1408" Type="http://schemas.openxmlformats.org/officeDocument/2006/relationships/hyperlink" Target="http://hotelclubcalamarsal.com/" TargetMode="External"/><Relationship Id="rId1409" Type="http://schemas.openxmlformats.org/officeDocument/2006/relationships/hyperlink" Target="http://arrelshotelcadaques.com/" TargetMode="External"/><Relationship Id="rId1410" Type="http://schemas.openxmlformats.org/officeDocument/2006/relationships/hyperlink" Target="http://gna.es/pringest/hfanals" TargetMode="External"/><Relationship Id="rId1411" Type="http://schemas.openxmlformats.org/officeDocument/2006/relationships/hyperlink" Target="http://hotelacapulcolloret.com/" TargetMode="External"/><Relationship Id="rId1412" Type="http://schemas.openxmlformats.org/officeDocument/2006/relationships/hyperlink" Target="http://hotelciutatdegirona.com/" TargetMode="External"/><Relationship Id="rId1413" Type="http://schemas.openxmlformats.org/officeDocument/2006/relationships/hyperlink" Target="http://aparthotelgolfbeach.com/" TargetMode="External"/><Relationship Id="rId1414" Type="http://schemas.openxmlformats.org/officeDocument/2006/relationships/hyperlink" Target="http://catalunyaparkhotels.com/" TargetMode="External"/><Relationship Id="rId1415" Type="http://schemas.openxmlformats.org/officeDocument/2006/relationships/hyperlink" Target="http://catalunyaparkhotels.com/" TargetMode="External"/><Relationship Id="rId1416" Type="http://schemas.openxmlformats.org/officeDocument/2006/relationships/hyperlink" Target="http://hotelvillarodelbosc.com/" TargetMode="External"/><Relationship Id="rId1417" Type="http://schemas.openxmlformats.org/officeDocument/2006/relationships/hyperlink" Target="http://hotelgransolsolsona.com/" TargetMode="External"/><Relationship Id="rId1418" Type="http://schemas.openxmlformats.org/officeDocument/2006/relationships/hyperlink" Target="http://hotelethsolanvielha.com/" TargetMode="External"/><Relationship Id="rId1419" Type="http://schemas.openxmlformats.org/officeDocument/2006/relationships/hyperlink" Target="http://hotelcasanovahuesca.com/" TargetMode="External"/><Relationship Id="rId1420" Type="http://schemas.openxmlformats.org/officeDocument/2006/relationships/hyperlink" Target="http://hotelvilladealmazan.com/" TargetMode="External"/><Relationship Id="rId1421" Type="http://schemas.openxmlformats.org/officeDocument/2006/relationships/hyperlink" Target="http://hotelruraldepinares.com/" TargetMode="External"/><Relationship Id="rId1422" Type="http://schemas.openxmlformats.org/officeDocument/2006/relationships/hyperlink" Target="http://hotelmanriquedelara.com/" TargetMode="External"/><Relationship Id="rId1423" Type="http://schemas.openxmlformats.org/officeDocument/2006/relationships/hyperlink" Target="http://elencantodelmoncayo.com/" TargetMode="External"/><Relationship Id="rId1424" Type="http://schemas.openxmlformats.org/officeDocument/2006/relationships/hyperlink" Target="http://magnoliahotelsalou.com/" TargetMode="External"/><Relationship Id="rId1425" Type="http://schemas.openxmlformats.org/officeDocument/2006/relationships/hyperlink" Target="http://hostatgeriadepoblet.cat/" TargetMode="External"/><Relationship Id="rId1426" Type="http://schemas.openxmlformats.org/officeDocument/2006/relationships/hyperlink" Target="http://hotelisabeldesegura.com/" TargetMode="External"/><Relationship Id="rId1427" Type="http://schemas.openxmlformats.org/officeDocument/2006/relationships/hyperlink" Target="http://lafondadelaestacion.com/" TargetMode="External"/><Relationship Id="rId1428" Type="http://schemas.openxmlformats.org/officeDocument/2006/relationships/hyperlink" Target="http://hotelpradodelnavazo.com/" TargetMode="External"/><Relationship Id="rId1429" Type="http://schemas.openxmlformats.org/officeDocument/2006/relationships/hyperlink" Target="http://hotelvilladeaguilar.es/" TargetMode="External"/><Relationship Id="rId1430" Type="http://schemas.openxmlformats.org/officeDocument/2006/relationships/hyperlink" Target="http://hoteltierradecampos.com/" TargetMode="External"/><Relationship Id="rId1431" Type="http://schemas.openxmlformats.org/officeDocument/2006/relationships/hyperlink" Target="http://estrellabajocarrion.com/" TargetMode="External"/><Relationship Id="rId1432" Type="http://schemas.openxmlformats.org/officeDocument/2006/relationships/hyperlink" Target="http://hotelpuentedepiedra.com/" TargetMode="External"/><Relationship Id="rId1433" Type="http://schemas.openxmlformats.org/officeDocument/2006/relationships/hyperlink" Target="http://restaurantelachopera.es/" TargetMode="External"/><Relationship Id="rId1434" Type="http://schemas.openxmlformats.org/officeDocument/2006/relationships/hyperlink" Target="http://casarurallaprimavera.es/" TargetMode="External"/><Relationship Id="rId1435" Type="http://schemas.openxmlformats.org/officeDocument/2006/relationships/hyperlink" Target="http://hotelvalenciaferrol.com/" TargetMode="External"/><Relationship Id="rId1436" Type="http://schemas.openxmlformats.org/officeDocument/2006/relationships/hyperlink" Target="http://compostelanethotels.com/" TargetMode="External"/><Relationship Id="rId1437" Type="http://schemas.openxmlformats.org/officeDocument/2006/relationships/hyperlink" Target="http://compostelanethotels.com/" TargetMode="External"/><Relationship Id="rId1438" Type="http://schemas.openxmlformats.org/officeDocument/2006/relationships/hyperlink" Target="http://www.residenciarosaleda.com/" TargetMode="External"/><Relationship Id="rId1439" Type="http://schemas.openxmlformats.org/officeDocument/2006/relationships/hyperlink" Target="http://hotelfloridaarteixo.com/" TargetMode="External"/><Relationship Id="rId1440" Type="http://schemas.openxmlformats.org/officeDocument/2006/relationships/hyperlink" Target="http://balneariodecarballo.com/" TargetMode="External"/><Relationship Id="rId1441" Type="http://schemas.openxmlformats.org/officeDocument/2006/relationships/hyperlink" Target="http://apartamentosescuder.com/" TargetMode="External"/><Relationship Id="rId1442" Type="http://schemas.openxmlformats.org/officeDocument/2006/relationships/hyperlink" Target="http://hotelvilladeribadeo.com/" TargetMode="External"/><Relationship Id="rId1443" Type="http://schemas.openxmlformats.org/officeDocument/2006/relationships/hyperlink" Target="http://exepuertadesanpedro.com/" TargetMode="External"/><Relationship Id="rId1444" Type="http://schemas.openxmlformats.org/officeDocument/2006/relationships/hyperlink" Target="http://hotelmiradordebarcia.es/" TargetMode="External"/><Relationship Id="rId1445" Type="http://schemas.openxmlformats.org/officeDocument/2006/relationships/hyperlink" Target="http://rectoraldecastillon.com/" TargetMode="External"/><Relationship Id="rId1446" Type="http://schemas.openxmlformats.org/officeDocument/2006/relationships/hyperlink" Target="http://hotelferramenteiro.com/" TargetMode="External"/><Relationship Id="rId1447" Type="http://schemas.openxmlformats.org/officeDocument/2006/relationships/hyperlink" Target="http://hotelromavalladolid.com/" TargetMode="External"/><Relationship Id="rId1448" Type="http://schemas.openxmlformats.org/officeDocument/2006/relationships/hyperlink" Target="http://marquesdelaensenada.com/" TargetMode="External"/><Relationship Id="rId1449" Type="http://schemas.openxmlformats.org/officeDocument/2006/relationships/hyperlink" Target="http://marquesdelaensenada.com/" TargetMode="External"/><Relationship Id="rId1450" Type="http://schemas.openxmlformats.org/officeDocument/2006/relationships/hyperlink" Target="http://hotelmontemarllanes.com/" TargetMode="External"/><Relationship Id="rId1451" Type="http://schemas.openxmlformats.org/officeDocument/2006/relationships/hyperlink" Target="http://hotellafarolallanes.com/" TargetMode="External"/><Relationship Id="rId1452" Type="http://schemas.openxmlformats.org/officeDocument/2006/relationships/hyperlink" Target="http://larectoraldesanjuan.com/" TargetMode="External"/><Relationship Id="rId1453" Type="http://schemas.openxmlformats.org/officeDocument/2006/relationships/hyperlink" Target="http://hotelplayadeaguilar.com/" TargetMode="External"/><Relationship Id="rId1454" Type="http://schemas.openxmlformats.org/officeDocument/2006/relationships/hyperlink" Target="http://lacasonadelviajante.com/" TargetMode="External"/><Relationship Id="rId1455" Type="http://schemas.openxmlformats.org/officeDocument/2006/relationships/hyperlink" Target="http://elmiradordeordiales.com/" TargetMode="External"/><Relationship Id="rId1456" Type="http://schemas.openxmlformats.org/officeDocument/2006/relationships/hyperlink" Target="http://ellacayodesestiello.com/" TargetMode="External"/><Relationship Id="rId1457" Type="http://schemas.openxmlformats.org/officeDocument/2006/relationships/hyperlink" Target="http://ribadesella.com/terenes" TargetMode="External"/><Relationship Id="rId1458" Type="http://schemas.openxmlformats.org/officeDocument/2006/relationships/hyperlink" Target="http://hotelpuertodecandas.com/" TargetMode="External"/><Relationship Id="rId1459" Type="http://schemas.openxmlformats.org/officeDocument/2006/relationships/hyperlink" Target="http://losjardinesdelallosa.es/" TargetMode="External"/><Relationship Id="rId1460" Type="http://schemas.openxmlformats.org/officeDocument/2006/relationships/hyperlink" Target="http://hotelcostaderodiles.com/" TargetMode="External"/><Relationship Id="rId1461" Type="http://schemas.openxmlformats.org/officeDocument/2006/relationships/hyperlink" Target="http://vigonet.com/hotelcangas" TargetMode="External"/><Relationship Id="rId1462" Type="http://schemas.openxmlformats.org/officeDocument/2006/relationships/hyperlink" Target="http://restauranteloureiro.com/" TargetMode="External"/><Relationship Id="rId1463" Type="http://schemas.openxmlformats.org/officeDocument/2006/relationships/hyperlink" Target="http://hotelinternacionalsl.es/" TargetMode="External"/><Relationship Id="rId1464" Type="http://schemas.openxmlformats.org/officeDocument/2006/relationships/hyperlink" Target="http://hostallostrespaises.com/" TargetMode="External"/><Relationship Id="rId1465" Type="http://schemas.openxmlformats.org/officeDocument/2006/relationships/hyperlink" Target="http://www.hotelalfonsoprimero.com/" TargetMode="External"/><Relationship Id="rId1466" Type="http://schemas.openxmlformats.org/officeDocument/2006/relationships/hyperlink" Target="http://balneariodecaldelas.com/" TargetMode="External"/><Relationship Id="rId1467" Type="http://schemas.openxmlformats.org/officeDocument/2006/relationships/hyperlink" Target="http://hotelplazaportonovo.com/" TargetMode="External"/><Relationship Id="rId1468" Type="http://schemas.openxmlformats.org/officeDocument/2006/relationships/hyperlink" Target="http://hotelplayapaxarinas.com/" TargetMode="External"/><Relationship Id="rId1469" Type="http://schemas.openxmlformats.org/officeDocument/2006/relationships/hyperlink" Target="http://hotelcabofestinanza.com/" TargetMode="External"/><Relationship Id="rId1470" Type="http://schemas.openxmlformats.org/officeDocument/2006/relationships/hyperlink" Target="http://hospederiafernandoi.com/" TargetMode="External"/><Relationship Id="rId1471" Type="http://schemas.openxmlformats.org/officeDocument/2006/relationships/hyperlink" Target="http://hotelinfantasdeleon.com/" TargetMode="External"/><Relationship Id="rId1472" Type="http://schemas.openxmlformats.org/officeDocument/2006/relationships/hyperlink" Target="http://www.hotelponferradaplaza.es/" TargetMode="External"/><Relationship Id="rId1473" Type="http://schemas.openxmlformats.org/officeDocument/2006/relationships/hyperlink" Target="http://caseriolospartidos.com/" TargetMode="External"/><Relationship Id="rId1474" Type="http://schemas.openxmlformats.org/officeDocument/2006/relationships/hyperlink" Target="http://apartahotelbelchite.es/" TargetMode="External"/><Relationship Id="rId1475" Type="http://schemas.openxmlformats.org/officeDocument/2006/relationships/hyperlink" Target="http://elretirodesanpedro.com/" TargetMode="External"/><Relationship Id="rId1476" Type="http://schemas.openxmlformats.org/officeDocument/2006/relationships/hyperlink" Target="http://elcaprichodenieves.com/" TargetMode="External"/><Relationship Id="rId1477" Type="http://schemas.openxmlformats.org/officeDocument/2006/relationships/hyperlink" Target="http://casonasdeavellaneda.es/" TargetMode="External"/><Relationship Id="rId1478" Type="http://schemas.openxmlformats.org/officeDocument/2006/relationships/hyperlink" Target="http://larosadelostiempos.com/" TargetMode="External"/><Relationship Id="rId1479" Type="http://schemas.openxmlformats.org/officeDocument/2006/relationships/hyperlink" Target="http://hotelvillafontanas.com/" TargetMode="External"/><Relationship Id="rId1480" Type="http://schemas.openxmlformats.org/officeDocument/2006/relationships/hyperlink" Target="http://apartamentoslatata.com/" TargetMode="External"/><Relationship Id="rId1481" Type="http://schemas.openxmlformats.org/officeDocument/2006/relationships/hyperlink" Target="http://apartamentosaralso.com/" TargetMode="External"/><Relationship Id="rId1482" Type="http://schemas.openxmlformats.org/officeDocument/2006/relationships/hyperlink" Target="http://apartamentosaralso.com/" TargetMode="External"/><Relationship Id="rId1483" Type="http://schemas.openxmlformats.org/officeDocument/2006/relationships/hyperlink" Target="http://elcortijodedaimiel.com/" TargetMode="External"/><Relationship Id="rId1484" Type="http://schemas.openxmlformats.org/officeDocument/2006/relationships/hyperlink" Target="http://restauranteroberto.com/" TargetMode="External"/><Relationship Id="rId1485" Type="http://schemas.openxmlformats.org/officeDocument/2006/relationships/hyperlink" Target="http://montanasdecovadonga.es/" TargetMode="External"/><Relationship Id="rId1486" Type="http://schemas.openxmlformats.org/officeDocument/2006/relationships/hyperlink" Target="http://monasterioescondido.es/" TargetMode="External"/><Relationship Id="rId1487" Type="http://schemas.openxmlformats.org/officeDocument/2006/relationships/hyperlink" Target="http://laestanciadelavera.com/" TargetMode="External"/><Relationship Id="rId1488" Type="http://schemas.openxmlformats.org/officeDocument/2006/relationships/hyperlink" Target="http://lasaguasdearbuniel.com/" TargetMode="External"/><Relationship Id="rId1489" Type="http://schemas.openxmlformats.org/officeDocument/2006/relationships/hyperlink" Target="http://hotelcalreidetallo.com/" TargetMode="External"/><Relationship Id="rId1490" Type="http://schemas.openxmlformats.org/officeDocument/2006/relationships/hyperlink" Target="http://posadadehorcajuelo.com/" TargetMode="External"/><Relationship Id="rId1491" Type="http://schemas.openxmlformats.org/officeDocument/2006/relationships/hyperlink" Target="http://hotelruralandalucia.es/" TargetMode="External"/><Relationship Id="rId1492" Type="http://schemas.openxmlformats.org/officeDocument/2006/relationships/hyperlink" Target="http://posadadelbandolero.com/" TargetMode="External"/><Relationship Id="rId1493" Type="http://schemas.openxmlformats.org/officeDocument/2006/relationships/hyperlink" Target="http://novavilariasbaixas.com/" TargetMode="External"/><Relationship Id="rId1494" Type="http://schemas.openxmlformats.org/officeDocument/2006/relationships/hyperlink" Target="http://hotelsierraquilama.com/" TargetMode="External"/><Relationship Id="rId1495" Type="http://schemas.openxmlformats.org/officeDocument/2006/relationships/hyperlink" Target="http://sunholidayhomes.com/es" TargetMode="External"/><Relationship Id="rId1496" Type="http://schemas.openxmlformats.org/officeDocument/2006/relationships/hyperlink" Target="http://sunholidayhomes.com/es" TargetMode="External"/><Relationship Id="rId1497" Type="http://schemas.openxmlformats.org/officeDocument/2006/relationships/hyperlink" Target="http://sweetbcnapartments.com/" TargetMode="External"/><Relationship Id="rId1498" Type="http://schemas.openxmlformats.org/officeDocument/2006/relationships/hyperlink" Target="http://hotelalvargonzalez.com/" TargetMode="External"/><Relationship Id="rId1499" Type="http://schemas.openxmlformats.org/officeDocument/2006/relationships/hyperlink" Target="http://hotelriberadelanga.com/" TargetMode="External"/><Relationship Id="rId1500" Type="http://schemas.openxmlformats.org/officeDocument/2006/relationships/hyperlink" Target="http://complejobellavista.com/" TargetMode="External"/><Relationship Id="rId1501" Type="http://schemas.openxmlformats.org/officeDocument/2006/relationships/hyperlink" Target="http://apartahotelbaldiri.com/" TargetMode="External"/><Relationship Id="rId1502" Type="http://schemas.openxmlformats.org/officeDocument/2006/relationships/hyperlink" Target="https://www.hotelsierraquesada.es/" TargetMode="External"/><Relationship Id="rId1503" Type="http://schemas.openxmlformats.org/officeDocument/2006/relationships/hyperlink" Target="http://hotelelmirloblanco.com/" TargetMode="External"/><Relationship Id="rId1504" Type="http://schemas.openxmlformats.org/officeDocument/2006/relationships/hyperlink" Target="https://www.alojamientosubeda.com/" TargetMode="External"/><Relationship Id="rId1505" Type="http://schemas.openxmlformats.org/officeDocument/2006/relationships/hyperlink" Target="http://elcuentoylaleyenda.com/" TargetMode="External"/><Relationship Id="rId1506" Type="http://schemas.openxmlformats.org/officeDocument/2006/relationships/hyperlink" Target="http://lacasadelasmedicas.com/" TargetMode="External"/><Relationship Id="rId1507" Type="http://schemas.openxmlformats.org/officeDocument/2006/relationships/hyperlink" Target="https://alojamiento-toledo.es/" TargetMode="External"/><Relationship Id="rId1508" Type="http://schemas.openxmlformats.org/officeDocument/2006/relationships/hyperlink" Target="http://www.facebook.com/lasmairas" TargetMode="External"/><Relationship Id="rId1509" Type="http://schemas.openxmlformats.org/officeDocument/2006/relationships/hyperlink" Target="http://enkalaapartamentos.com/" TargetMode="External"/><Relationship Id="rId1510" Type="http://schemas.openxmlformats.org/officeDocument/2006/relationships/hyperlink" Target="http://hotelmammamiatossa.com/" TargetMode="External"/><Relationship Id="rId1511" Type="http://schemas.openxmlformats.org/officeDocument/2006/relationships/hyperlink" Target="https://grancentralsuites.com/" TargetMode="External"/><Relationship Id="rId1512" Type="http://schemas.openxmlformats.org/officeDocument/2006/relationships/hyperlink" Target="http://hotelrurallascalas.com/" TargetMode="External"/><Relationship Id="rId1513" Type="http://schemas.openxmlformats.org/officeDocument/2006/relationships/hyperlink" Target="http://latorredebisjueces.com/" TargetMode="External"/><Relationship Id="rId1514" Type="http://schemas.openxmlformats.org/officeDocument/2006/relationships/hyperlink" Target="http://elcorraldeconcilio.com/" TargetMode="External"/><Relationship Id="rId1515" Type="http://schemas.openxmlformats.org/officeDocument/2006/relationships/hyperlink" Target="https://www.hotelrondamoments.com/" TargetMode="External"/><Relationship Id="rId1516" Type="http://schemas.openxmlformats.org/officeDocument/2006/relationships/hyperlink" Target="https://cortijomedialegua.com/" TargetMode="External"/><Relationship Id="rId1517" Type="http://schemas.openxmlformats.org/officeDocument/2006/relationships/hyperlink" Target="https://cardamomosiguenza.com/" TargetMode="External"/><Relationship Id="rId1518" Type="http://schemas.openxmlformats.org/officeDocument/2006/relationships/hyperlink" Target="http://hotelruraloasibeth.com/" TargetMode="External"/><Relationship Id="rId1519" Type="http://schemas.openxmlformats.org/officeDocument/2006/relationships/hyperlink" Target="https://agroturismoaraize.com/" TargetMode="External"/><Relationship Id="rId1520" Type="http://schemas.openxmlformats.org/officeDocument/2006/relationships/hyperlink" Target="http://fincasescasesnoves.com/" TargetMode="External"/><Relationship Id="rId1521" Type="http://schemas.openxmlformats.org/officeDocument/2006/relationships/hyperlink" Target="http://www.hotelaeropuertosur.com/" TargetMode="External"/><Relationship Id="rId1522" Type="http://schemas.openxmlformats.org/officeDocument/2006/relationships/hyperlink" Target="http://hesperia-lanzarote.com/" TargetMode="External"/><Relationship Id="rId1523" Type="http://schemas.openxmlformats.org/officeDocument/2006/relationships/hyperlink" Target="http://sevillagreensuites.com/" TargetMode="External"/><Relationship Id="rId1524" Type="http://schemas.openxmlformats.org/officeDocument/2006/relationships/hyperlink" Target="http://hotelagarochipiona.com/" TargetMode="External"/><Relationship Id="rId1525" Type="http://schemas.openxmlformats.org/officeDocument/2006/relationships/hyperlink" Target="http://hotelpuertocalderon.es/" TargetMode="External"/><Relationship Id="rId1526" Type="http://schemas.openxmlformats.org/officeDocument/2006/relationships/hyperlink" Target="http://estacionpontevedra.com/" TargetMode="External"/><Relationship Id="rId1527" Type="http://schemas.openxmlformats.org/officeDocument/2006/relationships/hyperlink" Target="http://balneariolierganes.com/" TargetMode="External"/><Relationship Id="rId1528" Type="http://schemas.openxmlformats.org/officeDocument/2006/relationships/hyperlink" Target="https://hospederiatiamaria.es/" TargetMode="External"/><Relationship Id="rId1529" Type="http://schemas.openxmlformats.org/officeDocument/2006/relationships/hyperlink" Target="http://posadadelleondeoro.com/" TargetMode="External"/><Relationship Id="rId1530" Type="http://schemas.openxmlformats.org/officeDocument/2006/relationships/hyperlink" Target="http://www.hospedajelosrosales.es/" TargetMode="External"/><Relationship Id="rId1531" Type="http://schemas.openxmlformats.org/officeDocument/2006/relationships/hyperlink" Target="http://jchoteles-jardines.com/" TargetMode="External"/><Relationship Id="rId1532" Type="http://schemas.openxmlformats.org/officeDocument/2006/relationships/hyperlink" Target="http://hotelreyescatolicos.es/" TargetMode="External"/><Relationship Id="rId1533" Type="http://schemas.openxmlformats.org/officeDocument/2006/relationships/hyperlink" Target="http://hotelpuertadetoledo.es/" TargetMode="External"/><Relationship Id="rId1534" Type="http://schemas.openxmlformats.org/officeDocument/2006/relationships/hyperlink" Target="http://hotellasprovincias.com/" TargetMode="External"/><Relationship Id="rId1535" Type="http://schemas.openxmlformats.org/officeDocument/2006/relationships/hyperlink" Target="http://www.hotelasadorenrique.com/" TargetMode="External"/><Relationship Id="rId1536" Type="http://schemas.openxmlformats.org/officeDocument/2006/relationships/hyperlink" Target="http://hotelcentrogranvia.com/" TargetMode="External"/><Relationship Id="rId1537" Type="http://schemas.openxmlformats.org/officeDocument/2006/relationships/hyperlink" Target="https://www.petitpalacealcala.com/" TargetMode="External"/><Relationship Id="rId1538" Type="http://schemas.openxmlformats.org/officeDocument/2006/relationships/hyperlink" Target="http://jardinesdesabatini.com/" TargetMode="External"/><Relationship Id="rId1539" Type="http://schemas.openxmlformats.org/officeDocument/2006/relationships/hyperlink" Target="http://hotelviacastellana.com/" TargetMode="External"/><Relationship Id="rId1540" Type="http://schemas.openxmlformats.org/officeDocument/2006/relationships/hyperlink" Target="http://hotel-puertaeuropa.com/" TargetMode="External"/><Relationship Id="rId1541" Type="http://schemas.openxmlformats.org/officeDocument/2006/relationships/hyperlink" Target="http://hotelavenidaespana.com/" TargetMode="External"/><Relationship Id="rId1542" Type="http://schemas.openxmlformats.org/officeDocument/2006/relationships/hyperlink" Target="http://checkinmadridparla.com/" TargetMode="External"/><Relationship Id="rId1543" Type="http://schemas.openxmlformats.org/officeDocument/2006/relationships/hyperlink" Target="http://hotelassettorrejon.com/" TargetMode="External"/><Relationship Id="rId1544" Type="http://schemas.openxmlformats.org/officeDocument/2006/relationships/hyperlink" Target="http://www.hotelpuertamerica.com/" TargetMode="External"/><Relationship Id="rId1545" Type="http://schemas.openxmlformats.org/officeDocument/2006/relationships/hyperlink" Target="http://miradordechamartin.com/" TargetMode="External"/><Relationship Id="rId1546" Type="http://schemas.openxmlformats.org/officeDocument/2006/relationships/hyperlink" Target="https://hospederialacanada.es/" TargetMode="External"/><Relationship Id="rId1547" Type="http://schemas.openxmlformats.org/officeDocument/2006/relationships/hyperlink" Target="http://casonadenavalmedio.com/" TargetMode="External"/><Relationship Id="rId1548" Type="http://schemas.openxmlformats.org/officeDocument/2006/relationships/hyperlink" Target="http://latorreboxarthotel.com/" TargetMode="External"/><Relationship Id="rId1549" Type="http://schemas.openxmlformats.org/officeDocument/2006/relationships/hyperlink" Target="http://elcenadordesalvador.es/" TargetMode="External"/><Relationship Id="rId1550" Type="http://schemas.openxmlformats.org/officeDocument/2006/relationships/hyperlink" Target="http://posadaderobledillo.com/" TargetMode="External"/><Relationship Id="rId1551" Type="http://schemas.openxmlformats.org/officeDocument/2006/relationships/hyperlink" Target="http://lacasadelpresidente.es/" TargetMode="External"/><Relationship Id="rId1552" Type="http://schemas.openxmlformats.org/officeDocument/2006/relationships/hyperlink" Target="http://hotelruralcayetana.com/" TargetMode="External"/><Relationship Id="rId1553" Type="http://schemas.openxmlformats.org/officeDocument/2006/relationships/hyperlink" Target="http://angelesdesanrafael.com/" TargetMode="External"/><Relationship Id="rId1554" Type="http://schemas.openxmlformats.org/officeDocument/2006/relationships/hyperlink" Target="http://hotelinfantaisabel.com/" TargetMode="External"/><Relationship Id="rId1555" Type="http://schemas.openxmlformats.org/officeDocument/2006/relationships/hyperlink" Target="http://delverdealamarillo.com/" TargetMode="External"/><Relationship Id="rId1556" Type="http://schemas.openxmlformats.org/officeDocument/2006/relationships/hyperlink" Target="http://elmiradordelhayedo.com/" TargetMode="External"/><Relationship Id="rId1557" Type="http://schemas.openxmlformats.org/officeDocument/2006/relationships/hyperlink" Target="http://hotelfraysebastian.com/" TargetMode="External"/><Relationship Id="rId1558" Type="http://schemas.openxmlformats.org/officeDocument/2006/relationships/hyperlink" Target="http://hoteltroyatenerife.com/" TargetMode="External"/><Relationship Id="rId1559" Type="http://schemas.openxmlformats.org/officeDocument/2006/relationships/hyperlink" Target="http://hotelruralcasalugo.com/" TargetMode="External"/><Relationship Id="rId1560" Type="http://schemas.openxmlformats.org/officeDocument/2006/relationships/hyperlink" Target="http://hoteladoniscapital.com/" TargetMode="External"/><Relationship Id="rId1561" Type="http://schemas.openxmlformats.org/officeDocument/2006/relationships/hyperlink" Target="http://laquintaparksuites.com/" TargetMode="External"/><Relationship Id="rId1562" Type="http://schemas.openxmlformats.org/officeDocument/2006/relationships/hyperlink" Target="http://laquintaparksuites.com/" TargetMode="External"/><Relationship Id="rId1563" Type="http://schemas.openxmlformats.org/officeDocument/2006/relationships/hyperlink" Target="http://hotelruralvictoria.com/" TargetMode="External"/><Relationship Id="rId1564" Type="http://schemas.openxmlformats.org/officeDocument/2006/relationships/hyperlink" Target="http://apartamentosmasaru.com/" TargetMode="External"/><Relationship Id="rId1565" Type="http://schemas.openxmlformats.org/officeDocument/2006/relationships/hyperlink" Target="http://hotelperlatenerife.com/" TargetMode="External"/><Relationship Id="rId1566" Type="http://schemas.openxmlformats.org/officeDocument/2006/relationships/hyperlink" Target="http://casonasantodomingo.com/" TargetMode="External"/><Relationship Id="rId1567" Type="http://schemas.openxmlformats.org/officeDocument/2006/relationships/hyperlink" Target="http://elmiradorgranhotel.com/" TargetMode="External"/><Relationship Id="rId1568" Type="http://schemas.openxmlformats.org/officeDocument/2006/relationships/hyperlink" Target="https://marenostrumresort.com/" TargetMode="External"/><Relationship Id="rId1569" Type="http://schemas.openxmlformats.org/officeDocument/2006/relationships/hyperlink" Target="http://hotelzentralcenter.com/" TargetMode="External"/><Relationship Id="rId1570" Type="http://schemas.openxmlformats.org/officeDocument/2006/relationships/hyperlink" Target="http://macaronesianhotels.com/" TargetMode="External"/><Relationship Id="rId1571" Type="http://schemas.openxmlformats.org/officeDocument/2006/relationships/hyperlink" Target="http://residencialelllano.com/" TargetMode="External"/><Relationship Id="rId1572" Type="http://schemas.openxmlformats.org/officeDocument/2006/relationships/hyperlink" Target="http://hoteltorredelconde.com/" TargetMode="External"/><Relationship Id="rId1573" Type="http://schemas.openxmlformats.org/officeDocument/2006/relationships/hyperlink" Target="http://vanillagardenhotel.com/" TargetMode="External"/><Relationship Id="rId1574" Type="http://schemas.openxmlformats.org/officeDocument/2006/relationships/hyperlink" Target="http://granhotelcoronasol.com/" TargetMode="External"/><Relationship Id="rId1575" Type="http://schemas.openxmlformats.org/officeDocument/2006/relationships/hyperlink" Target="http://hotelalamedapalace.com/" TargetMode="External"/><Relationship Id="rId1576" Type="http://schemas.openxmlformats.org/officeDocument/2006/relationships/hyperlink" Target="http://hotelbodegaelmoral.com/" TargetMode="External"/><Relationship Id="rId1577" Type="http://schemas.openxmlformats.org/officeDocument/2006/relationships/hyperlink" Target="http://hotelvariniaserena.com/" TargetMode="External"/><Relationship Id="rId1578" Type="http://schemas.openxmlformats.org/officeDocument/2006/relationships/hyperlink" Target="http://granhotelaqualange.com/" TargetMode="External"/><Relationship Id="rId1579" Type="http://schemas.openxmlformats.org/officeDocument/2006/relationships/hyperlink" Target="http://hotelvictoriazafra.com/" TargetMode="External"/><Relationship Id="rId1580" Type="http://schemas.openxmlformats.org/officeDocument/2006/relationships/hyperlink" Target="http://hotelacostavetonia.com/" TargetMode="External"/><Relationship Id="rId1581" Type="http://schemas.openxmlformats.org/officeDocument/2006/relationships/hyperlink" Target="http://hotellostemplarios.net/" TargetMode="External"/><Relationship Id="rId1582" Type="http://schemas.openxmlformats.org/officeDocument/2006/relationships/hyperlink" Target="http://hoteldonpedrotoledo.es/" TargetMode="External"/><Relationship Id="rId1583" Type="http://schemas.openxmlformats.org/officeDocument/2006/relationships/hyperlink" Target="http://hotelpintorelgreco.com/" TargetMode="External"/><Relationship Id="rId1584" Type="http://schemas.openxmlformats.org/officeDocument/2006/relationships/hyperlink" Target="http://hotelnuneztomelloso.es/" TargetMode="External"/><Relationship Id="rId1585" Type="http://schemas.openxmlformats.org/officeDocument/2006/relationships/hyperlink" Target="http://balneariocervantes.com/" TargetMode="External"/><Relationship Id="rId1586" Type="http://schemas.openxmlformats.org/officeDocument/2006/relationships/hyperlink" Target="mailto:hola@hotelcotodequevedo.com" TargetMode="External"/><Relationship Id="rId1587" Type="http://schemas.openxmlformats.org/officeDocument/2006/relationships/hyperlink" Target="http://hotelcotodequevedo.com/" TargetMode="External"/><Relationship Id="rId1588" Type="http://schemas.openxmlformats.org/officeDocument/2006/relationships/hyperlink" Target="mailto:info@hotelventaelmolino.com" TargetMode="External"/><Relationship Id="rId1589" Type="http://schemas.openxmlformats.org/officeDocument/2006/relationships/hyperlink" Target="http://hotelventaelmolino.com/" TargetMode="External"/><Relationship Id="rId1590" Type="http://schemas.openxmlformats.org/officeDocument/2006/relationships/hyperlink" Target="mailto:info@casapepeciudadreal.com" TargetMode="External"/><Relationship Id="rId1591" Type="http://schemas.openxmlformats.org/officeDocument/2006/relationships/hyperlink" Target="http://casapepeciudadreal.com/" TargetMode="External"/><Relationship Id="rId1592" Type="http://schemas.openxmlformats.org/officeDocument/2006/relationships/hyperlink" Target="http://hotelathcanadareal.com/" TargetMode="External"/><Relationship Id="rId1593" Type="http://schemas.openxmlformats.org/officeDocument/2006/relationships/hyperlink" Target="http://palaciochaveshotel.com/" TargetMode="External"/><Relationship Id="rId1594" Type="http://schemas.openxmlformats.org/officeDocument/2006/relationships/hyperlink" Target="http://riversun-touristic.com/" TargetMode="External"/><Relationship Id="rId1595" Type="http://schemas.openxmlformats.org/officeDocument/2006/relationships/hyperlink" Target="http://hotelacgrancanaria.com/" TargetMode="External"/><Relationship Id="rId1596" Type="http://schemas.openxmlformats.org/officeDocument/2006/relationships/hyperlink" Target="http://tajarastebungalows.com/" TargetMode="External"/><Relationship Id="rId1597" Type="http://schemas.openxmlformats.org/officeDocument/2006/relationships/hyperlink" Target="http://lanzarote-costamar.com/" TargetMode="External"/><Relationship Id="rId1598" Type="http://schemas.openxmlformats.org/officeDocument/2006/relationships/hyperlink" Target="http://oasisfuerteventura.com/" TargetMode="External"/><Relationship Id="rId1599" Type="http://schemas.openxmlformats.org/officeDocument/2006/relationships/hyperlink" Target="http://oasisfuerteventura.com/" TargetMode="External"/><Relationship Id="rId1600" Type="http://schemas.openxmlformats.org/officeDocument/2006/relationships/hyperlink" Target="http://hotelhaciendadeanzo.es/" TargetMode="External"/><Relationship Id="rId1601" Type="http://schemas.openxmlformats.org/officeDocument/2006/relationships/hyperlink" Target="mailto:reservas@lasvillasdeamadores.es" TargetMode="External"/><Relationship Id="rId1602" Type="http://schemas.openxmlformats.org/officeDocument/2006/relationships/hyperlink" Target="http://lasvillasdeamadores.es/" TargetMode="External"/><Relationship Id="rId1603" Type="http://schemas.openxmlformats.org/officeDocument/2006/relationships/hyperlink" Target="http://holidayclubresorts.com/" TargetMode="External"/><Relationship Id="rId1604" Type="http://schemas.openxmlformats.org/officeDocument/2006/relationships/hyperlink" Target="http://hotelpuertodemogan.com/" TargetMode="External"/><Relationship Id="rId1605" Type="http://schemas.openxmlformats.org/officeDocument/2006/relationships/hyperlink" Target="http://hotel-lastirajanas.com/" TargetMode="External"/><Relationship Id="rId1606" Type="http://schemas.openxmlformats.org/officeDocument/2006/relationships/hyperlink" Target="http://haciendabuensuceso.com/" TargetMode="External"/><Relationship Id="rId1607" Type="http://schemas.openxmlformats.org/officeDocument/2006/relationships/hyperlink" Target="http://hotelloscalderones.com/" TargetMode="External"/><Relationship Id="rId1608" Type="http://schemas.openxmlformats.org/officeDocument/2006/relationships/hyperlink" Target="http://villaspuertocalero.com/" TargetMode="External"/><Relationship Id="rId1609" Type="http://schemas.openxmlformats.org/officeDocument/2006/relationships/hyperlink" Target="http://villaspuertocalero.com/" TargetMode="External"/><Relationship Id="rId1610" Type="http://schemas.openxmlformats.org/officeDocument/2006/relationships/hyperlink" Target="http://hotelfuerteventura.com/" TargetMode="External"/><Relationship Id="rId1611" Type="http://schemas.openxmlformats.org/officeDocument/2006/relationships/hyperlink" Target="http://hotel54barceloneta.com/" TargetMode="External"/><Relationship Id="rId1612" Type="http://schemas.openxmlformats.org/officeDocument/2006/relationships/hyperlink" Target="http://eurohotelbarcelona.com/" TargetMode="External"/><Relationship Id="rId1613" Type="http://schemas.openxmlformats.org/officeDocument/2006/relationships/hyperlink" Target="http://hotelbcnsantantoni.com/" TargetMode="External"/><Relationship Id="rId1614" Type="http://schemas.openxmlformats.org/officeDocument/2006/relationships/hyperlink" Target="http://onalivingbarcelona.com/" TargetMode="External"/><Relationship Id="rId1615" Type="http://schemas.openxmlformats.org/officeDocument/2006/relationships/hyperlink" Target="http://parkhotelbarcelona.com/" TargetMode="External"/><Relationship Id="rId1616" Type="http://schemas.openxmlformats.org/officeDocument/2006/relationships/hyperlink" Target="http://anthostelbarcelona.com/" TargetMode="External"/><Relationship Id="rId1617" Type="http://schemas.openxmlformats.org/officeDocument/2006/relationships/hyperlink" Target="http://arenasatiramhotels.com/" TargetMode="External"/><Relationship Id="rId1618" Type="http://schemas.openxmlformats.org/officeDocument/2006/relationships/hyperlink" Target="http://hotelcaliforniabcn.com/" TargetMode="External"/><Relationship Id="rId1619" Type="http://schemas.openxmlformats.org/officeDocument/2006/relationships/hyperlink" Target="http://hotelregenciacolon.com/" TargetMode="External"/><Relationship Id="rId1620" Type="http://schemas.openxmlformats.org/officeDocument/2006/relationships/hyperlink" Target="http://hotelsantamartabcn.com/" TargetMode="External"/><Relationship Id="rId1621" Type="http://schemas.openxmlformats.org/officeDocument/2006/relationships/hyperlink" Target="http://parkhotelbarcelona.com/" TargetMode="External"/><Relationship Id="rId1622" Type="http://schemas.openxmlformats.org/officeDocument/2006/relationships/hyperlink" Target="http://hotelbarcelona1882.com/" TargetMode="External"/><Relationship Id="rId1623" Type="http://schemas.openxmlformats.org/officeDocument/2006/relationships/hyperlink" Target="http://hotelciutatdelprat.com/" TargetMode="External"/><Relationship Id="rId1624" Type="http://schemas.openxmlformats.org/officeDocument/2006/relationships/hyperlink" Target="http://smartroombarcelona.com/" TargetMode="External"/><Relationship Id="rId1625" Type="http://schemas.openxmlformats.org/officeDocument/2006/relationships/hyperlink" Target="http://www.hostalciudadcondal.com/" TargetMode="External"/><Relationship Id="rId1626" Type="http://schemas.openxmlformats.org/officeDocument/2006/relationships/hyperlink" Target="http://hotelpraktikgarden.com/" TargetMode="External"/><Relationship Id="rId1627" Type="http://schemas.openxmlformats.org/officeDocument/2006/relationships/hyperlink" Target="http://negre.us/apartments/es" TargetMode="External"/><Relationship Id="rId1628" Type="http://schemas.openxmlformats.org/officeDocument/2006/relationships/hyperlink" Target="http://barcelonacityhotel.com/" TargetMode="External"/><Relationship Id="rId1629" Type="http://schemas.openxmlformats.org/officeDocument/2006/relationships/hyperlink" Target="http://hotelpraktikbakery.com/" TargetMode="External"/><Relationship Id="rId1630" Type="http://schemas.openxmlformats.org/officeDocument/2006/relationships/hyperlink" Target="http://hotelsbplazaeuropa.com/" TargetMode="External"/><Relationship Id="rId1631" Type="http://schemas.openxmlformats.org/officeDocument/2006/relationships/hyperlink" Target="http://hotelsohobarcelona.com/" TargetMode="External"/><Relationship Id="rId1632" Type="http://schemas.openxmlformats.org/officeDocument/2006/relationships/hyperlink" Target="http://hostalportadeferro.com/" TargetMode="External"/><Relationship Id="rId1633" Type="http://schemas.openxmlformats.org/officeDocument/2006/relationships/hyperlink" Target="http://www.eurostarsexecutive.com/" TargetMode="External"/><Relationship Id="rId1634" Type="http://schemas.openxmlformats.org/officeDocument/2006/relationships/hyperlink" Target="http://hotelsorliemocions.cat/" TargetMode="External"/><Relationship Id="rId1635" Type="http://schemas.openxmlformats.org/officeDocument/2006/relationships/hyperlink" Target="http://hotelbarcelonagolf.com/" TargetMode="External"/><Relationship Id="rId1636" Type="http://schemas.openxmlformats.org/officeDocument/2006/relationships/hyperlink" Target="http://www.hotelcastelldemata.com/" TargetMode="External"/><Relationship Id="rId1637" Type="http://schemas.openxmlformats.org/officeDocument/2006/relationships/hyperlink" Target="http://hotelaugustavalles.com/" TargetMode="External"/><Relationship Id="rId1638" Type="http://schemas.openxmlformats.org/officeDocument/2006/relationships/hyperlink" Target="http://www.lapremsahotelrural.com/" TargetMode="External"/><Relationship Id="rId1639" Type="http://schemas.openxmlformats.org/officeDocument/2006/relationships/hyperlink" Target="http://casonadelboticario.com/" TargetMode="External"/><Relationship Id="rId1640" Type="http://schemas.openxmlformats.org/officeDocument/2006/relationships/hyperlink" Target="http://www.hotelvilladeabalos.com/" TargetMode="External"/><Relationship Id="rId1641" Type="http://schemas.openxmlformats.org/officeDocument/2006/relationships/hyperlink" Target="http://balnearioarnedillo.com/" TargetMode="External"/><Relationship Id="rId1642" Type="http://schemas.openxmlformats.org/officeDocument/2006/relationships/hyperlink" Target="http://elmiradordelachana.com/" TargetMode="External"/><Relationship Id="rId1643" Type="http://schemas.openxmlformats.org/officeDocument/2006/relationships/hyperlink" Target="http://palaciodetrasvilla.com/" TargetMode="External"/><Relationship Id="rId1644" Type="http://schemas.openxmlformats.org/officeDocument/2006/relationships/hyperlink" Target="http://abbasantanderhotel.com/" TargetMode="External"/><Relationship Id="rId1645" Type="http://schemas.openxmlformats.org/officeDocument/2006/relationships/hyperlink" Target="http://www.grupopicosdeeuropa.com/" TargetMode="External"/><Relationship Id="rId1646" Type="http://schemas.openxmlformats.org/officeDocument/2006/relationships/hyperlink" Target="http://elabuelodelacachava.es/" TargetMode="External"/><Relationship Id="rId1647" Type="http://schemas.openxmlformats.org/officeDocument/2006/relationships/hyperlink" Target="http://hotelesdecantabria.com/" TargetMode="External"/><Relationship Id="rId1648" Type="http://schemas.openxmlformats.org/officeDocument/2006/relationships/hyperlink" Target="http://hotelchateaularoca.com/" TargetMode="External"/><Relationship Id="rId1649" Type="http://schemas.openxmlformats.org/officeDocument/2006/relationships/hyperlink" Target="http://www.complejocopacabana.com/" TargetMode="External"/><Relationship Id="rId1650" Type="http://schemas.openxmlformats.org/officeDocument/2006/relationships/hyperlink" Target="http://posadariberadelpas.com/" TargetMode="External"/><Relationship Id="rId1651" Type="http://schemas.openxmlformats.org/officeDocument/2006/relationships/hyperlink" Target="http://hotelplayamarlaredo.es/" TargetMode="External"/><Relationship Id="rId1652" Type="http://schemas.openxmlformats.org/officeDocument/2006/relationships/hyperlink" Target="http://hotelesdecantabria.com/" TargetMode="External"/><Relationship Id="rId1653" Type="http://schemas.openxmlformats.org/officeDocument/2006/relationships/hyperlink" Target="http://www.apartamentosdelahoz.es/" TargetMode="External"/><Relationship Id="rId1654" Type="http://schemas.openxmlformats.org/officeDocument/2006/relationships/hyperlink" Target="http://balneariolahermida.com/" TargetMode="External"/><Relationship Id="rId1655" Type="http://schemas.openxmlformats.org/officeDocument/2006/relationships/hyperlink" Target="http://pensionardigales11.com/" TargetMode="External"/><Relationship Id="rId1656" Type="http://schemas.openxmlformats.org/officeDocument/2006/relationships/hyperlink" Target="http://hotelzaragozaplaza.com/" TargetMode="External"/><Relationship Id="rId1657" Type="http://schemas.openxmlformats.org/officeDocument/2006/relationships/hyperlink" Target="http://www.hotel-rocamollarri.com/" TargetMode="External"/><Relationship Id="rId1658" Type="http://schemas.openxmlformats.org/officeDocument/2006/relationships/hyperlink" Target="http://hoteldistritooeste.com/" TargetMode="External"/><Relationship Id="rId1659" Type="http://schemas.openxmlformats.org/officeDocument/2006/relationships/hyperlink" Target="http://www.hoteldato.com/reservas" TargetMode="External"/><Relationship Id="rId1660" Type="http://schemas.openxmlformats.org/officeDocument/2006/relationships/hyperlink" Target="http://hotelbahiaplentzia.com/" TargetMode="External"/><Relationship Id="rId1661" Type="http://schemas.openxmlformats.org/officeDocument/2006/relationships/hyperlink" Target="http://hotelcoliseobilbao.com/" TargetMode="External"/><Relationship Id="rId1662" Type="http://schemas.openxmlformats.org/officeDocument/2006/relationships/hyperlink" Target="http://kurutziagajauregia.com/" TargetMode="External"/><Relationship Id="rId1663" Type="http://schemas.openxmlformats.org/officeDocument/2006/relationships/hyperlink" Target="http://latenadahotelrural.com/" TargetMode="External"/><Relationship Id="rId1664" Type="http://schemas.openxmlformats.org/officeDocument/2006/relationships/hyperlink" Target="http://www.hostalsanchogarcia.com/" TargetMode="External"/><Relationship Id="rId1665" Type="http://schemas.openxmlformats.org/officeDocument/2006/relationships/hyperlink" Target="http://hotelvilladelerma.com/" TargetMode="External"/><Relationship Id="rId1666" Type="http://schemas.openxmlformats.org/officeDocument/2006/relationships/hyperlink" Target="http://facebook.com/rimbombin" TargetMode="External"/><Relationship Id="rId1667" Type="http://schemas.openxmlformats.org/officeDocument/2006/relationships/hyperlink" Target="http://lacasonadebriviesca.es/" TargetMode="External"/><Relationship Id="rId1668" Type="http://schemas.openxmlformats.org/officeDocument/2006/relationships/hyperlink" Target="http://elrincondelconvento.es/" TargetMode="External"/><Relationship Id="rId1669" Type="http://schemas.openxmlformats.org/officeDocument/2006/relationships/hyperlink" Target="http://hotelmilagrosriaza.com/" TargetMode="External"/><Relationship Id="rId1670" Type="http://schemas.openxmlformats.org/officeDocument/2006/relationships/hyperlink" Target="http://heredadberaguhotel.com/" TargetMode="External"/><Relationship Id="rId1671" Type="http://schemas.openxmlformats.org/officeDocument/2006/relationships/hyperlink" Target="http://www.hiexpress.com/pamplona" TargetMode="External"/><Relationship Id="rId1672" Type="http://schemas.openxmlformats.org/officeDocument/2006/relationships/hyperlink" Target="http://hotelpamplonaplaza.com/" TargetMode="External"/><Relationship Id="rId1673" Type="http://schemas.openxmlformats.org/officeDocument/2006/relationships/hyperlink" Target="http://elcastejondeluzaga.com/" TargetMode="External"/><Relationship Id="rId1674" Type="http://schemas.openxmlformats.org/officeDocument/2006/relationships/hyperlink" Target="http://paradordesantarita.com/" TargetMode="External"/><Relationship Id="rId1675" Type="http://schemas.openxmlformats.org/officeDocument/2006/relationships/hyperlink" Target="http://hotelathportomagno.com/" TargetMode="External"/><Relationship Id="rId1676" Type="http://schemas.openxmlformats.org/officeDocument/2006/relationships/hyperlink" Target="http://www.bitacora-cabodegata.es/" TargetMode="External"/><Relationship Id="rId1677" Type="http://schemas.openxmlformats.org/officeDocument/2006/relationships/hyperlink" Target="http://continental-mojacar.es/" TargetMode="External"/><Relationship Id="rId1678" Type="http://schemas.openxmlformats.org/officeDocument/2006/relationships/hyperlink" Target="http://balneariosannicolas.es/" TargetMode="External"/><Relationship Id="rId1679" Type="http://schemas.openxmlformats.org/officeDocument/2006/relationships/hyperlink" Target="http://granhotelbenahavis.com/" TargetMode="External"/><Relationship Id="rId1680" Type="http://schemas.openxmlformats.org/officeDocument/2006/relationships/hyperlink" Target="http://themarbellaheights.com/" TargetMode="External"/><Relationship Id="rId1681" Type="http://schemas.openxmlformats.org/officeDocument/2006/relationships/hyperlink" Target="https://hotellasbuitreras.com/" TargetMode="External"/><Relationship Id="rId1682" Type="http://schemas.openxmlformats.org/officeDocument/2006/relationships/hyperlink" Target="http://hotelmolinodelarco.com/" TargetMode="External"/><Relationship Id="rId1683" Type="http://schemas.openxmlformats.org/officeDocument/2006/relationships/hyperlink" Target="http://www.hoteltribunamalaga.com/" TargetMode="External"/><Relationship Id="rId1684" Type="http://schemas.openxmlformats.org/officeDocument/2006/relationships/hyperlink" Target="http://hotel-lacasagrande.com/" TargetMode="External"/><Relationship Id="rId1685" Type="http://schemas.openxmlformats.org/officeDocument/2006/relationships/hyperlink" Target="http://malagahotelpicasso.com/" TargetMode="External"/><Relationship Id="rId1686" Type="http://schemas.openxmlformats.org/officeDocument/2006/relationships/hyperlink" Target="http://www.hotelsierrahidalga.com/" TargetMode="External"/><Relationship Id="rId1687" Type="http://schemas.openxmlformats.org/officeDocument/2006/relationships/hyperlink" Target="http://hotelveneciamalaga.com/" TargetMode="External"/><Relationship Id="rId1688" Type="http://schemas.openxmlformats.org/officeDocument/2006/relationships/hyperlink" Target="http://hotelcalifornianet.com/" TargetMode="External"/><Relationship Id="rId1689" Type="http://schemas.openxmlformats.org/officeDocument/2006/relationships/hyperlink" Target="http://hotelalamedamalaga.com/" TargetMode="External"/><Relationship Id="rId1690" Type="http://schemas.openxmlformats.org/officeDocument/2006/relationships/hyperlink" Target="http://hotelmalaganostrum.com/" TargetMode="External"/><Relationship Id="rId1691" Type="http://schemas.openxmlformats.org/officeDocument/2006/relationships/hyperlink" Target="http://www.hotelprincesasolar.com/" TargetMode="External"/><Relationship Id="rId1692" Type="http://schemas.openxmlformats.org/officeDocument/2006/relationships/hyperlink" Target="http://hotelparasolgarden.com/" TargetMode="External"/><Relationship Id="rId1693" Type="http://schemas.openxmlformats.org/officeDocument/2006/relationships/hyperlink" Target="http://hotelparasolgarden.com/" TargetMode="External"/><Relationship Id="rId1694" Type="http://schemas.openxmlformats.org/officeDocument/2006/relationships/hyperlink" Target="http://hotelmalagapremium.com/" TargetMode="External"/><Relationship Id="rId1695" Type="http://schemas.openxmlformats.org/officeDocument/2006/relationships/hyperlink" Target="http://hotelmesonloschopos.es/" TargetMode="External"/><Relationship Id="rId1696" Type="http://schemas.openxmlformats.org/officeDocument/2006/relationships/hyperlink" Target="http://hotelrurallapaloma.com/" TargetMode="External"/><Relationship Id="rId1697" Type="http://schemas.openxmlformats.org/officeDocument/2006/relationships/hyperlink" Target="http://hotelrinconandaluz.com/" TargetMode="External"/><Relationship Id="rId1698" Type="http://schemas.openxmlformats.org/officeDocument/2006/relationships/hyperlink" Target="http://marbellainnhoteles.com/" TargetMode="External"/><Relationship Id="rId1699" Type="http://schemas.openxmlformats.org/officeDocument/2006/relationships/hyperlink" Target="http://granhotelguadalpin.com/" TargetMode="External"/><Relationship Id="rId1700" Type="http://schemas.openxmlformats.org/officeDocument/2006/relationships/hyperlink" Target="http://granhotelguadalpin.com/" TargetMode="External"/><Relationship Id="rId1701" Type="http://schemas.openxmlformats.org/officeDocument/2006/relationships/hyperlink" Target="http://paraisodebujaraiza.com/" TargetMode="External"/><Relationship Id="rId1702" Type="http://schemas.openxmlformats.org/officeDocument/2006/relationships/hyperlink" Target="http://hotelsierradesegura.es/" TargetMode="External"/><Relationship Id="rId1703" Type="http://schemas.openxmlformats.org/officeDocument/2006/relationships/hyperlink" Target="http://hotelhidalgomartos.com/" TargetMode="External"/><Relationship Id="rId1704" Type="http://schemas.openxmlformats.org/officeDocument/2006/relationships/hyperlink" Target="http://balneariosanandres.com/" TargetMode="External"/><Relationship Id="rId1705" Type="http://schemas.openxmlformats.org/officeDocument/2006/relationships/hyperlink" Target="http://hotelciudaddejodar.com/" TargetMode="External"/><Relationship Id="rId1706" Type="http://schemas.openxmlformats.org/officeDocument/2006/relationships/hyperlink" Target="http://hotelciudaddeubeda.com/" TargetMode="External"/><Relationship Id="rId1707" Type="http://schemas.openxmlformats.org/officeDocument/2006/relationships/hyperlink" Target="http://legadoalcazarhotel.com/" TargetMode="External"/><Relationship Id="rId1708" Type="http://schemas.openxmlformats.org/officeDocument/2006/relationships/hyperlink" Target="http://haciendalosjinetes.com/" TargetMode="External"/><Relationship Id="rId1709" Type="http://schemas.openxmlformats.org/officeDocument/2006/relationships/hyperlink" Target="http://laparadadelmarques.com/" TargetMode="External"/><Relationship Id="rId1710" Type="http://schemas.openxmlformats.org/officeDocument/2006/relationships/hyperlink" Target="http://hotelhalodesevilla.com/" TargetMode="External"/><Relationship Id="rId1711" Type="http://schemas.openxmlformats.org/officeDocument/2006/relationships/hyperlink" Target="http://laposadadelinfante.com/" TargetMode="External"/><Relationship Id="rId1712" Type="http://schemas.openxmlformats.org/officeDocument/2006/relationships/hyperlink" Target="http://hotelinfantaleonor.com/" TargetMode="External"/><Relationship Id="rId1713" Type="http://schemas.openxmlformats.org/officeDocument/2006/relationships/hyperlink" Target="http://tugasa.com/es/c11.html" TargetMode="External"/><Relationship Id="rId1714" Type="http://schemas.openxmlformats.org/officeDocument/2006/relationships/hyperlink" Target="http://hotelconventocadiz.com/" TargetMode="External"/><Relationship Id="rId1715" Type="http://schemas.openxmlformats.org/officeDocument/2006/relationships/hyperlink" Target="http://hotelpradilloconil.com/" TargetMode="External"/><Relationship Id="rId1716" Type="http://schemas.openxmlformats.org/officeDocument/2006/relationships/hyperlink" Target="https://casavaro.com/contacto/" TargetMode="External"/><Relationship Id="rId1717" Type="http://schemas.openxmlformats.org/officeDocument/2006/relationships/hyperlink" Target="http://hotelciudaddemartos.es/" TargetMode="External"/><Relationship Id="rId1718" Type="http://schemas.openxmlformats.org/officeDocument/2006/relationships/hyperlink" Target="http://hotelreallosbarrios.es/" TargetMode="External"/><Relationship Id="rId1719" Type="http://schemas.openxmlformats.org/officeDocument/2006/relationships/hyperlink" Target="http://hotelconventotarifa.es/" TargetMode="External"/><Relationship Id="rId1720" Type="http://schemas.openxmlformats.org/officeDocument/2006/relationships/hyperlink" Target="http://tugasa.com/es/c04.html" TargetMode="External"/><Relationship Id="rId1721" Type="http://schemas.openxmlformats.org/officeDocument/2006/relationships/hyperlink" Target="http://hotelduquedenajera.com/" TargetMode="External"/><Relationship Id="rId1722" Type="http://schemas.openxmlformats.org/officeDocument/2006/relationships/hyperlink" Target="http://www.maximiano-herculeo.com/" TargetMode="External"/><Relationship Id="rId1723" Type="http://schemas.openxmlformats.org/officeDocument/2006/relationships/hyperlink" Target="http://hospederiadelcarmen.es/" TargetMode="External"/><Relationship Id="rId1724" Type="http://schemas.openxmlformats.org/officeDocument/2006/relationships/hyperlink" Target="http://victoriaplayahotel.com/" TargetMode="External"/><Relationship Id="rId1725" Type="http://schemas.openxmlformats.org/officeDocument/2006/relationships/hyperlink" Target="http://hotelreinacristina.com/" TargetMode="External"/><Relationship Id="rId1726" Type="http://schemas.openxmlformats.org/officeDocument/2006/relationships/hyperlink" Target="http://residencia-alicante.es/" TargetMode="External"/><Relationship Id="rId1727" Type="http://schemas.openxmlformats.org/officeDocument/2006/relationships/hyperlink" Target="http://hotelgranadacentro.com/" TargetMode="External"/><Relationship Id="rId1728" Type="http://schemas.openxmlformats.org/officeDocument/2006/relationships/hyperlink" Target="http://barcelolabobadilla.com/" TargetMode="External"/><Relationship Id="rId1729" Type="http://schemas.openxmlformats.org/officeDocument/2006/relationships/hyperlink" Target="http://hotelbahiatropical.com/" TargetMode="External"/><Relationship Id="rId1730" Type="http://schemas.openxmlformats.org/officeDocument/2006/relationships/hyperlink" Target="http://hotelparislanjaron.com/" TargetMode="External"/><Relationship Id="rId1731" Type="http://schemas.openxmlformats.org/officeDocument/2006/relationships/hyperlink" Target="http://hotelespanalanjaron.es/" TargetMode="External"/><Relationship Id="rId1732" Type="http://schemas.openxmlformats.org/officeDocument/2006/relationships/hyperlink" Target="http://hotelcentral.jimdo.com/" TargetMode="External"/><Relationship Id="rId1733" Type="http://schemas.openxmlformats.org/officeDocument/2006/relationships/hyperlink" Target="http://hotel-losgirasoles.com/" TargetMode="External"/><Relationship Id="rId1734" Type="http://schemas.openxmlformats.org/officeDocument/2006/relationships/hyperlink" Target="http://elbalcondelasnieves.es/" TargetMode="External"/><Relationship Id="rId1735" Type="http://schemas.openxmlformats.org/officeDocument/2006/relationships/hyperlink" Target="http://eurostarstartessos.com/" TargetMode="External"/><Relationship Id="rId1736" Type="http://schemas.openxmlformats.org/officeDocument/2006/relationships/hyperlink" Target="http://senatorhuelvahotel.com/" TargetMode="External"/><Relationship Id="rId1737" Type="http://schemas.openxmlformats.org/officeDocument/2006/relationships/hyperlink" Target="mailto:reservas@islacristinapalace.com" TargetMode="External"/><Relationship Id="rId1738" Type="http://schemas.openxmlformats.org/officeDocument/2006/relationships/hyperlink" Target="http://islacristinapalace.com/" TargetMode="External"/><Relationship Id="rId1739" Type="http://schemas.openxmlformats.org/officeDocument/2006/relationships/hyperlink" Target="http://hotelmarlinantilla.com/" TargetMode="External"/><Relationship Id="rId1740" Type="http://schemas.openxmlformats.org/officeDocument/2006/relationships/hyperlink" Target="http://hostalmazagonpalos.com/" TargetMode="External"/><Relationship Id="rId1741" Type="http://schemas.openxmlformats.org/officeDocument/2006/relationships/hyperlink" Target="https://www.hotelmatalascanas.com/" TargetMode="External"/><Relationship Id="rId1742" Type="http://schemas.openxmlformats.org/officeDocument/2006/relationships/hyperlink" Target="http://hotelcosmovalencia.com/" TargetMode="External"/><Relationship Id="rId1743" Type="http://schemas.openxmlformats.org/officeDocument/2006/relationships/hyperlink" Target="http://hotelsorollapalace.com/" TargetMode="External"/><Relationship Id="rId1744" Type="http://schemas.openxmlformats.org/officeDocument/2006/relationships/hyperlink" Target="http://larochera.blogspot.com/" TargetMode="External"/><Relationship Id="rId1745" Type="http://schemas.openxmlformats.org/officeDocument/2006/relationships/hyperlink" Target="http://hotelciutatdecarlet.es/" TargetMode="External"/><Relationship Id="rId1746" Type="http://schemas.openxmlformats.org/officeDocument/2006/relationships/hyperlink" Target="https://www.hotelmiramarplaya.com/" TargetMode="External"/><Relationship Id="rId1747" Type="http://schemas.openxmlformats.org/officeDocument/2006/relationships/hyperlink" Target="http://hotelmagicvillaluz.com/" TargetMode="External"/><Relationship Id="rId1748" Type="http://schemas.openxmlformats.org/officeDocument/2006/relationships/hyperlink" Target="http://agenciamarenostrum.com/" TargetMode="External"/><Relationship Id="rId1749" Type="http://schemas.openxmlformats.org/officeDocument/2006/relationships/hyperlink" Target="http://operahousevalencia.com/" TargetMode="External"/><Relationship Id="rId1750" Type="http://schemas.openxmlformats.org/officeDocument/2006/relationships/hyperlink" Target="http://www.aparthotelwellness.com/" TargetMode="External"/><Relationship Id="rId1751" Type="http://schemas.openxmlformats.org/officeDocument/2006/relationships/hyperlink" Target="http://citysuitesvalencia.com/" TargetMode="External"/><Relationship Id="rId1752" Type="http://schemas.openxmlformats.org/officeDocument/2006/relationships/hyperlink" Target="http://hotelsorollacentro.com/" TargetMode="External"/><Relationship Id="rId1753" Type="http://schemas.openxmlformats.org/officeDocument/2006/relationships/hyperlink" Target="http://hoteluniversidades.com/" TargetMode="External"/><Relationship Id="rId1754" Type="http://schemas.openxmlformats.org/officeDocument/2006/relationships/hyperlink" Target="http://reydonjaimemorella.com/" TargetMode="External"/><Relationship Id="rId1755" Type="http://schemas.openxmlformats.org/officeDocument/2006/relationships/hyperlink" Target="http://hotelinturcastellon.es/" TargetMode="External"/><Relationship Id="rId1756" Type="http://schemas.openxmlformats.org/officeDocument/2006/relationships/hyperlink" Target="http://hotel-lacastellana.net/" TargetMode="External"/><Relationship Id="rId1757" Type="http://schemas.openxmlformats.org/officeDocument/2006/relationships/hyperlink" Target="http://granhotelpeniscola.com/" TargetMode="External"/><Relationship Id="rId1758" Type="http://schemas.openxmlformats.org/officeDocument/2006/relationships/hyperlink" Target="http://hotelboutiquelamar.com/" TargetMode="External"/><Relationship Id="rId1759" Type="http://schemas.openxmlformats.org/officeDocument/2006/relationships/hyperlink" Target="http://www.felipesegundohotel.com/" TargetMode="External"/><Relationship Id="rId1760" Type="http://schemas.openxmlformats.org/officeDocument/2006/relationships/hyperlink" Target="http://hotelrhportocristo.com/" TargetMode="External"/><Relationship Id="rId1761" Type="http://schemas.openxmlformats.org/officeDocument/2006/relationships/hyperlink" Target="http://hotelrhportocristo.com/" TargetMode="External"/><Relationship Id="rId1762" Type="http://schemas.openxmlformats.org/officeDocument/2006/relationships/hyperlink" Target="http://hotelmartinelhumano.es/" TargetMode="External"/><Relationship Id="rId1763" Type="http://schemas.openxmlformats.org/officeDocument/2006/relationships/hyperlink" Target="http://hotelalamoalicante.com/" TargetMode="External"/><Relationship Id="rId1764" Type="http://schemas.openxmlformats.org/officeDocument/2006/relationships/hyperlink" Target="https://www.hotelsantbonifaci.com/" TargetMode="External"/><Relationship Id="rId1765" Type="http://schemas.openxmlformats.org/officeDocument/2006/relationships/hyperlink" Target="http://hotellesrotesdenia.com/" TargetMode="External"/><Relationship Id="rId1766" Type="http://schemas.openxmlformats.org/officeDocument/2006/relationships/hyperlink" Target="http://hoteljaimebenidorm.com/" TargetMode="External"/><Relationship Id="rId1767" Type="http://schemas.openxmlformats.org/officeDocument/2006/relationships/hyperlink" Target="http://hotelnadalbenidorm.com/" TargetMode="External"/><Relationship Id="rId1768" Type="http://schemas.openxmlformats.org/officeDocument/2006/relationships/hyperlink" Target="http://hotelperlabenidorm.com/" TargetMode="External"/><Relationship Id="rId1769" Type="http://schemas.openxmlformats.org/officeDocument/2006/relationships/hyperlink" Target="http://hotelbrasilbenidorm.es/" TargetMode="External"/><Relationship Id="rId1770" Type="http://schemas.openxmlformats.org/officeDocument/2006/relationships/hyperlink" Target="http://apartamentoslavila.com/" TargetMode="External"/><Relationship Id="rId1771" Type="http://schemas.openxmlformats.org/officeDocument/2006/relationships/hyperlink" Target="http://lacityhotelmercado.com/" TargetMode="External"/><Relationship Id="rId1772" Type="http://schemas.openxmlformats.org/officeDocument/2006/relationships/hyperlink" Target="http://casaruralcanelobre.com/" TargetMode="External"/><Relationship Id="rId1773" Type="http://schemas.openxmlformats.org/officeDocument/2006/relationships/hyperlink" Target="http://villauniversitaria.com/" TargetMode="External"/><Relationship Id="rId1774" Type="http://schemas.openxmlformats.org/officeDocument/2006/relationships/hyperlink" Target="http://hotelhuertodelcura.com/" TargetMode="External"/><Relationship Id="rId1775" Type="http://schemas.openxmlformats.org/officeDocument/2006/relationships/hyperlink" Target="http://cortijodetrifillas.com/" TargetMode="External"/><Relationship Id="rId1776" Type="http://schemas.openxmlformats.org/officeDocument/2006/relationships/hyperlink" Target="http://enoturismomainetes.com/" TargetMode="External"/><Relationship Id="rId1777" Type="http://schemas.openxmlformats.org/officeDocument/2006/relationships/hyperlink" Target="http://hotelmadridlaribera.es/" TargetMode="External"/><Relationship Id="rId1778" Type="http://schemas.openxmlformats.org/officeDocument/2006/relationships/hyperlink" Target="http://hotellosperiquitos.com/" TargetMode="External"/><Relationship Id="rId1779" Type="http://schemas.openxmlformats.org/officeDocument/2006/relationships/hyperlink" Target="http://hotelportmanmurcia.com/" TargetMode="External"/><Relationship Id="rId1780" Type="http://schemas.openxmlformats.org/officeDocument/2006/relationships/hyperlink" Target="http://laventadelosmontes.com/" TargetMode="External"/><Relationship Id="rId1781" Type="http://schemas.openxmlformats.org/officeDocument/2006/relationships/hyperlink" Target="http://hotelferrerjaneiro.com/" TargetMode="External"/><Relationship Id="rId1782" Type="http://schemas.openxmlformats.org/officeDocument/2006/relationships/hyperlink" Target="https://hotelnordmallorca.com/" TargetMode="External"/><Relationship Id="rId1783" Type="http://schemas.openxmlformats.org/officeDocument/2006/relationships/hyperlink" Target="http://myseahouseflamingo.com/" TargetMode="External"/><Relationship Id="rId1784" Type="http://schemas.openxmlformats.org/officeDocument/2006/relationships/hyperlink" Target="http://facebook.com/somhotels" TargetMode="External"/><Relationship Id="rId1785" Type="http://schemas.openxmlformats.org/officeDocument/2006/relationships/hyperlink" Target="http://rosales-formentera.com/" TargetMode="External"/><Relationship Id="rId1786" Type="http://schemas.openxmlformats.org/officeDocument/2006/relationships/hyperlink" Target="http://hotelorquideaibiza.com/" TargetMode="External"/><Relationship Id="rId1787" Type="http://schemas.openxmlformats.org/officeDocument/2006/relationships/hyperlink" Target="http://hoteltropicalibiza.com/" TargetMode="External"/><Relationship Id="rId1788" Type="http://schemas.openxmlformats.org/officeDocument/2006/relationships/hyperlink" Target="http://monrestaurantfonda.com/" TargetMode="External"/><Relationship Id="rId1789" Type="http://schemas.openxmlformats.org/officeDocument/2006/relationships/hyperlink" Target="http://hotelnousantantoni.com/" TargetMode="External"/><Relationship Id="rId1790" Type="http://schemas.openxmlformats.org/officeDocument/2006/relationships/hyperlink" Target="http://ibizasunapartments.com/" TargetMode="External"/><Relationship Id="rId1791" Type="http://schemas.openxmlformats.org/officeDocument/2006/relationships/hyperlink" Target="http://hotelcanmostatxins.com/" TargetMode="External"/><Relationship Id="rId1792" Type="http://schemas.openxmlformats.org/officeDocument/2006/relationships/hyperlink" Target="http://hotelcalaromantica.com/" TargetMode="External"/><Relationship Id="rId1793" Type="http://schemas.openxmlformats.org/officeDocument/2006/relationships/hyperlink" Target="http://bellavistamallorca.com/" TargetMode="External"/><Relationship Id="rId1794" Type="http://schemas.openxmlformats.org/officeDocument/2006/relationships/hyperlink" Target="http://hotelgenerosobeach.com/" TargetMode="External"/><Relationship Id="rId1795" Type="http://schemas.openxmlformats.org/officeDocument/2006/relationships/hyperlink" Target="http://hotelvillachiquita.com/" TargetMode="External"/><Relationship Id="rId1796" Type="http://schemas.openxmlformats.org/officeDocument/2006/relationships/hyperlink" Target="http://barceloponentplaya.com/" TargetMode="External"/><Relationship Id="rId1797" Type="http://schemas.openxmlformats.org/officeDocument/2006/relationships/hyperlink" Target="http://sunbeachsantaponsa.com/" TargetMode="External"/><Relationship Id="rId1798" Type="http://schemas.openxmlformats.org/officeDocument/2006/relationships/hyperlink" Target="http://hotelbrasiliaplaya.com/" TargetMode="External"/><Relationship Id="rId1799" Type="http://schemas.openxmlformats.org/officeDocument/2006/relationships/hyperlink" Target="http://hotelnordesteplaya.com/" TargetMode="External"/><Relationship Id="rId1800" Type="http://schemas.openxmlformats.org/officeDocument/2006/relationships/hyperlink" Target="http://hotelcapripollensa.com/" TargetMode="External"/><Relationship Id="rId1801" Type="http://schemas.openxmlformats.org/officeDocument/2006/relationships/hyperlink" Target="http://aparthotellescorts.com/" TargetMode="External"/><Relationship Id="rId1802" Type="http://schemas.openxmlformats.org/officeDocument/2006/relationships/hyperlink" Target="http://hotelultoniagirona.com/" TargetMode="External"/><Relationship Id="rId1803" Type="http://schemas.openxmlformats.org/officeDocument/2006/relationships/hyperlink" Target="http://hotelsmediterraneo.com/" TargetMode="External"/><Relationship Id="rId1804" Type="http://schemas.openxmlformats.org/officeDocument/2006/relationships/hyperlink" Target="http://hotelsmediterraneo.com/" TargetMode="External"/><Relationship Id="rId1805" Type="http://schemas.openxmlformats.org/officeDocument/2006/relationships/hyperlink" Target="http://hotelmaslaferreria.com/" TargetMode="External"/><Relationship Id="rId1806" Type="http://schemas.openxmlformats.org/officeDocument/2006/relationships/hyperlink" Target="http://lamalcontentahotel.com/" TargetMode="External"/><Relationship Id="rId1807" Type="http://schemas.openxmlformats.org/officeDocument/2006/relationships/hyperlink" Target="http://hotelmarinapalamos.com/" TargetMode="External"/><Relationship Id="rId1808" Type="http://schemas.openxmlformats.org/officeDocument/2006/relationships/hyperlink" Target="http://hipocratescurhotel.com/" TargetMode="External"/><Relationship Id="rId1809" Type="http://schemas.openxmlformats.org/officeDocument/2006/relationships/hyperlink" Target="http://hotelbelladolores.info/" TargetMode="External"/><Relationship Id="rId1810" Type="http://schemas.openxmlformats.org/officeDocument/2006/relationships/hyperlink" Target="http://hotelacaciaslloret.com/" TargetMode="External"/><Relationship Id="rId1811" Type="http://schemas.openxmlformats.org/officeDocument/2006/relationships/hyperlink" Target="http://www.hoteleuropafigueres.es/" TargetMode="External"/><Relationship Id="rId1812" Type="http://schemas.openxmlformats.org/officeDocument/2006/relationships/hyperlink" Target="http://hotelcimscamprodon.com/" TargetMode="External"/><Relationship Id="rId1813" Type="http://schemas.openxmlformats.org/officeDocument/2006/relationships/hyperlink" Target="http://hotelparkpuigcerda.com/" TargetMode="External"/><Relationship Id="rId1814" Type="http://schemas.openxmlformats.org/officeDocument/2006/relationships/hyperlink" Target="http://lavallblancavielha.com/" TargetMode="External"/><Relationship Id="rId1815" Type="http://schemas.openxmlformats.org/officeDocument/2006/relationships/hyperlink" Target="http://edelweisscandanchu.com/" TargetMode="External"/><Relationship Id="rId1816" Type="http://schemas.openxmlformats.org/officeDocument/2006/relationships/hyperlink" Target="http://laportadadelmedievo.es/" TargetMode="External"/><Relationship Id="rId1817" Type="http://schemas.openxmlformats.org/officeDocument/2006/relationships/hyperlink" Target="mailto:info@hotelvillavirginia.com" TargetMode="External"/><Relationship Id="rId1818" Type="http://schemas.openxmlformats.org/officeDocument/2006/relationships/hyperlink" Target="http://hotelvillavirginia.com/" TargetMode="External"/><Relationship Id="rId1819" Type="http://schemas.openxmlformats.org/officeDocument/2006/relationships/hyperlink" Target="http://apartahotelsallent.com/" TargetMode="External"/><Relationship Id="rId1820" Type="http://schemas.openxmlformats.org/officeDocument/2006/relationships/hyperlink" Target="https://www.snovilladesallent.com/?utm_medium=organic&amp;utm_source=google&amp;utm_campaign=google-my-business&amp;utm_term=google-local" TargetMode="External"/><Relationship Id="rId1821" Type="http://schemas.openxmlformats.org/officeDocument/2006/relationships/hyperlink" Target="http://hotelvillaromanica.com/" TargetMode="External"/><Relationship Id="rId1822" Type="http://schemas.openxmlformats.org/officeDocument/2006/relationships/hyperlink" Target="http://hotelpenamontanesa.com/" TargetMode="External"/><Relationship Id="rId1823" Type="http://schemas.openxmlformats.org/officeDocument/2006/relationships/hyperlink" Target="http://piedrafitamountain.com/" TargetMode="External"/><Relationship Id="rId1824" Type="http://schemas.openxmlformats.org/officeDocument/2006/relationships/hyperlink" Target="http://hotelvinasdelarrede.es/" TargetMode="External"/><Relationship Id="rId1825" Type="http://schemas.openxmlformats.org/officeDocument/2006/relationships/hyperlink" Target="http://hotelciudaddesoria.com/" TargetMode="External"/><Relationship Id="rId1826" Type="http://schemas.openxmlformats.org/officeDocument/2006/relationships/hyperlink" Target="http://hotelapoloniasoria.com/" TargetMode="External"/><Relationship Id="rId1827" Type="http://schemas.openxmlformats.org/officeDocument/2006/relationships/hyperlink" Target="http://laposadadenumancia.com/" TargetMode="External"/><Relationship Id="rId1828" Type="http://schemas.openxmlformats.org/officeDocument/2006/relationships/hyperlink" Target="http://hotelreinodearagon.com/" TargetMode="External"/><Relationship Id="rId1829" Type="http://schemas.openxmlformats.org/officeDocument/2006/relationships/hyperlink" Target="http://hotelregentearagon.com/" TargetMode="External"/><Relationship Id="rId1830" Type="http://schemas.openxmlformats.org/officeDocument/2006/relationships/hyperlink" Target="http://hotellasvegassalou.com/" TargetMode="External"/><Relationship Id="rId1831" Type="http://schemas.openxmlformats.org/officeDocument/2006/relationships/hyperlink" Target="http://hotelcoronatortosa.com/" TargetMode="External"/><Relationship Id="rId1832" Type="http://schemas.openxmlformats.org/officeDocument/2006/relationships/hyperlink" Target="http://granhotelbotanicos.com/" TargetMode="External"/><Relationship Id="rId1833" Type="http://schemas.openxmlformats.org/officeDocument/2006/relationships/hyperlink" Target="http://laposadadesantaana.com/" TargetMode="External"/><Relationship Id="rId1834" Type="http://schemas.openxmlformats.org/officeDocument/2006/relationships/hyperlink" Target="http://balneariomanzanera.com/" TargetMode="External"/><Relationship Id="rId1835" Type="http://schemas.openxmlformats.org/officeDocument/2006/relationships/hyperlink" Target="http://hotelvilladecretas.com/" TargetMode="External"/><Relationship Id="rId1836" Type="http://schemas.openxmlformats.org/officeDocument/2006/relationships/hyperlink" Target="http://hotelfuentedelmiro.com/" TargetMode="External"/><Relationship Id="rId1837" Type="http://schemas.openxmlformats.org/officeDocument/2006/relationships/hyperlink" Target="http://hotelruralcasamaria.es/" TargetMode="External"/><Relationship Id="rId1838" Type="http://schemas.openxmlformats.org/officeDocument/2006/relationships/hyperlink" Target="http://hotelruralremesal.com/" TargetMode="External"/><Relationship Id="rId1839" Type="http://schemas.openxmlformats.org/officeDocument/2006/relationships/hyperlink" Target="http://hotelmariademolina.com/" TargetMode="External"/><Relationship Id="rId1840" Type="http://schemas.openxmlformats.org/officeDocument/2006/relationships/hyperlink" Target="http://acasadatorrebranca.com/" TargetMode="External"/><Relationship Id="rId1841" Type="http://schemas.openxmlformats.org/officeDocument/2006/relationships/hyperlink" Target="http://residencialoslagos.com/" TargetMode="External"/><Relationship Id="rId1842" Type="http://schemas.openxmlformats.org/officeDocument/2006/relationships/hyperlink" Target="http://granhotellosabetos.com/" TargetMode="External"/><Relationship Id="rId1843" Type="http://schemas.openxmlformats.org/officeDocument/2006/relationships/hyperlink" Target="http://hoteleuropaarteixo.com/" TargetMode="External"/><Relationship Id="rId1844" Type="http://schemas.openxmlformats.org/officeDocument/2006/relationships/hyperlink" Target="http://santacristinahotel.com/" TargetMode="External"/><Relationship Id="rId1845" Type="http://schemas.openxmlformats.org/officeDocument/2006/relationships/hyperlink" Target="http://hoteleuropaarteixo.com/" TargetMode="External"/><Relationship Id="rId1846" Type="http://schemas.openxmlformats.org/officeDocument/2006/relationships/hyperlink" Target="http://balnearioriopambre.com/" TargetMode="External"/><Relationship Id="rId1847" Type="http://schemas.openxmlformats.org/officeDocument/2006/relationships/hyperlink" Target="http://hotelcondesdelemos.com/" TargetMode="External"/><Relationship Id="rId1848" Type="http://schemas.openxmlformats.org/officeDocument/2006/relationships/hyperlink" Target="http://hotelgalateaburela.com/" TargetMode="External"/><Relationship Id="rId1849" Type="http://schemas.openxmlformats.org/officeDocument/2006/relationships/hyperlink" Target="http://hotelzentralparque.com/" TargetMode="External"/><Relationship Id="rId1850" Type="http://schemas.openxmlformats.org/officeDocument/2006/relationships/hyperlink" Target="http://apartamentosrecondo.es/" TargetMode="External"/><Relationship Id="rId1851" Type="http://schemas.openxmlformats.org/officeDocument/2006/relationships/hyperlink" Target="http://hotelpuertadelarco.com/" TargetMode="External"/><Relationship Id="rId1852" Type="http://schemas.openxmlformats.org/officeDocument/2006/relationships/hyperlink" Target="http://lacasitadelaplanta.com/" TargetMode="External"/><Relationship Id="rId1853" Type="http://schemas.openxmlformats.org/officeDocument/2006/relationships/hyperlink" Target="http://palaciodelassalinas.es/" TargetMode="External"/><Relationship Id="rId1854" Type="http://schemas.openxmlformats.org/officeDocument/2006/relationships/hyperlink" Target="http://elpalacetedelaramo.com/" TargetMode="External"/><Relationship Id="rId1855" Type="http://schemas.openxmlformats.org/officeDocument/2006/relationships/hyperlink" Target="http://hotelpalaciovaldes.com/" TargetMode="External"/><Relationship Id="rId1856" Type="http://schemas.openxmlformats.org/officeDocument/2006/relationships/hyperlink" Target="http://hotelprincesamunia.com/" TargetMode="External"/><Relationship Id="rId1857" Type="http://schemas.openxmlformats.org/officeDocument/2006/relationships/hyperlink" Target="http://hotelciudaddeoviedo.es/" TargetMode="External"/><Relationship Id="rId1858" Type="http://schemas.openxmlformats.org/officeDocument/2006/relationships/hyperlink" Target="http://hotelcastillagijon.com/" TargetMode="External"/><Relationship Id="rId1859" Type="http://schemas.openxmlformats.org/officeDocument/2006/relationships/hyperlink" Target="http://hoteldonpacollanes.com/" TargetMode="External"/><Relationship Id="rId1860" Type="http://schemas.openxmlformats.org/officeDocument/2006/relationships/hyperlink" Target="http://llaneshotelrocamar.com/" TargetMode="External"/><Relationship Id="rId1861" Type="http://schemas.openxmlformats.org/officeDocument/2006/relationships/hyperlink" Target="http://hotelvilladellanes.com/" TargetMode="External"/><Relationship Id="rId1862" Type="http://schemas.openxmlformats.org/officeDocument/2006/relationships/hyperlink" Target="http://quintadevillanueva.com/" TargetMode="External"/><Relationship Id="rId1863" Type="http://schemas.openxmlformats.org/officeDocument/2006/relationships/hyperlink" Target="http://lacasucadelesbardu.com/" TargetMode="External"/><Relationship Id="rId1864" Type="http://schemas.openxmlformats.org/officeDocument/2006/relationships/hyperlink" Target="http://hotelvilladeluarca.com/" TargetMode="External"/><Relationship Id="rId1865" Type="http://schemas.openxmlformats.org/officeDocument/2006/relationships/hyperlink" Target="http://hotelvilladeaviles.com/" TargetMode="External"/><Relationship Id="rId1866" Type="http://schemas.openxmlformats.org/officeDocument/2006/relationships/hyperlink" Target="http://casaviejadelsastre.com/" TargetMode="External"/><Relationship Id="rId1867" Type="http://schemas.openxmlformats.org/officeDocument/2006/relationships/hyperlink" Target="http://lacasonadeentralgo.com/" TargetMode="External"/><Relationship Id="rId1868" Type="http://schemas.openxmlformats.org/officeDocument/2006/relationships/hyperlink" Target="http://hotelruralelfondon.com/" TargetMode="External"/><Relationship Id="rId1869" Type="http://schemas.openxmlformats.org/officeDocument/2006/relationships/hyperlink" Target="http://asturiashotelrural.com/" TargetMode="External"/><Relationship Id="rId1870" Type="http://schemas.openxmlformats.org/officeDocument/2006/relationships/hyperlink" Target="http://laquintanadevaldes.com/" TargetMode="External"/><Relationship Id="rId1871" Type="http://schemas.openxmlformats.org/officeDocument/2006/relationships/hyperlink" Target="http://hotelplazalaabadia.com/" TargetMode="External"/><Relationship Id="rId1872" Type="http://schemas.openxmlformats.org/officeDocument/2006/relationships/hyperlink" Target="http://hotelroyalasturias.com/" TargetMode="External"/><Relationship Id="rId1873" Type="http://schemas.openxmlformats.org/officeDocument/2006/relationships/hyperlink" Target="http://castillovaldessalas.es/" TargetMode="External"/><Relationship Id="rId1874" Type="http://schemas.openxmlformats.org/officeDocument/2006/relationships/hyperlink" Target="http://hotelplayadeluanco.com/" TargetMode="External"/><Relationship Id="rId1875" Type="http://schemas.openxmlformats.org/officeDocument/2006/relationships/hyperlink" Target="http://hotelvalconvention.com/" TargetMode="External"/><Relationship Id="rId1876" Type="http://schemas.openxmlformats.org/officeDocument/2006/relationships/hyperlink" Target="http://hotelatlanticovigo.com/" TargetMode="External"/><Relationship Id="rId1877" Type="http://schemas.openxmlformats.org/officeDocument/2006/relationships/hyperlink" Target="http://hoteltrescarabelas.com/" TargetMode="External"/><Relationship Id="rId1878" Type="http://schemas.openxmlformats.org/officeDocument/2006/relationships/hyperlink" Target="http://hotelcarabelapinta.com/" TargetMode="External"/><Relationship Id="rId1879" Type="http://schemas.openxmlformats.org/officeDocument/2006/relationships/hyperlink" Target="http://hotelrealribadomar.com/" TargetMode="External"/><Relationship Id="rId1880" Type="http://schemas.openxmlformats.org/officeDocument/2006/relationships/hyperlink" Target="http://hotelcasaportuguesa.es/" TargetMode="External"/><Relationship Id="rId1881" Type="http://schemas.openxmlformats.org/officeDocument/2006/relationships/hyperlink" Target="http://hotelestrelladelmar.es/" TargetMode="External"/><Relationship Id="rId1882" Type="http://schemas.openxmlformats.org/officeDocument/2006/relationships/hyperlink" Target="http://moncloadesanlazaro.com/" TargetMode="External"/><Relationship Id="rId1883" Type="http://schemas.openxmlformats.org/officeDocument/2006/relationships/hyperlink" Target="http://hoteloportelorural.com/" TargetMode="External"/><Relationship Id="rId1884" Type="http://schemas.openxmlformats.org/officeDocument/2006/relationships/hyperlink" Target="http://casafontequeiroso.com/" TargetMode="External"/><Relationship Id="rId1885" Type="http://schemas.openxmlformats.org/officeDocument/2006/relationships/hyperlink" Target="http://thehype-beachhouse.es/" TargetMode="External"/><Relationship Id="rId1886" Type="http://schemas.openxmlformats.org/officeDocument/2006/relationships/hyperlink" Target="https://www.hotelruralcasalao.es/" TargetMode="External"/><Relationship Id="rId1887" Type="http://schemas.openxmlformats.org/officeDocument/2006/relationships/hyperlink" Target="http://balconesdebentomiz.es/" TargetMode="External"/><Relationship Id="rId1888" Type="http://schemas.openxmlformats.org/officeDocument/2006/relationships/hyperlink" Target="http://hoteldenaturaleza.com/" TargetMode="External"/><Relationship Id="rId1889" Type="http://schemas.openxmlformats.org/officeDocument/2006/relationships/hyperlink" Target="https://www.hotelriscolaredo.com/" TargetMode="External"/><Relationship Id="rId1890" Type="http://schemas.openxmlformats.org/officeDocument/2006/relationships/hyperlink" Target="http://hotelbajamarplaya.com/" TargetMode="External"/><Relationship Id="rId1891" Type="http://schemas.openxmlformats.org/officeDocument/2006/relationships/hyperlink" Target="http://laesperanzahostal.com/" TargetMode="External"/><Relationship Id="rId1892" Type="http://schemas.openxmlformats.org/officeDocument/2006/relationships/hyperlink" Target="http://hotelcostadamorte.net/" TargetMode="External"/><Relationship Id="rId1893" Type="http://schemas.openxmlformats.org/officeDocument/2006/relationships/hyperlink" Target="http://los5sentidoshotel.com/" TargetMode="External"/><Relationship Id="rId1894" Type="http://schemas.openxmlformats.org/officeDocument/2006/relationships/hyperlink" Target="https://casamaribonagela.com/" TargetMode="External"/><Relationship Id="rId1895" Type="http://schemas.openxmlformats.org/officeDocument/2006/relationships/hyperlink" Target="http://finca-el-almendral.de/" TargetMode="External"/><Relationship Id="rId1896" Type="http://schemas.openxmlformats.org/officeDocument/2006/relationships/hyperlink" Target="http://eljardindebenidorm.es/" TargetMode="External"/><Relationship Id="rId1897" Type="http://schemas.openxmlformats.org/officeDocument/2006/relationships/hyperlink" Target="http://hotelmiguelsanchez.es/" TargetMode="External"/><Relationship Id="rId1898" Type="http://schemas.openxmlformats.org/officeDocument/2006/relationships/hyperlink" Target="http://laposadadelcandil.com/" TargetMode="External"/><Relationship Id="rId1899" Type="http://schemas.openxmlformats.org/officeDocument/2006/relationships/hyperlink" Target="http://laaldeadelangliru.com/" TargetMode="External"/><Relationship Id="rId1900" Type="http://schemas.openxmlformats.org/officeDocument/2006/relationships/hyperlink" Target="http://fincaelcarpintero.com/" TargetMode="External"/><Relationship Id="rId1901" Type="http://schemas.openxmlformats.org/officeDocument/2006/relationships/hyperlink" Target="http://lacasonadevalfrio.com/" TargetMode="External"/><Relationship Id="rId1902" Type="http://schemas.openxmlformats.org/officeDocument/2006/relationships/hyperlink" Target="http://laposadadelduende.com/" TargetMode="External"/><Relationship Id="rId1903" Type="http://schemas.openxmlformats.org/officeDocument/2006/relationships/hyperlink" Target="http://lacasadelasbrujas.com/" TargetMode="External"/><Relationship Id="rId1904" Type="http://schemas.openxmlformats.org/officeDocument/2006/relationships/hyperlink" Target="http://hotelboutiquepinar.es/" TargetMode="External"/><Relationship Id="rId1905" Type="http://schemas.openxmlformats.org/officeDocument/2006/relationships/hyperlink" Target="http://calmaholidayvilla.com/" TargetMode="External"/><Relationship Id="rId1906" Type="http://schemas.openxmlformats.org/officeDocument/2006/relationships/hyperlink" Target="http://hotelsonsantjordi.com/" TargetMode="External"/><Relationship Id="rId1907" Type="http://schemas.openxmlformats.org/officeDocument/2006/relationships/hyperlink" Target="http://apartamentosmogan.com/" TargetMode="External"/><Relationship Id="rId1908" Type="http://schemas.openxmlformats.org/officeDocument/2006/relationships/hyperlink" Target="http://laposadadetoribia.com/" TargetMode="External"/><Relationship Id="rId1909" Type="http://schemas.openxmlformats.org/officeDocument/2006/relationships/hyperlink" Target="http://abracadabrasuites.com/" TargetMode="External"/><Relationship Id="rId1910" Type="http://schemas.openxmlformats.org/officeDocument/2006/relationships/hyperlink" Target="http://hotelfuentedelsol.com/" TargetMode="External"/><Relationship Id="rId1911" Type="http://schemas.openxmlformats.org/officeDocument/2006/relationships/hyperlink" Target="http://villalorenamalaga.com/" TargetMode="External"/><Relationship Id="rId1912" Type="http://schemas.openxmlformats.org/officeDocument/2006/relationships/hyperlink" Target="http://hotelclubpeinador.com/" TargetMode="External"/><Relationship Id="rId1913" Type="http://schemas.openxmlformats.org/officeDocument/2006/relationships/hyperlink" Target="http://naturesuiteshotel.com/" TargetMode="External"/><Relationship Id="rId1914" Type="http://schemas.openxmlformats.org/officeDocument/2006/relationships/hyperlink" Target="http://cortijolaspiletas.com/" TargetMode="External"/><Relationship Id="rId1915" Type="http://schemas.openxmlformats.org/officeDocument/2006/relationships/hyperlink" Target="http://eltiemporecobrado.com/" TargetMode="External"/><Relationship Id="rId1916" Type="http://schemas.openxmlformats.org/officeDocument/2006/relationships/hyperlink" Target="https://www.google.com/search?q=HOTEL+RURAL+LA+GUAJA+CALLE+R&#218;A%2C+20+49300+PUEBLA+DE+SANABRIA+ZAMORA&amp;rlz=1C5CHFA_enES1188ES1188&amp;oq=HOTEL+RURAL+LA+GUAJA%09CALLE+R&#218;A%2C+20%0949300%09PUEBLA+DE+SANABRIA%09ZAMORA&amp;gs_lcrp=EgZjaHJvbWUyBggAEEUYOdIBBzQzMGowajSoAgC" TargetMode="External"/><Relationship Id="rId1917" Type="http://schemas.openxmlformats.org/officeDocument/2006/relationships/hyperlink" Target="https://www.tuhotelenaracena.com/" TargetMode="External"/><Relationship Id="rId1918" Type="http://schemas.openxmlformats.org/officeDocument/2006/relationships/hyperlink" Target="http://casaruralasadegas.com/" TargetMode="External"/><Relationship Id="rId1919" Type="http://schemas.openxmlformats.org/officeDocument/2006/relationships/hyperlink" Target="https://caballito-de-mar.com/" TargetMode="External"/><Relationship Id="rId1920" Type="http://schemas.openxmlformats.org/officeDocument/2006/relationships/hyperlink" Target="http://casaruralborboton.com/" TargetMode="External"/><Relationship Id="rId1921" Type="http://schemas.openxmlformats.org/officeDocument/2006/relationships/hyperlink" Target="https://hotelmardaardora.com/" TargetMode="External"/><Relationship Id="rId1922" Type="http://schemas.openxmlformats.org/officeDocument/2006/relationships/hyperlink" Target="http://hotelruralelcamino.es/" TargetMode="External"/><Relationship Id="rId1923" Type="http://schemas.openxmlformats.org/officeDocument/2006/relationships/hyperlink" Target="http://haciendalaindiana.com/" TargetMode="External"/><Relationship Id="rId1924" Type="http://schemas.openxmlformats.org/officeDocument/2006/relationships/hyperlink" Target="http://casagrandealmagro.com/" TargetMode="External"/><Relationship Id="rId1925" Type="http://schemas.openxmlformats.org/officeDocument/2006/relationships/hyperlink" Target="https://www.andandoporelmundo.com/" TargetMode="External"/><Relationship Id="rId1926" Type="http://schemas.openxmlformats.org/officeDocument/2006/relationships/hyperlink" Target="http://palaciodelibardon.com/" TargetMode="External"/><Relationship Id="rId1927" Type="http://schemas.openxmlformats.org/officeDocument/2006/relationships/hyperlink" Target="https://hotelmardespills.com/" TargetMode="External"/><Relationship Id="rId1928" Type="http://schemas.openxmlformats.org/officeDocument/2006/relationships/hyperlink" Target="http://hotelclassicbegur.com/" TargetMode="External"/><Relationship Id="rId1929" Type="http://schemas.openxmlformats.org/officeDocument/2006/relationships/hyperlink" Target="http://hotelciudaddelmar.com/" TargetMode="External"/><Relationship Id="rId1930" Type="http://schemas.openxmlformats.org/officeDocument/2006/relationships/hyperlink" Target="http://hotelpatagoniasur.com/" TargetMode="External"/><Relationship Id="rId1931" Type="http://schemas.openxmlformats.org/officeDocument/2006/relationships/hyperlink" Target="http://palaciocanmarques.com/" TargetMode="External"/><Relationship Id="rId1932" Type="http://schemas.openxmlformats.org/officeDocument/2006/relationships/hyperlink" Target="http://hotelteixmallorca.com/" TargetMode="External"/><Relationship Id="rId1933" Type="http://schemas.openxmlformats.org/officeDocument/2006/relationships/hyperlink" Target="http://hotelteixmallorca.com/" TargetMode="External"/><Relationship Id="rId1934" Type="http://schemas.openxmlformats.org/officeDocument/2006/relationships/hyperlink" Target="http://hotelescalacentre.com/" TargetMode="External"/><Relationship Id="rId1935" Type="http://schemas.openxmlformats.org/officeDocument/2006/relationships/hyperlink" Target="http://portaventuraworld.com/" TargetMode="External"/><Relationship Id="rId1936" Type="http://schemas.openxmlformats.org/officeDocument/2006/relationships/hyperlink" Target="http://casarurallasnubes.com/" TargetMode="External"/><Relationship Id="rId1937" Type="http://schemas.openxmlformats.org/officeDocument/2006/relationships/hyperlink" Target="http://himadridlastablas.com/" TargetMode="External"/><Relationship Id="rId1938" Type="http://schemas.openxmlformats.org/officeDocument/2006/relationships/hyperlink" Target="http://hoteles-catalonia.com/" TargetMode="External"/><Relationship Id="rId1939" Type="http://schemas.openxmlformats.org/officeDocument/2006/relationships/hyperlink" Target="http://hoteles-catalonia.com/" TargetMode="External"/><Relationship Id="rId1940" Type="http://schemas.openxmlformats.org/officeDocument/2006/relationships/hyperlink" Target="http://residenciamariscal.es/" TargetMode="External"/><Relationship Id="rId1941" Type="http://schemas.openxmlformats.org/officeDocument/2006/relationships/hyperlink" Target="http://hoteles-catalonia.com/" TargetMode="External"/><Relationship Id="rId1942" Type="http://schemas.openxmlformats.org/officeDocument/2006/relationships/hyperlink" Target="http://apartamentosblume.com/" TargetMode="External"/><Relationship Id="rId1943" Type="http://schemas.openxmlformats.org/officeDocument/2006/relationships/hyperlink" Target="http://hotelgranversalles.es/" TargetMode="External"/><Relationship Id="rId1944" Type="http://schemas.openxmlformats.org/officeDocument/2006/relationships/hyperlink" Target="http://hoteljuandeaustria.es/" TargetMode="External"/><Relationship Id="rId1945" Type="http://schemas.openxmlformats.org/officeDocument/2006/relationships/hyperlink" Target="http://quintadeloscedros.com/" TargetMode="External"/><Relationship Id="rId1946" Type="http://schemas.openxmlformats.org/officeDocument/2006/relationships/hyperlink" Target="http://granhotellasrozas.com/" TargetMode="External"/><Relationship Id="rId1947" Type="http://schemas.openxmlformats.org/officeDocument/2006/relationships/hyperlink" Target="http://hotelreginamadrid.com/" TargetMode="External"/><Relationship Id="rId1948" Type="http://schemas.openxmlformats.org/officeDocument/2006/relationships/hyperlink" Target="http://hoteldoscastillas.com/" TargetMode="External"/><Relationship Id="rId1949" Type="http://schemas.openxmlformats.org/officeDocument/2006/relationships/hyperlink" Target="http://hoteles-catalonia.com/" TargetMode="External"/><Relationship Id="rId1950" Type="http://schemas.openxmlformats.org/officeDocument/2006/relationships/hyperlink" Target="http://hotelfloridanorte.com/" TargetMode="External"/><Relationship Id="rId1951" Type="http://schemas.openxmlformats.org/officeDocument/2006/relationships/hyperlink" Target="http://hotelfloridanorte.com/" TargetMode="External"/><Relationship Id="rId1952" Type="http://schemas.openxmlformats.org/officeDocument/2006/relationships/hyperlink" Target="http://hotelsantodomingo.com/" TargetMode="External"/><Relationship Id="rId1953" Type="http://schemas.openxmlformats.org/officeDocument/2006/relationships/hyperlink" Target="http://hotelmenoirdorsett.es/" TargetMode="External"/><Relationship Id="rId1954" Type="http://schemas.openxmlformats.org/officeDocument/2006/relationships/hyperlink" Target="http://hotellospenascales.es/" TargetMode="External"/><Relationship Id="rId1955" Type="http://schemas.openxmlformats.org/officeDocument/2006/relationships/hyperlink" Target="http://hoteles-catalonia.com/" TargetMode="External"/><Relationship Id="rId1956" Type="http://schemas.openxmlformats.org/officeDocument/2006/relationships/hyperlink" Target="http://hotellamunequilla.com/" TargetMode="External"/><Relationship Id="rId1957" Type="http://schemas.openxmlformats.org/officeDocument/2006/relationships/hyperlink" Target="http://haciendalosrobles.com/" TargetMode="External"/><Relationship Id="rId1958" Type="http://schemas.openxmlformats.org/officeDocument/2006/relationships/hyperlink" Target="http://hotelruraleljardin.es/" TargetMode="External"/><Relationship Id="rId1959" Type="http://schemas.openxmlformats.org/officeDocument/2006/relationships/hyperlink" Target="http://hotelruralelvalle.com/" TargetMode="External"/><Relationship Id="rId1960" Type="http://schemas.openxmlformats.org/officeDocument/2006/relationships/hyperlink" Target="http://elpinsapodepedraza.es/" TargetMode="External"/><Relationship Id="rId1961" Type="http://schemas.openxmlformats.org/officeDocument/2006/relationships/hyperlink" Target="http://condesadechinchon.com/" TargetMode="External"/><Relationship Id="rId1962" Type="http://schemas.openxmlformats.org/officeDocument/2006/relationships/hyperlink" Target="http://hotel-lacasarural.com/" TargetMode="External"/><Relationship Id="rId1963" Type="http://schemas.openxmlformats.org/officeDocument/2006/relationships/hyperlink" Target="http://exevictoriapalace.com/" TargetMode="External"/><Relationship Id="rId1964" Type="http://schemas.openxmlformats.org/officeDocument/2006/relationships/hyperlink" Target="http://hoteldoscastillas.com/" TargetMode="External"/><Relationship Id="rId1965" Type="http://schemas.openxmlformats.org/officeDocument/2006/relationships/hyperlink" Target="http://palaciodemonjaraz.com/" TargetMode="External"/><Relationship Id="rId1966" Type="http://schemas.openxmlformats.org/officeDocument/2006/relationships/hyperlink" Target="http://elremansodegredos.com/" TargetMode="External"/><Relationship Id="rId1967" Type="http://schemas.openxmlformats.org/officeDocument/2006/relationships/hyperlink" Target="http://elremansodegredos.com/" TargetMode="External"/><Relationship Id="rId1968" Type="http://schemas.openxmlformats.org/officeDocument/2006/relationships/hyperlink" Target="http://fresnodecantespino.es/" TargetMode="External"/><Relationship Id="rId1969" Type="http://schemas.openxmlformats.org/officeDocument/2006/relationships/hyperlink" Target="http://lacasonasanrafael.com/" TargetMode="External"/><Relationship Id="rId1970" Type="http://schemas.openxmlformats.org/officeDocument/2006/relationships/hyperlink" Target="http://ponderosatenerife.com/" TargetMode="External"/><Relationship Id="rId1971" Type="http://schemas.openxmlformats.org/officeDocument/2006/relationships/hyperlink" Target="http://lalagunagranhotel.com/" TargetMode="External"/><Relationship Id="rId1972" Type="http://schemas.openxmlformats.org/officeDocument/2006/relationships/hyperlink" Target="http://sheraton.com/lacaleta" TargetMode="External"/><Relationship Id="rId1973" Type="http://schemas.openxmlformats.org/officeDocument/2006/relationships/hyperlink" Target="http://sheraton.com/lacaleta" TargetMode="External"/><Relationship Id="rId1974" Type="http://schemas.openxmlformats.org/officeDocument/2006/relationships/hyperlink" Target="http://hotel-colonrambla.com/" TargetMode="External"/><Relationship Id="rId1975" Type="http://schemas.openxmlformats.org/officeDocument/2006/relationships/hyperlink" Target="http://hoteles-losdragos.com/" TargetMode="External"/><Relationship Id="rId1976" Type="http://schemas.openxmlformats.org/officeDocument/2006/relationships/hyperlink" Target="http://hotelvallearidane.com/" TargetMode="External"/><Relationship Id="rId1977" Type="http://schemas.openxmlformats.org/officeDocument/2006/relationships/hyperlink" Target="http://hoteles-catalonia.com/" TargetMode="External"/><Relationship Id="rId1978" Type="http://schemas.openxmlformats.org/officeDocument/2006/relationships/hyperlink" Target="http://grandholidaysclub.com/" TargetMode="External"/><Relationship Id="rId1979" Type="http://schemas.openxmlformats.org/officeDocument/2006/relationships/hyperlink" Target="http://aparthotelneptuno.com/" TargetMode="External"/><Relationship Id="rId1980" Type="http://schemas.openxmlformats.org/officeDocument/2006/relationships/hyperlink" Target="http://hotelparadisepark.com/" TargetMode="External"/><Relationship Id="rId1981" Type="http://schemas.openxmlformats.org/officeDocument/2006/relationships/hyperlink" Target="http://marenostrumresort.com/" TargetMode="External"/><Relationship Id="rId1982" Type="http://schemas.openxmlformats.org/officeDocument/2006/relationships/hyperlink" Target="http://marenostrumresort.com/" TargetMode="External"/><Relationship Id="rId1983" Type="http://schemas.openxmlformats.org/officeDocument/2006/relationships/hyperlink" Target="http://greengardenresort.com/" TargetMode="External"/><Relationship Id="rId1984" Type="http://schemas.openxmlformats.org/officeDocument/2006/relationships/hyperlink" Target="http://sunprimeoceanview.com/" TargetMode="External"/><Relationship Id="rId1985" Type="http://schemas.openxmlformats.org/officeDocument/2006/relationships/hyperlink" Target="http://hoteles-catalonia.com/" TargetMode="External"/><Relationship Id="rId1986" Type="http://schemas.openxmlformats.org/officeDocument/2006/relationships/hyperlink" Target="http://hoteles-losdragos.com/" TargetMode="External"/><Relationship Id="rId1987" Type="http://schemas.openxmlformats.org/officeDocument/2006/relationships/hyperlink" Target="http://restaurantemiramar.es/" TargetMode="External"/><Relationship Id="rId1988" Type="http://schemas.openxmlformats.org/officeDocument/2006/relationships/hyperlink" Target="http://hotelescastellano.com/" TargetMode="External"/><Relationship Id="rId1989" Type="http://schemas.openxmlformats.org/officeDocument/2006/relationships/hyperlink" Target="http://hotelescastellano.com/" TargetMode="External"/><Relationship Id="rId1990" Type="http://schemas.openxmlformats.org/officeDocument/2006/relationships/hyperlink" Target="http://edificio-congreso.com/" TargetMode="External"/><Relationship Id="rId1991" Type="http://schemas.openxmlformats.org/officeDocument/2006/relationships/hyperlink" Target="http://fuentesdeltrampal.com/" TargetMode="External"/><Relationship Id="rId1992" Type="http://schemas.openxmlformats.org/officeDocument/2006/relationships/hyperlink" Target="http://caminodelalentejo.com/" TargetMode="External"/><Relationship Id="rId1993" Type="http://schemas.openxmlformats.org/officeDocument/2006/relationships/hyperlink" Target="http://hotellisboabadajoz.es/" TargetMode="External"/><Relationship Id="rId1994" Type="http://schemas.openxmlformats.org/officeDocument/2006/relationships/hyperlink" Target="http://hotelveladamerida.com/" TargetMode="External"/><Relationship Id="rId1995" Type="http://schemas.openxmlformats.org/officeDocument/2006/relationships/hyperlink" Target="http://hotelloscazadores.com/" TargetMode="External"/><Relationship Id="rId1996" Type="http://schemas.openxmlformats.org/officeDocument/2006/relationships/hyperlink" Target="http://hotelacostacentro.com/" TargetMode="External"/><Relationship Id="rId1997" Type="http://schemas.openxmlformats.org/officeDocument/2006/relationships/hyperlink" Target="http://hotelrealcastillo.com/" TargetMode="External"/><Relationship Id="rId1998" Type="http://schemas.openxmlformats.org/officeDocument/2006/relationships/hyperlink" Target="http://hostaldelcardenal.com/" TargetMode="External"/><Relationship Id="rId1999" Type="http://schemas.openxmlformats.org/officeDocument/2006/relationships/hyperlink" Target="https://hotelrealillescas.es/" TargetMode="External"/><Relationship Id="rId2000" Type="http://schemas.openxmlformats.org/officeDocument/2006/relationships/hyperlink" Target="http://complejothedreams.com/" TargetMode="External"/><Relationship Id="rId2001" Type="http://schemas.openxmlformats.org/officeDocument/2006/relationships/hyperlink" Target="http://restaurantelateja.com/" TargetMode="External"/><Relationship Id="rId2002" Type="http://schemas.openxmlformats.org/officeDocument/2006/relationships/hyperlink" Target="http://hotelpuertolapice.com/" TargetMode="External"/><Relationship Id="rId2003" Type="http://schemas.openxmlformats.org/officeDocument/2006/relationships/hyperlink" Target="http://posadadelcorralon.com/" TargetMode="External"/><Relationship Id="rId2004" Type="http://schemas.openxmlformats.org/officeDocument/2006/relationships/hyperlink" Target="http://laposadadealmagro.com/" TargetMode="External"/><Relationship Id="rId2005" Type="http://schemas.openxmlformats.org/officeDocument/2006/relationships/hyperlink" Target="http://hotellosbarruecos.com/" TargetMode="External"/><Relationship Id="rId2006" Type="http://schemas.openxmlformats.org/officeDocument/2006/relationships/hyperlink" Target="http://balneariodebrozas.com/" TargetMode="External"/><Relationship Id="rId2007" Type="http://schemas.openxmlformats.org/officeDocument/2006/relationships/hyperlink" Target="http://hotelsancristobal.net/" TargetMode="External"/><Relationship Id="rId2008" Type="http://schemas.openxmlformats.org/officeDocument/2006/relationships/hyperlink" Target="http://hotelmeridapalace.com/" TargetMode="External"/><Relationship Id="rId2009" Type="http://schemas.openxmlformats.org/officeDocument/2006/relationships/hyperlink" Target="http://marinagrancanaria.com/" TargetMode="External"/><Relationship Id="rId2010" Type="http://schemas.openxmlformats.org/officeDocument/2006/relationships/hyperlink" Target="http://venus-star-resort.com/" TargetMode="External"/><Relationship Id="rId2011" Type="http://schemas.openxmlformats.org/officeDocument/2006/relationships/hyperlink" Target="http://sunandbeachhotels.com/" TargetMode="External"/><Relationship Id="rId2012" Type="http://schemas.openxmlformats.org/officeDocument/2006/relationships/hyperlink" Target="http://marinagrancanaria.com/" TargetMode="External"/><Relationship Id="rId2013" Type="http://schemas.openxmlformats.org/officeDocument/2006/relationships/hyperlink" Target="http://www.elgrecopuertorico.com/" TargetMode="External"/><Relationship Id="rId2014" Type="http://schemas.openxmlformats.org/officeDocument/2006/relationships/hyperlink" Target="http://teguiseplayahotel.com/" TargetMode="External"/><Relationship Id="rId2015" Type="http://schemas.openxmlformats.org/officeDocument/2006/relationships/hyperlink" Target="http://apartamentosficus.com/" TargetMode="External"/><Relationship Id="rId2016" Type="http://schemas.openxmlformats.org/officeDocument/2006/relationships/hyperlink" Target="http://hotelfondadelatea.com/" TargetMode="External"/><Relationship Id="rId2017" Type="http://schemas.openxmlformats.org/officeDocument/2006/relationships/hyperlink" Target="http://southeuropehotels.com/" TargetMode="External"/><Relationship Id="rId2018" Type="http://schemas.openxmlformats.org/officeDocument/2006/relationships/hyperlink" Target="http://lanzaroteparadise.net/" TargetMode="External"/><Relationship Id="rId2019" Type="http://schemas.openxmlformats.org/officeDocument/2006/relationships/hyperlink" Target="http://hotelelmiradorftv.com/" TargetMode="External"/><Relationship Id="rId2020" Type="http://schemas.openxmlformats.org/officeDocument/2006/relationships/hyperlink" Target="http://hotelbahiadelobos.com/" TargetMode="External"/><Relationship Id="rId2021" Type="http://schemas.openxmlformats.org/officeDocument/2006/relationships/hyperlink" Target="http://grandholidaysclub.com/" TargetMode="External"/><Relationship Id="rId2022" Type="http://schemas.openxmlformats.org/officeDocument/2006/relationships/hyperlink" Target="http://vacanzycollection.com/" TargetMode="External"/><Relationship Id="rId2023" Type="http://schemas.openxmlformats.org/officeDocument/2006/relationships/hyperlink" Target="https://www.sitgesroyalrooms.com/" TargetMode="External"/><Relationship Id="rId2024" Type="http://schemas.openxmlformats.org/officeDocument/2006/relationships/hyperlink" Target="https://aparthotelbardon.com/" TargetMode="External"/><Relationship Id="rId2025" Type="http://schemas.openxmlformats.org/officeDocument/2006/relationships/hyperlink" Target="http://hoteles-catalonia.com/" TargetMode="External"/><Relationship Id="rId2026" Type="http://schemas.openxmlformats.org/officeDocument/2006/relationships/hyperlink" Target="http://hoteles-catalonia.com/" TargetMode="External"/><Relationship Id="rId2027" Type="http://schemas.openxmlformats.org/officeDocument/2006/relationships/hyperlink" Target="http://hoteles-catalonia.com/" TargetMode="External"/><Relationship Id="rId2028" Type="http://schemas.openxmlformats.org/officeDocument/2006/relationships/hyperlink" Target="http://hotelpaseodegracia.es/" TargetMode="External"/><Relationship Id="rId2029" Type="http://schemas.openxmlformats.org/officeDocument/2006/relationships/hyperlink" Target="http://hoteles-catalonia.com/" TargetMode="External"/><Relationship Id="rId2030" Type="http://schemas.openxmlformats.org/officeDocument/2006/relationships/hyperlink" Target="http://hoteles-catalonia.com/" TargetMode="External"/><Relationship Id="rId2031" Type="http://schemas.openxmlformats.org/officeDocument/2006/relationships/hyperlink" Target="http://hoteles-catalonia.com/" TargetMode="External"/><Relationship Id="rId2032" Type="http://schemas.openxmlformats.org/officeDocument/2006/relationships/hyperlink" Target="http://exelaietanapalace.com/" TargetMode="External"/><Relationship Id="rId2033" Type="http://schemas.openxmlformats.org/officeDocument/2006/relationships/hyperlink" Target="http://hduquesadecardona.com/" TargetMode="External"/><Relationship Id="rId2034" Type="http://schemas.openxmlformats.org/officeDocument/2006/relationships/hyperlink" Target="http://hoteles-catalonia.com/" TargetMode="External"/><Relationship Id="rId2035" Type="http://schemas.openxmlformats.org/officeDocument/2006/relationships/hyperlink" Target="http://hoteles-catalonia.com/" TargetMode="External"/><Relationship Id="rId2036" Type="http://schemas.openxmlformats.org/officeDocument/2006/relationships/hyperlink" Target="http://hoteles-catalonia.com/" TargetMode="External"/><Relationship Id="rId2037" Type="http://schemas.openxmlformats.org/officeDocument/2006/relationships/hyperlink" Target="http://grandhotelcentral.com/" TargetMode="External"/><Relationship Id="rId2038" Type="http://schemas.openxmlformats.org/officeDocument/2006/relationships/hyperlink" Target="http://elracodelapintora.com/" TargetMode="External"/><Relationship Id="rId2039" Type="http://schemas.openxmlformats.org/officeDocument/2006/relationships/hyperlink" Target="http://hoteles-catalonia.com/" TargetMode="External"/><Relationship Id="rId2040" Type="http://schemas.openxmlformats.org/officeDocument/2006/relationships/hyperlink" Target="http://barcelonacatedral.com/" TargetMode="External"/><Relationship Id="rId2041" Type="http://schemas.openxmlformats.org/officeDocument/2006/relationships/hyperlink" Target="http://grandhotelcentral.com/" TargetMode="External"/><Relationship Id="rId2042" Type="http://schemas.openxmlformats.org/officeDocument/2006/relationships/hyperlink" Target="http://hoteles-catalonia.com/" TargetMode="External"/><Relationship Id="rId2043" Type="http://schemas.openxmlformats.org/officeDocument/2006/relationships/hyperlink" Target="http://musikboutiquehotel.es/" TargetMode="External"/><Relationship Id="rId2044" Type="http://schemas.openxmlformats.org/officeDocument/2006/relationships/hyperlink" Target="http://hoteles-catalonia.com/" TargetMode="External"/><Relationship Id="rId2045" Type="http://schemas.openxmlformats.org/officeDocument/2006/relationships/hyperlink" Target="http://hoteles-catalonia.com/" TargetMode="External"/><Relationship Id="rId2046" Type="http://schemas.openxmlformats.org/officeDocument/2006/relationships/hyperlink" Target="http://hoteles-catalonia.com/" TargetMode="External"/><Relationship Id="rId2047" Type="http://schemas.openxmlformats.org/officeDocument/2006/relationships/hyperlink" Target="http://hoteles-catalonia.com/" TargetMode="External"/><Relationship Id="rId2048" Type="http://schemas.openxmlformats.org/officeDocument/2006/relationships/hyperlink" Target="https://www.sunoteljunior.com/en/?utm_source=google&amp;utm_medium=organic&amp;utm_campaign=MyBusiness&amp;origin_source=google&amp;origin_medium=organic&amp;origin_campaign=MyBusiness" TargetMode="External"/><Relationship Id="rId2049" Type="http://schemas.openxmlformats.org/officeDocument/2006/relationships/hyperlink" Target="http://hoteles-catalonia.com/" TargetMode="External"/><Relationship Id="rId2050" Type="http://schemas.openxmlformats.org/officeDocument/2006/relationships/hyperlink" Target="http://hoteles-catalonia.com/" TargetMode="External"/><Relationship Id="rId2051" Type="http://schemas.openxmlformats.org/officeDocument/2006/relationships/hyperlink" Target="http://hotelnuevotriunfo.com/" TargetMode="External"/><Relationship Id="rId2052" Type="http://schemas.openxmlformats.org/officeDocument/2006/relationships/hyperlink" Target="http://hoteldiagonalzero.com/" TargetMode="External"/><Relationship Id="rId2053" Type="http://schemas.openxmlformats.org/officeDocument/2006/relationships/hyperlink" Target="http://hotelrecbarcelona.com/" TargetMode="External"/><Relationship Id="rId2054" Type="http://schemas.openxmlformats.org/officeDocument/2006/relationships/hyperlink" Target="http://hotelcanalolimpic.com/" TargetMode="External"/><Relationship Id="rId2055" Type="http://schemas.openxmlformats.org/officeDocument/2006/relationships/hyperlink" Target="http://aparthoteldelgolf.com/" TargetMode="External"/><Relationship Id="rId2056" Type="http://schemas.openxmlformats.org/officeDocument/2006/relationships/hyperlink" Target="http://hotelterrassapark.com/" TargetMode="External"/><Relationship Id="rId2057" Type="http://schemas.openxmlformats.org/officeDocument/2006/relationships/hyperlink" Target="http://hoteles-catalonia.com/" TargetMode="External"/><Relationship Id="rId2058" Type="http://schemas.openxmlformats.org/officeDocument/2006/relationships/hyperlink" Target="http://hotelviladepremia.com/" TargetMode="External"/><Relationship Id="rId2059" Type="http://schemas.openxmlformats.org/officeDocument/2006/relationships/hyperlink" Target="http://urhciutatdemataro.com/" TargetMode="External"/><Relationship Id="rId2060" Type="http://schemas.openxmlformats.org/officeDocument/2006/relationships/hyperlink" Target="http://hoteleuropasplash.net/" TargetMode="External"/><Relationship Id="rId2061" Type="http://schemas.openxmlformats.org/officeDocument/2006/relationships/hyperlink" Target="http://www.hotelstellapineda.com/" TargetMode="External"/><Relationship Id="rId2062" Type="http://schemas.openxmlformats.org/officeDocument/2006/relationships/hyperlink" Target="http://alegria-hotels.com/es" TargetMode="External"/><Relationship Id="rId2063" Type="http://schemas.openxmlformats.org/officeDocument/2006/relationships/hyperlink" Target="http://basichotelpenedes.com/" TargetMode="External"/><Relationship Id="rId2064" Type="http://schemas.openxmlformats.org/officeDocument/2006/relationships/hyperlink" Target="http://balnearibroquetas.com/" TargetMode="External"/><Relationship Id="rId2065" Type="http://schemas.openxmlformats.org/officeDocument/2006/relationships/hyperlink" Target="http://hotelviladecaldes.com/" TargetMode="External"/><Relationship Id="rId2066" Type="http://schemas.openxmlformats.org/officeDocument/2006/relationships/hyperlink" Target="http://www.hotelmadisonbahia.com/" TargetMode="External"/><Relationship Id="rId2067" Type="http://schemas.openxmlformats.org/officeDocument/2006/relationships/hyperlink" Target="http://hotelsuburmaritim.com/" TargetMode="External"/><Relationship Id="rId2068" Type="http://schemas.openxmlformats.org/officeDocument/2006/relationships/hyperlink" Target="http://hotelsansebastian.com/" TargetMode="External"/><Relationship Id="rId2069" Type="http://schemas.openxmlformats.org/officeDocument/2006/relationships/hyperlink" Target="http://ciudaddecalahorra.com/" TargetMode="External"/><Relationship Id="rId2070" Type="http://schemas.openxmlformats.org/officeDocument/2006/relationships/hyperlink" Target="http://hotelcondesdeharo.com/" TargetMode="External"/><Relationship Id="rId2071" Type="http://schemas.openxmlformats.org/officeDocument/2006/relationships/hyperlink" Target="http://hotelplazadelapaz.com/" TargetMode="External"/><Relationship Id="rId2072" Type="http://schemas.openxmlformats.org/officeDocument/2006/relationships/hyperlink" Target="http://latrainerapedrena.com/" TargetMode="External"/><Relationship Id="rId2073" Type="http://schemas.openxmlformats.org/officeDocument/2006/relationships/hyperlink" Target="http://hotelcostasanjuan.com/" TargetMode="External"/><Relationship Id="rId2074" Type="http://schemas.openxmlformats.org/officeDocument/2006/relationships/hyperlink" Target="http://lacasonaderevolgo.com/" TargetMode="External"/><Relationship Id="rId2075" Type="http://schemas.openxmlformats.org/officeDocument/2006/relationships/hyperlink" Target="http://hotelartsantander.com/" TargetMode="External"/><Relationship Id="rId2076" Type="http://schemas.openxmlformats.org/officeDocument/2006/relationships/hyperlink" Target="http://granhotelvictoria.com/" TargetMode="External"/><Relationship Id="rId2077" Type="http://schemas.openxmlformats.org/officeDocument/2006/relationships/hyperlink" Target="http://hoteltorresdesomo.com/" TargetMode="External"/><Relationship Id="rId2078" Type="http://schemas.openxmlformats.org/officeDocument/2006/relationships/hyperlink" Target="http://hotelcostasanjuan.com/" TargetMode="External"/><Relationship Id="rId2079" Type="http://schemas.openxmlformats.org/officeDocument/2006/relationships/hyperlink" Target="http://posadalapanaderia.com/" TargetMode="External"/><Relationship Id="rId2080" Type="http://schemas.openxmlformats.org/officeDocument/2006/relationships/hyperlink" Target="http://hotelvilladelaredo.es/" TargetMode="External"/><Relationship Id="rId2081" Type="http://schemas.openxmlformats.org/officeDocument/2006/relationships/hyperlink" Target="https://www.hosterialasvinas.com/" TargetMode="External"/><Relationship Id="rId2082" Type="http://schemas.openxmlformats.org/officeDocument/2006/relationships/hyperlink" Target="http://hotellasdunasnoja.com/" TargetMode="External"/><Relationship Id="rId2083" Type="http://schemas.openxmlformats.org/officeDocument/2006/relationships/hyperlink" Target="http://www.eljardindecarrejo.com/" TargetMode="External"/><Relationship Id="rId2084" Type="http://schemas.openxmlformats.org/officeDocument/2006/relationships/hyperlink" Target="http://elbosquedelaanjana.es/" TargetMode="External"/><Relationship Id="rId2085" Type="http://schemas.openxmlformats.org/officeDocument/2006/relationships/hyperlink" Target="https://www.casonalahondonada.com/" TargetMode="External"/><Relationship Id="rId2086" Type="http://schemas.openxmlformats.org/officeDocument/2006/relationships/hyperlink" Target="http://hotelplayademeron.com/" TargetMode="External"/><Relationship Id="rId2087" Type="http://schemas.openxmlformats.org/officeDocument/2006/relationships/hyperlink" Target="http://www.hotelcanalunquera.com/" TargetMode="External"/><Relationship Id="rId2088" Type="http://schemas.openxmlformats.org/officeDocument/2006/relationships/hyperlink" Target="http://www.hotelcanalunquera.com/" TargetMode="External"/><Relationship Id="rId2089" Type="http://schemas.openxmlformats.org/officeDocument/2006/relationships/hyperlink" Target="http://www.casondelamarquesa.com/" TargetMode="External"/><Relationship Id="rId2090" Type="http://schemas.openxmlformats.org/officeDocument/2006/relationships/hyperlink" Target="http://hotelsanprudencio.com/" TargetMode="External"/><Relationship Id="rId2091" Type="http://schemas.openxmlformats.org/officeDocument/2006/relationships/hyperlink" Target="http://boulevartdonostia.com/" TargetMode="External"/><Relationship Id="rId2092" Type="http://schemas.openxmlformats.org/officeDocument/2006/relationships/hyperlink" Target="http://petithotelgoierri.com/" TargetMode="External"/><Relationship Id="rId2093" Type="http://schemas.openxmlformats.org/officeDocument/2006/relationships/hyperlink" Target="http://www.hotelvilladeermua.com/" TargetMode="External"/><Relationship Id="rId2094" Type="http://schemas.openxmlformats.org/officeDocument/2006/relationships/hyperlink" Target="http://santaanamondragon.com/" TargetMode="External"/><Relationship Id="rId2095" Type="http://schemas.openxmlformats.org/officeDocument/2006/relationships/hyperlink" Target="http://www.hoteltxankaerreka.com/" TargetMode="External"/><Relationship Id="rId2096" Type="http://schemas.openxmlformats.org/officeDocument/2006/relationships/hyperlink" Target="http://cosmovbilbaohotel.com/" TargetMode="External"/><Relationship Id="rId2097" Type="http://schemas.openxmlformats.org/officeDocument/2006/relationships/hyperlink" Target="http://www.holidayinn.com/bilbao" TargetMode="External"/><Relationship Id="rId2098" Type="http://schemas.openxmlformats.org/officeDocument/2006/relationships/hyperlink" Target="http://urhpalaciodeoriol.com/" TargetMode="External"/><Relationship Id="rId2099" Type="http://schemas.openxmlformats.org/officeDocument/2006/relationships/hyperlink" Target="http://apartamentosdivan.com/" TargetMode="External"/><Relationship Id="rId2100" Type="http://schemas.openxmlformats.org/officeDocument/2006/relationships/hyperlink" Target="http://hotelrutadeeuropa.com/" TargetMode="External"/><Relationship Id="rId2101" Type="http://schemas.openxmlformats.org/officeDocument/2006/relationships/hyperlink" Target="http://castillodearteaga.com/" TargetMode="External"/><Relationship Id="rId2102" Type="http://schemas.openxmlformats.org/officeDocument/2006/relationships/hyperlink" Target="http://hotelmodusvivendi.com/" TargetMode="External"/><Relationship Id="rId2103" Type="http://schemas.openxmlformats.org/officeDocument/2006/relationships/hyperlink" Target="http://elbalcondemontija.com/" TargetMode="External"/><Relationship Id="rId2104" Type="http://schemas.openxmlformats.org/officeDocument/2006/relationships/hyperlink" Target="http://hotelabadiaburgos.com/" TargetMode="External"/><Relationship Id="rId2105" Type="http://schemas.openxmlformats.org/officeDocument/2006/relationships/hyperlink" Target="http://www.hotelvilladelerma.com/" TargetMode="External"/><Relationship Id="rId2106" Type="http://schemas.openxmlformats.org/officeDocument/2006/relationships/hyperlink" Target="http://www.monjesmagnoshotel.com/" TargetMode="External"/><Relationship Id="rId2107" Type="http://schemas.openxmlformats.org/officeDocument/2006/relationships/hyperlink" Target="http://hotelcentroburgos.com/" TargetMode="External"/><Relationship Id="rId2108" Type="http://schemas.openxmlformats.org/officeDocument/2006/relationships/hyperlink" Target="http://hotelnorteylondres.es/" TargetMode="External"/><Relationship Id="rId2109" Type="http://schemas.openxmlformats.org/officeDocument/2006/relationships/hyperlink" Target="http://ricehotelesburgos.com/" TargetMode="External"/><Relationship Id="rId2110" Type="http://schemas.openxmlformats.org/officeDocument/2006/relationships/hyperlink" Target="http://pradodelasmerinas.com/" TargetMode="External"/><Relationship Id="rId2111" Type="http://schemas.openxmlformats.org/officeDocument/2006/relationships/hyperlink" Target="http://hotelsanantonabad.com/" TargetMode="External"/><Relationship Id="rId2112" Type="http://schemas.openxmlformats.org/officeDocument/2006/relationships/hyperlink" Target="http://www.laposadadelobispo.com/" TargetMode="External"/><Relationship Id="rId2113" Type="http://schemas.openxmlformats.org/officeDocument/2006/relationships/hyperlink" Target="http://palacioguendulain.com/" TargetMode="External"/><Relationship Id="rId2114" Type="http://schemas.openxmlformats.org/officeDocument/2006/relationships/hyperlink" Target="http://hotelpagodecirsus.com/" TargetMode="External"/><Relationship Id="rId2115" Type="http://schemas.openxmlformats.org/officeDocument/2006/relationships/hyperlink" Target="http://hotelroncesvalles.com/" TargetMode="External"/><Relationship Id="rId2116" Type="http://schemas.openxmlformats.org/officeDocument/2006/relationships/hyperlink" Target="http://cardamomosiguenza.com/" TargetMode="External"/><Relationship Id="rId2117" Type="http://schemas.openxmlformats.org/officeDocument/2006/relationships/hyperlink" Target="http://www.palaciodelosmolina.es/" TargetMode="External"/><Relationship Id="rId2118" Type="http://schemas.openxmlformats.org/officeDocument/2006/relationships/hyperlink" Target="http://hotelranchodelmar.com/" TargetMode="External"/><Relationship Id="rId2119" Type="http://schemas.openxmlformats.org/officeDocument/2006/relationships/hyperlink" Target="http://mediterraneo-park.com/" TargetMode="External"/><Relationship Id="rId2120" Type="http://schemas.openxmlformats.org/officeDocument/2006/relationships/hyperlink" Target="http://www.hotelvirgendelmar.com/" TargetMode="External"/><Relationship Id="rId2121" Type="http://schemas.openxmlformats.org/officeDocument/2006/relationships/hyperlink" Target="http://hotelpuertamalaga.com/" TargetMode="External"/><Relationship Id="rId2122" Type="http://schemas.openxmlformats.org/officeDocument/2006/relationships/hyperlink" Target="http://hotelteatroromano.com/" TargetMode="External"/><Relationship Id="rId2123" Type="http://schemas.openxmlformats.org/officeDocument/2006/relationships/hyperlink" Target="http://hoteldonacatalina.com/" TargetMode="External"/><Relationship Id="rId2124" Type="http://schemas.openxmlformats.org/officeDocument/2006/relationships/hyperlink" Target="http://palomablancahotel.com/" TargetMode="External"/><Relationship Id="rId2125" Type="http://schemas.openxmlformats.org/officeDocument/2006/relationships/hyperlink" Target="http://hotellalunablanca.com/" TargetMode="External"/><Relationship Id="rId2126" Type="http://schemas.openxmlformats.org/officeDocument/2006/relationships/hyperlink" Target="http://hotelcortijobravo.com/" TargetMode="External"/><Relationship Id="rId2127" Type="http://schemas.openxmlformats.org/officeDocument/2006/relationships/hyperlink" Target="http://www.hotelcuevadelgato.com/" TargetMode="External"/><Relationship Id="rId2128" Type="http://schemas.openxmlformats.org/officeDocument/2006/relationships/hyperlink" Target="http://hotelroccostapark.com/" TargetMode="External"/><Relationship Id="rId2129" Type="http://schemas.openxmlformats.org/officeDocument/2006/relationships/hyperlink" Target="http://hotelcortijochico.com/" TargetMode="External"/><Relationship Id="rId2130" Type="http://schemas.openxmlformats.org/officeDocument/2006/relationships/hyperlink" Target="http://hotelcortijochico.com/" TargetMode="External"/><Relationship Id="rId2131" Type="http://schemas.openxmlformats.org/officeDocument/2006/relationships/hyperlink" Target="http://posadaloscantaros.com/" TargetMode="External"/><Relationship Id="rId2132" Type="http://schemas.openxmlformats.org/officeDocument/2006/relationships/hyperlink" Target="http://molinodesaladilla.com/" TargetMode="External"/><Relationship Id="rId2133" Type="http://schemas.openxmlformats.org/officeDocument/2006/relationships/hyperlink" Target="http://hotelvilladelaredo.es/" TargetMode="External"/><Relationship Id="rId2134" Type="http://schemas.openxmlformats.org/officeDocument/2006/relationships/hyperlink" Target="http://www.hotelbalconeuropa.com/" TargetMode="External"/><Relationship Id="rId2135" Type="http://schemas.openxmlformats.org/officeDocument/2006/relationships/hyperlink" Target="http://hotelparaisodelmar.es/" TargetMode="External"/><Relationship Id="rId2136" Type="http://schemas.openxmlformats.org/officeDocument/2006/relationships/hyperlink" Target="http://hotelperlamarina.com/" TargetMode="External"/><Relationship Id="rId2137" Type="http://schemas.openxmlformats.org/officeDocument/2006/relationships/hyperlink" Target="http://elhotelcalifornia.com/" TargetMode="External"/><Relationship Id="rId2138" Type="http://schemas.openxmlformats.org/officeDocument/2006/relationships/hyperlink" Target="http://hoteles-santarosa.com/" TargetMode="External"/><Relationship Id="rId2139" Type="http://schemas.openxmlformats.org/officeDocument/2006/relationships/hyperlink" Target="http://hoteles-santarosa.com/" TargetMode="External"/><Relationship Id="rId2140" Type="http://schemas.openxmlformats.org/officeDocument/2006/relationships/hyperlink" Target="http://lafondabenalmadena.es/" TargetMode="External"/><Relationship Id="rId2141" Type="http://schemas.openxmlformats.org/officeDocument/2006/relationships/hyperlink" Target="http://hotelmontevictoria.es/" TargetMode="External"/><Relationship Id="rId2142" Type="http://schemas.openxmlformats.org/officeDocument/2006/relationships/hyperlink" Target="http://hotellimamarbella.com/" TargetMode="External"/><Relationship Id="rId2143" Type="http://schemas.openxmlformats.org/officeDocument/2006/relationships/hyperlink" Target="http://hotelsancristobal.com/" TargetMode="External"/><Relationship Id="rId2144" Type="http://schemas.openxmlformats.org/officeDocument/2006/relationships/hyperlink" Target="http://hotelpiedrapaloma.com/" TargetMode="External"/><Relationship Id="rId2145" Type="http://schemas.openxmlformats.org/officeDocument/2006/relationships/hyperlink" Target="http://hoteles-catalonia.com/" TargetMode="External"/><Relationship Id="rId2146" Type="http://schemas.openxmlformats.org/officeDocument/2006/relationships/hyperlink" Target="http://elmolinodelpuente.com/" TargetMode="External"/><Relationship Id="rId2147" Type="http://schemas.openxmlformats.org/officeDocument/2006/relationships/hyperlink" Target="http://benalmadenapalace.com/" TargetMode="External"/><Relationship Id="rId2148" Type="http://schemas.openxmlformats.org/officeDocument/2006/relationships/hyperlink" Target="http://benalmadenapalace.com/" TargetMode="External"/><Relationship Id="rId2149" Type="http://schemas.openxmlformats.org/officeDocument/2006/relationships/hyperlink" Target="http://hotelcotodelvalle.com/" TargetMode="External"/><Relationship Id="rId2150" Type="http://schemas.openxmlformats.org/officeDocument/2006/relationships/hyperlink" Target="http://palaciodemengibar.com/" TargetMode="External"/><Relationship Id="rId2151" Type="http://schemas.openxmlformats.org/officeDocument/2006/relationships/hyperlink" Target="http://hotelsanfrancisco.com/" TargetMode="External"/><Relationship Id="rId2152" Type="http://schemas.openxmlformats.org/officeDocument/2006/relationships/hyperlink" Target="http://hospederiazacatin.com/" TargetMode="External"/><Relationship Id="rId2153" Type="http://schemas.openxmlformats.org/officeDocument/2006/relationships/hyperlink" Target="http://hotelsanfernando.info/" TargetMode="External"/><Relationship Id="rId2154" Type="http://schemas.openxmlformats.org/officeDocument/2006/relationships/hyperlink" Target="http://palaciodelarambla.com/" TargetMode="External"/><Relationship Id="rId2155" Type="http://schemas.openxmlformats.org/officeDocument/2006/relationships/hyperlink" Target="http://posadasanfernando.com/" TargetMode="External"/><Relationship Id="rId2156" Type="http://schemas.openxmlformats.org/officeDocument/2006/relationships/hyperlink" Target="http://hosteriadellaurel.com/" TargetMode="External"/><Relationship Id="rId2157" Type="http://schemas.openxmlformats.org/officeDocument/2006/relationships/hyperlink" Target="http://hotelsimonsevilla.com/" TargetMode="External"/><Relationship Id="rId2158" Type="http://schemas.openxmlformats.org/officeDocument/2006/relationships/hyperlink" Target="http://hoteles-catalonia.com/" TargetMode="External"/><Relationship Id="rId2159" Type="http://schemas.openxmlformats.org/officeDocument/2006/relationships/hyperlink" Target="http://palaciovillapanes.com/" TargetMode="External"/><Relationship Id="rId2160" Type="http://schemas.openxmlformats.org/officeDocument/2006/relationships/hyperlink" Target="http://hoteles-catalonia.com/" TargetMode="External"/><Relationship Id="rId2161" Type="http://schemas.openxmlformats.org/officeDocument/2006/relationships/hyperlink" Target="http://hotelsevillacenter.es/" TargetMode="External"/><Relationship Id="rId2162" Type="http://schemas.openxmlformats.org/officeDocument/2006/relationships/hyperlink" Target="http://hotelderbysevilla.com/" TargetMode="External"/><Relationship Id="rId2163" Type="http://schemas.openxmlformats.org/officeDocument/2006/relationships/hyperlink" Target="http://hotelruralelolivo.com/" TargetMode="External"/><Relationship Id="rId2164" Type="http://schemas.openxmlformats.org/officeDocument/2006/relationships/hyperlink" Target="http://casonadesanandres.com/" TargetMode="External"/><Relationship Id="rId2165" Type="http://schemas.openxmlformats.org/officeDocument/2006/relationships/hyperlink" Target="http://casonadesanandres.com/" TargetMode="External"/><Relationship Id="rId2166" Type="http://schemas.openxmlformats.org/officeDocument/2006/relationships/hyperlink" Target="http://hotelpalacesevilla.es/" TargetMode="External"/><Relationship Id="rId2167" Type="http://schemas.openxmlformats.org/officeDocument/2006/relationships/hyperlink" Target="http://exesevillapalmera.com/" TargetMode="External"/><Relationship Id="rId2168" Type="http://schemas.openxmlformats.org/officeDocument/2006/relationships/hyperlink" Target="http://balcondeandalucia.com/" TargetMode="External"/><Relationship Id="rId2169" Type="http://schemas.openxmlformats.org/officeDocument/2006/relationships/hyperlink" Target="http://hotellosgirasoles.com/" TargetMode="External"/><Relationship Id="rId2170" Type="http://schemas.openxmlformats.org/officeDocument/2006/relationships/hyperlink" Target="http://posadadelascuevas.com/" TargetMode="External"/><Relationship Id="rId2171" Type="http://schemas.openxmlformats.org/officeDocument/2006/relationships/hyperlink" Target="http://hotelguadalquivir.com/" TargetMode="External"/><Relationship Id="rId2172" Type="http://schemas.openxmlformats.org/officeDocument/2006/relationships/hyperlink" Target="http://elcortijodezahara.com/" TargetMode="External"/><Relationship Id="rId2173" Type="http://schemas.openxmlformats.org/officeDocument/2006/relationships/hyperlink" Target="http://hotelesoasisconil.com/" TargetMode="External"/><Relationship Id="rId2174" Type="http://schemas.openxmlformats.org/officeDocument/2006/relationships/hyperlink" Target="http://hotelesoasisconil.com/" TargetMode="External"/><Relationship Id="rId2175" Type="http://schemas.openxmlformats.org/officeDocument/2006/relationships/hyperlink" Target="http://aparthotelasdunas.com/" TargetMode="External"/><Relationship Id="rId2176" Type="http://schemas.openxmlformats.org/officeDocument/2006/relationships/hyperlink" Target="http://hoteltarifalances.com/" TargetMode="External"/><Relationship Id="rId2177" Type="http://schemas.openxmlformats.org/officeDocument/2006/relationships/hyperlink" Target="http://mesondelamolinera.com/" TargetMode="External"/><Relationship Id="rId2178" Type="http://schemas.openxmlformats.org/officeDocument/2006/relationships/hyperlink" Target="http://hotelplayadelaluz.com/" TargetMode="External"/><Relationship Id="rId2179" Type="http://schemas.openxmlformats.org/officeDocument/2006/relationships/hyperlink" Target="http://hotelcaballonegro.com/" TargetMode="External"/><Relationship Id="rId2180" Type="http://schemas.openxmlformats.org/officeDocument/2006/relationships/hyperlink" Target="http://hotelriadarruzafa.com/" TargetMode="External"/><Relationship Id="rId2181" Type="http://schemas.openxmlformats.org/officeDocument/2006/relationships/hyperlink" Target="http://casadelosazulejos.com/" TargetMode="External"/><Relationship Id="rId2182" Type="http://schemas.openxmlformats.org/officeDocument/2006/relationships/hyperlink" Target="http://casadelosnaranjos.com/" TargetMode="External"/><Relationship Id="rId2183" Type="http://schemas.openxmlformats.org/officeDocument/2006/relationships/hyperlink" Target="http://hotelcisnecordoba.com/" TargetMode="External"/><Relationship Id="rId2184" Type="http://schemas.openxmlformats.org/officeDocument/2006/relationships/hyperlink" Target="http://hoteldelosfaroles.net/" TargetMode="External"/><Relationship Id="rId2185" Type="http://schemas.openxmlformats.org/officeDocument/2006/relationships/hyperlink" Target="http://lacasagrandebaena.com/" TargetMode="External"/><Relationship Id="rId2186" Type="http://schemas.openxmlformats.org/officeDocument/2006/relationships/hyperlink" Target="http://villasdeandalucia.com/" TargetMode="External"/><Relationship Id="rId2187" Type="http://schemas.openxmlformats.org/officeDocument/2006/relationships/hyperlink" Target="http://hotellosmanjares.com/" TargetMode="External"/><Relationship Id="rId2188" Type="http://schemas.openxmlformats.org/officeDocument/2006/relationships/hyperlink" Target="http://urbandreamgranada.com/" TargetMode="External"/><Relationship Id="rId2189" Type="http://schemas.openxmlformats.org/officeDocument/2006/relationships/hyperlink" Target="http://quintarealgranada.com/" TargetMode="External"/><Relationship Id="rId2190" Type="http://schemas.openxmlformats.org/officeDocument/2006/relationships/hyperlink" Target="http://hotelsaylugranada.com/" TargetMode="External"/><Relationship Id="rId2191" Type="http://schemas.openxmlformats.org/officeDocument/2006/relationships/hyperlink" Target="http://hoteldeperegrinos.com/" TargetMode="External"/><Relationship Id="rId2192" Type="http://schemas.openxmlformats.org/officeDocument/2006/relationships/hyperlink" Target="http://granadafivesenses.com/" TargetMode="External"/><Relationship Id="rId2193" Type="http://schemas.openxmlformats.org/officeDocument/2006/relationships/hyperlink" Target="http://laalmuniadelvalle.com/" TargetMode="External"/><Relationship Id="rId2194" Type="http://schemas.openxmlformats.org/officeDocument/2006/relationships/hyperlink" Target="http://hotelelnacimiento.com/" TargetMode="External"/><Relationship Id="rId2195" Type="http://schemas.openxmlformats.org/officeDocument/2006/relationships/hyperlink" Target="http://hotellabellamaria.com/" TargetMode="External"/><Relationship Id="rId2196" Type="http://schemas.openxmlformats.org/officeDocument/2006/relationships/hyperlink" Target="http://playasancristobal.com/" TargetMode="External"/><Relationship Id="rId2197" Type="http://schemas.openxmlformats.org/officeDocument/2006/relationships/hyperlink" Target="http://cuevaspedroantonio.es/" TargetMode="External"/><Relationship Id="rId2198" Type="http://schemas.openxmlformats.org/officeDocument/2006/relationships/hyperlink" Target="http://hotelruralmontual.com/" TargetMode="External"/><Relationship Id="rId2199" Type="http://schemas.openxmlformats.org/officeDocument/2006/relationships/hyperlink" Target="http://villasdeandalucia.com/" TargetMode="External"/><Relationship Id="rId2200" Type="http://schemas.openxmlformats.org/officeDocument/2006/relationships/hyperlink" Target="http://hcastillolanjaron.com/" TargetMode="External"/><Relationship Id="rId2201" Type="http://schemas.openxmlformats.org/officeDocument/2006/relationships/hyperlink" Target="http://hotelplayacotobro.com/" TargetMode="External"/><Relationship Id="rId2202" Type="http://schemas.openxmlformats.org/officeDocument/2006/relationships/hyperlink" Target="http://hotelfamiliaconde.com/" TargetMode="External"/><Relationship Id="rId2203" Type="http://schemas.openxmlformats.org/officeDocument/2006/relationships/hyperlink" Target="http://hosteriadellaurel.com/" TargetMode="External"/><Relationship Id="rId2204" Type="http://schemas.openxmlformats.org/officeDocument/2006/relationships/hyperlink" Target="http://barceloislacanela.com/" TargetMode="External"/><Relationship Id="rId2205" Type="http://schemas.openxmlformats.org/officeDocument/2006/relationships/hyperlink" Target="http://neststylevalencia.com/" TargetMode="External"/><Relationship Id="rId2206" Type="http://schemas.openxmlformats.org/officeDocument/2006/relationships/hyperlink" Target="http://pensioncastellana.com/" TargetMode="External"/><Relationship Id="rId2207" Type="http://schemas.openxmlformats.org/officeDocument/2006/relationships/hyperlink" Target="http://hotelrhbayrenparc.com/" TargetMode="External"/><Relationship Id="rId2208" Type="http://schemas.openxmlformats.org/officeDocument/2006/relationships/hyperlink" Target="https://hotelgandiaplaya.com/" TargetMode="External"/><Relationship Id="rId2209" Type="http://schemas.openxmlformats.org/officeDocument/2006/relationships/hyperlink" Target="http://hotelvalenciapark.com/" TargetMode="External"/><Relationship Id="rId2210" Type="http://schemas.openxmlformats.org/officeDocument/2006/relationships/hyperlink" Target="http://hotel-mediterraneo.es/" TargetMode="External"/><Relationship Id="rId2211" Type="http://schemas.openxmlformats.org/officeDocument/2006/relationships/hyperlink" Target="http://hotelelcidmorella.com/" TargetMode="External"/><Relationship Id="rId2212" Type="http://schemas.openxmlformats.org/officeDocument/2006/relationships/hyperlink" Target="http://hoteldelgolfplaya.com/" TargetMode="External"/><Relationship Id="rId2213" Type="http://schemas.openxmlformats.org/officeDocument/2006/relationships/hyperlink" Target="http://www.laolarestaurante.com/" TargetMode="External"/><Relationship Id="rId2214" Type="http://schemas.openxmlformats.org/officeDocument/2006/relationships/hyperlink" Target="http://costazaharhoteles.com/" TargetMode="External"/><Relationship Id="rId2215" Type="http://schemas.openxmlformats.org/officeDocument/2006/relationships/hyperlink" Target="http://hotelbagcastellon.com/" TargetMode="External"/><Relationship Id="rId2216" Type="http://schemas.openxmlformats.org/officeDocument/2006/relationships/hyperlink" Target="http://eurohotelcastello.com/" TargetMode="External"/><Relationship Id="rId2217" Type="http://schemas.openxmlformats.org/officeDocument/2006/relationships/hyperlink" Target="http://hotelrhcasablanca.com/" TargetMode="External"/><Relationship Id="rId2218" Type="http://schemas.openxmlformats.org/officeDocument/2006/relationships/hyperlink" Target="http://hotelrhcasablanca.com/" TargetMode="External"/><Relationship Id="rId2219" Type="http://schemas.openxmlformats.org/officeDocument/2006/relationships/hyperlink" Target="http://hotel-losdelfines.com/" TargetMode="External"/><Relationship Id="rId2220" Type="http://schemas.openxmlformats.org/officeDocument/2006/relationships/hyperlink" Target="http://hotel-losdelfines.com/" TargetMode="External"/><Relationship Id="rId2221" Type="http://schemas.openxmlformats.org/officeDocument/2006/relationships/hyperlink" Target="http://blancosroomshotel.com/" TargetMode="External"/><Relationship Id="rId2222" Type="http://schemas.openxmlformats.org/officeDocument/2006/relationships/hyperlink" Target="http://hotelmoliboutique.com/" TargetMode="External"/><Relationship Id="rId2223" Type="http://schemas.openxmlformats.org/officeDocument/2006/relationships/hyperlink" Target="http://estudiotelalicante.es/" TargetMode="External"/><Relationship Id="rId2224" Type="http://schemas.openxmlformats.org/officeDocument/2006/relationships/hyperlink" Target="http://hotelalicantegolf.com/" TargetMode="External"/><Relationship Id="rId2225" Type="http://schemas.openxmlformats.org/officeDocument/2006/relationships/hyperlink" Target="http://hotelalicantemaya.com/" TargetMode="External"/><Relationship Id="rId2226" Type="http://schemas.openxmlformats.org/officeDocument/2006/relationships/hyperlink" Target="http://playamarinahotels.com/" TargetMode="External"/><Relationship Id="rId2227" Type="http://schemas.openxmlformats.org/officeDocument/2006/relationships/hyperlink" Target="http://laspalmerasresort.com/" TargetMode="External"/><Relationship Id="rId2228" Type="http://schemas.openxmlformats.org/officeDocument/2006/relationships/hyperlink" Target="http://laspalmerasresort.com/" TargetMode="External"/><Relationship Id="rId2229" Type="http://schemas.openxmlformats.org/officeDocument/2006/relationships/hyperlink" Target="http://laspalmerasresort.com/" TargetMode="External"/><Relationship Id="rId2230" Type="http://schemas.openxmlformats.org/officeDocument/2006/relationships/hyperlink" Target="http://hotelvillasanjuan.com/" TargetMode="External"/><Relationship Id="rId2231" Type="http://schemas.openxmlformats.org/officeDocument/2006/relationships/hyperlink" Target="http://swisshotelmoraira.com/" TargetMode="External"/><Relationship Id="rId2232" Type="http://schemas.openxmlformats.org/officeDocument/2006/relationships/hyperlink" Target="http://casamarina-suites.com/" TargetMode="External"/><Relationship Id="rId2233" Type="http://schemas.openxmlformats.org/officeDocument/2006/relationships/hyperlink" Target="http://casamarina-suites.com/" TargetMode="External"/><Relationship Id="rId2234" Type="http://schemas.openxmlformats.org/officeDocument/2006/relationships/hyperlink" Target="https://www.apartamentosbahia.es/" TargetMode="External"/><Relationship Id="rId2235" Type="http://schemas.openxmlformats.org/officeDocument/2006/relationships/hyperlink" Target="http://hotelgalaplacidia.com/" TargetMode="External"/><Relationship Id="rId2236" Type="http://schemas.openxmlformats.org/officeDocument/2006/relationships/hyperlink" Target="http://hotelvillavenecia.com/" TargetMode="External"/><Relationship Id="rId2237" Type="http://schemas.openxmlformats.org/officeDocument/2006/relationships/hyperlink" Target="http://hotelvillavenecia.com/" TargetMode="External"/><Relationship Id="rId2238" Type="http://schemas.openxmlformats.org/officeDocument/2006/relationships/hyperlink" Target="http://theolivemillspain.com/" TargetMode="External"/><Relationship Id="rId2239" Type="http://schemas.openxmlformats.org/officeDocument/2006/relationships/hyperlink" Target="http://unahistoriadeamor.org/" TargetMode="External"/><Relationship Id="rId2240" Type="http://schemas.openxmlformats.org/officeDocument/2006/relationships/hyperlink" Target="http://eurostarslucentum.com/" TargetMode="External"/><Relationship Id="rId2241" Type="http://schemas.openxmlformats.org/officeDocument/2006/relationships/hyperlink" Target="http://shawellnessclinic.com/" TargetMode="External"/><Relationship Id="rId2242" Type="http://schemas.openxmlformats.org/officeDocument/2006/relationships/hyperlink" Target="http://hotelfontanaplaza.com/" TargetMode="External"/><Relationship Id="rId2243" Type="http://schemas.openxmlformats.org/officeDocument/2006/relationships/hyperlink" Target="http://hotelfuenteelcura.com/" TargetMode="External"/><Relationship Id="rId2244" Type="http://schemas.openxmlformats.org/officeDocument/2006/relationships/hyperlink" Target="http://hotelvaldepinares.com/" TargetMode="External"/><Relationship Id="rId2245" Type="http://schemas.openxmlformats.org/officeDocument/2006/relationships/hyperlink" Target="http://hotelfelipesegundo.es/" TargetMode="External"/><Relationship Id="rId2246" Type="http://schemas.openxmlformats.org/officeDocument/2006/relationships/hyperlink" Target="http://aparthotellondres.com/" TargetMode="External"/><Relationship Id="rId2247" Type="http://schemas.openxmlformats.org/officeDocument/2006/relationships/hyperlink" Target="http://hoteles-catalonia.com/" TargetMode="External"/><Relationship Id="rId2248" Type="http://schemas.openxmlformats.org/officeDocument/2006/relationships/hyperlink" Target="http://restaurantehispano.es/" TargetMode="External"/><Relationship Id="rId2249" Type="http://schemas.openxmlformats.org/officeDocument/2006/relationships/hyperlink" Target="http://hotelentresierras.com/" TargetMode="External"/><Relationship Id="rId2250" Type="http://schemas.openxmlformats.org/officeDocument/2006/relationships/hyperlink" Target="http://netvision.es/sahajosa" TargetMode="External"/><Relationship Id="rId2251" Type="http://schemas.openxmlformats.org/officeDocument/2006/relationships/hyperlink" Target="http://hotelavenidayecla.com/" TargetMode="External"/><Relationship Id="rId2252" Type="http://schemas.openxmlformats.org/officeDocument/2006/relationships/hyperlink" Target="http://hotel-alfonsoviii.com/" TargetMode="External"/><Relationship Id="rId2253" Type="http://schemas.openxmlformats.org/officeDocument/2006/relationships/hyperlink" Target="http://hoteltorremangana.com/" TargetMode="External"/><Relationship Id="rId2254" Type="http://schemas.openxmlformats.org/officeDocument/2006/relationships/hyperlink" Target="http://caseriodevadillos.es/" TargetMode="External"/><Relationship Id="rId2255" Type="http://schemas.openxmlformats.org/officeDocument/2006/relationships/hyperlink" Target="https://interbaleargroup.com/" TargetMode="External"/><Relationship Id="rId2256" Type="http://schemas.openxmlformats.org/officeDocument/2006/relationships/hyperlink" Target="http://hotelnordmallorca.com/" TargetMode="External"/><Relationship Id="rId2257" Type="http://schemas.openxmlformats.org/officeDocument/2006/relationships/hyperlink" Target="http://insotelhotelgroup.com/" TargetMode="External"/><Relationship Id="rId2258" Type="http://schemas.openxmlformats.org/officeDocument/2006/relationships/hyperlink" Target="http://revellarartresort.com/" TargetMode="External"/><Relationship Id="rId2259" Type="http://schemas.openxmlformats.org/officeDocument/2006/relationships/hyperlink" Target="http://nobuhotelibizabay.com/" TargetMode="External"/><Relationship Id="rId2260" Type="http://schemas.openxmlformats.org/officeDocument/2006/relationships/hyperlink" Target="http://conventdelamissio.com/" TargetMode="External"/><Relationship Id="rId2261" Type="http://schemas.openxmlformats.org/officeDocument/2006/relationships/hyperlink" Target="http://hotelirismallorca.com/" TargetMode="External"/><Relationship Id="rId2262" Type="http://schemas.openxmlformats.org/officeDocument/2006/relationships/hyperlink" Target="http://hotelcosmopolitan.com/" TargetMode="External"/><Relationship Id="rId2263" Type="http://schemas.openxmlformats.org/officeDocument/2006/relationships/hyperlink" Target="http://hotelmiradoribiza.com/" TargetMode="External"/><Relationship Id="rId2264" Type="http://schemas.openxmlformats.org/officeDocument/2006/relationships/hyperlink" Target="https://hotel-formentera.com/" TargetMode="External"/><Relationship Id="rId2265" Type="http://schemas.openxmlformats.org/officeDocument/2006/relationships/hyperlink" Target="http://insotelhotelgroup.com/" TargetMode="External"/><Relationship Id="rId2266" Type="http://schemas.openxmlformats.org/officeDocument/2006/relationships/hyperlink" Target="http://hoteles-catalonia.com/" TargetMode="External"/><Relationship Id="rId2267" Type="http://schemas.openxmlformats.org/officeDocument/2006/relationships/hyperlink" Target="http://sargamassa-palace.com/" TargetMode="External"/><Relationship Id="rId2268" Type="http://schemas.openxmlformats.org/officeDocument/2006/relationships/hyperlink" Target="http://sargamassa-palace.com/" TargetMode="External"/><Relationship Id="rId2269" Type="http://schemas.openxmlformats.org/officeDocument/2006/relationships/hyperlink" Target="http://hoteles-catalonia.com/" TargetMode="External"/><Relationship Id="rId2270" Type="http://schemas.openxmlformats.org/officeDocument/2006/relationships/hyperlink" Target="http://hotelarenal-ibiza.com/" TargetMode="External"/><Relationship Id="rId2271" Type="http://schemas.openxmlformats.org/officeDocument/2006/relationships/hyperlink" Target="http://hoteles-catalonia.com/" TargetMode="External"/><Relationship Id="rId2272" Type="http://schemas.openxmlformats.org/officeDocument/2006/relationships/hyperlink" Target="http://hoteldelalmirante.com/" TargetMode="External"/><Relationship Id="rId2273" Type="http://schemas.openxmlformats.org/officeDocument/2006/relationships/hyperlink" Target="http://eurostarsmarivent.com/" TargetMode="External"/><Relationship Id="rId2274" Type="http://schemas.openxmlformats.org/officeDocument/2006/relationships/hyperlink" Target="http://cataloniamajorica.com/" TargetMode="External"/><Relationship Id="rId2275" Type="http://schemas.openxmlformats.org/officeDocument/2006/relationships/hyperlink" Target="http://hoteles-catalonia.com/" TargetMode="External"/><Relationship Id="rId2276" Type="http://schemas.openxmlformats.org/officeDocument/2006/relationships/hyperlink" Target="http://hotel-kilimanjaro.com/" TargetMode="External"/><Relationship Id="rId2277" Type="http://schemas.openxmlformats.org/officeDocument/2006/relationships/hyperlink" Target="http://playasol-mallorca.com/" TargetMode="External"/><Relationship Id="rId2278" Type="http://schemas.openxmlformats.org/officeDocument/2006/relationships/hyperlink" Target="http://hotelsantfrancesc.com/" TargetMode="External"/><Relationship Id="rId2279" Type="http://schemas.openxmlformats.org/officeDocument/2006/relationships/hyperlink" Target="http://alcudiapetithotel.com/" TargetMode="External"/><Relationship Id="rId2280" Type="http://schemas.openxmlformats.org/officeDocument/2006/relationships/hyperlink" Target="http://alcudiapetithotel.com/" TargetMode="External"/><Relationship Id="rId2281" Type="http://schemas.openxmlformats.org/officeDocument/2006/relationships/hyperlink" Target="http://hotelforumalcudia.com/" TargetMode="External"/><Relationship Id="rId2282" Type="http://schemas.openxmlformats.org/officeDocument/2006/relationships/hyperlink" Target="http://santsalvadorhotel.com/" TargetMode="External"/><Relationship Id="rId2283" Type="http://schemas.openxmlformats.org/officeDocument/2006/relationships/hyperlink" Target="http://hotellasantamaria.com/" TargetMode="External"/><Relationship Id="rId2284" Type="http://schemas.openxmlformats.org/officeDocument/2006/relationships/hyperlink" Target="http://hotellasantamaria.com/" TargetMode="External"/><Relationship Id="rId2285" Type="http://schemas.openxmlformats.org/officeDocument/2006/relationships/hyperlink" Target="http://hotelmarinasoller.com/" TargetMode="External"/><Relationship Id="rId2286" Type="http://schemas.openxmlformats.org/officeDocument/2006/relationships/hyperlink" Target="http://hotelmarinasoller.com/" TargetMode="External"/><Relationship Id="rId2287" Type="http://schemas.openxmlformats.org/officeDocument/2006/relationships/hyperlink" Target="http://hotel-losgeranios.com/" TargetMode="External"/><Relationship Id="rId2288" Type="http://schemas.openxmlformats.org/officeDocument/2006/relationships/hyperlink" Target="http://hotelmardeportals.com/" TargetMode="External"/><Relationship Id="rId2289" Type="http://schemas.openxmlformats.org/officeDocument/2006/relationships/hyperlink" Target="http://hotelcostaportals.com/" TargetMode="External"/><Relationship Id="rId2290" Type="http://schemas.openxmlformats.org/officeDocument/2006/relationships/hyperlink" Target="http://petitcalafornells.com/" TargetMode="External"/><Relationship Id="rId2291" Type="http://schemas.openxmlformats.org/officeDocument/2006/relationships/hyperlink" Target="http://palaciocasagalesa.com/" TargetMode="External"/><Relationship Id="rId2292" Type="http://schemas.openxmlformats.org/officeDocument/2006/relationships/hyperlink" Target="http://insotelhotelgroup.com/" TargetMode="External"/><Relationship Id="rId2293" Type="http://schemas.openxmlformats.org/officeDocument/2006/relationships/hyperlink" Target="http://hoteles-catalonia.com/" TargetMode="External"/><Relationship Id="rId2294" Type="http://schemas.openxmlformats.org/officeDocument/2006/relationships/hyperlink" Target="http://hotelastoriaplaya.com/" TargetMode="External"/><Relationship Id="rId2295" Type="http://schemas.openxmlformats.org/officeDocument/2006/relationships/hyperlink" Target="http://hotelrocboccaccio.com/" TargetMode="External"/><Relationship Id="rId2296" Type="http://schemas.openxmlformats.org/officeDocument/2006/relationships/hyperlink" Target="http://alcudiabeachhotel.com/" TargetMode="External"/><Relationship Id="rId2297" Type="http://schemas.openxmlformats.org/officeDocument/2006/relationships/hyperlink" Target="http://hotelgatzaraibiza.com/" TargetMode="External"/><Relationship Id="rId2298" Type="http://schemas.openxmlformats.org/officeDocument/2006/relationships/hyperlink" Target="http://santuarisdegirona.cat/" TargetMode="External"/><Relationship Id="rId2299" Type="http://schemas.openxmlformats.org/officeDocument/2006/relationships/hyperlink" Target="http://hoteleuropagirona.com/" TargetMode="External"/><Relationship Id="rId2300" Type="http://schemas.openxmlformats.org/officeDocument/2006/relationships/hyperlink" Target="http://hotelmarina-roses.com/" TargetMode="External"/><Relationship Id="rId2301" Type="http://schemas.openxmlformats.org/officeDocument/2006/relationships/hyperlink" Target="http://hotelnouestrelles.com/" TargetMode="External"/><Relationship Id="rId2302" Type="http://schemas.openxmlformats.org/officeDocument/2006/relationships/hyperlink" Target="http://hotelfloridatossa.com/" TargetMode="External"/><Relationship Id="rId2303" Type="http://schemas.openxmlformats.org/officeDocument/2006/relationships/hyperlink" Target="http://hotelavenidatossa.com/" TargetMode="External"/><Relationship Id="rId2304" Type="http://schemas.openxmlformats.org/officeDocument/2006/relationships/hyperlink" Target="http://granhotelflamingo.com/" TargetMode="External"/><Relationship Id="rId2305" Type="http://schemas.openxmlformats.org/officeDocument/2006/relationships/hyperlink" Target="http://hotelfigueresparc.com/" TargetMode="External"/><Relationship Id="rId2306" Type="http://schemas.openxmlformats.org/officeDocument/2006/relationships/hyperlink" Target="http://santuarisdegirona.cat/" TargetMode="External"/><Relationship Id="rId2307" Type="http://schemas.openxmlformats.org/officeDocument/2006/relationships/hyperlink" Target="http://hotelcastellblanc.com/" TargetMode="External"/><Relationship Id="rId2308" Type="http://schemas.openxmlformats.org/officeDocument/2006/relationships/hyperlink" Target="http://laplacamadremanya.com/" TargetMode="External"/><Relationship Id="rId2309" Type="http://schemas.openxmlformats.org/officeDocument/2006/relationships/hyperlink" Target="http://hotelmasbosch1526.com/" TargetMode="External"/><Relationship Id="rId2310" Type="http://schemas.openxmlformats.org/officeDocument/2006/relationships/hyperlink" Target="http://hotelmardetasmania.es/" TargetMode="External"/><Relationship Id="rId2311" Type="http://schemas.openxmlformats.org/officeDocument/2006/relationships/hyperlink" Target="http://cosmopolita-hotel.com/" TargetMode="External"/><Relationship Id="rId2312" Type="http://schemas.openxmlformats.org/officeDocument/2006/relationships/hyperlink" Target="http://balnearifontvella.cat/" TargetMode="External"/><Relationship Id="rId2313" Type="http://schemas.openxmlformats.org/officeDocument/2006/relationships/hyperlink" Target="http://villapaulitahotel.com/" TargetMode="External"/><Relationship Id="rId2314" Type="http://schemas.openxmlformats.org/officeDocument/2006/relationships/hyperlink" Target="http://mediterraneansand.com/" TargetMode="External"/><Relationship Id="rId2315" Type="http://schemas.openxmlformats.org/officeDocument/2006/relationships/hyperlink" Target="http://hoteles-catalonia.com/" TargetMode="External"/><Relationship Id="rId2316" Type="http://schemas.openxmlformats.org/officeDocument/2006/relationships/hyperlink" Target="http://sommelierhostelera.es/" TargetMode="External"/><Relationship Id="rId2317" Type="http://schemas.openxmlformats.org/officeDocument/2006/relationships/hyperlink" Target="http://hotelcastellarnau.com/" TargetMode="External"/><Relationship Id="rId2318" Type="http://schemas.openxmlformats.org/officeDocument/2006/relationships/hyperlink" Target="http://hotelcastellarnau.com/" TargetMode="External"/><Relationship Id="rId2319" Type="http://schemas.openxmlformats.org/officeDocument/2006/relationships/hyperlink" Target="http://hotelestanysblaus.com/" TargetMode="External"/><Relationship Id="rId2320" Type="http://schemas.openxmlformats.org/officeDocument/2006/relationships/hyperlink" Target="http://hotelestanysblaus.com/" TargetMode="External"/><Relationship Id="rId2321" Type="http://schemas.openxmlformats.org/officeDocument/2006/relationships/hyperlink" Target="http://funandroomshotels.com/" TargetMode="External"/><Relationship Id="rId2322" Type="http://schemas.openxmlformats.org/officeDocument/2006/relationships/hyperlink" Target="http://hotelsanchoabarca.com/" TargetMode="External"/><Relationship Id="rId2323" Type="http://schemas.openxmlformats.org/officeDocument/2006/relationships/hyperlink" Target="http://hotelciudaddejaca.com/" TargetMode="External"/><Relationship Id="rId2324" Type="http://schemas.openxmlformats.org/officeDocument/2006/relationships/hyperlink" Target="http://realposadadeliena.com/" TargetMode="External"/><Relationship Id="rId2325" Type="http://schemas.openxmlformats.org/officeDocument/2006/relationships/hyperlink" Target="http://hotelpradasordesa.com/" TargetMode="External"/><Relationship Id="rId2326" Type="http://schemas.openxmlformats.org/officeDocument/2006/relationships/hyperlink" Target="http://abbaformigalhotel.com/" TargetMode="External"/><Relationship Id="rId2327" Type="http://schemas.openxmlformats.org/officeDocument/2006/relationships/hyperlink" Target="http://hotelselbadansils.com/" TargetMode="External"/><Relationship Id="rId2328" Type="http://schemas.openxmlformats.org/officeDocument/2006/relationships/hyperlink" Target="http://hotelalfonsosoria.com/" TargetMode="External"/><Relationship Id="rId2329" Type="http://schemas.openxmlformats.org/officeDocument/2006/relationships/hyperlink" Target="http://hotelcesaraugusta.com/" TargetMode="External"/><Relationship Id="rId2330" Type="http://schemas.openxmlformats.org/officeDocument/2006/relationships/hyperlink" Target="http://eurostarszaragoza.com/" TargetMode="External"/><Relationship Id="rId2331" Type="http://schemas.openxmlformats.org/officeDocument/2006/relationships/hyperlink" Target="http://hospederiadesadaba.es/" TargetMode="External"/><Relationship Id="rId2332" Type="http://schemas.openxmlformats.org/officeDocument/2006/relationships/hyperlink" Target="http://hospederiaelpilar.com/" TargetMode="External"/><Relationship Id="rId2333" Type="http://schemas.openxmlformats.org/officeDocument/2006/relationships/hyperlink" Target="http://hcatalunyaexpress.com/" TargetMode="External"/><Relationship Id="rId2334" Type="http://schemas.openxmlformats.org/officeDocument/2006/relationships/hyperlink" Target="http://hotel-villamarina.com/" TargetMode="External"/><Relationship Id="rId2335" Type="http://schemas.openxmlformats.org/officeDocument/2006/relationships/hyperlink" Target="http://hoteljaimeprimero.com/" TargetMode="External"/><Relationship Id="rId2336" Type="http://schemas.openxmlformats.org/officeDocument/2006/relationships/hyperlink" Target="http://hotelravaldelamar.com/" TargetMode="External"/><Relationship Id="rId2337" Type="http://schemas.openxmlformats.org/officeDocument/2006/relationships/hyperlink" Target="http://hotelcanadapalace.com/" TargetMode="External"/><Relationship Id="rId2338" Type="http://schemas.openxmlformats.org/officeDocument/2006/relationships/hyperlink" Target="http://hotelcanadapalace.com/" TargetMode="External"/><Relationship Id="rId2339" Type="http://schemas.openxmlformats.org/officeDocument/2006/relationships/hyperlink" Target="http://hotelalgadirdelta.com/" TargetMode="External"/><Relationship Id="rId2340" Type="http://schemas.openxmlformats.org/officeDocument/2006/relationships/hyperlink" Target="http://hotelciverateruel.com/" TargetMode="External"/><Relationship Id="rId2341" Type="http://schemas.openxmlformats.org/officeDocument/2006/relationships/hyperlink" Target="http://hotelciverateruel.com/" TargetMode="External"/><Relationship Id="rId2342" Type="http://schemas.openxmlformats.org/officeDocument/2006/relationships/hyperlink" Target="http://balneariodesegura.com/" TargetMode="External"/><Relationship Id="rId2343" Type="http://schemas.openxmlformats.org/officeDocument/2006/relationships/hyperlink" Target="http://palaciodeivantarin.es/" TargetMode="External"/><Relationship Id="rId2344" Type="http://schemas.openxmlformats.org/officeDocument/2006/relationships/hyperlink" Target="http://boadilladelcamino.com/" TargetMode="External"/><Relationship Id="rId2345" Type="http://schemas.openxmlformats.org/officeDocument/2006/relationships/hyperlink" Target="http://hotelruralelvalle.net/" TargetMode="External"/><Relationship Id="rId2346" Type="http://schemas.openxmlformats.org/officeDocument/2006/relationships/hyperlink" Target="http://aldacentropalencia.es/" TargetMode="External"/><Relationship Id="rId2347" Type="http://schemas.openxmlformats.org/officeDocument/2006/relationships/hyperlink" Target="http://hoteleuropacentro.com/" TargetMode="External"/><Relationship Id="rId2348" Type="http://schemas.openxmlformats.org/officeDocument/2006/relationships/hyperlink" Target="http://hotel-nido-coruna.com/" TargetMode="External"/><Relationship Id="rId2349" Type="http://schemas.openxmlformats.org/officeDocument/2006/relationships/hyperlink" Target="http://granhoteldeferrol.com/" TargetMode="External"/><Relationship Id="rId2350" Type="http://schemas.openxmlformats.org/officeDocument/2006/relationships/hyperlink" Target="http://hotelamericaferrol.es/" TargetMode="External"/><Relationship Id="rId2351" Type="http://schemas.openxmlformats.org/officeDocument/2006/relationships/hyperlink" Target="http://hotelpontesdoeume.com/" TargetMode="External"/><Relationship Id="rId2352" Type="http://schemas.openxmlformats.org/officeDocument/2006/relationships/hyperlink" Target="http://sanmiguelsantiago.com/" TargetMode="External"/><Relationship Id="rId2353" Type="http://schemas.openxmlformats.org/officeDocument/2006/relationships/hyperlink" Target="http://hotel.moradadamoa.com/" TargetMode="External"/><Relationship Id="rId2354" Type="http://schemas.openxmlformats.org/officeDocument/2006/relationships/hyperlink" Target="http://lacasonadelabuelo.com/" TargetMode="External"/><Relationship Id="rId2355" Type="http://schemas.openxmlformats.org/officeDocument/2006/relationships/hyperlink" Target="http://turismoruralenlugo.es/" TargetMode="External"/><Relationship Id="rId2356" Type="http://schemas.openxmlformats.org/officeDocument/2006/relationships/hyperlink" Target="http://hotelribeirasacra.es/" TargetMode="External"/><Relationship Id="rId2357" Type="http://schemas.openxmlformats.org/officeDocument/2006/relationships/hyperlink" Target="http://hotelesvalladolid.com/" TargetMode="External"/><Relationship Id="rId2358" Type="http://schemas.openxmlformats.org/officeDocument/2006/relationships/hyperlink" Target="http://hotelesvalladolid.com/" TargetMode="External"/><Relationship Id="rId2359" Type="http://schemas.openxmlformats.org/officeDocument/2006/relationships/hyperlink" Target="http://hotelesvalladolid.com/" TargetMode="External"/><Relationship Id="rId2360" Type="http://schemas.openxmlformats.org/officeDocument/2006/relationships/hyperlink" Target="http://hotelesvalladolid.com/" TargetMode="External"/><Relationship Id="rId2361" Type="http://schemas.openxmlformats.org/officeDocument/2006/relationships/hyperlink" Target="http://hotelrutadelduero.com/" TargetMode="External"/><Relationship Id="rId2362" Type="http://schemas.openxmlformats.org/officeDocument/2006/relationships/hyperlink" Target="http://concejohospederia.com/" TargetMode="External"/><Relationship Id="rId2363" Type="http://schemas.openxmlformats.org/officeDocument/2006/relationships/hyperlink" Target="http://bodega-santamaria.com/" TargetMode="External"/><Relationship Id="rId2364" Type="http://schemas.openxmlformats.org/officeDocument/2006/relationships/hyperlink" Target="http://hotelreinaisabel.info/" TargetMode="External"/><Relationship Id="rId2365" Type="http://schemas.openxmlformats.org/officeDocument/2006/relationships/hyperlink" Target="http://hotelreinaisabel.info/" TargetMode="External"/><Relationship Id="rId2366" Type="http://schemas.openxmlformats.org/officeDocument/2006/relationships/hyperlink" Target="http://laaldeadelangliru.com/" TargetMode="External"/><Relationship Id="rId2367" Type="http://schemas.openxmlformats.org/officeDocument/2006/relationships/hyperlink" Target="http://hotelnatureoviedo.com/" TargetMode="External"/><Relationship Id="rId2368" Type="http://schemas.openxmlformats.org/officeDocument/2006/relationships/hyperlink" Target="http://hotelasturiasgijon.es/" TargetMode="External"/><Relationship Id="rId2369" Type="http://schemas.openxmlformats.org/officeDocument/2006/relationships/hyperlink" Target="http://haciendadedonjuan.com/" TargetMode="External"/><Relationship Id="rId2370" Type="http://schemas.openxmlformats.org/officeDocument/2006/relationships/hyperlink" Target="http://hotelruraleltexeu.com/" TargetMode="External"/><Relationship Id="rId2371" Type="http://schemas.openxmlformats.org/officeDocument/2006/relationships/hyperlink" Target="http://hotel-lamontanesa.com/" TargetMode="External"/><Relationship Id="rId2372" Type="http://schemas.openxmlformats.org/officeDocument/2006/relationships/hyperlink" Target="http://casacarminahostel.com/" TargetMode="External"/><Relationship Id="rId2373" Type="http://schemas.openxmlformats.org/officeDocument/2006/relationships/hyperlink" Target="http://hotelruralaguilar.com/" TargetMode="External"/><Relationship Id="rId2374" Type="http://schemas.openxmlformats.org/officeDocument/2006/relationships/hyperlink" Target="http://hotelcasafernando.com/" TargetMode="External"/><Relationship Id="rId2375" Type="http://schemas.openxmlformats.org/officeDocument/2006/relationships/hyperlink" Target="http://torrevillademoros.com/" TargetMode="External"/><Relationship Id="rId2376" Type="http://schemas.openxmlformats.org/officeDocument/2006/relationships/hyperlink" Target="http://torrevillademoros.com/" TargetMode="External"/><Relationship Id="rId2377" Type="http://schemas.openxmlformats.org/officeDocument/2006/relationships/hyperlink" Target="http://quintanadelcaleyo.com/" TargetMode="External"/><Relationship Id="rId2378" Type="http://schemas.openxmlformats.org/officeDocument/2006/relationships/hyperlink" Target="http://hotelvegadelsella.com/" TargetMode="External"/><Relationship Id="rId2379" Type="http://schemas.openxmlformats.org/officeDocument/2006/relationships/hyperlink" Target="http://hotelmariamanuela.com/" TargetMode="External"/><Relationship Id="rId2380" Type="http://schemas.openxmlformats.org/officeDocument/2006/relationships/hyperlink" Target="http://hoteltorrecerredo.com/" TargetMode="External"/><Relationship Id="rId2381" Type="http://schemas.openxmlformats.org/officeDocument/2006/relationships/hyperlink" Target="http://hotelvilladesella.com/" TargetMode="External"/><Relationship Id="rId2382" Type="http://schemas.openxmlformats.org/officeDocument/2006/relationships/hyperlink" Target="http://hotelvillarosario.com/" TargetMode="External"/><Relationship Id="rId2383" Type="http://schemas.openxmlformats.org/officeDocument/2006/relationships/hyperlink" Target="http://hotelvillarosario.com/" TargetMode="External"/><Relationship Id="rId2384" Type="http://schemas.openxmlformats.org/officeDocument/2006/relationships/hyperlink" Target="http://parajedelasturcon.com/" TargetMode="External"/><Relationship Id="rId2385" Type="http://schemas.openxmlformats.org/officeDocument/2006/relationships/hyperlink" Target="http://loslaureles-hotel.com/" TargetMode="External"/><Relationship Id="rId2386" Type="http://schemas.openxmlformats.org/officeDocument/2006/relationships/hyperlink" Target="http://elquesardegamoneo.com/" TargetMode="External"/><Relationship Id="rId2387" Type="http://schemas.openxmlformats.org/officeDocument/2006/relationships/hyperlink" Target="http://hotelpuertagamboa.com/" TargetMode="External"/><Relationship Id="rId2388" Type="http://schemas.openxmlformats.org/officeDocument/2006/relationships/hyperlink" Target="http://hotelparqueporrino.es/" TargetMode="External"/><Relationship Id="rId2389" Type="http://schemas.openxmlformats.org/officeDocument/2006/relationships/hyperlink" Target="http://aparthotelmarouco.com/" TargetMode="External"/><Relationship Id="rId2390" Type="http://schemas.openxmlformats.org/officeDocument/2006/relationships/hyperlink" Target="http://hotelviladaguarda.com/" TargetMode="External"/><Relationship Id="rId2391" Type="http://schemas.openxmlformats.org/officeDocument/2006/relationships/hyperlink" Target="http://turismosalvaterra.com/" TargetMode="External"/><Relationship Id="rId2392" Type="http://schemas.openxmlformats.org/officeDocument/2006/relationships/hyperlink" Target="http://cervantessanxenxo.com/" TargetMode="External"/><Relationship Id="rId2393" Type="http://schemas.openxmlformats.org/officeDocument/2006/relationships/hyperlink" Target="http://miradorriadearosa.com/" TargetMode="External"/><Relationship Id="rId2394" Type="http://schemas.openxmlformats.org/officeDocument/2006/relationships/hyperlink" Target="http://pousadadealanzada.com/" TargetMode="External"/><Relationship Id="rId2395" Type="http://schemas.openxmlformats.org/officeDocument/2006/relationships/hyperlink" Target="http://hotelvillademarin.com/" TargetMode="External"/><Relationship Id="rId2396" Type="http://schemas.openxmlformats.org/officeDocument/2006/relationships/hyperlink" Target="http://sobradopescadores.com/" TargetMode="External"/><Relationship Id="rId2397" Type="http://schemas.openxmlformats.org/officeDocument/2006/relationships/hyperlink" Target="http://eldescansodewendy.com/" TargetMode="External"/><Relationship Id="rId2398" Type="http://schemas.openxmlformats.org/officeDocument/2006/relationships/hyperlink" Target="http://hotelsantiagoleon.net/" TargetMode="External"/><Relationship Id="rId2399" Type="http://schemas.openxmlformats.org/officeDocument/2006/relationships/hyperlink" Target="http://hotelmadridbierzo.com/" TargetMode="External"/><Relationship Id="rId2400" Type="http://schemas.openxmlformats.org/officeDocument/2006/relationships/hyperlink" Target="http://hostalasadormarga.com/" TargetMode="External"/><Relationship Id="rId2401" Type="http://schemas.openxmlformats.org/officeDocument/2006/relationships/hyperlink" Target="http://orquidearealhotel.com/" TargetMode="External"/><Relationship Id="rId2402" Type="http://schemas.openxmlformats.org/officeDocument/2006/relationships/hyperlink" Target="http://hotelsanfrancisco.org/" TargetMode="External"/><Relationship Id="rId2403" Type="http://schemas.openxmlformats.org/officeDocument/2006/relationships/hyperlink" Target="http://elholandeserrante.com/" TargetMode="External"/><Relationship Id="rId2404" Type="http://schemas.openxmlformats.org/officeDocument/2006/relationships/hyperlink" Target="http://valledeleriahotel.com/" TargetMode="External"/><Relationship Id="rId2405" Type="http://schemas.openxmlformats.org/officeDocument/2006/relationships/hyperlink" Target="http://senoriodelosbazan.com/" TargetMode="External"/><Relationship Id="rId2406" Type="http://schemas.openxmlformats.org/officeDocument/2006/relationships/hyperlink" Target="http://eljardindelahuerta.es/" TargetMode="External"/><Relationship Id="rId2407" Type="http://schemas.openxmlformats.org/officeDocument/2006/relationships/hyperlink" Target="http://hotelrealcolegiata.es/" TargetMode="External"/><Relationship Id="rId2408" Type="http://schemas.openxmlformats.org/officeDocument/2006/relationships/hyperlink" Target="http://hotelpuenteromano.com/" TargetMode="External"/><Relationship Id="rId2409" Type="http://schemas.openxmlformats.org/officeDocument/2006/relationships/hyperlink" Target="http://eurostarsauriense.com/" TargetMode="External"/><Relationship Id="rId2410" Type="http://schemas.openxmlformats.org/officeDocument/2006/relationships/hyperlink" Target="http://amoradadocigarron.com/" TargetMode="External"/><Relationship Id="rId2411" Type="http://schemas.openxmlformats.org/officeDocument/2006/relationships/hyperlink" Target="http://hotelhierbaluisa.com/" TargetMode="External"/><Relationship Id="rId2412" Type="http://schemas.openxmlformats.org/officeDocument/2006/relationships/hyperlink" Target="https://lacasadelosgatos.es/" TargetMode="External"/><Relationship Id="rId2413" Type="http://schemas.openxmlformats.org/officeDocument/2006/relationships/hyperlink" Target="http://calsecretarivell.com/" TargetMode="External"/><Relationship Id="rId2414" Type="http://schemas.openxmlformats.org/officeDocument/2006/relationships/hyperlink" Target="http://posadadelcastano.com/" TargetMode="External"/><Relationship Id="rId2415" Type="http://schemas.openxmlformats.org/officeDocument/2006/relationships/hyperlink" Target="http://latorredelcodina.com/" TargetMode="External"/><Relationship Id="rId2416" Type="http://schemas.openxmlformats.org/officeDocument/2006/relationships/hyperlink" Target="http://elretirodelpilar.com/" TargetMode="External"/><Relationship Id="rId2417" Type="http://schemas.openxmlformats.org/officeDocument/2006/relationships/hyperlink" Target="http://hotellasnavas.hol.es/" TargetMode="External"/><Relationship Id="rId2418" Type="http://schemas.openxmlformats.org/officeDocument/2006/relationships/hyperlink" Target="http://lamaniguacanaria.com/" TargetMode="External"/><Relationship Id="rId2419" Type="http://schemas.openxmlformats.org/officeDocument/2006/relationships/hyperlink" Target="https://www.ramonllullhouse.com/" TargetMode="External"/><Relationship Id="rId2420" Type="http://schemas.openxmlformats.org/officeDocument/2006/relationships/hyperlink" Target="http://labodegadequintin.es/" TargetMode="External"/><Relationship Id="rId2421" Type="http://schemas.openxmlformats.org/officeDocument/2006/relationships/hyperlink" Target="http://barcelonaforrent.com/" TargetMode="External"/><Relationship Id="rId2422" Type="http://schemas.openxmlformats.org/officeDocument/2006/relationships/hyperlink" Target="http://hotelfindesemana.com/" TargetMode="External"/><Relationship Id="rId2423" Type="http://schemas.openxmlformats.org/officeDocument/2006/relationships/hyperlink" Target="http://molinoaltoaliaga.com/" TargetMode="External"/><Relationship Id="rId2424" Type="http://schemas.openxmlformats.org/officeDocument/2006/relationships/hyperlink" Target="http://hotelthecathedral.es/" TargetMode="External"/><Relationship Id="rId2425" Type="http://schemas.openxmlformats.org/officeDocument/2006/relationships/hyperlink" Target="http://trianaluxuryhome.com/" TargetMode="External"/><Relationship Id="rId2426" Type="http://schemas.openxmlformats.org/officeDocument/2006/relationships/hyperlink" Target="http://baldaiosurfhouse.com/" TargetMode="External"/><Relationship Id="rId2427" Type="http://schemas.openxmlformats.org/officeDocument/2006/relationships/hyperlink" Target="http://hotelfoncubierta.com/" TargetMode="External"/><Relationship Id="rId2428" Type="http://schemas.openxmlformats.org/officeDocument/2006/relationships/hyperlink" Target="http://hotellastejuelas.com/" TargetMode="External"/><Relationship Id="rId2429" Type="http://schemas.openxmlformats.org/officeDocument/2006/relationships/hyperlink" Target="http://cortijoloscantos.com/" TargetMode="External"/><Relationship Id="rId2430" Type="http://schemas.openxmlformats.org/officeDocument/2006/relationships/hyperlink" Target="http://bbsallent.webnode.es/" TargetMode="External"/><Relationship Id="rId2431" Type="http://schemas.openxmlformats.org/officeDocument/2006/relationships/hyperlink" Target="http://mayerlingabamita.com/" TargetMode="External"/><Relationship Id="rId2432" Type="http://schemas.openxmlformats.org/officeDocument/2006/relationships/hyperlink" Target="http://motorsportbnb.com.es/" TargetMode="External"/><Relationship Id="rId2433" Type="http://schemas.openxmlformats.org/officeDocument/2006/relationships/hyperlink" Target="http://lacasadelmontero.com/" TargetMode="External"/><Relationship Id="rId2434" Type="http://schemas.openxmlformats.org/officeDocument/2006/relationships/hyperlink" Target="http://elcelemindeconil.com/" TargetMode="External"/><Relationship Id="rId2435" Type="http://schemas.openxmlformats.org/officeDocument/2006/relationships/hyperlink" Target="http://privilegiodevara.com/" TargetMode="External"/><Relationship Id="rId2436" Type="http://schemas.openxmlformats.org/officeDocument/2006/relationships/hyperlink" Target="http://alhajasdecordoba.com/" TargetMode="External"/><Relationship Id="rId2437" Type="http://schemas.openxmlformats.org/officeDocument/2006/relationships/hyperlink" Target="http://hotelmoyalandete.com/" TargetMode="External"/><Relationship Id="rId2438" Type="http://schemas.openxmlformats.org/officeDocument/2006/relationships/hyperlink" Target="https://www.myroomshotels.es/mrc" TargetMode="External"/><Relationship Id="rId2439" Type="http://schemas.openxmlformats.org/officeDocument/2006/relationships/hyperlink" Target="http://hotelcasamarchena.es/" TargetMode="External"/><Relationship Id="rId2440" Type="http://schemas.openxmlformats.org/officeDocument/2006/relationships/hyperlink" Target="http://hotelriucerdanya.com/" TargetMode="External"/><Relationship Id="rId2441" Type="http://schemas.openxmlformats.org/officeDocument/2006/relationships/hyperlink" Target="http://casadelamarquesa.com/" TargetMode="External"/><Relationship Id="rId2442" Type="http://schemas.openxmlformats.org/officeDocument/2006/relationships/hyperlink" Target="http://loscorralesdesoto.es/" TargetMode="External"/><Relationship Id="rId2443" Type="http://schemas.openxmlformats.org/officeDocument/2006/relationships/hyperlink" Target="http://madridhouserooms.com/" TargetMode="External"/><Relationship Id="rId2444" Type="http://schemas.openxmlformats.org/officeDocument/2006/relationships/hyperlink" Target="http://molinolaboticaria.es/" TargetMode="External"/><Relationship Id="rId2445" Type="http://schemas.openxmlformats.org/officeDocument/2006/relationships/hyperlink" Target="http://hostaldelpriorat.com/" TargetMode="External"/><Relationship Id="rId2446" Type="http://schemas.openxmlformats.org/officeDocument/2006/relationships/hyperlink" Target="http://hotelelcastellar.com/" TargetMode="External"/><Relationship Id="rId2447" Type="http://schemas.openxmlformats.org/officeDocument/2006/relationships/hyperlink" Target="http://hotelreconquista.com/" TargetMode="External"/><Relationship Id="rId2448" Type="http://schemas.openxmlformats.org/officeDocument/2006/relationships/hyperlink" Target="http://hotelciudadborja.com/" TargetMode="External"/><Relationship Id="rId2449" Type="http://schemas.openxmlformats.org/officeDocument/2006/relationships/hyperlink" Target="http://sanfranciscorural.es/" TargetMode="External"/><Relationship Id="rId2450" Type="http://schemas.openxmlformats.org/officeDocument/2006/relationships/hyperlink" Target="http://hotelvillaitsaso.com/" TargetMode="External"/><Relationship Id="rId2451" Type="http://schemas.openxmlformats.org/officeDocument/2006/relationships/hyperlink" Target="http://mihltonbarcelona.com/" TargetMode="External"/><Relationship Id="rId2452" Type="http://schemas.openxmlformats.org/officeDocument/2006/relationships/hyperlink" Target="http://hotelpuntagrande.com/" TargetMode="External"/><Relationship Id="rId2453" Type="http://schemas.openxmlformats.org/officeDocument/2006/relationships/hyperlink" Target="http://huertosanantonio.com/" TargetMode="External"/><Relationship Id="rId2454" Type="http://schemas.openxmlformats.org/officeDocument/2006/relationships/hyperlink" Target="http://caserontrastamara.es/" TargetMode="External"/><Relationship Id="rId2455" Type="http://schemas.openxmlformats.org/officeDocument/2006/relationships/hyperlink" Target="http://hotel-can-carrio.com/" TargetMode="External"/><Relationship Id="rId2456" Type="http://schemas.openxmlformats.org/officeDocument/2006/relationships/hyperlink" Target="http://ocallejonbelchite.es/" TargetMode="External"/><Relationship Id="rId2457" Type="http://schemas.openxmlformats.org/officeDocument/2006/relationships/hyperlink" Target="http://casaentredosaguas.es/" TargetMode="External"/><Relationship Id="rId2458" Type="http://schemas.openxmlformats.org/officeDocument/2006/relationships/hyperlink" Target="http://www.haciendamendoza.com/" TargetMode="External"/><Relationship Id="rId2459" Type="http://schemas.openxmlformats.org/officeDocument/2006/relationships/hyperlink" Target="https://www.casonadelfraile.com/" TargetMode="External"/><Relationship Id="rId2460" Type="http://schemas.openxmlformats.org/officeDocument/2006/relationships/hyperlink" Target="https://www.petitsantmiquel.com/" TargetMode="External"/><Relationship Id="rId2461" Type="http://schemas.openxmlformats.org/officeDocument/2006/relationships/hyperlink" Target="http://casa-jota.webnode.es/" TargetMode="External"/><Relationship Id="rId2462" Type="http://schemas.openxmlformats.org/officeDocument/2006/relationships/hyperlink" Target="https://www.almenaradecopau.com/" TargetMode="External"/><Relationship Id="rId2463" Type="http://schemas.openxmlformats.org/officeDocument/2006/relationships/hyperlink" Target="http://hotelitoboutique.com/" TargetMode="External"/><Relationship Id="rId2464" Type="http://schemas.openxmlformats.org/officeDocument/2006/relationships/hyperlink" Target="http://hotelitoboutique.com/" TargetMode="External"/><Relationship Id="rId2465" Type="http://schemas.openxmlformats.org/officeDocument/2006/relationships/hyperlink" Target="https://hotelcasetanova.com/" TargetMode="External"/><Relationship Id="rId2466" Type="http://schemas.openxmlformats.org/officeDocument/2006/relationships/hyperlink" Target="http://castillodegrisel.com/" TargetMode="External"/><Relationship Id="rId2467" Type="http://schemas.openxmlformats.org/officeDocument/2006/relationships/hyperlink" Target="http://fincalamedialegua.es/" TargetMode="External"/><Relationship Id="rId2468" Type="http://schemas.openxmlformats.org/officeDocument/2006/relationships/hyperlink" Target="http://duasaguasarribes.com/" TargetMode="External"/><Relationship Id="rId2469" Type="http://schemas.openxmlformats.org/officeDocument/2006/relationships/hyperlink" Target="http://hotelcaboortegal.com/" TargetMode="External"/><Relationship Id="rId2470" Type="http://schemas.openxmlformats.org/officeDocument/2006/relationships/hyperlink" Target="http://elriberodelangre.com/" TargetMode="External"/><Relationship Id="rId2471" Type="http://schemas.openxmlformats.org/officeDocument/2006/relationships/hyperlink" Target="https://hotelcharlejaca.com/" TargetMode="External"/><Relationship Id="rId2472" Type="http://schemas.openxmlformats.org/officeDocument/2006/relationships/hyperlink" Target="http://fincalaramallosa.com/" TargetMode="External"/><Relationship Id="rId2473" Type="http://schemas.openxmlformats.org/officeDocument/2006/relationships/hyperlink" Target="http://fincacasamarilla.com/" TargetMode="External"/><Relationship Id="rId2474" Type="http://schemas.openxmlformats.org/officeDocument/2006/relationships/hyperlink" Target="http://hotellangosteira.com/" TargetMode="External"/><Relationship Id="rId2475" Type="http://schemas.openxmlformats.org/officeDocument/2006/relationships/hyperlink" Target="http://lescolspavellons.com/" TargetMode="External"/><Relationship Id="rId2476" Type="http://schemas.openxmlformats.org/officeDocument/2006/relationships/hyperlink" Target="http://hotelenalgeciras.com/" TargetMode="External"/><Relationship Id="rId2477" Type="http://schemas.openxmlformats.org/officeDocument/2006/relationships/hyperlink" Target="http://hotelsollerplaza.com/" TargetMode="External"/><Relationship Id="rId2478" Type="http://schemas.openxmlformats.org/officeDocument/2006/relationships/hyperlink" Target="http://www.latorre-mallorca.com/" TargetMode="External"/><Relationship Id="rId2479" Type="http://schemas.openxmlformats.org/officeDocument/2006/relationships/hyperlink" Target="http://hotelmasoliveres.com/" TargetMode="External"/><Relationship Id="rId2480" Type="http://schemas.openxmlformats.org/officeDocument/2006/relationships/hyperlink" Target="http://hotelcasanamaria.com/" TargetMode="External"/><Relationship Id="rId2481" Type="http://schemas.openxmlformats.org/officeDocument/2006/relationships/hyperlink" Target="http://hotelcordeprades.com/" TargetMode="External"/><Relationship Id="rId2482" Type="http://schemas.openxmlformats.org/officeDocument/2006/relationships/hyperlink" Target="http://lafiguerolahotel.com/" TargetMode="External"/><Relationship Id="rId2483" Type="http://schemas.openxmlformats.org/officeDocument/2006/relationships/hyperlink" Target="http://grupoaldahostels.com/" TargetMode="External"/><Relationship Id="rId2484" Type="http://schemas.openxmlformats.org/officeDocument/2006/relationships/hyperlink" Target="http://tulipinnzaragoza.com/" TargetMode="External"/><Relationship Id="rId2485" Type="http://schemas.openxmlformats.org/officeDocument/2006/relationships/hyperlink" Target="http://hotelbenalmadena.com/" TargetMode="External"/><Relationship Id="rId2486" Type="http://schemas.openxmlformats.org/officeDocument/2006/relationships/hyperlink" Target="http://hotel-losangeles.com/" TargetMode="External"/><Relationship Id="rId2487" Type="http://schemas.openxmlformats.org/officeDocument/2006/relationships/hyperlink" Target="http://hotelvillamadrid.com/" TargetMode="External"/><Relationship Id="rId2488" Type="http://schemas.openxmlformats.org/officeDocument/2006/relationships/hyperlink" Target="http://hotelnuevomadrid.com/" TargetMode="External"/><Relationship Id="rId2489" Type="http://schemas.openxmlformats.org/officeDocument/2006/relationships/hyperlink" Target="http://hotelbarajasplaza.es/" TargetMode="External"/><Relationship Id="rId2490" Type="http://schemas.openxmlformats.org/officeDocument/2006/relationships/hyperlink" Target="http://hoteles-catalonia.es/" TargetMode="External"/><Relationship Id="rId2491" Type="http://schemas.openxmlformats.org/officeDocument/2006/relationships/hyperlink" Target="http://hoteles-catalonia.es/" TargetMode="External"/><Relationship Id="rId2492" Type="http://schemas.openxmlformats.org/officeDocument/2006/relationships/hyperlink" Target="http://hotelmiguelangel.com/" TargetMode="External"/><Relationship Id="rId2493" Type="http://schemas.openxmlformats.org/officeDocument/2006/relationships/hyperlink" Target="http://apartamentosolano.es/" TargetMode="External"/><Relationship Id="rId2494" Type="http://schemas.openxmlformats.org/officeDocument/2006/relationships/hyperlink" Target="http://hotelesemilianas.com/" TargetMode="External"/><Relationship Id="rId2495" Type="http://schemas.openxmlformats.org/officeDocument/2006/relationships/hyperlink" Target="http://jchoteles-chueca.com/" TargetMode="External"/><Relationship Id="rId2496" Type="http://schemas.openxmlformats.org/officeDocument/2006/relationships/hyperlink" Target="http://hoteldelasletras.com/" TargetMode="External"/><Relationship Id="rId2497" Type="http://schemas.openxmlformats.org/officeDocument/2006/relationships/hyperlink" Target="http://hotelgranlegazpi.com/" TargetMode="External"/><Relationship Id="rId2498" Type="http://schemas.openxmlformats.org/officeDocument/2006/relationships/hyperlink" Target="http://hotelsantodomingo.es/" TargetMode="External"/><Relationship Id="rId2499" Type="http://schemas.openxmlformats.org/officeDocument/2006/relationships/hyperlink" Target="http://hotelgranatlanta.com/" TargetMode="External"/><Relationship Id="rId2500" Type="http://schemas.openxmlformats.org/officeDocument/2006/relationships/hyperlink" Target="http://hotelmajadahonda.com/" TargetMode="External"/><Relationship Id="rId2501" Type="http://schemas.openxmlformats.org/officeDocument/2006/relationships/hyperlink" Target="http://sanlorenzosuites.com/" TargetMode="External"/><Relationship Id="rId2502" Type="http://schemas.openxmlformats.org/officeDocument/2006/relationships/hyperlink" Target="http://compostelasuites.com/" TargetMode="External"/><Relationship Id="rId2503" Type="http://schemas.openxmlformats.org/officeDocument/2006/relationships/hyperlink" Target="http://hotelnuevoboston.com/" TargetMode="External"/><Relationship Id="rId2504" Type="http://schemas.openxmlformats.org/officeDocument/2006/relationships/hyperlink" Target="http://espanol.marriott.com/" TargetMode="External"/><Relationship Id="rId2505" Type="http://schemas.openxmlformats.org/officeDocument/2006/relationships/hyperlink" Target="http://trescantos-hotel.com/" TargetMode="External"/><Relationship Id="rId2506" Type="http://schemas.openxmlformats.org/officeDocument/2006/relationships/hyperlink" Target="https://www.hotelfcvillalba.com/" TargetMode="External"/><Relationship Id="rId2507" Type="http://schemas.openxmlformats.org/officeDocument/2006/relationships/hyperlink" Target="http://hotel-lasgacelas.com/" TargetMode="External"/><Relationship Id="rId2508" Type="http://schemas.openxmlformats.org/officeDocument/2006/relationships/hyperlink" Target="http://hotelalcalaplaza.com/" TargetMode="External"/><Relationship Id="rId2509" Type="http://schemas.openxmlformats.org/officeDocument/2006/relationships/hyperlink" Target="http://hotelalcalaplaza.com/" TargetMode="External"/><Relationship Id="rId2510" Type="http://schemas.openxmlformats.org/officeDocument/2006/relationships/hyperlink" Target="http://hotelcuatropostes.es/" TargetMode="External"/><Relationship Id="rId2511" Type="http://schemas.openxmlformats.org/officeDocument/2006/relationships/hyperlink" Target="http://hotellasmurallas.com/" TargetMode="External"/><Relationship Id="rId2512" Type="http://schemas.openxmlformats.org/officeDocument/2006/relationships/hyperlink" Target="http://fontecruzhoteles.com/" TargetMode="External"/><Relationship Id="rId2513" Type="http://schemas.openxmlformats.org/officeDocument/2006/relationships/hyperlink" Target="http://palaciodeesquileo.es/" TargetMode="External"/><Relationship Id="rId2514" Type="http://schemas.openxmlformats.org/officeDocument/2006/relationships/hyperlink" Target="http://elrincondelavega.com/" TargetMode="External"/><Relationship Id="rId2515" Type="http://schemas.openxmlformats.org/officeDocument/2006/relationships/hyperlink" Target="http://hostaldebuenamor.com/" TargetMode="External"/><Relationship Id="rId2516" Type="http://schemas.openxmlformats.org/officeDocument/2006/relationships/hyperlink" Target="http://www.sanmiguel-hotel.com/" TargetMode="External"/><Relationship Id="rId2517" Type="http://schemas.openxmlformats.org/officeDocument/2006/relationships/hyperlink" Target="http://elhoteldelavilla.com/" TargetMode="External"/><Relationship Id="rId2518" Type="http://schemas.openxmlformats.org/officeDocument/2006/relationships/hyperlink" Target="http://casondelapinilla.com/" TargetMode="External"/><Relationship Id="rId2519" Type="http://schemas.openxmlformats.org/officeDocument/2006/relationships/hyperlink" Target="http://santelmomarhotel.com/" TargetMode="External"/><Relationship Id="rId2520" Type="http://schemas.openxmlformats.org/officeDocument/2006/relationships/hyperlink" Target="http://hotelruralorotava.es/" TargetMode="External"/><Relationship Id="rId2521" Type="http://schemas.openxmlformats.org/officeDocument/2006/relationships/hyperlink" Target="http://routeactivehotel.com/" TargetMode="External"/><Relationship Id="rId2522" Type="http://schemas.openxmlformats.org/officeDocument/2006/relationships/hyperlink" Target="http://hotelsunholidays.com/" TargetMode="External"/><Relationship Id="rId2523" Type="http://schemas.openxmlformats.org/officeDocument/2006/relationships/hyperlink" Target="http://hotelsanborondon.com/" TargetMode="External"/><Relationship Id="rId2524" Type="http://schemas.openxmlformats.org/officeDocument/2006/relationships/hyperlink" Target="http://hoteles-catalonia.es/" TargetMode="External"/><Relationship Id="rId2525" Type="http://schemas.openxmlformats.org/officeDocument/2006/relationships/hyperlink" Target="http://www.tropicaltenerife.com/" TargetMode="External"/><Relationship Id="rId2526" Type="http://schemas.openxmlformats.org/officeDocument/2006/relationships/hyperlink" Target="https://www.princess-hotels.com/" TargetMode="External"/><Relationship Id="rId2527" Type="http://schemas.openxmlformats.org/officeDocument/2006/relationships/hyperlink" Target="http://grandhotelmencey.com/" TargetMode="External"/><Relationship Id="rId2528" Type="http://schemas.openxmlformats.org/officeDocument/2006/relationships/hyperlink" Target="http://hotelelsombrerito.es/" TargetMode="External"/><Relationship Id="rId2529" Type="http://schemas.openxmlformats.org/officeDocument/2006/relationships/hyperlink" Target="http://regencytorviscas.com/" TargetMode="External"/><Relationship Id="rId2530" Type="http://schemas.openxmlformats.org/officeDocument/2006/relationships/hyperlink" Target="http://dreamplacehotels.com/" TargetMode="External"/><Relationship Id="rId2531" Type="http://schemas.openxmlformats.org/officeDocument/2006/relationships/hyperlink" Target="http://rural-vacaciones.com/" TargetMode="External"/><Relationship Id="rId2532" Type="http://schemas.openxmlformats.org/officeDocument/2006/relationships/hyperlink" Target="http://atlantic-holiday.com/" TargetMode="External"/><Relationship Id="rId2533" Type="http://schemas.openxmlformats.org/officeDocument/2006/relationships/hyperlink" Target="http://fiestahotelgroup.com/" TargetMode="External"/><Relationship Id="rId2534" Type="http://schemas.openxmlformats.org/officeDocument/2006/relationships/hyperlink" Target="https://www.alexandrehotels.com/" TargetMode="External"/><Relationship Id="rId2535" Type="http://schemas.openxmlformats.org/officeDocument/2006/relationships/hyperlink" Target="http://dreamplacehotels.com/" TargetMode="External"/><Relationship Id="rId2536" Type="http://schemas.openxmlformats.org/officeDocument/2006/relationships/hyperlink" Target="http://lacasonadelpatio.com/" TargetMode="External"/><Relationship Id="rId2537" Type="http://schemas.openxmlformats.org/officeDocument/2006/relationships/hyperlink" Target="http://hotellacolombina.com/" TargetMode="External"/><Relationship Id="rId2538" Type="http://schemas.openxmlformats.org/officeDocument/2006/relationships/hyperlink" Target="http://dreamplacehotels.com/" TargetMode="External"/><Relationship Id="rId2539" Type="http://schemas.openxmlformats.org/officeDocument/2006/relationships/hyperlink" Target="http://abbafonsecahotel.com/" TargetMode="External"/><Relationship Id="rId2540" Type="http://schemas.openxmlformats.org/officeDocument/2006/relationships/hyperlink" Target="http://www.haciendas-espana.com/" TargetMode="External"/><Relationship Id="rId2541" Type="http://schemas.openxmlformats.org/officeDocument/2006/relationships/hyperlink" Target="http://balnearioledesma.com/" TargetMode="External"/><Relationship Id="rId2542" Type="http://schemas.openxmlformats.org/officeDocument/2006/relationships/hyperlink" Target="http://hoteldongregorio.com/" TargetMode="External"/><Relationship Id="rId2543" Type="http://schemas.openxmlformats.org/officeDocument/2006/relationships/hyperlink" Target="http://hcoronadecastilla.es/" TargetMode="External"/><Relationship Id="rId2544" Type="http://schemas.openxmlformats.org/officeDocument/2006/relationships/hyperlink" Target="http://hoteles-catalonia.es/" TargetMode="External"/><Relationship Id="rId2545" Type="http://schemas.openxmlformats.org/officeDocument/2006/relationships/hyperlink" Target="http://hotelcasabeletri.com/" TargetMode="External"/><Relationship Id="rId2546" Type="http://schemas.openxmlformats.org/officeDocument/2006/relationships/hyperlink" Target="http://hotelspamogarraz.com/" TargetMode="External"/><Relationship Id="rId2547" Type="http://schemas.openxmlformats.org/officeDocument/2006/relationships/hyperlink" Target="http://hotellaspalmeras.net/" TargetMode="External"/><Relationship Id="rId2548" Type="http://schemas.openxmlformats.org/officeDocument/2006/relationships/hyperlink" Target="http://zafralasatalayas.com/" TargetMode="External"/><Relationship Id="rId2549" Type="http://schemas.openxmlformats.org/officeDocument/2006/relationships/hyperlink" Target="http://acueductoacedera.com/" TargetMode="External"/><Relationship Id="rId2550" Type="http://schemas.openxmlformats.org/officeDocument/2006/relationships/hyperlink" Target="http://hotelrealdetoledo.es/" TargetMode="External"/><Relationship Id="rId2551" Type="http://schemas.openxmlformats.org/officeDocument/2006/relationships/hyperlink" Target="http://fontecruzhoteles.com/" TargetMode="External"/><Relationship Id="rId2552" Type="http://schemas.openxmlformats.org/officeDocument/2006/relationships/hyperlink" Target="http://hotel-las-nieves.com/" TargetMode="External"/><Relationship Id="rId2553" Type="http://schemas.openxmlformats.org/officeDocument/2006/relationships/hyperlink" Target="https://www.eurostarshotels.com/" TargetMode="External"/><Relationship Id="rId2554" Type="http://schemas.openxmlformats.org/officeDocument/2006/relationships/hyperlink" Target="http://hostalvaldepenas.com/" TargetMode="External"/><Relationship Id="rId2555" Type="http://schemas.openxmlformats.org/officeDocument/2006/relationships/hyperlink" Target="http://lasombradelolivo.com/" TargetMode="External"/><Relationship Id="rId2556" Type="http://schemas.openxmlformats.org/officeDocument/2006/relationships/hyperlink" Target="http://hotelcampoblanco.com/" TargetMode="External"/><Relationship Id="rId2557" Type="http://schemas.openxmlformats.org/officeDocument/2006/relationships/hyperlink" Target="http://restauranteatrio.com/" TargetMode="External"/><Relationship Id="rId2558" Type="http://schemas.openxmlformats.org/officeDocument/2006/relationships/hyperlink" Target="https://losnaranjohotel.com/" TargetMode="External"/><Relationship Id="rId2559" Type="http://schemas.openxmlformats.org/officeDocument/2006/relationships/hyperlink" Target="http://hotelperutrujillo.es/" TargetMode="External"/><Relationship Id="rId2560" Type="http://schemas.openxmlformats.org/officeDocument/2006/relationships/hyperlink" Target="http://hotel-la-palmera.com/" TargetMode="External"/><Relationship Id="rId2561" Type="http://schemas.openxmlformats.org/officeDocument/2006/relationships/hyperlink" Target="http://elbalcondelavera.com/" TargetMode="External"/><Relationship Id="rId2562" Type="http://schemas.openxmlformats.org/officeDocument/2006/relationships/hyperlink" Target="http://casaescobarjerez.com/" TargetMode="External"/><Relationship Id="rId2563" Type="http://schemas.openxmlformats.org/officeDocument/2006/relationships/hyperlink" Target="http://extremadurahotel.com/" TargetMode="External"/><Relationship Id="rId2564" Type="http://schemas.openxmlformats.org/officeDocument/2006/relationships/hyperlink" Target="http://bungalowsdobleuve.es/" TargetMode="External"/><Relationship Id="rId2565" Type="http://schemas.openxmlformats.org/officeDocument/2006/relationships/hyperlink" Target="http://www.princess-hotels.com/" TargetMode="External"/><Relationship Id="rId2566" Type="http://schemas.openxmlformats.org/officeDocument/2006/relationships/hyperlink" Target="http://hotelitodelgolfo.com/" TargetMode="External"/><Relationship Id="rId2567" Type="http://schemas.openxmlformats.org/officeDocument/2006/relationships/hyperlink" Target="http://brisamarcanteras.com/" TargetMode="External"/><Relationship Id="rId2568" Type="http://schemas.openxmlformats.org/officeDocument/2006/relationships/hyperlink" Target="http://hibiscus-hotels.com/" TargetMode="External"/><Relationship Id="rId2569" Type="http://schemas.openxmlformats.org/officeDocument/2006/relationships/hyperlink" Target="mailto:info@villasdonrafael.com" TargetMode="External"/><Relationship Id="rId2570" Type="http://schemas.openxmlformats.org/officeDocument/2006/relationships/hyperlink" Target="http://www.villasdonrafael.com/" TargetMode="External"/><Relationship Id="rId2571" Type="http://schemas.openxmlformats.org/officeDocument/2006/relationships/hyperlink" Target="http://www.princess-hotels.com/" TargetMode="External"/><Relationship Id="rId2572" Type="http://schemas.openxmlformats.org/officeDocument/2006/relationships/hyperlink" Target="http://www.princess-hotels.com/" TargetMode="External"/><Relationship Id="rId2573" Type="http://schemas.openxmlformats.org/officeDocument/2006/relationships/hyperlink" Target="http://granmeliasalinas.com/" TargetMode="External"/><Relationship Id="rId2574" Type="http://schemas.openxmlformats.org/officeDocument/2006/relationships/hyperlink" Target="http://dreamplacehotels.com/" TargetMode="External"/><Relationship Id="rId2575" Type="http://schemas.openxmlformats.org/officeDocument/2006/relationships/hyperlink" Target="http://melia-tamarindos.com/" TargetMode="External"/><Relationship Id="rId2576" Type="http://schemas.openxmlformats.org/officeDocument/2006/relationships/hyperlink" Target="http://el-rancho-grande.com/" TargetMode="External"/><Relationship Id="rId2577" Type="http://schemas.openxmlformats.org/officeDocument/2006/relationships/hyperlink" Target="http://hotelcostacalero.com/" TargetMode="External"/><Relationship Id="rId2578" Type="http://schemas.openxmlformats.org/officeDocument/2006/relationships/hyperlink" Target="https://agrohotelrugama.top/" TargetMode="External"/><Relationship Id="rId2579" Type="http://schemas.openxmlformats.org/officeDocument/2006/relationships/hyperlink" Target="http://designplushotels.com/" TargetMode="External"/><Relationship Id="rId2580" Type="http://schemas.openxmlformats.org/officeDocument/2006/relationships/hyperlink" Target="http://hotelitoboutique.com/" TargetMode="External"/><Relationship Id="rId2581" Type="http://schemas.openxmlformats.org/officeDocument/2006/relationships/hyperlink" Target="http://sonoapartamentos.com/" TargetMode="External"/><Relationship Id="rId2582" Type="http://schemas.openxmlformats.org/officeDocument/2006/relationships/hyperlink" Target="http://oliviabalmeshotel.es/" TargetMode="External"/><Relationship Id="rId2583" Type="http://schemas.openxmlformats.org/officeDocument/2006/relationships/hyperlink" Target="http://generatorhostels.com/" TargetMode="External"/><Relationship Id="rId2584" Type="http://schemas.openxmlformats.org/officeDocument/2006/relationships/hyperlink" Target="http://hoteles-catalonia.es/" TargetMode="External"/><Relationship Id="rId2585" Type="http://schemas.openxmlformats.org/officeDocument/2006/relationships/hyperlink" Target="https://www.goldenhotels.com/es/" TargetMode="External"/><Relationship Id="rId2586" Type="http://schemas.openxmlformats.org/officeDocument/2006/relationships/hyperlink" Target="http://hotelvillaemilia.com/" TargetMode="External"/><Relationship Id="rId2587" Type="http://schemas.openxmlformats.org/officeDocument/2006/relationships/hyperlink" Target="http://espanol.marriott.com/" TargetMode="External"/><Relationship Id="rId2588" Type="http://schemas.openxmlformats.org/officeDocument/2006/relationships/hyperlink" Target="https://www.cataloniahotels.com/" TargetMode="External"/><Relationship Id="rId2589" Type="http://schemas.openxmlformats.org/officeDocument/2006/relationships/hyperlink" Target="https://www.cataloniahotels.com/" TargetMode="External"/><Relationship Id="rId2590" Type="http://schemas.openxmlformats.org/officeDocument/2006/relationships/hyperlink" Target="http://ilunionalmirante.com/" TargetMode="External"/><Relationship Id="rId2591" Type="http://schemas.openxmlformats.org/officeDocument/2006/relationships/hyperlink" Target="http://hotelh10montcada.com/" TargetMode="External"/><Relationship Id="rId2592" Type="http://schemas.openxmlformats.org/officeDocument/2006/relationships/hyperlink" Target="http://hotelcontinental.com/" TargetMode="External"/><Relationship Id="rId2593" Type="http://schemas.openxmlformats.org/officeDocument/2006/relationships/hyperlink" Target="http://hotelarclarambla.com/" TargetMode="External"/><Relationship Id="rId2594" Type="http://schemas.openxmlformats.org/officeDocument/2006/relationships/hyperlink" Target="http://hoteles-catalonia.es/" TargetMode="External"/><Relationship Id="rId2595" Type="http://schemas.openxmlformats.org/officeDocument/2006/relationships/hyperlink" Target="http://bestwesterndante.com/" TargetMode="External"/><Relationship Id="rId2596" Type="http://schemas.openxmlformats.org/officeDocument/2006/relationships/hyperlink" Target="http://hotelvuelingbyhc.com/" TargetMode="External"/><Relationship Id="rId2597" Type="http://schemas.openxmlformats.org/officeDocument/2006/relationships/hyperlink" Target="http://hotelcontinental.com/" TargetMode="External"/><Relationship Id="rId2598" Type="http://schemas.openxmlformats.org/officeDocument/2006/relationships/hyperlink" Target="http://hotelcottonhouse.com/" TargetMode="External"/><Relationship Id="rId2599" Type="http://schemas.openxmlformats.org/officeDocument/2006/relationships/hyperlink" Target="http://www.hotel-caledonian.com/" TargetMode="External"/><Relationship Id="rId2600" Type="http://schemas.openxmlformats.org/officeDocument/2006/relationships/hyperlink" Target="http://www.hotel-caledonian.com/" TargetMode="External"/><Relationship Id="rId2601" Type="http://schemas.openxmlformats.org/officeDocument/2006/relationships/hyperlink" Target="http://www.barcelonacentury.com/" TargetMode="External"/><Relationship Id="rId2602" Type="http://schemas.openxmlformats.org/officeDocument/2006/relationships/hyperlink" Target="http://aparthotelacacia.com/" TargetMode="External"/><Relationship Id="rId2603" Type="http://schemas.openxmlformats.org/officeDocument/2006/relationships/hyperlink" Target="http://barcelonaforrent.com/" TargetMode="External"/><Relationship Id="rId2604" Type="http://schemas.openxmlformats.org/officeDocument/2006/relationships/hyperlink" Target="http://barcelonaforrent.com/" TargetMode="External"/><Relationship Id="rId2605" Type="http://schemas.openxmlformats.org/officeDocument/2006/relationships/hyperlink" Target="http://hotelciutatvella.com/" TargetMode="External"/><Relationship Id="rId2606" Type="http://schemas.openxmlformats.org/officeDocument/2006/relationships/hyperlink" Target="http://barcelonafifteen.com/" TargetMode="External"/><Relationship Id="rId2607" Type="http://schemas.openxmlformats.org/officeDocument/2006/relationships/hyperlink" Target="http://www.hotel-inglaterra.com/" TargetMode="External"/><Relationship Id="rId2608" Type="http://schemas.openxmlformats.org/officeDocument/2006/relationships/hyperlink" Target="http://onahotels-mosaic.com/" TargetMode="External"/><Relationship Id="rId2609" Type="http://schemas.openxmlformats.org/officeDocument/2006/relationships/hyperlink" Target="http://hotelcasavilella.com/" TargetMode="External"/><Relationship Id="rId2610" Type="http://schemas.openxmlformats.org/officeDocument/2006/relationships/hyperlink" Target="http://grandmarinahotel.com/" TargetMode="External"/><Relationship Id="rId2611" Type="http://schemas.openxmlformats.org/officeDocument/2006/relationships/hyperlink" Target="http://espanol.marriott.com/" TargetMode="External"/><Relationship Id="rId2612" Type="http://schemas.openxmlformats.org/officeDocument/2006/relationships/hyperlink" Target="http://motelpuntcatorze.com/" TargetMode="External"/><Relationship Id="rId2613" Type="http://schemas.openxmlformats.org/officeDocument/2006/relationships/hyperlink" Target="http://masdmediterraneo.com/" TargetMode="External"/><Relationship Id="rId2614" Type="http://schemas.openxmlformats.org/officeDocument/2006/relationships/hyperlink" Target="http://www.exeparcdelvalles.com/" TargetMode="External"/><Relationship Id="rId2615" Type="http://schemas.openxmlformats.org/officeDocument/2006/relationships/hyperlink" Target="http://www.hotelarreyalella.com/" TargetMode="External"/><Relationship Id="rId2616" Type="http://schemas.openxmlformats.org/officeDocument/2006/relationships/hyperlink" Target="http://hotelreymarplaya.com/" TargetMode="External"/><Relationship Id="rId2617" Type="http://schemas.openxmlformats.org/officeDocument/2006/relationships/hyperlink" Target="http://hotelnoucentista.com/" TargetMode="External"/><Relationship Id="rId2618" Type="http://schemas.openxmlformats.org/officeDocument/2006/relationships/hyperlink" Target="http://casatorneriguell.com/" TargetMode="External"/><Relationship Id="rId2619" Type="http://schemas.openxmlformats.org/officeDocument/2006/relationships/hyperlink" Target="http://www.hotel.monstbenet.com/" TargetMode="External"/><Relationship Id="rId2620" Type="http://schemas.openxmlformats.org/officeDocument/2006/relationships/hyperlink" Target="http://montserratvisita.com/" TargetMode="External"/><Relationship Id="rId2621" Type="http://schemas.openxmlformats.org/officeDocument/2006/relationships/hyperlink" Target="http://pensionsebastian.com/" TargetMode="External"/><Relationship Id="rId2622" Type="http://schemas.openxmlformats.org/officeDocument/2006/relationships/hyperlink" Target="http://aranzazu-hoteles.com/" TargetMode="External"/><Relationship Id="rId2623" Type="http://schemas.openxmlformats.org/officeDocument/2006/relationships/hyperlink" Target="http://elmolinodefloren.com/" TargetMode="External"/><Relationship Id="rId2624" Type="http://schemas.openxmlformats.org/officeDocument/2006/relationships/hyperlink" Target="http://lacasadelcofrade.com/" TargetMode="External"/><Relationship Id="rId2625" Type="http://schemas.openxmlformats.org/officeDocument/2006/relationships/hyperlink" Target="http://aldeas-de-ezcaray.es/" TargetMode="External"/><Relationship Id="rId2626" Type="http://schemas.openxmlformats.org/officeDocument/2006/relationships/hyperlink" Target="http://lascincocalderas.com/" TargetMode="External"/><Relationship Id="rId2627" Type="http://schemas.openxmlformats.org/officeDocument/2006/relationships/hyperlink" Target="http://balneariodealceda.es/" TargetMode="External"/><Relationship Id="rId2628" Type="http://schemas.openxmlformats.org/officeDocument/2006/relationships/hyperlink" Target="https://hotelmontecristo.es/" TargetMode="External"/><Relationship Id="rId2629" Type="http://schemas.openxmlformats.org/officeDocument/2006/relationships/hyperlink" Target="http://www.palaciodeguevara.com/" TargetMode="External"/><Relationship Id="rId2630" Type="http://schemas.openxmlformats.org/officeDocument/2006/relationships/hyperlink" Target="http://hostalmontecarlo.com/" TargetMode="External"/><Relationship Id="rId2631" Type="http://schemas.openxmlformats.org/officeDocument/2006/relationships/hyperlink" Target="http://hoteljuandelacosa.es/" TargetMode="External"/><Relationship Id="rId2632" Type="http://schemas.openxmlformats.org/officeDocument/2006/relationships/hyperlink" Target="http://www.hosteriadearnuero.es/" TargetMode="External"/><Relationship Id="rId2633" Type="http://schemas.openxmlformats.org/officeDocument/2006/relationships/hyperlink" Target="http://hotel-santillana.com/" TargetMode="External"/><Relationship Id="rId2634" Type="http://schemas.openxmlformats.org/officeDocument/2006/relationships/hyperlink" Target="http://hotel-santillana.com/" TargetMode="External"/><Relationship Id="rId2635" Type="http://schemas.openxmlformats.org/officeDocument/2006/relationships/hyperlink" Target="http://turismocantabria.net/" TargetMode="External"/><Relationship Id="rId2636" Type="http://schemas.openxmlformats.org/officeDocument/2006/relationships/hyperlink" Target="http://www.elhidalgodequijas.es/" TargetMode="External"/><Relationship Id="rId2637" Type="http://schemas.openxmlformats.org/officeDocument/2006/relationships/hyperlink" Target="http://puntamonpashotel.com/" TargetMode="External"/><Relationship Id="rId2638" Type="http://schemas.openxmlformats.org/officeDocument/2006/relationships/hyperlink" Target="http://hotelnavalsestao.com/" TargetMode="External"/><Relationship Id="rId2639" Type="http://schemas.openxmlformats.org/officeDocument/2006/relationships/hyperlink" Target="http://hotellopezdeharo.com/" TargetMode="External"/><Relationship Id="rId2640" Type="http://schemas.openxmlformats.org/officeDocument/2006/relationships/hyperlink" Target="http://hotelvistaalegre.com/" TargetMode="External"/><Relationship Id="rId2641" Type="http://schemas.openxmlformats.org/officeDocument/2006/relationships/hyperlink" Target="http://newbilbaoairport.com/" TargetMode="External"/><Relationship Id="rId2642" Type="http://schemas.openxmlformats.org/officeDocument/2006/relationships/hyperlink" Target="http://garaikolandetxea.com/" TargetMode="External"/><Relationship Id="rId2643" Type="http://schemas.openxmlformats.org/officeDocument/2006/relationships/hyperlink" Target="http://jardinesdearisti.com/" TargetMode="External"/><Relationship Id="rId2644" Type="http://schemas.openxmlformats.org/officeDocument/2006/relationships/hyperlink" Target="http://restaurantearaba.com/" TargetMode="External"/><Relationship Id="rId2645" Type="http://schemas.openxmlformats.org/officeDocument/2006/relationships/hyperlink" Target="http://hotelordunaplaza.com/" TargetMode="External"/><Relationship Id="rId2646" Type="http://schemas.openxmlformats.org/officeDocument/2006/relationships/hyperlink" Target="http://granhoteldurango.com/" TargetMode="External"/><Relationship Id="rId2647" Type="http://schemas.openxmlformats.org/officeDocument/2006/relationships/hyperlink" Target="http://hotelbilbaoplaza.com/" TargetMode="External"/><Relationship Id="rId2648" Type="http://schemas.openxmlformats.org/officeDocument/2006/relationships/hyperlink" Target="http://almirantebonifaz.com/" TargetMode="External"/><Relationship Id="rId2649" Type="http://schemas.openxmlformats.org/officeDocument/2006/relationships/hyperlink" Target="http://lasterrazashotel.com/" TargetMode="External"/><Relationship Id="rId2650" Type="http://schemas.openxmlformats.org/officeDocument/2006/relationships/hyperlink" Target="http://www.lacasonadepineda.com/" TargetMode="External"/><Relationship Id="rId2651" Type="http://schemas.openxmlformats.org/officeDocument/2006/relationships/hyperlink" Target="http://www.granhotellaperla.com/" TargetMode="External"/><Relationship Id="rId2652" Type="http://schemas.openxmlformats.org/officeDocument/2006/relationships/hyperlink" Target="http://www.hosteriadezubiri.com/" TargetMode="External"/><Relationship Id="rId2653" Type="http://schemas.openxmlformats.org/officeDocument/2006/relationships/hyperlink" Target="http://martiornekoborda.com/" TargetMode="External"/><Relationship Id="rId2654" Type="http://schemas.openxmlformats.org/officeDocument/2006/relationships/hyperlink" Target="http://palaciodosolivos.com/" TargetMode="External"/><Relationship Id="rId2655" Type="http://schemas.openxmlformats.org/officeDocument/2006/relationships/hyperlink" Target="http://hotelruralbereau.com/" TargetMode="External"/><Relationship Id="rId2656" Type="http://schemas.openxmlformats.org/officeDocument/2006/relationships/hyperlink" Target="http://palaciodepujadas.com/" TargetMode="External"/><Relationship Id="rId2657" Type="http://schemas.openxmlformats.org/officeDocument/2006/relationships/hyperlink" Target="http://balneariodefitero.es/" TargetMode="External"/><Relationship Id="rId2658" Type="http://schemas.openxmlformats.org/officeDocument/2006/relationships/hyperlink" Target="http://palaciodeatienza.com/" TargetMode="External"/><Relationship Id="rId2659" Type="http://schemas.openxmlformats.org/officeDocument/2006/relationships/hyperlink" Target="http://palaciodeatienza.com/" TargetMode="External"/><Relationship Id="rId2660" Type="http://schemas.openxmlformats.org/officeDocument/2006/relationships/hyperlink" Target="http://hotelguadalajara.com/" TargetMode="External"/><Relationship Id="rId2661" Type="http://schemas.openxmlformats.org/officeDocument/2006/relationships/hyperlink" Target="http://familyaguaamarga.com/" TargetMode="External"/><Relationship Id="rId2662" Type="http://schemas.openxmlformats.org/officeDocument/2006/relationships/hyperlink" Target="http://hotelarenacenter.com/" TargetMode="External"/><Relationship Id="rId2663" Type="http://schemas.openxmlformats.org/officeDocument/2006/relationships/hyperlink" Target="http://hotelrodalquilar.com/" TargetMode="External"/><Relationship Id="rId2664" Type="http://schemas.openxmlformats.org/officeDocument/2006/relationships/hyperlink" Target="https://hotel-lasfuentes.es/" TargetMode="External"/><Relationship Id="rId2665" Type="http://schemas.openxmlformats.org/officeDocument/2006/relationships/hyperlink" Target="http://jardineslatejera.com/" TargetMode="External"/><Relationship Id="rId2666" Type="http://schemas.openxmlformats.org/officeDocument/2006/relationships/hyperlink" Target="http://almerimar-resort.com/" TargetMode="External"/><Relationship Id="rId2667" Type="http://schemas.openxmlformats.org/officeDocument/2006/relationships/hyperlink" Target="http://hotelesmcsanjose.com/" TargetMode="External"/><Relationship Id="rId2668" Type="http://schemas.openxmlformats.org/officeDocument/2006/relationships/hyperlink" Target="http://telebase.es/losarcos" TargetMode="External"/><Relationship Id="rId2669" Type="http://schemas.openxmlformats.org/officeDocument/2006/relationships/hyperlink" Target="http://www.eurostarsastoria.com/" TargetMode="External"/><Relationship Id="rId2670" Type="http://schemas.openxmlformats.org/officeDocument/2006/relationships/hyperlink" Target="http://hotelmanantiales.com/" TargetMode="External"/><Relationship Id="rId2671" Type="http://schemas.openxmlformats.org/officeDocument/2006/relationships/hyperlink" Target="https://www.richvaleresorts.com/" TargetMode="External"/><Relationship Id="rId2672" Type="http://schemas.openxmlformats.org/officeDocument/2006/relationships/hyperlink" Target="http://hotelmolinalario.com/" TargetMode="External"/><Relationship Id="rId2673" Type="http://schemas.openxmlformats.org/officeDocument/2006/relationships/hyperlink" Target="http://residenciachapor.com/" TargetMode="External"/><Relationship Id="rId2674" Type="http://schemas.openxmlformats.org/officeDocument/2006/relationships/hyperlink" Target="http://atarazanasmalaga.com/" TargetMode="External"/><Relationship Id="rId2675" Type="http://schemas.openxmlformats.org/officeDocument/2006/relationships/hyperlink" Target="http://hotelbahiamalaga.com/" TargetMode="External"/><Relationship Id="rId2676" Type="http://schemas.openxmlformats.org/officeDocument/2006/relationships/hyperlink" Target="http://hotel-lasamericas.es/" TargetMode="External"/><Relationship Id="rId2677" Type="http://schemas.openxmlformats.org/officeDocument/2006/relationships/hyperlink" Target="http://hotelguadalmedina.es/" TargetMode="External"/><Relationship Id="rId2678" Type="http://schemas.openxmlformats.org/officeDocument/2006/relationships/hyperlink" Target="http://residencia-miami.com/" TargetMode="External"/><Relationship Id="rId2679" Type="http://schemas.openxmlformats.org/officeDocument/2006/relationships/hyperlink" Target="http://hotelrocflamingo.com/" TargetMode="External"/><Relationship Id="rId2680" Type="http://schemas.openxmlformats.org/officeDocument/2006/relationships/hyperlink" Target="http://hotellosjazmines.com/" TargetMode="External"/><Relationship Id="rId2681" Type="http://schemas.openxmlformats.org/officeDocument/2006/relationships/hyperlink" Target="http://hotellabarracuda.com/" TargetMode="External"/><Relationship Id="rId2682" Type="http://schemas.openxmlformats.org/officeDocument/2006/relationships/hyperlink" Target="http://hotelmstropicana.com/" TargetMode="External"/><Relationship Id="rId2683" Type="http://schemas.openxmlformats.org/officeDocument/2006/relationships/hyperlink" Target="http://www.molinodesantillan.es/" TargetMode="External"/><Relationship Id="rId2684" Type="http://schemas.openxmlformats.org/officeDocument/2006/relationships/hyperlink" Target="http://mediterraneoreal.com/" TargetMode="External"/><Relationship Id="rId2685" Type="http://schemas.openxmlformats.org/officeDocument/2006/relationships/hyperlink" Target="http://www.balneariodetolox.com/" TargetMode="External"/><Relationship Id="rId2686" Type="http://schemas.openxmlformats.org/officeDocument/2006/relationships/hyperlink" Target="http://hotelplazacavana.com/" TargetMode="External"/><Relationship Id="rId2687" Type="http://schemas.openxmlformats.org/officeDocument/2006/relationships/hyperlink" Target="http://tobosoaparthotel.com/" TargetMode="External"/><Relationship Id="rId2688" Type="http://schemas.openxmlformats.org/officeDocument/2006/relationships/hyperlink" Target="http://pierreetvacances.com/" TargetMode="External"/><Relationship Id="rId2689" Type="http://schemas.openxmlformats.org/officeDocument/2006/relationships/hyperlink" Target="http://hotellosdolmenes.com/" TargetMode="External"/><Relationship Id="rId2690" Type="http://schemas.openxmlformats.org/officeDocument/2006/relationships/hyperlink" Target="http://hoteldonacarmen.com/" TargetMode="External"/><Relationship Id="rId2691" Type="http://schemas.openxmlformats.org/officeDocument/2006/relationships/hyperlink" Target="http://laposadadelangel.net/" TargetMode="External"/><Relationship Id="rId2692" Type="http://schemas.openxmlformats.org/officeDocument/2006/relationships/hyperlink" Target="http://hotelmaginaplaza.com/" TargetMode="External"/><Relationship Id="rId2693" Type="http://schemas.openxmlformats.org/officeDocument/2006/relationships/hyperlink" Target="http://hotelplazamanjon.com/" TargetMode="External"/><Relationship Id="rId2694" Type="http://schemas.openxmlformats.org/officeDocument/2006/relationships/hyperlink" Target="http://turismoencazorla.com/" TargetMode="External"/><Relationship Id="rId2695" Type="http://schemas.openxmlformats.org/officeDocument/2006/relationships/hyperlink" Target="http://lascasasdelconsul.es/" TargetMode="External"/><Relationship Id="rId2696" Type="http://schemas.openxmlformats.org/officeDocument/2006/relationships/hyperlink" Target="http://hosteltrotamundos.es/" TargetMode="External"/><Relationship Id="rId2697" Type="http://schemas.openxmlformats.org/officeDocument/2006/relationships/hyperlink" Target="http://casasdesantacruz.com/" TargetMode="External"/><Relationship Id="rId2698" Type="http://schemas.openxmlformats.org/officeDocument/2006/relationships/hyperlink" Target="http://fontecruzhoteles.com/" TargetMode="External"/><Relationship Id="rId2699" Type="http://schemas.openxmlformats.org/officeDocument/2006/relationships/hyperlink" Target="http://villadelapalmera.com/" TargetMode="External"/><Relationship Id="rId2700" Type="http://schemas.openxmlformats.org/officeDocument/2006/relationships/hyperlink" Target="http://hotelelviraplaza.com/" TargetMode="External"/><Relationship Id="rId2701" Type="http://schemas.openxmlformats.org/officeDocument/2006/relationships/hyperlink" Target="http://hotelesdesevilla.com/" TargetMode="External"/><Relationship Id="rId2702" Type="http://schemas.openxmlformats.org/officeDocument/2006/relationships/hyperlink" Target="http://hoteles-catalonia.es/" TargetMode="External"/><Relationship Id="rId2703" Type="http://schemas.openxmlformats.org/officeDocument/2006/relationships/hyperlink" Target="http://sevillasantajusta.es/" TargetMode="External"/><Relationship Id="rId2704" Type="http://schemas.openxmlformats.org/officeDocument/2006/relationships/hyperlink" Target="http://emecatedralhotel.com/" TargetMode="External"/><Relationship Id="rId2705" Type="http://schemas.openxmlformats.org/officeDocument/2006/relationships/hyperlink" Target="http://lapuertadepalacio.es/" TargetMode="External"/><Relationship Id="rId2706" Type="http://schemas.openxmlformats.org/officeDocument/2006/relationships/hyperlink" Target="http://patiodelacartuja.com/" TargetMode="External"/><Relationship Id="rId2707" Type="http://schemas.openxmlformats.org/officeDocument/2006/relationships/hyperlink" Target="http://patiodelaalameda.com/" TargetMode="External"/><Relationship Id="rId2708" Type="http://schemas.openxmlformats.org/officeDocument/2006/relationships/hyperlink" Target="http://hotelcasadecolon.com/" TargetMode="External"/><Relationship Id="rId2709" Type="http://schemas.openxmlformats.org/officeDocument/2006/relationships/hyperlink" Target="http://granhotelsolucar.com/" TargetMode="External"/><Relationship Id="rId2710" Type="http://schemas.openxmlformats.org/officeDocument/2006/relationships/hyperlink" Target="http://estepa.com/hotelroya" TargetMode="External"/><Relationship Id="rId2711" Type="http://schemas.openxmlformats.org/officeDocument/2006/relationships/hyperlink" Target="http://hotelmariantonia.com/" TargetMode="External"/><Relationship Id="rId2712" Type="http://schemas.openxmlformats.org/officeDocument/2006/relationships/hyperlink" Target="http://hotelloshelechos.com/" TargetMode="External"/><Relationship Id="rId2713" Type="http://schemas.openxmlformats.org/officeDocument/2006/relationships/hyperlink" Target="http://hotelesalmadraba.com/" TargetMode="External"/><Relationship Id="rId2714" Type="http://schemas.openxmlformats.org/officeDocument/2006/relationships/hyperlink" Target="http://hotelpuertobahia.com/" TargetMode="External"/><Relationship Id="rId2715" Type="http://schemas.openxmlformats.org/officeDocument/2006/relationships/hyperlink" Target="http://hotellascamelias.com/" TargetMode="External"/><Relationship Id="rId2716" Type="http://schemas.openxmlformats.org/officeDocument/2006/relationships/hyperlink" Target="http://hotelacalgeciras.com/" TargetMode="External"/><Relationship Id="rId2717" Type="http://schemas.openxmlformats.org/officeDocument/2006/relationships/hyperlink" Target="http://expressgibraltar.com/" TargetMode="External"/><Relationship Id="rId2718" Type="http://schemas.openxmlformats.org/officeDocument/2006/relationships/hyperlink" Target="http://laalmoraimahotel.com/" TargetMode="External"/><Relationship Id="rId2719" Type="http://schemas.openxmlformats.org/officeDocument/2006/relationships/hyperlink" Target="http://hotelfondacalifa.com/" TargetMode="External"/><Relationship Id="rId2720" Type="http://schemas.openxmlformats.org/officeDocument/2006/relationships/hyperlink" Target="http://hotelpatriachica.com/" TargetMode="External"/><Relationship Id="rId2721" Type="http://schemas.openxmlformats.org/officeDocument/2006/relationships/hyperlink" Target="http://hesperia-cordoba.com/" TargetMode="External"/><Relationship Id="rId2722" Type="http://schemas.openxmlformats.org/officeDocument/2006/relationships/hyperlink" Target="http://hhposadadevallina.es/" TargetMode="External"/><Relationship Id="rId2723" Type="http://schemas.openxmlformats.org/officeDocument/2006/relationships/hyperlink" Target="http://hotellasmonteras.com/" TargetMode="External"/><Relationship Id="rId2724" Type="http://schemas.openxmlformats.org/officeDocument/2006/relationships/hyperlink" Target="http://albercasdeconchar.es/" TargetMode="External"/><Relationship Id="rId2725" Type="http://schemas.openxmlformats.org/officeDocument/2006/relationships/hyperlink" Target="http://hotelwellandcome.com/" TargetMode="External"/><Relationship Id="rId2726" Type="http://schemas.openxmlformats.org/officeDocument/2006/relationships/hyperlink" Target="http://hotelcasacapitel.com/" TargetMode="External"/><Relationship Id="rId2727" Type="http://schemas.openxmlformats.org/officeDocument/2006/relationships/hyperlink" Target="http://hotel-plazanueva.com/" TargetMode="External"/><Relationship Id="rId2728" Type="http://schemas.openxmlformats.org/officeDocument/2006/relationships/hyperlink" Target="http://hotelcasamorisca.com/" TargetMode="External"/><Relationship Id="rId2729" Type="http://schemas.openxmlformats.org/officeDocument/2006/relationships/hyperlink" Target="http://hotelphiladelfia.com/" TargetMode="External"/><Relationship Id="rId2730" Type="http://schemas.openxmlformats.org/officeDocument/2006/relationships/hyperlink" Target="http://hotelreyesziries.com/" TargetMode="External"/><Relationship Id="rId2731" Type="http://schemas.openxmlformats.org/officeDocument/2006/relationships/hyperlink" Target="http://casadelatrinidad.com/" TargetMode="External"/><Relationship Id="rId2732" Type="http://schemas.openxmlformats.org/officeDocument/2006/relationships/hyperlink" Target="http://hotelcarmenguadix.es/" TargetMode="External"/><Relationship Id="rId2733" Type="http://schemas.openxmlformats.org/officeDocument/2006/relationships/hyperlink" Target="https://www.hostalcasagrande.es/" TargetMode="External"/><Relationship Id="rId2734" Type="http://schemas.openxmlformats.org/officeDocument/2006/relationships/hyperlink" Target="http://hoteldemecina.com.es/" TargetMode="External"/><Relationship Id="rId2735" Type="http://schemas.openxmlformats.org/officeDocument/2006/relationships/hyperlink" Target="http://hotelesalpujarra.com/" TargetMode="External"/><Relationship Id="rId2736" Type="http://schemas.openxmlformats.org/officeDocument/2006/relationships/hyperlink" Target="http://urbandreamnevada.com/" TargetMode="External"/><Relationship Id="rId2737" Type="http://schemas.openxmlformats.org/officeDocument/2006/relationships/hyperlink" Target="http://loscastanoshotel.com/" TargetMode="External"/><Relationship Id="rId2738" Type="http://schemas.openxmlformats.org/officeDocument/2006/relationships/hyperlink" Target="http://hotelvalsequillo.net/" TargetMode="External"/><Relationship Id="rId2739" Type="http://schemas.openxmlformats.org/officeDocument/2006/relationships/hyperlink" Target="http://granhoteldelcoto.com/" TargetMode="External"/><Relationship Id="rId2740" Type="http://schemas.openxmlformats.org/officeDocument/2006/relationships/hyperlink" Target="https://www.hugobeach.es/contact" TargetMode="External"/><Relationship Id="rId2741" Type="http://schemas.openxmlformats.org/officeDocument/2006/relationships/hyperlink" Target="http://merakibeachhotel.com/" TargetMode="External"/><Relationship Id="rId2742" Type="http://schemas.openxmlformats.org/officeDocument/2006/relationships/hyperlink" Target="http://hotel-lacarreta.com/" TargetMode="External"/><Relationship Id="rId2743" Type="http://schemas.openxmlformats.org/officeDocument/2006/relationships/hyperlink" Target="http://ilunionvalencia3.com/" TargetMode="External"/><Relationship Id="rId2744" Type="http://schemas.openxmlformats.org/officeDocument/2006/relationships/hyperlink" Target="http://complejolapinada.com/" TargetMode="External"/><Relationship Id="rId2745" Type="http://schemas.openxmlformats.org/officeDocument/2006/relationships/hyperlink" Target="http://principalhoteles.com/" TargetMode="External"/><Relationship Id="rId2746" Type="http://schemas.openxmlformats.org/officeDocument/2006/relationships/hyperlink" Target="http://hotelvillaursula.com/" TargetMode="External"/><Relationship Id="rId2747" Type="http://schemas.openxmlformats.org/officeDocument/2006/relationships/hyperlink" Target="http://confortelhoteles.com/" TargetMode="External"/><Relationship Id="rId2748" Type="http://schemas.openxmlformats.org/officeDocument/2006/relationships/hyperlink" Target="http://pioxiiapartments.com/" TargetMode="External"/><Relationship Id="rId2749" Type="http://schemas.openxmlformats.org/officeDocument/2006/relationships/hyperlink" Target="http://valenciasuitsyou.com/" TargetMode="External"/><Relationship Id="rId2750" Type="http://schemas.openxmlformats.org/officeDocument/2006/relationships/hyperlink" Target="http://hotelvillacarlos.com/" TargetMode="External"/><Relationship Id="rId2751" Type="http://schemas.openxmlformats.org/officeDocument/2006/relationships/hyperlink" Target="http://abba-acteonhotel.com/" TargetMode="External"/><Relationship Id="rId2752" Type="http://schemas.openxmlformats.org/officeDocument/2006/relationships/hyperlink" Target="http://hotelconqueridor.com/" TargetMode="External"/><Relationship Id="rId2753" Type="http://schemas.openxmlformats.org/officeDocument/2006/relationships/hyperlink" Target="http://eljardinvertical.com/" TargetMode="External"/><Relationship Id="rId2754" Type="http://schemas.openxmlformats.org/officeDocument/2006/relationships/hyperlink" Target="http://hotelinturbonaire.es/" TargetMode="External"/><Relationship Id="rId2755" Type="http://schemas.openxmlformats.org/officeDocument/2006/relationships/hyperlink" Target="http://hotelcrystalpark.com/" TargetMode="External"/><Relationship Id="rId2756" Type="http://schemas.openxmlformats.org/officeDocument/2006/relationships/hyperlink" Target="http://fantasia-hoteles.com/" TargetMode="External"/><Relationship Id="rId2757" Type="http://schemas.openxmlformats.org/officeDocument/2006/relationships/hyperlink" Target="http://lospinosbenassal.com/" TargetMode="External"/><Relationship Id="rId2758" Type="http://schemas.openxmlformats.org/officeDocument/2006/relationships/hyperlink" Target="http://hotelgravinacinco.es/" TargetMode="External"/><Relationship Id="rId2759" Type="http://schemas.openxmlformats.org/officeDocument/2006/relationships/hyperlink" Target="http://hotelmontepiedra.com/" TargetMode="External"/><Relationship Id="rId2760" Type="http://schemas.openxmlformats.org/officeDocument/2006/relationships/hyperlink" Target="http://hotelmediterraneo.es/" TargetMode="External"/><Relationship Id="rId2761" Type="http://schemas.openxmlformats.org/officeDocument/2006/relationships/hyperlink" Target="http://granhotelsolymar.com/" TargetMode="External"/><Relationship Id="rId2762" Type="http://schemas.openxmlformats.org/officeDocument/2006/relationships/hyperlink" Target="http://pierreetvacances.com/" TargetMode="External"/><Relationship Id="rId2763" Type="http://schemas.openxmlformats.org/officeDocument/2006/relationships/hyperlink" Target="http://magiccostablanca.com/" TargetMode="External"/><Relationship Id="rId2764" Type="http://schemas.openxmlformats.org/officeDocument/2006/relationships/hyperlink" Target="http://hotelbeniluxpark.com/" TargetMode="External"/><Relationship Id="rId2765" Type="http://schemas.openxmlformats.org/officeDocument/2006/relationships/hyperlink" Target="https://www.hotelsolysombra.com/" TargetMode="External"/><Relationship Id="rId2766" Type="http://schemas.openxmlformats.org/officeDocument/2006/relationships/hyperlink" Target="http://hotelfincaronesa.com/" TargetMode="External"/><Relationship Id="rId2767" Type="http://schemas.openxmlformats.org/officeDocument/2006/relationships/hyperlink" Target="http://onaogisakagarden.com/" TargetMode="External"/><Relationship Id="rId2768" Type="http://schemas.openxmlformats.org/officeDocument/2006/relationships/hyperlink" Target="http://hotelsolymarjavea.es/" TargetMode="External"/><Relationship Id="rId2769" Type="http://schemas.openxmlformats.org/officeDocument/2006/relationships/hyperlink" Target="http://grandluxorhotels.com/" TargetMode="External"/><Relationship Id="rId2770" Type="http://schemas.openxmlformats.org/officeDocument/2006/relationships/hyperlink" Target="http://hotellevanteclub.com/" TargetMode="External"/><Relationship Id="rId2771" Type="http://schemas.openxmlformats.org/officeDocument/2006/relationships/hyperlink" Target="http://hoteltossalaltea.com/" TargetMode="External"/><Relationship Id="rId2772" Type="http://schemas.openxmlformats.org/officeDocument/2006/relationships/hyperlink" Target="http://hotelcabocervera.com/" TargetMode="External"/><Relationship Id="rId2773" Type="http://schemas.openxmlformats.org/officeDocument/2006/relationships/hyperlink" Target="http://palaciobuenavista.es/" TargetMode="External"/><Relationship Id="rId2774" Type="http://schemas.openxmlformats.org/officeDocument/2006/relationships/hyperlink" Target="http://hoteluniversidad.com/" TargetMode="External"/><Relationship Id="rId2775" Type="http://schemas.openxmlformats.org/officeDocument/2006/relationships/hyperlink" Target="http://pensionloscisnes.com/" TargetMode="External"/><Relationship Id="rId2776" Type="http://schemas.openxmlformats.org/officeDocument/2006/relationships/hyperlink" Target="http://grupolameseguera.com/" TargetMode="External"/><Relationship Id="rId2777" Type="http://schemas.openxmlformats.org/officeDocument/2006/relationships/hyperlink" Target="http://grupolameseguera.com/" TargetMode="External"/><Relationship Id="rId2778" Type="http://schemas.openxmlformats.org/officeDocument/2006/relationships/hyperlink" Target="http://pensionlapuntica.com/" TargetMode="External"/><Relationship Id="rId2779" Type="http://schemas.openxmlformats.org/officeDocument/2006/relationships/hyperlink" Target="http://hotelcasaemilio.com/" TargetMode="External"/><Relationship Id="rId2780" Type="http://schemas.openxmlformats.org/officeDocument/2006/relationships/hyperlink" Target="http://hotelcartagonova.com/" TargetMode="External"/><Relationship Id="rId2781" Type="http://schemas.openxmlformats.org/officeDocument/2006/relationships/hyperlink" Target="http://serenagolfresort.com/" TargetMode="External"/><Relationship Id="rId2782" Type="http://schemas.openxmlformats.org/officeDocument/2006/relationships/hyperlink" Target="http://grupolameseguera.com/" TargetMode="External"/><Relationship Id="rId2783" Type="http://schemas.openxmlformats.org/officeDocument/2006/relationships/hyperlink" Target="http://hotelnaocatedral.com/" TargetMode="External"/><Relationship Id="rId2784" Type="http://schemas.openxmlformats.org/officeDocument/2006/relationships/hyperlink" Target="http://hotelroclagopark.com/" TargetMode="External"/><Relationship Id="rId2785" Type="http://schemas.openxmlformats.org/officeDocument/2006/relationships/hyperlink" Target="http://fiestahotelgroup.com/" TargetMode="External"/><Relationship Id="rId2786" Type="http://schemas.openxmlformats.org/officeDocument/2006/relationships/hyperlink" Target="http://bcmhotelmallorca.com/" TargetMode="External"/><Relationship Id="rId2787" Type="http://schemas.openxmlformats.org/officeDocument/2006/relationships/hyperlink" Target="http://castellsonclaret.com/" TargetMode="External"/><Relationship Id="rId2788" Type="http://schemas.openxmlformats.org/officeDocument/2006/relationships/hyperlink" Target="http://pierreetvacances.com/" TargetMode="External"/><Relationship Id="rId2789" Type="http://schemas.openxmlformats.org/officeDocument/2006/relationships/hyperlink" Target="http://hotelcalagaldana.com/" TargetMode="External"/><Relationship Id="rId2790" Type="http://schemas.openxmlformats.org/officeDocument/2006/relationships/hyperlink" Target="http://posadaterrasanta.com/" TargetMode="External"/><Relationship Id="rId2791" Type="http://schemas.openxmlformats.org/officeDocument/2006/relationships/hyperlink" Target="http://hotelmarinaplaya.com/" TargetMode="External"/><Relationship Id="rId2792" Type="http://schemas.openxmlformats.org/officeDocument/2006/relationships/hyperlink" Target="http://hotelgarbi-ibiza.com/" TargetMode="External"/><Relationship Id="rId2793" Type="http://schemas.openxmlformats.org/officeDocument/2006/relationships/hyperlink" Target="http://hoteltorredelmar.com/" TargetMode="External"/><Relationship Id="rId2794" Type="http://schemas.openxmlformats.org/officeDocument/2006/relationships/hyperlink" Target="http://hotelargos-ibiza.com/" TargetMode="External"/><Relationship Id="rId2795" Type="http://schemas.openxmlformats.org/officeDocument/2006/relationships/hyperlink" Target="http://nativohotelibiza.com/" TargetMode="External"/><Relationship Id="rId2796" Type="http://schemas.openxmlformats.org/officeDocument/2006/relationships/hyperlink" Target="http://fiveflowershotel.com/" TargetMode="External"/><Relationship Id="rId2797" Type="http://schemas.openxmlformats.org/officeDocument/2006/relationships/hyperlink" Target="http://hotelcaribeibiza.com/" TargetMode="External"/><Relationship Id="rId2798" Type="http://schemas.openxmlformats.org/officeDocument/2006/relationships/hyperlink" Target="http://hotelhawaiiibiza.com/" TargetMode="External"/><Relationship Id="rId2799" Type="http://schemas.openxmlformats.org/officeDocument/2006/relationships/hyperlink" Target="http://fiestahotelgroup.com/" TargetMode="External"/><Relationship Id="rId2800" Type="http://schemas.openxmlformats.org/officeDocument/2006/relationships/hyperlink" Target="https://www.rincondepepe.online/" TargetMode="External"/><Relationship Id="rId2801" Type="http://schemas.openxmlformats.org/officeDocument/2006/relationships/hyperlink" Target="http://menorca.net/almirant" TargetMode="External"/><Relationship Id="rId2802" Type="http://schemas.openxmlformats.org/officeDocument/2006/relationships/hyperlink" Target="http://eurohotelmenorca.com/" TargetMode="External"/><Relationship Id="rId2803" Type="http://schemas.openxmlformats.org/officeDocument/2006/relationships/hyperlink" Target="http://hotelsessucreres.com/" TargetMode="External"/><Relationship Id="rId2804" Type="http://schemas.openxmlformats.org/officeDocument/2006/relationships/hyperlink" Target="http://homehotelmenorca.com/" TargetMode="External"/><Relationship Id="rId2805" Type="http://schemas.openxmlformats.org/officeDocument/2006/relationships/hyperlink" Target="http://fiestahotelgroup.com/" TargetMode="External"/><Relationship Id="rId2806" Type="http://schemas.openxmlformats.org/officeDocument/2006/relationships/hyperlink" Target="http://fiestahotelgroup.com/" TargetMode="External"/><Relationship Id="rId2807" Type="http://schemas.openxmlformats.org/officeDocument/2006/relationships/hyperlink" Target="http://fiestahotelgroup.com/" TargetMode="External"/><Relationship Id="rId2808" Type="http://schemas.openxmlformats.org/officeDocument/2006/relationships/hyperlink" Target="http://hotelipanemabeach.es/" TargetMode="External"/><Relationship Id="rId2809" Type="http://schemas.openxmlformats.org/officeDocument/2006/relationships/hyperlink" Target="http://hotelroccarolina.com/" TargetMode="External"/><Relationship Id="rId2810" Type="http://schemas.openxmlformats.org/officeDocument/2006/relationships/hyperlink" Target="http://hotelllautpalace.com/" TargetMode="External"/><Relationship Id="rId2811" Type="http://schemas.openxmlformats.org/officeDocument/2006/relationships/hyperlink" Target="http://valldemossahotel.com/" TargetMode="External"/><Relationship Id="rId2812" Type="http://schemas.openxmlformats.org/officeDocument/2006/relationships/hyperlink" Target="http://hotelportosoller.com/" TargetMode="External"/><Relationship Id="rId2813" Type="http://schemas.openxmlformats.org/officeDocument/2006/relationships/hyperlink" Target="http://hotelvillasirena.com/" TargetMode="External"/><Relationship Id="rId2814" Type="http://schemas.openxmlformats.org/officeDocument/2006/relationships/hyperlink" Target="http://hotelcalaferrera.com/" TargetMode="External"/><Relationship Id="rId2815" Type="http://schemas.openxmlformats.org/officeDocument/2006/relationships/hyperlink" Target="http://bennocpetithotel.com/" TargetMode="External"/><Relationship Id="rId2816" Type="http://schemas.openxmlformats.org/officeDocument/2006/relationships/hyperlink" Target="http://hotelvillaitalia.com/" TargetMode="External"/><Relationship Id="rId2817" Type="http://schemas.openxmlformats.org/officeDocument/2006/relationships/hyperlink" Target="http://florlosalmendros.com/" TargetMode="External"/><Relationship Id="rId2818" Type="http://schemas.openxmlformats.org/officeDocument/2006/relationships/hyperlink" Target="http://balearmanagement.com/" TargetMode="External"/><Relationship Id="rId2819" Type="http://schemas.openxmlformats.org/officeDocument/2006/relationships/hyperlink" Target="http://planet-one-hotel.com/" TargetMode="External"/><Relationship Id="rId2820" Type="http://schemas.openxmlformats.org/officeDocument/2006/relationships/hyperlink" Target="http://hotelcalavedella.com/" TargetMode="External"/><Relationship Id="rId2821" Type="http://schemas.openxmlformats.org/officeDocument/2006/relationships/hyperlink" Target="http://sescasesdefetget.com/" TargetMode="External"/><Relationship Id="rId2822" Type="http://schemas.openxmlformats.org/officeDocument/2006/relationships/hyperlink" Target="http://pierreetvacances.com/" TargetMode="External"/><Relationship Id="rId2823" Type="http://schemas.openxmlformats.org/officeDocument/2006/relationships/hyperlink" Target="http://hostalportcorona.com/" TargetMode="External"/><Relationship Id="rId2824" Type="http://schemas.openxmlformats.org/officeDocument/2006/relationships/hyperlink" Target="http://paraisodealcudia.com/" TargetMode="External"/><Relationship Id="rId2825" Type="http://schemas.openxmlformats.org/officeDocument/2006/relationships/hyperlink" Target="http://esperanzahoteles.com/" TargetMode="External"/><Relationship Id="rId2826" Type="http://schemas.openxmlformats.org/officeDocument/2006/relationships/hyperlink" Target="http://esperanzahoteles.com/" TargetMode="External"/><Relationship Id="rId2827" Type="http://schemas.openxmlformats.org/officeDocument/2006/relationships/hyperlink" Target="http://hotellasgaviotas.com/" TargetMode="External"/><Relationship Id="rId2828" Type="http://schemas.openxmlformats.org/officeDocument/2006/relationships/hyperlink" Target="http://barceloformentor.com/" TargetMode="External"/><Relationship Id="rId2829" Type="http://schemas.openxmlformats.org/officeDocument/2006/relationships/hyperlink" Target="http://hotellacalaroses.com/" TargetMode="External"/><Relationship Id="rId2830" Type="http://schemas.openxmlformats.org/officeDocument/2006/relationships/hyperlink" Target="http://terraletllafranc.com/" TargetMode="External"/><Relationship Id="rId2831" Type="http://schemas.openxmlformats.org/officeDocument/2006/relationships/hyperlink" Target="http://hotelreymartossa.com/" TargetMode="External"/><Relationship Id="rId2832" Type="http://schemas.openxmlformats.org/officeDocument/2006/relationships/hyperlink" Target="http://blauhotelsblanes.com/" TargetMode="External"/><Relationship Id="rId2833" Type="http://schemas.openxmlformats.org/officeDocument/2006/relationships/hyperlink" Target="http://hotelbeverlypark.com/" TargetMode="External"/><Relationship Id="rId2834" Type="http://schemas.openxmlformats.org/officeDocument/2006/relationships/hyperlink" Target="http://hotelmariadelmar.net/" TargetMode="External"/><Relationship Id="rId2835" Type="http://schemas.openxmlformats.org/officeDocument/2006/relationships/hyperlink" Target="http://hotelrogerdeflor.com/" TargetMode="External"/><Relationship Id="rId2836" Type="http://schemas.openxmlformats.org/officeDocument/2006/relationships/hyperlink" Target="http://hotel-casadelmar.com/" TargetMode="External"/><Relationship Id="rId2837" Type="http://schemas.openxmlformats.org/officeDocument/2006/relationships/hyperlink" Target="http://hotelspavilamont.com/" TargetMode="External"/><Relationship Id="rId2838" Type="http://schemas.openxmlformats.org/officeDocument/2006/relationships/hyperlink" Target="http://hoteltorremirona.com/" TargetMode="External"/><Relationship Id="rId2839" Type="http://schemas.openxmlformats.org/officeDocument/2006/relationships/hyperlink" Target="http://hotelmediterrani.com/" TargetMode="External"/><Relationship Id="rId2840" Type="http://schemas.openxmlformats.org/officeDocument/2006/relationships/hyperlink" Target="http://hotelmariateresa.com/" TargetMode="External"/><Relationship Id="rId2841" Type="http://schemas.openxmlformats.org/officeDocument/2006/relationships/hyperlink" Target="http://hotelmariateresa.com/" TargetMode="External"/><Relationship Id="rId2842" Type="http://schemas.openxmlformats.org/officeDocument/2006/relationships/hyperlink" Target="http://lesplanesdelgrau.com/" TargetMode="External"/><Relationship Id="rId2843" Type="http://schemas.openxmlformats.org/officeDocument/2006/relationships/hyperlink" Target="http://hotel9santantoni.com/" TargetMode="External"/><Relationship Id="rId2844" Type="http://schemas.openxmlformats.org/officeDocument/2006/relationships/hyperlink" Target="http://hotelmastapiolas.com/" TargetMode="External"/><Relationship Id="rId2845" Type="http://schemas.openxmlformats.org/officeDocument/2006/relationships/hyperlink" Target="http://casa-santa-elena.org/" TargetMode="External"/><Relationship Id="rId2846" Type="http://schemas.openxmlformats.org/officeDocument/2006/relationships/hyperlink" Target="http://lacasadelspeixos.com/" TargetMode="External"/><Relationship Id="rId2847" Type="http://schemas.openxmlformats.org/officeDocument/2006/relationships/hyperlink" Target="http://hotelvallferrera.com/" TargetMode="External"/><Relationship Id="rId2848" Type="http://schemas.openxmlformats.org/officeDocument/2006/relationships/hyperlink" Target="http://www.hotelcasaestampa.com/" TargetMode="External"/><Relationship Id="rId2849" Type="http://schemas.openxmlformats.org/officeDocument/2006/relationships/hyperlink" Target="http://residencialbubal.com/" TargetMode="External"/><Relationship Id="rId2850" Type="http://schemas.openxmlformats.org/officeDocument/2006/relationships/hyperlink" Target="http://aparthotelhuesca.com/" TargetMode="External"/><Relationship Id="rId2851" Type="http://schemas.openxmlformats.org/officeDocument/2006/relationships/hyperlink" Target="http://hotel-santamaria.com/" TargetMode="External"/><Relationship Id="rId2852" Type="http://schemas.openxmlformats.org/officeDocument/2006/relationships/hyperlink" Target="http://hotelvalledeizas.com/" TargetMode="External"/><Relationship Id="rId2853" Type="http://schemas.openxmlformats.org/officeDocument/2006/relationships/hyperlink" Target="http://laabadiadesieste.com/" TargetMode="External"/><Relationship Id="rId2854" Type="http://schemas.openxmlformats.org/officeDocument/2006/relationships/hyperlink" Target="http://cerler-edelweiss.com/" TargetMode="External"/><Relationship Id="rId2855" Type="http://schemas.openxmlformats.org/officeDocument/2006/relationships/hyperlink" Target="http://llanosdelhospital.es/" TargetMode="External"/><Relationship Id="rId2856" Type="http://schemas.openxmlformats.org/officeDocument/2006/relationships/hyperlink" Target="http://hotelvalonsadero.com/" TargetMode="External"/><Relationship Id="rId2857" Type="http://schemas.openxmlformats.org/officeDocument/2006/relationships/hyperlink" Target="http://hotelleonormiron.com/" TargetMode="External"/><Relationship Id="rId2858" Type="http://schemas.openxmlformats.org/officeDocument/2006/relationships/hyperlink" Target="http://reinainmobiliaria.es/" TargetMode="External"/><Relationship Id="rId2859" Type="http://schemas.openxmlformats.org/officeDocument/2006/relationships/hyperlink" Target="http://hotelmedinasalim.com/" TargetMode="External"/><Relationship Id="rId2860" Type="http://schemas.openxmlformats.org/officeDocument/2006/relationships/hyperlink" Target="http://casarurallaabuela.es/" TargetMode="External"/><Relationship Id="rId2861" Type="http://schemas.openxmlformats.org/officeDocument/2006/relationships/hyperlink" Target="http://hostallosmonegros.es/" TargetMode="External"/><Relationship Id="rId2862" Type="http://schemas.openxmlformats.org/officeDocument/2006/relationships/hyperlink" Target="http://hoteles-catalonia.es/" TargetMode="External"/><Relationship Id="rId2863" Type="http://schemas.openxmlformats.org/officeDocument/2006/relationships/hyperlink" Target="http://hotelpuertaterrer.es/" TargetMode="External"/><Relationship Id="rId2864" Type="http://schemas.openxmlformats.org/officeDocument/2006/relationships/hyperlink" Target="http://hotelurbiscentre.com/" TargetMode="External"/><Relationship Id="rId2865" Type="http://schemas.openxmlformats.org/officeDocument/2006/relationships/hyperlink" Target="http://hotelurbiscentre.com/" TargetMode="External"/><Relationship Id="rId2866" Type="http://schemas.openxmlformats.org/officeDocument/2006/relationships/hyperlink" Target="http://hoteltortosaparc.com/" TargetMode="External"/><Relationship Id="rId2867" Type="http://schemas.openxmlformats.org/officeDocument/2006/relationships/hyperlink" Target="http://hotelvillaretiro.com/" TargetMode="External"/><Relationship Id="rId2868" Type="http://schemas.openxmlformats.org/officeDocument/2006/relationships/hyperlink" Target="http://ohtelslesoliveres.es/" TargetMode="External"/><Relationship Id="rId2869" Type="http://schemas.openxmlformats.org/officeDocument/2006/relationships/hyperlink" Target="http://hoteltarracopark.com/" TargetMode="External"/><Relationship Id="rId2870" Type="http://schemas.openxmlformats.org/officeDocument/2006/relationships/hyperlink" Target="http://hostalelpairon.es.tl/" TargetMode="External"/><Relationship Id="rId2871" Type="http://schemas.openxmlformats.org/officeDocument/2006/relationships/hyperlink" Target="http://hotelmolidelhereu.es/" TargetMode="External"/><Relationship Id="rId2872" Type="http://schemas.openxmlformats.org/officeDocument/2006/relationships/hyperlink" Target="http://hoteltoricoplaza.com/" TargetMode="External"/><Relationship Id="rId2873" Type="http://schemas.openxmlformats.org/officeDocument/2006/relationships/hyperlink" Target="http://casaruralmartina.com/" TargetMode="External"/><Relationship Id="rId2874" Type="http://schemas.openxmlformats.org/officeDocument/2006/relationships/hyperlink" Target="http://caserondelafuente.es/" TargetMode="External"/><Relationship Id="rId2875" Type="http://schemas.openxmlformats.org/officeDocument/2006/relationships/hyperlink" Target="http://hotelsantabarbara.es/" TargetMode="External"/><Relationship Id="rId2876" Type="http://schemas.openxmlformats.org/officeDocument/2006/relationships/hyperlink" Target="http://doninigodearagon.com/" TargetMode="External"/><Relationship Id="rId2877" Type="http://schemas.openxmlformats.org/officeDocument/2006/relationships/hyperlink" Target="http://elconventodemave.com/" TargetMode="External"/><Relationship Id="rId2878" Type="http://schemas.openxmlformats.org/officeDocument/2006/relationships/hyperlink" Target="http://hoteldosinfantas.com/" TargetMode="External"/><Relationship Id="rId2879" Type="http://schemas.openxmlformats.org/officeDocument/2006/relationships/hyperlink" Target="http://tudancabenavente.com/" TargetMode="External"/><Relationship Id="rId2880" Type="http://schemas.openxmlformats.org/officeDocument/2006/relationships/hyperlink" Target="http://kensington-hotel.com/" TargetMode="External"/><Relationship Id="rId2881" Type="http://schemas.openxmlformats.org/officeDocument/2006/relationships/hyperlink" Target="http://elcastanodormilon.es/" TargetMode="External"/><Relationship Id="rId2882" Type="http://schemas.openxmlformats.org/officeDocument/2006/relationships/hyperlink" Target="http://hotelsantaluciasc.es/" TargetMode="External"/><Relationship Id="rId2883" Type="http://schemas.openxmlformats.org/officeDocument/2006/relationships/hyperlink" Target="http://palaciodelcarmen.com/" TargetMode="External"/><Relationship Id="rId2884" Type="http://schemas.openxmlformats.org/officeDocument/2006/relationships/hyperlink" Target="http://hotelreyfernando.com/" TargetMode="External"/><Relationship Id="rId2885" Type="http://schemas.openxmlformats.org/officeDocument/2006/relationships/hyperlink" Target="http://hotelpuntadeleste.es/" TargetMode="External"/><Relationship Id="rId2886" Type="http://schemas.openxmlformats.org/officeDocument/2006/relationships/hyperlink" Target="http://hoteldobancoazul.com/" TargetMode="External"/><Relationship Id="rId2887" Type="http://schemas.openxmlformats.org/officeDocument/2006/relationships/hyperlink" Target="http://santacruzribadeo.com/" TargetMode="External"/><Relationship Id="rId2888" Type="http://schemas.openxmlformats.org/officeDocument/2006/relationships/hyperlink" Target="http://hotelmendeznunez.com/" TargetMode="External"/><Relationship Id="rId2889" Type="http://schemas.openxmlformats.org/officeDocument/2006/relationships/hyperlink" Target="http://hotelcasabenilde.com/" TargetMode="External"/><Relationship Id="rId2890" Type="http://schemas.openxmlformats.org/officeDocument/2006/relationships/hyperlink" Target="http://complejolacabana.com/" TargetMode="External"/><Relationship Id="rId2891" Type="http://schemas.openxmlformats.org/officeDocument/2006/relationships/hyperlink" Target="http://hotelterragalega.com/" TargetMode="External"/><Relationship Id="rId2892" Type="http://schemas.openxmlformats.org/officeDocument/2006/relationships/hyperlink" Target="http://hotelvillamartin.com/" TargetMode="External"/><Relationship Id="rId2893" Type="http://schemas.openxmlformats.org/officeDocument/2006/relationships/hyperlink" Target="http://hotelvillajardin.com/" TargetMode="External"/><Relationship Id="rId2894" Type="http://schemas.openxmlformats.org/officeDocument/2006/relationships/hyperlink" Target="http://pazodeberbetoros.com/" TargetMode="External"/><Relationship Id="rId2895" Type="http://schemas.openxmlformats.org/officeDocument/2006/relationships/hyperlink" Target="http://jardindelaabadia.com/" TargetMode="External"/><Relationship Id="rId2896" Type="http://schemas.openxmlformats.org/officeDocument/2006/relationships/hyperlink" Target="http://www.castillodecuriel.com/" TargetMode="External"/><Relationship Id="rId2897" Type="http://schemas.openxmlformats.org/officeDocument/2006/relationships/hyperlink" Target="http://castillodecuriel.com/" TargetMode="External"/><Relationship Id="rId2898" Type="http://schemas.openxmlformats.org/officeDocument/2006/relationships/hyperlink" Target="http://lacasonadelconde.com/" TargetMode="External"/><Relationship Id="rId2899" Type="http://schemas.openxmlformats.org/officeDocument/2006/relationships/hyperlink" Target="http://hotelrural3cabos.com/" TargetMode="External"/><Relationship Id="rId2900" Type="http://schemas.openxmlformats.org/officeDocument/2006/relationships/hyperlink" Target="http://hotelfenixoviedo.com/" TargetMode="External"/><Relationship Id="rId2901" Type="http://schemas.openxmlformats.org/officeDocument/2006/relationships/hyperlink" Target="http://zalledonfernando.com/" TargetMode="External"/><Relationship Id="rId2902" Type="http://schemas.openxmlformats.org/officeDocument/2006/relationships/hyperlink" Target="http://granhotelregente.com/" TargetMode="External"/><Relationship Id="rId2903" Type="http://schemas.openxmlformats.org/officeDocument/2006/relationships/hyperlink" Target="http://casonadecefontes.com/" TargetMode="External"/><Relationship Id="rId2904" Type="http://schemas.openxmlformats.org/officeDocument/2006/relationships/hyperlink" Target="http://hotelhernancortes.es/" TargetMode="External"/><Relationship Id="rId2905" Type="http://schemas.openxmlformats.org/officeDocument/2006/relationships/hyperlink" Target="http://hotelvillamarron.com/" TargetMode="External"/><Relationship Id="rId2906" Type="http://schemas.openxmlformats.org/officeDocument/2006/relationships/hyperlink" Target="http://hotelruralalloru.com/" TargetMode="External"/><Relationship Id="rId2907" Type="http://schemas.openxmlformats.org/officeDocument/2006/relationships/hyperlink" Target="http://puertadeloriente.com/" TargetMode="External"/><Relationship Id="rId2908" Type="http://schemas.openxmlformats.org/officeDocument/2006/relationships/hyperlink" Target="http://palaciodecimiano.com/" TargetMode="External"/><Relationship Id="rId2909" Type="http://schemas.openxmlformats.org/officeDocument/2006/relationships/hyperlink" Target="http://hotelluarcarural.com/" TargetMode="External"/><Relationship Id="rId2910" Type="http://schemas.openxmlformats.org/officeDocument/2006/relationships/hyperlink" Target="http://marquesdelamoral.com/" TargetMode="External"/><Relationship Id="rId2911" Type="http://schemas.openxmlformats.org/officeDocument/2006/relationships/hyperlink" Target="http://villalaargentina.com/" TargetMode="External"/><Relationship Id="rId2912" Type="http://schemas.openxmlformats.org/officeDocument/2006/relationships/hyperlink" Target="http://lacasadelburrero.com/" TargetMode="External"/><Relationship Id="rId2913" Type="http://schemas.openxmlformats.org/officeDocument/2006/relationships/hyperlink" Target="http://miradordelparque.com/" TargetMode="External"/><Relationship Id="rId2914" Type="http://schemas.openxmlformats.org/officeDocument/2006/relationships/hyperlink" Target="http://alesgahotelrural.com/" TargetMode="External"/><Relationship Id="rId2915" Type="http://schemas.openxmlformats.org/officeDocument/2006/relationships/hyperlink" Target="http://motellosabedules.com/" TargetMode="External"/><Relationship Id="rId2916" Type="http://schemas.openxmlformats.org/officeDocument/2006/relationships/hyperlink" Target="http://lanuevaallandesa.com/" TargetMode="External"/><Relationship Id="rId2917" Type="http://schemas.openxmlformats.org/officeDocument/2006/relationships/hyperlink" Target="http://hoteleslosacebos.com/" TargetMode="External"/><Relationship Id="rId2918" Type="http://schemas.openxmlformats.org/officeDocument/2006/relationships/hyperlink" Target="http://gargantadelcares.com/" TargetMode="External"/><Relationship Id="rId2919" Type="http://schemas.openxmlformats.org/officeDocument/2006/relationships/hyperlink" Target="http://eljardindeugenia.com/" TargetMode="External"/><Relationship Id="rId2920" Type="http://schemas.openxmlformats.org/officeDocument/2006/relationships/hyperlink" Target="http://lallosadefombona.com/" TargetMode="External"/><Relationship Id="rId2921" Type="http://schemas.openxmlformats.org/officeDocument/2006/relationships/hyperlink" Target="http://lacasonadeamandi.com/" TargetMode="External"/><Relationship Id="rId2922" Type="http://schemas.openxmlformats.org/officeDocument/2006/relationships/hyperlink" Target="http://hosteriadetorazo.com/" TargetMode="External"/><Relationship Id="rId2923" Type="http://schemas.openxmlformats.org/officeDocument/2006/relationships/hyperlink" Target="http://hotelelmolino.com.es/" TargetMode="External"/><Relationship Id="rId2924" Type="http://schemas.openxmlformats.org/officeDocument/2006/relationships/hyperlink" Target="http://lacasonadeabamia.com/" TargetMode="External"/><Relationship Id="rId2925" Type="http://schemas.openxmlformats.org/officeDocument/2006/relationships/hyperlink" Target="http://hoteleslosacebos.com/" TargetMode="External"/><Relationship Id="rId2926" Type="http://schemas.openxmlformats.org/officeDocument/2006/relationships/hyperlink" Target="http://miradordemoriyon.com/" TargetMode="External"/><Relationship Id="rId2927" Type="http://schemas.openxmlformats.org/officeDocument/2006/relationships/hyperlink" Target="http://hotelpousadareal.com/" TargetMode="External"/><Relationship Id="rId2928" Type="http://schemas.openxmlformats.org/officeDocument/2006/relationships/hyperlink" Target="http://hotelplayadevigo.com/" TargetMode="External"/><Relationship Id="rId2929" Type="http://schemas.openxmlformats.org/officeDocument/2006/relationships/hyperlink" Target="http://hotelpuertadelsol.es/" TargetMode="External"/><Relationship Id="rId2930" Type="http://schemas.openxmlformats.org/officeDocument/2006/relationships/hyperlink" Target="http://hotelbahiadevigo.com/" TargetMode="External"/><Relationship Id="rId2931" Type="http://schemas.openxmlformats.org/officeDocument/2006/relationships/hyperlink" Target="http://hotelbahiadevigo.com/" TargetMode="External"/><Relationship Id="rId2932" Type="http://schemas.openxmlformats.org/officeDocument/2006/relationships/hyperlink" Target="http://hotelentrerobles.com/" TargetMode="External"/><Relationship Id="rId2933" Type="http://schemas.openxmlformats.org/officeDocument/2006/relationships/hyperlink" Target="http://hotelprincesavigo.es/" TargetMode="External"/><Relationship Id="rId2934" Type="http://schemas.openxmlformats.org/officeDocument/2006/relationships/hyperlink" Target="http://balneariomondariz.es/" TargetMode="External"/><Relationship Id="rId2935" Type="http://schemas.openxmlformats.org/officeDocument/2006/relationships/hyperlink" Target="http://hotelesmarycielo.com/" TargetMode="External"/><Relationship Id="rId2936" Type="http://schemas.openxmlformats.org/officeDocument/2006/relationships/hyperlink" Target="http://inffinitsanxenxo.com/" TargetMode="External"/><Relationship Id="rId2937" Type="http://schemas.openxmlformats.org/officeDocument/2006/relationships/hyperlink" Target="http://augustasparesort.com/" TargetMode="External"/><Relationship Id="rId2938" Type="http://schemas.openxmlformats.org/officeDocument/2006/relationships/hyperlink" Target="http://hotelconsdagarda.com/" TargetMode="External"/><Relationship Id="rId2939" Type="http://schemas.openxmlformats.org/officeDocument/2006/relationships/hyperlink" Target="http://naturapetithotel.com/" TargetMode="External"/><Relationship Id="rId2940" Type="http://schemas.openxmlformats.org/officeDocument/2006/relationships/hyperlink" Target="http://quintadesanamaro.com/" TargetMode="External"/><Relationship Id="rId2941" Type="http://schemas.openxmlformats.org/officeDocument/2006/relationships/hyperlink" Target="http://hotelreyesdeleon.com/" TargetMode="External"/><Relationship Id="rId2942" Type="http://schemas.openxmlformats.org/officeDocument/2006/relationships/hyperlink" Target="http://hotel-elcastillo.com/" TargetMode="External"/><Relationship Id="rId2943" Type="http://schemas.openxmlformats.org/officeDocument/2006/relationships/hyperlink" Target="http://palacetecolonial.com/" TargetMode="External"/><Relationship Id="rId2944" Type="http://schemas.openxmlformats.org/officeDocument/2006/relationships/hyperlink" Target="http://hotelviadelaplata.es/" TargetMode="External"/><Relationship Id="rId2945" Type="http://schemas.openxmlformats.org/officeDocument/2006/relationships/hyperlink" Target="http://hotelviadelaplata.es/" TargetMode="External"/><Relationship Id="rId2946" Type="http://schemas.openxmlformats.org/officeDocument/2006/relationships/hyperlink" Target="http://laposadadegaspar.com/" TargetMode="External"/><Relationship Id="rId2947" Type="http://schemas.openxmlformats.org/officeDocument/2006/relationships/hyperlink" Target="http://reitoraldeparada.com/" TargetMode="External"/><Relationship Id="rId2948" Type="http://schemas.openxmlformats.org/officeDocument/2006/relationships/hyperlink" Target="http://hotelspavilavella.es/" TargetMode="External"/><Relationship Id="rId2949" Type="http://schemas.openxmlformats.org/officeDocument/2006/relationships/hyperlink" Target="http://hotelnovocandido.com/" TargetMode="External"/><Relationship Id="rId2950" Type="http://schemas.openxmlformats.org/officeDocument/2006/relationships/hyperlink" Target="http://hotelruralsuquin.es/" TargetMode="External"/><Relationship Id="rId2951" Type="http://schemas.openxmlformats.org/officeDocument/2006/relationships/hyperlink" Target="http://elnidodealcudia.com/" TargetMode="External"/><Relationship Id="rId2952" Type="http://schemas.openxmlformats.org/officeDocument/2006/relationships/hyperlink" Target="http://casaruralelnidal.es/" TargetMode="External"/><Relationship Id="rId2953" Type="http://schemas.openxmlformats.org/officeDocument/2006/relationships/hyperlink" Target="http://bcnfashionhouse.com/" TargetMode="External"/><Relationship Id="rId2954" Type="http://schemas.openxmlformats.org/officeDocument/2006/relationships/hyperlink" Target="http://fincadaltmurada.com/" TargetMode="External"/><Relationship Id="rId2955" Type="http://schemas.openxmlformats.org/officeDocument/2006/relationships/hyperlink" Target="http://hotelmariadelmar.es/" TargetMode="External"/><Relationship Id="rId2956" Type="http://schemas.openxmlformats.org/officeDocument/2006/relationships/hyperlink" Target="http://lacabanasiguenza.es/" TargetMode="External"/><Relationship Id="rId2957" Type="http://schemas.openxmlformats.org/officeDocument/2006/relationships/hyperlink" Target="http://lacasadebovedas.com/" TargetMode="External"/><Relationship Id="rId2958" Type="http://schemas.openxmlformats.org/officeDocument/2006/relationships/hyperlink" Target="http://casadesanmartin.com/" TargetMode="External"/><Relationship Id="rId2959" Type="http://schemas.openxmlformats.org/officeDocument/2006/relationships/hyperlink" Target="http://obalcondaribeira.es/" TargetMode="External"/><Relationship Id="rId2960" Type="http://schemas.openxmlformats.org/officeDocument/2006/relationships/hyperlink" Target="https://www.nidosdecarnota.com/" TargetMode="External"/><Relationship Id="rId2961" Type="http://schemas.openxmlformats.org/officeDocument/2006/relationships/hyperlink" Target="https://www.hotelfragile.com/es" TargetMode="External"/><Relationship Id="rId2962" Type="http://schemas.openxmlformats.org/officeDocument/2006/relationships/hyperlink" Target="http://cabanasdecanide.com/" TargetMode="External"/><Relationship Id="rId2963" Type="http://schemas.openxmlformats.org/officeDocument/2006/relationships/hyperlink" Target="http://villanuevahotel.com/" TargetMode="External"/><Relationship Id="rId2964" Type="http://schemas.openxmlformats.org/officeDocument/2006/relationships/hyperlink" Target="http://elyantardegredos.es/" TargetMode="External"/><Relationship Id="rId2965" Type="http://schemas.openxmlformats.org/officeDocument/2006/relationships/hyperlink" Target="http://hotelruralxerete.es/" TargetMode="External"/><Relationship Id="rId2966" Type="http://schemas.openxmlformats.org/officeDocument/2006/relationships/hyperlink" Target="http://cortijolaspinas.com/" TargetMode="External"/><Relationship Id="rId2967" Type="http://schemas.openxmlformats.org/officeDocument/2006/relationships/hyperlink" Target="https://hostelelpaloma.top/" TargetMode="External"/><Relationship Id="rId2968" Type="http://schemas.openxmlformats.org/officeDocument/2006/relationships/hyperlink" Target="http://casonadehermosa.com/" TargetMode="External"/><Relationship Id="rId2969" Type="http://schemas.openxmlformats.org/officeDocument/2006/relationships/hyperlink" Target="http://masiamasdelrey.net/" TargetMode="External"/><Relationship Id="rId2970" Type="http://schemas.openxmlformats.org/officeDocument/2006/relationships/hyperlink" Target="http://haciendalavereda.es/" TargetMode="External"/><Relationship Id="rId2971" Type="http://schemas.openxmlformats.org/officeDocument/2006/relationships/hyperlink" Target="http://hotelruralpalau.com/" TargetMode="External"/><Relationship Id="rId2972" Type="http://schemas.openxmlformats.org/officeDocument/2006/relationships/hyperlink" Target="http://mascarreras1846.com/" TargetMode="External"/><Relationship Id="rId2973" Type="http://schemas.openxmlformats.org/officeDocument/2006/relationships/hyperlink" Target="http://www.hotel1902soller.com/" TargetMode="External"/><Relationship Id="rId2974" Type="http://schemas.openxmlformats.org/officeDocument/2006/relationships/hyperlink" Target="http://finca-es-pla-nou.de/" TargetMode="External"/><Relationship Id="rId2975" Type="http://schemas.openxmlformats.org/officeDocument/2006/relationships/hyperlink" Target="http://antiguaferreria.com/" TargetMode="External"/><Relationship Id="rId2976" Type="http://schemas.openxmlformats.org/officeDocument/2006/relationships/hyperlink" Target="http://lacasadevegueta.com/" TargetMode="External"/><Relationship Id="rId2977" Type="http://schemas.openxmlformats.org/officeDocument/2006/relationships/hyperlink" Target="http://hoteletdebetlan.com/" TargetMode="External"/><Relationship Id="rId2978" Type="http://schemas.openxmlformats.org/officeDocument/2006/relationships/hyperlink" Target="http://palaciodecantiz.com/" TargetMode="External"/><Relationship Id="rId2979" Type="http://schemas.openxmlformats.org/officeDocument/2006/relationships/hyperlink" Target="http://eltiempoperdido.com/" TargetMode="External"/><Relationship Id="rId2980" Type="http://schemas.openxmlformats.org/officeDocument/2006/relationships/hyperlink" Target="http://casasiempreviva.com/" TargetMode="External"/><Relationship Id="rId2981" Type="http://schemas.openxmlformats.org/officeDocument/2006/relationships/hyperlink" Target="http://puertadeaduares.com/" TargetMode="External"/><Relationship Id="rId2982" Type="http://schemas.openxmlformats.org/officeDocument/2006/relationships/hyperlink" Target="http://hotel-casa-maro.com/" TargetMode="External"/><Relationship Id="rId2983" Type="http://schemas.openxmlformats.org/officeDocument/2006/relationships/hyperlink" Target="http://elsecretodeollo.com/" TargetMode="External"/><Relationship Id="rId2984" Type="http://schemas.openxmlformats.org/officeDocument/2006/relationships/hyperlink" Target="http://lasencinashotel.com/" TargetMode="External"/><Relationship Id="rId2985" Type="http://schemas.openxmlformats.org/officeDocument/2006/relationships/hyperlink" Target="http://ctrvistahermosa.com/" TargetMode="External"/><Relationship Id="rId2986" Type="http://schemas.openxmlformats.org/officeDocument/2006/relationships/hyperlink" Target="http://balcondelpueblo.com/" TargetMode="External"/><Relationship Id="rId2987" Type="http://schemas.openxmlformats.org/officeDocument/2006/relationships/hyperlink" Target="http://senoriodelvalle.com/" TargetMode="External"/><Relationship Id="rId2988" Type="http://schemas.openxmlformats.org/officeDocument/2006/relationships/hyperlink" Target="http://airedecolldejou.com/" TargetMode="External"/><Relationship Id="rId2989" Type="http://schemas.openxmlformats.org/officeDocument/2006/relationships/hyperlink" Target="http://airedecolldejou.com/" TargetMode="External"/><Relationship Id="rId2990" Type="http://schemas.openxmlformats.org/officeDocument/2006/relationships/hyperlink" Target="http://hotelsonboronat.com/" TargetMode="External"/><Relationship Id="rId2991" Type="http://schemas.openxmlformats.org/officeDocument/2006/relationships/hyperlink" Target="http://lacasadelabuelo.com/" TargetMode="External"/><Relationship Id="rId2992" Type="http://schemas.openxmlformats.org/officeDocument/2006/relationships/hyperlink" Target="http://hotelvillaclara.com/" TargetMode="External"/><Relationship Id="rId2993" Type="http://schemas.openxmlformats.org/officeDocument/2006/relationships/hyperlink" Target="http://shoteletdesborn.com/" TargetMode="External"/><Relationship Id="rId2994" Type="http://schemas.openxmlformats.org/officeDocument/2006/relationships/hyperlink" Target="http://hotelmendigreen.com/" TargetMode="External"/><Relationship Id="rId2995" Type="http://schemas.openxmlformats.org/officeDocument/2006/relationships/hyperlink" Target="http://topalojamientos.com/" TargetMode="External"/><Relationship Id="rId2996" Type="http://schemas.openxmlformats.org/officeDocument/2006/relationships/hyperlink" Target="https://laslomasdebiar.com/" TargetMode="External"/><Relationship Id="rId2997" Type="http://schemas.openxmlformats.org/officeDocument/2006/relationships/hyperlink" Target="https://hotelriomadera.com/" TargetMode="External"/><Relationship Id="rId2998" Type="http://schemas.openxmlformats.org/officeDocument/2006/relationships/hyperlink" Target="https://casadoferreiro.com/" TargetMode="External"/><Relationship Id="rId2999" Type="http://schemas.openxmlformats.org/officeDocument/2006/relationships/hyperlink" Target="http://maresiacanteras.com/" TargetMode="External"/><Relationship Id="rId3000" Type="http://schemas.openxmlformats.org/officeDocument/2006/relationships/hyperlink" Target="http://frantxillarural.com/" TargetMode="External"/><Relationship Id="rId3001" Type="http://schemas.openxmlformats.org/officeDocument/2006/relationships/hyperlink" Target="http://hostallapasajera.es/" TargetMode="External"/><Relationship Id="rId3002" Type="http://schemas.openxmlformats.org/officeDocument/2006/relationships/hyperlink" Target="https://www.hotelenandujar.com/" TargetMode="External"/><Relationship Id="rId3003" Type="http://schemas.openxmlformats.org/officeDocument/2006/relationships/hyperlink" Target="http://espasformentera.com/" TargetMode="External"/><Relationship Id="rId3004" Type="http://schemas.openxmlformats.org/officeDocument/2006/relationships/hyperlink" Target="http://kookhoteltarifa.com/" TargetMode="External"/><Relationship Id="rId3005" Type="http://schemas.openxmlformats.org/officeDocument/2006/relationships/hyperlink" Target="https://www.welldonehotels.com/" TargetMode="External"/><Relationship Id="rId3006" Type="http://schemas.openxmlformats.org/officeDocument/2006/relationships/hyperlink" Target="http://laposadadeberge.com/" TargetMode="External"/><Relationship Id="rId3007" Type="http://schemas.openxmlformats.org/officeDocument/2006/relationships/hyperlink" Target="http://hotelruralcuria.com/" TargetMode="External"/><Relationship Id="rId3008" Type="http://schemas.openxmlformats.org/officeDocument/2006/relationships/hyperlink" Target="http://finca-esllobets.com/" TargetMode="External"/><Relationship Id="rId3009" Type="http://schemas.openxmlformats.org/officeDocument/2006/relationships/hyperlink" Target="http://hotelitocotillo.com/" TargetMode="External"/><Relationship Id="rId3010" Type="http://schemas.openxmlformats.org/officeDocument/2006/relationships/hyperlink" Target="http://lasdevilladiego.com/" TargetMode="External"/><Relationship Id="rId3011" Type="http://schemas.openxmlformats.org/officeDocument/2006/relationships/hyperlink" Target="https://aderezolazarza.com/" TargetMode="External"/><Relationship Id="rId3012" Type="http://schemas.openxmlformats.org/officeDocument/2006/relationships/hyperlink" Target="http://holidaytimehotel.es/" TargetMode="External"/><Relationship Id="rId3013" Type="http://schemas.openxmlformats.org/officeDocument/2006/relationships/hyperlink" Target="http://room-matehotels.com/" TargetMode="External"/><Relationship Id="rId3014" Type="http://schemas.openxmlformats.org/officeDocument/2006/relationships/hyperlink" Target="http://villamariacabra.com/" TargetMode="External"/><Relationship Id="rId3015" Type="http://schemas.openxmlformats.org/officeDocument/2006/relationships/hyperlink" Target="http://hostelseadreams.com/" TargetMode="External"/><Relationship Id="rId3016" Type="http://schemas.openxmlformats.org/officeDocument/2006/relationships/hyperlink" Target="http://hoteletdestjoan.com/" TargetMode="External"/><Relationship Id="rId3017" Type="http://schemas.openxmlformats.org/officeDocument/2006/relationships/hyperlink" Target="http://arcodemazarelos.com/" TargetMode="External"/><Relationship Id="rId3018" Type="http://schemas.openxmlformats.org/officeDocument/2006/relationships/hyperlink" Target="http://eurostarshotels.com/" TargetMode="External"/><Relationship Id="rId3019" Type="http://schemas.openxmlformats.org/officeDocument/2006/relationships/hyperlink" Target="http://hotelfernandoiii.es/" TargetMode="External"/><Relationship Id="rId3020" Type="http://schemas.openxmlformats.org/officeDocument/2006/relationships/hyperlink" Target="http://gargallo-hotels.com/" TargetMode="External"/><Relationship Id="rId3021" Type="http://schemas.openxmlformats.org/officeDocument/2006/relationships/hyperlink" Target="http://cataloniahotels.com/" TargetMode="External"/><Relationship Id="rId3022" Type="http://schemas.openxmlformats.org/officeDocument/2006/relationships/hyperlink" Target="http://confortelatrium.com/" TargetMode="External"/><Relationship Id="rId3023" Type="http://schemas.openxmlformats.org/officeDocument/2006/relationships/hyperlink" Target="http://www.hotellagunapark.com/" TargetMode="External"/><Relationship Id="rId3024" Type="http://schemas.openxmlformats.org/officeDocument/2006/relationships/hyperlink" Target="http://room-matehotels.com/" TargetMode="External"/><Relationship Id="rId3025" Type="http://schemas.openxmlformats.org/officeDocument/2006/relationships/hyperlink" Target="http://posadadeldragon.com/" TargetMode="External"/><Relationship Id="rId3026" Type="http://schemas.openxmlformats.org/officeDocument/2006/relationships/hyperlink" Target="http://eurostarshotels.com/" TargetMode="External"/><Relationship Id="rId3027" Type="http://schemas.openxmlformats.org/officeDocument/2006/relationships/hyperlink" Target="http://eurostarshotels.com/" TargetMode="External"/><Relationship Id="rId3028" Type="http://schemas.openxmlformats.org/officeDocument/2006/relationships/hyperlink" Target="http://abbamadridhotel.com/" TargetMode="External"/><Relationship Id="rId3029" Type="http://schemas.openxmlformats.org/officeDocument/2006/relationships/hyperlink" Target="http://eurostarsihotel.com/" TargetMode="External"/><Relationship Id="rId3030" Type="http://schemas.openxmlformats.org/officeDocument/2006/relationships/hyperlink" Target="http://pavilionshotels.com/" TargetMode="External"/><Relationship Id="rId3031" Type="http://schemas.openxmlformats.org/officeDocument/2006/relationships/hyperlink" Target="http://www.bluesensehotels.com/" TargetMode="External"/><Relationship Id="rId3032" Type="http://schemas.openxmlformats.org/officeDocument/2006/relationships/hyperlink" Target="http://eurostarshotels.com/" TargetMode="External"/><Relationship Id="rId3033" Type="http://schemas.openxmlformats.org/officeDocument/2006/relationships/hyperlink" Target="http://madridcityrooms.com/" TargetMode="External"/><Relationship Id="rId3034" Type="http://schemas.openxmlformats.org/officeDocument/2006/relationships/hyperlink" Target="http://alvaroresidencia.es/" TargetMode="External"/><Relationship Id="rId3035" Type="http://schemas.openxmlformats.org/officeDocument/2006/relationships/hyperlink" Target="http://aparthotelencasa.es/" TargetMode="External"/><Relationship Id="rId3036" Type="http://schemas.openxmlformats.org/officeDocument/2006/relationships/hyperlink" Target="http://ieshotelescuela.com/" TargetMode="External"/><Relationship Id="rId3037" Type="http://schemas.openxmlformats.org/officeDocument/2006/relationships/hyperlink" Target="http://room-matehotels.com/" TargetMode="External"/><Relationship Id="rId3038" Type="http://schemas.openxmlformats.org/officeDocument/2006/relationships/hyperlink" Target="http://hotelauditorium.com/" TargetMode="External"/><Relationship Id="rId3039" Type="http://schemas.openxmlformats.org/officeDocument/2006/relationships/hyperlink" Target="http://ecoalcalasuites.com/" TargetMode="External"/><Relationship Id="rId3040" Type="http://schemas.openxmlformats.org/officeDocument/2006/relationships/hyperlink" Target="http://hotelisismadrid.com/" TargetMode="External"/><Relationship Id="rId3041" Type="http://schemas.openxmlformats.org/officeDocument/2006/relationships/hyperlink" Target="http://praktikmetropol.com/" TargetMode="External"/><Relationship Id="rId3042" Type="http://schemas.openxmlformats.org/officeDocument/2006/relationships/hyperlink" Target="http://hotelsieteislas.com/" TargetMode="External"/><Relationship Id="rId3043" Type="http://schemas.openxmlformats.org/officeDocument/2006/relationships/hyperlink" Target="http://eurostarshotels.com/" TargetMode="External"/><Relationship Id="rId3044" Type="http://schemas.openxmlformats.org/officeDocument/2006/relationships/hyperlink" Target="http://leonardo-hotels.com/" TargetMode="External"/><Relationship Id="rId3045" Type="http://schemas.openxmlformats.org/officeDocument/2006/relationships/hyperlink" Target="http://hotelmonterozas.com/" TargetMode="External"/><Relationship Id="rId3046" Type="http://schemas.openxmlformats.org/officeDocument/2006/relationships/hyperlink" Target="http://hotelesglobales.com/" TargetMode="External"/><Relationship Id="rId3047" Type="http://schemas.openxmlformats.org/officeDocument/2006/relationships/hyperlink" Target="http://tryp-losangeles.com/" TargetMode="External"/><Relationship Id="rId3048" Type="http://schemas.openxmlformats.org/officeDocument/2006/relationships/hyperlink" Target="http://posadasdeespana.com/" TargetMode="External"/><Relationship Id="rId3049" Type="http://schemas.openxmlformats.org/officeDocument/2006/relationships/hyperlink" Target="http://eurostarshotels.com/" TargetMode="External"/><Relationship Id="rId3050" Type="http://schemas.openxmlformats.org/officeDocument/2006/relationships/hyperlink" Target="http://hotelexemoncloa.com/" TargetMode="External"/><Relationship Id="rId3051" Type="http://schemas.openxmlformats.org/officeDocument/2006/relationships/hyperlink" Target="http://recoletos-hotel.com/" TargetMode="External"/><Relationship Id="rId3052" Type="http://schemas.openxmlformats.org/officeDocument/2006/relationships/hyperlink" Target="http://eurostarshotels.com/" TargetMode="External"/><Relationship Id="rId3053" Type="http://schemas.openxmlformats.org/officeDocument/2006/relationships/hyperlink" Target="http://hospederiaelarco.es/" TargetMode="External"/><Relationship Id="rId3054" Type="http://schemas.openxmlformats.org/officeDocument/2006/relationships/hyperlink" Target="http://hotelruralmarcos.es/" TargetMode="External"/><Relationship Id="rId3055" Type="http://schemas.openxmlformats.org/officeDocument/2006/relationships/hyperlink" Target="http://hotelislagarena.com/" TargetMode="External"/><Relationship Id="rId3056" Type="http://schemas.openxmlformats.org/officeDocument/2006/relationships/hyperlink" Target="http://hostelcomplutum.com/" TargetMode="External"/><Relationship Id="rId3057" Type="http://schemas.openxmlformats.org/officeDocument/2006/relationships/hyperlink" Target="http://www.loscincoenebros.com/" TargetMode="External"/><Relationship Id="rId3058" Type="http://schemas.openxmlformats.org/officeDocument/2006/relationships/hyperlink" Target="http://eurostarshotels.com/" TargetMode="External"/><Relationship Id="rId3059" Type="http://schemas.openxmlformats.org/officeDocument/2006/relationships/hyperlink" Target="http://sanantonioelreal.es/" TargetMode="External"/><Relationship Id="rId3060" Type="http://schemas.openxmlformats.org/officeDocument/2006/relationships/hyperlink" Target="http://eurostarshotels.com/" TargetMode="External"/><Relationship Id="rId3061" Type="http://schemas.openxmlformats.org/officeDocument/2006/relationships/hyperlink" Target="http://hotelcorregidor.com/" TargetMode="External"/><Relationship Id="rId3062" Type="http://schemas.openxmlformats.org/officeDocument/2006/relationships/hyperlink" Target="http://hotelavdsotillo.com/" TargetMode="External"/><Relationship Id="rId3063" Type="http://schemas.openxmlformats.org/officeDocument/2006/relationships/hyperlink" Target="http://hoteldonmariano.com/" TargetMode="External"/><Relationship Id="rId3064" Type="http://schemas.openxmlformats.org/officeDocument/2006/relationships/hyperlink" Target="http://hotellascasitas.com/" TargetMode="External"/><Relationship Id="rId3065" Type="http://schemas.openxmlformats.org/officeDocument/2006/relationships/hyperlink" Target="http://hotelmirasierra.com/" TargetMode="External"/><Relationship Id="rId3066" Type="http://schemas.openxmlformats.org/officeDocument/2006/relationships/hyperlink" Target="http://urbananagahotel.com/" TargetMode="External"/><Relationship Id="rId3067" Type="http://schemas.openxmlformats.org/officeDocument/2006/relationships/hyperlink" Target="http://oceano-tenerife.com/" TargetMode="External"/><Relationship Id="rId3068" Type="http://schemas.openxmlformats.org/officeDocument/2006/relationships/hyperlink" Target="http://hoteltaburiente.com/" TargetMode="External"/><Relationship Id="rId3069" Type="http://schemas.openxmlformats.org/officeDocument/2006/relationships/hyperlink" Target="http://panoramicagarden.es/" TargetMode="External"/><Relationship Id="rId3070" Type="http://schemas.openxmlformats.org/officeDocument/2006/relationships/hyperlink" Target="http://hotelesglobales.com/" TargetMode="External"/><Relationship Id="rId3071" Type="http://schemas.openxmlformats.org/officeDocument/2006/relationships/hyperlink" Target="http://aptosambassador.com/" TargetMode="External"/><Relationship Id="rId3072" Type="http://schemas.openxmlformats.org/officeDocument/2006/relationships/hyperlink" Target="http://hotellasaguilas.com/" TargetMode="External"/><Relationship Id="rId3073" Type="http://schemas.openxmlformats.org/officeDocument/2006/relationships/hyperlink" Target="http://hotelcastillete.com/" TargetMode="External"/><Relationship Id="rId3074" Type="http://schemas.openxmlformats.org/officeDocument/2006/relationships/hyperlink" Target="http://hotel-boomerang.com/" TargetMode="External"/><Relationship Id="rId3075" Type="http://schemas.openxmlformats.org/officeDocument/2006/relationships/hyperlink" Target="http://princess-hotels.com/" TargetMode="External"/><Relationship Id="rId3076" Type="http://schemas.openxmlformats.org/officeDocument/2006/relationships/hyperlink" Target="http://princess-hotels.com/" TargetMode="External"/><Relationship Id="rId3077" Type="http://schemas.openxmlformats.org/officeDocument/2006/relationships/hyperlink" Target="http://princess-hotels.com/" TargetMode="External"/><Relationship Id="rId3078" Type="http://schemas.openxmlformats.org/officeDocument/2006/relationships/hyperlink" Target="http://pueblotorviscas.com/" TargetMode="External"/><Relationship Id="rId3079" Type="http://schemas.openxmlformats.org/officeDocument/2006/relationships/hyperlink" Target="http://jardin-tropical.com/" TargetMode="External"/><Relationship Id="rId3080" Type="http://schemas.openxmlformats.org/officeDocument/2006/relationships/hyperlink" Target="http://jardin-tropical.com/" TargetMode="External"/><Relationship Id="rId3081" Type="http://schemas.openxmlformats.org/officeDocument/2006/relationships/hyperlink" Target="http://granoasisresort.com/" TargetMode="External"/><Relationship Id="rId3082" Type="http://schemas.openxmlformats.org/officeDocument/2006/relationships/hyperlink" Target="http://fincalahacienda.com/" TargetMode="External"/><Relationship Id="rId3083" Type="http://schemas.openxmlformats.org/officeDocument/2006/relationships/hyperlink" Target="http://hotel-gomera.com/es" TargetMode="External"/><Relationship Id="rId3084" Type="http://schemas.openxmlformats.org/officeDocument/2006/relationships/hyperlink" Target="http://salvatierrarural.es/" TargetMode="External"/><Relationship Id="rId3085" Type="http://schemas.openxmlformats.org/officeDocument/2006/relationships/hyperlink" Target="http://hotelhelmantico.com/" TargetMode="External"/><Relationship Id="rId3086" Type="http://schemas.openxmlformats.org/officeDocument/2006/relationships/hyperlink" Target="http://room-matehotels.com/" TargetMode="External"/><Relationship Id="rId3087" Type="http://schemas.openxmlformats.org/officeDocument/2006/relationships/hyperlink" Target="http://candelariohotel.com/" TargetMode="External"/><Relationship Id="rId3088" Type="http://schemas.openxmlformats.org/officeDocument/2006/relationships/hyperlink" Target="http://hotelasbatuecas.com/" TargetMode="External"/><Relationship Id="rId3089" Type="http://schemas.openxmlformats.org/officeDocument/2006/relationships/hyperlink" Target="http://ctrvistahermosa.com/" TargetMode="External"/><Relationship Id="rId3090" Type="http://schemas.openxmlformats.org/officeDocument/2006/relationships/hyperlink" Target="http://hotellasbovedas.com/" TargetMode="External"/><Relationship Id="rId3091" Type="http://schemas.openxmlformats.org/officeDocument/2006/relationships/hyperlink" Target="http://hotelzeusmerida.com/" TargetMode="External"/><Relationship Id="rId3092" Type="http://schemas.openxmlformats.org/officeDocument/2006/relationships/hyperlink" Target="http://hotelplazagrande.es/" TargetMode="External"/><Relationship Id="rId3093" Type="http://schemas.openxmlformats.org/officeDocument/2006/relationships/hyperlink" Target="http://hrquintocecilio.com/" TargetMode="External"/><Relationship Id="rId3094" Type="http://schemas.openxmlformats.org/officeDocument/2006/relationships/hyperlink" Target="http://hotelloshermanos.es/" TargetMode="External"/><Relationship Id="rId3095" Type="http://schemas.openxmlformats.org/officeDocument/2006/relationships/hyperlink" Target="http://hotelcigarrales.com/" TargetMode="External"/><Relationship Id="rId3096" Type="http://schemas.openxmlformats.org/officeDocument/2006/relationships/hyperlink" Target="http://sercotelhoteles.com/" TargetMode="External"/><Relationship Id="rId3097" Type="http://schemas.openxmlformats.org/officeDocument/2006/relationships/hyperlink" Target="http://casonadelareyna.com/" TargetMode="External"/><Relationship Id="rId3098" Type="http://schemas.openxmlformats.org/officeDocument/2006/relationships/hyperlink" Target="http://hotelabadtoledo.com/" TargetMode="External"/><Relationship Id="rId3099" Type="http://schemas.openxmlformats.org/officeDocument/2006/relationships/hyperlink" Target="http://pensionangeles.com/" TargetMode="External"/><Relationship Id="rId3100" Type="http://schemas.openxmlformats.org/officeDocument/2006/relationships/hyperlink" Target="http://hotelpenaescrita.es/" TargetMode="External"/><Relationship Id="rId3101" Type="http://schemas.openxmlformats.org/officeDocument/2006/relationships/hyperlink" Target="mailto:info@vinasoro.com" TargetMode="External"/><Relationship Id="rId3102" Type="http://schemas.openxmlformats.org/officeDocument/2006/relationships/hyperlink" Target="http://bodegasvinasoro.com/" TargetMode="External"/><Relationship Id="rId3103" Type="http://schemas.openxmlformats.org/officeDocument/2006/relationships/hyperlink" Target="http://hotelmanzanares.com/" TargetMode="External"/><Relationship Id="rId3104" Type="http://schemas.openxmlformats.org/officeDocument/2006/relationships/hyperlink" Target="https://www.visitacabaneros.es/" TargetMode="External"/><Relationship Id="rId3105" Type="http://schemas.openxmlformats.org/officeDocument/2006/relationships/hyperlink" Target="http://hostalcalatravo.com/" TargetMode="External"/><Relationship Id="rId3106" Type="http://schemas.openxmlformats.org/officeDocument/2006/relationships/hyperlink" Target="http://hotelmontanchez.com/" TargetMode="External"/><Relationship Id="rId3107" Type="http://schemas.openxmlformats.org/officeDocument/2006/relationships/hyperlink" Target="http://casadonfernando.com/" TargetMode="External"/><Relationship Id="rId3108" Type="http://schemas.openxmlformats.org/officeDocument/2006/relationships/hyperlink" Target="http://hotelasciguenas.com/" TargetMode="External"/><Relationship Id="rId3109" Type="http://schemas.openxmlformats.org/officeDocument/2006/relationships/hyperlink" Target="http://laposadadelcasar.es/" TargetMode="External"/><Relationship Id="rId3110" Type="http://schemas.openxmlformats.org/officeDocument/2006/relationships/hyperlink" Target="http://princess-hotels.com/" TargetMode="External"/><Relationship Id="rId3111" Type="http://schemas.openxmlformats.org/officeDocument/2006/relationships/hyperlink" Target="http://broncemar-beach.com/" TargetMode="External"/><Relationship Id="rId3112" Type="http://schemas.openxmlformats.org/officeDocument/2006/relationships/hyperlink" Target="http://hotelmelvasuite.com/" TargetMode="External"/><Relationship Id="rId3113" Type="http://schemas.openxmlformats.org/officeDocument/2006/relationships/hyperlink" Target="http://los-jameos-playa.es/" TargetMode="External"/><Relationship Id="rId3114" Type="http://schemas.openxmlformats.org/officeDocument/2006/relationships/hyperlink" Target="http://miradorpapagayo.com/" TargetMode="External"/><Relationship Id="rId3115" Type="http://schemas.openxmlformats.org/officeDocument/2006/relationships/hyperlink" Target="http://alamedadejandia.com/" TargetMode="External"/><Relationship Id="rId3116" Type="http://schemas.openxmlformats.org/officeDocument/2006/relationships/hyperlink" Target="http://princess-hotels.com/" TargetMode="External"/><Relationship Id="rId3117" Type="http://schemas.openxmlformats.org/officeDocument/2006/relationships/hyperlink" Target="http://princess-hotels.com/" TargetMode="External"/><Relationship Id="rId3118" Type="http://schemas.openxmlformats.org/officeDocument/2006/relationships/hyperlink" Target="http://www.princess-hotels.com/" TargetMode="External"/><Relationship Id="rId3119" Type="http://schemas.openxmlformats.org/officeDocument/2006/relationships/hyperlink" Target="http://princess-hotels.com/" TargetMode="External"/><Relationship Id="rId3120" Type="http://schemas.openxmlformats.org/officeDocument/2006/relationships/hyperlink" Target="http://princess-hotels.com/" TargetMode="External"/><Relationship Id="rId3121" Type="http://schemas.openxmlformats.org/officeDocument/2006/relationships/hyperlink" Target="http://cordialcanarias.com/" TargetMode="External"/><Relationship Id="rId3122" Type="http://schemas.openxmlformats.org/officeDocument/2006/relationships/hyperlink" Target="http://princess-hotels.com/" TargetMode="External"/><Relationship Id="rId3123" Type="http://schemas.openxmlformats.org/officeDocument/2006/relationships/hyperlink" Target="http://oceanolanzarote.com/" TargetMode="External"/><Relationship Id="rId3124" Type="http://schemas.openxmlformats.org/officeDocument/2006/relationships/hyperlink" Target="http://hotelpalacioico.com/" TargetMode="External"/><Relationship Id="rId3125" Type="http://schemas.openxmlformats.org/officeDocument/2006/relationships/hyperlink" Target="http://hotel-palm-beach.es/" TargetMode="External"/><Relationship Id="rId3126" Type="http://schemas.openxmlformats.org/officeDocument/2006/relationships/hyperlink" Target="http://cordialcanarias.com/" TargetMode="External"/><Relationship Id="rId3127" Type="http://schemas.openxmlformats.org/officeDocument/2006/relationships/hyperlink" Target="http://valentin-hotels.com/" TargetMode="External"/><Relationship Id="rId3128" Type="http://schemas.openxmlformats.org/officeDocument/2006/relationships/hyperlink" Target="http://birdcage-resort.com/" TargetMode="External"/><Relationship Id="rId3129" Type="http://schemas.openxmlformats.org/officeDocument/2006/relationships/hyperlink" Target="http://www.megiddo-resorts.com/" TargetMode="External"/><Relationship Id="rId3130" Type="http://schemas.openxmlformats.org/officeDocument/2006/relationships/hyperlink" Target="http://pasion-tropical.com/" TargetMode="External"/><Relationship Id="rId3131" Type="http://schemas.openxmlformats.org/officeDocument/2006/relationships/hyperlink" Target="http://hotelgreenfield.com/" TargetMode="External"/><Relationship Id="rId3132" Type="http://schemas.openxmlformats.org/officeDocument/2006/relationships/hyperlink" Target="http://beverlyparkhotel.es/" TargetMode="External"/><Relationship Id="rId3133" Type="http://schemas.openxmlformats.org/officeDocument/2006/relationships/hyperlink" Target="http://hoteleuropalace.com/" TargetMode="External"/><Relationship Id="rId3134" Type="http://schemas.openxmlformats.org/officeDocument/2006/relationships/hyperlink" Target="http://airhotelpenedes.com/" TargetMode="External"/><Relationship Id="rId3135" Type="http://schemas.openxmlformats.org/officeDocument/2006/relationships/hyperlink" Target="http://sercotelhoteles.com/" TargetMode="External"/><Relationship Id="rId3136" Type="http://schemas.openxmlformats.org/officeDocument/2006/relationships/hyperlink" Target="http://room-matehotels.com/" TargetMode="External"/><Relationship Id="rId3137" Type="http://schemas.openxmlformats.org/officeDocument/2006/relationships/hyperlink" Target="http://eurostarshotels.com/" TargetMode="External"/><Relationship Id="rId3138" Type="http://schemas.openxmlformats.org/officeDocument/2006/relationships/hyperlink" Target="http://cataloniahotels.com/" TargetMode="External"/><Relationship Id="rId3139" Type="http://schemas.openxmlformats.org/officeDocument/2006/relationships/hyperlink" Target="http://leonardo-hotels.com/" TargetMode="External"/><Relationship Id="rId3140" Type="http://schemas.openxmlformats.org/officeDocument/2006/relationships/hyperlink" Target="http://hotelh10madison.com/" TargetMode="External"/><Relationship Id="rId3141" Type="http://schemas.openxmlformats.org/officeDocument/2006/relationships/hyperlink" Target="http://ilunionauditori.com/" TargetMode="External"/><Relationship Id="rId3142" Type="http://schemas.openxmlformats.org/officeDocument/2006/relationships/hyperlink" Target="http://cataloniahotels.com/" TargetMode="External"/><Relationship Id="rId3143" Type="http://schemas.openxmlformats.org/officeDocument/2006/relationships/hyperlink" Target="http://hotelurquinaona.com/" TargetMode="External"/><Relationship Id="rId3144" Type="http://schemas.openxmlformats.org/officeDocument/2006/relationships/hyperlink" Target="http://gargallo-hotels.com/" TargetMode="External"/><Relationship Id="rId3145" Type="http://schemas.openxmlformats.org/officeDocument/2006/relationships/hyperlink" Target="http://ciutatbarcelona.com/" TargetMode="External"/><Relationship Id="rId3146" Type="http://schemas.openxmlformats.org/officeDocument/2006/relationships/hyperlink" Target="http://hotel-romareial.com/" TargetMode="External"/><Relationship Id="rId3147" Type="http://schemas.openxmlformats.org/officeDocument/2006/relationships/hyperlink" Target="http://oliviaplazahotel.es/" TargetMode="External"/><Relationship Id="rId3148" Type="http://schemas.openxmlformats.org/officeDocument/2006/relationships/hyperlink" Target="http://hotelcanton-bcn.com/" TargetMode="External"/><Relationship Id="rId3149" Type="http://schemas.openxmlformats.org/officeDocument/2006/relationships/hyperlink" Target="http://gargallo-hotels.com/" TargetMode="External"/><Relationship Id="rId3150" Type="http://schemas.openxmlformats.org/officeDocument/2006/relationships/hyperlink" Target="http://eurostarshotels.com/" TargetMode="External"/><Relationship Id="rId3151" Type="http://schemas.openxmlformats.org/officeDocument/2006/relationships/hyperlink" Target="http://granhotelhavana.com/" TargetMode="External"/><Relationship Id="rId3152" Type="http://schemas.openxmlformats.org/officeDocument/2006/relationships/hyperlink" Target="http://08028apartments.com/" TargetMode="External"/><Relationship Id="rId3153" Type="http://schemas.openxmlformats.org/officeDocument/2006/relationships/hyperlink" Target="http://www.room-matehotels.com/" TargetMode="External"/><Relationship Id="rId3154" Type="http://schemas.openxmlformats.org/officeDocument/2006/relationships/hyperlink" Target="http://hotel-alexandra.com/" TargetMode="External"/><Relationship Id="rId3155" Type="http://schemas.openxmlformats.org/officeDocument/2006/relationships/hyperlink" Target="http://room-matehotels.com/" TargetMode="External"/><Relationship Id="rId3156" Type="http://schemas.openxmlformats.org/officeDocument/2006/relationships/hyperlink" Target="http://cataloniahotels.com/" TargetMode="External"/><Relationship Id="rId3157" Type="http://schemas.openxmlformats.org/officeDocument/2006/relationships/hyperlink" Target="http://hotelmedinaceli.com/" TargetMode="External"/><Relationship Id="rId3158" Type="http://schemas.openxmlformats.org/officeDocument/2006/relationships/hyperlink" Target="http://soulbackpackers.com/" TargetMode="External"/><Relationship Id="rId3159" Type="http://schemas.openxmlformats.org/officeDocument/2006/relationships/hyperlink" Target="http://hotelgranados83.com/" TargetMode="External"/><Relationship Id="rId3160" Type="http://schemas.openxmlformats.org/officeDocument/2006/relationships/hyperlink" Target="http://abbagardenhotel.com/" TargetMode="External"/><Relationship Id="rId3161" Type="http://schemas.openxmlformats.org/officeDocument/2006/relationships/hyperlink" Target="http://abbagardenhotel.com/" TargetMode="External"/><Relationship Id="rId3162" Type="http://schemas.openxmlformats.org/officeDocument/2006/relationships/hyperlink" Target="http://abbaramblahotel.com/" TargetMode="External"/><Relationship Id="rId3163" Type="http://schemas.openxmlformats.org/officeDocument/2006/relationships/hyperlink" Target="http://room-matehotels.com/" TargetMode="External"/><Relationship Id="rId3164" Type="http://schemas.openxmlformats.org/officeDocument/2006/relationships/hyperlink" Target="http://www.indigobarcelona.com/" TargetMode="External"/><Relationship Id="rId3165" Type="http://schemas.openxmlformats.org/officeDocument/2006/relationships/hyperlink" Target="http://onahotels-terra.com/" TargetMode="External"/><Relationship Id="rId3166" Type="http://schemas.openxmlformats.org/officeDocument/2006/relationships/hyperlink" Target="http://www.sercotelofertas.com/" TargetMode="External"/><Relationship Id="rId3167" Type="http://schemas.openxmlformats.org/officeDocument/2006/relationships/hyperlink" Target="http://hotel-bcnevents.com/" TargetMode="External"/><Relationship Id="rId3168" Type="http://schemas.openxmlformats.org/officeDocument/2006/relationships/hyperlink" Target="http://casabellagracia.com/" TargetMode="External"/><Relationship Id="rId3169" Type="http://schemas.openxmlformats.org/officeDocument/2006/relationships/hyperlink" Target="http://www.cataloniahotels.com/" TargetMode="External"/><Relationship Id="rId3170" Type="http://schemas.openxmlformats.org/officeDocument/2006/relationships/hyperlink" Target="http://www.eurostarshotels.com/" TargetMode="External"/><Relationship Id="rId3171" Type="http://schemas.openxmlformats.org/officeDocument/2006/relationships/hyperlink" Target="http://eurostarshotels.com/" TargetMode="External"/><Relationship Id="rId3172" Type="http://schemas.openxmlformats.org/officeDocument/2006/relationships/hyperlink" Target="http://sergiprietoamils.es/" TargetMode="External"/><Relationship Id="rId3173" Type="http://schemas.openxmlformats.org/officeDocument/2006/relationships/hyperlink" Target="http://cataloniahotels.com/" TargetMode="External"/><Relationship Id="rId3174" Type="http://schemas.openxmlformats.org/officeDocument/2006/relationships/hyperlink" Target="http://hoteldoncandido.com/" TargetMode="External"/><Relationship Id="rId3175" Type="http://schemas.openxmlformats.org/officeDocument/2006/relationships/hyperlink" Target="http://canribaltahotel.com/" TargetMode="External"/><Relationship Id="rId3176" Type="http://schemas.openxmlformats.org/officeDocument/2006/relationships/hyperlink" Target="http://www.hotelmonteplaya.com/" TargetMode="External"/><Relationship Id="rId3177" Type="http://schemas.openxmlformats.org/officeDocument/2006/relationships/hyperlink" Target="http://ecohotelsgestio.net/" TargetMode="External"/><Relationship Id="rId3178" Type="http://schemas.openxmlformats.org/officeDocument/2006/relationships/hyperlink" Target="http://hotel-martorell.com/" TargetMode="External"/><Relationship Id="rId3179" Type="http://schemas.openxmlformats.org/officeDocument/2006/relationships/hyperlink" Target="http://hotelvilaarenys.com/" TargetMode="External"/><Relationship Id="rId3180" Type="http://schemas.openxmlformats.org/officeDocument/2006/relationships/hyperlink" Target="http://hotelateneapark.com/" TargetMode="External"/><Relationship Id="rId3181" Type="http://schemas.openxmlformats.org/officeDocument/2006/relationships/hyperlink" Target="http://www.hotelairpenedes.com/" TargetMode="External"/><Relationship Id="rId3182" Type="http://schemas.openxmlformats.org/officeDocument/2006/relationships/hyperlink" Target="http://sercotelhoteles.com/" TargetMode="External"/><Relationship Id="rId3183" Type="http://schemas.openxmlformats.org/officeDocument/2006/relationships/hyperlink" Target="http://sercotelhoteles.com/" TargetMode="External"/><Relationship Id="rId3184" Type="http://schemas.openxmlformats.org/officeDocument/2006/relationships/hyperlink" Target="http://santafemontseny.cat/" TargetMode="External"/><Relationship Id="rId3185" Type="http://schemas.openxmlformats.org/officeDocument/2006/relationships/hyperlink" Target="http://hotelsantceloni.com/" TargetMode="External"/><Relationship Id="rId3186" Type="http://schemas.openxmlformats.org/officeDocument/2006/relationships/hyperlink" Target="http://hotelelsnoguers.cat/" TargetMode="External"/><Relationship Id="rId3187" Type="http://schemas.openxmlformats.org/officeDocument/2006/relationships/hyperlink" Target="http://hotelgranollers.com/" TargetMode="External"/><Relationship Id="rId3188" Type="http://schemas.openxmlformats.org/officeDocument/2006/relationships/hyperlink" Target="http://www.hotelsantjordi.org/" TargetMode="External"/><Relationship Id="rId3189" Type="http://schemas.openxmlformats.org/officeDocument/2006/relationships/hyperlink" Target="http://fglogrono-hotel.com/" TargetMode="External"/><Relationship Id="rId3190" Type="http://schemas.openxmlformats.org/officeDocument/2006/relationships/hyperlink" Target="http://hotelcallemayor.com/" TargetMode="External"/><Relationship Id="rId3191" Type="http://schemas.openxmlformats.org/officeDocument/2006/relationships/hyperlink" Target="http://www.eurostarshotels.com/" TargetMode="External"/><Relationship Id="rId3192" Type="http://schemas.openxmlformats.org/officeDocument/2006/relationships/hyperlink" Target="http://palacioazcarate.com/" TargetMode="External"/><Relationship Id="rId3193" Type="http://schemas.openxmlformats.org/officeDocument/2006/relationships/hyperlink" Target="http://hotellasaguedas.com/" TargetMode="External"/><Relationship Id="rId3194" Type="http://schemas.openxmlformats.org/officeDocument/2006/relationships/hyperlink" Target="http://www.hotellavijanera.com/" TargetMode="External"/><Relationship Id="rId3195" Type="http://schemas.openxmlformats.org/officeDocument/2006/relationships/hyperlink" Target="http://hotellassolanas.com/" TargetMode="External"/><Relationship Id="rId3196" Type="http://schemas.openxmlformats.org/officeDocument/2006/relationships/hyperlink" Target="http://hosteriamaripaz.com/" TargetMode="External"/><Relationship Id="rId3197" Type="http://schemas.openxmlformats.org/officeDocument/2006/relationships/hyperlink" Target="http://marinadecampios.com/" TargetMode="External"/><Relationship Id="rId3198" Type="http://schemas.openxmlformats.org/officeDocument/2006/relationships/hyperlink" Target="http://hotelsigloxviii.com/" TargetMode="External"/><Relationship Id="rId3199" Type="http://schemas.openxmlformats.org/officeDocument/2006/relationships/hyperlink" Target="http://iriartejauregia.com/" TargetMode="External"/><Relationship Id="rId3200" Type="http://schemas.openxmlformats.org/officeDocument/2006/relationships/hyperlink" Target="http://hoteltxarriduna.com/" TargetMode="External"/><Relationship Id="rId3201" Type="http://schemas.openxmlformats.org/officeDocument/2006/relationships/hyperlink" Target="http://hotel-larranaga.com/" TargetMode="External"/><Relationship Id="rId3202" Type="http://schemas.openxmlformats.org/officeDocument/2006/relationships/hyperlink" Target="http://hotelgranbilbao.com/" TargetMode="External"/><Relationship Id="rId3203" Type="http://schemas.openxmlformats.org/officeDocument/2006/relationships/hyperlink" Target="http://hotelcondeduque.com/" TargetMode="External"/><Relationship Id="rId3204" Type="http://schemas.openxmlformats.org/officeDocument/2006/relationships/hyperlink" Target="http://mirohotelbilbao.com/" TargetMode="External"/><Relationship Id="rId3205" Type="http://schemas.openxmlformats.org/officeDocument/2006/relationships/hyperlink" Target="http://mayordemigueloa.com/" TargetMode="External"/><Relationship Id="rId3206" Type="http://schemas.openxmlformats.org/officeDocument/2006/relationships/hyperlink" Target="http://jardinesdeuleta.com/" TargetMode="External"/><Relationship Id="rId3207" Type="http://schemas.openxmlformats.org/officeDocument/2006/relationships/hyperlink" Target="http://jardinesdeuleta.com/" TargetMode="External"/><Relationship Id="rId3208" Type="http://schemas.openxmlformats.org/officeDocument/2006/relationships/hyperlink" Target="http://lafabricadejuan.com/" TargetMode="External"/><Relationship Id="rId3209" Type="http://schemas.openxmlformats.org/officeDocument/2006/relationships/hyperlink" Target="http://hotelesenmungia.com/" TargetMode="External"/><Relationship Id="rId3210" Type="http://schemas.openxmlformats.org/officeDocument/2006/relationships/hyperlink" Target="http://leonardo-hotels.com/" TargetMode="External"/><Relationship Id="rId3211" Type="http://schemas.openxmlformats.org/officeDocument/2006/relationships/hyperlink" Target="http://osabarenahotela.com/" TargetMode="External"/><Relationship Id="rId3212" Type="http://schemas.openxmlformats.org/officeDocument/2006/relationships/hyperlink" Target="http://lacercadejimena.com/" TargetMode="External"/><Relationship Id="rId3213" Type="http://schemas.openxmlformats.org/officeDocument/2006/relationships/hyperlink" Target="http://abbaburgoshotel.com/" TargetMode="External"/><Relationship Id="rId3214" Type="http://schemas.openxmlformats.org/officeDocument/2006/relationships/hyperlink" Target="http://elalfozdeburgos.com/" TargetMode="External"/><Relationship Id="rId3215" Type="http://schemas.openxmlformats.org/officeDocument/2006/relationships/hyperlink" Target="http://hotelgranteatro.com/" TargetMode="External"/><Relationship Id="rId3216" Type="http://schemas.openxmlformats.org/officeDocument/2006/relationships/hyperlink" Target="http://hoteldeolmillos.com/" TargetMode="External"/><Relationship Id="rId3217" Type="http://schemas.openxmlformats.org/officeDocument/2006/relationships/hyperlink" Target="http://www.hoteldonasancha.com/" TargetMode="External"/><Relationship Id="rId3218" Type="http://schemas.openxmlformats.org/officeDocument/2006/relationships/hyperlink" Target="http://hotelmontermoso.com/" TargetMode="External"/><Relationship Id="rId3219" Type="http://schemas.openxmlformats.org/officeDocument/2006/relationships/hyperlink" Target="http://lagardemilagros.com/" TargetMode="External"/><Relationship Id="rId3220" Type="http://schemas.openxmlformats.org/officeDocument/2006/relationships/hyperlink" Target="http://www.hotelcasaazcona.com/" TargetMode="External"/><Relationship Id="rId3221" Type="http://schemas.openxmlformats.org/officeDocument/2006/relationships/hyperlink" Target="http://www.hotelventaudabe.com/" TargetMode="External"/><Relationship Id="rId3222" Type="http://schemas.openxmlformats.org/officeDocument/2006/relationships/hyperlink" Target="http://valcarcehoteles.com/" TargetMode="External"/><Relationship Id="rId3223" Type="http://schemas.openxmlformats.org/officeDocument/2006/relationships/hyperlink" Target="http://www.hotelsantamaria.net/" TargetMode="External"/><Relationship Id="rId3224" Type="http://schemas.openxmlformats.org/officeDocument/2006/relationships/hyperlink" Target="http://hotelmiralcampo.com/" TargetMode="External"/><Relationship Id="rId3225" Type="http://schemas.openxmlformats.org/officeDocument/2006/relationships/hyperlink" Target="http://hotelmariblanca.com/" TargetMode="External"/><Relationship Id="rId3226" Type="http://schemas.openxmlformats.org/officeDocument/2006/relationships/hyperlink" Target="http://casadelcastillo.com/" TargetMode="External"/><Relationship Id="rId3227" Type="http://schemas.openxmlformats.org/officeDocument/2006/relationships/hyperlink" Target="http://hotelhcsiguenza.com/" TargetMode="External"/><Relationship Id="rId3228" Type="http://schemas.openxmlformats.org/officeDocument/2006/relationships/hyperlink" Target="http://hotelmexicovera.com/" TargetMode="External"/><Relationship Id="rId3229" Type="http://schemas.openxmlformats.org/officeDocument/2006/relationships/hyperlink" Target="http://avent-verahotel.com/" TargetMode="External"/><Relationship Id="rId3230" Type="http://schemas.openxmlformats.org/officeDocument/2006/relationships/hyperlink" Target="http://sercotelhoteles.com/" TargetMode="External"/><Relationship Id="rId3231" Type="http://schemas.openxmlformats.org/officeDocument/2006/relationships/hyperlink" Target="http://www.hotelsolalmeria.net/" TargetMode="External"/><Relationship Id="rId3232" Type="http://schemas.openxmlformats.org/officeDocument/2006/relationships/hyperlink" Target="http://hoteleleandarax.com/" TargetMode="External"/><Relationship Id="rId3233" Type="http://schemas.openxmlformats.org/officeDocument/2006/relationships/hyperlink" Target="http://www.hoteldonignacio.com/" TargetMode="External"/><Relationship Id="rId3234" Type="http://schemas.openxmlformats.org/officeDocument/2006/relationships/hyperlink" Target="http://vistamarsanjose.com/" TargetMode="External"/><Relationship Id="rId3235" Type="http://schemas.openxmlformats.org/officeDocument/2006/relationships/hyperlink" Target="http://cortijoelsotillo.es/" TargetMode="External"/><Relationship Id="rId3236" Type="http://schemas.openxmlformats.org/officeDocument/2006/relationships/hyperlink" Target="http://cortijoelsotillo.es/" TargetMode="External"/><Relationship Id="rId3237" Type="http://schemas.openxmlformats.org/officeDocument/2006/relationships/hyperlink" Target="http://hoteladariavera.com/" TargetMode="External"/><Relationship Id="rId3238" Type="http://schemas.openxmlformats.org/officeDocument/2006/relationships/hyperlink" Target="http://fuengirolabeach.com/" TargetMode="External"/><Relationship Id="rId3239" Type="http://schemas.openxmlformats.org/officeDocument/2006/relationships/hyperlink" Target="http://www.posadasdeespana.com/" TargetMode="External"/><Relationship Id="rId3240" Type="http://schemas.openxmlformats.org/officeDocument/2006/relationships/hyperlink" Target="https://www.sunsetbeachclub.com/" TargetMode="External"/><Relationship Id="rId3241" Type="http://schemas.openxmlformats.org/officeDocument/2006/relationships/hyperlink" Target="http://heritageresorts.com/" TargetMode="External"/><Relationship Id="rId3242" Type="http://schemas.openxmlformats.org/officeDocument/2006/relationships/hyperlink" Target="http://hotelmaestranza.com/" TargetMode="External"/><Relationship Id="rId3243" Type="http://schemas.openxmlformats.org/officeDocument/2006/relationships/hyperlink" Target="http://room-matehotels.com/" TargetMode="External"/><Relationship Id="rId3244" Type="http://schemas.openxmlformats.org/officeDocument/2006/relationships/hyperlink" Target="http://sohohotelmalaga.com/" TargetMode="External"/><Relationship Id="rId3245" Type="http://schemas.openxmlformats.org/officeDocument/2006/relationships/hyperlink" Target="http://arcosdemontemar.com/" TargetMode="External"/><Relationship Id="rId3246" Type="http://schemas.openxmlformats.org/officeDocument/2006/relationships/hyperlink" Target="http://castillodemonda.com/" TargetMode="External"/><Relationship Id="rId3247" Type="http://schemas.openxmlformats.org/officeDocument/2006/relationships/hyperlink" Target="http://welcomeinnnerja.com/" TargetMode="External"/><Relationship Id="rId3248" Type="http://schemas.openxmlformats.org/officeDocument/2006/relationships/hyperlink" Target="http://sunsetbeachclub.com/" TargetMode="External"/><Relationship Id="rId3249" Type="http://schemas.openxmlformats.org/officeDocument/2006/relationships/hyperlink" Target="http://sunsetbeachclub.com/" TargetMode="External"/><Relationship Id="rId3250" Type="http://schemas.openxmlformats.org/officeDocument/2006/relationships/hyperlink" Target="http://hoteltamisagolf.com/" TargetMode="External"/><Relationship Id="rId3251" Type="http://schemas.openxmlformats.org/officeDocument/2006/relationships/hyperlink" Target="http://hotelesglobales.com/" TargetMode="External"/><Relationship Id="rId3252" Type="http://schemas.openxmlformats.org/officeDocument/2006/relationships/hyperlink" Target="http://hotel-la-laguna.com/" TargetMode="External"/><Relationship Id="rId3253" Type="http://schemas.openxmlformats.org/officeDocument/2006/relationships/hyperlink" Target="http://lavillamarbella.com/" TargetMode="External"/><Relationship Id="rId3254" Type="http://schemas.openxmlformats.org/officeDocument/2006/relationships/hyperlink" Target="http://hotelesglobales.com/" TargetMode="External"/><Relationship Id="rId3255" Type="http://schemas.openxmlformats.org/officeDocument/2006/relationships/hyperlink" Target="http://princess-hotels.com/" TargetMode="External"/><Relationship Id="rId3256" Type="http://schemas.openxmlformats.org/officeDocument/2006/relationships/hyperlink" Target="http://royaltennisclub.com/" TargetMode="External"/><Relationship Id="rId3257" Type="http://schemas.openxmlformats.org/officeDocument/2006/relationships/hyperlink" Target="http://cataloniahotels.com/" TargetMode="External"/><Relationship Id="rId3258" Type="http://schemas.openxmlformats.org/officeDocument/2006/relationships/hyperlink" Target="http://hoteldonacarmen.com/" TargetMode="External"/><Relationship Id="rId3259" Type="http://schemas.openxmlformats.org/officeDocument/2006/relationships/hyperlink" Target="http://hotelmontelirio.com/" TargetMode="External"/><Relationship Id="rId3260" Type="http://schemas.openxmlformats.org/officeDocument/2006/relationships/hyperlink" Target="http://hotelguadalmina.com/" TargetMode="External"/><Relationship Id="rId3261" Type="http://schemas.openxmlformats.org/officeDocument/2006/relationships/hyperlink" Target="http://hotelguadalmina.com/" TargetMode="External"/><Relationship Id="rId3262" Type="http://schemas.openxmlformats.org/officeDocument/2006/relationships/hyperlink" Target="http://hoteltrhparaiso.com/" TargetMode="External"/><Relationship Id="rId3263" Type="http://schemas.openxmlformats.org/officeDocument/2006/relationships/hyperlink" Target="http://hotelesglobales.com/" TargetMode="External"/><Relationship Id="rId3264" Type="http://schemas.openxmlformats.org/officeDocument/2006/relationships/hyperlink" Target="http://barcelomarbella.com/" TargetMode="External"/><Relationship Id="rId3265" Type="http://schemas.openxmlformats.org/officeDocument/2006/relationships/hyperlink" Target="http://hoteltorrepalma.com/" TargetMode="External"/><Relationship Id="rId3266" Type="http://schemas.openxmlformats.org/officeDocument/2006/relationships/hyperlink" Target="http://hotelal-andalus.com/" TargetMode="External"/><Relationship Id="rId3267" Type="http://schemas.openxmlformats.org/officeDocument/2006/relationships/hyperlink" Target="http://lafincamercedes.com/" TargetMode="External"/><Relationship Id="rId3268" Type="http://schemas.openxmlformats.org/officeDocument/2006/relationships/hyperlink" Target="http://hotelreyalfonsox.es/" TargetMode="External"/><Relationship Id="rId3269" Type="http://schemas.openxmlformats.org/officeDocument/2006/relationships/hyperlink" Target="http://hotel-laduquesa.com/" TargetMode="External"/><Relationship Id="rId3270" Type="http://schemas.openxmlformats.org/officeDocument/2006/relationships/hyperlink" Target="http://laposadadelmoro.com/" TargetMode="External"/><Relationship Id="rId3271" Type="http://schemas.openxmlformats.org/officeDocument/2006/relationships/hyperlink" Target="http://hotelentreolivos.es/" TargetMode="External"/><Relationship Id="rId3272" Type="http://schemas.openxmlformats.org/officeDocument/2006/relationships/hyperlink" Target="http://eurostarsregina.com/" TargetMode="External"/><Relationship Id="rId3273" Type="http://schemas.openxmlformats.org/officeDocument/2006/relationships/hyperlink" Target="http://eurostarsregina.com/" TargetMode="External"/><Relationship Id="rId3274" Type="http://schemas.openxmlformats.org/officeDocument/2006/relationships/hyperlink" Target="http://hotelcasaromana.com/" TargetMode="External"/><Relationship Id="rId3275" Type="http://schemas.openxmlformats.org/officeDocument/2006/relationships/hyperlink" Target="http://donalolasevilla.com/" TargetMode="External"/><Relationship Id="rId3276" Type="http://schemas.openxmlformats.org/officeDocument/2006/relationships/hyperlink" Target="http://eurostarshotels.com/" TargetMode="External"/><Relationship Id="rId3277" Type="http://schemas.openxmlformats.org/officeDocument/2006/relationships/hyperlink" Target="http://hotelbarrionuevo.es/" TargetMode="External"/><Relationship Id="rId3278" Type="http://schemas.openxmlformats.org/officeDocument/2006/relationships/hyperlink" Target="http://casasdeelarenal.com/" TargetMode="External"/><Relationship Id="rId3279" Type="http://schemas.openxmlformats.org/officeDocument/2006/relationships/hyperlink" Target="http://abadesbenacazon.com/" TargetMode="External"/><Relationship Id="rId3280" Type="http://schemas.openxmlformats.org/officeDocument/2006/relationships/hyperlink" Target="http://hotelveredareal.com/" TargetMode="External"/><Relationship Id="rId3281" Type="http://schemas.openxmlformats.org/officeDocument/2006/relationships/hyperlink" Target="http://hotel-en-sevilla.es/" TargetMode="External"/><Relationship Id="rId3282" Type="http://schemas.openxmlformats.org/officeDocument/2006/relationships/hyperlink" Target="http://hotelventaelpan.com/" TargetMode="External"/><Relationship Id="rId3283" Type="http://schemas.openxmlformats.org/officeDocument/2006/relationships/hyperlink" Target="http://www.hotel-losmolinos.es/" TargetMode="External"/><Relationship Id="rId3284" Type="http://schemas.openxmlformats.org/officeDocument/2006/relationships/hyperlink" Target="http://hotelcadizplaza.com/" TargetMode="External"/><Relationship Id="rId3285" Type="http://schemas.openxmlformats.org/officeDocument/2006/relationships/hyperlink" Target="http://casadelaspiedras.es/" TargetMode="External"/><Relationship Id="rId3286" Type="http://schemas.openxmlformats.org/officeDocument/2006/relationships/hyperlink" Target="http://hotelargantonio.com/" TargetMode="External"/><Relationship Id="rId3287" Type="http://schemas.openxmlformats.org/officeDocument/2006/relationships/hyperlink" Target="http://cortijobarranco.com/" TargetMode="External"/><Relationship Id="rId3288" Type="http://schemas.openxmlformats.org/officeDocument/2006/relationships/hyperlink" Target="http://hotellacatedral.com/" TargetMode="External"/><Relationship Id="rId3289" Type="http://schemas.openxmlformats.org/officeDocument/2006/relationships/hyperlink" Target="http://hotellaespanola.com/" TargetMode="External"/><Relationship Id="rId3290" Type="http://schemas.openxmlformats.org/officeDocument/2006/relationships/hyperlink" Target="http://chipionahoteles.com/" TargetMode="External"/><Relationship Id="rId3291" Type="http://schemas.openxmlformats.org/officeDocument/2006/relationships/hyperlink" Target="http://hotelesalmadraba.es/" TargetMode="External"/><Relationship Id="rId3292" Type="http://schemas.openxmlformats.org/officeDocument/2006/relationships/hyperlink" Target="http://lacasadelcalifa.com/" TargetMode="External"/><Relationship Id="rId3293" Type="http://schemas.openxmlformats.org/officeDocument/2006/relationships/hyperlink" Target="http://montenmediogolf.com/" TargetMode="External"/><Relationship Id="rId3294" Type="http://schemas.openxmlformats.org/officeDocument/2006/relationships/hyperlink" Target="http://hotelcoralplaya.com/" TargetMode="External"/><Relationship Id="rId3295" Type="http://schemas.openxmlformats.org/officeDocument/2006/relationships/hyperlink" Target="http://hotelaromademar.com/" TargetMode="External"/><Relationship Id="rId3296" Type="http://schemas.openxmlformats.org/officeDocument/2006/relationships/hyperlink" Target="http://hotellascanteras.es/" TargetMode="External"/><Relationship Id="rId3297" Type="http://schemas.openxmlformats.org/officeDocument/2006/relationships/hyperlink" Target="http://hotelesglobales.com/" TargetMode="External"/><Relationship Id="rId3298" Type="http://schemas.openxmlformats.org/officeDocument/2006/relationships/hyperlink" Target="http://lajoyitadetarifa.es/" TargetMode="External"/><Relationship Id="rId3299" Type="http://schemas.openxmlformats.org/officeDocument/2006/relationships/hyperlink" Target="http://posadasanantonio.es/" TargetMode="External"/><Relationship Id="rId3300" Type="http://schemas.openxmlformats.org/officeDocument/2006/relationships/hyperlink" Target="http://puertadealgadir.com/" TargetMode="External"/><Relationship Id="rId3301" Type="http://schemas.openxmlformats.org/officeDocument/2006/relationships/hyperlink" Target="http://hotelmiguelangel.es/" TargetMode="External"/><Relationship Id="rId3302" Type="http://schemas.openxmlformats.org/officeDocument/2006/relationships/hyperlink" Target="http://execonquistador.com/" TargetMode="External"/><Relationship Id="rId3303" Type="http://schemas.openxmlformats.org/officeDocument/2006/relationships/hyperlink" Target="http://balcondecordoba.com/" TargetMode="External"/><Relationship Id="rId3304" Type="http://schemas.openxmlformats.org/officeDocument/2006/relationships/hyperlink" Target="http://hotellosbronces.com/" TargetMode="External"/><Relationship Id="rId3305" Type="http://schemas.openxmlformats.org/officeDocument/2006/relationships/hyperlink" Target="https://www.hotellasacacias.es/" TargetMode="External"/><Relationship Id="rId3306" Type="http://schemas.openxmlformats.org/officeDocument/2006/relationships/hyperlink" Target="http://hoteldongonzalo.com/" TargetMode="External"/><Relationship Id="rId3307" Type="http://schemas.openxmlformats.org/officeDocument/2006/relationships/hyperlink" Target="http://hotelriopiscina.com/" TargetMode="External"/><Relationship Id="rId3308" Type="http://schemas.openxmlformats.org/officeDocument/2006/relationships/hyperlink" Target="http://eurostarspalace.com/" TargetMode="External"/><Relationship Id="rId3309" Type="http://schemas.openxmlformats.org/officeDocument/2006/relationships/hyperlink" Target="http://balneariodezujar.es/" TargetMode="External"/><Relationship Id="rId3310" Type="http://schemas.openxmlformats.org/officeDocument/2006/relationships/hyperlink" Target="http://hotellosangeles.net/" TargetMode="External"/><Relationship Id="rId3311" Type="http://schemas.openxmlformats.org/officeDocument/2006/relationships/hyperlink" Target="http://hotellosangeles.net/" TargetMode="External"/><Relationship Id="rId3312" Type="http://schemas.openxmlformats.org/officeDocument/2006/relationships/hyperlink" Target="http://palaciosantaines.es/" TargetMode="External"/><Relationship Id="rId3313" Type="http://schemas.openxmlformats.org/officeDocument/2006/relationships/hyperlink" Target="http://hotelelenamaria.com/" TargetMode="External"/><Relationship Id="rId3314" Type="http://schemas.openxmlformats.org/officeDocument/2006/relationships/hyperlink" Target="http://alqueriamorayma.com/" TargetMode="External"/><Relationship Id="rId3315" Type="http://schemas.openxmlformats.org/officeDocument/2006/relationships/hyperlink" Target="http://amalurragranada.com/" TargetMode="External"/><Relationship Id="rId3316" Type="http://schemas.openxmlformats.org/officeDocument/2006/relationships/hyperlink" Target="http://hoteltelecabina.com/" TargetMode="External"/><Relationship Id="rId3317" Type="http://schemas.openxmlformats.org/officeDocument/2006/relationships/hyperlink" Target="http://hoteljuanmiguel.com/" TargetMode="External"/><Relationship Id="rId3318" Type="http://schemas.openxmlformats.org/officeDocument/2006/relationships/hyperlink" Target="http://hotelabentofail.com/" TargetMode="External"/><Relationship Id="rId3319" Type="http://schemas.openxmlformats.org/officeDocument/2006/relationships/hyperlink" Target="http://hotelvilladegor.com/" TargetMode="External"/><Relationship Id="rId3320" Type="http://schemas.openxmlformats.org/officeDocument/2006/relationships/hyperlink" Target="http://alpujarra-tours.com/" TargetMode="External"/><Relationship Id="rId3321" Type="http://schemas.openxmlformats.org/officeDocument/2006/relationships/hyperlink" Target="http://hotelnuevopalas.com/" TargetMode="External"/><Relationship Id="rId3322" Type="http://schemas.openxmlformats.org/officeDocument/2006/relationships/hyperlink" Target="http://hotelanabelbaza.com/" TargetMode="External"/><Relationship Id="rId3323" Type="http://schemas.openxmlformats.org/officeDocument/2006/relationships/hyperlink" Target="http://adhislacristina.com/" TargetMode="External"/><Relationship Id="rId3324" Type="http://schemas.openxmlformats.org/officeDocument/2006/relationships/hyperlink" Target="http://hotelayamontino.com/" TargetMode="External"/><Relationship Id="rId3325" Type="http://schemas.openxmlformats.org/officeDocument/2006/relationships/hyperlink" Target="http://hotelplazachica.net/" TargetMode="External"/><Relationship Id="rId3326" Type="http://schemas.openxmlformats.org/officeDocument/2006/relationships/hyperlink" Target="http://hotellamalvasia.com/" TargetMode="External"/><Relationship Id="rId3327" Type="http://schemas.openxmlformats.org/officeDocument/2006/relationships/hyperlink" Target="http://apartamentosleo.com/" TargetMode="External"/><Relationship Id="rId3328" Type="http://schemas.openxmlformats.org/officeDocument/2006/relationships/hyperlink" Target="http://ohtelsislantilla.es/" TargetMode="External"/><Relationship Id="rId3329" Type="http://schemas.openxmlformats.org/officeDocument/2006/relationships/hyperlink" Target="http://hotel-sanmiguel.com/" TargetMode="External"/><Relationship Id="rId3330" Type="http://schemas.openxmlformats.org/officeDocument/2006/relationships/hyperlink" Target="http://www.hotelsieteaguas.com/" TargetMode="External"/><Relationship Id="rId3331" Type="http://schemas.openxmlformats.org/officeDocument/2006/relationships/hyperlink" Target="http://ramirezvalencia.com/" TargetMode="External"/><Relationship Id="rId3332" Type="http://schemas.openxmlformats.org/officeDocument/2006/relationships/hyperlink" Target="http://posadasdeespana.com/" TargetMode="External"/><Relationship Id="rId3333" Type="http://schemas.openxmlformats.org/officeDocument/2006/relationships/hyperlink" Target="http://restaurantemoli.com/" TargetMode="External"/><Relationship Id="rId3334" Type="http://schemas.openxmlformats.org/officeDocument/2006/relationships/hyperlink" Target="https://youandcohotels.com/" TargetMode="External"/><Relationship Id="rId3335" Type="http://schemas.openxmlformats.org/officeDocument/2006/relationships/hyperlink" Target="https://masiadelolivar.com/" TargetMode="External"/><Relationship Id="rId3336" Type="http://schemas.openxmlformats.org/officeDocument/2006/relationships/hyperlink" Target="http://masiaelferrajon.com/" TargetMode="External"/><Relationship Id="rId3337" Type="http://schemas.openxmlformats.org/officeDocument/2006/relationships/hyperlink" Target="http://balnearioverche.com/" TargetMode="External"/><Relationship Id="rId3338" Type="http://schemas.openxmlformats.org/officeDocument/2006/relationships/hyperlink" Target="https://www.lamagarooms.com/es/" TargetMode="External"/><Relationship Id="rId3339" Type="http://schemas.openxmlformats.org/officeDocument/2006/relationships/hyperlink" Target="http://hotelsolrequena.com/" TargetMode="External"/><Relationship Id="rId3340" Type="http://schemas.openxmlformats.org/officeDocument/2006/relationships/hyperlink" Target="http://complejogasaqui.com/" TargetMode="External"/><Relationship Id="rId3341" Type="http://schemas.openxmlformats.org/officeDocument/2006/relationships/hyperlink" Target="http://complejogasaqui.com/" TargetMode="External"/><Relationship Id="rId3342" Type="http://schemas.openxmlformats.org/officeDocument/2006/relationships/hyperlink" Target="http://casablavaalzira.com/" TargetMode="External"/><Relationship Id="rId3343" Type="http://schemas.openxmlformats.org/officeDocument/2006/relationships/hyperlink" Target="http://hotelplayacanet.com/" TargetMode="External"/><Relationship Id="rId3344" Type="http://schemas.openxmlformats.org/officeDocument/2006/relationships/hyperlink" Target="http://hoteltresanclas.com/" TargetMode="External"/><Relationship Id="rId3345" Type="http://schemas.openxmlformats.org/officeDocument/2006/relationships/hyperlink" Target="http://hotelplayaoliva.com/" TargetMode="External"/><Relationship Id="rId3346" Type="http://schemas.openxmlformats.org/officeDocument/2006/relationships/hyperlink" Target="http://hosthomevalencia.es/" TargetMode="External"/><Relationship Id="rId3347" Type="http://schemas.openxmlformats.org/officeDocument/2006/relationships/hyperlink" Target="http://cataloniahotels.com/" TargetMode="External"/><Relationship Id="rId3348" Type="http://schemas.openxmlformats.org/officeDocument/2006/relationships/hyperlink" Target="http://sohotelvalencia.com/" TargetMode="External"/><Relationship Id="rId3349" Type="http://schemas.openxmlformats.org/officeDocument/2006/relationships/hyperlink" Target="http://hotelbenetusser.net/" TargetMode="External"/><Relationship Id="rId3350" Type="http://schemas.openxmlformats.org/officeDocument/2006/relationships/hyperlink" Target="http://hotel-villareal.com/" TargetMode="External"/><Relationship Id="rId3351" Type="http://schemas.openxmlformats.org/officeDocument/2006/relationships/hyperlink" Target="http://hotelvistaalsol.com/" TargetMode="External"/><Relationship Id="rId3352" Type="http://schemas.openxmlformats.org/officeDocument/2006/relationships/hyperlink" Target="http://hotelecoavenida.com/" TargetMode="External"/><Relationship Id="rId3353" Type="http://schemas.openxmlformats.org/officeDocument/2006/relationships/hyperlink" Target="http://hoteltramontana.com/" TargetMode="External"/><Relationship Id="rId3354" Type="http://schemas.openxmlformats.org/officeDocument/2006/relationships/hyperlink" Target="http://hotelvistalegre.com/" TargetMode="External"/><Relationship Id="rId3355" Type="http://schemas.openxmlformats.org/officeDocument/2006/relationships/hyperlink" Target="http://hotelinturorange.es/" TargetMode="External"/><Relationship Id="rId3356" Type="http://schemas.openxmlformats.org/officeDocument/2006/relationships/hyperlink" Target="http://hotelmiramar340.com/" TargetMode="External"/><Relationship Id="rId3357" Type="http://schemas.openxmlformats.org/officeDocument/2006/relationships/hyperlink" Target="https://www.hotelcabodemar.com/" TargetMode="External"/><Relationship Id="rId3358" Type="http://schemas.openxmlformats.org/officeDocument/2006/relationships/hyperlink" Target="http://peniscolapalace.com/" TargetMode="External"/><Relationship Id="rId3359" Type="http://schemas.openxmlformats.org/officeDocument/2006/relationships/hyperlink" Target="http://granhoteltoledo.com/" TargetMode="External"/><Relationship Id="rId3360" Type="http://schemas.openxmlformats.org/officeDocument/2006/relationships/hyperlink" Target="http://restaurantetere.com/" TargetMode="External"/><Relationship Id="rId3361" Type="http://schemas.openxmlformats.org/officeDocument/2006/relationships/hyperlink" Target="http://hotelmariadeluna.es/" TargetMode="External"/><Relationship Id="rId3362" Type="http://schemas.openxmlformats.org/officeDocument/2006/relationships/hyperlink" Target="http://hotel-andalucia.com/" TargetMode="External"/><Relationship Id="rId3363" Type="http://schemas.openxmlformats.org/officeDocument/2006/relationships/hyperlink" Target="http://hotelreconquista.es/" TargetMode="External"/><Relationship Id="rId3364" Type="http://schemas.openxmlformats.org/officeDocument/2006/relationships/hyperlink" Target="http://hoteldesantaana.com/" TargetMode="External"/><Relationship Id="rId3365" Type="http://schemas.openxmlformats.org/officeDocument/2006/relationships/hyperlink" Target="http://hoteldesantaana.com/" TargetMode="External"/><Relationship Id="rId3366" Type="http://schemas.openxmlformats.org/officeDocument/2006/relationships/hyperlink" Target="http://hoteldeljuguete.com/" TargetMode="External"/><Relationship Id="rId3367" Type="http://schemas.openxmlformats.org/officeDocument/2006/relationships/hyperlink" Target="http://mesonelcastillo.com/" TargetMode="External"/><Relationship Id="rId3368" Type="http://schemas.openxmlformats.org/officeDocument/2006/relationships/hyperlink" Target="http://hoteldonaisabel.com/" TargetMode="External"/><Relationship Id="rId3369" Type="http://schemas.openxmlformats.org/officeDocument/2006/relationships/hyperlink" Target="http://hoteltorrejoven.com/" TargetMode="External"/><Relationship Id="rId3370" Type="http://schemas.openxmlformats.org/officeDocument/2006/relationships/hyperlink" Target="http://hoteljuancarlos.com/" TargetMode="External"/><Relationship Id="rId3371" Type="http://schemas.openxmlformats.org/officeDocument/2006/relationships/hyperlink" Target="http://hotelesposeidon.com/" TargetMode="External"/><Relationship Id="rId3372" Type="http://schemas.openxmlformats.org/officeDocument/2006/relationships/hyperlink" Target="http://hotelmiramar.com.es/" TargetMode="External"/><Relationship Id="rId3373" Type="http://schemas.openxmlformats.org/officeDocument/2006/relationships/hyperlink" Target="http://hotelesposeidon.com/" TargetMode="External"/><Relationship Id="rId3374" Type="http://schemas.openxmlformats.org/officeDocument/2006/relationships/hyperlink" Target="http://hotelelpalmeral.com/" TargetMode="External"/><Relationship Id="rId3375" Type="http://schemas.openxmlformats.org/officeDocument/2006/relationships/hyperlink" Target="http://hotelesposeidon.com/" TargetMode="External"/><Relationship Id="rId3376" Type="http://schemas.openxmlformats.org/officeDocument/2006/relationships/hyperlink" Target="http://hotelprincepark.com/" TargetMode="External"/><Relationship Id="rId3377" Type="http://schemas.openxmlformats.org/officeDocument/2006/relationships/hyperlink" Target="http://hotelrhvictoria.com/" TargetMode="External"/><Relationship Id="rId3378" Type="http://schemas.openxmlformats.org/officeDocument/2006/relationships/hyperlink" Target="http://granhoteldelfin.com/" TargetMode="External"/><Relationship Id="rId3379" Type="http://schemas.openxmlformats.org/officeDocument/2006/relationships/hyperlink" Target="http://hotelesbenidorm.com/" TargetMode="External"/><Relationship Id="rId3380" Type="http://schemas.openxmlformats.org/officeDocument/2006/relationships/hyperlink" Target="http://hotelesposeidon.com/" TargetMode="External"/><Relationship Id="rId3381" Type="http://schemas.openxmlformats.org/officeDocument/2006/relationships/hyperlink" Target="http://hotelesposeidon.com/" TargetMode="External"/><Relationship Id="rId3382" Type="http://schemas.openxmlformats.org/officeDocument/2006/relationships/hyperlink" Target="http://hotelesposeidon.com/" TargetMode="External"/><Relationship Id="rId3383" Type="http://schemas.openxmlformats.org/officeDocument/2006/relationships/hyperlink" Target="http://akebiamarketing.com/" TargetMode="External"/><Relationship Id="rId3384" Type="http://schemas.openxmlformats.org/officeDocument/2006/relationships/hyperlink" Target="http://www.eurobuilding-2.com/" TargetMode="External"/><Relationship Id="rId3385" Type="http://schemas.openxmlformats.org/officeDocument/2006/relationships/hyperlink" Target="http://complejosanjuan.com/" TargetMode="External"/><Relationship Id="rId3386" Type="http://schemas.openxmlformats.org/officeDocument/2006/relationships/hyperlink" Target="https://www.hotelislaplana.com/" TargetMode="External"/><Relationship Id="rId3387" Type="http://schemas.openxmlformats.org/officeDocument/2006/relationships/hyperlink" Target="http://bohosuitesdenia.com/" TargetMode="External"/><Relationship Id="rId3388" Type="http://schemas.openxmlformats.org/officeDocument/2006/relationships/hyperlink" Target="http://fetichebenidorm.com/" TargetMode="External"/><Relationship Id="rId3389" Type="http://schemas.openxmlformats.org/officeDocument/2006/relationships/hyperlink" Target="http://hotelnouavenida.com/" TargetMode="External"/><Relationship Id="rId3390" Type="http://schemas.openxmlformats.org/officeDocument/2006/relationships/hyperlink" Target="http://hotelvilademuro.com/" TargetMode="External"/><Relationship Id="rId3391" Type="http://schemas.openxmlformats.org/officeDocument/2006/relationships/hyperlink" Target="http://golfvillamartin.com/" TargetMode="External"/><Relationship Id="rId3392" Type="http://schemas.openxmlformats.org/officeDocument/2006/relationships/hyperlink" Target="http://hotellospalacios.es/" TargetMode="External"/><Relationship Id="rId3393" Type="http://schemas.openxmlformats.org/officeDocument/2006/relationships/hyperlink" Target="http://hoteloasisplaza.com/" TargetMode="External"/><Relationship Id="rId3394" Type="http://schemas.openxmlformats.org/officeDocument/2006/relationships/hyperlink" Target="http://san-marcos-albir.es/" TargetMode="External"/><Relationship Id="rId3395" Type="http://schemas.openxmlformats.org/officeDocument/2006/relationships/hyperlink" Target="http://mesondonquijote.com/" TargetMode="External"/><Relationship Id="rId3396" Type="http://schemas.openxmlformats.org/officeDocument/2006/relationships/hyperlink" Target="http://hostalelpuchero.com/" TargetMode="External"/><Relationship Id="rId3397" Type="http://schemas.openxmlformats.org/officeDocument/2006/relationships/hyperlink" Target="http://aparthotelbahia.com/" TargetMode="External"/><Relationship Id="rId3398" Type="http://schemas.openxmlformats.org/officeDocument/2006/relationships/hyperlink" Target="http://grancasinomurcia.es/" TargetMode="External"/><Relationship Id="rId3399" Type="http://schemas.openxmlformats.org/officeDocument/2006/relationships/hyperlink" Target="http://hotelmonteagudo.com/" TargetMode="External"/><Relationship Id="rId3400" Type="http://schemas.openxmlformats.org/officeDocument/2006/relationships/hyperlink" Target="http://posadasdeespana.com/" TargetMode="External"/><Relationship Id="rId3401" Type="http://schemas.openxmlformats.org/officeDocument/2006/relationships/hyperlink" Target="http://executive-sport.com/" TargetMode="External"/><Relationship Id="rId3402" Type="http://schemas.openxmlformats.org/officeDocument/2006/relationships/hyperlink" Target="http://casadelacampana.com/" TargetMode="External"/><Relationship Id="rId3403" Type="http://schemas.openxmlformats.org/officeDocument/2006/relationships/hyperlink" Target="http://hotelesdemurcia.com/" TargetMode="External"/><Relationship Id="rId3404" Type="http://schemas.openxmlformats.org/officeDocument/2006/relationships/hyperlink" Target="http://hotellosnarejos.com/" TargetMode="External"/><Relationship Id="rId3405" Type="http://schemas.openxmlformats.org/officeDocument/2006/relationships/hyperlink" Target="http://hotelvillasegura.es/" TargetMode="External"/><Relationship Id="rId3406" Type="http://schemas.openxmlformats.org/officeDocument/2006/relationships/hyperlink" Target="http://hotellamariposa.com/" TargetMode="External"/><Relationship Id="rId3407" Type="http://schemas.openxmlformats.org/officeDocument/2006/relationships/hyperlink" Target="http://hotelvillaceuti.com/" TargetMode="External"/><Relationship Id="rId3408" Type="http://schemas.openxmlformats.org/officeDocument/2006/relationships/hyperlink" Target="http://apartamentosaixa.es/" TargetMode="External"/><Relationship Id="rId3409" Type="http://schemas.openxmlformats.org/officeDocument/2006/relationships/hyperlink" Target="http://hotelplazacuenca.es/" TargetMode="External"/><Relationship Id="rId3410" Type="http://schemas.openxmlformats.org/officeDocument/2006/relationships/hyperlink" Target="http://hotelpedrotorres.es/" TargetMode="External"/><Relationship Id="rId3411" Type="http://schemas.openxmlformats.org/officeDocument/2006/relationships/hyperlink" Target="http://fincalaestacada.com/" TargetMode="External"/><Relationship Id="rId3412" Type="http://schemas.openxmlformats.org/officeDocument/2006/relationships/hyperlink" Target="http://lasmimosasibiza.com/" TargetMode="External"/><Relationship Id="rId3413" Type="http://schemas.openxmlformats.org/officeDocument/2006/relationships/hyperlink" Target="https://hotelcansastre.com/" TargetMode="External"/><Relationship Id="rId3414" Type="http://schemas.openxmlformats.org/officeDocument/2006/relationships/hyperlink" Target="http://hoteldonantonio.com/" TargetMode="External"/><Relationship Id="rId3415" Type="http://schemas.openxmlformats.org/officeDocument/2006/relationships/hyperlink" Target="http://laquintamenorca.com/" TargetMode="External"/><Relationship Id="rId3416" Type="http://schemas.openxmlformats.org/officeDocument/2006/relationships/hyperlink" Target="http://grand-collection.es/" TargetMode="External"/><Relationship Id="rId3417" Type="http://schemas.openxmlformats.org/officeDocument/2006/relationships/hyperlink" Target="http://hotelesglobales.com/" TargetMode="External"/><Relationship Id="rId3418" Type="http://schemas.openxmlformats.org/officeDocument/2006/relationships/hyperlink" Target="http://valentin-hotels.com/" TargetMode="External"/><Relationship Id="rId3419" Type="http://schemas.openxmlformats.org/officeDocument/2006/relationships/hyperlink" Target="http://hermitage-hotel.com/" TargetMode="External"/><Relationship Id="rId3420" Type="http://schemas.openxmlformats.org/officeDocument/2006/relationships/hyperlink" Target="http://elencinardearta.com/" TargetMode="External"/><Relationship Id="rId3421" Type="http://schemas.openxmlformats.org/officeDocument/2006/relationships/hyperlink" Target="http://hotelesglobales.com/" TargetMode="External"/><Relationship Id="rId3422" Type="http://schemas.openxmlformats.org/officeDocument/2006/relationships/hyperlink" Target="http://sercotelofertas.com/" TargetMode="External"/><Relationship Id="rId3423" Type="http://schemas.openxmlformats.org/officeDocument/2006/relationships/hyperlink" Target="http://hotel-villareal.com/" TargetMode="External"/><Relationship Id="rId3424" Type="http://schemas.openxmlformats.org/officeDocument/2006/relationships/hyperlink" Target="http://hotelh10bluemar.com/" TargetMode="External"/><Relationship Id="rId3425" Type="http://schemas.openxmlformats.org/officeDocument/2006/relationships/hyperlink" Target="http://elprincipehotel.com/" TargetMode="External"/><Relationship Id="rId3426" Type="http://schemas.openxmlformats.org/officeDocument/2006/relationships/hyperlink" Target="http://hotelplayagrande.es/" TargetMode="External"/><Relationship Id="rId3427" Type="http://schemas.openxmlformats.org/officeDocument/2006/relationships/hyperlink" Target="https://www.hotelsantjordi.net/" TargetMode="External"/><Relationship Id="rId3428" Type="http://schemas.openxmlformats.org/officeDocument/2006/relationships/hyperlink" Target="http://sapedrerasuites.com/" TargetMode="External"/><Relationship Id="rId3429" Type="http://schemas.openxmlformats.org/officeDocument/2006/relationships/hyperlink" Target="http://ibizabuenavista.com/" TargetMode="External"/><Relationship Id="rId3430" Type="http://schemas.openxmlformats.org/officeDocument/2006/relationships/hyperlink" Target="http://sanmiguelresort.com/" TargetMode="External"/><Relationship Id="rId3431" Type="http://schemas.openxmlformats.org/officeDocument/2006/relationships/hyperlink" Target="http://sanmiguelresort.com/" TargetMode="External"/><Relationship Id="rId3432" Type="http://schemas.openxmlformats.org/officeDocument/2006/relationships/hyperlink" Target="http://hotelcantalaias.com/" TargetMode="External"/><Relationship Id="rId3433" Type="http://schemas.openxmlformats.org/officeDocument/2006/relationships/hyperlink" Target="http://clubstellamaris.com/" TargetMode="External"/><Relationship Id="rId3434" Type="http://schemas.openxmlformats.org/officeDocument/2006/relationships/hyperlink" Target="http://hotelsesbruixes.com/" TargetMode="External"/><Relationship Id="rId3435" Type="http://schemas.openxmlformats.org/officeDocument/2006/relationships/hyperlink" Target="http://hotelesglobales.com/" TargetMode="External"/><Relationship Id="rId3436" Type="http://schemas.openxmlformats.org/officeDocument/2006/relationships/hyperlink" Target="http://pueblomenorquin.com/" TargetMode="External"/><Relationship Id="rId3437" Type="http://schemas.openxmlformats.org/officeDocument/2006/relationships/hyperlink" Target="http://hotel-casaslago.com/" TargetMode="External"/><Relationship Id="rId3438" Type="http://schemas.openxmlformats.org/officeDocument/2006/relationships/hyperlink" Target="http://hotelesglobales.com/" TargetMode="External"/><Relationship Id="rId3439" Type="http://schemas.openxmlformats.org/officeDocument/2006/relationships/hyperlink" Target="http://hotelesglobales.com/" TargetMode="External"/><Relationship Id="rId3440" Type="http://schemas.openxmlformats.org/officeDocument/2006/relationships/hyperlink" Target="http://hotelrocilletas.com/" TargetMode="External"/><Relationship Id="rId3441" Type="http://schemas.openxmlformats.org/officeDocument/2006/relationships/hyperlink" Target="http://hotelipanemapark.es/" TargetMode="External"/><Relationship Id="rId3442" Type="http://schemas.openxmlformats.org/officeDocument/2006/relationships/hyperlink" Target="https://www.conforthoteles.com/" TargetMode="External"/><Relationship Id="rId3443" Type="http://schemas.openxmlformats.org/officeDocument/2006/relationships/hyperlink" Target="http://hotelpalmamazas.com/" TargetMode="External"/><Relationship Id="rId3444" Type="http://schemas.openxmlformats.org/officeDocument/2006/relationships/hyperlink" Target="http://hotelsonametler.com/" TargetMode="External"/><Relationship Id="rId3445" Type="http://schemas.openxmlformats.org/officeDocument/2006/relationships/hyperlink" Target="http://canbeiamallorca.com/" TargetMode="External"/><Relationship Id="rId3446" Type="http://schemas.openxmlformats.org/officeDocument/2006/relationships/hyperlink" Target="http://hotelesglobales.com/" TargetMode="External"/><Relationship Id="rId3447" Type="http://schemas.openxmlformats.org/officeDocument/2006/relationships/hyperlink" Target="http://finca-son-serra.com/" TargetMode="External"/><Relationship Id="rId3448" Type="http://schemas.openxmlformats.org/officeDocument/2006/relationships/hyperlink" Target="http://hotelesglobales.com/" TargetMode="External"/><Relationship Id="rId3449" Type="http://schemas.openxmlformats.org/officeDocument/2006/relationships/hyperlink" Target="http://onaaucanadaclub.com/" TargetMode="External"/><Relationship Id="rId3450" Type="http://schemas.openxmlformats.org/officeDocument/2006/relationships/hyperlink" Target="http://hotelesglobales.com/" TargetMode="External"/><Relationship Id="rId3451" Type="http://schemas.openxmlformats.org/officeDocument/2006/relationships/hyperlink" Target="http://esplendidohotel.com/" TargetMode="External"/><Relationship Id="rId3452" Type="http://schemas.openxmlformats.org/officeDocument/2006/relationships/hyperlink" Target="http://hoteletsantanyi.com/" TargetMode="External"/><Relationship Id="rId3453" Type="http://schemas.openxmlformats.org/officeDocument/2006/relationships/hyperlink" Target="http://hoteltresplayas.com/" TargetMode="External"/><Relationship Id="rId3454" Type="http://schemas.openxmlformats.org/officeDocument/2006/relationships/hyperlink" Target="http://hotelesglobales.com/" TargetMode="External"/><Relationship Id="rId3455" Type="http://schemas.openxmlformats.org/officeDocument/2006/relationships/hyperlink" Target="http://hotelesglobales.com/" TargetMode="External"/><Relationship Id="rId3456" Type="http://schemas.openxmlformats.org/officeDocument/2006/relationships/hyperlink" Target="http://hotelesglobales.com/" TargetMode="External"/><Relationship Id="rId3457" Type="http://schemas.openxmlformats.org/officeDocument/2006/relationships/hyperlink" Target="http://hotelesglobales.com/" TargetMode="External"/><Relationship Id="rId3458" Type="http://schemas.openxmlformats.org/officeDocument/2006/relationships/hyperlink" Target="http://hotelesglobales.com/" TargetMode="External"/><Relationship Id="rId3459" Type="http://schemas.openxmlformats.org/officeDocument/2006/relationships/hyperlink" Target="http://hotelesglobales.com/" TargetMode="External"/><Relationship Id="rId3460" Type="http://schemas.openxmlformats.org/officeDocument/2006/relationships/hyperlink" Target="http://elpatiodegloria.com/" TargetMode="External"/><Relationship Id="rId3461" Type="http://schemas.openxmlformats.org/officeDocument/2006/relationships/hyperlink" Target="http://brondoarchitect.com/" TargetMode="External"/><Relationship Id="rId3462" Type="http://schemas.openxmlformats.org/officeDocument/2006/relationships/hyperlink" Target="http://hotelsanlorenzo.com/" TargetMode="External"/><Relationship Id="rId3463" Type="http://schemas.openxmlformats.org/officeDocument/2006/relationships/hyperlink" Target="http://hotelcolonpalma.com/" TargetMode="External"/><Relationship Id="rId3464" Type="http://schemas.openxmlformats.org/officeDocument/2006/relationships/hyperlink" Target="http://hoteluravenidas.com/" TargetMode="External"/><Relationship Id="rId3465" Type="http://schemas.openxmlformats.org/officeDocument/2006/relationships/hyperlink" Target="http://jardinsdepalerm.com/" TargetMode="External"/><Relationship Id="rId3466" Type="http://schemas.openxmlformats.org/officeDocument/2006/relationships/hyperlink" Target="http://beijuanmallorca.com/" TargetMode="External"/><Relationship Id="rId3467" Type="http://schemas.openxmlformats.org/officeDocument/2006/relationships/hyperlink" Target="http://beijuanmallorca.com/" TargetMode="External"/><Relationship Id="rId3468" Type="http://schemas.openxmlformats.org/officeDocument/2006/relationships/hyperlink" Target="http://cataloniahotels.com/" TargetMode="External"/><Relationship Id="rId3469" Type="http://schemas.openxmlformats.org/officeDocument/2006/relationships/hyperlink" Target="http://hotelsonjaumell.com/" TargetMode="External"/><Relationship Id="rId3470" Type="http://schemas.openxmlformats.org/officeDocument/2006/relationships/hyperlink" Target="http://hotelesglobales.com/" TargetMode="External"/><Relationship Id="rId3471" Type="http://schemas.openxmlformats.org/officeDocument/2006/relationships/hyperlink" Target="http://hotelesglobales.com/" TargetMode="External"/><Relationship Id="rId3472" Type="http://schemas.openxmlformats.org/officeDocument/2006/relationships/hyperlink" Target="http://hotelcalamurada.com/" TargetMode="External"/><Relationship Id="rId3473" Type="http://schemas.openxmlformats.org/officeDocument/2006/relationships/hyperlink" Target="http://grupocapvermell.com/" TargetMode="External"/><Relationship Id="rId3474" Type="http://schemas.openxmlformats.org/officeDocument/2006/relationships/hyperlink" Target="http://hotelmarkuspark.com/" TargetMode="External"/><Relationship Id="rId3475" Type="http://schemas.openxmlformats.org/officeDocument/2006/relationships/hyperlink" Target="http://alphotelmasella.com/" TargetMode="External"/><Relationship Id="rId3476" Type="http://schemas.openxmlformats.org/officeDocument/2006/relationships/hyperlink" Target="http://hotelmaspastora.com/" TargetMode="External"/><Relationship Id="rId3477" Type="http://schemas.openxmlformats.org/officeDocument/2006/relationships/hyperlink" Target="http://hotelcostabella.com/" TargetMode="External"/><Relationship Id="rId3478" Type="http://schemas.openxmlformats.org/officeDocument/2006/relationships/hyperlink" Target="http://hotel-sancarlos.com/" TargetMode="External"/><Relationship Id="rId3479" Type="http://schemas.openxmlformats.org/officeDocument/2006/relationships/hyperlink" Target="http://hotelvistabella.com/" TargetMode="External"/><Relationship Id="rId3480" Type="http://schemas.openxmlformats.org/officeDocument/2006/relationships/hyperlink" Target="http://hotellacarabela.com/" TargetMode="External"/><Relationship Id="rId3481" Type="http://schemas.openxmlformats.org/officeDocument/2006/relationships/hyperlink" Target="http://hotelmontecarlo.net/" TargetMode="External"/><Relationship Id="rId3482" Type="http://schemas.openxmlformats.org/officeDocument/2006/relationships/hyperlink" Target="http://hotel-marbella.info/" TargetMode="External"/><Relationship Id="rId3483" Type="http://schemas.openxmlformats.org/officeDocument/2006/relationships/hyperlink" Target="http://tramuntanahotel.com/" TargetMode="External"/><Relationship Id="rId3484" Type="http://schemas.openxmlformats.org/officeDocument/2006/relationships/hyperlink" Target="http://turismegarrotxa.com/" TargetMode="External"/><Relationship Id="rId3485" Type="http://schemas.openxmlformats.org/officeDocument/2006/relationships/hyperlink" Target="http://hotelmarinatossa.es/" TargetMode="External"/><Relationship Id="rId3486" Type="http://schemas.openxmlformats.org/officeDocument/2006/relationships/hyperlink" Target="http://hotelcapritossa.com/" TargetMode="External"/><Relationship Id="rId3487" Type="http://schemas.openxmlformats.org/officeDocument/2006/relationships/hyperlink" Target="http://hotelmundialclub.es/" TargetMode="External"/><Relationship Id="rId3488" Type="http://schemas.openxmlformats.org/officeDocument/2006/relationships/hyperlink" Target="http://metropolmiramar.com/" TargetMode="External"/><Relationship Id="rId3489" Type="http://schemas.openxmlformats.org/officeDocument/2006/relationships/hyperlink" Target="http://hotelsantamarta.net/" TargetMode="External"/><Relationship Id="rId3490" Type="http://schemas.openxmlformats.org/officeDocument/2006/relationships/hyperlink" Target="http://hotellacarolina.com/" TargetMode="External"/><Relationship Id="rId3491" Type="http://schemas.openxmlformats.org/officeDocument/2006/relationships/hyperlink" Target="http://hotellacarolina.com/" TargetMode="External"/><Relationship Id="rId3492" Type="http://schemas.openxmlformats.org/officeDocument/2006/relationships/hyperlink" Target="http://metropolmiramar.com/" TargetMode="External"/><Relationship Id="rId3493" Type="http://schemas.openxmlformats.org/officeDocument/2006/relationships/hyperlink" Target="http://hotelportsalins.com/" TargetMode="External"/><Relationship Id="rId3494" Type="http://schemas.openxmlformats.org/officeDocument/2006/relationships/hyperlink" Target="http://hoteltramuntana.com/" TargetMode="External"/><Relationship Id="rId3495" Type="http://schemas.openxmlformats.org/officeDocument/2006/relationships/hyperlink" Target="http://hoteltramuntana.com/" TargetMode="External"/><Relationship Id="rId3496" Type="http://schemas.openxmlformats.org/officeDocument/2006/relationships/hyperlink" Target="http://reservashoteles.net/" TargetMode="External"/><Relationship Id="rId3497" Type="http://schemas.openxmlformats.org/officeDocument/2006/relationships/hyperlink" Target="http://hotelhostalillo.com/" TargetMode="External"/><Relationship Id="rId3498" Type="http://schemas.openxmlformats.org/officeDocument/2006/relationships/hyperlink" Target="http://hotelaiguablava.com/" TargetMode="External"/><Relationship Id="rId3499" Type="http://schemas.openxmlformats.org/officeDocument/2006/relationships/hyperlink" Target="http://hotelaiguaclara.com/" TargetMode="External"/><Relationship Id="rId3500" Type="http://schemas.openxmlformats.org/officeDocument/2006/relationships/hyperlink" Target="http://castelldemporda.com/" TargetMode="External"/><Relationship Id="rId3501" Type="http://schemas.openxmlformats.org/officeDocument/2006/relationships/hyperlink" Target="http://hotelsantantoni.net/" TargetMode="External"/><Relationship Id="rId3502" Type="http://schemas.openxmlformats.org/officeDocument/2006/relationships/hyperlink" Target="http://hotellaterrassa.com/" TargetMode="External"/><Relationship Id="rId3503" Type="http://schemas.openxmlformats.org/officeDocument/2006/relationships/hyperlink" Target="http://hotelmastapiolas.es/" TargetMode="External"/><Relationship Id="rId3504" Type="http://schemas.openxmlformats.org/officeDocument/2006/relationships/hyperlink" Target="http://hotelreallleida.com/" TargetMode="External"/><Relationship Id="rId3505" Type="http://schemas.openxmlformats.org/officeDocument/2006/relationships/hyperlink" Target="http://hotelvellafarga.com/" TargetMode="External"/><Relationship Id="rId3506" Type="http://schemas.openxmlformats.org/officeDocument/2006/relationships/hyperlink" Target="http://hotelsantvicenc.com/" TargetMode="External"/><Relationship Id="rId3507" Type="http://schemas.openxmlformats.org/officeDocument/2006/relationships/hyperlink" Target="http://www.hotellesbrases.com/" TargetMode="External"/><Relationship Id="rId3508" Type="http://schemas.openxmlformats.org/officeDocument/2006/relationships/hyperlink" Target="http://hotelgranchalet.com/" TargetMode="External"/><Relationship Id="rId3509" Type="http://schemas.openxmlformats.org/officeDocument/2006/relationships/hyperlink" Target="http://elrefugiodearan.com/" TargetMode="External"/><Relationship Id="rId3510" Type="http://schemas.openxmlformats.org/officeDocument/2006/relationships/hyperlink" Target="http://edelweissarties.com/" TargetMode="External"/><Relationship Id="rId3511" Type="http://schemas.openxmlformats.org/officeDocument/2006/relationships/hyperlink" Target="http://hotelelrantiner.com/" TargetMode="External"/><Relationship Id="rId3512" Type="http://schemas.openxmlformats.org/officeDocument/2006/relationships/hyperlink" Target="http://abbahuescahotel.com/" TargetMode="External"/><Relationship Id="rId3513" Type="http://schemas.openxmlformats.org/officeDocument/2006/relationships/hyperlink" Target="http://hosteriadeguara.com/" TargetMode="External"/><Relationship Id="rId3514" Type="http://schemas.openxmlformats.org/officeDocument/2006/relationships/hyperlink" Target="http://villadealquezar.com/" TargetMode="External"/><Relationship Id="rId3515" Type="http://schemas.openxmlformats.org/officeDocument/2006/relationships/hyperlink" Target="http://vallederodellar.com/" TargetMode="External"/><Relationship Id="rId3516" Type="http://schemas.openxmlformats.org/officeDocument/2006/relationships/hyperlink" Target="http://piedrafitalodge.com/" TargetMode="External"/><Relationship Id="rId3517" Type="http://schemas.openxmlformats.org/officeDocument/2006/relationships/hyperlink" Target="http://villadecanfranc.com/" TargetMode="External"/><Relationship Id="rId3518" Type="http://schemas.openxmlformats.org/officeDocument/2006/relationships/hyperlink" Target="http://gargallo-hotels.com/" TargetMode="External"/><Relationship Id="rId3519" Type="http://schemas.openxmlformats.org/officeDocument/2006/relationships/hyperlink" Target="http://aparthotelbubal.com/" TargetMode="External"/><Relationship Id="rId3520" Type="http://schemas.openxmlformats.org/officeDocument/2006/relationships/hyperlink" Target="http://maximinasallent.com/" TargetMode="External"/><Relationship Id="rId3521" Type="http://schemas.openxmlformats.org/officeDocument/2006/relationships/hyperlink" Target="http://liguerredecinca.com/" TargetMode="External"/><Relationship Id="rId3522" Type="http://schemas.openxmlformats.org/officeDocument/2006/relationships/hyperlink" Target="http://liguerredecinca.com/" TargetMode="External"/><Relationship Id="rId3523" Type="http://schemas.openxmlformats.org/officeDocument/2006/relationships/hyperlink" Target="https://hotelenvinuesa.com/" TargetMode="External"/><Relationship Id="rId3524" Type="http://schemas.openxmlformats.org/officeDocument/2006/relationships/hyperlink" Target="http://hostallasnieves.com/" TargetMode="External"/><Relationship Id="rId3525" Type="http://schemas.openxmlformats.org/officeDocument/2006/relationships/hyperlink" Target="http://eurostarshotels.com/" TargetMode="External"/><Relationship Id="rId3526" Type="http://schemas.openxmlformats.org/officeDocument/2006/relationships/hyperlink" Target="http://ilunionromareda.com/" TargetMode="External"/><Relationship Id="rId3527" Type="http://schemas.openxmlformats.org/officeDocument/2006/relationships/hyperlink" Target="http://zaragoza-ciudad.com/" TargetMode="External"/><Relationship Id="rId3528" Type="http://schemas.openxmlformats.org/officeDocument/2006/relationships/hyperlink" Target="http://eurostarsboston.com/" TargetMode="External"/><Relationship Id="rId3529" Type="http://schemas.openxmlformats.org/officeDocument/2006/relationships/hyperlink" Target="http://arcodesanmiguel.com/" TargetMode="External"/><Relationship Id="rId3530" Type="http://schemas.openxmlformats.org/officeDocument/2006/relationships/hyperlink" Target="https://hortdefortunyo.com/" TargetMode="External"/><Relationship Id="rId3531" Type="http://schemas.openxmlformats.org/officeDocument/2006/relationships/hyperlink" Target="http://figuerolaresort.com/" TargetMode="External"/><Relationship Id="rId3532" Type="http://schemas.openxmlformats.org/officeDocument/2006/relationships/hyperlink" Target="http://hotelcentrereus.com/" TargetMode="External"/><Relationship Id="rId3533" Type="http://schemas.openxmlformats.org/officeDocument/2006/relationships/hyperlink" Target="http://hotelsantjordi.info/" TargetMode="External"/><Relationship Id="rId3534" Type="http://schemas.openxmlformats.org/officeDocument/2006/relationships/hyperlink" Target="http://gargallo-hotels.com/" TargetMode="External"/><Relationship Id="rId3535" Type="http://schemas.openxmlformats.org/officeDocument/2006/relationships/hyperlink" Target="http://princess-hotels.com/" TargetMode="External"/><Relationship Id="rId3536" Type="http://schemas.openxmlformats.org/officeDocument/2006/relationships/hyperlink" Target="http://princess-hotels.com/" TargetMode="External"/><Relationship Id="rId3537" Type="http://schemas.openxmlformats.org/officeDocument/2006/relationships/hyperlink" Target="http://hotelametllamar.com/" TargetMode="External"/><Relationship Id="rId3538" Type="http://schemas.openxmlformats.org/officeDocument/2006/relationships/hyperlink" Target="http://mediterraniblau.com/" TargetMode="External"/><Relationship Id="rId3539" Type="http://schemas.openxmlformats.org/officeDocument/2006/relationships/hyperlink" Target="http://hotelclassvalls.com/" TargetMode="External"/><Relationship Id="rId3540" Type="http://schemas.openxmlformats.org/officeDocument/2006/relationships/hyperlink" Target="http://spagranclaustre.com/" TargetMode="External"/><Relationship Id="rId3541" Type="http://schemas.openxmlformats.org/officeDocument/2006/relationships/hyperlink" Target="http://balcodelpriorat.com/" TargetMode="External"/><Relationship Id="rId3542" Type="http://schemas.openxmlformats.org/officeDocument/2006/relationships/hyperlink" Target="http://sercotelhoteles.com/" TargetMode="External"/><Relationship Id="rId3543" Type="http://schemas.openxmlformats.org/officeDocument/2006/relationships/hyperlink" Target="http://sercotelhoteles.com/" TargetMode="External"/><Relationship Id="rId3544" Type="http://schemas.openxmlformats.org/officeDocument/2006/relationships/hyperlink" Target="http://hotelmontenieve.net/" TargetMode="External"/><Relationship Id="rId3545" Type="http://schemas.openxmlformats.org/officeDocument/2006/relationships/hyperlink" Target="http://gargallo-hotels.com/" TargetMode="External"/><Relationship Id="rId3546" Type="http://schemas.openxmlformats.org/officeDocument/2006/relationships/hyperlink" Target="http://hotelcastellote.com/" TargetMode="External"/><Relationship Id="rId3547" Type="http://schemas.openxmlformats.org/officeDocument/2006/relationships/hyperlink" Target="http://sanmartinahotel.com/" TargetMode="External"/><Relationship Id="rId3548" Type="http://schemas.openxmlformats.org/officeDocument/2006/relationships/hyperlink" Target="http://hoteldonrodrigo.com/" TargetMode="External"/><Relationship Id="rId3549" Type="http://schemas.openxmlformats.org/officeDocument/2006/relationships/hyperlink" Target="http://sanabriaturismo.com/" TargetMode="External"/><Relationship Id="rId3550" Type="http://schemas.openxmlformats.org/officeDocument/2006/relationships/hyperlink" Target="http://hoteldonaurraca.com/" TargetMode="External"/><Relationship Id="rId3551" Type="http://schemas.openxmlformats.org/officeDocument/2006/relationships/hyperlink" Target="http://hotelcanadareal.com/" TargetMode="External"/><Relationship Id="rId3552" Type="http://schemas.openxmlformats.org/officeDocument/2006/relationships/hyperlink" Target="http://hoteles-cristal.com/" TargetMode="External"/><Relationship Id="rId3553" Type="http://schemas.openxmlformats.org/officeDocument/2006/relationships/hyperlink" Target="http://hotelmardelplata.es/" TargetMode="External"/><Relationship Id="rId3554" Type="http://schemas.openxmlformats.org/officeDocument/2006/relationships/hyperlink" Target="http://hotelrealferrol.com/" TargetMode="External"/><Relationship Id="rId3555" Type="http://schemas.openxmlformats.org/officeDocument/2006/relationships/hyperlink" Target="http://eurostarshotels.com/" TargetMode="External"/><Relationship Id="rId3556" Type="http://schemas.openxmlformats.org/officeDocument/2006/relationships/hyperlink" Target="http://miradordebelvis.com/" TargetMode="External"/><Relationship Id="rId3557" Type="http://schemas.openxmlformats.org/officeDocument/2006/relationships/hyperlink" Target="http://eurostarshotels.com/" TargetMode="External"/><Relationship Id="rId3558" Type="http://schemas.openxmlformats.org/officeDocument/2006/relationships/hyperlink" Target="http://neststylehotels.com/" TargetMode="External"/><Relationship Id="rId3559" Type="http://schemas.openxmlformats.org/officeDocument/2006/relationships/hyperlink" Target="http://puertadelcamino.com/" TargetMode="External"/><Relationship Id="rId3560" Type="http://schemas.openxmlformats.org/officeDocument/2006/relationships/hyperlink" Target="http://hotelconcheiros.com/" TargetMode="External"/><Relationship Id="rId3561" Type="http://schemas.openxmlformats.org/officeDocument/2006/relationships/hyperlink" Target="http://hotelelpescador.net/" TargetMode="External"/><Relationship Id="rId3562" Type="http://schemas.openxmlformats.org/officeDocument/2006/relationships/hyperlink" Target="http://hotelsanvicente.com/" TargetMode="External"/><Relationship Id="rId3563" Type="http://schemas.openxmlformats.org/officeDocument/2006/relationships/hyperlink" Target="http://hotelvilladelson.es/" TargetMode="External"/><Relationship Id="rId3564" Type="http://schemas.openxmlformats.org/officeDocument/2006/relationships/hyperlink" Target="https://hrjaviermontero.es/" TargetMode="External"/><Relationship Id="rId3565" Type="http://schemas.openxmlformats.org/officeDocument/2006/relationships/hyperlink" Target="http://hotelsantiago-sl.es/" TargetMode="External"/><Relationship Id="rId3566" Type="http://schemas.openxmlformats.org/officeDocument/2006/relationships/hyperlink" Target="http://balneariodelugo.com/" TargetMode="External"/><Relationship Id="rId3567" Type="http://schemas.openxmlformats.org/officeDocument/2006/relationships/hyperlink" Target="http://eurostarshotels.com/" TargetMode="External"/><Relationship Id="rId3568" Type="http://schemas.openxmlformats.org/officeDocument/2006/relationships/hyperlink" Target="http://hotelmardeplata.com/" TargetMode="External"/><Relationship Id="rId3569" Type="http://schemas.openxmlformats.org/officeDocument/2006/relationships/hyperlink" Target="http://complexoalameda.com/" TargetMode="External"/><Relationship Id="rId3570" Type="http://schemas.openxmlformats.org/officeDocument/2006/relationships/hyperlink" Target="http://hotelespanalugo.com/" TargetMode="External"/><Relationship Id="rId3571" Type="http://schemas.openxmlformats.org/officeDocument/2006/relationships/hyperlink" Target="http://hotelriohortega.org/" TargetMode="External"/><Relationship Id="rId3572" Type="http://schemas.openxmlformats.org/officeDocument/2006/relationships/hyperlink" Target="http://lasasporthotel.com/" TargetMode="External"/><Relationship Id="rId3573" Type="http://schemas.openxmlformats.org/officeDocument/2006/relationships/hyperlink" Target="http://hotellostoreros.com/" TargetMode="External"/><Relationship Id="rId3574" Type="http://schemas.openxmlformats.org/officeDocument/2006/relationships/hyperlink" Target="http://hotellostoreros.com/" TargetMode="External"/><Relationship Id="rId3575" Type="http://schemas.openxmlformats.org/officeDocument/2006/relationships/hyperlink" Target="http://hotellostoreros.com/" TargetMode="External"/><Relationship Id="rId3576" Type="http://schemas.openxmlformats.org/officeDocument/2006/relationships/hyperlink" Target="http://hotelcastroreal.com/" TargetMode="External"/><Relationship Id="rId3577" Type="http://schemas.openxmlformats.org/officeDocument/2006/relationships/hyperlink" Target="http://hotel-santaclara.es/" TargetMode="External"/><Relationship Id="rId3578" Type="http://schemas.openxmlformats.org/officeDocument/2006/relationships/hyperlink" Target="http://santacruzoviedo.com/" TargetMode="External"/><Relationship Id="rId3579" Type="http://schemas.openxmlformats.org/officeDocument/2006/relationships/hyperlink" Target="http://santacruzoviedo.com/" TargetMode="External"/><Relationship Id="rId3580" Type="http://schemas.openxmlformats.org/officeDocument/2006/relationships/hyperlink" Target="http://hotelquintaduro.com/" TargetMode="External"/><Relationship Id="rId3581" Type="http://schemas.openxmlformats.org/officeDocument/2006/relationships/hyperlink" Target="http://losperalesgijon.com/" TargetMode="External"/><Relationship Id="rId3582" Type="http://schemas.openxmlformats.org/officeDocument/2006/relationships/hyperlink" Target="http://elrincondelcuera.es/" TargetMode="External"/><Relationship Id="rId3583" Type="http://schemas.openxmlformats.org/officeDocument/2006/relationships/hyperlink" Target="http://lapalmadellanes.com/" TargetMode="External"/><Relationship Id="rId3584" Type="http://schemas.openxmlformats.org/officeDocument/2006/relationships/hyperlink" Target="http://laposadadebabel.com/" TargetMode="External"/><Relationship Id="rId3585" Type="http://schemas.openxmlformats.org/officeDocument/2006/relationships/hyperlink" Target="http://hotelmiracielos.com/" TargetMode="External"/><Relationship Id="rId3586" Type="http://schemas.openxmlformats.org/officeDocument/2006/relationships/hyperlink" Target="http://hotelruralalfoz.com/" TargetMode="External"/><Relationship Id="rId3587" Type="http://schemas.openxmlformats.org/officeDocument/2006/relationships/hyperlink" Target="http://fincaportizuelo.com/" TargetMode="External"/><Relationship Id="rId3588" Type="http://schemas.openxmlformats.org/officeDocument/2006/relationships/hyperlink" Target="http://haciendallamabua.es/" TargetMode="External"/><Relationship Id="rId3589" Type="http://schemas.openxmlformats.org/officeDocument/2006/relationships/hyperlink" Target="http://casonatrabadelo.com/" TargetMode="External"/><Relationship Id="rId3590" Type="http://schemas.openxmlformats.org/officeDocument/2006/relationships/hyperlink" Target="http://montesomaohotel.com/" TargetMode="External"/><Relationship Id="rId3591" Type="http://schemas.openxmlformats.org/officeDocument/2006/relationships/hyperlink" Target="http://aldeadecerecedo.com/" TargetMode="External"/><Relationship Id="rId3592" Type="http://schemas.openxmlformats.org/officeDocument/2006/relationships/hyperlink" Target="http://complejopenamar.com/" TargetMode="External"/><Relationship Id="rId3593" Type="http://schemas.openxmlformats.org/officeDocument/2006/relationships/hyperlink" Target="http://turismodelnarcea.es/" TargetMode="External"/><Relationship Id="rId3594" Type="http://schemas.openxmlformats.org/officeDocument/2006/relationships/hyperlink" Target="http://asturiasturismo.com/" TargetMode="External"/><Relationship Id="rId3595" Type="http://schemas.openxmlformats.org/officeDocument/2006/relationships/hyperlink" Target="http://granhotelpelayo.com/" TargetMode="External"/><Relationship Id="rId3596" Type="http://schemas.openxmlformats.org/officeDocument/2006/relationships/hyperlink" Target="http://hoteljuansabeli.com/" TargetMode="External"/><Relationship Id="rId3597" Type="http://schemas.openxmlformats.org/officeDocument/2006/relationships/hyperlink" Target="http://hotel-covadonga.com/" TargetMode="External"/><Relationship Id="rId3598" Type="http://schemas.openxmlformats.org/officeDocument/2006/relationships/hyperlink" Target="http://hotellaraposera.com/" TargetMode="External"/><Relationship Id="rId3599" Type="http://schemas.openxmlformats.org/officeDocument/2006/relationships/hyperlink" Target="http://lasvegascolunga.com/" TargetMode="External"/><Relationship Id="rId3600" Type="http://schemas.openxmlformats.org/officeDocument/2006/relationships/hyperlink" Target="http://hoteleselcarmen.com/" TargetMode="External"/><Relationship Id="rId3601" Type="http://schemas.openxmlformats.org/officeDocument/2006/relationships/hyperlink" Target="http://hoteleslapasera.com/" TargetMode="External"/><Relationship Id="rId3602" Type="http://schemas.openxmlformats.org/officeDocument/2006/relationships/hyperlink" Target="http://hotelcasadecampo.es/" TargetMode="External"/><Relationship Id="rId3603" Type="http://schemas.openxmlformats.org/officeDocument/2006/relationships/hyperlink" Target="http://hotelpenacastil.com/" TargetMode="External"/><Relationship Id="rId3604" Type="http://schemas.openxmlformats.org/officeDocument/2006/relationships/hyperlink" Target="http://granhotelnagari.com/" TargetMode="External"/><Relationship Id="rId3605" Type="http://schemas.openxmlformats.org/officeDocument/2006/relationships/hyperlink" Target="http://posadasdeespana.com/" TargetMode="External"/><Relationship Id="rId3606" Type="http://schemas.openxmlformats.org/officeDocument/2006/relationships/hyperlink" Target="http://hotel-anunciada.com/" TargetMode="External"/><Relationship Id="rId3607" Type="http://schemas.openxmlformats.org/officeDocument/2006/relationships/hyperlink" Target="http://talasoatlantico.com/" TargetMode="External"/><Relationship Id="rId3608" Type="http://schemas.openxmlformats.org/officeDocument/2006/relationships/hyperlink" Target="http://motelaeropuerto.com/" TargetMode="External"/><Relationship Id="rId3609" Type="http://schemas.openxmlformats.org/officeDocument/2006/relationships/hyperlink" Target="http://playacompostela.com/" TargetMode="External"/><Relationship Id="rId3610" Type="http://schemas.openxmlformats.org/officeDocument/2006/relationships/hyperlink" Target="http://hotelfonteverde.com/" TargetMode="External"/><Relationship Id="rId3611" Type="http://schemas.openxmlformats.org/officeDocument/2006/relationships/hyperlink" Target="http://balneariodebrea.com/" TargetMode="External"/><Relationship Id="rId3612" Type="http://schemas.openxmlformats.org/officeDocument/2006/relationships/hyperlink" Target="http://hoteleselmolino.com/" TargetMode="External"/><Relationship Id="rId3613" Type="http://schemas.openxmlformats.org/officeDocument/2006/relationships/hyperlink" Target="http://hoteleselmolino.com/" TargetMode="External"/><Relationship Id="rId3614" Type="http://schemas.openxmlformats.org/officeDocument/2006/relationships/hyperlink" Target="http://hotelpuntaseame.com/" TargetMode="External"/><Relationship Id="rId3615" Type="http://schemas.openxmlformats.org/officeDocument/2006/relationships/hyperlink" Target="http://complejovialmar.com/" TargetMode="External"/><Relationship Id="rId3616" Type="http://schemas.openxmlformats.org/officeDocument/2006/relationships/hyperlink" Target="http://hotel-sanmarcos.com/" TargetMode="External"/><Relationship Id="rId3617" Type="http://schemas.openxmlformats.org/officeDocument/2006/relationships/hyperlink" Target="http://hotelosnaranjos.com/" TargetMode="External"/><Relationship Id="rId3618" Type="http://schemas.openxmlformats.org/officeDocument/2006/relationships/hyperlink" Target="http://hotelvillanueva.com/" TargetMode="External"/><Relationship Id="rId3619" Type="http://schemas.openxmlformats.org/officeDocument/2006/relationships/hyperlink" Target="http://hotelcaminoreal.com/" TargetMode="External"/><Relationship Id="rId3620" Type="http://schemas.openxmlformats.org/officeDocument/2006/relationships/hyperlink" Target="http://hotelluisdeleon.com/" TargetMode="External"/><Relationship Id="rId3621" Type="http://schemas.openxmlformats.org/officeDocument/2006/relationships/hyperlink" Target="http://hotellasmoreras.com/" TargetMode="External"/><Relationship Id="rId3622" Type="http://schemas.openxmlformats.org/officeDocument/2006/relationships/hyperlink" Target="http://valcarcehoteles.com/" TargetMode="External"/><Relationship Id="rId3623" Type="http://schemas.openxmlformats.org/officeDocument/2006/relationships/hyperlink" Target="http://hotelavenidaiii.com/" TargetMode="External"/><Relationship Id="rId3624" Type="http://schemas.openxmlformats.org/officeDocument/2006/relationships/hyperlink" Target="http://hotelponferrada.com/" TargetMode="External"/><Relationship Id="rId3625" Type="http://schemas.openxmlformats.org/officeDocument/2006/relationships/hyperlink" Target="http://hotelmolinareal.com/" TargetMode="External"/><Relationship Id="rId3626" Type="http://schemas.openxmlformats.org/officeDocument/2006/relationships/hyperlink" Target="http://valcarcehoteles.com/" TargetMode="External"/><Relationship Id="rId3627" Type="http://schemas.openxmlformats.org/officeDocument/2006/relationships/hyperlink" Target="http://aldabarriohumedo.es/" TargetMode="External"/><Relationship Id="rId3628" Type="http://schemas.openxmlformats.org/officeDocument/2006/relationships/hyperlink" Target="http://alcazarmilmanda.com/" TargetMode="External"/><Relationship Id="rId3629" Type="http://schemas.openxmlformats.org/officeDocument/2006/relationships/hyperlink" Target="http://eurostarshotels.com/" TargetMode="External"/><Relationship Id="rId3630" Type="http://schemas.openxmlformats.org/officeDocument/2006/relationships/hyperlink" Target="http://restaurantelimia.es/" TargetMode="External"/><Relationship Id="rId3631" Type="http://schemas.openxmlformats.org/officeDocument/2006/relationships/hyperlink" Target="http://sanjuandeortega.es/" TargetMode="External"/><Relationship Id="rId3632" Type="http://schemas.openxmlformats.org/officeDocument/2006/relationships/hyperlink" Target="http://elxaletdetaull.com/" TargetMode="External"/><Relationship Id="rId3633" Type="http://schemas.openxmlformats.org/officeDocument/2006/relationships/hyperlink" Target="http://miradordelsalto.es/" TargetMode="External"/><Relationship Id="rId3634" Type="http://schemas.openxmlformats.org/officeDocument/2006/relationships/hyperlink" Target="http://hotellallosona.com/" TargetMode="External"/><Relationship Id="rId3635" Type="http://schemas.openxmlformats.org/officeDocument/2006/relationships/hyperlink" Target="http://lacortedelugas.com/" TargetMode="External"/><Relationship Id="rId3636" Type="http://schemas.openxmlformats.org/officeDocument/2006/relationships/hyperlink" Target="http://pardelamenorca.com/" TargetMode="External"/><Relationship Id="rId3637" Type="http://schemas.openxmlformats.org/officeDocument/2006/relationships/hyperlink" Target="https://www.aristoytarifa.com/" TargetMode="External"/><Relationship Id="rId3638" Type="http://schemas.openxmlformats.org/officeDocument/2006/relationships/hyperlink" Target="http://hotelolablanca.com/" TargetMode="External"/><Relationship Id="rId3639" Type="http://schemas.openxmlformats.org/officeDocument/2006/relationships/hyperlink" Target="http://hotelmonteymar.com/" TargetMode="External"/><Relationship Id="rId3640" Type="http://schemas.openxmlformats.org/officeDocument/2006/relationships/hyperlink" Target="http://sanandreshotel.com/" TargetMode="External"/><Relationship Id="rId3641" Type="http://schemas.openxmlformats.org/officeDocument/2006/relationships/hyperlink" Target="http://cincosombreros.com/" TargetMode="External"/><Relationship Id="rId3642" Type="http://schemas.openxmlformats.org/officeDocument/2006/relationships/hyperlink" Target="http://hotellapradera.com/" TargetMode="External"/><Relationship Id="rId3643" Type="http://schemas.openxmlformats.org/officeDocument/2006/relationships/hyperlink" Target="http://laparadadelcid.com/" TargetMode="External"/><Relationship Id="rId3644" Type="http://schemas.openxmlformats.org/officeDocument/2006/relationships/hyperlink" Target="http://hoteldemanuela.com/" TargetMode="External"/><Relationship Id="rId3645" Type="http://schemas.openxmlformats.org/officeDocument/2006/relationships/hyperlink" Target="http://olivetum-colina.es/" TargetMode="External"/><Relationship Id="rId3646" Type="http://schemas.openxmlformats.org/officeDocument/2006/relationships/hyperlink" Target="http://lacasadelvillar.es/" TargetMode="External"/><Relationship Id="rId3647" Type="http://schemas.openxmlformats.org/officeDocument/2006/relationships/hyperlink" Target="http://eltrancodelmar.com/" TargetMode="External"/><Relationship Id="rId3648" Type="http://schemas.openxmlformats.org/officeDocument/2006/relationships/hyperlink" Target="http://hotel-canbeneit.de/" TargetMode="External"/><Relationship Id="rId3649" Type="http://schemas.openxmlformats.org/officeDocument/2006/relationships/hyperlink" Target="http://casadoherdeiro.com/" TargetMode="External"/><Relationship Id="rId3650" Type="http://schemas.openxmlformats.org/officeDocument/2006/relationships/hyperlink" Target="http://hoteldonbenito.com/" TargetMode="External"/><Relationship Id="rId3651" Type="http://schemas.openxmlformats.org/officeDocument/2006/relationships/hyperlink" Target="http://ecohotelcorrea.com/" TargetMode="External"/><Relationship Id="rId3652" Type="http://schemas.openxmlformats.org/officeDocument/2006/relationships/hyperlink" Target="http://lblebrijahotel.com/" TargetMode="External"/><Relationship Id="rId3653" Type="http://schemas.openxmlformats.org/officeDocument/2006/relationships/hyperlink" Target="http://casadelmaestro.com/" TargetMode="External"/><Relationship Id="rId3654" Type="http://schemas.openxmlformats.org/officeDocument/2006/relationships/hyperlink" Target="http://hotel-pinoalto.com/" TargetMode="External"/><Relationship Id="rId3655" Type="http://schemas.openxmlformats.org/officeDocument/2006/relationships/hyperlink" Target="http://hotelemperatriz.es/" TargetMode="External"/><Relationship Id="rId3656" Type="http://schemas.openxmlformats.org/officeDocument/2006/relationships/hyperlink" Target="http://olivierdexavier.es/" TargetMode="External"/><Relationship Id="rId3657" Type="http://schemas.openxmlformats.org/officeDocument/2006/relationships/hyperlink" Target="http://villatiphareth.com/" TargetMode="External"/><Relationship Id="rId3658" Type="http://schemas.openxmlformats.org/officeDocument/2006/relationships/hyperlink" Target="https://lugardosdevas.com/" TargetMode="External"/><Relationship Id="rId3659" Type="http://schemas.openxmlformats.org/officeDocument/2006/relationships/hyperlink" Target="http://elnidodepinares.es/" TargetMode="External"/><Relationship Id="rId3660" Type="http://schemas.openxmlformats.org/officeDocument/2006/relationships/hyperlink" Target="http://hotelmiamilove.com/" TargetMode="External"/><Relationship Id="rId3661" Type="http://schemas.openxmlformats.org/officeDocument/2006/relationships/hyperlink" Target="https://hotelpalacios.top/" TargetMode="External"/><Relationship Id="rId3662" Type="http://schemas.openxmlformats.org/officeDocument/2006/relationships/hyperlink" Target="http://hotelcasarader.com/" TargetMode="External"/><Relationship Id="rId3663" Type="http://schemas.openxmlformats.org/officeDocument/2006/relationships/hyperlink" Target="http://hoteltiamargot.com/" TargetMode="External"/><Relationship Id="rId3664" Type="http://schemas.openxmlformats.org/officeDocument/2006/relationships/hyperlink" Target="https://hotelmatalenas.es/" TargetMode="External"/><Relationship Id="rId3665" Type="http://schemas.openxmlformats.org/officeDocument/2006/relationships/hyperlink" Target="http://haciendajuncal.com/" TargetMode="External"/><Relationship Id="rId3666" Type="http://schemas.openxmlformats.org/officeDocument/2006/relationships/hyperlink" Target="http://masfontanelles.com/" TargetMode="External"/><Relationship Id="rId3667" Type="http://schemas.openxmlformats.org/officeDocument/2006/relationships/hyperlink" Target="http://hotelcalmartri.com/" TargetMode="External"/><Relationship Id="rId3668" Type="http://schemas.openxmlformats.org/officeDocument/2006/relationships/hyperlink" Target="http://hotelflordeneu.com/" TargetMode="External"/><Relationship Id="rId3669" Type="http://schemas.openxmlformats.org/officeDocument/2006/relationships/hyperlink" Target="http://villasonsierra.com/" TargetMode="External"/><Relationship Id="rId3670" Type="http://schemas.openxmlformats.org/officeDocument/2006/relationships/hyperlink" Target="https://petithrocamar.com/" TargetMode="External"/><Relationship Id="rId3671" Type="http://schemas.openxmlformats.org/officeDocument/2006/relationships/hyperlink" Target="https://aguasdeviznar.com/" TargetMode="External"/><Relationship Id="rId3672" Type="http://schemas.openxmlformats.org/officeDocument/2006/relationships/hyperlink" Target="http://hotelentrerios.com/" TargetMode="External"/><Relationship Id="rId3673" Type="http://schemas.openxmlformats.org/officeDocument/2006/relationships/hyperlink" Target="http://realaguaamarga.com/" TargetMode="External"/><Relationship Id="rId3674" Type="http://schemas.openxmlformats.org/officeDocument/2006/relationships/hyperlink" Target="http://arribesturismo.net/" TargetMode="External"/><Relationship Id="rId3675" Type="http://schemas.openxmlformats.org/officeDocument/2006/relationships/hyperlink" Target="mailto:info@masiaelmolinete.es" TargetMode="External"/><Relationship Id="rId3676" Type="http://schemas.openxmlformats.org/officeDocument/2006/relationships/hyperlink" Target="http://masiaelmolinete.es/" TargetMode="External"/><Relationship Id="rId3677" Type="http://schemas.openxmlformats.org/officeDocument/2006/relationships/hyperlink" Target="https://www.paraisovillas.net/" TargetMode="External"/><Relationship Id="rId3678" Type="http://schemas.openxmlformats.org/officeDocument/2006/relationships/hyperlink" Target="http://www.fincaelromeral.com/" TargetMode="External"/><Relationship Id="rId3679" Type="http://schemas.openxmlformats.org/officeDocument/2006/relationships/hyperlink" Target="https://www.cortijosarcos.com/" TargetMode="External"/><Relationship Id="rId3680" Type="http://schemas.openxmlformats.org/officeDocument/2006/relationships/hyperlink" Target="http://purpledogsuites.es/" TargetMode="External"/><Relationship Id="rId3681" Type="http://schemas.openxmlformats.org/officeDocument/2006/relationships/hyperlink" Target="http://hotelconsuegra.com/" TargetMode="External"/><Relationship Id="rId3682" Type="http://schemas.openxmlformats.org/officeDocument/2006/relationships/hyperlink" Target="http://lapalmerahotel.com/" TargetMode="External"/><Relationship Id="rId3683" Type="http://schemas.openxmlformats.org/officeDocument/2006/relationships/hyperlink" Target="http://hotelveintiuno.com/" TargetMode="External"/><Relationship Id="rId3684" Type="http://schemas.openxmlformats.org/officeDocument/2006/relationships/hyperlink" Target="http://hoteldabeleira.com/" TargetMode="External"/><Relationship Id="rId3685" Type="http://schemas.openxmlformats.org/officeDocument/2006/relationships/hyperlink" Target="http://hotelses5claus.com/" TargetMode="External"/><Relationship Id="rId3686" Type="http://schemas.openxmlformats.org/officeDocument/2006/relationships/hyperlink" Target="https://www.ostauderanheu.com/" TargetMode="External"/><Relationship Id="rId3687" Type="http://schemas.openxmlformats.org/officeDocument/2006/relationships/hyperlink" Target="http://caravan-cinema.com/" TargetMode="External"/><Relationship Id="rId3688" Type="http://schemas.openxmlformats.org/officeDocument/2006/relationships/hyperlink" Target="http://hotel-serrella.com/" TargetMode="External"/><Relationship Id="rId3689" Type="http://schemas.openxmlformats.org/officeDocument/2006/relationships/hyperlink" Target="http://donaluisahotel.com/" TargetMode="External"/><Relationship Id="rId3690" Type="http://schemas.openxmlformats.org/officeDocument/2006/relationships/hyperlink" Target="http://lobbyroomhotel.com/" TargetMode="External"/><Relationship Id="rId3691" Type="http://schemas.openxmlformats.org/officeDocument/2006/relationships/hyperlink" Target="http://hotelmolibeach.com/" TargetMode="External"/><Relationship Id="rId3692" Type="http://schemas.openxmlformats.org/officeDocument/2006/relationships/hyperlink" Target="http://theibizahotels.com/" TargetMode="External"/><Relationship Id="rId3693" Type="http://schemas.openxmlformats.org/officeDocument/2006/relationships/hyperlink" Target="http://www.oasis-lacalita.com/" TargetMode="External"/><Relationship Id="rId3694" Type="http://schemas.openxmlformats.org/officeDocument/2006/relationships/hyperlink" Target="http://llunaaquahotel.com/" TargetMode="External"/><Relationship Id="rId3695" Type="http://schemas.openxmlformats.org/officeDocument/2006/relationships/hyperlink" Target="http://www.hotelcapiplaya.com/" TargetMode="External"/><Relationship Id="rId3696" Type="http://schemas.openxmlformats.org/officeDocument/2006/relationships/hyperlink" Target="http://www.hotelcandarder.com/" TargetMode="External"/><Relationship Id="rId3697" Type="http://schemas.openxmlformats.org/officeDocument/2006/relationships/hyperlink" Target="http://hotelvillagala.com/" TargetMode="External"/><Relationship Id="rId3698" Type="http://schemas.openxmlformats.org/officeDocument/2006/relationships/hyperlink" Target="http://palafoxhoteles.com/" TargetMode="External"/><Relationship Id="rId3699" Type="http://schemas.openxmlformats.org/officeDocument/2006/relationships/hyperlink" Target="http://palafoxhoteles.com/" TargetMode="External"/><Relationship Id="rId3700" Type="http://schemas.openxmlformats.org/officeDocument/2006/relationships/hyperlink" Target="http://hotelvilagarcia.es/" TargetMode="External"/><Relationship Id="rId3701" Type="http://schemas.openxmlformats.org/officeDocument/2006/relationships/hyperlink" Target="http://alegria-hotels.com/" TargetMode="External"/><Relationship Id="rId3702" Type="http://schemas.openxmlformats.org/officeDocument/2006/relationships/hyperlink" Target="http://alegria-hotels.com/" TargetMode="External"/><Relationship Id="rId3703" Type="http://schemas.openxmlformats.org/officeDocument/2006/relationships/hyperlink" Target="http://alegria-hotels.com/" TargetMode="External"/><Relationship Id="rId3704" Type="http://schemas.openxmlformats.org/officeDocument/2006/relationships/hyperlink" Target="http://pagodelvicario.com/" TargetMode="External"/><Relationship Id="rId3705" Type="http://schemas.openxmlformats.org/officeDocument/2006/relationships/hyperlink" Target="http://bluebayresorts.com/" TargetMode="External"/><Relationship Id="rId3706" Type="http://schemas.openxmlformats.org/officeDocument/2006/relationships/hyperlink" Target="http://bluebayresorts.com/" TargetMode="External"/><Relationship Id="rId3707" Type="http://schemas.openxmlformats.org/officeDocument/2006/relationships/hyperlink" Target="http://hoteles-silken.com/" TargetMode="External"/><Relationship Id="rId3708" Type="http://schemas.openxmlformats.org/officeDocument/2006/relationships/hyperlink" Target="http://hotel-florazar.com/" TargetMode="External"/><Relationship Id="rId3709" Type="http://schemas.openxmlformats.org/officeDocument/2006/relationships/hyperlink" Target="http://hosteriadelmar.net/" TargetMode="External"/><Relationship Id="rId3710" Type="http://schemas.openxmlformats.org/officeDocument/2006/relationships/hyperlink" Target="http://www.portbluehotels.com/" TargetMode="External"/><Relationship Id="rId3711" Type="http://schemas.openxmlformats.org/officeDocument/2006/relationships/hyperlink" Target="http://termaspallares.com/" TargetMode="External"/><Relationship Id="rId3712" Type="http://schemas.openxmlformats.org/officeDocument/2006/relationships/hyperlink" Target="http://termaspallares.com/" TargetMode="External"/><Relationship Id="rId3713" Type="http://schemas.openxmlformats.org/officeDocument/2006/relationships/hyperlink" Target="http://www.casadelhechizo.com/" TargetMode="External"/><Relationship Id="rId3714" Type="http://schemas.openxmlformats.org/officeDocument/2006/relationships/hyperlink" Target="http://newpointmadrid.com/" TargetMode="External"/><Relationship Id="rId3715" Type="http://schemas.openxmlformats.org/officeDocument/2006/relationships/hyperlink" Target="http://eurobuilding-2.com/" TargetMode="External"/><Relationship Id="rId3716" Type="http://schemas.openxmlformats.org/officeDocument/2006/relationships/hyperlink" Target="http://hoteles-silken.com/" TargetMode="External"/><Relationship Id="rId3717" Type="http://schemas.openxmlformats.org/officeDocument/2006/relationships/hyperlink" Target="http://hotelcartagena.com/" TargetMode="External"/><Relationship Id="rId3718" Type="http://schemas.openxmlformats.org/officeDocument/2006/relationships/hyperlink" Target="http://hotelsantander.com/" TargetMode="External"/><Relationship Id="rId3719" Type="http://schemas.openxmlformats.org/officeDocument/2006/relationships/hyperlink" Target="http://leonardo-hotels.es/" TargetMode="External"/><Relationship Id="rId3720" Type="http://schemas.openxmlformats.org/officeDocument/2006/relationships/hyperlink" Target="http://hoteldianaplus.com/" TargetMode="External"/><Relationship Id="rId3721" Type="http://schemas.openxmlformats.org/officeDocument/2006/relationships/hyperlink" Target="http://ecovialusitana.com/" TargetMode="External"/><Relationship Id="rId3722" Type="http://schemas.openxmlformats.org/officeDocument/2006/relationships/hyperlink" Target="http://www.hotelmarcenado.com/" TargetMode="External"/><Relationship Id="rId3723" Type="http://schemas.openxmlformats.org/officeDocument/2006/relationships/hyperlink" Target="http://loscondeshotel.com/" TargetMode="External"/><Relationship Id="rId3724" Type="http://schemas.openxmlformats.org/officeDocument/2006/relationships/hyperlink" Target="http://hotel-tribunal.com/" TargetMode="External"/><Relationship Id="rId3725" Type="http://schemas.openxmlformats.org/officeDocument/2006/relationships/hyperlink" Target="http://hotelvictoria4.com/" TargetMode="External"/><Relationship Id="rId3726" Type="http://schemas.openxmlformats.org/officeDocument/2006/relationships/hyperlink" Target="http://partner-hotels.com/" TargetMode="External"/><Relationship Id="rId3727" Type="http://schemas.openxmlformats.org/officeDocument/2006/relationships/hyperlink" Target="http://casondeltormes.com/" TargetMode="External"/><Relationship Id="rId3728" Type="http://schemas.openxmlformats.org/officeDocument/2006/relationships/hyperlink" Target="http://hotelmayorazgo.com/" TargetMode="External"/><Relationship Id="rId3729" Type="http://schemas.openxmlformats.org/officeDocument/2006/relationships/hyperlink" Target="http://emperadorhotel.com/" TargetMode="External"/><Relationship Id="rId3730" Type="http://schemas.openxmlformats.org/officeDocument/2006/relationships/hyperlink" Target="http://hotelfrancisco.com/" TargetMode="External"/><Relationship Id="rId3731" Type="http://schemas.openxmlformats.org/officeDocument/2006/relationships/hyperlink" Target="http://hotelexegetafe.com/" TargetMode="External"/><Relationship Id="rId3732" Type="http://schemas.openxmlformats.org/officeDocument/2006/relationships/hyperlink" Target="http://partner-hotels.com/" TargetMode="External"/><Relationship Id="rId3733" Type="http://schemas.openxmlformats.org/officeDocument/2006/relationships/hyperlink" Target="http://hotelparquesur.com/" TargetMode="External"/><Relationship Id="rId3734" Type="http://schemas.openxmlformats.org/officeDocument/2006/relationships/hyperlink" Target="http://hostalcastilla.net/" TargetMode="External"/><Relationship Id="rId3735" Type="http://schemas.openxmlformats.org/officeDocument/2006/relationships/hyperlink" Target="http://preciadoshotel.com/" TargetMode="External"/><Relationship Id="rId3736" Type="http://schemas.openxmlformats.org/officeDocument/2006/relationships/hyperlink" Target="http://clementhoteles.com/" TargetMode="External"/><Relationship Id="rId3737" Type="http://schemas.openxmlformats.org/officeDocument/2006/relationships/hyperlink" Target="http://hoteldonangeli.com/" TargetMode="External"/><Relationship Id="rId3738" Type="http://schemas.openxmlformats.org/officeDocument/2006/relationships/hyperlink" Target="http://hotellifemadrid.es/" TargetMode="External"/><Relationship Id="rId3739" Type="http://schemas.openxmlformats.org/officeDocument/2006/relationships/hyperlink" Target="http://donmanuelhotel.com/" TargetMode="External"/><Relationship Id="rId3740" Type="http://schemas.openxmlformats.org/officeDocument/2006/relationships/hyperlink" Target="http://elcocheron1919.com/" TargetMode="External"/><Relationship Id="rId3741" Type="http://schemas.openxmlformats.org/officeDocument/2006/relationships/hyperlink" Target="http://hotelabarganda.com/" TargetMode="External"/><Relationship Id="rId3742" Type="http://schemas.openxmlformats.org/officeDocument/2006/relationships/hyperlink" Target="https://posadadelagua.com/" TargetMode="External"/><Relationship Id="rId3743" Type="http://schemas.openxmlformats.org/officeDocument/2006/relationships/hyperlink" Target="http://www.hotelesvelada.com/" TargetMode="External"/><Relationship Id="rId3744" Type="http://schemas.openxmlformats.org/officeDocument/2006/relationships/hyperlink" Target="http://altogredos-ctr.com/" TargetMode="External"/><Relationship Id="rId3745" Type="http://schemas.openxmlformats.org/officeDocument/2006/relationships/hyperlink" Target="http://hotelgarabatos.net/" TargetMode="External"/><Relationship Id="rId3746" Type="http://schemas.openxmlformats.org/officeDocument/2006/relationships/hyperlink" Target="http://hotelgarabatos.com/" TargetMode="External"/><Relationship Id="rId3747" Type="http://schemas.openxmlformats.org/officeDocument/2006/relationships/hyperlink" Target="http://cafeteriadrakar.es/" TargetMode="External"/><Relationship Id="rId3748" Type="http://schemas.openxmlformats.org/officeDocument/2006/relationships/hyperlink" Target="http://loscastanuelos.com/" TargetMode="External"/><Relationship Id="rId3749" Type="http://schemas.openxmlformats.org/officeDocument/2006/relationships/hyperlink" Target="http://vadodelduraton.com/" TargetMode="External"/><Relationship Id="rId3750" Type="http://schemas.openxmlformats.org/officeDocument/2006/relationships/hyperlink" Target="http://hotelsanroque.com/" TargetMode="External"/><Relationship Id="rId3751" Type="http://schemas.openxmlformats.org/officeDocument/2006/relationships/hyperlink" Target="http://hotelatlantida.com/" TargetMode="External"/><Relationship Id="rId3752" Type="http://schemas.openxmlformats.org/officeDocument/2006/relationships/hyperlink" Target="http://beatrizhoteles.com/" TargetMode="External"/><Relationship Id="rId3753" Type="http://schemas.openxmlformats.org/officeDocument/2006/relationships/hyperlink" Target="http://hotel-chimisay.com/" TargetMode="External"/><Relationship Id="rId3754" Type="http://schemas.openxmlformats.org/officeDocument/2006/relationships/hyperlink" Target="http://hotelesreveron.com/" TargetMode="External"/><Relationship Id="rId3755" Type="http://schemas.openxmlformats.org/officeDocument/2006/relationships/hyperlink" Target="http://fanabecostasur.com/" TargetMode="External"/><Relationship Id="rId3756" Type="http://schemas.openxmlformats.org/officeDocument/2006/relationships/hyperlink" Target="http://hovimaatlantis.com/" TargetMode="External"/><Relationship Id="rId3757" Type="http://schemas.openxmlformats.org/officeDocument/2006/relationships/hyperlink" Target="http://hovimaaltamira.com/" TargetMode="External"/><Relationship Id="rId3758" Type="http://schemas.openxmlformats.org/officeDocument/2006/relationships/hyperlink" Target="http://bahia-principe.com/" TargetMode="External"/><Relationship Id="rId3759" Type="http://schemas.openxmlformats.org/officeDocument/2006/relationships/hyperlink" Target="http://bahia-principe.com/" TargetMode="External"/><Relationship Id="rId3760" Type="http://schemas.openxmlformats.org/officeDocument/2006/relationships/hyperlink" Target="http://diamondresorts.com/" TargetMode="External"/><Relationship Id="rId3761" Type="http://schemas.openxmlformats.org/officeDocument/2006/relationships/hyperlink" Target="http://hardrockhotels.com/" TargetMode="External"/><Relationship Id="rId3762" Type="http://schemas.openxmlformats.org/officeDocument/2006/relationships/hyperlink" Target="http://hotelesreveron.com/" TargetMode="External"/><Relationship Id="rId3763" Type="http://schemas.openxmlformats.org/officeDocument/2006/relationships/hyperlink" Target="http://senderosdeabona.es/" TargetMode="External"/><Relationship Id="rId3764" Type="http://schemas.openxmlformats.org/officeDocument/2006/relationships/hyperlink" Target="http://hotelesreveron.com/" TargetMode="External"/><Relationship Id="rId3765" Type="http://schemas.openxmlformats.org/officeDocument/2006/relationships/hyperlink" Target="http://hotelsanagustin.es/" TargetMode="External"/><Relationship Id="rId3766" Type="http://schemas.openxmlformats.org/officeDocument/2006/relationships/hyperlink" Target="http://sanmarcos-hotel.es/" TargetMode="External"/><Relationship Id="rId3767" Type="http://schemas.openxmlformats.org/officeDocument/2006/relationships/hyperlink" Target="http://royalsunresort.com/" TargetMode="External"/><Relationship Id="rId3768" Type="http://schemas.openxmlformats.org/officeDocument/2006/relationships/hyperlink" Target="http://hotelronadalba.com/" TargetMode="External"/><Relationship Id="rId3769" Type="http://schemas.openxmlformats.org/officeDocument/2006/relationships/hyperlink" Target="http://salamancaforum.com/" TargetMode="External"/><Relationship Id="rId3770" Type="http://schemas.openxmlformats.org/officeDocument/2006/relationships/hyperlink" Target="http://condeduhoteles.com/" TargetMode="External"/><Relationship Id="rId3771" Type="http://schemas.openxmlformats.org/officeDocument/2006/relationships/hyperlink" Target="http://hotelcervantes.com/" TargetMode="External"/><Relationship Id="rId3772" Type="http://schemas.openxmlformats.org/officeDocument/2006/relationships/hyperlink" Target="mailto:hv@hotel-veracruz.com" TargetMode="External"/><Relationship Id="rId3773" Type="http://schemas.openxmlformats.org/officeDocument/2006/relationships/hyperlink" Target="http://hotel-veracruz.com/" TargetMode="External"/><Relationship Id="rId3774" Type="http://schemas.openxmlformats.org/officeDocument/2006/relationships/hyperlink" Target="http://hotelesmayoral.com/" TargetMode="External"/><Relationship Id="rId3775" Type="http://schemas.openxmlformats.org/officeDocument/2006/relationships/hyperlink" Target="http://hotelalfonsovi.com/" TargetMode="External"/><Relationship Id="rId3776" Type="http://schemas.openxmlformats.org/officeDocument/2006/relationships/hyperlink" Target="http://beatrizhoteles.com/" TargetMode="External"/><Relationship Id="rId3777" Type="http://schemas.openxmlformats.org/officeDocument/2006/relationships/hyperlink" Target="http://hotellabastida.com/" TargetMode="External"/><Relationship Id="rId3778" Type="http://schemas.openxmlformats.org/officeDocument/2006/relationships/hyperlink" Target="http://hotel-santaana.com/" TargetMode="External"/><Relationship Id="rId3779" Type="http://schemas.openxmlformats.org/officeDocument/2006/relationships/hyperlink" Target="http://hotelcomendador.es/" TargetMode="External"/><Relationship Id="rId3780" Type="http://schemas.openxmlformats.org/officeDocument/2006/relationships/hyperlink" Target="http://hotelromaaurea.com/" TargetMode="External"/><Relationship Id="rId3781" Type="http://schemas.openxmlformats.org/officeDocument/2006/relationships/hyperlink" Target="http://grupotreshojas.com/" TargetMode="External"/><Relationship Id="rId3782" Type="http://schemas.openxmlformats.org/officeDocument/2006/relationships/hyperlink" Target="http://hotelparquereal.es/" TargetMode="External"/><Relationship Id="rId3783" Type="http://schemas.openxmlformats.org/officeDocument/2006/relationships/hyperlink" Target="http://hotelvistalegre.es/" TargetMode="External"/><Relationship Id="rId3784" Type="http://schemas.openxmlformats.org/officeDocument/2006/relationships/hyperlink" Target="http://motelsantacruz.com/" TargetMode="External"/><Relationship Id="rId3785" Type="http://schemas.openxmlformats.org/officeDocument/2006/relationships/hyperlink" Target="http://hotellacaminera.es/" TargetMode="External"/><Relationship Id="rId3786" Type="http://schemas.openxmlformats.org/officeDocument/2006/relationships/hyperlink" Target="http://pagodelvicario.com/" TargetMode="External"/><Relationship Id="rId3787" Type="http://schemas.openxmlformats.org/officeDocument/2006/relationships/hyperlink" Target="http://casabetancourt.com/" TargetMode="External"/><Relationship Id="rId3788" Type="http://schemas.openxmlformats.org/officeDocument/2006/relationships/hyperlink" Target="http://ciudaddeljerte.com/" TargetMode="External"/><Relationship Id="rId3789" Type="http://schemas.openxmlformats.org/officeDocument/2006/relationships/hyperlink" Target="http://hotelbalneario.com/" TargetMode="External"/><Relationship Id="rId3790" Type="http://schemas.openxmlformats.org/officeDocument/2006/relationships/hyperlink" Target="http://hotelbalneario.com/" TargetMode="External"/><Relationship Id="rId3791" Type="http://schemas.openxmlformats.org/officeDocument/2006/relationships/hyperlink" Target="http://casadeorellana.com/" TargetMode="External"/><Relationship Id="rId3792" Type="http://schemas.openxmlformats.org/officeDocument/2006/relationships/hyperlink" Target="https://cotillosunset.com/" TargetMode="External"/><Relationship Id="rId3793" Type="http://schemas.openxmlformats.org/officeDocument/2006/relationships/hyperlink" Target="http://geraniossuites.com/" TargetMode="External"/><Relationship Id="rId3794" Type="http://schemas.openxmlformats.org/officeDocument/2006/relationships/hyperlink" Target="http://elmolinodeagua.com/" TargetMode="External"/><Relationship Id="rId3795" Type="http://schemas.openxmlformats.org/officeDocument/2006/relationships/hyperlink" Target="http://cardenahoteles.com/" TargetMode="External"/><Relationship Id="rId3796" Type="http://schemas.openxmlformats.org/officeDocument/2006/relationships/hyperlink" Target="http://gloriapalaceth.com/" TargetMode="External"/><Relationship Id="rId3797" Type="http://schemas.openxmlformats.org/officeDocument/2006/relationships/hyperlink" Target="http://gloriapalaceth.com/" TargetMode="External"/><Relationship Id="rId3798" Type="http://schemas.openxmlformats.org/officeDocument/2006/relationships/hyperlink" Target="http://gloriapalaceth.com/" TargetMode="External"/><Relationship Id="rId3799" Type="http://schemas.openxmlformats.org/officeDocument/2006/relationships/hyperlink" Target="http://servaturhotels.com/" TargetMode="External"/><Relationship Id="rId3800" Type="http://schemas.openxmlformats.org/officeDocument/2006/relationships/hyperlink" Target="http://bluebayresorts.com/" TargetMode="External"/><Relationship Id="rId3801" Type="http://schemas.openxmlformats.org/officeDocument/2006/relationships/hyperlink" Target="http://exelascanteras.com/" TargetMode="External"/><Relationship Id="rId3802" Type="http://schemas.openxmlformats.org/officeDocument/2006/relationships/hyperlink" Target="http://hotelreycarlos.com/" TargetMode="External"/><Relationship Id="rId3803" Type="http://schemas.openxmlformats.org/officeDocument/2006/relationships/hyperlink" Target="http://farioneshotels.com/" TargetMode="External"/><Relationship Id="rId3804" Type="http://schemas.openxmlformats.org/officeDocument/2006/relationships/hyperlink" Target="http://hotellavabeach.com/" TargetMode="External"/><Relationship Id="rId3805" Type="http://schemas.openxmlformats.org/officeDocument/2006/relationships/hyperlink" Target="http://seaside-hotels.com/" TargetMode="External"/><Relationship Id="rId3806" Type="http://schemas.openxmlformats.org/officeDocument/2006/relationships/hyperlink" Target="http://farioneshotels.com/" TargetMode="External"/><Relationship Id="rId3807" Type="http://schemas.openxmlformats.org/officeDocument/2006/relationships/hyperlink" Target="http://beatrizhoteles.com/" TargetMode="External"/><Relationship Id="rId3808" Type="http://schemas.openxmlformats.org/officeDocument/2006/relationships/hyperlink" Target="http://hotellascostas.com/" TargetMode="External"/><Relationship Id="rId3809" Type="http://schemas.openxmlformats.org/officeDocument/2006/relationships/hyperlink" Target="http://atlantishotels.com/" TargetMode="External"/><Relationship Id="rId3810" Type="http://schemas.openxmlformats.org/officeDocument/2006/relationships/hyperlink" Target="http://atlantishotels.com/" TargetMode="External"/><Relationship Id="rId3811" Type="http://schemas.openxmlformats.org/officeDocument/2006/relationships/hyperlink" Target="http://atlantishotels.com/" TargetMode="External"/><Relationship Id="rId3812" Type="http://schemas.openxmlformats.org/officeDocument/2006/relationships/hyperlink" Target="http://atlantishotels.com/" TargetMode="External"/><Relationship Id="rId3813" Type="http://schemas.openxmlformats.org/officeDocument/2006/relationships/hyperlink" Target="http://robinson-espana.es/" TargetMode="External"/><Relationship Id="rId3814" Type="http://schemas.openxmlformats.org/officeDocument/2006/relationships/hyperlink" Target="http://paradiseresorts.es/" TargetMode="External"/><Relationship Id="rId3815" Type="http://schemas.openxmlformats.org/officeDocument/2006/relationships/hyperlink" Target="http://paradiseresorts.es/" TargetMode="External"/><Relationship Id="rId3816" Type="http://schemas.openxmlformats.org/officeDocument/2006/relationships/hyperlink" Target="http://beatrizhoteles.com/" TargetMode="External"/><Relationship Id="rId3817" Type="http://schemas.openxmlformats.org/officeDocument/2006/relationships/hyperlink" Target="http://nazarethotels.com/" TargetMode="External"/><Relationship Id="rId3818" Type="http://schemas.openxmlformats.org/officeDocument/2006/relationships/hyperlink" Target="http://rioplayablanca.com/" TargetMode="External"/><Relationship Id="rId3819" Type="http://schemas.openxmlformats.org/officeDocument/2006/relationships/hyperlink" Target="https://clubexcelsior2.de/" TargetMode="External"/><Relationship Id="rId3820" Type="http://schemas.openxmlformats.org/officeDocument/2006/relationships/hyperlink" Target="http://seaside-hotels.com/" TargetMode="External"/><Relationship Id="rId3821" Type="http://schemas.openxmlformats.org/officeDocument/2006/relationships/hyperlink" Target="http://hotelreycarlos.com/" TargetMode="External"/><Relationship Id="rId3822" Type="http://schemas.openxmlformats.org/officeDocument/2006/relationships/hyperlink" Target="http://gloriapalaceth.com/" TargetMode="External"/><Relationship Id="rId3823" Type="http://schemas.openxmlformats.org/officeDocument/2006/relationships/hyperlink" Target="http://lineupsurfcamp.com/" TargetMode="External"/><Relationship Id="rId3824" Type="http://schemas.openxmlformats.org/officeDocument/2006/relationships/hyperlink" Target="http://oasiscasavieja.com/" TargetMode="External"/><Relationship Id="rId3825" Type="http://schemas.openxmlformats.org/officeDocument/2006/relationships/hyperlink" Target="http://hotelmastinell.com/" TargetMode="External"/><Relationship Id="rId3826" Type="http://schemas.openxmlformats.org/officeDocument/2006/relationships/hyperlink" Target="http://onahotels-arya.com/" TargetMode="External"/><Relationship Id="rId3827" Type="http://schemas.openxmlformats.org/officeDocument/2006/relationships/hyperlink" Target="http://theurbansuites.com/" TargetMode="External"/><Relationship Id="rId3828" Type="http://schemas.openxmlformats.org/officeDocument/2006/relationships/hyperlink" Target="http://diagonalhotels.com/" TargetMode="External"/><Relationship Id="rId3829" Type="http://schemas.openxmlformats.org/officeDocument/2006/relationships/hyperlink" Target="http://hispanos7suiza.com/" TargetMode="External"/><Relationship Id="rId3830" Type="http://schemas.openxmlformats.org/officeDocument/2006/relationships/hyperlink" Target="http://hotelviaaugusta.es/" TargetMode="External"/><Relationship Id="rId3831" Type="http://schemas.openxmlformats.org/officeDocument/2006/relationships/hyperlink" Target="https://www.hotelnouvel.es/en/" TargetMode="External"/><Relationship Id="rId3832" Type="http://schemas.openxmlformats.org/officeDocument/2006/relationships/hyperlink" Target="http://hotelcimvalles.com/" TargetMode="External"/><Relationship Id="rId3833" Type="http://schemas.openxmlformats.org/officeDocument/2006/relationships/hyperlink" Target="http://hoteles-silken.com/" TargetMode="External"/><Relationship Id="rId3834" Type="http://schemas.openxmlformats.org/officeDocument/2006/relationships/hyperlink" Target="http://hotellaflorida.com/" TargetMode="External"/><Relationship Id="rId3835" Type="http://schemas.openxmlformats.org/officeDocument/2006/relationships/hyperlink" Target="http://attica21hotels.com/" TargetMode="External"/><Relationship Id="rId3836" Type="http://schemas.openxmlformats.org/officeDocument/2006/relationships/hyperlink" Target="http://hotelconstanza.com/" TargetMode="External"/><Relationship Id="rId3837" Type="http://schemas.openxmlformats.org/officeDocument/2006/relationships/hyperlink" Target="http://bluebayresorts.com/" TargetMode="External"/><Relationship Id="rId3838" Type="http://schemas.openxmlformats.org/officeDocument/2006/relationships/hyperlink" Target="http://leonardo-hotels.es/" TargetMode="External"/><Relationship Id="rId3839" Type="http://schemas.openxmlformats.org/officeDocument/2006/relationships/hyperlink" Target="http://markethotel.com.es/" TargetMode="External"/><Relationship Id="rId3840" Type="http://schemas.openxmlformats.org/officeDocument/2006/relationships/hyperlink" Target="http://apartamentosdv.com/" TargetMode="External"/><Relationship Id="rId3841" Type="http://schemas.openxmlformats.org/officeDocument/2006/relationships/hyperlink" Target="http://hotel-comercio.com/" TargetMode="External"/><Relationship Id="rId3842" Type="http://schemas.openxmlformats.org/officeDocument/2006/relationships/hyperlink" Target="http://galleryhoteles.com/" TargetMode="External"/><Relationship Id="rId3843" Type="http://schemas.openxmlformats.org/officeDocument/2006/relationships/hyperlink" Target="http://primeroprimera.com/" TargetMode="External"/><Relationship Id="rId3844" Type="http://schemas.openxmlformats.org/officeDocument/2006/relationships/hyperlink" Target="http://www.lasdunasriumar.com/" TargetMode="External"/><Relationship Id="rId3845" Type="http://schemas.openxmlformats.org/officeDocument/2006/relationships/hyperlink" Target="http://hotelesplugues.com/" TargetMode="External"/><Relationship Id="rId3846" Type="http://schemas.openxmlformats.org/officeDocument/2006/relationships/hyperlink" Target="http://www.hoteles-silken.com/" TargetMode="External"/><Relationship Id="rId3847" Type="http://schemas.openxmlformats.org/officeDocument/2006/relationships/hyperlink" Target="http://sofiabarcelona.com/" TargetMode="External"/><Relationship Id="rId3848" Type="http://schemas.openxmlformats.org/officeDocument/2006/relationships/hyperlink" Target="http://hotelcampusuab.com/" TargetMode="External"/><Relationship Id="rId3849" Type="http://schemas.openxmlformats.org/officeDocument/2006/relationships/hyperlink" Target="http://hotelsantpere2.com/" TargetMode="External"/><Relationship Id="rId3850" Type="http://schemas.openxmlformats.org/officeDocument/2006/relationships/hyperlink" Target="http://torrecatalunya.com/" TargetMode="External"/><Relationship Id="rId3851" Type="http://schemas.openxmlformats.org/officeDocument/2006/relationships/hyperlink" Target="http://www.torrecatalunya.com/" TargetMode="External"/><Relationship Id="rId3852" Type="http://schemas.openxmlformats.org/officeDocument/2006/relationships/hyperlink" Target="http://www.racodelsangels.com/" TargetMode="External"/><Relationship Id="rId3853" Type="http://schemas.openxmlformats.org/officeDocument/2006/relationships/hyperlink" Target="http://www.attica21hotels.com/" TargetMode="External"/><Relationship Id="rId3854" Type="http://schemas.openxmlformats.org/officeDocument/2006/relationships/hyperlink" Target="http://hotelsorrabona.com/" TargetMode="External"/><Relationship Id="rId3855" Type="http://schemas.openxmlformats.org/officeDocument/2006/relationships/hyperlink" Target="http://alegria-hotels.com/" TargetMode="External"/><Relationship Id="rId3856" Type="http://schemas.openxmlformats.org/officeDocument/2006/relationships/hyperlink" Target="http://aparthoteliris.com/" TargetMode="External"/><Relationship Id="rId3857" Type="http://schemas.openxmlformats.org/officeDocument/2006/relationships/hyperlink" Target="http://hotelsantjordi.com/" TargetMode="External"/><Relationship Id="rId3858" Type="http://schemas.openxmlformats.org/officeDocument/2006/relationships/hyperlink" Target="http://hotelsorrabona.com/" TargetMode="External"/><Relationship Id="rId3859" Type="http://schemas.openxmlformats.org/officeDocument/2006/relationships/hyperlink" Target="http://alegria-hotels.com/" TargetMode="External"/><Relationship Id="rId3860" Type="http://schemas.openxmlformats.org/officeDocument/2006/relationships/hyperlink" Target="http://www.lacasadeantonio.es/" TargetMode="External"/><Relationship Id="rId3861" Type="http://schemas.openxmlformats.org/officeDocument/2006/relationships/hyperlink" Target="http://hotelpresident.cat/" TargetMode="External"/><Relationship Id="rId3862" Type="http://schemas.openxmlformats.org/officeDocument/2006/relationships/hyperlink" Target="http://moliblanchotel.cat/" TargetMode="External"/><Relationship Id="rId3863" Type="http://schemas.openxmlformats.org/officeDocument/2006/relationships/hyperlink" Target="http://hotelmimsitges.com/" TargetMode="External"/><Relationship Id="rId3864" Type="http://schemas.openxmlformats.org/officeDocument/2006/relationships/hyperlink" Target="http://hotelbergapark.com/" TargetMode="External"/><Relationship Id="rId3865" Type="http://schemas.openxmlformats.org/officeDocument/2006/relationships/hyperlink" Target="http://hotelelscasals.com/" TargetMode="External"/><Relationship Id="rId3866" Type="http://schemas.openxmlformats.org/officeDocument/2006/relationships/hyperlink" Target="http://hotelcalandreu.com/" TargetMode="External"/><Relationship Id="rId3867" Type="http://schemas.openxmlformats.org/officeDocument/2006/relationships/hyperlink" Target="http://hotelcalmarcal.cat/" TargetMode="External"/><Relationship Id="rId3868" Type="http://schemas.openxmlformats.org/officeDocument/2006/relationships/hyperlink" Target="http://lamasiadelsola.com/" TargetMode="External"/><Relationship Id="rId3869" Type="http://schemas.openxmlformats.org/officeDocument/2006/relationships/hyperlink" Target="http://www.masialagarriga.com/" TargetMode="External"/><Relationship Id="rId3870" Type="http://schemas.openxmlformats.org/officeDocument/2006/relationships/hyperlink" Target="http://hoteletmanresa.com/" TargetMode="External"/><Relationship Id="rId3871" Type="http://schemas.openxmlformats.org/officeDocument/2006/relationships/hyperlink" Target="http://yurbbanpassage.com/" TargetMode="External"/><Relationship Id="rId3872" Type="http://schemas.openxmlformats.org/officeDocument/2006/relationships/hyperlink" Target="http://hotelcalipolis.com/" TargetMode="External"/><Relationship Id="rId3873" Type="http://schemas.openxmlformats.org/officeDocument/2006/relationships/hyperlink" Target="http://www.ahmediterraneo.com/" TargetMode="External"/><Relationship Id="rId3874" Type="http://schemas.openxmlformats.org/officeDocument/2006/relationships/hyperlink" Target="http://hdriudebitlles.com/" TargetMode="External"/><Relationship Id="rId3875" Type="http://schemas.openxmlformats.org/officeDocument/2006/relationships/hyperlink" Target="http://www.hotelsanglorio.com/" TargetMode="External"/><Relationship Id="rId3876" Type="http://schemas.openxmlformats.org/officeDocument/2006/relationships/hyperlink" Target="http://www.hotelsanglorio.com/" TargetMode="External"/><Relationship Id="rId3877" Type="http://schemas.openxmlformats.org/officeDocument/2006/relationships/hyperlink" Target="http://gruposardinero.com/" TargetMode="External"/><Relationship Id="rId3878" Type="http://schemas.openxmlformats.org/officeDocument/2006/relationships/hyperlink" Target="http://hotellasbrisas.net/" TargetMode="External"/><Relationship Id="rId3879" Type="http://schemas.openxmlformats.org/officeDocument/2006/relationships/hyperlink" Target="http://lasanclashotel.com/" TargetMode="External"/><Relationship Id="rId3880" Type="http://schemas.openxmlformats.org/officeDocument/2006/relationships/hyperlink" Target="http://hoteldeborlena.com/" TargetMode="External"/><Relationship Id="rId3881" Type="http://schemas.openxmlformats.org/officeDocument/2006/relationships/hyperlink" Target="http://hotellosnogales.es/" TargetMode="External"/><Relationship Id="rId3882" Type="http://schemas.openxmlformats.org/officeDocument/2006/relationships/hyperlink" Target="http://hotellosjuncos.com/" TargetMode="External"/><Relationship Id="rId3883" Type="http://schemas.openxmlformats.org/officeDocument/2006/relationships/hyperlink" Target="http://cantabriarural.com/" TargetMode="External"/><Relationship Id="rId3884" Type="http://schemas.openxmlformats.org/officeDocument/2006/relationships/hyperlink" Target="http://hotelislabella.com/" TargetMode="External"/><Relationship Id="rId3885" Type="http://schemas.openxmlformats.org/officeDocument/2006/relationships/hyperlink" Target="http://hotelpuertorico.es/" TargetMode="External"/><Relationship Id="rId3886" Type="http://schemas.openxmlformats.org/officeDocument/2006/relationships/hyperlink" Target="http://www.hotelvsvicente.com/" TargetMode="External"/><Relationship Id="rId3887" Type="http://schemas.openxmlformats.org/officeDocument/2006/relationships/hyperlink" Target="http://hotelsolatorre.com/" TargetMode="External"/><Relationship Id="rId3888" Type="http://schemas.openxmlformats.org/officeDocument/2006/relationships/hyperlink" Target="http://dunasdeoyambre.com/" TargetMode="External"/><Relationship Id="rId3889" Type="http://schemas.openxmlformats.org/officeDocument/2006/relationships/hyperlink" Target="http://hotelelrefugio.com/" TargetMode="External"/><Relationship Id="rId3890" Type="http://schemas.openxmlformats.org/officeDocument/2006/relationships/hyperlink" Target="http://casonadelnansa.com/" TargetMode="External"/><Relationship Id="rId3891" Type="http://schemas.openxmlformats.org/officeDocument/2006/relationships/hyperlink" Target="http://hotelvaldecoro.com/" TargetMode="External"/><Relationship Id="rId3892" Type="http://schemas.openxmlformats.org/officeDocument/2006/relationships/hyperlink" Target="http://hotelinfantado.com/" TargetMode="External"/><Relationship Id="rId3893" Type="http://schemas.openxmlformats.org/officeDocument/2006/relationships/hyperlink" Target="http://hotelelgolobar.com/" TargetMode="External"/><Relationship Id="rId3894" Type="http://schemas.openxmlformats.org/officeDocument/2006/relationships/hyperlink" Target="http://turismosuances.com/" TargetMode="External"/><Relationship Id="rId3895" Type="http://schemas.openxmlformats.org/officeDocument/2006/relationships/hyperlink" Target="http://turismosuances.com/" TargetMode="External"/><Relationship Id="rId3896" Type="http://schemas.openxmlformats.org/officeDocument/2006/relationships/hyperlink" Target="http://hotelcolegiata.com/" TargetMode="External"/><Relationship Id="rId3897" Type="http://schemas.openxmlformats.org/officeDocument/2006/relationships/hyperlink" Target="http://posadatrebuesto.es/" TargetMode="External"/><Relationship Id="rId3898" Type="http://schemas.openxmlformats.org/officeDocument/2006/relationships/hyperlink" Target="http://hotelgudamendi.com/" TargetMode="External"/><Relationship Id="rId3899" Type="http://schemas.openxmlformats.org/officeDocument/2006/relationships/hyperlink" Target="http://hotellagaleria.com/" TargetMode="External"/><Relationship Id="rId3900" Type="http://schemas.openxmlformats.org/officeDocument/2006/relationships/hyperlink" Target="http://www.hotelmonteulia.com/" TargetMode="External"/><Relationship Id="rId3901" Type="http://schemas.openxmlformats.org/officeDocument/2006/relationships/hyperlink" Target="http://www.pensionkoxkabi.com/" TargetMode="External"/><Relationship Id="rId3902" Type="http://schemas.openxmlformats.org/officeDocument/2006/relationships/hyperlink" Target="http://hoteles-silken.com/" TargetMode="External"/><Relationship Id="rId3903" Type="http://schemas.openxmlformats.org/officeDocument/2006/relationships/hyperlink" Target="http://www.hotelerrekalde.com/" TargetMode="External"/><Relationship Id="rId3904" Type="http://schemas.openxmlformats.org/officeDocument/2006/relationships/hyperlink" Target="http://hotelsannikolas.es/" TargetMode="External"/><Relationship Id="rId3905" Type="http://schemas.openxmlformats.org/officeDocument/2006/relationships/hyperlink" Target="http://hoteljaizkibel.com/" TargetMode="External"/><Relationship Id="rId3906" Type="http://schemas.openxmlformats.org/officeDocument/2006/relationships/hyperlink" Target="http://hotelmondragon.com/" TargetMode="External"/><Relationship Id="rId3907" Type="http://schemas.openxmlformats.org/officeDocument/2006/relationships/hyperlink" Target="http://www.hotelcastillo.info/" TargetMode="External"/><Relationship Id="rId3908" Type="http://schemas.openxmlformats.org/officeDocument/2006/relationships/hyperlink" Target="http://hotelzabalburu.com/" TargetMode="External"/><Relationship Id="rId3909" Type="http://schemas.openxmlformats.org/officeDocument/2006/relationships/hyperlink" Target="http://www.granhotellakua.com/" TargetMode="External"/><Relationship Id="rId3910" Type="http://schemas.openxmlformats.org/officeDocument/2006/relationships/hyperlink" Target="http://hoteles-silken.com/" TargetMode="External"/><Relationship Id="rId3911" Type="http://schemas.openxmlformats.org/officeDocument/2006/relationships/hyperlink" Target="http://hotellosroturos.es/" TargetMode="External"/><Relationship Id="rId3912" Type="http://schemas.openxmlformats.org/officeDocument/2006/relationships/hyperlink" Target="http://hotelkaiarural.com/" TargetMode="External"/><Relationship Id="rId3913" Type="http://schemas.openxmlformats.org/officeDocument/2006/relationships/hyperlink" Target="http://palaciourgoiti.com/" TargetMode="External"/><Relationship Id="rId3914" Type="http://schemas.openxmlformats.org/officeDocument/2006/relationships/hyperlink" Target="http://hotelviagotica.com/" TargetMode="External"/><Relationship Id="rId3915" Type="http://schemas.openxmlformats.org/officeDocument/2006/relationships/hyperlink" Target="http://hotelreyarturo.com/" TargetMode="External"/><Relationship Id="rId3916" Type="http://schemas.openxmlformats.org/officeDocument/2006/relationships/hyperlink" Target="http://www.casaeldescanso.com/" TargetMode="External"/><Relationship Id="rId3917" Type="http://schemas.openxmlformats.org/officeDocument/2006/relationships/hyperlink" Target="http://www.hoteldonasancha.es/" TargetMode="External"/><Relationship Id="rId3918" Type="http://schemas.openxmlformats.org/officeDocument/2006/relationships/hyperlink" Target="http://tudanca-aranda.net/" TargetMode="External"/><Relationship Id="rId3919" Type="http://schemas.openxmlformats.org/officeDocument/2006/relationships/hyperlink" Target="http://tudanca-aranda.net/" TargetMode="External"/><Relationship Id="rId3920" Type="http://schemas.openxmlformats.org/officeDocument/2006/relationships/hyperlink" Target="http://www.hotelmaisonnave.es/" TargetMode="External"/><Relationship Id="rId3921" Type="http://schemas.openxmlformats.org/officeDocument/2006/relationships/hyperlink" Target="http://hoteliribarnia.com/" TargetMode="External"/><Relationship Id="rId3922" Type="http://schemas.openxmlformats.org/officeDocument/2006/relationships/hyperlink" Target="http://hoteliriguibel.com/" TargetMode="External"/><Relationship Id="rId3923" Type="http://schemas.openxmlformats.org/officeDocument/2006/relationships/hyperlink" Target="http://tudelabardenas.com/" TargetMode="External"/><Relationship Id="rId3924" Type="http://schemas.openxmlformats.org/officeDocument/2006/relationships/hyperlink" Target="http://www.villadelosarcos.es/" TargetMode="External"/><Relationship Id="rId3925" Type="http://schemas.openxmlformats.org/officeDocument/2006/relationships/hyperlink" Target="http://villadelarraga.com/" TargetMode="External"/><Relationship Id="rId3926" Type="http://schemas.openxmlformats.org/officeDocument/2006/relationships/hyperlink" Target="http://villadelarraga.com/" TargetMode="External"/><Relationship Id="rId3927" Type="http://schemas.openxmlformats.org/officeDocument/2006/relationships/hyperlink" Target="http://lajoyosaguarda.com/" TargetMode="External"/><Relationship Id="rId3928" Type="http://schemas.openxmlformats.org/officeDocument/2006/relationships/hyperlink" Target="http://hotelarostegui.com/" TargetMode="External"/><Relationship Id="rId3929" Type="http://schemas.openxmlformats.org/officeDocument/2006/relationships/hyperlink" Target="http://lacasadesangil.com/" TargetMode="External"/><Relationship Id="rId3930" Type="http://schemas.openxmlformats.org/officeDocument/2006/relationships/hyperlink" Target="http://hotelpalaterna.com/" TargetMode="External"/><Relationship Id="rId3931" Type="http://schemas.openxmlformats.org/officeDocument/2006/relationships/hyperlink" Target="http://casonadetorres.com/" TargetMode="External"/><Relationship Id="rId3932" Type="http://schemas.openxmlformats.org/officeDocument/2006/relationships/hyperlink" Target="http://hotelsolidaria.com/" TargetMode="External"/><Relationship Id="rId3933" Type="http://schemas.openxmlformats.org/officeDocument/2006/relationships/hyperlink" Target="http://torreluzcentro.com/" TargetMode="External"/><Relationship Id="rId3934" Type="http://schemas.openxmlformats.org/officeDocument/2006/relationships/hyperlink" Target="http://www.hotellosarcos.info/" TargetMode="External"/><Relationship Id="rId3935" Type="http://schemas.openxmlformats.org/officeDocument/2006/relationships/hyperlink" Target="http://hotelaguadulce.com/" TargetMode="External"/><Relationship Id="rId3936" Type="http://schemas.openxmlformats.org/officeDocument/2006/relationships/hyperlink" Target="http://hotelaguadulce.com/" TargetMode="External"/><Relationship Id="rId3937" Type="http://schemas.openxmlformats.org/officeDocument/2006/relationships/hyperlink" Target="http://grupocalatrava.com/" TargetMode="External"/><Relationship Id="rId3938" Type="http://schemas.openxmlformats.org/officeDocument/2006/relationships/hyperlink" Target="http://laposadadepaco.com/" TargetMode="External"/><Relationship Id="rId3939" Type="http://schemas.openxmlformats.org/officeDocument/2006/relationships/hyperlink" Target="http://terrazacarmona.com/" TargetMode="External"/><Relationship Id="rId3940" Type="http://schemas.openxmlformats.org/officeDocument/2006/relationships/hyperlink" Target="https://www.marinagarrucha.com/" TargetMode="External"/><Relationship Id="rId3941" Type="http://schemas.openxmlformats.org/officeDocument/2006/relationships/hyperlink" Target="http://alegria-hotels.com/" TargetMode="External"/><Relationship Id="rId3942" Type="http://schemas.openxmlformats.org/officeDocument/2006/relationships/hyperlink" Target="http://aparthotelreina.es/" TargetMode="External"/><Relationship Id="rId3943" Type="http://schemas.openxmlformats.org/officeDocument/2006/relationships/hyperlink" Target="http://hotellaschapas.com/" TargetMode="External"/><Relationship Id="rId3944" Type="http://schemas.openxmlformats.org/officeDocument/2006/relationships/hyperlink" Target="http://hotelantequera.com/" TargetMode="External"/><Relationship Id="rId3945" Type="http://schemas.openxmlformats.org/officeDocument/2006/relationships/hyperlink" Target="http://cortijodesalia.com/" TargetMode="External"/><Relationship Id="rId3946" Type="http://schemas.openxmlformats.org/officeDocument/2006/relationships/hyperlink" Target="http://www.molino4paradas.com/" TargetMode="External"/><Relationship Id="rId3947" Type="http://schemas.openxmlformats.org/officeDocument/2006/relationships/hyperlink" Target="http://cortijosalinas.com/" TargetMode="External"/><Relationship Id="rId3948" Type="http://schemas.openxmlformats.org/officeDocument/2006/relationships/hyperlink" Target="http://villaguadalupe.com/" TargetMode="External"/><Relationship Id="rId3949" Type="http://schemas.openxmlformats.org/officeDocument/2006/relationships/hyperlink" Target="http://oasisproperties.es/" TargetMode="External"/><Relationship Id="rId3950" Type="http://schemas.openxmlformats.org/officeDocument/2006/relationships/hyperlink" Target="http://www.mbboutiquehotel.es/" TargetMode="External"/><Relationship Id="rId3951" Type="http://schemas.openxmlformats.org/officeDocument/2006/relationships/hyperlink" Target="http://www.turismosalitre.com/" TargetMode="External"/><Relationship Id="rId3952" Type="http://schemas.openxmlformats.org/officeDocument/2006/relationships/hyperlink" Target="http://molinodelsanto.com/" TargetMode="External"/><Relationship Id="rId3953" Type="http://schemas.openxmlformats.org/officeDocument/2006/relationships/hyperlink" Target="https://www.tennesseemalaga.es/" TargetMode="External"/><Relationship Id="rId3954" Type="http://schemas.openxmlformats.org/officeDocument/2006/relationships/hyperlink" Target="http://palaciosolecio.com/" TargetMode="External"/><Relationship Id="rId3955" Type="http://schemas.openxmlformats.org/officeDocument/2006/relationships/hyperlink" Target="http://hoteldelpintor.com/" TargetMode="External"/><Relationship Id="rId3956" Type="http://schemas.openxmlformats.org/officeDocument/2006/relationships/hyperlink" Target="http://hotelrinconsol.com/" TargetMode="External"/><Relationship Id="rId3957" Type="http://schemas.openxmlformats.org/officeDocument/2006/relationships/hyperlink" Target="http://hotelsanfermin.com/" TargetMode="External"/><Relationship Id="rId3958" Type="http://schemas.openxmlformats.org/officeDocument/2006/relationships/hyperlink" Target="http://monarquehoteles.es/" TargetMode="External"/><Relationship Id="rId3959" Type="http://schemas.openxmlformats.org/officeDocument/2006/relationships/hyperlink" Target="http://monarquehoteles.es/" TargetMode="External"/><Relationship Id="rId3960" Type="http://schemas.openxmlformats.org/officeDocument/2006/relationships/hyperlink" Target="http://hotel-elpuerto.com/" TargetMode="External"/><Relationship Id="rId3961" Type="http://schemas.openxmlformats.org/officeDocument/2006/relationships/hyperlink" Target="http://hotel-elpuerto.com/" TargetMode="External"/><Relationship Id="rId3962" Type="http://schemas.openxmlformats.org/officeDocument/2006/relationships/hyperlink" Target="http://cortijodelarte.com/" TargetMode="External"/><Relationship Id="rId3963" Type="http://schemas.openxmlformats.org/officeDocument/2006/relationships/hyperlink" Target="http://hotellasflores.es/" TargetMode="External"/><Relationship Id="rId3964" Type="http://schemas.openxmlformats.org/officeDocument/2006/relationships/hyperlink" Target="http://hotelelmirador.net/" TargetMode="External"/><Relationship Id="rId3965" Type="http://schemas.openxmlformats.org/officeDocument/2006/relationships/hyperlink" Target="http://marinasdenerja.com/" TargetMode="External"/><Relationship Id="rId3966" Type="http://schemas.openxmlformats.org/officeDocument/2006/relationships/hyperlink" Target="http://hotelplayamaro.com/" TargetMode="External"/><Relationship Id="rId3967" Type="http://schemas.openxmlformats.org/officeDocument/2006/relationships/hyperlink" Target="http://hoteldoncarlos.com/" TargetMode="External"/><Relationship Id="rId3968" Type="http://schemas.openxmlformats.org/officeDocument/2006/relationships/hyperlink" Target="http://monarquehotels.com/" TargetMode="External"/><Relationship Id="rId3969" Type="http://schemas.openxmlformats.org/officeDocument/2006/relationships/hyperlink" Target="http://monarquehoteles.es/" TargetMode="External"/><Relationship Id="rId3970" Type="http://schemas.openxmlformats.org/officeDocument/2006/relationships/hyperlink" Target="http://hotelelfaroinn.com/" TargetMode="External"/><Relationship Id="rId3971" Type="http://schemas.openxmlformats.org/officeDocument/2006/relationships/hyperlink" Target="http://sagesaholidays.com/" TargetMode="External"/><Relationship Id="rId3972" Type="http://schemas.openxmlformats.org/officeDocument/2006/relationships/hyperlink" Target="http://hotelelfaroinn.com/" TargetMode="External"/><Relationship Id="rId3973" Type="http://schemas.openxmlformats.org/officeDocument/2006/relationships/hyperlink" Target="http://hoteldonjavier.com/" TargetMode="External"/><Relationship Id="rId3974" Type="http://schemas.openxmlformats.org/officeDocument/2006/relationships/hyperlink" Target="http://hermanosmacias.com/" TargetMode="External"/><Relationship Id="rId3975" Type="http://schemas.openxmlformats.org/officeDocument/2006/relationships/hyperlink" Target="http://hermanosmacias.com/" TargetMode="External"/><Relationship Id="rId3976" Type="http://schemas.openxmlformats.org/officeDocument/2006/relationships/hyperlink" Target="http://al-anamarbella.com/" TargetMode="External"/><Relationship Id="rId3977" Type="http://schemas.openxmlformats.org/officeDocument/2006/relationships/hyperlink" Target="http://hotelcalabahia.com/" TargetMode="External"/><Relationship Id="rId3978" Type="http://schemas.openxmlformats.org/officeDocument/2006/relationships/hyperlink" Target="http://hoteleuropajaen.es/" TargetMode="External"/><Relationship Id="rId3979" Type="http://schemas.openxmlformats.org/officeDocument/2006/relationships/hyperlink" Target="http://hotelxauenjaen.com/" TargetMode="External"/><Relationship Id="rId3980" Type="http://schemas.openxmlformats.org/officeDocument/2006/relationships/hyperlink" Target="http://mirasierrahotel.es/" TargetMode="External"/><Relationship Id="rId3981" Type="http://schemas.openxmlformats.org/officeDocument/2006/relationships/hyperlink" Target="http://cazorlapueblo.com/" TargetMode="External"/><Relationship Id="rId3982" Type="http://schemas.openxmlformats.org/officeDocument/2006/relationships/hyperlink" Target="http://posadacordobes.com/" TargetMode="External"/><Relationship Id="rId3983" Type="http://schemas.openxmlformats.org/officeDocument/2006/relationships/hyperlink" Target="http://pierrevacances.com/" TargetMode="External"/><Relationship Id="rId3984" Type="http://schemas.openxmlformats.org/officeDocument/2006/relationships/hyperlink" Target="http://exeislacartuja.com/" TargetMode="External"/><Relationship Id="rId3985" Type="http://schemas.openxmlformats.org/officeDocument/2006/relationships/hyperlink" Target="http://hotelinglaterra.es/" TargetMode="External"/><Relationship Id="rId3986" Type="http://schemas.openxmlformats.org/officeDocument/2006/relationships/hyperlink" Target="http://hotelmaestranza.es/" TargetMode="External"/><Relationship Id="rId3987" Type="http://schemas.openxmlformats.org/officeDocument/2006/relationships/hyperlink" Target="http://hoteles-silken.com/" TargetMode="External"/><Relationship Id="rId3988" Type="http://schemas.openxmlformats.org/officeDocument/2006/relationships/hyperlink" Target="http://verticehoteles.com/" TargetMode="External"/><Relationship Id="rId3989" Type="http://schemas.openxmlformats.org/officeDocument/2006/relationships/hyperlink" Target="http://hotelalcantara.net/" TargetMode="External"/><Relationship Id="rId3990" Type="http://schemas.openxmlformats.org/officeDocument/2006/relationships/hyperlink" Target="http://patiosantacruz.com/" TargetMode="External"/><Relationship Id="rId3991" Type="http://schemas.openxmlformats.org/officeDocument/2006/relationships/hyperlink" Target="http://hotel-elmolino.com/" TargetMode="External"/><Relationship Id="rId3992" Type="http://schemas.openxmlformats.org/officeDocument/2006/relationships/hyperlink" Target="http://verticehoteles.com/" TargetMode="External"/><Relationship Id="rId3993" Type="http://schemas.openxmlformats.org/officeDocument/2006/relationships/hyperlink" Target="http://palaciopinello.com/" TargetMode="External"/><Relationship Id="rId3994" Type="http://schemas.openxmlformats.org/officeDocument/2006/relationships/hyperlink" Target="http://hotel-don-juan.com/" TargetMode="External"/><Relationship Id="rId3995" Type="http://schemas.openxmlformats.org/officeDocument/2006/relationships/hyperlink" Target="http://hotelgrazalema.com/" TargetMode="External"/><Relationship Id="rId3996" Type="http://schemas.openxmlformats.org/officeDocument/2006/relationships/hyperlink" Target="http://hotelguadalete.com/" TargetMode="External"/><Relationship Id="rId3997" Type="http://schemas.openxmlformats.org/officeDocument/2006/relationships/hyperlink" Target="http://palafoxhoteles.com/" TargetMode="External"/><Relationship Id="rId3998" Type="http://schemas.openxmlformats.org/officeDocument/2006/relationships/hyperlink" Target="http://palafoxhoteles.com/" TargetMode="External"/><Relationship Id="rId3999" Type="http://schemas.openxmlformats.org/officeDocument/2006/relationships/hyperlink" Target="http://hotellascortes.com/" TargetMode="External"/><Relationship Id="rId4000" Type="http://schemas.openxmlformats.org/officeDocument/2006/relationships/hyperlink" Target="http://elduquedemedina.es/" TargetMode="External"/><Relationship Id="rId4001" Type="http://schemas.openxmlformats.org/officeDocument/2006/relationships/hyperlink" Target="http://donalolazahara.com/" TargetMode="External"/><Relationship Id="rId4002" Type="http://schemas.openxmlformats.org/officeDocument/2006/relationships/hyperlink" Target="http://antoniohoteles.com/" TargetMode="External"/><Relationship Id="rId4003" Type="http://schemas.openxmlformats.org/officeDocument/2006/relationships/hyperlink" Target="http://antoniohoteles.com/" TargetMode="External"/><Relationship Id="rId4004" Type="http://schemas.openxmlformats.org/officeDocument/2006/relationships/hyperlink" Target="https://www.hotelconilsol.com/" TargetMode="External"/><Relationship Id="rId4005" Type="http://schemas.openxmlformats.org/officeDocument/2006/relationships/hyperlink" Target="http://hotelcostaconil.es/" TargetMode="External"/><Relationship Id="rId4006" Type="http://schemas.openxmlformats.org/officeDocument/2006/relationships/hyperlink" Target="http://valentinhotels.com/" TargetMode="External"/><Relationship Id="rId4007" Type="http://schemas.openxmlformats.org/officeDocument/2006/relationships/hyperlink" Target="http://hotelsurutopia.com/" TargetMode="External"/><Relationship Id="rId4008" Type="http://schemas.openxmlformats.org/officeDocument/2006/relationships/hyperlink" Target="http://hotelesalboran.com/" TargetMode="External"/><Relationship Id="rId4009" Type="http://schemas.openxmlformats.org/officeDocument/2006/relationships/hyperlink" Target="http://rancholoslobos.com/" TargetMode="External"/><Relationship Id="rId4010" Type="http://schemas.openxmlformats.org/officeDocument/2006/relationships/hyperlink" Target="http://tresmareshotel.com/" TargetMode="External"/><Relationship Id="rId4011" Type="http://schemas.openxmlformats.org/officeDocument/2006/relationships/hyperlink" Target="http://hotelhurricane.com/" TargetMode="External"/><Relationship Id="rId4012" Type="http://schemas.openxmlformats.org/officeDocument/2006/relationships/hyperlink" Target="http://lacasaamarilla.net/" TargetMode="External"/><Relationship Id="rId4013" Type="http://schemas.openxmlformats.org/officeDocument/2006/relationships/hyperlink" Target="http://hotel-lamirada.com/" TargetMode="External"/><Relationship Id="rId4014" Type="http://schemas.openxmlformats.org/officeDocument/2006/relationships/hyperlink" Target="http://hotel-losolivos.es/" TargetMode="External"/><Relationship Id="rId4015" Type="http://schemas.openxmlformats.org/officeDocument/2006/relationships/hyperlink" Target="http://hotelesdearcos.com/" TargetMode="External"/><Relationship Id="rId4016" Type="http://schemas.openxmlformats.org/officeDocument/2006/relationships/hyperlink" Target="https://huertadorotea.com/" TargetMode="External"/><Relationship Id="rId4017" Type="http://schemas.openxmlformats.org/officeDocument/2006/relationships/hyperlink" Target="http://hotellaparrita.com/" TargetMode="External"/><Relationship Id="rId4018" Type="http://schemas.openxmlformats.org/officeDocument/2006/relationships/hyperlink" Target="http://alegria-hotels.com/" TargetMode="External"/><Relationship Id="rId4019" Type="http://schemas.openxmlformats.org/officeDocument/2006/relationships/hyperlink" Target="https://hotelgranplaza.es/" TargetMode="External"/><Relationship Id="rId4020" Type="http://schemas.openxmlformats.org/officeDocument/2006/relationships/hyperlink" Target="http://hotelalbucasis.com/" TargetMode="External"/><Relationship Id="rId4021" Type="http://schemas.openxmlformats.org/officeDocument/2006/relationships/hyperlink" Target="http://hotel-losomeyas.es/" TargetMode="External"/><Relationship Id="rId4022" Type="http://schemas.openxmlformats.org/officeDocument/2006/relationships/hyperlink" Target="https://hoteldonpaula.com/" TargetMode="External"/><Relationship Id="rId4023" Type="http://schemas.openxmlformats.org/officeDocument/2006/relationships/hyperlink" Target="http://hotelmarialuisa.es/" TargetMode="External"/><Relationship Id="rId4024" Type="http://schemas.openxmlformats.org/officeDocument/2006/relationships/hyperlink" Target="http://hotellasacacias.es/" TargetMode="External"/><Relationship Id="rId4025" Type="http://schemas.openxmlformats.org/officeDocument/2006/relationships/hyperlink" Target="http://casasypalacios.com/" TargetMode="External"/><Relationship Id="rId4026" Type="http://schemas.openxmlformats.org/officeDocument/2006/relationships/hyperlink" Target="http://grupohchoteles.com/" TargetMode="External"/><Relationship Id="rId4027" Type="http://schemas.openxmlformats.org/officeDocument/2006/relationships/hyperlink" Target="http://vinccialbayzin.com/" TargetMode="External"/><Relationship Id="rId4028" Type="http://schemas.openxmlformats.org/officeDocument/2006/relationships/hyperlink" Target="http://hotelalbolutns.com/" TargetMode="External"/><Relationship Id="rId4029" Type="http://schemas.openxmlformats.org/officeDocument/2006/relationships/hyperlink" Target="http://futurotelgroup.com/" TargetMode="External"/><Relationship Id="rId4030" Type="http://schemas.openxmlformats.org/officeDocument/2006/relationships/hyperlink" Target="http://casadefederico.com/" TargetMode="External"/><Relationship Id="rId4031" Type="http://schemas.openxmlformats.org/officeDocument/2006/relationships/hyperlink" Target="http://artevidasuites.com/" TargetMode="External"/><Relationship Id="rId4032" Type="http://schemas.openxmlformats.org/officeDocument/2006/relationships/hyperlink" Target="http://marquis-hotels.com/" TargetMode="External"/><Relationship Id="rId4033" Type="http://schemas.openxmlformats.org/officeDocument/2006/relationships/hyperlink" Target="http://hotellasnieves.com/" TargetMode="External"/><Relationship Id="rId4034" Type="http://schemas.openxmlformats.org/officeDocument/2006/relationships/hyperlink" Target="http://hotelsacromonte.es/" TargetMode="External"/><Relationship Id="rId4035" Type="http://schemas.openxmlformats.org/officeDocument/2006/relationships/hyperlink" Target="http://hotellostilos.com/" TargetMode="External"/><Relationship Id="rId4036" Type="http://schemas.openxmlformats.org/officeDocument/2006/relationships/hyperlink" Target="http://hotelasterrazas.es/" TargetMode="External"/><Relationship Id="rId4037" Type="http://schemas.openxmlformats.org/officeDocument/2006/relationships/hyperlink" Target="http://hotelreinamora.com/" TargetMode="External"/><Relationship Id="rId4038" Type="http://schemas.openxmlformats.org/officeDocument/2006/relationships/hyperlink" Target="http://hotellosgalanes.es/" TargetMode="External"/><Relationship Id="rId4039" Type="http://schemas.openxmlformats.org/officeDocument/2006/relationships/hyperlink" Target="http://hotelsalambina.com/" TargetMode="External"/><Relationship Id="rId4040" Type="http://schemas.openxmlformats.org/officeDocument/2006/relationships/hyperlink" Target="http://hotelandalucia.com/" TargetMode="External"/><Relationship Id="rId4041" Type="http://schemas.openxmlformats.org/officeDocument/2006/relationships/hyperlink" Target="http://senoriodenevada.es/" TargetMode="External"/><Relationship Id="rId4042" Type="http://schemas.openxmlformats.org/officeDocument/2006/relationships/hyperlink" Target="http://castanarnazari.com/" TargetMode="External"/><Relationship Id="rId4043" Type="http://schemas.openxmlformats.org/officeDocument/2006/relationships/hyperlink" Target="https://www.hotelgalaroza.com/" TargetMode="External"/><Relationship Id="rId4044" Type="http://schemas.openxmlformats.org/officeDocument/2006/relationships/hyperlink" Target="https://www.fincabuenvino.com/" TargetMode="External"/><Relationship Id="rId4045" Type="http://schemas.openxmlformats.org/officeDocument/2006/relationships/hyperlink" Target="http://lafondadelrocio.es/" TargetMode="External"/><Relationship Id="rId4046" Type="http://schemas.openxmlformats.org/officeDocument/2006/relationships/hyperlink" Target="http://nuevoportilgolf.es/" TargetMode="External"/><Relationship Id="rId4047" Type="http://schemas.openxmlformats.org/officeDocument/2006/relationships/hyperlink" Target="http://hotelmontearoma.es/" TargetMode="External"/><Relationship Id="rId4048" Type="http://schemas.openxmlformats.org/officeDocument/2006/relationships/hyperlink" Target="https://cortijozalamea.es/" TargetMode="External"/><Relationship Id="rId4049" Type="http://schemas.openxmlformats.org/officeDocument/2006/relationships/hyperlink" Target="http://ventasantjordi.com/" TargetMode="External"/><Relationship Id="rId4050" Type="http://schemas.openxmlformats.org/officeDocument/2006/relationships/hyperlink" Target="http://medsur-hoteles.com/" TargetMode="External"/><Relationship Id="rId4051" Type="http://schemas.openxmlformats.org/officeDocument/2006/relationships/hyperlink" Target="https://hoteltorralba.com/" TargetMode="External"/><Relationship Id="rId4052" Type="http://schemas.openxmlformats.org/officeDocument/2006/relationships/hyperlink" Target="http://hotelconencanto.es/" TargetMode="External"/><Relationship Id="rId4053" Type="http://schemas.openxmlformats.org/officeDocument/2006/relationships/hyperlink" Target="http://hotelcarabela2.com/" TargetMode="External"/><Relationship Id="rId4054" Type="http://schemas.openxmlformats.org/officeDocument/2006/relationships/hyperlink" Target="http://elhotelimperial.es/" TargetMode="External"/><Relationship Id="rId4055" Type="http://schemas.openxmlformats.org/officeDocument/2006/relationships/hyperlink" Target="http://elhotelimperial.es/" TargetMode="External"/><Relationship Id="rId4056" Type="http://schemas.openxmlformats.org/officeDocument/2006/relationships/hyperlink" Target="http://cuatrohermanas.com/" TargetMode="External"/><Relationship Id="rId4057" Type="http://schemas.openxmlformats.org/officeDocument/2006/relationships/hyperlink" Target="http://hotelventdemar.com/" TargetMode="External"/><Relationship Id="rId4058" Type="http://schemas.openxmlformats.org/officeDocument/2006/relationships/hyperlink" Target="https://www.hotelmuralleta.es/" TargetMode="External"/><Relationship Id="rId4059" Type="http://schemas.openxmlformats.org/officeDocument/2006/relationships/hyperlink" Target="https://www.hotelvalldigna.es/" TargetMode="External"/><Relationship Id="rId4060" Type="http://schemas.openxmlformats.org/officeDocument/2006/relationships/hyperlink" Target="http://hotel-albatros.com/" TargetMode="External"/><Relationship Id="rId4061" Type="http://schemas.openxmlformats.org/officeDocument/2006/relationships/hyperlink" Target="https://www.casualhoteles.com/" TargetMode="External"/><Relationship Id="rId4062" Type="http://schemas.openxmlformats.org/officeDocument/2006/relationships/hyperlink" Target="http://aparthotelfaro.com/" TargetMode="External"/><Relationship Id="rId4063" Type="http://schemas.openxmlformats.org/officeDocument/2006/relationships/hyperlink" Target="http://checkinvalencia.es/" TargetMode="External"/><Relationship Id="rId4064" Type="http://schemas.openxmlformats.org/officeDocument/2006/relationships/hyperlink" Target="http://livingvalencia.com/" TargetMode="External"/><Relationship Id="rId4065" Type="http://schemas.openxmlformats.org/officeDocument/2006/relationships/hyperlink" Target="http://westinvalencia.com/" TargetMode="External"/><Relationship Id="rId4066" Type="http://schemas.openxmlformats.org/officeDocument/2006/relationships/hyperlink" Target="http://hotellapiqueta.com/" TargetMode="External"/><Relationship Id="rId4067" Type="http://schemas.openxmlformats.org/officeDocument/2006/relationships/hyperlink" Target="http://hotelosabriles.com/" TargetMode="External"/><Relationship Id="rId4068" Type="http://schemas.openxmlformats.org/officeDocument/2006/relationships/hyperlink" Target="http://hoteldelpastor.com/" TargetMode="External"/><Relationship Id="rId4069" Type="http://schemas.openxmlformats.org/officeDocument/2006/relationships/hyperlink" Target="http://hotelmarina.com.es/" TargetMode="External"/><Relationship Id="rId4070" Type="http://schemas.openxmlformats.org/officeDocument/2006/relationships/hyperlink" Target="http://alegria-hotels.com/" TargetMode="External"/><Relationship Id="rId4071" Type="http://schemas.openxmlformats.org/officeDocument/2006/relationships/hyperlink" Target="https://elpinchedeoro.com/" TargetMode="External"/><Relationship Id="rId4072" Type="http://schemas.openxmlformats.org/officeDocument/2006/relationships/hyperlink" Target="http://hotel-lacabana.com/" TargetMode="External"/><Relationship Id="rId4073" Type="http://schemas.openxmlformats.org/officeDocument/2006/relationships/hyperlink" Target="http://clublaspalmeras.es/" TargetMode="External"/><Relationship Id="rId4074" Type="http://schemas.openxmlformats.org/officeDocument/2006/relationships/hyperlink" Target="http://explanadahotel.com/" TargetMode="External"/><Relationship Id="rId4075" Type="http://schemas.openxmlformats.org/officeDocument/2006/relationships/hyperlink" Target="http://hotel-cervantes.es/" TargetMode="External"/><Relationship Id="rId4076" Type="http://schemas.openxmlformats.org/officeDocument/2006/relationships/hyperlink" Target="http://larotondahotel.com/" TargetMode="External"/><Relationship Id="rId4077" Type="http://schemas.openxmlformats.org/officeDocument/2006/relationships/hyperlink" Target="http://hotelescondida.com/" TargetMode="External"/><Relationship Id="rId4078" Type="http://schemas.openxmlformats.org/officeDocument/2006/relationships/hyperlink" Target="http://hotelalmirante.com/" TargetMode="External"/><Relationship Id="rId4079" Type="http://schemas.openxmlformats.org/officeDocument/2006/relationships/hyperlink" Target="http://hotelmeridional.es/" TargetMode="External"/><Relationship Id="rId4080" Type="http://schemas.openxmlformats.org/officeDocument/2006/relationships/hyperlink" Target="http://hotelrosadenia.com/" TargetMode="External"/><Relationship Id="rId4081" Type="http://schemas.openxmlformats.org/officeDocument/2006/relationships/hyperlink" Target="http://hotel-laracona.com/" TargetMode="External"/><Relationship Id="rId4082" Type="http://schemas.openxmlformats.org/officeDocument/2006/relationships/hyperlink" Target="http://hotelsalvadora.com/" TargetMode="External"/><Relationship Id="rId4083" Type="http://schemas.openxmlformats.org/officeDocument/2006/relationships/hyperlink" Target="http://hotelcapnegret.com/" TargetMode="External"/><Relationship Id="rId4084" Type="http://schemas.openxmlformats.org/officeDocument/2006/relationships/hyperlink" Target="http://hotelrhcanfali.com/" TargetMode="External"/><Relationship Id="rId4085" Type="http://schemas.openxmlformats.org/officeDocument/2006/relationships/hyperlink" Target="http://hotel-esmeralda.es/" TargetMode="External"/><Relationship Id="rId4086" Type="http://schemas.openxmlformats.org/officeDocument/2006/relationships/hyperlink" Target="http://alsanchhoteles.com/" TargetMode="External"/><Relationship Id="rId4087" Type="http://schemas.openxmlformats.org/officeDocument/2006/relationships/hyperlink" Target="http://alsanchhoteles.com/" TargetMode="External"/><Relationship Id="rId4088" Type="http://schemas.openxmlformats.org/officeDocument/2006/relationships/hyperlink" Target="http://medsur-hoteles.com/" TargetMode="External"/><Relationship Id="rId4089" Type="http://schemas.openxmlformats.org/officeDocument/2006/relationships/hyperlink" Target="http://hotelpalauverd.com/" TargetMode="External"/><Relationship Id="rId4090" Type="http://schemas.openxmlformats.org/officeDocument/2006/relationships/hyperlink" Target="http://laposadadelmar.com/" TargetMode="External"/><Relationship Id="rId4091" Type="http://schemas.openxmlformats.org/officeDocument/2006/relationships/hyperlink" Target="http://mcalojamientos.com/" TargetMode="External"/><Relationship Id="rId4092" Type="http://schemas.openxmlformats.org/officeDocument/2006/relationships/hyperlink" Target="http://ventaelborrego.com/" TargetMode="External"/><Relationship Id="rId4093" Type="http://schemas.openxmlformats.org/officeDocument/2006/relationships/hyperlink" Target="http://parquemarhotel.com/" TargetMode="External"/><Relationship Id="rId4094" Type="http://schemas.openxmlformats.org/officeDocument/2006/relationships/hyperlink" Target="http://medsur-hoteles.com/" TargetMode="External"/><Relationship Id="rId4095" Type="http://schemas.openxmlformats.org/officeDocument/2006/relationships/hyperlink" Target="http://villahotel2000.com/" TargetMode="External"/><Relationship Id="rId4096" Type="http://schemas.openxmlformats.org/officeDocument/2006/relationships/hyperlink" Target="http://hotelsanantonio.es/" TargetMode="External"/><Relationship Id="rId4097" Type="http://schemas.openxmlformats.org/officeDocument/2006/relationships/hyperlink" Target="http://hotel-gardu.com.es/" TargetMode="External"/><Relationship Id="rId4098" Type="http://schemas.openxmlformats.org/officeDocument/2006/relationships/hyperlink" Target="https://bluhotelgroup.com/" TargetMode="External"/><Relationship Id="rId4099" Type="http://schemas.openxmlformats.org/officeDocument/2006/relationships/hyperlink" Target="http://flordelamancha.com/" TargetMode="External"/><Relationship Id="rId4100" Type="http://schemas.openxmlformats.org/officeDocument/2006/relationships/hyperlink" Target="http://hotelsanantonio.es/" TargetMode="External"/><Relationship Id="rId4101" Type="http://schemas.openxmlformats.org/officeDocument/2006/relationships/hyperlink" Target="http://beatrizhoteles.com/" TargetMode="External"/><Relationship Id="rId4102" Type="http://schemas.openxmlformats.org/officeDocument/2006/relationships/hyperlink" Target="http://hotelcarlosiii.com/" TargetMode="External"/><Relationship Id="rId4103" Type="http://schemas.openxmlformats.org/officeDocument/2006/relationships/hyperlink" Target="http://carlosiiihotel.com/" TargetMode="External"/><Relationship Id="rId4104" Type="http://schemas.openxmlformats.org/officeDocument/2006/relationships/hyperlink" Target="http://carlosiiihotel.com/" TargetMode="External"/><Relationship Id="rId4105" Type="http://schemas.openxmlformats.org/officeDocument/2006/relationships/hyperlink" Target="http://hotelsierramar.com/" TargetMode="External"/><Relationship Id="rId4106" Type="http://schemas.openxmlformats.org/officeDocument/2006/relationships/hyperlink" Target="http://hotelsierramar.com/" TargetMode="External"/><Relationship Id="rId4107" Type="http://schemas.openxmlformats.org/officeDocument/2006/relationships/hyperlink" Target="http://murcia-turismo.com/" TargetMode="External"/><Relationship Id="rId4108" Type="http://schemas.openxmlformats.org/officeDocument/2006/relationships/hyperlink" Target="http://alegria-hotels.com/" TargetMode="External"/><Relationship Id="rId4109" Type="http://schemas.openxmlformats.org/officeDocument/2006/relationships/hyperlink" Target="http://hoteljc1murcia.com/" TargetMode="External"/><Relationship Id="rId4110" Type="http://schemas.openxmlformats.org/officeDocument/2006/relationships/hyperlink" Target="http://hoteljc1murcia.com/" TargetMode="External"/><Relationship Id="rId4111" Type="http://schemas.openxmlformats.org/officeDocument/2006/relationships/hyperlink" Target="http://hotelexecuenca.com/" TargetMode="External"/><Relationship Id="rId4112" Type="http://schemas.openxmlformats.org/officeDocument/2006/relationships/hyperlink" Target="http://hotelriocuervo.com/" TargetMode="External"/><Relationship Id="rId4113" Type="http://schemas.openxmlformats.org/officeDocument/2006/relationships/hyperlink" Target="http://matxanigran.com/es" TargetMode="External"/><Relationship Id="rId4114" Type="http://schemas.openxmlformats.org/officeDocument/2006/relationships/hyperlink" Target="http://clubcalaromani.com/" TargetMode="External"/><Relationship Id="rId4115" Type="http://schemas.openxmlformats.org/officeDocument/2006/relationships/hyperlink" Target="http://valentinhotels.com/" TargetMode="External"/><Relationship Id="rId4116" Type="http://schemas.openxmlformats.org/officeDocument/2006/relationships/hyperlink" Target="http://universalhotels.es/" TargetMode="External"/><Relationship Id="rId4117" Type="http://schemas.openxmlformats.org/officeDocument/2006/relationships/hyperlink" Target="http://universalhotels.es/" TargetMode="External"/><Relationship Id="rId4118" Type="http://schemas.openxmlformats.org/officeDocument/2006/relationships/hyperlink" Target="http://hotel-hispania.com/" TargetMode="External"/><Relationship Id="rId4119" Type="http://schemas.openxmlformats.org/officeDocument/2006/relationships/hyperlink" Target="http://hotelplayagolf.com/" TargetMode="External"/><Relationship Id="rId4120" Type="http://schemas.openxmlformats.org/officeDocument/2006/relationships/hyperlink" Target="http://donmiguelhotel.com/" TargetMode="External"/><Relationship Id="rId4121" Type="http://schemas.openxmlformats.org/officeDocument/2006/relationships/hyperlink" Target="http://saintmichel.net/es" TargetMode="External"/><Relationship Id="rId4122" Type="http://schemas.openxmlformats.org/officeDocument/2006/relationships/hyperlink" Target="http://oneibizasuites.com/" TargetMode="External"/><Relationship Id="rId4123" Type="http://schemas.openxmlformats.org/officeDocument/2006/relationships/hyperlink" Target="http://sudibizasuites.com/" TargetMode="External"/><Relationship Id="rId4124" Type="http://schemas.openxmlformats.org/officeDocument/2006/relationships/hyperlink" Target="http://hotelgriegomar.com/" TargetMode="External"/><Relationship Id="rId4125" Type="http://schemas.openxmlformats.org/officeDocument/2006/relationships/hyperlink" Target="http://geckobeachclub.com/" TargetMode="External"/><Relationship Id="rId4126" Type="http://schemas.openxmlformats.org/officeDocument/2006/relationships/hyperlink" Target="http://casavildamarge.com/" TargetMode="External"/><Relationship Id="rId4127" Type="http://schemas.openxmlformats.org/officeDocument/2006/relationships/hyperlink" Target="http://vinyadenpalerm.com/" TargetMode="External"/><Relationship Id="rId4128" Type="http://schemas.openxmlformats.org/officeDocument/2006/relationships/hyperlink" Target="http://interturhotels.com/" TargetMode="External"/><Relationship Id="rId4129" Type="http://schemas.openxmlformats.org/officeDocument/2006/relationships/hyperlink" Target="http://blauparchotels.com/" TargetMode="External"/><Relationship Id="rId4130" Type="http://schemas.openxmlformats.org/officeDocument/2006/relationships/hyperlink" Target="http://blauparchotels.com/" TargetMode="External"/><Relationship Id="rId4131" Type="http://schemas.openxmlformats.org/officeDocument/2006/relationships/hyperlink" Target="http://valentinhotels.com/" TargetMode="External"/><Relationship Id="rId4132" Type="http://schemas.openxmlformats.org/officeDocument/2006/relationships/hyperlink" Target="http://hotelsabarrera.com/" TargetMode="External"/><Relationship Id="rId4133" Type="http://schemas.openxmlformats.org/officeDocument/2006/relationships/hyperlink" Target="http://hotelsagitario.com/" TargetMode="External"/><Relationship Id="rId4134" Type="http://schemas.openxmlformats.org/officeDocument/2006/relationships/hyperlink" Target="http://hotelcansastre.com/" TargetMode="External"/><Relationship Id="rId4135" Type="http://schemas.openxmlformats.org/officeDocument/2006/relationships/hyperlink" Target="http://valentinhotels.com/" TargetMode="External"/><Relationship Id="rId4136" Type="http://schemas.openxmlformats.org/officeDocument/2006/relationships/hyperlink" Target="http://valentinhotels.com/" TargetMode="External"/><Relationship Id="rId4137" Type="http://schemas.openxmlformats.org/officeDocument/2006/relationships/hyperlink" Target="http://laventanaibiza.com/" TargetMode="External"/><Relationship Id="rId4138" Type="http://schemas.openxmlformats.org/officeDocument/2006/relationships/hyperlink" Target="http://gprovalparaiso.com/" TargetMode="External"/><Relationship Id="rId4139" Type="http://schemas.openxmlformats.org/officeDocument/2006/relationships/hyperlink" Target="http://bluebayresorts.com/" TargetMode="External"/><Relationship Id="rId4140" Type="http://schemas.openxmlformats.org/officeDocument/2006/relationships/hyperlink" Target="http://hotelnixepalace.es/" TargetMode="External"/><Relationship Id="rId4141" Type="http://schemas.openxmlformats.org/officeDocument/2006/relationships/hyperlink" Target="http://hotelesbonanza.com/" TargetMode="External"/><Relationship Id="rId4142" Type="http://schemas.openxmlformats.org/officeDocument/2006/relationships/hyperlink" Target="http://hotelesbonanza.com/" TargetMode="External"/><Relationship Id="rId4143" Type="http://schemas.openxmlformats.org/officeDocument/2006/relationships/hyperlink" Target="http://ondinamarhotel.com/" TargetMode="External"/><Relationship Id="rId4144" Type="http://schemas.openxmlformats.org/officeDocument/2006/relationships/hyperlink" Target="http://terrenostudios.com/" TargetMode="External"/><Relationship Id="rId4145" Type="http://schemas.openxmlformats.org/officeDocument/2006/relationships/hyperlink" Target="http://hotel-sandiego.com/" TargetMode="External"/><Relationship Id="rId4146" Type="http://schemas.openxmlformats.org/officeDocument/2006/relationships/hyperlink" Target="http://hoteltorreazul.com/" TargetMode="External"/><Relationship Id="rId4147" Type="http://schemas.openxmlformats.org/officeDocument/2006/relationships/hyperlink" Target="http://cancalcohotels.com/" TargetMode="External"/><Relationship Id="rId4148" Type="http://schemas.openxmlformats.org/officeDocument/2006/relationships/hyperlink" Target="http://cancalcohotels.com/" TargetMode="External"/><Relationship Id="rId4149" Type="http://schemas.openxmlformats.org/officeDocument/2006/relationships/hyperlink" Target="http://hotelvillamiel.com/" TargetMode="External"/><Relationship Id="rId4150" Type="http://schemas.openxmlformats.org/officeDocument/2006/relationships/hyperlink" Target="http://universalhotels.es/" TargetMode="External"/><Relationship Id="rId4151" Type="http://schemas.openxmlformats.org/officeDocument/2006/relationships/hyperlink" Target="http://clubgreenoasis.com/" TargetMode="External"/><Relationship Id="rId4152" Type="http://schemas.openxmlformats.org/officeDocument/2006/relationships/hyperlink" Target="http://posada-marques.com/" TargetMode="External"/><Relationship Id="rId4153" Type="http://schemas.openxmlformats.org/officeDocument/2006/relationships/hyperlink" Target="http://hotel-santanyi.com/" TargetMode="External"/><Relationship Id="rId4154" Type="http://schemas.openxmlformats.org/officeDocument/2006/relationships/hyperlink" Target="http://hotelcanbonico.com/" TargetMode="External"/><Relationship Id="rId4155" Type="http://schemas.openxmlformats.org/officeDocument/2006/relationships/hyperlink" Target="http://fontsantahotel.com/" TargetMode="External"/><Relationship Id="rId4156" Type="http://schemas.openxmlformats.org/officeDocument/2006/relationships/hyperlink" Target="http://universalhotels.es/" TargetMode="External"/><Relationship Id="rId4157" Type="http://schemas.openxmlformats.org/officeDocument/2006/relationships/hyperlink" Target="http://universalhotels.es/" TargetMode="External"/><Relationship Id="rId4158" Type="http://schemas.openxmlformats.org/officeDocument/2006/relationships/hyperlink" Target="http://hotel-hispania.com/" TargetMode="External"/><Relationship Id="rId4159" Type="http://schemas.openxmlformats.org/officeDocument/2006/relationships/hyperlink" Target="http://universalhotels.es/" TargetMode="External"/><Relationship Id="rId4160" Type="http://schemas.openxmlformats.org/officeDocument/2006/relationships/hyperlink" Target="http://universalhotels.es/" TargetMode="External"/><Relationship Id="rId4161" Type="http://schemas.openxmlformats.org/officeDocument/2006/relationships/hyperlink" Target="http://gavimar-hotels.com/" TargetMode="External"/><Relationship Id="rId4162" Type="http://schemas.openxmlformats.org/officeDocument/2006/relationships/hyperlink" Target="http://lamirada-hotel.com/" TargetMode="External"/><Relationship Id="rId4163" Type="http://schemas.openxmlformats.org/officeDocument/2006/relationships/hyperlink" Target="http://universalhotels.es/" TargetMode="External"/><Relationship Id="rId4164" Type="http://schemas.openxmlformats.org/officeDocument/2006/relationships/hyperlink" Target="http://bluebayresorts.com/" TargetMode="External"/><Relationship Id="rId4165" Type="http://schemas.openxmlformats.org/officeDocument/2006/relationships/hyperlink" Target="http://hotelrocoberoy.com/" TargetMode="External"/><Relationship Id="rId4166" Type="http://schemas.openxmlformats.org/officeDocument/2006/relationships/hyperlink" Target="http://universalhotels.es/" TargetMode="External"/><Relationship Id="rId4167" Type="http://schemas.openxmlformats.org/officeDocument/2006/relationships/hyperlink" Target="http://hotelpalladium.com/" TargetMode="External"/><Relationship Id="rId4168" Type="http://schemas.openxmlformats.org/officeDocument/2006/relationships/hyperlink" Target="http://hotelalmudaina.com/" TargetMode="External"/><Relationship Id="rId4169" Type="http://schemas.openxmlformats.org/officeDocument/2006/relationships/hyperlink" Target="http://mallorcatravel.com/" TargetMode="External"/><Relationship Id="rId4170" Type="http://schemas.openxmlformats.org/officeDocument/2006/relationships/hyperlink" Target="http://lasbrisasibiza.com/" TargetMode="External"/><Relationship Id="rId4171" Type="http://schemas.openxmlformats.org/officeDocument/2006/relationships/hyperlink" Target="http://ibizagranhotel.com/" TargetMode="External"/><Relationship Id="rId4172" Type="http://schemas.openxmlformats.org/officeDocument/2006/relationships/hyperlink" Target="http://universalhotels.es/" TargetMode="External"/><Relationship Id="rId4173" Type="http://schemas.openxmlformats.org/officeDocument/2006/relationships/hyperlink" Target="http://mallorcapalace.com/" TargetMode="External"/><Relationship Id="rId4174" Type="http://schemas.openxmlformats.org/officeDocument/2006/relationships/hyperlink" Target="http://bluebayresorts.com/" TargetMode="External"/><Relationship Id="rId4175" Type="http://schemas.openxmlformats.org/officeDocument/2006/relationships/hyperlink" Target="http://universalhotels.es/" TargetMode="External"/><Relationship Id="rId4176" Type="http://schemas.openxmlformats.org/officeDocument/2006/relationships/hyperlink" Target="http://universalhotels.es/" TargetMode="External"/><Relationship Id="rId4177" Type="http://schemas.openxmlformats.org/officeDocument/2006/relationships/hyperlink" Target="http://universalhotels.es/" TargetMode="External"/><Relationship Id="rId4178" Type="http://schemas.openxmlformats.org/officeDocument/2006/relationships/hyperlink" Target="http://hotelvistapark.com/" TargetMode="External"/><Relationship Id="rId4179" Type="http://schemas.openxmlformats.org/officeDocument/2006/relationships/hyperlink" Target="http://hotelsaroqueta.com/" TargetMode="External"/><Relationship Id="rId4180" Type="http://schemas.openxmlformats.org/officeDocument/2006/relationships/hyperlink" Target="http://valentinhotels.com/" TargetMode="External"/><Relationship Id="rId4181" Type="http://schemas.openxmlformats.org/officeDocument/2006/relationships/hyperlink" Target="http://flora-pollensa.com/" TargetMode="External"/><Relationship Id="rId4182" Type="http://schemas.openxmlformats.org/officeDocument/2006/relationships/hyperlink" Target="http://esquatrecantons.es/" TargetMode="External"/><Relationship Id="rId4183" Type="http://schemas.openxmlformats.org/officeDocument/2006/relationships/hyperlink" Target="http://universalhotels.es/" TargetMode="External"/><Relationship Id="rId4184" Type="http://schemas.openxmlformats.org/officeDocument/2006/relationships/hyperlink" Target="http://hotelplatjador.net/" TargetMode="External"/><Relationship Id="rId4185" Type="http://schemas.openxmlformats.org/officeDocument/2006/relationships/hyperlink" Target="http://bluebayresorts.com/" TargetMode="External"/><Relationship Id="rId4186" Type="http://schemas.openxmlformats.org/officeDocument/2006/relationships/hyperlink" Target="http://bluebayresorts.com/" TargetMode="External"/><Relationship Id="rId4187" Type="http://schemas.openxmlformats.org/officeDocument/2006/relationships/hyperlink" Target="http://botelalcudiamar.es/" TargetMode="External"/><Relationship Id="rId4188" Type="http://schemas.openxmlformats.org/officeDocument/2006/relationships/hyperlink" Target="http://valentinhotels.com/" TargetMode="External"/><Relationship Id="rId4189" Type="http://schemas.openxmlformats.org/officeDocument/2006/relationships/hyperlink" Target="http://valldepollensa.com/" TargetMode="External"/><Relationship Id="rId4190" Type="http://schemas.openxmlformats.org/officeDocument/2006/relationships/hyperlink" Target="http://hostaldelaigua.com/" TargetMode="External"/><Relationship Id="rId4191" Type="http://schemas.openxmlformats.org/officeDocument/2006/relationships/hyperlink" Target="http://latrobadahotel.com/" TargetMode="External"/><Relationship Id="rId4192" Type="http://schemas.openxmlformats.org/officeDocument/2006/relationships/hyperlink" Target="http://prestigehotels.com/" TargetMode="External"/><Relationship Id="rId4193" Type="http://schemas.openxmlformats.org/officeDocument/2006/relationships/hyperlink" Target="http://lagambinahotel.com/" TargetMode="External"/><Relationship Id="rId4194" Type="http://schemas.openxmlformats.org/officeDocument/2006/relationships/hyperlink" Target="http://prestigehotels.com/" TargetMode="External"/><Relationship Id="rId4195" Type="http://schemas.openxmlformats.org/officeDocument/2006/relationships/hyperlink" Target="http://prestigehotels.com/" TargetMode="External"/><Relationship Id="rId4196" Type="http://schemas.openxmlformats.org/officeDocument/2006/relationships/hyperlink" Target="http://prestigehotels.com/" TargetMode="External"/><Relationship Id="rId4197" Type="http://schemas.openxmlformats.org/officeDocument/2006/relationships/hyperlink" Target="http://prestigehotels.com/" TargetMode="External"/><Relationship Id="rId4198" Type="http://schemas.openxmlformats.org/officeDocument/2006/relationships/hyperlink" Target="http://hotelramblamar.com/" TargetMode="External"/><Relationship Id="rId4199" Type="http://schemas.openxmlformats.org/officeDocument/2006/relationships/hyperlink" Target="http://hotelcanyelles.com/" TargetMode="External"/><Relationship Id="rId4200" Type="http://schemas.openxmlformats.org/officeDocument/2006/relationships/hyperlink" Target="http://hoteltarongeta.com/" TargetMode="External"/><Relationship Id="rId4201" Type="http://schemas.openxmlformats.org/officeDocument/2006/relationships/hyperlink" Target="http://hotelsantmarch.com/" TargetMode="External"/><Relationship Id="rId4202" Type="http://schemas.openxmlformats.org/officeDocument/2006/relationships/hyperlink" Target="http://hotelmarmenuda.com/" TargetMode="External"/><Relationship Id="rId4203" Type="http://schemas.openxmlformats.org/officeDocument/2006/relationships/hyperlink" Target="http://hotelmontanamar.es/" TargetMode="External"/><Relationship Id="rId4204" Type="http://schemas.openxmlformats.org/officeDocument/2006/relationships/hyperlink" Target="http://alegria-hotels.com/" TargetMode="External"/><Relationship Id="rId4205" Type="http://schemas.openxmlformats.org/officeDocument/2006/relationships/hyperlink" Target="http://hotelurhgirona.com/" TargetMode="External"/><Relationship Id="rId4206" Type="http://schemas.openxmlformats.org/officeDocument/2006/relationships/hyperlink" Target="http://hotelportofino.org/" TargetMode="External"/><Relationship Id="rId4207" Type="http://schemas.openxmlformats.org/officeDocument/2006/relationships/hyperlink" Target="http://llegendeshotel.com/" TargetMode="External"/><Relationship Id="rId4208" Type="http://schemas.openxmlformats.org/officeDocument/2006/relationships/hyperlink" Target="http://torrelaurentii.com/" TargetMode="External"/><Relationship Id="rId4209" Type="http://schemas.openxmlformats.org/officeDocument/2006/relationships/hyperlink" Target="http://hotelrosabegur.com/" TargetMode="External"/><Relationship Id="rId4210" Type="http://schemas.openxmlformats.org/officeDocument/2006/relationships/hyperlink" Target="http://altahousehotel.com/" TargetMode="External"/><Relationship Id="rId4211" Type="http://schemas.openxmlformats.org/officeDocument/2006/relationships/hyperlink" Target="http://santfeliuhotel.net/" TargetMode="External"/><Relationship Id="rId4212" Type="http://schemas.openxmlformats.org/officeDocument/2006/relationships/hyperlink" Target="http://hoteles-silken.com/" TargetMode="External"/><Relationship Id="rId4213" Type="http://schemas.openxmlformats.org/officeDocument/2006/relationships/hyperlink" Target="http://hotelvalldebas.cat/" TargetMode="External"/><Relationship Id="rId4214" Type="http://schemas.openxmlformats.org/officeDocument/2006/relationships/hyperlink" Target="http://hoteledelweiss.cat/" TargetMode="External"/><Relationship Id="rId4215" Type="http://schemas.openxmlformats.org/officeDocument/2006/relationships/hyperlink" Target="http://hoteledelweiss.cat/" TargetMode="External"/><Relationship Id="rId4216" Type="http://schemas.openxmlformats.org/officeDocument/2006/relationships/hyperlink" Target="http://hotelsantaanna.com/" TargetMode="External"/><Relationship Id="rId4217" Type="http://schemas.openxmlformats.org/officeDocument/2006/relationships/hyperlink" Target="http://palaulomirador.com/" TargetMode="External"/><Relationship Id="rId4218" Type="http://schemas.openxmlformats.org/officeDocument/2006/relationships/hyperlink" Target="http://hotelcancatala.com/" TargetMode="External"/><Relationship Id="rId4219" Type="http://schemas.openxmlformats.org/officeDocument/2006/relationships/hyperlink" Target="http://tavernadelasal.com/" TargetMode="External"/><Relationship Id="rId4220" Type="http://schemas.openxmlformats.org/officeDocument/2006/relationships/hyperlink" Target="http://hotelcalendula.com/" TargetMode="External"/><Relationship Id="rId4221" Type="http://schemas.openxmlformats.org/officeDocument/2006/relationships/hyperlink" Target="http://golfcostabrava.com/" TargetMode="External"/><Relationship Id="rId4222" Type="http://schemas.openxmlformats.org/officeDocument/2006/relationships/hyperlink" Target="http://arrelsdemporda.com/" TargetMode="External"/><Relationship Id="rId4223" Type="http://schemas.openxmlformats.org/officeDocument/2006/relationships/hyperlink" Target="http://hotelelcastell.com/" TargetMode="External"/><Relationship Id="rId4224" Type="http://schemas.openxmlformats.org/officeDocument/2006/relationships/hyperlink" Target="http://hotelaltosegre.com/" TargetMode="External"/><Relationship Id="rId4225" Type="http://schemas.openxmlformats.org/officeDocument/2006/relationships/hyperlink" Target="http://hostaldelcarme.com/" TargetMode="External"/><Relationship Id="rId4226" Type="http://schemas.openxmlformats.org/officeDocument/2006/relationships/hyperlink" Target="http://hotelpuitavaca.com/" TargetMode="External"/><Relationship Id="rId4227" Type="http://schemas.openxmlformats.org/officeDocument/2006/relationships/hyperlink" Target="http://hotel-lamorera.com/" TargetMode="External"/><Relationship Id="rId4228" Type="http://schemas.openxmlformats.org/officeDocument/2006/relationships/hyperlink" Target="http://eracasanheuada.com/" TargetMode="External"/><Relationship Id="rId4229" Type="http://schemas.openxmlformats.org/officeDocument/2006/relationships/hyperlink" Target="http://hotelvilagaros.com/" TargetMode="External"/><Relationship Id="rId4230" Type="http://schemas.openxmlformats.org/officeDocument/2006/relationships/hyperlink" Target="http://hotelvilagaros.com/" TargetMode="External"/><Relationship Id="rId4231" Type="http://schemas.openxmlformats.org/officeDocument/2006/relationships/hyperlink" Target="http://solneubaqueira.com/" TargetMode="External"/><Relationship Id="rId4232" Type="http://schemas.openxmlformats.org/officeDocument/2006/relationships/hyperlink" Target="http://hotelcasairene.com/" TargetMode="External"/><Relationship Id="rId4233" Type="http://schemas.openxmlformats.org/officeDocument/2006/relationships/hyperlink" Target="http://hotelterradets.com/" TargetMode="External"/><Relationship Id="rId4234" Type="http://schemas.openxmlformats.org/officeDocument/2006/relationships/hyperlink" Target="http://posadadelaluna.com/" TargetMode="External"/><Relationship Id="rId4235" Type="http://schemas.openxmlformats.org/officeDocument/2006/relationships/hyperlink" Target="http://posadadelaluna.com/" TargetMode="External"/><Relationship Id="rId4236" Type="http://schemas.openxmlformats.org/officeDocument/2006/relationships/hyperlink" Target="http://hotelsomontano.com/" TargetMode="External"/><Relationship Id="rId4237" Type="http://schemas.openxmlformats.org/officeDocument/2006/relationships/hyperlink" Target="http://hotelcandanchu.com/" TargetMode="External"/><Relationship Id="rId4238" Type="http://schemas.openxmlformats.org/officeDocument/2006/relationships/hyperlink" Target="http://castillodacher.com/" TargetMode="External"/><Relationship Id="rId4239" Type="http://schemas.openxmlformats.org/officeDocument/2006/relationships/hyperlink" Target="http://hotel4hermanos.com/" TargetMode="External"/><Relationship Id="rId4240" Type="http://schemas.openxmlformats.org/officeDocument/2006/relationships/hyperlink" Target="http://hotelmasmonzon.com/" TargetMode="External"/><Relationship Id="rId4241" Type="http://schemas.openxmlformats.org/officeDocument/2006/relationships/hyperlink" Target="http://mesondesalinas.com/" TargetMode="External"/><Relationship Id="rId4242" Type="http://schemas.openxmlformats.org/officeDocument/2006/relationships/hyperlink" Target="http://hotelcasaanita.com/" TargetMode="External"/><Relationship Id="rId4243" Type="http://schemas.openxmlformats.org/officeDocument/2006/relationships/hyperlink" Target="http://bodegasdearnes.com/" TargetMode="External"/><Relationship Id="rId4244" Type="http://schemas.openxmlformats.org/officeDocument/2006/relationships/hyperlink" Target="http://hotelaraguells.com/" TargetMode="External"/><Relationship Id="rId4245" Type="http://schemas.openxmlformats.org/officeDocument/2006/relationships/hyperlink" Target="http://hoteles-valero.com/" TargetMode="External"/><Relationship Id="rId4246" Type="http://schemas.openxmlformats.org/officeDocument/2006/relationships/hyperlink" Target="http://hoteldonapaula.com/" TargetMode="External"/><Relationship Id="rId4247" Type="http://schemas.openxmlformats.org/officeDocument/2006/relationships/hyperlink" Target="http://virreypalafox.com/" TargetMode="External"/><Relationship Id="rId4248" Type="http://schemas.openxmlformats.org/officeDocument/2006/relationships/hyperlink" Target="http://castillatermal.com/" TargetMode="External"/><Relationship Id="rId4249" Type="http://schemas.openxmlformats.org/officeDocument/2006/relationships/hyperlink" Target="http://hotellareserva.com/" TargetMode="External"/><Relationship Id="rId4250" Type="http://schemas.openxmlformats.org/officeDocument/2006/relationships/hyperlink" Target="http://hotellasventas.com/" TargetMode="External"/><Relationship Id="rId4251" Type="http://schemas.openxmlformats.org/officeDocument/2006/relationships/hyperlink" Target="http://palafoxhoteles.com/" TargetMode="External"/><Relationship Id="rId4252" Type="http://schemas.openxmlformats.org/officeDocument/2006/relationships/hyperlink" Target="http://palafoxhoteles.com/" TargetMode="External"/><Relationship Id="rId4253" Type="http://schemas.openxmlformats.org/officeDocument/2006/relationships/hyperlink" Target="http://hotelpilarplaza.es/" TargetMode="External"/><Relationship Id="rId4254" Type="http://schemas.openxmlformats.org/officeDocument/2006/relationships/hyperlink" Target="http://hotelcogullada.com/" TargetMode="External"/><Relationship Id="rId4255" Type="http://schemas.openxmlformats.org/officeDocument/2006/relationships/hyperlink" Target="http://castillobonavia.es/" TargetMode="External"/><Relationship Id="rId4256" Type="http://schemas.openxmlformats.org/officeDocument/2006/relationships/hyperlink" Target="http://hoteles-silken.com/" TargetMode="External"/><Relationship Id="rId4257" Type="http://schemas.openxmlformats.org/officeDocument/2006/relationships/hyperlink" Target="http://posadadelalmudi.es/" TargetMode="External"/><Relationship Id="rId4258" Type="http://schemas.openxmlformats.org/officeDocument/2006/relationships/hyperlink" Target="http://balnearioseron.com/" TargetMode="External"/><Relationship Id="rId4259" Type="http://schemas.openxmlformats.org/officeDocument/2006/relationships/hyperlink" Target="http://hotelriopiedra.com/" TargetMode="External"/><Relationship Id="rId4260" Type="http://schemas.openxmlformats.org/officeDocument/2006/relationships/hyperlink" Target="http://elcolonogallur.com/" TargetMode="External"/><Relationship Id="rId4261" Type="http://schemas.openxmlformats.org/officeDocument/2006/relationships/hyperlink" Target="http://donpelayohotel.com/" TargetMode="External"/><Relationship Id="rId4262" Type="http://schemas.openxmlformats.org/officeDocument/2006/relationships/hyperlink" Target="http://hotelplazamiami.es/" TargetMode="External"/><Relationship Id="rId4263" Type="http://schemas.openxmlformats.org/officeDocument/2006/relationships/hyperlink" Target="http://secretspriorat.com/" TargetMode="External"/><Relationship Id="rId4264" Type="http://schemas.openxmlformats.org/officeDocument/2006/relationships/hyperlink" Target="http://hotelpdelafont.com/" TargetMode="External"/><Relationship Id="rId4265" Type="http://schemas.openxmlformats.org/officeDocument/2006/relationships/hyperlink" Target="http://vilarriudebaix.com/" TargetMode="External"/><Relationship Id="rId4266" Type="http://schemas.openxmlformats.org/officeDocument/2006/relationships/hyperlink" Target="http://hoteleurosalou.com/" TargetMode="External"/><Relationship Id="rId4267" Type="http://schemas.openxmlformats.org/officeDocument/2006/relationships/hyperlink" Target="http://ohtelsbelvedere.es/" TargetMode="External"/><Relationship Id="rId4268" Type="http://schemas.openxmlformats.org/officeDocument/2006/relationships/hyperlink" Target="http://hotelmasgallau.com/" TargetMode="External"/><Relationship Id="rId4269" Type="http://schemas.openxmlformats.org/officeDocument/2006/relationships/hyperlink" Target="http://hotelplayapark.com/" TargetMode="External"/><Relationship Id="rId4270" Type="http://schemas.openxmlformats.org/officeDocument/2006/relationships/hyperlink" Target="http://hotelberenguer.com/" TargetMode="External"/><Relationship Id="rId4271" Type="http://schemas.openxmlformats.org/officeDocument/2006/relationships/hyperlink" Target="http://hotelampollasol.es/" TargetMode="External"/><Relationship Id="rId4272" Type="http://schemas.openxmlformats.org/officeDocument/2006/relationships/hyperlink" Target="http://hotellatorreta.com/" TargetMode="External"/><Relationship Id="rId4273" Type="http://schemas.openxmlformats.org/officeDocument/2006/relationships/hyperlink" Target="http://hotelnaturapark.es/" TargetMode="External"/><Relationship Id="rId4274" Type="http://schemas.openxmlformats.org/officeDocument/2006/relationships/hyperlink" Target="http://medsur-hoteles.com/" TargetMode="External"/><Relationship Id="rId4275" Type="http://schemas.openxmlformats.org/officeDocument/2006/relationships/hyperlink" Target="http://hotelplatjamar.com/" TargetMode="External"/><Relationship Id="rId4276" Type="http://schemas.openxmlformats.org/officeDocument/2006/relationships/hyperlink" Target="http://hotelviaurelia.com/" TargetMode="External"/><Relationship Id="rId4277" Type="http://schemas.openxmlformats.org/officeDocument/2006/relationships/hyperlink" Target="http://ventalapintada.com/" TargetMode="External"/><Relationship Id="rId4278" Type="http://schemas.openxmlformats.org/officeDocument/2006/relationships/hyperlink" Target="http://hoteldelsitjar.com/" TargetMode="External"/><Relationship Id="rId4279" Type="http://schemas.openxmlformats.org/officeDocument/2006/relationships/hyperlink" Target="http://consolacion.com.es/" TargetMode="External"/><Relationship Id="rId4280" Type="http://schemas.openxmlformats.org/officeDocument/2006/relationships/hyperlink" Target="http://hotel-elcastell.es/" TargetMode="External"/><Relationship Id="rId4281" Type="http://schemas.openxmlformats.org/officeDocument/2006/relationships/hyperlink" Target="http://posadadecampos.com/" TargetMode="External"/><Relationship Id="rId4282" Type="http://schemas.openxmlformats.org/officeDocument/2006/relationships/hyperlink" Target="http://hoteldonamayor.com/" TargetMode="External"/><Relationship Id="rId4283" Type="http://schemas.openxmlformats.org/officeDocument/2006/relationships/hyperlink" Target="http://hosterialabrasa.es/" TargetMode="External"/><Relationship Id="rId4284" Type="http://schemas.openxmlformats.org/officeDocument/2006/relationships/hyperlink" Target="http://hotelpadornelo.com/" TargetMode="External"/><Relationship Id="rId4285" Type="http://schemas.openxmlformats.org/officeDocument/2006/relationships/hyperlink" Target="http://hoteljuanmanuel.es/" TargetMode="External"/><Relationship Id="rId4286" Type="http://schemas.openxmlformats.org/officeDocument/2006/relationships/hyperlink" Target="http://www.hotelzaravencia.es/" TargetMode="External"/><Relationship Id="rId4287" Type="http://schemas.openxmlformats.org/officeDocument/2006/relationships/hyperlink" Target="http://hotelvaldovino.com/" TargetMode="External"/><Relationship Id="rId4288" Type="http://schemas.openxmlformats.org/officeDocument/2006/relationships/hyperlink" Target="http://hotelviaaetcal.com/" TargetMode="External"/><Relationship Id="rId4289" Type="http://schemas.openxmlformats.org/officeDocument/2006/relationships/hyperlink" Target="http://hotelsolcoruna.com/" TargetMode="External"/><Relationship Id="rId4290" Type="http://schemas.openxmlformats.org/officeDocument/2006/relationships/hyperlink" Target="http://hotelcantabrico.es/" TargetMode="External"/><Relationship Id="rId4291" Type="http://schemas.openxmlformats.org/officeDocument/2006/relationships/hyperlink" Target="http://vientodelnorte.com/" TargetMode="External"/><Relationship Id="rId4292" Type="http://schemas.openxmlformats.org/officeDocument/2006/relationships/hyperlink" Target="http://vientodelnorte.com/" TargetMode="External"/><Relationship Id="rId4293" Type="http://schemas.openxmlformats.org/officeDocument/2006/relationships/hyperlink" Target="http://hotelruavillar.com/" TargetMode="External"/><Relationship Id="rId4294" Type="http://schemas.openxmlformats.org/officeDocument/2006/relationships/hyperlink" Target="http://exeareacentral.com/" TargetMode="External"/><Relationship Id="rId4295" Type="http://schemas.openxmlformats.org/officeDocument/2006/relationships/hyperlink" Target="http://pazodealtamira.com/" TargetMode="External"/><Relationship Id="rId4296" Type="http://schemas.openxmlformats.org/officeDocument/2006/relationships/hyperlink" Target="http://hotelsancarlos.net/" TargetMode="External"/><Relationship Id="rId4297" Type="http://schemas.openxmlformats.org/officeDocument/2006/relationships/hyperlink" Target="http://atalaiahoteles.com/" TargetMode="External"/><Relationship Id="rId4298" Type="http://schemas.openxmlformats.org/officeDocument/2006/relationships/hyperlink" Target="http://sanfranciscohm.com/" TargetMode="External"/><Relationship Id="rId4299" Type="http://schemas.openxmlformats.org/officeDocument/2006/relationships/hyperlink" Target="http://hotelcompostela.es/" TargetMode="External"/><Relationship Id="rId4300" Type="http://schemas.openxmlformats.org/officeDocument/2006/relationships/hyperlink" Target="http://hotelcompostela.es/" TargetMode="External"/><Relationship Id="rId4301" Type="http://schemas.openxmlformats.org/officeDocument/2006/relationships/hyperlink" Target="http://hotelriasaltas.com/" TargetMode="External"/><Relationship Id="rId4302" Type="http://schemas.openxmlformats.org/officeDocument/2006/relationships/hyperlink" Target="http://hotelmoncarsol.com/" TargetMode="External"/><Relationship Id="rId4303" Type="http://schemas.openxmlformats.org/officeDocument/2006/relationships/hyperlink" Target="http://hotelalendomar.com/" TargetMode="External"/><Relationship Id="rId4304" Type="http://schemas.openxmlformats.org/officeDocument/2006/relationships/hyperlink" Target="http://hosteleriarego.com/" TargetMode="External"/><Relationship Id="rId4305" Type="http://schemas.openxmlformats.org/officeDocument/2006/relationships/hyperlink" Target="http://motelmontecarlo.es/" TargetMode="External"/><Relationship Id="rId4306" Type="http://schemas.openxmlformats.org/officeDocument/2006/relationships/hyperlink" Target="http://attica21hotels.com/" TargetMode="External"/><Relationship Id="rId4307" Type="http://schemas.openxmlformats.org/officeDocument/2006/relationships/hyperlink" Target="http://hotelviladoval.com/" TargetMode="External"/><Relationship Id="rId4308" Type="http://schemas.openxmlformats.org/officeDocument/2006/relationships/hyperlink" Target="http://hotelelcoloquio.es/" TargetMode="External"/><Relationship Id="rId4309" Type="http://schemas.openxmlformats.org/officeDocument/2006/relationships/hyperlink" Target="http://nexusvalladolid.es/" TargetMode="External"/><Relationship Id="rId4310" Type="http://schemas.openxmlformats.org/officeDocument/2006/relationships/hyperlink" Target="http://castillatermal.com/" TargetMode="External"/><Relationship Id="rId4311" Type="http://schemas.openxmlformats.org/officeDocument/2006/relationships/hyperlink" Target="http://encantomedieval.es/" TargetMode="External"/><Relationship Id="rId4312" Type="http://schemas.openxmlformats.org/officeDocument/2006/relationships/hyperlink" Target="http://hotelmadrileno.com/" TargetMode="External"/><Relationship Id="rId4313" Type="http://schemas.openxmlformats.org/officeDocument/2006/relationships/hyperlink" Target="http://elmodernehotel.com/" TargetMode="External"/><Relationship Id="rId4314" Type="http://schemas.openxmlformats.org/officeDocument/2006/relationships/hyperlink" Target="http://xanahotelcecos.com/" TargetMode="External"/><Relationship Id="rId4315" Type="http://schemas.openxmlformats.org/officeDocument/2006/relationships/hyperlink" Target="http://balenaxpension.com/" TargetMode="External"/><Relationship Id="rId4316" Type="http://schemas.openxmlformats.org/officeDocument/2006/relationships/hyperlink" Target="http://hotelbahiagijon.es/" TargetMode="External"/><Relationship Id="rId4317" Type="http://schemas.openxmlformats.org/officeDocument/2006/relationships/hyperlink" Target="http://laquintallanes.com/" TargetMode="External"/><Relationship Id="rId4318" Type="http://schemas.openxmlformats.org/officeDocument/2006/relationships/hyperlink" Target="http://elcamindellanes.es/" TargetMode="External"/><Relationship Id="rId4319" Type="http://schemas.openxmlformats.org/officeDocument/2006/relationships/hyperlink" Target="http://hotellalluriga.com/" TargetMode="External"/><Relationship Id="rId4320" Type="http://schemas.openxmlformats.org/officeDocument/2006/relationships/hyperlink" Target="http://fincalamansion.net/" TargetMode="External"/><Relationship Id="rId4321" Type="http://schemas.openxmlformats.org/officeDocument/2006/relationships/hyperlink" Target="http://hotelcovadonga.net/" TargetMode="External"/><Relationship Id="rId4322" Type="http://schemas.openxmlformats.org/officeDocument/2006/relationships/hyperlink" Target="http://casonaelgurugu.com/" TargetMode="External"/><Relationship Id="rId4323" Type="http://schemas.openxmlformats.org/officeDocument/2006/relationships/hyperlink" Target="http://hotelelparador.net/" TargetMode="External"/><Relationship Id="rId4324" Type="http://schemas.openxmlformats.org/officeDocument/2006/relationships/hyperlink" Target="http://laposadadeovero.es/" TargetMode="External"/><Relationship Id="rId4325" Type="http://schemas.openxmlformats.org/officeDocument/2006/relationships/hyperlink" Target="http://casonadelapaca.com/" TargetMode="External"/><Relationship Id="rId4326" Type="http://schemas.openxmlformats.org/officeDocument/2006/relationships/hyperlink" Target="http://palaciodeprelo.com/" TargetMode="External"/><Relationship Id="rId4327" Type="http://schemas.openxmlformats.org/officeDocument/2006/relationships/hyperlink" Target="http://penarrondaplaya.es/" TargetMode="External"/><Relationship Id="rId4328" Type="http://schemas.openxmlformats.org/officeDocument/2006/relationships/hyperlink" Target="http://hotelcasacachon.es/" TargetMode="External"/><Relationship Id="rId4329" Type="http://schemas.openxmlformats.org/officeDocument/2006/relationships/hyperlink" Target="http://hoteltaramundi.com/" TargetMode="External"/><Relationship Id="rId4330" Type="http://schemas.openxmlformats.org/officeDocument/2006/relationships/hyperlink" Target="http://robledoexpress.com/" TargetMode="External"/><Relationship Id="rId4331" Type="http://schemas.openxmlformats.org/officeDocument/2006/relationships/hyperlink" Target="http://lareservalodge.com/" TargetMode="External"/><Relationship Id="rId4332" Type="http://schemas.openxmlformats.org/officeDocument/2006/relationships/hyperlink" Target="http://palaciodecutre.com/" TargetMode="External"/><Relationship Id="rId4333" Type="http://schemas.openxmlformats.org/officeDocument/2006/relationships/hyperlink" Target="http://lacortesomiedo.com/" TargetMode="External"/><Relationship Id="rId4334" Type="http://schemas.openxmlformats.org/officeDocument/2006/relationships/hyperlink" Target="http://www.hotelelmolinon.com/" TargetMode="External"/><Relationship Id="rId4335" Type="http://schemas.openxmlformats.org/officeDocument/2006/relationships/hyperlink" Target="http://hotelmiravalle.com/" TargetMode="External"/><Relationship Id="rId4336" Type="http://schemas.openxmlformats.org/officeDocument/2006/relationships/hyperlink" Target="http://casonadelsella.com/" TargetMode="External"/><Relationship Id="rId4337" Type="http://schemas.openxmlformats.org/officeDocument/2006/relationships/hyperlink" Target="http://laestradahotel.com/" TargetMode="External"/><Relationship Id="rId4338" Type="http://schemas.openxmlformats.org/officeDocument/2006/relationships/hyperlink" Target="http://laguindalhotel.com/" TargetMode="External"/><Relationship Id="rId4339" Type="http://schemas.openxmlformats.org/officeDocument/2006/relationships/hyperlink" Target="http://laguindalhotel.com/" TargetMode="External"/><Relationship Id="rId4340" Type="http://schemas.openxmlformats.org/officeDocument/2006/relationships/hyperlink" Target="http://hotelsantacruz.net/" TargetMode="External"/><Relationship Id="rId4341" Type="http://schemas.openxmlformats.org/officeDocument/2006/relationships/hyperlink" Target="http://palaciodeluces.com/" TargetMode="External"/><Relationship Id="rId4342" Type="http://schemas.openxmlformats.org/officeDocument/2006/relationships/hyperlink" Target="http://loscaspioshotel.es/" TargetMode="External"/><Relationship Id="rId4343" Type="http://schemas.openxmlformats.org/officeDocument/2006/relationships/hyperlink" Target="http://hotelentrevines.es/" TargetMode="External"/><Relationship Id="rId4344" Type="http://schemas.openxmlformats.org/officeDocument/2006/relationships/hyperlink" Target="http://hotelderlisella.es/" TargetMode="External"/><Relationship Id="rId4345" Type="http://schemas.openxmlformats.org/officeDocument/2006/relationships/hyperlink" Target="http://lapiconerahotel.es/" TargetMode="External"/><Relationship Id="rId4346" Type="http://schemas.openxmlformats.org/officeDocument/2006/relationships/hyperlink" Target="http://hotelarguelles.com/" TargetMode="External"/><Relationship Id="rId4347" Type="http://schemas.openxmlformats.org/officeDocument/2006/relationships/hyperlink" Target="http://asociacion-chf.com/" TargetMode="External"/><Relationship Id="rId4348" Type="http://schemas.openxmlformats.org/officeDocument/2006/relationships/hyperlink" Target="http://palaciodemeras.com/" TargetMode="External"/><Relationship Id="rId4349" Type="http://schemas.openxmlformats.org/officeDocument/2006/relationships/hyperlink" Target="http://losrobleshotel.com/" TargetMode="External"/><Relationship Id="rId4350" Type="http://schemas.openxmlformats.org/officeDocument/2006/relationships/hyperlink" Target="http://hoteles-silken.com/" TargetMode="External"/><Relationship Id="rId4351" Type="http://schemas.openxmlformats.org/officeDocument/2006/relationships/hyperlink" Target="http://hotelpontevedra.es/" TargetMode="External"/><Relationship Id="rId4352" Type="http://schemas.openxmlformats.org/officeDocument/2006/relationships/hyperlink" Target="http://hotelvigoplaza.com/" TargetMode="External"/><Relationship Id="rId4353" Type="http://schemas.openxmlformats.org/officeDocument/2006/relationships/hyperlink" Target="http://hoteldelmarvigo.es/" TargetMode="External"/><Relationship Id="rId4354" Type="http://schemas.openxmlformats.org/officeDocument/2006/relationships/hyperlink" Target="http://termasdecuntis.com/" TargetMode="External"/><Relationship Id="rId4355" Type="http://schemas.openxmlformats.org/officeDocument/2006/relationships/hyperlink" Target="http://hotelacasadorio.es/" TargetMode="External"/><Relationship Id="rId4356" Type="http://schemas.openxmlformats.org/officeDocument/2006/relationships/hyperlink" Target="http://hotelvictorino.com/" TargetMode="External"/><Relationship Id="rId4357" Type="http://schemas.openxmlformats.org/officeDocument/2006/relationships/hyperlink" Target="http://hotelportonovo.com/" TargetMode="External"/><Relationship Id="rId4358" Type="http://schemas.openxmlformats.org/officeDocument/2006/relationships/hyperlink" Target="http://hotelosondomar.com/" TargetMode="External"/><Relationship Id="rId4359" Type="http://schemas.openxmlformats.org/officeDocument/2006/relationships/hyperlink" Target="http://laterrazahotel.com/" TargetMode="External"/><Relationship Id="rId4360" Type="http://schemas.openxmlformats.org/officeDocument/2006/relationships/hyperlink" Target="http://hotelfloridamar.es/" TargetMode="External"/><Relationship Id="rId4361" Type="http://schemas.openxmlformats.org/officeDocument/2006/relationships/hyperlink" Target="http://hotelperegrina.com/" TargetMode="External"/><Relationship Id="rId4362" Type="http://schemas.openxmlformats.org/officeDocument/2006/relationships/hyperlink" Target="http://hoteldominguez.com/" TargetMode="External"/><Relationship Id="rId4363" Type="http://schemas.openxmlformats.org/officeDocument/2006/relationships/hyperlink" Target="http://hoteldominguez.com/" TargetMode="External"/><Relationship Id="rId4364" Type="http://schemas.openxmlformats.org/officeDocument/2006/relationships/hyperlink" Target="http://hotelesriveiro.com/" TargetMode="External"/><Relationship Id="rId4365" Type="http://schemas.openxmlformats.org/officeDocument/2006/relationships/hyperlink" Target="http://hoteleslanzada.com/" TargetMode="External"/><Relationship Id="rId4366" Type="http://schemas.openxmlformats.org/officeDocument/2006/relationships/hyperlink" Target="http://hotelcondarbon.com/" TargetMode="External"/><Relationship Id="rId4367" Type="http://schemas.openxmlformats.org/officeDocument/2006/relationships/hyperlink" Target="http://hotellacostera.com/" TargetMode="External"/><Relationship Id="rId4368" Type="http://schemas.openxmlformats.org/officeDocument/2006/relationships/hyperlink" Target="http://pazolosescudos.com/" TargetMode="External"/><Relationship Id="rId4369" Type="http://schemas.openxmlformats.org/officeDocument/2006/relationships/hyperlink" Target="http://hotellapalomapo.es/" TargetMode="External"/><Relationship Id="rId4370" Type="http://schemas.openxmlformats.org/officeDocument/2006/relationships/hyperlink" Target="http://hotelriasbajas.com/" TargetMode="External"/><Relationship Id="rId4371" Type="http://schemas.openxmlformats.org/officeDocument/2006/relationships/hyperlink" Target="http://hoteltulipanes.com/" TargetMode="External"/><Relationship Id="rId4372" Type="http://schemas.openxmlformats.org/officeDocument/2006/relationships/hyperlink" Target="http://ctrambasmestas.com/" TargetMode="External"/><Relationship Id="rId4373" Type="http://schemas.openxmlformats.org/officeDocument/2006/relationships/hyperlink" Target="http://hotelparisleon.com/" TargetMode="External"/><Relationship Id="rId4374" Type="http://schemas.openxmlformats.org/officeDocument/2006/relationships/hyperlink" Target="http://motelacropolis.com/" TargetMode="External"/><Relationship Id="rId4375" Type="http://schemas.openxmlformats.org/officeDocument/2006/relationships/hyperlink" Target="http://resthypandorado.es/" TargetMode="External"/><Relationship Id="rId4376" Type="http://schemas.openxmlformats.org/officeDocument/2006/relationships/hyperlink" Target="http://valledeancares.com/" TargetMode="External"/><Relationship Id="rId4377" Type="http://schemas.openxmlformats.org/officeDocument/2006/relationships/hyperlink" Target="http://hotelpandorado.com/" TargetMode="External"/><Relationship Id="rId4378" Type="http://schemas.openxmlformats.org/officeDocument/2006/relationships/hyperlink" Target="http://hotel-monterrey.es/" TargetMode="External"/><Relationship Id="rId4379" Type="http://schemas.openxmlformats.org/officeDocument/2006/relationships/hyperlink" Target="http://hotelasturplaza.es/" TargetMode="External"/><Relationship Id="rId4380" Type="http://schemas.openxmlformats.org/officeDocument/2006/relationships/hyperlink" Target="http://cumbresvaldeon.com/" TargetMode="External"/><Relationship Id="rId4381" Type="http://schemas.openxmlformats.org/officeDocument/2006/relationships/hyperlink" Target="http://hotel-valjunco.com/" TargetMode="External"/><Relationship Id="rId4382" Type="http://schemas.openxmlformats.org/officeDocument/2006/relationships/hyperlink" Target="http://hotelfrancisco.net/" TargetMode="External"/><Relationship Id="rId4383" Type="http://schemas.openxmlformats.org/officeDocument/2006/relationships/hyperlink" Target="http://hotelsanrosendo.es/" TargetMode="External"/><Relationship Id="rId4384" Type="http://schemas.openxmlformats.org/officeDocument/2006/relationships/hyperlink" Target="http://pazodemonterrei.es/" TargetMode="External"/><Relationship Id="rId4385" Type="http://schemas.openxmlformats.org/officeDocument/2006/relationships/hyperlink" Target="http://hotelsancibrao.com/" TargetMode="External"/><Relationship Id="rId4386" Type="http://schemas.openxmlformats.org/officeDocument/2006/relationships/hyperlink" Target="http://casaelpelaire.com/" TargetMode="External"/><Relationship Id="rId4387" Type="http://schemas.openxmlformats.org/officeDocument/2006/relationships/hyperlink" Target="http://tejeradelozoya.es/" TargetMode="External"/><Relationship Id="rId4388" Type="http://schemas.openxmlformats.org/officeDocument/2006/relationships/hyperlink" Target="http://hotelarcadenoe.es/" TargetMode="External"/><Relationship Id="rId4389" Type="http://schemas.openxmlformats.org/officeDocument/2006/relationships/hyperlink" Target="http://casamiravalle.com/" TargetMode="External"/><Relationship Id="rId4390" Type="http://schemas.openxmlformats.org/officeDocument/2006/relationships/hyperlink" Target="http://casafinaconil.com/" TargetMode="External"/><Relationship Id="rId4391" Type="http://schemas.openxmlformats.org/officeDocument/2006/relationships/hyperlink" Target="http://posadaelcamino.es/" TargetMode="External"/><Relationship Id="rId4392" Type="http://schemas.openxmlformats.org/officeDocument/2006/relationships/hyperlink" Target="http://hotelfernandez.es/" TargetMode="External"/><Relationship Id="rId4393" Type="http://schemas.openxmlformats.org/officeDocument/2006/relationships/hyperlink" Target="http://hotelfernandez.es/" TargetMode="External"/><Relationship Id="rId4394" Type="http://schemas.openxmlformats.org/officeDocument/2006/relationships/hyperlink" Target="http://hotellaalegria.es/" TargetMode="External"/><Relationship Id="rId4395" Type="http://schemas.openxmlformats.org/officeDocument/2006/relationships/hyperlink" Target="http://casadameixida.com/" TargetMode="External"/><Relationship Id="rId4396" Type="http://schemas.openxmlformats.org/officeDocument/2006/relationships/hyperlink" Target="http://afondadonorte.com/" TargetMode="External"/><Relationship Id="rId4397" Type="http://schemas.openxmlformats.org/officeDocument/2006/relationships/hyperlink" Target="http://villa-comodin.com/" TargetMode="External"/><Relationship Id="rId4398" Type="http://schemas.openxmlformats.org/officeDocument/2006/relationships/hyperlink" Target="http://vivirasturias.com/" TargetMode="External"/><Relationship Id="rId4399" Type="http://schemas.openxmlformats.org/officeDocument/2006/relationships/hyperlink" Target="http://latejerapadel.com/" TargetMode="External"/><Relationship Id="rId4400" Type="http://schemas.openxmlformats.org/officeDocument/2006/relationships/hyperlink" Target="http://cielodegredos.com/" TargetMode="External"/><Relationship Id="rId4401" Type="http://schemas.openxmlformats.org/officeDocument/2006/relationships/hyperlink" Target="http://hotel-oreneta.com/" TargetMode="External"/><Relationship Id="rId4402" Type="http://schemas.openxmlformats.org/officeDocument/2006/relationships/hyperlink" Target="http://cortijobablou.com/" TargetMode="External"/><Relationship Id="rId4403" Type="http://schemas.openxmlformats.org/officeDocument/2006/relationships/hyperlink" Target="http://aliciacarolina.es/" TargetMode="External"/><Relationship Id="rId4404" Type="http://schemas.openxmlformats.org/officeDocument/2006/relationships/hyperlink" Target="http://hotelpetitmao.com/" TargetMode="External"/><Relationship Id="rId4405" Type="http://schemas.openxmlformats.org/officeDocument/2006/relationships/hyperlink" Target="http://finca-alegria.com/" TargetMode="External"/><Relationship Id="rId4406" Type="http://schemas.openxmlformats.org/officeDocument/2006/relationships/hyperlink" Target="http://fincasarbosar.com/" TargetMode="External"/><Relationship Id="rId4407" Type="http://schemas.openxmlformats.org/officeDocument/2006/relationships/hyperlink" Target="http://hotelsatalaia.com/" TargetMode="External"/><Relationship Id="rId4408" Type="http://schemas.openxmlformats.org/officeDocument/2006/relationships/hyperlink" Target="http://satorredessol.com/" TargetMode="External"/><Relationship Id="rId4409" Type="http://schemas.openxmlformats.org/officeDocument/2006/relationships/hyperlink" Target="http://mirandohoteles.es/" TargetMode="External"/><Relationship Id="rId4410" Type="http://schemas.openxmlformats.org/officeDocument/2006/relationships/hyperlink" Target="http://hotalgonzalez.net/" TargetMode="External"/><Relationship Id="rId4411" Type="http://schemas.openxmlformats.org/officeDocument/2006/relationships/hyperlink" Target="http://casasantamaria.es/" TargetMode="External"/><Relationship Id="rId4412" Type="http://schemas.openxmlformats.org/officeDocument/2006/relationships/hyperlink" Target="http://casualhoteles.com/" TargetMode="External"/><Relationship Id="rId4413" Type="http://schemas.openxmlformats.org/officeDocument/2006/relationships/hyperlink" Target="http://ctrvillamaria.com/" TargetMode="External"/><Relationship Id="rId4414" Type="http://schemas.openxmlformats.org/officeDocument/2006/relationships/hyperlink" Target="http://almabellaclub.com/" TargetMode="External"/><Relationship Id="rId4415" Type="http://schemas.openxmlformats.org/officeDocument/2006/relationships/hyperlink" Target="http://hostallaparra.com/" TargetMode="External"/><Relationship Id="rId4416" Type="http://schemas.openxmlformats.org/officeDocument/2006/relationships/hyperlink" Target="http://hostaldulcinea.es/" TargetMode="External"/><Relationship Id="rId4417" Type="http://schemas.openxmlformats.org/officeDocument/2006/relationships/hyperlink" Target="http://posadadonjaime.es/" TargetMode="External"/><Relationship Id="rId4418" Type="http://schemas.openxmlformats.org/officeDocument/2006/relationships/hyperlink" Target="http://latorredelsol.com/" TargetMode="External"/><Relationship Id="rId4419" Type="http://schemas.openxmlformats.org/officeDocument/2006/relationships/hyperlink" Target="http://casadelaveiga.com/" TargetMode="External"/><Relationship Id="rId4420" Type="http://schemas.openxmlformats.org/officeDocument/2006/relationships/hyperlink" Target="http://eventostamashi.es/" TargetMode="External"/><Relationship Id="rId4421" Type="http://schemas.openxmlformats.org/officeDocument/2006/relationships/hyperlink" Target="https://www.fincaisolina.com/" TargetMode="External"/><Relationship Id="rId4422" Type="http://schemas.openxmlformats.org/officeDocument/2006/relationships/hyperlink" Target="http://hoteletdelbac.com/" TargetMode="External"/><Relationship Id="rId4423" Type="http://schemas.openxmlformats.org/officeDocument/2006/relationships/hyperlink" Target="http://casadagalbana.com/" TargetMode="External"/><Relationship Id="rId4424" Type="http://schemas.openxmlformats.org/officeDocument/2006/relationships/hyperlink" Target="http://avelhafabrica.com/" TargetMode="External"/><Relationship Id="rId4425" Type="http://schemas.openxmlformats.org/officeDocument/2006/relationships/hyperlink" Target="https://ventacalderon.es/" TargetMode="External"/><Relationship Id="rId4426" Type="http://schemas.openxmlformats.org/officeDocument/2006/relationships/hyperlink" Target="http://hotelelpandal.com/" TargetMode="External"/><Relationship Id="rId4427" Type="http://schemas.openxmlformats.org/officeDocument/2006/relationships/hyperlink" Target="http://hotelelpandal.com/" TargetMode="External"/><Relationship Id="rId4428" Type="http://schemas.openxmlformats.org/officeDocument/2006/relationships/hyperlink" Target="http://hotelamiranda.com/" TargetMode="External"/><Relationship Id="rId4429" Type="http://schemas.openxmlformats.org/officeDocument/2006/relationships/hyperlink" Target="http://primaverahotel.es/" TargetMode="External"/><Relationship Id="rId4430" Type="http://schemas.openxmlformats.org/officeDocument/2006/relationships/hyperlink" Target="http://hostelgetaria.com/" TargetMode="External"/><Relationship Id="rId4431" Type="http://schemas.openxmlformats.org/officeDocument/2006/relationships/hyperlink" Target="https://casalatalaya.com/" TargetMode="External"/><Relationship Id="rId4432" Type="http://schemas.openxmlformats.org/officeDocument/2006/relationships/hyperlink" Target="http://suitesmachado.com/" TargetMode="External"/><Relationship Id="rId4433" Type="http://schemas.openxmlformats.org/officeDocument/2006/relationships/hyperlink" Target="http://pensionarroka.com/" TargetMode="External"/><Relationship Id="rId4434" Type="http://schemas.openxmlformats.org/officeDocument/2006/relationships/hyperlink" Target="http://www.hotelpompaelo.com/" TargetMode="External"/><Relationship Id="rId4435" Type="http://schemas.openxmlformats.org/officeDocument/2006/relationships/hyperlink" Target="http://huertadorotea.com/" TargetMode="External"/><Relationship Id="rId4436" Type="http://schemas.openxmlformats.org/officeDocument/2006/relationships/hyperlink" Target="http://ohtelssananton.es/" TargetMode="External"/><Relationship Id="rId4437" Type="http://schemas.openxmlformats.org/officeDocument/2006/relationships/hyperlink" Target="http://suitopiahotel.com/" TargetMode="External"/><Relationship Id="rId4438" Type="http://schemas.openxmlformats.org/officeDocument/2006/relationships/hyperlink" Target="http://atrio-del-mar.com/" TargetMode="External"/><Relationship Id="rId4439" Type="http://schemas.openxmlformats.org/officeDocument/2006/relationships/hyperlink" Target="http://hotelbasilica.com/" TargetMode="External"/><Relationship Id="rId4440" Type="http://schemas.openxmlformats.org/officeDocument/2006/relationships/hyperlink" Target="http://artpalmahotel.com/" TargetMode="External"/><Relationship Id="rId4441" Type="http://schemas.openxmlformats.org/officeDocument/2006/relationships/hyperlink" Target="http://www.hotel-menorca.com/" TargetMode="External"/><Relationship Id="rId4442" Type="http://schemas.openxmlformats.org/officeDocument/2006/relationships/hyperlink" Target="http://urh-hoteliers.com/" TargetMode="External"/><Relationship Id="rId4443" Type="http://schemas.openxmlformats.org/officeDocument/2006/relationships/hyperlink" Target="http://hotelalabriga.com/" TargetMode="External"/><Relationship Id="rId4444" Type="http://schemas.openxmlformats.org/officeDocument/2006/relationships/hyperlink" Target="http://www.hotelwellamar.com/" TargetMode="External"/><Relationship Id="rId4445" Type="http://schemas.openxmlformats.org/officeDocument/2006/relationships/hyperlink" Target="http://hotelnievesmar.es/" TargetMode="External"/><Relationship Id="rId4446" Type="http://schemas.openxmlformats.org/officeDocument/2006/relationships/hyperlink" Target="http://elementshotels.es/" TargetMode="External"/><Relationship Id="rId4447" Type="http://schemas.openxmlformats.org/officeDocument/2006/relationships/hyperlink" Target="http://playadequenxe.com/" TargetMode="External"/><Relationship Id="rId4448" Type="http://schemas.openxmlformats.org/officeDocument/2006/relationships/hyperlink" Target="http://fuertehoteles.com/" TargetMode="External"/><Relationship Id="rId4449" Type="http://schemas.openxmlformats.org/officeDocument/2006/relationships/hyperlink" Target="http://cotursahotels.com/" TargetMode="External"/><Relationship Id="rId4450" Type="http://schemas.openxmlformats.org/officeDocument/2006/relationships/hyperlink" Target="http://www.vitahoteliers.com/" TargetMode="External"/><Relationship Id="rId4451" Type="http://schemas.openxmlformats.org/officeDocument/2006/relationships/hyperlink" Target="http://www.vitahoteliers.com/" TargetMode="External"/><Relationship Id="rId4452" Type="http://schemas.openxmlformats.org/officeDocument/2006/relationships/hyperlink" Target="http://hotelelaguila.com/" TargetMode="External"/><Relationship Id="rId4453" Type="http://schemas.openxmlformats.org/officeDocument/2006/relationships/hyperlink" Target="http://banhsdetredos.com/" TargetMode="External"/><Relationship Id="rId4454" Type="http://schemas.openxmlformats.org/officeDocument/2006/relationships/hyperlink" Target="http://hotelturquesa.com/" TargetMode="External"/><Relationship Id="rId4455" Type="http://schemas.openxmlformats.org/officeDocument/2006/relationships/hyperlink" Target="http://conybarhotels.com/" TargetMode="External"/><Relationship Id="rId4456" Type="http://schemas.openxmlformats.org/officeDocument/2006/relationships/hyperlink" Target="http://albuferahotel.com/" TargetMode="External"/><Relationship Id="rId4457" Type="http://schemas.openxmlformats.org/officeDocument/2006/relationships/hyperlink" Target="http://morasolhoteles.es/" TargetMode="External"/><Relationship Id="rId4458" Type="http://schemas.openxmlformats.org/officeDocument/2006/relationships/hyperlink" Target="http://jardin-tecina.com/" TargetMode="External"/><Relationship Id="rId4459" Type="http://schemas.openxmlformats.org/officeDocument/2006/relationships/hyperlink" Target="http://hotelesporcel.com/" TargetMode="External"/><Relationship Id="rId4460" Type="http://schemas.openxmlformats.org/officeDocument/2006/relationships/hyperlink" Target="http://hotelvilamari.com/" TargetMode="External"/><Relationship Id="rId4461" Type="http://schemas.openxmlformats.org/officeDocument/2006/relationships/hyperlink" Target="http://abadeshoteles.com/" TargetMode="External"/><Relationship Id="rId4462" Type="http://schemas.openxmlformats.org/officeDocument/2006/relationships/hyperlink" Target="http://fuertehoteles.com/" TargetMode="External"/><Relationship Id="rId4463" Type="http://schemas.openxmlformats.org/officeDocument/2006/relationships/hyperlink" Target="http://fuertehoteles.com/" TargetMode="External"/><Relationship Id="rId4464" Type="http://schemas.openxmlformats.org/officeDocument/2006/relationships/hyperlink" Target="http://hotelamicgala.com/" TargetMode="External"/><Relationship Id="rId4465" Type="http://schemas.openxmlformats.org/officeDocument/2006/relationships/hyperlink" Target="http://vinccihoteles.com/" TargetMode="External"/><Relationship Id="rId4466" Type="http://schemas.openxmlformats.org/officeDocument/2006/relationships/hyperlink" Target="http://rafaelhoteles.com/" TargetMode="External"/><Relationship Id="rId4467" Type="http://schemas.openxmlformats.org/officeDocument/2006/relationships/hyperlink" Target="http://nh-collection.com/" TargetMode="External"/><Relationship Id="rId4468" Type="http://schemas.openxmlformats.org/officeDocument/2006/relationships/hyperlink" Target="http://rafaelhoteles.com/" TargetMode="External"/><Relationship Id="rId4469" Type="http://schemas.openxmlformats.org/officeDocument/2006/relationships/hyperlink" Target="http://rafaelhoteles.com/" TargetMode="External"/><Relationship Id="rId4470" Type="http://schemas.openxmlformats.org/officeDocument/2006/relationships/hyperlink" Target="http://vinccihoteles.com/" TargetMode="External"/><Relationship Id="rId4471" Type="http://schemas.openxmlformats.org/officeDocument/2006/relationships/hyperlink" Target="http://hotelsavinata.com/" TargetMode="External"/><Relationship Id="rId4472" Type="http://schemas.openxmlformats.org/officeDocument/2006/relationships/hyperlink" Target="http://www.hotelconcordy.com/" TargetMode="External"/><Relationship Id="rId4473" Type="http://schemas.openxmlformats.org/officeDocument/2006/relationships/hyperlink" Target="http://ilunionpioxii.com/" TargetMode="External"/><Relationship Id="rId4474" Type="http://schemas.openxmlformats.org/officeDocument/2006/relationships/hyperlink" Target="http://vinccihoteles.com/" TargetMode="External"/><Relationship Id="rId4475" Type="http://schemas.openxmlformats.org/officeDocument/2006/relationships/hyperlink" Target="http://www.hoteltafalgar.com/" TargetMode="External"/><Relationship Id="rId4476" Type="http://schemas.openxmlformats.org/officeDocument/2006/relationships/hyperlink" Target="http://casonadelcoso.com/" TargetMode="External"/><Relationship Id="rId4477" Type="http://schemas.openxmlformats.org/officeDocument/2006/relationships/hyperlink" Target="http://hotelesvelada.com/" TargetMode="External"/><Relationship Id="rId4478" Type="http://schemas.openxmlformats.org/officeDocument/2006/relationships/hyperlink" Target="http://hotelexeplaza.com/" TargetMode="External"/><Relationship Id="rId4479" Type="http://schemas.openxmlformats.org/officeDocument/2006/relationships/hyperlink" Target="http://rafaelhoteles.com/" TargetMode="External"/><Relationship Id="rId4480" Type="http://schemas.openxmlformats.org/officeDocument/2006/relationships/hyperlink" Target="http://hoteldianaplus.es/" TargetMode="External"/><Relationship Id="rId4481" Type="http://schemas.openxmlformats.org/officeDocument/2006/relationships/hyperlink" Target="http://hotelinfantas.com/" TargetMode="External"/><Relationship Id="rId4482" Type="http://schemas.openxmlformats.org/officeDocument/2006/relationships/hyperlink" Target="http://hotelmadrisol.com/" TargetMode="External"/><Relationship Id="rId4483" Type="http://schemas.openxmlformats.org/officeDocument/2006/relationships/hyperlink" Target="http://vinccicapitol.com/" TargetMode="External"/><Relationship Id="rId4484" Type="http://schemas.openxmlformats.org/officeDocument/2006/relationships/hyperlink" Target="http://hotelatlantico.es/" TargetMode="External"/><Relationship Id="rId4485" Type="http://schemas.openxmlformats.org/officeDocument/2006/relationships/hyperlink" Target="http://www.senatorespana.com/" TargetMode="External"/><Relationship Id="rId4486" Type="http://schemas.openxmlformats.org/officeDocument/2006/relationships/hyperlink" Target="http://amazonasgirls.com/" TargetMode="External"/><Relationship Id="rId4487" Type="http://schemas.openxmlformats.org/officeDocument/2006/relationships/hyperlink" Target="http://mediodiahotel.com/" TargetMode="External"/><Relationship Id="rId4488" Type="http://schemas.openxmlformats.org/officeDocument/2006/relationships/hyperlink" Target="http://hotel-moderno.com/" TargetMode="External"/><Relationship Id="rId4489" Type="http://schemas.openxmlformats.org/officeDocument/2006/relationships/hyperlink" Target="http://motionhostels.com/" TargetMode="External"/><Relationship Id="rId4490" Type="http://schemas.openxmlformats.org/officeDocument/2006/relationships/hyperlink" Target="http://hotelclaridge.com/" TargetMode="External"/><Relationship Id="rId4491" Type="http://schemas.openxmlformats.org/officeDocument/2006/relationships/hyperlink" Target="http://madrono-hotel.com/" TargetMode="External"/><Relationship Id="rId4492" Type="http://schemas.openxmlformats.org/officeDocument/2006/relationships/hyperlink" Target="http://rafaelhoteles.com/" TargetMode="External"/><Relationship Id="rId4493" Type="http://schemas.openxmlformats.org/officeDocument/2006/relationships/hyperlink" Target="http://hotelgolden21.com/" TargetMode="External"/><Relationship Id="rId4494" Type="http://schemas.openxmlformats.org/officeDocument/2006/relationships/hyperlink" Target="http://elegancehotels.es/" TargetMode="External"/><Relationship Id="rId4495" Type="http://schemas.openxmlformats.org/officeDocument/2006/relationships/hyperlink" Target="http://hotelpraderon.com/" TargetMode="External"/><Relationship Id="rId4496" Type="http://schemas.openxmlformats.org/officeDocument/2006/relationships/hyperlink" Target="http://hotelesporcel.com/" TargetMode="External"/><Relationship Id="rId4497" Type="http://schemas.openxmlformats.org/officeDocument/2006/relationships/hyperlink" Target="http://hotelesporcel.com/" TargetMode="External"/><Relationship Id="rId4498" Type="http://schemas.openxmlformats.org/officeDocument/2006/relationships/hyperlink" Target="http://hotel-indiana.com/" TargetMode="External"/><Relationship Id="rId4499" Type="http://schemas.openxmlformats.org/officeDocument/2006/relationships/hyperlink" Target="http://pullmanhotels.com/" TargetMode="External"/><Relationship Id="rId4500" Type="http://schemas.openxmlformats.org/officeDocument/2006/relationships/hyperlink" Target="http://firstonehotel.com/" TargetMode="External"/><Relationship Id="rId4501" Type="http://schemas.openxmlformats.org/officeDocument/2006/relationships/hyperlink" Target="http://hotelvaldemoro.es/" TargetMode="External"/><Relationship Id="rId4502" Type="http://schemas.openxmlformats.org/officeDocument/2006/relationships/hyperlink" Target="http://hotellabrador.com/" TargetMode="External"/><Relationship Id="rId4503" Type="http://schemas.openxmlformats.org/officeDocument/2006/relationships/hyperlink" Target="http://hotellabrador.com/" TargetMode="External"/><Relationship Id="rId4504" Type="http://schemas.openxmlformats.org/officeDocument/2006/relationships/hyperlink" Target="http://hotelpradoreal.es/" TargetMode="External"/><Relationship Id="rId4505" Type="http://schemas.openxmlformats.org/officeDocument/2006/relationships/hyperlink" Target="http://hotelaspostas.com/" TargetMode="External"/><Relationship Id="rId4506" Type="http://schemas.openxmlformats.org/officeDocument/2006/relationships/hyperlink" Target="http://elestancohotel.es/" TargetMode="External"/><Relationship Id="rId4507" Type="http://schemas.openxmlformats.org/officeDocument/2006/relationships/hyperlink" Target="http://hotelmercedes.org/" TargetMode="External"/><Relationship Id="rId4508" Type="http://schemas.openxmlformats.org/officeDocument/2006/relationships/hyperlink" Target="http://trafalgarpolo.com/" TargetMode="External"/><Relationship Id="rId4509" Type="http://schemas.openxmlformats.org/officeDocument/2006/relationships/hyperlink" Target="http://veladahoteles.com/" TargetMode="External"/><Relationship Id="rId4510" Type="http://schemas.openxmlformats.org/officeDocument/2006/relationships/hyperlink" Target="http://hotelelencanto.es/" TargetMode="External"/><Relationship Id="rId4511" Type="http://schemas.openxmlformats.org/officeDocument/2006/relationships/hyperlink" Target="http://elrastroavila.com/" TargetMode="External"/><Relationship Id="rId4512" Type="http://schemas.openxmlformats.org/officeDocument/2006/relationships/hyperlink" Target="http://hotelelespinar.es/" TargetMode="External"/><Relationship Id="rId4513" Type="http://schemas.openxmlformats.org/officeDocument/2006/relationships/hyperlink" Target="http://fincaelrancho.com/" TargetMode="External"/><Relationship Id="rId4514" Type="http://schemas.openxmlformats.org/officeDocument/2006/relationships/hyperlink" Target="http://fincaelrancho.com/" TargetMode="External"/><Relationship Id="rId4515" Type="http://schemas.openxmlformats.org/officeDocument/2006/relationships/hyperlink" Target="http://hotellosarcos.com/" TargetMode="External"/><Relationship Id="rId4516" Type="http://schemas.openxmlformats.org/officeDocument/2006/relationships/hyperlink" Target="http://hoteldonfelipe.es/" TargetMode="External"/><Relationship Id="rId4517" Type="http://schemas.openxmlformats.org/officeDocument/2006/relationships/hyperlink" Target="http://lacasamudejar.com/" TargetMode="External"/><Relationship Id="rId4518" Type="http://schemas.openxmlformats.org/officeDocument/2006/relationships/hyperlink" Target="http://capitulotrece.com/" TargetMode="External"/><Relationship Id="rId4519" Type="http://schemas.openxmlformats.org/officeDocument/2006/relationships/hyperlink" Target="http://vinccihoteles.com/" TargetMode="External"/><Relationship Id="rId4520" Type="http://schemas.openxmlformats.org/officeDocument/2006/relationships/hyperlink" Target="http://adonisresorts.com/" TargetMode="External"/><Relationship Id="rId4521" Type="http://schemas.openxmlformats.org/officeDocument/2006/relationships/hyperlink" Target="http://blueseahotels.com/" TargetMode="External"/><Relationship Id="rId4522" Type="http://schemas.openxmlformats.org/officeDocument/2006/relationships/hyperlink" Target="http://blueseahotels.com/" TargetMode="External"/><Relationship Id="rId4523" Type="http://schemas.openxmlformats.org/officeDocument/2006/relationships/hyperlink" Target="http://hotelmarquesa.com/" TargetMode="External"/><Relationship Id="rId4524" Type="http://schemas.openxmlformats.org/officeDocument/2006/relationships/hyperlink" Target="http://blueseahotels.com/" TargetMode="External"/><Relationship Id="rId4525" Type="http://schemas.openxmlformats.org/officeDocument/2006/relationships/hyperlink" Target="http://hotelbotanico.com/" TargetMode="External"/><Relationship Id="rId4526" Type="http://schemas.openxmlformats.org/officeDocument/2006/relationships/hyperlink" Target="http://hotelvallemar.com/" TargetMode="External"/><Relationship Id="rId4527" Type="http://schemas.openxmlformats.org/officeDocument/2006/relationships/hyperlink" Target="http://blueseahotels.com/" TargetMode="External"/><Relationship Id="rId4528" Type="http://schemas.openxmlformats.org/officeDocument/2006/relationships/hyperlink" Target="http://hotel-santelmo.es/" TargetMode="External"/><Relationship Id="rId4529" Type="http://schemas.openxmlformats.org/officeDocument/2006/relationships/hyperlink" Target="http://hotelvallemar.com/" TargetMode="External"/><Relationship Id="rId4530" Type="http://schemas.openxmlformats.org/officeDocument/2006/relationships/hyperlink" Target="http://fairways-club.com/" TargetMode="External"/><Relationship Id="rId4531" Type="http://schemas.openxmlformats.org/officeDocument/2006/relationships/hyperlink" Target="http://adrianhoteles.com/" TargetMode="External"/><Relationship Id="rId4532" Type="http://schemas.openxmlformats.org/officeDocument/2006/relationships/hyperlink" Target="http://adonisresorts.com/" TargetMode="External"/><Relationship Id="rId4533" Type="http://schemas.openxmlformats.org/officeDocument/2006/relationships/hyperlink" Target="http://adonisresorts.com/" TargetMode="External"/><Relationship Id="rId4534" Type="http://schemas.openxmlformats.org/officeDocument/2006/relationships/hyperlink" Target="http://hovima-hotels.com/" TargetMode="External"/><Relationship Id="rId4535" Type="http://schemas.openxmlformats.org/officeDocument/2006/relationships/hyperlink" Target="http://vinccihoteles.com/" TargetMode="External"/><Relationship Id="rId4536" Type="http://schemas.openxmlformats.org/officeDocument/2006/relationships/hyperlink" Target="http://vinccihoteles.com/" TargetMode="External"/><Relationship Id="rId4537" Type="http://schemas.openxmlformats.org/officeDocument/2006/relationships/hyperlink" Target="http://fiesta-hotels.com/" TargetMode="External"/><Relationship Id="rId4538" Type="http://schemas.openxmlformats.org/officeDocument/2006/relationships/hyperlink" Target="http://blueseahotels.com/" TargetMode="External"/><Relationship Id="rId4539" Type="http://schemas.openxmlformats.org/officeDocument/2006/relationships/hyperlink" Target="http://fiesta-hotels.com/" TargetMode="External"/><Relationship Id="rId4540" Type="http://schemas.openxmlformats.org/officeDocument/2006/relationships/hyperlink" Target="http://springhoteles.com/" TargetMode="External"/><Relationship Id="rId4541" Type="http://schemas.openxmlformats.org/officeDocument/2006/relationships/hyperlink" Target="http://europe-hotels.org/" TargetMode="External"/><Relationship Id="rId4542" Type="http://schemas.openxmlformats.org/officeDocument/2006/relationships/hyperlink" Target="http://europe-hotels.org/" TargetMode="External"/><Relationship Id="rId4543" Type="http://schemas.openxmlformats.org/officeDocument/2006/relationships/hyperlink" Target="http://europe-hotels.org/" TargetMode="External"/><Relationship Id="rId4544" Type="http://schemas.openxmlformats.org/officeDocument/2006/relationships/hyperlink" Target="http://springhoteles.com/" TargetMode="External"/><Relationship Id="rId4545" Type="http://schemas.openxmlformats.org/officeDocument/2006/relationships/hyperlink" Target="http://hotel-andreas.com/" TargetMode="External"/><Relationship Id="rId4546" Type="http://schemas.openxmlformats.org/officeDocument/2006/relationships/hyperlink" Target="http://hotelbitacora.com/" TargetMode="External"/><Relationship Id="rId4547" Type="http://schemas.openxmlformats.org/officeDocument/2006/relationships/hyperlink" Target="http://hovima-hotels.com/" TargetMode="External"/><Relationship Id="rId4548" Type="http://schemas.openxmlformats.org/officeDocument/2006/relationships/hyperlink" Target="http://hovima-hotels.com/" TargetMode="External"/><Relationship Id="rId4549" Type="http://schemas.openxmlformats.org/officeDocument/2006/relationships/hyperlink" Target="http://hovima-hotels.com/" TargetMode="External"/><Relationship Id="rId4550" Type="http://schemas.openxmlformats.org/officeDocument/2006/relationships/hyperlink" Target="http://hovima-hotels.com/" TargetMode="External"/><Relationship Id="rId4551" Type="http://schemas.openxmlformats.org/officeDocument/2006/relationships/hyperlink" Target="http://abamaterraces.com/" TargetMode="External"/><Relationship Id="rId4552" Type="http://schemas.openxmlformats.org/officeDocument/2006/relationships/hyperlink" Target="http://springhoteles.com/" TargetMode="External"/><Relationship Id="rId4553" Type="http://schemas.openxmlformats.org/officeDocument/2006/relationships/hyperlink" Target="http://pensionalcala.com/" TargetMode="External"/><Relationship Id="rId4554" Type="http://schemas.openxmlformats.org/officeDocument/2006/relationships/hyperlink" Target="http://blueseahotels.com/" TargetMode="External"/><Relationship Id="rId4555" Type="http://schemas.openxmlformats.org/officeDocument/2006/relationships/hyperlink" Target="http://hotelentredos.com/" TargetMode="External"/><Relationship Id="rId4556" Type="http://schemas.openxmlformats.org/officeDocument/2006/relationships/hyperlink" Target="http://vinccihoteles.com/" TargetMode="External"/><Relationship Id="rId4557" Type="http://schemas.openxmlformats.org/officeDocument/2006/relationships/hyperlink" Target="http://hoteleurowest.com/" TargetMode="External"/><Relationship Id="rId4558" Type="http://schemas.openxmlformats.org/officeDocument/2006/relationships/hyperlink" Target="http://algara.com/condal" TargetMode="External"/><Relationship Id="rId4559" Type="http://schemas.openxmlformats.org/officeDocument/2006/relationships/hyperlink" Target="http://aldaplazamayor.es/" TargetMode="External"/><Relationship Id="rId4560" Type="http://schemas.openxmlformats.org/officeDocument/2006/relationships/hyperlink" Target="http://hotelmozarbez.com/" TargetMode="External"/><Relationship Id="rId4561" Type="http://schemas.openxmlformats.org/officeDocument/2006/relationships/hyperlink" Target="http://hotelcervantes.es/" TargetMode="External"/><Relationship Id="rId4562" Type="http://schemas.openxmlformats.org/officeDocument/2006/relationships/hyperlink" Target="http://ilunionhotels.com/" TargetMode="External"/><Relationship Id="rId4563" Type="http://schemas.openxmlformats.org/officeDocument/2006/relationships/hyperlink" Target="http://ilunionhotels.com/" TargetMode="External"/><Relationship Id="rId4564" Type="http://schemas.openxmlformats.org/officeDocument/2006/relationships/hyperlink" Target="http://hotelheredero.net/" TargetMode="External"/><Relationship Id="rId4565" Type="http://schemas.openxmlformats.org/officeDocument/2006/relationships/hyperlink" Target="http://hotelacostacm.com/" TargetMode="External"/><Relationship Id="rId4566" Type="http://schemas.openxmlformats.org/officeDocument/2006/relationships/hyperlink" Target="http://hostalenzafra.com/" TargetMode="External"/><Relationship Id="rId4567" Type="http://schemas.openxmlformats.org/officeDocument/2006/relationships/hyperlink" Target="http://hoteldulcinea.com/" TargetMode="External"/><Relationship Id="rId4568" Type="http://schemas.openxmlformats.org/officeDocument/2006/relationships/hyperlink" Target="http://orellanahotel.com/" TargetMode="External"/><Relationship Id="rId4569" Type="http://schemas.openxmlformats.org/officeDocument/2006/relationships/hyperlink" Target="http://antidotorooms.com/" TargetMode="External"/><Relationship Id="rId4570" Type="http://schemas.openxmlformats.org/officeDocument/2006/relationships/hyperlink" Target="http://medinamudejar.com/" TargetMode="External"/><Relationship Id="rId4571" Type="http://schemas.openxmlformats.org/officeDocument/2006/relationships/hyperlink" Target="http://posadadelacal.com/" TargetMode="External"/><Relationship Id="rId4572" Type="http://schemas.openxmlformats.org/officeDocument/2006/relationships/hyperlink" Target="http://hotelescudero.com/" TargetMode="External"/><Relationship Id="rId4573" Type="http://schemas.openxmlformats.org/officeDocument/2006/relationships/hyperlink" Target="http://veracruzplaza.com/" TargetMode="External"/><Relationship Id="rId4574" Type="http://schemas.openxmlformats.org/officeDocument/2006/relationships/hyperlink" Target="http://hidalgoquijada.es/" TargetMode="External"/><Relationship Id="rId4575" Type="http://schemas.openxmlformats.org/officeDocument/2006/relationships/hyperlink" Target="https://canadaruidera.es/" TargetMode="External"/><Relationship Id="rId4576" Type="http://schemas.openxmlformats.org/officeDocument/2006/relationships/hyperlink" Target="http://haciendaalbae.com/" TargetMode="External"/><Relationship Id="rId4577" Type="http://schemas.openxmlformats.org/officeDocument/2006/relationships/hyperlink" Target="http://hotellaboheme.com/" TargetMode="External"/><Relationship Id="rId4578" Type="http://schemas.openxmlformats.org/officeDocument/2006/relationships/hyperlink" Target="http://hotelpenacruz.com/" TargetMode="External"/><Relationship Id="rId4579" Type="http://schemas.openxmlformats.org/officeDocument/2006/relationships/hyperlink" Target="http://vinalastorres.com/" TargetMode="External"/><Relationship Id="rId4580" Type="http://schemas.openxmlformats.org/officeDocument/2006/relationships/hyperlink" Target="http://hotel-caceres.com/" TargetMode="External"/><Relationship Id="rId4581" Type="http://schemas.openxmlformats.org/officeDocument/2006/relationships/hyperlink" Target="http://hotellosalamos.es/" TargetMode="External"/><Relationship Id="rId4582" Type="http://schemas.openxmlformats.org/officeDocument/2006/relationships/hyperlink" Target="http://montesolcoria.com/" TargetMode="External"/><Relationship Id="rId4583" Type="http://schemas.openxmlformats.org/officeDocument/2006/relationships/hyperlink" Target="http://golfvaldecanas.es/" TargetMode="External"/><Relationship Id="rId4584" Type="http://schemas.openxmlformats.org/officeDocument/2006/relationships/hyperlink" Target="http://castillobeach.com/" TargetMode="External"/><Relationship Id="rId4585" Type="http://schemas.openxmlformats.org/officeDocument/2006/relationships/hyperlink" Target="http://hotelconcorde.org/" TargetMode="External"/><Relationship Id="rId4586" Type="http://schemas.openxmlformats.org/officeDocument/2006/relationships/hyperlink" Target="http://plazapalmeras.com/" TargetMode="External"/><Relationship Id="rId4587" Type="http://schemas.openxmlformats.org/officeDocument/2006/relationships/hyperlink" Target="https://hotelfariones.es/" TargetMode="External"/><Relationship Id="rId4588" Type="http://schemas.openxmlformats.org/officeDocument/2006/relationships/hyperlink" Target="http://princesayaiza.com/" TargetMode="External"/><Relationship Id="rId4589" Type="http://schemas.openxmlformats.org/officeDocument/2006/relationships/hyperlink" Target="http://hoteldunasclub.es/" TargetMode="External"/><Relationship Id="rId4590" Type="http://schemas.openxmlformats.org/officeDocument/2006/relationships/hyperlink" Target="http://sentidohotels.com/" TargetMode="External"/><Relationship Id="rId4591" Type="http://schemas.openxmlformats.org/officeDocument/2006/relationships/hyperlink" Target="http://stellacanaris.com/" TargetMode="External"/><Relationship Id="rId4592" Type="http://schemas.openxmlformats.org/officeDocument/2006/relationships/hyperlink" Target="http://morasolhoteles.es/" TargetMode="External"/><Relationship Id="rId4593" Type="http://schemas.openxmlformats.org/officeDocument/2006/relationships/hyperlink" Target="http://paradisehotels.es/" TargetMode="External"/><Relationship Id="rId4594" Type="http://schemas.openxmlformats.org/officeDocument/2006/relationships/hyperlink" Target="http://paradisehotels.es/" TargetMode="External"/><Relationship Id="rId4595" Type="http://schemas.openxmlformats.org/officeDocument/2006/relationships/hyperlink" Target="http://blueseahotels.com/" TargetMode="External"/><Relationship Id="rId4596" Type="http://schemas.openxmlformats.org/officeDocument/2006/relationships/hyperlink" Target="http://blueseahotels.com/" TargetMode="External"/><Relationship Id="rId4597" Type="http://schemas.openxmlformats.org/officeDocument/2006/relationships/hyperlink" Target="http://hotellancelot.com/" TargetMode="External"/><Relationship Id="rId4598" Type="http://schemas.openxmlformats.org/officeDocument/2006/relationships/hyperlink" Target="http://blueseahotels.com/" TargetMode="External"/><Relationship Id="rId4599" Type="http://schemas.openxmlformats.org/officeDocument/2006/relationships/hyperlink" Target="http://loslirioshotel.es/" TargetMode="External"/><Relationship Id="rId4600" Type="http://schemas.openxmlformats.org/officeDocument/2006/relationships/hyperlink" Target="http://casonadeyaiza.com/" TargetMode="External"/><Relationship Id="rId4601" Type="http://schemas.openxmlformats.org/officeDocument/2006/relationships/hyperlink" Target="http://casadehilario.com/" TargetMode="External"/><Relationship Id="rId4602" Type="http://schemas.openxmlformats.org/officeDocument/2006/relationships/hyperlink" Target="http://lacasitahotel.com/" TargetMode="External"/><Relationship Id="rId4603" Type="http://schemas.openxmlformats.org/officeDocument/2006/relationships/hyperlink" Target="http://almanachotels.com/" TargetMode="External"/><Relationship Id="rId4604" Type="http://schemas.openxmlformats.org/officeDocument/2006/relationships/hyperlink" Target="http://hotelbrummell.com/" TargetMode="External"/><Relationship Id="rId4605" Type="http://schemas.openxmlformats.org/officeDocument/2006/relationships/hyperlink" Target="http://vinccihoteles.com/" TargetMode="External"/><Relationship Id="rId4606" Type="http://schemas.openxmlformats.org/officeDocument/2006/relationships/hyperlink" Target="http://newhotelcolon.com/" TargetMode="External"/><Relationship Id="rId4607" Type="http://schemas.openxmlformats.org/officeDocument/2006/relationships/hyperlink" Target="http://rafaelhoteles.com/" TargetMode="External"/><Relationship Id="rId4608" Type="http://schemas.openxmlformats.org/officeDocument/2006/relationships/hyperlink" Target="http://guitarthotels.com/" TargetMode="External"/><Relationship Id="rId4609" Type="http://schemas.openxmlformats.org/officeDocument/2006/relationships/hyperlink" Target="http://almabarcelona.com/" TargetMode="External"/><Relationship Id="rId4610" Type="http://schemas.openxmlformats.org/officeDocument/2006/relationships/hyperlink" Target="http://hotelbalmoral.com/" TargetMode="External"/><Relationship Id="rId4611" Type="http://schemas.openxmlformats.org/officeDocument/2006/relationships/hyperlink" Target="http://bonanovasuite.com/" TargetMode="External"/><Relationship Id="rId4612" Type="http://schemas.openxmlformats.org/officeDocument/2006/relationships/hyperlink" Target="http://hotelescenter.com/" TargetMode="External"/><Relationship Id="rId4613" Type="http://schemas.openxmlformats.org/officeDocument/2006/relationships/hyperlink" Target="http://sixtytwohotel.com/" TargetMode="External"/><Relationship Id="rId4614" Type="http://schemas.openxmlformats.org/officeDocument/2006/relationships/hyperlink" Target="http://avenidapalace.com/" TargetMode="External"/><Relationship Id="rId4615" Type="http://schemas.openxmlformats.org/officeDocument/2006/relationships/hyperlink" Target="http://gargallohotels.es/" TargetMode="External"/><Relationship Id="rId4616" Type="http://schemas.openxmlformats.org/officeDocument/2006/relationships/hyperlink" Target="http://gargallohotels.es/" TargetMode="External"/><Relationship Id="rId4617" Type="http://schemas.openxmlformats.org/officeDocument/2006/relationships/hyperlink" Target="http://hoteldelcomte.com/" TargetMode="External"/><Relationship Id="rId4618" Type="http://schemas.openxmlformats.org/officeDocument/2006/relationships/hyperlink" Target="http://hotelgranronda.es/" TargetMode="External"/><Relationship Id="rId4619" Type="http://schemas.openxmlformats.org/officeDocument/2006/relationships/hyperlink" Target="http://rogerdelluria.com/" TargetMode="External"/><Relationship Id="rId4620" Type="http://schemas.openxmlformats.org/officeDocument/2006/relationships/hyperlink" Target="http://vinccihoteles.com/" TargetMode="External"/><Relationship Id="rId4621" Type="http://schemas.openxmlformats.org/officeDocument/2006/relationships/hyperlink" Target="http://montecarlobcn.com/" TargetMode="External"/><Relationship Id="rId4622" Type="http://schemas.openxmlformats.org/officeDocument/2006/relationships/hyperlink" Target="http://silkenramblas.com/" TargetMode="External"/><Relationship Id="rId4623" Type="http://schemas.openxmlformats.org/officeDocument/2006/relationships/hyperlink" Target="http://mediumhoteles.com/" TargetMode="External"/><Relationship Id="rId4624" Type="http://schemas.openxmlformats.org/officeDocument/2006/relationships/hyperlink" Target="http://hotelcoronado.net/" TargetMode="External"/><Relationship Id="rId4625" Type="http://schemas.openxmlformats.org/officeDocument/2006/relationships/hyperlink" Target="http://www.mediumhoteles.com/" TargetMode="External"/><Relationship Id="rId4626" Type="http://schemas.openxmlformats.org/officeDocument/2006/relationships/hyperlink" Target="http://www.rogerdelluria.com/" TargetMode="External"/><Relationship Id="rId4627" Type="http://schemas.openxmlformats.org/officeDocument/2006/relationships/hyperlink" Target="http://hoteleuropark.com/" TargetMode="External"/><Relationship Id="rId4628" Type="http://schemas.openxmlformats.org/officeDocument/2006/relationships/hyperlink" Target="http://www.habitatgejove.com/" TargetMode="External"/><Relationship Id="rId4629" Type="http://schemas.openxmlformats.org/officeDocument/2006/relationships/hyperlink" Target="http://hotelmontmelo.com/" TargetMode="External"/><Relationship Id="rId4630" Type="http://schemas.openxmlformats.org/officeDocument/2006/relationships/hyperlink" Target="http://hotelvoraport.com/" TargetMode="External"/><Relationship Id="rId4631" Type="http://schemas.openxmlformats.org/officeDocument/2006/relationships/hyperlink" Target="http://hmediterraneo.com/" TargetMode="External"/><Relationship Id="rId4632" Type="http://schemas.openxmlformats.org/officeDocument/2006/relationships/hyperlink" Target="http://hotelcalasanz.com/" TargetMode="External"/><Relationship Id="rId4633" Type="http://schemas.openxmlformats.org/officeDocument/2006/relationships/hyperlink" Target="http://urbansabadell.com/" TargetMode="External"/><Relationship Id="rId4634" Type="http://schemas.openxmlformats.org/officeDocument/2006/relationships/hyperlink" Target="http://arrahonahotel.com/" TargetMode="External"/><Relationship Id="rId4635" Type="http://schemas.openxmlformats.org/officeDocument/2006/relationships/hyperlink" Target="http://mercerhoteles.com/" TargetMode="External"/><Relationship Id="rId4636" Type="http://schemas.openxmlformats.org/officeDocument/2006/relationships/hyperlink" Target="http://www.hotelvilassar.com/" TargetMode="External"/><Relationship Id="rId4637" Type="http://schemas.openxmlformats.org/officeDocument/2006/relationships/hyperlink" Target="http://checkinpineda.com/" TargetMode="External"/><Relationship Id="rId4638" Type="http://schemas.openxmlformats.org/officeDocument/2006/relationships/hyperlink" Target="http://checkinsirius.com/" TargetMode="External"/><Relationship Id="rId4639" Type="http://schemas.openxmlformats.org/officeDocument/2006/relationships/hyperlink" Target="http://hoteldonangel.com/" TargetMode="External"/><Relationship Id="rId4640" Type="http://schemas.openxmlformats.org/officeDocument/2006/relationships/hyperlink" Target="http://hotelalhambra.net/" TargetMode="External"/><Relationship Id="rId4641" Type="http://schemas.openxmlformats.org/officeDocument/2006/relationships/hyperlink" Target="http://hotelbonrepos.net/" TargetMode="External"/><Relationship Id="rId4642" Type="http://schemas.openxmlformats.org/officeDocument/2006/relationships/hyperlink" Target="http://htcmontserrat.com/" TargetMode="External"/><Relationship Id="rId4643" Type="http://schemas.openxmlformats.org/officeDocument/2006/relationships/hyperlink" Target="http://hotelceferino.com/" TargetMode="External"/><Relationship Id="rId4644" Type="http://schemas.openxmlformats.org/officeDocument/2006/relationships/hyperlink" Target="http://www.hotelceferino.com/" TargetMode="External"/><Relationship Id="rId4645" Type="http://schemas.openxmlformats.org/officeDocument/2006/relationships/hyperlink" Target="http://www.hostaldelcamp.com/" TargetMode="External"/><Relationship Id="rId4646" Type="http://schemas.openxmlformats.org/officeDocument/2006/relationships/hyperlink" Target="http://molidelatorre.cat/" TargetMode="External"/><Relationship Id="rId4647" Type="http://schemas.openxmlformats.org/officeDocument/2006/relationships/hyperlink" Target="http://hotel-lapedra.com/" TargetMode="External"/><Relationship Id="rId4648" Type="http://schemas.openxmlformats.org/officeDocument/2006/relationships/hyperlink" Target="http://mediumhoteles.com/" TargetMode="External"/><Relationship Id="rId4649" Type="http://schemas.openxmlformats.org/officeDocument/2006/relationships/hyperlink" Target="http://hotelromantic.com/" TargetMode="External"/><Relationship Id="rId4650" Type="http://schemas.openxmlformats.org/officeDocument/2006/relationships/hyperlink" Target="http://mediumhoteles.com/" TargetMode="External"/><Relationship Id="rId4651" Type="http://schemas.openxmlformats.org/officeDocument/2006/relationships/hyperlink" Target="http://hotelethrioja.com/" TargetMode="External"/><Relationship Id="rId4652" Type="http://schemas.openxmlformats.org/officeDocument/2006/relationships/hyperlink" Target="http://solardefebrer.com/" TargetMode="External"/><Relationship Id="rId4653" Type="http://schemas.openxmlformats.org/officeDocument/2006/relationships/hyperlink" Target="http://hoteliguarena.com/" TargetMode="External"/><Relationship Id="rId4654" Type="http://schemas.openxmlformats.org/officeDocument/2006/relationships/hyperlink" Target="http://www.hostalaribera.com/" TargetMode="External"/><Relationship Id="rId4655" Type="http://schemas.openxmlformats.org/officeDocument/2006/relationships/hyperlink" Target="http://hotelmarrodan.es/" TargetMode="External"/><Relationship Id="rId4656" Type="http://schemas.openxmlformats.org/officeDocument/2006/relationships/hyperlink" Target="http://palaciotondon.com/" TargetMode="External"/><Relationship Id="rId4657" Type="http://schemas.openxmlformats.org/officeDocument/2006/relationships/hyperlink" Target="http://vinccihoteles.com/" TargetMode="External"/><Relationship Id="rId4658" Type="http://schemas.openxmlformats.org/officeDocument/2006/relationships/hyperlink" Target="http://hotelantoyana.com/" TargetMode="External"/><Relationship Id="rId4659" Type="http://schemas.openxmlformats.org/officeDocument/2006/relationships/hyperlink" Target="http://casonadelagua.com/" TargetMode="External"/><Relationship Id="rId4660" Type="http://schemas.openxmlformats.org/officeDocument/2006/relationships/hyperlink" Target="http://hotelsanmillan.es/" TargetMode="External"/><Relationship Id="rId4661" Type="http://schemas.openxmlformats.org/officeDocument/2006/relationships/hyperlink" Target="http://hotelsanmillan.es/" TargetMode="External"/><Relationship Id="rId4662" Type="http://schemas.openxmlformats.org/officeDocument/2006/relationships/hyperlink" Target="http://hotelcostamar.net/" TargetMode="External"/><Relationship Id="rId4663" Type="http://schemas.openxmlformats.org/officeDocument/2006/relationships/hyperlink" Target="http://palaciodearce.com/" TargetMode="External"/><Relationship Id="rId4664" Type="http://schemas.openxmlformats.org/officeDocument/2006/relationships/hyperlink" Target="http://posadalarobla.com/" TargetMode="External"/><Relationship Id="rId4665" Type="http://schemas.openxmlformats.org/officeDocument/2006/relationships/hyperlink" Target="http://hotelvillaarce.es/" TargetMode="External"/><Relationship Id="rId4666" Type="http://schemas.openxmlformats.org/officeDocument/2006/relationships/hyperlink" Target="http://www.hotelmontemar.com/" TargetMode="External"/><Relationship Id="rId4667" Type="http://schemas.openxmlformats.org/officeDocument/2006/relationships/hyperlink" Target="http://www.hotelespelayo.com/" TargetMode="External"/><Relationship Id="rId4668" Type="http://schemas.openxmlformats.org/officeDocument/2006/relationships/hyperlink" Target="https://www.torrecristina.com/" TargetMode="External"/><Relationship Id="rId4669" Type="http://schemas.openxmlformats.org/officeDocument/2006/relationships/hyperlink" Target="http://hotellasrocas.com/" TargetMode="External"/><Relationship Id="rId4670" Type="http://schemas.openxmlformats.org/officeDocument/2006/relationships/hyperlink" Target="http://hotel-verdemar.es/" TargetMode="External"/><Relationship Id="rId4671" Type="http://schemas.openxmlformats.org/officeDocument/2006/relationships/hyperlink" Target="http://www.hotelesmiramar.es/" TargetMode="External"/><Relationship Id="rId4672" Type="http://schemas.openxmlformats.org/officeDocument/2006/relationships/hyperlink" Target="http://corbatasroyal.com/" TargetMode="External"/><Relationship Id="rId4673" Type="http://schemas.openxmlformats.org/officeDocument/2006/relationships/hyperlink" Target="http://www.hotelmontanes.com/" TargetMode="External"/><Relationship Id="rId4674" Type="http://schemas.openxmlformats.org/officeDocument/2006/relationships/hyperlink" Target="http://garciaquijano.com/" TargetMode="External"/><Relationship Id="rId4675" Type="http://schemas.openxmlformats.org/officeDocument/2006/relationships/hyperlink" Target="http://hotelaltamira.com/" TargetMode="External"/><Relationship Id="rId4676" Type="http://schemas.openxmlformats.org/officeDocument/2006/relationships/hyperlink" Target="http://www.hotelsalldemar.es/" TargetMode="External"/><Relationship Id="rId4677" Type="http://schemas.openxmlformats.org/officeDocument/2006/relationships/hyperlink" Target="http://www.hotel-suances.com/" TargetMode="External"/><Relationship Id="rId4678" Type="http://schemas.openxmlformats.org/officeDocument/2006/relationships/hyperlink" Target="http://www.hotel-suances.com/" TargetMode="External"/><Relationship Id="rId4679" Type="http://schemas.openxmlformats.org/officeDocument/2006/relationships/hyperlink" Target="http://www.hotelensuances.es/" TargetMode="External"/><Relationship Id="rId4680" Type="http://schemas.openxmlformats.org/officeDocument/2006/relationships/hyperlink" Target="http://lasrocashotel.com/" TargetMode="External"/><Relationship Id="rId4681" Type="http://schemas.openxmlformats.org/officeDocument/2006/relationships/hyperlink" Target="http://hotelarenillas.es/" TargetMode="External"/><Relationship Id="rId4682" Type="http://schemas.openxmlformats.org/officeDocument/2006/relationships/hyperlink" Target="http://vgpromociones.com/" TargetMode="External"/><Relationship Id="rId4683" Type="http://schemas.openxmlformats.org/officeDocument/2006/relationships/hyperlink" Target="http://txikierdialde.com/" TargetMode="External"/><Relationship Id="rId4684" Type="http://schemas.openxmlformats.org/officeDocument/2006/relationships/hyperlink" Target="http://casualhoteles.com/" TargetMode="External"/><Relationship Id="rId4685" Type="http://schemas.openxmlformats.org/officeDocument/2006/relationships/hyperlink" Target="http://casualhoteles.com/" TargetMode="External"/><Relationship Id="rId4686" Type="http://schemas.openxmlformats.org/officeDocument/2006/relationships/hyperlink" Target="http://www.hotelbidebide.eus/" TargetMode="External"/><Relationship Id="rId4687" Type="http://schemas.openxmlformats.org/officeDocument/2006/relationships/hyperlink" Target="http://www.hoteltxintxua.com/" TargetMode="External"/><Relationship Id="rId4688" Type="http://schemas.openxmlformats.org/officeDocument/2006/relationships/hyperlink" Target="http://aginagahotela.com/" TargetMode="External"/><Relationship Id="rId4689" Type="http://schemas.openxmlformats.org/officeDocument/2006/relationships/hyperlink" Target="http://sansebayhotel.com/" TargetMode="External"/><Relationship Id="rId4690" Type="http://schemas.openxmlformats.org/officeDocument/2006/relationships/hyperlink" Target="http://astoria7hotel.com/" TargetMode="External"/><Relationship Id="rId4691" Type="http://schemas.openxmlformats.org/officeDocument/2006/relationships/hyperlink" Target="http://hotelelizalde.com/" TargetMode="External"/><Relationship Id="rId4692" Type="http://schemas.openxmlformats.org/officeDocument/2006/relationships/hyperlink" Target="http://villamagalean.com/" TargetMode="External"/><Relationship Id="rId4693" Type="http://schemas.openxmlformats.org/officeDocument/2006/relationships/hyperlink" Target="http://hotelpalacete.net/" TargetMode="External"/><Relationship Id="rId4694" Type="http://schemas.openxmlformats.org/officeDocument/2006/relationships/hyperlink" Target="http://hoteljauregui.com/" TargetMode="External"/><Relationship Id="rId4695" Type="http://schemas.openxmlformats.org/officeDocument/2006/relationships/hyperlink" Target="http://hotel-sindika.com/" TargetMode="External"/><Relationship Id="rId4696" Type="http://schemas.openxmlformats.org/officeDocument/2006/relationships/hyperlink" Target="http://hotelarrasate.com/" TargetMode="External"/><Relationship Id="rId4697" Type="http://schemas.openxmlformats.org/officeDocument/2006/relationships/hyperlink" Target="http://hotelindautxu.com/" TargetMode="External"/><Relationship Id="rId4698" Type="http://schemas.openxmlformats.org/officeDocument/2006/relationships/hyperlink" Target="http://www.hotelsirimiri.com/" TargetMode="External"/><Relationship Id="rId4699" Type="http://schemas.openxmlformats.org/officeDocument/2006/relationships/hyperlink" Target="http://nh-collection.com/" TargetMode="External"/><Relationship Id="rId4700" Type="http://schemas.openxmlformats.org/officeDocument/2006/relationships/hyperlink" Target="http://hogaresdepaso.com/" TargetMode="External"/><Relationship Id="rId4701" Type="http://schemas.openxmlformats.org/officeDocument/2006/relationships/hyperlink" Target="http://hoteldesiderio.es/" TargetMode="External"/><Relationship Id="rId4702" Type="http://schemas.openxmlformats.org/officeDocument/2006/relationships/hyperlink" Target="http://hotelbarrachi.com/" TargetMode="External"/><Relationship Id="rId4703" Type="http://schemas.openxmlformats.org/officeDocument/2006/relationships/hyperlink" Target="http://www.arganzonplaza.com/" TargetMode="External"/><Relationship Id="rId4704" Type="http://schemas.openxmlformats.org/officeDocument/2006/relationships/hyperlink" Target="http://casadelpatron.com/" TargetMode="External"/><Relationship Id="rId4705" Type="http://schemas.openxmlformats.org/officeDocument/2006/relationships/hyperlink" Target="http://hotel-gernika.com/" TargetMode="External"/><Relationship Id="rId4706" Type="http://schemas.openxmlformats.org/officeDocument/2006/relationships/hyperlink" Target="http://www.hotelkonbenio.com/" TargetMode="External"/><Relationship Id="rId4707" Type="http://schemas.openxmlformats.org/officeDocument/2006/relationships/hyperlink" Target="http://ellaurihotela.com/" TargetMode="External"/><Relationship Id="rId4708" Type="http://schemas.openxmlformats.org/officeDocument/2006/relationships/hyperlink" Target="http://hotelortuella.com/" TargetMode="External"/><Relationship Id="rId4709" Type="http://schemas.openxmlformats.org/officeDocument/2006/relationships/hyperlink" Target="http://hotelgoizalde.com/" TargetMode="External"/><Relationship Id="rId4710" Type="http://schemas.openxmlformats.org/officeDocument/2006/relationships/hyperlink" Target="http://www.kaianplentzia.com/" TargetMode="External"/><Relationship Id="rId4711" Type="http://schemas.openxmlformats.org/officeDocument/2006/relationships/hyperlink" Target="http://hotelelpuerto.com/" TargetMode="External"/><Relationship Id="rId4712" Type="http://schemas.openxmlformats.org/officeDocument/2006/relationships/hyperlink" Target="http://grupodonpablo.com/" TargetMode="External"/><Relationship Id="rId4713" Type="http://schemas.openxmlformats.org/officeDocument/2006/relationships/hyperlink" Target="http://hotelbraseros.com/" TargetMode="External"/><Relationship Id="rId4714" Type="http://schemas.openxmlformats.org/officeDocument/2006/relationships/hyperlink" Target="http://puertadeburgos.es/" TargetMode="External"/><Relationship Id="rId4715" Type="http://schemas.openxmlformats.org/officeDocument/2006/relationships/hyperlink" Target="http://puertadeburgos.es/" TargetMode="External"/><Relationship Id="rId4716" Type="http://schemas.openxmlformats.org/officeDocument/2006/relationships/hyperlink" Target="http://hotelbenlloch.net/" TargetMode="External"/><Relationship Id="rId4717" Type="http://schemas.openxmlformats.org/officeDocument/2006/relationships/hyperlink" Target="http://www.hotelriocabia.com/" TargetMode="External"/><Relationship Id="rId4718" Type="http://schemas.openxmlformats.org/officeDocument/2006/relationships/hyperlink" Target="http://hotelcuentame.com/" TargetMode="External"/><Relationship Id="rId4719" Type="http://schemas.openxmlformats.org/officeDocument/2006/relationships/hyperlink" Target="http://puertaromeros.com/" TargetMode="External"/><Relationship Id="rId4720" Type="http://schemas.openxmlformats.org/officeDocument/2006/relationships/hyperlink" Target="http://www.hotelbelorado.com/" TargetMode="External"/><Relationship Id="rId4721" Type="http://schemas.openxmlformats.org/officeDocument/2006/relationships/hyperlink" Target="http://hotelvaldorba.com/" TargetMode="External"/><Relationship Id="rId4722" Type="http://schemas.openxmlformats.org/officeDocument/2006/relationships/hyperlink" Target="http://hotel-eslava.com/" TargetMode="External"/><Relationship Id="rId4723" Type="http://schemas.openxmlformats.org/officeDocument/2006/relationships/hyperlink" Target="http://hotelapamplona.es/" TargetMode="External"/><Relationship Id="rId4724" Type="http://schemas.openxmlformats.org/officeDocument/2006/relationships/hyperlink" Target="http://hotelakerreta.com/" TargetMode="External"/><Relationship Id="rId4725" Type="http://schemas.openxmlformats.org/officeDocument/2006/relationships/hyperlink" Target="http://ventadeulzama.com/" TargetMode="External"/><Relationship Id="rId4726" Type="http://schemas.openxmlformats.org/officeDocument/2006/relationships/hyperlink" Target="http://hostalpenalen.com/" TargetMode="External"/><Relationship Id="rId4727" Type="http://schemas.openxmlformats.org/officeDocument/2006/relationships/hyperlink" Target="http://casa-txorrota.com/" TargetMode="External"/><Relationship Id="rId4728" Type="http://schemas.openxmlformats.org/officeDocument/2006/relationships/hyperlink" Target="http://elsalerotorija.es/" TargetMode="External"/><Relationship Id="rId4729" Type="http://schemas.openxmlformats.org/officeDocument/2006/relationships/hyperlink" Target="http://hotelazuqueca.com/" TargetMode="External"/><Relationship Id="rId4730" Type="http://schemas.openxmlformats.org/officeDocument/2006/relationships/hyperlink" Target="http://lacanadahotel.com/" TargetMode="External"/><Relationship Id="rId4731" Type="http://schemas.openxmlformats.org/officeDocument/2006/relationships/hyperlink" Target="http://www.hotellaberinto.es/" TargetMode="External"/><Relationship Id="rId4732" Type="http://schemas.openxmlformats.org/officeDocument/2006/relationships/hyperlink" Target="https://www.eldescansillo.com/" TargetMode="External"/><Relationship Id="rId4733" Type="http://schemas.openxmlformats.org/officeDocument/2006/relationships/hyperlink" Target="http://hotelaltotajo.com/" TargetMode="External"/><Relationship Id="rId4734" Type="http://schemas.openxmlformats.org/officeDocument/2006/relationships/hyperlink" Target="http://hotelsenderos.com/" TargetMode="External"/><Relationship Id="rId4735" Type="http://schemas.openxmlformats.org/officeDocument/2006/relationships/hyperlink" Target="http://protur-hotels.com/" TargetMode="External"/><Relationship Id="rId4736" Type="http://schemas.openxmlformats.org/officeDocument/2006/relationships/hyperlink" Target="http://pierrevacances.es/" TargetMode="External"/><Relationship Id="rId4737" Type="http://schemas.openxmlformats.org/officeDocument/2006/relationships/hyperlink" Target="http://hotelcostasol.com/" TargetMode="External"/><Relationship Id="rId4738" Type="http://schemas.openxmlformats.org/officeDocument/2006/relationships/hyperlink" Target="http://www.hotelembajador.es/" TargetMode="External"/><Relationship Id="rId4739" Type="http://schemas.openxmlformats.org/officeDocument/2006/relationships/hyperlink" Target="http://hotelcatedral.net/" TargetMode="External"/><Relationship Id="rId4740" Type="http://schemas.openxmlformats.org/officeDocument/2006/relationships/hyperlink" Target="http://www.ventadelpobre.net/" TargetMode="External"/><Relationship Id="rId4741" Type="http://schemas.openxmlformats.org/officeDocument/2006/relationships/hyperlink" Target="http://www.ventadelpobre.net/" TargetMode="External"/><Relationship Id="rId4742" Type="http://schemas.openxmlformats.org/officeDocument/2006/relationships/hyperlink" Target="http://hotelesfelipe.com/" TargetMode="External"/><Relationship Id="rId4743" Type="http://schemas.openxmlformats.org/officeDocument/2006/relationships/hyperlink" Target="http://moonaguadulce.com/" TargetMode="External"/><Relationship Id="rId4744" Type="http://schemas.openxmlformats.org/officeDocument/2006/relationships/hyperlink" Target="http://lospatioshotel.es/" TargetMode="External"/><Relationship Id="rId4745" Type="http://schemas.openxmlformats.org/officeDocument/2006/relationships/hyperlink" Target="http://vinccihoteles.com/" TargetMode="External"/><Relationship Id="rId4746" Type="http://schemas.openxmlformats.org/officeDocument/2006/relationships/hyperlink" Target="http://vinccihoteles.com/" TargetMode="External"/><Relationship Id="rId4747" Type="http://schemas.openxmlformats.org/officeDocument/2006/relationships/hyperlink" Target="http://thetouchbanus.com/" TargetMode="External"/><Relationship Id="rId4748" Type="http://schemas.openxmlformats.org/officeDocument/2006/relationships/hyperlink" Target="http://es.artplatinum.es/" TargetMode="External"/><Relationship Id="rId4749" Type="http://schemas.openxmlformats.org/officeDocument/2006/relationships/hyperlink" Target="http://las-orquideas.com/" TargetMode="External"/><Relationship Id="rId4750" Type="http://schemas.openxmlformats.org/officeDocument/2006/relationships/hyperlink" Target="http://hotelromerito.com/" TargetMode="External"/><Relationship Id="rId4751" Type="http://schemas.openxmlformats.org/officeDocument/2006/relationships/hyperlink" Target="http://elegancehotels.es/" TargetMode="External"/><Relationship Id="rId4752" Type="http://schemas.openxmlformats.org/officeDocument/2006/relationships/hyperlink" Target="http://hoteldelconde.com/" TargetMode="External"/><Relationship Id="rId4753" Type="http://schemas.openxmlformats.org/officeDocument/2006/relationships/hyperlink" Target="http://hotellafuente.com/" TargetMode="External"/><Relationship Id="rId4754" Type="http://schemas.openxmlformats.org/officeDocument/2006/relationships/hyperlink" Target="http://vinccihoteles.com/" TargetMode="External"/><Relationship Id="rId4755" Type="http://schemas.openxmlformats.org/officeDocument/2006/relationships/hyperlink" Target="http://hotelesarunda.com/" TargetMode="External"/><Relationship Id="rId4756" Type="http://schemas.openxmlformats.org/officeDocument/2006/relationships/hyperlink" Target="http://hoteldoncurro.com/" TargetMode="External"/><Relationship Id="rId4757" Type="http://schemas.openxmlformats.org/officeDocument/2006/relationships/hyperlink" Target="http://hotel-donpaco.com/" TargetMode="External"/><Relationship Id="rId4758" Type="http://schemas.openxmlformats.org/officeDocument/2006/relationships/hyperlink" Target="http://sunsporthotel.com/" TargetMode="External"/><Relationship Id="rId4759" Type="http://schemas.openxmlformats.org/officeDocument/2006/relationships/hyperlink" Target="http://blueseahotels.com/" TargetMode="External"/><Relationship Id="rId4760" Type="http://schemas.openxmlformats.org/officeDocument/2006/relationships/hyperlink" Target="http://symbolhoteles.com/" TargetMode="External"/><Relationship Id="rId4761" Type="http://schemas.openxmlformats.org/officeDocument/2006/relationships/hyperlink" Target="http://puertoelperal.com/" TargetMode="External"/><Relationship Id="rId4762" Type="http://schemas.openxmlformats.org/officeDocument/2006/relationships/hyperlink" Target="http://hotellospatos.com/" TargetMode="External"/><Relationship Id="rId4763" Type="http://schemas.openxmlformats.org/officeDocument/2006/relationships/hyperlink" Target="http://hotelasarenas.com/" TargetMode="External"/><Relationship Id="rId4764" Type="http://schemas.openxmlformats.org/officeDocument/2006/relationships/hyperlink" Target="http://refugioalamut.com/" TargetMode="External"/><Relationship Id="rId4765" Type="http://schemas.openxmlformats.org/officeDocument/2006/relationships/hyperlink" Target="http://hotelelparaiso.es/" TargetMode="External"/><Relationship Id="rId4766" Type="http://schemas.openxmlformats.org/officeDocument/2006/relationships/hyperlink" Target="http://hoteljosecruz.com/" TargetMode="External"/><Relationship Id="rId4767" Type="http://schemas.openxmlformats.org/officeDocument/2006/relationships/hyperlink" Target="http://hoteltorremar.com/" TargetMode="External"/><Relationship Id="rId4768" Type="http://schemas.openxmlformats.org/officeDocument/2006/relationships/hyperlink" Target="http://hotel-competa.com/" TargetMode="External"/><Relationship Id="rId4769" Type="http://schemas.openxmlformats.org/officeDocument/2006/relationships/hyperlink" Target="http://symbolhoteles.com/" TargetMode="External"/><Relationship Id="rId4770" Type="http://schemas.openxmlformats.org/officeDocument/2006/relationships/hyperlink" Target="http://hotelcosoviejo.es/" TargetMode="External"/><Relationship Id="rId4771" Type="http://schemas.openxmlformats.org/officeDocument/2006/relationships/hyperlink" Target="https://www.marbellaclub.com/" TargetMode="External"/><Relationship Id="rId4772" Type="http://schemas.openxmlformats.org/officeDocument/2006/relationships/hyperlink" Target="http://fuertehoteles.com/" TargetMode="External"/><Relationship Id="rId4773" Type="http://schemas.openxmlformats.org/officeDocument/2006/relationships/hyperlink" Target="http://princesaplaya.com/" TargetMode="External"/><Relationship Id="rId4774" Type="http://schemas.openxmlformats.org/officeDocument/2006/relationships/hyperlink" Target="http://castillahotel.com/" TargetMode="External"/><Relationship Id="rId4775" Type="http://schemas.openxmlformats.org/officeDocument/2006/relationships/hyperlink" Target="http://hotellasierra.com/" TargetMode="External"/><Relationship Id="rId4776" Type="http://schemas.openxmlformats.org/officeDocument/2006/relationships/hyperlink" Target="http://hotelesarunda.com/" TargetMode="External"/><Relationship Id="rId4777" Type="http://schemas.openxmlformats.org/officeDocument/2006/relationships/hyperlink" Target="http://hotelberlanga.com/" TargetMode="External"/><Relationship Id="rId4778" Type="http://schemas.openxmlformats.org/officeDocument/2006/relationships/hyperlink" Target="http://ilunionhotels.com/" TargetMode="External"/><Relationship Id="rId4779" Type="http://schemas.openxmlformats.org/officeDocument/2006/relationships/hyperlink" Target="http://fincacortesin.com/" TargetMode="External"/><Relationship Id="rId4780" Type="http://schemas.openxmlformats.org/officeDocument/2006/relationships/hyperlink" Target="http://hotelelarroyo.com/" TargetMode="External"/><Relationship Id="rId4781" Type="http://schemas.openxmlformats.org/officeDocument/2006/relationships/hyperlink" Target="http://hoteltorrezaf.com/" TargetMode="External"/><Relationship Id="rId4782" Type="http://schemas.openxmlformats.org/officeDocument/2006/relationships/hyperlink" Target="http://orellanaperdiz.es/" TargetMode="External"/><Relationship Id="rId4783" Type="http://schemas.openxmlformats.org/officeDocument/2006/relationships/hyperlink" Target="http://orellanaperdiz.es/" TargetMode="External"/><Relationship Id="rId4784" Type="http://schemas.openxmlformats.org/officeDocument/2006/relationships/hyperlink" Target="http://hotel-santiago.es/" TargetMode="External"/><Relationship Id="rId4785" Type="http://schemas.openxmlformats.org/officeDocument/2006/relationships/hyperlink" Target="http://hguadalquivir.com/" TargetMode="External"/><Relationship Id="rId4786" Type="http://schemas.openxmlformats.org/officeDocument/2006/relationships/hyperlink" Target="http://hoteldonalina.com/" TargetMode="External"/><Relationship Id="rId4787" Type="http://schemas.openxmlformats.org/officeDocument/2006/relationships/hyperlink" Target="http://mercersevilla.com/" TargetMode="External"/><Relationship Id="rId4788" Type="http://schemas.openxmlformats.org/officeDocument/2006/relationships/hyperlink" Target="http://hoteldonpedro.net/" TargetMode="External"/><Relationship Id="rId4789" Type="http://schemas.openxmlformats.org/officeDocument/2006/relationships/hyperlink" Target="http://hotelpasarela.com/" TargetMode="External"/><Relationship Id="rId4790" Type="http://schemas.openxmlformats.org/officeDocument/2006/relationships/hyperlink" Target="http://vinccihoteles.com/" TargetMode="External"/><Relationship Id="rId4791" Type="http://schemas.openxmlformats.org/officeDocument/2006/relationships/hyperlink" Target="http://lantanagarden.com/" TargetMode="External"/><Relationship Id="rId4792" Type="http://schemas.openxmlformats.org/officeDocument/2006/relationships/hyperlink" Target="http://hoteleljuncal.com/" TargetMode="External"/><Relationship Id="rId4793" Type="http://schemas.openxmlformats.org/officeDocument/2006/relationships/hyperlink" Target="http://casualhoteles.com/" TargetMode="External"/><Relationship Id="rId4794" Type="http://schemas.openxmlformats.org/officeDocument/2006/relationships/hyperlink" Target="https://hostalelancla.es/" TargetMode="External"/><Relationship Id="rId4795" Type="http://schemas.openxmlformats.org/officeDocument/2006/relationships/hyperlink" Target="http://ardeapurpurea.com/" TargetMode="External"/><Relationship Id="rId4796" Type="http://schemas.openxmlformats.org/officeDocument/2006/relationships/hyperlink" Target="http://hotel-elalamo.com/" TargetMode="External"/><Relationship Id="rId4797" Type="http://schemas.openxmlformats.org/officeDocument/2006/relationships/hyperlink" Target="http://hotelveracruz.com/" TargetMode="External"/><Relationship Id="rId4798" Type="http://schemas.openxmlformats.org/officeDocument/2006/relationships/hyperlink" Target="http://hotelplateria.net/" TargetMode="External"/><Relationship Id="rId4799" Type="http://schemas.openxmlformats.org/officeDocument/2006/relationships/hyperlink" Target="http://palaciodeluja.com/" TargetMode="External"/><Relationship Id="rId4800" Type="http://schemas.openxmlformats.org/officeDocument/2006/relationships/hyperlink" Target="http://fuertehoteles.com/" TargetMode="External"/><Relationship Id="rId4801" Type="http://schemas.openxmlformats.org/officeDocument/2006/relationships/hyperlink" Target="http://elcolosohotel.com/" TargetMode="External"/><Relationship Id="rId4802" Type="http://schemas.openxmlformats.org/officeDocument/2006/relationships/hyperlink" Target="http://hotelchipiona.com/" TargetMode="External"/><Relationship Id="rId4803" Type="http://schemas.openxmlformats.org/officeDocument/2006/relationships/hyperlink" Target="http://brasiliahotel.net/" TargetMode="External"/><Relationship Id="rId4804" Type="http://schemas.openxmlformats.org/officeDocument/2006/relationships/hyperlink" Target="http://hotel3jconil.com/" TargetMode="External"/><Relationship Id="rId4805" Type="http://schemas.openxmlformats.org/officeDocument/2006/relationships/hyperlink" Target="http://hotel-antonio.com/" TargetMode="External"/><Relationship Id="rId4806" Type="http://schemas.openxmlformats.org/officeDocument/2006/relationships/hyperlink" Target="http://hotelsindhura.com/" TargetMode="External"/><Relationship Id="rId4807" Type="http://schemas.openxmlformats.org/officeDocument/2006/relationships/hyperlink" Target="http://hotelporfirio.com/" TargetMode="External"/><Relationship Id="rId4808" Type="http://schemas.openxmlformats.org/officeDocument/2006/relationships/hyperlink" Target="https://www.elchilihotel.com/" TargetMode="External"/><Relationship Id="rId4809" Type="http://schemas.openxmlformats.org/officeDocument/2006/relationships/hyperlink" Target="http://adiafahoteles.com/" TargetMode="External"/><Relationship Id="rId4810" Type="http://schemas.openxmlformats.org/officeDocument/2006/relationships/hyperlink" Target="http://vinccihoteles.com/" TargetMode="External"/><Relationship Id="rId4811" Type="http://schemas.openxmlformats.org/officeDocument/2006/relationships/hyperlink" Target="http://hotelcampomar.net/" TargetMode="External"/><Relationship Id="rId4812" Type="http://schemas.openxmlformats.org/officeDocument/2006/relationships/hyperlink" Target="http://hotelalmenara.com/" TargetMode="External"/><Relationship Id="rId4813" Type="http://schemas.openxmlformats.org/officeDocument/2006/relationships/hyperlink" Target="http://hotelpatricia.com/" TargetMode="External"/><Relationship Id="rId4814" Type="http://schemas.openxmlformats.org/officeDocument/2006/relationships/hyperlink" Target="https://lacanadagolf.com/" TargetMode="External"/><Relationship Id="rId4815" Type="http://schemas.openxmlformats.org/officeDocument/2006/relationships/hyperlink" Target="http://casahenrietta.com/" TargetMode="External"/><Relationship Id="rId4816" Type="http://schemas.openxmlformats.org/officeDocument/2006/relationships/hyperlink" Target="http://dosmareshotel.com/" TargetMode="External"/><Relationship Id="rId4817" Type="http://schemas.openxmlformats.org/officeDocument/2006/relationships/hyperlink" Target="http://hotelpuntasur.com/" TargetMode="External"/><Relationship Id="rId4818" Type="http://schemas.openxmlformats.org/officeDocument/2006/relationships/hyperlink" Target="http://hotelentarifa.com/" TargetMode="External"/><Relationship Id="rId4819" Type="http://schemas.openxmlformats.org/officeDocument/2006/relationships/hyperlink" Target="http://mesondesancho.com/" TargetMode="External"/><Relationship Id="rId4820" Type="http://schemas.openxmlformats.org/officeDocument/2006/relationships/hyperlink" Target="http://hoteldelcarmen.es/" TargetMode="External"/><Relationship Id="rId4821" Type="http://schemas.openxmlformats.org/officeDocument/2006/relationships/hyperlink" Target="http://hotelpatricia.com/" TargetMode="External"/><Relationship Id="rId4822" Type="http://schemas.openxmlformats.org/officeDocument/2006/relationships/hyperlink" Target="http://hotelespadana.com/" TargetMode="External"/><Relationship Id="rId4823" Type="http://schemas.openxmlformats.org/officeDocument/2006/relationships/hyperlink" Target="http://hotelespadana.com/" TargetMode="External"/><Relationship Id="rId4824" Type="http://schemas.openxmlformats.org/officeDocument/2006/relationships/hyperlink" Target="http://hotelbahiasur.com/" TargetMode="External"/><Relationship Id="rId4825" Type="http://schemas.openxmlformats.org/officeDocument/2006/relationships/hyperlink" Target="http://hotelmezquita.com/" TargetMode="External"/><Relationship Id="rId4826" Type="http://schemas.openxmlformats.org/officeDocument/2006/relationships/hyperlink" Target="http://hotelmezquita.com/" TargetMode="External"/><Relationship Id="rId4827" Type="http://schemas.openxmlformats.org/officeDocument/2006/relationships/hyperlink" Target="http://hotelplateros.com/" TargetMode="External"/><Relationship Id="rId4828" Type="http://schemas.openxmlformats.org/officeDocument/2006/relationships/hyperlink" Target="http://hotelalyussana.es/" TargetMode="External"/><Relationship Id="rId4829" Type="http://schemas.openxmlformats.org/officeDocument/2006/relationships/hyperlink" Target="http://fuentezagrilla.es/" TargetMode="External"/><Relationship Id="rId4830" Type="http://schemas.openxmlformats.org/officeDocument/2006/relationships/hyperlink" Target="http://menciahoteles.com/" TargetMode="External"/><Relationship Id="rId4831" Type="http://schemas.openxmlformats.org/officeDocument/2006/relationships/hyperlink" Target="http://vinccihoteles.com/" TargetMode="External"/><Relationship Id="rId4832" Type="http://schemas.openxmlformats.org/officeDocument/2006/relationships/hyperlink" Target="http://viverostaboada.es/" TargetMode="External"/><Relationship Id="rId4833" Type="http://schemas.openxmlformats.org/officeDocument/2006/relationships/hyperlink" Target="http://posadadeltoro.com/" TargetMode="External"/><Relationship Id="rId4834" Type="http://schemas.openxmlformats.org/officeDocument/2006/relationships/hyperlink" Target="http://hotelarabeluj.com/" TargetMode="External"/><Relationship Id="rId4835" Type="http://schemas.openxmlformats.org/officeDocument/2006/relationships/hyperlink" Target="http://hoteles-dauro.com/" TargetMode="External"/><Relationship Id="rId4836" Type="http://schemas.openxmlformats.org/officeDocument/2006/relationships/hyperlink" Target="http://hotelguadalupe.es/" TargetMode="External"/><Relationship Id="rId4837" Type="http://schemas.openxmlformats.org/officeDocument/2006/relationships/hyperlink" Target="http://hotelanacapri.com/" TargetMode="External"/><Relationship Id="rId4838" Type="http://schemas.openxmlformats.org/officeDocument/2006/relationships/hyperlink" Target="http://hotelvillasur.com/" TargetMode="External"/><Relationship Id="rId4839" Type="http://schemas.openxmlformats.org/officeDocument/2006/relationships/hyperlink" Target="http://almazarahotel.com/" TargetMode="External"/><Relationship Id="rId4840" Type="http://schemas.openxmlformats.org/officeDocument/2006/relationships/hyperlink" Target="http://almazarahotel.com/" TargetMode="External"/><Relationship Id="rId4841" Type="http://schemas.openxmlformats.org/officeDocument/2006/relationships/hyperlink" Target="http://cortijodetajar.es/" TargetMode="External"/><Relationship Id="rId4842" Type="http://schemas.openxmlformats.org/officeDocument/2006/relationships/hyperlink" Target="http://vinccihoteles.com/" TargetMode="External"/><Relationship Id="rId4843" Type="http://schemas.openxmlformats.org/officeDocument/2006/relationships/hyperlink" Target="http://hotelalmijara.com/" TargetMode="External"/><Relationship Id="rId4844" Type="http://schemas.openxmlformats.org/officeDocument/2006/relationships/hyperlink" Target="http://hoteleshelios.com/" TargetMode="External"/><Relationship Id="rId4845" Type="http://schemas.openxmlformats.org/officeDocument/2006/relationships/hyperlink" Target="https://www.hoteliberico.com/" TargetMode="External"/><Relationship Id="rId4846" Type="http://schemas.openxmlformats.org/officeDocument/2006/relationships/hyperlink" Target="http://hotelmulhacen.com/" TargetMode="External"/><Relationship Id="rId4847" Type="http://schemas.openxmlformats.org/officeDocument/2006/relationships/hyperlink" Target="http://hotelcomercio.com/" TargetMode="External"/><Relationship Id="rId4848" Type="http://schemas.openxmlformats.org/officeDocument/2006/relationships/hyperlink" Target="http://ventadelperal.com/" TargetMode="External"/><Relationship Id="rId4849" Type="http://schemas.openxmlformats.org/officeDocument/2006/relationships/hyperlink" Target="http://hotelpoqueira.com/" TargetMode="External"/><Relationship Id="rId4850" Type="http://schemas.openxmlformats.org/officeDocument/2006/relationships/hyperlink" Target="http://hotelpoqueira.com/" TargetMode="External"/><Relationship Id="rId4851" Type="http://schemas.openxmlformats.org/officeDocument/2006/relationships/hyperlink" Target="http://hotelandalucia.es/" TargetMode="External"/><Relationship Id="rId4852" Type="http://schemas.openxmlformats.org/officeDocument/2006/relationships/hyperlink" Target="http://hotellafragua.com/" TargetMode="External"/><Relationship Id="rId4853" Type="http://schemas.openxmlformats.org/officeDocument/2006/relationships/hyperlink" Target="http://hotelgalaroza.com/" TargetMode="External"/><Relationship Id="rId4854" Type="http://schemas.openxmlformats.org/officeDocument/2006/relationships/hyperlink" Target="http://posadasalajar.com/" TargetMode="External"/><Relationship Id="rId4855" Type="http://schemas.openxmlformats.org/officeDocument/2006/relationships/hyperlink" Target="https://casinodelepe.com/" TargetMode="External"/><Relationship Id="rId4856" Type="http://schemas.openxmlformats.org/officeDocument/2006/relationships/hyperlink" Target="http://fuertehoteles.com/" TargetMode="External"/><Relationship Id="rId4857" Type="http://schemas.openxmlformats.org/officeDocument/2006/relationships/hyperlink" Target="http://ohtelscarabela.es/" TargetMode="External"/><Relationship Id="rId4858" Type="http://schemas.openxmlformats.org/officeDocument/2006/relationships/hyperlink" Target="http://vinccihoteles.com/" TargetMode="External"/><Relationship Id="rId4859" Type="http://schemas.openxmlformats.org/officeDocument/2006/relationships/hyperlink" Target="http://puertoantilla.com/" TargetMode="External"/><Relationship Id="rId4860" Type="http://schemas.openxmlformats.org/officeDocument/2006/relationships/hyperlink" Target="http://sentidohotels.com/" TargetMode="External"/><Relationship Id="rId4861" Type="http://schemas.openxmlformats.org/officeDocument/2006/relationships/hyperlink" Target="http://hotel-triskel.com/" TargetMode="External"/><Relationship Id="rId4862" Type="http://schemas.openxmlformats.org/officeDocument/2006/relationships/hyperlink" Target="http://hotellestacio.com/" TargetMode="External"/><Relationship Id="rId4863" Type="http://schemas.openxmlformats.org/officeDocument/2006/relationships/hyperlink" Target="http://casalabaranda.com/" TargetMode="External"/><Relationship Id="rId4864" Type="http://schemas.openxmlformats.org/officeDocument/2006/relationships/hyperlink" Target="http://culleraholiday.es/" TargetMode="External"/><Relationship Id="rId4865" Type="http://schemas.openxmlformats.org/officeDocument/2006/relationships/hyperlink" Target="http://hotelelchalet.com/" TargetMode="External"/><Relationship Id="rId4866" Type="http://schemas.openxmlformats.org/officeDocument/2006/relationships/hyperlink" Target="http://vinccihoteles.com/" TargetMode="External"/><Relationship Id="rId4867" Type="http://schemas.openxmlformats.org/officeDocument/2006/relationships/hyperlink" Target="http://avenida-plaza.com/" TargetMode="External"/><Relationship Id="rId4868" Type="http://schemas.openxmlformats.org/officeDocument/2006/relationships/hyperlink" Target="http://hotelbonestar.com/" TargetMode="External"/><Relationship Id="rId4869" Type="http://schemas.openxmlformats.org/officeDocument/2006/relationships/hyperlink" Target="http://hotelrhbayren.com/" TargetMode="External"/><Relationship Id="rId4870" Type="http://schemas.openxmlformats.org/officeDocument/2006/relationships/hyperlink" Target="http://hotelrhbayren.com/" TargetMode="External"/><Relationship Id="rId4871" Type="http://schemas.openxmlformats.org/officeDocument/2006/relationships/hyperlink" Target="http://tuandmeresort.com/" TargetMode="External"/><Relationship Id="rId4872" Type="http://schemas.openxmlformats.org/officeDocument/2006/relationships/hyperlink" Target="http://casualhoteles.com/" TargetMode="External"/><Relationship Id="rId4873" Type="http://schemas.openxmlformats.org/officeDocument/2006/relationships/hyperlink" Target="http://valenciaflats.com/" TargetMode="External"/><Relationship Id="rId4874" Type="http://schemas.openxmlformats.org/officeDocument/2006/relationships/hyperlink" Target="http://mediumhoteles.com/" TargetMode="External"/><Relationship Id="rId4875" Type="http://schemas.openxmlformats.org/officeDocument/2006/relationships/hyperlink" Target="http://valenciarental.es/" TargetMode="External"/><Relationship Id="rId4876" Type="http://schemas.openxmlformats.org/officeDocument/2006/relationships/hyperlink" Target="http://vinccihoteles.com/" TargetMode="External"/><Relationship Id="rId4877" Type="http://schemas.openxmlformats.org/officeDocument/2006/relationships/hyperlink" Target="http://hotelsolplaya.com/" TargetMode="External"/><Relationship Id="rId4878" Type="http://schemas.openxmlformats.org/officeDocument/2006/relationships/hyperlink" Target="http://hoteldejerica.com/" TargetMode="External"/><Relationship Id="rId4879" Type="http://schemas.openxmlformats.org/officeDocument/2006/relationships/hyperlink" Target="http://hotelbalfagon.com/" TargetMode="External"/><Relationship Id="rId4880" Type="http://schemas.openxmlformats.org/officeDocument/2006/relationships/hyperlink" Target="http://hoteldonalola.com/" TargetMode="External"/><Relationship Id="rId4881" Type="http://schemas.openxmlformats.org/officeDocument/2006/relationships/hyperlink" Target="http://hotelherreros.com/" TargetMode="External"/><Relationship Id="rId4882" Type="http://schemas.openxmlformats.org/officeDocument/2006/relationships/hyperlink" Target="http://hotelplanaparc.es/" TargetMode="External"/><Relationship Id="rId4883" Type="http://schemas.openxmlformats.org/officeDocument/2006/relationships/hyperlink" Target="http://bulevardhotel.com/" TargetMode="External"/><Relationship Id="rId4884" Type="http://schemas.openxmlformats.org/officeDocument/2006/relationships/hyperlink" Target="http://hotelmarynton.com/" TargetMode="External"/><Relationship Id="rId4885" Type="http://schemas.openxmlformats.org/officeDocument/2006/relationships/hyperlink" Target="http://maselcuquello.com/" TargetMode="External"/><Relationship Id="rId4886" Type="http://schemas.openxmlformats.org/officeDocument/2006/relationships/hyperlink" Target="http://hotelgranplaya.es/" TargetMode="External"/><Relationship Id="rId4887" Type="http://schemas.openxmlformats.org/officeDocument/2006/relationships/hyperlink" Target="http://playamarina11.com/" TargetMode="External"/><Relationship Id="rId4888" Type="http://schemas.openxmlformats.org/officeDocument/2006/relationships/hyperlink" Target="http://hotel-marazul.com/" TargetMode="External"/><Relationship Id="rId4889" Type="http://schemas.openxmlformats.org/officeDocument/2006/relationships/hyperlink" Target="http://hotelalmoradi.com/" TargetMode="External"/><Relationship Id="rId4890" Type="http://schemas.openxmlformats.org/officeDocument/2006/relationships/hyperlink" Target="http://hotellalaguna.com/" TargetMode="External"/><Relationship Id="rId4891" Type="http://schemas.openxmlformats.org/officeDocument/2006/relationships/hyperlink" Target="http://villanaranjos.com/" TargetMode="External"/><Relationship Id="rId4892" Type="http://schemas.openxmlformats.org/officeDocument/2006/relationships/hyperlink" Target="http://villanaranjos.com/" TargetMode="External"/><Relationship Id="rId4893" Type="http://schemas.openxmlformats.org/officeDocument/2006/relationships/hyperlink" Target="http://hotelbilbaino.com/" TargetMode="External"/><Relationship Id="rId4894" Type="http://schemas.openxmlformats.org/officeDocument/2006/relationships/hyperlink" Target="http://medinahoteles.com/" TargetMode="External"/><Relationship Id="rId4895" Type="http://schemas.openxmlformats.org/officeDocument/2006/relationships/hyperlink" Target="http://hoteldonpancho.es/" TargetMode="External"/><Relationship Id="rId4896" Type="http://schemas.openxmlformats.org/officeDocument/2006/relationships/hyperlink" Target="http://hoteldynastic.com/" TargetMode="External"/><Relationship Id="rId4897" Type="http://schemas.openxmlformats.org/officeDocument/2006/relationships/hyperlink" Target="https://www.hotelrosamar.com/" TargetMode="External"/><Relationship Id="rId4898" Type="http://schemas.openxmlformats.org/officeDocument/2006/relationships/hyperlink" Target="http://www.hotel-lacala.com/" TargetMode="External"/><Relationship Id="rId4899" Type="http://schemas.openxmlformats.org/officeDocument/2006/relationships/hyperlink" Target="http://madeiracentro.com/" TargetMode="External"/><Relationship Id="rId4900" Type="http://schemas.openxmlformats.org/officeDocument/2006/relationships/hyperlink" Target="http://helios-hotels.com/" TargetMode="External"/><Relationship Id="rId4901" Type="http://schemas.openxmlformats.org/officeDocument/2006/relationships/hyperlink" Target="http://primaverapark.com/" TargetMode="External"/><Relationship Id="rId4902" Type="http://schemas.openxmlformats.org/officeDocument/2006/relationships/hyperlink" Target="http://hotelcamposol.com/" TargetMode="External"/><Relationship Id="rId4903" Type="http://schemas.openxmlformats.org/officeDocument/2006/relationships/hyperlink" Target="https://www.hoteltarbena.com/" TargetMode="External"/><Relationship Id="rId4904" Type="http://schemas.openxmlformats.org/officeDocument/2006/relationships/hyperlink" Target="http://torresantjoan.com/" TargetMode="External"/><Relationship Id="rId4905" Type="http://schemas.openxmlformats.org/officeDocument/2006/relationships/hyperlink" Target="http://bhsanfrancisco.es/" TargetMode="External"/><Relationship Id="rId4906" Type="http://schemas.openxmlformats.org/officeDocument/2006/relationships/hyperlink" Target="http://hostallanfora.com/" TargetMode="External"/><Relationship Id="rId4907" Type="http://schemas.openxmlformats.org/officeDocument/2006/relationships/hyperlink" Target="http://hotelchamarel.com/" TargetMode="External"/><Relationship Id="rId4908" Type="http://schemas.openxmlformats.org/officeDocument/2006/relationships/hyperlink" Target="http://montemarhotel.com/" TargetMode="External"/><Relationship Id="rId4909" Type="http://schemas.openxmlformats.org/officeDocument/2006/relationships/hyperlink" Target="http://hotel-algorfa.com/" TargetMode="External"/><Relationship Id="rId4910" Type="http://schemas.openxmlformats.org/officeDocument/2006/relationships/hyperlink" Target="http://medinahoteles.com/" TargetMode="External"/><Relationship Id="rId4911" Type="http://schemas.openxmlformats.org/officeDocument/2006/relationships/hyperlink" Target="http://flamingooasis.com/" TargetMode="External"/><Relationship Id="rId4912" Type="http://schemas.openxmlformats.org/officeDocument/2006/relationships/hyperlink" Target="http://granhotelbali.com/" TargetMode="External"/><Relationship Id="rId4913" Type="http://schemas.openxmlformats.org/officeDocument/2006/relationships/hyperlink" Target="http://granhotelbali.com/" TargetMode="External"/><Relationship Id="rId4914" Type="http://schemas.openxmlformats.org/officeDocument/2006/relationships/hyperlink" Target="http://pv-vacaciones.com/" TargetMode="External"/><Relationship Id="rId4915" Type="http://schemas.openxmlformats.org/officeDocument/2006/relationships/hyperlink" Target="http://playamazarron.com/" TargetMode="External"/><Relationship Id="rId4916" Type="http://schemas.openxmlformats.org/officeDocument/2006/relationships/hyperlink" Target="http://clubdegolfhda.com/" TargetMode="External"/><Relationship Id="rId4917" Type="http://schemas.openxmlformats.org/officeDocument/2006/relationships/hyperlink" Target="http://cristinahotel.net/" TargetMode="External"/><Relationship Id="rId4918" Type="http://schemas.openxmlformats.org/officeDocument/2006/relationships/hyperlink" Target="http://hotelacmurcia.com/" TargetMode="External"/><Relationship Id="rId4919" Type="http://schemas.openxmlformats.org/officeDocument/2006/relationships/hyperlink" Target="http://hotelalbohera.com/" TargetMode="External"/><Relationship Id="rId4920" Type="http://schemas.openxmlformats.org/officeDocument/2006/relationships/hyperlink" Target="http://hoteltotanasur.es/" TargetMode="External"/><Relationship Id="rId4921" Type="http://schemas.openxmlformats.org/officeDocument/2006/relationships/hyperlink" Target="http://pensionk-hito.com/" TargetMode="External"/><Relationship Id="rId4922" Type="http://schemas.openxmlformats.org/officeDocument/2006/relationships/hyperlink" Target="http://hotellacumbre.com/" TargetMode="External"/><Relationship Id="rId4923" Type="http://schemas.openxmlformats.org/officeDocument/2006/relationships/hyperlink" Target="http://campingfuente.com/" TargetMode="External"/><Relationship Id="rId4924" Type="http://schemas.openxmlformats.org/officeDocument/2006/relationships/hyperlink" Target="http://hotelspamurcia.es/" TargetMode="External"/><Relationship Id="rId4925" Type="http://schemas.openxmlformats.org/officeDocument/2006/relationships/hyperlink" Target="http://hostalsanpedro.es/" TargetMode="External"/><Relationship Id="rId4926" Type="http://schemas.openxmlformats.org/officeDocument/2006/relationships/hyperlink" Target="http://playamarhotel.com/" TargetMode="External"/><Relationship Id="rId4927" Type="http://schemas.openxmlformats.org/officeDocument/2006/relationships/hyperlink" Target="http://elegancehotels.es/" TargetMode="External"/><Relationship Id="rId4928" Type="http://schemas.openxmlformats.org/officeDocument/2006/relationships/hyperlink" Target="http://onacalapiclub.com/" TargetMode="External"/><Relationship Id="rId4929" Type="http://schemas.openxmlformats.org/officeDocument/2006/relationships/hyperlink" Target="http://sentidohotels.com/" TargetMode="External"/><Relationship Id="rId4930" Type="http://schemas.openxmlformats.org/officeDocument/2006/relationships/hyperlink" Target="http://steigenberger.com/" TargetMode="External"/><Relationship Id="rId4931" Type="http://schemas.openxmlformats.org/officeDocument/2006/relationships/hyperlink" Target="http://binissafullet.com/" TargetMode="External"/><Relationship Id="rId4932" Type="http://schemas.openxmlformats.org/officeDocument/2006/relationships/hyperlink" Target="http://hotelarmadams.com/" TargetMode="External"/><Relationship Id="rId4933" Type="http://schemas.openxmlformats.org/officeDocument/2006/relationships/hyperlink" Target="http://deseoespresso.com/" TargetMode="External"/><Relationship Id="rId4934" Type="http://schemas.openxmlformats.org/officeDocument/2006/relationships/hyperlink" Target="http://posadadesmoli.com/" TargetMode="External"/><Relationship Id="rId4935" Type="http://schemas.openxmlformats.org/officeDocument/2006/relationships/hyperlink" Target="http://hotelroclinda.com/" TargetMode="External"/><Relationship Id="rId4936" Type="http://schemas.openxmlformats.org/officeDocument/2006/relationships/hyperlink" Target="http://helios-hotels.com/" TargetMode="External"/><Relationship Id="rId4937" Type="http://schemas.openxmlformats.org/officeDocument/2006/relationships/hyperlink" Target="http://hoteloleander.com/" TargetMode="External"/><Relationship Id="rId4938" Type="http://schemas.openxmlformats.org/officeDocument/2006/relationships/hyperlink" Target="http://verserhoteles.com/" TargetMode="External"/><Relationship Id="rId4939" Type="http://schemas.openxmlformats.org/officeDocument/2006/relationships/hyperlink" Target="http://hotelcanbossa.com/" TargetMode="External"/><Relationship Id="rId4940" Type="http://schemas.openxmlformats.org/officeDocument/2006/relationships/hyperlink" Target="http://sirenishotels.com/" TargetMode="External"/><Relationship Id="rId4941" Type="http://schemas.openxmlformats.org/officeDocument/2006/relationships/hyperlink" Target="http://sirenishotels.com/" TargetMode="External"/><Relationship Id="rId4942" Type="http://schemas.openxmlformats.org/officeDocument/2006/relationships/hyperlink" Target="http://verserhoteles.com/" TargetMode="External"/><Relationship Id="rId4943" Type="http://schemas.openxmlformats.org/officeDocument/2006/relationships/hyperlink" Target="http://cielazulibiza.com/" TargetMode="External"/><Relationship Id="rId4944" Type="http://schemas.openxmlformats.org/officeDocument/2006/relationships/hyperlink" Target="http://hostalvoramar.com/" TargetMode="External"/><Relationship Id="rId4945" Type="http://schemas.openxmlformats.org/officeDocument/2006/relationships/hyperlink" Target="http://invisahoteles.com/" TargetMode="External"/><Relationship Id="rId4946" Type="http://schemas.openxmlformats.org/officeDocument/2006/relationships/hyperlink" Target="http://azulinehotels.com/" TargetMode="External"/><Relationship Id="rId4947" Type="http://schemas.openxmlformats.org/officeDocument/2006/relationships/hyperlink" Target="http://azulinehotels.com/" TargetMode="External"/><Relationship Id="rId4948" Type="http://schemas.openxmlformats.org/officeDocument/2006/relationships/hyperlink" Target="http://sirenishotels.com/" TargetMode="External"/><Relationship Id="rId4949" Type="http://schemas.openxmlformats.org/officeDocument/2006/relationships/hyperlink" Target="http://gardenhoteles.com/" TargetMode="External"/><Relationship Id="rId4950" Type="http://schemas.openxmlformats.org/officeDocument/2006/relationships/hyperlink" Target="http://balboahoteles.com/" TargetMode="External"/><Relationship Id="rId4951" Type="http://schemas.openxmlformats.org/officeDocument/2006/relationships/hyperlink" Target="http://azulinehotels.com/" TargetMode="External"/><Relationship Id="rId4952" Type="http://schemas.openxmlformats.org/officeDocument/2006/relationships/hyperlink" Target="http://bellamarhotel.com/" TargetMode="External"/><Relationship Id="rId4953" Type="http://schemas.openxmlformats.org/officeDocument/2006/relationships/hyperlink" Target="http://elspinsresort.com/" TargetMode="External"/><Relationship Id="rId4954" Type="http://schemas.openxmlformats.org/officeDocument/2006/relationships/hyperlink" Target="http://tagomagohotel.com/" TargetMode="External"/><Relationship Id="rId4955" Type="http://schemas.openxmlformats.org/officeDocument/2006/relationships/hyperlink" Target="http://azulinehotels.com/" TargetMode="External"/><Relationship Id="rId4956" Type="http://schemas.openxmlformats.org/officeDocument/2006/relationships/hyperlink" Target="http://ibiza-feeling.com/" TargetMode="External"/><Relationship Id="rId4957" Type="http://schemas.openxmlformats.org/officeDocument/2006/relationships/hyperlink" Target="http://azulinehotels.com/" TargetMode="External"/><Relationship Id="rId4958" Type="http://schemas.openxmlformats.org/officeDocument/2006/relationships/hyperlink" Target="http://savinesarenal.com/" TargetMode="External"/><Relationship Id="rId4959" Type="http://schemas.openxmlformats.org/officeDocument/2006/relationships/hyperlink" Target="http://sirenishotels.com/" TargetMode="External"/><Relationship Id="rId4960" Type="http://schemas.openxmlformats.org/officeDocument/2006/relationships/hyperlink" Target="http://azulinehotels.com/" TargetMode="External"/><Relationship Id="rId4961" Type="http://schemas.openxmlformats.org/officeDocument/2006/relationships/hyperlink" Target="http://azulinehotels.com/" TargetMode="External"/><Relationship Id="rId4962" Type="http://schemas.openxmlformats.org/officeDocument/2006/relationships/hyperlink" Target="http://loarferreries.com/" TargetMode="External"/><Relationship Id="rId4963" Type="http://schemas.openxmlformats.org/officeDocument/2006/relationships/hyperlink" Target="http://comitashotels.com/" TargetMode="External"/><Relationship Id="rId4964" Type="http://schemas.openxmlformats.org/officeDocument/2006/relationships/hyperlink" Target="http://bahia-poseidon.de/" TargetMode="External"/><Relationship Id="rId4965" Type="http://schemas.openxmlformats.org/officeDocument/2006/relationships/hyperlink" Target="http://princesaplaya.net/" TargetMode="External"/><Relationship Id="rId4966" Type="http://schemas.openxmlformats.org/officeDocument/2006/relationships/hyperlink" Target="http://princesaplaya.net/" TargetMode="External"/><Relationship Id="rId4967" Type="http://schemas.openxmlformats.org/officeDocument/2006/relationships/hyperlink" Target="http://cubanitoibiza.com/" TargetMode="External"/><Relationship Id="rId4968" Type="http://schemas.openxmlformats.org/officeDocument/2006/relationships/hyperlink" Target="http://paradisoibiza.com/" TargetMode="External"/><Relationship Id="rId4969" Type="http://schemas.openxmlformats.org/officeDocument/2006/relationships/hyperlink" Target="http://europe-hotels.org/" TargetMode="External"/><Relationship Id="rId4970" Type="http://schemas.openxmlformats.org/officeDocument/2006/relationships/hyperlink" Target="http://hoteljoanmiro.com/" TargetMode="External"/><Relationship Id="rId4971" Type="http://schemas.openxmlformats.org/officeDocument/2006/relationships/hyperlink" Target="http://blueseahotels.com/" TargetMode="External"/><Relationship Id="rId4972" Type="http://schemas.openxmlformats.org/officeDocument/2006/relationships/hyperlink" Target="http://hotelmediodia.com/" TargetMode="External"/><Relationship Id="rId4973" Type="http://schemas.openxmlformats.org/officeDocument/2006/relationships/hyperlink" Target="http://seramarhotels.com/" TargetMode="External"/><Relationship Id="rId4974" Type="http://schemas.openxmlformats.org/officeDocument/2006/relationships/hyperlink" Target="http://hotelsonarnau.com/" TargetMode="External"/><Relationship Id="rId4975" Type="http://schemas.openxmlformats.org/officeDocument/2006/relationships/hyperlink" Target="http://hotelsoncleda.com/" TargetMode="External"/><Relationship Id="rId4976" Type="http://schemas.openxmlformats.org/officeDocument/2006/relationships/hyperlink" Target="http://hotelllenaire.com/" TargetMode="External"/><Relationship Id="rId4977" Type="http://schemas.openxmlformats.org/officeDocument/2006/relationships/hyperlink" Target="http://clubpollentia.com/" TargetMode="External"/><Relationship Id="rId4978" Type="http://schemas.openxmlformats.org/officeDocument/2006/relationships/hyperlink" Target="http://hotelvistasol.com/" TargetMode="External"/><Relationship Id="rId4979" Type="http://schemas.openxmlformats.org/officeDocument/2006/relationships/hyperlink" Target="http://hotelvistasol.com/" TargetMode="External"/><Relationship Id="rId4980" Type="http://schemas.openxmlformats.org/officeDocument/2006/relationships/hyperlink" Target="http://caprichohotel.com/" TargetMode="External"/><Relationship Id="rId4981" Type="http://schemas.openxmlformats.org/officeDocument/2006/relationships/hyperlink" Target="http://hotelmelbeach.com/" TargetMode="External"/><Relationship Id="rId4982" Type="http://schemas.openxmlformats.org/officeDocument/2006/relationships/hyperlink" Target="http://serranohotels.com/" TargetMode="External"/><Relationship Id="rId4983" Type="http://schemas.openxmlformats.org/officeDocument/2006/relationships/hyperlink" Target="http://guyawavehotel.com/" TargetMode="External"/><Relationship Id="rId4984" Type="http://schemas.openxmlformats.org/officeDocument/2006/relationships/hyperlink" Target="http://serranohotels.com/" TargetMode="External"/><Relationship Id="rId4985" Type="http://schemas.openxmlformats.org/officeDocument/2006/relationships/hyperlink" Target="http://protur-hotels.com/" TargetMode="External"/><Relationship Id="rId4986" Type="http://schemas.openxmlformats.org/officeDocument/2006/relationships/hyperlink" Target="http://hotelnaforana.com/" TargetMode="External"/><Relationship Id="rId4987" Type="http://schemas.openxmlformats.org/officeDocument/2006/relationships/hyperlink" Target="http://protur-hotels.com/" TargetMode="External"/><Relationship Id="rId4988" Type="http://schemas.openxmlformats.org/officeDocument/2006/relationships/hyperlink" Target="http://protur-hotels.com/" TargetMode="External"/><Relationship Id="rId4989" Type="http://schemas.openxmlformats.org/officeDocument/2006/relationships/hyperlink" Target="http://levantehotels.com/" TargetMode="External"/><Relationship Id="rId4990" Type="http://schemas.openxmlformats.org/officeDocument/2006/relationships/hyperlink" Target="http://hotelbiniamar.com/" TargetMode="External"/><Relationship Id="rId4991" Type="http://schemas.openxmlformats.org/officeDocument/2006/relationships/hyperlink" Target="http://levantehotels.com/" TargetMode="External"/><Relationship Id="rId4992" Type="http://schemas.openxmlformats.org/officeDocument/2006/relationships/hyperlink" Target="http://elegancehotels.es/" TargetMode="External"/><Relationship Id="rId4993" Type="http://schemas.openxmlformats.org/officeDocument/2006/relationships/hyperlink" Target="http://protur-hotels.com/" TargetMode="External"/><Relationship Id="rId4994" Type="http://schemas.openxmlformats.org/officeDocument/2006/relationships/hyperlink" Target="http://blueseahotels.com/" TargetMode="External"/><Relationship Id="rId4995" Type="http://schemas.openxmlformats.org/officeDocument/2006/relationships/hyperlink" Target="http://midasveronica.com/" TargetMode="External"/><Relationship Id="rId4996" Type="http://schemas.openxmlformats.org/officeDocument/2006/relationships/hyperlink" Target="http://protur-hotels.com/" TargetMode="External"/><Relationship Id="rId4997" Type="http://schemas.openxmlformats.org/officeDocument/2006/relationships/hyperlink" Target="http://calabonahotel.com/" TargetMode="External"/><Relationship Id="rId4998" Type="http://schemas.openxmlformats.org/officeDocument/2006/relationships/hyperlink" Target="http://protur-hotels.com/" TargetMode="External"/><Relationship Id="rId4999" Type="http://schemas.openxmlformats.org/officeDocument/2006/relationships/hyperlink" Target="http://blueseahotels.com/" TargetMode="External"/><Relationship Id="rId5000" Type="http://schemas.openxmlformats.org/officeDocument/2006/relationships/hyperlink" Target="http://protur-hotels.com/" TargetMode="External"/><Relationship Id="rId5001" Type="http://schemas.openxmlformats.org/officeDocument/2006/relationships/hyperlink" Target="http://hotelmarivent.com/" TargetMode="External"/><Relationship Id="rId5002" Type="http://schemas.openxmlformats.org/officeDocument/2006/relationships/hyperlink" Target="http://hotelmaristel.com/" TargetMode="External"/><Relationship Id="rId5003" Type="http://schemas.openxmlformats.org/officeDocument/2006/relationships/hyperlink" Target="http://hotelsacabana.com/" TargetMode="External"/><Relationship Id="rId5004" Type="http://schemas.openxmlformats.org/officeDocument/2006/relationships/hyperlink" Target="http://hotelcalbisbe.com/" TargetMode="External"/><Relationship Id="rId5005" Type="http://schemas.openxmlformats.org/officeDocument/2006/relationships/hyperlink" Target="http://avenida-hotel.com/" TargetMode="External"/><Relationship Id="rId5006" Type="http://schemas.openxmlformats.org/officeDocument/2006/relationships/hyperlink" Target="http://finca-satanca.com/" TargetMode="External"/><Relationship Id="rId5007" Type="http://schemas.openxmlformats.org/officeDocument/2006/relationships/hyperlink" Target="http://sonbernadinet.com/" TargetMode="External"/><Relationship Id="rId5008" Type="http://schemas.openxmlformats.org/officeDocument/2006/relationships/hyperlink" Target="http://calagranhotel.com/" TargetMode="External"/><Relationship Id="rId5009" Type="http://schemas.openxmlformats.org/officeDocument/2006/relationships/hyperlink" Target="http://sentidohotels.com/" TargetMode="External"/><Relationship Id="rId5010" Type="http://schemas.openxmlformats.org/officeDocument/2006/relationships/hyperlink" Target="http://esrecoderanda.com/" TargetMode="External"/><Relationship Id="rId5011" Type="http://schemas.openxmlformats.org/officeDocument/2006/relationships/hyperlink" Target="http://lively-hotels.com/" TargetMode="External"/><Relationship Id="rId5012" Type="http://schemas.openxmlformats.org/officeDocument/2006/relationships/hyperlink" Target="http://seramarhotels.com/" TargetMode="External"/><Relationship Id="rId5013" Type="http://schemas.openxmlformats.org/officeDocument/2006/relationships/hyperlink" Target="http://granhotelbali.com/" TargetMode="External"/><Relationship Id="rId5014" Type="http://schemas.openxmlformats.org/officeDocument/2006/relationships/hyperlink" Target="http://palmirahotels.com/" TargetMode="External"/><Relationship Id="rId5015" Type="http://schemas.openxmlformats.org/officeDocument/2006/relationships/hyperlink" Target="http://valentinhotel.com/" TargetMode="External"/><Relationship Id="rId5016" Type="http://schemas.openxmlformats.org/officeDocument/2006/relationships/hyperlink" Target="http://hotelcarabela.net/" TargetMode="External"/><Relationship Id="rId5017" Type="http://schemas.openxmlformats.org/officeDocument/2006/relationships/hyperlink" Target="http://morlanshotels.com/" TargetMode="External"/><Relationship Id="rId5018" Type="http://schemas.openxmlformats.org/officeDocument/2006/relationships/hyperlink" Target="http://seramarhotels.com/" TargetMode="External"/><Relationship Id="rId5019" Type="http://schemas.openxmlformats.org/officeDocument/2006/relationships/hyperlink" Target="http://morlanshotels.com/" TargetMode="External"/><Relationship Id="rId5020" Type="http://schemas.openxmlformats.org/officeDocument/2006/relationships/hyperlink" Target="http://palmirahotels.com/" TargetMode="External"/><Relationship Id="rId5021" Type="http://schemas.openxmlformats.org/officeDocument/2006/relationships/hyperlink" Target="http://sentidohotels.com/" TargetMode="External"/><Relationship Id="rId5022" Type="http://schemas.openxmlformats.org/officeDocument/2006/relationships/hyperlink" Target="http://ariesmallorca.com/" TargetMode="External"/><Relationship Id="rId5023" Type="http://schemas.openxmlformats.org/officeDocument/2006/relationships/hyperlink" Target="http://hotelsaratoga.com/" TargetMode="External"/><Relationship Id="rId5024" Type="http://schemas.openxmlformats.org/officeDocument/2006/relationships/hyperlink" Target="http://hotelcostaazul.es/" TargetMode="External"/><Relationship Id="rId5025" Type="http://schemas.openxmlformats.org/officeDocument/2006/relationships/hyperlink" Target="http://calador-ibiza.com/" TargetMode="External"/><Relationship Id="rId5026" Type="http://schemas.openxmlformats.org/officeDocument/2006/relationships/hyperlink" Target="http://protur-hotels.com/" TargetMode="External"/><Relationship Id="rId5027" Type="http://schemas.openxmlformats.org/officeDocument/2006/relationships/hyperlink" Target="http://protur-hotels.com/" TargetMode="External"/><Relationship Id="rId5028" Type="http://schemas.openxmlformats.org/officeDocument/2006/relationships/hyperlink" Target="http://blueseahotels.com/" TargetMode="External"/><Relationship Id="rId5029" Type="http://schemas.openxmlformats.org/officeDocument/2006/relationships/hyperlink" Target="http://protur-hotels.com/" TargetMode="External"/><Relationship Id="rId5030" Type="http://schemas.openxmlformats.org/officeDocument/2006/relationships/hyperlink" Target="http://hoteleslaurel.com/" TargetMode="External"/><Relationship Id="rId5031" Type="http://schemas.openxmlformats.org/officeDocument/2006/relationships/hyperlink" Target="http://protur-hotels.com/" TargetMode="External"/><Relationship Id="rId5032" Type="http://schemas.openxmlformats.org/officeDocument/2006/relationships/hyperlink" Target="http://reservarotana.com/" TargetMode="External"/><Relationship Id="rId5033" Type="http://schemas.openxmlformats.org/officeDocument/2006/relationships/hyperlink" Target="http://hotel-miramar.net/" TargetMode="External"/><Relationship Id="rId5034" Type="http://schemas.openxmlformats.org/officeDocument/2006/relationships/hyperlink" Target="http://hotelpanorama.net/" TargetMode="External"/><Relationship Id="rId5035" Type="http://schemas.openxmlformats.org/officeDocument/2006/relationships/hyperlink" Target="http://marcalmahotel.com/" TargetMode="External"/><Relationship Id="rId5036" Type="http://schemas.openxmlformats.org/officeDocument/2006/relationships/hyperlink" Target="http://hotelcascomte.com/" TargetMode="External"/><Relationship Id="rId5037" Type="http://schemas.openxmlformats.org/officeDocument/2006/relationships/hyperlink" Target="http://hotelturixant.com/" TargetMode="External"/><Relationship Id="rId5038" Type="http://schemas.openxmlformats.org/officeDocument/2006/relationships/hyperlink" Target="http://hotelgiuliano.com/" TargetMode="External"/><Relationship Id="rId5039" Type="http://schemas.openxmlformats.org/officeDocument/2006/relationships/hyperlink" Target="http://fincaelventos.com/" TargetMode="External"/><Relationship Id="rId5040" Type="http://schemas.openxmlformats.org/officeDocument/2006/relationships/hyperlink" Target="http://torredelremei.com/" TargetMode="External"/><Relationship Id="rId5041" Type="http://schemas.openxmlformats.org/officeDocument/2006/relationships/hyperlink" Target="http://hotelcanpepin.com/" TargetMode="External"/><Relationship Id="rId5042" Type="http://schemas.openxmlformats.org/officeDocument/2006/relationships/hyperlink" Target="http://hotelhistoric.com/" TargetMode="External"/><Relationship Id="rId5043" Type="http://schemas.openxmlformats.org/officeDocument/2006/relationships/hyperlink" Target="http://emporiumhotel.com/" TargetMode="External"/><Relationship Id="rId5044" Type="http://schemas.openxmlformats.org/officeDocument/2006/relationships/hyperlink" Target="http://hotelsolixent.com/" TargetMode="External"/><Relationship Id="rId5045" Type="http://schemas.openxmlformats.org/officeDocument/2006/relationships/hyperlink" Target="http://hortacadaques.com/" TargetMode="External"/><Relationship Id="rId5046" Type="http://schemas.openxmlformats.org/officeDocument/2006/relationships/hyperlink" Target="http://hotelnautilus.net/" TargetMode="External"/><Relationship Id="rId5047" Type="http://schemas.openxmlformats.org/officeDocument/2006/relationships/hyperlink" Target="http://almadrabapark.com/" TargetMode="External"/><Relationship Id="rId5048" Type="http://schemas.openxmlformats.org/officeDocument/2006/relationships/hyperlink" Target="http://hotelsaguarda.com/" TargetMode="External"/><Relationship Id="rId5049" Type="http://schemas.openxmlformats.org/officeDocument/2006/relationships/hyperlink" Target="http://laperlahotels.com/" TargetMode="External"/><Relationship Id="rId5050" Type="http://schemas.openxmlformats.org/officeDocument/2006/relationships/hyperlink" Target="http://hotel-llevant.com/" TargetMode="External"/><Relationship Id="rId5051" Type="http://schemas.openxmlformats.org/officeDocument/2006/relationships/hyperlink" Target="http://blaucelblanes.com/" TargetMode="External"/><Relationship Id="rId5052" Type="http://schemas.openxmlformats.org/officeDocument/2006/relationships/hyperlink" Target="http://hotelesplendid.es/" TargetMode="External"/><Relationship Id="rId5053" Type="http://schemas.openxmlformats.org/officeDocument/2006/relationships/hyperlink" Target="http://guitarthotels.com/" TargetMode="External"/><Relationship Id="rId5054" Type="http://schemas.openxmlformats.org/officeDocument/2006/relationships/hyperlink" Target="http://guitarthotels.com/" TargetMode="External"/><Relationship Id="rId5055" Type="http://schemas.openxmlformats.org/officeDocument/2006/relationships/hyperlink" Target="http://blaumarblanes.com/" TargetMode="External"/><Relationship Id="rId5056" Type="http://schemas.openxmlformats.org/officeDocument/2006/relationships/hyperlink" Target="http://hotelsantarosa.es/" TargetMode="External"/><Relationship Id="rId5057" Type="http://schemas.openxmlformats.org/officeDocument/2006/relationships/hyperlink" Target="http://rosamarhotels.com/" TargetMode="External"/><Relationship Id="rId5058" Type="http://schemas.openxmlformats.org/officeDocument/2006/relationships/hyperlink" Target="http://guitarthotels.com/" TargetMode="External"/><Relationship Id="rId5059" Type="http://schemas.openxmlformats.org/officeDocument/2006/relationships/hyperlink" Target="http://rosamarhotels.com/" TargetMode="External"/><Relationship Id="rId5060" Type="http://schemas.openxmlformats.org/officeDocument/2006/relationships/hyperlink" Target="http://donjuanhotels.com/" TargetMode="External"/><Relationship Id="rId5061" Type="http://schemas.openxmlformats.org/officeDocument/2006/relationships/hyperlink" Target="http://guitarthotels.com/" TargetMode="External"/><Relationship Id="rId5062" Type="http://schemas.openxmlformats.org/officeDocument/2006/relationships/hyperlink" Target="http://rosamarhotels.com/" TargetMode="External"/><Relationship Id="rId5063" Type="http://schemas.openxmlformats.org/officeDocument/2006/relationships/hyperlink" Target="http://donjuanhotels.com/" TargetMode="External"/><Relationship Id="rId5064" Type="http://schemas.openxmlformats.org/officeDocument/2006/relationships/hyperlink" Target="http://donjuanhotels.com/" TargetMode="External"/><Relationship Id="rId5065" Type="http://schemas.openxmlformats.org/officeDocument/2006/relationships/hyperlink" Target="http://rosamarhotels.com/" TargetMode="External"/><Relationship Id="rId5066" Type="http://schemas.openxmlformats.org/officeDocument/2006/relationships/hyperlink" Target="http://rosamarhotels.com/" TargetMode="External"/><Relationship Id="rId5067" Type="http://schemas.openxmlformats.org/officeDocument/2006/relationships/hyperlink" Target="http://guitarthotels.com/" TargetMode="External"/><Relationship Id="rId5068" Type="http://schemas.openxmlformats.org/officeDocument/2006/relationships/hyperlink" Target="http://hotelcarbonell.es/" TargetMode="External"/><Relationship Id="rId5069" Type="http://schemas.openxmlformats.org/officeDocument/2006/relationships/hyperlink" Target="http://canlirethotel.com/" TargetMode="External"/><Relationship Id="rId5070" Type="http://schemas.openxmlformats.org/officeDocument/2006/relationships/hyperlink" Target="http://hoteldelafont.com/" TargetMode="External"/><Relationship Id="rId5071" Type="http://schemas.openxmlformats.org/officeDocument/2006/relationships/hyperlink" Target="http://esportalhotel.com/" TargetMode="External"/><Relationship Id="rId5072" Type="http://schemas.openxmlformats.org/officeDocument/2006/relationships/hyperlink" Target="http://rosadelsvents.com/" TargetMode="External"/><Relationship Id="rId5073" Type="http://schemas.openxmlformats.org/officeDocument/2006/relationships/hyperlink" Target="http://resortlacosta.com/" TargetMode="External"/><Relationship Id="rId5074" Type="http://schemas.openxmlformats.org/officeDocument/2006/relationships/hyperlink" Target="http://hotelsderibes.com/" TargetMode="External"/><Relationship Id="rId5075" Type="http://schemas.openxmlformats.org/officeDocument/2006/relationships/hyperlink" Target="http://hotelresguard.com/" TargetMode="External"/><Relationship Id="rId5076" Type="http://schemas.openxmlformats.org/officeDocument/2006/relationships/hyperlink" Target="http://hotelsantroc.info/" TargetMode="External"/><Relationship Id="rId5077" Type="http://schemas.openxmlformats.org/officeDocument/2006/relationships/hyperlink" Target="http://flamingohotel.cat/" TargetMode="External"/><Relationship Id="rId5078" Type="http://schemas.openxmlformats.org/officeDocument/2006/relationships/hyperlink" Target="http://hotellesilles.com/" TargetMode="External"/><Relationship Id="rId5079" Type="http://schemas.openxmlformats.org/officeDocument/2006/relationships/hyperlink" Target="http://molidelescala.com/" TargetMode="External"/><Relationship Id="rId5080" Type="http://schemas.openxmlformats.org/officeDocument/2006/relationships/hyperlink" Target="http://aparthotelxic.com/" TargetMode="External"/><Relationship Id="rId5081" Type="http://schemas.openxmlformats.org/officeDocument/2006/relationships/hyperlink" Target="http://hotelclaramar.com/" TargetMode="External"/><Relationship Id="rId5082" Type="http://schemas.openxmlformats.org/officeDocument/2006/relationships/hyperlink" Target="http://hotelcaladelpi.es/" TargetMode="External"/><Relationship Id="rId5083" Type="http://schemas.openxmlformats.org/officeDocument/2006/relationships/hyperlink" Target="http://hoteldelprado.cat/" TargetMode="External"/><Relationship Id="rId5084" Type="http://schemas.openxmlformats.org/officeDocument/2006/relationships/hyperlink" Target="http://chaletdelgolf.com/" TargetMode="External"/><Relationship Id="rId5085" Type="http://schemas.openxmlformats.org/officeDocument/2006/relationships/hyperlink" Target="http://hotelpladelpi.cat/" TargetMode="External"/><Relationship Id="rId5086" Type="http://schemas.openxmlformats.org/officeDocument/2006/relationships/hyperlink" Target="http://guitarthotels.com/" TargetMode="External"/><Relationship Id="rId5087" Type="http://schemas.openxmlformats.org/officeDocument/2006/relationships/hyperlink" Target="http://hotelesquirol.net/" TargetMode="External"/><Relationship Id="rId5088" Type="http://schemas.openxmlformats.org/officeDocument/2006/relationships/hyperlink" Target="http://hotelmauberme.com/" TargetMode="External"/><Relationship Id="rId5089" Type="http://schemas.openxmlformats.org/officeDocument/2006/relationships/hyperlink" Target="http://tierrasdearan.com/" TargetMode="External"/><Relationship Id="rId5090" Type="http://schemas.openxmlformats.org/officeDocument/2006/relationships/hyperlink" Target="http://masdenroqueta.com/" TargetMode="External"/><Relationship Id="rId5091" Type="http://schemas.openxmlformats.org/officeDocument/2006/relationships/hyperlink" Target="http://hotelsantuari.com/" TargetMode="External"/><Relationship Id="rId5092" Type="http://schemas.openxmlformats.org/officeDocument/2006/relationships/hyperlink" Target="http://hotelrestelpi.com/" TargetMode="External"/><Relationship Id="rId5093" Type="http://schemas.openxmlformats.org/officeDocument/2006/relationships/hyperlink" Target="http://lopallerderoc.com/" TargetMode="External"/><Relationship Id="rId5094" Type="http://schemas.openxmlformats.org/officeDocument/2006/relationships/hyperlink" Target="http://hoteltrainera.com/" TargetMode="External"/><Relationship Id="rId5095" Type="http://schemas.openxmlformats.org/officeDocument/2006/relationships/hyperlink" Target="http://hotelelciervo.net/" TargetMode="External"/><Relationship Id="rId5096" Type="http://schemas.openxmlformats.org/officeDocument/2006/relationships/hyperlink" Target="http://hotelfonfreda.com/" TargetMode="External"/><Relationship Id="rId5097" Type="http://schemas.openxmlformats.org/officeDocument/2006/relationships/hyperlink" Target="http://hoteltucblanc.com/" TargetMode="External"/><Relationship Id="rId5098" Type="http://schemas.openxmlformats.org/officeDocument/2006/relationships/hyperlink" Target="http://hotelseglexx.info/" TargetMode="External"/><Relationship Id="rId5099" Type="http://schemas.openxmlformats.org/officeDocument/2006/relationships/hyperlink" Target="http://hotelmontseny.com/" TargetMode="External"/><Relationship Id="rId5100" Type="http://schemas.openxmlformats.org/officeDocument/2006/relationships/hyperlink" Target="http://hotelmontsant.com/" TargetMode="External"/><Relationship Id="rId5101" Type="http://schemas.openxmlformats.org/officeDocument/2006/relationships/hyperlink" Target="http://hotelrealjaca.com/" TargetMode="External"/><Relationship Id="rId5102" Type="http://schemas.openxmlformats.org/officeDocument/2006/relationships/hyperlink" Target="http://espana-hoteles.es/" TargetMode="External"/><Relationship Id="rId5103" Type="http://schemas.openxmlformats.org/officeDocument/2006/relationships/hyperlink" Target="http://tirolformigal.com/" TargetMode="External"/><Relationship Id="rId5104" Type="http://schemas.openxmlformats.org/officeDocument/2006/relationships/hyperlink" Target="http://pirineo.com/meson" TargetMode="External"/><Relationship Id="rId5105" Type="http://schemas.openxmlformats.org/officeDocument/2006/relationships/hyperlink" Target="http://campingbielsa.com/" TargetMode="External"/><Relationship Id="rId5106" Type="http://schemas.openxmlformats.org/officeDocument/2006/relationships/hyperlink" Target="http://hotelcotiella.com/" TargetMode="External"/><Relationship Id="rId5107" Type="http://schemas.openxmlformats.org/officeDocument/2006/relationships/hyperlink" Target="http://hotelesvalero.com/" TargetMode="External"/><Relationship Id="rId5108" Type="http://schemas.openxmlformats.org/officeDocument/2006/relationships/hyperlink" Target="http://hotelesvalero.com/" TargetMode="External"/><Relationship Id="rId5109" Type="http://schemas.openxmlformats.org/officeDocument/2006/relationships/hyperlink" Target="http://hotelesvalero.com/" TargetMode="External"/><Relationship Id="rId5110" Type="http://schemas.openxmlformats.org/officeDocument/2006/relationships/hyperlink" Target="http://hotelsarinena.com/" TargetMode="External"/><Relationship Id="rId5111" Type="http://schemas.openxmlformats.org/officeDocument/2006/relationships/hyperlink" Target="http://hotelrioucero.com/" TargetMode="External"/><Relationship Id="rId5112" Type="http://schemas.openxmlformats.org/officeDocument/2006/relationships/hyperlink" Target="http://hotelrioucero.com/" TargetMode="External"/><Relationship Id="rId5113" Type="http://schemas.openxmlformats.org/officeDocument/2006/relationships/hyperlink" Target="http://hotelhispania.com/" TargetMode="External"/><Relationship Id="rId5114" Type="http://schemas.openxmlformats.org/officeDocument/2006/relationships/hyperlink" Target="http://losgirasoles.info/" TargetMode="External"/><Relationship Id="rId5115" Type="http://schemas.openxmlformats.org/officeDocument/2006/relationships/hyperlink" Target="http://hotelvillagoma.es/" TargetMode="External"/><Relationship Id="rId5116" Type="http://schemas.openxmlformats.org/officeDocument/2006/relationships/hyperlink" Target="http://hotelcarinena.com/" TargetMode="External"/><Relationship Id="rId5117" Type="http://schemas.openxmlformats.org/officeDocument/2006/relationships/hyperlink" Target="http://hotelelaguila.com/" TargetMode="External"/><Relationship Id="rId5118" Type="http://schemas.openxmlformats.org/officeDocument/2006/relationships/hyperlink" Target="http://casalasaldeas.com/" TargetMode="External"/><Relationship Id="rId5119" Type="http://schemas.openxmlformats.org/officeDocument/2006/relationships/hyperlink" Target="http://costa-daurada.com/" TargetMode="External"/><Relationship Id="rId5120" Type="http://schemas.openxmlformats.org/officeDocument/2006/relationships/hyperlink" Target="http://festivalsalou.com/" TargetMode="External"/><Relationship Id="rId5121" Type="http://schemas.openxmlformats.org/officeDocument/2006/relationships/hyperlink" Target="http://calafonthotel.com/" TargetMode="External"/><Relationship Id="rId5122" Type="http://schemas.openxmlformats.org/officeDocument/2006/relationships/hyperlink" Target="http://hotelmarinada.com/" TargetMode="External"/><Relationship Id="rId5123" Type="http://schemas.openxmlformats.org/officeDocument/2006/relationships/hyperlink" Target="http://hotelmiralles.com/" TargetMode="External"/><Relationship Id="rId5124" Type="http://schemas.openxmlformats.org/officeDocument/2006/relationships/hyperlink" Target="http://casaceremines.cat/" TargetMode="External"/><Relationship Id="rId5125" Type="http://schemas.openxmlformats.org/officeDocument/2006/relationships/hyperlink" Target="http://hotelflamingo.cat/" TargetMode="External"/><Relationship Id="rId5126" Type="http://schemas.openxmlformats.org/officeDocument/2006/relationships/hyperlink" Target="http://carlostercero.com/" TargetMode="External"/><Relationship Id="rId5127" Type="http://schemas.openxmlformats.org/officeDocument/2006/relationships/hyperlink" Target="http://juanitoplatja.com/" TargetMode="External"/><Relationship Id="rId5128" Type="http://schemas.openxmlformats.org/officeDocument/2006/relationships/hyperlink" Target="http://hotelmiamimar.com/" TargetMode="External"/><Relationship Id="rId5129" Type="http://schemas.openxmlformats.org/officeDocument/2006/relationships/hyperlink" Target="http://villaengracia.com/" TargetMode="External"/><Relationship Id="rId5130" Type="http://schemas.openxmlformats.org/officeDocument/2006/relationships/hyperlink" Target="http://masiadelcadet.com/" TargetMode="External"/><Relationship Id="rId5131" Type="http://schemas.openxmlformats.org/officeDocument/2006/relationships/hyperlink" Target="http://ocellfrancoli.com/" TargetMode="External"/><Relationship Id="rId5132" Type="http://schemas.openxmlformats.org/officeDocument/2006/relationships/hyperlink" Target="http://hotelbalneari.com/" TargetMode="External"/><Relationship Id="rId5133" Type="http://schemas.openxmlformats.org/officeDocument/2006/relationships/hyperlink" Target="http://hotelcamarena.com/" TargetMode="External"/><Relationship Id="rId5134" Type="http://schemas.openxmlformats.org/officeDocument/2006/relationships/hyperlink" Target="http://torredelvisco.com/" TargetMode="External"/><Relationship Id="rId5135" Type="http://schemas.openxmlformats.org/officeDocument/2006/relationships/hyperlink" Target="http://gargallohotels.es/" TargetMode="External"/><Relationship Id="rId5136" Type="http://schemas.openxmlformats.org/officeDocument/2006/relationships/hyperlink" Target="http://sierradegudar.com/" TargetMode="External"/><Relationship Id="rId5137" Type="http://schemas.openxmlformats.org/officeDocument/2006/relationships/hyperlink" Target="http://hotelrubielos.com/" TargetMode="External"/><Relationship Id="rId5138" Type="http://schemas.openxmlformats.org/officeDocument/2006/relationships/hyperlink" Target="http://hotelguadalope.es/" TargetMode="External"/><Relationship Id="rId5139" Type="http://schemas.openxmlformats.org/officeDocument/2006/relationships/hyperlink" Target="http://hostalalcaniz.com/" TargetMode="External"/><Relationship Id="rId5140" Type="http://schemas.openxmlformats.org/officeDocument/2006/relationships/hyperlink" Target="http://hostalcastillo.es/" TargetMode="External"/><Relationship Id="rId5141" Type="http://schemas.openxmlformats.org/officeDocument/2006/relationships/hyperlink" Target="http://piedraabierta.com/" TargetMode="External"/><Relationship Id="rId5142" Type="http://schemas.openxmlformats.org/officeDocument/2006/relationships/hyperlink" Target="mailto:reservas@hoteltremazal.com" TargetMode="External"/><Relationship Id="rId5143" Type="http://schemas.openxmlformats.org/officeDocument/2006/relationships/hyperlink" Target="http://hoteltremazal.com/" TargetMode="External"/><Relationship Id="rId5144" Type="http://schemas.openxmlformats.org/officeDocument/2006/relationships/hyperlink" Target="http://hoteltrefacio.com/" TargetMode="External"/><Relationship Id="rId5145" Type="http://schemas.openxmlformats.org/officeDocument/2006/relationships/hyperlink" Target="http://tierradelobos.es/" TargetMode="External"/><Relationship Id="rId5146" Type="http://schemas.openxmlformats.org/officeDocument/2006/relationships/hyperlink" Target="http://hotelministro.com/" TargetMode="External"/><Relationship Id="rId5147" Type="http://schemas.openxmlformats.org/officeDocument/2006/relationships/hyperlink" Target="http://hotelmeleiros.com/" TargetMode="External"/><Relationship Id="rId5148" Type="http://schemas.openxmlformats.org/officeDocument/2006/relationships/hyperlink" Target="http://hotelpastoriza.es/" TargetMode="External"/><Relationship Id="rId5149" Type="http://schemas.openxmlformats.org/officeDocument/2006/relationships/hyperlink" Target="http://hotelcorunamar.es/" TargetMode="External"/><Relationship Id="rId5150" Type="http://schemas.openxmlformats.org/officeDocument/2006/relationships/hyperlink" Target="http://carrishoteles.com/" TargetMode="External"/><Relationship Id="rId5151" Type="http://schemas.openxmlformats.org/officeDocument/2006/relationships/hyperlink" Target="http://sentirgalicia.com/" TargetMode="External"/><Relationship Id="rId5152" Type="http://schemas.openxmlformats.org/officeDocument/2006/relationships/hyperlink" Target="http://hotelherbeira.com/" TargetMode="External"/><Relationship Id="rId5153" Type="http://schemas.openxmlformats.org/officeDocument/2006/relationships/hyperlink" Target="http://pazodegalegos.com/" TargetMode="External"/><Relationship Id="rId5154" Type="http://schemas.openxmlformats.org/officeDocument/2006/relationships/hyperlink" Target="http://aquintadaauga.com/" TargetMode="External"/><Relationship Id="rId5155" Type="http://schemas.openxmlformats.org/officeDocument/2006/relationships/hyperlink" Target="http://hotelherradura.es/" TargetMode="External"/><Relationship Id="rId5156" Type="http://schemas.openxmlformats.org/officeDocument/2006/relationships/hyperlink" Target="http://carrishoteles.com/" TargetMode="External"/><Relationship Id="rId5157" Type="http://schemas.openxmlformats.org/officeDocument/2006/relationships/hyperlink" Target="http://hotelgelmirez.com/" TargetMode="External"/><Relationship Id="rId5158" Type="http://schemas.openxmlformats.org/officeDocument/2006/relationships/hyperlink" Target="http://akelarrehotel.com/" TargetMode="External"/><Relationship Id="rId5159" Type="http://schemas.openxmlformats.org/officeDocument/2006/relationships/hyperlink" Target="http://hostallasalle.com/" TargetMode="External"/><Relationship Id="rId5160" Type="http://schemas.openxmlformats.org/officeDocument/2006/relationships/hyperlink" Target="http://santacruzhotel.es/" TargetMode="External"/><Relationship Id="rId5161" Type="http://schemas.openxmlformats.org/officeDocument/2006/relationships/hyperlink" Target="http://hotellamarina.com/" TargetMode="External"/><Relationship Id="rId5162" Type="http://schemas.openxmlformats.org/officeDocument/2006/relationships/hyperlink" Target="http://hotelosolivos.com/" TargetMode="External"/><Relationship Id="rId5163" Type="http://schemas.openxmlformats.org/officeDocument/2006/relationships/hyperlink" Target="http://casadameixida.com/" TargetMode="External"/><Relationship Id="rId5164" Type="http://schemas.openxmlformats.org/officeDocument/2006/relationships/hyperlink" Target="http://hotelcongreso.com/" TargetMode="External"/><Relationship Id="rId5165" Type="http://schemas.openxmlformats.org/officeDocument/2006/relationships/hyperlink" Target="http://hotelpiornedo.com/" TargetMode="External"/><Relationship Id="rId5166" Type="http://schemas.openxmlformats.org/officeDocument/2006/relationships/hyperlink" Target="http://hotellosolmos.com/" TargetMode="External"/><Relationship Id="rId5167" Type="http://schemas.openxmlformats.org/officeDocument/2006/relationships/hyperlink" Target="http://hrumonterroso.com/" TargetMode="External"/><Relationship Id="rId5168" Type="http://schemas.openxmlformats.org/officeDocument/2006/relationships/hyperlink" Target="http://hpuenteromano.com/" TargetMode="External"/><Relationship Id="rId5169" Type="http://schemas.openxmlformats.org/officeDocument/2006/relationships/hyperlink" Target="http://boavistahotel.com/" TargetMode="External"/><Relationship Id="rId5170" Type="http://schemas.openxmlformats.org/officeDocument/2006/relationships/hyperlink" Target="http://hotelocastelo.com/" TargetMode="External"/><Relationship Id="rId5171" Type="http://schemas.openxmlformats.org/officeDocument/2006/relationships/hyperlink" Target="http://vinccihoteles.com/" TargetMode="External"/><Relationship Id="rId5172" Type="http://schemas.openxmlformats.org/officeDocument/2006/relationships/hyperlink" Target="http://hotelsimancas.net/" TargetMode="External"/><Relationship Id="rId5173" Type="http://schemas.openxmlformats.org/officeDocument/2006/relationships/hyperlink" Target="http://latorre-hotel.com/" TargetMode="External"/><Relationship Id="rId5174" Type="http://schemas.openxmlformats.org/officeDocument/2006/relationships/hyperlink" Target="http://lacolinahotel.com/" TargetMode="External"/><Relationship Id="rId5175" Type="http://schemas.openxmlformats.org/officeDocument/2006/relationships/hyperlink" Target="http://hotelpesquera.com/" TargetMode="External"/><Relationship Id="rId5176" Type="http://schemas.openxmlformats.org/officeDocument/2006/relationships/hyperlink" Target="http://llaneselcantil.es/" TargetMode="External"/><Relationship Id="rId5177" Type="http://schemas.openxmlformats.org/officeDocument/2006/relationships/hyperlink" Target="http://antiguocasino.com/" TargetMode="External"/><Relationship Id="rId5178" Type="http://schemas.openxmlformats.org/officeDocument/2006/relationships/hyperlink" Target="http://lascasasdeisu.com/" TargetMode="External"/><Relationship Id="rId5179" Type="http://schemas.openxmlformats.org/officeDocument/2006/relationships/hyperlink" Target="http://hotelcasaroja.com/" TargetMode="External"/><Relationship Id="rId5180" Type="http://schemas.openxmlformats.org/officeDocument/2006/relationships/hyperlink" Target="http://hotelesbegona.com/" TargetMode="External"/><Relationship Id="rId5181" Type="http://schemas.openxmlformats.org/officeDocument/2006/relationships/hyperlink" Target="http://hotelesbegona.com/" TargetMode="External"/><Relationship Id="rId5182" Type="http://schemas.openxmlformats.org/officeDocument/2006/relationships/hyperlink" Target="http://hoteldonmanuel.es/" TargetMode="External"/><Relationship Id="rId5183" Type="http://schemas.openxmlformats.org/officeDocument/2006/relationships/hyperlink" Target="http://hotelovetense.com/" TargetMode="External"/><Relationship Id="rId5184" Type="http://schemas.openxmlformats.org/officeDocument/2006/relationships/hyperlink" Target="http://hotelcarbayon.com/" TargetMode="External"/><Relationship Id="rId5185" Type="http://schemas.openxmlformats.org/officeDocument/2006/relationships/hyperlink" Target="http://hotelesbegona.com/" TargetMode="External"/><Relationship Id="rId5186" Type="http://schemas.openxmlformats.org/officeDocument/2006/relationships/hyperlink" Target="http://hotelmiraolas.com/" TargetMode="External"/><Relationship Id="rId5187" Type="http://schemas.openxmlformats.org/officeDocument/2006/relationships/hyperlink" Target="http://casonadenueva.com/" TargetMode="External"/><Relationship Id="rId5188" Type="http://schemas.openxmlformats.org/officeDocument/2006/relationships/hyperlink" Target="http://casonadalevia.com/" TargetMode="External"/><Relationship Id="rId5189" Type="http://schemas.openxmlformats.org/officeDocument/2006/relationships/hyperlink" Target="http://valledecenera.com/" TargetMode="External"/><Relationship Id="rId5190" Type="http://schemas.openxmlformats.org/officeDocument/2006/relationships/hyperlink" Target="http://casonanaviega.com/" TargetMode="External"/><Relationship Id="rId5191" Type="http://schemas.openxmlformats.org/officeDocument/2006/relationships/hyperlink" Target="http://hotelelbalcon.com/" TargetMode="External"/><Relationship Id="rId5192" Type="http://schemas.openxmlformats.org/officeDocument/2006/relationships/hyperlink" Target="http://concha-artedo.com/" TargetMode="External"/><Relationship Id="rId5193" Type="http://schemas.openxmlformats.org/officeDocument/2006/relationships/hyperlink" Target="http://casafernando2.com/" TargetMode="External"/><Relationship Id="rId5194" Type="http://schemas.openxmlformats.org/officeDocument/2006/relationships/hyperlink" Target="http://larutadetapia.com/" TargetMode="External"/><Relationship Id="rId5195" Type="http://schemas.openxmlformats.org/officeDocument/2006/relationships/hyperlink" Target="http://www.hotelpetronila.es/" TargetMode="External"/><Relationship Id="rId5196" Type="http://schemas.openxmlformats.org/officeDocument/2006/relationships/hyperlink" Target="http://casapetronila.com/" TargetMode="External"/><Relationship Id="rId5197" Type="http://schemas.openxmlformats.org/officeDocument/2006/relationships/hyperlink" Target="http://hotelvaqueros.com/" TargetMode="External"/><Relationship Id="rId5198" Type="http://schemas.openxmlformats.org/officeDocument/2006/relationships/hyperlink" Target="http://hotelsanpedro.com/" TargetMode="External"/><Relationship Id="rId5199" Type="http://schemas.openxmlformats.org/officeDocument/2006/relationships/hyperlink" Target="http://lacasonaderey.com/" TargetMode="External"/><Relationship Id="rId5200" Type="http://schemas.openxmlformats.org/officeDocument/2006/relationships/hyperlink" Target="http://granhotelcela.com/" TargetMode="External"/><Relationship Id="rId5201" Type="http://schemas.openxmlformats.org/officeDocument/2006/relationships/hyperlink" Target="http://fuentesdelucia.es/" TargetMode="External"/><Relationship Id="rId5202" Type="http://schemas.openxmlformats.org/officeDocument/2006/relationships/hyperlink" Target="http://hotelcasasoto.com/" TargetMode="External"/><Relationship Id="rId5203" Type="http://schemas.openxmlformats.org/officeDocument/2006/relationships/hyperlink" Target="http://hotelcoviella.com/" TargetMode="External"/><Relationship Id="rId5204" Type="http://schemas.openxmlformats.org/officeDocument/2006/relationships/hyperlink" Target="http://hotelesenonis.com/" TargetMode="External"/><Relationship Id="rId5205" Type="http://schemas.openxmlformats.org/officeDocument/2006/relationships/hyperlink" Target="http://hotellarivera.com/" TargetMode="External"/><Relationship Id="rId5206" Type="http://schemas.openxmlformats.org/officeDocument/2006/relationships/hyperlink" Target="http://hotellacepada.com/" TargetMode="External"/><Relationship Id="rId5207" Type="http://schemas.openxmlformats.org/officeDocument/2006/relationships/hyperlink" Target="http://hotelimperion.com/" TargetMode="External"/><Relationship Id="rId5208" Type="http://schemas.openxmlformats.org/officeDocument/2006/relationships/hyperlink" Target="http://hotelnochendi.com/" TargetMode="External"/><Relationship Id="rId5209" Type="http://schemas.openxmlformats.org/officeDocument/2006/relationships/hyperlink" Target="http://hotelverdemar.net/" TargetMode="External"/><Relationship Id="rId5210" Type="http://schemas.openxmlformats.org/officeDocument/2006/relationships/hyperlink" Target="http://brisamarhotel.com/" TargetMode="External"/><Relationship Id="rId5211" Type="http://schemas.openxmlformats.org/officeDocument/2006/relationships/hyperlink" Target="http://hotelsondemar.com/" TargetMode="External"/><Relationship Id="rId5212" Type="http://schemas.openxmlformats.org/officeDocument/2006/relationships/hyperlink" Target="http://villademestas.com/" TargetMode="External"/><Relationship Id="rId5213" Type="http://schemas.openxmlformats.org/officeDocument/2006/relationships/hyperlink" Target="http://carrishoteles.com/" TargetMode="External"/><Relationship Id="rId5214" Type="http://schemas.openxmlformats.org/officeDocument/2006/relationships/hyperlink" Target="http://miramarhoteles.es/" TargetMode="External"/><Relationship Id="rId5215" Type="http://schemas.openxmlformats.org/officeDocument/2006/relationships/hyperlink" Target="http://hotelceltavigo.es/" TargetMode="External"/><Relationship Id="rId5216" Type="http://schemas.openxmlformats.org/officeDocument/2006/relationships/hyperlink" Target="http://hoteljunquera.com/" TargetMode="External"/><Relationship Id="rId5217" Type="http://schemas.openxmlformats.org/officeDocument/2006/relationships/hyperlink" Target="http://hotelaxisvigo.com/" TargetMode="External"/><Relationship Id="rId5218" Type="http://schemas.openxmlformats.org/officeDocument/2006/relationships/hyperlink" Target="http://hotelargentino.es/" TargetMode="External"/><Relationship Id="rId5219" Type="http://schemas.openxmlformats.org/officeDocument/2006/relationships/hyperlink" Target="http://hotelcanoalto.com/" TargetMode="External"/><Relationship Id="rId5220" Type="http://schemas.openxmlformats.org/officeDocument/2006/relationships/hyperlink" Target="http://hotelcruceiro.com/" TargetMode="External"/><Relationship Id="rId5221" Type="http://schemas.openxmlformats.org/officeDocument/2006/relationships/hyperlink" Target="http://hotelelduende.com/" TargetMode="External"/><Relationship Id="rId5222" Type="http://schemas.openxmlformats.org/officeDocument/2006/relationships/hyperlink" Target="http://hotelbradomin.com/" TargetMode="External"/><Relationship Id="rId5223" Type="http://schemas.openxmlformats.org/officeDocument/2006/relationships/hyperlink" Target="http://hotelsanbenito.es/" TargetMode="External"/><Relationship Id="rId5224" Type="http://schemas.openxmlformats.org/officeDocument/2006/relationships/hyperlink" Target="http://hotel-sanluis.com/" TargetMode="External"/><Relationship Id="rId5225" Type="http://schemas.openxmlformats.org/officeDocument/2006/relationships/hyperlink" Target="http://hotelvenezuela.es/" TargetMode="External"/><Relationship Id="rId5226" Type="http://schemas.openxmlformats.org/officeDocument/2006/relationships/hyperlink" Target="http://hoteltroncoso.com/" TargetMode="External"/><Relationship Id="rId5227" Type="http://schemas.openxmlformats.org/officeDocument/2006/relationships/hyperlink" Target="http://hotelmaracaibo.es/" TargetMode="External"/><Relationship Id="rId5228" Type="http://schemas.openxmlformats.org/officeDocument/2006/relationships/hyperlink" Target="http://hotelmontemar.net/" TargetMode="External"/><Relationship Id="rId5229" Type="http://schemas.openxmlformats.org/officeDocument/2006/relationships/hyperlink" Target="http://hotelserantes.com/" TargetMode="External"/><Relationship Id="rId5230" Type="http://schemas.openxmlformats.org/officeDocument/2006/relationships/hyperlink" Target="http://hotelgranproa.com/" TargetMode="External"/><Relationship Id="rId5231" Type="http://schemas.openxmlformats.org/officeDocument/2006/relationships/hyperlink" Target="http://hotelpedramar.com/" TargetMode="External"/><Relationship Id="rId5232" Type="http://schemas.openxmlformats.org/officeDocument/2006/relationships/hyperlink" Target="http://torrestourino.com/" TargetMode="External"/><Relationship Id="rId5233" Type="http://schemas.openxmlformats.org/officeDocument/2006/relationships/hyperlink" Target="http://hotelessanjuan.es/" TargetMode="External"/><Relationship Id="rId5234" Type="http://schemas.openxmlformats.org/officeDocument/2006/relationships/hyperlink" Target="http://hotelessanjuan.es/" TargetMode="External"/><Relationship Id="rId5235" Type="http://schemas.openxmlformats.org/officeDocument/2006/relationships/hyperlink" Target="http://www.hotelessanjuan.es/" TargetMode="External"/><Relationship Id="rId5236" Type="http://schemas.openxmlformats.org/officeDocument/2006/relationships/hyperlink" Target="http://hotelavenida.info/" TargetMode="External"/><Relationship Id="rId5237" Type="http://schemas.openxmlformats.org/officeDocument/2006/relationships/hyperlink" Target="http://hotel-donpepe.com/" TargetMode="External"/><Relationship Id="rId5238" Type="http://schemas.openxmlformats.org/officeDocument/2006/relationships/hyperlink" Target="http://eurostarsleon.com/" TargetMode="External"/><Relationship Id="rId5239" Type="http://schemas.openxmlformats.org/officeDocument/2006/relationships/hyperlink" Target="http://templehoteles.com/" TargetMode="External"/><Relationship Id="rId5240" Type="http://schemas.openxmlformats.org/officeDocument/2006/relationships/hyperlink" Target="http://hotelalfonsov.com/" TargetMode="External"/><Relationship Id="rId5241" Type="http://schemas.openxmlformats.org/officeDocument/2006/relationships/hyperlink" Target="http://dehesalacenia.com/" TargetMode="External"/><Relationship Id="rId5242" Type="http://schemas.openxmlformats.org/officeDocument/2006/relationships/hyperlink" Target="http://castillogrupo.com/" TargetMode="External"/><Relationship Id="rId5243" Type="http://schemas.openxmlformats.org/officeDocument/2006/relationships/hyperlink" Target="http://elpasohonroso.com/" TargetMode="External"/><Relationship Id="rId5244" Type="http://schemas.openxmlformats.org/officeDocument/2006/relationships/hyperlink" Target="http://elpasohonroso.com/" TargetMode="External"/><Relationship Id="rId5245" Type="http://schemas.openxmlformats.org/officeDocument/2006/relationships/hyperlink" Target="http://templehoteles.com/" TargetMode="External"/><Relationship Id="rId5246" Type="http://schemas.openxmlformats.org/officeDocument/2006/relationships/hyperlink" Target="http://hotel-medulio.com/" TargetMode="External"/><Relationship Id="rId5247" Type="http://schemas.openxmlformats.org/officeDocument/2006/relationships/hyperlink" Target="http://lahacienda303.com/" TargetMode="External"/><Relationship Id="rId5248" Type="http://schemas.openxmlformats.org/officeDocument/2006/relationships/hyperlink" Target="http://ctrmiravalles.com/" TargetMode="External"/><Relationship Id="rId5249" Type="http://schemas.openxmlformats.org/officeDocument/2006/relationships/hyperlink" Target="http://hotelprincess.net/" TargetMode="External"/><Relationship Id="rId5250" Type="http://schemas.openxmlformats.org/officeDocument/2006/relationships/hyperlink" Target="http://hotelelciervo.com/" TargetMode="External"/><Relationship Id="rId5251" Type="http://schemas.openxmlformats.org/officeDocument/2006/relationships/hyperlink" Target="http://carrishoteles.com/" TargetMode="External"/><Relationship Id="rId5252" Type="http://schemas.openxmlformats.org/officeDocument/2006/relationships/hyperlink" Target="http://hotelcelanova.com/" TargetMode="External"/><Relationship Id="rId5253" Type="http://schemas.openxmlformats.org/officeDocument/2006/relationships/hyperlink" Target="http://lusitanohotel.com/" TargetMode="External"/><Relationship Id="rId5254" Type="http://schemas.openxmlformats.org/officeDocument/2006/relationships/hyperlink" Target="http://soncaulelles.com/" TargetMode="External"/><Relationship Id="rId5255" Type="http://schemas.openxmlformats.org/officeDocument/2006/relationships/hyperlink" Target="http://casaelchusco.com/" TargetMode="External"/><Relationship Id="rId5256" Type="http://schemas.openxmlformats.org/officeDocument/2006/relationships/hyperlink" Target="http://casoadebrana.com/" TargetMode="External"/><Relationship Id="rId5257" Type="http://schemas.openxmlformats.org/officeDocument/2006/relationships/hyperlink" Target="http://soldormiami.com/" TargetMode="External"/><Relationship Id="rId5258" Type="http://schemas.openxmlformats.org/officeDocument/2006/relationships/hyperlink" Target="http://hotelandalou.com/" TargetMode="External"/><Relationship Id="rId5259" Type="http://schemas.openxmlformats.org/officeDocument/2006/relationships/hyperlink" Target="http://finca-satanca.de/" TargetMode="External"/><Relationship Id="rId5260" Type="http://schemas.openxmlformats.org/officeDocument/2006/relationships/hyperlink" Target="http://elhotelito27.com/" TargetMode="External"/><Relationship Id="rId5261" Type="http://schemas.openxmlformats.org/officeDocument/2006/relationships/hyperlink" Target="http://assetecampas.com/" TargetMode="External"/><Relationship Id="rId5262" Type="http://schemas.openxmlformats.org/officeDocument/2006/relationships/hyperlink" Target="http://casalosabetos.es/" TargetMode="External"/><Relationship Id="rId5263" Type="http://schemas.openxmlformats.org/officeDocument/2006/relationships/hyperlink" Target="http://masdelaserra.com/" TargetMode="External"/><Relationship Id="rId5264" Type="http://schemas.openxmlformats.org/officeDocument/2006/relationships/hyperlink" Target="http://casadasveigas.es/" TargetMode="External"/><Relationship Id="rId5265" Type="http://schemas.openxmlformats.org/officeDocument/2006/relationships/hyperlink" Target="http://casaselcacho.es/" TargetMode="External"/><Relationship Id="rId5266" Type="http://schemas.openxmlformats.org/officeDocument/2006/relationships/hyperlink" Target="http://casaherreros.com/" TargetMode="External"/><Relationship Id="rId5267" Type="http://schemas.openxmlformats.org/officeDocument/2006/relationships/hyperlink" Target="http://fornnou-arta.com/" TargetMode="External"/><Relationship Id="rId5268" Type="http://schemas.openxmlformats.org/officeDocument/2006/relationships/hyperlink" Target="http://innateactive.com/" TargetMode="External"/><Relationship Id="rId5269" Type="http://schemas.openxmlformats.org/officeDocument/2006/relationships/hyperlink" Target="http://hotellomonte.com/" TargetMode="External"/><Relationship Id="rId5270" Type="http://schemas.openxmlformats.org/officeDocument/2006/relationships/hyperlink" Target="http://torredetunia.com/" TargetMode="External"/><Relationship Id="rId5271" Type="http://schemas.openxmlformats.org/officeDocument/2006/relationships/hyperlink" Target="http://laposadaderus.es/" TargetMode="External"/><Relationship Id="rId5272" Type="http://schemas.openxmlformats.org/officeDocument/2006/relationships/hyperlink" Target="http://cotodelpomar.com/" TargetMode="External"/><Relationship Id="rId5273" Type="http://schemas.openxmlformats.org/officeDocument/2006/relationships/hyperlink" Target="http://aisiahoteles.com/" TargetMode="External"/><Relationship Id="rId5274" Type="http://schemas.openxmlformats.org/officeDocument/2006/relationships/hyperlink" Target="http://villaliguardi.es/" TargetMode="External"/><Relationship Id="rId5275" Type="http://schemas.openxmlformats.org/officeDocument/2006/relationships/hyperlink" Target="http://hotellafarga.cat/" TargetMode="External"/><Relationship Id="rId5276" Type="http://schemas.openxmlformats.org/officeDocument/2006/relationships/hyperlink" Target="http://galeonsuites.com/" TargetMode="External"/><Relationship Id="rId5277" Type="http://schemas.openxmlformats.org/officeDocument/2006/relationships/hyperlink" Target="http://hotelvictori.com/" TargetMode="External"/><Relationship Id="rId5278" Type="http://schemas.openxmlformats.org/officeDocument/2006/relationships/hyperlink" Target="http://venus-resort.net/" TargetMode="External"/><Relationship Id="rId5279" Type="http://schemas.openxmlformats.org/officeDocument/2006/relationships/hyperlink" Target="http://hotelmollina.com/" TargetMode="External"/><Relationship Id="rId5280" Type="http://schemas.openxmlformats.org/officeDocument/2006/relationships/hyperlink" Target="http://bcoolhostels.com/" TargetMode="External"/><Relationship Id="rId5281" Type="http://schemas.openxmlformats.org/officeDocument/2006/relationships/hyperlink" Target="http://campodereyes.com/" TargetMode="External"/><Relationship Id="rId5282" Type="http://schemas.openxmlformats.org/officeDocument/2006/relationships/hyperlink" Target="http://aldabarector.com/" TargetMode="External"/><Relationship Id="rId5283" Type="http://schemas.openxmlformats.org/officeDocument/2006/relationships/hyperlink" Target="http://hotelalbanta.com/" TargetMode="External"/><Relationship Id="rId5284" Type="http://schemas.openxmlformats.org/officeDocument/2006/relationships/hyperlink" Target="http://casalaconcha.com/" TargetMode="External"/><Relationship Id="rId5285" Type="http://schemas.openxmlformats.org/officeDocument/2006/relationships/hyperlink" Target="http://staycatalina.com/" TargetMode="External"/><Relationship Id="rId5286" Type="http://schemas.openxmlformats.org/officeDocument/2006/relationships/hyperlink" Target="http://cancotahotel.com/" TargetMode="External"/><Relationship Id="rId5287" Type="http://schemas.openxmlformats.org/officeDocument/2006/relationships/hyperlink" Target="http://lotuspriorat.com/" TargetMode="External"/><Relationship Id="rId5288" Type="http://schemas.openxmlformats.org/officeDocument/2006/relationships/hyperlink" Target="http://villarocamar.com/" TargetMode="External"/><Relationship Id="rId5289" Type="http://schemas.openxmlformats.org/officeDocument/2006/relationships/hyperlink" Target="http://casa-marcial.com/" TargetMode="External"/><Relationship Id="rId5290" Type="http://schemas.openxmlformats.org/officeDocument/2006/relationships/hyperlink" Target="http://laplantacion.com/" TargetMode="External"/><Relationship Id="rId5291" Type="http://schemas.openxmlformats.org/officeDocument/2006/relationships/hyperlink" Target="http://hotelsorrosal.es/" TargetMode="External"/><Relationship Id="rId5292" Type="http://schemas.openxmlformats.org/officeDocument/2006/relationships/hyperlink" Target="https://www.casa-alodia.com/" TargetMode="External"/><Relationship Id="rId5293" Type="http://schemas.openxmlformats.org/officeDocument/2006/relationships/hyperlink" Target="http://hotelarinaga.com/" TargetMode="External"/><Relationship Id="rId5294" Type="http://schemas.openxmlformats.org/officeDocument/2006/relationships/hyperlink" Target="http://agaroturismo.com/" TargetMode="External"/><Relationship Id="rId5295" Type="http://schemas.openxmlformats.org/officeDocument/2006/relationships/hyperlink" Target="http://gargantarural.es/" TargetMode="External"/><Relationship Id="rId5296" Type="http://schemas.openxmlformats.org/officeDocument/2006/relationships/hyperlink" Target="http://casagallinera.es/" TargetMode="External"/><Relationship Id="rId5297" Type="http://schemas.openxmlformats.org/officeDocument/2006/relationships/hyperlink" Target="http://cuevaahumada.com/" TargetMode="External"/><Relationship Id="rId5298" Type="http://schemas.openxmlformats.org/officeDocument/2006/relationships/hyperlink" Target="http://elalamohotel.com/" TargetMode="External"/><Relationship Id="rId5299" Type="http://schemas.openxmlformats.org/officeDocument/2006/relationships/hyperlink" Target="http://vallesdelcid.com/" TargetMode="External"/><Relationship Id="rId5300" Type="http://schemas.openxmlformats.org/officeDocument/2006/relationships/hyperlink" Target="http://hotelmas1670.com/" TargetMode="External"/><Relationship Id="rId5301" Type="http://schemas.openxmlformats.org/officeDocument/2006/relationships/hyperlink" Target="https://novomarhotel.es/" TargetMode="External"/><Relationship Id="rId5302" Type="http://schemas.openxmlformats.org/officeDocument/2006/relationships/hyperlink" Target="http://ruralpedriza.com/" TargetMode="External"/><Relationship Id="rId5303" Type="http://schemas.openxmlformats.org/officeDocument/2006/relationships/hyperlink" Target="http://aunpasdelcel.com/" TargetMode="External"/><Relationship Id="rId5304" Type="http://schemas.openxmlformats.org/officeDocument/2006/relationships/hyperlink" Target="https://www.myroomshotels.es/cp" TargetMode="External"/><Relationship Id="rId5305" Type="http://schemas.openxmlformats.org/officeDocument/2006/relationships/hyperlink" Target="http://hotellafigar.com/" TargetMode="External"/><Relationship Id="rId5306" Type="http://schemas.openxmlformats.org/officeDocument/2006/relationships/hyperlink" Target="http://sendacaimari.com/" TargetMode="External"/><Relationship Id="rId5307" Type="http://schemas.openxmlformats.org/officeDocument/2006/relationships/hyperlink" Target="http://vila-lavanda.com/" TargetMode="External"/><Relationship Id="rId5308" Type="http://schemas.openxmlformats.org/officeDocument/2006/relationships/hyperlink" Target="http://airadapetada.com/" TargetMode="External"/><Relationship Id="rId5309" Type="http://schemas.openxmlformats.org/officeDocument/2006/relationships/hyperlink" Target="http://orgmater.org/" TargetMode="External"/><Relationship Id="rId5310" Type="http://schemas.openxmlformats.org/officeDocument/2006/relationships/hyperlink" Target="http://casaparranxo.com/" TargetMode="External"/><Relationship Id="rId5311" Type="http://schemas.openxmlformats.org/officeDocument/2006/relationships/hyperlink" Target="http://atorredolago.com/" TargetMode="External"/><Relationship Id="rId5312" Type="http://schemas.openxmlformats.org/officeDocument/2006/relationships/hyperlink" Target="http://lastrespatas.com/" TargetMode="External"/><Relationship Id="rId5313" Type="http://schemas.openxmlformats.org/officeDocument/2006/relationships/hyperlink" Target="http://masravetllat.com/" TargetMode="External"/><Relationship Id="rId5314" Type="http://schemas.openxmlformats.org/officeDocument/2006/relationships/hyperlink" Target="http://hotellaparra.com/" TargetMode="External"/><Relationship Id="rId5315" Type="http://schemas.openxmlformats.org/officeDocument/2006/relationships/hyperlink" Target="http://hotelacuruxa.com/" TargetMode="External"/><Relationship Id="rId5316" Type="http://schemas.openxmlformats.org/officeDocument/2006/relationships/hyperlink" Target="https://www.hostalestepa.es/" TargetMode="External"/><Relationship Id="rId5317" Type="http://schemas.openxmlformats.org/officeDocument/2006/relationships/hyperlink" Target="http://fontdelgenil.com/" TargetMode="External"/><Relationship Id="rId5318" Type="http://schemas.openxmlformats.org/officeDocument/2006/relationships/hyperlink" Target="http://baobabsuites.com/" TargetMode="External"/><Relationship Id="rId5319" Type="http://schemas.openxmlformats.org/officeDocument/2006/relationships/hyperlink" Target="http://www.plazadelaluz.com/" TargetMode="External"/><Relationship Id="rId5320" Type="http://schemas.openxmlformats.org/officeDocument/2006/relationships/hyperlink" Target="http://www.hotelmontera.com/" TargetMode="External"/><Relationship Id="rId5321" Type="http://schemas.openxmlformats.org/officeDocument/2006/relationships/hyperlink" Target="http://anticmenorca.com/" TargetMode="External"/><Relationship Id="rId5322" Type="http://schemas.openxmlformats.org/officeDocument/2006/relationships/hyperlink" Target="http://hotelesmares.com/" TargetMode="External"/><Relationship Id="rId5323" Type="http://schemas.openxmlformats.org/officeDocument/2006/relationships/hyperlink" Target="http://seasunaniram.com/" TargetMode="External"/><Relationship Id="rId5324" Type="http://schemas.openxmlformats.org/officeDocument/2006/relationships/hyperlink" Target="http://casadelavida.com/" TargetMode="External"/><Relationship Id="rId5325" Type="http://schemas.openxmlformats.org/officeDocument/2006/relationships/hyperlink" Target="http://pronihoteles.com/" TargetMode="External"/><Relationship Id="rId5326" Type="http://schemas.openxmlformats.org/officeDocument/2006/relationships/hyperlink" Target="http://suitescoruna.com/" TargetMode="External"/><Relationship Id="rId5327" Type="http://schemas.openxmlformats.org/officeDocument/2006/relationships/hyperlink" Target="http://cymargestion.com/" TargetMode="External"/><Relationship Id="rId5328" Type="http://schemas.openxmlformats.org/officeDocument/2006/relationships/hyperlink" Target="http://hotelesdunas.com/" TargetMode="External"/><Relationship Id="rId5329" Type="http://schemas.openxmlformats.org/officeDocument/2006/relationships/hyperlink" Target="http://relaistermal.com/" TargetMode="External"/><Relationship Id="rId5330" Type="http://schemas.openxmlformats.org/officeDocument/2006/relationships/hyperlink" Target="http://daniyahotels.com/" TargetMode="External"/><Relationship Id="rId5331" Type="http://schemas.openxmlformats.org/officeDocument/2006/relationships/hyperlink" Target="http://vinccimercat.com/" TargetMode="External"/><Relationship Id="rId5332" Type="http://schemas.openxmlformats.org/officeDocument/2006/relationships/hyperlink" Target="http://flamerohotel.com/" TargetMode="External"/><Relationship Id="rId5333" Type="http://schemas.openxmlformats.org/officeDocument/2006/relationships/hyperlink" Target="http://playasenator.com/" TargetMode="External"/><Relationship Id="rId5334" Type="http://schemas.openxmlformats.org/officeDocument/2006/relationships/hyperlink" Target="http://playasenator.com/" TargetMode="External"/><Relationship Id="rId5335" Type="http://schemas.openxmlformats.org/officeDocument/2006/relationships/hyperlink" Target="http://gardenhotels.com/" TargetMode="External"/><Relationship Id="rId5336" Type="http://schemas.openxmlformats.org/officeDocument/2006/relationships/hyperlink" Target="http://agorahoteles.com/" TargetMode="External"/><Relationship Id="rId5337" Type="http://schemas.openxmlformats.org/officeDocument/2006/relationships/hyperlink" Target="http://hotelelmeson.com/" TargetMode="External"/><Relationship Id="rId5338" Type="http://schemas.openxmlformats.org/officeDocument/2006/relationships/hyperlink" Target="http://hoteltactica.com/" TargetMode="External"/><Relationship Id="rId5339" Type="http://schemas.openxmlformats.org/officeDocument/2006/relationships/hyperlink" Target="http://hotelfreedom.com/" TargetMode="External"/><Relationship Id="rId5340" Type="http://schemas.openxmlformats.org/officeDocument/2006/relationships/hyperlink" Target="http://losenebrales.com/" TargetMode="External"/><Relationship Id="rId5341" Type="http://schemas.openxmlformats.org/officeDocument/2006/relationships/hyperlink" Target="http://zenithoteles.com/" TargetMode="External"/><Relationship Id="rId5342" Type="http://schemas.openxmlformats.org/officeDocument/2006/relationships/hyperlink" Target="http://indigomadrid.com/" TargetMode="External"/><Relationship Id="rId5343" Type="http://schemas.openxmlformats.org/officeDocument/2006/relationships/hyperlink" Target="http://artiemhotels.com/" TargetMode="External"/><Relationship Id="rId5344" Type="http://schemas.openxmlformats.org/officeDocument/2006/relationships/hyperlink" Target="http://donluishotel.com/" TargetMode="External"/><Relationship Id="rId5345" Type="http://schemas.openxmlformats.org/officeDocument/2006/relationships/hyperlink" Target="http://hotelserrano.com/" TargetMode="External"/><Relationship Id="rId5346" Type="http://schemas.openxmlformats.org/officeDocument/2006/relationships/hyperlink" Target="http://hotelmarjavi.com/" TargetMode="External"/><Relationship Id="rId5347" Type="http://schemas.openxmlformats.org/officeDocument/2006/relationships/hyperlink" Target="http://h-plazamayor.com/" TargetMode="External"/><Relationship Id="rId5348" Type="http://schemas.openxmlformats.org/officeDocument/2006/relationships/hyperlink" Target="http://hotelganivet.com/" TargetMode="External"/><Relationship Id="rId5349" Type="http://schemas.openxmlformats.org/officeDocument/2006/relationships/hyperlink" Target="http://hotelcortezo.com/" TargetMode="External"/><Relationship Id="rId5350" Type="http://schemas.openxmlformats.org/officeDocument/2006/relationships/hyperlink" Target="http://mhapartments.com/" TargetMode="External"/><Relationship Id="rId5351" Type="http://schemas.openxmlformats.org/officeDocument/2006/relationships/hyperlink" Target="http://totem-madrid.com/" TargetMode="External"/><Relationship Id="rId5352" Type="http://schemas.openxmlformats.org/officeDocument/2006/relationships/hyperlink" Target="http://hotelabrivas.com/" TargetMode="External"/><Relationship Id="rId5353" Type="http://schemas.openxmlformats.org/officeDocument/2006/relationships/hyperlink" Target="http://hotelregente.com/" TargetMode="External"/><Relationship Id="rId5354" Type="http://schemas.openxmlformats.org/officeDocument/2006/relationships/hyperlink" Target="http://hotel-sancho.com/" TargetMode="External"/><Relationship Id="rId5355" Type="http://schemas.openxmlformats.org/officeDocument/2006/relationships/hyperlink" Target="http://thewaltmadrid.es/" TargetMode="External"/><Relationship Id="rId5356" Type="http://schemas.openxmlformats.org/officeDocument/2006/relationships/hyperlink" Target="http://hotelmeninas.com/" TargetMode="External"/><Relationship Id="rId5357" Type="http://schemas.openxmlformats.org/officeDocument/2006/relationships/hyperlink" Target="http://hotel-madfor.com/" TargetMode="External"/><Relationship Id="rId5358" Type="http://schemas.openxmlformats.org/officeDocument/2006/relationships/hyperlink" Target="http://8roomsmadrid.com/" TargetMode="External"/><Relationship Id="rId5359" Type="http://schemas.openxmlformats.org/officeDocument/2006/relationships/hyperlink" Target="http://eraseunhotel.com/" TargetMode="External"/><Relationship Id="rId5360" Type="http://schemas.openxmlformats.org/officeDocument/2006/relationships/hyperlink" Target="http://amurahoteles.com/" TargetMode="External"/><Relationship Id="rId5361" Type="http://schemas.openxmlformats.org/officeDocument/2006/relationships/hyperlink" Target="http://hotelenrique.com/" TargetMode="External"/><Relationship Id="rId5362" Type="http://schemas.openxmlformats.org/officeDocument/2006/relationships/hyperlink" Target="http://hotelelancla.net/" TargetMode="External"/><Relationship Id="rId5363" Type="http://schemas.openxmlformats.org/officeDocument/2006/relationships/hyperlink" Target="https://www.casajuaneca.com/" TargetMode="External"/><Relationship Id="rId5364" Type="http://schemas.openxmlformats.org/officeDocument/2006/relationships/hyperlink" Target="http://hotelgalaico.com/" TargetMode="External"/><Relationship Id="rId5365" Type="http://schemas.openxmlformats.org/officeDocument/2006/relationships/hyperlink" Target="http://www.hostalpiquio.es/" TargetMode="External"/><Relationship Id="rId5366" Type="http://schemas.openxmlformats.org/officeDocument/2006/relationships/hyperlink" Target="http://losprados.com.es/" TargetMode="External"/><Relationship Id="rId5367" Type="http://schemas.openxmlformats.org/officeDocument/2006/relationships/hyperlink" Target="http://hotelelbedel.com/" TargetMode="External"/><Relationship Id="rId5368" Type="http://schemas.openxmlformats.org/officeDocument/2006/relationships/hyperlink" Target="http://mirandasuizo.com/" TargetMode="External"/><Relationship Id="rId5369" Type="http://schemas.openxmlformats.org/officeDocument/2006/relationships/hyperlink" Target="http://lagalamperna.com/" TargetMode="External"/><Relationship Id="rId5370" Type="http://schemas.openxmlformats.org/officeDocument/2006/relationships/hyperlink" Target="http://domus-hoteles.es/" TargetMode="External"/><Relationship Id="rId5371" Type="http://schemas.openxmlformats.org/officeDocument/2006/relationships/hyperlink" Target="http://hotelpelinor.com/" TargetMode="External"/><Relationship Id="rId5372" Type="http://schemas.openxmlformats.org/officeDocument/2006/relationships/hyperlink" Target="http://hotelnivaria.com/" TargetMode="External"/><Relationship Id="rId5373" Type="http://schemas.openxmlformats.org/officeDocument/2006/relationships/hyperlink" Target="http://hoteles-luna.com/" TargetMode="External"/><Relationship Id="rId5374" Type="http://schemas.openxmlformats.org/officeDocument/2006/relationships/hyperlink" Target="http://belivehotels.com/" TargetMode="External"/><Relationship Id="rId5375" Type="http://schemas.openxmlformats.org/officeDocument/2006/relationships/hyperlink" Target="http://puertopalace.com/" TargetMode="External"/><Relationship Id="rId5376" Type="http://schemas.openxmlformats.org/officeDocument/2006/relationships/hyperlink" Target="http://puertopalace.com/" TargetMode="External"/><Relationship Id="rId5377" Type="http://schemas.openxmlformats.org/officeDocument/2006/relationships/hyperlink" Target="http://www.puertopalace.com/" TargetMode="External"/><Relationship Id="rId5378" Type="http://schemas.openxmlformats.org/officeDocument/2006/relationships/hyperlink" Target="http://4dreamshotel.com/" TargetMode="External"/><Relationship Id="rId5379" Type="http://schemas.openxmlformats.org/officeDocument/2006/relationships/hyperlink" Target="http://tenerifeving.com/" TargetMode="External"/><Relationship Id="rId5380" Type="http://schemas.openxmlformats.org/officeDocument/2006/relationships/hyperlink" Target="http://hotelnivaria.com/" TargetMode="External"/><Relationship Id="rId5381" Type="http://schemas.openxmlformats.org/officeDocument/2006/relationships/hyperlink" Target="http://coral-hotels.com/" TargetMode="External"/><Relationship Id="rId5382" Type="http://schemas.openxmlformats.org/officeDocument/2006/relationships/hyperlink" Target="http://casalahoyita.com/" TargetMode="External"/><Relationship Id="rId5383" Type="http://schemas.openxmlformats.org/officeDocument/2006/relationships/hyperlink" Target="http://el-meridiano.com/" TargetMode="External"/><Relationship Id="rId5384" Type="http://schemas.openxmlformats.org/officeDocument/2006/relationships/hyperlink" Target="http://hoteleltejar.com/" TargetMode="External"/><Relationship Id="rId5385" Type="http://schemas.openxmlformats.org/officeDocument/2006/relationships/hyperlink" Target="http://parquedelsol.net/" TargetMode="External"/><Relationship Id="rId5386" Type="http://schemas.openxmlformats.org/officeDocument/2006/relationships/hyperlink" Target="http://westhavenbay.com/" TargetMode="External"/><Relationship Id="rId5387" Type="http://schemas.openxmlformats.org/officeDocument/2006/relationships/hyperlink" Target="http://tropicalpark.com/" TargetMode="External"/><Relationship Id="rId5388" Type="http://schemas.openxmlformats.org/officeDocument/2006/relationships/hyperlink" Target="http://coral-hotels.com/" TargetMode="External"/><Relationship Id="rId5389" Type="http://schemas.openxmlformats.org/officeDocument/2006/relationships/hyperlink" Target="http://coral-hotels.com/" TargetMode="External"/><Relationship Id="rId5390" Type="http://schemas.openxmlformats.org/officeDocument/2006/relationships/hyperlink" Target="http://belivehotels.com/" TargetMode="External"/><Relationship Id="rId5391" Type="http://schemas.openxmlformats.org/officeDocument/2006/relationships/hyperlink" Target="http://intercorpgrp.com/" TargetMode="External"/><Relationship Id="rId5392" Type="http://schemas.openxmlformats.org/officeDocument/2006/relationships/hyperlink" Target="http://hotel-gomera.com/" TargetMode="External"/><Relationship Id="rId5393" Type="http://schemas.openxmlformats.org/officeDocument/2006/relationships/hyperlink" Target="http://hotelmontalvo.es/" TargetMode="External"/><Relationship Id="rId5394" Type="http://schemas.openxmlformats.org/officeDocument/2006/relationships/hyperlink" Target="http://exesalamanca.com/" TargetMode="External"/><Relationship Id="rId5395" Type="http://schemas.openxmlformats.org/officeDocument/2006/relationships/hyperlink" Target="http://hotelafuente.com/" TargetMode="External"/><Relationship Id="rId5396" Type="http://schemas.openxmlformats.org/officeDocument/2006/relationships/hyperlink" Target="http://conderodrigo.com/" TargetMode="External"/><Relationship Id="rId5397" Type="http://schemas.openxmlformats.org/officeDocument/2006/relationships/hyperlink" Target="http://conderodrigo.com/" TargetMode="External"/><Relationship Id="rId5398" Type="http://schemas.openxmlformats.org/officeDocument/2006/relationships/hyperlink" Target="http://lepetithotel.net/" TargetMode="External"/><Relationship Id="rId5399" Type="http://schemas.openxmlformats.org/officeDocument/2006/relationships/hyperlink" Target="http://hotelescenter.es/" TargetMode="External"/><Relationship Id="rId5400" Type="http://schemas.openxmlformats.org/officeDocument/2006/relationships/hyperlink" Target="http://hotelemerita.com/" TargetMode="External"/><Relationship Id="rId5401" Type="http://schemas.openxmlformats.org/officeDocument/2006/relationships/hyperlink" Target="http://hotellaseras.com/" TargetMode="External"/><Relationship Id="rId5402" Type="http://schemas.openxmlformats.org/officeDocument/2006/relationships/hyperlink" Target="http://valdepalacios.es/" TargetMode="External"/><Relationship Id="rId5403" Type="http://schemas.openxmlformats.org/officeDocument/2006/relationships/hyperlink" Target="http://hotelroute42.com/" TargetMode="External"/><Relationship Id="rId5404" Type="http://schemas.openxmlformats.org/officeDocument/2006/relationships/hyperlink" Target="http://hotelcarlos1.com/" TargetMode="External"/><Relationship Id="rId5405" Type="http://schemas.openxmlformats.org/officeDocument/2006/relationships/hyperlink" Target="http://villanazules.com/" TargetMode="External"/><Relationship Id="rId5406" Type="http://schemas.openxmlformats.org/officeDocument/2006/relationships/hyperlink" Target="http://belivehotels.com/" TargetMode="External"/><Relationship Id="rId5407" Type="http://schemas.openxmlformats.org/officeDocument/2006/relationships/hyperlink" Target="http://hotellasalve.com/" TargetMode="External"/><Relationship Id="rId5408" Type="http://schemas.openxmlformats.org/officeDocument/2006/relationships/hyperlink" Target="http://hotelguadiana.es/" TargetMode="External"/><Relationship Id="rId5409" Type="http://schemas.openxmlformats.org/officeDocument/2006/relationships/hyperlink" Target="http://santacecilia.com/" TargetMode="External"/><Relationship Id="rId5410" Type="http://schemas.openxmlformats.org/officeDocument/2006/relationships/hyperlink" Target="http://losescuderos.com/" TargetMode="External"/><Relationship Id="rId5411" Type="http://schemas.openxmlformats.org/officeDocument/2006/relationships/hyperlink" Target="https://hotelmatias.com/" TargetMode="External"/><Relationship Id="rId5412" Type="http://schemas.openxmlformats.org/officeDocument/2006/relationships/hyperlink" Target="http://hotelelcruce.com/" TargetMode="External"/><Relationship Id="rId5413" Type="http://schemas.openxmlformats.org/officeDocument/2006/relationships/hyperlink" Target="http://hotelpdelalba.es/" TargetMode="External"/><Relationship Id="rId5414" Type="http://schemas.openxmlformats.org/officeDocument/2006/relationships/hyperlink" Target="http://kantaraalsaif.es/" TargetMode="External"/><Relationship Id="rId5415" Type="http://schemas.openxmlformats.org/officeDocument/2006/relationships/hyperlink" Target="http://hotelalpemar.com/" TargetMode="External"/><Relationship Id="rId5416" Type="http://schemas.openxmlformats.org/officeDocument/2006/relationships/hyperlink" Target="http://hotelarenales.es/" TargetMode="External"/><Relationship Id="rId5417" Type="http://schemas.openxmlformats.org/officeDocument/2006/relationships/hyperlink" Target="http://hoteljarilla.com/" TargetMode="External"/><Relationship Id="rId5418" Type="http://schemas.openxmlformats.org/officeDocument/2006/relationships/hyperlink" Target="http://tresmentiras.com/" TargetMode="External"/><Relationship Id="rId5419" Type="http://schemas.openxmlformats.org/officeDocument/2006/relationships/hyperlink" Target="http://baldiogrande.com/" TargetMode="External"/><Relationship Id="rId5420" Type="http://schemas.openxmlformats.org/officeDocument/2006/relationships/hyperlink" Target="http://camaracaceres.es/" TargetMode="External"/><Relationship Id="rId5421" Type="http://schemas.openxmlformats.org/officeDocument/2006/relationships/hyperlink" Target="http://hotelalardos.com/" TargetMode="External"/><Relationship Id="rId5422" Type="http://schemas.openxmlformats.org/officeDocument/2006/relationships/hyperlink" Target="http://hrelconvento.com/" TargetMode="External"/><Relationship Id="rId5423" Type="http://schemas.openxmlformats.org/officeDocument/2006/relationships/hyperlink" Target="http://villaxarahiz.com/" TargetMode="External"/><Relationship Id="rId5424" Type="http://schemas.openxmlformats.org/officeDocument/2006/relationships/hyperlink" Target="http://hotelesdunas.com/" TargetMode="External"/><Relationship Id="rId5425" Type="http://schemas.openxmlformats.org/officeDocument/2006/relationships/hyperlink" Target="http://hotelesdunas.com/" TargetMode="External"/><Relationship Id="rId5426" Type="http://schemas.openxmlformats.org/officeDocument/2006/relationships/hyperlink" Target="http://hotelesdunas.com/" TargetMode="External"/><Relationship Id="rId5427" Type="http://schemas.openxmlformats.org/officeDocument/2006/relationships/hyperlink" Target="http://villamarhotel.es/" TargetMode="External"/><Relationship Id="rId5428" Type="http://schemas.openxmlformats.org/officeDocument/2006/relationships/hyperlink" Target="http://hotelesdunas.com/" TargetMode="External"/><Relationship Id="rId5429" Type="http://schemas.openxmlformats.org/officeDocument/2006/relationships/hyperlink" Target="http://villaskamezi.com/" TargetMode="External"/><Relationship Id="rId5430" Type="http://schemas.openxmlformats.org/officeDocument/2006/relationships/hyperlink" Target="http://grupoalltours.es/" TargetMode="External"/><Relationship Id="rId5431" Type="http://schemas.openxmlformats.org/officeDocument/2006/relationships/hyperlink" Target="http://hotel-arucas.com/" TargetMode="External"/><Relationship Id="rId5432" Type="http://schemas.openxmlformats.org/officeDocument/2006/relationships/hyperlink" Target="http://hoteleslopez.com/" TargetMode="External"/><Relationship Id="rId5433" Type="http://schemas.openxmlformats.org/officeDocument/2006/relationships/hyperlink" Target="http://hoteleslopez.com/" TargetMode="External"/><Relationship Id="rId5434" Type="http://schemas.openxmlformats.org/officeDocument/2006/relationships/hyperlink" Target="mailto:reservierung@maritimplaya.com" TargetMode="External"/><Relationship Id="rId5435" Type="http://schemas.openxmlformats.org/officeDocument/2006/relationships/hyperlink" Target="http://maritimplaya.com/" TargetMode="External"/><Relationship Id="rId5436" Type="http://schemas.openxmlformats.org/officeDocument/2006/relationships/hyperlink" Target="http://hoteleslopez.com/" TargetMode="External"/><Relationship Id="rId5437" Type="http://schemas.openxmlformats.org/officeDocument/2006/relationships/hyperlink" Target="http://anamarsuites.com/" TargetMode="External"/><Relationship Id="rId5438" Type="http://schemas.openxmlformats.org/officeDocument/2006/relationships/hyperlink" Target="http://hotelesdunas.com/" TargetMode="External"/><Relationship Id="rId5439" Type="http://schemas.openxmlformats.org/officeDocument/2006/relationships/hyperlink" Target="http://hotelcaserio.com/" TargetMode="External"/><Relationship Id="rId5440" Type="http://schemas.openxmlformats.org/officeDocument/2006/relationships/hyperlink" Target="http://coronasplaya.com/" TargetMode="External"/><Relationship Id="rId5441" Type="http://schemas.openxmlformats.org/officeDocument/2006/relationships/hyperlink" Target="http://grupoalltours.es/" TargetMode="External"/><Relationship Id="rId5442" Type="http://schemas.openxmlformats.org/officeDocument/2006/relationships/hyperlink" Target="http://hotelagaldar.com/" TargetMode="External"/><Relationship Id="rId5443" Type="http://schemas.openxmlformats.org/officeDocument/2006/relationships/hyperlink" Target="http://laslongueras.com/" TargetMode="External"/><Relationship Id="rId5444" Type="http://schemas.openxmlformats.org/officeDocument/2006/relationships/hyperlink" Target="http://www.salobrehotel.com/" TargetMode="External"/><Relationship Id="rId5445" Type="http://schemas.openxmlformats.org/officeDocument/2006/relationships/hyperlink" Target="http://vagantohotel.com/" TargetMode="External"/><Relationship Id="rId5446" Type="http://schemas.openxmlformats.org/officeDocument/2006/relationships/hyperlink" Target="http://hotelcancuch.com/" TargetMode="External"/><Relationship Id="rId5447" Type="http://schemas.openxmlformats.org/officeDocument/2006/relationships/hyperlink" Target="http://hotelcanvila.com/" TargetMode="External"/><Relationship Id="rId5448" Type="http://schemas.openxmlformats.org/officeDocument/2006/relationships/hyperlink" Target="http://condadohotel.com/" TargetMode="External"/><Relationship Id="rId5449" Type="http://schemas.openxmlformats.org/officeDocument/2006/relationships/hyperlink" Target="https://sansihotels.com/" TargetMode="External"/><Relationship Id="rId5450" Type="http://schemas.openxmlformats.org/officeDocument/2006/relationships/hyperlink" Target="http://hotelbertran.com/" TargetMode="External"/><Relationship Id="rId5451" Type="http://schemas.openxmlformats.org/officeDocument/2006/relationships/hyperlink" Target="http://h-travessera.com/" TargetMode="External"/><Relationship Id="rId5452" Type="http://schemas.openxmlformats.org/officeDocument/2006/relationships/hyperlink" Target="http://hotelstheone.com/" TargetMode="External"/><Relationship Id="rId5453" Type="http://schemas.openxmlformats.org/officeDocument/2006/relationships/hyperlink" Target="http://hotelantibes.net/" TargetMode="External"/><Relationship Id="rId5454" Type="http://schemas.openxmlformats.org/officeDocument/2006/relationships/hyperlink" Target="http://hotel-laumon.com/" TargetMode="External"/><Relationship Id="rId5455" Type="http://schemas.openxmlformats.org/officeDocument/2006/relationships/hyperlink" Target="http://hotellesseps.com/" TargetMode="External"/><Relationship Id="rId5456" Type="http://schemas.openxmlformats.org/officeDocument/2006/relationships/hyperlink" Target="http://firacongress.com/" TargetMode="External"/><Relationship Id="rId5457" Type="http://schemas.openxmlformats.org/officeDocument/2006/relationships/hyperlink" Target="http://grup-soteras.com/" TargetMode="External"/><Relationship Id="rId5458" Type="http://schemas.openxmlformats.org/officeDocument/2006/relationships/hyperlink" Target="http://bondiahotels.com/" TargetMode="External"/><Relationship Id="rId5459" Type="http://schemas.openxmlformats.org/officeDocument/2006/relationships/hyperlink" Target="http://chicandbasic.com/" TargetMode="External"/><Relationship Id="rId5460" Type="http://schemas.openxmlformats.org/officeDocument/2006/relationships/hyperlink" Target="http://modernohotel.com/" TargetMode="External"/><Relationship Id="rId5461" Type="http://schemas.openxmlformats.org/officeDocument/2006/relationships/hyperlink" Target="http://atiramhotels.com/" TargetMode="External"/><Relationship Id="rId5462" Type="http://schemas.openxmlformats.org/officeDocument/2006/relationships/hyperlink" Target="http://hotel-rialto.com/" TargetMode="External"/><Relationship Id="rId5463" Type="http://schemas.openxmlformats.org/officeDocument/2006/relationships/hyperlink" Target="http://hotelamister.com/" TargetMode="External"/><Relationship Id="rId5464" Type="http://schemas.openxmlformats.org/officeDocument/2006/relationships/hyperlink" Target="http://www.hotelmiramar.es/" TargetMode="External"/><Relationship Id="rId5465" Type="http://schemas.openxmlformats.org/officeDocument/2006/relationships/hyperlink" Target="http://polgracehotel.es/" TargetMode="External"/><Relationship Id="rId5466" Type="http://schemas.openxmlformats.org/officeDocument/2006/relationships/hyperlink" Target="http://hotelcliment.com/" TargetMode="External"/><Relationship Id="rId5467" Type="http://schemas.openxmlformats.org/officeDocument/2006/relationships/hyperlink" Target="http://hotelazulbcn.com/" TargetMode="External"/><Relationship Id="rId5468" Type="http://schemas.openxmlformats.org/officeDocument/2006/relationships/hyperlink" Target="http://alimarahotel.com/" TargetMode="External"/><Relationship Id="rId5469" Type="http://schemas.openxmlformats.org/officeDocument/2006/relationships/hyperlink" Target="http://hotelsantpau.com/" TargetMode="External"/><Relationship Id="rId5470" Type="http://schemas.openxmlformats.org/officeDocument/2006/relationships/hyperlink" Target="https://www.hoteleverest.es/" TargetMode="External"/><Relationship Id="rId5471" Type="http://schemas.openxmlformats.org/officeDocument/2006/relationships/hyperlink" Target="http://hotelmadanis.com/" TargetMode="External"/><Relationship Id="rId5472" Type="http://schemas.openxmlformats.org/officeDocument/2006/relationships/hyperlink" Target="http://hotelmadanis.com/" TargetMode="External"/><Relationship Id="rId5473" Type="http://schemas.openxmlformats.org/officeDocument/2006/relationships/hyperlink" Target="http://hotelpulitzer.es/" TargetMode="External"/><Relationship Id="rId5474" Type="http://schemas.openxmlformats.org/officeDocument/2006/relationships/hyperlink" Target="http://hotelmajestic.es/" TargetMode="External"/><Relationship Id="rId5475" Type="http://schemas.openxmlformats.org/officeDocument/2006/relationships/hyperlink" Target="http://hiltonhotels.com/" TargetMode="External"/><Relationship Id="rId5476" Type="http://schemas.openxmlformats.org/officeDocument/2006/relationships/hyperlink" Target="http://www.hotelespanya.com/" TargetMode="External"/><Relationship Id="rId5477" Type="http://schemas.openxmlformats.org/officeDocument/2006/relationships/hyperlink" Target="http://hotelglories.com/" TargetMode="External"/><Relationship Id="rId5478" Type="http://schemas.openxmlformats.org/officeDocument/2006/relationships/hyperlink" Target="http://www.hotelcatalan.com/" TargetMode="External"/><Relationship Id="rId5479" Type="http://schemas.openxmlformats.org/officeDocument/2006/relationships/hyperlink" Target="http://www.torrevermella.es/" TargetMode="External"/><Relationship Id="rId5480" Type="http://schemas.openxmlformats.org/officeDocument/2006/relationships/hyperlink" Target="http://grup-soteras.com/" TargetMode="External"/><Relationship Id="rId5481" Type="http://schemas.openxmlformats.org/officeDocument/2006/relationships/hyperlink" Target="http://hotelcanfisa.com/" TargetMode="External"/><Relationship Id="rId5482" Type="http://schemas.openxmlformats.org/officeDocument/2006/relationships/hyperlink" Target="http://lesclarisses.com/" TargetMode="External"/><Relationship Id="rId5483" Type="http://schemas.openxmlformats.org/officeDocument/2006/relationships/hyperlink" Target="http://grup-soteras.com/" TargetMode="External"/><Relationship Id="rId5484" Type="http://schemas.openxmlformats.org/officeDocument/2006/relationships/hyperlink" Target="http://grup-soteras.com/" TargetMode="External"/><Relationship Id="rId5485" Type="http://schemas.openxmlformats.org/officeDocument/2006/relationships/hyperlink" Target="http://www.alcaufarvell.com/" TargetMode="External"/><Relationship Id="rId5486" Type="http://schemas.openxmlformats.org/officeDocument/2006/relationships/hyperlink" Target="http://zenithoteles.com/" TargetMode="External"/><Relationship Id="rId5487" Type="http://schemas.openxmlformats.org/officeDocument/2006/relationships/hyperlink" Target="http://goldenhotels.com/" TargetMode="External"/><Relationship Id="rId5488" Type="http://schemas.openxmlformats.org/officeDocument/2006/relationships/hyperlink" Target="http://ohlaeixample.com/" TargetMode="External"/><Relationship Id="rId5489" Type="http://schemas.openxmlformats.org/officeDocument/2006/relationships/hyperlink" Target="http://hlespalmeres.com/" TargetMode="External"/><Relationship Id="rId5490" Type="http://schemas.openxmlformats.org/officeDocument/2006/relationships/hyperlink" Target="http://goldenhotels.com/" TargetMode="External"/><Relationship Id="rId5491" Type="http://schemas.openxmlformats.org/officeDocument/2006/relationships/hyperlink" Target="http://www.hotelsabiote.com/" TargetMode="External"/><Relationship Id="rId5492" Type="http://schemas.openxmlformats.org/officeDocument/2006/relationships/hyperlink" Target="http://goldenhotels.com/" TargetMode="External"/><Relationship Id="rId5493" Type="http://schemas.openxmlformats.org/officeDocument/2006/relationships/hyperlink" Target="http://www.hotelcaprici.com/" TargetMode="External"/><Relationship Id="rId5494" Type="http://schemas.openxmlformats.org/officeDocument/2006/relationships/hyperlink" Target="http://hotelriviera.com/" TargetMode="External"/><Relationship Id="rId5495" Type="http://schemas.openxmlformats.org/officeDocument/2006/relationships/hyperlink" Target="http://bondiahotels.com/" TargetMode="External"/><Relationship Id="rId5496" Type="http://schemas.openxmlformats.org/officeDocument/2006/relationships/hyperlink" Target="http://checkingarbi.com/" TargetMode="External"/><Relationship Id="rId5497" Type="http://schemas.openxmlformats.org/officeDocument/2006/relationships/hyperlink" Target="http://expresshotel.net/" TargetMode="External"/><Relationship Id="rId5498" Type="http://schemas.openxmlformats.org/officeDocument/2006/relationships/hyperlink" Target="http://boutique1847.com/" TargetMode="External"/><Relationship Id="rId5499" Type="http://schemas.openxmlformats.org/officeDocument/2006/relationships/hyperlink" Target="http://talldeconill.com/" TargetMode="External"/><Relationship Id="rId5500" Type="http://schemas.openxmlformats.org/officeDocument/2006/relationships/hyperlink" Target="http://www.sitges.dolce.com/" TargetMode="External"/><Relationship Id="rId5501" Type="http://schemas.openxmlformats.org/officeDocument/2006/relationships/hyperlink" Target="http://hotelcelimar.com/" TargetMode="External"/><Relationship Id="rId5502" Type="http://schemas.openxmlformats.org/officeDocument/2006/relationships/hyperlink" Target="http://elrecodelavi.com/" TargetMode="External"/><Relationship Id="rId5503" Type="http://schemas.openxmlformats.org/officeDocument/2006/relationships/hyperlink" Target="http://www.hotelpineda.com/" TargetMode="External"/><Relationship Id="rId5504" Type="http://schemas.openxmlformats.org/officeDocument/2006/relationships/hyperlink" Target="http://hotelurbisol.com/" TargetMode="External"/><Relationship Id="rId5505" Type="http://schemas.openxmlformats.org/officeDocument/2006/relationships/hyperlink" Target="http://vilarsrurals.com/" TargetMode="External"/><Relationship Id="rId5506" Type="http://schemas.openxmlformats.org/officeDocument/2006/relationships/hyperlink" Target="http://ciutathotels.com/" TargetMode="External"/><Relationship Id="rId5507" Type="http://schemas.openxmlformats.org/officeDocument/2006/relationships/hyperlink" Target="http://garroferpark.com/" TargetMode="External"/><Relationship Id="rId5508" Type="http://schemas.openxmlformats.org/officeDocument/2006/relationships/hyperlink" Target="http://hoteljbalmes.com/" TargetMode="External"/><Relationship Id="rId5509" Type="http://schemas.openxmlformats.org/officeDocument/2006/relationships/hyperlink" Target="http://matasarnalot.com/" TargetMode="External"/><Relationship Id="rId5510" Type="http://schemas.openxmlformats.org/officeDocument/2006/relationships/hyperlink" Target="http://lasantamaria.com/" TargetMode="External"/><Relationship Id="rId5511" Type="http://schemas.openxmlformats.org/officeDocument/2006/relationships/hyperlink" Target="http://sitgeshotels.com/" TargetMode="External"/><Relationship Id="rId5512" Type="http://schemas.openxmlformats.org/officeDocument/2006/relationships/hyperlink" Target="http://calamericano.com/" TargetMode="External"/><Relationship Id="rId5513" Type="http://schemas.openxmlformats.org/officeDocument/2006/relationships/hyperlink" Target="http://zenithoteles.com/" TargetMode="External"/><Relationship Id="rId5514" Type="http://schemas.openxmlformats.org/officeDocument/2006/relationships/hyperlink" Target="http://domus-hoteles.es/" TargetMode="External"/><Relationship Id="rId5515" Type="http://schemas.openxmlformats.org/officeDocument/2006/relationships/hyperlink" Target="http://hostalpatron.com/" TargetMode="External"/><Relationship Id="rId5516" Type="http://schemas.openxmlformats.org/officeDocument/2006/relationships/hyperlink" Target="http://hotel-adelma.com/" TargetMode="External"/><Relationship Id="rId5517" Type="http://schemas.openxmlformats.org/officeDocument/2006/relationships/hyperlink" Target="http://relaistermal.com/" TargetMode="External"/><Relationship Id="rId5518" Type="http://schemas.openxmlformats.org/officeDocument/2006/relationships/hyperlink" Target="http://hotelcosmopol.es/" TargetMode="External"/><Relationship Id="rId5519" Type="http://schemas.openxmlformats.org/officeDocument/2006/relationships/hyperlink" Target="http://hotelcosmopol.es/" TargetMode="External"/><Relationship Id="rId5520" Type="http://schemas.openxmlformats.org/officeDocument/2006/relationships/hyperlink" Target="http://hotellasolas.com/" TargetMode="External"/><Relationship Id="rId5521" Type="http://schemas.openxmlformats.org/officeDocument/2006/relationships/hyperlink" Target="http://www.hotelviadero.com/" TargetMode="External"/><Relationship Id="rId5522" Type="http://schemas.openxmlformats.org/officeDocument/2006/relationships/hyperlink" Target="http://www.hotelquinfer.com/" TargetMode="External"/><Relationship Id="rId5523" Type="http://schemas.openxmlformats.org/officeDocument/2006/relationships/hyperlink" Target="http://rincondeanton.es/" TargetMode="External"/><Relationship Id="rId5524" Type="http://schemas.openxmlformats.org/officeDocument/2006/relationships/hyperlink" Target="http://hotelmarfrei.com/" TargetMode="External"/><Relationship Id="rId5525" Type="http://schemas.openxmlformats.org/officeDocument/2006/relationships/hyperlink" Target="http://arhaalbatros.com/" TargetMode="External"/><Relationship Id="rId5526" Type="http://schemas.openxmlformats.org/officeDocument/2006/relationships/hyperlink" Target="http://dondiegohotel.es/" TargetMode="External"/><Relationship Id="rId5527" Type="http://schemas.openxmlformats.org/officeDocument/2006/relationships/hyperlink" Target="http://saiazgetaria.com/" TargetMode="External"/><Relationship Id="rId5528" Type="http://schemas.openxmlformats.org/officeDocument/2006/relationships/hyperlink" Target="http://zumaiahotela.com/" TargetMode="External"/><Relationship Id="rId5529" Type="http://schemas.openxmlformats.org/officeDocument/2006/relationships/hyperlink" Target="http://monteigueldo.com/" TargetMode="External"/><Relationship Id="rId5530" Type="http://schemas.openxmlformats.org/officeDocument/2006/relationships/hyperlink" Target="http://hoteldonosti.com/" TargetMode="External"/><Relationship Id="rId5531" Type="http://schemas.openxmlformats.org/officeDocument/2006/relationships/hyperlink" Target="http://www.arrizulhotel.com/" TargetMode="External"/><Relationship Id="rId5532" Type="http://schemas.openxmlformats.org/officeDocument/2006/relationships/hyperlink" Target="http://zenithoteles.com/" TargetMode="External"/><Relationship Id="rId5533" Type="http://schemas.openxmlformats.org/officeDocument/2006/relationships/hyperlink" Target="http://hotelonyarbi.com/" TargetMode="External"/><Relationship Id="rId5534" Type="http://schemas.openxmlformats.org/officeDocument/2006/relationships/hyperlink" Target="http://hoteltxartel.com/" TargetMode="External"/><Relationship Id="rId5535" Type="http://schemas.openxmlformats.org/officeDocument/2006/relationships/hyperlink" Target="http://hotelibiltze.com/" TargetMode="External"/><Relationship Id="rId5536" Type="http://schemas.openxmlformats.org/officeDocument/2006/relationships/hyperlink" Target="http://gurutzeberri.com/" TargetMode="External"/><Relationship Id="rId5537" Type="http://schemas.openxmlformats.org/officeDocument/2006/relationships/hyperlink" Target="http://casamalkorra.com/" TargetMode="External"/><Relationship Id="rId5538" Type="http://schemas.openxmlformats.org/officeDocument/2006/relationships/hyperlink" Target="http://www.hotelalcazar.net/" TargetMode="External"/><Relationship Id="rId5539" Type="http://schemas.openxmlformats.org/officeDocument/2006/relationships/hyperlink" Target="http://hotelbeasain.com/" TargetMode="External"/><Relationship Id="rId5540" Type="http://schemas.openxmlformats.org/officeDocument/2006/relationships/hyperlink" Target="http://hotelzarautz.com/" TargetMode="External"/><Relationship Id="rId5541" Type="http://schemas.openxmlformats.org/officeDocument/2006/relationships/hyperlink" Target="http://www.hoteldolarea.com/" TargetMode="External"/><Relationship Id="rId5542" Type="http://schemas.openxmlformats.org/officeDocument/2006/relationships/hyperlink" Target="http://zenithoteles.com/" TargetMode="External"/><Relationship Id="rId5543" Type="http://schemas.openxmlformats.org/officeDocument/2006/relationships/hyperlink" Target="http://zenithoteles.com/" TargetMode="External"/><Relationship Id="rId5544" Type="http://schemas.openxmlformats.org/officeDocument/2006/relationships/hyperlink" Target="http://hotelestadio.net/" TargetMode="External"/><Relationship Id="rId5545" Type="http://schemas.openxmlformats.org/officeDocument/2006/relationships/hyperlink" Target="http://hotelatxurra.com/" TargetMode="External"/><Relationship Id="rId5546" Type="http://schemas.openxmlformats.org/officeDocument/2006/relationships/hyperlink" Target="http://www.hotelartetxe.com/" TargetMode="External"/><Relationship Id="rId5547" Type="http://schemas.openxmlformats.org/officeDocument/2006/relationships/hyperlink" Target="http://elciegohotel.com/" TargetMode="External"/><Relationship Id="rId5548" Type="http://schemas.openxmlformats.org/officeDocument/2006/relationships/hyperlink" Target="http://almaderomero.com/" TargetMode="External"/><Relationship Id="rId5549" Type="http://schemas.openxmlformats.org/officeDocument/2006/relationships/hyperlink" Target="http://bcoolhostels.com/" TargetMode="External"/><Relationship Id="rId5550" Type="http://schemas.openxmlformats.org/officeDocument/2006/relationships/hyperlink" Target="http://hotelsanroque.es/" TargetMode="External"/><Relationship Id="rId5551" Type="http://schemas.openxmlformats.org/officeDocument/2006/relationships/hyperlink" Target="http://hotelelorrio.com/" TargetMode="External"/><Relationship Id="rId5552" Type="http://schemas.openxmlformats.org/officeDocument/2006/relationships/hyperlink" Target="http://www.hotelgametxo.com/" TargetMode="External"/><Relationship Id="rId5553" Type="http://schemas.openxmlformats.org/officeDocument/2006/relationships/hyperlink" Target="http://bcoolhostels.com/" TargetMode="External"/><Relationship Id="rId5554" Type="http://schemas.openxmlformats.org/officeDocument/2006/relationships/hyperlink" Target="http://hotelsanblas.net/" TargetMode="External"/><Relationship Id="rId5555" Type="http://schemas.openxmlformats.org/officeDocument/2006/relationships/hyperlink" Target="http://www.valledeayala.com/" TargetMode="External"/><Relationship Id="rId5556" Type="http://schemas.openxmlformats.org/officeDocument/2006/relationships/hyperlink" Target="http://hotelzubieta.com/" TargetMode="External"/><Relationship Id="rId5557" Type="http://schemas.openxmlformats.org/officeDocument/2006/relationships/hyperlink" Target="http://hotelmundaka.com/" TargetMode="External"/><Relationship Id="rId5558" Type="http://schemas.openxmlformats.org/officeDocument/2006/relationships/hyperlink" Target="http://hoteltxaraka.com/" TargetMode="External"/><Relationship Id="rId5559" Type="http://schemas.openxmlformats.org/officeDocument/2006/relationships/hyperlink" Target="http://lacasadebeli.com/" TargetMode="External"/><Relationship Id="rId5560" Type="http://schemas.openxmlformats.org/officeDocument/2006/relationships/hyperlink" Target="http://www.hoteltudanca.com/" TargetMode="External"/><Relationship Id="rId5561" Type="http://schemas.openxmlformats.org/officeDocument/2006/relationships/hyperlink" Target="http://www.hoteltudanca.com/" TargetMode="External"/><Relationship Id="rId5562" Type="http://schemas.openxmlformats.org/officeDocument/2006/relationships/hyperlink" Target="http://quintadelnar.com/" TargetMode="External"/><Relationship Id="rId5563" Type="http://schemas.openxmlformats.org/officeDocument/2006/relationships/hyperlink" Target="http://www.torremilanos.com/" TargetMode="External"/><Relationship Id="rId5564" Type="http://schemas.openxmlformats.org/officeDocument/2006/relationships/hyperlink" Target="http://www.hotel-isabel.com/" TargetMode="External"/><Relationship Id="rId5565" Type="http://schemas.openxmlformats.org/officeDocument/2006/relationships/hyperlink" Target="http://zenithoteles.com/" TargetMode="External"/><Relationship Id="rId5566" Type="http://schemas.openxmlformats.org/officeDocument/2006/relationships/hyperlink" Target="http://hotelagorreta.es/" TargetMode="External"/><Relationship Id="rId5567" Type="http://schemas.openxmlformats.org/officeDocument/2006/relationships/hyperlink" Target="http://hotelplazaola.es/" TargetMode="External"/><Relationship Id="rId5568" Type="http://schemas.openxmlformats.org/officeDocument/2006/relationships/hyperlink" Target="http://www.hotelbaztan.com/" TargetMode="External"/><Relationship Id="rId5569" Type="http://schemas.openxmlformats.org/officeDocument/2006/relationships/hyperlink" Target="http://hotelchurrut.com/" TargetMode="External"/><Relationship Id="rId5570" Type="http://schemas.openxmlformats.org/officeDocument/2006/relationships/hyperlink" Target="http://www.hotelberatxa.com/" TargetMode="External"/><Relationship Id="rId5571" Type="http://schemas.openxmlformats.org/officeDocument/2006/relationships/hyperlink" Target="http://hostalhaizea.com/" TargetMode="External"/><Relationship Id="rId5572" Type="http://schemas.openxmlformats.org/officeDocument/2006/relationships/hyperlink" Target="http://hotelcaracho.com/" TargetMode="External"/><Relationship Id="rId5573" Type="http://schemas.openxmlformats.org/officeDocument/2006/relationships/hyperlink" Target="http://www.hotelirubide.com/" TargetMode="External"/><Relationship Id="rId5574" Type="http://schemas.openxmlformats.org/officeDocument/2006/relationships/hyperlink" Target="http://hoteltriskel.com/" TargetMode="External"/><Relationship Id="rId5575" Type="http://schemas.openxmlformats.org/officeDocument/2006/relationships/hyperlink" Target="http://www.hotelalcarria.es/" TargetMode="External"/><Relationship Id="rId5576" Type="http://schemas.openxmlformats.org/officeDocument/2006/relationships/hyperlink" Target="http://hotelalcarria.es/" TargetMode="External"/><Relationship Id="rId5577" Type="http://schemas.openxmlformats.org/officeDocument/2006/relationships/hyperlink" Target="http://hotellascalas.es/" TargetMode="External"/><Relationship Id="rId5578" Type="http://schemas.openxmlformats.org/officeDocument/2006/relationships/hyperlink" Target="http://gardenhotels.com/" TargetMode="External"/><Relationship Id="rId5579" Type="http://schemas.openxmlformats.org/officeDocument/2006/relationships/hyperlink" Target="http://hoteleltrebol.es/" TargetMode="External"/><Relationship Id="rId5580" Type="http://schemas.openxmlformats.org/officeDocument/2006/relationships/hyperlink" Target="http://gardenhotels.com/" TargetMode="External"/><Relationship Id="rId5581" Type="http://schemas.openxmlformats.org/officeDocument/2006/relationships/hyperlink" Target="http://playasenator.com/" TargetMode="External"/><Relationship Id="rId5582" Type="http://schemas.openxmlformats.org/officeDocument/2006/relationships/hyperlink" Target="http://www.plazaviejahl.com/" TargetMode="External"/><Relationship Id="rId5583" Type="http://schemas.openxmlformats.org/officeDocument/2006/relationships/hyperlink" Target="http://playasenator.com/" TargetMode="External"/><Relationship Id="rId5584" Type="http://schemas.openxmlformats.org/officeDocument/2006/relationships/hyperlink" Target="http://playasenator.com/" TargetMode="External"/><Relationship Id="rId5585" Type="http://schemas.openxmlformats.org/officeDocument/2006/relationships/hyperlink" Target="http://www.mojacarbeach.com/" TargetMode="External"/><Relationship Id="rId5586" Type="http://schemas.openxmlformats.org/officeDocument/2006/relationships/hyperlink" Target="http://playasenator.com/" TargetMode="External"/><Relationship Id="rId5587" Type="http://schemas.openxmlformats.org/officeDocument/2006/relationships/hyperlink" Target="http://lasmayoralas.com/" TargetMode="External"/><Relationship Id="rId5588" Type="http://schemas.openxmlformats.org/officeDocument/2006/relationships/hyperlink" Target="http://arriadhhotel.com/" TargetMode="External"/><Relationship Id="rId5589" Type="http://schemas.openxmlformats.org/officeDocument/2006/relationships/hyperlink" Target="https://hoteldluisa.com/" TargetMode="External"/><Relationship Id="rId5590" Type="http://schemas.openxmlformats.org/officeDocument/2006/relationships/hyperlink" Target="http://hotelesmonte.com/" TargetMode="External"/><Relationship Id="rId5591" Type="http://schemas.openxmlformats.org/officeDocument/2006/relationships/hyperlink" Target="http://salleshotels.com/" TargetMode="External"/><Relationship Id="rId5592" Type="http://schemas.openxmlformats.org/officeDocument/2006/relationships/hyperlink" Target="http://cerrodehijar.com/" TargetMode="External"/><Relationship Id="rId5593" Type="http://schemas.openxmlformats.org/officeDocument/2006/relationships/hyperlink" Target="http://hiltonhotels.com/" TargetMode="External"/><Relationship Id="rId5594" Type="http://schemas.openxmlformats.org/officeDocument/2006/relationships/hyperlink" Target="http://zenithoteles.com/" TargetMode="External"/><Relationship Id="rId5595" Type="http://schemas.openxmlformats.org/officeDocument/2006/relationships/hyperlink" Target="http://hotelgoartin.com/" TargetMode="External"/><Relationship Id="rId5596" Type="http://schemas.openxmlformats.org/officeDocument/2006/relationships/hyperlink" Target="http://villa-albero.com/" TargetMode="External"/><Relationship Id="rId5597" Type="http://schemas.openxmlformats.org/officeDocument/2006/relationships/hyperlink" Target="http://www.ruralcaicune.com/" TargetMode="External"/><Relationship Id="rId5598" Type="http://schemas.openxmlformats.org/officeDocument/2006/relationships/hyperlink" Target="http://hotel-angela.com/" TargetMode="External"/><Relationship Id="rId5599" Type="http://schemas.openxmlformats.org/officeDocument/2006/relationships/hyperlink" Target="http://hotelvinuela.com/" TargetMode="External"/><Relationship Id="rId5600" Type="http://schemas.openxmlformats.org/officeDocument/2006/relationships/hyperlink" Target="http://hotelbajamar.com/" TargetMode="External"/><Relationship Id="rId5601" Type="http://schemas.openxmlformats.org/officeDocument/2006/relationships/hyperlink" Target="http://hotelcarabeo.com/" TargetMode="External"/><Relationship Id="rId5602" Type="http://schemas.openxmlformats.org/officeDocument/2006/relationships/hyperlink" Target="http://hoteljimesol.com/" TargetMode="External"/><Relationship Id="rId5603" Type="http://schemas.openxmlformats.org/officeDocument/2006/relationships/hyperlink" Target="http://hotelosarcos.com/" TargetMode="External"/><Relationship Id="rId5604" Type="http://schemas.openxmlformats.org/officeDocument/2006/relationships/hyperlink" Target="http://cortijoamaya.com/" TargetMode="External"/><Relationship Id="rId5605" Type="http://schemas.openxmlformats.org/officeDocument/2006/relationships/hyperlink" Target="http://holidayhydros.es/" TargetMode="External"/><Relationship Id="rId5606" Type="http://schemas.openxmlformats.org/officeDocument/2006/relationships/hyperlink" Target="http://alhauringolf.com/" TargetMode="External"/><Relationship Id="rId5607" Type="http://schemas.openxmlformats.org/officeDocument/2006/relationships/hyperlink" Target="http://hotelrusadir.com/" TargetMode="External"/><Relationship Id="rId5608" Type="http://schemas.openxmlformats.org/officeDocument/2006/relationships/hyperlink" Target="http://saydoparks.co.uk/" TargetMode="External"/><Relationship Id="rId5609" Type="http://schemas.openxmlformats.org/officeDocument/2006/relationships/hyperlink" Target="http://laquintagolf.com/" TargetMode="External"/><Relationship Id="rId5610" Type="http://schemas.openxmlformats.org/officeDocument/2006/relationships/hyperlink" Target="http://hostalcolonia.es/" TargetMode="External"/><Relationship Id="rId5611" Type="http://schemas.openxmlformats.org/officeDocument/2006/relationships/hyperlink" Target="http://puenteromano.com/" TargetMode="External"/><Relationship Id="rId5612" Type="http://schemas.openxmlformats.org/officeDocument/2006/relationships/hyperlink" Target="http://vasariresort.com/" TargetMode="External"/><Relationship Id="rId5613" Type="http://schemas.openxmlformats.org/officeDocument/2006/relationships/hyperlink" Target="http://hotel-florida.es/" TargetMode="External"/><Relationship Id="rId5614" Type="http://schemas.openxmlformats.org/officeDocument/2006/relationships/hyperlink" Target="http://marbellaclub.com/" TargetMode="External"/><Relationship Id="rId5615" Type="http://schemas.openxmlformats.org/officeDocument/2006/relationships/hyperlink" Target="http://hotelmainake.com/" TargetMode="External"/><Relationship Id="rId5616" Type="http://schemas.openxmlformats.org/officeDocument/2006/relationships/hyperlink" Target="http://crsantamaria.com/" TargetMode="External"/><Relationship Id="rId5617" Type="http://schemas.openxmlformats.org/officeDocument/2006/relationships/hyperlink" Target="http://lascanadillas.es/" TargetMode="External"/><Relationship Id="rId5618" Type="http://schemas.openxmlformats.org/officeDocument/2006/relationships/hyperlink" Target="http://ventaticiano.com/" TargetMode="External"/><Relationship Id="rId5619" Type="http://schemas.openxmlformats.org/officeDocument/2006/relationships/hyperlink" Target="mailto:hotellascumbres@ventadelalto.com" TargetMode="External"/><Relationship Id="rId5620" Type="http://schemas.openxmlformats.org/officeDocument/2006/relationships/hyperlink" Target="http://ventadelalto.com/" TargetMode="External"/><Relationship Id="rId5621" Type="http://schemas.openxmlformats.org/officeDocument/2006/relationships/hyperlink" Target="http://hotelsanpedro.es/" TargetMode="External"/><Relationship Id="rId5622" Type="http://schemas.openxmlformats.org/officeDocument/2006/relationships/hyperlink" Target="http://alcazar-reina.es/" TargetMode="External"/><Relationship Id="rId5623" Type="http://schemas.openxmlformats.org/officeDocument/2006/relationships/hyperlink" Target="http://hotelabanico.com/" TargetMode="External"/><Relationship Id="rId5624" Type="http://schemas.openxmlformats.org/officeDocument/2006/relationships/hyperlink" Target="http://hotelmurillo.com/" TargetMode="External"/><Relationship Id="rId5625" Type="http://schemas.openxmlformats.org/officeDocument/2006/relationships/hyperlink" Target="http://hostaldavinci.es/" TargetMode="External"/><Relationship Id="rId5626" Type="http://schemas.openxmlformats.org/officeDocument/2006/relationships/hyperlink" Target="http://hotelbecquer.com/" TargetMode="External"/><Relationship Id="rId5627" Type="http://schemas.openxmlformats.org/officeDocument/2006/relationships/hyperlink" Target="http://hotelesmonte.com/" TargetMode="External"/><Relationship Id="rId5628" Type="http://schemas.openxmlformats.org/officeDocument/2006/relationships/hyperlink" Target="http://hotelalminar.com/" TargetMode="External"/><Relationship Id="rId5629" Type="http://schemas.openxmlformats.org/officeDocument/2006/relationships/hyperlink" Target="http://hotelesmonte.com/" TargetMode="External"/><Relationship Id="rId5630" Type="http://schemas.openxmlformats.org/officeDocument/2006/relationships/hyperlink" Target="http://enfasishotel.com/" TargetMode="External"/><Relationship Id="rId5631" Type="http://schemas.openxmlformats.org/officeDocument/2006/relationships/hyperlink" Target="http://casaimperial.com/" TargetMode="External"/><Relationship Id="rId5632" Type="http://schemas.openxmlformats.org/officeDocument/2006/relationships/hyperlink" Target="http://hoteldonpaco.com/" TargetMode="External"/><Relationship Id="rId5633" Type="http://schemas.openxmlformats.org/officeDocument/2006/relationships/hyperlink" Target="http://hmonteolivos.com/" TargetMode="External"/><Relationship Id="rId5634" Type="http://schemas.openxmlformats.org/officeDocument/2006/relationships/hyperlink" Target="http://hotelelcruce.net/" TargetMode="External"/><Relationship Id="rId5635" Type="http://schemas.openxmlformats.org/officeDocument/2006/relationships/hyperlink" Target="http://hotelelcruce.net/" TargetMode="External"/><Relationship Id="rId5636" Type="http://schemas.openxmlformats.org/officeDocument/2006/relationships/hyperlink" Target="http://santaanahotel.es/" TargetMode="External"/><Relationship Id="rId5637" Type="http://schemas.openxmlformats.org/officeDocument/2006/relationships/hyperlink" Target="http://hotelalkalat.com/" TargetMode="External"/><Relationship Id="rId5638" Type="http://schemas.openxmlformats.org/officeDocument/2006/relationships/hyperlink" Target="http://alcobadelrey.com/" TargetMode="External"/><Relationship Id="rId5639" Type="http://schemas.openxmlformats.org/officeDocument/2006/relationships/hyperlink" Target="http://hoteloromana.com/" TargetMode="External"/><Relationship Id="rId5640" Type="http://schemas.openxmlformats.org/officeDocument/2006/relationships/hyperlink" Target="http://hotelmairena.com/" TargetMode="External"/><Relationship Id="rId5641" Type="http://schemas.openxmlformats.org/officeDocument/2006/relationships/hyperlink" Target="http://hostalalhaja.com/" TargetMode="External"/><Relationship Id="rId5642" Type="http://schemas.openxmlformats.org/officeDocument/2006/relationships/hyperlink" Target="http://hotelpinomar.com/" TargetMode="External"/><Relationship Id="rId5643" Type="http://schemas.openxmlformats.org/officeDocument/2006/relationships/hyperlink" Target="http://hotellacueva.com/" TargetMode="External"/><Relationship Id="rId5644" Type="http://schemas.openxmlformats.org/officeDocument/2006/relationships/hyperlink" Target="http://hotelfrancia.com/" TargetMode="External"/><Relationship Id="rId5645" Type="http://schemas.openxmlformats.org/officeDocument/2006/relationships/hyperlink" Target="http://barcelocadiz.com/" TargetMode="External"/><Relationship Id="rId5646" Type="http://schemas.openxmlformats.org/officeDocument/2006/relationships/hyperlink" Target="http://hotelesmonte.com/" TargetMode="External"/><Relationship Id="rId5647" Type="http://schemas.openxmlformats.org/officeDocument/2006/relationships/hyperlink" Target="http://hrquitagolpe.com/" TargetMode="External"/><Relationship Id="rId5648" Type="http://schemas.openxmlformats.org/officeDocument/2006/relationships/hyperlink" Target="http://maciahoteles.com/" TargetMode="External"/><Relationship Id="rId5649" Type="http://schemas.openxmlformats.org/officeDocument/2006/relationships/hyperlink" Target="http://hotelpozorey.com/" TargetMode="External"/><Relationship Id="rId5650" Type="http://schemas.openxmlformats.org/officeDocument/2006/relationships/hyperlink" Target="http://playabarbate.com/" TargetMode="External"/><Relationship Id="rId5651" Type="http://schemas.openxmlformats.org/officeDocument/2006/relationships/hyperlink" Target="http://hotelesgarbi.com/" TargetMode="External"/><Relationship Id="rId5652" Type="http://schemas.openxmlformats.org/officeDocument/2006/relationships/hyperlink" Target="http://gransolhotel.com/" TargetMode="External"/><Relationship Id="rId5653" Type="http://schemas.openxmlformats.org/officeDocument/2006/relationships/hyperlink" Target="http://pozodelduque.com/" TargetMode="External"/><Relationship Id="rId5654" Type="http://schemas.openxmlformats.org/officeDocument/2006/relationships/hyperlink" Target="http://hoteldiufain.com/" TargetMode="External"/><Relationship Id="rId5655" Type="http://schemas.openxmlformats.org/officeDocument/2006/relationships/hyperlink" Target="http://blancoyverde.com/" TargetMode="External"/><Relationship Id="rId5656" Type="http://schemas.openxmlformats.org/officeDocument/2006/relationships/hyperlink" Target="http://hotelv-vejer.com/" TargetMode="External"/><Relationship Id="rId5657" Type="http://schemas.openxmlformats.org/officeDocument/2006/relationships/hyperlink" Target="http://sanroqueclub.com/" TargetMode="External"/><Relationship Id="rId5658" Type="http://schemas.openxmlformats.org/officeDocument/2006/relationships/hyperlink" Target="http://hotellatorre.net/" TargetMode="External"/><Relationship Id="rId5659" Type="http://schemas.openxmlformats.org/officeDocument/2006/relationships/hyperlink" Target="http://lacasagrande.net/" TargetMode="External"/><Relationship Id="rId5660" Type="http://schemas.openxmlformats.org/officeDocument/2006/relationships/hyperlink" Target="http://catalanhotel.com/" TargetMode="External"/><Relationship Id="rId5661" Type="http://schemas.openxmlformats.org/officeDocument/2006/relationships/hyperlink" Target="http://playasenator.com/" TargetMode="External"/><Relationship Id="rId5662" Type="http://schemas.openxmlformats.org/officeDocument/2006/relationships/hyperlink" Target="http://puertosherry.com/" TargetMode="External"/><Relationship Id="rId5663" Type="http://schemas.openxmlformats.org/officeDocument/2006/relationships/hyperlink" Target="http://egaruhoteles.com/" TargetMode="External"/><Relationship Id="rId5664" Type="http://schemas.openxmlformats.org/officeDocument/2006/relationships/hyperlink" Target="http://oasiscordoba.com/" TargetMode="External"/><Relationship Id="rId5665" Type="http://schemas.openxmlformats.org/officeDocument/2006/relationships/hyperlink" Target="http://hotelelpilar.com/" TargetMode="External"/><Relationship Id="rId5666" Type="http://schemas.openxmlformats.org/officeDocument/2006/relationships/hyperlink" Target="http://hotelmadinat.com/" TargetMode="External"/><Relationship Id="rId5667" Type="http://schemas.openxmlformats.org/officeDocument/2006/relationships/hyperlink" Target="http://hotelaverroes.es/" TargetMode="External"/><Relationship Id="rId5668" Type="http://schemas.openxmlformats.org/officeDocument/2006/relationships/hyperlink" Target="http://itacacordoba.com/" TargetMode="External"/><Relationship Id="rId5669" Type="http://schemas.openxmlformats.org/officeDocument/2006/relationships/hyperlink" Target="http://hotel-boston.com/" TargetMode="External"/><Relationship Id="rId5670" Type="http://schemas.openxmlformats.org/officeDocument/2006/relationships/hyperlink" Target="http://maciahoteles.com/" TargetMode="External"/><Relationship Id="rId5671" Type="http://schemas.openxmlformats.org/officeDocument/2006/relationships/hyperlink" Target="http://hoteliznajar.com/" TargetMode="External"/><Relationship Id="rId5672" Type="http://schemas.openxmlformats.org/officeDocument/2006/relationships/hyperlink" Target="http://zercahoteles.com/" TargetMode="External"/><Relationship Id="rId5673" Type="http://schemas.openxmlformats.org/officeDocument/2006/relationships/hyperlink" Target="http://zercahoteles.com/" TargetMode="External"/><Relationship Id="rId5674" Type="http://schemas.openxmlformats.org/officeDocument/2006/relationships/hyperlink" Target="http://hotelescenter.es/" TargetMode="External"/><Relationship Id="rId5675" Type="http://schemas.openxmlformats.org/officeDocument/2006/relationships/hyperlink" Target="http://hotelviento10.es/" TargetMode="External"/><Relationship Id="rId5676" Type="http://schemas.openxmlformats.org/officeDocument/2006/relationships/hyperlink" Target="http://carmenteresa.com/" TargetMode="External"/><Relationship Id="rId5677" Type="http://schemas.openxmlformats.org/officeDocument/2006/relationships/hyperlink" Target="http://hotelescenter.es/" TargetMode="External"/><Relationship Id="rId5678" Type="http://schemas.openxmlformats.org/officeDocument/2006/relationships/hyperlink" Target="http://maciahoteles.com/" TargetMode="External"/><Relationship Id="rId5679" Type="http://schemas.openxmlformats.org/officeDocument/2006/relationships/hyperlink" Target="http://maciahoteles.com/" TargetMode="External"/><Relationship Id="rId5680" Type="http://schemas.openxmlformats.org/officeDocument/2006/relationships/hyperlink" Target="http://hotelalmenas.com/" TargetMode="External"/><Relationship Id="rId5681" Type="http://schemas.openxmlformats.org/officeDocument/2006/relationships/hyperlink" Target="http://maciahoteles.com/" TargetMode="External"/><Relationship Id="rId5682" Type="http://schemas.openxmlformats.org/officeDocument/2006/relationships/hyperlink" Target="http://hoteldonjuan.com/" TargetMode="External"/><Relationship Id="rId5683" Type="http://schemas.openxmlformats.org/officeDocument/2006/relationships/hyperlink" Target="http://zercahoteles.com/" TargetMode="External"/><Relationship Id="rId5684" Type="http://schemas.openxmlformats.org/officeDocument/2006/relationships/hyperlink" Target="http://www.hotellanava.com/" TargetMode="External"/><Relationship Id="rId5685" Type="http://schemas.openxmlformats.org/officeDocument/2006/relationships/hyperlink" Target="http://hotelnevasur.com/" TargetMode="External"/><Relationship Id="rId5686" Type="http://schemas.openxmlformats.org/officeDocument/2006/relationships/hyperlink" Target="https://www.hotelnevasur.es/" TargetMode="External"/><Relationship Id="rId5687" Type="http://schemas.openxmlformats.org/officeDocument/2006/relationships/hyperlink" Target="http://hotelquentar.com/" TargetMode="External"/><Relationship Id="rId5688" Type="http://schemas.openxmlformats.org/officeDocument/2006/relationships/hyperlink" Target="http://playasenator.com/" TargetMode="External"/><Relationship Id="rId5689" Type="http://schemas.openxmlformats.org/officeDocument/2006/relationships/hyperlink" Target="http://hotelnajarra.com/" TargetMode="External"/><Relationship Id="rId5690" Type="http://schemas.openxmlformats.org/officeDocument/2006/relationships/hyperlink" Target="http://playasenator.com/" TargetMode="External"/><Relationship Id="rId5691" Type="http://schemas.openxmlformats.org/officeDocument/2006/relationships/hyperlink" Target="http://elcascapenas.com/" TargetMode="External"/><Relationship Id="rId5692" Type="http://schemas.openxmlformats.org/officeDocument/2006/relationships/hyperlink" Target="http://maciahoteles.com/" TargetMode="External"/><Relationship Id="rId5693" Type="http://schemas.openxmlformats.org/officeDocument/2006/relationships/hyperlink" Target="http://lasmalvasias.com/" TargetMode="External"/><Relationship Id="rId5694" Type="http://schemas.openxmlformats.org/officeDocument/2006/relationships/hyperlink" Target="http://fincavalbono.com/" TargetMode="External"/><Relationship Id="rId5695" Type="http://schemas.openxmlformats.org/officeDocument/2006/relationships/hyperlink" Target="https://www.lacasanoble.net/" TargetMode="External"/><Relationship Id="rId5696" Type="http://schemas.openxmlformats.org/officeDocument/2006/relationships/hyperlink" Target="http://hotelessentia.es/" TargetMode="External"/><Relationship Id="rId5697" Type="http://schemas.openxmlformats.org/officeDocument/2006/relationships/hyperlink" Target="http://hotelsolymar.org/" TargetMode="External"/><Relationship Id="rId5698" Type="http://schemas.openxmlformats.org/officeDocument/2006/relationships/hyperlink" Target="http://hotellapinta.com/" TargetMode="External"/><Relationship Id="rId5699" Type="http://schemas.openxmlformats.org/officeDocument/2006/relationships/hyperlink" Target="http://hotelalbaida.com/" TargetMode="External"/><Relationship Id="rId5700" Type="http://schemas.openxmlformats.org/officeDocument/2006/relationships/hyperlink" Target="http://ohtelsmazagon.es/" TargetMode="External"/><Relationship Id="rId5701" Type="http://schemas.openxmlformats.org/officeDocument/2006/relationships/hyperlink" Target="http://elalamohotel.com/" TargetMode="External"/><Relationship Id="rId5702" Type="http://schemas.openxmlformats.org/officeDocument/2006/relationships/hyperlink" Target="http://www.hotelriavela.es/" TargetMode="External"/><Relationship Id="rId5703" Type="http://schemas.openxmlformats.org/officeDocument/2006/relationships/hyperlink" Target="http://playasenator.com/" TargetMode="External"/><Relationship Id="rId5704" Type="http://schemas.openxmlformats.org/officeDocument/2006/relationships/hyperlink" Target="http://playasenator.com/" TargetMode="External"/><Relationship Id="rId5705" Type="http://schemas.openxmlformats.org/officeDocument/2006/relationships/hyperlink" Target="http://hotel-marina.com/" TargetMode="External"/><Relationship Id="rId5706" Type="http://schemas.openxmlformats.org/officeDocument/2006/relationships/hyperlink" Target="http://masiadelacy.com/" TargetMode="External"/><Relationship Id="rId5707" Type="http://schemas.openxmlformats.org/officeDocument/2006/relationships/hyperlink" Target="http://elsiglohotel.com/" TargetMode="External"/><Relationship Id="rId5708" Type="http://schemas.openxmlformats.org/officeDocument/2006/relationships/hyperlink" Target="http://lagastrocasa.com/" TargetMode="External"/><Relationship Id="rId5709" Type="http://schemas.openxmlformats.org/officeDocument/2006/relationships/hyperlink" Target="http://travelhabitat.es/" TargetMode="External"/><Relationship Id="rId5710" Type="http://schemas.openxmlformats.org/officeDocument/2006/relationships/hyperlink" Target="http://marqueshouse.com/" TargetMode="External"/><Relationship Id="rId5711" Type="http://schemas.openxmlformats.org/officeDocument/2006/relationships/hyperlink" Target="http://hoteldonbaco.com/" TargetMode="External"/><Relationship Id="rId5712" Type="http://schemas.openxmlformats.org/officeDocument/2006/relationships/hyperlink" Target="http://hotelelglobo.com/" TargetMode="External"/><Relationship Id="rId5713" Type="http://schemas.openxmlformats.org/officeDocument/2006/relationships/hyperlink" Target="http://hotelalaquas.com/" TargetMode="External"/><Relationship Id="rId5714" Type="http://schemas.openxmlformats.org/officeDocument/2006/relationships/hyperlink" Target="http://adhochoteles.com/" TargetMode="External"/><Relationship Id="rId5715" Type="http://schemas.openxmlformats.org/officeDocument/2006/relationships/hyperlink" Target="http://hotelsicania.com/" TargetMode="External"/><Relationship Id="rId5716" Type="http://schemas.openxmlformats.org/officeDocument/2006/relationships/hyperlink" Target="http://torsehoteles.com/" TargetMode="External"/><Relationship Id="rId5717" Type="http://schemas.openxmlformats.org/officeDocument/2006/relationships/hyperlink" Target="http://hotel-escala.com/" TargetMode="External"/><Relationship Id="rId5718" Type="http://schemas.openxmlformats.org/officeDocument/2006/relationships/hyperlink" Target="https://www.blanqhotels.com/" TargetMode="External"/><Relationship Id="rId5719" Type="http://schemas.openxmlformats.org/officeDocument/2006/relationships/hyperlink" Target="http://hotelsandiego.es/" TargetMode="External"/><Relationship Id="rId5720" Type="http://schemas.openxmlformats.org/officeDocument/2006/relationships/hyperlink" Target="http://hotelavenida.net/" TargetMode="External"/><Relationship Id="rId5721" Type="http://schemas.openxmlformats.org/officeDocument/2006/relationships/hyperlink" Target="http://hotelestacio.com/" TargetMode="External"/><Relationship Id="rId5722" Type="http://schemas.openxmlformats.org/officeDocument/2006/relationships/hyperlink" Target="http://www.casasibarita.com/" TargetMode="External"/><Relationship Id="rId5723" Type="http://schemas.openxmlformats.org/officeDocument/2006/relationships/hyperlink" Target="http://gandiapalace.com/" TargetMode="External"/><Relationship Id="rId5724" Type="http://schemas.openxmlformats.org/officeDocument/2006/relationships/hyperlink" Target="http://hotelcibeles.com/" TargetMode="External"/><Relationship Id="rId5725" Type="http://schemas.openxmlformats.org/officeDocument/2006/relationships/hyperlink" Target="http://hotelrhgijon.com/" TargetMode="External"/><Relationship Id="rId5726" Type="http://schemas.openxmlformats.org/officeDocument/2006/relationships/hyperlink" Target="http://hotelescenter.es/" TargetMode="External"/><Relationship Id="rId5727" Type="http://schemas.openxmlformats.org/officeDocument/2006/relationships/hyperlink" Target="http://hotelvorafira.es/" TargetMode="External"/><Relationship Id="rId5728" Type="http://schemas.openxmlformats.org/officeDocument/2006/relationships/hyperlink" Target="http://hotel-renasa.com/" TargetMode="External"/><Relationship Id="rId5729" Type="http://schemas.openxmlformats.org/officeDocument/2006/relationships/hyperlink" Target="http://petitmiramar.com/" TargetMode="External"/><Relationship Id="rId5730" Type="http://schemas.openxmlformats.org/officeDocument/2006/relationships/hyperlink" Target="mailto:adhocvitae@adhochoteles.com" TargetMode="External"/><Relationship Id="rId5731" Type="http://schemas.openxmlformats.org/officeDocument/2006/relationships/hyperlink" Target="http://adhochoteles.com/" TargetMode="External"/><Relationship Id="rId5732" Type="http://schemas.openxmlformats.org/officeDocument/2006/relationships/hyperlink" Target="http://playasenator.com/" TargetMode="External"/><Relationship Id="rId5733" Type="http://schemas.openxmlformats.org/officeDocument/2006/relationships/hyperlink" Target="http://hotelbeniali.com/" TargetMode="External"/><Relationship Id="rId5734" Type="http://schemas.openxmlformats.org/officeDocument/2006/relationships/hyperlink" Target="http://civishoteles.com/" TargetMode="External"/><Relationship Id="rId5735" Type="http://schemas.openxmlformats.org/officeDocument/2006/relationships/hyperlink" Target="http://hotelmontreal.es/" TargetMode="External"/><Relationship Id="rId5736" Type="http://schemas.openxmlformats.org/officeDocument/2006/relationships/hyperlink" Target="http://hotelbersoca.com/" TargetMode="External"/><Relationship Id="rId5737" Type="http://schemas.openxmlformats.org/officeDocument/2006/relationships/hyperlink" Target="http://hotel-jardin.net/" TargetMode="External"/><Relationship Id="rId5738" Type="http://schemas.openxmlformats.org/officeDocument/2006/relationships/hyperlink" Target="http://hotelrostits.com/" TargetMode="External"/><Relationship Id="rId5739" Type="http://schemas.openxmlformats.org/officeDocument/2006/relationships/hyperlink" Target="http://ducdevendome.com/" TargetMode="External"/><Relationship Id="rId5740" Type="http://schemas.openxmlformats.org/officeDocument/2006/relationships/hyperlink" Target="http://hotelesprado.com/" TargetMode="External"/><Relationship Id="rId5741" Type="http://schemas.openxmlformats.org/officeDocument/2006/relationships/hyperlink" Target="http://elhotelplaya.com/" TargetMode="External"/><Relationship Id="rId5742" Type="http://schemas.openxmlformats.org/officeDocument/2006/relationships/hyperlink" Target="http://hoteltiopepe.com/" TargetMode="External"/><Relationship Id="rId5743" Type="http://schemas.openxmlformats.org/officeDocument/2006/relationships/hyperlink" Target="http://hotelesprado.com/" TargetMode="External"/><Relationship Id="rId5744" Type="http://schemas.openxmlformats.org/officeDocument/2006/relationships/hyperlink" Target="http://benidormcity.com/" TargetMode="External"/><Relationship Id="rId5745" Type="http://schemas.openxmlformats.org/officeDocument/2006/relationships/hyperlink" Target="http://hotelmaritimo.es/" TargetMode="External"/><Relationship Id="rId5746" Type="http://schemas.openxmlformats.org/officeDocument/2006/relationships/hyperlink" Target="http://daniyahotels.com/" TargetMode="External"/><Relationship Id="rId5747" Type="http://schemas.openxmlformats.org/officeDocument/2006/relationships/hyperlink" Target="http://hotelsanremo.net/" TargetMode="External"/><Relationship Id="rId5748" Type="http://schemas.openxmlformats.org/officeDocument/2006/relationships/hyperlink" Target="http://manolihotels.com/" TargetMode="External"/><Relationship Id="rId5749" Type="http://schemas.openxmlformats.org/officeDocument/2006/relationships/hyperlink" Target="http://hotelpatilla.com/" TargetMode="External"/><Relationship Id="rId5750" Type="http://schemas.openxmlformats.org/officeDocument/2006/relationships/hyperlink" Target="http://benidormcity.com/" TargetMode="External"/><Relationship Id="rId5751" Type="http://schemas.openxmlformats.org/officeDocument/2006/relationships/hyperlink" Target="http://hoteledenmar.com/" TargetMode="External"/><Relationship Id="rId5752" Type="http://schemas.openxmlformats.org/officeDocument/2006/relationships/hyperlink" Target="http://hotelelraset.com/" TargetMode="External"/><Relationship Id="rId5753" Type="http://schemas.openxmlformats.org/officeDocument/2006/relationships/hyperlink" Target="http://grupotamboril.es/" TargetMode="External"/><Relationship Id="rId5754" Type="http://schemas.openxmlformats.org/officeDocument/2006/relationships/hyperlink" Target="http://caballodeoro.com/" TargetMode="External"/><Relationship Id="rId5755" Type="http://schemas.openxmlformats.org/officeDocument/2006/relationships/hyperlink" Target="http://hotelrosabel.com/" TargetMode="External"/><Relationship Id="rId5756" Type="http://schemas.openxmlformats.org/officeDocument/2006/relationships/hyperlink" Target="http://hotelrhroyal.com/" TargetMode="External"/><Relationship Id="rId5757" Type="http://schemas.openxmlformats.org/officeDocument/2006/relationships/hyperlink" Target="http://hotelrosamar.com/" TargetMode="External"/><Relationship Id="rId5758" Type="http://schemas.openxmlformats.org/officeDocument/2006/relationships/hyperlink" Target="http://sandoshotels.com/" TargetMode="External"/><Relationship Id="rId5759" Type="http://schemas.openxmlformats.org/officeDocument/2006/relationships/hyperlink" Target="http://www.hotelrhifach.com/" TargetMode="External"/><Relationship Id="rId5760" Type="http://schemas.openxmlformats.org/officeDocument/2006/relationships/hyperlink" Target="http://hotelbonalba.com/" TargetMode="External"/><Relationship Id="rId5761" Type="http://schemas.openxmlformats.org/officeDocument/2006/relationships/hyperlink" Target="http://akinonresort.com/" TargetMode="External"/><Relationship Id="rId5762" Type="http://schemas.openxmlformats.org/officeDocument/2006/relationships/hyperlink" Target="http://destinolavila.es/" TargetMode="External"/><Relationship Id="rId5763" Type="http://schemas.openxmlformats.org/officeDocument/2006/relationships/hyperlink" Target="http://daniyahotels.com/" TargetMode="External"/><Relationship Id="rId5764" Type="http://schemas.openxmlformats.org/officeDocument/2006/relationships/hyperlink" Target="http://hotelnouroma.com/" TargetMode="External"/><Relationship Id="rId5765" Type="http://schemas.openxmlformats.org/officeDocument/2006/relationships/hyperlink" Target="http://hotelpinosol.com/" TargetMode="External"/><Relationship Id="rId5766" Type="http://schemas.openxmlformats.org/officeDocument/2006/relationships/hyperlink" Target="http://hotelmilenio.com/" TargetMode="External"/><Relationship Id="rId5767" Type="http://schemas.openxmlformats.org/officeDocument/2006/relationships/hyperlink" Target="http://lacolinabeach.es/" TargetMode="External"/><Relationship Id="rId5768" Type="http://schemas.openxmlformats.org/officeDocument/2006/relationships/hyperlink" Target="http://hostalnoguera.es/" TargetMode="External"/><Relationship Id="rId5769" Type="http://schemas.openxmlformats.org/officeDocument/2006/relationships/hyperlink" Target="http://hotelspaelia.com/" TargetMode="External"/><Relationship Id="rId5770" Type="http://schemas.openxmlformats.org/officeDocument/2006/relationships/hyperlink" Target="http://hotelcastillo.es/" TargetMode="External"/><Relationship Id="rId5771" Type="http://schemas.openxmlformats.org/officeDocument/2006/relationships/hyperlink" Target="http://hotelaltozano.es/" TargetMode="External"/><Relationship Id="rId5772" Type="http://schemas.openxmlformats.org/officeDocument/2006/relationships/hyperlink" Target="http://hoteljuanito.com/" TargetMode="External"/><Relationship Id="rId5773" Type="http://schemas.openxmlformats.org/officeDocument/2006/relationships/hyperlink" Target="http://hotelgalatea.net/" TargetMode="External"/><Relationship Id="rId5774" Type="http://schemas.openxmlformats.org/officeDocument/2006/relationships/hyperlink" Target="http://hotelplayasol.es/" TargetMode="External"/><Relationship Id="rId5775" Type="http://schemas.openxmlformats.org/officeDocument/2006/relationships/hyperlink" Target="http://hotelneptuno.net/" TargetMode="External"/><Relationship Id="rId5776" Type="http://schemas.openxmlformats.org/officeDocument/2006/relationships/hyperlink" Target="http://zenithoteles.com/" TargetMode="External"/><Relationship Id="rId5777" Type="http://schemas.openxmlformats.org/officeDocument/2006/relationships/hyperlink" Target="http://amalteahotel.com/" TargetMode="External"/><Relationship Id="rId5778" Type="http://schemas.openxmlformats.org/officeDocument/2006/relationships/hyperlink" Target="http://hotel-mayari.com/" TargetMode="External"/><Relationship Id="rId5779" Type="http://schemas.openxmlformats.org/officeDocument/2006/relationships/hyperlink" Target="http://hotelcavanna.com/" TargetMode="External"/><Relationship Id="rId5780" Type="http://schemas.openxmlformats.org/officeDocument/2006/relationships/hyperlink" Target="http://hotelmonreal.net/" TargetMode="External"/><Relationship Id="rId5781" Type="http://schemas.openxmlformats.org/officeDocument/2006/relationships/hyperlink" Target="http://hotel-santos.com/" TargetMode="External"/><Relationship Id="rId5782" Type="http://schemas.openxmlformats.org/officeDocument/2006/relationships/hyperlink" Target="http://elpradohotel.com/" TargetMode="External"/><Relationship Id="rId5783" Type="http://schemas.openxmlformats.org/officeDocument/2006/relationships/hyperlink" Target="http://hotelarevalo.com/" TargetMode="External"/><Relationship Id="rId5784" Type="http://schemas.openxmlformats.org/officeDocument/2006/relationships/hyperlink" Target="http://torremaestre.com/" TargetMode="External"/><Relationship Id="rId5785" Type="http://schemas.openxmlformats.org/officeDocument/2006/relationships/hyperlink" Target="http://hoteltablazo.com/" TargetMode="External"/><Relationship Id="rId5786" Type="http://schemas.openxmlformats.org/officeDocument/2006/relationships/hyperlink" Target="http://campelplanet.com/" TargetMode="External"/><Relationship Id="rId5787" Type="http://schemas.openxmlformats.org/officeDocument/2006/relationships/hyperlink" Target="http://delfinhotels.com/" TargetMode="External"/><Relationship Id="rId5788" Type="http://schemas.openxmlformats.org/officeDocument/2006/relationships/hyperlink" Target="http://delfinhotels.com/" TargetMode="External"/><Relationship Id="rId5789" Type="http://schemas.openxmlformats.org/officeDocument/2006/relationships/hyperlink" Target="http://delfinhotels.com/" TargetMode="External"/><Relationship Id="rId5790" Type="http://schemas.openxmlformats.org/officeDocument/2006/relationships/hyperlink" Target="http://senseshotels.com/" TargetMode="External"/><Relationship Id="rId5791" Type="http://schemas.openxmlformats.org/officeDocument/2006/relationships/hyperlink" Target="http://binigausvell.com/" TargetMode="External"/><Relationship Id="rId5792" Type="http://schemas.openxmlformats.org/officeDocument/2006/relationships/hyperlink" Target="http://gardenhotels.com/" TargetMode="External"/><Relationship Id="rId5793" Type="http://schemas.openxmlformats.org/officeDocument/2006/relationships/hyperlink" Target="http://ferrerhotels.com/" TargetMode="External"/><Relationship Id="rId5794" Type="http://schemas.openxmlformats.org/officeDocument/2006/relationships/hyperlink" Target="http://sabassaplana.com/" TargetMode="External"/><Relationship Id="rId5795" Type="http://schemas.openxmlformats.org/officeDocument/2006/relationships/hyperlink" Target="http://hmmartinique.com/" TargetMode="External"/><Relationship Id="rId5796" Type="http://schemas.openxmlformats.org/officeDocument/2006/relationships/hyperlink" Target="http://hmmartinique.com/" TargetMode="External"/><Relationship Id="rId5797" Type="http://schemas.openxmlformats.org/officeDocument/2006/relationships/hyperlink" Target="http://alcaufarvell.com/" TargetMode="External"/><Relationship Id="rId5798" Type="http://schemas.openxmlformats.org/officeDocument/2006/relationships/hyperlink" Target="http://sabassarotja.com/" TargetMode="External"/><Relationship Id="rId5799" Type="http://schemas.openxmlformats.org/officeDocument/2006/relationships/hyperlink" Target="http://canpereibiza.com/" TargetMode="External"/><Relationship Id="rId5800" Type="http://schemas.openxmlformats.org/officeDocument/2006/relationships/hyperlink" Target="http://hotelmonport.com/" TargetMode="External"/><Relationship Id="rId5801" Type="http://schemas.openxmlformats.org/officeDocument/2006/relationships/hyperlink" Target="http://hotelmonport.com/" TargetMode="External"/><Relationship Id="rId5802" Type="http://schemas.openxmlformats.org/officeDocument/2006/relationships/hyperlink" Target="http://hotelniagara.org/" TargetMode="External"/><Relationship Id="rId5803" Type="http://schemas.openxmlformats.org/officeDocument/2006/relationships/hyperlink" Target="http://hotelriutort.com/" TargetMode="External"/><Relationship Id="rId5804" Type="http://schemas.openxmlformats.org/officeDocument/2006/relationships/hyperlink" Target="http://mllbayhotels.com/" TargetMode="External"/><Relationship Id="rId5805" Type="http://schemas.openxmlformats.org/officeDocument/2006/relationships/hyperlink" Target="http://grupoalltours.es/" TargetMode="External"/><Relationship Id="rId5806" Type="http://schemas.openxmlformats.org/officeDocument/2006/relationships/hyperlink" Target="http://elhotelpacha.com/" TargetMode="External"/><Relationship Id="rId5807" Type="http://schemas.openxmlformats.org/officeDocument/2006/relationships/hyperlink" Target="http://destinoibiza.com/" TargetMode="External"/><Relationship Id="rId5808" Type="http://schemas.openxmlformats.org/officeDocument/2006/relationships/hyperlink" Target="http://duquesaplaya.com/" TargetMode="External"/><Relationship Id="rId5809" Type="http://schemas.openxmlformats.org/officeDocument/2006/relationships/hyperlink" Target="http://aguasdeibiza.com/" TargetMode="External"/><Relationship Id="rId5810" Type="http://schemas.openxmlformats.org/officeDocument/2006/relationships/hyperlink" Target="http://hotelesmares.com/" TargetMode="External"/><Relationship Id="rId5811" Type="http://schemas.openxmlformats.org/officeDocument/2006/relationships/hyperlink" Target="http://zulmarhotels.com/" TargetMode="External"/><Relationship Id="rId5812" Type="http://schemas.openxmlformats.org/officeDocument/2006/relationships/hyperlink" Target="http://zulmarhotels.com/" TargetMode="External"/><Relationship Id="rId5813" Type="http://schemas.openxmlformats.org/officeDocument/2006/relationships/hyperlink" Target="http://zulmarhotels.com/" TargetMode="External"/><Relationship Id="rId5814" Type="http://schemas.openxmlformats.org/officeDocument/2006/relationships/hyperlink" Target="http://marina-hotel.com/" TargetMode="External"/><Relationship Id="rId5815" Type="http://schemas.openxmlformats.org/officeDocument/2006/relationships/hyperlink" Target="http://canescandell.com/" TargetMode="External"/><Relationship Id="rId5816" Type="http://schemas.openxmlformats.org/officeDocument/2006/relationships/hyperlink" Target="http://caspla-ibiza.com/" TargetMode="External"/><Relationship Id="rId5817" Type="http://schemas.openxmlformats.org/officeDocument/2006/relationships/hyperlink" Target="http://hotelsanfora.com/" TargetMode="External"/><Relationship Id="rId5818" Type="http://schemas.openxmlformats.org/officeDocument/2006/relationships/hyperlink" Target="http://www.hotelgransol.net/" TargetMode="External"/><Relationship Id="rId5819" Type="http://schemas.openxmlformats.org/officeDocument/2006/relationships/hyperlink" Target="http://ibizafeeling.com/" TargetMode="External"/><Relationship Id="rId5820" Type="http://schemas.openxmlformats.org/officeDocument/2006/relationships/hyperlink" Target="https://www.marvellclub.com/" TargetMode="External"/><Relationship Id="rId5821" Type="http://schemas.openxmlformats.org/officeDocument/2006/relationships/hyperlink" Target="http://intercorpgrp.com/" TargetMode="External"/><Relationship Id="rId5822" Type="http://schemas.openxmlformats.org/officeDocument/2006/relationships/hyperlink" Target="http://intercorpgrp.com/" TargetMode="External"/><Relationship Id="rId5823" Type="http://schemas.openxmlformats.org/officeDocument/2006/relationships/hyperlink" Target="http://intercorpgrp.com/" TargetMode="External"/><Relationship Id="rId5824" Type="http://schemas.openxmlformats.org/officeDocument/2006/relationships/hyperlink" Target="http://sundownibiza.com/" TargetMode="External"/><Relationship Id="rId5825" Type="http://schemas.openxmlformats.org/officeDocument/2006/relationships/hyperlink" Target="http://artiemhotels.com/" TargetMode="External"/><Relationship Id="rId5826" Type="http://schemas.openxmlformats.org/officeDocument/2006/relationships/hyperlink" Target="http://artiemhotels.com/" TargetMode="External"/><Relationship Id="rId5827" Type="http://schemas.openxmlformats.org/officeDocument/2006/relationships/hyperlink" Target="http://hotelpatricia.es/" TargetMode="External"/><Relationship Id="rId5828" Type="http://schemas.openxmlformats.org/officeDocument/2006/relationships/hyperlink" Target="http://belivehotels.com/" TargetMode="External"/><Relationship Id="rId5829" Type="http://schemas.openxmlformats.org/officeDocument/2006/relationships/hyperlink" Target="http://belivehotels.com/" TargetMode="External"/><Relationship Id="rId5830" Type="http://schemas.openxmlformats.org/officeDocument/2006/relationships/hyperlink" Target="http://blueseahotels.es/" TargetMode="External"/><Relationship Id="rId5831" Type="http://schemas.openxmlformats.org/officeDocument/2006/relationships/hyperlink" Target="http://summahoteles.com/" TargetMode="External"/><Relationship Id="rId5832" Type="http://schemas.openxmlformats.org/officeDocument/2006/relationships/hyperlink" Target="http://gardenhotels.com/" TargetMode="External"/><Relationship Id="rId5833" Type="http://schemas.openxmlformats.org/officeDocument/2006/relationships/hyperlink" Target="http://mllbayhotels.com/" TargetMode="External"/><Relationship Id="rId5834" Type="http://schemas.openxmlformats.org/officeDocument/2006/relationships/hyperlink" Target="http://mllbayhotels.com/" TargetMode="External"/><Relationship Id="rId5835" Type="http://schemas.openxmlformats.org/officeDocument/2006/relationships/hyperlink" Target="http://ferrerhotels.com/" TargetMode="External"/><Relationship Id="rId5836" Type="http://schemas.openxmlformats.org/officeDocument/2006/relationships/hyperlink" Target="http://mllbayhotels.com/" TargetMode="External"/><Relationship Id="rId5837" Type="http://schemas.openxmlformats.org/officeDocument/2006/relationships/hyperlink" Target="http://marina-hotel.com/" TargetMode="External"/><Relationship Id="rId5838" Type="http://schemas.openxmlformats.org/officeDocument/2006/relationships/hyperlink" Target="http://monnabervell.com/" TargetMode="External"/><Relationship Id="rId5839" Type="http://schemas.openxmlformats.org/officeDocument/2006/relationships/hyperlink" Target="http://cabot-hotels.com/" TargetMode="External"/><Relationship Id="rId5840" Type="http://schemas.openxmlformats.org/officeDocument/2006/relationships/hyperlink" Target="http://zafirohotels.com/" TargetMode="External"/><Relationship Id="rId5841" Type="http://schemas.openxmlformats.org/officeDocument/2006/relationships/hyperlink" Target="http://hotelcanpere.com/" TargetMode="External"/><Relationship Id="rId5842" Type="http://schemas.openxmlformats.org/officeDocument/2006/relationships/hyperlink" Target="http://ferrerhotels.com/" TargetMode="External"/><Relationship Id="rId5843" Type="http://schemas.openxmlformats.org/officeDocument/2006/relationships/hyperlink" Target="http://hotelcanvent.com/" TargetMode="External"/><Relationship Id="rId5844" Type="http://schemas.openxmlformats.org/officeDocument/2006/relationships/hyperlink" Target="http://canalexandre.com/" TargetMode="External"/><Relationship Id="rId5845" Type="http://schemas.openxmlformats.org/officeDocument/2006/relationships/hyperlink" Target="http://hotelcalagat.com/" TargetMode="External"/><Relationship Id="rId5846" Type="http://schemas.openxmlformats.org/officeDocument/2006/relationships/hyperlink" Target="http://hotelbellamar.es/" TargetMode="External"/><Relationship Id="rId5847" Type="http://schemas.openxmlformats.org/officeDocument/2006/relationships/hyperlink" Target="http://hotelalondra.com/" TargetMode="External"/><Relationship Id="rId5848" Type="http://schemas.openxmlformats.org/officeDocument/2006/relationships/hyperlink" Target="http://gardenhotels.com/" TargetMode="External"/><Relationship Id="rId5849" Type="http://schemas.openxmlformats.org/officeDocument/2006/relationships/hyperlink" Target="http://allsun-hotels.es/" TargetMode="External"/><Relationship Id="rId5850" Type="http://schemas.openxmlformats.org/officeDocument/2006/relationships/hyperlink" Target="http://vanityhotels.com/" TargetMode="External"/><Relationship Id="rId5851" Type="http://schemas.openxmlformats.org/officeDocument/2006/relationships/hyperlink" Target="http://marinshotels.com/" TargetMode="External"/><Relationship Id="rId5852" Type="http://schemas.openxmlformats.org/officeDocument/2006/relationships/hyperlink" Target="http://sabinahotels.com/" TargetMode="External"/><Relationship Id="rId5853" Type="http://schemas.openxmlformats.org/officeDocument/2006/relationships/hyperlink" Target="http://sabinahotels.com/" TargetMode="External"/><Relationship Id="rId5854" Type="http://schemas.openxmlformats.org/officeDocument/2006/relationships/hyperlink" Target="http://allsun-hotels.es/" TargetMode="External"/><Relationship Id="rId5855" Type="http://schemas.openxmlformats.org/officeDocument/2006/relationships/hyperlink" Target="http://hotelesgarbi.com/" TargetMode="External"/><Relationship Id="rId5856" Type="http://schemas.openxmlformats.org/officeDocument/2006/relationships/hyperlink" Target="http://citrichotels.com/" TargetMode="External"/><Relationship Id="rId5857" Type="http://schemas.openxmlformats.org/officeDocument/2006/relationships/hyperlink" Target="http://artiemhotels.com/" TargetMode="External"/><Relationship Id="rId5858" Type="http://schemas.openxmlformats.org/officeDocument/2006/relationships/hyperlink" Target="http://hoteldespuig.com/" TargetMode="External"/><Relationship Id="rId5859" Type="http://schemas.openxmlformats.org/officeDocument/2006/relationships/hyperlink" Target="http://hoteltamarix.com/" TargetMode="External"/><Relationship Id="rId5860" Type="http://schemas.openxmlformats.org/officeDocument/2006/relationships/hyperlink" Target="http://ferrerabeach.com/" TargetMode="External"/><Relationship Id="rId5861" Type="http://schemas.openxmlformats.org/officeDocument/2006/relationships/hyperlink" Target="http://hotelbrismar.com/" TargetMode="External"/><Relationship Id="rId5862" Type="http://schemas.openxmlformats.org/officeDocument/2006/relationships/hyperlink" Target="http://hotelbendinat.es/" TargetMode="External"/><Relationship Id="rId5863" Type="http://schemas.openxmlformats.org/officeDocument/2006/relationships/hyperlink" Target="http://delfinhotels.com/" TargetMode="External"/><Relationship Id="rId5864" Type="http://schemas.openxmlformats.org/officeDocument/2006/relationships/hyperlink" Target="http://marthassuite.com/" TargetMode="External"/><Relationship Id="rId5865" Type="http://schemas.openxmlformats.org/officeDocument/2006/relationships/hyperlink" Target="http://zafirohotels.com/" TargetMode="External"/><Relationship Id="rId5866" Type="http://schemas.openxmlformats.org/officeDocument/2006/relationships/hyperlink" Target="http://fergushotels.com/" TargetMode="External"/><Relationship Id="rId5867" Type="http://schemas.openxmlformats.org/officeDocument/2006/relationships/hyperlink" Target="http://ponenthotels.com/" TargetMode="External"/><Relationship Id="rId5868" Type="http://schemas.openxmlformats.org/officeDocument/2006/relationships/hyperlink" Target="http://veneciahotel.com/" TargetMode="External"/><Relationship Id="rId5869" Type="http://schemas.openxmlformats.org/officeDocument/2006/relationships/hyperlink" Target="http://paguerabeach.com/" TargetMode="External"/><Relationship Id="rId5870" Type="http://schemas.openxmlformats.org/officeDocument/2006/relationships/hyperlink" Target="http://galatzohotel.com/" TargetMode="External"/><Relationship Id="rId5871" Type="http://schemas.openxmlformats.org/officeDocument/2006/relationships/hyperlink" Target="http://fergushotels.com/" TargetMode="External"/><Relationship Id="rId5872" Type="http://schemas.openxmlformats.org/officeDocument/2006/relationships/hyperlink" Target="http://lindnerhotel.com/" TargetMode="External"/><Relationship Id="rId5873" Type="http://schemas.openxmlformats.org/officeDocument/2006/relationships/hyperlink" Target="http://belivehotels.com/" TargetMode="External"/><Relationship Id="rId5874" Type="http://schemas.openxmlformats.org/officeDocument/2006/relationships/hyperlink" Target="http://palma-suites.com/" TargetMode="External"/><Relationship Id="rId5875" Type="http://schemas.openxmlformats.org/officeDocument/2006/relationships/hyperlink" Target="http://plazasonrigo.com/" TargetMode="External"/><Relationship Id="rId5876" Type="http://schemas.openxmlformats.org/officeDocument/2006/relationships/hyperlink" Target="http://grupoplayasol.es/" TargetMode="External"/><Relationship Id="rId5877" Type="http://schemas.openxmlformats.org/officeDocument/2006/relationships/hyperlink" Target="http://hotelvillage.net/" TargetMode="External"/><Relationship Id="rId5878" Type="http://schemas.openxmlformats.org/officeDocument/2006/relationships/hyperlink" Target="http://seasunhotels.com/" TargetMode="External"/><Relationship Id="rId5879" Type="http://schemas.openxmlformats.org/officeDocument/2006/relationships/hyperlink" Target="http://gardenhotels.com/" TargetMode="External"/><Relationship Id="rId5880" Type="http://schemas.openxmlformats.org/officeDocument/2006/relationships/hyperlink" Target="http://santsalvador.com/" TargetMode="External"/><Relationship Id="rId5881" Type="http://schemas.openxmlformats.org/officeDocument/2006/relationships/hyperlink" Target="http://hotelmayurca.com/" TargetMode="External"/><Relationship Id="rId5882" Type="http://schemas.openxmlformats.org/officeDocument/2006/relationships/hyperlink" Target="http://canyamelpark.com/" TargetMode="External"/><Relationship Id="rId5883" Type="http://schemas.openxmlformats.org/officeDocument/2006/relationships/hyperlink" Target="http://hotelcansull.com/" TargetMode="External"/><Relationship Id="rId5884" Type="http://schemas.openxmlformats.org/officeDocument/2006/relationships/hyperlink" Target="http://hostalblanca.com/" TargetMode="External"/><Relationship Id="rId5885" Type="http://schemas.openxmlformats.org/officeDocument/2006/relationships/hyperlink" Target="http://hotelillador.com/" TargetMode="External"/><Relationship Id="rId5886" Type="http://schemas.openxmlformats.org/officeDocument/2006/relationships/hyperlink" Target="http://hotelsispins.com/" TargetMode="External"/><Relationship Id="rId5887" Type="http://schemas.openxmlformats.org/officeDocument/2006/relationships/hyperlink" Target="http://pollensapark.com/" TargetMode="External"/><Relationship Id="rId5888" Type="http://schemas.openxmlformats.org/officeDocument/2006/relationships/hyperlink" Target="http://sonpenyaflor.com/" TargetMode="External"/><Relationship Id="rId5889" Type="http://schemas.openxmlformats.org/officeDocument/2006/relationships/hyperlink" Target="http://gardenhotels.com/" TargetMode="External"/><Relationship Id="rId5890" Type="http://schemas.openxmlformats.org/officeDocument/2006/relationships/hyperlink" Target="http://gardenhotels.com/" TargetMode="External"/><Relationship Id="rId5891" Type="http://schemas.openxmlformats.org/officeDocument/2006/relationships/hyperlink" Target="http://gardenhotels.com/" TargetMode="External"/><Relationship Id="rId5892" Type="http://schemas.openxmlformats.org/officeDocument/2006/relationships/hyperlink" Target="http://zafirohotels.com/" TargetMode="External"/><Relationship Id="rId5893" Type="http://schemas.openxmlformats.org/officeDocument/2006/relationships/hyperlink" Target="http://gardenhotels.com/" TargetMode="External"/><Relationship Id="rId5894" Type="http://schemas.openxmlformats.org/officeDocument/2006/relationships/hyperlink" Target="http://vanityhotels.com/" TargetMode="External"/><Relationship Id="rId5895" Type="http://schemas.openxmlformats.org/officeDocument/2006/relationships/hyperlink" Target="http://marina-hotel.com/" TargetMode="External"/><Relationship Id="rId5896" Type="http://schemas.openxmlformats.org/officeDocument/2006/relationships/hyperlink" Target="http://belivehotels.com/" TargetMode="External"/><Relationship Id="rId5897" Type="http://schemas.openxmlformats.org/officeDocument/2006/relationships/hyperlink" Target="http://belivehotels.com/" TargetMode="External"/><Relationship Id="rId5898" Type="http://schemas.openxmlformats.org/officeDocument/2006/relationships/hyperlink" Target="http://zafirohotels.com/" TargetMode="External"/><Relationship Id="rId5899" Type="http://schemas.openxmlformats.org/officeDocument/2006/relationships/hyperlink" Target="http://zafirohotels.com/" TargetMode="External"/><Relationship Id="rId5900" Type="http://schemas.openxmlformats.org/officeDocument/2006/relationships/hyperlink" Target="http://paguerahotel.com/" TargetMode="External"/><Relationship Id="rId5901" Type="http://schemas.openxmlformats.org/officeDocument/2006/relationships/hyperlink" Target="http://letsholidays.com/" TargetMode="External"/><Relationship Id="rId5902" Type="http://schemas.openxmlformats.org/officeDocument/2006/relationships/hyperlink" Target="http://hotelblaumar.com/" TargetMode="External"/><Relationship Id="rId5903" Type="http://schemas.openxmlformats.org/officeDocument/2006/relationships/hyperlink" Target="http://hotelcamiral.com/" TargetMode="External"/><Relationship Id="rId5904" Type="http://schemas.openxmlformats.org/officeDocument/2006/relationships/hyperlink" Target="http://novarahotels.com/" TargetMode="External"/><Relationship Id="rId5905" Type="http://schemas.openxmlformats.org/officeDocument/2006/relationships/hyperlink" Target="http://casacaliente.net/" TargetMode="External"/><Relationship Id="rId5906" Type="http://schemas.openxmlformats.org/officeDocument/2006/relationships/hyperlink" Target="http://hotelterraza.com/" TargetMode="External"/><Relationship Id="rId5907" Type="http://schemas.openxmlformats.org/officeDocument/2006/relationships/hyperlink" Target="http://hotel-gallet.com/" TargetMode="External"/><Relationship Id="rId5908" Type="http://schemas.openxmlformats.org/officeDocument/2006/relationships/hyperlink" Target="http://hotelsrisech.com/" TargetMode="External"/><Relationship Id="rId5909" Type="http://schemas.openxmlformats.org/officeDocument/2006/relationships/hyperlink" Target="http://laresidencia.net/" TargetMode="External"/><Relationship Id="rId5910" Type="http://schemas.openxmlformats.org/officeDocument/2006/relationships/hyperlink" Target="http://massesvinyes.com/" TargetMode="External"/><Relationship Id="rId5911" Type="http://schemas.openxmlformats.org/officeDocument/2006/relationships/hyperlink" Target="http://hotelsantpol.com/" TargetMode="External"/><Relationship Id="rId5912" Type="http://schemas.openxmlformats.org/officeDocument/2006/relationships/hyperlink" Target="http://hotelgesoria.com/" TargetMode="External"/><Relationship Id="rId5913" Type="http://schemas.openxmlformats.org/officeDocument/2006/relationships/hyperlink" Target="http://hotelhoritzo.com/" TargetMode="External"/><Relationship Id="rId5914" Type="http://schemas.openxmlformats.org/officeDocument/2006/relationships/hyperlink" Target="http://hotelboixmar.com/" TargetMode="External"/><Relationship Id="rId5915" Type="http://schemas.openxmlformats.org/officeDocument/2006/relationships/hyperlink" Target="http://www.donjuantossa.com/" TargetMode="External"/><Relationship Id="rId5916" Type="http://schemas.openxmlformats.org/officeDocument/2006/relationships/hyperlink" Target="http://hotelesdante.com/" TargetMode="External"/><Relationship Id="rId5917" Type="http://schemas.openxmlformats.org/officeDocument/2006/relationships/hyperlink" Target="http://goldenhotels.com/" TargetMode="External"/><Relationship Id="rId5918" Type="http://schemas.openxmlformats.org/officeDocument/2006/relationships/hyperlink" Target="http://goldenhotels.com/" TargetMode="External"/><Relationship Id="rId5919" Type="http://schemas.openxmlformats.org/officeDocument/2006/relationships/hyperlink" Target="http://goldenhotels.com/" TargetMode="External"/><Relationship Id="rId5920" Type="http://schemas.openxmlformats.org/officeDocument/2006/relationships/hyperlink" Target="http://hotelesgarbi.com/" TargetMode="External"/><Relationship Id="rId5921" Type="http://schemas.openxmlformats.org/officeDocument/2006/relationships/hyperlink" Target="http://hotelesgarbi.com/" TargetMode="External"/><Relationship Id="rId5922" Type="http://schemas.openxmlformats.org/officeDocument/2006/relationships/hyperlink" Target="http://athenehotels.com/" TargetMode="External"/><Relationship Id="rId5923" Type="http://schemas.openxmlformats.org/officeDocument/2006/relationships/hyperlink" Target="http://hotelesgarbi.com/" TargetMode="External"/><Relationship Id="rId5924" Type="http://schemas.openxmlformats.org/officeDocument/2006/relationships/hyperlink" Target="http://helioslloret.com/" TargetMode="External"/><Relationship Id="rId5925" Type="http://schemas.openxmlformats.org/officeDocument/2006/relationships/hyperlink" Target="http://hotelsurfmar.com/" TargetMode="External"/><Relationship Id="rId5926" Type="http://schemas.openxmlformats.org/officeDocument/2006/relationships/hyperlink" Target="http://hotelesgarbi.com/" TargetMode="External"/><Relationship Id="rId5927" Type="http://schemas.openxmlformats.org/officeDocument/2006/relationships/hyperlink" Target="http://marsolhotels.com/" TargetMode="External"/><Relationship Id="rId5928" Type="http://schemas.openxmlformats.org/officeDocument/2006/relationships/hyperlink" Target="http://hotelmoremar.com/" TargetMode="External"/><Relationship Id="rId5929" Type="http://schemas.openxmlformats.org/officeDocument/2006/relationships/hyperlink" Target="http://salleshotels.com/" TargetMode="External"/><Relationship Id="rId5930" Type="http://schemas.openxmlformats.org/officeDocument/2006/relationships/hyperlink" Target="http://hotelemporda.com/" TargetMode="External"/><Relationship Id="rId5931" Type="http://schemas.openxmlformats.org/officeDocument/2006/relationships/hyperlink" Target="http://www.hotelangeles.com/" TargetMode="External"/><Relationship Id="rId5932" Type="http://schemas.openxmlformats.org/officeDocument/2006/relationships/hyperlink" Target="http://hotellamasia.com/" TargetMode="External"/><Relationship Id="rId5933" Type="http://schemas.openxmlformats.org/officeDocument/2006/relationships/hyperlink" Target="http://grupescudero.com/" TargetMode="External"/><Relationship Id="rId5934" Type="http://schemas.openxmlformats.org/officeDocument/2006/relationships/hyperlink" Target="http://novarahotels.com/" TargetMode="External"/><Relationship Id="rId5935" Type="http://schemas.openxmlformats.org/officeDocument/2006/relationships/hyperlink" Target="http://conventbegur.com/" TargetMode="External"/><Relationship Id="rId5936" Type="http://schemas.openxmlformats.org/officeDocument/2006/relationships/hyperlink" Target="http://esceldebegur.com/" TargetMode="External"/><Relationship Id="rId5937" Type="http://schemas.openxmlformats.org/officeDocument/2006/relationships/hyperlink" Target="http://hotelsapunta.com/" TargetMode="External"/><Relationship Id="rId5938" Type="http://schemas.openxmlformats.org/officeDocument/2006/relationships/hyperlink" Target="http://solanadelter.com/" TargetMode="External"/><Relationship Id="rId5939" Type="http://schemas.openxmlformats.org/officeDocument/2006/relationships/hyperlink" Target="http://hotelnereida.com/" TargetMode="External"/><Relationship Id="rId5940" Type="http://schemas.openxmlformats.org/officeDocument/2006/relationships/hyperlink" Target="http://hotelpicasso.net/" TargetMode="External"/><Relationship Id="rId5941" Type="http://schemas.openxmlformats.org/officeDocument/2006/relationships/hyperlink" Target="http://jardidepedra.com/" TargetMode="External"/><Relationship Id="rId5942" Type="http://schemas.openxmlformats.org/officeDocument/2006/relationships/hyperlink" Target="http://hotelsagoita.com/" TargetMode="External"/><Relationship Id="rId5943" Type="http://schemas.openxmlformats.org/officeDocument/2006/relationships/hyperlink" Target="http://hotelelspins.com/" TargetMode="External"/><Relationship Id="rId5944" Type="http://schemas.openxmlformats.org/officeDocument/2006/relationships/hyperlink" Target="http://hotel-panama.com/" TargetMode="External"/><Relationship Id="rId5945" Type="http://schemas.openxmlformats.org/officeDocument/2006/relationships/hyperlink" Target="http://mastorrellas.com/" TargetMode="External"/><Relationship Id="rId5946" Type="http://schemas.openxmlformats.org/officeDocument/2006/relationships/hyperlink" Target="http://vilarsrurals.com/" TargetMode="External"/><Relationship Id="rId5947" Type="http://schemas.openxmlformats.org/officeDocument/2006/relationships/hyperlink" Target="http://grupturistic.com/" TargetMode="External"/><Relationship Id="rId5948" Type="http://schemas.openxmlformats.org/officeDocument/2006/relationships/hyperlink" Target="http://beautyllivia.com/" TargetMode="External"/><Relationship Id="rId5949" Type="http://schemas.openxmlformats.org/officeDocument/2006/relationships/hyperlink" Target="http://zenithoteles.com/" TargetMode="External"/><Relationship Id="rId5950" Type="http://schemas.openxmlformats.org/officeDocument/2006/relationships/hyperlink" Target="http://hotelnastasi.com/" TargetMode="External"/><Relationship Id="rId5951" Type="http://schemas.openxmlformats.org/officeDocument/2006/relationships/hyperlink" Target="http://fontdelgenil.com/" TargetMode="External"/><Relationship Id="rId5952" Type="http://schemas.openxmlformats.org/officeDocument/2006/relationships/hyperlink" Target="http://hotelcalpetit.es/" TargetMode="External"/><Relationship Id="rId5953" Type="http://schemas.openxmlformats.org/officeDocument/2006/relationships/hyperlink" Target="http://hotelsantroc.com/" TargetMode="External"/><Relationship Id="rId5954" Type="http://schemas.openxmlformats.org/officeDocument/2006/relationships/hyperlink" Target="http://hotelcanpuig.com/" TargetMode="External"/><Relationship Id="rId5955" Type="http://schemas.openxmlformats.org/officeDocument/2006/relationships/hyperlink" Target="http://hotelmirador.cat/" TargetMode="External"/><Relationship Id="rId5956" Type="http://schemas.openxmlformats.org/officeDocument/2006/relationships/hyperlink" Target="http://fondadomingo.org/" TargetMode="External"/><Relationship Id="rId5957" Type="http://schemas.openxmlformats.org/officeDocument/2006/relationships/hyperlink" Target="http://hotelmarxant.com/" TargetMode="External"/><Relationship Id="rId5958" Type="http://schemas.openxmlformats.org/officeDocument/2006/relationships/hyperlink" Target="http://hotelalbares.com/" TargetMode="External"/><Relationship Id="rId5959" Type="http://schemas.openxmlformats.org/officeDocument/2006/relationships/hyperlink" Target="http://hotelriunere.com/" TargetMode="External"/><Relationship Id="rId5960" Type="http://schemas.openxmlformats.org/officeDocument/2006/relationships/hyperlink" Target="http://hulothoteles.com/" TargetMode="External"/><Relationship Id="rId5961" Type="http://schemas.openxmlformats.org/officeDocument/2006/relationships/hyperlink" Target="http://hotelmontarto.es/" TargetMode="External"/><Relationship Id="rId5962" Type="http://schemas.openxmlformats.org/officeDocument/2006/relationships/hyperlink" Target="http://hotelcolomers.es/" TargetMode="External"/><Relationship Id="rId5963" Type="http://schemas.openxmlformats.org/officeDocument/2006/relationships/hyperlink" Target="http://eiraskilodge.com/" TargetMode="External"/><Relationship Id="rId5964" Type="http://schemas.openxmlformats.org/officeDocument/2006/relationships/hyperlink" Target="http://www.eiraskilodge.com/" TargetMode="External"/><Relationship Id="rId5965" Type="http://schemas.openxmlformats.org/officeDocument/2006/relationships/hyperlink" Target="http://hotelcanejan.com/" TargetMode="External"/><Relationship Id="rId5966" Type="http://schemas.openxmlformats.org/officeDocument/2006/relationships/hyperlink" Target="http://hotelbatalla.com/" TargetMode="External"/><Relationship Id="rId5967" Type="http://schemas.openxmlformats.org/officeDocument/2006/relationships/hyperlink" Target="http://hotelalegret.com/" TargetMode="External"/><Relationship Id="rId5968" Type="http://schemas.openxmlformats.org/officeDocument/2006/relationships/hyperlink" Target="http://casarafeleta.com/" TargetMode="External"/><Relationship Id="rId5969" Type="http://schemas.openxmlformats.org/officeDocument/2006/relationships/hyperlink" Target="http://lacasadelrio.com/" TargetMode="External"/><Relationship Id="rId5970" Type="http://schemas.openxmlformats.org/officeDocument/2006/relationships/hyperlink" Target="http://santacristina.es/" TargetMode="External"/><Relationship Id="rId5971" Type="http://schemas.openxmlformats.org/officeDocument/2006/relationships/hyperlink" Target="mailto:hotelmicasa@hotelmicasa.info" TargetMode="External"/><Relationship Id="rId5972" Type="http://schemas.openxmlformats.org/officeDocument/2006/relationships/hyperlink" Target="http://hotelmicasa.info/" TargetMode="External"/><Relationship Id="rId5973" Type="http://schemas.openxmlformats.org/officeDocument/2006/relationships/hyperlink" Target="http://hotelarruebo.net/" TargetMode="External"/><Relationship Id="rId5974" Type="http://schemas.openxmlformats.org/officeDocument/2006/relationships/hyperlink" Target="http://hotelescalar.com/" TargetMode="External"/><Relationship Id="rId5975" Type="http://schemas.openxmlformats.org/officeDocument/2006/relationships/hyperlink" Target="http://teleraresort.com/" TargetMode="External"/><Relationship Id="rId5976" Type="http://schemas.openxmlformats.org/officeDocument/2006/relationships/hyperlink" Target="http://hotelvicente.com/" TargetMode="External"/><Relationship Id="rId5977" Type="http://schemas.openxmlformats.org/officeDocument/2006/relationships/hyperlink" Target="http://hotelmariana.com/" TargetMode="External"/><Relationship Id="rId5978" Type="http://schemas.openxmlformats.org/officeDocument/2006/relationships/hyperlink" Target="http://hotelelreyno.com/" TargetMode="External"/><Relationship Id="rId5979" Type="http://schemas.openxmlformats.org/officeDocument/2006/relationships/hyperlink" Target="http://hotelelreyno.com/" TargetMode="External"/><Relationship Id="rId5980" Type="http://schemas.openxmlformats.org/officeDocument/2006/relationships/hyperlink" Target="http://losjardines.info/" TargetMode="External"/><Relationship Id="rId5981" Type="http://schemas.openxmlformats.org/officeDocument/2006/relationships/hyperlink" Target="http://hoteldosrios.com/" TargetMode="External"/><Relationship Id="rId5982" Type="http://schemas.openxmlformats.org/officeDocument/2006/relationships/hyperlink" Target="http://casacustodio.com/" TargetMode="External"/><Relationship Id="rId5983" Type="http://schemas.openxmlformats.org/officeDocument/2006/relationships/hyperlink" Target="http://hotelpirineos.es/" TargetMode="External"/><Relationship Id="rId5984" Type="http://schemas.openxmlformats.org/officeDocument/2006/relationships/hyperlink" Target="http://posadaalvent.com/" TargetMode="External"/><Relationship Id="rId5985" Type="http://schemas.openxmlformats.org/officeDocument/2006/relationships/hyperlink" Target="http://hotel-leonor.com/" TargetMode="External"/><Relationship Id="rId5986" Type="http://schemas.openxmlformats.org/officeDocument/2006/relationships/hyperlink" Target="http://hotel-leonor.com/" TargetMode="External"/><Relationship Id="rId5987" Type="http://schemas.openxmlformats.org/officeDocument/2006/relationships/hyperlink" Target="http://hostallazaro.com/" TargetMode="External"/><Relationship Id="rId5988" Type="http://schemas.openxmlformats.org/officeDocument/2006/relationships/hyperlink" Target="http://hotelantonio.net/" TargetMode="External"/><Relationship Id="rId5989" Type="http://schemas.openxmlformats.org/officeDocument/2006/relationships/hyperlink" Target="http://estacionalma.com/" TargetMode="External"/><Relationship Id="rId5990" Type="http://schemas.openxmlformats.org/officeDocument/2006/relationships/hyperlink" Target="mailto:hotelrioarga@hotelrioarga.es" TargetMode="External"/><Relationship Id="rId5991" Type="http://schemas.openxmlformats.org/officeDocument/2006/relationships/hyperlink" Target="https://www.hotelrioarga.es/" TargetMode="External"/><Relationship Id="rId5992" Type="http://schemas.openxmlformats.org/officeDocument/2006/relationships/hyperlink" Target="http://granviahotel.com/" TargetMode="External"/><Relationship Id="rId5993" Type="http://schemas.openxmlformats.org/officeDocument/2006/relationships/hyperlink" Target="http://zenithoteles.com/" TargetMode="External"/><Relationship Id="rId5994" Type="http://schemas.openxmlformats.org/officeDocument/2006/relationships/hyperlink" Target="http://cienbalcones.com/" TargetMode="External"/><Relationship Id="rId5995" Type="http://schemas.openxmlformats.org/officeDocument/2006/relationships/hyperlink" Target="http://hotelcarrasco.es/" TargetMode="External"/><Relationship Id="rId5996" Type="http://schemas.openxmlformats.org/officeDocument/2006/relationships/hyperlink" Target="http://hotelelreyno.com/" TargetMode="External"/><Relationship Id="rId5997" Type="http://schemas.openxmlformats.org/officeDocument/2006/relationships/hyperlink" Target="http://hotelperalta.com/" TargetMode="External"/><Relationship Id="rId5998" Type="http://schemas.openxmlformats.org/officeDocument/2006/relationships/hyperlink" Target="http://hotel-lauria.com/" TargetMode="External"/><Relationship Id="rId5999" Type="http://schemas.openxmlformats.org/officeDocument/2006/relationships/hyperlink" Target="http://blaumarhotel.com/" TargetMode="External"/><Relationship Id="rId6000" Type="http://schemas.openxmlformats.org/officeDocument/2006/relationships/hyperlink" Target="http://blaumarhotel.com/" TargetMode="External"/><Relationship Id="rId6001" Type="http://schemas.openxmlformats.org/officeDocument/2006/relationships/hyperlink" Target="http://hotelcansole.com/" TargetMode="External"/><Relationship Id="rId6002" Type="http://schemas.openxmlformats.org/officeDocument/2006/relationships/hyperlink" Target="http://princeshotel.com/" TargetMode="External"/><Relationship Id="rId6003" Type="http://schemas.openxmlformats.org/officeDocument/2006/relationships/hyperlink" Target="http://sunclubsalou.com/" TargetMode="External"/><Relationship Id="rId6004" Type="http://schemas.openxmlformats.org/officeDocument/2006/relationships/hyperlink" Target="http://doradapalace.com/" TargetMode="External"/><Relationship Id="rId6005" Type="http://schemas.openxmlformats.org/officeDocument/2006/relationships/hyperlink" Target="http://goldenhotels.com/" TargetMode="External"/><Relationship Id="rId6006" Type="http://schemas.openxmlformats.org/officeDocument/2006/relationships/hyperlink" Target="http://hotel-caspel.com/" TargetMode="External"/><Relationship Id="rId6007" Type="http://schemas.openxmlformats.org/officeDocument/2006/relationships/hyperlink" Target="http://goldenhotels.com/" TargetMode="External"/><Relationship Id="rId6008" Type="http://schemas.openxmlformats.org/officeDocument/2006/relationships/hyperlink" Target="http://lemeridienra.com/" TargetMode="External"/><Relationship Id="rId6009" Type="http://schemas.openxmlformats.org/officeDocument/2006/relationships/hyperlink" Target="http://hotelstjordi.com/" TargetMode="External"/><Relationship Id="rId6010" Type="http://schemas.openxmlformats.org/officeDocument/2006/relationships/hyperlink" Target="http://masdelacosta.com/" TargetMode="External"/><Relationship Id="rId6011" Type="http://schemas.openxmlformats.org/officeDocument/2006/relationships/hyperlink" Target="http://hotellarueda.com/" TargetMode="External"/><Relationship Id="rId6012" Type="http://schemas.openxmlformats.org/officeDocument/2006/relationships/hyperlink" Target="http://latrufanegra.com/" TargetMode="External"/><Relationship Id="rId6013" Type="http://schemas.openxmlformats.org/officeDocument/2006/relationships/hyperlink" Target="http://hotelconvent.com/" TargetMode="External"/><Relationship Id="rId6014" Type="http://schemas.openxmlformats.org/officeDocument/2006/relationships/hyperlink" Target="http://villarromana.com/" TargetMode="External"/><Relationship Id="rId6015" Type="http://schemas.openxmlformats.org/officeDocument/2006/relationships/hyperlink" Target="http://hotelcolon27.com/" TargetMode="External"/><Relationship Id="rId6016" Type="http://schemas.openxmlformats.org/officeDocument/2006/relationships/hyperlink" Target="http://hotelmonclus.com/" TargetMode="External"/><Relationship Id="rId6017" Type="http://schemas.openxmlformats.org/officeDocument/2006/relationships/hyperlink" Target="http://complejomapru.es/" TargetMode="External"/><Relationship Id="rId6018" Type="http://schemas.openxmlformats.org/officeDocument/2006/relationships/hyperlink" Target="http://hotelelroble.com/" TargetMode="External"/><Relationship Id="rId6019" Type="http://schemas.openxmlformats.org/officeDocument/2006/relationships/hyperlink" Target="http://ctrlacamarga.com/" TargetMode="External"/><Relationship Id="rId6020" Type="http://schemas.openxmlformats.org/officeDocument/2006/relationships/hyperlink" Target="http://villalucerna.com/" TargetMode="External"/><Relationship Id="rId6021" Type="http://schemas.openxmlformats.org/officeDocument/2006/relationships/hyperlink" Target="http://hotelconvento.es/" TargetMode="External"/><Relationship Id="rId6022" Type="http://schemas.openxmlformats.org/officeDocument/2006/relationships/hyperlink" Target="http://hotelmuradana.es/" TargetMode="External"/><Relationship Id="rId6023" Type="http://schemas.openxmlformats.org/officeDocument/2006/relationships/hyperlink" Target="http://belafisterra.com/" TargetMode="External"/><Relationship Id="rId6024" Type="http://schemas.openxmlformats.org/officeDocument/2006/relationships/hyperlink" Target="http://loisestrella.com/" TargetMode="External"/><Relationship Id="rId6025" Type="http://schemas.openxmlformats.org/officeDocument/2006/relationships/hyperlink" Target="http://zenithoteles.com/" TargetMode="External"/><Relationship Id="rId6026" Type="http://schemas.openxmlformats.org/officeDocument/2006/relationships/hyperlink" Target="http://zenithoteles.com/" TargetMode="External"/><Relationship Id="rId6027" Type="http://schemas.openxmlformats.org/officeDocument/2006/relationships/hyperlink" Target="http://hotelalmendra.es/" TargetMode="External"/><Relationship Id="rId6028" Type="http://schemas.openxmlformats.org/officeDocument/2006/relationships/hyperlink" Target="http://hotelxaneiro.com/" TargetMode="External"/><Relationship Id="rId6029" Type="http://schemas.openxmlformats.org/officeDocument/2006/relationships/hyperlink" Target="http://hotelbonaval.com/" TargetMode="External"/><Relationship Id="rId6030" Type="http://schemas.openxmlformats.org/officeDocument/2006/relationships/hyperlink" Target="http://htmontenegro.com/" TargetMode="External"/><Relationship Id="rId6031" Type="http://schemas.openxmlformats.org/officeDocument/2006/relationships/hyperlink" Target="http://motel-jardin.com/" TargetMode="External"/><Relationship Id="rId6032" Type="http://schemas.openxmlformats.org/officeDocument/2006/relationships/hyperlink" Target="http://hcasadovento.com/" TargetMode="External"/><Relationship Id="rId6033" Type="http://schemas.openxmlformats.org/officeDocument/2006/relationships/hyperlink" Target="http://hoteladelolo.com/" TargetMode="External"/><Relationship Id="rId6034" Type="http://schemas.openxmlformats.org/officeDocument/2006/relationships/hyperlink" Target="http://hotelgarelos.com/" TargetMode="External"/><Relationship Id="rId6035" Type="http://schemas.openxmlformats.org/officeDocument/2006/relationships/hyperlink" Target="http://motelesvenus.com/" TargetMode="External"/><Relationship Id="rId6036" Type="http://schemas.openxmlformats.org/officeDocument/2006/relationships/hyperlink" Target="http://hotelodesvio.com/" TargetMode="External"/><Relationship Id="rId6037" Type="http://schemas.openxmlformats.org/officeDocument/2006/relationships/hyperlink" Target="http://hotellombina.com/" TargetMode="External"/><Relationship Id="rId6038" Type="http://schemas.openxmlformats.org/officeDocument/2006/relationships/hyperlink" Target="http://hoteltorques.com/" TargetMode="External"/><Relationship Id="rId6039" Type="http://schemas.openxmlformats.org/officeDocument/2006/relationships/hyperlink" Target="http://hotelcardenal.es/" TargetMode="External"/><Relationship Id="rId6040" Type="http://schemas.openxmlformats.org/officeDocument/2006/relationships/hyperlink" Target="http://hotelminorte.com/" TargetMode="External"/><Relationship Id="rId6041" Type="http://schemas.openxmlformats.org/officeDocument/2006/relationships/hyperlink" Target="http://hotelamadora.com/" TargetMode="External"/><Relationship Id="rId6042" Type="http://schemas.openxmlformats.org/officeDocument/2006/relationships/hyperlink" Target="http://hotelsanbriz.com/" TargetMode="External"/><Relationship Id="rId6043" Type="http://schemas.openxmlformats.org/officeDocument/2006/relationships/hyperlink" Target="http://hermidarural.com/" TargetMode="External"/><Relationship Id="rId6044" Type="http://schemas.openxmlformats.org/officeDocument/2006/relationships/hyperlink" Target="http://hotelroma1930.es/" TargetMode="External"/><Relationship Id="rId6045" Type="http://schemas.openxmlformats.org/officeDocument/2006/relationships/hyperlink" Target="https://www.hotelvilaseco.es/" TargetMode="External"/><Relationship Id="rId6046" Type="http://schemas.openxmlformats.org/officeDocument/2006/relationships/hyperlink" Target="http://hotelvilaseco.es/" TargetMode="External"/><Relationship Id="rId6047" Type="http://schemas.openxmlformats.org/officeDocument/2006/relationships/hyperlink" Target="http://valdonaseiro.com/" TargetMode="External"/><Relationship Id="rId6048" Type="http://schemas.openxmlformats.org/officeDocument/2006/relationships/hyperlink" Target="mailto:%20hotelamadeus@hotelamadeus.net" TargetMode="External"/><Relationship Id="rId6049" Type="http://schemas.openxmlformats.org/officeDocument/2006/relationships/hyperlink" Target="http://hotelamadeus.net/" TargetMode="External"/><Relationship Id="rId6050" Type="http://schemas.openxmlformats.org/officeDocument/2006/relationships/hyperlink" Target="http://hotelelnogal.com/" TargetMode="External"/><Relationship Id="rId6051" Type="http://schemas.openxmlformats.org/officeDocument/2006/relationships/hyperlink" Target="http://hotelelnogal.com/" TargetMode="External"/><Relationship Id="rId6052" Type="http://schemas.openxmlformats.org/officeDocument/2006/relationships/hyperlink" Target="mailto:adhocvitae@adhochoteles.com" TargetMode="External"/><Relationship Id="rId6053" Type="http://schemas.openxmlformats.org/officeDocument/2006/relationships/hyperlink" Target="http://accorhoteles.com/" TargetMode="External"/><Relationship Id="rId6054" Type="http://schemas.openxmlformats.org/officeDocument/2006/relationships/hyperlink" Target="http://hoteljaramiel.es/" TargetMode="External"/><Relationship Id="rId6055" Type="http://schemas.openxmlformats.org/officeDocument/2006/relationships/hyperlink" Target="http://motelesvenus.com/" TargetMode="External"/><Relationship Id="rId6056" Type="http://schemas.openxmlformats.org/officeDocument/2006/relationships/hyperlink" Target="http://pagodelolivo.com/" TargetMode="External"/><Relationship Id="rId6057" Type="http://schemas.openxmlformats.org/officeDocument/2006/relationships/hyperlink" Target="http://hotelarzuaga.com/" TargetMode="External"/><Relationship Id="rId6058" Type="http://schemas.openxmlformats.org/officeDocument/2006/relationships/hyperlink" Target="http://hotelarzuaga.com/" TargetMode="External"/><Relationship Id="rId6059" Type="http://schemas.openxmlformats.org/officeDocument/2006/relationships/hyperlink" Target="http://hotelreysilo.com/" TargetMode="External"/><Relationship Id="rId6060" Type="http://schemas.openxmlformats.org/officeDocument/2006/relationships/hyperlink" Target="http://lapolarhotel.com/" TargetMode="External"/><Relationship Id="rId6061" Type="http://schemas.openxmlformats.org/officeDocument/2006/relationships/hyperlink" Target="http://arceahoteles.com/" TargetMode="External"/><Relationship Id="rId6062" Type="http://schemas.openxmlformats.org/officeDocument/2006/relationships/hyperlink" Target="http://hotelconfort.net/" TargetMode="External"/><Relationship Id="rId6063" Type="http://schemas.openxmlformats.org/officeDocument/2006/relationships/hyperlink" Target="http://domus-hoteles.es/" TargetMode="External"/><Relationship Id="rId6064" Type="http://schemas.openxmlformats.org/officeDocument/2006/relationships/hyperlink" Target="http://hotelvetusta.com/" TargetMode="External"/><Relationship Id="rId6065" Type="http://schemas.openxmlformats.org/officeDocument/2006/relationships/hyperlink" Target="http://domus-hoteles.es/" TargetMode="External"/><Relationship Id="rId6066" Type="http://schemas.openxmlformats.org/officeDocument/2006/relationships/hyperlink" Target="http://laermitadeva.com/" TargetMode="External"/><Relationship Id="rId6067" Type="http://schemas.openxmlformats.org/officeDocument/2006/relationships/hyperlink" Target="http://www.hotelalcomar.com/" TargetMode="External"/><Relationship Id="rId6068" Type="http://schemas.openxmlformats.org/officeDocument/2006/relationships/hyperlink" Target="http://hotelparaiso.net/" TargetMode="External"/><Relationship Id="rId6069" Type="http://schemas.openxmlformats.org/officeDocument/2006/relationships/hyperlink" Target="http://hotelarquera.com/" TargetMode="External"/><Relationship Id="rId6070" Type="http://schemas.openxmlformats.org/officeDocument/2006/relationships/hyperlink" Target="http://hotelasrocas.com/" TargetMode="External"/><Relationship Id="rId6071" Type="http://schemas.openxmlformats.org/officeDocument/2006/relationships/hyperlink" Target="http://arpadehierba.com/" TargetMode="External"/><Relationship Id="rId6072" Type="http://schemas.openxmlformats.org/officeDocument/2006/relationships/hyperlink" Target="http://hotel-lafonte.es/" TargetMode="External"/><Relationship Id="rId6073" Type="http://schemas.openxmlformats.org/officeDocument/2006/relationships/hyperlink" Target="http://cuevasdelmar.com/" TargetMode="External"/><Relationship Id="rId6074" Type="http://schemas.openxmlformats.org/officeDocument/2006/relationships/hyperlink" Target="http://hotelmirador.com/" TargetMode="External"/><Relationship Id="rId6075" Type="http://schemas.openxmlformats.org/officeDocument/2006/relationships/hyperlink" Target="http://hotellaboriza.es/" TargetMode="External"/><Relationship Id="rId6076" Type="http://schemas.openxmlformats.org/officeDocument/2006/relationships/hyperlink" Target="http://casaconsuelo.com/" TargetMode="External"/><Relationship Id="rId6077" Type="http://schemas.openxmlformats.org/officeDocument/2006/relationships/hyperlink" Target="http://hotelelpinar.com/" TargetMode="External"/><Relationship Id="rId6078" Type="http://schemas.openxmlformats.org/officeDocument/2006/relationships/hyperlink" Target="http://destinonavia.com/" TargetMode="External"/><Relationship Id="rId6079" Type="http://schemas.openxmlformats.org/officeDocument/2006/relationships/hyperlink" Target="http://casaelrapido.com/" TargetMode="External"/><Relationship Id="rId6080" Type="http://schemas.openxmlformats.org/officeDocument/2006/relationships/hyperlink" Target="http://hotelpiedras.com/" TargetMode="External"/><Relationship Id="rId6081" Type="http://schemas.openxmlformats.org/officeDocument/2006/relationships/hyperlink" Target="http://hotel40nudos.com/" TargetMode="External"/><Relationship Id="rId6082" Type="http://schemas.openxmlformats.org/officeDocument/2006/relationships/hyperlink" Target="http://zenbalagares.com/" TargetMode="External"/><Relationship Id="rId6083" Type="http://schemas.openxmlformats.org/officeDocument/2006/relationships/hyperlink" Target="http://domus-hoteles.es/" TargetMode="External"/><Relationship Id="rId6084" Type="http://schemas.openxmlformats.org/officeDocument/2006/relationships/hyperlink" Target="http://infoasturias.com/" TargetMode="External"/><Relationship Id="rId6085" Type="http://schemas.openxmlformats.org/officeDocument/2006/relationships/hyperlink" Target="http://hotellapara.com/" TargetMode="External"/><Relationship Id="rId6086" Type="http://schemas.openxmlformats.org/officeDocument/2006/relationships/hyperlink" Target="http://torrepalacio.com/" TargetMode="External"/><Relationship Id="rId6087" Type="http://schemas.openxmlformats.org/officeDocument/2006/relationships/hyperlink" Target="http://hotelmirador.com/" TargetMode="External"/><Relationship Id="rId6088" Type="http://schemas.openxmlformats.org/officeDocument/2006/relationships/hyperlink" Target="http://arceahoteles.com/" TargetMode="External"/><Relationship Id="rId6089" Type="http://schemas.openxmlformats.org/officeDocument/2006/relationships/hyperlink" Target="http://asturiarural.com/" TargetMode="External"/><Relationship Id="rId6090" Type="http://schemas.openxmlformats.org/officeDocument/2006/relationships/hyperlink" Target="http://hotelforonda.com/" TargetMode="External"/><Relationship Id="rId6091" Type="http://schemas.openxmlformats.org/officeDocument/2006/relationships/hyperlink" Target="http://laplazahotel.net/" TargetMode="External"/><Relationship Id="rId6092" Type="http://schemas.openxmlformats.org/officeDocument/2006/relationships/hyperlink" Target="http://hotelcostamar.es/" TargetMode="External"/><Relationship Id="rId6093" Type="http://schemas.openxmlformats.org/officeDocument/2006/relationships/hyperlink" Target="http://hotelmanquin.com/" TargetMode="External"/><Relationship Id="rId6094" Type="http://schemas.openxmlformats.org/officeDocument/2006/relationships/hyperlink" Target="http://hotelalavera.com/" TargetMode="External"/><Relationship Id="rId6095" Type="http://schemas.openxmlformats.org/officeDocument/2006/relationships/hyperlink" Target="http://caeaclaveles.com/" TargetMode="External"/><Relationship Id="rId6096" Type="http://schemas.openxmlformats.org/officeDocument/2006/relationships/hyperlink" Target="http://puentevidosa.com/" TargetMode="External"/><Relationship Id="rId6097" Type="http://schemas.openxmlformats.org/officeDocument/2006/relationships/hyperlink" Target="http://hotelcapitan.com/" TargetMode="External"/><Relationship Id="rId6098" Type="http://schemas.openxmlformats.org/officeDocument/2006/relationships/hyperlink" Target="http://hotelboavila.com/" TargetMode="External"/><Relationship Id="rId6099" Type="http://schemas.openxmlformats.org/officeDocument/2006/relationships/hyperlink" Target="http://hotelnautico.net/" TargetMode="External"/><Relationship Id="rId6100" Type="http://schemas.openxmlformats.org/officeDocument/2006/relationships/hyperlink" Target="http://ciudaddevigo.com/" TargetMode="External"/><Relationship Id="rId6101" Type="http://schemas.openxmlformats.org/officeDocument/2006/relationships/hyperlink" Target="http://rodeiramar2a.com/" TargetMode="External"/><Relationship Id="rId6102" Type="http://schemas.openxmlformats.org/officeDocument/2006/relationships/hyperlink" Target="http://hotelsoremma.com/" TargetMode="External"/><Relationship Id="rId6103" Type="http://schemas.openxmlformats.org/officeDocument/2006/relationships/hyperlink" Target="http://hotel-holiday.es/" TargetMode="External"/><Relationship Id="rId6104" Type="http://schemas.openxmlformats.org/officeDocument/2006/relationships/hyperlink" Target="http://hotelincamar.com/" TargetMode="External"/><Relationship Id="rId6105" Type="http://schemas.openxmlformats.org/officeDocument/2006/relationships/hyperlink" Target="http://zenithoteles.com/" TargetMode="External"/><Relationship Id="rId6106" Type="http://schemas.openxmlformats.org/officeDocument/2006/relationships/hyperlink" Target="http://hotelelbosque.es/" TargetMode="External"/><Relationship Id="rId6107" Type="http://schemas.openxmlformats.org/officeDocument/2006/relationships/hyperlink" Target="http://lariadearosa.com/" TargetMode="External"/><Relationship Id="rId6108" Type="http://schemas.openxmlformats.org/officeDocument/2006/relationships/hyperlink" Target="http://hotelamarina.com/" TargetMode="External"/><Relationship Id="rId6109" Type="http://schemas.openxmlformats.org/officeDocument/2006/relationships/hyperlink" Target="http://hoteldinajan.com/" TargetMode="External"/><Relationship Id="rId6110" Type="http://schemas.openxmlformats.org/officeDocument/2006/relationships/hyperlink" Target="http://summahoteles.com/" TargetMode="External"/><Relationship Id="rId6111" Type="http://schemas.openxmlformats.org/officeDocument/2006/relationships/hyperlink" Target="http://hotel-condado.es/" TargetMode="External"/><Relationship Id="rId6112" Type="http://schemas.openxmlformats.org/officeDocument/2006/relationships/hyperlink" Target="http://lariadearosa.com/" TargetMode="External"/><Relationship Id="rId6113" Type="http://schemas.openxmlformats.org/officeDocument/2006/relationships/hyperlink" Target="http://sanxenxotour.com/" TargetMode="External"/><Relationship Id="rId6114" Type="http://schemas.openxmlformats.org/officeDocument/2006/relationships/hyperlink" Target="http://hotelcachada.com/" TargetMode="External"/><Relationship Id="rId6115" Type="http://schemas.openxmlformats.org/officeDocument/2006/relationships/hyperlink" Target="http://hotellasislas.es/" TargetMode="External"/><Relationship Id="rId6116" Type="http://schemas.openxmlformats.org/officeDocument/2006/relationships/hyperlink" Target="http://hotelrotilio.com/" TargetMode="External"/><Relationship Id="rId6117" Type="http://schemas.openxmlformats.org/officeDocument/2006/relationships/hyperlink" Target="http://hotelelpuente.es/" TargetMode="External"/><Relationship Id="rId6118" Type="http://schemas.openxmlformats.org/officeDocument/2006/relationships/hyperlink" Target="http://hotelaltarino.es/" TargetMode="External"/><Relationship Id="rId6119" Type="http://schemas.openxmlformats.org/officeDocument/2006/relationships/hyperlink" Target="http://hotelcanelas.com/" TargetMode="External"/><Relationship Id="rId6120" Type="http://schemas.openxmlformats.org/officeDocument/2006/relationships/hyperlink" Target="http://nuevovichona.com/" TargetMode="External"/><Relationship Id="rId6121" Type="http://schemas.openxmlformats.org/officeDocument/2006/relationships/hyperlink" Target="http://hotelturimar.com/" TargetMode="External"/><Relationship Id="rId6122" Type="http://schemas.openxmlformats.org/officeDocument/2006/relationships/hyperlink" Target="http://hotelmarazul.com/" TargetMode="External"/><Relationship Id="rId6123" Type="http://schemas.openxmlformats.org/officeDocument/2006/relationships/hyperlink" Target="http://hotelisolino.com/" TargetMode="External"/><Relationship Id="rId6124" Type="http://schemas.openxmlformats.org/officeDocument/2006/relationships/hyperlink" Target="http://hotelmaruxia.com/" TargetMode="External"/><Relationship Id="rId6125" Type="http://schemas.openxmlformats.org/officeDocument/2006/relationships/hyperlink" Target="http://hotelesnorat.com/" TargetMode="External"/><Relationship Id="rId6126" Type="http://schemas.openxmlformats.org/officeDocument/2006/relationships/hyperlink" Target="http://hotelocastro.com/" TargetMode="External"/><Relationship Id="rId6127" Type="http://schemas.openxmlformats.org/officeDocument/2006/relationships/hyperlink" Target="http://hotelparaimo.com/" TargetMode="External"/><Relationship Id="rId6128" Type="http://schemas.openxmlformats.org/officeDocument/2006/relationships/hyperlink" Target="http://hotelpineiro.com/" TargetMode="External"/><Relationship Id="rId6129" Type="http://schemas.openxmlformats.org/officeDocument/2006/relationships/hyperlink" Target="http://hotel-galicia.es/" TargetMode="External"/><Relationship Id="rId6130" Type="http://schemas.openxmlformats.org/officeDocument/2006/relationships/hyperlink" Target="http://hotelvialeon.com/" TargetMode="External"/><Relationship Id="rId6131" Type="http://schemas.openxmlformats.org/officeDocument/2006/relationships/hyperlink" Target="http://hotelquindos.com/" TargetMode="External"/><Relationship Id="rId6132" Type="http://schemas.openxmlformats.org/officeDocument/2006/relationships/hyperlink" Target="http://lasfontaninas.es/" TargetMode="External"/><Relationship Id="rId6133" Type="http://schemas.openxmlformats.org/officeDocument/2006/relationships/hyperlink" Target="http://hotelastorga.com/" TargetMode="External"/><Relationship Id="rId6134" Type="http://schemas.openxmlformats.org/officeDocument/2006/relationships/hyperlink" Target="http://hotelbedunia.com/" TargetMode="External"/><Relationship Id="rId6135" Type="http://schemas.openxmlformats.org/officeDocument/2006/relationships/hyperlink" Target="http://puertavadinia.es/" TargetMode="External"/><Relationship Id="rId6136" Type="http://schemas.openxmlformats.org/officeDocument/2006/relationships/hyperlink" Target="http://camarotehotel.es/" TargetMode="External"/><Relationship Id="rId6137" Type="http://schemas.openxmlformats.org/officeDocument/2006/relationships/hyperlink" Target="http://hotellorenzo.com/" TargetMode="External"/><Relationship Id="rId6138" Type="http://schemas.openxmlformats.org/officeDocument/2006/relationships/hyperlink" Target="http://balneatermal.com/" TargetMode="External"/><Relationship Id="rId6139" Type="http://schemas.openxmlformats.org/officeDocument/2006/relationships/hyperlink" Target="http://hotelcalzada.com/" TargetMode="External"/><Relationship Id="rId6140" Type="http://schemas.openxmlformats.org/officeDocument/2006/relationships/hyperlink" Target="http://pazodocastro.com/" TargetMode="External"/><Relationship Id="rId6141" Type="http://schemas.openxmlformats.org/officeDocument/2006/relationships/hyperlink" Target="http://hotelaltiana.com/" TargetMode="External"/><Relationship Id="rId6142" Type="http://schemas.openxmlformats.org/officeDocument/2006/relationships/hyperlink" Target="http://hotelrockstar.es/" TargetMode="External"/><Relationship Id="rId6143" Type="http://schemas.openxmlformats.org/officeDocument/2006/relationships/hyperlink" Target="http://hmontebreamo.es/" TargetMode="External"/><Relationship Id="rId6144" Type="http://schemas.openxmlformats.org/officeDocument/2006/relationships/hyperlink" Target="http://hotelporrua.com/" TargetMode="External"/><Relationship Id="rId6145" Type="http://schemas.openxmlformats.org/officeDocument/2006/relationships/hyperlink" Target="http://picoseuropa.org/" TargetMode="External"/><Relationship Id="rId6146" Type="http://schemas.openxmlformats.org/officeDocument/2006/relationships/hyperlink" Target="http://tirontillana.es/" TargetMode="External"/><Relationship Id="rId6147" Type="http://schemas.openxmlformats.org/officeDocument/2006/relationships/hyperlink" Target="http://aguallevada.com/" TargetMode="External"/><Relationship Id="rId6148" Type="http://schemas.openxmlformats.org/officeDocument/2006/relationships/hyperlink" Target="http://casaconsell.com/" TargetMode="External"/><Relationship Id="rId6149" Type="http://schemas.openxmlformats.org/officeDocument/2006/relationships/hyperlink" Target="http://hotelandrin.com/" TargetMode="External"/><Relationship Id="rId6150" Type="http://schemas.openxmlformats.org/officeDocument/2006/relationships/hyperlink" Target="http://grupelcarme.com/" TargetMode="External"/><Relationship Id="rId6151" Type="http://schemas.openxmlformats.org/officeDocument/2006/relationships/hyperlink" Target="http://ancoradaria.com/" TargetMode="External"/><Relationship Id="rId6152" Type="http://schemas.openxmlformats.org/officeDocument/2006/relationships/hyperlink" Target="https://marinerune.top/" TargetMode="External"/><Relationship Id="rId6153" Type="http://schemas.openxmlformats.org/officeDocument/2006/relationships/hyperlink" Target="http://eltesorillo.com/" TargetMode="External"/><Relationship Id="rId6154" Type="http://schemas.openxmlformats.org/officeDocument/2006/relationships/hyperlink" Target="http://elmangranar.com/" TargetMode="External"/><Relationship Id="rId6155" Type="http://schemas.openxmlformats.org/officeDocument/2006/relationships/hyperlink" Target="http://hrlasramblas.es/" TargetMode="External"/><Relationship Id="rId6156" Type="http://schemas.openxmlformats.org/officeDocument/2006/relationships/hyperlink" Target="http://elgecoverde.com/" TargetMode="External"/><Relationship Id="rId6157" Type="http://schemas.openxmlformats.org/officeDocument/2006/relationships/hyperlink" Target="http://lonjasuites.com/" TargetMode="External"/><Relationship Id="rId6158" Type="http://schemas.openxmlformats.org/officeDocument/2006/relationships/hyperlink" Target="http://hostalcorona.es/" TargetMode="External"/><Relationship Id="rId6159" Type="http://schemas.openxmlformats.org/officeDocument/2006/relationships/hyperlink" Target="http://agrocangall.com/" TargetMode="External"/><Relationship Id="rId6160" Type="http://schemas.openxmlformats.org/officeDocument/2006/relationships/hyperlink" Target="http://grupocarema.com/" TargetMode="External"/><Relationship Id="rId6161" Type="http://schemas.openxmlformats.org/officeDocument/2006/relationships/hyperlink" Target="http://casaboumort.com/" TargetMode="External"/><Relationship Id="rId6162" Type="http://schemas.openxmlformats.org/officeDocument/2006/relationships/hyperlink" Target="http://escalasuites.es/" TargetMode="External"/><Relationship Id="rId6163" Type="http://schemas.openxmlformats.org/officeDocument/2006/relationships/hyperlink" Target="http://casonaeboli.com/" TargetMode="External"/><Relationship Id="rId6164" Type="http://schemas.openxmlformats.org/officeDocument/2006/relationships/hyperlink" Target="http://hotelalmeji.com/" TargetMode="External"/><Relationship Id="rId6165" Type="http://schemas.openxmlformats.org/officeDocument/2006/relationships/hyperlink" Target="http://casaiglesia.com/" TargetMode="External"/><Relationship Id="rId6166" Type="http://schemas.openxmlformats.org/officeDocument/2006/relationships/hyperlink" Target="http://laexperience.es/" TargetMode="External"/><Relationship Id="rId6167" Type="http://schemas.openxmlformats.org/officeDocument/2006/relationships/hyperlink" Target="http://tardesalsol.com/" TargetMode="External"/><Relationship Id="rId6168" Type="http://schemas.openxmlformats.org/officeDocument/2006/relationships/hyperlink" Target="http://xuncablanca.com/" TargetMode="External"/><Relationship Id="rId6169" Type="http://schemas.openxmlformats.org/officeDocument/2006/relationships/hyperlink" Target="http://arribestour.com/" TargetMode="External"/><Relationship Id="rId6170" Type="http://schemas.openxmlformats.org/officeDocument/2006/relationships/hyperlink" Target="http://surrestinga.com/" TargetMode="External"/><Relationship Id="rId6171" Type="http://schemas.openxmlformats.org/officeDocument/2006/relationships/hyperlink" Target="http://hotelensoria.es/" TargetMode="External"/><Relationship Id="rId6172" Type="http://schemas.openxmlformats.org/officeDocument/2006/relationships/hyperlink" Target="http://masiadelcura.es/" TargetMode="External"/><Relationship Id="rId6173" Type="http://schemas.openxmlformats.org/officeDocument/2006/relationships/hyperlink" Target="http://albanuracin.com/" TargetMode="External"/><Relationship Id="rId6174" Type="http://schemas.openxmlformats.org/officeDocument/2006/relationships/hyperlink" Target="http://casadelcura.net/" TargetMode="External"/><Relationship Id="rId6175" Type="http://schemas.openxmlformats.org/officeDocument/2006/relationships/hyperlink" Target="http://casadelvalle.es/" TargetMode="External"/><Relationship Id="rId6176" Type="http://schemas.openxmlformats.org/officeDocument/2006/relationships/hyperlink" Target="http://casagranero.com/" TargetMode="External"/><Relationship Id="rId6177" Type="http://schemas.openxmlformats.org/officeDocument/2006/relationships/hyperlink" Target="https://www.hotelsuson.com/" TargetMode="External"/><Relationship Id="rId6178" Type="http://schemas.openxmlformats.org/officeDocument/2006/relationships/hyperlink" Target="http://hoteltermes.com/" TargetMode="External"/><Relationship Id="rId6179" Type="http://schemas.openxmlformats.org/officeDocument/2006/relationships/hyperlink" Target="http://amadacarlota.es/" TargetMode="External"/><Relationship Id="rId6180" Type="http://schemas.openxmlformats.org/officeDocument/2006/relationships/hyperlink" Target="http://totanesrural.es/" TargetMode="External"/><Relationship Id="rId6181" Type="http://schemas.openxmlformats.org/officeDocument/2006/relationships/hyperlink" Target="http://hotelcresol.com/" TargetMode="External"/><Relationship Id="rId6182" Type="http://schemas.openxmlformats.org/officeDocument/2006/relationships/hyperlink" Target="http://alendaragon.com/" TargetMode="External"/><Relationship Id="rId6183" Type="http://schemas.openxmlformats.org/officeDocument/2006/relationships/hyperlink" Target="http://ruralmusical.es/" TargetMode="External"/><Relationship Id="rId6184" Type="http://schemas.openxmlformats.org/officeDocument/2006/relationships/hyperlink" Target="http://tesolaencina.es/" TargetMode="External"/><Relationship Id="rId6185" Type="http://schemas.openxmlformats.org/officeDocument/2006/relationships/hyperlink" Target="http://lasrozuelas.com/" TargetMode="External"/><Relationship Id="rId6186" Type="http://schemas.openxmlformats.org/officeDocument/2006/relationships/hyperlink" Target="http://sodiumhotel.com/" TargetMode="External"/><Relationship Id="rId6187" Type="http://schemas.openxmlformats.org/officeDocument/2006/relationships/hyperlink" Target="http://chinchonspa.com/" TargetMode="External"/><Relationship Id="rId6188" Type="http://schemas.openxmlformats.org/officeDocument/2006/relationships/hyperlink" Target="https://hotellasal.com/" TargetMode="External"/><Relationship Id="rId6189" Type="http://schemas.openxmlformats.org/officeDocument/2006/relationships/hyperlink" Target="http://urbansevilla.es/" TargetMode="External"/><Relationship Id="rId6190" Type="http://schemas.openxmlformats.org/officeDocument/2006/relationships/hyperlink" Target="https://hotelanhel.com/" TargetMode="External"/><Relationship Id="rId6191" Type="http://schemas.openxmlformats.org/officeDocument/2006/relationships/hyperlink" Target="http://almohalla51.com/" TargetMode="External"/><Relationship Id="rId6192" Type="http://schemas.openxmlformats.org/officeDocument/2006/relationships/hyperlink" Target="http://lacervalera.com/" TargetMode="External"/><Relationship Id="rId6193" Type="http://schemas.openxmlformats.org/officeDocument/2006/relationships/hyperlink" Target="http://kaixohostel.com/" TargetMode="External"/><Relationship Id="rId6194" Type="http://schemas.openxmlformats.org/officeDocument/2006/relationships/hyperlink" Target="http://savallhotel.com/" TargetMode="External"/><Relationship Id="rId6195" Type="http://schemas.openxmlformats.org/officeDocument/2006/relationships/hyperlink" Target="http://hotelromero.com/" TargetMode="External"/><Relationship Id="rId6196" Type="http://schemas.openxmlformats.org/officeDocument/2006/relationships/hyperlink" Target="http://hotelskyline.es/" TargetMode="External"/><Relationship Id="rId6197" Type="http://schemas.openxmlformats.org/officeDocument/2006/relationships/hyperlink" Target="http://gredosesmas.com/" TargetMode="External"/><Relationship Id="rId6198" Type="http://schemas.openxmlformats.org/officeDocument/2006/relationships/hyperlink" Target="http://masdebunyol.com/" TargetMode="External"/><Relationship Id="rId6199" Type="http://schemas.openxmlformats.org/officeDocument/2006/relationships/hyperlink" Target="https://www.garosostau.com/" TargetMode="External"/><Relationship Id="rId6200" Type="http://schemas.openxmlformats.org/officeDocument/2006/relationships/hyperlink" Target="http://asturarural.com/" TargetMode="External"/><Relationship Id="rId6201" Type="http://schemas.openxmlformats.org/officeDocument/2006/relationships/hyperlink" Target="http://villabirdie.com/" TargetMode="External"/><Relationship Id="rId6202" Type="http://schemas.openxmlformats.org/officeDocument/2006/relationships/hyperlink" Target="http://grupelcarme.com/" TargetMode="External"/><Relationship Id="rId6203" Type="http://schemas.openxmlformats.org/officeDocument/2006/relationships/hyperlink" Target="http://hotelsisapo.com/" TargetMode="External"/><Relationship Id="rId6204" Type="http://schemas.openxmlformats.org/officeDocument/2006/relationships/hyperlink" Target="http://casadecasal.com/" TargetMode="External"/><Relationship Id="rId6205" Type="http://schemas.openxmlformats.org/officeDocument/2006/relationships/hyperlink" Target="http://boasdeibiza.com/" TargetMode="External"/><Relationship Id="rId6206" Type="http://schemas.openxmlformats.org/officeDocument/2006/relationships/hyperlink" Target="https://www.saduaia.com/es/" TargetMode="External"/><Relationship Id="rId6207" Type="http://schemas.openxmlformats.org/officeDocument/2006/relationships/hyperlink" Target="http://hotelunanue.com/" TargetMode="External"/><Relationship Id="rId6208" Type="http://schemas.openxmlformats.org/officeDocument/2006/relationships/hyperlink" Target="http://domusastigi.com/" TargetMode="External"/><Relationship Id="rId6209" Type="http://schemas.openxmlformats.org/officeDocument/2006/relationships/hyperlink" Target="http://nomadahotel.com/" TargetMode="External"/><Relationship Id="rId6210" Type="http://schemas.openxmlformats.org/officeDocument/2006/relationships/hyperlink" Target="http://hotelsulayr.com/" TargetMode="External"/><Relationship Id="rId6211" Type="http://schemas.openxmlformats.org/officeDocument/2006/relationships/hyperlink" Target="http://canperesord.com/" TargetMode="External"/><Relationship Id="rId6212" Type="http://schemas.openxmlformats.org/officeDocument/2006/relationships/hyperlink" Target="http://nelvaresort.com/" TargetMode="External"/><Relationship Id="rId6213" Type="http://schemas.openxmlformats.org/officeDocument/2006/relationships/hyperlink" Target="http://hotelmireia.com/" TargetMode="External"/><Relationship Id="rId6214" Type="http://schemas.openxmlformats.org/officeDocument/2006/relationships/hyperlink" Target="http://ritzcarlton.com/" TargetMode="External"/><Relationship Id="rId6215" Type="http://schemas.openxmlformats.org/officeDocument/2006/relationships/hyperlink" Target="http://dunashotels.com/" TargetMode="External"/><Relationship Id="rId6216" Type="http://schemas.openxmlformats.org/officeDocument/2006/relationships/hyperlink" Target="http://portaventura.es/" TargetMode="External"/><Relationship Id="rId6217" Type="http://schemas.openxmlformats.org/officeDocument/2006/relationships/hyperlink" Target="http://vimehoteles.com/" TargetMode="External"/><Relationship Id="rId6218" Type="http://schemas.openxmlformats.org/officeDocument/2006/relationships/hyperlink" Target="http://vimehoteles.com/" TargetMode="External"/><Relationship Id="rId6219" Type="http://schemas.openxmlformats.org/officeDocument/2006/relationships/hyperlink" Target="http://vimehoteles.com/" TargetMode="External"/><Relationship Id="rId6220" Type="http://schemas.openxmlformats.org/officeDocument/2006/relationships/hyperlink" Target="http://bcnmontjuic.com/" TargetMode="External"/><Relationship Id="rId6221" Type="http://schemas.openxmlformats.org/officeDocument/2006/relationships/hyperlink" Target="http://holidayworld.es/" TargetMode="External"/><Relationship Id="rId6222" Type="http://schemas.openxmlformats.org/officeDocument/2006/relationships/hyperlink" Target="http://nouhostalet.com/" TargetMode="External"/><Relationship Id="rId6223" Type="http://schemas.openxmlformats.org/officeDocument/2006/relationships/hyperlink" Target="http://hortdelavia.com/" TargetMode="External"/><Relationship Id="rId6224" Type="http://schemas.openxmlformats.org/officeDocument/2006/relationships/hyperlink" Target="http://motel-venus.com/" TargetMode="External"/><Relationship Id="rId6225" Type="http://schemas.openxmlformats.org/officeDocument/2006/relationships/hyperlink" Target="http://hotelgetafe.com/" TargetMode="External"/><Relationship Id="rId6226" Type="http://schemas.openxmlformats.org/officeDocument/2006/relationships/hyperlink" Target="http://escalasuites.es/" TargetMode="External"/><Relationship Id="rId6227" Type="http://schemas.openxmlformats.org/officeDocument/2006/relationships/hyperlink" Target="http://petitpalace.com/" TargetMode="External"/><Relationship Id="rId6228" Type="http://schemas.openxmlformats.org/officeDocument/2006/relationships/hyperlink" Target="http://www.hotelatocha.com/" TargetMode="External"/><Relationship Id="rId6229" Type="http://schemas.openxmlformats.org/officeDocument/2006/relationships/hyperlink" Target="http://accorhotels.com/" TargetMode="External"/><Relationship Id="rId6230" Type="http://schemas.openxmlformats.org/officeDocument/2006/relationships/hyperlink" Target="http://accorhotels.com/" TargetMode="External"/><Relationship Id="rId6231" Type="http://schemas.openxmlformats.org/officeDocument/2006/relationships/hyperlink" Target="http://axorhoteles.com/" TargetMode="External"/><Relationship Id="rId6232" Type="http://schemas.openxmlformats.org/officeDocument/2006/relationships/hyperlink" Target="http://axorhoteles.com/" TargetMode="External"/><Relationship Id="rId6233" Type="http://schemas.openxmlformats.org/officeDocument/2006/relationships/hyperlink" Target="http://krishoteles.com/" TargetMode="External"/><Relationship Id="rId6234" Type="http://schemas.openxmlformats.org/officeDocument/2006/relationships/hyperlink" Target="http://hoteldonpio.com/" TargetMode="External"/><Relationship Id="rId6235" Type="http://schemas.openxmlformats.org/officeDocument/2006/relationships/hyperlink" Target="http://petitpalace.com/" TargetMode="External"/><Relationship Id="rId6236" Type="http://schemas.openxmlformats.org/officeDocument/2006/relationships/hyperlink" Target="http://dormirdcine.com/" TargetMode="External"/><Relationship Id="rId6237" Type="http://schemas.openxmlformats.org/officeDocument/2006/relationships/hyperlink" Target="http://derbyhotels.com/" TargetMode="External"/><Relationship Id="rId6238" Type="http://schemas.openxmlformats.org/officeDocument/2006/relationships/hyperlink" Target="http://www.adlermadrid.com/" TargetMode="External"/><Relationship Id="rId6239" Type="http://schemas.openxmlformats.org/officeDocument/2006/relationships/hyperlink" Target="http://www.petitpalace.com/" TargetMode="External"/><Relationship Id="rId6240" Type="http://schemas.openxmlformats.org/officeDocument/2006/relationships/hyperlink" Target="http://petitpalace.com/" TargetMode="External"/><Relationship Id="rId6241" Type="http://schemas.openxmlformats.org/officeDocument/2006/relationships/hyperlink" Target="http://tryphoteles.com/" TargetMode="External"/><Relationship Id="rId6242" Type="http://schemas.openxmlformats.org/officeDocument/2006/relationships/hyperlink" Target="http://petitpalace.com/" TargetMode="External"/><Relationship Id="rId6243" Type="http://schemas.openxmlformats.org/officeDocument/2006/relationships/hyperlink" Target="http://artriphotel.com/" TargetMode="External"/><Relationship Id="rId6244" Type="http://schemas.openxmlformats.org/officeDocument/2006/relationships/hyperlink" Target="http://vinccivia66.com/" TargetMode="External"/><Relationship Id="rId6245" Type="http://schemas.openxmlformats.org/officeDocument/2006/relationships/hyperlink" Target="http://hotelagumar.com/" TargetMode="External"/><Relationship Id="rId6246" Type="http://schemas.openxmlformats.org/officeDocument/2006/relationships/hyperlink" Target="http://petitpalace.com/" TargetMode="External"/><Relationship Id="rId6247" Type="http://schemas.openxmlformats.org/officeDocument/2006/relationships/hyperlink" Target="http://lacasagrande.es/" TargetMode="External"/><Relationship Id="rId6248" Type="http://schemas.openxmlformats.org/officeDocument/2006/relationships/hyperlink" Target="http://lacasagrande.es/" TargetMode="External"/><Relationship Id="rId6249" Type="http://schemas.openxmlformats.org/officeDocument/2006/relationships/hyperlink" Target="http://hotelorfila.com/" TargetMode="External"/><Relationship Id="rId6250" Type="http://schemas.openxmlformats.org/officeDocument/2006/relationships/hyperlink" Target="http://sohohoteles.com/" TargetMode="External"/><Relationship Id="rId6251" Type="http://schemas.openxmlformats.org/officeDocument/2006/relationships/hyperlink" Target="https://www.hotelmadrid.es/" TargetMode="External"/><Relationship Id="rId6252" Type="http://schemas.openxmlformats.org/officeDocument/2006/relationships/hyperlink" Target="http://elcastrejon.com/" TargetMode="External"/><Relationship Id="rId6253" Type="http://schemas.openxmlformats.org/officeDocument/2006/relationships/hyperlink" Target="http://loslanceros.com/" TargetMode="External"/><Relationship Id="rId6254" Type="http://schemas.openxmlformats.org/officeDocument/2006/relationships/hyperlink" Target="http://lascancelas.com/" TargetMode="External"/><Relationship Id="rId6255" Type="http://schemas.openxmlformats.org/officeDocument/2006/relationships/hyperlink" Target="http://reinaisabel.com/" TargetMode="External"/><Relationship Id="rId6256" Type="http://schemas.openxmlformats.org/officeDocument/2006/relationships/hyperlink" Target="http://ventamagullo.es/" TargetMode="External"/><Relationship Id="rId6257" Type="http://schemas.openxmlformats.org/officeDocument/2006/relationships/hyperlink" Target="http://hoteltanausu.es/" TargetMode="External"/><Relationship Id="rId6258" Type="http://schemas.openxmlformats.org/officeDocument/2006/relationships/hyperlink" Target="http://hotelnautico.es/" TargetMode="External"/><Relationship Id="rId6259" Type="http://schemas.openxmlformats.org/officeDocument/2006/relationships/hyperlink" Target="http://hostalberlin.es/" TargetMode="External"/><Relationship Id="rId6260" Type="http://schemas.openxmlformats.org/officeDocument/2006/relationships/hyperlink" Target="http://taorogarden.com/" TargetMode="External"/><Relationship Id="rId6261" Type="http://schemas.openxmlformats.org/officeDocument/2006/relationships/hyperlink" Target="http://grupopezazul.es/" TargetMode="External"/><Relationship Id="rId6262" Type="http://schemas.openxmlformats.org/officeDocument/2006/relationships/hyperlink" Target="http://grupopezazul.es/" TargetMode="External"/><Relationship Id="rId6263" Type="http://schemas.openxmlformats.org/officeDocument/2006/relationships/hyperlink" Target="http://puerto-azul.com/" TargetMode="External"/><Relationship Id="rId6264" Type="http://schemas.openxmlformats.org/officeDocument/2006/relationships/hyperlink" Target="http://noeliaplaya.com/" TargetMode="External"/><Relationship Id="rId6265" Type="http://schemas.openxmlformats.org/officeDocument/2006/relationships/hyperlink" Target="http://hotel-marte.com/" TargetMode="External"/><Relationship Id="rId6266" Type="http://schemas.openxmlformats.org/officeDocument/2006/relationships/hyperlink" Target="http://donmanolito.com/" TargetMode="External"/><Relationship Id="rId6267" Type="http://schemas.openxmlformats.org/officeDocument/2006/relationships/hyperlink" Target="http://grupopezazul.es/" TargetMode="External"/><Relationship Id="rId6268" Type="http://schemas.openxmlformats.org/officeDocument/2006/relationships/hyperlink" Target="http://costasalada.com/" TargetMode="External"/><Relationship Id="rId6269" Type="http://schemas.openxmlformats.org/officeDocument/2006/relationships/hyperlink" Target="http://clublacosta.com/" TargetMode="External"/><Relationship Id="rId6270" Type="http://schemas.openxmlformats.org/officeDocument/2006/relationships/hyperlink" Target="http://puertocolon.com/" TargetMode="External"/><Relationship Id="rId6271" Type="http://schemas.openxmlformats.org/officeDocument/2006/relationships/hyperlink" Target="http://rocanivaria.com/" TargetMode="External"/><Relationship Id="rId6272" Type="http://schemas.openxmlformats.org/officeDocument/2006/relationships/hyperlink" Target="http://muthuhotels.com/" TargetMode="External"/><Relationship Id="rId6273" Type="http://schemas.openxmlformats.org/officeDocument/2006/relationships/hyperlink" Target="http://muthuhotels.com/" TargetMode="External"/><Relationship Id="rId6274" Type="http://schemas.openxmlformats.org/officeDocument/2006/relationships/hyperlink" Target="http://gemahoteles.com/" TargetMode="External"/><Relationship Id="rId6275" Type="http://schemas.openxmlformats.org/officeDocument/2006/relationships/hyperlink" Target="http://bahia-duque.com/" TargetMode="External"/><Relationship Id="rId6276" Type="http://schemas.openxmlformats.org/officeDocument/2006/relationships/hyperlink" Target="http://parquelapaz.com/" TargetMode="External"/><Relationship Id="rId6277" Type="http://schemas.openxmlformats.org/officeDocument/2006/relationships/hyperlink" Target="http://hotelgranrey.es/" TargetMode="External"/><Relationship Id="rId6278" Type="http://schemas.openxmlformats.org/officeDocument/2006/relationships/hyperlink" Target="http://hotelconcha.net/" TargetMode="External"/><Relationship Id="rId6279" Type="http://schemas.openxmlformats.org/officeDocument/2006/relationships/hyperlink" Target="http://vigiliapark.com/" TargetMode="External"/><Relationship Id="rId6280" Type="http://schemas.openxmlformats.org/officeDocument/2006/relationships/hyperlink" Target="http://hotelsanpolo.es/" TargetMode="External"/><Relationship Id="rId6281" Type="http://schemas.openxmlformats.org/officeDocument/2006/relationships/hyperlink" Target="http://hotelrector.com/" TargetMode="External"/><Relationship Id="rId6282" Type="http://schemas.openxmlformats.org/officeDocument/2006/relationships/hyperlink" Target="http://sohohoteles.com/" TargetMode="External"/><Relationship Id="rId6283" Type="http://schemas.openxmlformats.org/officeDocument/2006/relationships/hyperlink" Target="http://hotel-arcos.com/" TargetMode="External"/><Relationship Id="rId6284" Type="http://schemas.openxmlformats.org/officeDocument/2006/relationships/hyperlink" Target="http://hostallaisla.es/" TargetMode="External"/><Relationship Id="rId6285" Type="http://schemas.openxmlformats.org/officeDocument/2006/relationships/hyperlink" Target="http://hrlafabrica.com/" TargetMode="External"/><Relationship Id="rId6286" Type="http://schemas.openxmlformats.org/officeDocument/2006/relationships/hyperlink" Target="http://hotelfrijon.com/" TargetMode="External"/><Relationship Id="rId6287" Type="http://schemas.openxmlformats.org/officeDocument/2006/relationships/hyperlink" Target="http://hoteltrajano.es/" TargetMode="External"/><Relationship Id="rId6288" Type="http://schemas.openxmlformats.org/officeDocument/2006/relationships/hyperlink" Target="http://hrlafabrica.com/" TargetMode="External"/><Relationship Id="rId6289" Type="http://schemas.openxmlformats.org/officeDocument/2006/relationships/hyperlink" Target="http://hoteleurico.com/" TargetMode="External"/><Relationship Id="rId6290" Type="http://schemas.openxmlformats.org/officeDocument/2006/relationships/hyperlink" Target="http://hotelmedina.com/" TargetMode="External"/><Relationship Id="rId6291" Type="http://schemas.openxmlformats.org/officeDocument/2006/relationships/hyperlink" Target="http://hotelelmeson.es/" TargetMode="External"/><Relationship Id="rId6292" Type="http://schemas.openxmlformats.org/officeDocument/2006/relationships/hyperlink" Target="https://hotelrecio.com/" TargetMode="External"/><Relationship Id="rId6293" Type="http://schemas.openxmlformats.org/officeDocument/2006/relationships/hyperlink" Target="http://hoteldaymiel.es/" TargetMode="External"/><Relationship Id="rId6294" Type="http://schemas.openxmlformats.org/officeDocument/2006/relationships/hyperlink" Target="http://abueloparra.com/" TargetMode="External"/><Relationship Id="rId6295" Type="http://schemas.openxmlformats.org/officeDocument/2006/relationships/hyperlink" Target="http://hotelaltora.com/" TargetMode="External"/><Relationship Id="rId6296" Type="http://schemas.openxmlformats.org/officeDocument/2006/relationships/hyperlink" Target="http://iberiahotel.com/" TargetMode="External"/><Relationship Id="rId6297" Type="http://schemas.openxmlformats.org/officeDocument/2006/relationships/hyperlink" Target="http://hotelrincon.com/" TargetMode="External"/><Relationship Id="rId6298" Type="http://schemas.openxmlformats.org/officeDocument/2006/relationships/hyperlink" Target="https://pasaron.com/es/" TargetMode="External"/><Relationship Id="rId6299" Type="http://schemas.openxmlformats.org/officeDocument/2006/relationships/hyperlink" Target="http://hotelcastuo.com/" TargetMode="External"/><Relationship Id="rId6300" Type="http://schemas.openxmlformats.org/officeDocument/2006/relationships/hyperlink" Target="http://radissonblu.com/" TargetMode="External"/><Relationship Id="rId6301" Type="http://schemas.openxmlformats.org/officeDocument/2006/relationships/hyperlink" Target="http://hoteleselba.com/" TargetMode="External"/><Relationship Id="rId6302" Type="http://schemas.openxmlformats.org/officeDocument/2006/relationships/hyperlink" Target="http://robinson-ep.com/" TargetMode="External"/><Relationship Id="rId6303" Type="http://schemas.openxmlformats.org/officeDocument/2006/relationships/hyperlink" Target="http://hotelfaycan.com/" TargetMode="External"/><Relationship Id="rId6304" Type="http://schemas.openxmlformats.org/officeDocument/2006/relationships/hyperlink" Target="http://hotelcantur.com/" TargetMode="External"/><Relationship Id="rId6305" Type="http://schemas.openxmlformats.org/officeDocument/2006/relationships/hyperlink" Target="http://hotelfataga.com/" TargetMode="External"/><Relationship Id="rId6306" Type="http://schemas.openxmlformats.org/officeDocument/2006/relationships/hyperlink" Target="http://bandamagolf.com/" TargetMode="External"/><Relationship Id="rId6307" Type="http://schemas.openxmlformats.org/officeDocument/2006/relationships/hyperlink" Target="http://hoteleselba.com/" TargetMode="External"/><Relationship Id="rId6308" Type="http://schemas.openxmlformats.org/officeDocument/2006/relationships/hyperlink" Target="http://hoteleselba.com/" TargetMode="External"/><Relationship Id="rId6309" Type="http://schemas.openxmlformats.org/officeDocument/2006/relationships/hyperlink" Target="http://balcondelmar.es/" TargetMode="External"/><Relationship Id="rId6310" Type="http://schemas.openxmlformats.org/officeDocument/2006/relationships/hyperlink" Target="http://camelspring.com/" TargetMode="External"/><Relationship Id="rId6311" Type="http://schemas.openxmlformats.org/officeDocument/2006/relationships/hyperlink" Target="http://clublasanta.com/" TargetMode="External"/><Relationship Id="rId6312" Type="http://schemas.openxmlformats.org/officeDocument/2006/relationships/hyperlink" Target="http://vitalsuites.com/" TargetMode="External"/><Relationship Id="rId6313" Type="http://schemas.openxmlformats.org/officeDocument/2006/relationships/hyperlink" Target="http://lucanahotel.com/" TargetMode="External"/><Relationship Id="rId6314" Type="http://schemas.openxmlformats.org/officeDocument/2006/relationships/hyperlink" Target="https://www.aghotelspa.com/" TargetMode="External"/><Relationship Id="rId6315" Type="http://schemas.openxmlformats.org/officeDocument/2006/relationships/hyperlink" Target="http://hotelfolias.com/" TargetMode="External"/><Relationship Id="rId6316" Type="http://schemas.openxmlformats.org/officeDocument/2006/relationships/hyperlink" Target="http://adagio-city.com/" TargetMode="External"/><Relationship Id="rId6317" Type="http://schemas.openxmlformats.org/officeDocument/2006/relationships/hyperlink" Target="http://hotelrekord.com/" TargetMode="External"/><Relationship Id="rId6318" Type="http://schemas.openxmlformats.org/officeDocument/2006/relationships/hyperlink" Target="http://areadigital.net/" TargetMode="External"/><Relationship Id="rId6319" Type="http://schemas.openxmlformats.org/officeDocument/2006/relationships/hyperlink" Target="http://derbyhotels.com/" TargetMode="External"/><Relationship Id="rId6320" Type="http://schemas.openxmlformats.org/officeDocument/2006/relationships/hyperlink" Target="http://hotelsilver.com/" TargetMode="External"/><Relationship Id="rId6321" Type="http://schemas.openxmlformats.org/officeDocument/2006/relationships/hyperlink" Target="http://ayrehoteles.com/" TargetMode="External"/><Relationship Id="rId6322" Type="http://schemas.openxmlformats.org/officeDocument/2006/relationships/hyperlink" Target="http://hotelaranea.com/" TargetMode="External"/><Relationship Id="rId6323" Type="http://schemas.openxmlformats.org/officeDocument/2006/relationships/hyperlink" Target="http://w-barcelona.com/" TargetMode="External"/><Relationship Id="rId6324" Type="http://schemas.openxmlformats.org/officeDocument/2006/relationships/hyperlink" Target="http://reginahotel.com/" TargetMode="External"/><Relationship Id="rId6325" Type="http://schemas.openxmlformats.org/officeDocument/2006/relationships/hyperlink" Target="http://petitpalace.com/" TargetMode="External"/><Relationship Id="rId6326" Type="http://schemas.openxmlformats.org/officeDocument/2006/relationships/hyperlink" Target="http://petitpalace.com/" TargetMode="External"/><Relationship Id="rId6327" Type="http://schemas.openxmlformats.org/officeDocument/2006/relationships/hyperlink" Target="http://thehotel592.com/" TargetMode="External"/><Relationship Id="rId6328" Type="http://schemas.openxmlformats.org/officeDocument/2006/relationships/hyperlink" Target="http://hotelomnium.com/" TargetMode="External"/><Relationship Id="rId6329" Type="http://schemas.openxmlformats.org/officeDocument/2006/relationships/hyperlink" Target="http://hotelfornos.net/" TargetMode="External"/><Relationship Id="rId6330" Type="http://schemas.openxmlformats.org/officeDocument/2006/relationships/hyperlink" Target="http://adagiohotel.com/" TargetMode="External"/><Relationship Id="rId6331" Type="http://schemas.openxmlformats.org/officeDocument/2006/relationships/hyperlink" Target="http://hotelpereiv.com/" TargetMode="External"/><Relationship Id="rId6332" Type="http://schemas.openxmlformats.org/officeDocument/2006/relationships/hyperlink" Target="http://hoteltransit.es/" TargetMode="External"/><Relationship Id="rId6333" Type="http://schemas.openxmlformats.org/officeDocument/2006/relationships/hyperlink" Target="http://hotelparalel.es/" TargetMode="External"/><Relationship Id="rId6334" Type="http://schemas.openxmlformats.org/officeDocument/2006/relationships/hyperlink" Target="http://hotel-mimic.com/" TargetMode="External"/><Relationship Id="rId6335" Type="http://schemas.openxmlformats.org/officeDocument/2006/relationships/hyperlink" Target="http://hotelbagues.com/" TargetMode="External"/><Relationship Id="rId6336" Type="http://schemas.openxmlformats.org/officeDocument/2006/relationships/hyperlink" Target="http://grupomiramar.es/" TargetMode="External"/><Relationship Id="rId6337" Type="http://schemas.openxmlformats.org/officeDocument/2006/relationships/hyperlink" Target="http://hotelreding.com/" TargetMode="External"/><Relationship Id="rId6338" Type="http://schemas.openxmlformats.org/officeDocument/2006/relationships/hyperlink" Target="http://hotelpelayo.com/" TargetMode="External"/><Relationship Id="rId6339" Type="http://schemas.openxmlformats.org/officeDocument/2006/relationships/hyperlink" Target="http://vilanahotel.com/" TargetMode="External"/><Relationship Id="rId6340" Type="http://schemas.openxmlformats.org/officeDocument/2006/relationships/hyperlink" Target="http://www.hotelbalmes.com/" TargetMode="External"/><Relationship Id="rId6341" Type="http://schemas.openxmlformats.org/officeDocument/2006/relationships/hyperlink" Target="http://www.acevihotels.com/" TargetMode="External"/><Relationship Id="rId6342" Type="http://schemas.openxmlformats.org/officeDocument/2006/relationships/hyperlink" Target="http://acevihotels.com/" TargetMode="External"/><Relationship Id="rId6343" Type="http://schemas.openxmlformats.org/officeDocument/2006/relationships/hyperlink" Target="http://magatzem128.com/" TargetMode="External"/><Relationship Id="rId6344" Type="http://schemas.openxmlformats.org/officeDocument/2006/relationships/hyperlink" Target="http://casaconsell.com/" TargetMode="External"/><Relationship Id="rId6345" Type="http://schemas.openxmlformats.org/officeDocument/2006/relationships/hyperlink" Target="http://www.hotelclaris.com/" TargetMode="External"/><Relationship Id="rId6346" Type="http://schemas.openxmlformats.org/officeDocument/2006/relationships/hyperlink" Target="http://hotelsbglow.com/" TargetMode="External"/><Relationship Id="rId6347" Type="http://schemas.openxmlformats.org/officeDocument/2006/relationships/hyperlink" Target="http://thewittmore.com/" TargetMode="External"/><Relationship Id="rId6348" Type="http://schemas.openxmlformats.org/officeDocument/2006/relationships/hyperlink" Target="http://hotelactual.com/" TargetMode="External"/><Relationship Id="rId6349" Type="http://schemas.openxmlformats.org/officeDocument/2006/relationships/hyperlink" Target="http://massalagros.com/" TargetMode="External"/><Relationship Id="rId6350" Type="http://schemas.openxmlformats.org/officeDocument/2006/relationships/hyperlink" Target="http://ayrehoteles.com/" TargetMode="External"/><Relationship Id="rId6351" Type="http://schemas.openxmlformats.org/officeDocument/2006/relationships/hyperlink" Target="http://accorhotels.com/" TargetMode="External"/><Relationship Id="rId6352" Type="http://schemas.openxmlformats.org/officeDocument/2006/relationships/hyperlink" Target="http://www.tahitiplaya.com/" TargetMode="External"/><Relationship Id="rId6353" Type="http://schemas.openxmlformats.org/officeDocument/2006/relationships/hyperlink" Target="http://hotelreymar.com/" TargetMode="External"/><Relationship Id="rId6354" Type="http://schemas.openxmlformats.org/officeDocument/2006/relationships/hyperlink" Target="http://grupflorida.com/" TargetMode="External"/><Relationship Id="rId6355" Type="http://schemas.openxmlformats.org/officeDocument/2006/relationships/hyperlink" Target="http://racodenpepe.com/" TargetMode="External"/><Relationship Id="rId6356" Type="http://schemas.openxmlformats.org/officeDocument/2006/relationships/hyperlink" Target="http://hotelbernat.com/" TargetMode="External"/><Relationship Id="rId6357" Type="http://schemas.openxmlformats.org/officeDocument/2006/relationships/hyperlink" Target="http://hotel-merce.com/" TargetMode="External"/><Relationship Id="rId6358" Type="http://schemas.openxmlformats.org/officeDocument/2006/relationships/hyperlink" Target="http://grupflorida.com/" TargetMode="External"/><Relationship Id="rId6359" Type="http://schemas.openxmlformats.org/officeDocument/2006/relationships/hyperlink" Target="http://odisseapark.com/" TargetMode="External"/><Relationship Id="rId6360" Type="http://schemas.openxmlformats.org/officeDocument/2006/relationships/hyperlink" Target="http://hotelesplai.net/" TargetMode="External"/><Relationship Id="rId6361" Type="http://schemas.openxmlformats.org/officeDocument/2006/relationships/hyperlink" Target="http://hotelsummer.net/" TargetMode="External"/><Relationship Id="rId6362" Type="http://schemas.openxmlformats.org/officeDocument/2006/relationships/hyperlink" Target="http://grupflorida.com/" TargetMode="External"/><Relationship Id="rId6363" Type="http://schemas.openxmlformats.org/officeDocument/2006/relationships/hyperlink" Target="http://canbonastre.com/" TargetMode="External"/><Relationship Id="rId6364" Type="http://schemas.openxmlformats.org/officeDocument/2006/relationships/hyperlink" Target="http://www.laninahotel.com/" TargetMode="External"/><Relationship Id="rId6365" Type="http://schemas.openxmlformats.org/officeDocument/2006/relationships/hyperlink" Target="http://hotelestela.com/" TargetMode="External"/><Relationship Id="rId6366" Type="http://schemas.openxmlformats.org/officeDocument/2006/relationships/hyperlink" Target="http://hotelestela.com/" TargetMode="External"/><Relationship Id="rId6367" Type="http://schemas.openxmlformats.org/officeDocument/2006/relationships/hyperlink" Target="http://hotelalenti.com/" TargetMode="External"/><Relationship Id="rId6368" Type="http://schemas.openxmlformats.org/officeDocument/2006/relationships/hyperlink" Target="http://masalbereda.com/" TargetMode="External"/><Relationship Id="rId6369" Type="http://schemas.openxmlformats.org/officeDocument/2006/relationships/hyperlink" Target="http://www.eljounature.com/" TargetMode="External"/><Relationship Id="rId6370" Type="http://schemas.openxmlformats.org/officeDocument/2006/relationships/hyperlink" Target="http://www.hotelelblat.com/" TargetMode="External"/><Relationship Id="rId6371" Type="http://schemas.openxmlformats.org/officeDocument/2006/relationships/hyperlink" Target="http://turodelhome.com/" TargetMode="External"/><Relationship Id="rId6372" Type="http://schemas.openxmlformats.org/officeDocument/2006/relationships/hyperlink" Target="http://www.torrespetit.com/" TargetMode="External"/><Relationship Id="rId6373" Type="http://schemas.openxmlformats.org/officeDocument/2006/relationships/hyperlink" Target="http://www.hotelbesora.com/" TargetMode="External"/><Relationship Id="rId6374" Type="http://schemas.openxmlformats.org/officeDocument/2006/relationships/hyperlink" Target="http://hotelbremon.com/" TargetMode="External"/><Relationship Id="rId6375" Type="http://schemas.openxmlformats.org/officeDocument/2006/relationships/hyperlink" Target="http://www.canpamplona.com/" TargetMode="External"/><Relationship Id="rId6376" Type="http://schemas.openxmlformats.org/officeDocument/2006/relationships/hyperlink" Target="http://seminarivic.cat/" TargetMode="External"/><Relationship Id="rId6377" Type="http://schemas.openxmlformats.org/officeDocument/2006/relationships/hyperlink" Target="http://hotelsitges.com/" TargetMode="External"/><Relationship Id="rId6378" Type="http://schemas.openxmlformats.org/officeDocument/2006/relationships/hyperlink" Target="http://hotelsitges.com/" TargetMode="External"/><Relationship Id="rId6379" Type="http://schemas.openxmlformats.org/officeDocument/2006/relationships/hyperlink" Target="http://ciudadeharo.com/" TargetMode="External"/><Relationship Id="rId6380" Type="http://schemas.openxmlformats.org/officeDocument/2006/relationships/hyperlink" Target="http://losguardeses.es/" TargetMode="External"/><Relationship Id="rId6381" Type="http://schemas.openxmlformats.org/officeDocument/2006/relationships/hyperlink" Target="http://www.hotelhoyuela.es/" TargetMode="External"/><Relationship Id="rId6382" Type="http://schemas.openxmlformats.org/officeDocument/2006/relationships/hyperlink" Target="http://hotelchiqui.com/" TargetMode="External"/><Relationship Id="rId6383" Type="http://schemas.openxmlformats.org/officeDocument/2006/relationships/hyperlink" Target="http://www.surdelabahia.es/" TargetMode="External"/><Relationship Id="rId6384" Type="http://schemas.openxmlformats.org/officeDocument/2006/relationships/hyperlink" Target="http://hlosangeles.com/" TargetMode="External"/><Relationship Id="rId6385" Type="http://schemas.openxmlformats.org/officeDocument/2006/relationships/hyperlink" Target="http://hotelcamargo.es/" TargetMode="External"/><Relationship Id="rId6386" Type="http://schemas.openxmlformats.org/officeDocument/2006/relationships/hyperlink" Target="http://laalfonsina.com/" TargetMode="External"/><Relationship Id="rId6387" Type="http://schemas.openxmlformats.org/officeDocument/2006/relationships/hyperlink" Target="https://www.hotelarillo.com/" TargetMode="External"/><Relationship Id="rId6388" Type="http://schemas.openxmlformats.org/officeDocument/2006/relationships/hyperlink" Target="https://maritimoris.com/" TargetMode="External"/><Relationship Id="rId6389" Type="http://schemas.openxmlformats.org/officeDocument/2006/relationships/hyperlink" Target="http://maritimoris.com/" TargetMode="External"/><Relationship Id="rId6390" Type="http://schemas.openxmlformats.org/officeDocument/2006/relationships/hyperlink" Target="http://isabelhotel.com/" TargetMode="External"/><Relationship Id="rId6391" Type="http://schemas.openxmlformats.org/officeDocument/2006/relationships/hyperlink" Target="http://www.hgerramayor.com/" TargetMode="External"/><Relationship Id="rId6392" Type="http://schemas.openxmlformats.org/officeDocument/2006/relationships/hyperlink" Target="http://puntalinera.com/" TargetMode="External"/><Relationship Id="rId6393" Type="http://schemas.openxmlformats.org/officeDocument/2006/relationships/hyperlink" Target="http://www.hoteljosein.com/" TargetMode="External"/><Relationship Id="rId6394" Type="http://schemas.openxmlformats.org/officeDocument/2006/relationships/hyperlink" Target="http://arhahoteles.com/" TargetMode="External"/><Relationship Id="rId6395" Type="http://schemas.openxmlformats.org/officeDocument/2006/relationships/hyperlink" Target="http://hoteldeloso.com/" TargetMode="External"/><Relationship Id="rId6396" Type="http://schemas.openxmlformats.org/officeDocument/2006/relationships/hyperlink" Target="http://hotelcosgaya.es/" TargetMode="External"/><Relationship Id="rId6397" Type="http://schemas.openxmlformats.org/officeDocument/2006/relationships/hyperlink" Target="http://www.elhotelazul.com/" TargetMode="External"/><Relationship Id="rId6398" Type="http://schemas.openxmlformats.org/officeDocument/2006/relationships/hyperlink" Target="http://hotelcuevas.com/" TargetMode="External"/><Relationship Id="rId6399" Type="http://schemas.openxmlformats.org/officeDocument/2006/relationships/hyperlink" Target="http://hotellaronda.es/" TargetMode="External"/><Relationship Id="rId6400" Type="http://schemas.openxmlformats.org/officeDocument/2006/relationships/hyperlink" Target="http://hotelelhaya.com/" TargetMode="External"/><Relationship Id="rId6401" Type="http://schemas.openxmlformats.org/officeDocument/2006/relationships/hyperlink" Target="http://www.casonadeluis.es/" TargetMode="External"/><Relationship Id="rId6402" Type="http://schemas.openxmlformats.org/officeDocument/2006/relationships/hyperlink" Target="http://olatuhotela.com/" TargetMode="External"/><Relationship Id="rId6403" Type="http://schemas.openxmlformats.org/officeDocument/2006/relationships/hyperlink" Target="http://hotelloiola.com/" TargetMode="External"/><Relationship Id="rId6404" Type="http://schemas.openxmlformats.org/officeDocument/2006/relationships/hyperlink" Target="http://hotelkanala.com/" TargetMode="External"/><Relationship Id="rId6405" Type="http://schemas.openxmlformats.org/officeDocument/2006/relationships/hyperlink" Target="http://hotelezeiza.com/" TargetMode="External"/><Relationship Id="rId6406" Type="http://schemas.openxmlformats.org/officeDocument/2006/relationships/hyperlink" Target="http://www.hotelnicols.com/" TargetMode="External"/><Relationship Id="rId6407" Type="http://schemas.openxmlformats.org/officeDocument/2006/relationships/hyperlink" Target="http://hotelflysch.com/" TargetMode="External"/><Relationship Id="rId6408" Type="http://schemas.openxmlformats.org/officeDocument/2006/relationships/hyperlink" Target="http://www.hotelrecord.com/" TargetMode="External"/><Relationship Id="rId6409" Type="http://schemas.openxmlformats.org/officeDocument/2006/relationships/hyperlink" Target="http://welcomegros.com/" TargetMode="External"/><Relationship Id="rId6410" Type="http://schemas.openxmlformats.org/officeDocument/2006/relationships/hyperlink" Target="http://www.hotelatxega.com/" TargetMode="External"/><Relationship Id="rId6411" Type="http://schemas.openxmlformats.org/officeDocument/2006/relationships/hyperlink" Target="http://hotelanoeta.com/" TargetMode="External"/><Relationship Id="rId6412" Type="http://schemas.openxmlformats.org/officeDocument/2006/relationships/hyperlink" Target="http://hotelzerupe.com/" TargetMode="External"/><Relationship Id="rId6413" Type="http://schemas.openxmlformats.org/officeDocument/2006/relationships/hyperlink" Target="http://hotelaitana.com/" TargetMode="External"/><Relationship Id="rId6414" Type="http://schemas.openxmlformats.org/officeDocument/2006/relationships/hyperlink" Target="http://hotelobispo.com/" TargetMode="External"/><Relationship Id="rId6415" Type="http://schemas.openxmlformats.org/officeDocument/2006/relationships/hyperlink" Target="http://hotelcarlton.es/" TargetMode="External"/><Relationship Id="rId6416" Type="http://schemas.openxmlformats.org/officeDocument/2006/relationships/hyperlink" Target="http://hotelabando.com/" TargetMode="External"/><Relationship Id="rId6417" Type="http://schemas.openxmlformats.org/officeDocument/2006/relationships/hyperlink" Target="http://hotelarmine.com/" TargetMode="External"/><Relationship Id="rId6418" Type="http://schemas.openxmlformats.org/officeDocument/2006/relationships/hyperlink" Target="http://urunehotela.com/" TargetMode="External"/><Relationship Id="rId6419" Type="http://schemas.openxmlformats.org/officeDocument/2006/relationships/hyperlink" Target="http://hotelarriaga.es/" TargetMode="External"/><Relationship Id="rId6420" Type="http://schemas.openxmlformats.org/officeDocument/2006/relationships/hyperlink" Target="http://hotelartaza.com/" TargetMode="External"/><Relationship Id="rId6421" Type="http://schemas.openxmlformats.org/officeDocument/2006/relationships/hyperlink" Target="http://hoteldurtzi.com/" TargetMode="External"/><Relationship Id="rId6422" Type="http://schemas.openxmlformats.org/officeDocument/2006/relationships/hyperlink" Target="http://hotelmarixa.com/" TargetMode="External"/><Relationship Id="rId6423" Type="http://schemas.openxmlformats.org/officeDocument/2006/relationships/hyperlink" Target="http://atalayahotel.es/" TargetMode="External"/><Relationship Id="rId6424" Type="http://schemas.openxmlformats.org/officeDocument/2006/relationships/hyperlink" Target="http://hoteldurango.es/" TargetMode="External"/><Relationship Id="rId6425" Type="http://schemas.openxmlformats.org/officeDocument/2006/relationships/hyperlink" Target="http://hotelbolina.net/" TargetMode="External"/><Relationship Id="rId6426" Type="http://schemas.openxmlformats.org/officeDocument/2006/relationships/hyperlink" Target="http://hotelthepark.es/" TargetMode="External"/><Relationship Id="rId6427" Type="http://schemas.openxmlformats.org/officeDocument/2006/relationships/hyperlink" Target="http://www.hotelbeitia.com/" TargetMode="External"/><Relationship Id="rId6428" Type="http://schemas.openxmlformats.org/officeDocument/2006/relationships/hyperlink" Target="http://hotel-alisi.com/" TargetMode="External"/><Relationship Id="rId6429" Type="http://schemas.openxmlformats.org/officeDocument/2006/relationships/hyperlink" Target="http://hotelessuco.com/" TargetMode="External"/><Relationship Id="rId6430" Type="http://schemas.openxmlformats.org/officeDocument/2006/relationships/hyperlink" Target="http://cadenadocar.com/" TargetMode="External"/><Relationship Id="rId6431" Type="http://schemas.openxmlformats.org/officeDocument/2006/relationships/hyperlink" Target="http://hotellavarga.es/" TargetMode="External"/><Relationship Id="rId6432" Type="http://schemas.openxmlformats.org/officeDocument/2006/relationships/hyperlink" Target="http://hoteljacobeo.es/" TargetMode="External"/><Relationship Id="rId6433" Type="http://schemas.openxmlformats.org/officeDocument/2006/relationships/hyperlink" Target="http://hotelcordon.com/" TargetMode="External"/><Relationship Id="rId6434" Type="http://schemas.openxmlformats.org/officeDocument/2006/relationships/hyperlink" Target="http://www.hotelachuri.com/" TargetMode="External"/><Relationship Id="rId6435" Type="http://schemas.openxmlformats.org/officeDocument/2006/relationships/hyperlink" Target="http://hotelazofra.com/" TargetMode="External"/><Relationship Id="rId6436" Type="http://schemas.openxmlformats.org/officeDocument/2006/relationships/hyperlink" Target="http://hotelaranda.com/" TargetMode="External"/><Relationship Id="rId6437" Type="http://schemas.openxmlformats.org/officeDocument/2006/relationships/hyperlink" Target="http://hotelalbret.net/" TargetMode="External"/><Relationship Id="rId6438" Type="http://schemas.openxmlformats.org/officeDocument/2006/relationships/hyperlink" Target="http://abbahoteles.com/" TargetMode="External"/><Relationship Id="rId6439" Type="http://schemas.openxmlformats.org/officeDocument/2006/relationships/hyperlink" Target="http://hotel-leyre.com/" TargetMode="External"/><Relationship Id="rId6440" Type="http://schemas.openxmlformats.org/officeDocument/2006/relationships/hyperlink" Target="http://avenidahotel.es/" TargetMode="External"/><Relationship Id="rId6441" Type="http://schemas.openxmlformats.org/officeDocument/2006/relationships/hyperlink" Target="http://bed4uhotels.com/" TargetMode="External"/><Relationship Id="rId6442" Type="http://schemas.openxmlformats.org/officeDocument/2006/relationships/hyperlink" Target="http://hotelvillava.es/" TargetMode="External"/><Relationship Id="rId6443" Type="http://schemas.openxmlformats.org/officeDocument/2006/relationships/hyperlink" Target="http://bed4uhotels.com/" TargetMode="External"/><Relationship Id="rId6444" Type="http://schemas.openxmlformats.org/officeDocument/2006/relationships/hyperlink" Target="http://www.hotelirache.com/" TargetMode="External"/><Relationship Id="rId6445" Type="http://schemas.openxmlformats.org/officeDocument/2006/relationships/hyperlink" Target="http://www.hotelmonaco.com/" TargetMode="External"/><Relationship Id="rId6446" Type="http://schemas.openxmlformats.org/officeDocument/2006/relationships/hyperlink" Target="http://hotelalhama.com/" TargetMode="External"/><Relationship Id="rId6447" Type="http://schemas.openxmlformats.org/officeDocument/2006/relationships/hyperlink" Target="https://www.hoteltorcal.com/" TargetMode="External"/><Relationship Id="rId6448" Type="http://schemas.openxmlformats.org/officeDocument/2006/relationships/hyperlink" Target="http://www.losquinones.com/" TargetMode="External"/><Relationship Id="rId6449" Type="http://schemas.openxmlformats.org/officeDocument/2006/relationships/hyperlink" Target="http://hoteleselba.com/" TargetMode="External"/><Relationship Id="rId6450" Type="http://schemas.openxmlformats.org/officeDocument/2006/relationships/hyperlink" Target="http://www.blancabrisa.com/" TargetMode="External"/><Relationship Id="rId6451" Type="http://schemas.openxmlformats.org/officeDocument/2006/relationships/hyperlink" Target="http://www.hotelagades.com/" TargetMode="External"/><Relationship Id="rId6452" Type="http://schemas.openxmlformats.org/officeDocument/2006/relationships/hyperlink" Target="http://hotelaparra.com/" TargetMode="External"/><Relationship Id="rId6453" Type="http://schemas.openxmlformats.org/officeDocument/2006/relationships/hyperlink" Target="http://www.valledeleste.es/" TargetMode="External"/><Relationship Id="rId6454" Type="http://schemas.openxmlformats.org/officeDocument/2006/relationships/hyperlink" Target="http://lacaletabay.com/" TargetMode="External"/><Relationship Id="rId6455" Type="http://schemas.openxmlformats.org/officeDocument/2006/relationships/hyperlink" Target="http://hoteleselba.com/" TargetMode="External"/><Relationship Id="rId6456" Type="http://schemas.openxmlformats.org/officeDocument/2006/relationships/hyperlink" Target="http://holidayworld.es/" TargetMode="External"/><Relationship Id="rId6457" Type="http://schemas.openxmlformats.org/officeDocument/2006/relationships/hyperlink" Target="http://www.hotelhumaina.es/" TargetMode="External"/><Relationship Id="rId6458" Type="http://schemas.openxmlformats.org/officeDocument/2006/relationships/hyperlink" Target="https://hotelfinca.com/" TargetMode="External"/><Relationship Id="rId6459" Type="http://schemas.openxmlformats.org/officeDocument/2006/relationships/hyperlink" Target="http://loscastanos.com/" TargetMode="External"/><Relationship Id="rId6460" Type="http://schemas.openxmlformats.org/officeDocument/2006/relationships/hyperlink" Target="http://hotelmorales.es/" TargetMode="External"/><Relationship Id="rId6461" Type="http://schemas.openxmlformats.org/officeDocument/2006/relationships/hyperlink" Target="http://sohohoteles.com/" TargetMode="External"/><Relationship Id="rId6462" Type="http://schemas.openxmlformats.org/officeDocument/2006/relationships/hyperlink" Target="http://petitpalace.com/" TargetMode="External"/><Relationship Id="rId6463" Type="http://schemas.openxmlformats.org/officeDocument/2006/relationships/hyperlink" Target="http://feelhostels.com/" TargetMode="External"/><Relationship Id="rId6464" Type="http://schemas.openxmlformats.org/officeDocument/2006/relationships/hyperlink" Target="http://sohohoteles.com/" TargetMode="External"/><Relationship Id="rId6465" Type="http://schemas.openxmlformats.org/officeDocument/2006/relationships/hyperlink" Target="http://www.hoteltarik.com/" TargetMode="External"/><Relationship Id="rId6466" Type="http://schemas.openxmlformats.org/officeDocument/2006/relationships/hyperlink" Target="http://hotelnatali.com/" TargetMode="External"/><Relationship Id="rId6467" Type="http://schemas.openxmlformats.org/officeDocument/2006/relationships/hyperlink" Target="http://essencehotel.es/" TargetMode="External"/><Relationship Id="rId6468" Type="http://schemas.openxmlformats.org/officeDocument/2006/relationships/hyperlink" Target="http://hotelelimar.com/" TargetMode="External"/><Relationship Id="rId6469" Type="http://schemas.openxmlformats.org/officeDocument/2006/relationships/hyperlink" Target="http://www.fincalamota.com/" TargetMode="External"/><Relationship Id="rId6470" Type="http://schemas.openxmlformats.org/officeDocument/2006/relationships/hyperlink" Target="http://hotelmiraya.com/" TargetMode="External"/><Relationship Id="rId6471" Type="http://schemas.openxmlformats.org/officeDocument/2006/relationships/hyperlink" Target="http://holidayworld.es/" TargetMode="External"/><Relationship Id="rId6472" Type="http://schemas.openxmlformats.org/officeDocument/2006/relationships/hyperlink" Target="http://holidayworld.es/" TargetMode="External"/><Relationship Id="rId6473" Type="http://schemas.openxmlformats.org/officeDocument/2006/relationships/hyperlink" Target="http://oceanohotel.com/" TargetMode="External"/><Relationship Id="rId6474" Type="http://schemas.openxmlformats.org/officeDocument/2006/relationships/hyperlink" Target="http://hmgranhotel.com/" TargetMode="External"/><Relationship Id="rId6475" Type="http://schemas.openxmlformats.org/officeDocument/2006/relationships/hyperlink" Target="http://hoteltrebol.com/" TargetMode="External"/><Relationship Id="rId6476" Type="http://schemas.openxmlformats.org/officeDocument/2006/relationships/hyperlink" Target="http://clublacosta.com/" TargetMode="External"/><Relationship Id="rId6477" Type="http://schemas.openxmlformats.org/officeDocument/2006/relationships/hyperlink" Target="http://hotelbaviera.es/" TargetMode="External"/><Relationship Id="rId6478" Type="http://schemas.openxmlformats.org/officeDocument/2006/relationships/hyperlink" Target="http://hoteleselba.com/" TargetMode="External"/><Relationship Id="rId6479" Type="http://schemas.openxmlformats.org/officeDocument/2006/relationships/hyperlink" Target="http://hotelartola.com/" TargetMode="External"/><Relationship Id="rId6480" Type="http://schemas.openxmlformats.org/officeDocument/2006/relationships/hyperlink" Target="http://fincaeslava.com/" TargetMode="External"/><Relationship Id="rId6481" Type="http://schemas.openxmlformats.org/officeDocument/2006/relationships/hyperlink" Target="http://barakaronda.com/" TargetMode="External"/><Relationship Id="rId6482" Type="http://schemas.openxmlformats.org/officeDocument/2006/relationships/hyperlink" Target="http://hoteleltajo.com/" TargetMode="External"/><Relationship Id="rId6483" Type="http://schemas.openxmlformats.org/officeDocument/2006/relationships/hyperlink" Target="http://atalaya-park.es/" TargetMode="External"/><Relationship Id="rId6484" Type="http://schemas.openxmlformats.org/officeDocument/2006/relationships/hyperlink" Target="http://atalaya-park.es/" TargetMode="External"/><Relationship Id="rId6485" Type="http://schemas.openxmlformats.org/officeDocument/2006/relationships/hyperlink" Target="http://hotelcasares.es/" TargetMode="External"/><Relationship Id="rId6486" Type="http://schemas.openxmlformats.org/officeDocument/2006/relationships/hyperlink" Target="http://www.grupovasari.com/" TargetMode="External"/><Relationship Id="rId6487" Type="http://schemas.openxmlformats.org/officeDocument/2006/relationships/hyperlink" Target="http://hotelyaramar.es/" TargetMode="External"/><Relationship Id="rId6488" Type="http://schemas.openxmlformats.org/officeDocument/2006/relationships/hyperlink" Target="http://nochederonda.es/" TargetMode="External"/><Relationship Id="rId6489" Type="http://schemas.openxmlformats.org/officeDocument/2006/relationships/hyperlink" Target="http://logasasanti.com/" TargetMode="External"/><Relationship Id="rId6490" Type="http://schemas.openxmlformats.org/officeDocument/2006/relationships/hyperlink" Target="http://logasasanti.com/" TargetMode="External"/><Relationship Id="rId6491" Type="http://schemas.openxmlformats.org/officeDocument/2006/relationships/hyperlink" Target="http://hotel-limas.com/" TargetMode="External"/><Relationship Id="rId6492" Type="http://schemas.openxmlformats.org/officeDocument/2006/relationships/hyperlink" Target="http://fuentenueva.com/" TargetMode="External"/><Relationship Id="rId6493" Type="http://schemas.openxmlformats.org/officeDocument/2006/relationships/hyperlink" Target="http://hotel-lapaz.com/" TargetMode="External"/><Relationship Id="rId6494" Type="http://schemas.openxmlformats.org/officeDocument/2006/relationships/hyperlink" Target="http://petitpalace.com/" TargetMode="External"/><Relationship Id="rId6495" Type="http://schemas.openxmlformats.org/officeDocument/2006/relationships/hyperlink" Target="http://vimehoteles.com/" TargetMode="External"/><Relationship Id="rId6496" Type="http://schemas.openxmlformats.org/officeDocument/2006/relationships/hyperlink" Target="http://reydonpedro.com/" TargetMode="External"/><Relationship Id="rId6497" Type="http://schemas.openxmlformats.org/officeDocument/2006/relationships/hyperlink" Target="http://hotel-valme.com/" TargetMode="External"/><Relationship Id="rId6498" Type="http://schemas.openxmlformats.org/officeDocument/2006/relationships/hyperlink" Target="http://hotelchamizo.es/" TargetMode="External"/><Relationship Id="rId6499" Type="http://schemas.openxmlformats.org/officeDocument/2006/relationships/hyperlink" Target="http://ayrehoteles.com/" TargetMode="External"/><Relationship Id="rId6500" Type="http://schemas.openxmlformats.org/officeDocument/2006/relationships/hyperlink" Target="http://sohohoteles.com/" TargetMode="External"/><Relationship Id="rId6501" Type="http://schemas.openxmlformats.org/officeDocument/2006/relationships/hyperlink" Target="http://hotelsandra.net/" TargetMode="External"/><Relationship Id="rId6502" Type="http://schemas.openxmlformats.org/officeDocument/2006/relationships/hyperlink" Target="http://hotel-lince.com/" TargetMode="External"/><Relationship Id="rId6503" Type="http://schemas.openxmlformats.org/officeDocument/2006/relationships/hyperlink" Target="http://las-palomas.com/" TargetMode="External"/><Relationship Id="rId6504" Type="http://schemas.openxmlformats.org/officeDocument/2006/relationships/hyperlink" Target="http://sohohoteles.com/" TargetMode="External"/><Relationship Id="rId6505" Type="http://schemas.openxmlformats.org/officeDocument/2006/relationships/hyperlink" Target="http://hotelutopia.net/" TargetMode="External"/><Relationship Id="rId6506" Type="http://schemas.openxmlformats.org/officeDocument/2006/relationships/hyperlink" Target="http://asurhoteles.com/" TargetMode="External"/><Relationship Id="rId6507" Type="http://schemas.openxmlformats.org/officeDocument/2006/relationships/hyperlink" Target="http://el-varadero.com/" TargetMode="External"/><Relationship Id="rId6508" Type="http://schemas.openxmlformats.org/officeDocument/2006/relationships/hyperlink" Target="http://hoteltarifa.com/" TargetMode="External"/><Relationship Id="rId6509" Type="http://schemas.openxmlformats.org/officeDocument/2006/relationships/hyperlink" Target="http://hoteleselba.com/" TargetMode="External"/><Relationship Id="rId6510" Type="http://schemas.openxmlformats.org/officeDocument/2006/relationships/hyperlink" Target="http://hotelmacami.com/" TargetMode="External"/><Relationship Id="rId6511" Type="http://schemas.openxmlformats.org/officeDocument/2006/relationships/hyperlink" Target="http://hotelabetos.com/" TargetMode="External"/><Relationship Id="rId6512" Type="http://schemas.openxmlformats.org/officeDocument/2006/relationships/hyperlink" Target="http://ayrehoteles.com/" TargetMode="External"/><Relationship Id="rId6513" Type="http://schemas.openxmlformats.org/officeDocument/2006/relationships/hyperlink" Target="http://sohohoteles.com/" TargetMode="External"/><Relationship Id="rId6514" Type="http://schemas.openxmlformats.org/officeDocument/2006/relationships/hyperlink" Target="http://sohohoteles.com/" TargetMode="External"/><Relationship Id="rId6515" Type="http://schemas.openxmlformats.org/officeDocument/2006/relationships/hyperlink" Target="http://hotelzaguan.com/" TargetMode="External"/><Relationship Id="rId6516" Type="http://schemas.openxmlformats.org/officeDocument/2006/relationships/hyperlink" Target="http://shinehotels.com/" TargetMode="External"/><Relationship Id="rId6517" Type="http://schemas.openxmlformats.org/officeDocument/2006/relationships/hyperlink" Target="http://pilardeltoro.es/" TargetMode="External"/><Relationship Id="rId6518" Type="http://schemas.openxmlformats.org/officeDocument/2006/relationships/hyperlink" Target="http://hotelalbero.com/" TargetMode="External"/><Relationship Id="rId6519" Type="http://schemas.openxmlformats.org/officeDocument/2006/relationships/hyperlink" Target="http://hotelmolinos.es/" TargetMode="External"/><Relationship Id="rId6520" Type="http://schemas.openxmlformats.org/officeDocument/2006/relationships/hyperlink" Target="http://kenianevada.com/" TargetMode="External"/><Relationship Id="rId6521" Type="http://schemas.openxmlformats.org/officeDocument/2006/relationships/hyperlink" Target="http://hotelcamino.net/" TargetMode="External"/><Relationship Id="rId6522" Type="http://schemas.openxmlformats.org/officeDocument/2006/relationships/hyperlink" Target="http://hotelcamino.net/" TargetMode="External"/><Relationship Id="rId6523" Type="http://schemas.openxmlformats.org/officeDocument/2006/relationships/hyperlink" Target="http://lasencebras.com/" TargetMode="External"/><Relationship Id="rId6524" Type="http://schemas.openxmlformats.org/officeDocument/2006/relationships/hyperlink" Target="http://hotellanava.com/" TargetMode="External"/><Relationship Id="rId6525" Type="http://schemas.openxmlformats.org/officeDocument/2006/relationships/hyperlink" Target="http://complejo402.com/" TargetMode="External"/><Relationship Id="rId6526" Type="http://schemas.openxmlformats.org/officeDocument/2006/relationships/hyperlink" Target="http://hoteldoncel.com/" TargetMode="External"/><Relationship Id="rId6527" Type="http://schemas.openxmlformats.org/officeDocument/2006/relationships/hyperlink" Target="http://kenianevada.com/" TargetMode="External"/><Relationship Id="rId6528" Type="http://schemas.openxmlformats.org/officeDocument/2006/relationships/hyperlink" Target="http://robinson-ep.com/" TargetMode="External"/><Relationship Id="rId6529" Type="http://schemas.openxmlformats.org/officeDocument/2006/relationships/hyperlink" Target="http://hoteleselba.com/" TargetMode="External"/><Relationship Id="rId6530" Type="http://schemas.openxmlformats.org/officeDocument/2006/relationships/hyperlink" Target="http://laovejaverde.es/" TargetMode="External"/><Relationship Id="rId6531" Type="http://schemas.openxmlformats.org/officeDocument/2006/relationships/hyperlink" Target="http://miramarhotel.es/" TargetMode="External"/><Relationship Id="rId6532" Type="http://schemas.openxmlformats.org/officeDocument/2006/relationships/hyperlink" Target="http://tarayhotel.com/" TargetMode="External"/><Relationship Id="rId6533" Type="http://schemas.openxmlformats.org/officeDocument/2006/relationships/hyperlink" Target="https://www.tarayhotel.com/" TargetMode="External"/><Relationship Id="rId6534" Type="http://schemas.openxmlformats.org/officeDocument/2006/relationships/hyperlink" Target="http://abbahoteles.com/" TargetMode="External"/><Relationship Id="rId6535" Type="http://schemas.openxmlformats.org/officeDocument/2006/relationships/hyperlink" Target="http://hotelespato.com/" TargetMode="External"/><Relationship Id="rId6536" Type="http://schemas.openxmlformats.org/officeDocument/2006/relationships/hyperlink" Target="http://hotelespato.com/" TargetMode="External"/><Relationship Id="rId6537" Type="http://schemas.openxmlformats.org/officeDocument/2006/relationships/hyperlink" Target="http://hotelemilio.com/" TargetMode="External"/><Relationship Id="rId6538" Type="http://schemas.openxmlformats.org/officeDocument/2006/relationships/hyperlink" Target="http://hotellanoria.es/" TargetMode="External"/><Relationship Id="rId6539" Type="http://schemas.openxmlformats.org/officeDocument/2006/relationships/hyperlink" Target="http://hotellabarca.es/" TargetMode="External"/><Relationship Id="rId6540" Type="http://schemas.openxmlformats.org/officeDocument/2006/relationships/hyperlink" Target="http://donanablues.com/" TargetMode="External"/><Relationship Id="rId6541" Type="http://schemas.openxmlformats.org/officeDocument/2006/relationships/hyperlink" Target="http://hsantamaria.com/" TargetMode="External"/><Relationship Id="rId6542" Type="http://schemas.openxmlformats.org/officeDocument/2006/relationships/hyperlink" Target="http://viavalentia.com/" TargetMode="External"/><Relationship Id="rId6543" Type="http://schemas.openxmlformats.org/officeDocument/2006/relationships/hyperlink" Target="http://masiadelacy.com/" TargetMode="External"/><Relationship Id="rId6544" Type="http://schemas.openxmlformats.org/officeDocument/2006/relationships/hyperlink" Target="http://hotelcasbah.com/" TargetMode="External"/><Relationship Id="rId6545" Type="http://schemas.openxmlformats.org/officeDocument/2006/relationships/hyperlink" Target="http://hotelciscar.com/" TargetMode="External"/><Relationship Id="rId6546" Type="http://schemas.openxmlformats.org/officeDocument/2006/relationships/hyperlink" Target="http://hotelbartos.com/" TargetMode="External"/><Relationship Id="rId6547" Type="http://schemas.openxmlformats.org/officeDocument/2006/relationships/hyperlink" Target="http://hotelmakasa.com/" TargetMode="External"/><Relationship Id="rId6548" Type="http://schemas.openxmlformats.org/officeDocument/2006/relationships/hyperlink" Target="http://lagorahotel.com/" TargetMode="External"/><Relationship Id="rId6549" Type="http://schemas.openxmlformats.org/officeDocument/2006/relationships/hyperlink" Target="http://hotelchispa.com/" TargetMode="External"/><Relationship Id="rId6550" Type="http://schemas.openxmlformats.org/officeDocument/2006/relationships/hyperlink" Target="http://azaharhotel.com/" TargetMode="External"/><Relationship Id="rId6551" Type="http://schemas.openxmlformats.org/officeDocument/2006/relationships/hyperlink" Target="http://hotelsanluis.es/" TargetMode="External"/><Relationship Id="rId6552" Type="http://schemas.openxmlformats.org/officeDocument/2006/relationships/hyperlink" Target="http://hotelsafari.net/" TargetMode="External"/><Relationship Id="rId6553" Type="http://schemas.openxmlformats.org/officeDocument/2006/relationships/hyperlink" Target="http://hotelalkazar.es/" TargetMode="External"/><Relationship Id="rId6554" Type="http://schemas.openxmlformats.org/officeDocument/2006/relationships/hyperlink" Target="http://masiadelacy.com/" TargetMode="External"/><Relationship Id="rId6555" Type="http://schemas.openxmlformats.org/officeDocument/2006/relationships/hyperlink" Target="http://petitpalace.com/" TargetMode="External"/><Relationship Id="rId6556" Type="http://schemas.openxmlformats.org/officeDocument/2006/relationships/hyperlink" Target="http://hotel-dimar.com/" TargetMode="External"/><Relationship Id="rId6557" Type="http://schemas.openxmlformats.org/officeDocument/2006/relationships/hyperlink" Target="http://casapalacio.com/" TargetMode="External"/><Relationship Id="rId6558" Type="http://schemas.openxmlformats.org/officeDocument/2006/relationships/hyperlink" Target="https://www.hotelluz.com/es" TargetMode="External"/><Relationship Id="rId6559" Type="http://schemas.openxmlformats.org/officeDocument/2006/relationships/hyperlink" Target="http://hotelzaymar.com/" TargetMode="External"/><Relationship Id="rId6560" Type="http://schemas.openxmlformats.org/officeDocument/2006/relationships/hyperlink" Target="http://temanahotel.com/" TargetMode="External"/><Relationship Id="rId6561" Type="http://schemas.openxmlformats.org/officeDocument/2006/relationships/hyperlink" Target="http://hotelherasu.com/" TargetMode="External"/><Relationship Id="rId6562" Type="http://schemas.openxmlformats.org/officeDocument/2006/relationships/hyperlink" Target="http://luzdeazahar.com/" TargetMode="External"/><Relationship Id="rId6563" Type="http://schemas.openxmlformats.org/officeDocument/2006/relationships/hyperlink" Target="http://torrelamina.com/" TargetMode="External"/><Relationship Id="rId6564" Type="http://schemas.openxmlformats.org/officeDocument/2006/relationships/hyperlink" Target="http://hotelverdia.com/" TargetMode="External"/><Relationship Id="rId6565" Type="http://schemas.openxmlformats.org/officeDocument/2006/relationships/hyperlink" Target="http://www.hotel-plata.com/" TargetMode="External"/><Relationship Id="rId6566" Type="http://schemas.openxmlformats.org/officeDocument/2006/relationships/hyperlink" Target="http://lacityhotel.com/" TargetMode="External"/><Relationship Id="rId6567" Type="http://schemas.openxmlformats.org/officeDocument/2006/relationships/hyperlink" Target="http://hotelrambla.com/" TargetMode="External"/><Relationship Id="rId6568" Type="http://schemas.openxmlformats.org/officeDocument/2006/relationships/hyperlink" Target="http://hotelmiocid.com/" TargetMode="External"/><Relationship Id="rId6569" Type="http://schemas.openxmlformats.org/officeDocument/2006/relationships/hyperlink" Target="http://holiday-inn.com/" TargetMode="External"/><Relationship Id="rId6570" Type="http://schemas.openxmlformats.org/officeDocument/2006/relationships/hyperlink" Target="http://diamantblue.com/" TargetMode="External"/><Relationship Id="rId6571" Type="http://schemas.openxmlformats.org/officeDocument/2006/relationships/hyperlink" Target="http://fontdalcala.com/" TargetMode="External"/><Relationship Id="rId6572" Type="http://schemas.openxmlformats.org/officeDocument/2006/relationships/hyperlink" Target="http://hotel-plata.com/" TargetMode="External"/><Relationship Id="rId6573" Type="http://schemas.openxmlformats.org/officeDocument/2006/relationships/hyperlink" Target="http://hotelalahuar.es/" TargetMode="External"/><Relationship Id="rId6574" Type="http://schemas.openxmlformats.org/officeDocument/2006/relationships/hyperlink" Target="http://hotel-javea.com/" TargetMode="External"/><Relationship Id="rId6575" Type="http://schemas.openxmlformats.org/officeDocument/2006/relationships/hyperlink" Target="http://hotelcimbel.com/" TargetMode="External"/><Relationship Id="rId6576" Type="http://schemas.openxmlformats.org/officeDocument/2006/relationships/hyperlink" Target="http://lavilaresort.es/" TargetMode="External"/><Relationship Id="rId6577" Type="http://schemas.openxmlformats.org/officeDocument/2006/relationships/hyperlink" Target="http://hotelteremar.es/" TargetMode="External"/><Relationship Id="rId6578" Type="http://schemas.openxmlformats.org/officeDocument/2006/relationships/hyperlink" Target="http://ha-bermudas.com/" TargetMode="External"/><Relationship Id="rId6579" Type="http://schemas.openxmlformats.org/officeDocument/2006/relationships/hyperlink" Target="mailto:reservas@hotelmarconi.es" TargetMode="External"/><Relationship Id="rId6580" Type="http://schemas.openxmlformats.org/officeDocument/2006/relationships/hyperlink" Target="http://hotelmarconi.es/" TargetMode="External"/><Relationship Id="rId6581" Type="http://schemas.openxmlformats.org/officeDocument/2006/relationships/hyperlink" Target="http://hotelmelina.com/" TargetMode="External"/><Relationship Id="rId6582" Type="http://schemas.openxmlformats.org/officeDocument/2006/relationships/hyperlink" Target="http://hotelgolden.net/" TargetMode="External"/><Relationship Id="rId6583" Type="http://schemas.openxmlformats.org/officeDocument/2006/relationships/hyperlink" Target="http://hotelalameda.es/" TargetMode="External"/><Relationship Id="rId6584" Type="http://schemas.openxmlformats.org/officeDocument/2006/relationships/hyperlink" Target="http://hoteldeloix.com/" TargetMode="External"/><Relationship Id="rId6585" Type="http://schemas.openxmlformats.org/officeDocument/2006/relationships/hyperlink" Target="https://hotelallon.com/" TargetMode="External"/><Relationship Id="rId6586" Type="http://schemas.openxmlformats.org/officeDocument/2006/relationships/hyperlink" Target="https://hotelallon.com/" TargetMode="External"/><Relationship Id="rId6587" Type="http://schemas.openxmlformats.org/officeDocument/2006/relationships/hyperlink" Target="http://masialamota.com/" TargetMode="External"/><Relationship Id="rId6588" Type="http://schemas.openxmlformats.org/officeDocument/2006/relationships/hyperlink" Target="http://hotelcensal.com/" TargetMode="External"/><Relationship Id="rId6589" Type="http://schemas.openxmlformats.org/officeDocument/2006/relationships/hyperlink" Target="http://abgranhotel.com/" TargetMode="External"/><Relationship Id="rId6590" Type="http://schemas.openxmlformats.org/officeDocument/2006/relationships/hyperlink" Target="http://hotelflorida.es/" TargetMode="External"/><Relationship Id="rId6591" Type="http://schemas.openxmlformats.org/officeDocument/2006/relationships/hyperlink" Target="http://hotelmoreno.es/" TargetMode="External"/><Relationship Id="rId6592" Type="http://schemas.openxmlformats.org/officeDocument/2006/relationships/hyperlink" Target="http://hotelriopar.com/" TargetMode="External"/><Relationship Id="rId6593" Type="http://schemas.openxmlformats.org/officeDocument/2006/relationships/hyperlink" Target="http://ruralriopar.com/" TargetMode="External"/><Relationship Id="rId6594" Type="http://schemas.openxmlformats.org/officeDocument/2006/relationships/hyperlink" Target="http://hotelflorida.es/" TargetMode="External"/><Relationship Id="rId6595" Type="http://schemas.openxmlformats.org/officeDocument/2006/relationships/hyperlink" Target="http://arcosanjuan.com/" TargetMode="External"/><Relationship Id="rId6596" Type="http://schemas.openxmlformats.org/officeDocument/2006/relationships/hyperlink" Target="http://hotelazarbe.com/" TargetMode="External"/><Relationship Id="rId6597" Type="http://schemas.openxmlformats.org/officeDocument/2006/relationships/hyperlink" Target="http://hotellegazpi.es/" TargetMode="External"/><Relationship Id="rId6598" Type="http://schemas.openxmlformats.org/officeDocument/2006/relationships/hyperlink" Target="http://lamangaclub.com/" TargetMode="External"/><Relationship Id="rId6599" Type="http://schemas.openxmlformats.org/officeDocument/2006/relationships/hyperlink" Target="http://hoteltraina.com/" TargetMode="External"/><Relationship Id="rId6600" Type="http://schemas.openxmlformats.org/officeDocument/2006/relationships/hyperlink" Target="http://hotelriscal.com/" TargetMode="External"/><Relationship Id="rId6601" Type="http://schemas.openxmlformats.org/officeDocument/2006/relationships/hyperlink" Target="http://www.hotelmanolo.com/" TargetMode="External"/><Relationship Id="rId6602" Type="http://schemas.openxmlformats.org/officeDocument/2006/relationships/hyperlink" Target="http://losbartolos.com/" TargetMode="External"/><Relationship Id="rId6603" Type="http://schemas.openxmlformats.org/officeDocument/2006/relationships/hyperlink" Target="http://lagarapacha.com/" TargetMode="External"/><Relationship Id="rId6604" Type="http://schemas.openxmlformats.org/officeDocument/2006/relationships/hyperlink" Target="http://hotelcostas.net/" TargetMode="External"/><Relationship Id="rId6605" Type="http://schemas.openxmlformats.org/officeDocument/2006/relationships/hyperlink" Target="https://hotelmalena.es/" TargetMode="External"/><Relationship Id="rId6606" Type="http://schemas.openxmlformats.org/officeDocument/2006/relationships/hyperlink" Target="http://lapaz-hotel.com/" TargetMode="External"/><Relationship Id="rId6607" Type="http://schemas.openxmlformats.org/officeDocument/2006/relationships/hyperlink" Target="http://hotelpioxii.com/" TargetMode="External"/><Relationship Id="rId6608" Type="http://schemas.openxmlformats.org/officeDocument/2006/relationships/hyperlink" Target="http://hotelmidama.com/" TargetMode="External"/><Relationship Id="rId6609" Type="http://schemas.openxmlformats.org/officeDocument/2006/relationships/hyperlink" Target="http://fincaatalis.com/" TargetMode="External"/><Relationship Id="rId6610" Type="http://schemas.openxmlformats.org/officeDocument/2006/relationships/hyperlink" Target="http://hotelabril37.es/" TargetMode="External"/><Relationship Id="rId6611" Type="http://schemas.openxmlformats.org/officeDocument/2006/relationships/hyperlink" Target="http://elnidoalaro.com/" TargetMode="External"/><Relationship Id="rId6612" Type="http://schemas.openxmlformats.org/officeDocument/2006/relationships/hyperlink" Target="http://saintmichel.net/" TargetMode="External"/><Relationship Id="rId6613" Type="http://schemas.openxmlformats.org/officeDocument/2006/relationships/hyperlink" Target="http://torrentfals.com/" TargetMode="External"/><Relationship Id="rId6614" Type="http://schemas.openxmlformats.org/officeDocument/2006/relationships/hyperlink" Target="http://camadopaula.com/" TargetMode="External"/><Relationship Id="rId6615" Type="http://schemas.openxmlformats.org/officeDocument/2006/relationships/hyperlink" Target="http://grupocarema.com/" TargetMode="External"/><Relationship Id="rId6616" Type="http://schemas.openxmlformats.org/officeDocument/2006/relationships/hyperlink" Target="http://robinson-ep.com/" TargetMode="External"/><Relationship Id="rId6617" Type="http://schemas.openxmlformats.org/officeDocument/2006/relationships/hyperlink" Target="http://petitpalace.com/" TargetMode="External"/><Relationship Id="rId6618" Type="http://schemas.openxmlformats.org/officeDocument/2006/relationships/hyperlink" Target="http://hmalmabeach.com/" TargetMode="External"/><Relationship Id="rId6619" Type="http://schemas.openxmlformats.org/officeDocument/2006/relationships/hyperlink" Target="http://hotelbalear.com/" TargetMode="External"/><Relationship Id="rId6620" Type="http://schemas.openxmlformats.org/officeDocument/2006/relationships/hyperlink" Target="http://saintmichel.net/" TargetMode="External"/><Relationship Id="rId6621" Type="http://schemas.openxmlformats.org/officeDocument/2006/relationships/hyperlink" Target="http://hotelrocleo.com/" TargetMode="External"/><Relationship Id="rId6622" Type="http://schemas.openxmlformats.org/officeDocument/2006/relationships/hyperlink" Target="http://olimarotels.com/" TargetMode="External"/><Relationship Id="rId6623" Type="http://schemas.openxmlformats.org/officeDocument/2006/relationships/hyperlink" Target="http://saintmichel.net/" TargetMode="External"/><Relationship Id="rId6624" Type="http://schemas.openxmlformats.org/officeDocument/2006/relationships/hyperlink" Target="http://saintmichel.net/" TargetMode="External"/><Relationship Id="rId6625" Type="http://schemas.openxmlformats.org/officeDocument/2006/relationships/hyperlink" Target="http://saintmichel.net/" TargetMode="External"/><Relationship Id="rId6626" Type="http://schemas.openxmlformats.org/officeDocument/2006/relationships/hyperlink" Target="http://saintmichel.net/" TargetMode="External"/><Relationship Id="rId6627" Type="http://schemas.openxmlformats.org/officeDocument/2006/relationships/hyperlink" Target="http://saintmichel.net/" TargetMode="External"/><Relationship Id="rId6628" Type="http://schemas.openxmlformats.org/officeDocument/2006/relationships/hyperlink" Target="http://saintmichel.net/" TargetMode="External"/><Relationship Id="rId6629" Type="http://schemas.openxmlformats.org/officeDocument/2006/relationships/hyperlink" Target="http://saintmichel.net/" TargetMode="External"/><Relationship Id="rId6630" Type="http://schemas.openxmlformats.org/officeDocument/2006/relationships/hyperlink" Target="http://saintmichel.net/" TargetMode="External"/><Relationship Id="rId6631" Type="http://schemas.openxmlformats.org/officeDocument/2006/relationships/hyperlink" Target="https://www.molinspark.com/" TargetMode="External"/><Relationship Id="rId6632" Type="http://schemas.openxmlformats.org/officeDocument/2006/relationships/hyperlink" Target="https://www.molinspark.com/" TargetMode="External"/><Relationship Id="rId6633" Type="http://schemas.openxmlformats.org/officeDocument/2006/relationships/hyperlink" Target="http://hotelsimbad.com/" TargetMode="External"/><Relationship Id="rId6634" Type="http://schemas.openxmlformats.org/officeDocument/2006/relationships/hyperlink" Target="http://hotelxereca.com/" TargetMode="External"/><Relationship Id="rId6635" Type="http://schemas.openxmlformats.org/officeDocument/2006/relationships/hyperlink" Target="http://rocamaribiza.es/" TargetMode="External"/><Relationship Id="rId6636" Type="http://schemas.openxmlformats.org/officeDocument/2006/relationships/hyperlink" Target="http://hotelcamari.com/" TargetMode="External"/><Relationship Id="rId6637" Type="http://schemas.openxmlformats.org/officeDocument/2006/relationships/hyperlink" Target="http://anforaibiza.com/" TargetMode="External"/><Relationship Id="rId6638" Type="http://schemas.openxmlformats.org/officeDocument/2006/relationships/hyperlink" Target="http://canplanells.com/" TargetMode="External"/><Relationship Id="rId6639" Type="http://schemas.openxmlformats.org/officeDocument/2006/relationships/hyperlink" Target="http://orosolhotel.com/" TargetMode="External"/><Relationship Id="rId6640" Type="http://schemas.openxmlformats.org/officeDocument/2006/relationships/hyperlink" Target="http://hotelmarfil.com/" TargetMode="External"/><Relationship Id="rId6641" Type="http://schemas.openxmlformats.org/officeDocument/2006/relationships/hyperlink" Target="http://hotelpuchet.com/" TargetMode="External"/><Relationship Id="rId6642" Type="http://schemas.openxmlformats.org/officeDocument/2006/relationships/hyperlink" Target="http://hotelosiris.com/" TargetMode="External"/><Relationship Id="rId6643" Type="http://schemas.openxmlformats.org/officeDocument/2006/relationships/hyperlink" Target="http://arenalplaya.com/" TargetMode="External"/><Relationship Id="rId6644" Type="http://schemas.openxmlformats.org/officeDocument/2006/relationships/hyperlink" Target="http://sindichotel.com/" TargetMode="External"/><Relationship Id="rId6645" Type="http://schemas.openxmlformats.org/officeDocument/2006/relationships/hyperlink" Target="http://hotelalfons.com/" TargetMode="External"/><Relationship Id="rId6646" Type="http://schemas.openxmlformats.org/officeDocument/2006/relationships/hyperlink" Target="http://hoteleswebs.com/" TargetMode="External"/><Relationship Id="rId6647" Type="http://schemas.openxmlformats.org/officeDocument/2006/relationships/hyperlink" Target="http://gardenhotel.com/" TargetMode="External"/><Relationship Id="rId6648" Type="http://schemas.openxmlformats.org/officeDocument/2006/relationships/hyperlink" Target="http://grupoandria.com/" TargetMode="External"/><Relationship Id="rId6649" Type="http://schemas.openxmlformats.org/officeDocument/2006/relationships/hyperlink" Target="http://doradoibiza.com/" TargetMode="External"/><Relationship Id="rId6650" Type="http://schemas.openxmlformats.org/officeDocument/2006/relationships/hyperlink" Target="http://santosibiza.com/" TargetMode="External"/><Relationship Id="rId6651" Type="http://schemas.openxmlformats.org/officeDocument/2006/relationships/hyperlink" Target="http://hotelmanaus.com/" TargetMode="External"/><Relationship Id="rId6652" Type="http://schemas.openxmlformats.org/officeDocument/2006/relationships/hyperlink" Target="http://hotelmanaus.com/" TargetMode="External"/><Relationship Id="rId6653" Type="http://schemas.openxmlformats.org/officeDocument/2006/relationships/hyperlink" Target="http://saintmichel.net/" TargetMode="External"/><Relationship Id="rId6654" Type="http://schemas.openxmlformats.org/officeDocument/2006/relationships/hyperlink" Target="http://grupoandria.com/" TargetMode="External"/><Relationship Id="rId6655" Type="http://schemas.openxmlformats.org/officeDocument/2006/relationships/hyperlink" Target="http://grupoandria.com/" TargetMode="External"/><Relationship Id="rId6656" Type="http://schemas.openxmlformats.org/officeDocument/2006/relationships/hyperlink" Target="http://canfaustino.com/" TargetMode="External"/><Relationship Id="rId6657" Type="http://schemas.openxmlformats.org/officeDocument/2006/relationships/hyperlink" Target="http://saintmichel.net/" TargetMode="External"/><Relationship Id="rId6658" Type="http://schemas.openxmlformats.org/officeDocument/2006/relationships/hyperlink" Target="http://sonsimovell.com/" TargetMode="External"/><Relationship Id="rId6659" Type="http://schemas.openxmlformats.org/officeDocument/2006/relationships/hyperlink" Target="http://hotelcantem.com/" TargetMode="External"/><Relationship Id="rId6660" Type="http://schemas.openxmlformats.org/officeDocument/2006/relationships/hyperlink" Target="http://sonmolavell.com/" TargetMode="External"/><Relationship Id="rId6661" Type="http://schemas.openxmlformats.org/officeDocument/2006/relationships/hyperlink" Target="http://hotelamoros.com/" TargetMode="External"/><Relationship Id="rId6662" Type="http://schemas.openxmlformats.org/officeDocument/2006/relationships/hyperlink" Target="http://hoteldiamant.es/" TargetMode="External"/><Relationship Id="rId6663" Type="http://schemas.openxmlformats.org/officeDocument/2006/relationships/hyperlink" Target="http://sonbarbassa.com/" TargetMode="External"/><Relationship Id="rId6664" Type="http://schemas.openxmlformats.org/officeDocument/2006/relationships/hyperlink" Target="http://hoteldiamant.es/" TargetMode="External"/><Relationship Id="rId6665" Type="http://schemas.openxmlformats.org/officeDocument/2006/relationships/hyperlink" Target="http://hoteldiamant.es/" TargetMode="External"/><Relationship Id="rId6666" Type="http://schemas.openxmlformats.org/officeDocument/2006/relationships/hyperlink" Target="http://illothotels.com/" TargetMode="External"/><Relationship Id="rId6667" Type="http://schemas.openxmlformats.org/officeDocument/2006/relationships/hyperlink" Target="http://marinhotels.com/" TargetMode="External"/><Relationship Id="rId6668" Type="http://schemas.openxmlformats.org/officeDocument/2006/relationships/hyperlink" Target="http://songalceran.com/" TargetMode="External"/><Relationship Id="rId6669" Type="http://schemas.openxmlformats.org/officeDocument/2006/relationships/hyperlink" Target="http://lavilahotel.com/" TargetMode="External"/><Relationship Id="rId6670" Type="http://schemas.openxmlformats.org/officeDocument/2006/relationships/hyperlink" Target="http://hotelsalvia.com/" TargetMode="External"/><Relationship Id="rId6671" Type="http://schemas.openxmlformats.org/officeDocument/2006/relationships/hyperlink" Target="http://blau-hotels.com/" TargetMode="External"/><Relationship Id="rId6672" Type="http://schemas.openxmlformats.org/officeDocument/2006/relationships/hyperlink" Target="http://hotelsegles.com/" TargetMode="External"/><Relationship Id="rId6673" Type="http://schemas.openxmlformats.org/officeDocument/2006/relationships/hyperlink" Target="http://blau-hotels.com/" TargetMode="External"/><Relationship Id="rId6674" Type="http://schemas.openxmlformats.org/officeDocument/2006/relationships/hyperlink" Target="http://sespuntetes.com/" TargetMode="External"/><Relationship Id="rId6675" Type="http://schemas.openxmlformats.org/officeDocument/2006/relationships/hyperlink" Target="http://clubmarthas.com/" TargetMode="External"/><Relationship Id="rId6676" Type="http://schemas.openxmlformats.org/officeDocument/2006/relationships/hyperlink" Target="http://hotelcalador.es/" TargetMode="External"/><Relationship Id="rId6677" Type="http://schemas.openxmlformats.org/officeDocument/2006/relationships/hyperlink" Target="http://escortevell.com/" TargetMode="External"/><Relationship Id="rId6678" Type="http://schemas.openxmlformats.org/officeDocument/2006/relationships/hyperlink" Target="http://finca-raims.com/" TargetMode="External"/><Relationship Id="rId6679" Type="http://schemas.openxmlformats.org/officeDocument/2006/relationships/hyperlink" Target="http://matiasbeach.com/" TargetMode="External"/><Relationship Id="rId6680" Type="http://schemas.openxmlformats.org/officeDocument/2006/relationships/hyperlink" Target="http://matiasbeach.com/" TargetMode="External"/><Relationship Id="rId6681" Type="http://schemas.openxmlformats.org/officeDocument/2006/relationships/hyperlink" Target="http://hoteleselba.com/" TargetMode="External"/><Relationship Id="rId6682" Type="http://schemas.openxmlformats.org/officeDocument/2006/relationships/hyperlink" Target="http://saintmichel.net/" TargetMode="External"/><Relationship Id="rId6683" Type="http://schemas.openxmlformats.org/officeDocument/2006/relationships/hyperlink" Target="http://cassaboners.com/" TargetMode="External"/><Relationship Id="rId6684" Type="http://schemas.openxmlformats.org/officeDocument/2006/relationships/hyperlink" Target="http://olimarotels.com/" TargetMode="External"/><Relationship Id="rId6685" Type="http://schemas.openxmlformats.org/officeDocument/2006/relationships/hyperlink" Target="http://saintmichel.net/" TargetMode="External"/><Relationship Id="rId6686" Type="http://schemas.openxmlformats.org/officeDocument/2006/relationships/hyperlink" Target="http://saintmichel.net/" TargetMode="External"/><Relationship Id="rId6687" Type="http://schemas.openxmlformats.org/officeDocument/2006/relationships/hyperlink" Target="http://saintmichel.net/" TargetMode="External"/><Relationship Id="rId6688" Type="http://schemas.openxmlformats.org/officeDocument/2006/relationships/hyperlink" Target="http://palausafont.com/" TargetMode="External"/><Relationship Id="rId6689" Type="http://schemas.openxmlformats.org/officeDocument/2006/relationships/hyperlink" Target="http://hotelmirador.es/" TargetMode="External"/><Relationship Id="rId6690" Type="http://schemas.openxmlformats.org/officeDocument/2006/relationships/hyperlink" Target="http://hotel-playa.net/" TargetMode="External"/><Relationship Id="rId6691" Type="http://schemas.openxmlformats.org/officeDocument/2006/relationships/hyperlink" Target="http://hotelsillot.com/" TargetMode="External"/><Relationship Id="rId6692" Type="http://schemas.openxmlformats.org/officeDocument/2006/relationships/hyperlink" Target="http://cansimoneta.com/" TargetMode="External"/><Relationship Id="rId6693" Type="http://schemas.openxmlformats.org/officeDocument/2006/relationships/hyperlink" Target="http://illothotels.com/" TargetMode="External"/><Relationship Id="rId6694" Type="http://schemas.openxmlformats.org/officeDocument/2006/relationships/hyperlink" Target="http://canmoragues.com/" TargetMode="External"/><Relationship Id="rId6695" Type="http://schemas.openxmlformats.org/officeDocument/2006/relationships/hyperlink" Target="http://safranquesa.com/" TargetMode="External"/><Relationship Id="rId6696" Type="http://schemas.openxmlformats.org/officeDocument/2006/relationships/hyperlink" Target="http://magichotels.com/" TargetMode="External"/><Relationship Id="rId6697" Type="http://schemas.openxmlformats.org/officeDocument/2006/relationships/hyperlink" Target="http://canjoancapo.com/" TargetMode="External"/><Relationship Id="rId6698" Type="http://schemas.openxmlformats.org/officeDocument/2006/relationships/hyperlink" Target="http://scottshotel.com/" TargetMode="External"/><Relationship Id="rId6699" Type="http://schemas.openxmlformats.org/officeDocument/2006/relationships/hyperlink" Target="http://hotelsummum.com/" TargetMode="External"/><Relationship Id="rId6700" Type="http://schemas.openxmlformats.org/officeDocument/2006/relationships/hyperlink" Target="http://saintmichel.net/" TargetMode="External"/><Relationship Id="rId6701" Type="http://schemas.openxmlformats.org/officeDocument/2006/relationships/hyperlink" Target="http://eden-hotels.com/" TargetMode="External"/><Relationship Id="rId6702" Type="http://schemas.openxmlformats.org/officeDocument/2006/relationships/hyperlink" Target="http://magichotels.com/" TargetMode="External"/><Relationship Id="rId6703" Type="http://schemas.openxmlformats.org/officeDocument/2006/relationships/hyperlink" Target="http://hotellacoma.com/" TargetMode="External"/><Relationship Id="rId6704" Type="http://schemas.openxmlformats.org/officeDocument/2006/relationships/hyperlink" Target="http://calajoncols.com/" TargetMode="External"/><Relationship Id="rId6705" Type="http://schemas.openxmlformats.org/officeDocument/2006/relationships/hyperlink" Target="http://bellsoficis.com/" TargetMode="External"/><Relationship Id="rId6706" Type="http://schemas.openxmlformats.org/officeDocument/2006/relationships/hyperlink" Target="http://hotelubaldo.com/" TargetMode="External"/><Relationship Id="rId6707" Type="http://schemas.openxmlformats.org/officeDocument/2006/relationships/hyperlink" Target="http://hotelcalina.com/" TargetMode="External"/><Relationship Id="rId6708" Type="http://schemas.openxmlformats.org/officeDocument/2006/relationships/hyperlink" Target="http://hotelancora.net/" TargetMode="External"/><Relationship Id="rId6709" Type="http://schemas.openxmlformats.org/officeDocument/2006/relationships/hyperlink" Target="http://sagarohotel.com/" TargetMode="External"/><Relationship Id="rId6710" Type="http://schemas.openxmlformats.org/officeDocument/2006/relationships/hyperlink" Target="http://hotelsagaro.com/" TargetMode="External"/><Relationship Id="rId6711" Type="http://schemas.openxmlformats.org/officeDocument/2006/relationships/hyperlink" Target="http://hotelcaleta.com/" TargetMode="External"/><Relationship Id="rId6712" Type="http://schemas.openxmlformats.org/officeDocument/2006/relationships/hyperlink" Target="http://sambahotels.com/" TargetMode="External"/><Relationship Id="rId6713" Type="http://schemas.openxmlformats.org/officeDocument/2006/relationships/hyperlink" Target="http://hotelanabel.com/" TargetMode="External"/><Relationship Id="rId6714" Type="http://schemas.openxmlformats.org/officeDocument/2006/relationships/hyperlink" Target="http://sambahotels.com/" TargetMode="External"/><Relationship Id="rId6715" Type="http://schemas.openxmlformats.org/officeDocument/2006/relationships/hyperlink" Target="http://sambahotels.com/" TargetMode="External"/><Relationship Id="rId6716" Type="http://schemas.openxmlformats.org/officeDocument/2006/relationships/hyperlink" Target="http://hotelbonsol.com/" TargetMode="External"/><Relationship Id="rId6717" Type="http://schemas.openxmlformats.org/officeDocument/2006/relationships/hyperlink" Target="http://hotelgrimar.com/" TargetMode="External"/><Relationship Id="rId6718" Type="http://schemas.openxmlformats.org/officeDocument/2006/relationships/hyperlink" Target="mailto:info@hotelgrimar.com" TargetMode="External"/><Relationship Id="rId6719" Type="http://schemas.openxmlformats.org/officeDocument/2006/relationships/hyperlink" Target="http://hotelgrimar.com/" TargetMode="External"/><Relationship Id="rId6720" Type="http://schemas.openxmlformats.org/officeDocument/2006/relationships/hyperlink" Target="http://hotelgrifeu.com/" TargetMode="External"/><Relationship Id="rId6721" Type="http://schemas.openxmlformats.org/officeDocument/2006/relationships/hyperlink" Target="http://accorhotels.com/" TargetMode="External"/><Relationship Id="rId6722" Type="http://schemas.openxmlformats.org/officeDocument/2006/relationships/hyperlink" Target="http://ampuria-inn.com/" TargetMode="External"/><Relationship Id="rId6723" Type="http://schemas.openxmlformats.org/officeDocument/2006/relationships/hyperlink" Target="http://hotelvilobi.com/" TargetMode="External"/><Relationship Id="rId6724" Type="http://schemas.openxmlformats.org/officeDocument/2006/relationships/hyperlink" Target="http://hotelalbera.com/" TargetMode="External"/><Relationship Id="rId6725" Type="http://schemas.openxmlformats.org/officeDocument/2006/relationships/hyperlink" Target="http://torremirona.com/" TargetMode="External"/><Relationship Id="rId6726" Type="http://schemas.openxmlformats.org/officeDocument/2006/relationships/hyperlink" Target="http://mascomangau.com/" TargetMode="External"/><Relationship Id="rId6727" Type="http://schemas.openxmlformats.org/officeDocument/2006/relationships/hyperlink" Target="http://hotelreimar.com/" TargetMode="External"/><Relationship Id="rId6728" Type="http://schemas.openxmlformats.org/officeDocument/2006/relationships/hyperlink" Target="http://hotelrambla.net/" TargetMode="External"/><Relationship Id="rId6729" Type="http://schemas.openxmlformats.org/officeDocument/2006/relationships/hyperlink" Target="http://valldenuria.cat/" TargetMode="External"/><Relationship Id="rId6730" Type="http://schemas.openxmlformats.org/officeDocument/2006/relationships/hyperlink" Target="http://hotelgrevol.com/" TargetMode="External"/><Relationship Id="rId6731" Type="http://schemas.openxmlformats.org/officeDocument/2006/relationships/hyperlink" Target="http://hotelelfort.com/" TargetMode="External"/><Relationship Id="rId6732" Type="http://schemas.openxmlformats.org/officeDocument/2006/relationships/hyperlink" Target="http://riomarhotel.com/" TargetMode="External"/><Relationship Id="rId6733" Type="http://schemas.openxmlformats.org/officeDocument/2006/relationships/hyperlink" Target="http://leshamaques.com/" TargetMode="External"/><Relationship Id="rId6734" Type="http://schemas.openxmlformats.org/officeDocument/2006/relationships/hyperlink" Target="http://hotelaromar.com/" TargetMode="External"/><Relationship Id="rId6735" Type="http://schemas.openxmlformats.org/officeDocument/2006/relationships/hyperlink" Target="http://pinardelmar.com/" TargetMode="External"/><Relationship Id="rId6736" Type="http://schemas.openxmlformats.org/officeDocument/2006/relationships/hyperlink" Target="mailto:info@termesorion.cat" TargetMode="External"/><Relationship Id="rId6737" Type="http://schemas.openxmlformats.org/officeDocument/2006/relationships/hyperlink" Target="http://termesorion.cat/" TargetMode="External"/><Relationship Id="rId6738" Type="http://schemas.openxmlformats.org/officeDocument/2006/relationships/hyperlink" Target="http://hotelripoll.cat/" TargetMode="External"/><Relationship Id="rId6739" Type="http://schemas.openxmlformats.org/officeDocument/2006/relationships/hyperlink" Target="http://hoteladsera.com/" TargetMode="External"/><Relationship Id="rId6740" Type="http://schemas.openxmlformats.org/officeDocument/2006/relationships/hyperlink" Target="http://hotelmariner.es/" TargetMode="External"/><Relationship Id="rId6741" Type="http://schemas.openxmlformats.org/officeDocument/2006/relationships/hyperlink" Target="http://hostaleller.com/" TargetMode="External"/><Relationship Id="rId6742" Type="http://schemas.openxmlformats.org/officeDocument/2006/relationships/hyperlink" Target="http://hotelandria.com/" TargetMode="External"/><Relationship Id="rId6743" Type="http://schemas.openxmlformats.org/officeDocument/2006/relationships/hyperlink" Target="http://dolcethotel.com/" TargetMode="External"/><Relationship Id="rId6744" Type="http://schemas.openxmlformats.org/officeDocument/2006/relationships/hyperlink" Target="http://hotelalcova.com/" TargetMode="External"/><Relationship Id="rId6745" Type="http://schemas.openxmlformats.org/officeDocument/2006/relationships/hyperlink" Target="http://hotelalcova.com/" TargetMode="External"/><Relationship Id="rId6746" Type="http://schemas.openxmlformats.org/officeDocument/2006/relationships/hyperlink" Target="http://llacscardos.com/" TargetMode="External"/><Relationship Id="rId6747" Type="http://schemas.openxmlformats.org/officeDocument/2006/relationships/hyperlink" Target="http://hotelsaurat.com/" TargetMode="External"/><Relationship Id="rId6748" Type="http://schemas.openxmlformats.org/officeDocument/2006/relationships/hyperlink" Target="http://hotelsaloria.es/" TargetMode="External"/><Relationship Id="rId6749" Type="http://schemas.openxmlformats.org/officeDocument/2006/relationships/hyperlink" Target="http://hotelviella.com/" TargetMode="External"/><Relationship Id="rId6750" Type="http://schemas.openxmlformats.org/officeDocument/2006/relationships/hyperlink" Target="http://peirablanca.com/" TargetMode="External"/><Relationship Id="rId6751" Type="http://schemas.openxmlformats.org/officeDocument/2006/relationships/hyperlink" Target="http://hotelsaueth.com/" TargetMode="External"/><Relationship Id="rId6752" Type="http://schemas.openxmlformats.org/officeDocument/2006/relationships/hyperlink" Target="http://caldesdeboi.com/" TargetMode="External"/><Relationship Id="rId6753" Type="http://schemas.openxmlformats.org/officeDocument/2006/relationships/hyperlink" Target="http://caldesdeboi.com/" TargetMode="External"/><Relationship Id="rId6754" Type="http://schemas.openxmlformats.org/officeDocument/2006/relationships/hyperlink" Target="http://hotelmiquel.com/" TargetMode="External"/><Relationship Id="rId6755" Type="http://schemas.openxmlformats.org/officeDocument/2006/relationships/hyperlink" Target="http://trescaminos.com/" TargetMode="External"/><Relationship Id="rId6756" Type="http://schemas.openxmlformats.org/officeDocument/2006/relationships/hyperlink" Target="http://hotelmaribel.es/" TargetMode="External"/><Relationship Id="rId6757" Type="http://schemas.openxmlformats.org/officeDocument/2006/relationships/hyperlink" Target="http://hoteljaques.com/" TargetMode="External"/><Relationship Id="rId6758" Type="http://schemas.openxmlformats.org/officeDocument/2006/relationships/hyperlink" Target="http://hotel-anieu.com/" TargetMode="External"/><Relationship Id="rId6759" Type="http://schemas.openxmlformats.org/officeDocument/2006/relationships/hyperlink" Target="http://hotelayerbe.com/" TargetMode="External"/><Relationship Id="rId6760" Type="http://schemas.openxmlformats.org/officeDocument/2006/relationships/hyperlink" Target="http://hconencanto.com/" TargetMode="External"/><Relationship Id="rId6761" Type="http://schemas.openxmlformats.org/officeDocument/2006/relationships/hyperlink" Target="http://miradorhotel.es/" TargetMode="External"/><Relationship Id="rId6762" Type="http://schemas.openxmlformats.org/officeDocument/2006/relationships/hyperlink" Target="http://casamorlans.com/" TargetMode="External"/><Relationship Id="rId6763" Type="http://schemas.openxmlformats.org/officeDocument/2006/relationships/hyperlink" Target="http://valledetena.com/" TargetMode="External"/><Relationship Id="rId6764" Type="http://schemas.openxmlformats.org/officeDocument/2006/relationships/hyperlink" Target="http://hotelbielsa.com/" TargetMode="External"/><Relationship Id="rId6765" Type="http://schemas.openxmlformats.org/officeDocument/2006/relationships/hyperlink" Target="http://hotelbadain.com/" TargetMode="External"/><Relationship Id="rId6766" Type="http://schemas.openxmlformats.org/officeDocument/2006/relationships/hyperlink" Target="http://lasabinactr.com/" TargetMode="External"/><Relationship Id="rId6767" Type="http://schemas.openxmlformats.org/officeDocument/2006/relationships/hyperlink" Target="http://soriadormir.com/" TargetMode="External"/><Relationship Id="rId6768" Type="http://schemas.openxmlformats.org/officeDocument/2006/relationships/hyperlink" Target="http://soriadormir.com/" TargetMode="External"/><Relationship Id="rId6769" Type="http://schemas.openxmlformats.org/officeDocument/2006/relationships/hyperlink" Target="http://enclavesoria.es/" TargetMode="External"/><Relationship Id="rId6770" Type="http://schemas.openxmlformats.org/officeDocument/2006/relationships/hyperlink" Target="http://sanbaudelio.com/" TargetMode="External"/><Relationship Id="rId6771" Type="http://schemas.openxmlformats.org/officeDocument/2006/relationships/hyperlink" Target="http://elalquerque.com/" TargetMode="External"/><Relationship Id="rId6772" Type="http://schemas.openxmlformats.org/officeDocument/2006/relationships/hyperlink" Target="http://castroviejo.net/" TargetMode="External"/><Relationship Id="rId6773" Type="http://schemas.openxmlformats.org/officeDocument/2006/relationships/hyperlink" Target="http://hotelrausan.com/" TargetMode="External"/><Relationship Id="rId6774" Type="http://schemas.openxmlformats.org/officeDocument/2006/relationships/hyperlink" Target="http://accorhotels.com/" TargetMode="External"/><Relationship Id="rId6775" Type="http://schemas.openxmlformats.org/officeDocument/2006/relationships/hyperlink" Target="http://hotelrioarga.es/" TargetMode="External"/><Relationship Id="rId6776" Type="http://schemas.openxmlformats.org/officeDocument/2006/relationships/hyperlink" Target="http://hotelelpatio.es/" TargetMode="External"/><Relationship Id="rId6777" Type="http://schemas.openxmlformats.org/officeDocument/2006/relationships/hyperlink" Target="http://accorhotels.com/" TargetMode="External"/><Relationship Id="rId6778" Type="http://schemas.openxmlformats.org/officeDocument/2006/relationships/hyperlink" Target="http://hotelpigal.com/" TargetMode="External"/><Relationship Id="rId6779" Type="http://schemas.openxmlformats.org/officeDocument/2006/relationships/hyperlink" Target="http://portaventura.es/" TargetMode="External"/><Relationship Id="rId6780" Type="http://schemas.openxmlformats.org/officeDocument/2006/relationships/hyperlink" Target="http://hotelastari.com/" TargetMode="External"/><Relationship Id="rId6781" Type="http://schemas.openxmlformats.org/officeDocument/2006/relationships/hyperlink" Target="http://masmariassa.com/" TargetMode="External"/><Relationship Id="rId6782" Type="http://schemas.openxmlformats.org/officeDocument/2006/relationships/hyperlink" Target="http://dauradapark.com/" TargetMode="External"/><Relationship Id="rId6783" Type="http://schemas.openxmlformats.org/officeDocument/2006/relationships/hyperlink" Target="http://fondaelcami.com/" TargetMode="External"/><Relationship Id="rId6784" Type="http://schemas.openxmlformats.org/officeDocument/2006/relationships/hyperlink" Target="http://hotelrovira.com/" TargetMode="External"/><Relationship Id="rId6785" Type="http://schemas.openxmlformats.org/officeDocument/2006/relationships/hyperlink" Target="http://doradoplaya.com/" TargetMode="External"/><Relationship Id="rId6786" Type="http://schemas.openxmlformats.org/officeDocument/2006/relationships/hyperlink" Target="http://hoteldiegos.com/" TargetMode="External"/><Relationship Id="rId6787" Type="http://schemas.openxmlformats.org/officeDocument/2006/relationships/hyperlink" Target="http://palaspineda.com/" TargetMode="External"/><Relationship Id="rId6788" Type="http://schemas.openxmlformats.org/officeDocument/2006/relationships/hyperlink" Target="http://hoteltolosa.com/" TargetMode="External"/><Relationship Id="rId6789" Type="http://schemas.openxmlformats.org/officeDocument/2006/relationships/hyperlink" Target="http://hotelalguer.net/" TargetMode="External"/><Relationship Id="rId6790" Type="http://schemas.openxmlformats.org/officeDocument/2006/relationships/hyperlink" Target="http://hotelparadis.es/" TargetMode="External"/><Relationship Id="rId6791" Type="http://schemas.openxmlformats.org/officeDocument/2006/relationships/hyperlink" Target="http://hotelsalome.com/" TargetMode="External"/><Relationship Id="rId6792" Type="http://schemas.openxmlformats.org/officeDocument/2006/relationships/hyperlink" Target="http://hotelmonica.com/" TargetMode="External"/><Relationship Id="rId6793" Type="http://schemas.openxmlformats.org/officeDocument/2006/relationships/hyperlink" Target="http://hotelllorca.com/" TargetMode="External"/><Relationship Id="rId6794" Type="http://schemas.openxmlformats.org/officeDocument/2006/relationships/hyperlink" Target="http://bacohoteles.com/" TargetMode="External"/><Relationship Id="rId6795" Type="http://schemas.openxmlformats.org/officeDocument/2006/relationships/hyperlink" Target="http://hotelfidalgo.es/" TargetMode="External"/><Relationship Id="rId6796" Type="http://schemas.openxmlformats.org/officeDocument/2006/relationships/hyperlink" Target="http://laruedamora.com/" TargetMode="External"/><Relationship Id="rId6797" Type="http://schemas.openxmlformats.org/officeDocument/2006/relationships/hyperlink" Target="http://hotellavega.com/" TargetMode="External"/><Relationship Id="rId6798" Type="http://schemas.openxmlformats.org/officeDocument/2006/relationships/hyperlink" Target="http://masialatorre.es/" TargetMode="External"/><Relationship Id="rId6799" Type="http://schemas.openxmlformats.org/officeDocument/2006/relationships/hyperlink" Target="http://hotelelsalt.com/" TargetMode="External"/><Relationship Id="rId6800" Type="http://schemas.openxmlformats.org/officeDocument/2006/relationships/hyperlink" Target="http://hotelessuco.com/" TargetMode="External"/><Relationship Id="rId6801" Type="http://schemas.openxmlformats.org/officeDocument/2006/relationships/hyperlink" Target="http://casadelabad.com/" TargetMode="External"/><Relationship Id="rId6802" Type="http://schemas.openxmlformats.org/officeDocument/2006/relationships/hyperlink" Target="http://villaycorte.com/" TargetMode="External"/><Relationship Id="rId6803" Type="http://schemas.openxmlformats.org/officeDocument/2006/relationships/hyperlink" Target="http://hotelessuco.com/" TargetMode="External"/><Relationship Id="rId6804" Type="http://schemas.openxmlformats.org/officeDocument/2006/relationships/hyperlink" Target="http://hotelessuco.com/" TargetMode="External"/><Relationship Id="rId6805" Type="http://schemas.openxmlformats.org/officeDocument/2006/relationships/hyperlink" Target="http://hotelmiralba.es/" TargetMode="External"/><Relationship Id="rId6806" Type="http://schemas.openxmlformats.org/officeDocument/2006/relationships/hyperlink" Target="http://oceanoverde.com/" TargetMode="External"/><Relationship Id="rId6807" Type="http://schemas.openxmlformats.org/officeDocument/2006/relationships/hyperlink" Target="http://ctr-elmolino.es/" TargetMode="External"/><Relationship Id="rId6808" Type="http://schemas.openxmlformats.org/officeDocument/2006/relationships/hyperlink" Target="http://reydonsancho.es/" TargetMode="External"/><Relationship Id="rId6809" Type="http://schemas.openxmlformats.org/officeDocument/2006/relationships/hyperlink" Target="http://casaaurelia.com/" TargetMode="External"/><Relationship Id="rId6810" Type="http://schemas.openxmlformats.org/officeDocument/2006/relationships/hyperlink" Target="http://acasadocura.com/" TargetMode="External"/><Relationship Id="rId6811" Type="http://schemas.openxmlformats.org/officeDocument/2006/relationships/hyperlink" Target="http://hotellaruta.com/" TargetMode="External"/><Relationship Id="rId6812" Type="http://schemas.openxmlformats.org/officeDocument/2006/relationships/hyperlink" Target="http://portocabana.com/" TargetMode="External"/><Relationship Id="rId6813" Type="http://schemas.openxmlformats.org/officeDocument/2006/relationships/hyperlink" Target="http://riazorhotel.com/" TargetMode="External"/><Relationship Id="rId6814" Type="http://schemas.openxmlformats.org/officeDocument/2006/relationships/hyperlink" Target="http://motelpalmera.es/" TargetMode="External"/><Relationship Id="rId6815" Type="http://schemas.openxmlformats.org/officeDocument/2006/relationships/hyperlink" Target="http://hotelapedra.com/" TargetMode="External"/><Relationship Id="rId6816" Type="http://schemas.openxmlformats.org/officeDocument/2006/relationships/hyperlink" Target="http://castrohotel.com/" TargetMode="External"/><Relationship Id="rId6817" Type="http://schemas.openxmlformats.org/officeDocument/2006/relationships/hyperlink" Target="http://hotelamenal.com/" TargetMode="External"/><Relationship Id="rId6818" Type="http://schemas.openxmlformats.org/officeDocument/2006/relationships/hyperlink" Target="http://altairhotel.net/" TargetMode="External"/><Relationship Id="rId6819" Type="http://schemas.openxmlformats.org/officeDocument/2006/relationships/hyperlink" Target="http://hsanlorenzo.com/" TargetMode="External"/><Relationship Id="rId6820" Type="http://schemas.openxmlformats.org/officeDocument/2006/relationships/hyperlink" Target="http://hotelcapitol.es/" TargetMode="External"/><Relationship Id="rId6821" Type="http://schemas.openxmlformats.org/officeDocument/2006/relationships/hyperlink" Target="http://hotelwindsor.es/" TargetMode="External"/><Relationship Id="rId6822" Type="http://schemas.openxmlformats.org/officeDocument/2006/relationships/hyperlink" Target="http://hotelcrunia.com/" TargetMode="External"/><Relationship Id="rId6823" Type="http://schemas.openxmlformats.org/officeDocument/2006/relationships/hyperlink" Target="http://playadelaxe.com/" TargetMode="External"/><Relationship Id="rId6824" Type="http://schemas.openxmlformats.org/officeDocument/2006/relationships/hyperlink" Target="http://finisterrae.com/" TargetMode="External"/><Relationship Id="rId6825" Type="http://schemas.openxmlformats.org/officeDocument/2006/relationships/hyperlink" Target="http://hotelrosalia.es/" TargetMode="External"/><Relationship Id="rId6826" Type="http://schemas.openxmlformats.org/officeDocument/2006/relationships/hyperlink" Target="http://hotelmsboiro.es/" TargetMode="External"/><Relationship Id="rId6827" Type="http://schemas.openxmlformats.org/officeDocument/2006/relationships/hyperlink" Target="http://ruralneixon.com/" TargetMode="External"/><Relationship Id="rId6828" Type="http://schemas.openxmlformats.org/officeDocument/2006/relationships/hyperlink" Target="http://hotelancora.org/" TargetMode="External"/><Relationship Id="rId6829" Type="http://schemas.openxmlformats.org/officeDocument/2006/relationships/hyperlink" Target="http://hotelxallas.net/" TargetMode="External"/><Relationship Id="rId6830" Type="http://schemas.openxmlformats.org/officeDocument/2006/relationships/hyperlink" Target="http://garcashotel.com/" TargetMode="External"/><Relationship Id="rId6831" Type="http://schemas.openxmlformats.org/officeDocument/2006/relationships/hyperlink" Target="http://toctocrooms.com/" TargetMode="External"/><Relationship Id="rId6832" Type="http://schemas.openxmlformats.org/officeDocument/2006/relationships/hyperlink" Target="http://hotelcasona.com/" TargetMode="External"/><Relationship Id="rId6833" Type="http://schemas.openxmlformats.org/officeDocument/2006/relationships/hyperlink" Target="http://portoderinlo.es/" TargetMode="External"/><Relationship Id="rId6834" Type="http://schemas.openxmlformats.org/officeDocument/2006/relationships/hyperlink" Target="http://gasoleosceao.es/" TargetMode="External"/><Relationship Id="rId6835" Type="http://schemas.openxmlformats.org/officeDocument/2006/relationships/hyperlink" Target="http://hotelmuralla.es/" TargetMode="External"/><Relationship Id="rId6836" Type="http://schemas.openxmlformats.org/officeDocument/2006/relationships/hyperlink" Target="http://hotelmoneda.com/" TargetMode="External"/><Relationship Id="rId6837" Type="http://schemas.openxmlformats.org/officeDocument/2006/relationships/hyperlink" Target="http://motelparaiso.es/" TargetMode="External"/><Relationship Id="rId6838" Type="http://schemas.openxmlformats.org/officeDocument/2006/relationships/hyperlink" Target="http://casareboiro.com/" TargetMode="External"/><Relationship Id="rId6839" Type="http://schemas.openxmlformats.org/officeDocument/2006/relationships/hyperlink" Target="http://hotel-arume.com/" TargetMode="External"/><Relationship Id="rId6840" Type="http://schemas.openxmlformats.org/officeDocument/2006/relationships/hyperlink" Target="http://mesondoloyo.com/" TargetMode="External"/><Relationship Id="rId6841" Type="http://schemas.openxmlformats.org/officeDocument/2006/relationships/hyperlink" Target="http://hotelaveiga.com/" TargetMode="External"/><Relationship Id="rId6842" Type="http://schemas.openxmlformats.org/officeDocument/2006/relationships/hyperlink" Target="http://dolusahotel.com/" TargetMode="External"/><Relationship Id="rId6843" Type="http://schemas.openxmlformats.org/officeDocument/2006/relationships/hyperlink" Target="http://hotellouzao.com/" TargetMode="External"/><Relationship Id="rId6844" Type="http://schemas.openxmlformats.org/officeDocument/2006/relationships/hyperlink" Target="http://hotelnordes.com/" TargetMode="External"/><Relationship Id="rId6845" Type="http://schemas.openxmlformats.org/officeDocument/2006/relationships/hyperlink" Target="http://palacetereal.es/" TargetMode="External"/><Relationship Id="rId6846" Type="http://schemas.openxmlformats.org/officeDocument/2006/relationships/hyperlink" Target="http://hotelgareus.com/" TargetMode="External"/><Relationship Id="rId6847" Type="http://schemas.openxmlformats.org/officeDocument/2006/relationships/hyperlink" Target="http://hotelmozart.net/" TargetMode="External"/><Relationship Id="rId6848" Type="http://schemas.openxmlformats.org/officeDocument/2006/relationships/hyperlink" Target="http://comforsuite.com/" TargetMode="External"/><Relationship Id="rId6849" Type="http://schemas.openxmlformats.org/officeDocument/2006/relationships/hyperlink" Target="http://fuenteacena.com/" TargetMode="External"/><Relationship Id="rId6850" Type="http://schemas.openxmlformats.org/officeDocument/2006/relationships/hyperlink" Target="http://ventadelalon.es/" TargetMode="External"/><Relationship Id="rId6851" Type="http://schemas.openxmlformats.org/officeDocument/2006/relationships/hyperlink" Target="http://torredesila.com/" TargetMode="External"/><Relationship Id="rId6852" Type="http://schemas.openxmlformats.org/officeDocument/2006/relationships/hyperlink" Target="http://puebloastur.com/" TargetMode="External"/><Relationship Id="rId6853" Type="http://schemas.openxmlformats.org/officeDocument/2006/relationships/hyperlink" Target="http://loscampones.com/" TargetMode="External"/><Relationship Id="rId6854" Type="http://schemas.openxmlformats.org/officeDocument/2006/relationships/hyperlink" Target="http://hotelavelina.es/" TargetMode="External"/><Relationship Id="rId6855" Type="http://schemas.openxmlformats.org/officeDocument/2006/relationships/hyperlink" Target="http://abbahoteles.com/" TargetMode="External"/><Relationship Id="rId6856" Type="http://schemas.openxmlformats.org/officeDocument/2006/relationships/hyperlink" Target="http://hotelarbeyal.es/" TargetMode="External"/><Relationship Id="rId6857" Type="http://schemas.openxmlformats.org/officeDocument/2006/relationships/hyperlink" Target="http://hotelastures.es/" TargetMode="External"/><Relationship Id="rId6858" Type="http://schemas.openxmlformats.org/officeDocument/2006/relationships/hyperlink" Target="http://hotelfruela.com/" TargetMode="External"/><Relationship Id="rId6859" Type="http://schemas.openxmlformats.org/officeDocument/2006/relationships/hyperlink" Target="http://elmagistral.com/" TargetMode="External"/><Relationship Id="rId6860" Type="http://schemas.openxmlformats.org/officeDocument/2006/relationships/hyperlink" Target="http://ayrehoteles.com/" TargetMode="External"/><Relationship Id="rId6861" Type="http://schemas.openxmlformats.org/officeDocument/2006/relationships/hyperlink" Target="http://hotelalteza.com/" TargetMode="External"/><Relationship Id="rId6862" Type="http://schemas.openxmlformats.org/officeDocument/2006/relationships/hyperlink" Target="http://hotelmaruja.com/" TargetMode="External"/><Relationship Id="rId6863" Type="http://schemas.openxmlformats.org/officeDocument/2006/relationships/hyperlink" Target="http://hotelsilvota.es/" TargetMode="External"/><Relationship Id="rId6864" Type="http://schemas.openxmlformats.org/officeDocument/2006/relationships/hyperlink" Target="http://motellatino.com/" TargetMode="External"/><Relationship Id="rId6865" Type="http://schemas.openxmlformats.org/officeDocument/2006/relationships/hyperlink" Target="http://ayrehoteles.com/" TargetMode="External"/><Relationship Id="rId6866" Type="http://schemas.openxmlformats.org/officeDocument/2006/relationships/hyperlink" Target="http://ayrehoteles.com/" TargetMode="External"/><Relationship Id="rId6867" Type="http://schemas.openxmlformats.org/officeDocument/2006/relationships/hyperlink" Target="http://hotelvaldes.com/" TargetMode="External"/><Relationship Id="rId6868" Type="http://schemas.openxmlformats.org/officeDocument/2006/relationships/hyperlink" Target="http://hotelsablon.com/" TargetMode="External"/><Relationship Id="rId6869" Type="http://schemas.openxmlformats.org/officeDocument/2006/relationships/hyperlink" Target="http://hotelsablon.com/" TargetMode="External"/><Relationship Id="rId6870" Type="http://schemas.openxmlformats.org/officeDocument/2006/relationships/hyperlink" Target="http://hotelcanton.com/" TargetMode="External"/><Relationship Id="rId6871" Type="http://schemas.openxmlformats.org/officeDocument/2006/relationships/hyperlink" Target="http://hotelbenzua.com/" TargetMode="External"/><Relationship Id="rId6872" Type="http://schemas.openxmlformats.org/officeDocument/2006/relationships/hyperlink" Target="http://torrescaron.com/" TargetMode="External"/><Relationship Id="rId6873" Type="http://schemas.openxmlformats.org/officeDocument/2006/relationships/hyperlink" Target="http://hotelmieres.com/" TargetMode="External"/><Relationship Id="rId6874" Type="http://schemas.openxmlformats.org/officeDocument/2006/relationships/hyperlink" Target="http://palacioarias.es/" TargetMode="External"/><Relationship Id="rId6875" Type="http://schemas.openxmlformats.org/officeDocument/2006/relationships/hyperlink" Target="http://hoteleslupa.com/" TargetMode="External"/><Relationship Id="rId6876" Type="http://schemas.openxmlformats.org/officeDocument/2006/relationships/hyperlink" Target="http://hoteleslupa.com/" TargetMode="External"/><Relationship Id="rId6877" Type="http://schemas.openxmlformats.org/officeDocument/2006/relationships/hyperlink" Target="http://casavitorio.com/" TargetMode="External"/><Relationship Id="rId6878" Type="http://schemas.openxmlformats.org/officeDocument/2006/relationships/hyperlink" Target="http://casafernando.es/" TargetMode="External"/><Relationship Id="rId6879" Type="http://schemas.openxmlformats.org/officeDocument/2006/relationships/hyperlink" Target="http://hotelsomiedo.es/" TargetMode="External"/><Relationship Id="rId6880" Type="http://schemas.openxmlformats.org/officeDocument/2006/relationships/hyperlink" Target="http://hotelgranda.com/" TargetMode="External"/><Relationship Id="rId6881" Type="http://schemas.openxmlformats.org/officeDocument/2006/relationships/hyperlink" Target="http://mardelsueve.com/" TargetMode="External"/><Relationship Id="rId6882" Type="http://schemas.openxmlformats.org/officeDocument/2006/relationships/hyperlink" Target="http://hotelelfoyu.com/" TargetMode="External"/><Relationship Id="rId6883" Type="http://schemas.openxmlformats.org/officeDocument/2006/relationships/hyperlink" Target="http://carramartin.com/" TargetMode="External"/><Relationship Id="rId6884" Type="http://schemas.openxmlformats.org/officeDocument/2006/relationships/hyperlink" Target="http://hcasaespana.com/" TargetMode="External"/><Relationship Id="rId6885" Type="http://schemas.openxmlformats.org/officeDocument/2006/relationships/hyperlink" Target="http://cerrolanina.com/" TargetMode="External"/><Relationship Id="rId6886" Type="http://schemas.openxmlformats.org/officeDocument/2006/relationships/hyperlink" Target="http://ayrehoteles.com/" TargetMode="External"/><Relationship Id="rId6887" Type="http://schemas.openxmlformats.org/officeDocument/2006/relationships/hyperlink" Target="http://hotelpanton.com/" TargetMode="External"/><Relationship Id="rId6888" Type="http://schemas.openxmlformats.org/officeDocument/2006/relationships/hyperlink" Target="http://hcompostela.com/" TargetMode="External"/><Relationship Id="rId6889" Type="http://schemas.openxmlformats.org/officeDocument/2006/relationships/hyperlink" Target="http://lasuitehotel.es/" TargetMode="External"/><Relationship Id="rId6890" Type="http://schemas.openxmlformats.org/officeDocument/2006/relationships/hyperlink" Target="http://hotel-playa.com/" TargetMode="External"/><Relationship Id="rId6891" Type="http://schemas.openxmlformats.org/officeDocument/2006/relationships/hyperlink" Target="http://hotelsolpor.com/" TargetMode="External"/><Relationship Id="rId6892" Type="http://schemas.openxmlformats.org/officeDocument/2006/relationships/hyperlink" Target="http://mexicohotel.com/" TargetMode="External"/><Relationship Id="rId6893" Type="http://schemas.openxmlformats.org/officeDocument/2006/relationships/hyperlink" Target="http://hotel3luces.com/" TargetMode="External"/><Relationship Id="rId6894" Type="http://schemas.openxmlformats.org/officeDocument/2006/relationships/hyperlink" Target="http://hotelcarril.com/" TargetMode="External"/><Relationship Id="rId6895" Type="http://schemas.openxmlformats.org/officeDocument/2006/relationships/hyperlink" Target="http://hotelcipres.com/" TargetMode="External"/><Relationship Id="rId6896" Type="http://schemas.openxmlformats.org/officeDocument/2006/relationships/hyperlink" Target="http://hotelolagar.com/" TargetMode="External"/><Relationship Id="rId6897" Type="http://schemas.openxmlformats.org/officeDocument/2006/relationships/hyperlink" Target="http://arcoirisweb.net/" TargetMode="External"/><Relationship Id="rId6898" Type="http://schemas.openxmlformats.org/officeDocument/2006/relationships/hyperlink" Target="http://moteltrebol.com/" TargetMode="External"/><Relationship Id="rId6899" Type="http://schemas.openxmlformats.org/officeDocument/2006/relationships/hyperlink" Target="http://nuevacolina.com/" TargetMode="External"/><Relationship Id="rId6900" Type="http://schemas.openxmlformats.org/officeDocument/2006/relationships/hyperlink" Target="http://sanxenxotur.com/" TargetMode="External"/><Relationship Id="rId6901" Type="http://schemas.openxmlformats.org/officeDocument/2006/relationships/hyperlink" Target="http://hotel-isape.com/" TargetMode="External"/><Relationship Id="rId6902" Type="http://schemas.openxmlformats.org/officeDocument/2006/relationships/hyperlink" Target="http://solymarhotel.es/" TargetMode="External"/><Relationship Id="rId6903" Type="http://schemas.openxmlformats.org/officeDocument/2006/relationships/hyperlink" Target="http://louxolatoja.com/" TargetMode="External"/><Relationship Id="rId6904" Type="http://schemas.openxmlformats.org/officeDocument/2006/relationships/hyperlink" Target="http://hotelamandi.com/" TargetMode="External"/><Relationship Id="rId6905" Type="http://schemas.openxmlformats.org/officeDocument/2006/relationships/hyperlink" Target="http://hotelmirasol.es/" TargetMode="External"/><Relationship Id="rId6906" Type="http://schemas.openxmlformats.org/officeDocument/2006/relationships/hyperlink" Target="http://hotelbonaire.es/" TargetMode="External"/><Relationship Id="rId6907" Type="http://schemas.openxmlformats.org/officeDocument/2006/relationships/hyperlink" Target="http://hotelmarola.com/" TargetMode="External"/><Relationship Id="rId6908" Type="http://schemas.openxmlformats.org/officeDocument/2006/relationships/hyperlink" Target="http://hotelriamar.com/" TargetMode="External"/><Relationship Id="rId6909" Type="http://schemas.openxmlformats.org/officeDocument/2006/relationships/hyperlink" Target="http://oescondidino.es/" TargetMode="External"/><Relationship Id="rId6910" Type="http://schemas.openxmlformats.org/officeDocument/2006/relationships/hyperlink" Target="http://hotelriocea.com/" TargetMode="External"/><Relationship Id="rId6911" Type="http://schemas.openxmlformats.org/officeDocument/2006/relationships/hyperlink" Target="http://lascampares.com/" TargetMode="External"/><Relationship Id="rId6912" Type="http://schemas.openxmlformats.org/officeDocument/2006/relationships/hyperlink" Target="http://www.arvahoteles.com/" TargetMode="External"/><Relationship Id="rId6913" Type="http://schemas.openxmlformats.org/officeDocument/2006/relationships/hyperlink" Target="http://arvahoteles.com/" TargetMode="External"/><Relationship Id="rId6914" Type="http://schemas.openxmlformats.org/officeDocument/2006/relationships/hyperlink" Target="http://aroihoteles.com/" TargetMode="External"/><Relationship Id="rId6915" Type="http://schemas.openxmlformats.org/officeDocument/2006/relationships/hyperlink" Target="http://casaferreiro.es/" TargetMode="External"/><Relationship Id="rId6916" Type="http://schemas.openxmlformats.org/officeDocument/2006/relationships/hyperlink" Target="http://aqualunaspa.net/" TargetMode="External"/><Relationship Id="rId6917" Type="http://schemas.openxmlformats.org/officeDocument/2006/relationships/hyperlink" Target="http://cucalavaina.com/" TargetMode="External"/><Relationship Id="rId6918" Type="http://schemas.openxmlformats.org/officeDocument/2006/relationships/hyperlink" Target="http://casacoscolo.com/" TargetMode="External"/><Relationship Id="rId6919" Type="http://schemas.openxmlformats.org/officeDocument/2006/relationships/hyperlink" Target="http://arvahoteles.com/" TargetMode="External"/><Relationship Id="rId6920" Type="http://schemas.openxmlformats.org/officeDocument/2006/relationships/hyperlink" Target="http://pazocarballo.es/" TargetMode="External"/><Relationship Id="rId6921" Type="http://schemas.openxmlformats.org/officeDocument/2006/relationships/hyperlink" Target="http://omarcolongo.com/" TargetMode="External"/><Relationship Id="rId6922" Type="http://schemas.openxmlformats.org/officeDocument/2006/relationships/hyperlink" Target="http://oscaracoles.com/" TargetMode="External"/><Relationship Id="rId6923" Type="http://schemas.openxmlformats.org/officeDocument/2006/relationships/hyperlink" Target="http://hoteloxardin.es/" TargetMode="External"/><Relationship Id="rId6924" Type="http://schemas.openxmlformats.org/officeDocument/2006/relationships/hyperlink" Target="http://albamanjon.net/" TargetMode="External"/><Relationship Id="rId6925" Type="http://schemas.openxmlformats.org/officeDocument/2006/relationships/hyperlink" Target="http://hotelcardeo.es/" TargetMode="External"/><Relationship Id="rId6926" Type="http://schemas.openxmlformats.org/officeDocument/2006/relationships/hyperlink" Target="https://www.magmarooms.es/" TargetMode="External"/><Relationship Id="rId6927" Type="http://schemas.openxmlformats.org/officeDocument/2006/relationships/hyperlink" Target="http://hotelabrego.es/" TargetMode="External"/><Relationship Id="rId6928" Type="http://schemas.openxmlformats.org/officeDocument/2006/relationships/hyperlink" Target="http://ddgretreat.com/" TargetMode="External"/><Relationship Id="rId6929" Type="http://schemas.openxmlformats.org/officeDocument/2006/relationships/hyperlink" Target="http://esrafalnou.com/" TargetMode="External"/><Relationship Id="rId6930" Type="http://schemas.openxmlformats.org/officeDocument/2006/relationships/hyperlink" Target="http://arbarcelona.es/" TargetMode="External"/><Relationship Id="rId6931" Type="http://schemas.openxmlformats.org/officeDocument/2006/relationships/hyperlink" Target="http://aqualibera.com/" TargetMode="External"/><Relationship Id="rId6932" Type="http://schemas.openxmlformats.org/officeDocument/2006/relationships/hyperlink" Target="http://sonjuaneda.com/" TargetMode="External"/><Relationship Id="rId6933" Type="http://schemas.openxmlformats.org/officeDocument/2006/relationships/hyperlink" Target="http://docotarino.com/" TargetMode="External"/><Relationship Id="rId6934" Type="http://schemas.openxmlformats.org/officeDocument/2006/relationships/hyperlink" Target="http://latrancada.com/" TargetMode="External"/><Relationship Id="rId6935" Type="http://schemas.openxmlformats.org/officeDocument/2006/relationships/hyperlink" Target="http://boathotels.net/" TargetMode="External"/><Relationship Id="rId6936" Type="http://schemas.openxmlformats.org/officeDocument/2006/relationships/hyperlink" Target="http://hostaldart.com/" TargetMode="External"/><Relationship Id="rId6937" Type="http://schemas.openxmlformats.org/officeDocument/2006/relationships/hyperlink" Target="http://maspelegri.com/" TargetMode="External"/><Relationship Id="rId6938" Type="http://schemas.openxmlformats.org/officeDocument/2006/relationships/hyperlink" Target="http://cascabonou.com/" TargetMode="External"/><Relationship Id="rId6939" Type="http://schemas.openxmlformats.org/officeDocument/2006/relationships/hyperlink" Target="http://binihotels.com/" TargetMode="External"/><Relationship Id="rId6940" Type="http://schemas.openxmlformats.org/officeDocument/2006/relationships/hyperlink" Target="http://lacasaalta.com/" TargetMode="External"/><Relationship Id="rId6941" Type="http://schemas.openxmlformats.org/officeDocument/2006/relationships/hyperlink" Target="http://elandarrio.com/" TargetMode="External"/><Relationship Id="rId6942" Type="http://schemas.openxmlformats.org/officeDocument/2006/relationships/hyperlink" Target="http://blizzhotel.com/" TargetMode="External"/><Relationship Id="rId6943" Type="http://schemas.openxmlformats.org/officeDocument/2006/relationships/hyperlink" Target="http://pradoviejo.com/" TargetMode="External"/><Relationship Id="rId6944" Type="http://schemas.openxmlformats.org/officeDocument/2006/relationships/hyperlink" Target="http://elmorendal.com/" TargetMode="External"/><Relationship Id="rId6945" Type="http://schemas.openxmlformats.org/officeDocument/2006/relationships/hyperlink" Target="http://elhotelito.net/" TargetMode="External"/><Relationship Id="rId6946" Type="http://schemas.openxmlformats.org/officeDocument/2006/relationships/hyperlink" Target="http://ars-vivendi.es/" TargetMode="External"/><Relationship Id="rId6947" Type="http://schemas.openxmlformats.org/officeDocument/2006/relationships/hyperlink" Target="http://eltejarejo.com/" TargetMode="External"/><Relationship Id="rId6948" Type="http://schemas.openxmlformats.org/officeDocument/2006/relationships/hyperlink" Target="http://fontsalada.com/" TargetMode="External"/><Relationship Id="rId6949" Type="http://schemas.openxmlformats.org/officeDocument/2006/relationships/hyperlink" Target="http://sestalaies.com/" TargetMode="External"/><Relationship Id="rId6950" Type="http://schemas.openxmlformats.org/officeDocument/2006/relationships/hyperlink" Target="http://brucandbruc.es/" TargetMode="External"/><Relationship Id="rId6951" Type="http://schemas.openxmlformats.org/officeDocument/2006/relationships/hyperlink" Target="https://losanades.com/" TargetMode="External"/><Relationship Id="rId6952" Type="http://schemas.openxmlformats.org/officeDocument/2006/relationships/hyperlink" Target="http://casaldomar.com/" TargetMode="External"/><Relationship Id="rId6953" Type="http://schemas.openxmlformats.org/officeDocument/2006/relationships/hyperlink" Target="http://hotelcueva.com/" TargetMode="External"/><Relationship Id="rId6954" Type="http://schemas.openxmlformats.org/officeDocument/2006/relationships/hyperlink" Target="https://xiarapina.com/" TargetMode="External"/><Relationship Id="rId6955" Type="http://schemas.openxmlformats.org/officeDocument/2006/relationships/hyperlink" Target="http://casamoline.com/" TargetMode="External"/><Relationship Id="rId6956" Type="http://schemas.openxmlformats.org/officeDocument/2006/relationships/hyperlink" Target="https://www.nasilvana.com/" TargetMode="External"/><Relationship Id="rId6957" Type="http://schemas.openxmlformats.org/officeDocument/2006/relationships/hyperlink" Target="http://vistabella.net/" TargetMode="External"/><Relationship Id="rId6958" Type="http://schemas.openxmlformats.org/officeDocument/2006/relationships/hyperlink" Target="http://sollerooms.com/" TargetMode="External"/><Relationship Id="rId6959" Type="http://schemas.openxmlformats.org/officeDocument/2006/relationships/hyperlink" Target="http://hotelcilda.com/" TargetMode="External"/><Relationship Id="rId6960" Type="http://schemas.openxmlformats.org/officeDocument/2006/relationships/hyperlink" Target="http://lasabadias.com/" TargetMode="External"/><Relationship Id="rId6961" Type="http://schemas.openxmlformats.org/officeDocument/2006/relationships/hyperlink" Target="https://grocrooms.com/" TargetMode="External"/><Relationship Id="rId6962" Type="http://schemas.openxmlformats.org/officeDocument/2006/relationships/hyperlink" Target="https://www.laplayina.com/" TargetMode="External"/><Relationship Id="rId6963" Type="http://schemas.openxmlformats.org/officeDocument/2006/relationships/hyperlink" Target="http://hoteldealba.es/" TargetMode="External"/><Relationship Id="rId6964" Type="http://schemas.openxmlformats.org/officeDocument/2006/relationships/hyperlink" Target="http://villaiacca.com/" TargetMode="External"/><Relationship Id="rId6965" Type="http://schemas.openxmlformats.org/officeDocument/2006/relationships/hyperlink" Target="http://poudelaneu.com/" TargetMode="External"/><Relationship Id="rId6966" Type="http://schemas.openxmlformats.org/officeDocument/2006/relationships/hyperlink" Target="http://laperegrina.es/" TargetMode="External"/><Relationship Id="rId6967" Type="http://schemas.openxmlformats.org/officeDocument/2006/relationships/hyperlink" Target="http://masdexaxas.com/" TargetMode="External"/><Relationship Id="rId6968" Type="http://schemas.openxmlformats.org/officeDocument/2006/relationships/hyperlink" Target="http://sangilplaza.es/" TargetMode="External"/><Relationship Id="rId6969" Type="http://schemas.openxmlformats.org/officeDocument/2006/relationships/hyperlink" Target="http://vega-sierra.es/" TargetMode="External"/><Relationship Id="rId6970" Type="http://schemas.openxmlformats.org/officeDocument/2006/relationships/hyperlink" Target="https://1907gijon.com/" TargetMode="External"/><Relationship Id="rId6971" Type="http://schemas.openxmlformats.org/officeDocument/2006/relationships/hyperlink" Target="http://1907aviles.com/" TargetMode="External"/><Relationship Id="rId6972" Type="http://schemas.openxmlformats.org/officeDocument/2006/relationships/hyperlink" Target="http://eibarrooms.com/" TargetMode="External"/><Relationship Id="rId6973" Type="http://schemas.openxmlformats.org/officeDocument/2006/relationships/hyperlink" Target="http://elgransueno.es/" TargetMode="External"/><Relationship Id="rId6974" Type="http://schemas.openxmlformats.org/officeDocument/2006/relationships/hyperlink" Target="http://olalahomes.com/" TargetMode="External"/><Relationship Id="rId6975" Type="http://schemas.openxmlformats.org/officeDocument/2006/relationships/hyperlink" Target="http://stilhotels.com/" TargetMode="External"/><Relationship Id="rId6976" Type="http://schemas.openxmlformats.org/officeDocument/2006/relationships/hyperlink" Target="http://sacreunova.com/" TargetMode="External"/><Relationship Id="rId6977" Type="http://schemas.openxmlformats.org/officeDocument/2006/relationships/hyperlink" Target="http://viladamunt.com/" TargetMode="External"/><Relationship Id="rId6978" Type="http://schemas.openxmlformats.org/officeDocument/2006/relationships/hyperlink" Target="https://www.aldahotels.es/" TargetMode="External"/><Relationship Id="rId6979" Type="http://schemas.openxmlformats.org/officeDocument/2006/relationships/hyperlink" Target="http://nandehotel.com/" TargetMode="External"/><Relationship Id="rId6980" Type="http://schemas.openxmlformats.org/officeDocument/2006/relationships/hyperlink" Target="http://www.actahotels.com/" TargetMode="External"/><Relationship Id="rId6981" Type="http://schemas.openxmlformats.org/officeDocument/2006/relationships/hyperlink" Target="http://laprincesa.com/" TargetMode="External"/><Relationship Id="rId6982" Type="http://schemas.openxmlformats.org/officeDocument/2006/relationships/hyperlink" Target="http://fincaprats.com/" TargetMode="External"/><Relationship Id="rId6983" Type="http://schemas.openxmlformats.org/officeDocument/2006/relationships/hyperlink" Target="http://stilhotels.com/" TargetMode="External"/><Relationship Id="rId6984" Type="http://schemas.openxmlformats.org/officeDocument/2006/relationships/hyperlink" Target="http://olalahomes.com/" TargetMode="External"/><Relationship Id="rId6985" Type="http://schemas.openxmlformats.org/officeDocument/2006/relationships/hyperlink" Target="http://cibersuite.com/" TargetMode="External"/><Relationship Id="rId6986" Type="http://schemas.openxmlformats.org/officeDocument/2006/relationships/hyperlink" Target="http://www.hotelamura.com/" TargetMode="External"/><Relationship Id="rId6987" Type="http://schemas.openxmlformats.org/officeDocument/2006/relationships/hyperlink" Target="http://hotelliceo.com/" TargetMode="External"/><Relationship Id="rId6988" Type="http://schemas.openxmlformats.org/officeDocument/2006/relationships/hyperlink" Target="http://hotelesquo.com/" TargetMode="External"/><Relationship Id="rId6989" Type="http://schemas.openxmlformats.org/officeDocument/2006/relationships/hyperlink" Target="http://suiteprado.com/" TargetMode="External"/><Relationship Id="rId6990" Type="http://schemas.openxmlformats.org/officeDocument/2006/relationships/hyperlink" Target="http://hotelmexico.es/" TargetMode="External"/><Relationship Id="rId6991" Type="http://schemas.openxmlformats.org/officeDocument/2006/relationships/hyperlink" Target="http://hotelpraga.com/" TargetMode="External"/><Relationship Id="rId6992" Type="http://schemas.openxmlformats.org/officeDocument/2006/relationships/hyperlink" Target="http://anacohotel.com/" TargetMode="External"/><Relationship Id="rId6993" Type="http://schemas.openxmlformats.org/officeDocument/2006/relationships/hyperlink" Target="http://www.hotelarosa.com/" TargetMode="External"/><Relationship Id="rId6994" Type="http://schemas.openxmlformats.org/officeDocument/2006/relationships/hyperlink" Target="http://hotelateneo.es/" TargetMode="External"/><Relationship Id="rId6995" Type="http://schemas.openxmlformats.org/officeDocument/2006/relationships/hyperlink" Target="http://hotelopera.com/" TargetMode="External"/><Relationship Id="rId6996" Type="http://schemas.openxmlformats.org/officeDocument/2006/relationships/hyperlink" Target="http://elconvento.net/" TargetMode="External"/><Relationship Id="rId6997" Type="http://schemas.openxmlformats.org/officeDocument/2006/relationships/hyperlink" Target="http://uvehoteles.com/" TargetMode="External"/><Relationship Id="rId6998" Type="http://schemas.openxmlformats.org/officeDocument/2006/relationships/hyperlink" Target="http://accorhotel.com/" TargetMode="External"/><Relationship Id="rId6999" Type="http://schemas.openxmlformats.org/officeDocument/2006/relationships/hyperlink" Target="http://shshoteles.com/" TargetMode="External"/><Relationship Id="rId7000" Type="http://schemas.openxmlformats.org/officeDocument/2006/relationships/hyperlink" Target="http://shshoteles.com/" TargetMode="External"/><Relationship Id="rId7001" Type="http://schemas.openxmlformats.org/officeDocument/2006/relationships/hyperlink" Target="http://suitesviena.es/" TargetMode="External"/><Relationship Id="rId7002" Type="http://schemas.openxmlformats.org/officeDocument/2006/relationships/hyperlink" Target="http://hotelurban.com/" TargetMode="External"/><Relationship Id="rId7003" Type="http://schemas.openxmlformats.org/officeDocument/2006/relationships/hyperlink" Target="http://ciclolodge.com/" TargetMode="External"/><Relationship Id="rId7004" Type="http://schemas.openxmlformats.org/officeDocument/2006/relationships/hyperlink" Target="http://hotelesquo.com/" TargetMode="External"/><Relationship Id="rId7005" Type="http://schemas.openxmlformats.org/officeDocument/2006/relationships/hyperlink" Target="http://hotelvivar.com/" TargetMode="External"/><Relationship Id="rId7006" Type="http://schemas.openxmlformats.org/officeDocument/2006/relationships/hyperlink" Target="http://collarubio.com/" TargetMode="External"/><Relationship Id="rId7007" Type="http://schemas.openxmlformats.org/officeDocument/2006/relationships/hyperlink" Target="http://grupocerem.com/" TargetMode="External"/><Relationship Id="rId7008" Type="http://schemas.openxmlformats.org/officeDocument/2006/relationships/hyperlink" Target="http://puertohotel.es/" TargetMode="External"/><Relationship Id="rId7009" Type="http://schemas.openxmlformats.org/officeDocument/2006/relationships/hyperlink" Target="http://izanhoteles.es/" TargetMode="External"/><Relationship Id="rId7010" Type="http://schemas.openxmlformats.org/officeDocument/2006/relationships/hyperlink" Target="http://hotelnabia.com/" TargetMode="External"/><Relationship Id="rId7011" Type="http://schemas.openxmlformats.org/officeDocument/2006/relationships/hyperlink" Target="http://hotelroma.org/" TargetMode="External"/><Relationship Id="rId7012" Type="http://schemas.openxmlformats.org/officeDocument/2006/relationships/hyperlink" Target="http://barsantana.com/" TargetMode="External"/><Relationship Id="rId7013" Type="http://schemas.openxmlformats.org/officeDocument/2006/relationships/hyperlink" Target="http://hotelayllon.es/" TargetMode="External"/><Relationship Id="rId7014" Type="http://schemas.openxmlformats.org/officeDocument/2006/relationships/hyperlink" Target="http://hotellanga.com/" TargetMode="External"/><Relationship Id="rId7015" Type="http://schemas.openxmlformats.org/officeDocument/2006/relationships/hyperlink" Target="http://hotelpatio.com/" TargetMode="External"/><Relationship Id="rId7016" Type="http://schemas.openxmlformats.org/officeDocument/2006/relationships/hyperlink" Target="http://quintaroja.com/" TargetMode="External"/><Relationship Id="rId7017" Type="http://schemas.openxmlformats.org/officeDocument/2006/relationships/hyperlink" Target="http://hotelaguere.es/" TargetMode="External"/><Relationship Id="rId7018" Type="http://schemas.openxmlformats.org/officeDocument/2006/relationships/hyperlink" Target="http://mycityhotel.es/" TargetMode="External"/><Relationship Id="rId7019" Type="http://schemas.openxmlformats.org/officeDocument/2006/relationships/hyperlink" Target="http://hotelucanca.es/" TargetMode="External"/><Relationship Id="rId7020" Type="http://schemas.openxmlformats.org/officeDocument/2006/relationships/hyperlink" Target="http://hotelnogal.com/" TargetMode="External"/><Relationship Id="rId7021" Type="http://schemas.openxmlformats.org/officeDocument/2006/relationships/hyperlink" Target="http://hotelnogal.com/" TargetMode="External"/><Relationship Id="rId7022" Type="http://schemas.openxmlformats.org/officeDocument/2006/relationships/hyperlink" Target="http://pearlygrey.com/" TargetMode="External"/><Relationship Id="rId7023" Type="http://schemas.openxmlformats.org/officeDocument/2006/relationships/hyperlink" Target="http://granadapark.es/" TargetMode="External"/><Relationship Id="rId7024" Type="http://schemas.openxmlformats.org/officeDocument/2006/relationships/hyperlink" Target="http://stilhotels.com/" TargetMode="External"/><Relationship Id="rId7025" Type="http://schemas.openxmlformats.org/officeDocument/2006/relationships/hyperlink" Target="http://stilhotels.com/" TargetMode="External"/><Relationship Id="rId7026" Type="http://schemas.openxmlformats.org/officeDocument/2006/relationships/hyperlink" Target="http://hotelregio.com/" TargetMode="External"/><Relationship Id="rId7027" Type="http://schemas.openxmlformats.org/officeDocument/2006/relationships/hyperlink" Target="http://cibersuite.com/" TargetMode="External"/><Relationship Id="rId7028" Type="http://schemas.openxmlformats.org/officeDocument/2006/relationships/hyperlink" Target="http://hotelamefa.com/" TargetMode="External"/><Relationship Id="rId7029" Type="http://schemas.openxmlformats.org/officeDocument/2006/relationships/hyperlink" Target="https://www.balneario.net/" TargetMode="External"/><Relationship Id="rId7030" Type="http://schemas.openxmlformats.org/officeDocument/2006/relationships/hyperlink" Target="http://hotelgodisa.es/" TargetMode="External"/><Relationship Id="rId7031" Type="http://schemas.openxmlformats.org/officeDocument/2006/relationships/hyperlink" Target="http://entrelagos.com/" TargetMode="External"/><Relationship Id="rId7032" Type="http://schemas.openxmlformats.org/officeDocument/2006/relationships/hyperlink" Target="http://los-rosales.es/" TargetMode="External"/><Relationship Id="rId7033" Type="http://schemas.openxmlformats.org/officeDocument/2006/relationships/hyperlink" Target="http://elvaqueril.com/" TargetMode="External"/><Relationship Id="rId7034" Type="http://schemas.openxmlformats.org/officeDocument/2006/relationships/hyperlink" Target="http://kubikhotel.com/" TargetMode="External"/><Relationship Id="rId7035" Type="http://schemas.openxmlformats.org/officeDocument/2006/relationships/hyperlink" Target="http://hoteltriana.es/" TargetMode="External"/><Relationship Id="rId7036" Type="http://schemas.openxmlformats.org/officeDocument/2006/relationships/hyperlink" Target="http://hotel-dora.com/" TargetMode="External"/><Relationship Id="rId7037" Type="http://schemas.openxmlformats.org/officeDocument/2006/relationships/hyperlink" Target="https://www.tresazules.es/" TargetMode="External"/><Relationship Id="rId7038" Type="http://schemas.openxmlformats.org/officeDocument/2006/relationships/hyperlink" Target="http://hojaranzos.com/" TargetMode="External"/><Relationship Id="rId7039" Type="http://schemas.openxmlformats.org/officeDocument/2006/relationships/hyperlink" Target="http://balnearios.org/" TargetMode="External"/><Relationship Id="rId7040" Type="http://schemas.openxmlformats.org/officeDocument/2006/relationships/hyperlink" Target="http://ahchoteles.com/" TargetMode="External"/><Relationship Id="rId7041" Type="http://schemas.openxmlformats.org/officeDocument/2006/relationships/hyperlink" Target="http://hoteljulio.com/" TargetMode="External"/><Relationship Id="rId7042" Type="http://schemas.openxmlformats.org/officeDocument/2006/relationships/hyperlink" Target="http://sandy-beach.es/" TargetMode="External"/><Relationship Id="rId7043" Type="http://schemas.openxmlformats.org/officeDocument/2006/relationships/hyperlink" Target="http://bullhotels.com/" TargetMode="External"/><Relationship Id="rId7044" Type="http://schemas.openxmlformats.org/officeDocument/2006/relationships/hyperlink" Target="http://hotelnayra.com/" TargetMode="External"/><Relationship Id="rId7045" Type="http://schemas.openxmlformats.org/officeDocument/2006/relationships/hyperlink" Target="http://vistabonita.es/" TargetMode="External"/><Relationship Id="rId7046" Type="http://schemas.openxmlformats.org/officeDocument/2006/relationships/hyperlink" Target="http://vistaoasis.com/" TargetMode="External"/><Relationship Id="rId7047" Type="http://schemas.openxmlformats.org/officeDocument/2006/relationships/hyperlink" Target="https://becordial.com/" TargetMode="External"/><Relationship Id="rId7048" Type="http://schemas.openxmlformats.org/officeDocument/2006/relationships/hyperlink" Target="http://montefeliz.com/" TargetMode="External"/><Relationship Id="rId7049" Type="http://schemas.openxmlformats.org/officeDocument/2006/relationships/hyperlink" Target="http://bullhotels.com/" TargetMode="External"/><Relationship Id="rId7050" Type="http://schemas.openxmlformats.org/officeDocument/2006/relationships/hyperlink" Target="http://hotelverol.com/" TargetMode="External"/><Relationship Id="rId7051" Type="http://schemas.openxmlformats.org/officeDocument/2006/relationships/hyperlink" Target="http://bullhotels.com/" TargetMode="External"/><Relationship Id="rId7052" Type="http://schemas.openxmlformats.org/officeDocument/2006/relationships/hyperlink" Target="https://www.sunsgarden.es/" TargetMode="External"/><Relationship Id="rId7053" Type="http://schemas.openxmlformats.org/officeDocument/2006/relationships/hyperlink" Target="http://waviahotel.com/" TargetMode="External"/><Relationship Id="rId7054" Type="http://schemas.openxmlformats.org/officeDocument/2006/relationships/hyperlink" Target="http://vikhotels.com/" TargetMode="External"/><Relationship Id="rId7055" Type="http://schemas.openxmlformats.org/officeDocument/2006/relationships/hyperlink" Target="https://www.h10hotels.com/" TargetMode="External"/><Relationship Id="rId7056" Type="http://schemas.openxmlformats.org/officeDocument/2006/relationships/hyperlink" Target="http://aluahotels.com/" TargetMode="External"/><Relationship Id="rId7057" Type="http://schemas.openxmlformats.org/officeDocument/2006/relationships/hyperlink" Target="http://bullhotels.com/" TargetMode="External"/><Relationship Id="rId7058" Type="http://schemas.openxmlformats.org/officeDocument/2006/relationships/hyperlink" Target="http://bullhotels.com/" TargetMode="External"/><Relationship Id="rId7059" Type="http://schemas.openxmlformats.org/officeDocument/2006/relationships/hyperlink" Target="http://axelhotels.com/" TargetMode="External"/><Relationship Id="rId7060" Type="http://schemas.openxmlformats.org/officeDocument/2006/relationships/hyperlink" Target="http://suites1478.com/" TargetMode="External"/><Relationship Id="rId7061" Type="http://schemas.openxmlformats.org/officeDocument/2006/relationships/hyperlink" Target="http://bedandchic.com/" TargetMode="External"/><Relationship Id="rId7062" Type="http://schemas.openxmlformats.org/officeDocument/2006/relationships/hyperlink" Target="http://casamozart.com/" TargetMode="External"/><Relationship Id="rId7063" Type="http://schemas.openxmlformats.org/officeDocument/2006/relationships/hyperlink" Target="http://calarderiu.com/" TargetMode="External"/><Relationship Id="rId7064" Type="http://schemas.openxmlformats.org/officeDocument/2006/relationships/hyperlink" Target="http://canalemany.com/" TargetMode="External"/><Relationship Id="rId7065" Type="http://schemas.openxmlformats.org/officeDocument/2006/relationships/hyperlink" Target="http://aa-hoteles.com/" TargetMode="External"/><Relationship Id="rId7066" Type="http://schemas.openxmlformats.org/officeDocument/2006/relationships/hyperlink" Target="http://hotelaneto.com/" TargetMode="External"/><Relationship Id="rId7067" Type="http://schemas.openxmlformats.org/officeDocument/2006/relationships/hyperlink" Target="http://hotelsuizo.com/" TargetMode="External"/><Relationship Id="rId7068" Type="http://schemas.openxmlformats.org/officeDocument/2006/relationships/hyperlink" Target="http://hotel-lleo.com/" TargetMode="External"/><Relationship Id="rId7069" Type="http://schemas.openxmlformats.org/officeDocument/2006/relationships/hyperlink" Target="http://hotelcondal.es/" TargetMode="External"/><Relationship Id="rId7070" Type="http://schemas.openxmlformats.org/officeDocument/2006/relationships/hyperlink" Target="http://derbyhotels.es/" TargetMode="External"/><Relationship Id="rId7071" Type="http://schemas.openxmlformats.org/officeDocument/2006/relationships/hyperlink" Target="http://axelhotels.com/" TargetMode="External"/><Relationship Id="rId7072" Type="http://schemas.openxmlformats.org/officeDocument/2006/relationships/hyperlink" Target="http://casacamper.com/" TargetMode="External"/><Relationship Id="rId7073" Type="http://schemas.openxmlformats.org/officeDocument/2006/relationships/hyperlink" Target="http://hotelmarvi.com/" TargetMode="External"/><Relationship Id="rId7074" Type="http://schemas.openxmlformats.org/officeDocument/2006/relationships/hyperlink" Target="http://hotelsonix.com/" TargetMode="External"/><Relationship Id="rId7075" Type="http://schemas.openxmlformats.org/officeDocument/2006/relationships/hyperlink" Target="http://tryphotels.com/" TargetMode="External"/><Relationship Id="rId7076" Type="http://schemas.openxmlformats.org/officeDocument/2006/relationships/hyperlink" Target="http://tocsevilla.com/" TargetMode="External"/><Relationship Id="rId7077" Type="http://schemas.openxmlformats.org/officeDocument/2006/relationships/hyperlink" Target="http://hotelsonix.com/" TargetMode="External"/><Relationship Id="rId7078" Type="http://schemas.openxmlformats.org/officeDocument/2006/relationships/hyperlink" Target="http://tochostels.com/" TargetMode="External"/><Relationship Id="rId7079" Type="http://schemas.openxmlformats.org/officeDocument/2006/relationships/hyperlink" Target="http://hotelsonix.com/" TargetMode="External"/><Relationship Id="rId7080" Type="http://schemas.openxmlformats.org/officeDocument/2006/relationships/hyperlink" Target="http://axelhotels.com/" TargetMode="External"/><Relationship Id="rId7081" Type="http://schemas.openxmlformats.org/officeDocument/2006/relationships/hyperlink" Target="http://cangalvany.com/" TargetMode="External"/><Relationship Id="rId7082" Type="http://schemas.openxmlformats.org/officeDocument/2006/relationships/hyperlink" Target="http://mayramblas.com/" TargetMode="External"/><Relationship Id="rId7083" Type="http://schemas.openxmlformats.org/officeDocument/2006/relationships/hyperlink" Target="http://htophotels.com/" TargetMode="External"/><Relationship Id="rId7084" Type="http://schemas.openxmlformats.org/officeDocument/2006/relationships/hyperlink" Target="http://htophotels.com/" TargetMode="External"/><Relationship Id="rId7085" Type="http://schemas.openxmlformats.org/officeDocument/2006/relationships/hyperlink" Target="http://indalopark.com/" TargetMode="External"/><Relationship Id="rId7086" Type="http://schemas.openxmlformats.org/officeDocument/2006/relationships/hyperlink" Target="http://htophotels.com/" TargetMode="External"/><Relationship Id="rId7087" Type="http://schemas.openxmlformats.org/officeDocument/2006/relationships/hyperlink" Target="http://htophotels.com/" TargetMode="External"/><Relationship Id="rId7088" Type="http://schemas.openxmlformats.org/officeDocument/2006/relationships/hyperlink" Target="http://www.hotel-bruc.com/" TargetMode="External"/><Relationship Id="rId7089" Type="http://schemas.openxmlformats.org/officeDocument/2006/relationships/hyperlink" Target="http://www.hotelmanel.net/" TargetMode="External"/><Relationship Id="rId7090" Type="http://schemas.openxmlformats.org/officeDocument/2006/relationships/hyperlink" Target="http://hotelcesar.net/" TargetMode="External"/><Relationship Id="rId7091" Type="http://schemas.openxmlformats.org/officeDocument/2006/relationships/hyperlink" Target="http://solvihotel.com/" TargetMode="External"/><Relationship Id="rId7092" Type="http://schemas.openxmlformats.org/officeDocument/2006/relationships/hyperlink" Target="http://hotelestel.com/" TargetMode="External"/><Relationship Id="rId7093" Type="http://schemas.openxmlformats.org/officeDocument/2006/relationships/hyperlink" Target="http://calmajoral.com/" TargetMode="External"/><Relationship Id="rId7094" Type="http://schemas.openxmlformats.org/officeDocument/2006/relationships/hyperlink" Target="http://www.calsegudet.com/" TargetMode="External"/><Relationship Id="rId7095" Type="http://schemas.openxmlformats.org/officeDocument/2006/relationships/hyperlink" Target="http://www.hotelxurin.com/" TargetMode="External"/><Relationship Id="rId7096" Type="http://schemas.openxmlformats.org/officeDocument/2006/relationships/hyperlink" Target="http://canbarrina.com/" TargetMode="External"/><Relationship Id="rId7097" Type="http://schemas.openxmlformats.org/officeDocument/2006/relationships/hyperlink" Target="http://santbernat.com/" TargetMode="External"/><Relationship Id="rId7098" Type="http://schemas.openxmlformats.org/officeDocument/2006/relationships/hyperlink" Target="http://hotelverti.com/" TargetMode="External"/><Relationship Id="rId7099" Type="http://schemas.openxmlformats.org/officeDocument/2006/relationships/hyperlink" Target="http://uproomsvic.com/" TargetMode="External"/><Relationship Id="rId7100" Type="http://schemas.openxmlformats.org/officeDocument/2006/relationships/hyperlink" Target="http://hotelsitges.co/" TargetMode="External"/><Relationship Id="rId7101" Type="http://schemas.openxmlformats.org/officeDocument/2006/relationships/hyperlink" Target="http://hotelisasi.com/" TargetMode="External"/><Relationship Id="rId7102" Type="http://schemas.openxmlformats.org/officeDocument/2006/relationships/hyperlink" Target="http://www.entrerailes.es/" TargetMode="External"/><Relationship Id="rId7103" Type="http://schemas.openxmlformats.org/officeDocument/2006/relationships/hyperlink" Target="http://www.namhoteles.com/" TargetMode="External"/><Relationship Id="rId7104" Type="http://schemas.openxmlformats.org/officeDocument/2006/relationships/hyperlink" Target="http://casaantonia.es/" TargetMode="External"/><Relationship Id="rId7105" Type="http://schemas.openxmlformats.org/officeDocument/2006/relationships/hyperlink" Target="http://www.ventadegoyo.es/" TargetMode="External"/><Relationship Id="rId7106" Type="http://schemas.openxmlformats.org/officeDocument/2006/relationships/hyperlink" Target="http://laspedrolas.es/" TargetMode="External"/><Relationship Id="rId7107" Type="http://schemas.openxmlformats.org/officeDocument/2006/relationships/hyperlink" Target="http://hotelcanton.es/" TargetMode="External"/><Relationship Id="rId7108" Type="http://schemas.openxmlformats.org/officeDocument/2006/relationships/hyperlink" Target="http://ventadelmar.es/" TargetMode="External"/><Relationship Id="rId7109" Type="http://schemas.openxmlformats.org/officeDocument/2006/relationships/hyperlink" Target="http://bemonplaya.com/" TargetMode="External"/><Relationship Id="rId7110" Type="http://schemas.openxmlformats.org/officeDocument/2006/relationships/hyperlink" Target="http://hotelramona.es/" TargetMode="External"/><Relationship Id="rId7111" Type="http://schemas.openxmlformats.org/officeDocument/2006/relationships/hyperlink" Target="http://alfarhotel.com/" TargetMode="External"/><Relationship Id="rId7112" Type="http://schemas.openxmlformats.org/officeDocument/2006/relationships/hyperlink" Target="http://hotel-astuy.es/" TargetMode="External"/><Relationship Id="rId7113" Type="http://schemas.openxmlformats.org/officeDocument/2006/relationships/hyperlink" Target="http://www.hotelluzon.net/" TargetMode="External"/><Relationship Id="rId7114" Type="http://schemas.openxmlformats.org/officeDocument/2006/relationships/hyperlink" Target="http://hotelnoray.com/" TargetMode="External"/><Relationship Id="rId7115" Type="http://schemas.openxmlformats.org/officeDocument/2006/relationships/hyperlink" Target="http://abbahotels.com/" TargetMode="External"/><Relationship Id="rId7116" Type="http://schemas.openxmlformats.org/officeDocument/2006/relationships/hyperlink" Target="http://www.hotelfelisa.es/" TargetMode="External"/><Relationship Id="rId7117" Type="http://schemas.openxmlformats.org/officeDocument/2006/relationships/hyperlink" Target="http://hotelcueli.com/" TargetMode="External"/><Relationship Id="rId7118" Type="http://schemas.openxmlformats.org/officeDocument/2006/relationships/hyperlink" Target="http://hsanmarcos.com/" TargetMode="External"/><Relationship Id="rId7119" Type="http://schemas.openxmlformats.org/officeDocument/2006/relationships/hyperlink" Target="http://hotelzelaa.com/" TargetMode="External"/><Relationship Id="rId7120" Type="http://schemas.openxmlformats.org/officeDocument/2006/relationships/hyperlink" Target="http://hotelcodina.es/" TargetMode="External"/><Relationship Id="rId7121" Type="http://schemas.openxmlformats.org/officeDocument/2006/relationships/hyperlink" Target="http://axelhotels.com/" TargetMode="External"/><Relationship Id="rId7122" Type="http://schemas.openxmlformats.org/officeDocument/2006/relationships/hyperlink" Target="http://www.okakohotel.com/" TargetMode="External"/><Relationship Id="rId7123" Type="http://schemas.openxmlformats.org/officeDocument/2006/relationships/hyperlink" Target="http://hotelparma.com/" TargetMode="External"/><Relationship Id="rId7124" Type="http://schemas.openxmlformats.org/officeDocument/2006/relationships/hyperlink" Target="http://amaraplaza.com/" TargetMode="External"/><Relationship Id="rId7125" Type="http://schemas.openxmlformats.org/officeDocument/2006/relationships/hyperlink" Target="http://arimahotel.com/" TargetMode="External"/><Relationship Id="rId7126" Type="http://schemas.openxmlformats.org/officeDocument/2006/relationships/hyperlink" Target="http://hotelazkue.com/" TargetMode="External"/><Relationship Id="rId7127" Type="http://schemas.openxmlformats.org/officeDocument/2006/relationships/hyperlink" Target="http://zezilionea.com/" TargetMode="External"/><Relationship Id="rId7128" Type="http://schemas.openxmlformats.org/officeDocument/2006/relationships/hyperlink" Target="http://www.hotelbilbi.com/" TargetMode="External"/><Relationship Id="rId7129" Type="http://schemas.openxmlformats.org/officeDocument/2006/relationships/hyperlink" Target="http://hotel-ripa.com/" TargetMode="External"/><Relationship Id="rId7130" Type="http://schemas.openxmlformats.org/officeDocument/2006/relationships/hyperlink" Target="http://www.iraragorri.net/" TargetMode="External"/><Relationship Id="rId7131" Type="http://schemas.openxmlformats.org/officeDocument/2006/relationships/hyperlink" Target="http://ruralmatsa.com/" TargetMode="External"/><Relationship Id="rId7132" Type="http://schemas.openxmlformats.org/officeDocument/2006/relationships/hyperlink" Target="http://hotelelcoto.es/" TargetMode="External"/><Relationship Id="rId7133" Type="http://schemas.openxmlformats.org/officeDocument/2006/relationships/hyperlink" Target="http://hotelviura.com/" TargetMode="External"/><Relationship Id="rId7134" Type="http://schemas.openxmlformats.org/officeDocument/2006/relationships/hyperlink" Target="http://pradomayor.com/" TargetMode="External"/><Relationship Id="rId7135" Type="http://schemas.openxmlformats.org/officeDocument/2006/relationships/hyperlink" Target="http://hotelplati.com/" TargetMode="External"/><Relationship Id="rId7136" Type="http://schemas.openxmlformats.org/officeDocument/2006/relationships/hyperlink" Target="http://hotelalisa.net/" TargetMode="External"/><Relationship Id="rId7137" Type="http://schemas.openxmlformats.org/officeDocument/2006/relationships/hyperlink" Target="http://mesondelcid.es/" TargetMode="External"/><Relationship Id="rId7138" Type="http://schemas.openxmlformats.org/officeDocument/2006/relationships/hyperlink" Target="http://casamartin.com/" TargetMode="External"/><Relationship Id="rId7139" Type="http://schemas.openxmlformats.org/officeDocument/2006/relationships/hyperlink" Target="http://hotelversus.es/" TargetMode="External"/><Relationship Id="rId7140" Type="http://schemas.openxmlformats.org/officeDocument/2006/relationships/hyperlink" Target="http://acienleguas.es/" TargetMode="External"/><Relationship Id="rId7141" Type="http://schemas.openxmlformats.org/officeDocument/2006/relationships/hyperlink" Target="http://nh-hoteles.com/" TargetMode="External"/><Relationship Id="rId7142" Type="http://schemas.openxmlformats.org/officeDocument/2006/relationships/hyperlink" Target="http://hotelyoldi.com/" TargetMode="External"/><Relationship Id="rId7143" Type="http://schemas.openxmlformats.org/officeDocument/2006/relationships/hyperlink" Target="http://hotelalaiz.com/" TargetMode="External"/><Relationship Id="rId7144" Type="http://schemas.openxmlformats.org/officeDocument/2006/relationships/hyperlink" Target="http://hotelnoain.com/" TargetMode="External"/><Relationship Id="rId7145" Type="http://schemas.openxmlformats.org/officeDocument/2006/relationships/hyperlink" Target="http://hotelnoain.com/" TargetMode="External"/><Relationship Id="rId7146" Type="http://schemas.openxmlformats.org/officeDocument/2006/relationships/hyperlink" Target="http://www.hotelandia.com/" TargetMode="External"/><Relationship Id="rId7147" Type="http://schemas.openxmlformats.org/officeDocument/2006/relationships/hyperlink" Target="http://hdoncarlos.com/" TargetMode="External"/><Relationship Id="rId7148" Type="http://schemas.openxmlformats.org/officeDocument/2006/relationships/hyperlink" Target="http://www.hotelursua.com/" TargetMode="External"/><Relationship Id="rId7149" Type="http://schemas.openxmlformats.org/officeDocument/2006/relationships/hyperlink" Target="http://hotellemik.com/" TargetMode="External"/><Relationship Id="rId7150" Type="http://schemas.openxmlformats.org/officeDocument/2006/relationships/hyperlink" Target="http://irigoienea.com/" TargetMode="External"/><Relationship Id="rId7151" Type="http://schemas.openxmlformats.org/officeDocument/2006/relationships/hyperlink" Target="http://hotelaribe.com/" TargetMode="External"/><Relationship Id="rId7152" Type="http://schemas.openxmlformats.org/officeDocument/2006/relationships/hyperlink" Target="http://www.hotelmaher.com/" TargetMode="External"/><Relationship Id="rId7153" Type="http://schemas.openxmlformats.org/officeDocument/2006/relationships/hyperlink" Target="http://ruralsuite.com/" TargetMode="External"/><Relationship Id="rId7154" Type="http://schemas.openxmlformats.org/officeDocument/2006/relationships/hyperlink" Target="http://hotelmeson.com/" TargetMode="External"/><Relationship Id="rId7155" Type="http://schemas.openxmlformats.org/officeDocument/2006/relationships/hyperlink" Target="http://sch-hotels.com/" TargetMode="External"/><Relationship Id="rId7156" Type="http://schemas.openxmlformats.org/officeDocument/2006/relationships/hyperlink" Target="http://bahiaserena.es/" TargetMode="External"/><Relationship Id="rId7157" Type="http://schemas.openxmlformats.org/officeDocument/2006/relationships/hyperlink" Target="http://www.riveraybrao.es/" TargetMode="External"/><Relationship Id="rId7158" Type="http://schemas.openxmlformats.org/officeDocument/2006/relationships/hyperlink" Target="http://ghvictoria.com/" TargetMode="External"/><Relationship Id="rId7159" Type="http://schemas.openxmlformats.org/officeDocument/2006/relationships/hyperlink" Target="http://hotelbalisa.es/" TargetMode="External"/><Relationship Id="rId7160" Type="http://schemas.openxmlformats.org/officeDocument/2006/relationships/hyperlink" Target="http://velvetsalon.es/" TargetMode="External"/><Relationship Id="rId7161" Type="http://schemas.openxmlformats.org/officeDocument/2006/relationships/hyperlink" Target="http://hotelmesto.com/" TargetMode="External"/><Relationship Id="rId7162" Type="http://schemas.openxmlformats.org/officeDocument/2006/relationships/hyperlink" Target="http://villaerina.com/" TargetMode="External"/><Relationship Id="rId7163" Type="http://schemas.openxmlformats.org/officeDocument/2006/relationships/hyperlink" Target="http://manilvasun.com/" TargetMode="External"/><Relationship Id="rId7164" Type="http://schemas.openxmlformats.org/officeDocument/2006/relationships/hyperlink" Target="http://bbouhotels.com/" TargetMode="External"/><Relationship Id="rId7165" Type="http://schemas.openxmlformats.org/officeDocument/2006/relationships/hyperlink" Target="http://www.maumm.es/guest" TargetMode="External"/><Relationship Id="rId7166" Type="http://schemas.openxmlformats.org/officeDocument/2006/relationships/hyperlink" Target="http://hbenarraba.com/" TargetMode="External"/><Relationship Id="rId7167" Type="http://schemas.openxmlformats.org/officeDocument/2006/relationships/hyperlink" Target="http://hotel-zeus.com/" TargetMode="External"/><Relationship Id="rId7168" Type="http://schemas.openxmlformats.org/officeDocument/2006/relationships/hyperlink" Target="http://puentereal.com/" TargetMode="External"/><Relationship Id="rId7169" Type="http://schemas.openxmlformats.org/officeDocument/2006/relationships/hyperlink" Target="http://www.marconfort.com/" TargetMode="External"/><Relationship Id="rId7170" Type="http://schemas.openxmlformats.org/officeDocument/2006/relationships/hyperlink" Target="http://marconfort.com/" TargetMode="External"/><Relationship Id="rId7171" Type="http://schemas.openxmlformats.org/officeDocument/2006/relationships/hyperlink" Target="http://trhhoteles.com/" TargetMode="External"/><Relationship Id="rId7172" Type="http://schemas.openxmlformats.org/officeDocument/2006/relationships/hyperlink" Target="http://lagarganta.com/" TargetMode="External"/><Relationship Id="rId7173" Type="http://schemas.openxmlformats.org/officeDocument/2006/relationships/hyperlink" Target="http://www.benamocarra.es/" TargetMode="External"/><Relationship Id="rId7174" Type="http://schemas.openxmlformats.org/officeDocument/2006/relationships/hyperlink" Target="http://urbanliving.es/" TargetMode="External"/><Relationship Id="rId7175" Type="http://schemas.openxmlformats.org/officeDocument/2006/relationships/hyperlink" Target="http://puertoazul.net/" TargetMode="External"/><Relationship Id="rId7176" Type="http://schemas.openxmlformats.org/officeDocument/2006/relationships/hyperlink" Target="http://costanatura.es/" TargetMode="External"/><Relationship Id="rId7177" Type="http://schemas.openxmlformats.org/officeDocument/2006/relationships/hyperlink" Target="http://vimehotels.com/" TargetMode="External"/><Relationship Id="rId7178" Type="http://schemas.openxmlformats.org/officeDocument/2006/relationships/hyperlink" Target="http://nh-hoteles.com/" TargetMode="External"/><Relationship Id="rId7179" Type="http://schemas.openxmlformats.org/officeDocument/2006/relationships/hyperlink" Target="http://hotelmolino.es/" TargetMode="External"/><Relationship Id="rId7180" Type="http://schemas.openxmlformats.org/officeDocument/2006/relationships/hyperlink" Target="http://onahoteles.com/" TargetMode="External"/><Relationship Id="rId7181" Type="http://schemas.openxmlformats.org/officeDocument/2006/relationships/hyperlink" Target="http://mac-hotels.com/" TargetMode="External"/><Relationship Id="rId7182" Type="http://schemas.openxmlformats.org/officeDocument/2006/relationships/hyperlink" Target="https://esboutique.es/" TargetMode="External"/><Relationship Id="rId7183" Type="http://schemas.openxmlformats.org/officeDocument/2006/relationships/hyperlink" Target="http://zambrahotel.es/" TargetMode="External"/><Relationship Id="rId7184" Type="http://schemas.openxmlformats.org/officeDocument/2006/relationships/hyperlink" Target="http://hoteltorres.es/" TargetMode="External"/><Relationship Id="rId7185" Type="http://schemas.openxmlformats.org/officeDocument/2006/relationships/hyperlink" Target="http://hotelbanos.com/" TargetMode="External"/><Relationship Id="rId7186" Type="http://schemas.openxmlformats.org/officeDocument/2006/relationships/hyperlink" Target="http://innhostels.com/" TargetMode="External"/><Relationship Id="rId7187" Type="http://schemas.openxmlformats.org/officeDocument/2006/relationships/hyperlink" Target="http://hotel-plaza.es/" TargetMode="External"/><Relationship Id="rId7188" Type="http://schemas.openxmlformats.org/officeDocument/2006/relationships/hyperlink" Target="http://hotelabril.com/" TargetMode="External"/><Relationship Id="rId7189" Type="http://schemas.openxmlformats.org/officeDocument/2006/relationships/hyperlink" Target="http://logitravel.com/" TargetMode="External"/><Relationship Id="rId7190" Type="http://schemas.openxmlformats.org/officeDocument/2006/relationships/hyperlink" Target="http://hotelholos.com/" TargetMode="External"/><Relationship Id="rId7191" Type="http://schemas.openxmlformats.org/officeDocument/2006/relationships/hyperlink" Target="http://www.hotelkivir.com/" TargetMode="External"/><Relationship Id="rId7192" Type="http://schemas.openxmlformats.org/officeDocument/2006/relationships/hyperlink" Target="https://hotelgines.es/" TargetMode="External"/><Relationship Id="rId7193" Type="http://schemas.openxmlformats.org/officeDocument/2006/relationships/hyperlink" Target="http://bestwestern.es/" TargetMode="External"/><Relationship Id="rId7194" Type="http://schemas.openxmlformats.org/officeDocument/2006/relationships/hyperlink" Target="http://aguilareal.com/" TargetMode="External"/><Relationship Id="rId7195" Type="http://schemas.openxmlformats.org/officeDocument/2006/relationships/hyperlink" Target="http://manolomayo.com/" TargetMode="External"/><Relationship Id="rId7196" Type="http://schemas.openxmlformats.org/officeDocument/2006/relationships/hyperlink" Target="http://rosariouno.com/" TargetMode="External"/><Relationship Id="rId7197" Type="http://schemas.openxmlformats.org/officeDocument/2006/relationships/hyperlink" Target="http://www.hotelregio2.es/" TargetMode="External"/><Relationship Id="rId7198" Type="http://schemas.openxmlformats.org/officeDocument/2006/relationships/hyperlink" Target="http://jerezhotel.com/" TargetMode="External"/><Relationship Id="rId7199" Type="http://schemas.openxmlformats.org/officeDocument/2006/relationships/hyperlink" Target="http://nuevohotel.com/" TargetMode="External"/><Relationship Id="rId7200" Type="http://schemas.openxmlformats.org/officeDocument/2006/relationships/hyperlink" Target="http://itacajerez.com/" TargetMode="External"/><Relationship Id="rId7201" Type="http://schemas.openxmlformats.org/officeDocument/2006/relationships/hyperlink" Target="http://www.hotelalsur.com/" TargetMode="External"/><Relationship Id="rId7202" Type="http://schemas.openxmlformats.org/officeDocument/2006/relationships/hyperlink" Target="http://hotelplaya.com/" TargetMode="External"/><Relationship Id="rId7203" Type="http://schemas.openxmlformats.org/officeDocument/2006/relationships/hyperlink" Target="http://cadizenred.com/" TargetMode="External"/><Relationship Id="rId7204" Type="http://schemas.openxmlformats.org/officeDocument/2006/relationships/hyperlink" Target="http://hotelmania.net/" TargetMode="External"/><Relationship Id="rId7205" Type="http://schemas.openxmlformats.org/officeDocument/2006/relationships/hyperlink" Target="http://hotelelpaso.es/" TargetMode="External"/><Relationship Id="rId7206" Type="http://schemas.openxmlformats.org/officeDocument/2006/relationships/hyperlink" Target="http://hotelceuta.com/" TargetMode="External"/><Relationship Id="rId7207" Type="http://schemas.openxmlformats.org/officeDocument/2006/relationships/hyperlink" Target="http://hotelalmar.com/" TargetMode="External"/><Relationship Id="rId7208" Type="http://schemas.openxmlformats.org/officeDocument/2006/relationships/hyperlink" Target="http://100x100fun.com/" TargetMode="External"/><Relationship Id="rId7209" Type="http://schemas.openxmlformats.org/officeDocument/2006/relationships/hyperlink" Target="http://lacodorniz.com/" TargetMode="External"/><Relationship Id="rId7210" Type="http://schemas.openxmlformats.org/officeDocument/2006/relationships/hyperlink" Target="http://delmarhotel.es/" TargetMode="External"/><Relationship Id="rId7211" Type="http://schemas.openxmlformats.org/officeDocument/2006/relationships/hyperlink" Target="http://molinonava.com/" TargetMode="External"/><Relationship Id="rId7212" Type="http://schemas.openxmlformats.org/officeDocument/2006/relationships/hyperlink" Target="http://hotelcedran.es/" TargetMode="External"/><Relationship Id="rId7213" Type="http://schemas.openxmlformats.org/officeDocument/2006/relationships/hyperlink" Target="http://gruporeino.com/" TargetMode="External"/><Relationship Id="rId7214" Type="http://schemas.openxmlformats.org/officeDocument/2006/relationships/hyperlink" Target="http://hotelnavas.com/" TargetMode="External"/><Relationship Id="rId7215" Type="http://schemas.openxmlformats.org/officeDocument/2006/relationships/hyperlink" Target="http://maciaplaza.com/" TargetMode="External"/><Relationship Id="rId7216" Type="http://schemas.openxmlformats.org/officeDocument/2006/relationships/hyperlink" Target="http://githoteles.com/" TargetMode="External"/><Relationship Id="rId7217" Type="http://schemas.openxmlformats.org/officeDocument/2006/relationships/hyperlink" Target="http://gruporeino.com/" TargetMode="External"/><Relationship Id="rId7218" Type="http://schemas.openxmlformats.org/officeDocument/2006/relationships/hyperlink" Target="http://gruporeino.com/" TargetMode="External"/><Relationship Id="rId7219" Type="http://schemas.openxmlformats.org/officeDocument/2006/relationships/hyperlink" Target="http://loscerezos.com/" TargetMode="External"/><Relationship Id="rId7220" Type="http://schemas.openxmlformats.org/officeDocument/2006/relationships/hyperlink" Target="http://gruporeino.com/" TargetMode="External"/><Relationship Id="rId7221" Type="http://schemas.openxmlformats.org/officeDocument/2006/relationships/hyperlink" Target="http://ghmhoteles.com/" TargetMode="External"/><Relationship Id="rId7222" Type="http://schemas.openxmlformats.org/officeDocument/2006/relationships/hyperlink" Target="http://ghmhoteles.com/" TargetMode="External"/><Relationship Id="rId7223" Type="http://schemas.openxmlformats.org/officeDocument/2006/relationships/hyperlink" Target="http://hocafersan.com/" TargetMode="External"/><Relationship Id="rId7224" Type="http://schemas.openxmlformats.org/officeDocument/2006/relationships/hyperlink" Target="http://rutadelorca.es/" TargetMode="External"/><Relationship Id="rId7225" Type="http://schemas.openxmlformats.org/officeDocument/2006/relationships/hyperlink" Target="http://hotelzubia.com/" TargetMode="External"/><Relationship Id="rId7226" Type="http://schemas.openxmlformats.org/officeDocument/2006/relationships/hyperlink" Target="http://hotelgalera.es/" TargetMode="External"/><Relationship Id="rId7227" Type="http://schemas.openxmlformats.org/officeDocument/2006/relationships/hyperlink" Target="http://hotelpatri.com/" TargetMode="External"/><Relationship Id="rId7228" Type="http://schemas.openxmlformats.org/officeDocument/2006/relationships/hyperlink" Target="http://hotelnuevo.com/" TargetMode="External"/><Relationship Id="rId7229" Type="http://schemas.openxmlformats.org/officeDocument/2006/relationships/hyperlink" Target="http://amakahouse.com/" TargetMode="External"/><Relationship Id="rId7230" Type="http://schemas.openxmlformats.org/officeDocument/2006/relationships/hyperlink" Target="http://sol-hotels.com/" TargetMode="External"/><Relationship Id="rId7231" Type="http://schemas.openxmlformats.org/officeDocument/2006/relationships/hyperlink" Target="http://leonhoteles.es/" TargetMode="External"/><Relationship Id="rId7232" Type="http://schemas.openxmlformats.org/officeDocument/2006/relationships/hyperlink" Target="http://leonhoteles.es/" TargetMode="External"/><Relationship Id="rId7233" Type="http://schemas.openxmlformats.org/officeDocument/2006/relationships/hyperlink" Target="http://dominohouse.es/" TargetMode="External"/><Relationship Id="rId7234" Type="http://schemas.openxmlformats.org/officeDocument/2006/relationships/hyperlink" Target="http://azzhoteles.com/" TargetMode="External"/><Relationship Id="rId7235" Type="http://schemas.openxmlformats.org/officeDocument/2006/relationships/hyperlink" Target="http://hotelalain.net/" TargetMode="External"/><Relationship Id="rId7236" Type="http://schemas.openxmlformats.org/officeDocument/2006/relationships/hyperlink" Target="http://masiadelacy.es/" TargetMode="External"/><Relationship Id="rId7237" Type="http://schemas.openxmlformats.org/officeDocument/2006/relationships/hyperlink" Target="http://xonshotels.com/" TargetMode="External"/><Relationship Id="rId7238" Type="http://schemas.openxmlformats.org/officeDocument/2006/relationships/hyperlink" Target="http://hoteltollo.com/" TargetMode="External"/><Relationship Id="rId7239" Type="http://schemas.openxmlformats.org/officeDocument/2006/relationships/hyperlink" Target="http://hotelkazar.com/" TargetMode="External"/><Relationship Id="rId7240" Type="http://schemas.openxmlformats.org/officeDocument/2006/relationships/hyperlink" Target="http://hotellluna.com/" TargetMode="External"/><Relationship Id="rId7241" Type="http://schemas.openxmlformats.org/officeDocument/2006/relationships/hyperlink" Target="http://portocanet.com/" TargetMode="External"/><Relationship Id="rId7242" Type="http://schemas.openxmlformats.org/officeDocument/2006/relationships/hyperlink" Target="http://sh-hoteles.com/" TargetMode="External"/><Relationship Id="rId7243" Type="http://schemas.openxmlformats.org/officeDocument/2006/relationships/hyperlink" Target="http://nh-hoteles.com/" TargetMode="External"/><Relationship Id="rId7244" Type="http://schemas.openxmlformats.org/officeDocument/2006/relationships/hyperlink" Target="http://sh-hoteles.com/" TargetMode="External"/><Relationship Id="rId7245" Type="http://schemas.openxmlformats.org/officeDocument/2006/relationships/hyperlink" Target="http://hotel-rioja.es/" TargetMode="External"/><Relationship Id="rId7246" Type="http://schemas.openxmlformats.org/officeDocument/2006/relationships/hyperlink" Target="http://hotelporto.com/" TargetMode="External"/><Relationship Id="rId7247" Type="http://schemas.openxmlformats.org/officeDocument/2006/relationships/hyperlink" Target="http://sh-hoteles.com/" TargetMode="External"/><Relationship Id="rId7248" Type="http://schemas.openxmlformats.org/officeDocument/2006/relationships/hyperlink" Target="http://mardefulles.es/" TargetMode="External"/><Relationship Id="rId7249" Type="http://schemas.openxmlformats.org/officeDocument/2006/relationships/hyperlink" Target="http://hotelxauen.com/" TargetMode="External"/><Relationship Id="rId7250" Type="http://schemas.openxmlformats.org/officeDocument/2006/relationships/hyperlink" Target="http://soleahouse.com/" TargetMode="External"/><Relationship Id="rId7251" Type="http://schemas.openxmlformats.org/officeDocument/2006/relationships/hyperlink" Target="http://servigroup.com/" TargetMode="External"/><Relationship Id="rId7252" Type="http://schemas.openxmlformats.org/officeDocument/2006/relationships/hyperlink" Target="http://servigroup.com/" TargetMode="External"/><Relationship Id="rId7253" Type="http://schemas.openxmlformats.org/officeDocument/2006/relationships/hyperlink" Target="http://hotelsimba.com/" TargetMode="External"/><Relationship Id="rId7254" Type="http://schemas.openxmlformats.org/officeDocument/2006/relationships/hyperlink" Target="http://hotelaloha.net/" TargetMode="External"/><Relationship Id="rId7255" Type="http://schemas.openxmlformats.org/officeDocument/2006/relationships/hyperlink" Target="http://hotelleuka.com/" TargetMode="External"/><Relationship Id="rId7256" Type="http://schemas.openxmlformats.org/officeDocument/2006/relationships/hyperlink" Target="http://oceanlounge.es/" TargetMode="External"/><Relationship Id="rId7257" Type="http://schemas.openxmlformats.org/officeDocument/2006/relationships/hyperlink" Target="http://hotelquino.com/" TargetMode="External"/><Relationship Id="rId7258" Type="http://schemas.openxmlformats.org/officeDocument/2006/relationships/hyperlink" Target="http://hotelramis.com/" TargetMode="External"/><Relationship Id="rId7259" Type="http://schemas.openxmlformats.org/officeDocument/2006/relationships/hyperlink" Target="http://portocalpe.com/" TargetMode="External"/><Relationship Id="rId7260" Type="http://schemas.openxmlformats.org/officeDocument/2006/relationships/hyperlink" Target="http://hotelaltaia.es/" TargetMode="External"/><Relationship Id="rId7261" Type="http://schemas.openxmlformats.org/officeDocument/2006/relationships/hyperlink" Target="http://hotelrhsol.com/" TargetMode="External"/><Relationship Id="rId7262" Type="http://schemas.openxmlformats.org/officeDocument/2006/relationships/hyperlink" Target="http://servigroup.com/" TargetMode="External"/><Relationship Id="rId7263" Type="http://schemas.openxmlformats.org/officeDocument/2006/relationships/hyperlink" Target="http://fiestapark.com/" TargetMode="External"/><Relationship Id="rId7264" Type="http://schemas.openxmlformats.org/officeDocument/2006/relationships/hyperlink" Target="http://fiestapark.com/" TargetMode="External"/><Relationship Id="rId7265" Type="http://schemas.openxmlformats.org/officeDocument/2006/relationships/hyperlink" Target="http://kaktusgrup.com/" TargetMode="External"/><Relationship Id="rId7266" Type="http://schemas.openxmlformats.org/officeDocument/2006/relationships/hyperlink" Target="http://hotelbrisa.net/" TargetMode="External"/><Relationship Id="rId7267" Type="http://schemas.openxmlformats.org/officeDocument/2006/relationships/hyperlink" Target="http://beni-beach.com/" TargetMode="External"/><Relationship Id="rId7268" Type="http://schemas.openxmlformats.org/officeDocument/2006/relationships/hyperlink" Target="https://www.marenysol.com/" TargetMode="External"/><Relationship Id="rId7269" Type="http://schemas.openxmlformats.org/officeDocument/2006/relationships/hyperlink" Target="http://marconfort.com/" TargetMode="External"/><Relationship Id="rId7270" Type="http://schemas.openxmlformats.org/officeDocument/2006/relationships/hyperlink" Target="http://tryphotels.com/" TargetMode="External"/><Relationship Id="rId7271" Type="http://schemas.openxmlformats.org/officeDocument/2006/relationships/hyperlink" Target="http://servigroup.com/" TargetMode="External"/><Relationship Id="rId7272" Type="http://schemas.openxmlformats.org/officeDocument/2006/relationships/hyperlink" Target="http://asiagardens.es/" TargetMode="External"/><Relationship Id="rId7273" Type="http://schemas.openxmlformats.org/officeDocument/2006/relationships/hyperlink" Target="http://roberpalas.com/" TargetMode="External"/><Relationship Id="rId7274" Type="http://schemas.openxmlformats.org/officeDocument/2006/relationships/hyperlink" Target="http://kaktusgrup.com/" TargetMode="External"/><Relationship Id="rId7275" Type="http://schemas.openxmlformats.org/officeDocument/2006/relationships/hyperlink" Target="http://casalorenzo.es/" TargetMode="External"/><Relationship Id="rId7276" Type="http://schemas.openxmlformats.org/officeDocument/2006/relationships/hyperlink" Target="http://juypehotel.com/" TargetMode="External"/><Relationship Id="rId7277" Type="http://schemas.openxmlformats.org/officeDocument/2006/relationships/hyperlink" Target="http://hotelyeste.com/" TargetMode="External"/><Relationship Id="rId7278" Type="http://schemas.openxmlformats.org/officeDocument/2006/relationships/hyperlink" Target="http://doshoteles.com/" TargetMode="External"/><Relationship Id="rId7279" Type="http://schemas.openxmlformats.org/officeDocument/2006/relationships/hyperlink" Target="http://hotelnelva.com/" TargetMode="External"/><Relationship Id="rId7280" Type="http://schemas.openxmlformats.org/officeDocument/2006/relationships/hyperlink" Target="http://onahoteles.com/" TargetMode="External"/><Relationship Id="rId7281" Type="http://schemas.openxmlformats.org/officeDocument/2006/relationships/hyperlink" Target="http://entremares.com/" TargetMode="External"/><Relationship Id="rId7282" Type="http://schemas.openxmlformats.org/officeDocument/2006/relationships/hyperlink" Target="http://atriumhotel.es/" TargetMode="External"/><Relationship Id="rId7283" Type="http://schemas.openxmlformats.org/officeDocument/2006/relationships/hyperlink" Target="http://hoteltraina.es/" TargetMode="External"/><Relationship Id="rId7284" Type="http://schemas.openxmlformats.org/officeDocument/2006/relationships/hyperlink" Target="http://nh-hoteles.com/" TargetMode="External"/><Relationship Id="rId7285" Type="http://schemas.openxmlformats.org/officeDocument/2006/relationships/hyperlink" Target="http://hoteltraina.es/" TargetMode="External"/><Relationship Id="rId7286" Type="http://schemas.openxmlformats.org/officeDocument/2006/relationships/hyperlink" Target="http://vishoteles.com/" TargetMode="External"/><Relationship Id="rId7287" Type="http://schemas.openxmlformats.org/officeDocument/2006/relationships/hyperlink" Target="http://hotelzorro.com/" TargetMode="External"/><Relationship Id="rId7288" Type="http://schemas.openxmlformats.org/officeDocument/2006/relationships/hyperlink" Target="http://hotelfelix.com/" TargetMode="External"/><Relationship Id="rId7289" Type="http://schemas.openxmlformats.org/officeDocument/2006/relationships/hyperlink" Target="http://hotelbahia.net/" TargetMode="External"/><Relationship Id="rId7290" Type="http://schemas.openxmlformats.org/officeDocument/2006/relationships/hyperlink" Target="http://hoteldelsol.es/" TargetMode="External"/><Relationship Id="rId7291" Type="http://schemas.openxmlformats.org/officeDocument/2006/relationships/hyperlink" Target="http://hotelpaqui.com/" TargetMode="External"/><Relationship Id="rId7292" Type="http://schemas.openxmlformats.org/officeDocument/2006/relationships/hyperlink" Target="https://www.esparadis.com/" TargetMode="External"/><Relationship Id="rId7293" Type="http://schemas.openxmlformats.org/officeDocument/2006/relationships/hyperlink" Target="http://esfigueral.com/" TargetMode="External"/><Relationship Id="rId7294" Type="http://schemas.openxmlformats.org/officeDocument/2006/relationships/hyperlink" Target="http://nh-hoteles.com/" TargetMode="External"/><Relationship Id="rId7295" Type="http://schemas.openxmlformats.org/officeDocument/2006/relationships/hyperlink" Target="https://www.sonperdiu.com/?utm_medium=organic&amp;utm_source=google&amp;utm_campaign=google-my-business&amp;utm_term=google-local&amp;utm_id=son-perdiu" TargetMode="External"/><Relationship Id="rId7296" Type="http://schemas.openxmlformats.org/officeDocument/2006/relationships/hyperlink" Target="http://hsmdonjuan.com/" TargetMode="External"/><Relationship Id="rId7297" Type="http://schemas.openxmlformats.org/officeDocument/2006/relationships/hyperlink" Target="http://readshotel.com/" TargetMode="External"/><Relationship Id="rId7298" Type="http://schemas.openxmlformats.org/officeDocument/2006/relationships/hyperlink" Target="http://biniarroca.com/" TargetMode="External"/><Relationship Id="rId7299" Type="http://schemas.openxmlformats.org/officeDocument/2006/relationships/hyperlink" Target="http://trhhoteles.com/" TargetMode="External"/><Relationship Id="rId7300" Type="http://schemas.openxmlformats.org/officeDocument/2006/relationships/hyperlink" Target="http://pinosplaya.com/" TargetMode="External"/><Relationship Id="rId7301" Type="http://schemas.openxmlformats.org/officeDocument/2006/relationships/hyperlink" Target="http://roc-hotels.com/" TargetMode="External"/><Relationship Id="rId7302" Type="http://schemas.openxmlformats.org/officeDocument/2006/relationships/hyperlink" Target="http://hoteltimor.com/" TargetMode="External"/><Relationship Id="rId7303" Type="http://schemas.openxmlformats.org/officeDocument/2006/relationships/hyperlink" Target="http://hotelfeliz.com/" TargetMode="External"/><Relationship Id="rId7304" Type="http://schemas.openxmlformats.org/officeDocument/2006/relationships/hyperlink" Target="http://hotelcenit.com/" TargetMode="External"/><Relationship Id="rId7305" Type="http://schemas.openxmlformats.org/officeDocument/2006/relationships/hyperlink" Target="http://ibizacorso.com/" TargetMode="External"/><Relationship Id="rId7306" Type="http://schemas.openxmlformats.org/officeDocument/2006/relationships/hyperlink" Target="http://aluahotels.com/" TargetMode="External"/><Relationship Id="rId7307" Type="http://schemas.openxmlformats.org/officeDocument/2006/relationships/hyperlink" Target="http://neptunotel.com/" TargetMode="External"/><Relationship Id="rId7308" Type="http://schemas.openxmlformats.org/officeDocument/2006/relationships/hyperlink" Target="http://hotelgalfi.com/" TargetMode="External"/><Relationship Id="rId7309" Type="http://schemas.openxmlformats.org/officeDocument/2006/relationships/hyperlink" Target="http://hotelabrat.com/" TargetMode="External"/><Relationship Id="rId7310" Type="http://schemas.openxmlformats.org/officeDocument/2006/relationships/hyperlink" Target="http://brisahotel.com/" TargetMode="External"/><Relationship Id="rId7311" Type="http://schemas.openxmlformats.org/officeDocument/2006/relationships/hyperlink" Target="http://hotelvedra.com/" TargetMode="External"/><Relationship Id="rId7312" Type="http://schemas.openxmlformats.org/officeDocument/2006/relationships/hyperlink" Target="http://bahiaplaya.com/" TargetMode="External"/><Relationship Id="rId7313" Type="http://schemas.openxmlformats.org/officeDocument/2006/relationships/hyperlink" Target="http://ibizarocks.com/" TargetMode="External"/><Relationship Id="rId7314" Type="http://schemas.openxmlformats.org/officeDocument/2006/relationships/hyperlink" Target="http://axelhotels.com/" TargetMode="External"/><Relationship Id="rId7315" Type="http://schemas.openxmlformats.org/officeDocument/2006/relationships/hyperlink" Target="http://morvedranou.es/" TargetMode="External"/><Relationship Id="rId7316" Type="http://schemas.openxmlformats.org/officeDocument/2006/relationships/hyperlink" Target="http://sol-hotels.com/" TargetMode="External"/><Relationship Id="rId7317" Type="http://schemas.openxmlformats.org/officeDocument/2006/relationships/hyperlink" Target="http://stilhotels.com/" TargetMode="External"/><Relationship Id="rId7318" Type="http://schemas.openxmlformats.org/officeDocument/2006/relationships/hyperlink" Target="http://sol-hotels.com/" TargetMode="External"/><Relationship Id="rId7319" Type="http://schemas.openxmlformats.org/officeDocument/2006/relationships/hyperlink" Target="http://torralbenc.com/" TargetMode="External"/><Relationship Id="rId7320" Type="http://schemas.openxmlformats.org/officeDocument/2006/relationships/hyperlink" Target="http://santignasi.com/" TargetMode="External"/><Relationship Id="rId7321" Type="http://schemas.openxmlformats.org/officeDocument/2006/relationships/hyperlink" Target="http://grupohotel.com/" TargetMode="External"/><Relationship Id="rId7322" Type="http://schemas.openxmlformats.org/officeDocument/2006/relationships/hyperlink" Target="http://hotelsviva.com/" TargetMode="External"/><Relationship Id="rId7323" Type="http://schemas.openxmlformats.org/officeDocument/2006/relationships/hyperlink" Target="http://casamunich.com/" TargetMode="External"/><Relationship Id="rId7324" Type="http://schemas.openxmlformats.org/officeDocument/2006/relationships/hyperlink" Target="http://hotelbonsol.es/" TargetMode="External"/><Relationship Id="rId7325" Type="http://schemas.openxmlformats.org/officeDocument/2006/relationships/hyperlink" Target="http://hotelbonsol.es/" TargetMode="External"/><Relationship Id="rId7326" Type="http://schemas.openxmlformats.org/officeDocument/2006/relationships/hyperlink" Target="http://hotelbonsol.es/" TargetMode="External"/><Relationship Id="rId7327" Type="http://schemas.openxmlformats.org/officeDocument/2006/relationships/hyperlink" Target="http://daltmurada.com/" TargetMode="External"/><Relationship Id="rId7328" Type="http://schemas.openxmlformats.org/officeDocument/2006/relationships/hyperlink" Target="http://hotelgarau.com/" TargetMode="External"/><Relationship Id="rId7329" Type="http://schemas.openxmlformats.org/officeDocument/2006/relationships/hyperlink" Target="http://aluahotels.com/" TargetMode="External"/><Relationship Id="rId7330" Type="http://schemas.openxmlformats.org/officeDocument/2006/relationships/hyperlink" Target="http://hotel5fars.com/" TargetMode="External"/><Relationship Id="rId7331" Type="http://schemas.openxmlformats.org/officeDocument/2006/relationships/hyperlink" Target="http://hotelluxor.com/" TargetMode="External"/><Relationship Id="rId7332" Type="http://schemas.openxmlformats.org/officeDocument/2006/relationships/hyperlink" Target="http://houmhotels.com/" TargetMode="External"/><Relationship Id="rId7333" Type="http://schemas.openxmlformats.org/officeDocument/2006/relationships/hyperlink" Target="http://aluahotels.com/" TargetMode="External"/><Relationship Id="rId7334" Type="http://schemas.openxmlformats.org/officeDocument/2006/relationships/hyperlink" Target="http://can-furios.com/" TargetMode="External"/><Relationship Id="rId7335" Type="http://schemas.openxmlformats.org/officeDocument/2006/relationships/hyperlink" Target="http://sonfoguero.com/" TargetMode="External"/><Relationship Id="rId7336" Type="http://schemas.openxmlformats.org/officeDocument/2006/relationships/hyperlink" Target="http://hotelsviva.com/" TargetMode="External"/><Relationship Id="rId7337" Type="http://schemas.openxmlformats.org/officeDocument/2006/relationships/hyperlink" Target="http://sonsiurana.com/" TargetMode="External"/><Relationship Id="rId7338" Type="http://schemas.openxmlformats.org/officeDocument/2006/relationships/hyperlink" Target="http://bellaplaya.com/" TargetMode="External"/><Relationship Id="rId7339" Type="http://schemas.openxmlformats.org/officeDocument/2006/relationships/hyperlink" Target="http://grupohotel.com/" TargetMode="External"/><Relationship Id="rId7340" Type="http://schemas.openxmlformats.org/officeDocument/2006/relationships/hyperlink" Target="http://nataconera.com/" TargetMode="External"/><Relationship Id="rId7341" Type="http://schemas.openxmlformats.org/officeDocument/2006/relationships/hyperlink" Target="http://hotelsviva.com/" TargetMode="External"/><Relationship Id="rId7342" Type="http://schemas.openxmlformats.org/officeDocument/2006/relationships/hyperlink" Target="http://hotelsviva.com/" TargetMode="External"/><Relationship Id="rId7343" Type="http://schemas.openxmlformats.org/officeDocument/2006/relationships/hyperlink" Target="http://stilhotels.com/" TargetMode="External"/><Relationship Id="rId7344" Type="http://schemas.openxmlformats.org/officeDocument/2006/relationships/hyperlink" Target="http://hotelmorito.es/" TargetMode="External"/><Relationship Id="rId7345" Type="http://schemas.openxmlformats.org/officeDocument/2006/relationships/hyperlink" Target="http://aimiahotel.com/" TargetMode="External"/><Relationship Id="rId7346" Type="http://schemas.openxmlformats.org/officeDocument/2006/relationships/hyperlink" Target="http://canverdera.com/" TargetMode="External"/><Relationship Id="rId7347" Type="http://schemas.openxmlformats.org/officeDocument/2006/relationships/hyperlink" Target="http://roc-hotels.com/" TargetMode="External"/><Relationship Id="rId7348" Type="http://schemas.openxmlformats.org/officeDocument/2006/relationships/hyperlink" Target="http://sacarrotja.com/" TargetMode="External"/><Relationship Id="rId7349" Type="http://schemas.openxmlformats.org/officeDocument/2006/relationships/hyperlink" Target="http://can-estades.es/" TargetMode="External"/><Relationship Id="rId7350" Type="http://schemas.openxmlformats.org/officeDocument/2006/relationships/hyperlink" Target="http://trhmagaluf.com/" TargetMode="External"/><Relationship Id="rId7351" Type="http://schemas.openxmlformats.org/officeDocument/2006/relationships/hyperlink" Target="http://trhhoteles.com/" TargetMode="External"/><Relationship Id="rId7352" Type="http://schemas.openxmlformats.org/officeDocument/2006/relationships/hyperlink" Target="http://hotelbahia.com/" TargetMode="External"/><Relationship Id="rId7353" Type="http://schemas.openxmlformats.org/officeDocument/2006/relationships/hyperlink" Target="http://hotel-gaya.com/" TargetMode="External"/><Relationship Id="rId7354" Type="http://schemas.openxmlformats.org/officeDocument/2006/relationships/hyperlink" Target="http://hotel-gaya.com/" TargetMode="External"/><Relationship Id="rId7355" Type="http://schemas.openxmlformats.org/officeDocument/2006/relationships/hyperlink" Target="http://trhhoteles.com/" TargetMode="External"/><Relationship Id="rId7356" Type="http://schemas.openxmlformats.org/officeDocument/2006/relationships/hyperlink" Target="http://nakarhotel.com/" TargetMode="External"/><Relationship Id="rId7357" Type="http://schemas.openxmlformats.org/officeDocument/2006/relationships/hyperlink" Target="http://hotelaraxa.com/" TargetMode="External"/><Relationship Id="rId7358" Type="http://schemas.openxmlformats.org/officeDocument/2006/relationships/hyperlink" Target="http://hotelabelux.es/" TargetMode="External"/><Relationship Id="rId7359" Type="http://schemas.openxmlformats.org/officeDocument/2006/relationships/hyperlink" Target="http://blauhotels.com/" TargetMode="External"/><Relationship Id="rId7360" Type="http://schemas.openxmlformats.org/officeDocument/2006/relationships/hyperlink" Target="http://playadorada.es/" TargetMode="External"/><Relationship Id="rId7361" Type="http://schemas.openxmlformats.org/officeDocument/2006/relationships/hyperlink" Target="http://grupoteles.com/" TargetMode="External"/><Relationship Id="rId7362" Type="http://schemas.openxmlformats.org/officeDocument/2006/relationships/hyperlink" Target="http://naturplaya.com/" TargetMode="External"/><Relationship Id="rId7363" Type="http://schemas.openxmlformats.org/officeDocument/2006/relationships/hyperlink" Target="http://hotel-arta.com/" TargetMode="External"/><Relationship Id="rId7364" Type="http://schemas.openxmlformats.org/officeDocument/2006/relationships/hyperlink" Target="http://exagonpark.com/" TargetMode="External"/><Relationship Id="rId7365" Type="http://schemas.openxmlformats.org/officeDocument/2006/relationships/hyperlink" Target="http://hotelhaiti.net/" TargetMode="External"/><Relationship Id="rId7366" Type="http://schemas.openxmlformats.org/officeDocument/2006/relationships/hyperlink" Target="http://stilhotels.com/" TargetMode="External"/><Relationship Id="rId7367" Type="http://schemas.openxmlformats.org/officeDocument/2006/relationships/hyperlink" Target="http://hotelsviva.com/" TargetMode="External"/><Relationship Id="rId7368" Type="http://schemas.openxmlformats.org/officeDocument/2006/relationships/hyperlink" Target="http://hotelsviva.com/" TargetMode="External"/><Relationship Id="rId7369" Type="http://schemas.openxmlformats.org/officeDocument/2006/relationships/hyperlink" Target="http://hotelivory.com/" TargetMode="External"/><Relationship Id="rId7370" Type="http://schemas.openxmlformats.org/officeDocument/2006/relationships/hyperlink" Target="http://hotelivory.com/" TargetMode="External"/><Relationship Id="rId7371" Type="http://schemas.openxmlformats.org/officeDocument/2006/relationships/hyperlink" Target="http://hotelsviva.com/" TargetMode="External"/><Relationship Id="rId7372" Type="http://schemas.openxmlformats.org/officeDocument/2006/relationships/hyperlink" Target="http://stilhotels.com/" TargetMode="External"/><Relationship Id="rId7373" Type="http://schemas.openxmlformats.org/officeDocument/2006/relationships/hyperlink" Target="http://hotelsviva.com/" TargetMode="External"/><Relationship Id="rId7374" Type="http://schemas.openxmlformats.org/officeDocument/2006/relationships/hyperlink" Target="http://hotelsviva.com/" TargetMode="External"/><Relationship Id="rId7375" Type="http://schemas.openxmlformats.org/officeDocument/2006/relationships/hyperlink" Target="http://canbodepau.cat/" TargetMode="External"/><Relationship Id="rId7376" Type="http://schemas.openxmlformats.org/officeDocument/2006/relationships/hyperlink" Target="http://saperafita.com/" TargetMode="External"/><Relationship Id="rId7377" Type="http://schemas.openxmlformats.org/officeDocument/2006/relationships/hyperlink" Target="http://calmablanca.es/" TargetMode="External"/><Relationship Id="rId7378" Type="http://schemas.openxmlformats.org/officeDocument/2006/relationships/hyperlink" Target="http://hotelcanet.com/" TargetMode="External"/><Relationship Id="rId7379" Type="http://schemas.openxmlformats.org/officeDocument/2006/relationships/hyperlink" Target="http://llanepetit.com/" TargetMode="External"/><Relationship Id="rId7380" Type="http://schemas.openxmlformats.org/officeDocument/2006/relationships/hyperlink" Target="http://hotelmarian.es/" TargetMode="External"/><Relationship Id="rId7381" Type="http://schemas.openxmlformats.org/officeDocument/2006/relationships/hyperlink" Target="http://hotelgrecs.com/" TargetMode="External"/><Relationship Id="rId7382" Type="http://schemas.openxmlformats.org/officeDocument/2006/relationships/hyperlink" Target="http://gna.es/maritim" TargetMode="External"/><Relationship Id="rId7383" Type="http://schemas.openxmlformats.org/officeDocument/2006/relationships/hyperlink" Target="http://hllafranch.com/" TargetMode="External"/><Relationship Id="rId7384" Type="http://schemas.openxmlformats.org/officeDocument/2006/relationships/hyperlink" Target="http://hotelelfar.com/" TargetMode="External"/><Relationship Id="rId7385" Type="http://schemas.openxmlformats.org/officeDocument/2006/relationships/hyperlink" Target="http://mastorrent.com/" TargetMode="External"/><Relationship Id="rId7386" Type="http://schemas.openxmlformats.org/officeDocument/2006/relationships/hyperlink" Target="http://hotelnauta.com/" TargetMode="External"/><Relationship Id="rId7387" Type="http://schemas.openxmlformats.org/officeDocument/2006/relationships/hyperlink" Target="http://hotelplaza.org/" TargetMode="External"/><Relationship Id="rId7388" Type="http://schemas.openxmlformats.org/officeDocument/2006/relationships/hyperlink" Target="http://tossabeach.com/" TargetMode="External"/><Relationship Id="rId7389" Type="http://schemas.openxmlformats.org/officeDocument/2006/relationships/hyperlink" Target="http://hotelpimar.com/" TargetMode="External"/><Relationship Id="rId7390" Type="http://schemas.openxmlformats.org/officeDocument/2006/relationships/hyperlink" Target="http://hotelnorai.com/" TargetMode="External"/><Relationship Id="rId7391" Type="http://schemas.openxmlformats.org/officeDocument/2006/relationships/hyperlink" Target="http://fondafinet.com/" TargetMode="External"/><Relationship Id="rId7392" Type="http://schemas.openxmlformats.org/officeDocument/2006/relationships/hyperlink" Target="http://caddyrooms.com/" TargetMode="External"/><Relationship Id="rId7393" Type="http://schemas.openxmlformats.org/officeDocument/2006/relationships/hyperlink" Target="http://hoteltrave.com/" TargetMode="External"/><Relationship Id="rId7394" Type="http://schemas.openxmlformats.org/officeDocument/2006/relationships/hyperlink" Target="http://hotelduran.com/" TargetMode="External"/><Relationship Id="rId7395" Type="http://schemas.openxmlformats.org/officeDocument/2006/relationships/hyperlink" Target="http://hotelronda.com/" TargetMode="External"/><Relationship Id="rId7396" Type="http://schemas.openxmlformats.org/officeDocument/2006/relationships/hyperlink" Target="http://hotelelmoli.es/" TargetMode="External"/><Relationship Id="rId7397" Type="http://schemas.openxmlformats.org/officeDocument/2006/relationships/hyperlink" Target="http://fontdelpla.net/" TargetMode="External"/><Relationship Id="rId7398" Type="http://schemas.openxmlformats.org/officeDocument/2006/relationships/hyperlink" Target="http://fontdelpla.net/" TargetMode="External"/><Relationship Id="rId7399" Type="http://schemas.openxmlformats.org/officeDocument/2006/relationships/hyperlink" Target="http://hotelsausa.com/" TargetMode="External"/><Relationship Id="rId7400" Type="http://schemas.openxmlformats.org/officeDocument/2006/relationships/hyperlink" Target="http://masperepau.com/" TargetMode="External"/><Relationship Id="rId7401" Type="http://schemas.openxmlformats.org/officeDocument/2006/relationships/hyperlink" Target="http://hotel3arcs.com/" TargetMode="External"/><Relationship Id="rId7402" Type="http://schemas.openxmlformats.org/officeDocument/2006/relationships/hyperlink" Target="http://hotelgarbi.com/" TargetMode="External"/><Relationship Id="rId7403" Type="http://schemas.openxmlformats.org/officeDocument/2006/relationships/hyperlink" Target="http://lapepamaca.com/" TargetMode="External"/><Relationship Id="rId7404" Type="http://schemas.openxmlformats.org/officeDocument/2006/relationships/hyperlink" Target="http://hotelprats.cat/" TargetMode="External"/><Relationship Id="rId7405" Type="http://schemas.openxmlformats.org/officeDocument/2006/relationships/hyperlink" Target="http://hotelmedes.com/" TargetMode="External"/><Relationship Id="rId7406" Type="http://schemas.openxmlformats.org/officeDocument/2006/relationships/hyperlink" Target="http://molidelmig.com/" TargetMode="External"/><Relationship Id="rId7407" Type="http://schemas.openxmlformats.org/officeDocument/2006/relationships/hyperlink" Target="http://rallyehotel.es/" TargetMode="External"/><Relationship Id="rId7408" Type="http://schemas.openxmlformats.org/officeDocument/2006/relationships/hyperlink" Target="http://htophotels.com/" TargetMode="External"/><Relationship Id="rId7409" Type="http://schemas.openxmlformats.org/officeDocument/2006/relationships/hyperlink" Target="http://htophotels.com/" TargetMode="External"/><Relationship Id="rId7410" Type="http://schemas.openxmlformats.org/officeDocument/2006/relationships/hyperlink" Target="http://www.hotelpinxo.com/" TargetMode="External"/><Relationship Id="rId7411" Type="http://schemas.openxmlformats.org/officeDocument/2006/relationships/hyperlink" Target="http://masia-ritz.com/" TargetMode="External"/><Relationship Id="rId7412" Type="http://schemas.openxmlformats.org/officeDocument/2006/relationships/hyperlink" Target="http://hotelcarmen.es/" TargetMode="External"/><Relationship Id="rId7413" Type="http://schemas.openxmlformats.org/officeDocument/2006/relationships/hyperlink" Target="http://hotelpoldo.com/" TargetMode="External"/><Relationship Id="rId7414" Type="http://schemas.openxmlformats.org/officeDocument/2006/relationships/hyperlink" Target="http://casaalbets.cat/" TargetMode="External"/><Relationship Id="rId7415" Type="http://schemas.openxmlformats.org/officeDocument/2006/relationships/hyperlink" Target="http://fincaprats.com/" TargetMode="External"/><Relationship Id="rId7416" Type="http://schemas.openxmlformats.org/officeDocument/2006/relationships/hyperlink" Target="http://hotellaseu.com/" TargetMode="External"/><Relationship Id="rId7417" Type="http://schemas.openxmlformats.org/officeDocument/2006/relationships/hyperlink" Target="http://caltonarro.cat/" TargetMode="External"/><Relationship Id="rId7418" Type="http://schemas.openxmlformats.org/officeDocument/2006/relationships/hyperlink" Target="http://lafreixera.com/" TargetMode="External"/><Relationship Id="rId7419" Type="http://schemas.openxmlformats.org/officeDocument/2006/relationships/hyperlink" Target="http://hoteljardi.com/" TargetMode="External"/><Relationship Id="rId7420" Type="http://schemas.openxmlformats.org/officeDocument/2006/relationships/hyperlink" Target="http://hotelpenha.com/" TargetMode="External"/><Relationship Id="rId7421" Type="http://schemas.openxmlformats.org/officeDocument/2006/relationships/hyperlink" Target="http://fondafarre.com/" TargetMode="External"/><Relationship Id="rId7422" Type="http://schemas.openxmlformats.org/officeDocument/2006/relationships/hyperlink" Target="http://hotelcasbas.es/" TargetMode="External"/><Relationship Id="rId7423" Type="http://schemas.openxmlformats.org/officeDocument/2006/relationships/hyperlink" Target="http://hotelsesue.com/" TargetMode="External"/><Relationship Id="rId7424" Type="http://schemas.openxmlformats.org/officeDocument/2006/relationships/hyperlink" Target="http://hotelfetra.com/" TargetMode="External"/><Relationship Id="rId7425" Type="http://schemas.openxmlformats.org/officeDocument/2006/relationships/hyperlink" Target="http://lasacacias.com/" TargetMode="External"/><Relationship Id="rId7426" Type="http://schemas.openxmlformats.org/officeDocument/2006/relationships/hyperlink" Target="http://condeaznar.com/" TargetMode="External"/><Relationship Id="rId7427" Type="http://schemas.openxmlformats.org/officeDocument/2006/relationships/hyperlink" Target="http://hotelanaya.com/" TargetMode="External"/><Relationship Id="rId7428" Type="http://schemas.openxmlformats.org/officeDocument/2006/relationships/hyperlink" Target="http://www.campingviu.com/" TargetMode="External"/><Relationship Id="rId7429" Type="http://schemas.openxmlformats.org/officeDocument/2006/relationships/hyperlink" Target="http://aragonhills.es/" TargetMode="External"/><Relationship Id="rId7430" Type="http://schemas.openxmlformats.org/officeDocument/2006/relationships/hyperlink" Target="http://hotelturmo.com/" TargetMode="External"/><Relationship Id="rId7431" Type="http://schemas.openxmlformats.org/officeDocument/2006/relationships/hyperlink" Target="http://hotelapolo.com/" TargetMode="External"/><Relationship Id="rId7432" Type="http://schemas.openxmlformats.org/officeDocument/2006/relationships/hyperlink" Target="http://posadareal.com/" TargetMode="External"/><Relationship Id="rId7433" Type="http://schemas.openxmlformats.org/officeDocument/2006/relationships/hyperlink" Target="http://hotelarnal.com/" TargetMode="External"/><Relationship Id="rId7434" Type="http://schemas.openxmlformats.org/officeDocument/2006/relationships/hyperlink" Target="http://hotelarnal.com/" TargetMode="External"/><Relationship Id="rId7435" Type="http://schemas.openxmlformats.org/officeDocument/2006/relationships/hyperlink" Target="http://casadomenc.com/" TargetMode="External"/><Relationship Id="rId7436" Type="http://schemas.openxmlformats.org/officeDocument/2006/relationships/hyperlink" Target="http://casacornel.com/" TargetMode="External"/><Relationship Id="rId7437" Type="http://schemas.openxmlformats.org/officeDocument/2006/relationships/hyperlink" Target="http://sanmarcial.com/" TargetMode="External"/><Relationship Id="rId7438" Type="http://schemas.openxmlformats.org/officeDocument/2006/relationships/hyperlink" Target="http://sanmarcial.com/" TargetMode="External"/><Relationship Id="rId7439" Type="http://schemas.openxmlformats.org/officeDocument/2006/relationships/hyperlink" Target="http://hotelciria.com/" TargetMode="External"/><Relationship Id="rId7440" Type="http://schemas.openxmlformats.org/officeDocument/2006/relationships/hyperlink" Target="http://laneuhotel.com/" TargetMode="External"/><Relationship Id="rId7441" Type="http://schemas.openxmlformats.org/officeDocument/2006/relationships/hyperlink" Target="http://hotelsahun.com/" TargetMode="External"/><Relationship Id="rId7442" Type="http://schemas.openxmlformats.org/officeDocument/2006/relationships/hyperlink" Target="http://hoteldiamo.com/" TargetMode="External"/><Relationship Id="rId7443" Type="http://schemas.openxmlformats.org/officeDocument/2006/relationships/hyperlink" Target="http://hotelcadosa.es/" TargetMode="External"/><Relationship Id="rId7444" Type="http://schemas.openxmlformats.org/officeDocument/2006/relationships/hyperlink" Target="http://hotelsauce.com/" TargetMode="External"/><Relationship Id="rId7445" Type="http://schemas.openxmlformats.org/officeDocument/2006/relationships/hyperlink" Target="http://aa-hoteles.com/" TargetMode="External"/><Relationship Id="rId7446" Type="http://schemas.openxmlformats.org/officeDocument/2006/relationships/hyperlink" Target="http://hotelcisne.com/" TargetMode="External"/><Relationship Id="rId7447" Type="http://schemas.openxmlformats.org/officeDocument/2006/relationships/hyperlink" Target="http://hotelbodega.es/" TargetMode="External"/><Relationship Id="rId7448" Type="http://schemas.openxmlformats.org/officeDocument/2006/relationships/hyperlink" Target="http://nourocamar.com/" TargetMode="External"/><Relationship Id="rId7449" Type="http://schemas.openxmlformats.org/officeDocument/2006/relationships/hyperlink" Target="http://hotelnuria.com/" TargetMode="External"/><Relationship Id="rId7450" Type="http://schemas.openxmlformats.org/officeDocument/2006/relationships/hyperlink" Target="http://masdelsord.com/" TargetMode="External"/><Relationship Id="rId7451" Type="http://schemas.openxmlformats.org/officeDocument/2006/relationships/hyperlink" Target="http://htophotels.com/" TargetMode="External"/><Relationship Id="rId7452" Type="http://schemas.openxmlformats.org/officeDocument/2006/relationships/hyperlink" Target="http://estivalpark.es/" TargetMode="External"/><Relationship Id="rId7453" Type="http://schemas.openxmlformats.org/officeDocument/2006/relationships/hyperlink" Target="http://hotelpique.com/" TargetMode="External"/><Relationship Id="rId7454" Type="http://schemas.openxmlformats.org/officeDocument/2006/relationships/hyperlink" Target="http://noumoderno.com/" TargetMode="External"/><Relationship Id="rId7455" Type="http://schemas.openxmlformats.org/officeDocument/2006/relationships/hyperlink" Target="http://deltahotel.net/" TargetMode="External"/><Relationship Id="rId7456" Type="http://schemas.openxmlformats.org/officeDocument/2006/relationships/hyperlink" Target="http://hotelcanada.es/" TargetMode="External"/><Relationship Id="rId7457" Type="http://schemas.openxmlformats.org/officeDocument/2006/relationships/hyperlink" Target="http://felixhotel.net/" TargetMode="External"/><Relationship Id="rId7458" Type="http://schemas.openxmlformats.org/officeDocument/2006/relationships/hyperlink" Target="http://hacostador.com/" TargetMode="External"/><Relationship Id="rId7459" Type="http://schemas.openxmlformats.org/officeDocument/2006/relationships/hyperlink" Target="http://cansalvador.es/" TargetMode="External"/><Relationship Id="rId7460" Type="http://schemas.openxmlformats.org/officeDocument/2006/relationships/hyperlink" Target="http://siuranella.com/" TargetMode="External"/><Relationship Id="rId7461" Type="http://schemas.openxmlformats.org/officeDocument/2006/relationships/hyperlink" Target="http://siuranella.com/" TargetMode="External"/><Relationship Id="rId7462" Type="http://schemas.openxmlformats.org/officeDocument/2006/relationships/hyperlink" Target="http://calmaginet.cat/" TargetMode="External"/><Relationship Id="rId7463" Type="http://schemas.openxmlformats.org/officeDocument/2006/relationships/hyperlink" Target="http://elmudayyan.com/" TargetMode="External"/><Relationship Id="rId7464" Type="http://schemas.openxmlformats.org/officeDocument/2006/relationships/hyperlink" Target="http://hotelarabia.es/" TargetMode="External"/><Relationship Id="rId7465" Type="http://schemas.openxmlformats.org/officeDocument/2006/relationships/hyperlink" Target="http://casaramiro.com/" TargetMode="External"/><Relationship Id="rId7466" Type="http://schemas.openxmlformats.org/officeDocument/2006/relationships/hyperlink" Target="http://elosopardo.com/" TargetMode="External"/><Relationship Id="rId7467" Type="http://schemas.openxmlformats.org/officeDocument/2006/relationships/hyperlink" Target="http://oceanoverde.es/" TargetMode="External"/><Relationship Id="rId7468" Type="http://schemas.openxmlformats.org/officeDocument/2006/relationships/hyperlink" Target="http://valbusenda.com/" TargetMode="External"/><Relationship Id="rId7469" Type="http://schemas.openxmlformats.org/officeDocument/2006/relationships/hyperlink" Target="http://hotelarzua.com/" TargetMode="External"/><Relationship Id="rId7470" Type="http://schemas.openxmlformats.org/officeDocument/2006/relationships/hyperlink" Target="http://hotel-brisa.es/" TargetMode="External"/><Relationship Id="rId7471" Type="http://schemas.openxmlformats.org/officeDocument/2006/relationships/hyperlink" Target="http://hoteleumesa.es/" TargetMode="External"/><Relationship Id="rId7472" Type="http://schemas.openxmlformats.org/officeDocument/2006/relationships/hyperlink" Target="http://hotelaroda.com/" TargetMode="External"/><Relationship Id="rId7473" Type="http://schemas.openxmlformats.org/officeDocument/2006/relationships/hyperlink" Target="http://hotelopino.com/" TargetMode="External"/><Relationship Id="rId7474" Type="http://schemas.openxmlformats.org/officeDocument/2006/relationships/hyperlink" Target="http://tryphotels.com/" TargetMode="External"/><Relationship Id="rId7475" Type="http://schemas.openxmlformats.org/officeDocument/2006/relationships/hyperlink" Target="http://aldaalgalia.es/" TargetMode="External"/><Relationship Id="rId7476" Type="http://schemas.openxmlformats.org/officeDocument/2006/relationships/hyperlink" Target="http://costavella.com/" TargetMode="External"/><Relationship Id="rId7477" Type="http://schemas.openxmlformats.org/officeDocument/2006/relationships/hyperlink" Target="http://hotelvinas.com/" TargetMode="External"/><Relationship Id="rId7478" Type="http://schemas.openxmlformats.org/officeDocument/2006/relationships/hyperlink" Target="http://hotelbrial.com/" TargetMode="External"/><Relationship Id="rId7479" Type="http://schemas.openxmlformats.org/officeDocument/2006/relationships/hyperlink" Target="http://chefrivera.com/" TargetMode="External"/><Relationship Id="rId7480" Type="http://schemas.openxmlformats.org/officeDocument/2006/relationships/hyperlink" Target="http://casaantiga.com/" TargetMode="External"/><Relationship Id="rId7481" Type="http://schemas.openxmlformats.org/officeDocument/2006/relationships/hyperlink" Target="http://hotelcabio.com/" TargetMode="External"/><Relationship Id="rId7482" Type="http://schemas.openxmlformats.org/officeDocument/2006/relationships/hyperlink" Target="http://mooncoruna.com/" TargetMode="External"/><Relationship Id="rId7483" Type="http://schemas.openxmlformats.org/officeDocument/2006/relationships/hyperlink" Target="http://hotelrolle.com/" TargetMode="External"/><Relationship Id="rId7484" Type="http://schemas.openxmlformats.org/officeDocument/2006/relationships/hyperlink" Target="http://hotelbouza.com/" TargetMode="External"/><Relationship Id="rId7485" Type="http://schemas.openxmlformats.org/officeDocument/2006/relationships/hyperlink" Target="http://hotelleyton.es/" TargetMode="External"/><Relationship Id="rId7486" Type="http://schemas.openxmlformats.org/officeDocument/2006/relationships/hyperlink" Target="http://pazodeorban.es/" TargetMode="External"/><Relationship Id="rId7487" Type="http://schemas.openxmlformats.org/officeDocument/2006/relationships/hyperlink" Target="http://casasuarna.com/" TargetMode="External"/><Relationship Id="rId7488" Type="http://schemas.openxmlformats.org/officeDocument/2006/relationships/hyperlink" Target="http://hotelmogay.com/" TargetMode="External"/><Relationship Id="rId7489" Type="http://schemas.openxmlformats.org/officeDocument/2006/relationships/hyperlink" Target="http://viladoalba.com/" TargetMode="External"/><Relationship Id="rId7490" Type="http://schemas.openxmlformats.org/officeDocument/2006/relationships/hyperlink" Target="mailto:info@rinconines.com" TargetMode="External"/><Relationship Id="rId7491" Type="http://schemas.openxmlformats.org/officeDocument/2006/relationships/hyperlink" Target="http://rinconines.com/" TargetMode="External"/><Relationship Id="rId7492" Type="http://schemas.openxmlformats.org/officeDocument/2006/relationships/hyperlink" Target="http://hotelelbuxu.es/" TargetMode="External"/><Relationship Id="rId7493" Type="http://schemas.openxmlformats.org/officeDocument/2006/relationships/hyperlink" Target="http://larectoral.com/" TargetMode="External"/><Relationship Id="rId7494" Type="http://schemas.openxmlformats.org/officeDocument/2006/relationships/hyperlink" Target="http://bluehoteles.es/" TargetMode="External"/><Relationship Id="rId7495" Type="http://schemas.openxmlformats.org/officeDocument/2006/relationships/hyperlink" Target="http://casacamila.com/" TargetMode="External"/><Relationship Id="rId7496" Type="http://schemas.openxmlformats.org/officeDocument/2006/relationships/hyperlink" Target="http://hoteldmaria.es/" TargetMode="External"/><Relationship Id="rId7497" Type="http://schemas.openxmlformats.org/officeDocument/2006/relationships/hyperlink" Target="http://hotelclarin.es/" TargetMode="External"/><Relationship Id="rId7498" Type="http://schemas.openxmlformats.org/officeDocument/2006/relationships/hyperlink" Target="http://hotelfavila.es/" TargetMode="External"/><Relationship Id="rId7499" Type="http://schemas.openxmlformats.org/officeDocument/2006/relationships/hyperlink" Target="http://hotelalbor.com/" TargetMode="External"/><Relationship Id="rId7500" Type="http://schemas.openxmlformats.org/officeDocument/2006/relationships/hyperlink" Target="http://hsanmiguel.com/" TargetMode="External"/><Relationship Id="rId7501" Type="http://schemas.openxmlformats.org/officeDocument/2006/relationships/hyperlink" Target="http://hotelgijon.com/" TargetMode="External"/><Relationship Id="rId7502" Type="http://schemas.openxmlformats.org/officeDocument/2006/relationships/hyperlink" Target="http://hotelkaype.com/" TargetMode="External"/><Relationship Id="rId7503" Type="http://schemas.openxmlformats.org/officeDocument/2006/relationships/hyperlink" Target="http://hotelmigal.com/" TargetMode="External"/><Relationship Id="rId7504" Type="http://schemas.openxmlformats.org/officeDocument/2006/relationships/hyperlink" Target="http://lamolinuca.com/" TargetMode="External"/><Relationship Id="rId7505" Type="http://schemas.openxmlformats.org/officeDocument/2006/relationships/hyperlink" Target="http://casajulian.com/" TargetMode="External"/><Relationship Id="rId7506" Type="http://schemas.openxmlformats.org/officeDocument/2006/relationships/hyperlink" Target="http://hrdetorres.com/" TargetMode="External"/><Relationship Id="rId7507" Type="http://schemas.openxmlformats.org/officeDocument/2006/relationships/hyperlink" Target="http://elcastaniu.com/" TargetMode="External"/><Relationship Id="rId7508" Type="http://schemas.openxmlformats.org/officeDocument/2006/relationships/hyperlink" Target="http://motelcancun.es/" TargetMode="External"/><Relationship Id="rId7509" Type="http://schemas.openxmlformats.org/officeDocument/2006/relationships/hyperlink" Target="http://hotelvalle.org/" TargetMode="External"/><Relationship Id="rId7510" Type="http://schemas.openxmlformats.org/officeDocument/2006/relationships/hyperlink" Target="http://hrsananton.com/" TargetMode="External"/><Relationship Id="rId7511" Type="http://schemas.openxmlformats.org/officeDocument/2006/relationships/hyperlink" Target="http://hotelblanco.es/" TargetMode="External"/><Relationship Id="rId7512" Type="http://schemas.openxmlformats.org/officeDocument/2006/relationships/hyperlink" Target="http://lapornacal.com/" TargetMode="External"/><Relationship Id="rId7513" Type="http://schemas.openxmlformats.org/officeDocument/2006/relationships/hyperlink" Target="http://hoteleladia.es/" TargetMode="External"/><Relationship Id="rId7514" Type="http://schemas.openxmlformats.org/officeDocument/2006/relationships/hyperlink" Target="http://hotelaisla.com/" TargetMode="External"/><Relationship Id="rId7515" Type="http://schemas.openxmlformats.org/officeDocument/2006/relationships/hyperlink" Target="http://hotelfoxos.com/" TargetMode="External"/><Relationship Id="rId7516" Type="http://schemas.openxmlformats.org/officeDocument/2006/relationships/hyperlink" Target="http://hotelogalia.es/" TargetMode="External"/><Relationship Id="rId7517" Type="http://schemas.openxmlformats.org/officeDocument/2006/relationships/hyperlink" Target="http://hotel-lino.com/" TargetMode="External"/><Relationship Id="rId7518" Type="http://schemas.openxmlformats.org/officeDocument/2006/relationships/hyperlink" Target="mailto:info@motelabalo.com" TargetMode="External"/><Relationship Id="rId7519" Type="http://schemas.openxmlformats.org/officeDocument/2006/relationships/hyperlink" Target="http://motelabalo.com/" TargetMode="External"/><Relationship Id="rId7520" Type="http://schemas.openxmlformats.org/officeDocument/2006/relationships/hyperlink" Target="http://hotel-leal.com/" TargetMode="External"/><Relationship Id="rId7521" Type="http://schemas.openxmlformats.org/officeDocument/2006/relationships/hyperlink" Target="http://hotelalpina.es/" TargetMode="External"/><Relationship Id="rId7522" Type="http://schemas.openxmlformats.org/officeDocument/2006/relationships/hyperlink" Target="http://hotelramos.com/" TargetMode="External"/><Relationship Id="rId7523" Type="http://schemas.openxmlformats.org/officeDocument/2006/relationships/hyperlink" Target="http://hotelramos.com/" TargetMode="External"/><Relationship Id="rId7524" Type="http://schemas.openxmlformats.org/officeDocument/2006/relationships/hyperlink" Target="http://hotelopozo.com/" TargetMode="External"/><Relationship Id="rId7525" Type="http://schemas.openxmlformats.org/officeDocument/2006/relationships/hyperlink" Target="http://hotelcemar.com/" TargetMode="External"/><Relationship Id="rId7526" Type="http://schemas.openxmlformats.org/officeDocument/2006/relationships/hyperlink" Target="http://hoteljusto.com/" TargetMode="External"/><Relationship Id="rId7527" Type="http://schemas.openxmlformats.org/officeDocument/2006/relationships/hyperlink" Target="http://cabicastro.com/" TargetMode="External"/><Relationship Id="rId7528" Type="http://schemas.openxmlformats.org/officeDocument/2006/relationships/hyperlink" Target="http://cabicastro.com/" TargetMode="External"/><Relationship Id="rId7529" Type="http://schemas.openxmlformats.org/officeDocument/2006/relationships/hyperlink" Target="http://casazulema.com/" TargetMode="External"/><Relationship Id="rId7530" Type="http://schemas.openxmlformats.org/officeDocument/2006/relationships/hyperlink" Target="http://hotelminso.com/" TargetMode="External"/><Relationship Id="rId7531" Type="http://schemas.openxmlformats.org/officeDocument/2006/relationships/hyperlink" Target="http://hotelsiroco.es/" TargetMode="External"/><Relationship Id="rId7532" Type="http://schemas.openxmlformats.org/officeDocument/2006/relationships/hyperlink" Target="http://hotelsiroco.es/" TargetMode="External"/><Relationship Id="rId7533" Type="http://schemas.openxmlformats.org/officeDocument/2006/relationships/hyperlink" Target="http://hotelabota.com/" TargetMode="External"/><Relationship Id="rId7534" Type="http://schemas.openxmlformats.org/officeDocument/2006/relationships/hyperlink" Target="http://royalnayef.com/" TargetMode="External"/><Relationship Id="rId7535" Type="http://schemas.openxmlformats.org/officeDocument/2006/relationships/hyperlink" Target="http://hotelcarlos.es/" TargetMode="External"/><Relationship Id="rId7536" Type="http://schemas.openxmlformats.org/officeDocument/2006/relationships/hyperlink" Target="http://hotelmabel.com/" TargetMode="External"/><Relationship Id="rId7537" Type="http://schemas.openxmlformats.org/officeDocument/2006/relationships/hyperlink" Target="http://samarhotel.com/" TargetMode="External"/><Relationship Id="rId7538" Type="http://schemas.openxmlformats.org/officeDocument/2006/relationships/hyperlink" Target="http://condenavio.com/" TargetMode="External"/><Relationship Id="rId7539" Type="http://schemas.openxmlformats.org/officeDocument/2006/relationships/hyperlink" Target="http://villacovelo.es/" TargetMode="External"/><Relationship Id="rId7540" Type="http://schemas.openxmlformats.org/officeDocument/2006/relationships/hyperlink" Target="http://villacovelo.es/" TargetMode="External"/><Relationship Id="rId7541" Type="http://schemas.openxmlformats.org/officeDocument/2006/relationships/hyperlink" Target="http://hotelancora.es/" TargetMode="External"/><Relationship Id="rId7542" Type="http://schemas.openxmlformats.org/officeDocument/2006/relationships/hyperlink" Target="http://hotelcaribe.es/" TargetMode="External"/><Relationship Id="rId7543" Type="http://schemas.openxmlformats.org/officeDocument/2006/relationships/hyperlink" Target="http://hotelcaribe.es/" TargetMode="External"/><Relationship Id="rId7544" Type="http://schemas.openxmlformats.org/officeDocument/2006/relationships/hyperlink" Target="http://hotelchola.com/" TargetMode="External"/><Relationship Id="rId7545" Type="http://schemas.openxmlformats.org/officeDocument/2006/relationships/hyperlink" Target="http://grupo-soto.com/" TargetMode="External"/><Relationship Id="rId7546" Type="http://schemas.openxmlformats.org/officeDocument/2006/relationships/hyperlink" Target="http://motelcancun.es/" TargetMode="External"/><Relationship Id="rId7547" Type="http://schemas.openxmlformats.org/officeDocument/2006/relationships/hyperlink" Target="http://defloriana.com/" TargetMode="External"/><Relationship Id="rId7548" Type="http://schemas.openxmlformats.org/officeDocument/2006/relationships/hyperlink" Target="http://hotelnruta.com/" TargetMode="External"/><Relationship Id="rId7549" Type="http://schemas.openxmlformats.org/officeDocument/2006/relationships/hyperlink" Target="http://hotelpresa.com/" TargetMode="External"/><Relationship Id="rId7550" Type="http://schemas.openxmlformats.org/officeDocument/2006/relationships/hyperlink" Target="http://zarampallo.com/" TargetMode="External"/><Relationship Id="rId7551" Type="http://schemas.openxmlformats.org/officeDocument/2006/relationships/hyperlink" Target="http://zarampallo.com/" TargetMode="External"/><Relationship Id="rId7552" Type="http://schemas.openxmlformats.org/officeDocument/2006/relationships/hyperlink" Target="http://finishplay.com/" TargetMode="External"/><Relationship Id="rId7553" Type="http://schemas.openxmlformats.org/officeDocument/2006/relationships/hyperlink" Target="http://mesonerosa.com/" TargetMode="External"/><Relationship Id="rId7554" Type="http://schemas.openxmlformats.org/officeDocument/2006/relationships/hyperlink" Target="http://hotelconde.com/" TargetMode="External"/><Relationship Id="rId7555" Type="http://schemas.openxmlformats.org/officeDocument/2006/relationships/hyperlink" Target="http://laguzmana.com/" TargetMode="External"/><Relationship Id="rId7556" Type="http://schemas.openxmlformats.org/officeDocument/2006/relationships/hyperlink" Target="http://masvivent.com/" TargetMode="External"/><Relationship Id="rId7557" Type="http://schemas.openxmlformats.org/officeDocument/2006/relationships/hyperlink" Target="https://rio-viejo.co/" TargetMode="External"/><Relationship Id="rId7558" Type="http://schemas.openxmlformats.org/officeDocument/2006/relationships/hyperlink" Target="http://calcompte.com/" TargetMode="External"/><Relationship Id="rId7559" Type="http://schemas.openxmlformats.org/officeDocument/2006/relationships/hyperlink" Target="http://calcompte.com/" TargetMode="External"/><Relationship Id="rId7560" Type="http://schemas.openxmlformats.org/officeDocument/2006/relationships/hyperlink" Target="http://hotelpixel.es/" TargetMode="External"/><Relationship Id="rId7561" Type="http://schemas.openxmlformats.org/officeDocument/2006/relationships/hyperlink" Target="http://arasrural.com/" TargetMode="External"/><Relationship Id="rId7562" Type="http://schemas.openxmlformats.org/officeDocument/2006/relationships/hyperlink" Target="http://oparranda.com/" TargetMode="External"/><Relationship Id="rId7563" Type="http://schemas.openxmlformats.org/officeDocument/2006/relationships/hyperlink" Target="http://hotelchips.es/" TargetMode="External"/><Relationship Id="rId7564" Type="http://schemas.openxmlformats.org/officeDocument/2006/relationships/hyperlink" Target="http://davallada.com/" TargetMode="External"/><Relationship Id="rId7565" Type="http://schemas.openxmlformats.org/officeDocument/2006/relationships/hyperlink" Target="http://ledsitges.com/" TargetMode="External"/><Relationship Id="rId7566" Type="http://schemas.openxmlformats.org/officeDocument/2006/relationships/hyperlink" Target="http://lasaldabas.es/" TargetMode="External"/><Relationship Id="rId7567" Type="http://schemas.openxmlformats.org/officeDocument/2006/relationships/hyperlink" Target="http://pulagolf.com/" TargetMode="External"/><Relationship Id="rId7568" Type="http://schemas.openxmlformats.org/officeDocument/2006/relationships/hyperlink" Target="http://biniatram.com/" TargetMode="External"/><Relationship Id="rId7569" Type="http://schemas.openxmlformats.org/officeDocument/2006/relationships/hyperlink" Target="http://rupithotel.es/" TargetMode="External"/><Relationship Id="rId7570" Type="http://schemas.openxmlformats.org/officeDocument/2006/relationships/hyperlink" Target="http://garbinada.com/" TargetMode="External"/><Relationship Id="rId7571" Type="http://schemas.openxmlformats.org/officeDocument/2006/relationships/hyperlink" Target="http://garbinada.com/" TargetMode="External"/><Relationship Id="rId7572" Type="http://schemas.openxmlformats.org/officeDocument/2006/relationships/hyperlink" Target="http://alohaplaya.es/" TargetMode="External"/><Relationship Id="rId7573" Type="http://schemas.openxmlformats.org/officeDocument/2006/relationships/hyperlink" Target="http://aldeaduero.es/" TargetMode="External"/><Relationship Id="rId7574" Type="http://schemas.openxmlformats.org/officeDocument/2006/relationships/hyperlink" Target="http://miagu2019.com/" TargetMode="External"/><Relationship Id="rId7575" Type="http://schemas.openxmlformats.org/officeDocument/2006/relationships/hyperlink" Target="http://calamadeu.com/" TargetMode="External"/><Relationship Id="rId7576" Type="http://schemas.openxmlformats.org/officeDocument/2006/relationships/hyperlink" Target="http://elsosiego.com/" TargetMode="External"/><Relationship Id="rId7577" Type="http://schemas.openxmlformats.org/officeDocument/2006/relationships/hyperlink" Target="http://osvilares.com/" TargetMode="External"/><Relationship Id="rId7578" Type="http://schemas.openxmlformats.org/officeDocument/2006/relationships/hyperlink" Target="http://casaindie.com/" TargetMode="External"/><Relationship Id="rId7579" Type="http://schemas.openxmlformats.org/officeDocument/2006/relationships/hyperlink" Target="http://elpilaret.com/" TargetMode="External"/><Relationship Id="rId7580" Type="http://schemas.openxmlformats.org/officeDocument/2006/relationships/hyperlink" Target="http://lesvinyes.com/" TargetMode="External"/><Relationship Id="rId7581" Type="http://schemas.openxmlformats.org/officeDocument/2006/relationships/hyperlink" Target="http://filsuites.com/" TargetMode="External"/><Relationship Id="rId7582" Type="http://schemas.openxmlformats.org/officeDocument/2006/relationships/hyperlink" Target="http://hotelterra.es/" TargetMode="External"/><Relationship Id="rId7583" Type="http://schemas.openxmlformats.org/officeDocument/2006/relationships/hyperlink" Target="http://sanmarius.com/" TargetMode="External"/><Relationship Id="rId7584" Type="http://schemas.openxmlformats.org/officeDocument/2006/relationships/hyperlink" Target="http://theseaclub.es/" TargetMode="External"/><Relationship Id="rId7585" Type="http://schemas.openxmlformats.org/officeDocument/2006/relationships/hyperlink" Target="http://elcorberu.com/" TargetMode="External"/><Relationship Id="rId7586" Type="http://schemas.openxmlformats.org/officeDocument/2006/relationships/hyperlink" Target="http://e-raquels.com/" TargetMode="External"/><Relationship Id="rId7587" Type="http://schemas.openxmlformats.org/officeDocument/2006/relationships/hyperlink" Target="http://teatrisso.com/" TargetMode="External"/><Relationship Id="rId7588" Type="http://schemas.openxmlformats.org/officeDocument/2006/relationships/hyperlink" Target="http://sonmanera.com/" TargetMode="External"/><Relationship Id="rId7589" Type="http://schemas.openxmlformats.org/officeDocument/2006/relationships/hyperlink" Target="http://elaguilon.com/" TargetMode="External"/><Relationship Id="rId7590" Type="http://schemas.openxmlformats.org/officeDocument/2006/relationships/hyperlink" Target="http://h10hotels.com/" TargetMode="External"/><Relationship Id="rId7591" Type="http://schemas.openxmlformats.org/officeDocument/2006/relationships/hyperlink" Target="http://canary365.com/" TargetMode="External"/><Relationship Id="rId7592" Type="http://schemas.openxmlformats.org/officeDocument/2006/relationships/hyperlink" Target="http://suryalila.com/" TargetMode="External"/><Relationship Id="rId7593" Type="http://schemas.openxmlformats.org/officeDocument/2006/relationships/hyperlink" Target="http://sirhotels.com/" TargetMode="External"/><Relationship Id="rId7594" Type="http://schemas.openxmlformats.org/officeDocument/2006/relationships/hyperlink" Target="http://fenixhotel.es/" TargetMode="External"/><Relationship Id="rId7595" Type="http://schemas.openxmlformats.org/officeDocument/2006/relationships/hyperlink" Target="http://canbordoy.com/" TargetMode="External"/><Relationship Id="rId7596" Type="http://schemas.openxmlformats.org/officeDocument/2006/relationships/hyperlink" Target="http://www.jandemanol.es/" TargetMode="External"/><Relationship Id="rId7597" Type="http://schemas.openxmlformats.org/officeDocument/2006/relationships/hyperlink" Target="http://elkehotel.com/" TargetMode="External"/><Relationship Id="rId7598" Type="http://schemas.openxmlformats.org/officeDocument/2006/relationships/hyperlink" Target="http://hotelpayro.es/" TargetMode="External"/><Relationship Id="rId7599" Type="http://schemas.openxmlformats.org/officeDocument/2006/relationships/hyperlink" Target="http://hotelalix.com/" TargetMode="External"/><Relationship Id="rId7600" Type="http://schemas.openxmlformats.org/officeDocument/2006/relationships/hyperlink" Target="http://www.aldahotels.es/" TargetMode="External"/><Relationship Id="rId7601" Type="http://schemas.openxmlformats.org/officeDocument/2006/relationships/hyperlink" Target="http://iberostar.com/" TargetMode="External"/><Relationship Id="rId7602" Type="http://schemas.openxmlformats.org/officeDocument/2006/relationships/hyperlink" Target="http://iberostar.com/" TargetMode="External"/><Relationship Id="rId7603" Type="http://schemas.openxmlformats.org/officeDocument/2006/relationships/hyperlink" Target="http://ar-hotels.com/" TargetMode="External"/><Relationship Id="rId7604" Type="http://schemas.openxmlformats.org/officeDocument/2006/relationships/hyperlink" Target="http://luxsevilla.es/" TargetMode="External"/><Relationship Id="rId7605" Type="http://schemas.openxmlformats.org/officeDocument/2006/relationships/hyperlink" Target="http://marinador.com/" TargetMode="External"/><Relationship Id="rId7606" Type="http://schemas.openxmlformats.org/officeDocument/2006/relationships/hyperlink" Target="http://marinador.com/" TargetMode="External"/><Relationship Id="rId7607" Type="http://schemas.openxmlformats.org/officeDocument/2006/relationships/hyperlink" Target="http://pazodorio.com/" TargetMode="External"/><Relationship Id="rId7608" Type="http://schemas.openxmlformats.org/officeDocument/2006/relationships/hyperlink" Target="http://canmarlet.com/" TargetMode="External"/><Relationship Id="rId7609" Type="http://schemas.openxmlformats.org/officeDocument/2006/relationships/hyperlink" Target="http://hotelbeta.com/" TargetMode="External"/><Relationship Id="rId7610" Type="http://schemas.openxmlformats.org/officeDocument/2006/relationships/hyperlink" Target="http://calamijas.com/" TargetMode="External"/><Relationship Id="rId7611" Type="http://schemas.openxmlformats.org/officeDocument/2006/relationships/hyperlink" Target="http://nh-hoteles.es/" TargetMode="External"/><Relationship Id="rId7612" Type="http://schemas.openxmlformats.org/officeDocument/2006/relationships/hyperlink" Target="http://ayzhotels.com/" TargetMode="External"/><Relationship Id="rId7613" Type="http://schemas.openxmlformats.org/officeDocument/2006/relationships/hyperlink" Target="http://laarbolada.es/" TargetMode="External"/><Relationship Id="rId7614" Type="http://schemas.openxmlformats.org/officeDocument/2006/relationships/hyperlink" Target="http://coolrooms.com/" TargetMode="External"/><Relationship Id="rId7615" Type="http://schemas.openxmlformats.org/officeDocument/2006/relationships/hyperlink" Target="https://www.limehome.com/" TargetMode="External"/><Relationship Id="rId7616" Type="http://schemas.openxmlformats.org/officeDocument/2006/relationships/hyperlink" Target="http://travelodge.es/" TargetMode="External"/><Relationship Id="rId7617" Type="http://schemas.openxmlformats.org/officeDocument/2006/relationships/hyperlink" Target="http://albusalbi.com/" TargetMode="External"/><Relationship Id="rId7618" Type="http://schemas.openxmlformats.org/officeDocument/2006/relationships/hyperlink" Target="http://tach-hotel.es/" TargetMode="External"/><Relationship Id="rId7619" Type="http://schemas.openxmlformats.org/officeDocument/2006/relationships/hyperlink" Target="http://los5pinos.com/" TargetMode="External"/><Relationship Id="rId7620" Type="http://schemas.openxmlformats.org/officeDocument/2006/relationships/hyperlink" Target="http://www.aireuropa.com/" TargetMode="External"/><Relationship Id="rId7621" Type="http://schemas.openxmlformats.org/officeDocument/2006/relationships/hyperlink" Target="http://luxmadrid.com/" TargetMode="External"/><Relationship Id="rId7622" Type="http://schemas.openxmlformats.org/officeDocument/2006/relationships/hyperlink" Target="http://nh-hoteles.es/" TargetMode="External"/><Relationship Id="rId7623" Type="http://schemas.openxmlformats.org/officeDocument/2006/relationships/hyperlink" Target="http://nh-hotels.com/" TargetMode="External"/><Relationship Id="rId7624" Type="http://schemas.openxmlformats.org/officeDocument/2006/relationships/hyperlink" Target="http://nh-hotels.com/" TargetMode="External"/><Relationship Id="rId7625" Type="http://schemas.openxmlformats.org/officeDocument/2006/relationships/hyperlink" Target="http://nh-hoteles.es/" TargetMode="External"/><Relationship Id="rId7626" Type="http://schemas.openxmlformats.org/officeDocument/2006/relationships/hyperlink" Target="http://ibishotel.com/" TargetMode="External"/><Relationship Id="rId7627" Type="http://schemas.openxmlformats.org/officeDocument/2006/relationships/hyperlink" Target="http://srnetwork.com/" TargetMode="External"/><Relationship Id="rId7628" Type="http://schemas.openxmlformats.org/officeDocument/2006/relationships/hyperlink" Target="http://nh-hoteles.es/" TargetMode="External"/><Relationship Id="rId7629" Type="http://schemas.openxmlformats.org/officeDocument/2006/relationships/hyperlink" Target="http://nh-hoteles.es/" TargetMode="External"/><Relationship Id="rId7630" Type="http://schemas.openxmlformats.org/officeDocument/2006/relationships/hyperlink" Target="http://nh-hoteles.es/" TargetMode="External"/><Relationship Id="rId7631" Type="http://schemas.openxmlformats.org/officeDocument/2006/relationships/hyperlink" Target="http://nh-hotels.com/" TargetMode="External"/><Relationship Id="rId7632" Type="http://schemas.openxmlformats.org/officeDocument/2006/relationships/hyperlink" Target="http://hotelmiau.com/" TargetMode="External"/><Relationship Id="rId7633" Type="http://schemas.openxmlformats.org/officeDocument/2006/relationships/hyperlink" Target="http://nh-hotels.com/" TargetMode="External"/><Relationship Id="rId7634" Type="http://schemas.openxmlformats.org/officeDocument/2006/relationships/hyperlink" Target="http://nh-hotels.com/" TargetMode="External"/><Relationship Id="rId7635" Type="http://schemas.openxmlformats.org/officeDocument/2006/relationships/hyperlink" Target="http://nh-hotels.com/" TargetMode="External"/><Relationship Id="rId7636" Type="http://schemas.openxmlformats.org/officeDocument/2006/relationships/hyperlink" Target="http://villamagna.es/" TargetMode="External"/><Relationship Id="rId7637" Type="http://schemas.openxmlformats.org/officeDocument/2006/relationships/hyperlink" Target="http://nh-hotels.com/" TargetMode="External"/><Relationship Id="rId7638" Type="http://schemas.openxmlformats.org/officeDocument/2006/relationships/hyperlink" Target="http://nh-hotels.com/" TargetMode="External"/><Relationship Id="rId7639" Type="http://schemas.openxmlformats.org/officeDocument/2006/relationships/hyperlink" Target="http://hotelurso.com/" TargetMode="External"/><Relationship Id="rId7640" Type="http://schemas.openxmlformats.org/officeDocument/2006/relationships/hyperlink" Target="http://nh-hotels.com/" TargetMode="External"/><Relationship Id="rId7641" Type="http://schemas.openxmlformats.org/officeDocument/2006/relationships/hyperlink" Target="http://www.nh-hotels.com/" TargetMode="External"/><Relationship Id="rId7642" Type="http://schemas.openxmlformats.org/officeDocument/2006/relationships/hyperlink" Target="http://nh-hoteles.es/" TargetMode="External"/><Relationship Id="rId7643" Type="http://schemas.openxmlformats.org/officeDocument/2006/relationships/hyperlink" Target="http://hthoteles.com/" TargetMode="External"/><Relationship Id="rId7644" Type="http://schemas.openxmlformats.org/officeDocument/2006/relationships/hyperlink" Target="http://iberostar.com/" TargetMode="External"/><Relationship Id="rId7645" Type="http://schemas.openxmlformats.org/officeDocument/2006/relationships/hyperlink" Target="http://h10hotels.com/" TargetMode="External"/><Relationship Id="rId7646" Type="http://schemas.openxmlformats.org/officeDocument/2006/relationships/hyperlink" Target="http://www.nh-hotels.com/" TargetMode="External"/><Relationship Id="rId7647" Type="http://schemas.openxmlformats.org/officeDocument/2006/relationships/hyperlink" Target="http://jchoteles.com/" TargetMode="External"/><Relationship Id="rId7648" Type="http://schemas.openxmlformats.org/officeDocument/2006/relationships/hyperlink" Target="http://nh-hotels.com/" TargetMode="External"/><Relationship Id="rId7649" Type="http://schemas.openxmlformats.org/officeDocument/2006/relationships/hyperlink" Target="http://nh-hoteles.es/" TargetMode="External"/><Relationship Id="rId7650" Type="http://schemas.openxmlformats.org/officeDocument/2006/relationships/hyperlink" Target="http://nh-hotels.com/" TargetMode="External"/><Relationship Id="rId7651" Type="http://schemas.openxmlformats.org/officeDocument/2006/relationships/hyperlink" Target="http://hoteles4c.com/" TargetMode="External"/><Relationship Id="rId7652" Type="http://schemas.openxmlformats.org/officeDocument/2006/relationships/hyperlink" Target="http://nh-hoteles.es/" TargetMode="External"/><Relationship Id="rId7653" Type="http://schemas.openxmlformats.org/officeDocument/2006/relationships/hyperlink" Target="http://nh-hotels.com/" TargetMode="External"/><Relationship Id="rId7654" Type="http://schemas.openxmlformats.org/officeDocument/2006/relationships/hyperlink" Target="http://nh-hotels.com/" TargetMode="External"/><Relationship Id="rId7655" Type="http://schemas.openxmlformats.org/officeDocument/2006/relationships/hyperlink" Target="http://nh-hotels.com/" TargetMode="External"/><Relationship Id="rId7656" Type="http://schemas.openxmlformats.org/officeDocument/2006/relationships/hyperlink" Target="http://lcbhoteles.es/" TargetMode="External"/><Relationship Id="rId7657" Type="http://schemas.openxmlformats.org/officeDocument/2006/relationships/hyperlink" Target="http://nh-hotels.com/" TargetMode="External"/><Relationship Id="rId7658" Type="http://schemas.openxmlformats.org/officeDocument/2006/relationships/hyperlink" Target="http://nh-hotels.com/" TargetMode="External"/><Relationship Id="rId7659" Type="http://schemas.openxmlformats.org/officeDocument/2006/relationships/hyperlink" Target="http://nh-hoteles.es/" TargetMode="External"/><Relationship Id="rId7660" Type="http://schemas.openxmlformats.org/officeDocument/2006/relationships/hyperlink" Target="http://nh-hoteles.es/" TargetMode="External"/><Relationship Id="rId7661" Type="http://schemas.openxmlformats.org/officeDocument/2006/relationships/hyperlink" Target="http://nh-hotels.com/" TargetMode="External"/><Relationship Id="rId7662" Type="http://schemas.openxmlformats.org/officeDocument/2006/relationships/hyperlink" Target="http://hotelosuna.es/" TargetMode="External"/><Relationship Id="rId7663" Type="http://schemas.openxmlformats.org/officeDocument/2006/relationships/hyperlink" Target="http://nh-hotels.com/" TargetMode="External"/><Relationship Id="rId7664" Type="http://schemas.openxmlformats.org/officeDocument/2006/relationships/hyperlink" Target="http://nh-hoteles.es/" TargetMode="External"/><Relationship Id="rId7665" Type="http://schemas.openxmlformats.org/officeDocument/2006/relationships/hyperlink" Target="http://nh-hotels.com/" TargetMode="External"/><Relationship Id="rId7666" Type="http://schemas.openxmlformats.org/officeDocument/2006/relationships/hyperlink" Target="http://pasadoiro.com/" TargetMode="External"/><Relationship Id="rId7667" Type="http://schemas.openxmlformats.org/officeDocument/2006/relationships/hyperlink" Target="http://zoukhotel.com/" TargetMode="External"/><Relationship Id="rId7668" Type="http://schemas.openxmlformats.org/officeDocument/2006/relationships/hyperlink" Target="http://ibishotel.com/" TargetMode="External"/><Relationship Id="rId7669" Type="http://schemas.openxmlformats.org/officeDocument/2006/relationships/hyperlink" Target="http://nh-hotels.com/" TargetMode="External"/><Relationship Id="rId7670" Type="http://schemas.openxmlformats.org/officeDocument/2006/relationships/hyperlink" Target="http://naturavila.es/" TargetMode="External"/><Relationship Id="rId7671" Type="http://schemas.openxmlformats.org/officeDocument/2006/relationships/hyperlink" Target="http://hotellucia.es/" TargetMode="External"/><Relationship Id="rId7672" Type="http://schemas.openxmlformats.org/officeDocument/2006/relationships/hyperlink" Target="http://el-zaguan.com/" TargetMode="External"/><Relationship Id="rId7673" Type="http://schemas.openxmlformats.org/officeDocument/2006/relationships/hyperlink" Target="http://el-cabrito.es/" TargetMode="External"/><Relationship Id="rId7674" Type="http://schemas.openxmlformats.org/officeDocument/2006/relationships/hyperlink" Target="http://knhoteles.com/" TargetMode="External"/><Relationship Id="rId7675" Type="http://schemas.openxmlformats.org/officeDocument/2006/relationships/hyperlink" Target="http://h10hotels.com/" TargetMode="External"/><Relationship Id="rId7676" Type="http://schemas.openxmlformats.org/officeDocument/2006/relationships/hyperlink" Target="http://casa-vieja.de/" TargetMode="External"/><Relationship Id="rId7677" Type="http://schemas.openxmlformats.org/officeDocument/2006/relationships/hyperlink" Target="http://besthotels.es/" TargetMode="External"/><Relationship Id="rId7678" Type="http://schemas.openxmlformats.org/officeDocument/2006/relationships/hyperlink" Target="http://h10hotels.com/" TargetMode="External"/><Relationship Id="rId7679" Type="http://schemas.openxmlformats.org/officeDocument/2006/relationships/hyperlink" Target="http://monopoltf.com/" TargetMode="External"/><Relationship Id="rId7680" Type="http://schemas.openxmlformats.org/officeDocument/2006/relationships/hyperlink" Target="http://hotelbeds.com/" TargetMode="External"/><Relationship Id="rId7681" Type="http://schemas.openxmlformats.org/officeDocument/2006/relationships/hyperlink" Target="http://adjovimar.com/" TargetMode="External"/><Relationship Id="rId7682" Type="http://schemas.openxmlformats.org/officeDocument/2006/relationships/hyperlink" Target="http://elgaleon.info/" TargetMode="External"/><Relationship Id="rId7683" Type="http://schemas.openxmlformats.org/officeDocument/2006/relationships/hyperlink" Target="http://h10hotels.com/" TargetMode="External"/><Relationship Id="rId7684" Type="http://schemas.openxmlformats.org/officeDocument/2006/relationships/hyperlink" Target="http://h10hotels.com/" TargetMode="External"/><Relationship Id="rId7685" Type="http://schemas.openxmlformats.org/officeDocument/2006/relationships/hyperlink" Target="http://nh-hotels.com/" TargetMode="External"/><Relationship Id="rId7686" Type="http://schemas.openxmlformats.org/officeDocument/2006/relationships/hyperlink" Target="http://iberostar.com/" TargetMode="External"/><Relationship Id="rId7687" Type="http://schemas.openxmlformats.org/officeDocument/2006/relationships/hyperlink" Target="http://iberostar.com/" TargetMode="External"/><Relationship Id="rId7688" Type="http://schemas.openxmlformats.org/officeDocument/2006/relationships/hyperlink" Target="http://h10hotels.com/" TargetMode="External"/><Relationship Id="rId7689" Type="http://schemas.openxmlformats.org/officeDocument/2006/relationships/hyperlink" Target="http://sandandsea.es/" TargetMode="External"/><Relationship Id="rId7690" Type="http://schemas.openxmlformats.org/officeDocument/2006/relationships/hyperlink" Target="http://gfhoteles.com/" TargetMode="External"/><Relationship Id="rId7691" Type="http://schemas.openxmlformats.org/officeDocument/2006/relationships/hyperlink" Target="http://gfhoteles.com/" TargetMode="External"/><Relationship Id="rId7692" Type="http://schemas.openxmlformats.org/officeDocument/2006/relationships/hyperlink" Target="http://es.sandos.com/" TargetMode="External"/><Relationship Id="rId7693" Type="http://schemas.openxmlformats.org/officeDocument/2006/relationships/hyperlink" Target="http://h10hotels.com/" TargetMode="External"/><Relationship Id="rId7694" Type="http://schemas.openxmlformats.org/officeDocument/2006/relationships/hyperlink" Target="http://h10hotels.com/" TargetMode="External"/><Relationship Id="rId7695" Type="http://schemas.openxmlformats.org/officeDocument/2006/relationships/hyperlink" Target="http://marylanza.com/" TargetMode="External"/><Relationship Id="rId7696" Type="http://schemas.openxmlformats.org/officeDocument/2006/relationships/hyperlink" Target="http://royalriver.es/" TargetMode="External"/><Relationship Id="rId7697" Type="http://schemas.openxmlformats.org/officeDocument/2006/relationships/hyperlink" Target="http://iberostar.com/" TargetMode="External"/><Relationship Id="rId7698" Type="http://schemas.openxmlformats.org/officeDocument/2006/relationships/hyperlink" Target="http://h10hotels.com/" TargetMode="External"/><Relationship Id="rId7699" Type="http://schemas.openxmlformats.org/officeDocument/2006/relationships/hyperlink" Target="http://virginia2.com/" TargetMode="External"/><Relationship Id="rId7700" Type="http://schemas.openxmlformats.org/officeDocument/2006/relationships/hyperlink" Target="http://iberostar.com/" TargetMode="External"/><Relationship Id="rId7701" Type="http://schemas.openxmlformats.org/officeDocument/2006/relationships/hyperlink" Target="http://knhoteles.com/" TargetMode="External"/><Relationship Id="rId7702" Type="http://schemas.openxmlformats.org/officeDocument/2006/relationships/hyperlink" Target="http://hotels-mc.com/" TargetMode="External"/><Relationship Id="rId7703" Type="http://schemas.openxmlformats.org/officeDocument/2006/relationships/hyperlink" Target="http://nh-hotels.com/" TargetMode="External"/><Relationship Id="rId7704" Type="http://schemas.openxmlformats.org/officeDocument/2006/relationships/hyperlink" Target="http://nh-hotels.com/" TargetMode="External"/><Relationship Id="rId7705" Type="http://schemas.openxmlformats.org/officeDocument/2006/relationships/hyperlink" Target="http://motelcies.com/" TargetMode="External"/><Relationship Id="rId7706" Type="http://schemas.openxmlformats.org/officeDocument/2006/relationships/hyperlink" Target="http://laplazuela.es/" TargetMode="External"/><Relationship Id="rId7707" Type="http://schemas.openxmlformats.org/officeDocument/2006/relationships/hyperlink" Target="http://nh-hotels.com/" TargetMode="External"/><Relationship Id="rId7708" Type="http://schemas.openxmlformats.org/officeDocument/2006/relationships/hyperlink" Target="http://hoteldiana.es/" TargetMode="External"/><Relationship Id="rId7709" Type="http://schemas.openxmlformats.org/officeDocument/2006/relationships/hyperlink" Target="http://grecorooms.es/" TargetMode="External"/><Relationship Id="rId7710" Type="http://schemas.openxmlformats.org/officeDocument/2006/relationships/hyperlink" Target="http://casaurbana.es/" TargetMode="External"/><Relationship Id="rId7711" Type="http://schemas.openxmlformats.org/officeDocument/2006/relationships/hyperlink" Target="http://exehotels.com/" TargetMode="External"/><Relationship Id="rId7712" Type="http://schemas.openxmlformats.org/officeDocument/2006/relationships/hyperlink" Target="http://hoteltoral.es/" TargetMode="External"/><Relationship Id="rId7713" Type="http://schemas.openxmlformats.org/officeDocument/2006/relationships/hyperlink" Target="http://hotelsaga.com/" TargetMode="External"/><Relationship Id="rId7714" Type="http://schemas.openxmlformats.org/officeDocument/2006/relationships/hyperlink" Target="http://hotelgema.com/" TargetMode="External"/><Relationship Id="rId7715" Type="http://schemas.openxmlformats.org/officeDocument/2006/relationships/hyperlink" Target="http://nh-hotels.com/" TargetMode="External"/><Relationship Id="rId7716" Type="http://schemas.openxmlformats.org/officeDocument/2006/relationships/hyperlink" Target="http://hotelazar.com/" TargetMode="External"/><Relationship Id="rId7717" Type="http://schemas.openxmlformats.org/officeDocument/2006/relationships/hyperlink" Target="http://exehotels.com/" TargetMode="External"/><Relationship Id="rId7718" Type="http://schemas.openxmlformats.org/officeDocument/2006/relationships/hyperlink" Target="http://nh-hotels.com/" TargetMode="External"/><Relationship Id="rId7719" Type="http://schemas.openxmlformats.org/officeDocument/2006/relationships/hyperlink" Target="http://iberostar.com/" TargetMode="External"/><Relationship Id="rId7720" Type="http://schemas.openxmlformats.org/officeDocument/2006/relationships/hyperlink" Target="http://hotelidafe.es/" TargetMode="External"/><Relationship Id="rId7721" Type="http://schemas.openxmlformats.org/officeDocument/2006/relationships/hyperlink" Target="http://murhotels.com/" TargetMode="External"/><Relationship Id="rId7722" Type="http://schemas.openxmlformats.org/officeDocument/2006/relationships/hyperlink" Target="http://vikhotels.com/" TargetMode="External"/><Relationship Id="rId7723" Type="http://schemas.openxmlformats.org/officeDocument/2006/relationships/hyperlink" Target="http://nh-hotels.com/" TargetMode="External"/><Relationship Id="rId7724" Type="http://schemas.openxmlformats.org/officeDocument/2006/relationships/hyperlink" Target="http://nh-hoteles.es/" TargetMode="External"/><Relationship Id="rId7725" Type="http://schemas.openxmlformats.org/officeDocument/2006/relationships/hyperlink" Target="http://nh-hotels.com/" TargetMode="External"/><Relationship Id="rId7726" Type="http://schemas.openxmlformats.org/officeDocument/2006/relationships/hyperlink" Target="http://coralland.com/" TargetMode="External"/><Relationship Id="rId7727" Type="http://schemas.openxmlformats.org/officeDocument/2006/relationships/hyperlink" Target="http://slasuites.com/" TargetMode="External"/><Relationship Id="rId7728" Type="http://schemas.openxmlformats.org/officeDocument/2006/relationships/hyperlink" Target="http://thbhotels.com/" TargetMode="External"/><Relationship Id="rId7729" Type="http://schemas.openxmlformats.org/officeDocument/2006/relationships/hyperlink" Target="http://h10hotels.com/" TargetMode="External"/><Relationship Id="rId7730" Type="http://schemas.openxmlformats.org/officeDocument/2006/relationships/hyperlink" Target="http://iberostar.com/" TargetMode="External"/><Relationship Id="rId7731" Type="http://schemas.openxmlformats.org/officeDocument/2006/relationships/hyperlink" Target="http://h10hotels.com/" TargetMode="External"/><Relationship Id="rId7732" Type="http://schemas.openxmlformats.org/officeDocument/2006/relationships/hyperlink" Target="http://nh-hoteles.es/" TargetMode="External"/><Relationship Id="rId7733" Type="http://schemas.openxmlformats.org/officeDocument/2006/relationships/hyperlink" Target="http://thbhotels.com/" TargetMode="External"/><Relationship Id="rId7734" Type="http://schemas.openxmlformats.org/officeDocument/2006/relationships/hyperlink" Target="http://iberostar.com/" TargetMode="External"/><Relationship Id="rId7735" Type="http://schemas.openxmlformats.org/officeDocument/2006/relationships/hyperlink" Target="http://h10hotels.com/" TargetMode="External"/><Relationship Id="rId7736" Type="http://schemas.openxmlformats.org/officeDocument/2006/relationships/hyperlink" Target="http://iberostar.com/" TargetMode="External"/><Relationship Id="rId7737" Type="http://schemas.openxmlformats.org/officeDocument/2006/relationships/hyperlink" Target="http://iberostar.com/" TargetMode="External"/><Relationship Id="rId7738" Type="http://schemas.openxmlformats.org/officeDocument/2006/relationships/hyperlink" Target="http://h10hotels.com/" TargetMode="External"/><Relationship Id="rId7739" Type="http://schemas.openxmlformats.org/officeDocument/2006/relationships/hyperlink" Target="http://vikhotels.com/" TargetMode="External"/><Relationship Id="rId7740" Type="http://schemas.openxmlformats.org/officeDocument/2006/relationships/hyperlink" Target="http://azhoteles.com/" TargetMode="External"/><Relationship Id="rId7741" Type="http://schemas.openxmlformats.org/officeDocument/2006/relationships/hyperlink" Target="http://murhotels.com/" TargetMode="External"/><Relationship Id="rId7742" Type="http://schemas.openxmlformats.org/officeDocument/2006/relationships/hyperlink" Target="http://knhoteles.com/" TargetMode="External"/><Relationship Id="rId7743" Type="http://schemas.openxmlformats.org/officeDocument/2006/relationships/hyperlink" Target="http://h10hotels.com/" TargetMode="External"/><Relationship Id="rId7744" Type="http://schemas.openxmlformats.org/officeDocument/2006/relationships/hyperlink" Target="http://h10hotels.com/" TargetMode="External"/><Relationship Id="rId7745" Type="http://schemas.openxmlformats.org/officeDocument/2006/relationships/hyperlink" Target="http://h10hotels.com/" TargetMode="External"/><Relationship Id="rId7746" Type="http://schemas.openxmlformats.org/officeDocument/2006/relationships/hyperlink" Target="http://dragopark.com/" TargetMode="External"/><Relationship Id="rId7747" Type="http://schemas.openxmlformats.org/officeDocument/2006/relationships/hyperlink" Target="http://canbachs.com/" TargetMode="External"/><Relationship Id="rId7748" Type="http://schemas.openxmlformats.org/officeDocument/2006/relationships/hyperlink" Target="http://easyhotel.com/" TargetMode="External"/><Relationship Id="rId7749" Type="http://schemas.openxmlformats.org/officeDocument/2006/relationships/hyperlink" Target="http://nh-hotels.com/" TargetMode="External"/><Relationship Id="rId7750" Type="http://schemas.openxmlformats.org/officeDocument/2006/relationships/hyperlink" Target="http://wilsonbcn.com/" TargetMode="External"/><Relationship Id="rId7751" Type="http://schemas.openxmlformats.org/officeDocument/2006/relationships/hyperlink" Target="http://cityhotels.es/" TargetMode="External"/><Relationship Id="rId7752" Type="http://schemas.openxmlformats.org/officeDocument/2006/relationships/hyperlink" Target="http://cityhotels.es/" TargetMode="External"/><Relationship Id="rId7753" Type="http://schemas.openxmlformats.org/officeDocument/2006/relationships/hyperlink" Target="http://h10hotels.com/" TargetMode="External"/><Relationship Id="rId7754" Type="http://schemas.openxmlformats.org/officeDocument/2006/relationships/hyperlink" Target="http://h10hotels.com/" TargetMode="External"/><Relationship Id="rId7755" Type="http://schemas.openxmlformats.org/officeDocument/2006/relationships/hyperlink" Target="http://od-hotels.com/" TargetMode="External"/><Relationship Id="rId7756" Type="http://schemas.openxmlformats.org/officeDocument/2006/relationships/hyperlink" Target="http://hotelcram.com/" TargetMode="External"/><Relationship Id="rId7757" Type="http://schemas.openxmlformats.org/officeDocument/2006/relationships/hyperlink" Target="http://elpalauet.com/" TargetMode="External"/><Relationship Id="rId7758" Type="http://schemas.openxmlformats.org/officeDocument/2006/relationships/hyperlink" Target="http://cityhotels.es/" TargetMode="External"/><Relationship Id="rId7759" Type="http://schemas.openxmlformats.org/officeDocument/2006/relationships/hyperlink" Target="http://h10hotels.com/" TargetMode="External"/><Relationship Id="rId7760" Type="http://schemas.openxmlformats.org/officeDocument/2006/relationships/hyperlink" Target="http://h10hotels.com/" TargetMode="External"/><Relationship Id="rId7761" Type="http://schemas.openxmlformats.org/officeDocument/2006/relationships/hyperlink" Target="http://exehotels.com/" TargetMode="External"/><Relationship Id="rId7762" Type="http://schemas.openxmlformats.org/officeDocument/2006/relationships/hyperlink" Target="http://travelodge.es/" TargetMode="External"/><Relationship Id="rId7763" Type="http://schemas.openxmlformats.org/officeDocument/2006/relationships/hyperlink" Target="http://citadines.com/" TargetMode="External"/><Relationship Id="rId7764" Type="http://schemas.openxmlformats.org/officeDocument/2006/relationships/hyperlink" Target="http://nh-hotels.com/" TargetMode="External"/><Relationship Id="rId7765" Type="http://schemas.openxmlformats.org/officeDocument/2006/relationships/hyperlink" Target="http://nh-hotels.com/" TargetMode="External"/><Relationship Id="rId7766" Type="http://schemas.openxmlformats.org/officeDocument/2006/relationships/hyperlink" Target="http://hcchotels.com/" TargetMode="External"/><Relationship Id="rId7767" Type="http://schemas.openxmlformats.org/officeDocument/2006/relationships/hyperlink" Target="http://nh-hotels.com/" TargetMode="External"/><Relationship Id="rId7768" Type="http://schemas.openxmlformats.org/officeDocument/2006/relationships/hyperlink" Target="http://hotelcolon.es/" TargetMode="External"/><Relationship Id="rId7769" Type="http://schemas.openxmlformats.org/officeDocument/2006/relationships/hyperlink" Target="http://hotelneri.com/" TargetMode="External"/><Relationship Id="rId7770" Type="http://schemas.openxmlformats.org/officeDocument/2006/relationships/hyperlink" Target="http://hotelatlas.es/" TargetMode="External"/><Relationship Id="rId7771" Type="http://schemas.openxmlformats.org/officeDocument/2006/relationships/hyperlink" Target="http://nh-hotels.com/" TargetMode="External"/><Relationship Id="rId7772" Type="http://schemas.openxmlformats.org/officeDocument/2006/relationships/hyperlink" Target="http://h10hotels.com/" TargetMode="External"/><Relationship Id="rId7773" Type="http://schemas.openxmlformats.org/officeDocument/2006/relationships/hyperlink" Target="http://h10hotels.com/" TargetMode="External"/><Relationship Id="rId7774" Type="http://schemas.openxmlformats.org/officeDocument/2006/relationships/hyperlink" Target="http://h10hotels.com/" TargetMode="External"/><Relationship Id="rId7775" Type="http://schemas.openxmlformats.org/officeDocument/2006/relationships/hyperlink" Target="http://hoteloasis.es/" TargetMode="External"/><Relationship Id="rId7776" Type="http://schemas.openxmlformats.org/officeDocument/2006/relationships/hyperlink" Target="http://h10hotels.com/" TargetMode="External"/><Relationship Id="rId7777" Type="http://schemas.openxmlformats.org/officeDocument/2006/relationships/hyperlink" Target="http://hotelarai.com/" TargetMode="External"/><Relationship Id="rId7778" Type="http://schemas.openxmlformats.org/officeDocument/2006/relationships/hyperlink" Target="http://hotelbreda.es/" TargetMode="External"/><Relationship Id="rId7779" Type="http://schemas.openxmlformats.org/officeDocument/2006/relationships/hyperlink" Target="http://nh-hotels.com/" TargetMode="External"/><Relationship Id="rId7780" Type="http://schemas.openxmlformats.org/officeDocument/2006/relationships/hyperlink" Target="http://u232hotel.com/" TargetMode="External"/><Relationship Id="rId7781" Type="http://schemas.openxmlformats.org/officeDocument/2006/relationships/hyperlink" Target="http://nh-hotels.com/" TargetMode="External"/><Relationship Id="rId7782" Type="http://schemas.openxmlformats.org/officeDocument/2006/relationships/hyperlink" Target="http://nh-hoteles.es/" TargetMode="External"/><Relationship Id="rId7783" Type="http://schemas.openxmlformats.org/officeDocument/2006/relationships/hyperlink" Target="http://ohlahotel.com/" TargetMode="External"/><Relationship Id="rId7784" Type="http://schemas.openxmlformats.org/officeDocument/2006/relationships/hyperlink" Target="http://h10hotels.com/" TargetMode="External"/><Relationship Id="rId7785" Type="http://schemas.openxmlformats.org/officeDocument/2006/relationships/hyperlink" Target="http://h10hotels.com/" TargetMode="External"/><Relationship Id="rId7786" Type="http://schemas.openxmlformats.org/officeDocument/2006/relationships/hyperlink" Target="http://the5rooms.com/" TargetMode="External"/><Relationship Id="rId7787" Type="http://schemas.openxmlformats.org/officeDocument/2006/relationships/hyperlink" Target="http://exehotels.com/" TargetMode="External"/><Relationship Id="rId7788" Type="http://schemas.openxmlformats.org/officeDocument/2006/relationships/hyperlink" Target="http://sleep-fly.com/" TargetMode="External"/><Relationship Id="rId7789" Type="http://schemas.openxmlformats.org/officeDocument/2006/relationships/hyperlink" Target="http://h10hotels.com/" TargetMode="External"/><Relationship Id="rId7790" Type="http://schemas.openxmlformats.org/officeDocument/2006/relationships/hyperlink" Target="http://hcchotels.com/" TargetMode="External"/><Relationship Id="rId7791" Type="http://schemas.openxmlformats.org/officeDocument/2006/relationships/hyperlink" Target="http://hlapaloma.com/" TargetMode="External"/><Relationship Id="rId7792" Type="http://schemas.openxmlformats.org/officeDocument/2006/relationships/hyperlink" Target="http://nh-hotels.com/" TargetMode="External"/><Relationship Id="rId7793" Type="http://schemas.openxmlformats.org/officeDocument/2006/relationships/hyperlink" Target="http://nh-hotels.com/" TargetMode="External"/><Relationship Id="rId7794" Type="http://schemas.openxmlformats.org/officeDocument/2006/relationships/hyperlink" Target="http://cityhotels.es/" TargetMode="External"/><Relationship Id="rId7795" Type="http://schemas.openxmlformats.org/officeDocument/2006/relationships/hyperlink" Target="http://hiexpress.com/" TargetMode="External"/><Relationship Id="rId7796" Type="http://schemas.openxmlformats.org/officeDocument/2006/relationships/hyperlink" Target="http://sirhotels.com/" TargetMode="External"/><Relationship Id="rId7797" Type="http://schemas.openxmlformats.org/officeDocument/2006/relationships/hyperlink" Target="http://nh-hoteles.es/" TargetMode="External"/><Relationship Id="rId7798" Type="http://schemas.openxmlformats.org/officeDocument/2006/relationships/hyperlink" Target="http://all.accor.com/" TargetMode="External"/><Relationship Id="rId7799" Type="http://schemas.openxmlformats.org/officeDocument/2006/relationships/hyperlink" Target="http://nh-hotels.com/" TargetMode="External"/><Relationship Id="rId7800" Type="http://schemas.openxmlformats.org/officeDocument/2006/relationships/hyperlink" Target="http://hostemplo.com/" TargetMode="External"/><Relationship Id="rId7801" Type="http://schemas.openxmlformats.org/officeDocument/2006/relationships/hyperlink" Target="http://nh-hotels.com/" TargetMode="External"/><Relationship Id="rId7802" Type="http://schemas.openxmlformats.org/officeDocument/2006/relationships/hyperlink" Target="http://nh-hotels.com/" TargetMode="External"/><Relationship Id="rId7803" Type="http://schemas.openxmlformats.org/officeDocument/2006/relationships/hyperlink" Target="http://hcchotels.com/" TargetMode="External"/><Relationship Id="rId7804" Type="http://schemas.openxmlformats.org/officeDocument/2006/relationships/hyperlink" Target="http://cityhotels.es/" TargetMode="External"/><Relationship Id="rId7805" Type="http://schemas.openxmlformats.org/officeDocument/2006/relationships/hyperlink" Target="http://ac-hotels.com/" TargetMode="External"/><Relationship Id="rId7806" Type="http://schemas.openxmlformats.org/officeDocument/2006/relationships/hyperlink" Target="http://circa1905.com/" TargetMode="External"/><Relationship Id="rId7807" Type="http://schemas.openxmlformats.org/officeDocument/2006/relationships/hyperlink" Target="http://casagrand.com/" TargetMode="External"/><Relationship Id="rId7808" Type="http://schemas.openxmlformats.org/officeDocument/2006/relationships/hyperlink" Target="http://coolrooms.com/" TargetMode="External"/><Relationship Id="rId7809" Type="http://schemas.openxmlformats.org/officeDocument/2006/relationships/hyperlink" Target="http://qgathotel.com/" TargetMode="External"/><Relationship Id="rId7810" Type="http://schemas.openxmlformats.org/officeDocument/2006/relationships/hyperlink" Target="http://hotel1898.com/" TargetMode="External"/><Relationship Id="rId7811" Type="http://schemas.openxmlformats.org/officeDocument/2006/relationships/hyperlink" Target="http://hoteljazz.com/" TargetMode="External"/><Relationship Id="rId7812" Type="http://schemas.openxmlformats.org/officeDocument/2006/relationships/hyperlink" Target="http://hcchotels.com/" TargetMode="External"/><Relationship Id="rId7813" Type="http://schemas.openxmlformats.org/officeDocument/2006/relationships/hyperlink" Target="http://travelodge.es/" TargetMode="External"/><Relationship Id="rId7814" Type="http://schemas.openxmlformats.org/officeDocument/2006/relationships/hyperlink" Target="http://motel-one.com/" TargetMode="External"/><Relationship Id="rId7815" Type="http://schemas.openxmlformats.org/officeDocument/2006/relationships/hyperlink" Target="http://coolrooms.com/" TargetMode="External"/><Relationship Id="rId7816" Type="http://schemas.openxmlformats.org/officeDocument/2006/relationships/hyperlink" Target="http://nh-hotels.com/" TargetMode="External"/><Relationship Id="rId7817" Type="http://schemas.openxmlformats.org/officeDocument/2006/relationships/hyperlink" Target="http://solifemar.com/" TargetMode="External"/><Relationship Id="rId7818" Type="http://schemas.openxmlformats.org/officeDocument/2006/relationships/hyperlink" Target="http://floraparc.com/" TargetMode="External"/><Relationship Id="rId7819" Type="http://schemas.openxmlformats.org/officeDocument/2006/relationships/hyperlink" Target="http://ibishotel.com/" TargetMode="External"/><Relationship Id="rId7820" Type="http://schemas.openxmlformats.org/officeDocument/2006/relationships/hyperlink" Target="http://elcastell.com/" TargetMode="External"/><Relationship Id="rId7821" Type="http://schemas.openxmlformats.org/officeDocument/2006/relationships/hyperlink" Target="http://hotel6bis.com/" TargetMode="External"/><Relationship Id="rId7822" Type="http://schemas.openxmlformats.org/officeDocument/2006/relationships/hyperlink" Target="http://iberostar.com/" TargetMode="External"/><Relationship Id="rId7823" Type="http://schemas.openxmlformats.org/officeDocument/2006/relationships/hyperlink" Target="http://www.aquahotel.com/" TargetMode="External"/><Relationship Id="rId7824" Type="http://schemas.openxmlformats.org/officeDocument/2006/relationships/hyperlink" Target="http://htophotels.es/" TargetMode="External"/><Relationship Id="rId7825" Type="http://schemas.openxmlformats.org/officeDocument/2006/relationships/hyperlink" Target="http://ghthotels.com/" TargetMode="External"/><Relationship Id="rId7826" Type="http://schemas.openxmlformats.org/officeDocument/2006/relationships/hyperlink" Target="http://ghthotels.com/" TargetMode="External"/><Relationship Id="rId7827" Type="http://schemas.openxmlformats.org/officeDocument/2006/relationships/hyperlink" Target="http://www.aquahotel.com/" TargetMode="External"/><Relationship Id="rId7828" Type="http://schemas.openxmlformats.org/officeDocument/2006/relationships/hyperlink" Target="http://aquahotel.com/" TargetMode="External"/><Relationship Id="rId7829" Type="http://schemas.openxmlformats.org/officeDocument/2006/relationships/hyperlink" Target="http://www.aquahotel.com/" TargetMode="External"/><Relationship Id="rId7830" Type="http://schemas.openxmlformats.org/officeDocument/2006/relationships/hyperlink" Target="http://www.aquahotel.com/" TargetMode="External"/><Relationship Id="rId7831" Type="http://schemas.openxmlformats.org/officeDocument/2006/relationships/hyperlink" Target="http://htophotels.es/" TargetMode="External"/><Relationship Id="rId7832" Type="http://schemas.openxmlformats.org/officeDocument/2006/relationships/hyperlink" Target="http://gavinamar.com/" TargetMode="External"/><Relationship Id="rId7833" Type="http://schemas.openxmlformats.org/officeDocument/2006/relationships/hyperlink" Target="http://lanxaneta.com/" TargetMode="External"/><Relationship Id="rId7834" Type="http://schemas.openxmlformats.org/officeDocument/2006/relationships/hyperlink" Target="http://canrocosa.com/" TargetMode="External"/><Relationship Id="rId7835" Type="http://schemas.openxmlformats.org/officeDocument/2006/relationships/hyperlink" Target="http://www.hotelcapri.es/" TargetMode="External"/><Relationship Id="rId7836" Type="http://schemas.openxmlformats.org/officeDocument/2006/relationships/hyperlink" Target="http://domohotel.com/" TargetMode="External"/><Relationship Id="rId7837" Type="http://schemas.openxmlformats.org/officeDocument/2006/relationships/hyperlink" Target="http://canxarina.com/" TargetMode="External"/><Relationship Id="rId7838" Type="http://schemas.openxmlformats.org/officeDocument/2006/relationships/hyperlink" Target="http://lavioleta.com/" TargetMode="External"/><Relationship Id="rId7839" Type="http://schemas.openxmlformats.org/officeDocument/2006/relationships/hyperlink" Target="http://hotelsuis.com/" TargetMode="External"/><Relationship Id="rId7840" Type="http://schemas.openxmlformats.org/officeDocument/2006/relationships/hyperlink" Target="http://1948hotel.com/" TargetMode="External"/><Relationship Id="rId7841" Type="http://schemas.openxmlformats.org/officeDocument/2006/relationships/hyperlink" Target="http://hoteliris.com/" TargetMode="External"/><Relationship Id="rId7842" Type="http://schemas.openxmlformats.org/officeDocument/2006/relationships/hyperlink" Target="http://cityhotels.es/" TargetMode="External"/><Relationship Id="rId7843" Type="http://schemas.openxmlformats.org/officeDocument/2006/relationships/hyperlink" Target="http://www.fondaneus.com/" TargetMode="External"/><Relationship Id="rId7844" Type="http://schemas.openxmlformats.org/officeDocument/2006/relationships/hyperlink" Target="http://hostalgala.es/" TargetMode="External"/><Relationship Id="rId7845" Type="http://schemas.openxmlformats.org/officeDocument/2006/relationships/hyperlink" Target="http://echaurren.com/" TargetMode="External"/><Relationship Id="rId7846" Type="http://schemas.openxmlformats.org/officeDocument/2006/relationships/hyperlink" Target="http://hvictoria.com/" TargetMode="External"/><Relationship Id="rId7847" Type="http://schemas.openxmlformats.org/officeDocument/2006/relationships/hyperlink" Target="http://sanmillan.com/" TargetMode="External"/><Relationship Id="rId7848" Type="http://schemas.openxmlformats.org/officeDocument/2006/relationships/hyperlink" Target="http://www.casamarisa.es/" TargetMode="External"/><Relationship Id="rId7849" Type="http://schemas.openxmlformats.org/officeDocument/2006/relationships/hyperlink" Target="http://shpinares.com/" TargetMode="External"/><Relationship Id="rId7850" Type="http://schemas.openxmlformats.org/officeDocument/2006/relationships/hyperlink" Target="http://hotelaraz.com/" TargetMode="External"/><Relationship Id="rId7851" Type="http://schemas.openxmlformats.org/officeDocument/2006/relationships/hyperlink" Target="http://nh-hotels.com/" TargetMode="External"/><Relationship Id="rId7852" Type="http://schemas.openxmlformats.org/officeDocument/2006/relationships/hyperlink" Target="http://casonazul.com/" TargetMode="External"/><Relationship Id="rId7853" Type="http://schemas.openxmlformats.org/officeDocument/2006/relationships/hyperlink" Target="http://www.zenit-mar.com/" TargetMode="External"/><Relationship Id="rId7854" Type="http://schemas.openxmlformats.org/officeDocument/2006/relationships/hyperlink" Target="http://www.hotelviar.com/" TargetMode="External"/><Relationship Id="rId7855" Type="http://schemas.openxmlformats.org/officeDocument/2006/relationships/hyperlink" Target="http://arhapotes.com/" TargetMode="External"/><Relationship Id="rId7856" Type="http://schemas.openxmlformats.org/officeDocument/2006/relationships/hyperlink" Target="http://nh-hotels.com/" TargetMode="External"/><Relationship Id="rId7857" Type="http://schemas.openxmlformats.org/officeDocument/2006/relationships/hyperlink" Target="http://villasoro.com/" TargetMode="External"/><Relationship Id="rId7858" Type="http://schemas.openxmlformats.org/officeDocument/2006/relationships/hyperlink" Target="http://nh-hoteles.es/" TargetMode="External"/><Relationship Id="rId7859" Type="http://schemas.openxmlformats.org/officeDocument/2006/relationships/hyperlink" Target="http://hotelniza.com/" TargetMode="External"/><Relationship Id="rId7860" Type="http://schemas.openxmlformats.org/officeDocument/2006/relationships/hyperlink" Target="http://hotelarbe.com/" TargetMode="External"/><Relationship Id="rId7861" Type="http://schemas.openxmlformats.org/officeDocument/2006/relationships/hyperlink" Target="http://hoteloria.com/" TargetMode="External"/><Relationship Id="rId7862" Type="http://schemas.openxmlformats.org/officeDocument/2006/relationships/hyperlink" Target="http://www.hotelongi.com/" TargetMode="External"/><Relationship Id="rId7863" Type="http://schemas.openxmlformats.org/officeDocument/2006/relationships/hyperlink" Target="http://etxeberri.com/" TargetMode="External"/><Relationship Id="rId7864" Type="http://schemas.openxmlformats.org/officeDocument/2006/relationships/hyperlink" Target="http://www.etxeberri.com/" TargetMode="External"/><Relationship Id="rId7865" Type="http://schemas.openxmlformats.org/officeDocument/2006/relationships/hyperlink" Target="http://etxeaundi.com/" TargetMode="External"/><Relationship Id="rId7866" Type="http://schemas.openxmlformats.org/officeDocument/2006/relationships/hyperlink" Target="http://hotelimaz.com/" TargetMode="External"/><Relationship Id="rId7867" Type="http://schemas.openxmlformats.org/officeDocument/2006/relationships/hyperlink" Target="http://nh-hoteles.es/" TargetMode="External"/><Relationship Id="rId7868" Type="http://schemas.openxmlformats.org/officeDocument/2006/relationships/hyperlink" Target="http://aretxarte.com/" TargetMode="External"/><Relationship Id="rId7869" Type="http://schemas.openxmlformats.org/officeDocument/2006/relationships/hyperlink" Target="http://aretxarte.com/" TargetMode="External"/><Relationship Id="rId7870" Type="http://schemas.openxmlformats.org/officeDocument/2006/relationships/hyperlink" Target="http://all.accor.com/" TargetMode="External"/><Relationship Id="rId7871" Type="http://schemas.openxmlformats.org/officeDocument/2006/relationships/hyperlink" Target="http://nh-hotels.com/" TargetMode="External"/><Relationship Id="rId7872" Type="http://schemas.openxmlformats.org/officeDocument/2006/relationships/hyperlink" Target="http://oxangoiti.net/" TargetMode="External"/><Relationship Id="rId7873" Type="http://schemas.openxmlformats.org/officeDocument/2006/relationships/hyperlink" Target="http://nh-hoteles.es/" TargetMode="External"/><Relationship Id="rId7874" Type="http://schemas.openxmlformats.org/officeDocument/2006/relationships/hyperlink" Target="http://hiebilbao.com/" TargetMode="External"/><Relationship Id="rId7875" Type="http://schemas.openxmlformats.org/officeDocument/2006/relationships/hyperlink" Target="http://www.hoteldato.com/" TargetMode="External"/><Relationship Id="rId7876" Type="http://schemas.openxmlformats.org/officeDocument/2006/relationships/hyperlink" Target="http://gobeopark.com/" TargetMode="External"/><Relationship Id="rId7877" Type="http://schemas.openxmlformats.org/officeDocument/2006/relationships/hyperlink" Target="http://www.elcaseron.net/" TargetMode="External"/><Relationship Id="rId7878" Type="http://schemas.openxmlformats.org/officeDocument/2006/relationships/hyperlink" Target="http://www.labilbaina.es/" TargetMode="External"/><Relationship Id="rId7879" Type="http://schemas.openxmlformats.org/officeDocument/2006/relationships/hyperlink" Target="http://jatorrena.com/" TargetMode="External"/><Relationship Id="rId7880" Type="http://schemas.openxmlformats.org/officeDocument/2006/relationships/hyperlink" Target="http://nh-hotels.com/" TargetMode="External"/><Relationship Id="rId7881" Type="http://schemas.openxmlformats.org/officeDocument/2006/relationships/hyperlink" Target="http://antsotegi.com/" TargetMode="External"/><Relationship Id="rId7882" Type="http://schemas.openxmlformats.org/officeDocument/2006/relationships/hyperlink" Target="http://bide-ondo.com/" TargetMode="External"/><Relationship Id="rId7883" Type="http://schemas.openxmlformats.org/officeDocument/2006/relationships/hyperlink" Target="http://www.hotelibaia.es/" TargetMode="External"/><Relationship Id="rId7884" Type="http://schemas.openxmlformats.org/officeDocument/2006/relationships/hyperlink" Target="http://natxiondo.com/" TargetMode="External"/><Relationship Id="rId7885" Type="http://schemas.openxmlformats.org/officeDocument/2006/relationships/hyperlink" Target="http://ocahotels.com/" TargetMode="External"/><Relationship Id="rId7886" Type="http://schemas.openxmlformats.org/officeDocument/2006/relationships/hyperlink" Target="http://entrearcos.es/" TargetMode="External"/><Relationship Id="rId7887" Type="http://schemas.openxmlformats.org/officeDocument/2006/relationships/hyperlink" Target="http://nh-hoteles.es/" TargetMode="External"/><Relationship Id="rId7888" Type="http://schemas.openxmlformats.org/officeDocument/2006/relationships/hyperlink" Target="http://hoteljulia.es/" TargetMode="External"/><Relationship Id="rId7889" Type="http://schemas.openxmlformats.org/officeDocument/2006/relationships/hyperlink" Target="http://lasbaronas.es/" TargetMode="External"/><Relationship Id="rId7890" Type="http://schemas.openxmlformats.org/officeDocument/2006/relationships/hyperlink" Target="http://kukohotel.com/" TargetMode="External"/><Relationship Id="rId7891" Type="http://schemas.openxmlformats.org/officeDocument/2006/relationships/hyperlink" Target="http://nh-hotels.com/" TargetMode="External"/><Relationship Id="rId7892" Type="http://schemas.openxmlformats.org/officeDocument/2006/relationships/hyperlink" Target="http://hotelekai.com/" TargetMode="External"/><Relationship Id="rId7893" Type="http://schemas.openxmlformats.org/officeDocument/2006/relationships/hyperlink" Target="http://almadiero.com/" TargetMode="External"/><Relationship Id="rId7894" Type="http://schemas.openxmlformats.org/officeDocument/2006/relationships/hyperlink" Target="http://hotelyerri.es/" TargetMode="External"/><Relationship Id="rId7895" Type="http://schemas.openxmlformats.org/officeDocument/2006/relationships/hyperlink" Target="http://eltiokiko.com/" TargetMode="External"/><Relationship Id="rId7896" Type="http://schemas.openxmlformats.org/officeDocument/2006/relationships/hyperlink" Target="http://besthotels.es/" TargetMode="External"/><Relationship Id="rId7897" Type="http://schemas.openxmlformats.org/officeDocument/2006/relationships/hyperlink" Target="http://marinarey.com/" TargetMode="External"/><Relationship Id="rId7898" Type="http://schemas.openxmlformats.org/officeDocument/2006/relationships/hyperlink" Target="http://nh-hotels.com/" TargetMode="External"/><Relationship Id="rId7899" Type="http://schemas.openxmlformats.org/officeDocument/2006/relationships/hyperlink" Target="http://www.calagrande.es/" TargetMode="External"/><Relationship Id="rId7900" Type="http://schemas.openxmlformats.org/officeDocument/2006/relationships/hyperlink" Target="http://besthotels.es/" TargetMode="External"/><Relationship Id="rId7901" Type="http://schemas.openxmlformats.org/officeDocument/2006/relationships/hyperlink" Target="http://besthotels.es/" TargetMode="External"/><Relationship Id="rId7902" Type="http://schemas.openxmlformats.org/officeDocument/2006/relationships/hyperlink" Target="http://arhoteles.com/" TargetMode="External"/><Relationship Id="rId7903" Type="http://schemas.openxmlformats.org/officeDocument/2006/relationships/hyperlink" Target="http://servigroup.es/" TargetMode="External"/><Relationship Id="rId7904" Type="http://schemas.openxmlformats.org/officeDocument/2006/relationships/hyperlink" Target="http://servigroup.es/" TargetMode="External"/><Relationship Id="rId7905" Type="http://schemas.openxmlformats.org/officeDocument/2006/relationships/hyperlink" Target="http://besthotels.es/" TargetMode="External"/><Relationship Id="rId7906" Type="http://schemas.openxmlformats.org/officeDocument/2006/relationships/hyperlink" Target="http://thbhotels.com/" TargetMode="External"/><Relationship Id="rId7907" Type="http://schemas.openxmlformats.org/officeDocument/2006/relationships/hyperlink" Target="http://benalbeach.es/" TargetMode="External"/><Relationship Id="rId7908" Type="http://schemas.openxmlformats.org/officeDocument/2006/relationships/hyperlink" Target="http://iberostar.com/" TargetMode="External"/><Relationship Id="rId7909" Type="http://schemas.openxmlformats.org/officeDocument/2006/relationships/hyperlink" Target="http://nh-hotels.com/" TargetMode="External"/><Relationship Id="rId7910" Type="http://schemas.openxmlformats.org/officeDocument/2006/relationships/hyperlink" Target="http://ibishotel.com/" TargetMode="External"/><Relationship Id="rId7911" Type="http://schemas.openxmlformats.org/officeDocument/2006/relationships/hyperlink" Target="http://elhorcajo.com/" TargetMode="External"/><Relationship Id="rId7912" Type="http://schemas.openxmlformats.org/officeDocument/2006/relationships/hyperlink" Target="http://www.exehotels.com/" TargetMode="External"/><Relationship Id="rId7913" Type="http://schemas.openxmlformats.org/officeDocument/2006/relationships/hyperlink" Target="http://mshoteles.com/" TargetMode="External"/><Relationship Id="rId7914" Type="http://schemas.openxmlformats.org/officeDocument/2006/relationships/hyperlink" Target="http://mshoteles.com/" TargetMode="External"/><Relationship Id="rId7915" Type="http://schemas.openxmlformats.org/officeDocument/2006/relationships/hyperlink" Target="http://hotel-sur.com/" TargetMode="External"/><Relationship Id="rId7916" Type="http://schemas.openxmlformats.org/officeDocument/2006/relationships/hyperlink" Target="http://mshoteles.com/" TargetMode="External"/><Relationship Id="rId7917" Type="http://schemas.openxmlformats.org/officeDocument/2006/relationships/hyperlink" Target="http://n-chhotel.com/" TargetMode="External"/><Relationship Id="rId7918" Type="http://schemas.openxmlformats.org/officeDocument/2006/relationships/hyperlink" Target="http://gcehoteles.es/" TargetMode="External"/><Relationship Id="rId7919" Type="http://schemas.openxmlformats.org/officeDocument/2006/relationships/hyperlink" Target="http://hotelalay.com/" TargetMode="External"/><Relationship Id="rId7920" Type="http://schemas.openxmlformats.org/officeDocument/2006/relationships/hyperlink" Target="http://besthotels.es/" TargetMode="External"/><Relationship Id="rId7921" Type="http://schemas.openxmlformats.org/officeDocument/2006/relationships/hyperlink" Target="http://besthotels.es/" TargetMode="External"/><Relationship Id="rId7922" Type="http://schemas.openxmlformats.org/officeDocument/2006/relationships/hyperlink" Target="http://besthotels.es/" TargetMode="External"/><Relationship Id="rId7923" Type="http://schemas.openxmlformats.org/officeDocument/2006/relationships/hyperlink" Target="http://thbhotels.com/" TargetMode="External"/><Relationship Id="rId7924" Type="http://schemas.openxmlformats.org/officeDocument/2006/relationships/hyperlink" Target="http://hoteldila.com/" TargetMode="External"/><Relationship Id="rId7925" Type="http://schemas.openxmlformats.org/officeDocument/2006/relationships/hyperlink" Target="http://alberdini.com/" TargetMode="External"/><Relationship Id="rId7926" Type="http://schemas.openxmlformats.org/officeDocument/2006/relationships/hyperlink" Target="http://nerjaclub.com/" TargetMode="External"/><Relationship Id="rId7927" Type="http://schemas.openxmlformats.org/officeDocument/2006/relationships/hyperlink" Target="http://bqhoteles.com/" TargetMode="External"/><Relationship Id="rId7928" Type="http://schemas.openxmlformats.org/officeDocument/2006/relationships/hyperlink" Target="http://mariposahm.es/" TargetMode="External"/><Relationship Id="rId7929" Type="http://schemas.openxmlformats.org/officeDocument/2006/relationships/hyperlink" Target="http://el-escudo.com/" TargetMode="External"/><Relationship Id="rId7930" Type="http://schemas.openxmlformats.org/officeDocument/2006/relationships/hyperlink" Target="http://lasislas.info/" TargetMode="External"/><Relationship Id="rId7931" Type="http://schemas.openxmlformats.org/officeDocument/2006/relationships/hyperlink" Target="http://nh-hotels.com/" TargetMode="External"/><Relationship Id="rId7932" Type="http://schemas.openxmlformats.org/officeDocument/2006/relationships/hyperlink" Target="http://h10hotels.com/" TargetMode="External"/><Relationship Id="rId7933" Type="http://schemas.openxmlformats.org/officeDocument/2006/relationships/hyperlink" Target="http://kempinski.com/" TargetMode="External"/><Relationship Id="rId7934" Type="http://schemas.openxmlformats.org/officeDocument/2006/relationships/hyperlink" Target="http://h10hotels.com/" TargetMode="External"/><Relationship Id="rId7935" Type="http://schemas.openxmlformats.org/officeDocument/2006/relationships/hyperlink" Target="http://iberostar.com/" TargetMode="External"/><Relationship Id="rId7936" Type="http://schemas.openxmlformats.org/officeDocument/2006/relationships/hyperlink" Target="http://amanhavis.com/" TargetMode="External"/><Relationship Id="rId7937" Type="http://schemas.openxmlformats.org/officeDocument/2006/relationships/hyperlink" Target="http://nh-hoteles.es/" TargetMode="External"/><Relationship Id="rId7938" Type="http://schemas.openxmlformats.org/officeDocument/2006/relationships/hyperlink" Target="http://shantisom.com/" TargetMode="External"/><Relationship Id="rId7939" Type="http://schemas.openxmlformats.org/officeDocument/2006/relationships/hyperlink" Target="http://hotelpoeta.es/" TargetMode="External"/><Relationship Id="rId7940" Type="http://schemas.openxmlformats.org/officeDocument/2006/relationships/hyperlink" Target="http://nh-hoteles.es/" TargetMode="External"/><Relationship Id="rId7941" Type="http://schemas.openxmlformats.org/officeDocument/2006/relationships/hyperlink" Target="http://hotelcuco.com/" TargetMode="External"/><Relationship Id="rId7942" Type="http://schemas.openxmlformats.org/officeDocument/2006/relationships/hyperlink" Target="http://hotelesho.com/" TargetMode="External"/><Relationship Id="rId7943" Type="http://schemas.openxmlformats.org/officeDocument/2006/relationships/hyperlink" Target="http://laveguilla.es/" TargetMode="External"/><Relationship Id="rId7944" Type="http://schemas.openxmlformats.org/officeDocument/2006/relationships/hyperlink" Target="http://hotelcruz.com/" TargetMode="External"/><Relationship Id="rId7945" Type="http://schemas.openxmlformats.org/officeDocument/2006/relationships/hyperlink" Target="http://hsalvador.com/" TargetMode="External"/><Relationship Id="rId7946" Type="http://schemas.openxmlformats.org/officeDocument/2006/relationships/hyperlink" Target="http://lfhoteles.com/" TargetMode="External"/><Relationship Id="rId7947" Type="http://schemas.openxmlformats.org/officeDocument/2006/relationships/hyperlink" Target="http://andalucia.org/" TargetMode="External"/><Relationship Id="rId7948" Type="http://schemas.openxmlformats.org/officeDocument/2006/relationships/hyperlink" Target="http://lfhoteles.com/" TargetMode="External"/><Relationship Id="rId7949" Type="http://schemas.openxmlformats.org/officeDocument/2006/relationships/hyperlink" Target="http://patioalsur.es/" TargetMode="External"/><Relationship Id="rId7950" Type="http://schemas.openxmlformats.org/officeDocument/2006/relationships/hyperlink" Target="http://nh-hotels.com/" TargetMode="External"/><Relationship Id="rId7951" Type="http://schemas.openxmlformats.org/officeDocument/2006/relationships/hyperlink" Target="http://elreymoro.com/" TargetMode="External"/><Relationship Id="rId7952" Type="http://schemas.openxmlformats.org/officeDocument/2006/relationships/hyperlink" Target="http://elromeral.net/" TargetMode="External"/><Relationship Id="rId7953" Type="http://schemas.openxmlformats.org/officeDocument/2006/relationships/hyperlink" Target="http://trhalcora.com/" TargetMode="External"/><Relationship Id="rId7954" Type="http://schemas.openxmlformats.org/officeDocument/2006/relationships/hyperlink" Target="http://nh-hotels.com/" TargetMode="External"/><Relationship Id="rId7955" Type="http://schemas.openxmlformats.org/officeDocument/2006/relationships/hyperlink" Target="http://luxsevilla.es/" TargetMode="External"/><Relationship Id="rId7956" Type="http://schemas.openxmlformats.org/officeDocument/2006/relationships/hyperlink" Target="http://besthotels.es/" TargetMode="External"/><Relationship Id="rId7957" Type="http://schemas.openxmlformats.org/officeDocument/2006/relationships/hyperlink" Target="http://loschozos.com/" TargetMode="External"/><Relationship Id="rId7958" Type="http://schemas.openxmlformats.org/officeDocument/2006/relationships/hyperlink" Target="http://nh-hotels.com/" TargetMode="External"/><Relationship Id="rId7959" Type="http://schemas.openxmlformats.org/officeDocument/2006/relationships/hyperlink" Target="http://farinas11.com/" TargetMode="External"/><Relationship Id="rId7960" Type="http://schemas.openxmlformats.org/officeDocument/2006/relationships/hyperlink" Target="http://hotelnuro.com/" TargetMode="External"/><Relationship Id="rId7961" Type="http://schemas.openxmlformats.org/officeDocument/2006/relationships/hyperlink" Target="http://lotoconil.com/" TargetMode="External"/><Relationship Id="rId7962" Type="http://schemas.openxmlformats.org/officeDocument/2006/relationships/hyperlink" Target="http://iberostar.com/" TargetMode="External"/><Relationship Id="rId7963" Type="http://schemas.openxmlformats.org/officeDocument/2006/relationships/hyperlink" Target="http://nh-hotels.com/" TargetMode="External"/><Relationship Id="rId7964" Type="http://schemas.openxmlformats.org/officeDocument/2006/relationships/hyperlink" Target="http://nh-hotels.com/" TargetMode="External"/><Relationship Id="rId7965" Type="http://schemas.openxmlformats.org/officeDocument/2006/relationships/hyperlink" Target="http://santiscal.com/" TargetMode="External"/><Relationship Id="rId7966" Type="http://schemas.openxmlformats.org/officeDocument/2006/relationships/hyperlink" Target="http://iberostar.com/" TargetMode="External"/><Relationship Id="rId7967" Type="http://schemas.openxmlformats.org/officeDocument/2006/relationships/hyperlink" Target="http://meligrana.com/" TargetMode="External"/><Relationship Id="rId7968" Type="http://schemas.openxmlformats.org/officeDocument/2006/relationships/hyperlink" Target="http://hoteldunas.es/" TargetMode="External"/><Relationship Id="rId7969" Type="http://schemas.openxmlformats.org/officeDocument/2006/relationships/hyperlink" Target="http://hotelrocio.es/" TargetMode="External"/><Relationship Id="rId7970" Type="http://schemas.openxmlformats.org/officeDocument/2006/relationships/hyperlink" Target="http://nh-hotels.com/" TargetMode="External"/><Relationship Id="rId7971" Type="http://schemas.openxmlformats.org/officeDocument/2006/relationships/hyperlink" Target="http://nh-hotels.com/" TargetMode="External"/><Relationship Id="rId7972" Type="http://schemas.openxmlformats.org/officeDocument/2006/relationships/hyperlink" Target="http://hotelselu.com/" TargetMode="External"/><Relationship Id="rId7973" Type="http://schemas.openxmlformats.org/officeDocument/2006/relationships/hyperlink" Target="http://lospatios.net/" TargetMode="External"/><Relationship Id="rId7974" Type="http://schemas.openxmlformats.org/officeDocument/2006/relationships/hyperlink" Target="http://hotelmitra.es/" TargetMode="External"/><Relationship Id="rId7975" Type="http://schemas.openxmlformats.org/officeDocument/2006/relationships/hyperlink" Target="http://nh-hotels.com/" TargetMode="External"/><Relationship Id="rId7976" Type="http://schemas.openxmlformats.org/officeDocument/2006/relationships/hyperlink" Target="http://llanopina.com/" TargetMode="External"/><Relationship Id="rId7977" Type="http://schemas.openxmlformats.org/officeDocument/2006/relationships/hyperlink" Target="http://nh-hotels.com/" TargetMode="External"/><Relationship Id="rId7978" Type="http://schemas.openxmlformats.org/officeDocument/2006/relationships/hyperlink" Target="http://besthotels.es/" TargetMode="External"/><Relationship Id="rId7979" Type="http://schemas.openxmlformats.org/officeDocument/2006/relationships/hyperlink" Target="http://hotelelsol.es/" TargetMode="External"/><Relationship Id="rId7980" Type="http://schemas.openxmlformats.org/officeDocument/2006/relationships/hyperlink" Target="http://sierraluz.com/" TargetMode="External"/><Relationship Id="rId7981" Type="http://schemas.openxmlformats.org/officeDocument/2006/relationships/hyperlink" Target="http://nh-hotels.com/" TargetMode="External"/><Relationship Id="rId7982" Type="http://schemas.openxmlformats.org/officeDocument/2006/relationships/hyperlink" Target="http://islacanela.es/" TargetMode="External"/><Relationship Id="rId7983" Type="http://schemas.openxmlformats.org/officeDocument/2006/relationships/hyperlink" Target="http://hortdenal.com/" TargetMode="External"/><Relationship Id="rId7984" Type="http://schemas.openxmlformats.org/officeDocument/2006/relationships/hyperlink" Target="http://hotelesmd.com/" TargetMode="External"/><Relationship Id="rId7985" Type="http://schemas.openxmlformats.org/officeDocument/2006/relationships/hyperlink" Target="http://hotelborja.es/" TargetMode="External"/><Relationship Id="rId7986" Type="http://schemas.openxmlformats.org/officeDocument/2006/relationships/hyperlink" Target="http://hotelronda.es/" TargetMode="External"/><Relationship Id="rId7987" Type="http://schemas.openxmlformats.org/officeDocument/2006/relationships/hyperlink" Target="http://hotelronda.es/" TargetMode="External"/><Relationship Id="rId7988" Type="http://schemas.openxmlformats.org/officeDocument/2006/relationships/hyperlink" Target="http://travelodge.es/" TargetMode="External"/><Relationship Id="rId7989" Type="http://schemas.openxmlformats.org/officeDocument/2006/relationships/hyperlink" Target="http://ibishotel.com/" TargetMode="External"/><Relationship Id="rId7990" Type="http://schemas.openxmlformats.org/officeDocument/2006/relationships/hyperlink" Target="http://lamozaira.com/" TargetMode="External"/><Relationship Id="rId7991" Type="http://schemas.openxmlformats.org/officeDocument/2006/relationships/hyperlink" Target="http://balneario.com/" TargetMode="External"/><Relationship Id="rId7992" Type="http://schemas.openxmlformats.org/officeDocument/2006/relationships/hyperlink" Target="http://raimblanc.com/" TargetMode="External"/><Relationship Id="rId7993" Type="http://schemas.openxmlformats.org/officeDocument/2006/relationships/hyperlink" Target="http://mont-sant.com/" TargetMode="External"/><Relationship Id="rId7994" Type="http://schemas.openxmlformats.org/officeDocument/2006/relationships/hyperlink" Target="mailto:recepcion@aghcanet.com" TargetMode="External"/><Relationship Id="rId7995" Type="http://schemas.openxmlformats.org/officeDocument/2006/relationships/hyperlink" Target="https://www.aghcanet.com/" TargetMode="External"/><Relationship Id="rId7996" Type="http://schemas.openxmlformats.org/officeDocument/2006/relationships/hyperlink" Target="http://hotelmavi.com/" TargetMode="External"/><Relationship Id="rId7997" Type="http://schemas.openxmlformats.org/officeDocument/2006/relationships/hyperlink" Target="http://hotelesrh.com/" TargetMode="External"/><Relationship Id="rId7998" Type="http://schemas.openxmlformats.org/officeDocument/2006/relationships/hyperlink" Target="http://hotelesrh.com/" TargetMode="External"/><Relationship Id="rId7999" Type="http://schemas.openxmlformats.org/officeDocument/2006/relationships/hyperlink" Target="http://olivanova.com/" TargetMode="External"/><Relationship Id="rId8000" Type="http://schemas.openxmlformats.org/officeDocument/2006/relationships/hyperlink" Target="http://olivanova.com/" TargetMode="External"/><Relationship Id="rId8001" Type="http://schemas.openxmlformats.org/officeDocument/2006/relationships/hyperlink" Target="http://dchoteles.net/" TargetMode="External"/><Relationship Id="rId8002" Type="http://schemas.openxmlformats.org/officeDocument/2006/relationships/hyperlink" Target="http://casababel.com/" TargetMode="External"/><Relationship Id="rId8003" Type="http://schemas.openxmlformats.org/officeDocument/2006/relationships/hyperlink" Target="http://carohotel.com/" TargetMode="External"/><Relationship Id="rId8004" Type="http://schemas.openxmlformats.org/officeDocument/2006/relationships/hyperlink" Target="http://nh-hotels.com/" TargetMode="External"/><Relationship Id="rId8005" Type="http://schemas.openxmlformats.org/officeDocument/2006/relationships/hyperlink" Target="http://mdhoteles.com/" TargetMode="External"/><Relationship Id="rId8006" Type="http://schemas.openxmlformats.org/officeDocument/2006/relationships/hyperlink" Target="http://nh-hotels.com/" TargetMode="External"/><Relationship Id="rId8007" Type="http://schemas.openxmlformats.org/officeDocument/2006/relationships/hyperlink" Target="http://nh-hotels.com/" TargetMode="External"/><Relationship Id="rId8008" Type="http://schemas.openxmlformats.org/officeDocument/2006/relationships/hyperlink" Target="http://hotelturia.es/" TargetMode="External"/><Relationship Id="rId8009" Type="http://schemas.openxmlformats.org/officeDocument/2006/relationships/hyperlink" Target="http://talonotel.com/" TargetMode="External"/><Relationship Id="rId8010" Type="http://schemas.openxmlformats.org/officeDocument/2006/relationships/hyperlink" Target="http://balandret.com/" TargetMode="External"/><Relationship Id="rId8011" Type="http://schemas.openxmlformats.org/officeDocument/2006/relationships/hyperlink" Target="http://servigroup.es/" TargetMode="External"/><Relationship Id="rId8012" Type="http://schemas.openxmlformats.org/officeDocument/2006/relationships/hyperlink" Target="http://nh-hoteles.es/" TargetMode="External"/><Relationship Id="rId8013" Type="http://schemas.openxmlformats.org/officeDocument/2006/relationships/hyperlink" Target="http://nh-hotels.com/" TargetMode="External"/><Relationship Id="rId8014" Type="http://schemas.openxmlformats.org/officeDocument/2006/relationships/hyperlink" Target="http://marinador.com/" TargetMode="External"/><Relationship Id="rId8015" Type="http://schemas.openxmlformats.org/officeDocument/2006/relationships/hyperlink" Target="http://marinador.com/" TargetMode="External"/><Relationship Id="rId8016" Type="http://schemas.openxmlformats.org/officeDocument/2006/relationships/hyperlink" Target="http://marinador.com/" TargetMode="External"/><Relationship Id="rId8017" Type="http://schemas.openxmlformats.org/officeDocument/2006/relationships/hyperlink" Target="http://hotelroca.com/" TargetMode="External"/><Relationship Id="rId8018" Type="http://schemas.openxmlformats.org/officeDocument/2006/relationships/hyperlink" Target="http://eurhostal.com/" TargetMode="External"/><Relationship Id="rId8019" Type="http://schemas.openxmlformats.org/officeDocument/2006/relationships/hyperlink" Target="http://hotelroig.com/" TargetMode="External"/><Relationship Id="rId8020" Type="http://schemas.openxmlformats.org/officeDocument/2006/relationships/hyperlink" Target="http://hotelrosi.com/" TargetMode="External"/><Relationship Id="rId8021" Type="http://schemas.openxmlformats.org/officeDocument/2006/relationships/hyperlink" Target="http://hotel-sol.com/" TargetMode="External"/><Relationship Id="rId8022" Type="http://schemas.openxmlformats.org/officeDocument/2006/relationships/hyperlink" Target="http://servigroup.es/" TargetMode="External"/><Relationship Id="rId8023" Type="http://schemas.openxmlformats.org/officeDocument/2006/relationships/hyperlink" Target="http://marinador.com/" TargetMode="External"/><Relationship Id="rId8024" Type="http://schemas.openxmlformats.org/officeDocument/2006/relationships/hyperlink" Target="http://shhhmotel.com/" TargetMode="External"/><Relationship Id="rId8025" Type="http://schemas.openxmlformats.org/officeDocument/2006/relationships/hyperlink" Target="http://marinador.com/" TargetMode="External"/><Relationship Id="rId8026" Type="http://schemas.openxmlformats.org/officeDocument/2006/relationships/hyperlink" Target="http://caublanch.com/" TargetMode="External"/><Relationship Id="rId8027" Type="http://schemas.openxmlformats.org/officeDocument/2006/relationships/hyperlink" Target="http://muvabeach.com/" TargetMode="External"/><Relationship Id="rId8028" Type="http://schemas.openxmlformats.org/officeDocument/2006/relationships/hyperlink" Target="http://muvabeach.com/" TargetMode="External"/><Relationship Id="rId8029" Type="http://schemas.openxmlformats.org/officeDocument/2006/relationships/hyperlink" Target="http://ibishotel.com/" TargetMode="External"/><Relationship Id="rId8030" Type="http://schemas.openxmlformats.org/officeDocument/2006/relationships/hyperlink" Target="http://nh-hotels.com/" TargetMode="External"/><Relationship Id="rId8031" Type="http://schemas.openxmlformats.org/officeDocument/2006/relationships/hyperlink" Target="http://nh-hoteles.es/" TargetMode="External"/><Relationship Id="rId8032" Type="http://schemas.openxmlformats.org/officeDocument/2006/relationships/hyperlink" Target="http://ibishotel.com/" TargetMode="External"/><Relationship Id="rId8033" Type="http://schemas.openxmlformats.org/officeDocument/2006/relationships/hyperlink" Target="http://hcastilla.com/" TargetMode="External"/><Relationship Id="rId8034" Type="http://schemas.openxmlformats.org/officeDocument/2006/relationships/hyperlink" Target="https://chlorella.es/" TargetMode="External"/><Relationship Id="rId8035" Type="http://schemas.openxmlformats.org/officeDocument/2006/relationships/hyperlink" Target="http://hotelodon.com/" TargetMode="External"/><Relationship Id="rId8036" Type="http://schemas.openxmlformats.org/officeDocument/2006/relationships/hyperlink" Target="http://hotelabril.es/" TargetMode="External"/><Relationship Id="rId8037" Type="http://schemas.openxmlformats.org/officeDocument/2006/relationships/hyperlink" Target="http://hotelareca.es/" TargetMode="External"/><Relationship Id="rId8038" Type="http://schemas.openxmlformats.org/officeDocument/2006/relationships/hyperlink" Target="http://hoteltuto.com/" TargetMode="External"/><Relationship Id="rId8039" Type="http://schemas.openxmlformats.org/officeDocument/2006/relationships/hyperlink" Target="http://ansahotel.com/" TargetMode="External"/><Relationship Id="rId8040" Type="http://schemas.openxmlformats.org/officeDocument/2006/relationships/hyperlink" Target="http://onahotels.com/" TargetMode="External"/><Relationship Id="rId8041" Type="http://schemas.openxmlformats.org/officeDocument/2006/relationships/hyperlink" Target="http://gemahotel.com/" TargetMode="External"/><Relationship Id="rId8042" Type="http://schemas.openxmlformats.org/officeDocument/2006/relationships/hyperlink" Target="http://galetamar.com/" TargetMode="External"/><Relationship Id="rId8043" Type="http://schemas.openxmlformats.org/officeDocument/2006/relationships/hyperlink" Target="http://porthotels.es/" TargetMode="External"/><Relationship Id="rId8044" Type="http://schemas.openxmlformats.org/officeDocument/2006/relationships/hyperlink" Target="http://hmontemar.com/" TargetMode="External"/><Relationship Id="rId8045" Type="http://schemas.openxmlformats.org/officeDocument/2006/relationships/hyperlink" Target="http://hoteljoya.com/" TargetMode="External"/><Relationship Id="rId8046" Type="http://schemas.openxmlformats.org/officeDocument/2006/relationships/hyperlink" Target="http://servigroup.es/" TargetMode="External"/><Relationship Id="rId8047" Type="http://schemas.openxmlformats.org/officeDocument/2006/relationships/hyperlink" Target="http://porthotels.es/" TargetMode="External"/><Relationship Id="rId8048" Type="http://schemas.openxmlformats.org/officeDocument/2006/relationships/hyperlink" Target="http://servigroup.es/" TargetMode="External"/><Relationship Id="rId8049" Type="http://schemas.openxmlformats.org/officeDocument/2006/relationships/hyperlink" Target="http://hotelmayna.es/" TargetMode="External"/><Relationship Id="rId8050" Type="http://schemas.openxmlformats.org/officeDocument/2006/relationships/hyperlink" Target="http://grupobali.com/" TargetMode="External"/><Relationship Id="rId8051" Type="http://schemas.openxmlformats.org/officeDocument/2006/relationships/hyperlink" Target="http://servigroup.es/" TargetMode="External"/><Relationship Id="rId8052" Type="http://schemas.openxmlformats.org/officeDocument/2006/relationships/hyperlink" Target="http://hotelesrh.com/" TargetMode="External"/><Relationship Id="rId8053" Type="http://schemas.openxmlformats.org/officeDocument/2006/relationships/hyperlink" Target="http://servigroup.es/" TargetMode="External"/><Relationship Id="rId8054" Type="http://schemas.openxmlformats.org/officeDocument/2006/relationships/hyperlink" Target="http://hotelesrh.com/" TargetMode="External"/><Relationship Id="rId8055" Type="http://schemas.openxmlformats.org/officeDocument/2006/relationships/hyperlink" Target="http://hotelesrh.com/" TargetMode="External"/><Relationship Id="rId8056" Type="http://schemas.openxmlformats.org/officeDocument/2006/relationships/hyperlink" Target="http://servigroup.es/" TargetMode="External"/><Relationship Id="rId8057" Type="http://schemas.openxmlformats.org/officeDocument/2006/relationships/hyperlink" Target="http://servigroup.es/" TargetMode="External"/><Relationship Id="rId8058" Type="http://schemas.openxmlformats.org/officeDocument/2006/relationships/hyperlink" Target="http://entremares.es/" TargetMode="External"/><Relationship Id="rId8059" Type="http://schemas.openxmlformats.org/officeDocument/2006/relationships/hyperlink" Target="http://servigroup.es/" TargetMode="External"/><Relationship Id="rId8060" Type="http://schemas.openxmlformats.org/officeDocument/2006/relationships/hyperlink" Target="http://hotelagir.com/" TargetMode="External"/><Relationship Id="rId8061" Type="http://schemas.openxmlformats.org/officeDocument/2006/relationships/hyperlink" Target="http://hotelmayna.es/" TargetMode="External"/><Relationship Id="rId8062" Type="http://schemas.openxmlformats.org/officeDocument/2006/relationships/hyperlink" Target="http://flashotel.com/" TargetMode="External"/><Relationship Id="rId8063" Type="http://schemas.openxmlformats.org/officeDocument/2006/relationships/hyperlink" Target="http://ar-hotels.com/" TargetMode="External"/><Relationship Id="rId8064" Type="http://schemas.openxmlformats.org/officeDocument/2006/relationships/hyperlink" Target="http://jovahotel.com/" TargetMode="External"/><Relationship Id="rId8065" Type="http://schemas.openxmlformats.org/officeDocument/2006/relationships/hyperlink" Target="http://casataino.com/" TargetMode="External"/><Relationship Id="rId8066" Type="http://schemas.openxmlformats.org/officeDocument/2006/relationships/hyperlink" Target="http://hotelcano.com/" TargetMode="External"/><Relationship Id="rId8067" Type="http://schemas.openxmlformats.org/officeDocument/2006/relationships/hyperlink" Target="http://grupobali.com/" TargetMode="External"/><Relationship Id="rId8068" Type="http://schemas.openxmlformats.org/officeDocument/2006/relationships/hyperlink" Target="http://hotelabaco.es/" TargetMode="External"/><Relationship Id="rId8069" Type="http://schemas.openxmlformats.org/officeDocument/2006/relationships/hyperlink" Target="http://lloydsclub.es/" TargetMode="External"/><Relationship Id="rId8070" Type="http://schemas.openxmlformats.org/officeDocument/2006/relationships/hyperlink" Target="http://hotelmasa.com/" TargetMode="External"/><Relationship Id="rId8071" Type="http://schemas.openxmlformats.org/officeDocument/2006/relationships/hyperlink" Target="http://nh-hotels.com/" TargetMode="External"/><Relationship Id="rId8072" Type="http://schemas.openxmlformats.org/officeDocument/2006/relationships/hyperlink" Target="http://entremares.es/" TargetMode="External"/><Relationship Id="rId8073" Type="http://schemas.openxmlformats.org/officeDocument/2006/relationships/hyperlink" Target="http://nh-hotels.com/" TargetMode="External"/><Relationship Id="rId8074" Type="http://schemas.openxmlformats.org/officeDocument/2006/relationships/hyperlink" Target="https://www.thalasia.com/" TargetMode="External"/><Relationship Id="rId8075" Type="http://schemas.openxmlformats.org/officeDocument/2006/relationships/hyperlink" Target="http://novohotel.com/" TargetMode="External"/><Relationship Id="rId8076" Type="http://schemas.openxmlformats.org/officeDocument/2006/relationships/hyperlink" Target="http://nh-hoteles.es/" TargetMode="External"/><Relationship Id="rId8077" Type="http://schemas.openxmlformats.org/officeDocument/2006/relationships/hyperlink" Target="http://hotelania.com/" TargetMode="External"/><Relationship Id="rId8078" Type="http://schemas.openxmlformats.org/officeDocument/2006/relationships/hyperlink" Target="http://entremares.es/" TargetMode="External"/><Relationship Id="rId8079" Type="http://schemas.openxmlformats.org/officeDocument/2006/relationships/hyperlink" Target="http://entremares.es/" TargetMode="External"/><Relationship Id="rId8080" Type="http://schemas.openxmlformats.org/officeDocument/2006/relationships/hyperlink" Target="http://entremares.es/" TargetMode="External"/><Relationship Id="rId8081" Type="http://schemas.openxmlformats.org/officeDocument/2006/relationships/hyperlink" Target="http://tch-hotel.com/" TargetMode="External"/><Relationship Id="rId8082" Type="http://schemas.openxmlformats.org/officeDocument/2006/relationships/hyperlink" Target="http://nh-hotels.com/" TargetMode="External"/><Relationship Id="rId8083" Type="http://schemas.openxmlformats.org/officeDocument/2006/relationships/hyperlink" Target="http://hotelsetos.es/" TargetMode="External"/><Relationship Id="rId8084" Type="http://schemas.openxmlformats.org/officeDocument/2006/relationships/hyperlink" Target="http://casatieta.com/" TargetMode="External"/><Relationship Id="rId8085" Type="http://schemas.openxmlformats.org/officeDocument/2006/relationships/hyperlink" Target="http://iberostar.com/" TargetMode="External"/><Relationship Id="rId8086" Type="http://schemas.openxmlformats.org/officeDocument/2006/relationships/hyperlink" Target="http://iberostar.com/" TargetMode="External"/><Relationship Id="rId8087" Type="http://schemas.openxmlformats.org/officeDocument/2006/relationships/hyperlink" Target="http://iberostar.com/" TargetMode="External"/><Relationship Id="rId8088" Type="http://schemas.openxmlformats.org/officeDocument/2006/relationships/hyperlink" Target="http://besthotels.es/" TargetMode="External"/><Relationship Id="rId8089" Type="http://schemas.openxmlformats.org/officeDocument/2006/relationships/hyperlink" Target="http://bqhoteles.com/" TargetMode="External"/><Relationship Id="rId8090" Type="http://schemas.openxmlformats.org/officeDocument/2006/relationships/hyperlink" Target="http://hotelcort.com/" TargetMode="External"/><Relationship Id="rId8091" Type="http://schemas.openxmlformats.org/officeDocument/2006/relationships/hyperlink" Target="http://ochohotel.com/" TargetMode="External"/><Relationship Id="rId8092" Type="http://schemas.openxmlformats.org/officeDocument/2006/relationships/hyperlink" Target="http://thbhotels.com/" TargetMode="External"/><Relationship Id="rId8093" Type="http://schemas.openxmlformats.org/officeDocument/2006/relationships/hyperlink" Target="http://bqhoteles.com/" TargetMode="External"/><Relationship Id="rId8094" Type="http://schemas.openxmlformats.org/officeDocument/2006/relationships/hyperlink" Target="http://bqhoteles.com/" TargetMode="External"/><Relationship Id="rId8095" Type="http://schemas.openxmlformats.org/officeDocument/2006/relationships/hyperlink" Target="http://vistaodin.com/" TargetMode="External"/><Relationship Id="rId8096" Type="http://schemas.openxmlformats.org/officeDocument/2006/relationships/hyperlink" Target="http://thbhotels.com/" TargetMode="External"/><Relationship Id="rId8097" Type="http://schemas.openxmlformats.org/officeDocument/2006/relationships/hyperlink" Target="http://bqhoteles.com/" TargetMode="External"/><Relationship Id="rId8098" Type="http://schemas.openxmlformats.org/officeDocument/2006/relationships/hyperlink" Target="http://thbhotels.com/" TargetMode="External"/><Relationship Id="rId8099" Type="http://schemas.openxmlformats.org/officeDocument/2006/relationships/hyperlink" Target="http://od-hotels.com/" TargetMode="External"/><Relationship Id="rId8100" Type="http://schemas.openxmlformats.org/officeDocument/2006/relationships/hyperlink" Target="http://od-hotels.com/" TargetMode="External"/><Relationship Id="rId8101" Type="http://schemas.openxmlformats.org/officeDocument/2006/relationships/hyperlink" Target="https://grupotel.com/" TargetMode="External"/><Relationship Id="rId8102" Type="http://schemas.openxmlformats.org/officeDocument/2006/relationships/hyperlink" Target="https://grupotel.com/" TargetMode="External"/><Relationship Id="rId8103" Type="http://schemas.openxmlformats.org/officeDocument/2006/relationships/hyperlink" Target="http://iberostar.com/" TargetMode="External"/><Relationship Id="rId8104" Type="http://schemas.openxmlformats.org/officeDocument/2006/relationships/hyperlink" Target="http://cancurreu.com/" TargetMode="External"/><Relationship Id="rId8105" Type="http://schemas.openxmlformats.org/officeDocument/2006/relationships/hyperlink" Target="http://canfuster.com/" TargetMode="External"/><Relationship Id="rId8106" Type="http://schemas.openxmlformats.org/officeDocument/2006/relationships/hyperlink" Target="http://ibizotels.com/" TargetMode="External"/><Relationship Id="rId8107" Type="http://schemas.openxmlformats.org/officeDocument/2006/relationships/hyperlink" Target="http://thbhotels.com/" TargetMode="External"/><Relationship Id="rId8108" Type="http://schemas.openxmlformats.org/officeDocument/2006/relationships/hyperlink" Target="http://thbhotels.com/" TargetMode="External"/><Relationship Id="rId8109" Type="http://schemas.openxmlformats.org/officeDocument/2006/relationships/hyperlink" Target="http://songranot.com/" TargetMode="External"/><Relationship Id="rId8110" Type="http://schemas.openxmlformats.org/officeDocument/2006/relationships/hyperlink" Target="http://sethotels.com/" TargetMode="External"/><Relationship Id="rId8111" Type="http://schemas.openxmlformats.org/officeDocument/2006/relationships/hyperlink" Target="http://sethotels.com/" TargetMode="External"/><Relationship Id="rId8112" Type="http://schemas.openxmlformats.org/officeDocument/2006/relationships/hyperlink" Target="http://sethotels.com/" TargetMode="External"/><Relationship Id="rId8113" Type="http://schemas.openxmlformats.org/officeDocument/2006/relationships/hyperlink" Target="http://sethotels.com/" TargetMode="External"/><Relationship Id="rId8114" Type="http://schemas.openxmlformats.org/officeDocument/2006/relationships/hyperlink" Target="http://sethotels.com/" TargetMode="External"/><Relationship Id="rId8115" Type="http://schemas.openxmlformats.org/officeDocument/2006/relationships/hyperlink" Target="http://sethotels.com/" TargetMode="External"/><Relationship Id="rId8116" Type="http://schemas.openxmlformats.org/officeDocument/2006/relationships/hyperlink" Target="http://ibbhotels.com/" TargetMode="External"/><Relationship Id="rId8117" Type="http://schemas.openxmlformats.org/officeDocument/2006/relationships/hyperlink" Target="http://hghoteles.com/" TargetMode="External"/><Relationship Id="rId8118" Type="http://schemas.openxmlformats.org/officeDocument/2006/relationships/hyperlink" Target="http://hola-amic.com/" TargetMode="External"/><Relationship Id="rId8119" Type="http://schemas.openxmlformats.org/officeDocument/2006/relationships/hyperlink" Target="http://bqhoteles.com/" TargetMode="External"/><Relationship Id="rId8120" Type="http://schemas.openxmlformats.org/officeDocument/2006/relationships/hyperlink" Target="http://purohotel.com/" TargetMode="External"/><Relationship Id="rId8121" Type="http://schemas.openxmlformats.org/officeDocument/2006/relationships/hyperlink" Target="http://purohotel.com/" TargetMode="External"/><Relationship Id="rId8122" Type="http://schemas.openxmlformats.org/officeDocument/2006/relationships/hyperlink" Target="http://hoteltres.com/" TargetMode="External"/><Relationship Id="rId8123" Type="http://schemas.openxmlformats.org/officeDocument/2006/relationships/hyperlink" Target="http://mixhotels.com/" TargetMode="External"/><Relationship Id="rId8124" Type="http://schemas.openxmlformats.org/officeDocument/2006/relationships/hyperlink" Target="http://mixhotels.com/" TargetMode="External"/><Relationship Id="rId8125" Type="http://schemas.openxmlformats.org/officeDocument/2006/relationships/hyperlink" Target="http://sethotels.com/" TargetMode="External"/><Relationship Id="rId8126" Type="http://schemas.openxmlformats.org/officeDocument/2006/relationships/hyperlink" Target="http://biniatram.com/" TargetMode="External"/><Relationship Id="rId8127" Type="http://schemas.openxmlformats.org/officeDocument/2006/relationships/hyperlink" Target="http://iberostar.com/" TargetMode="External"/><Relationship Id="rId8128" Type="http://schemas.openxmlformats.org/officeDocument/2006/relationships/hyperlink" Target="http://solivaret.com/" TargetMode="External"/><Relationship Id="rId8129" Type="http://schemas.openxmlformats.org/officeDocument/2006/relationships/hyperlink" Target="http://hotelcala.com/" TargetMode="External"/><Relationship Id="rId8130" Type="http://schemas.openxmlformats.org/officeDocument/2006/relationships/hyperlink" Target="http://hoteljuma.com/" TargetMode="External"/><Relationship Id="rId8131" Type="http://schemas.openxmlformats.org/officeDocument/2006/relationships/hyperlink" Target="http://hoteljuma.com/" TargetMode="External"/><Relationship Id="rId8132" Type="http://schemas.openxmlformats.org/officeDocument/2006/relationships/hyperlink" Target="http://eixhotels.com/" TargetMode="External"/><Relationship Id="rId8133" Type="http://schemas.openxmlformats.org/officeDocument/2006/relationships/hyperlink" Target="http://hotelmore.com/" TargetMode="External"/><Relationship Id="rId8134" Type="http://schemas.openxmlformats.org/officeDocument/2006/relationships/hyperlink" Target="http://sesrotges.com/" TargetMode="External"/><Relationship Id="rId8135" Type="http://schemas.openxmlformats.org/officeDocument/2006/relationships/hyperlink" Target="http://thbhotels.com/" TargetMode="External"/><Relationship Id="rId8136" Type="http://schemas.openxmlformats.org/officeDocument/2006/relationships/hyperlink" Target="http://sontrobat.com/" TargetMode="External"/><Relationship Id="rId8137" Type="http://schemas.openxmlformats.org/officeDocument/2006/relationships/hyperlink" Target="http://millorsun.com/" TargetMode="External"/><Relationship Id="rId8138" Type="http://schemas.openxmlformats.org/officeDocument/2006/relationships/hyperlink" Target="http://millorsun.com/" TargetMode="External"/><Relationship Id="rId8139" Type="http://schemas.openxmlformats.org/officeDocument/2006/relationships/hyperlink" Target="http://hoteleden.com/" TargetMode="External"/><Relationship Id="rId8140" Type="http://schemas.openxmlformats.org/officeDocument/2006/relationships/hyperlink" Target="http://cascurial.com/" TargetMode="External"/><Relationship Id="rId8141" Type="http://schemas.openxmlformats.org/officeDocument/2006/relationships/hyperlink" Target="http://canquatre.com/" TargetMode="External"/><Relationship Id="rId8142" Type="http://schemas.openxmlformats.org/officeDocument/2006/relationships/hyperlink" Target="http://olahotels.com/" TargetMode="External"/><Relationship Id="rId8143" Type="http://schemas.openxmlformats.org/officeDocument/2006/relationships/hyperlink" Target="http://inturotel.com/" TargetMode="External"/><Relationship Id="rId8144" Type="http://schemas.openxmlformats.org/officeDocument/2006/relationships/hyperlink" Target="http://inturotel.com/" TargetMode="External"/><Relationship Id="rId8145" Type="http://schemas.openxmlformats.org/officeDocument/2006/relationships/hyperlink" Target="http://namartina.com/" TargetMode="External"/><Relationship Id="rId8146" Type="http://schemas.openxmlformats.org/officeDocument/2006/relationships/hyperlink" Target="http://soncosmet.com/" TargetMode="External"/><Relationship Id="rId8147" Type="http://schemas.openxmlformats.org/officeDocument/2006/relationships/hyperlink" Target="http://thbhotels.com/" TargetMode="External"/><Relationship Id="rId8148" Type="http://schemas.openxmlformats.org/officeDocument/2006/relationships/hyperlink" Target="http://inturotel.com/" TargetMode="External"/><Relationship Id="rId8149" Type="http://schemas.openxmlformats.org/officeDocument/2006/relationships/hyperlink" Target="http://inturotel.com/" TargetMode="External"/><Relationship Id="rId8150" Type="http://schemas.openxmlformats.org/officeDocument/2006/relationships/hyperlink" Target="http://parquemar.com/" TargetMode="External"/><Relationship Id="rId8151" Type="http://schemas.openxmlformats.org/officeDocument/2006/relationships/hyperlink" Target="http://inturotel.com/" TargetMode="External"/><Relationship Id="rId8152" Type="http://schemas.openxmlformats.org/officeDocument/2006/relationships/hyperlink" Target="http://inturotel.com/" TargetMode="External"/><Relationship Id="rId8153" Type="http://schemas.openxmlformats.org/officeDocument/2006/relationships/hyperlink" Target="http://marhotels.com/" TargetMode="External"/><Relationship Id="rId8154" Type="http://schemas.openxmlformats.org/officeDocument/2006/relationships/hyperlink" Target="http://estalaial.com/" TargetMode="External"/><Relationship Id="rId8155" Type="http://schemas.openxmlformats.org/officeDocument/2006/relationships/hyperlink" Target="http://iberostar.com/" TargetMode="External"/><Relationship Id="rId8156" Type="http://schemas.openxmlformats.org/officeDocument/2006/relationships/hyperlink" Target="http://od-hotels.com/" TargetMode="External"/><Relationship Id="rId8157" Type="http://schemas.openxmlformats.org/officeDocument/2006/relationships/hyperlink" Target="http://olahotels.com/" TargetMode="External"/><Relationship Id="rId8158" Type="http://schemas.openxmlformats.org/officeDocument/2006/relationships/hyperlink" Target="http://elllorenc.com/" TargetMode="External"/><Relationship Id="rId8159" Type="http://schemas.openxmlformats.org/officeDocument/2006/relationships/hyperlink" Target="http://olahotels.com/" TargetMode="External"/><Relationship Id="rId8160" Type="http://schemas.openxmlformats.org/officeDocument/2006/relationships/hyperlink" Target="http://olahotels.com/" TargetMode="External"/><Relationship Id="rId8161" Type="http://schemas.openxmlformats.org/officeDocument/2006/relationships/hyperlink" Target="http://h10hotels.com/" TargetMode="External"/><Relationship Id="rId8162" Type="http://schemas.openxmlformats.org/officeDocument/2006/relationships/hyperlink" Target="http://marhotels.com/" TargetMode="External"/><Relationship Id="rId8163" Type="http://schemas.openxmlformats.org/officeDocument/2006/relationships/hyperlink" Target="http://bqhoteles.com/" TargetMode="External"/><Relationship Id="rId8164" Type="http://schemas.openxmlformats.org/officeDocument/2006/relationships/hyperlink" Target="http://hoteltora.com/" TargetMode="External"/><Relationship Id="rId8165" Type="http://schemas.openxmlformats.org/officeDocument/2006/relationships/hyperlink" Target="http://h10hotels.com/" TargetMode="External"/><Relationship Id="rId8166" Type="http://schemas.openxmlformats.org/officeDocument/2006/relationships/hyperlink" Target="http://h10hotels.com/" TargetMode="External"/><Relationship Id="rId8167" Type="http://schemas.openxmlformats.org/officeDocument/2006/relationships/hyperlink" Target="http://bqhoteles.com/" TargetMode="External"/><Relationship Id="rId8168" Type="http://schemas.openxmlformats.org/officeDocument/2006/relationships/hyperlink" Target="http://bqhoteles.com/" TargetMode="External"/><Relationship Id="rId8169" Type="http://schemas.openxmlformats.org/officeDocument/2006/relationships/hyperlink" Target="http://hotelborn.com/" TargetMode="External"/><Relationship Id="rId8170" Type="http://schemas.openxmlformats.org/officeDocument/2006/relationships/hyperlink" Target="http://olahotels.com/" TargetMode="External"/><Relationship Id="rId8171" Type="http://schemas.openxmlformats.org/officeDocument/2006/relationships/hyperlink" Target="http://iberostar.com/" TargetMode="External"/><Relationship Id="rId8172" Type="http://schemas.openxmlformats.org/officeDocument/2006/relationships/hyperlink" Target="http://canpartit.com/" TargetMode="External"/><Relationship Id="rId8173" Type="http://schemas.openxmlformats.org/officeDocument/2006/relationships/hyperlink" Target="http://thbhotels.com/" TargetMode="External"/><Relationship Id="rId8174" Type="http://schemas.openxmlformats.org/officeDocument/2006/relationships/hyperlink" Target="http://hmmarblau.com/" TargetMode="External"/><Relationship Id="rId8175" Type="http://schemas.openxmlformats.org/officeDocument/2006/relationships/hyperlink" Target="http://thbhotels.com/" TargetMode="External"/><Relationship Id="rId8176" Type="http://schemas.openxmlformats.org/officeDocument/2006/relationships/hyperlink" Target="http://olahotels.com/" TargetMode="External"/><Relationship Id="rId8177" Type="http://schemas.openxmlformats.org/officeDocument/2006/relationships/hyperlink" Target="http://olahotels.com/" TargetMode="External"/><Relationship Id="rId8178" Type="http://schemas.openxmlformats.org/officeDocument/2006/relationships/hyperlink" Target="http://inturotel.com/" TargetMode="External"/><Relationship Id="rId8179" Type="http://schemas.openxmlformats.org/officeDocument/2006/relationships/hyperlink" Target="http://sonamoixa.com/" TargetMode="External"/><Relationship Id="rId8180" Type="http://schemas.openxmlformats.org/officeDocument/2006/relationships/hyperlink" Target="http://thbhotels.com/" TargetMode="External"/><Relationship Id="rId8181" Type="http://schemas.openxmlformats.org/officeDocument/2006/relationships/hyperlink" Target="http://fontiroig.com/" TargetMode="External"/><Relationship Id="rId8182" Type="http://schemas.openxmlformats.org/officeDocument/2006/relationships/hyperlink" Target="http://marhotels.com/" TargetMode="External"/><Relationship Id="rId8183" Type="http://schemas.openxmlformats.org/officeDocument/2006/relationships/hyperlink" Target="http://marhotels.com/" TargetMode="External"/><Relationship Id="rId8184" Type="http://schemas.openxmlformats.org/officeDocument/2006/relationships/hyperlink" Target="http://a10hotels.com/" TargetMode="External"/><Relationship Id="rId8185" Type="http://schemas.openxmlformats.org/officeDocument/2006/relationships/hyperlink" Target="http://iberostar.com/" TargetMode="External"/><Relationship Id="rId8186" Type="http://schemas.openxmlformats.org/officeDocument/2006/relationships/hyperlink" Target="http://marhotels.com/" TargetMode="External"/><Relationship Id="rId8187" Type="http://schemas.openxmlformats.org/officeDocument/2006/relationships/hyperlink" Target="http://marhotels.com/" TargetMode="External"/><Relationship Id="rId8188" Type="http://schemas.openxmlformats.org/officeDocument/2006/relationships/hyperlink" Target="http://bqhoteles.com/" TargetMode="External"/><Relationship Id="rId8189" Type="http://schemas.openxmlformats.org/officeDocument/2006/relationships/hyperlink" Target="http://sesfotges.com/" TargetMode="External"/><Relationship Id="rId8190" Type="http://schemas.openxmlformats.org/officeDocument/2006/relationships/hyperlink" Target="http://onahotels.com/" TargetMode="External"/><Relationship Id="rId8191" Type="http://schemas.openxmlformats.org/officeDocument/2006/relationships/hyperlink" Target="http://bqhoteles.com/" TargetMode="External"/><Relationship Id="rId8192" Type="http://schemas.openxmlformats.org/officeDocument/2006/relationships/hyperlink" Target="http://iberostar.com/" TargetMode="External"/><Relationship Id="rId8193" Type="http://schemas.openxmlformats.org/officeDocument/2006/relationships/hyperlink" Target="http://iberostar.com/" TargetMode="External"/><Relationship Id="rId8194" Type="http://schemas.openxmlformats.org/officeDocument/2006/relationships/hyperlink" Target="http://hotelolot.com/" TargetMode="External"/><Relationship Id="rId8195" Type="http://schemas.openxmlformats.org/officeDocument/2006/relationships/hyperlink" Target="http://hterramar.com/" TargetMode="External"/><Relationship Id="rId8196" Type="http://schemas.openxmlformats.org/officeDocument/2006/relationships/hyperlink" Target="http://ghthotels.com/" TargetMode="External"/><Relationship Id="rId8197" Type="http://schemas.openxmlformats.org/officeDocument/2006/relationships/hyperlink" Target="http://barcarola.com/" TargetMode="External"/><Relationship Id="rId8198" Type="http://schemas.openxmlformats.org/officeDocument/2006/relationships/hyperlink" Target="http://ghthotels.com/" TargetMode="External"/><Relationship Id="rId8199" Type="http://schemas.openxmlformats.org/officeDocument/2006/relationships/hyperlink" Target="http://ghthotels.com/" TargetMode="External"/><Relationship Id="rId8200" Type="http://schemas.openxmlformats.org/officeDocument/2006/relationships/hyperlink" Target="http://ghthotels.com/" TargetMode="External"/><Relationship Id="rId8201" Type="http://schemas.openxmlformats.org/officeDocument/2006/relationships/hyperlink" Target="http://htophotels.es/" TargetMode="External"/><Relationship Id="rId8202" Type="http://schemas.openxmlformats.org/officeDocument/2006/relationships/hyperlink" Target="http://ghthotels.com/" TargetMode="External"/><Relationship Id="rId8203" Type="http://schemas.openxmlformats.org/officeDocument/2006/relationships/hyperlink" Target="http://aquahotel.com/" TargetMode="External"/><Relationship Id="rId8204" Type="http://schemas.openxmlformats.org/officeDocument/2006/relationships/hyperlink" Target="http://hotel1935.com/" TargetMode="External"/><Relationship Id="rId8205" Type="http://schemas.openxmlformats.org/officeDocument/2006/relationships/hyperlink" Target="http://bonretorn.com/" TargetMode="External"/><Relationship Id="rId8206" Type="http://schemas.openxmlformats.org/officeDocument/2006/relationships/hyperlink" Target="http://hostalnou.net/" TargetMode="External"/><Relationship Id="rId8207" Type="http://schemas.openxmlformats.org/officeDocument/2006/relationships/hyperlink" Target="http://hotelaatu.com/" TargetMode="External"/><Relationship Id="rId8208" Type="http://schemas.openxmlformats.org/officeDocument/2006/relationships/hyperlink" Target="http://exusnatur.com/" TargetMode="External"/><Relationship Id="rId8209" Type="http://schemas.openxmlformats.org/officeDocument/2006/relationships/hyperlink" Target="http://hotelaubi.com/" TargetMode="External"/><Relationship Id="rId8210" Type="http://schemas.openxmlformats.org/officeDocument/2006/relationships/hyperlink" Target="http://canmiquel.com/" TargetMode="External"/><Relationship Id="rId8211" Type="http://schemas.openxmlformats.org/officeDocument/2006/relationships/hyperlink" Target="http://candispes.com/" TargetMode="External"/><Relationship Id="rId8212" Type="http://schemas.openxmlformats.org/officeDocument/2006/relationships/hyperlink" Target="http://nm-suites.com/" TargetMode="External"/><Relationship Id="rId8213" Type="http://schemas.openxmlformats.org/officeDocument/2006/relationships/hyperlink" Target="http://fondajoan.com/" TargetMode="External"/><Relationship Id="rId8214" Type="http://schemas.openxmlformats.org/officeDocument/2006/relationships/hyperlink" Target="http://cantorres.com/" TargetMode="External"/><Relationship Id="rId8215" Type="http://schemas.openxmlformats.org/officeDocument/2006/relationships/hyperlink" Target="http://hotellago.com/" TargetMode="External"/><Relationship Id="rId8216" Type="http://schemas.openxmlformats.org/officeDocument/2006/relationships/hyperlink" Target="http://hotelnadal.es/" TargetMode="External"/><Relationship Id="rId8217" Type="http://schemas.openxmlformats.org/officeDocument/2006/relationships/hyperlink" Target="http://nh-hoteles.es/" TargetMode="External"/><Relationship Id="rId8218" Type="http://schemas.openxmlformats.org/officeDocument/2006/relationships/hyperlink" Target="http://hotelavet.com/" TargetMode="External"/><Relationship Id="rId8219" Type="http://schemas.openxmlformats.org/officeDocument/2006/relationships/hyperlink" Target="http://ocahotels.com/" TargetMode="External"/><Relationship Id="rId8220" Type="http://schemas.openxmlformats.org/officeDocument/2006/relationships/hyperlink" Target="http://avenhotel.com/" TargetMode="External"/><Relationship Id="rId8221" Type="http://schemas.openxmlformats.org/officeDocument/2006/relationships/hyperlink" Target="http://hotelnice.net/" TargetMode="External"/><Relationship Id="rId8222" Type="http://schemas.openxmlformats.org/officeDocument/2006/relationships/hyperlink" Target="http://rochhotel.com/" TargetMode="External"/><Relationship Id="rId8223" Type="http://schemas.openxmlformats.org/officeDocument/2006/relationships/hyperlink" Target="http://casaxicot.com/" TargetMode="External"/><Relationship Id="rId8224" Type="http://schemas.openxmlformats.org/officeDocument/2006/relationships/hyperlink" Target="http://hotelbruna.es/" TargetMode="External"/><Relationship Id="rId8225" Type="http://schemas.openxmlformats.org/officeDocument/2006/relationships/hyperlink" Target="http://hotelaran.net/" TargetMode="External"/><Relationship Id="rId8226" Type="http://schemas.openxmlformats.org/officeDocument/2006/relationships/hyperlink" Target="http://hotelorla.com/" TargetMode="External"/><Relationship Id="rId8227" Type="http://schemas.openxmlformats.org/officeDocument/2006/relationships/hyperlink" Target="http://hotelorri.com/" TargetMode="External"/><Relationship Id="rId8228" Type="http://schemas.openxmlformats.org/officeDocument/2006/relationships/hyperlink" Target="http://elbouquet.com/" TargetMode="External"/><Relationship Id="rId8229" Type="http://schemas.openxmlformats.org/officeDocument/2006/relationships/hyperlink" Target="http://casaarnal.com/" TargetMode="External"/><Relationship Id="rId8230" Type="http://schemas.openxmlformats.org/officeDocument/2006/relationships/hyperlink" Target="http://joliojaca.com/" TargetMode="External"/><Relationship Id="rId8231" Type="http://schemas.openxmlformats.org/officeDocument/2006/relationships/hyperlink" Target="http://hotelapaz.com/" TargetMode="External"/><Relationship Id="rId8232" Type="http://schemas.openxmlformats.org/officeDocument/2006/relationships/hyperlink" Target="http://hotelgiral.es/" TargetMode="External"/><Relationship Id="rId8233" Type="http://schemas.openxmlformats.org/officeDocument/2006/relationships/hyperlink" Target="http://hghoteles.com/" TargetMode="External"/><Relationship Id="rId8234" Type="http://schemas.openxmlformats.org/officeDocument/2006/relationships/hyperlink" Target="http://valdelinar.es/" TargetMode="External"/><Relationship Id="rId8235" Type="http://schemas.openxmlformats.org/officeDocument/2006/relationships/hyperlink" Target="http://hotelnexh.com/" TargetMode="External"/><Relationship Id="rId8236" Type="http://schemas.openxmlformats.org/officeDocument/2006/relationships/hyperlink" Target="http://nortehotel.es/" TargetMode="External"/><Relationship Id="rId8237" Type="http://schemas.openxmlformats.org/officeDocument/2006/relationships/hyperlink" Target="http://lamerced.info/" TargetMode="External"/><Relationship Id="rId8238" Type="http://schemas.openxmlformats.org/officeDocument/2006/relationships/hyperlink" Target="http://nh-hotels.com/" TargetMode="External"/><Relationship Id="rId8239" Type="http://schemas.openxmlformats.org/officeDocument/2006/relationships/hyperlink" Target="http://nh-hotels.com/" TargetMode="External"/><Relationship Id="rId8240" Type="http://schemas.openxmlformats.org/officeDocument/2006/relationships/hyperlink" Target="http://visithotel.es/" TargetMode="External"/><Relationship Id="rId8241" Type="http://schemas.openxmlformats.org/officeDocument/2006/relationships/hyperlink" Target="http://exehotels.com/" TargetMode="External"/><Relationship Id="rId8242" Type="http://schemas.openxmlformats.org/officeDocument/2006/relationships/hyperlink" Target="http://arcobriga.com/" TargetMode="External"/><Relationship Id="rId8243" Type="http://schemas.openxmlformats.org/officeDocument/2006/relationships/hyperlink" Target="http://marivella.com/" TargetMode="External"/><Relationship Id="rId8244" Type="http://schemas.openxmlformats.org/officeDocument/2006/relationships/hyperlink" Target="http://adiahotel.com/" TargetMode="External"/><Relationship Id="rId8245" Type="http://schemas.openxmlformats.org/officeDocument/2006/relationships/hyperlink" Target="http://hostal977.com/" TargetMode="External"/><Relationship Id="rId8246" Type="http://schemas.openxmlformats.org/officeDocument/2006/relationships/hyperlink" Target="http://breashotel.es/" TargetMode="External"/><Relationship Id="rId8247" Type="http://schemas.openxmlformats.org/officeDocument/2006/relationships/hyperlink" Target="http://nh-hotels.com/" TargetMode="External"/><Relationship Id="rId8248" Type="http://schemas.openxmlformats.org/officeDocument/2006/relationships/hyperlink" Target="http://besthotels.es/" TargetMode="External"/><Relationship Id="rId8249" Type="http://schemas.openxmlformats.org/officeDocument/2006/relationships/hyperlink" Target="http://besthotels.es/" TargetMode="External"/><Relationship Id="rId8250" Type="http://schemas.openxmlformats.org/officeDocument/2006/relationships/hyperlink" Target="http://besthotels.es/" TargetMode="External"/><Relationship Id="rId8251" Type="http://schemas.openxmlformats.org/officeDocument/2006/relationships/hyperlink" Target="http://besthotels.es/" TargetMode="External"/><Relationship Id="rId8252" Type="http://schemas.openxmlformats.org/officeDocument/2006/relationships/hyperlink" Target="http://h10hotels.com/" TargetMode="External"/><Relationship Id="rId8253" Type="http://schemas.openxmlformats.org/officeDocument/2006/relationships/hyperlink" Target="http://besthotels.es/" TargetMode="External"/><Relationship Id="rId8254" Type="http://schemas.openxmlformats.org/officeDocument/2006/relationships/hyperlink" Target="http://h10hotels.com/" TargetMode="External"/><Relationship Id="rId8255" Type="http://schemas.openxmlformats.org/officeDocument/2006/relationships/hyperlink" Target="http://besthotels.es/" TargetMode="External"/><Relationship Id="rId8256" Type="http://schemas.openxmlformats.org/officeDocument/2006/relationships/hyperlink" Target="http://besthotels.es/" TargetMode="External"/><Relationship Id="rId8257" Type="http://schemas.openxmlformats.org/officeDocument/2006/relationships/hyperlink" Target="http://besthotels.es/" TargetMode="External"/><Relationship Id="rId8258" Type="http://schemas.openxmlformats.org/officeDocument/2006/relationships/hyperlink" Target="http://h10hotels.com/" TargetMode="External"/><Relationship Id="rId8259" Type="http://schemas.openxmlformats.org/officeDocument/2006/relationships/hyperlink" Target="http://besthotels.es/" TargetMode="External"/><Relationship Id="rId8260" Type="http://schemas.openxmlformats.org/officeDocument/2006/relationships/hyperlink" Target="http://h10hotels.com/" TargetMode="External"/><Relationship Id="rId8261" Type="http://schemas.openxmlformats.org/officeDocument/2006/relationships/hyperlink" Target="http://cityhotels.es/" TargetMode="External"/><Relationship Id="rId8262" Type="http://schemas.openxmlformats.org/officeDocument/2006/relationships/hyperlink" Target="http://mastaniet.com/" TargetMode="External"/><Relationship Id="rId8263" Type="http://schemas.openxmlformats.org/officeDocument/2006/relationships/hyperlink" Target="http://calangel.info/" TargetMode="External"/><Relationship Id="rId8264" Type="http://schemas.openxmlformats.org/officeDocument/2006/relationships/hyperlink" Target="http://rocaplana.com/" TargetMode="External"/><Relationship Id="rId8265" Type="http://schemas.openxmlformats.org/officeDocument/2006/relationships/hyperlink" Target="http://hotelrull.com/" TargetMode="External"/><Relationship Id="rId8266" Type="http://schemas.openxmlformats.org/officeDocument/2006/relationships/hyperlink" Target="http://masboronat.es/" TargetMode="External"/><Relationship Id="rId8267" Type="http://schemas.openxmlformats.org/officeDocument/2006/relationships/hyperlink" Target="http://hotelyola.com/" TargetMode="External"/><Relationship Id="rId8268" Type="http://schemas.openxmlformats.org/officeDocument/2006/relationships/hyperlink" Target="http://casaramon.com/" TargetMode="External"/><Relationship Id="rId8269" Type="http://schemas.openxmlformats.org/officeDocument/2006/relationships/hyperlink" Target="http://calbarber.com/" TargetMode="External"/><Relationship Id="rId8270" Type="http://schemas.openxmlformats.org/officeDocument/2006/relationships/hyperlink" Target="http://meseguer.info/" TargetMode="External"/><Relationship Id="rId8271" Type="http://schemas.openxmlformats.org/officeDocument/2006/relationships/hyperlink" Target="http://lalqueria.net/" TargetMode="External"/><Relationship Id="rId8272" Type="http://schemas.openxmlformats.org/officeDocument/2006/relationships/hyperlink" Target="http://reysancho.com/" TargetMode="External"/><Relationship Id="rId8273" Type="http://schemas.openxmlformats.org/officeDocument/2006/relationships/hyperlink" Target="http://nh-hotels.com/" TargetMode="External"/><Relationship Id="rId8274" Type="http://schemas.openxmlformats.org/officeDocument/2006/relationships/hyperlink" Target="http://losarribes.es/" TargetMode="External"/><Relationship Id="rId8275" Type="http://schemas.openxmlformats.org/officeDocument/2006/relationships/hyperlink" Target="http://hotelplaza.es/" TargetMode="External"/><Relationship Id="rId8276" Type="http://schemas.openxmlformats.org/officeDocument/2006/relationships/hyperlink" Target="http://hotelsuizo.es/" TargetMode="External"/><Relationship Id="rId8277" Type="http://schemas.openxmlformats.org/officeDocument/2006/relationships/hyperlink" Target="http://hotelbello.es/" TargetMode="External"/><Relationship Id="rId8278" Type="http://schemas.openxmlformats.org/officeDocument/2006/relationships/hyperlink" Target="http://nh-hotels.com/" TargetMode="External"/><Relationship Id="rId8279" Type="http://schemas.openxmlformats.org/officeDocument/2006/relationships/hyperlink" Target="http://nh-hotels.com/" TargetMode="External"/><Relationship Id="rId8280" Type="http://schemas.openxmlformats.org/officeDocument/2006/relationships/hyperlink" Target="http://pazosalba.com/" TargetMode="External"/><Relationship Id="rId8281" Type="http://schemas.openxmlformats.org/officeDocument/2006/relationships/hyperlink" Target="http://araguaney.com/" TargetMode="External"/><Relationship Id="rId8282" Type="http://schemas.openxmlformats.org/officeDocument/2006/relationships/hyperlink" Target="http://hotelbnor.com/" TargetMode="External"/><Relationship Id="rId8283" Type="http://schemas.openxmlformats.org/officeDocument/2006/relationships/hyperlink" Target="http://pazodorio.com/" TargetMode="External"/><Relationship Id="rId8284" Type="http://schemas.openxmlformats.org/officeDocument/2006/relationships/hyperlink" Target="http://lardamota.net/" TargetMode="External"/><Relationship Id="rId8285" Type="http://schemas.openxmlformats.org/officeDocument/2006/relationships/hyperlink" Target="http://oparranda.com/" TargetMode="External"/><Relationship Id="rId8286" Type="http://schemas.openxmlformats.org/officeDocument/2006/relationships/hyperlink" Target="http://mardequeo.com/" TargetMode="External"/><Relationship Id="rId8287" Type="http://schemas.openxmlformats.org/officeDocument/2006/relationships/hyperlink" Target="http://mardavila.com/" TargetMode="External"/><Relationship Id="rId8288" Type="http://schemas.openxmlformats.org/officeDocument/2006/relationships/hyperlink" Target="http://hotelnoia.com/" TargetMode="External"/><Relationship Id="rId8289" Type="http://schemas.openxmlformats.org/officeDocument/2006/relationships/hyperlink" Target="http://casajurjo.com/" TargetMode="External"/><Relationship Id="rId8290" Type="http://schemas.openxmlformats.org/officeDocument/2006/relationships/hyperlink" Target="http://hotelvoar.com/" TargetMode="External"/><Relationship Id="rId8291" Type="http://schemas.openxmlformats.org/officeDocument/2006/relationships/hyperlink" Target="http://motelbambu.es/" TargetMode="External"/><Relationship Id="rId8292" Type="http://schemas.openxmlformats.org/officeDocument/2006/relationships/hyperlink" Target="http://hrmontero.com/" TargetMode="External"/><Relationship Id="rId8293" Type="http://schemas.openxmlformats.org/officeDocument/2006/relationships/hyperlink" Target="http://alfonsoix.com/" TargetMode="External"/><Relationship Id="rId8294" Type="http://schemas.openxmlformats.org/officeDocument/2006/relationships/hyperlink" Target="http://ocahotels.com/" TargetMode="External"/><Relationship Id="rId8295" Type="http://schemas.openxmlformats.org/officeDocument/2006/relationships/hyperlink" Target="http://ocahotels.com/" TargetMode="External"/><Relationship Id="rId8296" Type="http://schemas.openxmlformats.org/officeDocument/2006/relationships/hyperlink" Target="http://ocahotels.com/" TargetMode="External"/><Relationship Id="rId8297" Type="http://schemas.openxmlformats.org/officeDocument/2006/relationships/hyperlink" Target="http://enarahotel.es/" TargetMode="External"/><Relationship Id="rId8298" Type="http://schemas.openxmlformats.org/officeDocument/2006/relationships/hyperlink" Target="http://enarahotel.es/" TargetMode="External"/><Relationship Id="rId8299" Type="http://schemas.openxmlformats.org/officeDocument/2006/relationships/hyperlink" Target="http://hfelipeiv.com/" TargetMode="External"/><Relationship Id="rId8300" Type="http://schemas.openxmlformats.org/officeDocument/2006/relationships/hyperlink" Target="http://himperial.com/" TargetMode="External"/><Relationship Id="rId8301" Type="http://schemas.openxmlformats.org/officeDocument/2006/relationships/hyperlink" Target="http://nh-hoteles.es/" TargetMode="External"/><Relationship Id="rId8302" Type="http://schemas.openxmlformats.org/officeDocument/2006/relationships/hyperlink" Target="http://ctrlatata.com/" TargetMode="External"/><Relationship Id="rId8303" Type="http://schemas.openxmlformats.org/officeDocument/2006/relationships/hyperlink" Target="http://ocahotels.com/" TargetMode="External"/><Relationship Id="rId8304" Type="http://schemas.openxmlformats.org/officeDocument/2006/relationships/hyperlink" Target="http://hotelnorte.es/" TargetMode="External"/><Relationship Id="rId8305" Type="http://schemas.openxmlformats.org/officeDocument/2006/relationships/hyperlink" Target="http://nh-hotels.com/" TargetMode="External"/><Relationship Id="rId8306" Type="http://schemas.openxmlformats.org/officeDocument/2006/relationships/hyperlink" Target="http://hotelrosal.es/" TargetMode="External"/><Relationship Id="rId8307" Type="http://schemas.openxmlformats.org/officeDocument/2006/relationships/hyperlink" Target="http://ocahotels.com/" TargetMode="External"/><Relationship Id="rId8308" Type="http://schemas.openxmlformats.org/officeDocument/2006/relationships/hyperlink" Target="http://nh-hotels.com/" TargetMode="External"/><Relationship Id="rId8309" Type="http://schemas.openxmlformats.org/officeDocument/2006/relationships/hyperlink" Target="http://hotelarena.es/" TargetMode="External"/><Relationship Id="rId8310" Type="http://schemas.openxmlformats.org/officeDocument/2006/relationships/hyperlink" Target="http://hotelovio.com/" TargetMode="External"/><Relationship Id="rId8311" Type="http://schemas.openxmlformats.org/officeDocument/2006/relationships/hyperlink" Target="http://cabobusto.com/" TargetMode="External"/><Relationship Id="rId8312" Type="http://schemas.openxmlformats.org/officeDocument/2006/relationships/hyperlink" Target="http://hotelmayce.es/" TargetMode="External"/><Relationship Id="rId8313" Type="http://schemas.openxmlformats.org/officeDocument/2006/relationships/hyperlink" Target="http://hdonpedro.com/" TargetMode="External"/><Relationship Id="rId8314" Type="http://schemas.openxmlformats.org/officeDocument/2006/relationships/hyperlink" Target="http://hdonpedro.com/" TargetMode="External"/><Relationship Id="rId8315" Type="http://schemas.openxmlformats.org/officeDocument/2006/relationships/hyperlink" Target="http://nh-hotels.com/" TargetMode="External"/><Relationship Id="rId8316" Type="http://schemas.openxmlformats.org/officeDocument/2006/relationships/hyperlink" Target="http://cabovidio.com/" TargetMode="External"/><Relationship Id="rId8317" Type="http://schemas.openxmlformats.org/officeDocument/2006/relationships/hyperlink" Target="http://lahortona.com/" TargetMode="External"/><Relationship Id="rId8318" Type="http://schemas.openxmlformats.org/officeDocument/2006/relationships/hyperlink" Target="http://lacolmena.com/" TargetMode="External"/><Relationship Id="rId8319" Type="http://schemas.openxmlformats.org/officeDocument/2006/relationships/hyperlink" Target="http://penalagua.com/" TargetMode="External"/><Relationship Id="rId8320" Type="http://schemas.openxmlformats.org/officeDocument/2006/relationships/hyperlink" Target="http://antrialgo.com/" TargetMode="External"/><Relationship Id="rId8321" Type="http://schemas.openxmlformats.org/officeDocument/2006/relationships/hyperlink" Target="http://casacueto.com/" TargetMode="External"/><Relationship Id="rId8322" Type="http://schemas.openxmlformats.org/officeDocument/2006/relationships/hyperlink" Target="http://grupodenf.com/" TargetMode="External"/><Relationship Id="rId8323" Type="http://schemas.openxmlformats.org/officeDocument/2006/relationships/hyperlink" Target="http://tixileiro.com/" TargetMode="External"/><Relationship Id="rId8324" Type="http://schemas.openxmlformats.org/officeDocument/2006/relationships/hyperlink" Target="http://hotellos14.es/" TargetMode="External"/><Relationship Id="rId8325" Type="http://schemas.openxmlformats.org/officeDocument/2006/relationships/hyperlink" Target="http://casaluisa.com/" TargetMode="External"/><Relationship Id="rId8326" Type="http://schemas.openxmlformats.org/officeDocument/2006/relationships/hyperlink" Target="http://hrlabrana.com/" TargetMode="External"/><Relationship Id="rId8327" Type="http://schemas.openxmlformats.org/officeDocument/2006/relationships/hyperlink" Target="http://genestoso.com/" TargetMode="External"/><Relationship Id="rId8328" Type="http://schemas.openxmlformats.org/officeDocument/2006/relationships/hyperlink" Target="http://hotelcoia.com/" TargetMode="External"/><Relationship Id="rId8329" Type="http://schemas.openxmlformats.org/officeDocument/2006/relationships/hyperlink" Target="http://nh-hoteles.es/" TargetMode="External"/><Relationship Id="rId8330" Type="http://schemas.openxmlformats.org/officeDocument/2006/relationships/hyperlink" Target="http://hotelarce.com/" TargetMode="External"/><Relationship Id="rId8331" Type="http://schemas.openxmlformats.org/officeDocument/2006/relationships/hyperlink" Target="http://nh-hotels.com/" TargetMode="External"/><Relationship Id="rId8332" Type="http://schemas.openxmlformats.org/officeDocument/2006/relationships/hyperlink" Target="http://hotelsena.com/" TargetMode="External"/><Relationship Id="rId8333" Type="http://schemas.openxmlformats.org/officeDocument/2006/relationships/hyperlink" Target="http://olardaavoa.es/" TargetMode="External"/><Relationship Id="rId8334" Type="http://schemas.openxmlformats.org/officeDocument/2006/relationships/hyperlink" Target="http://hotelpazo.com/" TargetMode="External"/><Relationship Id="rId8335" Type="http://schemas.openxmlformats.org/officeDocument/2006/relationships/hyperlink" Target="http://hotelcelta.es/" TargetMode="External"/><Relationship Id="rId8336" Type="http://schemas.openxmlformats.org/officeDocument/2006/relationships/hyperlink" Target="http://casaroman.com/" TargetMode="External"/><Relationship Id="rId8337" Type="http://schemas.openxmlformats.org/officeDocument/2006/relationships/hyperlink" Target="http://varadoiro.com/" TargetMode="External"/><Relationship Id="rId8338" Type="http://schemas.openxmlformats.org/officeDocument/2006/relationships/hyperlink" Target="http://bosquemar.com/" TargetMode="External"/><Relationship Id="rId8339" Type="http://schemas.openxmlformats.org/officeDocument/2006/relationships/hyperlink" Target="http://hotelpinar.es/" TargetMode="External"/><Relationship Id="rId8340" Type="http://schemas.openxmlformats.org/officeDocument/2006/relationships/hyperlink" Target="http://rio-cares.com/" TargetMode="External"/><Relationship Id="rId8341" Type="http://schemas.openxmlformats.org/officeDocument/2006/relationships/hyperlink" Target="http://regialeon.com/" TargetMode="External"/><Relationship Id="rId8342" Type="http://schemas.openxmlformats.org/officeDocument/2006/relationships/hyperlink" Target="http://elcaminero.es/" TargetMode="External"/><Relationship Id="rId8343" Type="http://schemas.openxmlformats.org/officeDocument/2006/relationships/hyperlink" Target="http://aldahotels.es/" TargetMode="External"/><Relationship Id="rId8344" Type="http://schemas.openxmlformats.org/officeDocument/2006/relationships/hyperlink" Target="http://elportazgo.es/" TargetMode="External"/><Relationship Id="rId8345" Type="http://schemas.openxmlformats.org/officeDocument/2006/relationships/hyperlink" Target="http://elarriero.com/" TargetMode="External"/><Relationship Id="rId8346" Type="http://schemas.openxmlformats.org/officeDocument/2006/relationships/hyperlink" Target="http://gaudihotel.es/" TargetMode="External"/><Relationship Id="rId8347" Type="http://schemas.openxmlformats.org/officeDocument/2006/relationships/hyperlink" Target="http://casacuevas.es/" TargetMode="External"/><Relationship Id="rId8348" Type="http://schemas.openxmlformats.org/officeDocument/2006/relationships/hyperlink" Target="http://fchoteles.com/" TargetMode="External"/><Relationship Id="rId8349" Type="http://schemas.openxmlformats.org/officeDocument/2006/relationships/hyperlink" Target="http://nh-hotels.com/" TargetMode="External"/><Relationship Id="rId8350" Type="http://schemas.openxmlformats.org/officeDocument/2006/relationships/hyperlink" Target="http://hmourense.com/" TargetMode="External"/><Relationship Id="rId8351" Type="http://schemas.openxmlformats.org/officeDocument/2006/relationships/hyperlink" Target="http://asmaceiras.es/" TargetMode="External"/><Relationship Id="rId8352" Type="http://schemas.openxmlformats.org/officeDocument/2006/relationships/hyperlink" Target="http://hotelxinzo.es/" TargetMode="External"/><Relationship Id="rId8353" Type="http://schemas.openxmlformats.org/officeDocument/2006/relationships/hyperlink" Target="http://apalleira.com/" TargetMode="External"/><Relationship Id="rId8354" Type="http://schemas.openxmlformats.org/officeDocument/2006/relationships/hyperlink" Target="http://nh-hotels.com/" TargetMode="External"/><Relationship Id="rId8355" Type="http://schemas.openxmlformats.org/officeDocument/2006/relationships/hyperlink" Target="http://laveleta.net/" TargetMode="External"/><Relationship Id="rId8356" Type="http://schemas.openxmlformats.org/officeDocument/2006/relationships/hyperlink" Target="http://elturcal.com/" TargetMode="External"/><Relationship Id="rId8357" Type="http://schemas.openxmlformats.org/officeDocument/2006/relationships/hyperlink" Target="http://casanaya.com/" TargetMode="External"/><Relationship Id="rId8358" Type="http://schemas.openxmlformats.org/officeDocument/2006/relationships/hyperlink" Target="http://asmaroas.com/" TargetMode="External"/><Relationship Id="rId8359" Type="http://schemas.openxmlformats.org/officeDocument/2006/relationships/hyperlink" Target="http://lacanela.com/" TargetMode="External"/><Relationship Id="rId8360" Type="http://schemas.openxmlformats.org/officeDocument/2006/relationships/hyperlink" Target="http://santblai.com/" TargetMode="External"/><Relationship Id="rId8361" Type="http://schemas.openxmlformats.org/officeDocument/2006/relationships/hyperlink" Target="http://hotelofi.com/" TargetMode="External"/><Relationship Id="rId8362" Type="http://schemas.openxmlformats.org/officeDocument/2006/relationships/hyperlink" Target="http://canbayre.com/" TargetMode="External"/><Relationship Id="rId8363" Type="http://schemas.openxmlformats.org/officeDocument/2006/relationships/hyperlink" Target="http://fivegates.es/" TargetMode="External"/><Relationship Id="rId8364" Type="http://schemas.openxmlformats.org/officeDocument/2006/relationships/hyperlink" Target="http://labotica.net/" TargetMode="External"/><Relationship Id="rId8365" Type="http://schemas.openxmlformats.org/officeDocument/2006/relationships/hyperlink" Target="http://canroses.com/" TargetMode="External"/><Relationship Id="rId8366" Type="http://schemas.openxmlformats.org/officeDocument/2006/relationships/hyperlink" Target="http://marakasa.com/" TargetMode="External"/><Relationship Id="rId8367" Type="http://schemas.openxmlformats.org/officeDocument/2006/relationships/hyperlink" Target="http://lasbeatas.es/" TargetMode="External"/><Relationship Id="rId8368" Type="http://schemas.openxmlformats.org/officeDocument/2006/relationships/hyperlink" Target="http://hotelhyb.com/" TargetMode="External"/><Relationship Id="rId8369" Type="http://schemas.openxmlformats.org/officeDocument/2006/relationships/hyperlink" Target="http://calnaudi.com/" TargetMode="External"/><Relationship Id="rId8370" Type="http://schemas.openxmlformats.org/officeDocument/2006/relationships/hyperlink" Target="http://marinaluz.es/" TargetMode="External"/><Relationship Id="rId8371" Type="http://schemas.openxmlformats.org/officeDocument/2006/relationships/hyperlink" Target="http://ecocirer.com/" TargetMode="External"/><Relationship Id="rId8372" Type="http://schemas.openxmlformats.org/officeDocument/2006/relationships/hyperlink" Target="http://casapepa.com/" TargetMode="External"/><Relationship Id="rId8373" Type="http://schemas.openxmlformats.org/officeDocument/2006/relationships/hyperlink" Target="http://labranda.com/" TargetMode="External"/><Relationship Id="rId8374" Type="http://schemas.openxmlformats.org/officeDocument/2006/relationships/hyperlink" Target="http://hotelbaco.es/" TargetMode="External"/><Relationship Id="rId8375" Type="http://schemas.openxmlformats.org/officeDocument/2006/relationships/hyperlink" Target="http://hipotels.com/" TargetMode="External"/><Relationship Id="rId8376" Type="http://schemas.openxmlformats.org/officeDocument/2006/relationships/hyperlink" Target="http://www.staybrick.es/" TargetMode="External"/><Relationship Id="rId8377" Type="http://schemas.openxmlformats.org/officeDocument/2006/relationships/hyperlink" Target="http://hotelmama.es/" TargetMode="External"/><Relationship Id="rId8378" Type="http://schemas.openxmlformats.org/officeDocument/2006/relationships/hyperlink" Target="http://es.melia.com/" TargetMode="External"/><Relationship Id="rId8379" Type="http://schemas.openxmlformats.org/officeDocument/2006/relationships/hyperlink" Target="http://villavik.com/" TargetMode="External"/><Relationship Id="rId8380" Type="http://schemas.openxmlformats.org/officeDocument/2006/relationships/hyperlink" Target="http://hipotels.com/" TargetMode="External"/><Relationship Id="rId8381" Type="http://schemas.openxmlformats.org/officeDocument/2006/relationships/hyperlink" Target="http://hipotels.com/" TargetMode="External"/><Relationship Id="rId8382" Type="http://schemas.openxmlformats.org/officeDocument/2006/relationships/hyperlink" Target="http://rodagolf.com/" TargetMode="External"/><Relationship Id="rId8383" Type="http://schemas.openxmlformats.org/officeDocument/2006/relationships/hyperlink" Target="http://www.marriott.com/" TargetMode="External"/><Relationship Id="rId8384" Type="http://schemas.openxmlformats.org/officeDocument/2006/relationships/hyperlink" Target="http://r2hotels.com/" TargetMode="External"/><Relationship Id="rId8385" Type="http://schemas.openxmlformats.org/officeDocument/2006/relationships/hyperlink" Target="http://aspasios.com/" TargetMode="External"/><Relationship Id="rId8386" Type="http://schemas.openxmlformats.org/officeDocument/2006/relationships/hyperlink" Target="http://vhoteles.com/" TargetMode="External"/><Relationship Id="rId8387" Type="http://schemas.openxmlformats.org/officeDocument/2006/relationships/hyperlink" Target="http://hoteldome.es/" TargetMode="External"/><Relationship Id="rId8388" Type="http://schemas.openxmlformats.org/officeDocument/2006/relationships/hyperlink" Target="http://hesperia.com/" TargetMode="External"/><Relationship Id="rId8389" Type="http://schemas.openxmlformats.org/officeDocument/2006/relationships/hyperlink" Target="http://solimpar.com/" TargetMode="External"/><Relationship Id="rId8390" Type="http://schemas.openxmlformats.org/officeDocument/2006/relationships/hyperlink" Target="http://neomagna.com/" TargetMode="External"/><Relationship Id="rId8391" Type="http://schemas.openxmlformats.org/officeDocument/2006/relationships/hyperlink" Target="http://espahotel.es/" TargetMode="External"/><Relationship Id="rId8392" Type="http://schemas.openxmlformats.org/officeDocument/2006/relationships/hyperlink" Target="http://nh-hotels.es/" TargetMode="External"/><Relationship Id="rId8393" Type="http://schemas.openxmlformats.org/officeDocument/2006/relationships/hyperlink" Target="http://nh-hotels.es/" TargetMode="External"/><Relationship Id="rId8394" Type="http://schemas.openxmlformats.org/officeDocument/2006/relationships/hyperlink" Target="http://nh-hotels.es/" TargetMode="External"/><Relationship Id="rId8395" Type="http://schemas.openxmlformats.org/officeDocument/2006/relationships/hyperlink" Target="http://espahotel.es/" TargetMode="External"/><Relationship Id="rId8396" Type="http://schemas.openxmlformats.org/officeDocument/2006/relationships/hyperlink" Target="http://hoteles2.com/" TargetMode="External"/><Relationship Id="rId8397" Type="http://schemas.openxmlformats.org/officeDocument/2006/relationships/hyperlink" Target="http://hoteles2.com/" TargetMode="External"/><Relationship Id="rId8398" Type="http://schemas.openxmlformats.org/officeDocument/2006/relationships/hyperlink" Target="http://losolivos.es/" TargetMode="External"/><Relationship Id="rId8399" Type="http://schemas.openxmlformats.org/officeDocument/2006/relationships/hyperlink" Target="http://hlaunion.com/" TargetMode="External"/><Relationship Id="rId8400" Type="http://schemas.openxmlformats.org/officeDocument/2006/relationships/hyperlink" Target="http://losolivos.es/" TargetMode="External"/><Relationship Id="rId8401" Type="http://schemas.openxmlformats.org/officeDocument/2006/relationships/hyperlink" Target="http://apascovi.org/" TargetMode="External"/><Relationship Id="rId8402" Type="http://schemas.openxmlformats.org/officeDocument/2006/relationships/hyperlink" Target="http://hotelmavi.es/" TargetMode="External"/><Relationship Id="rId8403" Type="http://schemas.openxmlformats.org/officeDocument/2006/relationships/hyperlink" Target="http://hotelmavi.es/" TargetMode="External"/><Relationship Id="rId8404" Type="http://schemas.openxmlformats.org/officeDocument/2006/relationships/hyperlink" Target="http://saradeur.com/" TargetMode="External"/><Relationship Id="rId8405" Type="http://schemas.openxmlformats.org/officeDocument/2006/relationships/hyperlink" Target="http://laochava.com/" TargetMode="External"/><Relationship Id="rId8406" Type="http://schemas.openxmlformats.org/officeDocument/2006/relationships/hyperlink" Target="http://hoteles2.com/" TargetMode="External"/><Relationship Id="rId8407" Type="http://schemas.openxmlformats.org/officeDocument/2006/relationships/hyperlink" Target="http://fredolsen.es/" TargetMode="External"/><Relationship Id="rId8408" Type="http://schemas.openxmlformats.org/officeDocument/2006/relationships/hyperlink" Target="http://altalay7.com/" TargetMode="External"/><Relationship Id="rId8409" Type="http://schemas.openxmlformats.org/officeDocument/2006/relationships/hyperlink" Target="http://el-duque.com/" TargetMode="External"/><Relationship Id="rId8410" Type="http://schemas.openxmlformats.org/officeDocument/2006/relationships/hyperlink" Target="http://anaterve.com/" TargetMode="External"/><Relationship Id="rId8411" Type="http://schemas.openxmlformats.org/officeDocument/2006/relationships/hyperlink" Target="http://sercotel.com/" TargetMode="External"/><Relationship Id="rId8412" Type="http://schemas.openxmlformats.org/officeDocument/2006/relationships/hyperlink" Target="http://hotelrua.com/" TargetMode="External"/><Relationship Id="rId8413" Type="http://schemas.openxmlformats.org/officeDocument/2006/relationships/hyperlink" Target="http://paradores.es/" TargetMode="External"/><Relationship Id="rId8414" Type="http://schemas.openxmlformats.org/officeDocument/2006/relationships/hyperlink" Target="http://novaroma.com/" TargetMode="External"/><Relationship Id="rId8415" Type="http://schemas.openxmlformats.org/officeDocument/2006/relationships/hyperlink" Target="http://hotelmoya.es/" TargetMode="External"/><Relationship Id="rId8416" Type="http://schemas.openxmlformats.org/officeDocument/2006/relationships/hyperlink" Target="http://hotelisur.es/" TargetMode="External"/><Relationship Id="rId8417" Type="http://schemas.openxmlformats.org/officeDocument/2006/relationships/hyperlink" Target="http://hesperia.com/" TargetMode="External"/><Relationship Id="rId8418" Type="http://schemas.openxmlformats.org/officeDocument/2006/relationships/hyperlink" Target="http://lagavilla.es/" TargetMode="External"/><Relationship Id="rId8419" Type="http://schemas.openxmlformats.org/officeDocument/2006/relationships/hyperlink" Target="http://miajadas.org/" TargetMode="External"/><Relationship Id="rId8420" Type="http://schemas.openxmlformats.org/officeDocument/2006/relationships/hyperlink" Target="http://toprural.com/" TargetMode="External"/><Relationship Id="rId8421" Type="http://schemas.openxmlformats.org/officeDocument/2006/relationships/hyperlink" Target="http://servatur.com/" TargetMode="External"/><Relationship Id="rId8422" Type="http://schemas.openxmlformats.org/officeDocument/2006/relationships/hyperlink" Target="http://servatur.com/" TargetMode="External"/><Relationship Id="rId8423" Type="http://schemas.openxmlformats.org/officeDocument/2006/relationships/hyperlink" Target="http://nordotel.com/" TargetMode="External"/><Relationship Id="rId8424" Type="http://schemas.openxmlformats.org/officeDocument/2006/relationships/hyperlink" Target="http://nordotel.com/" TargetMode="External"/><Relationship Id="rId8425" Type="http://schemas.openxmlformats.org/officeDocument/2006/relationships/hyperlink" Target="http://nordotel.com/" TargetMode="External"/><Relationship Id="rId8426" Type="http://schemas.openxmlformats.org/officeDocument/2006/relationships/hyperlink" Target="http://r2hotels.com/" TargetMode="External"/><Relationship Id="rId8427" Type="http://schemas.openxmlformats.org/officeDocument/2006/relationships/hyperlink" Target="http://robinson.com/" TargetMode="External"/><Relationship Id="rId8428" Type="http://schemas.openxmlformats.org/officeDocument/2006/relationships/hyperlink" Target="http://marriott.com/" TargetMode="External"/><Relationship Id="rId8429" Type="http://schemas.openxmlformats.org/officeDocument/2006/relationships/hyperlink" Target="http://hdhotels.com/" TargetMode="External"/><Relationship Id="rId8430" Type="http://schemas.openxmlformats.org/officeDocument/2006/relationships/hyperlink" Target="http://morromar.com/" TargetMode="External"/><Relationship Id="rId8431" Type="http://schemas.openxmlformats.org/officeDocument/2006/relationships/hyperlink" Target="http://hipotels.com/" TargetMode="External"/><Relationship Id="rId8432" Type="http://schemas.openxmlformats.org/officeDocument/2006/relationships/hyperlink" Target="http://es.melia.com/" TargetMode="External"/><Relationship Id="rId8433" Type="http://schemas.openxmlformats.org/officeDocument/2006/relationships/hyperlink" Target="http://hdhotels.com/" TargetMode="External"/><Relationship Id="rId8434" Type="http://schemas.openxmlformats.org/officeDocument/2006/relationships/hyperlink" Target="http://caybeach.com/" TargetMode="External"/><Relationship Id="rId8435" Type="http://schemas.openxmlformats.org/officeDocument/2006/relationships/hyperlink" Target="http://hipotels.com/" TargetMode="External"/><Relationship Id="rId8436" Type="http://schemas.openxmlformats.org/officeDocument/2006/relationships/hyperlink" Target="http://hipotels.com/" TargetMode="External"/><Relationship Id="rId8437" Type="http://schemas.openxmlformats.org/officeDocument/2006/relationships/hyperlink" Target="http://caybeach.com/" TargetMode="External"/><Relationship Id="rId8438" Type="http://schemas.openxmlformats.org/officeDocument/2006/relationships/hyperlink" Target="http://labranda.com/" TargetMode="External"/><Relationship Id="rId8439" Type="http://schemas.openxmlformats.org/officeDocument/2006/relationships/hyperlink" Target="http://labranda.com/" TargetMode="External"/><Relationship Id="rId8440" Type="http://schemas.openxmlformats.org/officeDocument/2006/relationships/hyperlink" Target="http://xqhotels.com/" TargetMode="External"/><Relationship Id="rId8441" Type="http://schemas.openxmlformats.org/officeDocument/2006/relationships/hyperlink" Target="http://r2hotels.com/" TargetMode="External"/><Relationship Id="rId8442" Type="http://schemas.openxmlformats.org/officeDocument/2006/relationships/hyperlink" Target="http://r2hotels.com/" TargetMode="External"/><Relationship Id="rId8443" Type="http://schemas.openxmlformats.org/officeDocument/2006/relationships/hyperlink" Target="http://nordotel.com/" TargetMode="External"/><Relationship Id="rId8444" Type="http://schemas.openxmlformats.org/officeDocument/2006/relationships/hyperlink" Target="http://loszocos.com/" TargetMode="External"/><Relationship Id="rId8445" Type="http://schemas.openxmlformats.org/officeDocument/2006/relationships/hyperlink" Target="http://hdhotels.com/" TargetMode="External"/><Relationship Id="rId8446" Type="http://schemas.openxmlformats.org/officeDocument/2006/relationships/hyperlink" Target="http://contactel.es/" TargetMode="External"/><Relationship Id="rId8447" Type="http://schemas.openxmlformats.org/officeDocument/2006/relationships/hyperlink" Target="http://servatur.com/" TargetMode="External"/><Relationship Id="rId8448" Type="http://schemas.openxmlformats.org/officeDocument/2006/relationships/hyperlink" Target="http://servatur.com/" TargetMode="External"/><Relationship Id="rId8449" Type="http://schemas.openxmlformats.org/officeDocument/2006/relationships/hyperlink" Target="http://labranda.com/" TargetMode="External"/><Relationship Id="rId8450" Type="http://schemas.openxmlformats.org/officeDocument/2006/relationships/hyperlink" Target="http://sunsuites.es/" TargetMode="External"/><Relationship Id="rId8451" Type="http://schemas.openxmlformats.org/officeDocument/2006/relationships/hyperlink" Target="http://casa-leon.de/" TargetMode="External"/><Relationship Id="rId8452" Type="http://schemas.openxmlformats.org/officeDocument/2006/relationships/hyperlink" Target="http://hesperia.com/" TargetMode="External"/><Relationship Id="rId8453" Type="http://schemas.openxmlformats.org/officeDocument/2006/relationships/hyperlink" Target="http://labranda.com/" TargetMode="External"/><Relationship Id="rId8454" Type="http://schemas.openxmlformats.org/officeDocument/2006/relationships/hyperlink" Target="http://labranda.com/" TargetMode="External"/><Relationship Id="rId8455" Type="http://schemas.openxmlformats.org/officeDocument/2006/relationships/hyperlink" Target="http://aspasios.com/" TargetMode="External"/><Relationship Id="rId8456" Type="http://schemas.openxmlformats.org/officeDocument/2006/relationships/hyperlink" Target="http://dyhotels.com/" TargetMode="External"/><Relationship Id="rId8457" Type="http://schemas.openxmlformats.org/officeDocument/2006/relationships/hyperlink" Target="http://hotel-hp.com/" TargetMode="External"/><Relationship Id="rId8458" Type="http://schemas.openxmlformats.org/officeDocument/2006/relationships/hyperlink" Target="http://bypillow.com/" TargetMode="External"/><Relationship Id="rId8459" Type="http://schemas.openxmlformats.org/officeDocument/2006/relationships/hyperlink" Target="https://hlloret.com/" TargetMode="External"/><Relationship Id="rId8460" Type="http://schemas.openxmlformats.org/officeDocument/2006/relationships/hyperlink" Target="http://boriabcn.com/" TargetMode="External"/><Relationship Id="rId8461" Type="http://schemas.openxmlformats.org/officeDocument/2006/relationships/hyperlink" Target="http://aspasios.com/" TargetMode="External"/><Relationship Id="rId8462" Type="http://schemas.openxmlformats.org/officeDocument/2006/relationships/hyperlink" Target="http://florparks.es/" TargetMode="External"/><Relationship Id="rId8463" Type="http://schemas.openxmlformats.org/officeDocument/2006/relationships/hyperlink" Target="http://hcchotels.es/" TargetMode="External"/><Relationship Id="rId8464" Type="http://schemas.openxmlformats.org/officeDocument/2006/relationships/hyperlink" Target="http://zthotels.net/" TargetMode="External"/><Relationship Id="rId8465" Type="http://schemas.openxmlformats.org/officeDocument/2006/relationships/hyperlink" Target="http://es.melia.com/" TargetMode="External"/><Relationship Id="rId8466" Type="http://schemas.openxmlformats.org/officeDocument/2006/relationships/hyperlink" Target="http://euro-mar.com/" TargetMode="External"/><Relationship Id="rId8467" Type="http://schemas.openxmlformats.org/officeDocument/2006/relationships/hyperlink" Target="http://lafransa.com/" TargetMode="External"/><Relationship Id="rId8468" Type="http://schemas.openxmlformats.org/officeDocument/2006/relationships/hyperlink" Target="http://akosuite.com/" TargetMode="External"/><Relationship Id="rId8469" Type="http://schemas.openxmlformats.org/officeDocument/2006/relationships/hyperlink" Target="http://hcchotels.es/" TargetMode="External"/><Relationship Id="rId8470" Type="http://schemas.openxmlformats.org/officeDocument/2006/relationships/hyperlink" Target="http://zarahome.com/" TargetMode="External"/><Relationship Id="rId8471" Type="http://schemas.openxmlformats.org/officeDocument/2006/relationships/hyperlink" Target="http://enjoybcn.com/" TargetMode="External"/><Relationship Id="rId8472" Type="http://schemas.openxmlformats.org/officeDocument/2006/relationships/hyperlink" Target="http://bypillow.com/" TargetMode="External"/><Relationship Id="rId8473" Type="http://schemas.openxmlformats.org/officeDocument/2006/relationships/hyperlink" Target="http://www.hesperia.com/" TargetMode="External"/><Relationship Id="rId8474" Type="http://schemas.openxmlformats.org/officeDocument/2006/relationships/hyperlink" Target="http://hesperia.com/" TargetMode="External"/><Relationship Id="rId8475" Type="http://schemas.openxmlformats.org/officeDocument/2006/relationships/hyperlink" Target="http://hesperia.com/" TargetMode="External"/><Relationship Id="rId8476" Type="http://schemas.openxmlformats.org/officeDocument/2006/relationships/hyperlink" Target="http://www.kkhotels.com/" TargetMode="External"/><Relationship Id="rId8477" Type="http://schemas.openxmlformats.org/officeDocument/2006/relationships/hyperlink" Target="http://llagotel.com/" TargetMode="External"/><Relationship Id="rId8478" Type="http://schemas.openxmlformats.org/officeDocument/2006/relationships/hyperlink" Target="http://parksedo.com/" TargetMode="External"/><Relationship Id="rId8479" Type="http://schemas.openxmlformats.org/officeDocument/2006/relationships/hyperlink" Target="http://hoteles2.com/" TargetMode="External"/><Relationship Id="rId8480" Type="http://schemas.openxmlformats.org/officeDocument/2006/relationships/hyperlink" Target="http://www.marriott.com/" TargetMode="External"/><Relationship Id="rId8481" Type="http://schemas.openxmlformats.org/officeDocument/2006/relationships/hyperlink" Target="http://www.canrafel.net/" TargetMode="External"/><Relationship Id="rId8482" Type="http://schemas.openxmlformats.org/officeDocument/2006/relationships/hyperlink" Target="http://niuhotel.com/" TargetMode="External"/><Relationship Id="rId8483" Type="http://schemas.openxmlformats.org/officeDocument/2006/relationships/hyperlink" Target="http://bypillow.com/" TargetMode="External"/><Relationship Id="rId8484" Type="http://schemas.openxmlformats.org/officeDocument/2006/relationships/hyperlink" Target="http://hoteles2.com/" TargetMode="External"/><Relationship Id="rId8485" Type="http://schemas.openxmlformats.org/officeDocument/2006/relationships/hyperlink" Target="http://sorrador.com/" TargetMode="External"/><Relationship Id="rId8486" Type="http://schemas.openxmlformats.org/officeDocument/2006/relationships/hyperlink" Target="http://medplaya.com/" TargetMode="External"/><Relationship Id="rId8487" Type="http://schemas.openxmlformats.org/officeDocument/2006/relationships/hyperlink" Target="http://canmisse.com/" TargetMode="External"/><Relationship Id="rId8488" Type="http://schemas.openxmlformats.org/officeDocument/2006/relationships/hyperlink" Target="http://bypillow.com/" TargetMode="External"/><Relationship Id="rId8489" Type="http://schemas.openxmlformats.org/officeDocument/2006/relationships/hyperlink" Target="http://canfelip.com/" TargetMode="External"/><Relationship Id="rId8490" Type="http://schemas.openxmlformats.org/officeDocument/2006/relationships/hyperlink" Target="http://www.calruget.com/" TargetMode="External"/><Relationship Id="rId8491" Type="http://schemas.openxmlformats.org/officeDocument/2006/relationships/hyperlink" Target="http://chefnino.com/" TargetMode="External"/><Relationship Id="rId8492" Type="http://schemas.openxmlformats.org/officeDocument/2006/relationships/hyperlink" Target="http://luzhotel.com/" TargetMode="External"/><Relationship Id="rId8493" Type="http://schemas.openxmlformats.org/officeDocument/2006/relationships/hyperlink" Target="http://www.cafestore.es/" TargetMode="External"/><Relationship Id="rId8494" Type="http://schemas.openxmlformats.org/officeDocument/2006/relationships/hyperlink" Target="http://casacayo.com/" TargetMode="External"/><Relationship Id="rId8495" Type="http://schemas.openxmlformats.org/officeDocument/2006/relationships/hyperlink" Target="http://www.hotelvejo.es/" TargetMode="External"/><Relationship Id="rId8496" Type="http://schemas.openxmlformats.org/officeDocument/2006/relationships/hyperlink" Target="http://enhoteles.es/" TargetMode="External"/><Relationship Id="rId8497" Type="http://schemas.openxmlformats.org/officeDocument/2006/relationships/hyperlink" Target="http://www.lekueder.com/" TargetMode="External"/><Relationship Id="rId8498" Type="http://schemas.openxmlformats.org/officeDocument/2006/relationships/hyperlink" Target="http://www.akelarre.net/" TargetMode="External"/><Relationship Id="rId8499" Type="http://schemas.openxmlformats.org/officeDocument/2006/relationships/hyperlink" Target="http://hlondres.com/" TargetMode="External"/><Relationship Id="rId8500" Type="http://schemas.openxmlformats.org/officeDocument/2006/relationships/hyperlink" Target="http://hoteleth.com/" TargetMode="External"/><Relationship Id="rId8501" Type="http://schemas.openxmlformats.org/officeDocument/2006/relationships/hyperlink" Target="http://iturregi.com/" TargetMode="External"/><Relationship Id="rId8502" Type="http://schemas.openxmlformats.org/officeDocument/2006/relationships/hyperlink" Target="http://hesperia.com/" TargetMode="External"/><Relationship Id="rId8503" Type="http://schemas.openxmlformats.org/officeDocument/2006/relationships/hyperlink" Target="http://amalurra.com/" TargetMode="External"/><Relationship Id="rId8504" Type="http://schemas.openxmlformats.org/officeDocument/2006/relationships/hyperlink" Target="http://etxegana.com/" TargetMode="External"/><Relationship Id="rId8505" Type="http://schemas.openxmlformats.org/officeDocument/2006/relationships/hyperlink" Target="http://www.laengana.com/" TargetMode="External"/><Relationship Id="rId8506" Type="http://schemas.openxmlformats.org/officeDocument/2006/relationships/hyperlink" Target="http://paradores.es/" TargetMode="External"/><Relationship Id="rId8507" Type="http://schemas.openxmlformats.org/officeDocument/2006/relationships/hyperlink" Target="http://via-norte.es/" TargetMode="External"/><Relationship Id="rId8508" Type="http://schemas.openxmlformats.org/officeDocument/2006/relationships/hyperlink" Target="http://via-norte.es/" TargetMode="External"/><Relationship Id="rId8509" Type="http://schemas.openxmlformats.org/officeDocument/2006/relationships/hyperlink" Target="http://lanogala.com/" TargetMode="External"/><Relationship Id="rId8510" Type="http://schemas.openxmlformats.org/officeDocument/2006/relationships/hyperlink" Target="http://hreuropa.com/" TargetMode="External"/><Relationship Id="rId8511" Type="http://schemas.openxmlformats.org/officeDocument/2006/relationships/hyperlink" Target="http://tresanea.com/" TargetMode="External"/><Relationship Id="rId8512" Type="http://schemas.openxmlformats.org/officeDocument/2006/relationships/hyperlink" Target="http://www.hotelrios.es/" TargetMode="External"/><Relationship Id="rId8513" Type="http://schemas.openxmlformats.org/officeDocument/2006/relationships/hyperlink" Target="http://www.losabetos.es/" TargetMode="External"/><Relationship Id="rId8514" Type="http://schemas.openxmlformats.org/officeDocument/2006/relationships/hyperlink" Target="http://elpeiron.com/" TargetMode="External"/><Relationship Id="rId8515" Type="http://schemas.openxmlformats.org/officeDocument/2006/relationships/hyperlink" Target="http://landaben.com/" TargetMode="External"/><Relationship Id="rId8516" Type="http://schemas.openxmlformats.org/officeDocument/2006/relationships/hyperlink" Target="http://paradores.es/" TargetMode="External"/><Relationship Id="rId8517" Type="http://schemas.openxmlformats.org/officeDocument/2006/relationships/hyperlink" Target="http://zthotels.com/" TargetMode="External"/><Relationship Id="rId8518" Type="http://schemas.openxmlformats.org/officeDocument/2006/relationships/hyperlink" Target="http://www.verahotel.es/" TargetMode="External"/><Relationship Id="rId8519" Type="http://schemas.openxmlformats.org/officeDocument/2006/relationships/hyperlink" Target="http://www.servimar.net/" TargetMode="External"/><Relationship Id="rId8520" Type="http://schemas.openxmlformats.org/officeDocument/2006/relationships/hyperlink" Target="http://dianapark.es/" TargetMode="External"/><Relationship Id="rId8521" Type="http://schemas.openxmlformats.org/officeDocument/2006/relationships/hyperlink" Target="http://laminilla.es/" TargetMode="External"/><Relationship Id="rId8522" Type="http://schemas.openxmlformats.org/officeDocument/2006/relationships/hyperlink" Target="http://medplaya.com/" TargetMode="External"/><Relationship Id="rId8523" Type="http://schemas.openxmlformats.org/officeDocument/2006/relationships/hyperlink" Target="http://paradores.es/" TargetMode="External"/><Relationship Id="rId8524" Type="http://schemas.openxmlformats.org/officeDocument/2006/relationships/hyperlink" Target="http://amaragua.com/" TargetMode="External"/><Relationship Id="rId8525" Type="http://schemas.openxmlformats.org/officeDocument/2006/relationships/hyperlink" Target="http://medplaya.com/" TargetMode="External"/><Relationship Id="rId8526" Type="http://schemas.openxmlformats.org/officeDocument/2006/relationships/hyperlink" Target="http://medplaya.com/" TargetMode="External"/><Relationship Id="rId8527" Type="http://schemas.openxmlformats.org/officeDocument/2006/relationships/hyperlink" Target="http://medplaya.com/" TargetMode="External"/><Relationship Id="rId8528" Type="http://schemas.openxmlformats.org/officeDocument/2006/relationships/hyperlink" Target="http://lapalmera.es/" TargetMode="External"/><Relationship Id="rId8529" Type="http://schemas.openxmlformats.org/officeDocument/2006/relationships/hyperlink" Target="http://monteros.com/" TargetMode="External"/><Relationship Id="rId8530" Type="http://schemas.openxmlformats.org/officeDocument/2006/relationships/hyperlink" Target="http://reaviles.com/" TargetMode="External"/><Relationship Id="rId8531" Type="http://schemas.openxmlformats.org/officeDocument/2006/relationships/hyperlink" Target="http://benabola.com/" TargetMode="External"/><Relationship Id="rId8532" Type="http://schemas.openxmlformats.org/officeDocument/2006/relationships/hyperlink" Target="http://benabola.com/" TargetMode="External"/><Relationship Id="rId8533" Type="http://schemas.openxmlformats.org/officeDocument/2006/relationships/hyperlink" Target="http://hotelpyr.com/" TargetMode="External"/><Relationship Id="rId8534" Type="http://schemas.openxmlformats.org/officeDocument/2006/relationships/hyperlink" Target="http://sunnydom.com/" TargetMode="External"/><Relationship Id="rId8535" Type="http://schemas.openxmlformats.org/officeDocument/2006/relationships/hyperlink" Target="http://lalambra.com/" TargetMode="External"/><Relationship Id="rId8536" Type="http://schemas.openxmlformats.org/officeDocument/2006/relationships/hyperlink" Target="http://lalambra.com/" TargetMode="External"/><Relationship Id="rId8537" Type="http://schemas.openxmlformats.org/officeDocument/2006/relationships/hyperlink" Target="http://hotelacg.com/" TargetMode="External"/><Relationship Id="rId8538" Type="http://schemas.openxmlformats.org/officeDocument/2006/relationships/hyperlink" Target="http://hmontana.com/" TargetMode="External"/><Relationship Id="rId8539" Type="http://schemas.openxmlformats.org/officeDocument/2006/relationships/hyperlink" Target="http://trhbaeza.com/" TargetMode="External"/><Relationship Id="rId8540" Type="http://schemas.openxmlformats.org/officeDocument/2006/relationships/hyperlink" Target="http://hotellar.com/" TargetMode="External"/><Relationship Id="rId8541" Type="http://schemas.openxmlformats.org/officeDocument/2006/relationships/hyperlink" Target="http://hesperia.com/" TargetMode="External"/><Relationship Id="rId8542" Type="http://schemas.openxmlformats.org/officeDocument/2006/relationships/hyperlink" Target="http://dcarmela.com/" TargetMode="External"/><Relationship Id="rId8543" Type="http://schemas.openxmlformats.org/officeDocument/2006/relationships/hyperlink" Target="http://marehotel.es/" TargetMode="External"/><Relationship Id="rId8544" Type="http://schemas.openxmlformats.org/officeDocument/2006/relationships/hyperlink" Target="http://mazagonia.es/" TargetMode="External"/><Relationship Id="rId8545" Type="http://schemas.openxmlformats.org/officeDocument/2006/relationships/hyperlink" Target="http://hipotels.com/" TargetMode="External"/><Relationship Id="rId8546" Type="http://schemas.openxmlformats.org/officeDocument/2006/relationships/hyperlink" Target="http://hoteles2.com/" TargetMode="External"/><Relationship Id="rId8547" Type="http://schemas.openxmlformats.org/officeDocument/2006/relationships/hyperlink" Target="http://hipotels.com/" TargetMode="External"/><Relationship Id="rId8548" Type="http://schemas.openxmlformats.org/officeDocument/2006/relationships/hyperlink" Target="http://hipotels.com/" TargetMode="External"/><Relationship Id="rId8549" Type="http://schemas.openxmlformats.org/officeDocument/2006/relationships/hyperlink" Target="http://hipotels.com/" TargetMode="External"/><Relationship Id="rId8550" Type="http://schemas.openxmlformats.org/officeDocument/2006/relationships/hyperlink" Target="http://hipotels.com/" TargetMode="External"/><Relationship Id="rId8551" Type="http://schemas.openxmlformats.org/officeDocument/2006/relationships/hyperlink" Target="http://hipotels.com/" TargetMode="External"/><Relationship Id="rId8552" Type="http://schemas.openxmlformats.org/officeDocument/2006/relationships/hyperlink" Target="http://aurahotel.es/" TargetMode="External"/><Relationship Id="rId8553" Type="http://schemas.openxmlformats.org/officeDocument/2006/relationships/hyperlink" Target="http://meligrana.es/" TargetMode="External"/><Relationship Id="rId8554" Type="http://schemas.openxmlformats.org/officeDocument/2006/relationships/hyperlink" Target="http://arcosgolf.es/" TargetMode="External"/><Relationship Id="rId8555" Type="http://schemas.openxmlformats.org/officeDocument/2006/relationships/hyperlink" Target="http://hoteles2.com/" TargetMode="External"/><Relationship Id="rId8556" Type="http://schemas.openxmlformats.org/officeDocument/2006/relationships/hyperlink" Target="http://hoteles2.com/" TargetMode="External"/><Relationship Id="rId8557" Type="http://schemas.openxmlformats.org/officeDocument/2006/relationships/hyperlink" Target="http://hotel-bb.com/" TargetMode="External"/><Relationship Id="rId8558" Type="http://schemas.openxmlformats.org/officeDocument/2006/relationships/hyperlink" Target="http://hotelkhu.com/" TargetMode="External"/><Relationship Id="rId8559" Type="http://schemas.openxmlformats.org/officeDocument/2006/relationships/hyperlink" Target="http://ahhotels.com/" TargetMode="External"/><Relationship Id="rId8560" Type="http://schemas.openxmlformats.org/officeDocument/2006/relationships/hyperlink" Target="http://lagarapa.net/" TargetMode="External"/><Relationship Id="rId8561" Type="http://schemas.openxmlformats.org/officeDocument/2006/relationships/hyperlink" Target="http://lasyucas.com/" TargetMode="External"/><Relationship Id="rId8562" Type="http://schemas.openxmlformats.org/officeDocument/2006/relationships/hyperlink" Target="http://chinasol.com/" TargetMode="External"/><Relationship Id="rId8563" Type="http://schemas.openxmlformats.org/officeDocument/2006/relationships/hyperlink" Target="http://tropysol.com/" TargetMode="External"/><Relationship Id="rId8564" Type="http://schemas.openxmlformats.org/officeDocument/2006/relationships/hyperlink" Target="http://alcadima.com/" TargetMode="External"/><Relationship Id="rId8565" Type="http://schemas.openxmlformats.org/officeDocument/2006/relationships/hyperlink" Target="http://hghoteles.es/" TargetMode="External"/><Relationship Id="rId8566" Type="http://schemas.openxmlformats.org/officeDocument/2006/relationships/hyperlink" Target="http://elpansat.com/" TargetMode="External"/><Relationship Id="rId8567" Type="http://schemas.openxmlformats.org/officeDocument/2006/relationships/hyperlink" Target="http://lotelito.com/" TargetMode="External"/><Relationship Id="rId8568" Type="http://schemas.openxmlformats.org/officeDocument/2006/relationships/hyperlink" Target="http://trapemar.com/" TargetMode="External"/><Relationship Id="rId8569" Type="http://schemas.openxmlformats.org/officeDocument/2006/relationships/hyperlink" Target="http://zthotels.com/" TargetMode="External"/><Relationship Id="rId8570" Type="http://schemas.openxmlformats.org/officeDocument/2006/relationships/hyperlink" Target="http://zthotels.com/" TargetMode="External"/><Relationship Id="rId8571" Type="http://schemas.openxmlformats.org/officeDocument/2006/relationships/hyperlink" Target="http://puertomar.es/" TargetMode="External"/><Relationship Id="rId8572" Type="http://schemas.openxmlformats.org/officeDocument/2006/relationships/hyperlink" Target="http://hotelhey.com/" TargetMode="External"/><Relationship Id="rId8573" Type="http://schemas.openxmlformats.org/officeDocument/2006/relationships/hyperlink" Target="http://zthotels.net/" TargetMode="External"/><Relationship Id="rId8574" Type="http://schemas.openxmlformats.org/officeDocument/2006/relationships/hyperlink" Target="http://autogrill.es/" TargetMode="External"/><Relationship Id="rId8575" Type="http://schemas.openxmlformats.org/officeDocument/2006/relationships/hyperlink" Target="http://hoteles2.com/" TargetMode="External"/><Relationship Id="rId8576" Type="http://schemas.openxmlformats.org/officeDocument/2006/relationships/hyperlink" Target="http://es.melia.com/" TargetMode="External"/><Relationship Id="rId8577" Type="http://schemas.openxmlformats.org/officeDocument/2006/relationships/hyperlink" Target="http://lesmonges.es/" TargetMode="External"/><Relationship Id="rId8578" Type="http://schemas.openxmlformats.org/officeDocument/2006/relationships/hyperlink" Target="http://lafasana.com/" TargetMode="External"/><Relationship Id="rId8579" Type="http://schemas.openxmlformats.org/officeDocument/2006/relationships/hyperlink" Target="http://unitursa.com/" TargetMode="External"/><Relationship Id="rId8580" Type="http://schemas.openxmlformats.org/officeDocument/2006/relationships/hyperlink" Target="http://losalamos.es/" TargetMode="External"/><Relationship Id="rId8581" Type="http://schemas.openxmlformats.org/officeDocument/2006/relationships/hyperlink" Target="http://medplaya.com/" TargetMode="External"/><Relationship Id="rId8582" Type="http://schemas.openxmlformats.org/officeDocument/2006/relationships/hyperlink" Target="http://medplaya.com/" TargetMode="External"/><Relationship Id="rId8583" Type="http://schemas.openxmlformats.org/officeDocument/2006/relationships/hyperlink" Target="http://medplaya.com/" TargetMode="External"/><Relationship Id="rId8584" Type="http://schemas.openxmlformats.org/officeDocument/2006/relationships/hyperlink" Target="http://marenysol.es/" TargetMode="External"/><Relationship Id="rId8585" Type="http://schemas.openxmlformats.org/officeDocument/2006/relationships/hyperlink" Target="http://montiboli.es/" TargetMode="External"/><Relationship Id="rId8586" Type="http://schemas.openxmlformats.org/officeDocument/2006/relationships/hyperlink" Target="http://solgarden.no/" TargetMode="External"/><Relationship Id="rId8587" Type="http://schemas.openxmlformats.org/officeDocument/2006/relationships/hyperlink" Target="http://hoteles2.com/" TargetMode="External"/><Relationship Id="rId8588" Type="http://schemas.openxmlformats.org/officeDocument/2006/relationships/hyperlink" Target="http://lesdunes.com/" TargetMode="External"/><Relationship Id="rId8589" Type="http://schemas.openxmlformats.org/officeDocument/2006/relationships/hyperlink" Target="http://lesdunes.com/" TargetMode="External"/><Relationship Id="rId8590" Type="http://schemas.openxmlformats.org/officeDocument/2006/relationships/hyperlink" Target="http://vidalbir.com/" TargetMode="External"/><Relationship Id="rId8591" Type="http://schemas.openxmlformats.org/officeDocument/2006/relationships/hyperlink" Target="http://hremilio.com/" TargetMode="External"/><Relationship Id="rId8592" Type="http://schemas.openxmlformats.org/officeDocument/2006/relationships/hyperlink" Target="http://rodagolf.com/" TargetMode="External"/><Relationship Id="rId8593" Type="http://schemas.openxmlformats.org/officeDocument/2006/relationships/hyperlink" Target="http://elchurra.net/" TargetMode="External"/><Relationship Id="rId8594" Type="http://schemas.openxmlformats.org/officeDocument/2006/relationships/hyperlink" Target="https://hotelsg.net/" TargetMode="External"/><Relationship Id="rId8595" Type="http://schemas.openxmlformats.org/officeDocument/2006/relationships/hyperlink" Target="http://arrixaca.net/" TargetMode="External"/><Relationship Id="rId8596" Type="http://schemas.openxmlformats.org/officeDocument/2006/relationships/hyperlink" Target="http://hosteria.com/" TargetMode="External"/><Relationship Id="rId8597" Type="http://schemas.openxmlformats.org/officeDocument/2006/relationships/hyperlink" Target="http://sonpalou.com/" TargetMode="External"/><Relationship Id="rId8598" Type="http://schemas.openxmlformats.org/officeDocument/2006/relationships/hyperlink" Target="http://hotelm27.com/" TargetMode="External"/><Relationship Id="rId8599" Type="http://schemas.openxmlformats.org/officeDocument/2006/relationships/hyperlink" Target="http://songener.com/" TargetMode="External"/><Relationship Id="rId8600" Type="http://schemas.openxmlformats.org/officeDocument/2006/relationships/hyperlink" Target="http://canjaume.org/" TargetMode="External"/><Relationship Id="rId8601" Type="http://schemas.openxmlformats.org/officeDocument/2006/relationships/hyperlink" Target="http://nordotel.com/" TargetMode="External"/><Relationship Id="rId8602" Type="http://schemas.openxmlformats.org/officeDocument/2006/relationships/hyperlink" Target="http://bghotels.com/" TargetMode="External"/><Relationship Id="rId8603" Type="http://schemas.openxmlformats.org/officeDocument/2006/relationships/hyperlink" Target="http://hotelaya.com/" TargetMode="External"/><Relationship Id="rId8604" Type="http://schemas.openxmlformats.org/officeDocument/2006/relationships/hyperlink" Target="http://urhotels.com/" TargetMode="External"/><Relationship Id="rId8605" Type="http://schemas.openxmlformats.org/officeDocument/2006/relationships/hyperlink" Target="http://hipotels.com/" TargetMode="External"/><Relationship Id="rId8606" Type="http://schemas.openxmlformats.org/officeDocument/2006/relationships/hyperlink" Target="http://jshotels.com/" TargetMode="External"/><Relationship Id="rId8607" Type="http://schemas.openxmlformats.org/officeDocument/2006/relationships/hyperlink" Target="http://bghotels.com/" TargetMode="External"/><Relationship Id="rId8608" Type="http://schemas.openxmlformats.org/officeDocument/2006/relationships/hyperlink" Target="http://hmhotels.net/" TargetMode="External"/><Relationship Id="rId8609" Type="http://schemas.openxmlformats.org/officeDocument/2006/relationships/hyperlink" Target="http://hmhotels.net/" TargetMode="External"/><Relationship Id="rId8610" Type="http://schemas.openxmlformats.org/officeDocument/2006/relationships/hyperlink" Target="http://hotelraxa.es/" TargetMode="External"/><Relationship Id="rId8611" Type="http://schemas.openxmlformats.org/officeDocument/2006/relationships/hyperlink" Target="http://hmhotels.net/" TargetMode="External"/><Relationship Id="rId8612" Type="http://schemas.openxmlformats.org/officeDocument/2006/relationships/hyperlink" Target="http://portixol.com/" TargetMode="External"/><Relationship Id="rId8613" Type="http://schemas.openxmlformats.org/officeDocument/2006/relationships/hyperlink" Target="http://somhotels.es/" TargetMode="External"/><Relationship Id="rId8614" Type="http://schemas.openxmlformats.org/officeDocument/2006/relationships/hyperlink" Target="http://somhotels.es/" TargetMode="External"/><Relationship Id="rId8615" Type="http://schemas.openxmlformats.org/officeDocument/2006/relationships/hyperlink" Target="http://bghotels.com/" TargetMode="External"/><Relationship Id="rId8616" Type="http://schemas.openxmlformats.org/officeDocument/2006/relationships/hyperlink" Target="http://canarabi.com/" TargetMode="External"/><Relationship Id="rId8617" Type="http://schemas.openxmlformats.org/officeDocument/2006/relationships/hyperlink" Target="http://bghotels.com/" TargetMode="External"/><Relationship Id="rId8618" Type="http://schemas.openxmlformats.org/officeDocument/2006/relationships/hyperlink" Target="http://rocaplana.es/" TargetMode="External"/><Relationship Id="rId8619" Type="http://schemas.openxmlformats.org/officeDocument/2006/relationships/hyperlink" Target="http://ibizazen.com/" TargetMode="External"/><Relationship Id="rId8620" Type="http://schemas.openxmlformats.org/officeDocument/2006/relationships/hyperlink" Target="http://nordotel.com/" TargetMode="External"/><Relationship Id="rId8621" Type="http://schemas.openxmlformats.org/officeDocument/2006/relationships/hyperlink" Target="http://canaxica.com/" TargetMode="External"/><Relationship Id="rId8622" Type="http://schemas.openxmlformats.org/officeDocument/2006/relationships/hyperlink" Target="http://escanyer.com/" TargetMode="External"/><Relationship Id="rId8623" Type="http://schemas.openxmlformats.org/officeDocument/2006/relationships/hyperlink" Target="http://canaxini.com/" TargetMode="External"/><Relationship Id="rId8624" Type="http://schemas.openxmlformats.org/officeDocument/2006/relationships/hyperlink" Target="http://calabona.net/" TargetMode="External"/><Relationship Id="rId8625" Type="http://schemas.openxmlformats.org/officeDocument/2006/relationships/hyperlink" Target="http://prinsotel.es/" TargetMode="External"/><Relationship Id="rId8626" Type="http://schemas.openxmlformats.org/officeDocument/2006/relationships/hyperlink" Target="http://prinsotel.es/" TargetMode="External"/><Relationship Id="rId8627" Type="http://schemas.openxmlformats.org/officeDocument/2006/relationships/hyperlink" Target="http://hihotels.net/" TargetMode="External"/><Relationship Id="rId8628" Type="http://schemas.openxmlformats.org/officeDocument/2006/relationships/hyperlink" Target="https://www.melia.com/es" TargetMode="External"/><Relationship Id="rId8629" Type="http://schemas.openxmlformats.org/officeDocument/2006/relationships/hyperlink" Target="http://jshotels.com/" TargetMode="External"/><Relationship Id="rId8630" Type="http://schemas.openxmlformats.org/officeDocument/2006/relationships/hyperlink" Target="http://hmhotels.net/" TargetMode="External"/><Relationship Id="rId8631" Type="http://schemas.openxmlformats.org/officeDocument/2006/relationships/hyperlink" Target="http://q-xapala.com/" TargetMode="External"/><Relationship Id="rId8632" Type="http://schemas.openxmlformats.org/officeDocument/2006/relationships/hyperlink" Target="http://soncolom.com/" TargetMode="External"/><Relationship Id="rId8633" Type="http://schemas.openxmlformats.org/officeDocument/2006/relationships/hyperlink" Target="http://pollensa.com/" TargetMode="External"/><Relationship Id="rId8634" Type="http://schemas.openxmlformats.org/officeDocument/2006/relationships/hyperlink" Target="http://prinsotel.es/" TargetMode="External"/><Relationship Id="rId8635" Type="http://schemas.openxmlformats.org/officeDocument/2006/relationships/hyperlink" Target="http://granisla.com/" TargetMode="External"/><Relationship Id="rId8636" Type="http://schemas.openxmlformats.org/officeDocument/2006/relationships/hyperlink" Target="http://hihotels.net/" TargetMode="External"/><Relationship Id="rId8637" Type="http://schemas.openxmlformats.org/officeDocument/2006/relationships/hyperlink" Target="http://flacalco.com/" TargetMode="External"/><Relationship Id="rId8638" Type="http://schemas.openxmlformats.org/officeDocument/2006/relationships/hyperlink" Target="http://prinsotel.es/" TargetMode="External"/><Relationship Id="rId8639" Type="http://schemas.openxmlformats.org/officeDocument/2006/relationships/hyperlink" Target="http://hotellux.net/" TargetMode="External"/><Relationship Id="rId8640" Type="http://schemas.openxmlformats.org/officeDocument/2006/relationships/hyperlink" Target="http://aumallia.com/" TargetMode="External"/><Relationship Id="rId8641" Type="http://schemas.openxmlformats.org/officeDocument/2006/relationships/hyperlink" Target="http://hipotels.com/" TargetMode="External"/><Relationship Id="rId8642" Type="http://schemas.openxmlformats.org/officeDocument/2006/relationships/hyperlink" Target="http://baleares.com/" TargetMode="External"/><Relationship Id="rId8643" Type="http://schemas.openxmlformats.org/officeDocument/2006/relationships/hyperlink" Target="http://hipotels.com/" TargetMode="External"/><Relationship Id="rId8644" Type="http://schemas.openxmlformats.org/officeDocument/2006/relationships/hyperlink" Target="http://clubsimo.com/" TargetMode="External"/><Relationship Id="rId8645" Type="http://schemas.openxmlformats.org/officeDocument/2006/relationships/hyperlink" Target="http://hipotels.com/" TargetMode="External"/><Relationship Id="rId8646" Type="http://schemas.openxmlformats.org/officeDocument/2006/relationships/hyperlink" Target="http://hipotels.com/" TargetMode="External"/><Relationship Id="rId8647" Type="http://schemas.openxmlformats.org/officeDocument/2006/relationships/hyperlink" Target="http://cmhotels.com/" TargetMode="External"/><Relationship Id="rId8648" Type="http://schemas.openxmlformats.org/officeDocument/2006/relationships/hyperlink" Target="http://hipotels.com/" TargetMode="External"/><Relationship Id="rId8649" Type="http://schemas.openxmlformats.org/officeDocument/2006/relationships/hyperlink" Target="http://hipotels.com/" TargetMode="External"/><Relationship Id="rId8650" Type="http://schemas.openxmlformats.org/officeDocument/2006/relationships/hyperlink" Target="http://hipotels.com/" TargetMode="External"/><Relationship Id="rId8651" Type="http://schemas.openxmlformats.org/officeDocument/2006/relationships/hyperlink" Target="http://hipotels.com/" TargetMode="External"/><Relationship Id="rId8652" Type="http://schemas.openxmlformats.org/officeDocument/2006/relationships/hyperlink" Target="http://hipotels.com/" TargetMode="External"/><Relationship Id="rId8653" Type="http://schemas.openxmlformats.org/officeDocument/2006/relationships/hyperlink" Target="http://hipotels.com/" TargetMode="External"/><Relationship Id="rId8654" Type="http://schemas.openxmlformats.org/officeDocument/2006/relationships/hyperlink" Target="http://cantorna.com/" TargetMode="External"/><Relationship Id="rId8655" Type="http://schemas.openxmlformats.org/officeDocument/2006/relationships/hyperlink" Target="http://cas-sant.com/" TargetMode="External"/><Relationship Id="rId8656" Type="http://schemas.openxmlformats.org/officeDocument/2006/relationships/hyperlink" Target="http://cancanals.es/" TargetMode="External"/><Relationship Id="rId8657" Type="http://schemas.openxmlformats.org/officeDocument/2006/relationships/hyperlink" Target="http://sonmarge.com/" TargetMode="External"/><Relationship Id="rId8658" Type="http://schemas.openxmlformats.org/officeDocument/2006/relationships/hyperlink" Target="http://nordotel.com/" TargetMode="External"/><Relationship Id="rId8659" Type="http://schemas.openxmlformats.org/officeDocument/2006/relationships/hyperlink" Target="http://prinsotel.es/" TargetMode="External"/><Relationship Id="rId8660" Type="http://schemas.openxmlformats.org/officeDocument/2006/relationships/hyperlink" Target="http://nordotel.com/" TargetMode="External"/><Relationship Id="rId8661" Type="http://schemas.openxmlformats.org/officeDocument/2006/relationships/hyperlink" Target="http://hoteldor.com/" TargetMode="External"/><Relationship Id="rId8662" Type="http://schemas.openxmlformats.org/officeDocument/2006/relationships/hyperlink" Target="http://sonjulia.com/" TargetMode="External"/><Relationship Id="rId8663" Type="http://schemas.openxmlformats.org/officeDocument/2006/relationships/hyperlink" Target="http://euro-mar.com/" TargetMode="External"/><Relationship Id="rId8664" Type="http://schemas.openxmlformats.org/officeDocument/2006/relationships/hyperlink" Target="http://hihotels.net/" TargetMode="External"/><Relationship Id="rId8665" Type="http://schemas.openxmlformats.org/officeDocument/2006/relationships/hyperlink" Target="http://soncaliu.com/" TargetMode="External"/><Relationship Id="rId8666" Type="http://schemas.openxmlformats.org/officeDocument/2006/relationships/hyperlink" Target="http://baleares.com/" TargetMode="External"/><Relationship Id="rId8667" Type="http://schemas.openxmlformats.org/officeDocument/2006/relationships/hyperlink" Target="http://prinsotel.es/" TargetMode="External"/><Relationship Id="rId8668" Type="http://schemas.openxmlformats.org/officeDocument/2006/relationships/hyperlink" Target="http://hciutatj.com/" TargetMode="External"/><Relationship Id="rId8669" Type="http://schemas.openxmlformats.org/officeDocument/2006/relationships/hyperlink" Target="http://caprocat.com/" TargetMode="External"/><Relationship Id="rId8670" Type="http://schemas.openxmlformats.org/officeDocument/2006/relationships/hyperlink" Target="http://escucons.com/" TargetMode="External"/><Relationship Id="rId8671" Type="http://schemas.openxmlformats.org/officeDocument/2006/relationships/hyperlink" Target="http://hipotels.com/" TargetMode="External"/><Relationship Id="rId8672" Type="http://schemas.openxmlformats.org/officeDocument/2006/relationships/hyperlink" Target="http://hipotels.com/" TargetMode="External"/><Relationship Id="rId8673" Type="http://schemas.openxmlformats.org/officeDocument/2006/relationships/hyperlink" Target="http://hihotels.net/" TargetMode="External"/><Relationship Id="rId8674" Type="http://schemas.openxmlformats.org/officeDocument/2006/relationships/hyperlink" Target="http://hipotels.com/" TargetMode="External"/><Relationship Id="rId8675" Type="http://schemas.openxmlformats.org/officeDocument/2006/relationships/hyperlink" Target="http://hipotels.com/" TargetMode="External"/><Relationship Id="rId8676" Type="http://schemas.openxmlformats.org/officeDocument/2006/relationships/hyperlink" Target="http://hipotels.com/" TargetMode="External"/><Relationship Id="rId8677" Type="http://schemas.openxmlformats.org/officeDocument/2006/relationships/hyperlink" Target="http://jshotels.com/" TargetMode="External"/><Relationship Id="rId8678" Type="http://schemas.openxmlformats.org/officeDocument/2006/relationships/hyperlink" Target="http://carrossa.com/" TargetMode="External"/><Relationship Id="rId8679" Type="http://schemas.openxmlformats.org/officeDocument/2006/relationships/hyperlink" Target="http://bghotels.com/" TargetMode="External"/><Relationship Id="rId8680" Type="http://schemas.openxmlformats.org/officeDocument/2006/relationships/hyperlink" Target="http://jshotels.com/" TargetMode="External"/><Relationship Id="rId8681" Type="http://schemas.openxmlformats.org/officeDocument/2006/relationships/hyperlink" Target="http://jshotels.com/" TargetMode="External"/><Relationship Id="rId8682" Type="http://schemas.openxmlformats.org/officeDocument/2006/relationships/hyperlink" Target="http://binibona.com/" TargetMode="External"/><Relationship Id="rId8683" Type="http://schemas.openxmlformats.org/officeDocument/2006/relationships/hyperlink" Target="http://monnaber.com/" TargetMode="External"/><Relationship Id="rId8684" Type="http://schemas.openxmlformats.org/officeDocument/2006/relationships/hyperlink" Target="http://jshotels.com/" TargetMode="External"/><Relationship Id="rId8685" Type="http://schemas.openxmlformats.org/officeDocument/2006/relationships/hyperlink" Target="http://bghotels.com/" TargetMode="External"/><Relationship Id="rId8686" Type="http://schemas.openxmlformats.org/officeDocument/2006/relationships/hyperlink" Target="http://urhotels.com/" TargetMode="External"/><Relationship Id="rId8687" Type="http://schemas.openxmlformats.org/officeDocument/2006/relationships/hyperlink" Target="http://urhotels.com/" TargetMode="External"/><Relationship Id="rId8688" Type="http://schemas.openxmlformats.org/officeDocument/2006/relationships/hyperlink" Target="http://calreiet.com/" TargetMode="External"/><Relationship Id="rId8689" Type="http://schemas.openxmlformats.org/officeDocument/2006/relationships/hyperlink" Target="http://carlemany.es/" TargetMode="External"/><Relationship Id="rId8690" Type="http://schemas.openxmlformats.org/officeDocument/2006/relationships/hyperlink" Target="http://playasol.com/" TargetMode="External"/><Relationship Id="rId8691" Type="http://schemas.openxmlformats.org/officeDocument/2006/relationships/hyperlink" Target="http://hoteloma.net/" TargetMode="External"/><Relationship Id="rId8692" Type="http://schemas.openxmlformats.org/officeDocument/2006/relationships/hyperlink" Target="http://medplaya.com/" TargetMode="External"/><Relationship Id="rId8693" Type="http://schemas.openxmlformats.org/officeDocument/2006/relationships/hyperlink" Target="http://publintur.es/" TargetMode="External"/><Relationship Id="rId8694" Type="http://schemas.openxmlformats.org/officeDocument/2006/relationships/hyperlink" Target="http://nord1901.com/" TargetMode="External"/><Relationship Id="rId8695" Type="http://schemas.openxmlformats.org/officeDocument/2006/relationships/hyperlink" Target="http://hotelast.com/" TargetMode="External"/><Relationship Id="rId8696" Type="http://schemas.openxmlformats.org/officeDocument/2006/relationships/hyperlink" Target="http://massalvi.com/" TargetMode="External"/><Relationship Id="rId8697" Type="http://schemas.openxmlformats.org/officeDocument/2006/relationships/hyperlink" Target="http://maspetit.net/" TargetMode="External"/><Relationship Id="rId8698" Type="http://schemas.openxmlformats.org/officeDocument/2006/relationships/hyperlink" Target="http://planamar.com/" TargetMode="External"/><Relationship Id="rId8699" Type="http://schemas.openxmlformats.org/officeDocument/2006/relationships/hyperlink" Target="http://euro-mar.com/" TargetMode="External"/><Relationship Id="rId8700" Type="http://schemas.openxmlformats.org/officeDocument/2006/relationships/hyperlink" Target="http://medplaya.com/" TargetMode="External"/><Relationship Id="rId8701" Type="http://schemas.openxmlformats.org/officeDocument/2006/relationships/hyperlink" Target="http://medplaya.com/" TargetMode="External"/><Relationship Id="rId8702" Type="http://schemas.openxmlformats.org/officeDocument/2006/relationships/hyperlink" Target="http://prullans.net/" TargetMode="External"/><Relationship Id="rId8703" Type="http://schemas.openxmlformats.org/officeDocument/2006/relationships/hyperlink" Target="http://prullans.net/" TargetMode="External"/><Relationship Id="rId8704" Type="http://schemas.openxmlformats.org/officeDocument/2006/relationships/hyperlink" Target="http://lotaller.com/" TargetMode="External"/><Relationship Id="rId8705" Type="http://schemas.openxmlformats.org/officeDocument/2006/relationships/hyperlink" Target="http://portaine.cat/" TargetMode="External"/><Relationship Id="rId8706" Type="http://schemas.openxmlformats.org/officeDocument/2006/relationships/hyperlink" Target="http://montarto.com/" TargetMode="External"/><Relationship Id="rId8707" Type="http://schemas.openxmlformats.org/officeDocument/2006/relationships/hyperlink" Target="http://ethpalai.com/" TargetMode="External"/><Relationship Id="rId8708" Type="http://schemas.openxmlformats.org/officeDocument/2006/relationships/hyperlink" Target="http://hotelsole.es/" TargetMode="External"/><Relationship Id="rId8709" Type="http://schemas.openxmlformats.org/officeDocument/2006/relationships/hyperlink" Target="http://hotelsole.es/" TargetMode="External"/><Relationship Id="rId8710" Type="http://schemas.openxmlformats.org/officeDocument/2006/relationships/hyperlink" Target="http://lafaiada.com/" TargetMode="External"/><Relationship Id="rId8711" Type="http://schemas.openxmlformats.org/officeDocument/2006/relationships/hyperlink" Target="http://inturmark.es/" TargetMode="External"/><Relationship Id="rId8712" Type="http://schemas.openxmlformats.org/officeDocument/2006/relationships/hyperlink" Target="http://ruralium.com/" TargetMode="External"/><Relationship Id="rId8713" Type="http://schemas.openxmlformats.org/officeDocument/2006/relationships/hyperlink" Target="http://lapardina.es/" TargetMode="External"/><Relationship Id="rId8714" Type="http://schemas.openxmlformats.org/officeDocument/2006/relationships/hyperlink" Target="http://hgcerler.com/" TargetMode="External"/><Relationship Id="rId8715" Type="http://schemas.openxmlformats.org/officeDocument/2006/relationships/hyperlink" Target="http://www.callereal.es/" TargetMode="External"/><Relationship Id="rId8716" Type="http://schemas.openxmlformats.org/officeDocument/2006/relationships/hyperlink" Target="http://hotelpepa.es/" TargetMode="External"/><Relationship Id="rId8717" Type="http://schemas.openxmlformats.org/officeDocument/2006/relationships/hyperlink" Target="http://hotelrcz.com/" TargetMode="External"/><Relationship Id="rId8718" Type="http://schemas.openxmlformats.org/officeDocument/2006/relationships/hyperlink" Target="http://280hotel.com/" TargetMode="External"/><Relationship Id="rId8719" Type="http://schemas.openxmlformats.org/officeDocument/2006/relationships/hyperlink" Target="http://srhoteles.es/" TargetMode="External"/><Relationship Id="rId8720" Type="http://schemas.openxmlformats.org/officeDocument/2006/relationships/hyperlink" Target="http://gruparbo.com/" TargetMode="External"/><Relationship Id="rId8721" Type="http://schemas.openxmlformats.org/officeDocument/2006/relationships/hyperlink" Target="http://gruparbo.com/" TargetMode="External"/><Relationship Id="rId8722" Type="http://schemas.openxmlformats.org/officeDocument/2006/relationships/hyperlink" Target="http://saragrup.com/" TargetMode="External"/><Relationship Id="rId8723" Type="http://schemas.openxmlformats.org/officeDocument/2006/relationships/hyperlink" Target="http://medplaya.com/" TargetMode="External"/><Relationship Id="rId8724" Type="http://schemas.openxmlformats.org/officeDocument/2006/relationships/hyperlink" Target="http://medplaya.com/" TargetMode="External"/><Relationship Id="rId8725" Type="http://schemas.openxmlformats.org/officeDocument/2006/relationships/hyperlink" Target="http://cyesalou.com/" TargetMode="External"/><Relationship Id="rId8726" Type="http://schemas.openxmlformats.org/officeDocument/2006/relationships/hyperlink" Target="http://cyesalou.com/" TargetMode="External"/><Relationship Id="rId8727" Type="http://schemas.openxmlformats.org/officeDocument/2006/relationships/hyperlink" Target="http://canjosep.com/" TargetMode="External"/><Relationship Id="rId8728" Type="http://schemas.openxmlformats.org/officeDocument/2006/relationships/hyperlink" Target="http://laboella.com/" TargetMode="External"/><Relationship Id="rId8729" Type="http://schemas.openxmlformats.org/officeDocument/2006/relationships/hyperlink" Target="http://laboella.com/" TargetMode="External"/><Relationship Id="rId8730" Type="http://schemas.openxmlformats.org/officeDocument/2006/relationships/hyperlink" Target="http://gruparbo.com/" TargetMode="External"/><Relationship Id="rId8731" Type="http://schemas.openxmlformats.org/officeDocument/2006/relationships/hyperlink" Target="http://4rhotels.com/" TargetMode="External"/><Relationship Id="rId8732" Type="http://schemas.openxmlformats.org/officeDocument/2006/relationships/hyperlink" Target="http://cal-llop.com/" TargetMode="External"/><Relationship Id="rId8733" Type="http://schemas.openxmlformats.org/officeDocument/2006/relationships/hyperlink" Target="http://builgine.com/" TargetMode="External"/><Relationship Id="rId8734" Type="http://schemas.openxmlformats.org/officeDocument/2006/relationships/hyperlink" Target="http://elrodeno.com/" TargetMode="External"/><Relationship Id="rId8735" Type="http://schemas.openxmlformats.org/officeDocument/2006/relationships/hyperlink" Target="http://casacauma.es/" TargetMode="External"/><Relationship Id="rId8736" Type="http://schemas.openxmlformats.org/officeDocument/2006/relationships/hyperlink" Target="http://okhoteles.es/" TargetMode="External"/><Relationship Id="rId8737" Type="http://schemas.openxmlformats.org/officeDocument/2006/relationships/hyperlink" Target="http://villamya.com/" TargetMode="External"/><Relationship Id="rId8738" Type="http://schemas.openxmlformats.org/officeDocument/2006/relationships/hyperlink" Target="http://elsenorio.es/" TargetMode="External"/><Relationship Id="rId8739" Type="http://schemas.openxmlformats.org/officeDocument/2006/relationships/hyperlink" Target="http://casamauro.es/" TargetMode="External"/><Relationship Id="rId8740" Type="http://schemas.openxmlformats.org/officeDocument/2006/relationships/hyperlink" Target="http://sanzoilo.com/" TargetMode="External"/><Relationship Id="rId8741" Type="http://schemas.openxmlformats.org/officeDocument/2006/relationships/hyperlink" Target="http://enrimary.com/" TargetMode="External"/><Relationship Id="rId8742" Type="http://schemas.openxmlformats.org/officeDocument/2006/relationships/hyperlink" Target="http://nogallas.com/" TargetMode="External"/><Relationship Id="rId8743" Type="http://schemas.openxmlformats.org/officeDocument/2006/relationships/hyperlink" Target="http://rosarosae.es/" TargetMode="External"/><Relationship Id="rId8744" Type="http://schemas.openxmlformats.org/officeDocument/2006/relationships/hyperlink" Target="http://marriott.com/" TargetMode="External"/><Relationship Id="rId8745" Type="http://schemas.openxmlformats.org/officeDocument/2006/relationships/hyperlink" Target="http://abarquina.es/" TargetMode="External"/><Relationship Id="rId8746" Type="http://schemas.openxmlformats.org/officeDocument/2006/relationships/hyperlink" Target="http://celuisma.com/" TargetMode="External"/><Relationship Id="rId8747" Type="http://schemas.openxmlformats.org/officeDocument/2006/relationships/hyperlink" Target="http://hotelpark.es/" TargetMode="External"/><Relationship Id="rId8748" Type="http://schemas.openxmlformats.org/officeDocument/2006/relationships/hyperlink" Target="http://rjacobea.com/" TargetMode="External"/><Relationship Id="rId8749" Type="http://schemas.openxmlformats.org/officeDocument/2006/relationships/hyperlink" Target="http://hotelceao.es/" TargetMode="External"/><Relationship Id="rId8750" Type="http://schemas.openxmlformats.org/officeDocument/2006/relationships/hyperlink" Target="http://cotoreal.com/" TargetMode="External"/><Relationship Id="rId8751" Type="http://schemas.openxmlformats.org/officeDocument/2006/relationships/hyperlink" Target="http://pozolico.com/" TargetMode="External"/><Relationship Id="rId8752" Type="http://schemas.openxmlformats.org/officeDocument/2006/relationships/hyperlink" Target="http://ledomaine.es/" TargetMode="External"/><Relationship Id="rId8753" Type="http://schemas.openxmlformats.org/officeDocument/2006/relationships/hyperlink" Target="http://hsanroque.es/" TargetMode="External"/><Relationship Id="rId8754" Type="http://schemas.openxmlformats.org/officeDocument/2006/relationships/hyperlink" Target="http://laborona.com/" TargetMode="External"/><Relationship Id="rId8755" Type="http://schemas.openxmlformats.org/officeDocument/2006/relationships/hyperlink" Target="http://celuisma.com/" TargetMode="External"/><Relationship Id="rId8756" Type="http://schemas.openxmlformats.org/officeDocument/2006/relationships/hyperlink" Target="http://hoteles2.com/" TargetMode="External"/><Relationship Id="rId8757" Type="http://schemas.openxmlformats.org/officeDocument/2006/relationships/hyperlink" Target="http://celuisma.com/" TargetMode="External"/><Relationship Id="rId8758" Type="http://schemas.openxmlformats.org/officeDocument/2006/relationships/hyperlink" Target="http://elhabana.net/" TargetMode="External"/><Relationship Id="rId8759" Type="http://schemas.openxmlformats.org/officeDocument/2006/relationships/hyperlink" Target="http://casamigio.es/" TargetMode="External"/><Relationship Id="rId8760" Type="http://schemas.openxmlformats.org/officeDocument/2006/relationships/hyperlink" Target="http://elchisco.com/" TargetMode="External"/><Relationship Id="rId8761" Type="http://schemas.openxmlformats.org/officeDocument/2006/relationships/hyperlink" Target="http://casarodil.es/" TargetMode="External"/><Relationship Id="rId8762" Type="http://schemas.openxmlformats.org/officeDocument/2006/relationships/hyperlink" Target="http://casaxusto.es/" TargetMode="External"/><Relationship Id="rId8763" Type="http://schemas.openxmlformats.org/officeDocument/2006/relationships/hyperlink" Target="http://elmeirel.com/" TargetMode="External"/><Relationship Id="rId8764" Type="http://schemas.openxmlformats.org/officeDocument/2006/relationships/hyperlink" Target="http://casalula.com/" TargetMode="External"/><Relationship Id="rId8765" Type="http://schemas.openxmlformats.org/officeDocument/2006/relationships/hyperlink" Target="http://elrexacu.com/" TargetMode="External"/><Relationship Id="rId8766" Type="http://schemas.openxmlformats.org/officeDocument/2006/relationships/hyperlink" Target="http://celuisma.com/" TargetMode="External"/><Relationship Id="rId8767" Type="http://schemas.openxmlformats.org/officeDocument/2006/relationships/hyperlink" Target="http://hotelazul.es/" TargetMode="External"/><Relationship Id="rId8768" Type="http://schemas.openxmlformats.org/officeDocument/2006/relationships/hyperlink" Target="http://queimada.com/" TargetMode="External"/><Relationship Id="rId8769" Type="http://schemas.openxmlformats.org/officeDocument/2006/relationships/hyperlink" Target="http://openasco.com/" TargetMode="External"/><Relationship Id="rId8770" Type="http://schemas.openxmlformats.org/officeDocument/2006/relationships/hyperlink" Target="http://galeones.com/" TargetMode="External"/><Relationship Id="rId8771" Type="http://schemas.openxmlformats.org/officeDocument/2006/relationships/hyperlink" Target="http://inffinit.com/" TargetMode="External"/><Relationship Id="rId8772" Type="http://schemas.openxmlformats.org/officeDocument/2006/relationships/hyperlink" Target="http://hcastelao.es/" TargetMode="External"/><Relationship Id="rId8773" Type="http://schemas.openxmlformats.org/officeDocument/2006/relationships/hyperlink" Target="http://erdeland.com/" TargetMode="External"/><Relationship Id="rId8774" Type="http://schemas.openxmlformats.org/officeDocument/2006/relationships/hyperlink" Target="http://espinoso.org/" TargetMode="External"/><Relationship Id="rId8775" Type="http://schemas.openxmlformats.org/officeDocument/2006/relationships/hyperlink" Target="http://alastrina.es/" TargetMode="External"/><Relationship Id="rId8776" Type="http://schemas.openxmlformats.org/officeDocument/2006/relationships/hyperlink" Target="http://miravalle.es/" TargetMode="External"/><Relationship Id="rId8777" Type="http://schemas.openxmlformats.org/officeDocument/2006/relationships/hyperlink" Target="https://www.ollymar.de/" TargetMode="External"/><Relationship Id="rId8778" Type="http://schemas.openxmlformats.org/officeDocument/2006/relationships/hyperlink" Target="http://espicot.com/" TargetMode="External"/><Relationship Id="rId8779" Type="http://schemas.openxmlformats.org/officeDocument/2006/relationships/hyperlink" Target="http://elrancho.se/" TargetMode="External"/><Relationship Id="rId8780" Type="http://schemas.openxmlformats.org/officeDocument/2006/relationships/hyperlink" Target="http://gbhotels.es/" TargetMode="External"/><Relationship Id="rId8781" Type="http://schemas.openxmlformats.org/officeDocument/2006/relationships/hyperlink" Target="http://algaire.com/" TargetMode="External"/><Relationship Id="rId8782" Type="http://schemas.openxmlformats.org/officeDocument/2006/relationships/hyperlink" Target="http://yasanti.com/" TargetMode="External"/><Relationship Id="rId8783" Type="http://schemas.openxmlformats.org/officeDocument/2006/relationships/hyperlink" Target="http://hotelet.net/" TargetMode="External"/><Relationship Id="rId8784" Type="http://schemas.openxmlformats.org/officeDocument/2006/relationships/hyperlink" Target="http://eljallo.com/" TargetMode="External"/><Relationship Id="rId8785" Type="http://schemas.openxmlformats.org/officeDocument/2006/relationships/hyperlink" Target="http://vervenir.es/" TargetMode="External"/><Relationship Id="rId8786" Type="http://schemas.openxmlformats.org/officeDocument/2006/relationships/hyperlink" Target="http://albarari.es/" TargetMode="External"/><Relationship Id="rId8787" Type="http://schemas.openxmlformats.org/officeDocument/2006/relationships/hyperlink" Target="http://canpera.com/" TargetMode="External"/><Relationship Id="rId8788" Type="http://schemas.openxmlformats.org/officeDocument/2006/relationships/hyperlink" Target="http://lolivar.cat/" TargetMode="External"/><Relationship Id="rId8789" Type="http://schemas.openxmlformats.org/officeDocument/2006/relationships/hyperlink" Target="http://canmoio.com/" TargetMode="External"/><Relationship Id="rId8790" Type="http://schemas.openxmlformats.org/officeDocument/2006/relationships/hyperlink" Target="http://garazar.com/" TargetMode="External"/><Relationship Id="rId8791" Type="http://schemas.openxmlformats.org/officeDocument/2006/relationships/hyperlink" Target="http://sonpont.com/" TargetMode="External"/><Relationship Id="rId8792" Type="http://schemas.openxmlformats.org/officeDocument/2006/relationships/hyperlink" Target="http://songris.com/" TargetMode="External"/><Relationship Id="rId8793" Type="http://schemas.openxmlformats.org/officeDocument/2006/relationships/hyperlink" Target="http://oroyluz.com/" TargetMode="External"/><Relationship Id="rId8794" Type="http://schemas.openxmlformats.org/officeDocument/2006/relationships/hyperlink" Target="http://sidorme.com/" TargetMode="External"/><Relationship Id="rId8795" Type="http://schemas.openxmlformats.org/officeDocument/2006/relationships/hyperlink" Target="http://sidorme.com/" TargetMode="External"/><Relationship Id="rId8796" Type="http://schemas.openxmlformats.org/officeDocument/2006/relationships/hyperlink" Target="http://sidorme.com/" TargetMode="External"/><Relationship Id="rId8797" Type="http://schemas.openxmlformats.org/officeDocument/2006/relationships/hyperlink" Target="http://insotel.com/" TargetMode="External"/><Relationship Id="rId8798" Type="http://schemas.openxmlformats.org/officeDocument/2006/relationships/hyperlink" Target="http://www.lopesan.com/" TargetMode="External"/><Relationship Id="rId8799" Type="http://schemas.openxmlformats.org/officeDocument/2006/relationships/hyperlink" Target="http://pestana.com/" TargetMode="External"/><Relationship Id="rId8800" Type="http://schemas.openxmlformats.org/officeDocument/2006/relationships/hyperlink" Target="http://barcelo.com/" TargetMode="External"/><Relationship Id="rId8801" Type="http://schemas.openxmlformats.org/officeDocument/2006/relationships/hyperlink" Target="http://hesperia.es/" TargetMode="External"/><Relationship Id="rId8802" Type="http://schemas.openxmlformats.org/officeDocument/2006/relationships/hyperlink" Target="http://helitor.com/" TargetMode="External"/><Relationship Id="rId8803" Type="http://schemas.openxmlformats.org/officeDocument/2006/relationships/hyperlink" Target="http://hotel-bb.es/" TargetMode="External"/><Relationship Id="rId8804" Type="http://schemas.openxmlformats.org/officeDocument/2006/relationships/hyperlink" Target="http://sidorme.com/" TargetMode="External"/><Relationship Id="rId8805" Type="http://schemas.openxmlformats.org/officeDocument/2006/relationships/hyperlink" Target="http://room007.com/" TargetMode="External"/><Relationship Id="rId8806" Type="http://schemas.openxmlformats.org/officeDocument/2006/relationships/hyperlink" Target="http://t3tirol.com/" TargetMode="External"/><Relationship Id="rId8807" Type="http://schemas.openxmlformats.org/officeDocument/2006/relationships/hyperlink" Target="http://hotel-bb.es/" TargetMode="External"/><Relationship Id="rId8808" Type="http://schemas.openxmlformats.org/officeDocument/2006/relationships/hyperlink" Target="http://lasartes.es/" TargetMode="External"/><Relationship Id="rId8809" Type="http://schemas.openxmlformats.org/officeDocument/2006/relationships/hyperlink" Target="http://elrondon.es/" TargetMode="External"/><Relationship Id="rId8810" Type="http://schemas.openxmlformats.org/officeDocument/2006/relationships/hyperlink" Target="http://galayos.net/" TargetMode="External"/><Relationship Id="rId8811" Type="http://schemas.openxmlformats.org/officeDocument/2006/relationships/hyperlink" Target="http://eladarve.es/" TargetMode="External"/><Relationship Id="rId8812" Type="http://schemas.openxmlformats.org/officeDocument/2006/relationships/hyperlink" Target="http://espirdo.com/" TargetMode="External"/><Relationship Id="rId8813" Type="http://schemas.openxmlformats.org/officeDocument/2006/relationships/hyperlink" Target="http://sercotel.es/" TargetMode="External"/><Relationship Id="rId8814" Type="http://schemas.openxmlformats.org/officeDocument/2006/relationships/hyperlink" Target="http://tigaiga.com/" TargetMode="External"/><Relationship Id="rId8815" Type="http://schemas.openxmlformats.org/officeDocument/2006/relationships/hyperlink" Target="http://adelfas.com/" TargetMode="External"/><Relationship Id="rId8816" Type="http://schemas.openxmlformats.org/officeDocument/2006/relationships/hyperlink" Target="http://marysol.org/" TargetMode="External"/><Relationship Id="rId8817" Type="http://schemas.openxmlformats.org/officeDocument/2006/relationships/hyperlink" Target="http://barcelo.com/" TargetMode="External"/><Relationship Id="rId8818" Type="http://schemas.openxmlformats.org/officeDocument/2006/relationships/hyperlink" Target="http://elrocal.net/" TargetMode="External"/><Relationship Id="rId8819" Type="http://schemas.openxmlformats.org/officeDocument/2006/relationships/hyperlink" Target="http://carlosv.com/" TargetMode="External"/><Relationship Id="rId8820" Type="http://schemas.openxmlformats.org/officeDocument/2006/relationships/hyperlink" Target="http://lopesan.com/" TargetMode="External"/><Relationship Id="rId8821" Type="http://schemas.openxmlformats.org/officeDocument/2006/relationships/hyperlink" Target="http://igramar.com/" TargetMode="External"/><Relationship Id="rId8822" Type="http://schemas.openxmlformats.org/officeDocument/2006/relationships/hyperlink" Target="http://hparque.com/" TargetMode="External"/><Relationship Id="rId8823" Type="http://schemas.openxmlformats.org/officeDocument/2006/relationships/hyperlink" Target="http://relaxia.net/" TargetMode="External"/><Relationship Id="rId8824" Type="http://schemas.openxmlformats.org/officeDocument/2006/relationships/hyperlink" Target="http://infolanz.es/" TargetMode="External"/><Relationship Id="rId8825" Type="http://schemas.openxmlformats.org/officeDocument/2006/relationships/hyperlink" Target="http://lopesan.com/" TargetMode="External"/><Relationship Id="rId8826" Type="http://schemas.openxmlformats.org/officeDocument/2006/relationships/hyperlink" Target="http://barcelo.com/" TargetMode="External"/><Relationship Id="rId8827" Type="http://schemas.openxmlformats.org/officeDocument/2006/relationships/hyperlink" Target="http://lopesan.com/" TargetMode="External"/><Relationship Id="rId8828" Type="http://schemas.openxmlformats.org/officeDocument/2006/relationships/hyperlink" Target="http://lopesan.com/" TargetMode="External"/><Relationship Id="rId8829" Type="http://schemas.openxmlformats.org/officeDocument/2006/relationships/hyperlink" Target="http://hapimag.com/" TargetMode="External"/><Relationship Id="rId8830" Type="http://schemas.openxmlformats.org/officeDocument/2006/relationships/hyperlink" Target="http://barcelo.com/" TargetMode="External"/><Relationship Id="rId8831" Type="http://schemas.openxmlformats.org/officeDocument/2006/relationships/hyperlink" Target="http://hotel153.es/" TargetMode="External"/><Relationship Id="rId8832" Type="http://schemas.openxmlformats.org/officeDocument/2006/relationships/hyperlink" Target="http://pestana.com/" TargetMode="External"/><Relationship Id="rId8833" Type="http://schemas.openxmlformats.org/officeDocument/2006/relationships/hyperlink" Target="http://hotel-bb.es/" TargetMode="External"/><Relationship Id="rId8834" Type="http://schemas.openxmlformats.org/officeDocument/2006/relationships/hyperlink" Target="http://intertur.es/" TargetMode="External"/><Relationship Id="rId8835" Type="http://schemas.openxmlformats.org/officeDocument/2006/relationships/hyperlink" Target="http://hotel139.es/" TargetMode="External"/><Relationship Id="rId8836" Type="http://schemas.openxmlformats.org/officeDocument/2006/relationships/hyperlink" Target="http://hotelsa.com/" TargetMode="External"/><Relationship Id="rId8837" Type="http://schemas.openxmlformats.org/officeDocument/2006/relationships/hyperlink" Target="http://abapart.com/" TargetMode="External"/><Relationship Id="rId8838" Type="http://schemas.openxmlformats.org/officeDocument/2006/relationships/hyperlink" Target="http://novotel.com/" TargetMode="External"/><Relationship Id="rId8839" Type="http://schemas.openxmlformats.org/officeDocument/2006/relationships/hyperlink" Target="http://murmuri.com/" TargetMode="External"/><Relationship Id="rId8840" Type="http://schemas.openxmlformats.org/officeDocument/2006/relationships/hyperlink" Target="http://sidorme.com/" TargetMode="External"/><Relationship Id="rId8841" Type="http://schemas.openxmlformats.org/officeDocument/2006/relationships/hyperlink" Target="http://hotenco.com/" TargetMode="External"/><Relationship Id="rId8842" Type="http://schemas.openxmlformats.org/officeDocument/2006/relationships/hyperlink" Target="http://haromar.com/" TargetMode="External"/><Relationship Id="rId8843" Type="http://schemas.openxmlformats.org/officeDocument/2006/relationships/hyperlink" Target="http://barcelo.com/" TargetMode="External"/><Relationship Id="rId8844" Type="http://schemas.openxmlformats.org/officeDocument/2006/relationships/hyperlink" Target="http://cansune.com/" TargetMode="External"/><Relationship Id="rId8845" Type="http://schemas.openxmlformats.org/officeDocument/2006/relationships/hyperlink" Target="http://elxalet.com/" TargetMode="External"/><Relationship Id="rId8846" Type="http://schemas.openxmlformats.org/officeDocument/2006/relationships/hyperlink" Target="http://elfollo.com/" TargetMode="External"/><Relationship Id="rId8847" Type="http://schemas.openxmlformats.org/officeDocument/2006/relationships/hyperlink" Target="http://www.lapinta.com/" TargetMode="External"/><Relationship Id="rId8848" Type="http://schemas.openxmlformats.org/officeDocument/2006/relationships/hyperlink" Target="http://hvirrey.com/" TargetMode="External"/><Relationship Id="rId8849" Type="http://schemas.openxmlformats.org/officeDocument/2006/relationships/hyperlink" Target="http://riodeva.com/" TargetMode="External"/><Relationship Id="rId8850" Type="http://schemas.openxmlformats.org/officeDocument/2006/relationships/hyperlink" Target="http://h-santos.es/" TargetMode="External"/><Relationship Id="rId8851" Type="http://schemas.openxmlformats.org/officeDocument/2006/relationships/hyperlink" Target="http://palacion.es/" TargetMode="External"/><Relationship Id="rId8852" Type="http://schemas.openxmlformats.org/officeDocument/2006/relationships/hyperlink" Target="http://arrizul.com/" TargetMode="External"/><Relationship Id="rId8853" Type="http://schemas.openxmlformats.org/officeDocument/2006/relationships/hyperlink" Target="http://gaintza.com/" TargetMode="External"/><Relationship Id="rId8854" Type="http://schemas.openxmlformats.org/officeDocument/2006/relationships/hyperlink" Target="http://hotel-bb.es/" TargetMode="External"/><Relationship Id="rId8855" Type="http://schemas.openxmlformats.org/officeDocument/2006/relationships/hyperlink" Target="http://www.novotel.com/" TargetMode="External"/><Relationship Id="rId8856" Type="http://schemas.openxmlformats.org/officeDocument/2006/relationships/hyperlink" Target="http://andamur.com/" TargetMode="External"/><Relationship Id="rId8857" Type="http://schemas.openxmlformats.org/officeDocument/2006/relationships/hyperlink" Target="http://andamur.com/" TargetMode="External"/><Relationship Id="rId8858" Type="http://schemas.openxmlformats.org/officeDocument/2006/relationships/hyperlink" Target="http://etxalar.com/" TargetMode="External"/><Relationship Id="rId8859" Type="http://schemas.openxmlformats.org/officeDocument/2006/relationships/hyperlink" Target="http://atxaspi.com/" TargetMode="External"/><Relationship Id="rId8860" Type="http://schemas.openxmlformats.org/officeDocument/2006/relationships/hyperlink" Target="http://vinacua.com/" TargetMode="External"/><Relationship Id="rId8861" Type="http://schemas.openxmlformats.org/officeDocument/2006/relationships/hyperlink" Target="http://barcelo.com/" TargetMode="External"/><Relationship Id="rId8862" Type="http://schemas.openxmlformats.org/officeDocument/2006/relationships/hyperlink" Target="http://torreluz.es/" TargetMode="External"/><Relationship Id="rId8863" Type="http://schemas.openxmlformats.org/officeDocument/2006/relationships/hyperlink" Target="http://www.citymar.com/" TargetMode="External"/><Relationship Id="rId8864" Type="http://schemas.openxmlformats.org/officeDocument/2006/relationships/hyperlink" Target="http://barcelo.com/" TargetMode="External"/><Relationship Id="rId8865" Type="http://schemas.openxmlformats.org/officeDocument/2006/relationships/hyperlink" Target="http://casapaco.es/" TargetMode="External"/><Relationship Id="rId8866" Type="http://schemas.openxmlformats.org/officeDocument/2006/relationships/hyperlink" Target="http://scandalo.es/" TargetMode="External"/><Relationship Id="rId8867" Type="http://schemas.openxmlformats.org/officeDocument/2006/relationships/hyperlink" Target="http://hotelzen.es/" TargetMode="External"/><Relationship Id="rId8868" Type="http://schemas.openxmlformats.org/officeDocument/2006/relationships/hyperlink" Target="http://hotelzen.es/" TargetMode="External"/><Relationship Id="rId8869" Type="http://schemas.openxmlformats.org/officeDocument/2006/relationships/hyperlink" Target="http://hotelpyr.es/" TargetMode="External"/><Relationship Id="rId8870" Type="http://schemas.openxmlformats.org/officeDocument/2006/relationships/hyperlink" Target="http://rioreal.com/" TargetMode="External"/><Relationship Id="rId8871" Type="http://schemas.openxmlformats.org/officeDocument/2006/relationships/hyperlink" Target="http://dmiguel.com/" TargetMode="External"/><Relationship Id="rId8872" Type="http://schemas.openxmlformats.org/officeDocument/2006/relationships/hyperlink" Target="http://elanadio.es/" TargetMode="External"/><Relationship Id="rId8873" Type="http://schemas.openxmlformats.org/officeDocument/2006/relationships/hyperlink" Target="http://hdmaria.com/" TargetMode="External"/><Relationship Id="rId8874" Type="http://schemas.openxmlformats.org/officeDocument/2006/relationships/hyperlink" Target="http://barcelo.com/" TargetMode="External"/><Relationship Id="rId8875" Type="http://schemas.openxmlformats.org/officeDocument/2006/relationships/hyperlink" Target="http://gransol.net/" TargetMode="External"/><Relationship Id="rId8876" Type="http://schemas.openxmlformats.org/officeDocument/2006/relationships/hyperlink" Target="http://silos19.com/" TargetMode="External"/><Relationship Id="rId8877" Type="http://schemas.openxmlformats.org/officeDocument/2006/relationships/hyperlink" Target="http://hotelsol.es/" TargetMode="External"/><Relationship Id="rId8878" Type="http://schemas.openxmlformats.org/officeDocument/2006/relationships/hyperlink" Target="http://h-santos.es/" TargetMode="External"/><Relationship Id="rId8879" Type="http://schemas.openxmlformats.org/officeDocument/2006/relationships/hyperlink" Target="http://ellodge.com/" TargetMode="External"/><Relationship Id="rId8880" Type="http://schemas.openxmlformats.org/officeDocument/2006/relationships/hyperlink" Target="http://ellodge.com/" TargetMode="External"/><Relationship Id="rId8881" Type="http://schemas.openxmlformats.org/officeDocument/2006/relationships/hyperlink" Target="http://citymar.com/" TargetMode="External"/><Relationship Id="rId8882" Type="http://schemas.openxmlformats.org/officeDocument/2006/relationships/hyperlink" Target="http://lazubia.com/" TargetMode="External"/><Relationship Id="rId8883" Type="http://schemas.openxmlformats.org/officeDocument/2006/relationships/hyperlink" Target="http://anclamar.es/" TargetMode="External"/><Relationship Id="rId8884" Type="http://schemas.openxmlformats.org/officeDocument/2006/relationships/hyperlink" Target="http://onhotels.es/" TargetMode="External"/><Relationship Id="rId8885" Type="http://schemas.openxmlformats.org/officeDocument/2006/relationships/hyperlink" Target="http://barcelo.com/" TargetMode="External"/><Relationship Id="rId8886" Type="http://schemas.openxmlformats.org/officeDocument/2006/relationships/hyperlink" Target="http://iberflat.es/" TargetMode="External"/><Relationship Id="rId8887" Type="http://schemas.openxmlformats.org/officeDocument/2006/relationships/hyperlink" Target="http://lasitja.com/" TargetMode="External"/><Relationship Id="rId8888" Type="http://schemas.openxmlformats.org/officeDocument/2006/relationships/hyperlink" Target="http://hotel-bb.es/" TargetMode="External"/><Relationship Id="rId8889" Type="http://schemas.openxmlformats.org/officeDocument/2006/relationships/hyperlink" Target="http://h-santos.es/" TargetMode="External"/><Relationship Id="rId8890" Type="http://schemas.openxmlformats.org/officeDocument/2006/relationships/hyperlink" Target="http://barcelo.com/" TargetMode="External"/><Relationship Id="rId8891" Type="http://schemas.openxmlformats.org/officeDocument/2006/relationships/hyperlink" Target="http://realrent.es/" TargetMode="External"/><Relationship Id="rId8892" Type="http://schemas.openxmlformats.org/officeDocument/2006/relationships/hyperlink" Target="http://contitel.es/" TargetMode="External"/><Relationship Id="rId8893" Type="http://schemas.openxmlformats.org/officeDocument/2006/relationships/hyperlink" Target="http://beleret.com/" TargetMode="External"/><Relationship Id="rId8894" Type="http://schemas.openxmlformats.org/officeDocument/2006/relationships/hyperlink" Target="http://voramar.net/" TargetMode="External"/><Relationship Id="rId8895" Type="http://schemas.openxmlformats.org/officeDocument/2006/relationships/hyperlink" Target="http://romalca.com/" TargetMode="External"/><Relationship Id="rId8896" Type="http://schemas.openxmlformats.org/officeDocument/2006/relationships/hyperlink" Target="http://albahia.com/" TargetMode="External"/><Relationship Id="rId8897" Type="http://schemas.openxmlformats.org/officeDocument/2006/relationships/hyperlink" Target="http://alzaraq.net/" TargetMode="External"/><Relationship Id="rId8898" Type="http://schemas.openxmlformats.org/officeDocument/2006/relationships/hyperlink" Target="http://hotel-bb.es/" TargetMode="External"/><Relationship Id="rId8899" Type="http://schemas.openxmlformats.org/officeDocument/2006/relationships/hyperlink" Target="http://hotelibi.es/" TargetMode="External"/><Relationship Id="rId8900" Type="http://schemas.openxmlformats.org/officeDocument/2006/relationships/hyperlink" Target="http://elrodat.com/" TargetMode="External"/><Relationship Id="rId8901" Type="http://schemas.openxmlformats.org/officeDocument/2006/relationships/hyperlink" Target="http://erapark.com/" TargetMode="External"/><Relationship Id="rId8902" Type="http://schemas.openxmlformats.org/officeDocument/2006/relationships/hyperlink" Target="http://sidorme.com/" TargetMode="External"/><Relationship Id="rId8903" Type="http://schemas.openxmlformats.org/officeDocument/2006/relationships/hyperlink" Target="http://riomundo.es/" TargetMode="External"/><Relationship Id="rId8904" Type="http://schemas.openxmlformats.org/officeDocument/2006/relationships/hyperlink" Target="http://lodomar.com/" TargetMode="External"/><Relationship Id="rId8905" Type="http://schemas.openxmlformats.org/officeDocument/2006/relationships/hyperlink" Target="http://hotelsg.net/" TargetMode="External"/><Relationship Id="rId8906" Type="http://schemas.openxmlformats.org/officeDocument/2006/relationships/hyperlink" Target="http://pradaria.es/" TargetMode="External"/><Relationship Id="rId8907" Type="http://schemas.openxmlformats.org/officeDocument/2006/relationships/hyperlink" Target="http://canlluc.com/" TargetMode="External"/><Relationship Id="rId8908" Type="http://schemas.openxmlformats.org/officeDocument/2006/relationships/hyperlink" Target="http://sonsama.com/" TargetMode="External"/><Relationship Id="rId8909" Type="http://schemas.openxmlformats.org/officeDocument/2006/relationships/hyperlink" Target="http://insotel.com/" TargetMode="External"/><Relationship Id="rId8910" Type="http://schemas.openxmlformats.org/officeDocument/2006/relationships/hyperlink" Target="http://hboreal.com/" TargetMode="External"/><Relationship Id="rId8911" Type="http://schemas.openxmlformats.org/officeDocument/2006/relationships/hyperlink" Target="http://luxisla.com/" TargetMode="External"/><Relationship Id="rId8912" Type="http://schemas.openxmlformats.org/officeDocument/2006/relationships/hyperlink" Target="http://insotel.com/" TargetMode="External"/><Relationship Id="rId8913" Type="http://schemas.openxmlformats.org/officeDocument/2006/relationships/hyperlink" Target="http://intertur.es/" TargetMode="External"/><Relationship Id="rId8914" Type="http://schemas.openxmlformats.org/officeDocument/2006/relationships/hyperlink" Target="http://barcelo.com/" TargetMode="External"/><Relationship Id="rId8915" Type="http://schemas.openxmlformats.org/officeDocument/2006/relationships/hyperlink" Target="http://rosamar.net/" TargetMode="External"/><Relationship Id="rId8916" Type="http://schemas.openxmlformats.org/officeDocument/2006/relationships/hyperlink" Target="http://grupohg.com/" TargetMode="External"/><Relationship Id="rId8917" Type="http://schemas.openxmlformats.org/officeDocument/2006/relationships/hyperlink" Target="http://alltours.de/" TargetMode="External"/><Relationship Id="rId8918" Type="http://schemas.openxmlformats.org/officeDocument/2006/relationships/hyperlink" Target="http://d-hotels.es/" TargetMode="External"/><Relationship Id="rId8919" Type="http://schemas.openxmlformats.org/officeDocument/2006/relationships/hyperlink" Target="http://d-hotels.es/" TargetMode="External"/><Relationship Id="rId8920" Type="http://schemas.openxmlformats.org/officeDocument/2006/relationships/hyperlink" Target="http://q-royal.com/" TargetMode="External"/><Relationship Id="rId8921" Type="http://schemas.openxmlformats.org/officeDocument/2006/relationships/hyperlink" Target="http://alltours.de/" TargetMode="External"/><Relationship Id="rId8922" Type="http://schemas.openxmlformats.org/officeDocument/2006/relationships/hyperlink" Target="http://seaclub.com/" TargetMode="External"/><Relationship Id="rId8923" Type="http://schemas.openxmlformats.org/officeDocument/2006/relationships/hyperlink" Target="http://insotel.com/" TargetMode="External"/><Relationship Id="rId8924" Type="http://schemas.openxmlformats.org/officeDocument/2006/relationships/hyperlink" Target="http://insotel.com/" TargetMode="External"/><Relationship Id="rId8925" Type="http://schemas.openxmlformats.org/officeDocument/2006/relationships/hyperlink" Target="http://hotetur.com/" TargetMode="External"/><Relationship Id="rId8926" Type="http://schemas.openxmlformats.org/officeDocument/2006/relationships/hyperlink" Target="http://soncorb.com/" TargetMode="External"/><Relationship Id="rId8927" Type="http://schemas.openxmlformats.org/officeDocument/2006/relationships/hyperlink" Target="http://saplana.com/" TargetMode="External"/><Relationship Id="rId8928" Type="http://schemas.openxmlformats.org/officeDocument/2006/relationships/hyperlink" Target="http://stregis.com/" TargetMode="External"/><Relationship Id="rId8929" Type="http://schemas.openxmlformats.org/officeDocument/2006/relationships/hyperlink" Target="http://cancoll.com/" TargetMode="External"/><Relationship Id="rId8930" Type="http://schemas.openxmlformats.org/officeDocument/2006/relationships/hyperlink" Target="http://cancoll.com/" TargetMode="External"/><Relationship Id="rId8931" Type="http://schemas.openxmlformats.org/officeDocument/2006/relationships/hyperlink" Target="http://casxorc.com/" TargetMode="External"/><Relationship Id="rId8932" Type="http://schemas.openxmlformats.org/officeDocument/2006/relationships/hyperlink" Target="http://barcelo.com/" TargetMode="External"/><Relationship Id="rId8933" Type="http://schemas.openxmlformats.org/officeDocument/2006/relationships/hyperlink" Target="http://barcelo.com/" TargetMode="External"/><Relationship Id="rId8934" Type="http://schemas.openxmlformats.org/officeDocument/2006/relationships/hyperlink" Target="http://intertur.es/" TargetMode="External"/><Relationship Id="rId8935" Type="http://schemas.openxmlformats.org/officeDocument/2006/relationships/hyperlink" Target="http://alltours.de/" TargetMode="External"/><Relationship Id="rId8936" Type="http://schemas.openxmlformats.org/officeDocument/2006/relationships/hyperlink" Target="http://bohotel.com/" TargetMode="External"/><Relationship Id="rId8937" Type="http://schemas.openxmlformats.org/officeDocument/2006/relationships/hyperlink" Target="http://aquasol.com/" TargetMode="External"/><Relationship Id="rId8938" Type="http://schemas.openxmlformats.org/officeDocument/2006/relationships/hyperlink" Target="http://barcelo.com/" TargetMode="External"/><Relationship Id="rId8939" Type="http://schemas.openxmlformats.org/officeDocument/2006/relationships/hyperlink" Target="http://insotel.com/" TargetMode="External"/><Relationship Id="rId8940" Type="http://schemas.openxmlformats.org/officeDocument/2006/relationships/hyperlink" Target="http://insotel.com/" TargetMode="External"/><Relationship Id="rId8941" Type="http://schemas.openxmlformats.org/officeDocument/2006/relationships/hyperlink" Target="http://esbaulo.com/" TargetMode="External"/><Relationship Id="rId8942" Type="http://schemas.openxmlformats.org/officeDocument/2006/relationships/hyperlink" Target="http://sonpons.com/" TargetMode="External"/><Relationship Id="rId8943" Type="http://schemas.openxmlformats.org/officeDocument/2006/relationships/hyperlink" Target="http://alltours.de/" TargetMode="External"/><Relationship Id="rId8944" Type="http://schemas.openxmlformats.org/officeDocument/2006/relationships/hyperlink" Target="http://gchotels.es/" TargetMode="External"/><Relationship Id="rId8945" Type="http://schemas.openxmlformats.org/officeDocument/2006/relationships/hyperlink" Target="http://barcelo.com/" TargetMode="External"/><Relationship Id="rId8946" Type="http://schemas.openxmlformats.org/officeDocument/2006/relationships/hyperlink" Target="http://rocamar.com/" TargetMode="External"/><Relationship Id="rId8947" Type="http://schemas.openxmlformats.org/officeDocument/2006/relationships/hyperlink" Target="http://canblanc.es/" TargetMode="External"/><Relationship Id="rId8948" Type="http://schemas.openxmlformats.org/officeDocument/2006/relationships/hyperlink" Target="http://caproig.com/" TargetMode="External"/><Relationship Id="rId8949" Type="http://schemas.openxmlformats.org/officeDocument/2006/relationships/hyperlink" Target="http://giverola.es/" TargetMode="External"/><Relationship Id="rId8950" Type="http://schemas.openxmlformats.org/officeDocument/2006/relationships/hyperlink" Target="http://giverola.es/" TargetMode="External"/><Relationship Id="rId8951" Type="http://schemas.openxmlformats.org/officeDocument/2006/relationships/hyperlink" Target="http://miramar.cat/" TargetMode="External"/><Relationship Id="rId8952" Type="http://schemas.openxmlformats.org/officeDocument/2006/relationships/hyperlink" Target="http://edenpark.es/" TargetMode="External"/><Relationship Id="rId8953" Type="http://schemas.openxmlformats.org/officeDocument/2006/relationships/hyperlink" Target="http://hotel-bb.es/" TargetMode="External"/><Relationship Id="rId8954" Type="http://schemas.openxmlformats.org/officeDocument/2006/relationships/hyperlink" Target="http://caproig.com/" TargetMode="External"/><Relationship Id="rId8955" Type="http://schemas.openxmlformats.org/officeDocument/2006/relationships/hyperlink" Target="http://plazainn.es/" TargetMode="External"/><Relationship Id="rId8956" Type="http://schemas.openxmlformats.org/officeDocument/2006/relationships/hyperlink" Target="http://canmach.com/" TargetMode="External"/><Relationship Id="rId8957" Type="http://schemas.openxmlformats.org/officeDocument/2006/relationships/hyperlink" Target="http://calarpa.com/" TargetMode="External"/><Relationship Id="rId8958" Type="http://schemas.openxmlformats.org/officeDocument/2006/relationships/hyperlink" Target="http://santroc.com/" TargetMode="External"/><Relationship Id="rId8959" Type="http://schemas.openxmlformats.org/officeDocument/2006/relationships/hyperlink" Target="http://latorre.cat/" TargetMode="External"/><Relationship Id="rId8960" Type="http://schemas.openxmlformats.org/officeDocument/2006/relationships/hyperlink" Target="http://esfurio.com/" TargetMode="External"/><Relationship Id="rId8961" Type="http://schemas.openxmlformats.org/officeDocument/2006/relationships/hyperlink" Target="http://caproig.com/" TargetMode="External"/><Relationship Id="rId8962" Type="http://schemas.openxmlformats.org/officeDocument/2006/relationships/hyperlink" Target="http://gasparo.cat/" TargetMode="External"/><Relationship Id="rId8963" Type="http://schemas.openxmlformats.org/officeDocument/2006/relationships/hyperlink" Target="http://massola.com/" TargetMode="External"/><Relationship Id="rId8964" Type="http://schemas.openxmlformats.org/officeDocument/2006/relationships/hyperlink" Target="http://labrasa.com/" TargetMode="External"/><Relationship Id="rId8965" Type="http://schemas.openxmlformats.org/officeDocument/2006/relationships/hyperlink" Target="http://esmorer.com/" TargetMode="External"/><Relationship Id="rId8966" Type="http://schemas.openxmlformats.org/officeDocument/2006/relationships/hyperlink" Target="http://grupohg.com/" TargetMode="External"/><Relationship Id="rId8967" Type="http://schemas.openxmlformats.org/officeDocument/2006/relationships/hyperlink" Target="http://hoteldom.es/" TargetMode="External"/><Relationship Id="rId8968" Type="http://schemas.openxmlformats.org/officeDocument/2006/relationships/hyperlink" Target="http://canboix.cat/" TargetMode="External"/><Relationship Id="rId8969" Type="http://schemas.openxmlformats.org/officeDocument/2006/relationships/hyperlink" Target="http://monegal.com/" TargetMode="External"/><Relationship Id="rId8970" Type="http://schemas.openxmlformats.org/officeDocument/2006/relationships/hyperlink" Target="http://h-santos.es/" TargetMode="External"/><Relationship Id="rId8971" Type="http://schemas.openxmlformats.org/officeDocument/2006/relationships/hyperlink" Target="http://lapleta.com/" TargetMode="External"/><Relationship Id="rId8972" Type="http://schemas.openxmlformats.org/officeDocument/2006/relationships/hyperlink" Target="http://barosse.com/" TargetMode="External"/><Relationship Id="rId8973" Type="http://schemas.openxmlformats.org/officeDocument/2006/relationships/hyperlink" Target="http://elacebo.net/" TargetMode="External"/><Relationship Id="rId8974" Type="http://schemas.openxmlformats.org/officeDocument/2006/relationships/hyperlink" Target="http://siskets.com/" TargetMode="External"/><Relationship Id="rId8975" Type="http://schemas.openxmlformats.org/officeDocument/2006/relationships/hyperlink" Target="http://pirineo.com/" TargetMode="External"/><Relationship Id="rId8976" Type="http://schemas.openxmlformats.org/officeDocument/2006/relationships/hyperlink" Target="http://bavieca.net/" TargetMode="External"/><Relationship Id="rId8977" Type="http://schemas.openxmlformats.org/officeDocument/2006/relationships/hyperlink" Target="http://hotel-bb.es/" TargetMode="External"/><Relationship Id="rId8978" Type="http://schemas.openxmlformats.org/officeDocument/2006/relationships/hyperlink" Target="http://solocomo.es/" TargetMode="External"/><Relationship Id="rId8979" Type="http://schemas.openxmlformats.org/officeDocument/2006/relationships/hyperlink" Target="http://sbhotels.es/" TargetMode="External"/><Relationship Id="rId8980" Type="http://schemas.openxmlformats.org/officeDocument/2006/relationships/hyperlink" Target="http://medplaya.es/" TargetMode="External"/><Relationship Id="rId8981" Type="http://schemas.openxmlformats.org/officeDocument/2006/relationships/hyperlink" Target="http://hotelet.com/" TargetMode="External"/><Relationship Id="rId8982" Type="http://schemas.openxmlformats.org/officeDocument/2006/relationships/hyperlink" Target="http://onagrup.net/" TargetMode="External"/><Relationship Id="rId8983" Type="http://schemas.openxmlformats.org/officeDocument/2006/relationships/hyperlink" Target="http://antiga.info/" TargetMode="External"/><Relationship Id="rId8984" Type="http://schemas.openxmlformats.org/officeDocument/2006/relationships/hyperlink" Target="http://lagrava.com/" TargetMode="External"/><Relationship Id="rId8985" Type="http://schemas.openxmlformats.org/officeDocument/2006/relationships/hyperlink" Target="http://spahotel.es/" TargetMode="External"/><Relationship Id="rId8986" Type="http://schemas.openxmlformats.org/officeDocument/2006/relationships/hyperlink" Target="http://larealda.es/" TargetMode="External"/><Relationship Id="rId8987" Type="http://schemas.openxmlformats.org/officeDocument/2006/relationships/hyperlink" Target="http://treixas.com/" TargetMode="External"/><Relationship Id="rId8988" Type="http://schemas.openxmlformats.org/officeDocument/2006/relationships/hyperlink" Target="http://hotelabc.es/" TargetMode="External"/><Relationship Id="rId8989" Type="http://schemas.openxmlformats.org/officeDocument/2006/relationships/hyperlink" Target="http://hotelego.es/" TargetMode="External"/><Relationship Id="rId8990" Type="http://schemas.openxmlformats.org/officeDocument/2006/relationships/hyperlink" Target="http://hcangel.com/" TargetMode="External"/><Relationship Id="rId8991" Type="http://schemas.openxmlformats.org/officeDocument/2006/relationships/hyperlink" Target="http://lagruta.com/" TargetMode="External"/><Relationship Id="rId8992" Type="http://schemas.openxmlformats.org/officeDocument/2006/relationships/hyperlink" Target="http://azpiazu.com/" TargetMode="External"/><Relationship Id="rId8993" Type="http://schemas.openxmlformats.org/officeDocument/2006/relationships/hyperlink" Target="http://la-calma.es/" TargetMode="External"/><Relationship Id="rId8994" Type="http://schemas.openxmlformats.org/officeDocument/2006/relationships/hyperlink" Target="http://somonte.com/" TargetMode="External"/><Relationship Id="rId8995" Type="http://schemas.openxmlformats.org/officeDocument/2006/relationships/hyperlink" Target="http://naphotel.es/" TargetMode="External"/><Relationship Id="rId8996" Type="http://schemas.openxmlformats.org/officeDocument/2006/relationships/hyperlink" Target="http://donhotel.es/" TargetMode="External"/><Relationship Id="rId8997" Type="http://schemas.openxmlformats.org/officeDocument/2006/relationships/hyperlink" Target="http://bueumar.com/" TargetMode="External"/><Relationship Id="rId8998" Type="http://schemas.openxmlformats.org/officeDocument/2006/relationships/hyperlink" Target="http://hrosita.com/" TargetMode="External"/><Relationship Id="rId8999" Type="http://schemas.openxmlformats.org/officeDocument/2006/relationships/hyperlink" Target="http://caldaria.es/" TargetMode="External"/><Relationship Id="rId9000" Type="http://schemas.openxmlformats.org/officeDocument/2006/relationships/hyperlink" Target="http://caldaria.es/" TargetMode="External"/><Relationship Id="rId9001" Type="http://schemas.openxmlformats.org/officeDocument/2006/relationships/hyperlink" Target="http://camynos.es/" TargetMode="External"/><Relationship Id="rId9002" Type="http://schemas.openxmlformats.org/officeDocument/2006/relationships/hyperlink" Target="http://actiweb.es/" TargetMode="External"/><Relationship Id="rId9003" Type="http://schemas.openxmlformats.org/officeDocument/2006/relationships/hyperlink" Target="http://gredos.org/" TargetMode="External"/><Relationship Id="rId9004" Type="http://schemas.openxmlformats.org/officeDocument/2006/relationships/hyperlink" Target="http://fidelis.es/" TargetMode="External"/><Relationship Id="rId9005" Type="http://schemas.openxmlformats.org/officeDocument/2006/relationships/hyperlink" Target="http://hmarina.es/" TargetMode="External"/><Relationship Id="rId9006" Type="http://schemas.openxmlformats.org/officeDocument/2006/relationships/hyperlink" Target="http://calnou.com/" TargetMode="External"/><Relationship Id="rId9007" Type="http://schemas.openxmlformats.org/officeDocument/2006/relationships/hyperlink" Target="http://curolla.co/" TargetMode="External"/><Relationship Id="rId9008" Type="http://schemas.openxmlformats.org/officeDocument/2006/relationships/hyperlink" Target="http://noualt.com/" TargetMode="External"/><Relationship Id="rId9009" Type="http://schemas.openxmlformats.org/officeDocument/2006/relationships/hyperlink" Target="http://sabinas.es/" TargetMode="External"/><Relationship Id="rId9010" Type="http://schemas.openxmlformats.org/officeDocument/2006/relationships/hyperlink" Target="http://gmhotel.es/" TargetMode="External"/><Relationship Id="rId9011" Type="http://schemas.openxmlformats.org/officeDocument/2006/relationships/hyperlink" Target="http://tbc.com.es/" TargetMode="External"/><Relationship Id="rId9012" Type="http://schemas.openxmlformats.org/officeDocument/2006/relationships/hyperlink" Target="http://machaco.es/" TargetMode="External"/><Relationship Id="rId9013" Type="http://schemas.openxmlformats.org/officeDocument/2006/relationships/hyperlink" Target="http://tobazo.com/" TargetMode="External"/><Relationship Id="rId9014" Type="http://schemas.openxmlformats.org/officeDocument/2006/relationships/hyperlink" Target="http://ginosi.com/" TargetMode="External"/><Relationship Id="rId9015" Type="http://schemas.openxmlformats.org/officeDocument/2006/relationships/hyperlink" Target="http://www.hilton.com/" TargetMode="External"/><Relationship Id="rId9016" Type="http://schemas.openxmlformats.org/officeDocument/2006/relationships/hyperlink" Target="http://hospes.com/" TargetMode="External"/><Relationship Id="rId9017" Type="http://schemas.openxmlformats.org/officeDocument/2006/relationships/hyperlink" Target="http://liabeny.es/" TargetMode="External"/><Relationship Id="rId9018" Type="http://schemas.openxmlformats.org/officeDocument/2006/relationships/hyperlink" Target="https://www.melia.com/" TargetMode="External"/><Relationship Id="rId9019" Type="http://schemas.openxmlformats.org/officeDocument/2006/relationships/hyperlink" Target="http://parador.es/" TargetMode="External"/><Relationship Id="rId9020" Type="http://schemas.openxmlformats.org/officeDocument/2006/relationships/hyperlink" Target="http://parador.es/" TargetMode="External"/><Relationship Id="rId9021" Type="http://schemas.openxmlformats.org/officeDocument/2006/relationships/hyperlink" Target="http://parador.es/" TargetMode="External"/><Relationship Id="rId9022" Type="http://schemas.openxmlformats.org/officeDocument/2006/relationships/hyperlink" Target="http://parador.es/" TargetMode="External"/><Relationship Id="rId9023" Type="http://schemas.openxmlformats.org/officeDocument/2006/relationships/hyperlink" Target="http://jarpar.com/" TargetMode="External"/><Relationship Id="rId9024" Type="http://schemas.openxmlformats.org/officeDocument/2006/relationships/hyperlink" Target="http://parador.es/" TargetMode="External"/><Relationship Id="rId9025" Type="http://schemas.openxmlformats.org/officeDocument/2006/relationships/hyperlink" Target="http://parador.es/" TargetMode="External"/><Relationship Id="rId9026" Type="http://schemas.openxmlformats.org/officeDocument/2006/relationships/hyperlink" Target="http://elnavio.es/" TargetMode="External"/><Relationship Id="rId9027" Type="http://schemas.openxmlformats.org/officeDocument/2006/relationships/hyperlink" Target="http://maritim.es/" TargetMode="External"/><Relationship Id="rId9028" Type="http://schemas.openxmlformats.org/officeDocument/2006/relationships/hyperlink" Target="http://hrmaga.com/" TargetMode="External"/><Relationship Id="rId9029" Type="http://schemas.openxmlformats.org/officeDocument/2006/relationships/hyperlink" Target="http://parador.es/" TargetMode="External"/><Relationship Id="rId9030" Type="http://schemas.openxmlformats.org/officeDocument/2006/relationships/hyperlink" Target="http://parador.es/" TargetMode="External"/><Relationship Id="rId9031" Type="http://schemas.openxmlformats.org/officeDocument/2006/relationships/hyperlink" Target="http://parador.es/" TargetMode="External"/><Relationship Id="rId9032" Type="http://schemas.openxmlformats.org/officeDocument/2006/relationships/hyperlink" Target="http://chipude.es/" TargetMode="External"/><Relationship Id="rId9033" Type="http://schemas.openxmlformats.org/officeDocument/2006/relationships/hyperlink" Target="http://parador.es/" TargetMode="External"/><Relationship Id="rId9034" Type="http://schemas.openxmlformats.org/officeDocument/2006/relationships/hyperlink" Target="http://parador.es/" TargetMode="External"/><Relationship Id="rId9035" Type="http://schemas.openxmlformats.org/officeDocument/2006/relationships/hyperlink" Target="http://resotel.es/" TargetMode="External"/><Relationship Id="rId9036" Type="http://schemas.openxmlformats.org/officeDocument/2006/relationships/hyperlink" Target="http://parador.es/" TargetMode="External"/><Relationship Id="rId9037" Type="http://schemas.openxmlformats.org/officeDocument/2006/relationships/hyperlink" Target="http://parador.es/" TargetMode="External"/><Relationship Id="rId9038" Type="http://schemas.openxmlformats.org/officeDocument/2006/relationships/hyperlink" Target="http://parador.es/" TargetMode="External"/><Relationship Id="rId9039" Type="http://schemas.openxmlformats.org/officeDocument/2006/relationships/hyperlink" Target="http://elqueso.es/" TargetMode="External"/><Relationship Id="rId9040" Type="http://schemas.openxmlformats.org/officeDocument/2006/relationships/hyperlink" Target="http://parador.es/" TargetMode="External"/><Relationship Id="rId9041" Type="http://schemas.openxmlformats.org/officeDocument/2006/relationships/hyperlink" Target="http://parador.es/" TargetMode="External"/><Relationship Id="rId9042" Type="http://schemas.openxmlformats.org/officeDocument/2006/relationships/hyperlink" Target="http://parador.es/" TargetMode="External"/><Relationship Id="rId9043" Type="http://schemas.openxmlformats.org/officeDocument/2006/relationships/hyperlink" Target="http://parador.es/" TargetMode="External"/><Relationship Id="rId9044" Type="http://schemas.openxmlformats.org/officeDocument/2006/relationships/hyperlink" Target="http://parador.es/" TargetMode="External"/><Relationship Id="rId9045" Type="http://schemas.openxmlformats.org/officeDocument/2006/relationships/hyperlink" Target="http://parador.es/" TargetMode="External"/><Relationship Id="rId9046" Type="http://schemas.openxmlformats.org/officeDocument/2006/relationships/hyperlink" Target="http://parador.es/" TargetMode="External"/><Relationship Id="rId9047" Type="http://schemas.openxmlformats.org/officeDocument/2006/relationships/hyperlink" Target="http://parador.es/" TargetMode="External"/><Relationship Id="rId9048" Type="http://schemas.openxmlformats.org/officeDocument/2006/relationships/hyperlink" Target="http://parador.es/" TargetMode="External"/><Relationship Id="rId9049" Type="http://schemas.openxmlformats.org/officeDocument/2006/relationships/hyperlink" Target="http://hospes.com/" TargetMode="External"/><Relationship Id="rId9050" Type="http://schemas.openxmlformats.org/officeDocument/2006/relationships/hyperlink" Target="http://elinti.com/" TargetMode="External"/><Relationship Id="rId9051" Type="http://schemas.openxmlformats.org/officeDocument/2006/relationships/hyperlink" Target="http://parador.es/" TargetMode="External"/><Relationship Id="rId9052" Type="http://schemas.openxmlformats.org/officeDocument/2006/relationships/hyperlink" Target="http://aldiana.de/" TargetMode="External"/><Relationship Id="rId9053" Type="http://schemas.openxmlformats.org/officeDocument/2006/relationships/hyperlink" Target="http://maipez.com/" TargetMode="External"/><Relationship Id="rId9054" Type="http://schemas.openxmlformats.org/officeDocument/2006/relationships/hyperlink" Target="http://sandos.com/" TargetMode="External"/><Relationship Id="rId9055" Type="http://schemas.openxmlformats.org/officeDocument/2006/relationships/hyperlink" Target="http://sbhfue.com/" TargetMode="External"/><Relationship Id="rId9056" Type="http://schemas.openxmlformats.org/officeDocument/2006/relationships/hyperlink" Target="http://incargo.es/" TargetMode="External"/><Relationship Id="rId9057" Type="http://schemas.openxmlformats.org/officeDocument/2006/relationships/hyperlink" Target="http://sbhfue.com/" TargetMode="External"/><Relationship Id="rId9058" Type="http://schemas.openxmlformats.org/officeDocument/2006/relationships/hyperlink" Target="http://sbhfue.com/" TargetMode="External"/><Relationship Id="rId9059" Type="http://schemas.openxmlformats.org/officeDocument/2006/relationships/hyperlink" Target="http://sbhfue.com/" TargetMode="External"/><Relationship Id="rId9060" Type="http://schemas.openxmlformats.org/officeDocument/2006/relationships/hyperlink" Target="http://sbhfue.com/" TargetMode="External"/><Relationship Id="rId9061" Type="http://schemas.openxmlformats.org/officeDocument/2006/relationships/hyperlink" Target="http://1900bb.com/" TargetMode="External"/><Relationship Id="rId9062" Type="http://schemas.openxmlformats.org/officeDocument/2006/relationships/hyperlink" Target="http://hregas.com/" TargetMode="External"/><Relationship Id="rId9063" Type="http://schemas.openxmlformats.org/officeDocument/2006/relationships/hyperlink" Target="http://napols.net/" TargetMode="External"/><Relationship Id="rId9064" Type="http://schemas.openxmlformats.org/officeDocument/2006/relationships/hyperlink" Target="http://hroyal.com/" TargetMode="External"/><Relationship Id="rId9065" Type="http://schemas.openxmlformats.org/officeDocument/2006/relationships/hyperlink" Target="http://rondas.com/" TargetMode="External"/><Relationship Id="rId9066" Type="http://schemas.openxmlformats.org/officeDocument/2006/relationships/hyperlink" Target="http://sunotel.es/" TargetMode="External"/><Relationship Id="rId9067" Type="http://schemas.openxmlformats.org/officeDocument/2006/relationships/hyperlink" Target="http://sunotel.es/" TargetMode="External"/><Relationship Id="rId9068" Type="http://schemas.openxmlformats.org/officeDocument/2006/relationships/hyperlink" Target="http://sunotel.es/" TargetMode="External"/><Relationship Id="rId9069" Type="http://schemas.openxmlformats.org/officeDocument/2006/relationships/hyperlink" Target="http://sunotel.es/" TargetMode="External"/><Relationship Id="rId9070" Type="http://schemas.openxmlformats.org/officeDocument/2006/relationships/hyperlink" Target="http://hilton.com/" TargetMode="External"/><Relationship Id="rId9071" Type="http://schemas.openxmlformats.org/officeDocument/2006/relationships/hyperlink" Target="http://parador.es/" TargetMode="External"/><Relationship Id="rId9072" Type="http://schemas.openxmlformats.org/officeDocument/2006/relationships/hyperlink" Target="http://parador.es/" TargetMode="External"/><Relationship Id="rId9073" Type="http://schemas.openxmlformats.org/officeDocument/2006/relationships/hyperlink" Target="http://ibersol.es/" TargetMode="External"/><Relationship Id="rId9074" Type="http://schemas.openxmlformats.org/officeDocument/2006/relationships/hyperlink" Target="http://solivi.com/" TargetMode="External"/><Relationship Id="rId9075" Type="http://schemas.openxmlformats.org/officeDocument/2006/relationships/hyperlink" Target="http://parador.es/" TargetMode="External"/><Relationship Id="rId9076" Type="http://schemas.openxmlformats.org/officeDocument/2006/relationships/hyperlink" Target="http://pretur.com/" TargetMode="External"/><Relationship Id="rId9077" Type="http://schemas.openxmlformats.org/officeDocument/2006/relationships/hyperlink" Target="http://parador.es/" TargetMode="External"/><Relationship Id="rId9078" Type="http://schemas.openxmlformats.org/officeDocument/2006/relationships/hyperlink" Target="http://parador.es/" TargetMode="External"/><Relationship Id="rId9079" Type="http://schemas.openxmlformats.org/officeDocument/2006/relationships/hyperlink" Target="http://parador.es/" TargetMode="External"/><Relationship Id="rId9080" Type="http://schemas.openxmlformats.org/officeDocument/2006/relationships/hyperlink" Target="http://parador.es/" TargetMode="External"/><Relationship Id="rId9081" Type="http://schemas.openxmlformats.org/officeDocument/2006/relationships/hyperlink" Target="http://cantur.com/" TargetMode="External"/><Relationship Id="rId9082" Type="http://schemas.openxmlformats.org/officeDocument/2006/relationships/hyperlink" Target="http://parador.es/" TargetMode="External"/><Relationship Id="rId9083" Type="http://schemas.openxmlformats.org/officeDocument/2006/relationships/hyperlink" Target="http://irenaz.com/" TargetMode="External"/><Relationship Id="rId9084" Type="http://schemas.openxmlformats.org/officeDocument/2006/relationships/hyperlink" Target="http://parador.es/" TargetMode="External"/><Relationship Id="rId9085" Type="http://schemas.openxmlformats.org/officeDocument/2006/relationships/hyperlink" Target="http://arimune.es/" TargetMode="External"/><Relationship Id="rId9086" Type="http://schemas.openxmlformats.org/officeDocument/2006/relationships/hyperlink" Target="http://www.viacos.com/" TargetMode="External"/><Relationship Id="rId9087" Type="http://schemas.openxmlformats.org/officeDocument/2006/relationships/hyperlink" Target="http://cghotel.es/" TargetMode="External"/><Relationship Id="rId9088" Type="http://schemas.openxmlformats.org/officeDocument/2006/relationships/hyperlink" Target="http://elcerco.es/" TargetMode="External"/><Relationship Id="rId9089" Type="http://schemas.openxmlformats.org/officeDocument/2006/relationships/hyperlink" Target="http://zaltua.com/" TargetMode="External"/><Relationship Id="rId9090" Type="http://schemas.openxmlformats.org/officeDocument/2006/relationships/hyperlink" Target="http://parador.es/" TargetMode="External"/><Relationship Id="rId9091" Type="http://schemas.openxmlformats.org/officeDocument/2006/relationships/hyperlink" Target="http://auniak.com/" TargetMode="External"/><Relationship Id="rId9092" Type="http://schemas.openxmlformats.org/officeDocument/2006/relationships/hyperlink" Target="http://parador.es/" TargetMode="External"/><Relationship Id="rId9093" Type="http://schemas.openxmlformats.org/officeDocument/2006/relationships/hyperlink" Target="http://area103.es/" TargetMode="External"/><Relationship Id="rId9094" Type="http://schemas.openxmlformats.org/officeDocument/2006/relationships/hyperlink" Target="http://botaniq.es/" TargetMode="External"/><Relationship Id="rId9095" Type="http://schemas.openxmlformats.org/officeDocument/2006/relationships/hyperlink" Target="http://www.cvhotel.es/" TargetMode="External"/><Relationship Id="rId9096" Type="http://schemas.openxmlformats.org/officeDocument/2006/relationships/hyperlink" Target="http://parador.es/" TargetMode="External"/><Relationship Id="rId9097" Type="http://schemas.openxmlformats.org/officeDocument/2006/relationships/hyperlink" Target="http://parador.es/" TargetMode="External"/><Relationship Id="rId9098" Type="http://schemas.openxmlformats.org/officeDocument/2006/relationships/hyperlink" Target="http://jabega.com/" TargetMode="External"/><Relationship Id="rId9099" Type="http://schemas.openxmlformats.org/officeDocument/2006/relationships/hyperlink" Target="http://parador.es/" TargetMode="External"/><Relationship Id="rId9100" Type="http://schemas.openxmlformats.org/officeDocument/2006/relationships/hyperlink" Target="http://lacala.com/" TargetMode="External"/><Relationship Id="rId9101" Type="http://schemas.openxmlformats.org/officeDocument/2006/relationships/hyperlink" Target="http://parador.es/" TargetMode="External"/><Relationship Id="rId9102" Type="http://schemas.openxmlformats.org/officeDocument/2006/relationships/hyperlink" Target="http://parador.es/" TargetMode="External"/><Relationship Id="rId9103" Type="http://schemas.openxmlformats.org/officeDocument/2006/relationships/hyperlink" Target="http://parador.es/" TargetMode="External"/><Relationship Id="rId9104" Type="http://schemas.openxmlformats.org/officeDocument/2006/relationships/hyperlink" Target="http://parador.es/" TargetMode="External"/><Relationship Id="rId9105" Type="http://schemas.openxmlformats.org/officeDocument/2006/relationships/hyperlink" Target="http://parador.es/" TargetMode="External"/><Relationship Id="rId9106" Type="http://schemas.openxmlformats.org/officeDocument/2006/relationships/hyperlink" Target="http://resitur.es/" TargetMode="External"/><Relationship Id="rId9107" Type="http://schemas.openxmlformats.org/officeDocument/2006/relationships/hyperlink" Target="http://hmuseo.com/" TargetMode="External"/><Relationship Id="rId9108" Type="http://schemas.openxmlformats.org/officeDocument/2006/relationships/hyperlink" Target="http://hospes.com/" TargetMode="External"/><Relationship Id="rId9109" Type="http://schemas.openxmlformats.org/officeDocument/2006/relationships/hyperlink" Target="http://parador.es/" TargetMode="External"/><Relationship Id="rId9110" Type="http://schemas.openxmlformats.org/officeDocument/2006/relationships/hyperlink" Target="http://al-lago.es/" TargetMode="External"/><Relationship Id="rId9111" Type="http://schemas.openxmlformats.org/officeDocument/2006/relationships/hyperlink" Target="http://tugasa.com/" TargetMode="External"/><Relationship Id="rId9112" Type="http://schemas.openxmlformats.org/officeDocument/2006/relationships/hyperlink" Target="http://tugasa.com/" TargetMode="External"/><Relationship Id="rId9113" Type="http://schemas.openxmlformats.org/officeDocument/2006/relationships/hyperlink" Target="http://tugasa.com/" TargetMode="External"/><Relationship Id="rId9114" Type="http://schemas.openxmlformats.org/officeDocument/2006/relationships/hyperlink" Target="http://tugasa.com/" TargetMode="External"/><Relationship Id="rId9115" Type="http://schemas.openxmlformats.org/officeDocument/2006/relationships/hyperlink" Target="http://tugasa.com/" TargetMode="External"/><Relationship Id="rId9116" Type="http://schemas.openxmlformats.org/officeDocument/2006/relationships/hyperlink" Target="http://tugasa.com/" TargetMode="External"/><Relationship Id="rId9117" Type="http://schemas.openxmlformats.org/officeDocument/2006/relationships/hyperlink" Target="http://parador.es/" TargetMode="External"/><Relationship Id="rId9118" Type="http://schemas.openxmlformats.org/officeDocument/2006/relationships/hyperlink" Target="http://tugasa.com/" TargetMode="External"/><Relationship Id="rId9119" Type="http://schemas.openxmlformats.org/officeDocument/2006/relationships/hyperlink" Target="https://www.ellago.es/" TargetMode="External"/><Relationship Id="rId9120" Type="http://schemas.openxmlformats.org/officeDocument/2006/relationships/hyperlink" Target="http://parador.es/" TargetMode="External"/><Relationship Id="rId9121" Type="http://schemas.openxmlformats.org/officeDocument/2006/relationships/hyperlink" Target="http://tugasa.com/" TargetMode="External"/><Relationship Id="rId9122" Type="http://schemas.openxmlformats.org/officeDocument/2006/relationships/hyperlink" Target="http://aldiana.de/" TargetMode="External"/><Relationship Id="rId9123" Type="http://schemas.openxmlformats.org/officeDocument/2006/relationships/hyperlink" Target="http://hospes.com/" TargetMode="External"/><Relationship Id="rId9124" Type="http://schemas.openxmlformats.org/officeDocument/2006/relationships/hyperlink" Target="http://parador.es/" TargetMode="External"/><Relationship Id="rId9125" Type="http://schemas.openxmlformats.org/officeDocument/2006/relationships/hyperlink" Target="http://abades.com/" TargetMode="External"/><Relationship Id="rId9126" Type="http://schemas.openxmlformats.org/officeDocument/2006/relationships/hyperlink" Target="http://hospes.com/" TargetMode="External"/><Relationship Id="rId9127" Type="http://schemas.openxmlformats.org/officeDocument/2006/relationships/hyperlink" Target="http://abades.com/" TargetMode="External"/><Relationship Id="rId9128" Type="http://schemas.openxmlformats.org/officeDocument/2006/relationships/hyperlink" Target="http://parador.es/" TargetMode="External"/><Relationship Id="rId9129" Type="http://schemas.openxmlformats.org/officeDocument/2006/relationships/hyperlink" Target="http://parador.es/" TargetMode="External"/><Relationship Id="rId9130" Type="http://schemas.openxmlformats.org/officeDocument/2006/relationships/hyperlink" Target="http://parador.es/" TargetMode="External"/><Relationship Id="rId9131" Type="http://schemas.openxmlformats.org/officeDocument/2006/relationships/hyperlink" Target="http://lahoya.net/" TargetMode="External"/><Relationship Id="rId9132" Type="http://schemas.openxmlformats.org/officeDocument/2006/relationships/hyperlink" Target="http://laorza.com/" TargetMode="External"/><Relationship Id="rId9133" Type="http://schemas.openxmlformats.org/officeDocument/2006/relationships/hyperlink" Target="http://elrullo.es/" TargetMode="External"/><Relationship Id="rId9134" Type="http://schemas.openxmlformats.org/officeDocument/2006/relationships/hyperlink" Target="http://parador.es/" TargetMode="External"/><Relationship Id="rId9135" Type="http://schemas.openxmlformats.org/officeDocument/2006/relationships/hyperlink" Target="http://hospes.com/" TargetMode="External"/><Relationship Id="rId9136" Type="http://schemas.openxmlformats.org/officeDocument/2006/relationships/hyperlink" Target="http://parador.es/" TargetMode="External"/><Relationship Id="rId9137" Type="http://schemas.openxmlformats.org/officeDocument/2006/relationships/hyperlink" Target="http://vivood.com/" TargetMode="External"/><Relationship Id="rId9138" Type="http://schemas.openxmlformats.org/officeDocument/2006/relationships/hyperlink" Target="http://milords.es/" TargetMode="External"/><Relationship Id="rId9139" Type="http://schemas.openxmlformats.org/officeDocument/2006/relationships/hyperlink" Target="http://parador.es/" TargetMode="External"/><Relationship Id="rId9140" Type="http://schemas.openxmlformats.org/officeDocument/2006/relationships/hyperlink" Target="http://pacoche.es/" TargetMode="External"/><Relationship Id="rId9141" Type="http://schemas.openxmlformats.org/officeDocument/2006/relationships/hyperlink" Target="http://parador.es/" TargetMode="External"/><Relationship Id="rId9142" Type="http://schemas.openxmlformats.org/officeDocument/2006/relationships/hyperlink" Target="http://hotellb.es/" TargetMode="External"/><Relationship Id="rId9143" Type="http://schemas.openxmlformats.org/officeDocument/2006/relationships/hyperlink" Target="http://parador.es/" TargetMode="External"/><Relationship Id="rId9144" Type="http://schemas.openxmlformats.org/officeDocument/2006/relationships/hyperlink" Target="http://elgamo.org/" TargetMode="External"/><Relationship Id="rId9145" Type="http://schemas.openxmlformats.org/officeDocument/2006/relationships/hyperlink" Target="http://parador.es/" TargetMode="External"/><Relationship Id="rId9146" Type="http://schemas.openxmlformats.org/officeDocument/2006/relationships/hyperlink" Target="http://hotellb.es/" TargetMode="External"/><Relationship Id="rId9147" Type="http://schemas.openxmlformats.org/officeDocument/2006/relationships/hyperlink" Target="http://7pines.com/" TargetMode="External"/><Relationship Id="rId9148" Type="http://schemas.openxmlformats.org/officeDocument/2006/relationships/hyperlink" Target="http://clubmac.es/" TargetMode="External"/><Relationship Id="rId9149" Type="http://schemas.openxmlformats.org/officeDocument/2006/relationships/hyperlink" Target="http://atzaro.com/" TargetMode="External"/><Relationship Id="rId9150" Type="http://schemas.openxmlformats.org/officeDocument/2006/relationships/hyperlink" Target="http://somfar.com/" TargetMode="External"/><Relationship Id="rId9151" Type="http://schemas.openxmlformats.org/officeDocument/2006/relationships/hyperlink" Target="http://sonmas.com/" TargetMode="External"/><Relationship Id="rId9152" Type="http://schemas.openxmlformats.org/officeDocument/2006/relationships/hyperlink" Target="http://dorint.com/" TargetMode="External"/><Relationship Id="rId9153" Type="http://schemas.openxmlformats.org/officeDocument/2006/relationships/hyperlink" Target="http://esmoli.com/" TargetMode="External"/><Relationship Id="rId9154" Type="http://schemas.openxmlformats.org/officeDocument/2006/relationships/hyperlink" Target="http://esturo.com/" TargetMode="External"/><Relationship Id="rId9155" Type="http://schemas.openxmlformats.org/officeDocument/2006/relationships/hyperlink" Target="http://hospes.com/" TargetMode="External"/><Relationship Id="rId9156" Type="http://schemas.openxmlformats.org/officeDocument/2006/relationships/hyperlink" Target="http://nclima.com/" TargetMode="External"/><Relationship Id="rId9157" Type="http://schemas.openxmlformats.org/officeDocument/2006/relationships/hyperlink" Target="http://hoposa.com/" TargetMode="External"/><Relationship Id="rId9158" Type="http://schemas.openxmlformats.org/officeDocument/2006/relationships/hyperlink" Target="http://hoposa.com/" TargetMode="External"/><Relationship Id="rId9159" Type="http://schemas.openxmlformats.org/officeDocument/2006/relationships/hyperlink" Target="http://ninays.com/" TargetMode="External"/><Relationship Id="rId9160" Type="http://schemas.openxmlformats.org/officeDocument/2006/relationships/hyperlink" Target="http://xecweb.com/" TargetMode="External"/><Relationship Id="rId9161" Type="http://schemas.openxmlformats.org/officeDocument/2006/relationships/hyperlink" Target="http://pretur.com/" TargetMode="External"/><Relationship Id="rId9162" Type="http://schemas.openxmlformats.org/officeDocument/2006/relationships/hyperlink" Target="http://parador.es/" TargetMode="External"/><Relationship Id="rId9163" Type="http://schemas.openxmlformats.org/officeDocument/2006/relationships/hyperlink" Target="http://parador.es/" TargetMode="External"/><Relationship Id="rId9164" Type="http://schemas.openxmlformats.org/officeDocument/2006/relationships/hyperlink" Target="http://parador.es/" TargetMode="External"/><Relationship Id="rId9165" Type="http://schemas.openxmlformats.org/officeDocument/2006/relationships/hyperlink" Target="http://parador.es/" TargetMode="External"/><Relationship Id="rId9166" Type="http://schemas.openxmlformats.org/officeDocument/2006/relationships/hyperlink" Target="http://parador.es/" TargetMode="External"/><Relationship Id="rId9167" Type="http://schemas.openxmlformats.org/officeDocument/2006/relationships/hyperlink" Target="http://sarrato.es/" TargetMode="External"/><Relationship Id="rId9168" Type="http://schemas.openxmlformats.org/officeDocument/2006/relationships/hyperlink" Target="http://areulo.com/" TargetMode="External"/><Relationship Id="rId9169" Type="http://schemas.openxmlformats.org/officeDocument/2006/relationships/hyperlink" Target="http://parador.es/" TargetMode="External"/><Relationship Id="rId9170" Type="http://schemas.openxmlformats.org/officeDocument/2006/relationships/hyperlink" Target="http://elbosc.com/" TargetMode="External"/><Relationship Id="rId9171" Type="http://schemas.openxmlformats.org/officeDocument/2006/relationships/hyperlink" Target="http://parador.es/" TargetMode="External"/><Relationship Id="rId9172" Type="http://schemas.openxmlformats.org/officeDocument/2006/relationships/hyperlink" Target="http://parador.es/" TargetMode="External"/><Relationship Id="rId9173" Type="http://schemas.openxmlformats.org/officeDocument/2006/relationships/hyperlink" Target="http://elbatan.es/" TargetMode="External"/><Relationship Id="rId9174" Type="http://schemas.openxmlformats.org/officeDocument/2006/relationships/hyperlink" Target="http://parador.es/" TargetMode="External"/><Relationship Id="rId9175" Type="http://schemas.openxmlformats.org/officeDocument/2006/relationships/hyperlink" Target="http://parador.es/" TargetMode="External"/><Relationship Id="rId9176" Type="http://schemas.openxmlformats.org/officeDocument/2006/relationships/hyperlink" Target="http://parador.es/" TargetMode="External"/><Relationship Id="rId9177" Type="http://schemas.openxmlformats.org/officeDocument/2006/relationships/hyperlink" Target="http://rialta.net/" TargetMode="External"/><Relationship Id="rId9178" Type="http://schemas.openxmlformats.org/officeDocument/2006/relationships/hyperlink" Target="http://hsilva.com/" TargetMode="External"/><Relationship Id="rId9179" Type="http://schemas.openxmlformats.org/officeDocument/2006/relationships/hyperlink" Target="http://hsilva.com/" TargetMode="External"/><Relationship Id="rId9180" Type="http://schemas.openxmlformats.org/officeDocument/2006/relationships/hyperlink" Target="http://hsuiza.com/" TargetMode="External"/><Relationship Id="rId9181" Type="http://schemas.openxmlformats.org/officeDocument/2006/relationships/hyperlink" Target="http://parador.es/" TargetMode="External"/><Relationship Id="rId9182" Type="http://schemas.openxmlformats.org/officeDocument/2006/relationships/hyperlink" Target="http://asrodas.es/" TargetMode="External"/><Relationship Id="rId9183" Type="http://schemas.openxmlformats.org/officeDocument/2006/relationships/hyperlink" Target="http://aldeola.es/" TargetMode="External"/><Relationship Id="rId9184" Type="http://schemas.openxmlformats.org/officeDocument/2006/relationships/hyperlink" Target="http://dugium.com/" TargetMode="External"/><Relationship Id="rId9185" Type="http://schemas.openxmlformats.org/officeDocument/2006/relationships/hyperlink" Target="http://hscala.com/" TargetMode="External"/><Relationship Id="rId9186" Type="http://schemas.openxmlformats.org/officeDocument/2006/relationships/hyperlink" Target="http://hoteleo.es/" TargetMode="External"/><Relationship Id="rId9187" Type="http://schemas.openxmlformats.org/officeDocument/2006/relationships/hyperlink" Target="http://parador.es/" TargetMode="External"/><Relationship Id="rId9188" Type="http://schemas.openxmlformats.org/officeDocument/2006/relationships/hyperlink" Target="http://parador.es/" TargetMode="External"/><Relationship Id="rId9189" Type="http://schemas.openxmlformats.org/officeDocument/2006/relationships/hyperlink" Target="http://biterra.es/" TargetMode="External"/><Relationship Id="rId9190" Type="http://schemas.openxmlformats.org/officeDocument/2006/relationships/hyperlink" Target="http://parador.es/" TargetMode="External"/><Relationship Id="rId9191" Type="http://schemas.openxmlformats.org/officeDocument/2006/relationships/hyperlink" Target="http://parador.es/" TargetMode="External"/><Relationship Id="rId9192" Type="http://schemas.openxmlformats.org/officeDocument/2006/relationships/hyperlink" Target="http://parador.es/" TargetMode="External"/><Relationship Id="rId9193" Type="http://schemas.openxmlformats.org/officeDocument/2006/relationships/hyperlink" Target="http://parador.es/" TargetMode="External"/><Relationship Id="rId9194" Type="http://schemas.openxmlformats.org/officeDocument/2006/relationships/hyperlink" Target="http://hotel44.es/" TargetMode="External"/><Relationship Id="rId9195" Type="http://schemas.openxmlformats.org/officeDocument/2006/relationships/hyperlink" Target="http://parador.es/" TargetMode="External"/><Relationship Id="rId9196" Type="http://schemas.openxmlformats.org/officeDocument/2006/relationships/hyperlink" Target="http://lapacha.es/" TargetMode="External"/><Relationship Id="rId9197" Type="http://schemas.openxmlformats.org/officeDocument/2006/relationships/hyperlink" Target="http://eltexu.com/" TargetMode="External"/><Relationship Id="rId9198" Type="http://schemas.openxmlformats.org/officeDocument/2006/relationships/hyperlink" Target="http://parador.es/" TargetMode="External"/><Relationship Id="rId9199" Type="http://schemas.openxmlformats.org/officeDocument/2006/relationships/hyperlink" Target="http://jucamar.es/" TargetMode="External"/><Relationship Id="rId9200" Type="http://schemas.openxmlformats.org/officeDocument/2006/relationships/hyperlink" Target="http://parador.es/" TargetMode="External"/><Relationship Id="rId9201" Type="http://schemas.openxmlformats.org/officeDocument/2006/relationships/hyperlink" Target="http://parador.es/" TargetMode="External"/><Relationship Id="rId9202" Type="http://schemas.openxmlformats.org/officeDocument/2006/relationships/hyperlink" Target="http://parador.es/" TargetMode="External"/><Relationship Id="rId9203" Type="http://schemas.openxmlformats.org/officeDocument/2006/relationships/hyperlink" Target="http://parador.es/" TargetMode="External"/><Relationship Id="rId9204" Type="http://schemas.openxmlformats.org/officeDocument/2006/relationships/hyperlink" Target="http://parador.es/" TargetMode="External"/><Relationship Id="rId9205" Type="http://schemas.openxmlformats.org/officeDocument/2006/relationships/hyperlink" Target="http://parador.es/" TargetMode="External"/><Relationship Id="rId9206" Type="http://schemas.openxmlformats.org/officeDocument/2006/relationships/hyperlink" Target="http://parador.es/" TargetMode="External"/><Relationship Id="rId9207" Type="http://schemas.openxmlformats.org/officeDocument/2006/relationships/hyperlink" Target="http://parador.es/" TargetMode="External"/><Relationship Id="rId9208" Type="http://schemas.openxmlformats.org/officeDocument/2006/relationships/hyperlink" Target="http://parador.es/" TargetMode="External"/><Relationship Id="rId9209" Type="http://schemas.openxmlformats.org/officeDocument/2006/relationships/hyperlink" Target="http://pretur.es/" TargetMode="External"/><Relationship Id="rId9210" Type="http://schemas.openxmlformats.org/officeDocument/2006/relationships/hyperlink" Target="http://molo44.es/" TargetMode="External"/><Relationship Id="rId9211" Type="http://schemas.openxmlformats.org/officeDocument/2006/relationships/hyperlink" Target="http://mirabo.es/" TargetMode="External"/><Relationship Id="rId9212" Type="http://schemas.openxmlformats.org/officeDocument/2006/relationships/hyperlink" Target="http://hyatt.com/" TargetMode="External"/><Relationship Id="rId9213" Type="http://schemas.openxmlformats.org/officeDocument/2006/relationships/hyperlink" Target="http://hilton.es/" TargetMode="External"/><Relationship Id="rId9214" Type="http://schemas.openxmlformats.org/officeDocument/2006/relationships/hyperlink" Target="http://ofiusa.es/" TargetMode="External"/><Relationship Id="rId9215" Type="http://schemas.openxmlformats.org/officeDocument/2006/relationships/hyperlink" Target="http://sensol.es/" TargetMode="External"/><Relationship Id="rId9216" Type="http://schemas.openxmlformats.org/officeDocument/2006/relationships/hyperlink" Target="http://www.dunas.com/" TargetMode="External"/><Relationship Id="rId9217" Type="http://schemas.openxmlformats.org/officeDocument/2006/relationships/hyperlink" Target="http://melia.com/" TargetMode="External"/><Relationship Id="rId9218" Type="http://schemas.openxmlformats.org/officeDocument/2006/relationships/hyperlink" Target="http://melia.com/" TargetMode="External"/><Relationship Id="rId9219" Type="http://schemas.openxmlformats.org/officeDocument/2006/relationships/hyperlink" Target="http://melia.com/" TargetMode="External"/><Relationship Id="rId9220" Type="http://schemas.openxmlformats.org/officeDocument/2006/relationships/hyperlink" Target="http://melia.com/" TargetMode="External"/><Relationship Id="rId9221" Type="http://schemas.openxmlformats.org/officeDocument/2006/relationships/hyperlink" Target="http://melia.com/" TargetMode="External"/><Relationship Id="rId9222" Type="http://schemas.openxmlformats.org/officeDocument/2006/relationships/hyperlink" Target="http://melia.com/" TargetMode="External"/><Relationship Id="rId9223" Type="http://schemas.openxmlformats.org/officeDocument/2006/relationships/hyperlink" Target="http://www.noaan.com/" TargetMode="External"/><Relationship Id="rId9224" Type="http://schemas.openxmlformats.org/officeDocument/2006/relationships/hyperlink" Target="http://melia.com/" TargetMode="External"/><Relationship Id="rId9225" Type="http://schemas.openxmlformats.org/officeDocument/2006/relationships/hyperlink" Target="http://melia.com/" TargetMode="External"/><Relationship Id="rId9226" Type="http://schemas.openxmlformats.org/officeDocument/2006/relationships/hyperlink" Target="http://melia.com/" TargetMode="External"/><Relationship Id="rId9227" Type="http://schemas.openxmlformats.org/officeDocument/2006/relationships/hyperlink" Target="http://melia.com/" TargetMode="External"/><Relationship Id="rId9228" Type="http://schemas.openxmlformats.org/officeDocument/2006/relationships/hyperlink" Target="http://melia.com/" TargetMode="External"/><Relationship Id="rId9229" Type="http://schemas.openxmlformats.org/officeDocument/2006/relationships/hyperlink" Target="http://melia.com/" TargetMode="External"/><Relationship Id="rId9230" Type="http://schemas.openxmlformats.org/officeDocument/2006/relationships/hyperlink" Target="http://melia.com/" TargetMode="External"/><Relationship Id="rId9231" Type="http://schemas.openxmlformats.org/officeDocument/2006/relationships/hyperlink" Target="http://hyatt.com/" TargetMode="External"/><Relationship Id="rId9232" Type="http://schemas.openxmlformats.org/officeDocument/2006/relationships/hyperlink" Target="http://ladata.es/" TargetMode="External"/><Relationship Id="rId9233" Type="http://schemas.openxmlformats.org/officeDocument/2006/relationships/hyperlink" Target="http://medano.es/" TargetMode="External"/><Relationship Id="rId9234" Type="http://schemas.openxmlformats.org/officeDocument/2006/relationships/hyperlink" Target="http://hotasa.es/" TargetMode="External"/><Relationship Id="rId9235" Type="http://schemas.openxmlformats.org/officeDocument/2006/relationships/hyperlink" Target="http://hotasa.es/" TargetMode="External"/><Relationship Id="rId9236" Type="http://schemas.openxmlformats.org/officeDocument/2006/relationships/hyperlink" Target="http://eltope.es/" TargetMode="External"/><Relationship Id="rId9237" Type="http://schemas.openxmlformats.org/officeDocument/2006/relationships/hyperlink" Target="http://melini.es/" TargetMode="External"/><Relationship Id="rId9238" Type="http://schemas.openxmlformats.org/officeDocument/2006/relationships/hyperlink" Target="http://melia.com/" TargetMode="External"/><Relationship Id="rId9239" Type="http://schemas.openxmlformats.org/officeDocument/2006/relationships/hyperlink" Target="http://melia.com/" TargetMode="External"/><Relationship Id="rId9240" Type="http://schemas.openxmlformats.org/officeDocument/2006/relationships/hyperlink" Target="http://kanali.es/" TargetMode="External"/><Relationship Id="rId9241" Type="http://schemas.openxmlformats.org/officeDocument/2006/relationships/hyperlink" Target="http://melia.com/" TargetMode="External"/><Relationship Id="rId9242" Type="http://schemas.openxmlformats.org/officeDocument/2006/relationships/hyperlink" Target="http://kanali.es/" TargetMode="External"/><Relationship Id="rId9243" Type="http://schemas.openxmlformats.org/officeDocument/2006/relationships/hyperlink" Target="http://kanali.es/" TargetMode="External"/><Relationship Id="rId9244" Type="http://schemas.openxmlformats.org/officeDocument/2006/relationships/hyperlink" Target="http://melia.com/" TargetMode="External"/><Relationship Id="rId9245" Type="http://schemas.openxmlformats.org/officeDocument/2006/relationships/hyperlink" Target="http://faica.com/" TargetMode="External"/><Relationship Id="rId9246" Type="http://schemas.openxmlformats.org/officeDocument/2006/relationships/hyperlink" Target="http://mannix.es/" TargetMode="External"/><Relationship Id="rId9247" Type="http://schemas.openxmlformats.org/officeDocument/2006/relationships/hyperlink" Target="http://melia.com/" TargetMode="External"/><Relationship Id="rId9248" Type="http://schemas.openxmlformats.org/officeDocument/2006/relationships/hyperlink" Target="http://melia.com/" TargetMode="External"/><Relationship Id="rId9249" Type="http://schemas.openxmlformats.org/officeDocument/2006/relationships/hyperlink" Target="http://melia.com/" TargetMode="External"/><Relationship Id="rId9250" Type="http://schemas.openxmlformats.org/officeDocument/2006/relationships/hyperlink" Target="http://melia.com/" TargetMode="External"/><Relationship Id="rId9251" Type="http://schemas.openxmlformats.org/officeDocument/2006/relationships/hyperlink" Target="http://melia.com/" TargetMode="External"/><Relationship Id="rId9252" Type="http://schemas.openxmlformats.org/officeDocument/2006/relationships/hyperlink" Target="http://mahoh.com/" TargetMode="External"/><Relationship Id="rId9253" Type="http://schemas.openxmlformats.org/officeDocument/2006/relationships/hyperlink" Target="http://melia.com/" TargetMode="External"/><Relationship Id="rId9254" Type="http://schemas.openxmlformats.org/officeDocument/2006/relationships/hyperlink" Target="http://melia.com/" TargetMode="External"/><Relationship Id="rId9255" Type="http://schemas.openxmlformats.org/officeDocument/2006/relationships/hyperlink" Target="http://melia.com/" TargetMode="External"/><Relationship Id="rId9256" Type="http://schemas.openxmlformats.org/officeDocument/2006/relationships/hyperlink" Target="http://melia.com/" TargetMode="External"/><Relationship Id="rId9257" Type="http://schemas.openxmlformats.org/officeDocument/2006/relationships/hyperlink" Target="http://luxtal.es/" TargetMode="External"/><Relationship Id="rId9258" Type="http://schemas.openxmlformats.org/officeDocument/2006/relationships/hyperlink" Target="http://denit.com/" TargetMode="External"/><Relationship Id="rId9259" Type="http://schemas.openxmlformats.org/officeDocument/2006/relationships/hyperlink" Target="http://melia.com/" TargetMode="External"/><Relationship Id="rId9260" Type="http://schemas.openxmlformats.org/officeDocument/2006/relationships/hyperlink" Target="http://sunway.es/" TargetMode="External"/><Relationship Id="rId9261" Type="http://schemas.openxmlformats.org/officeDocument/2006/relationships/hyperlink" Target="http://hotelh.es/" TargetMode="External"/><Relationship Id="rId9262" Type="http://schemas.openxmlformats.org/officeDocument/2006/relationships/hyperlink" Target="http://accor.com/" TargetMode="External"/><Relationship Id="rId9263" Type="http://schemas.openxmlformats.org/officeDocument/2006/relationships/hyperlink" Target="http://loizu.com/" TargetMode="External"/><Relationship Id="rId9264" Type="http://schemas.openxmlformats.org/officeDocument/2006/relationships/hyperlink" Target="http://besaro.es/" TargetMode="External"/><Relationship Id="rId9265" Type="http://schemas.openxmlformats.org/officeDocument/2006/relationships/hyperlink" Target="http://solaga.es/" TargetMode="External"/><Relationship Id="rId9266" Type="http://schemas.openxmlformats.org/officeDocument/2006/relationships/hyperlink" Target="http://melia.com/" TargetMode="External"/><Relationship Id="rId9267" Type="http://schemas.openxmlformats.org/officeDocument/2006/relationships/hyperlink" Target="http://melia.com/" TargetMode="External"/><Relationship Id="rId9268" Type="http://schemas.openxmlformats.org/officeDocument/2006/relationships/hyperlink" Target="http://melia.com/" TargetMode="External"/><Relationship Id="rId9269" Type="http://schemas.openxmlformats.org/officeDocument/2006/relationships/hyperlink" Target="http://melia.com/" TargetMode="External"/><Relationship Id="rId9270" Type="http://schemas.openxmlformats.org/officeDocument/2006/relationships/hyperlink" Target="http://melia.com/" TargetMode="External"/><Relationship Id="rId9271" Type="http://schemas.openxmlformats.org/officeDocument/2006/relationships/hyperlink" Target="http://melia.com/" TargetMode="External"/><Relationship Id="rId9272" Type="http://schemas.openxmlformats.org/officeDocument/2006/relationships/hyperlink" Target="http://hcolon.es/" TargetMode="External"/><Relationship Id="rId9273" Type="http://schemas.openxmlformats.org/officeDocument/2006/relationships/hyperlink" Target="http://altur.com/" TargetMode="External"/><Relationship Id="rId9274" Type="http://schemas.openxmlformats.org/officeDocument/2006/relationships/hyperlink" Target="http://melia.com/" TargetMode="External"/><Relationship Id="rId9275" Type="http://schemas.openxmlformats.org/officeDocument/2006/relationships/hyperlink" Target="http://melia.com/" TargetMode="External"/><Relationship Id="rId9276" Type="http://schemas.openxmlformats.org/officeDocument/2006/relationships/hyperlink" Target="http://intur.com/" TargetMode="External"/><Relationship Id="rId9277" Type="http://schemas.openxmlformats.org/officeDocument/2006/relationships/hyperlink" Target="http://melia.com/" TargetMode="External"/><Relationship Id="rId9278" Type="http://schemas.openxmlformats.org/officeDocument/2006/relationships/hyperlink" Target="http://melia.com/" TargetMode="External"/><Relationship Id="rId9279" Type="http://schemas.openxmlformats.org/officeDocument/2006/relationships/hyperlink" Target="http://hniza.com/" TargetMode="External"/><Relationship Id="rId9280" Type="http://schemas.openxmlformats.org/officeDocument/2006/relationships/hyperlink" Target="http://melia.com/" TargetMode="External"/><Relationship Id="rId9281" Type="http://schemas.openxmlformats.org/officeDocument/2006/relationships/hyperlink" Target="http://melia.com/" TargetMode="External"/><Relationship Id="rId9282" Type="http://schemas.openxmlformats.org/officeDocument/2006/relationships/hyperlink" Target="http://toruno.es/" TargetMode="External"/><Relationship Id="rId9283" Type="http://schemas.openxmlformats.org/officeDocument/2006/relationships/hyperlink" Target="http://melia.com/" TargetMode="External"/><Relationship Id="rId9284" Type="http://schemas.openxmlformats.org/officeDocument/2006/relationships/hyperlink" Target="http://accor.com/" TargetMode="External"/><Relationship Id="rId9285" Type="http://schemas.openxmlformats.org/officeDocument/2006/relationships/hyperlink" Target="http://melia.com/" TargetMode="External"/><Relationship Id="rId9286" Type="http://schemas.openxmlformats.org/officeDocument/2006/relationships/hyperlink" Target="http://melia.com/" TargetMode="External"/><Relationship Id="rId9287" Type="http://schemas.openxmlformats.org/officeDocument/2006/relationships/hyperlink" Target="http://melia.com/" TargetMode="External"/><Relationship Id="rId9288" Type="http://schemas.openxmlformats.org/officeDocument/2006/relationships/hyperlink" Target="http://hotasa.es/" TargetMode="External"/><Relationship Id="rId9289" Type="http://schemas.openxmlformats.org/officeDocument/2006/relationships/hyperlink" Target="http://intur.com/" TargetMode="External"/><Relationship Id="rId9290" Type="http://schemas.openxmlformats.org/officeDocument/2006/relationships/hyperlink" Target="http://melia.com/" TargetMode="External"/><Relationship Id="rId9291" Type="http://schemas.openxmlformats.org/officeDocument/2006/relationships/hyperlink" Target="http://melia.com/" TargetMode="External"/><Relationship Id="rId9292" Type="http://schemas.openxmlformats.org/officeDocument/2006/relationships/hyperlink" Target="http://belroy.es/" TargetMode="External"/><Relationship Id="rId9293" Type="http://schemas.openxmlformats.org/officeDocument/2006/relationships/hyperlink" Target="http://melia.com/" TargetMode="External"/><Relationship Id="rId9294" Type="http://schemas.openxmlformats.org/officeDocument/2006/relationships/hyperlink" Target="http://melia.com/" TargetMode="External"/><Relationship Id="rId9295" Type="http://schemas.openxmlformats.org/officeDocument/2006/relationships/hyperlink" Target="http://melia.com/" TargetMode="External"/><Relationship Id="rId9296" Type="http://schemas.openxmlformats.org/officeDocument/2006/relationships/hyperlink" Target="http://melia.com/" TargetMode="External"/><Relationship Id="rId9297" Type="http://schemas.openxmlformats.org/officeDocument/2006/relationships/hyperlink" Target="http://melia.com/" TargetMode="External"/><Relationship Id="rId9298" Type="http://schemas.openxmlformats.org/officeDocument/2006/relationships/hyperlink" Target="http://melia.com/" TargetMode="External"/><Relationship Id="rId9299" Type="http://schemas.openxmlformats.org/officeDocument/2006/relationships/hyperlink" Target="http://melia.com/" TargetMode="External"/><Relationship Id="rId9300" Type="http://schemas.openxmlformats.org/officeDocument/2006/relationships/hyperlink" Target="http://melia.com/" TargetMode="External"/><Relationship Id="rId9301" Type="http://schemas.openxmlformats.org/officeDocument/2006/relationships/hyperlink" Target="http://sonnet.es/" TargetMode="External"/><Relationship Id="rId9302" Type="http://schemas.openxmlformats.org/officeDocument/2006/relationships/hyperlink" Target="http://xaloc.com/" TargetMode="External"/><Relationship Id="rId9303" Type="http://schemas.openxmlformats.org/officeDocument/2006/relationships/hyperlink" Target="http://melia.com/" TargetMode="External"/><Relationship Id="rId9304" Type="http://schemas.openxmlformats.org/officeDocument/2006/relationships/hyperlink" Target="http://melia.com/" TargetMode="External"/><Relationship Id="rId9305" Type="http://schemas.openxmlformats.org/officeDocument/2006/relationships/hyperlink" Target="http://melia.com/" TargetMode="External"/><Relationship Id="rId9306" Type="http://schemas.openxmlformats.org/officeDocument/2006/relationships/hyperlink" Target="http://melia.com/" TargetMode="External"/><Relationship Id="rId9307" Type="http://schemas.openxmlformats.org/officeDocument/2006/relationships/hyperlink" Target="http://smoix.com/" TargetMode="External"/><Relationship Id="rId9308" Type="http://schemas.openxmlformats.org/officeDocument/2006/relationships/hyperlink" Target="http://melia.com/" TargetMode="External"/><Relationship Id="rId9309" Type="http://schemas.openxmlformats.org/officeDocument/2006/relationships/hyperlink" Target="http://melia.com/" TargetMode="External"/><Relationship Id="rId9310" Type="http://schemas.openxmlformats.org/officeDocument/2006/relationships/hyperlink" Target="http://canai.com/" TargetMode="External"/><Relationship Id="rId9311" Type="http://schemas.openxmlformats.org/officeDocument/2006/relationships/hyperlink" Target="http://hoposa.es/" TargetMode="External"/><Relationship Id="rId9312" Type="http://schemas.openxmlformats.org/officeDocument/2006/relationships/hyperlink" Target="http://melia.com/" TargetMode="External"/><Relationship Id="rId9313" Type="http://schemas.openxmlformats.org/officeDocument/2006/relationships/hyperlink" Target="http://melia.com/" TargetMode="External"/><Relationship Id="rId9314" Type="http://schemas.openxmlformats.org/officeDocument/2006/relationships/hyperlink" Target="http://melia.com/" TargetMode="External"/><Relationship Id="rId9315" Type="http://schemas.openxmlformats.org/officeDocument/2006/relationships/hyperlink" Target="http://melia.com/" TargetMode="External"/><Relationship Id="rId9316" Type="http://schemas.openxmlformats.org/officeDocument/2006/relationships/hyperlink" Target="http://melia.com/" TargetMode="External"/><Relationship Id="rId9317" Type="http://schemas.openxmlformats.org/officeDocument/2006/relationships/hyperlink" Target="http://hoposa.es/" TargetMode="External"/><Relationship Id="rId9318" Type="http://schemas.openxmlformats.org/officeDocument/2006/relationships/hyperlink" Target="http://hoposa.es/" TargetMode="External"/><Relationship Id="rId9319" Type="http://schemas.openxmlformats.org/officeDocument/2006/relationships/hyperlink" Target="http://hoposa.es/" TargetMode="External"/><Relationship Id="rId9320" Type="http://schemas.openxmlformats.org/officeDocument/2006/relationships/hyperlink" Target="http://rigat.com/" TargetMode="External"/><Relationship Id="rId9321" Type="http://schemas.openxmlformats.org/officeDocument/2006/relationships/hyperlink" Target="http://melia.com/" TargetMode="External"/><Relationship Id="rId9322" Type="http://schemas.openxmlformats.org/officeDocument/2006/relationships/hyperlink" Target="mailto:infoh@masia.com" TargetMode="External"/><Relationship Id="rId9323" Type="http://schemas.openxmlformats.org/officeDocument/2006/relationships/hyperlink" Target="http://masia.com/" TargetMode="External"/><Relationship Id="rId9324" Type="http://schemas.openxmlformats.org/officeDocument/2006/relationships/hyperlink" Target="mailto:infoh@masia.com" TargetMode="External"/><Relationship Id="rId9325" Type="http://schemas.openxmlformats.org/officeDocument/2006/relationships/hyperlink" Target="http://masia.com/" TargetMode="External"/><Relationship Id="rId9326" Type="http://schemas.openxmlformats.org/officeDocument/2006/relationships/hyperlink" Target="http://turpi.net/" TargetMode="External"/><Relationship Id="rId9327" Type="http://schemas.openxmlformats.org/officeDocument/2006/relationships/hyperlink" Target="http://astun.com/" TargetMode="External"/><Relationship Id="rId9328" Type="http://schemas.openxmlformats.org/officeDocument/2006/relationships/hyperlink" Target="http://barrau.es/" TargetMode="External"/><Relationship Id="rId9329" Type="http://schemas.openxmlformats.org/officeDocument/2006/relationships/hyperlink" Target="http://melia.com/" TargetMode="External"/><Relationship Id="rId9330" Type="http://schemas.openxmlformats.org/officeDocument/2006/relationships/hyperlink" Target="http://melia.com/" TargetMode="External"/><Relationship Id="rId9331" Type="http://schemas.openxmlformats.org/officeDocument/2006/relationships/hyperlink" Target="http://melia.com/" TargetMode="External"/><Relationship Id="rId9332" Type="http://schemas.openxmlformats.org/officeDocument/2006/relationships/hyperlink" Target="http://astun.com/" TargetMode="External"/><Relationship Id="rId9333" Type="http://schemas.openxmlformats.org/officeDocument/2006/relationships/hyperlink" Target="http://melia.com/" TargetMode="External"/><Relationship Id="rId9334" Type="http://schemas.openxmlformats.org/officeDocument/2006/relationships/hyperlink" Target="http://ohtels.es/" TargetMode="External"/><Relationship Id="rId9335" Type="http://schemas.openxmlformats.org/officeDocument/2006/relationships/hyperlink" Target="http://ohtels.es/" TargetMode="External"/><Relationship Id="rId9336" Type="http://schemas.openxmlformats.org/officeDocument/2006/relationships/hyperlink" Target="http://melia.com/" TargetMode="External"/><Relationship Id="rId9337" Type="http://schemas.openxmlformats.org/officeDocument/2006/relationships/hyperlink" Target="http://ohtels.es/" TargetMode="External"/><Relationship Id="rId9338" Type="http://schemas.openxmlformats.org/officeDocument/2006/relationships/hyperlink" Target="http://melia.com/" TargetMode="External"/><Relationship Id="rId9339" Type="http://schemas.openxmlformats.org/officeDocument/2006/relationships/hyperlink" Target="http://ofiusa.es/" TargetMode="External"/><Relationship Id="rId9340" Type="http://schemas.openxmlformats.org/officeDocument/2006/relationships/hyperlink" Target="http://nadela.es/" TargetMode="External"/><Relationship Id="rId9341" Type="http://schemas.openxmlformats.org/officeDocument/2006/relationships/hyperlink" Target="http://lavida.es/" TargetMode="External"/><Relationship Id="rId9342" Type="http://schemas.openxmlformats.org/officeDocument/2006/relationships/hyperlink" Target="http://netcom.es/" TargetMode="External"/><Relationship Id="rId9343" Type="http://schemas.openxmlformats.org/officeDocument/2006/relationships/hyperlink" Target="http://nanin.com/" TargetMode="External"/><Relationship Id="rId9344" Type="http://schemas.openxmlformats.org/officeDocument/2006/relationships/hyperlink" Target="http://ardora.es/" TargetMode="External"/><Relationship Id="rId9345" Type="http://schemas.openxmlformats.org/officeDocument/2006/relationships/hyperlink" Target="http://behap.es/" TargetMode="External"/><Relationship Id="rId9346" Type="http://schemas.openxmlformats.org/officeDocument/2006/relationships/hyperlink" Target="http://artgs.es/" TargetMode="External"/><Relationship Id="rId9347" Type="http://schemas.openxmlformats.org/officeDocument/2006/relationships/hyperlink" Target="http://selwo.es/" TargetMode="External"/><Relationship Id="rId9348" Type="http://schemas.openxmlformats.org/officeDocument/2006/relationships/hyperlink" Target="http://selwo.es/" TargetMode="External"/><Relationship Id="rId9349" Type="http://schemas.openxmlformats.org/officeDocument/2006/relationships/hyperlink" Target="http://areas.es/" TargetMode="External"/><Relationship Id="rId9350" Type="http://schemas.openxmlformats.org/officeDocument/2006/relationships/hyperlink" Target="http://areas.es/" TargetMode="External"/><Relationship Id="rId9351" Type="http://schemas.openxmlformats.org/officeDocument/2006/relationships/hyperlink" Target="http://areas.es/" TargetMode="External"/><Relationship Id="rId9352" Type="http://schemas.openxmlformats.org/officeDocument/2006/relationships/hyperlink" Target="http://areas.es/" TargetMode="External"/><Relationship Id="rId9353" Type="http://schemas.openxmlformats.org/officeDocument/2006/relationships/hyperlink" Target="http://remax.es/" TargetMode="External"/><Relationship Id="rId9354" Type="http://schemas.openxmlformats.org/officeDocument/2006/relationships/hyperlink" Target="http://ibis.com/" TargetMode="External"/><Relationship Id="rId9355" Type="http://schemas.openxmlformats.org/officeDocument/2006/relationships/hyperlink" Target="http://ibis.com/" TargetMode="External"/><Relationship Id="rId9356" Type="http://schemas.openxmlformats.org/officeDocument/2006/relationships/hyperlink" Target="http://cespa.es/" TargetMode="External"/><Relationship Id="rId9357" Type="http://schemas.openxmlformats.org/officeDocument/2006/relationships/hyperlink" Target="http://palia.es/" TargetMode="External"/><Relationship Id="rId9358" Type="http://schemas.openxmlformats.org/officeDocument/2006/relationships/hyperlink" Target="http://anfi.com/" TargetMode="External"/><Relationship Id="rId9359" Type="http://schemas.openxmlformats.org/officeDocument/2006/relationships/hyperlink" Target="http://anfi.com/" TargetMode="External"/><Relationship Id="rId9360" Type="http://schemas.openxmlformats.org/officeDocument/2006/relationships/hyperlink" Target="http://anfi.com/" TargetMode="External"/><Relationship Id="rId9361" Type="http://schemas.openxmlformats.org/officeDocument/2006/relationships/hyperlink" Target="http://anfi.com/" TargetMode="External"/><Relationship Id="rId9362" Type="http://schemas.openxmlformats.org/officeDocument/2006/relationships/hyperlink" Target="http://anfi.com/" TargetMode="External"/><Relationship Id="rId9363" Type="http://schemas.openxmlformats.org/officeDocument/2006/relationships/hyperlink" Target="http://ereza.es/" TargetMode="External"/><Relationship Id="rId9364" Type="http://schemas.openxmlformats.org/officeDocument/2006/relationships/hyperlink" Target="http://ereza.es/" TargetMode="External"/><Relationship Id="rId9365" Type="http://schemas.openxmlformats.org/officeDocument/2006/relationships/hyperlink" Target="http://ereza.es/" TargetMode="External"/><Relationship Id="rId9366" Type="http://schemas.openxmlformats.org/officeDocument/2006/relationships/hyperlink" Target="http://qgat.net/" TargetMode="External"/><Relationship Id="rId9367" Type="http://schemas.openxmlformats.org/officeDocument/2006/relationships/hyperlink" Target="http://www.areas.es/" TargetMode="External"/><Relationship Id="rId9368" Type="http://schemas.openxmlformats.org/officeDocument/2006/relationships/hyperlink" Target="http://www.landa.as/" TargetMode="External"/><Relationship Id="rId9369" Type="http://schemas.openxmlformats.org/officeDocument/2006/relationships/hyperlink" Target="http://crusa.es/" TargetMode="External"/><Relationship Id="rId9370" Type="http://schemas.openxmlformats.org/officeDocument/2006/relationships/hyperlink" Target="http://www.palia.es/" TargetMode="External"/><Relationship Id="rId9371" Type="http://schemas.openxmlformats.org/officeDocument/2006/relationships/hyperlink" Target="http://areas.es/" TargetMode="External"/><Relationship Id="rId9372" Type="http://schemas.openxmlformats.org/officeDocument/2006/relationships/hyperlink" Target="http://www.cghs.com/" TargetMode="External"/><Relationship Id="rId9373" Type="http://schemas.openxmlformats.org/officeDocument/2006/relationships/hyperlink" Target="http://ibis.com/" TargetMode="External"/><Relationship Id="rId9374" Type="http://schemas.openxmlformats.org/officeDocument/2006/relationships/hyperlink" Target="http://ibis.com/" TargetMode="External"/><Relationship Id="rId9375" Type="http://schemas.openxmlformats.org/officeDocument/2006/relationships/hyperlink" Target="http://ibis.com/" TargetMode="External"/><Relationship Id="rId9376" Type="http://schemas.openxmlformats.org/officeDocument/2006/relationships/hyperlink" Target="http://melia.es/" TargetMode="External"/><Relationship Id="rId9377" Type="http://schemas.openxmlformats.org/officeDocument/2006/relationships/hyperlink" Target="http://masqi.es/" TargetMode="External"/><Relationship Id="rId9378" Type="http://schemas.openxmlformats.org/officeDocument/2006/relationships/hyperlink" Target="http://areas.es/" TargetMode="External"/><Relationship Id="rId9379" Type="http://schemas.openxmlformats.org/officeDocument/2006/relationships/hyperlink" Target="http://hrsol.es/" TargetMode="External"/><Relationship Id="rId9380" Type="http://schemas.openxmlformats.org/officeDocument/2006/relationships/hyperlink" Target="http://leana.es/" TargetMode="External"/><Relationship Id="rId9381" Type="http://schemas.openxmlformats.org/officeDocument/2006/relationships/hyperlink" Target="http://leana.es/" TargetMode="External"/><Relationship Id="rId9382" Type="http://schemas.openxmlformats.org/officeDocument/2006/relationships/hyperlink" Target="http://leana.es/" TargetMode="External"/><Relationship Id="rId9383" Type="http://schemas.openxmlformats.org/officeDocument/2006/relationships/hyperlink" Target="http://palia.es/" TargetMode="External"/><Relationship Id="rId9384" Type="http://schemas.openxmlformats.org/officeDocument/2006/relationships/hyperlink" Target="http://palia.es/" TargetMode="External"/><Relationship Id="rId9385" Type="http://schemas.openxmlformats.org/officeDocument/2006/relationships/hyperlink" Target="http://ryans.es/" TargetMode="External"/><Relationship Id="rId9386" Type="http://schemas.openxmlformats.org/officeDocument/2006/relationships/hyperlink" Target="http://cluc.cat/" TargetMode="External"/><Relationship Id="rId9387" Type="http://schemas.openxmlformats.org/officeDocument/2006/relationships/hyperlink" Target="http://hc96.com/" TargetMode="External"/><Relationship Id="rId9388" Type="http://schemas.openxmlformats.org/officeDocument/2006/relationships/hyperlink" Target="http://areu.es/" TargetMode="External"/><Relationship Id="rId9389" Type="http://schemas.openxmlformats.org/officeDocument/2006/relationships/hyperlink" Target="http://resa.es/" TargetMode="External"/><Relationship Id="rId9390" Type="http://schemas.openxmlformats.org/officeDocument/2006/relationships/hyperlink" Target="http://loob.es/" TargetMode="External"/><Relationship Id="rId9391" Type="http://schemas.openxmlformats.org/officeDocument/2006/relationships/hyperlink" Target="http://ihg.com/" TargetMode="External"/><Relationship Id="rId9392" Type="http://schemas.openxmlformats.org/officeDocument/2006/relationships/hyperlink" Target="http://ihg.com/" TargetMode="External"/><Relationship Id="rId9393" Type="http://schemas.openxmlformats.org/officeDocument/2006/relationships/hyperlink" Target="http://rfef.es/" TargetMode="External"/><Relationship Id="rId9394" Type="http://schemas.openxmlformats.org/officeDocument/2006/relationships/hyperlink" Target="http://ihg.com/" TargetMode="External"/><Relationship Id="rId9395" Type="http://schemas.openxmlformats.org/officeDocument/2006/relationships/hyperlink" Target="http://ihg.com/" TargetMode="External"/><Relationship Id="rId9396" Type="http://schemas.openxmlformats.org/officeDocument/2006/relationships/hyperlink" Target="http://ihg.com/" TargetMode="External"/><Relationship Id="rId9397" Type="http://schemas.openxmlformats.org/officeDocument/2006/relationships/hyperlink" Target="http://riu.com/" TargetMode="External"/><Relationship Id="rId9398" Type="http://schemas.openxmlformats.org/officeDocument/2006/relationships/hyperlink" Target="http://riu.com/" TargetMode="External"/><Relationship Id="rId9399" Type="http://schemas.openxmlformats.org/officeDocument/2006/relationships/hyperlink" Target="http://riu.com/" TargetMode="External"/><Relationship Id="rId9400" Type="http://schemas.openxmlformats.org/officeDocument/2006/relationships/hyperlink" Target="http://riu.com/" TargetMode="External"/><Relationship Id="rId9401" Type="http://schemas.openxmlformats.org/officeDocument/2006/relationships/hyperlink" Target="http://riu.com/" TargetMode="External"/><Relationship Id="rId9402" Type="http://schemas.openxmlformats.org/officeDocument/2006/relationships/hyperlink" Target="http://riu.com/" TargetMode="External"/><Relationship Id="rId9403" Type="http://schemas.openxmlformats.org/officeDocument/2006/relationships/hyperlink" Target="http://riu.com/" TargetMode="External"/><Relationship Id="rId9404" Type="http://schemas.openxmlformats.org/officeDocument/2006/relationships/hyperlink" Target="http://riu.com/" TargetMode="External"/><Relationship Id="rId9405" Type="http://schemas.openxmlformats.org/officeDocument/2006/relationships/hyperlink" Target="http://riu.com/" TargetMode="External"/><Relationship Id="rId9406" Type="http://schemas.openxmlformats.org/officeDocument/2006/relationships/hyperlink" Target="http://riu.com/" TargetMode="External"/><Relationship Id="rId9407" Type="http://schemas.openxmlformats.org/officeDocument/2006/relationships/hyperlink" Target="http://riu.com/" TargetMode="External"/><Relationship Id="rId9408" Type="http://schemas.openxmlformats.org/officeDocument/2006/relationships/hyperlink" Target="http://riu.com/" TargetMode="External"/><Relationship Id="rId9409" Type="http://schemas.openxmlformats.org/officeDocument/2006/relationships/hyperlink" Target="http://riu.com/" TargetMode="External"/><Relationship Id="rId9410" Type="http://schemas.openxmlformats.org/officeDocument/2006/relationships/hyperlink" Target="http://riu.com/" TargetMode="External"/><Relationship Id="rId9411" Type="http://schemas.openxmlformats.org/officeDocument/2006/relationships/hyperlink" Target="http://riu.com/" TargetMode="External"/><Relationship Id="rId9412" Type="http://schemas.openxmlformats.org/officeDocument/2006/relationships/hyperlink" Target="http://riu.com/" TargetMode="External"/><Relationship Id="rId9413" Type="http://schemas.openxmlformats.org/officeDocument/2006/relationships/hyperlink" Target="http://riu.com/" TargetMode="External"/><Relationship Id="rId9414" Type="http://schemas.openxmlformats.org/officeDocument/2006/relationships/hyperlink" Target="http://riu.com/" TargetMode="External"/><Relationship Id="rId9415" Type="http://schemas.openxmlformats.org/officeDocument/2006/relationships/hyperlink" Target="http://riu.com/" TargetMode="External"/><Relationship Id="rId9416" Type="http://schemas.openxmlformats.org/officeDocument/2006/relationships/hyperlink" Target="http://anba.es/" TargetMode="External"/><Relationship Id="rId9417" Type="http://schemas.openxmlformats.org/officeDocument/2006/relationships/hyperlink" Target="http://h4n.com/" TargetMode="External"/><Relationship Id="rId9418" Type="http://schemas.openxmlformats.org/officeDocument/2006/relationships/hyperlink" Target="http://www.resa.es/" TargetMode="External"/><Relationship Id="rId9419" Type="http://schemas.openxmlformats.org/officeDocument/2006/relationships/hyperlink" Target="http://ihg.com/" TargetMode="External"/><Relationship Id="rId9420" Type="http://schemas.openxmlformats.org/officeDocument/2006/relationships/hyperlink" Target="http://ihg.com/" TargetMode="External"/><Relationship Id="rId9421" Type="http://schemas.openxmlformats.org/officeDocument/2006/relationships/hyperlink" Target="http://ihg.com/" TargetMode="External"/><Relationship Id="rId9422" Type="http://schemas.openxmlformats.org/officeDocument/2006/relationships/hyperlink" Target="http://www.resa.es/" TargetMode="External"/><Relationship Id="rId9423" Type="http://schemas.openxmlformats.org/officeDocument/2006/relationships/hyperlink" Target="http://www.riu.com/" TargetMode="External"/><Relationship Id="rId9424" Type="http://schemas.openxmlformats.org/officeDocument/2006/relationships/hyperlink" Target="http://riu.com/" TargetMode="External"/><Relationship Id="rId9425" Type="http://schemas.openxmlformats.org/officeDocument/2006/relationships/hyperlink" Target="http://www.riu.com/" TargetMode="External"/><Relationship Id="rId9426" Type="http://schemas.openxmlformats.org/officeDocument/2006/relationships/hyperlink" Target="http://www.riu.com/" TargetMode="External"/><Relationship Id="rId9427" Type="http://schemas.openxmlformats.org/officeDocument/2006/relationships/hyperlink" Target="http://riu.com/" TargetMode="External"/><Relationship Id="rId9428" Type="http://schemas.openxmlformats.org/officeDocument/2006/relationships/hyperlink" Target="http://hace.es/" TargetMode="External"/><Relationship Id="rId9429" Type="http://schemas.openxmlformats.org/officeDocument/2006/relationships/hyperlink" Target="http://riu.com/" TargetMode="External"/><Relationship Id="rId9430" Type="http://schemas.openxmlformats.org/officeDocument/2006/relationships/hyperlink" Target="http://ihg.com/" TargetMode="External"/><Relationship Id="rId9431" Type="http://schemas.openxmlformats.org/officeDocument/2006/relationships/hyperlink" Target="http://hrs.com/" TargetMode="External"/><Relationship Id="rId9432" Type="http://schemas.openxmlformats.org/officeDocument/2006/relationships/hyperlink" Target="http://riu.com/" TargetMode="External"/><Relationship Id="rId9433" Type="http://schemas.openxmlformats.org/officeDocument/2006/relationships/hyperlink" Target="http://riu.com/" TargetMode="External"/><Relationship Id="rId9434" Type="http://schemas.openxmlformats.org/officeDocument/2006/relationships/hyperlink" Target="http://riu.com/" TargetMode="External"/><Relationship Id="rId9435" Type="http://schemas.openxmlformats.org/officeDocument/2006/relationships/hyperlink" Target="http://riu.com/" TargetMode="External"/><Relationship Id="rId9436" Type="http://schemas.openxmlformats.org/officeDocument/2006/relationships/hyperlink" Target="http://riu.com/" TargetMode="External"/><Relationship Id="rId9437" Type="http://schemas.openxmlformats.org/officeDocument/2006/relationships/hyperlink" Target="http://riu.com/" TargetMode="External"/><Relationship Id="rId9438" Type="http://schemas.openxmlformats.org/officeDocument/2006/relationships/hyperlink" Target="http://riu.com/" TargetMode="External"/><Relationship Id="rId9439" Type="http://schemas.openxmlformats.org/officeDocument/2006/relationships/hyperlink" Target="http://thb.com/" TargetMode="External"/><Relationship Id="rId9440" Type="http://schemas.openxmlformats.org/officeDocument/2006/relationships/hyperlink" Target="http://fehm.es/" TargetMode="External"/><Relationship Id="rId9441" Type="http://schemas.openxmlformats.org/officeDocument/2006/relationships/hyperlink" Target="http://fehm.es/" TargetMode="External"/><Relationship Id="rId9442" Type="http://schemas.openxmlformats.org/officeDocument/2006/relationships/hyperlink" Target="http://riu.com/" TargetMode="External"/><Relationship Id="rId9443" Type="http://schemas.openxmlformats.org/officeDocument/2006/relationships/hyperlink" Target="http://hyb.com/" TargetMode="External"/><Relationship Id="rId9444" Type="http://schemas.openxmlformats.org/officeDocument/2006/relationships/hyperlink" Target="http://fehm.es/" TargetMode="External"/><Relationship Id="rId9445" Type="http://schemas.openxmlformats.org/officeDocument/2006/relationships/hyperlink" Target="http://ving.es/" TargetMode="External"/><Relationship Id="rId9446" Type="http://schemas.openxmlformats.org/officeDocument/2006/relationships/hyperlink" Target="http://xuq.es/" TargetMode="External"/><Relationship Id="rId9447" Type="http://schemas.openxmlformats.org/officeDocument/2006/relationships/hyperlink" Target="http://lti.de/" TargetMode="External"/><Relationship Id="rId9448" Type="http://schemas.openxmlformats.org/officeDocument/2006/relationships/hyperlink" Target="http://h7s.es/" TargetMode="External"/><Relationship Id="rId9449" Type="http://schemas.openxmlformats.org/officeDocument/2006/relationships/hyperlink" Target="http://nyn.es/" TargetMode="External"/><Relationship Id="rId9450" Type="http://schemas.openxmlformats.org/officeDocument/2006/relationships/hyperlink" Target="http://fer.es/" TargetMode="External"/><Relationship Id="rId9451" Type="http://schemas.openxmlformats.org/officeDocument/2006/relationships/hyperlink" Target="http://h10.es/" TargetMode="External"/><Relationship Id="rId9452" Type="http://schemas.openxmlformats.org/officeDocument/2006/relationships/hyperlink" Target="http://h10.es/" TargetMode="External"/><Relationship Id="rId9453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hoteltamisagolf.com/" TargetMode="External"/><Relationship Id="rId2" Type="http://schemas.openxmlformats.org/officeDocument/2006/relationships/hyperlink" Target="http://www.el-escudo.com/" TargetMode="External"/><Relationship Id="rId3" Type="http://schemas.openxmlformats.org/officeDocument/2006/relationships/hyperlink" Target="http://www.urbanliving.es/" TargetMode="External"/><Relationship Id="rId4" Type="http://schemas.openxmlformats.org/officeDocument/2006/relationships/hyperlink" Target="https://room-matehotels.com/" TargetMode="External"/><Relationship Id="rId5" Type="http://schemas.openxmlformats.org/officeDocument/2006/relationships/hyperlink" Target="https://www.melia.com/" TargetMode="External"/><Relationship Id="rId6" Type="http://schemas.openxmlformats.org/officeDocument/2006/relationships/hyperlink" Target="https://www.melia.com/" TargetMode="External"/><Relationship Id="rId7" Type="http://schemas.openxmlformats.org/officeDocument/2006/relationships/hyperlink" Target="http://www.hotellasvillas.com/" TargetMode="External"/><Relationship Id="rId8" Type="http://schemas.openxmlformats.org/officeDocument/2006/relationships/hyperlink" Target="http://www.hotelescua.com/" TargetMode="External"/><Relationship Id="rId9" Type="http://schemas.openxmlformats.org/officeDocument/2006/relationships/hyperlink" Target="https://facebook.com/ventalasdelicias" TargetMode="External"/><Relationship Id="rId10" Type="http://schemas.openxmlformats.org/officeDocument/2006/relationships/hyperlink" Target="https://www.marbellaclub.com/" TargetMode="External"/><Relationship Id="rId11" Type="http://schemas.openxmlformats.org/officeDocument/2006/relationships/hyperlink" Target="https://marbella.nobuhotels.com/" TargetMode="External"/><Relationship Id="rId12" Type="http://schemas.openxmlformats.org/officeDocument/2006/relationships/hyperlink" Target="http://www.hotelpiedrapaloma.com/" TargetMode="External"/><Relationship Id="rId13" Type="http://schemas.openxmlformats.org/officeDocument/2006/relationships/hyperlink" Target="http://www.casaresdelmarluxury.com/" TargetMode="External"/><Relationship Id="rId14" Type="http://schemas.openxmlformats.org/officeDocument/2006/relationships/hyperlink" Target="http://www.reaviles.com/" TargetMode="External"/><Relationship Id="rId15" Type="http://schemas.openxmlformats.org/officeDocument/2006/relationships/hyperlink" Target="https://www.bluebayhotels.com/" TargetMode="External"/><Relationship Id="rId16" Type="http://schemas.openxmlformats.org/officeDocument/2006/relationships/hyperlink" Target="http://www.hotelrinconandaluz.com/" TargetMode="External"/><Relationship Id="rId17" Type="http://schemas.openxmlformats.org/officeDocument/2006/relationships/hyperlink" Target="http://www.princesaplaya.com/" TargetMode="External"/><Relationship Id="rId18" Type="http://schemas.openxmlformats.org/officeDocument/2006/relationships/hyperlink" Target="http://www.hotelartola.com/" TargetMode="External"/><Relationship Id="rId19" Type="http://schemas.openxmlformats.org/officeDocument/2006/relationships/hyperlink" Target="http://www.sunnydom.com/" TargetMode="External"/><Relationship Id="rId20" Type="http://schemas.openxmlformats.org/officeDocument/2006/relationships/hyperlink" Target="http://www.diver.hotelsinmarbella.net/" TargetMode="External"/><Relationship Id="rId21" Type="http://schemas.openxmlformats.org/officeDocument/2006/relationships/hyperlink" Target="http://www.hotelpoeta.es/" TargetMode="External"/><Relationship Id="rId22" Type="http://schemas.openxmlformats.org/officeDocument/2006/relationships/hyperlink" Target="http://hotelvirgendelosreyes.com/" TargetMode="External"/><Relationship Id="rId23" Type="http://schemas.openxmlformats.org/officeDocument/2006/relationships/hyperlink" Target="http://www.hoteles-catalonia.com/" TargetMode="External"/><Relationship Id="rId24" Type="http://schemas.openxmlformats.org/officeDocument/2006/relationships/hyperlink" Target="http://www.hoteldonacarmen.com/" TargetMode="External"/><Relationship Id="rId25" Type="http://schemas.openxmlformats.org/officeDocument/2006/relationships/hyperlink" Target="http://www.hotelesarunda.com/" TargetMode="External"/><Relationship Id="rId26" Type="http://schemas.openxmlformats.org/officeDocument/2006/relationships/hyperlink" Target="http://hotelmolino.es/" TargetMode="External"/><Relationship Id="rId27" Type="http://schemas.openxmlformats.org/officeDocument/2006/relationships/hyperlink" Target="http://www.elmolinodelpuente.com/" TargetMode="External"/><Relationship Id="rId28" Type="http://schemas.openxmlformats.org/officeDocument/2006/relationships/hyperlink" Target="http://www.marbellainnhoteles.com/" TargetMode="External"/><Relationship Id="rId29" Type="http://schemas.openxmlformats.org/officeDocument/2006/relationships/hyperlink" Target="http://www.atalaya-park.es/" TargetMode="External"/><Relationship Id="rId30" Type="http://schemas.openxmlformats.org/officeDocument/2006/relationships/hyperlink" Target="http://www.granhotelguadalpin.com/" TargetMode="External"/><Relationship Id="rId31" Type="http://schemas.openxmlformats.org/officeDocument/2006/relationships/hyperlink" Target="http://www.grupovasari.com/" TargetMode="External"/><Relationship Id="rId32" Type="http://schemas.openxmlformats.org/officeDocument/2006/relationships/hyperlink" Target="http://www.fincacortesin.com/" TargetMode="External"/><Relationship Id="rId33" Type="http://schemas.openxmlformats.org/officeDocument/2006/relationships/hyperlink" Target="http://www.riu.com/" TargetMode="External"/><Relationship Id="rId34" Type="http://schemas.openxmlformats.org/officeDocument/2006/relationships/hyperlink" Target="http://www.hotelcalabahia.com/" TargetMode="External"/><Relationship Id="rId35" Type="http://schemas.openxmlformats.org/officeDocument/2006/relationships/hyperlink" Target="https://www.palaciodeubeda.com/" TargetMode="External"/><Relationship Id="rId36" Type="http://schemas.openxmlformats.org/officeDocument/2006/relationships/hyperlink" Target="http://hotelcotodelvalle.com/" TargetMode="External"/><Relationship Id="rId37" Type="http://schemas.openxmlformats.org/officeDocument/2006/relationships/hyperlink" Target="http://paraisodebujaraiza.com/" TargetMode="External"/><Relationship Id="rId38" Type="http://schemas.openxmlformats.org/officeDocument/2006/relationships/hyperlink" Target="http://www.lalambra.com/" TargetMode="External"/><Relationship Id="rId39" Type="http://schemas.openxmlformats.org/officeDocument/2006/relationships/hyperlink" Target="http://www.lalambra.com/" TargetMode="External"/><Relationship Id="rId40" Type="http://schemas.openxmlformats.org/officeDocument/2006/relationships/hyperlink" Target="https://hotelcondestableiranzo.com/" TargetMode="External"/><Relationship Id="rId41" Type="http://schemas.openxmlformats.org/officeDocument/2006/relationships/hyperlink" Target="https://grupoolivencia.com/" TargetMode="External"/><Relationship Id="rId42" Type="http://schemas.openxmlformats.org/officeDocument/2006/relationships/hyperlink" Target="http://www.palaciodemengibar.com/" TargetMode="External"/><Relationship Id="rId43" Type="http://schemas.openxmlformats.org/officeDocument/2006/relationships/hyperlink" Target="http://www.hotelsanfrancisco.com/" TargetMode="External"/><Relationship Id="rId44" Type="http://schemas.openxmlformats.org/officeDocument/2006/relationships/hyperlink" Target="http://www.logasasanti.com/" TargetMode="External"/><Relationship Id="rId45" Type="http://schemas.openxmlformats.org/officeDocument/2006/relationships/hyperlink" Target="http://www.logasasanti.com/" TargetMode="External"/><Relationship Id="rId46" Type="http://schemas.openxmlformats.org/officeDocument/2006/relationships/hyperlink" Target="http://www.hospederiazacatin.com/" TargetMode="External"/><Relationship Id="rId47" Type="http://schemas.openxmlformats.org/officeDocument/2006/relationships/hyperlink" Target="http://www.areas.es/" TargetMode="External"/><Relationship Id="rId48" Type="http://schemas.openxmlformats.org/officeDocument/2006/relationships/hyperlink" Target="http://www.elmesondespenaperros.es/" TargetMode="External"/><Relationship Id="rId49" Type="http://schemas.openxmlformats.org/officeDocument/2006/relationships/hyperlink" Target="http://www.hotelzodiaco.es/" TargetMode="External"/><Relationship Id="rId50" Type="http://schemas.openxmlformats.org/officeDocument/2006/relationships/hyperlink" Target="http://www.hotelsanfernando.info/" TargetMode="External"/><Relationship Id="rId51" Type="http://schemas.openxmlformats.org/officeDocument/2006/relationships/hyperlink" Target="http://www.hotelrurallosnogales.com/" TargetMode="External"/><Relationship Id="rId52" Type="http://schemas.openxmlformats.org/officeDocument/2006/relationships/hyperlink" Target="http://www.hotelbalcondecazorla.com/" TargetMode="External"/><Relationship Id="rId53" Type="http://schemas.openxmlformats.org/officeDocument/2006/relationships/hyperlink" Target="http://cazorlapueblo.com/" TargetMode="External"/><Relationship Id="rId54" Type="http://schemas.openxmlformats.org/officeDocument/2006/relationships/hyperlink" Target="http://www.hotel-limas.com/" TargetMode="External"/><Relationship Id="rId55" Type="http://schemas.openxmlformats.org/officeDocument/2006/relationships/hyperlink" Target="http://www.hotelciudaddecazorla.com/" TargetMode="External"/><Relationship Id="rId56" Type="http://schemas.openxmlformats.org/officeDocument/2006/relationships/hyperlink" Target="http://www.hmontana.com/" TargetMode="External"/><Relationship Id="rId57" Type="http://schemas.openxmlformats.org/officeDocument/2006/relationships/hyperlink" Target="http://www.fuentenueva.com/" TargetMode="External"/><Relationship Id="rId58" Type="http://schemas.openxmlformats.org/officeDocument/2006/relationships/hyperlink" Target="http://www.hotelpuertadelaluna.com/" TargetMode="External"/><Relationship Id="rId59" Type="http://schemas.openxmlformats.org/officeDocument/2006/relationships/hyperlink" Target="http://www.ehlaguna.com/" TargetMode="External"/><Relationship Id="rId60" Type="http://schemas.openxmlformats.org/officeDocument/2006/relationships/hyperlink" Target="http://www.hotelciudaddeubeda.com/" TargetMode="External"/><Relationship Id="rId61" Type="http://schemas.openxmlformats.org/officeDocument/2006/relationships/hyperlink" Target="http://www.lascasasdelconsul.es/" TargetMode="External"/><Relationship Id="rId62" Type="http://schemas.openxmlformats.org/officeDocument/2006/relationships/hyperlink" Target="http://www.hotelrosaledadonpedro.com/" TargetMode="External"/><Relationship Id="rId63" Type="http://schemas.openxmlformats.org/officeDocument/2006/relationships/hyperlink" Target="http://www.alojamientosvillaolivar.es/" TargetMode="External"/><Relationship Id="rId64" Type="http://schemas.openxmlformats.org/officeDocument/2006/relationships/hyperlink" Target="http://www.pierrevacances.com/" TargetMode="External"/><Relationship Id="rId65" Type="http://schemas.openxmlformats.org/officeDocument/2006/relationships/hyperlink" Target="http://www.exeislacartuja.com/" TargetMode="External"/><Relationship Id="rId66" Type="http://schemas.openxmlformats.org/officeDocument/2006/relationships/hyperlink" Target="http://www.ventadelalto.com/" TargetMode="External"/><Relationship Id="rId67" Type="http://schemas.openxmlformats.org/officeDocument/2006/relationships/hyperlink" Target="http://posadasanfernando.com/" TargetMode="External"/><Relationship Id="rId68" Type="http://schemas.openxmlformats.org/officeDocument/2006/relationships/hyperlink" Target="http://www.altur.com/" TargetMode="External"/><Relationship Id="rId69" Type="http://schemas.openxmlformats.org/officeDocument/2006/relationships/hyperlink" Target="http://www.hosteriadellaurel.com/" TargetMode="External"/><Relationship Id="rId70" Type="http://schemas.openxmlformats.org/officeDocument/2006/relationships/hyperlink" Target="http://hotelpatiodelascruces.com/" TargetMode="External"/><Relationship Id="rId71" Type="http://schemas.openxmlformats.org/officeDocument/2006/relationships/hyperlink" Target="http://www.villadelapalmera.com/" TargetMode="External"/><Relationship Id="rId72" Type="http://schemas.openxmlformats.org/officeDocument/2006/relationships/hyperlink" Target="http://www.hotelsanpablosevilla.es/" TargetMode="External"/><Relationship Id="rId73" Type="http://schemas.openxmlformats.org/officeDocument/2006/relationships/hyperlink" Target="http://www.logitravel.com/" TargetMode="External"/><Relationship Id="rId74" Type="http://schemas.openxmlformats.org/officeDocument/2006/relationships/hyperlink" Target="http://www.hotelalminar.com/" TargetMode="External"/><Relationship Id="rId75" Type="http://schemas.openxmlformats.org/officeDocument/2006/relationships/hyperlink" Target="http://www.hotellar.com/" TargetMode="External"/><Relationship Id="rId76" Type="http://schemas.openxmlformats.org/officeDocument/2006/relationships/hyperlink" Target="http://www.enfasishotel.com/" TargetMode="External"/><Relationship Id="rId77" Type="http://schemas.openxmlformats.org/officeDocument/2006/relationships/hyperlink" Target="http://www.tabernadelalabardero.com/" TargetMode="External"/><Relationship Id="rId78" Type="http://schemas.openxmlformats.org/officeDocument/2006/relationships/hyperlink" Target="http://www.reydonpedro.com/" TargetMode="External"/><Relationship Id="rId79" Type="http://schemas.openxmlformats.org/officeDocument/2006/relationships/hyperlink" Target="http://www.hoteleljuncal.com/" TargetMode="External"/><Relationship Id="rId80" Type="http://schemas.openxmlformats.org/officeDocument/2006/relationships/hyperlink" Target="http://www.hotelruralelolivo.com/" TargetMode="External"/><Relationship Id="rId81" Type="http://schemas.openxmlformats.org/officeDocument/2006/relationships/hyperlink" Target="http://www.hotelrioseco.com/" TargetMode="External"/><Relationship Id="rId82" Type="http://schemas.openxmlformats.org/officeDocument/2006/relationships/hyperlink" Target="http://www.hotelinfantaleonor.com/" TargetMode="External"/><Relationship Id="rId83" Type="http://schemas.openxmlformats.org/officeDocument/2006/relationships/hyperlink" Target="http://www.eurostarsregina.com/" TargetMode="External"/><Relationship Id="rId84" Type="http://schemas.openxmlformats.org/officeDocument/2006/relationships/hyperlink" Target="http://www.eurostarsregina.com/" TargetMode="External"/><Relationship Id="rId85" Type="http://schemas.openxmlformats.org/officeDocument/2006/relationships/hyperlink" Target="http://www.hotel-alfonsoxiii-sevilla.com/" TargetMode="External"/><Relationship Id="rId86" Type="http://schemas.openxmlformats.org/officeDocument/2006/relationships/hyperlink" Target="http://www.eurostarshotels.com/" TargetMode="External"/><Relationship Id="rId87" Type="http://schemas.openxmlformats.org/officeDocument/2006/relationships/hyperlink" Target="http://www.inturjoven.com/" TargetMode="External"/><Relationship Id="rId88" Type="http://schemas.openxmlformats.org/officeDocument/2006/relationships/hyperlink" Target="http://www.exesevillapalmera.com/" TargetMode="External"/><Relationship Id="rId89" Type="http://schemas.openxmlformats.org/officeDocument/2006/relationships/hyperlink" Target="http://www.hoteloromana.com/" TargetMode="External"/><Relationship Id="rId90" Type="http://schemas.openxmlformats.org/officeDocument/2006/relationships/hyperlink" Target="http://www.granhotelsolucar.com/" TargetMode="External"/><Relationship Id="rId91" Type="http://schemas.openxmlformats.org/officeDocument/2006/relationships/hyperlink" Target="http://www.hotelmairena.com/" TargetMode="External"/><Relationship Id="rId92" Type="http://schemas.openxmlformats.org/officeDocument/2006/relationships/hyperlink" Target="http://www.aguilareal.com/" TargetMode="External"/><Relationship Id="rId93" Type="http://schemas.openxmlformats.org/officeDocument/2006/relationships/hyperlink" Target="http://www.hotelcortijosotoreal.com/" TargetMode="External"/><Relationship Id="rId94" Type="http://schemas.openxmlformats.org/officeDocument/2006/relationships/hyperlink" Target="http://www.hotelventaelpan.com/" TargetMode="External"/><Relationship Id="rId95" Type="http://schemas.openxmlformats.org/officeDocument/2006/relationships/hyperlink" Target="http://www.balcondeandalucia.com/" TargetMode="External"/><Relationship Id="rId96" Type="http://schemas.openxmlformats.org/officeDocument/2006/relationships/hyperlink" Target="http://www.hotel-losmolinos.es/" TargetMode="External"/><Relationship Id="rId97" Type="http://schemas.openxmlformats.org/officeDocument/2006/relationships/hyperlink" Target="http://www.las-palomas.com/" TargetMode="External"/><Relationship Id="rId98" Type="http://schemas.openxmlformats.org/officeDocument/2006/relationships/hyperlink" Target="http://www.rosariouno.com/" TargetMode="External"/><Relationship Id="rId99" Type="http://schemas.openxmlformats.org/officeDocument/2006/relationships/hyperlink" Target="http://www.hotelcadizplaza.com/" TargetMode="External"/><Relationship Id="rId100" Type="http://schemas.openxmlformats.org/officeDocument/2006/relationships/hyperlink" Target="http://www.hotelmariantonia.com/" TargetMode="External"/><Relationship Id="rId101" Type="http://schemas.openxmlformats.org/officeDocument/2006/relationships/hyperlink" Target="http://www.hotelguadalete.com/" TargetMode="External"/><Relationship Id="rId102" Type="http://schemas.openxmlformats.org/officeDocument/2006/relationships/hyperlink" Target="http://palafoxhoteles.com/" TargetMode="External"/><Relationship Id="rId103" Type="http://schemas.openxmlformats.org/officeDocument/2006/relationships/hyperlink" Target="http://www.hotellascortes.com/" TargetMode="External"/><Relationship Id="rId104" Type="http://schemas.openxmlformats.org/officeDocument/2006/relationships/hyperlink" Target="http://www.cortijobarranco.com/" TargetMode="External"/><Relationship Id="rId105" Type="http://schemas.openxmlformats.org/officeDocument/2006/relationships/hyperlink" Target="http://www.hotelregio2.es/" TargetMode="External"/><Relationship Id="rId106" Type="http://schemas.openxmlformats.org/officeDocument/2006/relationships/hyperlink" Target="http://www.elcolosohotel.com/" TargetMode="External"/><Relationship Id="rId107" Type="http://schemas.openxmlformats.org/officeDocument/2006/relationships/hyperlink" Target="http://www.hotelalsur.com/" TargetMode="External"/><Relationship Id="rId108" Type="http://schemas.openxmlformats.org/officeDocument/2006/relationships/hyperlink" Target="http://hotelpozorey.com/" TargetMode="External"/><Relationship Id="rId109" Type="http://schemas.openxmlformats.org/officeDocument/2006/relationships/hyperlink" Target="http://www.farinas11.com/" TargetMode="External"/><Relationship Id="rId110" Type="http://schemas.openxmlformats.org/officeDocument/2006/relationships/hyperlink" Target="http://www.abbapalacioarizonhotel.com/" TargetMode="External"/><Relationship Id="rId111" Type="http://schemas.openxmlformats.org/officeDocument/2006/relationships/hyperlink" Target="http://cadizenred.com/" TargetMode="External"/><Relationship Id="rId112" Type="http://schemas.openxmlformats.org/officeDocument/2006/relationships/hyperlink" Target="http://www.elduquedemedina.es/" TargetMode="External"/><Relationship Id="rId113" Type="http://schemas.openxmlformats.org/officeDocument/2006/relationships/hyperlink" Target="http://www.restauranteloscorzos.com/" TargetMode="External"/><Relationship Id="rId114" Type="http://schemas.openxmlformats.org/officeDocument/2006/relationships/hyperlink" Target="http://www.hotelutopia.net/" TargetMode="External"/><Relationship Id="rId115" Type="http://schemas.openxmlformats.org/officeDocument/2006/relationships/hyperlink" Target="http://www.asurhoteles.com/" TargetMode="External"/><Relationship Id="rId116" Type="http://schemas.openxmlformats.org/officeDocument/2006/relationships/hyperlink" Target="https://www.fairplayresort.es/" TargetMode="External"/><Relationship Id="rId117" Type="http://schemas.openxmlformats.org/officeDocument/2006/relationships/hyperlink" Target="http://www.hotelnuro.com/" TargetMode="External"/><Relationship Id="rId118" Type="http://schemas.openxmlformats.org/officeDocument/2006/relationships/hyperlink" Target="https://facebook.com/hotelnuro" TargetMode="External"/><Relationship Id="rId119" Type="http://schemas.openxmlformats.org/officeDocument/2006/relationships/hyperlink" Target="http://www.hotelesgarbi.com/" TargetMode="External"/><Relationship Id="rId120" Type="http://schemas.openxmlformats.org/officeDocument/2006/relationships/hyperlink" Target="http://www.hotelesalmadraba.es/" TargetMode="External"/><Relationship Id="rId121" Type="http://schemas.openxmlformats.org/officeDocument/2006/relationships/hyperlink" Target="http://www.hoteldiufain.com/" TargetMode="External"/><Relationship Id="rId122" Type="http://schemas.openxmlformats.org/officeDocument/2006/relationships/hyperlink" Target="http://www.hotelpradilloconil.com/" TargetMode="External"/><Relationship Id="rId123" Type="http://schemas.openxmlformats.org/officeDocument/2006/relationships/hyperlink" Target="https://facebook.com/hotelloscantaros" TargetMode="External"/><Relationship Id="rId124" Type="http://schemas.openxmlformats.org/officeDocument/2006/relationships/hyperlink" Target="http://www.hotelsurutopia.com/" TargetMode="External"/><Relationship Id="rId125" Type="http://schemas.openxmlformats.org/officeDocument/2006/relationships/hyperlink" Target="http://www.hotellascanteras.es/" TargetMode="External"/><Relationship Id="rId126" Type="http://schemas.openxmlformats.org/officeDocument/2006/relationships/hyperlink" Target="http://www.aurahotel.es/" TargetMode="External"/><Relationship Id="rId127" Type="http://schemas.openxmlformats.org/officeDocument/2006/relationships/hyperlink" Target="http://www.hotelalmar.com/" TargetMode="External"/><Relationship Id="rId128" Type="http://schemas.openxmlformats.org/officeDocument/2006/relationships/hyperlink" Target="http://www.lajoyitadetarifa.es/" TargetMode="External"/><Relationship Id="rId129" Type="http://schemas.openxmlformats.org/officeDocument/2006/relationships/hyperlink" Target="http://www.hotelconventotarifa.es/" TargetMode="External"/><Relationship Id="rId130" Type="http://schemas.openxmlformats.org/officeDocument/2006/relationships/hyperlink" Target="http://www.lacasaamarilla.net/" TargetMode="External"/><Relationship Id="rId131" Type="http://schemas.openxmlformats.org/officeDocument/2006/relationships/hyperlink" Target="http://www.silos19.com/" TargetMode="External"/><Relationship Id="rId132" Type="http://schemas.openxmlformats.org/officeDocument/2006/relationships/hyperlink" Target="http://www.hoteltarifa.com/" TargetMode="External"/><Relationship Id="rId133" Type="http://schemas.openxmlformats.org/officeDocument/2006/relationships/hyperlink" Target="http://www.cghs.com/" TargetMode="External"/><Relationship Id="rId134" Type="http://schemas.openxmlformats.org/officeDocument/2006/relationships/hyperlink" Target="http://www.hotelesdearcos.com/" TargetMode="External"/><Relationship Id="rId135" Type="http://schemas.openxmlformats.org/officeDocument/2006/relationships/hyperlink" Target="http://www.iberostar.com/" TargetMode="External"/><Relationship Id="rId136" Type="http://schemas.openxmlformats.org/officeDocument/2006/relationships/hyperlink" Target="http://www.hotelplayadelaplata.com/" TargetMode="External"/><Relationship Id="rId137" Type="http://schemas.openxmlformats.org/officeDocument/2006/relationships/hyperlink" Target="http://www.clubmaritimodesotogrande.com/" TargetMode="External"/><Relationship Id="rId138" Type="http://schemas.openxmlformats.org/officeDocument/2006/relationships/hyperlink" Target="http://www.hotelespadana.com/" TargetMode="External"/><Relationship Id="rId139" Type="http://schemas.openxmlformats.org/officeDocument/2006/relationships/hyperlink" Target="http://www.granhotelciudaddelsur.es/" TargetMode="External"/><Relationship Id="rId140" Type="http://schemas.openxmlformats.org/officeDocument/2006/relationships/hyperlink" Target="http://www.catalanhotel.com/" TargetMode="External"/><Relationship Id="rId141" Type="http://schemas.openxmlformats.org/officeDocument/2006/relationships/hyperlink" Target="http://www.hotellaparrita.com/" TargetMode="External"/><Relationship Id="rId142" Type="http://schemas.openxmlformats.org/officeDocument/2006/relationships/hyperlink" Target="http://www.hotelespadana.com/" TargetMode="External"/><Relationship Id="rId143" Type="http://schemas.openxmlformats.org/officeDocument/2006/relationships/hyperlink" Target="http://www.eurostarsciudaddecordoba.com/" TargetMode="External"/><Relationship Id="rId144" Type="http://schemas.openxmlformats.org/officeDocument/2006/relationships/hyperlink" Target="http://www.egaruhoteles.com/" TargetMode="External"/><Relationship Id="rId145" Type="http://schemas.openxmlformats.org/officeDocument/2006/relationships/hyperlink" Target="http://hotellacasadelmedico.com/" TargetMode="External"/><Relationship Id="rId146" Type="http://schemas.openxmlformats.org/officeDocument/2006/relationships/hyperlink" Target="http://www.hotelmiradordemontoro.es/" TargetMode="External"/><Relationship Id="rId147" Type="http://schemas.openxmlformats.org/officeDocument/2006/relationships/hyperlink" Target="http://www.hotelconencantolola.com/" TargetMode="External"/><Relationship Id="rId148" Type="http://schemas.openxmlformats.org/officeDocument/2006/relationships/hyperlink" Target="http://www.eurostarshotels.com/" TargetMode="External"/><Relationship Id="rId149" Type="http://schemas.openxmlformats.org/officeDocument/2006/relationships/hyperlink" Target="http://www.eurostarspatiosdecordoba.com/" TargetMode="External"/><Relationship Id="rId150" Type="http://schemas.openxmlformats.org/officeDocument/2006/relationships/hyperlink" Target="http://www.eurostarslasadelfas.com/" TargetMode="External"/><Relationship Id="rId151" Type="http://schemas.openxmlformats.org/officeDocument/2006/relationships/hyperlink" Target="http://www.maximiano-herculeo.com/" TargetMode="External"/><Relationship Id="rId152" Type="http://schemas.openxmlformats.org/officeDocument/2006/relationships/hyperlink" Target="http://www.hotelcastillodemontemayor.com/" TargetMode="External"/><Relationship Id="rId153" Type="http://schemas.openxmlformats.org/officeDocument/2006/relationships/hyperlink" Target="http://www.hotelmadinat.com/" TargetMode="External"/><Relationship Id="rId154" Type="http://schemas.openxmlformats.org/officeDocument/2006/relationships/hyperlink" Target="http://www.hotelaverroes.es/" TargetMode="External"/><Relationship Id="rId155" Type="http://schemas.openxmlformats.org/officeDocument/2006/relationships/hyperlink" Target="http://www.execonquistador.com/" TargetMode="External"/><Relationship Id="rId156" Type="http://schemas.openxmlformats.org/officeDocument/2006/relationships/hyperlink" Target="http://www.hoteliznajar.com/" TargetMode="External"/><Relationship Id="rId157" Type="http://schemas.openxmlformats.org/officeDocument/2006/relationships/hyperlink" Target="http://www.hotelmarialuisa.es/" TargetMode="External"/><Relationship Id="rId158" Type="http://schemas.openxmlformats.org/officeDocument/2006/relationships/hyperlink" Target="http://www.hoteldongonzalo.com/" TargetMode="External"/><Relationship Id="rId159" Type="http://schemas.openxmlformats.org/officeDocument/2006/relationships/hyperlink" Target="http://www.grupohchoteles.com/" TargetMode="External"/><Relationship Id="rId160" Type="http://schemas.openxmlformats.org/officeDocument/2006/relationships/hyperlink" Target="http://www.menciahoteles.com/" TargetMode="External"/><Relationship Id="rId161" Type="http://schemas.openxmlformats.org/officeDocument/2006/relationships/hyperlink" Target="http://www.eurostarspalace.com/" TargetMode="External"/><Relationship Id="rId162" Type="http://schemas.openxmlformats.org/officeDocument/2006/relationships/hyperlink" Target="http://www.hospederiadelcarmen.es/" TargetMode="External"/><Relationship Id="rId163" Type="http://schemas.openxmlformats.org/officeDocument/2006/relationships/hyperlink" Target="http://www.carmenteresa.com/" TargetMode="External"/><Relationship Id="rId164" Type="http://schemas.openxmlformats.org/officeDocument/2006/relationships/hyperlink" Target="http://www.hotelsenatorgranada.com/" TargetMode="External"/><Relationship Id="rId165" Type="http://schemas.openxmlformats.org/officeDocument/2006/relationships/hyperlink" Target="http://www.campingsierranevada.com/" TargetMode="External"/><Relationship Id="rId166" Type="http://schemas.openxmlformats.org/officeDocument/2006/relationships/hyperlink" Target="http://www.quintarealgranada.com/" TargetMode="External"/><Relationship Id="rId167" Type="http://schemas.openxmlformats.org/officeDocument/2006/relationships/hyperlink" Target="http://www.hotelcasacapitel.com/" TargetMode="External"/><Relationship Id="rId168" Type="http://schemas.openxmlformats.org/officeDocument/2006/relationships/hyperlink" Target="http://www.hotelpuertadelasgranadas.com/" TargetMode="External"/><Relationship Id="rId169" Type="http://schemas.openxmlformats.org/officeDocument/2006/relationships/hyperlink" Target="http://www.hotelcasamorisca.com/" TargetMode="External"/><Relationship Id="rId170" Type="http://schemas.openxmlformats.org/officeDocument/2006/relationships/hyperlink" Target="http://www.palaciosantaines.es/" TargetMode="External"/><Relationship Id="rId171" Type="http://schemas.openxmlformats.org/officeDocument/2006/relationships/hyperlink" Target="http://www.hotelkhu.com/" TargetMode="External"/><Relationship Id="rId172" Type="http://schemas.openxmlformats.org/officeDocument/2006/relationships/hyperlink" Target="http://hotelnavas.com/" TargetMode="External"/><Relationship Id="rId173" Type="http://schemas.openxmlformats.org/officeDocument/2006/relationships/hyperlink" Target="http://www.hotelalbero.com/" TargetMode="External"/><Relationship Id="rId174" Type="http://schemas.openxmlformats.org/officeDocument/2006/relationships/hyperlink" Target="http://www.hotelamericagranada.com/" TargetMode="External"/><Relationship Id="rId175" Type="http://schemas.openxmlformats.org/officeDocument/2006/relationships/hyperlink" Target="http://www.githoteles.com/" TargetMode="External"/><Relationship Id="rId176" Type="http://schemas.openxmlformats.org/officeDocument/2006/relationships/hyperlink" Target="http://www.hotelsacromonte.es/" TargetMode="External"/><Relationship Id="rId177" Type="http://schemas.openxmlformats.org/officeDocument/2006/relationships/hyperlink" Target="http://www.hotellostilos.com/" TargetMode="External"/><Relationship Id="rId178" Type="http://schemas.openxmlformats.org/officeDocument/2006/relationships/hyperlink" Target="http://www.hotelelenamaria.com/" TargetMode="External"/><Relationship Id="rId179" Type="http://schemas.openxmlformats.org/officeDocument/2006/relationships/hyperlink" Target="http://www.hoteltriunfogranada.com/" TargetMode="External"/><Relationship Id="rId180" Type="http://schemas.openxmlformats.org/officeDocument/2006/relationships/hyperlink" Target="http://www.hoteldonjuan.com/" TargetMode="External"/><Relationship Id="rId181" Type="http://schemas.openxmlformats.org/officeDocument/2006/relationships/hyperlink" Target="http://www.hotelcamino.net/" TargetMode="External"/><Relationship Id="rId182" Type="http://schemas.openxmlformats.org/officeDocument/2006/relationships/hyperlink" Target="http://hotelsantaisabellareal.com/" TargetMode="External"/><Relationship Id="rId183" Type="http://schemas.openxmlformats.org/officeDocument/2006/relationships/hyperlink" Target="http://www.ahhotels.com/" TargetMode="External"/><Relationship Id="rId184" Type="http://schemas.openxmlformats.org/officeDocument/2006/relationships/hyperlink" Target="http://www.almazarahotel.com/" TargetMode="External"/><Relationship Id="rId185" Type="http://schemas.openxmlformats.org/officeDocument/2006/relationships/hyperlink" Target="http://www.almazarahotel.com/" TargetMode="External"/><Relationship Id="rId186" Type="http://schemas.openxmlformats.org/officeDocument/2006/relationships/hyperlink" Target="http://www.llanopina.com/" TargetMode="External"/><Relationship Id="rId187" Type="http://schemas.openxmlformats.org/officeDocument/2006/relationships/hyperlink" Target="http://www.complejo402.com/" TargetMode="External"/><Relationship Id="rId188" Type="http://schemas.openxmlformats.org/officeDocument/2006/relationships/hyperlink" Target="http://www.hotelreyesziries.com/" TargetMode="External"/><Relationship Id="rId189" Type="http://schemas.openxmlformats.org/officeDocument/2006/relationships/hyperlink" Target="http://www.hotelcoronadeatarfe.com/" TargetMode="External"/><Relationship Id="rId190" Type="http://schemas.openxmlformats.org/officeDocument/2006/relationships/hyperlink" Target="http://www.hotelcoronadeatarfe.com/" TargetMode="External"/><Relationship Id="rId191" Type="http://schemas.openxmlformats.org/officeDocument/2006/relationships/hyperlink" Target="http://www.amalurragranada.com/" TargetMode="External"/><Relationship Id="rId192" Type="http://schemas.openxmlformats.org/officeDocument/2006/relationships/hyperlink" Target="http://www.restaurantemontserrat.com/" TargetMode="External"/><Relationship Id="rId193" Type="http://schemas.openxmlformats.org/officeDocument/2006/relationships/hyperlink" Target="http://kenianevada.com/" TargetMode="External"/><Relationship Id="rId194" Type="http://schemas.openxmlformats.org/officeDocument/2006/relationships/hyperlink" Target="http://www.hocafersan.com/" TargetMode="External"/><Relationship Id="rId195" Type="http://schemas.openxmlformats.org/officeDocument/2006/relationships/hyperlink" Target="http://hotelreinamora.com/" TargetMode="External"/><Relationship Id="rId196" Type="http://schemas.openxmlformats.org/officeDocument/2006/relationships/hyperlink" Target="http://www.hoteljuanmiguel.com/" TargetMode="External"/><Relationship Id="rId197" Type="http://schemas.openxmlformats.org/officeDocument/2006/relationships/hyperlink" Target="http://www.leo.room-matehotels.com/" TargetMode="External"/><Relationship Id="rId198" Type="http://schemas.openxmlformats.org/officeDocument/2006/relationships/hyperlink" Target="http://www.lazubia.com/" TargetMode="External"/><Relationship Id="rId199" Type="http://schemas.openxmlformats.org/officeDocument/2006/relationships/hyperlink" Target="http://www.robinson-ep.com/" TargetMode="External"/><Relationship Id="rId200" Type="http://schemas.openxmlformats.org/officeDocument/2006/relationships/hyperlink" Target="http://www.hotelsalambina.com/" TargetMode="External"/><Relationship Id="rId201" Type="http://schemas.openxmlformats.org/officeDocument/2006/relationships/hyperlink" Target="http://www.hotelavenidatropical.com/" TargetMode="External"/><Relationship Id="rId202" Type="http://schemas.openxmlformats.org/officeDocument/2006/relationships/hyperlink" Target="http://www.embarcaderodecalahonda.com/" TargetMode="External"/><Relationship Id="rId203" Type="http://schemas.openxmlformats.org/officeDocument/2006/relationships/hyperlink" Target="http://hotelnajarra.com/" TargetMode="External"/><Relationship Id="rId204" Type="http://schemas.openxmlformats.org/officeDocument/2006/relationships/hyperlink" Target="http://www.hotelcarmenalmunecar.com/" TargetMode="External"/><Relationship Id="rId205" Type="http://schemas.openxmlformats.org/officeDocument/2006/relationships/hyperlink" Target="http://www.hotelbahiatropical.com/" TargetMode="External"/><Relationship Id="rId206" Type="http://schemas.openxmlformats.org/officeDocument/2006/relationships/hyperlink" Target="http://www.cuevaspedroantonio.es/" TargetMode="External"/><Relationship Id="rId207" Type="http://schemas.openxmlformats.org/officeDocument/2006/relationships/hyperlink" Target="http://www.hotelabentofail.com/" TargetMode="External"/><Relationship Id="rId208" Type="http://schemas.openxmlformats.org/officeDocument/2006/relationships/hyperlink" Target="http://www.hotelruralmontual.com/" TargetMode="External"/><Relationship Id="rId209" Type="http://schemas.openxmlformats.org/officeDocument/2006/relationships/hyperlink" Target="http://www.hotelcentral.jimdo.com/" TargetMode="External"/><Relationship Id="rId210" Type="http://schemas.openxmlformats.org/officeDocument/2006/relationships/hyperlink" Target="http://www.hotelesalpujarra.com/" TargetMode="External"/><Relationship Id="rId211" Type="http://schemas.openxmlformats.org/officeDocument/2006/relationships/hyperlink" Target="http://www.lasmalvasias.com/" TargetMode="External"/><Relationship Id="rId212" Type="http://schemas.openxmlformats.org/officeDocument/2006/relationships/hyperlink" Target="http://www.adhislacristina.com/" TargetMode="External"/><Relationship Id="rId213" Type="http://schemas.openxmlformats.org/officeDocument/2006/relationships/hyperlink" Target="http://www.onhotels.es/" TargetMode="External"/><Relationship Id="rId214" Type="http://schemas.openxmlformats.org/officeDocument/2006/relationships/hyperlink" Target="http://www.posadasalajar.com/" TargetMode="External"/><Relationship Id="rId215" Type="http://schemas.openxmlformats.org/officeDocument/2006/relationships/hyperlink" Target="http://www.eurostarstartessos.com/" TargetMode="External"/><Relationship Id="rId216" Type="http://schemas.openxmlformats.org/officeDocument/2006/relationships/hyperlink" Target="http://www.hotelayamontino.com/" TargetMode="External"/><Relationship Id="rId217" Type="http://schemas.openxmlformats.org/officeDocument/2006/relationships/hyperlink" Target="http://hotelemilio.com/" TargetMode="External"/><Relationship Id="rId218" Type="http://schemas.openxmlformats.org/officeDocument/2006/relationships/hyperlink" Target="http://www.islacristinapalace.com/" TargetMode="External"/><Relationship Id="rId219" Type="http://schemas.openxmlformats.org/officeDocument/2006/relationships/hyperlink" Target="http://www.hotellapinta.com/" TargetMode="External"/><Relationship Id="rId220" Type="http://schemas.openxmlformats.org/officeDocument/2006/relationships/hyperlink" Target="http://www.hotelplazaescribano.com/" TargetMode="External"/><Relationship Id="rId221" Type="http://schemas.openxmlformats.org/officeDocument/2006/relationships/hyperlink" Target="http://www.hotellamalvasia.com/" TargetMode="External"/><Relationship Id="rId222" Type="http://schemas.openxmlformats.org/officeDocument/2006/relationships/hyperlink" Target="http://www.hosteriadellaurel.com/" TargetMode="External"/><Relationship Id="rId223" Type="http://schemas.openxmlformats.org/officeDocument/2006/relationships/hyperlink" Target="http://www.hotelayamontecenter.com/" TargetMode="External"/><Relationship Id="rId224" Type="http://schemas.openxmlformats.org/officeDocument/2006/relationships/hyperlink" Target="http://www.hotellestacio.com/" TargetMode="External"/><Relationship Id="rId225" Type="http://schemas.openxmlformats.org/officeDocument/2006/relationships/hyperlink" Target="http://www.sweetalqueriadevilches.com/" TargetMode="External"/><Relationship Id="rId226" Type="http://schemas.openxmlformats.org/officeDocument/2006/relationships/hyperlink" Target="http://www.elsiglohotel.com/" TargetMode="External"/><Relationship Id="rId227" Type="http://schemas.openxmlformats.org/officeDocument/2006/relationships/hyperlink" Target="http://www.hoteldonbaco.com/" TargetMode="External"/><Relationship Id="rId228" Type="http://schemas.openxmlformats.org/officeDocument/2006/relationships/hyperlink" Target="http://oneshothotels.com/" TargetMode="External"/><Relationship Id="rId229" Type="http://schemas.openxmlformats.org/officeDocument/2006/relationships/hyperlink" Target="http://www.hotelelglobo.com/" TargetMode="External"/><Relationship Id="rId230" Type="http://schemas.openxmlformats.org/officeDocument/2006/relationships/hyperlink" Target="http://www.masiadelacy.com/" TargetMode="External"/><Relationship Id="rId231" Type="http://schemas.openxmlformats.org/officeDocument/2006/relationships/hyperlink" Target="http://www.masiadelacy.es/" TargetMode="External"/><Relationship Id="rId232" Type="http://schemas.openxmlformats.org/officeDocument/2006/relationships/hyperlink" Target="http://www.restaurantemoli.com/" TargetMode="External"/><Relationship Id="rId233" Type="http://schemas.openxmlformats.org/officeDocument/2006/relationships/hyperlink" Target="http://www.hotelconencanto.es/" TargetMode="External"/><Relationship Id="rId234" Type="http://schemas.openxmlformats.org/officeDocument/2006/relationships/hyperlink" Target="http://www.hotelalaquas.com/" TargetMode="External"/><Relationship Id="rId235" Type="http://schemas.openxmlformats.org/officeDocument/2006/relationships/hyperlink" Target="http://www.ibishotel.com/" TargetMode="External"/><Relationship Id="rId236" Type="http://schemas.openxmlformats.org/officeDocument/2006/relationships/hyperlink" Target="http://www.accor.com/" TargetMode="External"/><Relationship Id="rId237" Type="http://schemas.openxmlformats.org/officeDocument/2006/relationships/hyperlink" Target="http://www.melia.com/" TargetMode="External"/><Relationship Id="rId238" Type="http://schemas.openxmlformats.org/officeDocument/2006/relationships/hyperlink" Target="http://www.adhochotele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4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7.38"/>
    <col collapsed="false" customWidth="true" hidden="false" outlineLevel="0" max="2" min="2" style="1" width="60.75"/>
    <col collapsed="false" customWidth="true" hidden="false" outlineLevel="0" max="4" min="3" style="1" width="21.12"/>
    <col collapsed="false" customWidth="true" hidden="false" outlineLevel="0" max="5" min="5" style="1" width="8"/>
    <col collapsed="false" customWidth="true" hidden="false" outlineLevel="0" max="7" min="7" style="1" width="23"/>
    <col collapsed="false" customWidth="true" hidden="false" outlineLevel="0" max="9" min="9" style="1" width="34.75"/>
    <col collapsed="false" customWidth="true" hidden="false" outlineLevel="0" max="10" min="10" style="1" width="9.13"/>
    <col collapsed="false" customWidth="true" hidden="false" outlineLevel="0" max="11" min="11" style="1" width="82.88"/>
    <col collapsed="false" customWidth="true" hidden="false" outlineLevel="0" max="12" min="12" style="1" width="19.75"/>
    <col collapsed="false" customWidth="true" hidden="false" outlineLevel="0" max="14" min="14" style="0" width="14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customFormat="false" ht="15.75" hidden="false" customHeight="true" outlineLevel="0" collapsed="false">
      <c r="A2" s="4" t="n">
        <v>12358</v>
      </c>
      <c r="B2" s="4" t="s">
        <v>14</v>
      </c>
      <c r="C2" s="4"/>
      <c r="D2" s="4" t="s">
        <v>15</v>
      </c>
      <c r="E2" s="5" t="s">
        <v>16</v>
      </c>
      <c r="F2" s="4" t="s">
        <v>17</v>
      </c>
      <c r="G2" s="4" t="s">
        <v>18</v>
      </c>
      <c r="H2" s="5" t="n">
        <v>962186303</v>
      </c>
      <c r="I2" s="4" t="s">
        <v>19</v>
      </c>
      <c r="J2" s="5" t="n">
        <f aca="false">LEN(K2)</f>
        <v>100</v>
      </c>
      <c r="K2" s="6" t="s">
        <v>20</v>
      </c>
      <c r="L2" s="4" t="s">
        <v>21</v>
      </c>
      <c r="M2" s="4" t="s">
        <v>22</v>
      </c>
    </row>
    <row r="3" customFormat="false" ht="27.75" hidden="false" customHeight="true" outlineLevel="0" collapsed="false">
      <c r="A3" s="4" t="n">
        <v>6437</v>
      </c>
      <c r="B3" s="4" t="s">
        <v>23</v>
      </c>
      <c r="C3" s="4"/>
      <c r="D3" s="4" t="s">
        <v>24</v>
      </c>
      <c r="E3" s="5" t="s">
        <v>25</v>
      </c>
      <c r="F3" s="4" t="s">
        <v>26</v>
      </c>
      <c r="G3" s="4" t="s">
        <v>27</v>
      </c>
      <c r="H3" s="5" t="s">
        <v>28</v>
      </c>
      <c r="I3" s="7" t="s">
        <v>29</v>
      </c>
      <c r="J3" s="5" t="n">
        <f aca="false">LEN(K3)</f>
        <v>94</v>
      </c>
      <c r="K3" s="6" t="s">
        <v>30</v>
      </c>
      <c r="L3" s="4" t="s">
        <v>31</v>
      </c>
      <c r="M3" s="4" t="s">
        <v>32</v>
      </c>
    </row>
    <row r="4" customFormat="false" ht="15.75" hidden="false" customHeight="true" outlineLevel="0" collapsed="false">
      <c r="A4" s="4" t="n">
        <v>2020</v>
      </c>
      <c r="B4" s="4" t="s">
        <v>33</v>
      </c>
      <c r="C4" s="4"/>
      <c r="D4" s="4" t="s">
        <v>34</v>
      </c>
      <c r="E4" s="5" t="s">
        <v>35</v>
      </c>
      <c r="F4" s="4" t="s">
        <v>36</v>
      </c>
      <c r="G4" s="4" t="s">
        <v>37</v>
      </c>
      <c r="H4" s="5" t="s">
        <v>38</v>
      </c>
      <c r="I4" s="4" t="s">
        <v>39</v>
      </c>
      <c r="J4" s="5" t="n">
        <f aca="false">LEN(K4)</f>
        <v>93</v>
      </c>
      <c r="K4" s="6" t="s">
        <v>40</v>
      </c>
      <c r="L4" s="4" t="s">
        <v>21</v>
      </c>
      <c r="M4" s="4" t="s">
        <v>41</v>
      </c>
    </row>
    <row r="5" customFormat="false" ht="15.75" hidden="false" customHeight="true" outlineLevel="0" collapsed="false">
      <c r="A5" s="4" t="n">
        <v>6315</v>
      </c>
      <c r="B5" s="4" t="s">
        <v>42</v>
      </c>
      <c r="C5" s="4"/>
      <c r="D5" s="4" t="s">
        <v>43</v>
      </c>
      <c r="E5" s="5" t="s">
        <v>44</v>
      </c>
      <c r="F5" s="4" t="s">
        <v>45</v>
      </c>
      <c r="G5" s="4" t="s">
        <v>27</v>
      </c>
      <c r="H5" s="5" t="s">
        <v>46</v>
      </c>
      <c r="I5" s="4" t="s">
        <v>47</v>
      </c>
      <c r="J5" s="5" t="n">
        <f aca="false">LEN(K5)</f>
        <v>39</v>
      </c>
      <c r="K5" s="6" t="s">
        <v>48</v>
      </c>
      <c r="L5" s="4" t="s">
        <v>21</v>
      </c>
      <c r="M5" s="4" t="s">
        <v>49</v>
      </c>
    </row>
    <row r="6" customFormat="false" ht="27.75" hidden="false" customHeight="true" outlineLevel="0" collapsed="false">
      <c r="A6" s="4" t="n">
        <v>2100</v>
      </c>
      <c r="B6" s="4" t="s">
        <v>50</v>
      </c>
      <c r="C6" s="4"/>
      <c r="D6" s="4" t="s">
        <v>51</v>
      </c>
      <c r="E6" s="5" t="s">
        <v>52</v>
      </c>
      <c r="F6" s="4" t="s">
        <v>53</v>
      </c>
      <c r="G6" s="4" t="s">
        <v>37</v>
      </c>
      <c r="H6" s="5" t="s">
        <v>54</v>
      </c>
      <c r="I6" s="7" t="s">
        <v>55</v>
      </c>
      <c r="J6" s="5" t="n">
        <f aca="false">LEN(K6)</f>
        <v>91</v>
      </c>
      <c r="K6" s="6" t="s">
        <v>56</v>
      </c>
      <c r="L6" s="4" t="s">
        <v>57</v>
      </c>
      <c r="M6" s="4" t="s">
        <v>58</v>
      </c>
    </row>
    <row r="7" customFormat="false" ht="15.75" hidden="false" customHeight="true" outlineLevel="0" collapsed="false">
      <c r="A7" s="4" t="n">
        <v>5905</v>
      </c>
      <c r="B7" s="4" t="s">
        <v>59</v>
      </c>
      <c r="C7" s="4"/>
      <c r="D7" s="4" t="s">
        <v>60</v>
      </c>
      <c r="E7" s="5" t="s">
        <v>61</v>
      </c>
      <c r="F7" s="4" t="s">
        <v>62</v>
      </c>
      <c r="G7" s="4" t="s">
        <v>18</v>
      </c>
      <c r="H7" s="5" t="s">
        <v>63</v>
      </c>
      <c r="I7" s="4" t="s">
        <v>64</v>
      </c>
      <c r="J7" s="5" t="n">
        <f aca="false">LEN(K7)</f>
        <v>91</v>
      </c>
      <c r="K7" s="6" t="s">
        <v>65</v>
      </c>
      <c r="L7" s="4" t="s">
        <v>66</v>
      </c>
      <c r="M7" s="4" t="s">
        <v>32</v>
      </c>
    </row>
    <row r="8" customFormat="false" ht="15.75" hidden="false" customHeight="true" outlineLevel="0" collapsed="false">
      <c r="A8" s="4" t="n">
        <v>2064</v>
      </c>
      <c r="B8" s="4" t="s">
        <v>67</v>
      </c>
      <c r="C8" s="4"/>
      <c r="D8" s="4" t="s">
        <v>68</v>
      </c>
      <c r="E8" s="5" t="s">
        <v>52</v>
      </c>
      <c r="F8" s="4" t="s">
        <v>53</v>
      </c>
      <c r="G8" s="4" t="s">
        <v>37</v>
      </c>
      <c r="H8" s="5" t="s">
        <v>69</v>
      </c>
      <c r="I8" s="7" t="s">
        <v>70</v>
      </c>
      <c r="J8" s="5" t="n">
        <f aca="false">LEN(K8)</f>
        <v>90</v>
      </c>
      <c r="K8" s="6" t="s">
        <v>71</v>
      </c>
      <c r="L8" s="4" t="s">
        <v>21</v>
      </c>
      <c r="M8" s="4" t="s">
        <v>72</v>
      </c>
    </row>
    <row r="9" customFormat="false" ht="15.75" hidden="false" customHeight="true" outlineLevel="0" collapsed="false">
      <c r="A9" s="4" t="n">
        <v>2178</v>
      </c>
      <c r="B9" s="4" t="s">
        <v>73</v>
      </c>
      <c r="C9" s="4"/>
      <c r="D9" s="4" t="s">
        <v>74</v>
      </c>
      <c r="E9" s="5" t="s">
        <v>52</v>
      </c>
      <c r="F9" s="4" t="s">
        <v>53</v>
      </c>
      <c r="G9" s="4" t="s">
        <v>37</v>
      </c>
      <c r="H9" s="5" t="s">
        <v>75</v>
      </c>
      <c r="I9" s="4" t="s">
        <v>76</v>
      </c>
      <c r="J9" s="5" t="n">
        <f aca="false">LEN(K9)</f>
        <v>39</v>
      </c>
      <c r="K9" s="6" t="s">
        <v>77</v>
      </c>
      <c r="L9" s="4" t="s">
        <v>78</v>
      </c>
      <c r="M9" s="4" t="s">
        <v>79</v>
      </c>
    </row>
    <row r="10" customFormat="false" ht="15.75" hidden="false" customHeight="true" outlineLevel="0" collapsed="false">
      <c r="A10" s="4" t="n">
        <v>6939</v>
      </c>
      <c r="B10" s="4" t="s">
        <v>80</v>
      </c>
      <c r="C10" s="4"/>
      <c r="D10" s="4" t="s">
        <v>81</v>
      </c>
      <c r="E10" s="5" t="s">
        <v>82</v>
      </c>
      <c r="F10" s="4" t="s">
        <v>83</v>
      </c>
      <c r="G10" s="4" t="s">
        <v>84</v>
      </c>
      <c r="H10" s="5" t="s">
        <v>85</v>
      </c>
      <c r="I10" s="4" t="s">
        <v>86</v>
      </c>
      <c r="J10" s="5" t="n">
        <f aca="false">LEN(K10)</f>
        <v>85</v>
      </c>
      <c r="K10" s="6" t="s">
        <v>87</v>
      </c>
      <c r="L10" s="4" t="s">
        <v>57</v>
      </c>
      <c r="M10" s="4" t="s">
        <v>88</v>
      </c>
    </row>
    <row r="11" customFormat="false" ht="15.75" hidden="false" customHeight="true" outlineLevel="0" collapsed="false">
      <c r="A11" s="4" t="n">
        <v>7144</v>
      </c>
      <c r="B11" s="4" t="s">
        <v>89</v>
      </c>
      <c r="C11" s="4"/>
      <c r="D11" s="4" t="s">
        <v>90</v>
      </c>
      <c r="E11" s="5" t="s">
        <v>91</v>
      </c>
      <c r="F11" s="4" t="s">
        <v>92</v>
      </c>
      <c r="G11" s="4" t="s">
        <v>84</v>
      </c>
      <c r="H11" s="5" t="s">
        <v>93</v>
      </c>
      <c r="I11" s="7" t="s">
        <v>94</v>
      </c>
      <c r="J11" s="5" t="n">
        <f aca="false">LEN(K11)</f>
        <v>83</v>
      </c>
      <c r="K11" s="6" t="s">
        <v>95</v>
      </c>
      <c r="L11" s="4" t="s">
        <v>57</v>
      </c>
      <c r="M11" s="4" t="s">
        <v>96</v>
      </c>
    </row>
    <row r="12" customFormat="false" ht="15.75" hidden="false" customHeight="true" outlineLevel="0" collapsed="false">
      <c r="A12" s="4" t="n">
        <v>2105</v>
      </c>
      <c r="B12" s="4" t="s">
        <v>97</v>
      </c>
      <c r="C12" s="4"/>
      <c r="D12" s="4" t="s">
        <v>98</v>
      </c>
      <c r="E12" s="5" t="s">
        <v>52</v>
      </c>
      <c r="F12" s="4" t="s">
        <v>53</v>
      </c>
      <c r="G12" s="4" t="s">
        <v>37</v>
      </c>
      <c r="H12" s="5" t="s">
        <v>99</v>
      </c>
      <c r="I12" s="7" t="s">
        <v>100</v>
      </c>
      <c r="J12" s="5" t="n">
        <f aca="false">LEN(K12)</f>
        <v>82</v>
      </c>
      <c r="K12" s="6" t="s">
        <v>101</v>
      </c>
      <c r="L12" s="4" t="s">
        <v>78</v>
      </c>
      <c r="M12" s="4" t="s">
        <v>102</v>
      </c>
    </row>
    <row r="13" customFormat="false" ht="15.75" hidden="false" customHeight="true" outlineLevel="0" collapsed="false">
      <c r="A13" s="4" t="n">
        <v>4458</v>
      </c>
      <c r="B13" s="4" t="s">
        <v>103</v>
      </c>
      <c r="C13" s="4"/>
      <c r="D13" s="4" t="s">
        <v>104</v>
      </c>
      <c r="E13" s="5" t="s">
        <v>105</v>
      </c>
      <c r="F13" s="4" t="s">
        <v>106</v>
      </c>
      <c r="G13" s="4" t="s">
        <v>107</v>
      </c>
      <c r="H13" s="5" t="s">
        <v>108</v>
      </c>
      <c r="I13" s="7" t="s">
        <v>109</v>
      </c>
      <c r="J13" s="5" t="n">
        <f aca="false">LEN(K13)</f>
        <v>82</v>
      </c>
      <c r="K13" s="6" t="s">
        <v>110</v>
      </c>
      <c r="L13" s="4" t="s">
        <v>57</v>
      </c>
      <c r="M13" s="4" t="s">
        <v>31</v>
      </c>
    </row>
    <row r="14" customFormat="false" ht="15.75" hidden="false" customHeight="true" outlineLevel="0" collapsed="false">
      <c r="A14" s="4" t="n">
        <v>5846</v>
      </c>
      <c r="B14" s="4" t="s">
        <v>111</v>
      </c>
      <c r="C14" s="4"/>
      <c r="D14" s="4" t="s">
        <v>112</v>
      </c>
      <c r="E14" s="5" t="s">
        <v>113</v>
      </c>
      <c r="F14" s="4" t="s">
        <v>114</v>
      </c>
      <c r="G14" s="4" t="s">
        <v>18</v>
      </c>
      <c r="H14" s="5" t="s">
        <v>115</v>
      </c>
      <c r="I14" s="4" t="s">
        <v>116</v>
      </c>
      <c r="J14" s="5" t="n">
        <f aca="false">LEN(K14)</f>
        <v>80</v>
      </c>
      <c r="K14" s="6" t="s">
        <v>117</v>
      </c>
      <c r="L14" s="4" t="s">
        <v>21</v>
      </c>
      <c r="M14" s="4" t="s">
        <v>118</v>
      </c>
    </row>
    <row r="15" customFormat="false" ht="15.75" hidden="false" customHeight="true" outlineLevel="0" collapsed="false">
      <c r="A15" s="4" t="n">
        <v>7165</v>
      </c>
      <c r="B15" s="4" t="s">
        <v>119</v>
      </c>
      <c r="C15" s="4"/>
      <c r="D15" s="4" t="s">
        <v>120</v>
      </c>
      <c r="E15" s="5" t="s">
        <v>121</v>
      </c>
      <c r="F15" s="4" t="s">
        <v>122</v>
      </c>
      <c r="G15" s="4" t="s">
        <v>84</v>
      </c>
      <c r="H15" s="5" t="s">
        <v>123</v>
      </c>
      <c r="I15" s="4" t="s">
        <v>124</v>
      </c>
      <c r="J15" s="5" t="n">
        <f aca="false">LEN(K15)</f>
        <v>73</v>
      </c>
      <c r="K15" s="6" t="s">
        <v>125</v>
      </c>
      <c r="L15" s="4" t="s">
        <v>21</v>
      </c>
      <c r="M15" s="4" t="s">
        <v>126</v>
      </c>
    </row>
    <row r="16" customFormat="false" ht="15.75" hidden="false" customHeight="true" outlineLevel="0" collapsed="false">
      <c r="A16" s="4" t="n">
        <v>5902</v>
      </c>
      <c r="B16" s="4" t="s">
        <v>127</v>
      </c>
      <c r="C16" s="4"/>
      <c r="D16" s="4" t="s">
        <v>128</v>
      </c>
      <c r="E16" s="5" t="s">
        <v>129</v>
      </c>
      <c r="F16" s="4" t="s">
        <v>62</v>
      </c>
      <c r="G16" s="4" t="s">
        <v>18</v>
      </c>
      <c r="H16" s="5" t="s">
        <v>130</v>
      </c>
      <c r="I16" s="7" t="s">
        <v>131</v>
      </c>
      <c r="J16" s="5" t="n">
        <f aca="false">LEN(K16)</f>
        <v>72</v>
      </c>
      <c r="K16" s="6" t="s">
        <v>132</v>
      </c>
      <c r="L16" s="4" t="s">
        <v>57</v>
      </c>
      <c r="M16" s="4" t="s">
        <v>133</v>
      </c>
    </row>
    <row r="17" customFormat="false" ht="15.75" hidden="false" customHeight="true" outlineLevel="0" collapsed="false">
      <c r="A17" s="4" t="n">
        <v>2187</v>
      </c>
      <c r="B17" s="4" t="s">
        <v>134</v>
      </c>
      <c r="C17" s="4"/>
      <c r="D17" s="4" t="s">
        <v>135</v>
      </c>
      <c r="E17" s="5" t="s">
        <v>136</v>
      </c>
      <c r="F17" s="4" t="s">
        <v>137</v>
      </c>
      <c r="G17" s="4" t="s">
        <v>138</v>
      </c>
      <c r="H17" s="5" t="s">
        <v>139</v>
      </c>
      <c r="I17" s="4" t="s">
        <v>140</v>
      </c>
      <c r="J17" s="5" t="n">
        <f aca="false">LEN(K17)</f>
        <v>71</v>
      </c>
      <c r="K17" s="6" t="s">
        <v>141</v>
      </c>
      <c r="L17" s="4" t="s">
        <v>57</v>
      </c>
      <c r="M17" s="4" t="s">
        <v>31</v>
      </c>
    </row>
    <row r="18" customFormat="false" ht="15.75" hidden="false" customHeight="true" outlineLevel="0" collapsed="false">
      <c r="A18" s="4" t="n">
        <v>8272</v>
      </c>
      <c r="B18" s="4" t="s">
        <v>142</v>
      </c>
      <c r="C18" s="4"/>
      <c r="D18" s="4" t="s">
        <v>143</v>
      </c>
      <c r="E18" s="5" t="s">
        <v>144</v>
      </c>
      <c r="F18" s="4" t="s">
        <v>145</v>
      </c>
      <c r="G18" s="4" t="s">
        <v>146</v>
      </c>
      <c r="H18" s="5" t="s">
        <v>147</v>
      </c>
      <c r="I18" s="4" t="s">
        <v>148</v>
      </c>
      <c r="J18" s="5" t="n">
        <f aca="false">LEN(K18)</f>
        <v>71</v>
      </c>
      <c r="K18" s="6" t="s">
        <v>149</v>
      </c>
      <c r="L18" s="4" t="s">
        <v>78</v>
      </c>
      <c r="M18" s="4" t="s">
        <v>31</v>
      </c>
    </row>
    <row r="19" customFormat="false" ht="15.75" hidden="false" customHeight="true" outlineLevel="0" collapsed="false">
      <c r="A19" s="4" t="n">
        <v>6037</v>
      </c>
      <c r="B19" s="4" t="s">
        <v>150</v>
      </c>
      <c r="C19" s="4"/>
      <c r="D19" s="4" t="s">
        <v>151</v>
      </c>
      <c r="E19" s="5" t="s">
        <v>152</v>
      </c>
      <c r="F19" s="4" t="s">
        <v>153</v>
      </c>
      <c r="G19" s="4" t="s">
        <v>154</v>
      </c>
      <c r="H19" s="5" t="s">
        <v>155</v>
      </c>
      <c r="I19" s="7" t="s">
        <v>156</v>
      </c>
      <c r="J19" s="5" t="n">
        <f aca="false">LEN(K19)</f>
        <v>69</v>
      </c>
      <c r="K19" s="6" t="s">
        <v>157</v>
      </c>
      <c r="L19" s="4" t="s">
        <v>66</v>
      </c>
      <c r="M19" s="4" t="s">
        <v>158</v>
      </c>
    </row>
    <row r="20" customFormat="false" ht="27.75" hidden="false" customHeight="true" outlineLevel="0" collapsed="false">
      <c r="A20" s="4" t="n">
        <v>7242</v>
      </c>
      <c r="B20" s="4" t="s">
        <v>159</v>
      </c>
      <c r="C20" s="4"/>
      <c r="D20" s="4" t="s">
        <v>160</v>
      </c>
      <c r="E20" s="5" t="s">
        <v>161</v>
      </c>
      <c r="F20" s="4" t="s">
        <v>162</v>
      </c>
      <c r="G20" s="4" t="s">
        <v>84</v>
      </c>
      <c r="H20" s="5" t="s">
        <v>163</v>
      </c>
      <c r="I20" s="7" t="s">
        <v>164</v>
      </c>
      <c r="J20" s="5" t="n">
        <f aca="false">LEN(K20)</f>
        <v>69</v>
      </c>
      <c r="K20" s="6" t="s">
        <v>165</v>
      </c>
      <c r="L20" s="4" t="s">
        <v>21</v>
      </c>
      <c r="M20" s="4" t="s">
        <v>31</v>
      </c>
    </row>
    <row r="21" customFormat="false" ht="27.75" hidden="false" customHeight="true" outlineLevel="0" collapsed="false">
      <c r="A21" s="4" t="n">
        <v>2153</v>
      </c>
      <c r="B21" s="4" t="s">
        <v>166</v>
      </c>
      <c r="C21" s="4"/>
      <c r="D21" s="4" t="s">
        <v>167</v>
      </c>
      <c r="E21" s="5" t="s">
        <v>168</v>
      </c>
      <c r="F21" s="4" t="s">
        <v>169</v>
      </c>
      <c r="G21" s="4" t="s">
        <v>37</v>
      </c>
      <c r="H21" s="5" t="s">
        <v>170</v>
      </c>
      <c r="I21" s="7" t="s">
        <v>171</v>
      </c>
      <c r="J21" s="5" t="n">
        <f aca="false">LEN(K21)</f>
        <v>67</v>
      </c>
      <c r="K21" s="6" t="s">
        <v>172</v>
      </c>
      <c r="L21" s="4" t="s">
        <v>66</v>
      </c>
      <c r="M21" s="4" t="s">
        <v>31</v>
      </c>
    </row>
    <row r="22" customFormat="false" ht="27.75" hidden="false" customHeight="true" outlineLevel="0" collapsed="false">
      <c r="A22" s="4" t="n">
        <v>6971</v>
      </c>
      <c r="B22" s="4" t="s">
        <v>173</v>
      </c>
      <c r="C22" s="4"/>
      <c r="D22" s="4" t="s">
        <v>174</v>
      </c>
      <c r="E22" s="5" t="s">
        <v>82</v>
      </c>
      <c r="F22" s="4" t="s">
        <v>83</v>
      </c>
      <c r="G22" s="4" t="s">
        <v>84</v>
      </c>
      <c r="H22" s="5" t="s">
        <v>175</v>
      </c>
      <c r="I22" s="7" t="s">
        <v>176</v>
      </c>
      <c r="J22" s="5" t="n">
        <f aca="false">LEN(K22)</f>
        <v>67</v>
      </c>
      <c r="K22" s="6" t="s">
        <v>177</v>
      </c>
      <c r="L22" s="4" t="s">
        <v>21</v>
      </c>
      <c r="M22" s="4" t="s">
        <v>178</v>
      </c>
    </row>
    <row r="23" customFormat="false" ht="15.75" hidden="false" customHeight="true" outlineLevel="0" collapsed="false">
      <c r="A23" s="4" t="n">
        <v>11383</v>
      </c>
      <c r="B23" s="4" t="s">
        <v>179</v>
      </c>
      <c r="C23" s="4"/>
      <c r="D23" s="4" t="s">
        <v>180</v>
      </c>
      <c r="E23" s="5" t="s">
        <v>181</v>
      </c>
      <c r="F23" s="4" t="s">
        <v>182</v>
      </c>
      <c r="G23" s="4" t="s">
        <v>138</v>
      </c>
      <c r="H23" s="5" t="s">
        <v>183</v>
      </c>
      <c r="I23" s="4" t="s">
        <v>184</v>
      </c>
      <c r="J23" s="5" t="n">
        <f aca="false">LEN(K23)</f>
        <v>66</v>
      </c>
      <c r="K23" s="6" t="s">
        <v>185</v>
      </c>
      <c r="L23" s="4" t="s">
        <v>31</v>
      </c>
      <c r="M23" s="4" t="s">
        <v>186</v>
      </c>
    </row>
    <row r="24" customFormat="false" ht="15.75" hidden="false" customHeight="true" outlineLevel="0" collapsed="false">
      <c r="A24" s="4" t="n">
        <v>6931</v>
      </c>
      <c r="B24" s="4" t="s">
        <v>187</v>
      </c>
      <c r="C24" s="4"/>
      <c r="D24" s="4" t="s">
        <v>188</v>
      </c>
      <c r="E24" s="5" t="s">
        <v>82</v>
      </c>
      <c r="F24" s="4" t="s">
        <v>83</v>
      </c>
      <c r="G24" s="4" t="s">
        <v>84</v>
      </c>
      <c r="H24" s="5" t="s">
        <v>189</v>
      </c>
      <c r="I24" s="4" t="s">
        <v>190</v>
      </c>
      <c r="J24" s="5" t="n">
        <f aca="false">LEN(K24)</f>
        <v>66</v>
      </c>
      <c r="K24" s="6" t="s">
        <v>191</v>
      </c>
      <c r="L24" s="4" t="s">
        <v>78</v>
      </c>
      <c r="M24" s="4" t="s">
        <v>31</v>
      </c>
    </row>
    <row r="25" customFormat="false" ht="15.75" hidden="false" customHeight="true" outlineLevel="0" collapsed="false">
      <c r="A25" s="4" t="n">
        <v>7842</v>
      </c>
      <c r="B25" s="4" t="s">
        <v>192</v>
      </c>
      <c r="C25" s="4"/>
      <c r="D25" s="4" t="s">
        <v>81</v>
      </c>
      <c r="E25" s="5" t="s">
        <v>82</v>
      </c>
      <c r="F25" s="4" t="s">
        <v>83</v>
      </c>
      <c r="G25" s="4" t="s">
        <v>84</v>
      </c>
      <c r="H25" s="5" t="s">
        <v>193</v>
      </c>
      <c r="I25" s="4" t="s">
        <v>194</v>
      </c>
      <c r="J25" s="5" t="n">
        <f aca="false">LEN(K25)</f>
        <v>66</v>
      </c>
      <c r="K25" s="6" t="s">
        <v>195</v>
      </c>
      <c r="L25" s="4" t="s">
        <v>31</v>
      </c>
      <c r="M25" s="4" t="s">
        <v>31</v>
      </c>
    </row>
    <row r="26" customFormat="false" ht="27.75" hidden="false" customHeight="true" outlineLevel="0" collapsed="false">
      <c r="A26" s="4" t="n">
        <v>2077</v>
      </c>
      <c r="B26" s="4" t="s">
        <v>196</v>
      </c>
      <c r="C26" s="4"/>
      <c r="D26" s="4" t="s">
        <v>197</v>
      </c>
      <c r="E26" s="5" t="s">
        <v>52</v>
      </c>
      <c r="F26" s="4" t="s">
        <v>53</v>
      </c>
      <c r="G26" s="4" t="s">
        <v>37</v>
      </c>
      <c r="H26" s="5" t="s">
        <v>198</v>
      </c>
      <c r="I26" s="7" t="s">
        <v>199</v>
      </c>
      <c r="J26" s="5" t="n">
        <f aca="false">LEN(K26)</f>
        <v>65</v>
      </c>
      <c r="K26" s="6" t="s">
        <v>200</v>
      </c>
      <c r="L26" s="4" t="s">
        <v>57</v>
      </c>
      <c r="M26" s="4" t="s">
        <v>31</v>
      </c>
    </row>
    <row r="27" customFormat="false" ht="27.75" hidden="false" customHeight="true" outlineLevel="0" collapsed="false">
      <c r="A27" s="4" t="n">
        <v>579</v>
      </c>
      <c r="B27" s="4" t="s">
        <v>201</v>
      </c>
      <c r="C27" s="4"/>
      <c r="D27" s="4" t="s">
        <v>202</v>
      </c>
      <c r="E27" s="5" t="s">
        <v>203</v>
      </c>
      <c r="F27" s="4" t="s">
        <v>204</v>
      </c>
      <c r="G27" s="4" t="s">
        <v>205</v>
      </c>
      <c r="H27" s="5" t="s">
        <v>206</v>
      </c>
      <c r="I27" s="7" t="s">
        <v>207</v>
      </c>
      <c r="J27" s="5" t="n">
        <f aca="false">LEN(K27)</f>
        <v>64</v>
      </c>
      <c r="K27" s="6" t="s">
        <v>208</v>
      </c>
      <c r="L27" s="4" t="s">
        <v>21</v>
      </c>
      <c r="M27" s="4" t="s">
        <v>209</v>
      </c>
    </row>
    <row r="28" customFormat="false" ht="15.75" hidden="false" customHeight="true" outlineLevel="0" collapsed="false">
      <c r="A28" s="4" t="n">
        <v>2426</v>
      </c>
      <c r="B28" s="4" t="s">
        <v>210</v>
      </c>
      <c r="C28" s="4" t="s">
        <v>211</v>
      </c>
      <c r="D28" s="4" t="s">
        <v>212</v>
      </c>
      <c r="E28" s="5" t="s">
        <v>213</v>
      </c>
      <c r="F28" s="4" t="s">
        <v>138</v>
      </c>
      <c r="G28" s="4" t="s">
        <v>138</v>
      </c>
      <c r="H28" s="5" t="s">
        <v>214</v>
      </c>
      <c r="I28" s="7" t="s">
        <v>215</v>
      </c>
      <c r="J28" s="5" t="n">
        <f aca="false">LEN(K28)</f>
        <v>63</v>
      </c>
      <c r="K28" s="6" t="s">
        <v>216</v>
      </c>
      <c r="L28" s="4" t="s">
        <v>31</v>
      </c>
      <c r="M28" s="4" t="s">
        <v>217</v>
      </c>
    </row>
    <row r="29" customFormat="false" ht="15.75" hidden="false" customHeight="true" outlineLevel="0" collapsed="false">
      <c r="A29" s="4" t="n">
        <v>7593</v>
      </c>
      <c r="B29" s="4" t="s">
        <v>218</v>
      </c>
      <c r="C29" s="4"/>
      <c r="D29" s="4" t="s">
        <v>219</v>
      </c>
      <c r="E29" s="5" t="s">
        <v>220</v>
      </c>
      <c r="F29" s="4" t="s">
        <v>221</v>
      </c>
      <c r="G29" s="4" t="s">
        <v>84</v>
      </c>
      <c r="H29" s="5" t="s">
        <v>222</v>
      </c>
      <c r="I29" s="4" t="s">
        <v>223</v>
      </c>
      <c r="J29" s="5" t="n">
        <f aca="false">LEN(K29)</f>
        <v>62</v>
      </c>
      <c r="K29" s="6" t="s">
        <v>224</v>
      </c>
      <c r="L29" s="4" t="s">
        <v>21</v>
      </c>
      <c r="M29" s="4" t="s">
        <v>225</v>
      </c>
    </row>
    <row r="30" customFormat="false" ht="15.75" hidden="false" customHeight="true" outlineLevel="0" collapsed="false">
      <c r="A30" s="4" t="n">
        <v>6841</v>
      </c>
      <c r="B30" s="4" t="s">
        <v>226</v>
      </c>
      <c r="C30" s="4"/>
      <c r="D30" s="4" t="s">
        <v>227</v>
      </c>
      <c r="E30" s="5" t="s">
        <v>228</v>
      </c>
      <c r="F30" s="4" t="s">
        <v>162</v>
      </c>
      <c r="G30" s="4" t="s">
        <v>84</v>
      </c>
      <c r="H30" s="5" t="s">
        <v>229</v>
      </c>
      <c r="I30" s="4" t="s">
        <v>230</v>
      </c>
      <c r="J30" s="5" t="n">
        <f aca="false">LEN(K30)</f>
        <v>61</v>
      </c>
      <c r="K30" s="6" t="s">
        <v>231</v>
      </c>
      <c r="L30" s="4" t="s">
        <v>31</v>
      </c>
      <c r="M30" s="4" t="s">
        <v>232</v>
      </c>
    </row>
    <row r="31" customFormat="false" ht="15.75" hidden="false" customHeight="true" outlineLevel="0" collapsed="false">
      <c r="A31" s="4" t="n">
        <v>7247</v>
      </c>
      <c r="B31" s="4" t="s">
        <v>233</v>
      </c>
      <c r="C31" s="4"/>
      <c r="D31" s="4" t="s">
        <v>234</v>
      </c>
      <c r="E31" s="5" t="s">
        <v>161</v>
      </c>
      <c r="F31" s="4" t="s">
        <v>162</v>
      </c>
      <c r="G31" s="4" t="s">
        <v>84</v>
      </c>
      <c r="H31" s="5" t="s">
        <v>235</v>
      </c>
      <c r="I31" s="4" t="s">
        <v>236</v>
      </c>
      <c r="J31" s="5" t="n">
        <f aca="false">LEN(K31)</f>
        <v>61</v>
      </c>
      <c r="K31" s="6" t="s">
        <v>237</v>
      </c>
      <c r="L31" s="4" t="s">
        <v>78</v>
      </c>
      <c r="M31" s="4" t="s">
        <v>238</v>
      </c>
    </row>
    <row r="32" customFormat="false" ht="15.75" hidden="false" customHeight="true" outlineLevel="0" collapsed="false">
      <c r="A32" s="4" t="n">
        <v>9794</v>
      </c>
      <c r="B32" s="4" t="s">
        <v>239</v>
      </c>
      <c r="C32" s="4"/>
      <c r="D32" s="4" t="s">
        <v>240</v>
      </c>
      <c r="E32" s="5" t="s">
        <v>241</v>
      </c>
      <c r="F32" s="4" t="s">
        <v>242</v>
      </c>
      <c r="G32" s="4" t="s">
        <v>242</v>
      </c>
      <c r="H32" s="5" t="s">
        <v>243</v>
      </c>
      <c r="I32" s="4" t="s">
        <v>244</v>
      </c>
      <c r="J32" s="5" t="n">
        <f aca="false">LEN(K32)</f>
        <v>61</v>
      </c>
      <c r="K32" s="6" t="s">
        <v>245</v>
      </c>
      <c r="L32" s="4" t="s">
        <v>31</v>
      </c>
      <c r="M32" s="4" t="s">
        <v>31</v>
      </c>
    </row>
    <row r="33" customFormat="false" ht="15.75" hidden="false" customHeight="true" outlineLevel="0" collapsed="false">
      <c r="A33" s="4" t="n">
        <v>4880</v>
      </c>
      <c r="B33" s="4" t="s">
        <v>246</v>
      </c>
      <c r="C33" s="4"/>
      <c r="D33" s="4" t="s">
        <v>247</v>
      </c>
      <c r="E33" s="5" t="s">
        <v>248</v>
      </c>
      <c r="F33" s="4" t="s">
        <v>249</v>
      </c>
      <c r="G33" s="4" t="s">
        <v>250</v>
      </c>
      <c r="H33" s="5" t="s">
        <v>251</v>
      </c>
      <c r="I33" s="8" t="s">
        <v>252</v>
      </c>
      <c r="J33" s="5" t="n">
        <f aca="false">LEN(K33)</f>
        <v>60</v>
      </c>
      <c r="K33" s="6" t="s">
        <v>253</v>
      </c>
      <c r="L33" s="4" t="s">
        <v>31</v>
      </c>
      <c r="M33" s="4" t="s">
        <v>31</v>
      </c>
    </row>
    <row r="34" customFormat="false" ht="15.75" hidden="false" customHeight="true" outlineLevel="0" collapsed="false">
      <c r="A34" s="4" t="n">
        <v>9179</v>
      </c>
      <c r="B34" s="4" t="s">
        <v>254</v>
      </c>
      <c r="C34" s="4" t="s">
        <v>255</v>
      </c>
      <c r="D34" s="4" t="s">
        <v>256</v>
      </c>
      <c r="E34" s="5" t="s">
        <v>257</v>
      </c>
      <c r="F34" s="4" t="s">
        <v>258</v>
      </c>
      <c r="G34" s="4" t="s">
        <v>259</v>
      </c>
      <c r="H34" s="5" t="s">
        <v>260</v>
      </c>
      <c r="I34" s="4" t="s">
        <v>261</v>
      </c>
      <c r="J34" s="5" t="n">
        <f aca="false">LEN(K34)</f>
        <v>60</v>
      </c>
      <c r="K34" s="6" t="s">
        <v>262</v>
      </c>
      <c r="L34" s="4" t="s">
        <v>78</v>
      </c>
      <c r="M34" s="4" t="s">
        <v>263</v>
      </c>
    </row>
    <row r="35" customFormat="false" ht="15.75" hidden="false" customHeight="true" outlineLevel="0" collapsed="false">
      <c r="A35" s="4" t="n">
        <v>1926</v>
      </c>
      <c r="B35" s="4" t="s">
        <v>264</v>
      </c>
      <c r="C35" s="4"/>
      <c r="D35" s="4" t="s">
        <v>265</v>
      </c>
      <c r="E35" s="5" t="s">
        <v>266</v>
      </c>
      <c r="F35" s="4" t="s">
        <v>267</v>
      </c>
      <c r="G35" s="4" t="s">
        <v>37</v>
      </c>
      <c r="H35" s="5" t="s">
        <v>268</v>
      </c>
      <c r="I35" s="4" t="s">
        <v>269</v>
      </c>
      <c r="J35" s="5" t="n">
        <f aca="false">LEN(K35)</f>
        <v>58</v>
      </c>
      <c r="K35" s="6" t="s">
        <v>270</v>
      </c>
      <c r="L35" s="4" t="s">
        <v>21</v>
      </c>
      <c r="M35" s="4" t="s">
        <v>271</v>
      </c>
    </row>
    <row r="36" customFormat="false" ht="15.75" hidden="false" customHeight="true" outlineLevel="0" collapsed="false">
      <c r="A36" s="4" t="n">
        <v>4574</v>
      </c>
      <c r="B36" s="4" t="s">
        <v>272</v>
      </c>
      <c r="C36" s="4"/>
      <c r="D36" s="4" t="s">
        <v>273</v>
      </c>
      <c r="E36" s="5" t="s">
        <v>274</v>
      </c>
      <c r="F36" s="4" t="s">
        <v>275</v>
      </c>
      <c r="G36" s="4" t="s">
        <v>107</v>
      </c>
      <c r="H36" s="5" t="s">
        <v>276</v>
      </c>
      <c r="I36" s="4" t="s">
        <v>277</v>
      </c>
      <c r="J36" s="5" t="n">
        <f aca="false">LEN(K36)</f>
        <v>58</v>
      </c>
      <c r="K36" s="6" t="s">
        <v>278</v>
      </c>
      <c r="L36" s="4" t="s">
        <v>78</v>
      </c>
      <c r="M36" s="4" t="s">
        <v>31</v>
      </c>
    </row>
    <row r="37" customFormat="false" ht="27.75" hidden="false" customHeight="true" outlineLevel="0" collapsed="false">
      <c r="A37" s="4" t="n">
        <v>11862</v>
      </c>
      <c r="B37" s="4" t="s">
        <v>279</v>
      </c>
      <c r="C37" s="4"/>
      <c r="D37" s="4" t="s">
        <v>280</v>
      </c>
      <c r="E37" s="5" t="s">
        <v>281</v>
      </c>
      <c r="F37" s="4" t="s">
        <v>282</v>
      </c>
      <c r="G37" s="4" t="s">
        <v>37</v>
      </c>
      <c r="H37" s="5" t="s">
        <v>283</v>
      </c>
      <c r="I37" s="7" t="s">
        <v>284</v>
      </c>
      <c r="J37" s="5" t="n">
        <f aca="false">LEN(K37)</f>
        <v>57</v>
      </c>
      <c r="K37" s="6" t="s">
        <v>285</v>
      </c>
      <c r="L37" s="4" t="s">
        <v>78</v>
      </c>
      <c r="M37" s="4" t="s">
        <v>31</v>
      </c>
    </row>
    <row r="38" customFormat="false" ht="15.75" hidden="false" customHeight="true" outlineLevel="0" collapsed="false">
      <c r="A38" s="4" t="n">
        <v>3760</v>
      </c>
      <c r="B38" s="4" t="s">
        <v>286</v>
      </c>
      <c r="C38" s="4"/>
      <c r="D38" s="4" t="s">
        <v>287</v>
      </c>
      <c r="E38" s="5" t="s">
        <v>288</v>
      </c>
      <c r="F38" s="4" t="s">
        <v>289</v>
      </c>
      <c r="G38" s="4" t="s">
        <v>290</v>
      </c>
      <c r="H38" s="5" t="s">
        <v>291</v>
      </c>
      <c r="I38" s="4" t="s">
        <v>292</v>
      </c>
      <c r="J38" s="5" t="n">
        <f aca="false">LEN(K38)</f>
        <v>57</v>
      </c>
      <c r="K38" s="6" t="s">
        <v>293</v>
      </c>
      <c r="L38" s="4" t="s">
        <v>31</v>
      </c>
      <c r="M38" s="4" t="s">
        <v>294</v>
      </c>
    </row>
    <row r="39" customFormat="false" ht="15.75" hidden="false" customHeight="true" outlineLevel="0" collapsed="false">
      <c r="A39" s="4" t="n">
        <v>6526</v>
      </c>
      <c r="B39" s="4" t="s">
        <v>295</v>
      </c>
      <c r="C39" s="4"/>
      <c r="D39" s="4" t="s">
        <v>296</v>
      </c>
      <c r="E39" s="5" t="s">
        <v>297</v>
      </c>
      <c r="F39" s="4" t="s">
        <v>298</v>
      </c>
      <c r="G39" s="4" t="s">
        <v>299</v>
      </c>
      <c r="H39" s="5" t="s">
        <v>300</v>
      </c>
      <c r="I39" s="7" t="s">
        <v>301</v>
      </c>
      <c r="J39" s="5" t="n">
        <f aca="false">LEN(K39)</f>
        <v>57</v>
      </c>
      <c r="K39" s="6" t="s">
        <v>302</v>
      </c>
      <c r="L39" s="4" t="s">
        <v>31</v>
      </c>
      <c r="M39" s="4" t="s">
        <v>31</v>
      </c>
    </row>
    <row r="40" customFormat="false" ht="15.75" hidden="false" customHeight="true" outlineLevel="0" collapsed="false">
      <c r="A40" s="4" t="n">
        <v>7249</v>
      </c>
      <c r="B40" s="4" t="s">
        <v>303</v>
      </c>
      <c r="C40" s="4"/>
      <c r="D40" s="4" t="s">
        <v>304</v>
      </c>
      <c r="E40" s="5" t="s">
        <v>161</v>
      </c>
      <c r="F40" s="4" t="s">
        <v>162</v>
      </c>
      <c r="G40" s="4" t="s">
        <v>84</v>
      </c>
      <c r="H40" s="5" t="s">
        <v>305</v>
      </c>
      <c r="I40" s="7" t="s">
        <v>306</v>
      </c>
      <c r="J40" s="5" t="n">
        <f aca="false">LEN(K40)</f>
        <v>57</v>
      </c>
      <c r="K40" s="6" t="s">
        <v>307</v>
      </c>
      <c r="L40" s="4" t="s">
        <v>21</v>
      </c>
      <c r="M40" s="4" t="s">
        <v>308</v>
      </c>
    </row>
    <row r="41" customFormat="false" ht="15.75" hidden="false" customHeight="true" outlineLevel="0" collapsed="false">
      <c r="A41" s="4" t="n">
        <v>11505</v>
      </c>
      <c r="B41" s="4" t="s">
        <v>309</v>
      </c>
      <c r="C41" s="4"/>
      <c r="D41" s="4" t="s">
        <v>310</v>
      </c>
      <c r="E41" s="5" t="s">
        <v>311</v>
      </c>
      <c r="F41" s="4" t="s">
        <v>312</v>
      </c>
      <c r="G41" s="4" t="s">
        <v>313</v>
      </c>
      <c r="H41" s="5" t="s">
        <v>314</v>
      </c>
      <c r="I41" s="7" t="s">
        <v>315</v>
      </c>
      <c r="J41" s="5" t="n">
        <f aca="false">LEN(K41)</f>
        <v>56</v>
      </c>
      <c r="K41" s="6" t="s">
        <v>316</v>
      </c>
      <c r="L41" s="4" t="s">
        <v>21</v>
      </c>
      <c r="M41" s="4" t="s">
        <v>317</v>
      </c>
    </row>
    <row r="42" customFormat="false" ht="15.75" hidden="false" customHeight="true" outlineLevel="0" collapsed="false">
      <c r="A42" s="4" t="n">
        <v>1373</v>
      </c>
      <c r="B42" s="4" t="s">
        <v>318</v>
      </c>
      <c r="C42" s="4"/>
      <c r="D42" s="4" t="s">
        <v>319</v>
      </c>
      <c r="E42" s="5" t="s">
        <v>320</v>
      </c>
      <c r="F42" s="4" t="s">
        <v>321</v>
      </c>
      <c r="G42" s="4" t="s">
        <v>322</v>
      </c>
      <c r="H42" s="5" t="s">
        <v>323</v>
      </c>
      <c r="I42" s="9" t="s">
        <v>324</v>
      </c>
      <c r="J42" s="5" t="n">
        <f aca="false">LEN(K42)</f>
        <v>56</v>
      </c>
      <c r="K42" s="6" t="s">
        <v>325</v>
      </c>
      <c r="L42" s="4" t="s">
        <v>31</v>
      </c>
      <c r="M42" s="4" t="s">
        <v>326</v>
      </c>
    </row>
    <row r="43" customFormat="false" ht="15.75" hidden="false" customHeight="true" outlineLevel="0" collapsed="false">
      <c r="A43" s="4" t="n">
        <v>5129</v>
      </c>
      <c r="B43" s="4" t="s">
        <v>327</v>
      </c>
      <c r="C43" s="4" t="s">
        <v>328</v>
      </c>
      <c r="D43" s="4" t="s">
        <v>329</v>
      </c>
      <c r="E43" s="5" t="s">
        <v>330</v>
      </c>
      <c r="F43" s="4" t="s">
        <v>331</v>
      </c>
      <c r="G43" s="4" t="s">
        <v>332</v>
      </c>
      <c r="H43" s="5" t="s">
        <v>333</v>
      </c>
      <c r="I43" s="4" t="s">
        <v>334</v>
      </c>
      <c r="J43" s="5" t="n">
        <f aca="false">LEN(K43)</f>
        <v>56</v>
      </c>
      <c r="K43" s="6" t="s">
        <v>335</v>
      </c>
      <c r="L43" s="4" t="s">
        <v>57</v>
      </c>
      <c r="M43" s="4" t="s">
        <v>336</v>
      </c>
    </row>
    <row r="44" customFormat="false" ht="15.75" hidden="false" customHeight="true" outlineLevel="0" collapsed="false">
      <c r="A44" s="4" t="n">
        <v>5399</v>
      </c>
      <c r="B44" s="4" t="s">
        <v>337</v>
      </c>
      <c r="C44" s="4" t="s">
        <v>338</v>
      </c>
      <c r="D44" s="4" t="s">
        <v>339</v>
      </c>
      <c r="E44" s="5" t="s">
        <v>340</v>
      </c>
      <c r="F44" s="4" t="s">
        <v>250</v>
      </c>
      <c r="G44" s="4" t="s">
        <v>250</v>
      </c>
      <c r="H44" s="5" t="s">
        <v>341</v>
      </c>
      <c r="I44" s="4" t="s">
        <v>342</v>
      </c>
      <c r="J44" s="5" t="n">
        <f aca="false">LEN(K44)</f>
        <v>56</v>
      </c>
      <c r="K44" s="6" t="s">
        <v>343</v>
      </c>
      <c r="L44" s="4" t="s">
        <v>31</v>
      </c>
      <c r="M44" s="4" t="s">
        <v>344</v>
      </c>
    </row>
    <row r="45" customFormat="false" ht="15.75" hidden="false" customHeight="true" outlineLevel="0" collapsed="false">
      <c r="A45" s="4" t="n">
        <v>8510</v>
      </c>
      <c r="B45" s="4" t="s">
        <v>345</v>
      </c>
      <c r="C45" s="4"/>
      <c r="D45" s="4" t="s">
        <v>346</v>
      </c>
      <c r="E45" s="5" t="s">
        <v>347</v>
      </c>
      <c r="F45" s="4" t="s">
        <v>348</v>
      </c>
      <c r="G45" s="4" t="s">
        <v>146</v>
      </c>
      <c r="H45" s="5" t="s">
        <v>349</v>
      </c>
      <c r="I45" s="4" t="str">
        <f aca="false">IFERROR(__xludf.dummyfunction("""info@""&amp;LOWER(REGEXREPLACE(B45,""[^A-Za-z0-9]"",""""))&amp;"".com"""),"info@sociedaddeexplotacionturisticapierrevacancesespanasl.com")</f>
        <v>info@sociedaddeexplotacionturisticapierrevacancesespanasl.com</v>
      </c>
      <c r="J45" s="5" t="n">
        <f aca="false">LEN(K45)</f>
        <v>56</v>
      </c>
      <c r="K45" s="10" t="s">
        <v>350</v>
      </c>
      <c r="L45" s="4" t="s">
        <v>57</v>
      </c>
      <c r="M45" s="4" t="s">
        <v>31</v>
      </c>
    </row>
    <row r="46" customFormat="false" ht="15.75" hidden="false" customHeight="true" outlineLevel="0" collapsed="false">
      <c r="A46" s="4" t="n">
        <v>8788</v>
      </c>
      <c r="B46" s="4" t="s">
        <v>351</v>
      </c>
      <c r="C46" s="4"/>
      <c r="D46" s="4" t="s">
        <v>352</v>
      </c>
      <c r="E46" s="5" t="s">
        <v>353</v>
      </c>
      <c r="F46" s="4" t="s">
        <v>354</v>
      </c>
      <c r="G46" s="4" t="s">
        <v>355</v>
      </c>
      <c r="H46" s="5" t="s">
        <v>356</v>
      </c>
      <c r="I46" s="4" t="s">
        <v>357</v>
      </c>
      <c r="J46" s="5" t="n">
        <f aca="false">LEN(K46)</f>
        <v>56</v>
      </c>
      <c r="K46" s="6" t="s">
        <v>358</v>
      </c>
      <c r="L46" s="4" t="s">
        <v>21</v>
      </c>
      <c r="M46" s="4" t="s">
        <v>359</v>
      </c>
    </row>
    <row r="47" customFormat="false" ht="15.75" hidden="false" customHeight="true" outlineLevel="0" collapsed="false">
      <c r="A47" s="4" t="n">
        <v>10918</v>
      </c>
      <c r="B47" s="4" t="s">
        <v>360</v>
      </c>
      <c r="C47" s="4"/>
      <c r="D47" s="4" t="s">
        <v>361</v>
      </c>
      <c r="E47" s="5" t="s">
        <v>362</v>
      </c>
      <c r="F47" s="4" t="s">
        <v>363</v>
      </c>
      <c r="G47" s="4" t="s">
        <v>364</v>
      </c>
      <c r="H47" s="5" t="s">
        <v>365</v>
      </c>
      <c r="I47" s="4" t="s">
        <v>366</v>
      </c>
      <c r="J47" s="5" t="n">
        <f aca="false">LEN(K47)</f>
        <v>56</v>
      </c>
      <c r="K47" s="6" t="s">
        <v>367</v>
      </c>
      <c r="L47" s="4" t="s">
        <v>66</v>
      </c>
      <c r="M47" s="4" t="s">
        <v>368</v>
      </c>
    </row>
    <row r="48" customFormat="false" ht="41.25" hidden="false" customHeight="true" outlineLevel="0" collapsed="false">
      <c r="A48" s="4" t="n">
        <v>12273</v>
      </c>
      <c r="B48" s="4" t="s">
        <v>369</v>
      </c>
      <c r="C48" s="4"/>
      <c r="D48" s="4" t="s">
        <v>370</v>
      </c>
      <c r="E48" s="5" t="s">
        <v>371</v>
      </c>
      <c r="F48" s="4" t="s">
        <v>372</v>
      </c>
      <c r="G48" s="4" t="s">
        <v>372</v>
      </c>
      <c r="H48" s="5" t="s">
        <v>283</v>
      </c>
      <c r="I48" s="7" t="s">
        <v>373</v>
      </c>
      <c r="J48" s="5" t="n">
        <f aca="false">LEN(K48)</f>
        <v>55</v>
      </c>
      <c r="K48" s="6" t="str">
        <f aca="false">LOWER(SUBSTITUTE(SUBSTITUTE(SUBSTITUTE(SUBSTITUTE(SUBSTITUTE(SUBSTITUTE(SUBSTITUTE(B48,"S.L.",""),"SL",""),"S.A.",""),"SA","")," ",""),".",""),",",""))&amp;".com"</f>
        <v>triana-centroacogedorestudiomuybiensituadoensevilla.com</v>
      </c>
      <c r="L48" s="4" t="s">
        <v>78</v>
      </c>
      <c r="M48" s="4" t="s">
        <v>31</v>
      </c>
    </row>
    <row r="49" customFormat="false" ht="15.75" hidden="false" customHeight="true" outlineLevel="0" collapsed="false">
      <c r="A49" s="4" t="n">
        <v>11914</v>
      </c>
      <c r="B49" s="4" t="s">
        <v>374</v>
      </c>
      <c r="C49" s="4"/>
      <c r="D49" s="4" t="s">
        <v>375</v>
      </c>
      <c r="E49" s="5" t="s">
        <v>376</v>
      </c>
      <c r="F49" s="4" t="s">
        <v>377</v>
      </c>
      <c r="G49" s="4" t="s">
        <v>364</v>
      </c>
      <c r="H49" s="5" t="s">
        <v>378</v>
      </c>
      <c r="I49" s="4" t="s">
        <v>379</v>
      </c>
      <c r="J49" s="5" t="n">
        <f aca="false">LEN(K49)</f>
        <v>55</v>
      </c>
      <c r="K49" s="6" t="s">
        <v>380</v>
      </c>
      <c r="L49" s="4" t="s">
        <v>21</v>
      </c>
      <c r="M49" s="4" t="s">
        <v>381</v>
      </c>
    </row>
    <row r="50" customFormat="false" ht="15.75" hidden="false" customHeight="true" outlineLevel="0" collapsed="false">
      <c r="A50" s="4" t="n">
        <v>429</v>
      </c>
      <c r="B50" s="4" t="s">
        <v>382</v>
      </c>
      <c r="C50" s="4"/>
      <c r="D50" s="4" t="s">
        <v>383</v>
      </c>
      <c r="E50" s="5" t="s">
        <v>384</v>
      </c>
      <c r="F50" s="4" t="s">
        <v>205</v>
      </c>
      <c r="G50" s="4" t="s">
        <v>205</v>
      </c>
      <c r="H50" s="5" t="s">
        <v>385</v>
      </c>
      <c r="I50" s="4" t="s">
        <v>386</v>
      </c>
      <c r="J50" s="5" t="n">
        <f aca="false">LEN(K50)</f>
        <v>55</v>
      </c>
      <c r="K50" s="6" t="s">
        <v>387</v>
      </c>
      <c r="L50" s="4" t="s">
        <v>31</v>
      </c>
      <c r="M50" s="4" t="s">
        <v>31</v>
      </c>
    </row>
    <row r="51" customFormat="false" ht="15.75" hidden="false" customHeight="true" outlineLevel="0" collapsed="false">
      <c r="A51" s="4" t="n">
        <v>1936</v>
      </c>
      <c r="B51" s="4" t="s">
        <v>388</v>
      </c>
      <c r="C51" s="4"/>
      <c r="D51" s="4" t="s">
        <v>389</v>
      </c>
      <c r="E51" s="5" t="s">
        <v>281</v>
      </c>
      <c r="F51" s="4" t="s">
        <v>282</v>
      </c>
      <c r="G51" s="4" t="s">
        <v>37</v>
      </c>
      <c r="H51" s="5" t="s">
        <v>390</v>
      </c>
      <c r="I51" s="7" t="s">
        <v>391</v>
      </c>
      <c r="J51" s="5" t="n">
        <f aca="false">LEN(K51)</f>
        <v>55</v>
      </c>
      <c r="K51" s="6" t="s">
        <v>392</v>
      </c>
      <c r="L51" s="4" t="s">
        <v>57</v>
      </c>
      <c r="M51" s="4" t="s">
        <v>31</v>
      </c>
    </row>
    <row r="52" customFormat="false" ht="15.75" hidden="false" customHeight="true" outlineLevel="0" collapsed="false">
      <c r="A52" s="4" t="n">
        <v>2096</v>
      </c>
      <c r="B52" s="4" t="s">
        <v>393</v>
      </c>
      <c r="C52" s="4"/>
      <c r="D52" s="4" t="s">
        <v>394</v>
      </c>
      <c r="E52" s="5" t="s">
        <v>52</v>
      </c>
      <c r="F52" s="4" t="s">
        <v>53</v>
      </c>
      <c r="G52" s="4" t="s">
        <v>37</v>
      </c>
      <c r="H52" s="5" t="s">
        <v>395</v>
      </c>
      <c r="I52" s="4" t="s">
        <v>396</v>
      </c>
      <c r="J52" s="5" t="n">
        <f aca="false">LEN(K52)</f>
        <v>55</v>
      </c>
      <c r="K52" s="6" t="s">
        <v>397</v>
      </c>
      <c r="L52" s="4" t="s">
        <v>57</v>
      </c>
      <c r="M52" s="4" t="s">
        <v>31</v>
      </c>
    </row>
    <row r="53" customFormat="false" ht="15.75" hidden="false" customHeight="true" outlineLevel="0" collapsed="false">
      <c r="A53" s="4" t="n">
        <v>2862</v>
      </c>
      <c r="B53" s="4" t="s">
        <v>398</v>
      </c>
      <c r="C53" s="4"/>
      <c r="D53" s="4" t="s">
        <v>399</v>
      </c>
      <c r="E53" s="5" t="s">
        <v>400</v>
      </c>
      <c r="F53" s="4" t="s">
        <v>401</v>
      </c>
      <c r="G53" s="4" t="s">
        <v>138</v>
      </c>
      <c r="H53" s="5" t="s">
        <v>402</v>
      </c>
      <c r="I53" s="4" t="s">
        <v>403</v>
      </c>
      <c r="J53" s="5" t="n">
        <f aca="false">LEN(K53)</f>
        <v>55</v>
      </c>
      <c r="K53" s="6" t="s">
        <v>404</v>
      </c>
      <c r="L53" s="4" t="s">
        <v>21</v>
      </c>
      <c r="M53" s="4" t="s">
        <v>31</v>
      </c>
    </row>
    <row r="54" customFormat="false" ht="15.75" hidden="false" customHeight="true" outlineLevel="0" collapsed="false">
      <c r="A54" s="4" t="n">
        <v>3822</v>
      </c>
      <c r="B54" s="4" t="s">
        <v>405</v>
      </c>
      <c r="C54" s="4"/>
      <c r="D54" s="4" t="s">
        <v>406</v>
      </c>
      <c r="E54" s="5" t="s">
        <v>407</v>
      </c>
      <c r="F54" s="4" t="s">
        <v>408</v>
      </c>
      <c r="G54" s="4" t="s">
        <v>409</v>
      </c>
      <c r="H54" s="5" t="s">
        <v>410</v>
      </c>
      <c r="I54" s="4" t="s">
        <v>411</v>
      </c>
      <c r="J54" s="5" t="n">
        <f aca="false">LEN(K54)</f>
        <v>55</v>
      </c>
      <c r="K54" s="6" t="s">
        <v>412</v>
      </c>
      <c r="L54" s="4" t="s">
        <v>21</v>
      </c>
      <c r="M54" s="4" t="s">
        <v>133</v>
      </c>
    </row>
    <row r="55" customFormat="false" ht="15.75" hidden="false" customHeight="true" outlineLevel="0" collapsed="false">
      <c r="A55" s="4" t="n">
        <v>5932</v>
      </c>
      <c r="B55" s="4" t="s">
        <v>413</v>
      </c>
      <c r="C55" s="4"/>
      <c r="D55" s="4" t="s">
        <v>414</v>
      </c>
      <c r="E55" s="5" t="s">
        <v>415</v>
      </c>
      <c r="F55" s="4" t="s">
        <v>62</v>
      </c>
      <c r="G55" s="4" t="s">
        <v>18</v>
      </c>
      <c r="H55" s="5" t="s">
        <v>416</v>
      </c>
      <c r="I55" s="4" t="s">
        <v>417</v>
      </c>
      <c r="J55" s="5" t="n">
        <f aca="false">LEN(K55)</f>
        <v>55</v>
      </c>
      <c r="K55" s="6" t="s">
        <v>418</v>
      </c>
      <c r="L55" s="4" t="s">
        <v>57</v>
      </c>
      <c r="M55" s="4" t="s">
        <v>419</v>
      </c>
    </row>
    <row r="56" customFormat="false" ht="15.75" hidden="false" customHeight="true" outlineLevel="0" collapsed="false">
      <c r="A56" s="4" t="n">
        <v>11117</v>
      </c>
      <c r="B56" s="4" t="s">
        <v>420</v>
      </c>
      <c r="C56" s="4"/>
      <c r="D56" s="4" t="s">
        <v>421</v>
      </c>
      <c r="E56" s="5" t="s">
        <v>422</v>
      </c>
      <c r="F56" s="4" t="s">
        <v>423</v>
      </c>
      <c r="G56" s="4" t="s">
        <v>27</v>
      </c>
      <c r="H56" s="5" t="s">
        <v>424</v>
      </c>
      <c r="I56" s="4" t="s">
        <v>425</v>
      </c>
      <c r="J56" s="5" t="n">
        <f aca="false">LEN(K56)</f>
        <v>55</v>
      </c>
      <c r="K56" s="6" t="s">
        <v>426</v>
      </c>
      <c r="L56" s="4" t="s">
        <v>31</v>
      </c>
      <c r="M56" s="4" t="s">
        <v>31</v>
      </c>
    </row>
    <row r="57" customFormat="false" ht="15.75" hidden="false" customHeight="true" outlineLevel="0" collapsed="false">
      <c r="A57" s="4" t="n">
        <v>1133</v>
      </c>
      <c r="B57" s="4" t="s">
        <v>427</v>
      </c>
      <c r="C57" s="4"/>
      <c r="D57" s="4" t="s">
        <v>428</v>
      </c>
      <c r="E57" s="5" t="s">
        <v>429</v>
      </c>
      <c r="F57" s="4" t="s">
        <v>430</v>
      </c>
      <c r="G57" s="4" t="s">
        <v>431</v>
      </c>
      <c r="H57" s="5" t="s">
        <v>432</v>
      </c>
      <c r="I57" s="4" t="s">
        <v>433</v>
      </c>
      <c r="J57" s="5" t="n">
        <f aca="false">LEN(K57)</f>
        <v>54</v>
      </c>
      <c r="K57" s="6" t="s">
        <v>434</v>
      </c>
      <c r="L57" s="4" t="s">
        <v>78</v>
      </c>
      <c r="M57" s="4" t="s">
        <v>435</v>
      </c>
    </row>
    <row r="58" customFormat="false" ht="15.75" hidden="false" customHeight="true" outlineLevel="0" collapsed="false">
      <c r="A58" s="4" t="n">
        <v>2058</v>
      </c>
      <c r="B58" s="4" t="s">
        <v>436</v>
      </c>
      <c r="C58" s="4"/>
      <c r="D58" s="4" t="s">
        <v>437</v>
      </c>
      <c r="E58" s="5" t="s">
        <v>438</v>
      </c>
      <c r="F58" s="4" t="s">
        <v>439</v>
      </c>
      <c r="G58" s="4" t="s">
        <v>37</v>
      </c>
      <c r="H58" s="5" t="s">
        <v>440</v>
      </c>
      <c r="I58" s="7" t="s">
        <v>441</v>
      </c>
      <c r="J58" s="5" t="n">
        <f aca="false">LEN(K58)</f>
        <v>54</v>
      </c>
      <c r="K58" s="6" t="s">
        <v>442</v>
      </c>
      <c r="L58" s="4" t="s">
        <v>31</v>
      </c>
      <c r="M58" s="4" t="s">
        <v>31</v>
      </c>
    </row>
    <row r="59" customFormat="false" ht="15.75" hidden="false" customHeight="true" outlineLevel="0" collapsed="false">
      <c r="A59" s="4" t="n">
        <v>2564</v>
      </c>
      <c r="B59" s="4" t="s">
        <v>443</v>
      </c>
      <c r="C59" s="4" t="s">
        <v>444</v>
      </c>
      <c r="D59" s="4" t="s">
        <v>445</v>
      </c>
      <c r="E59" s="5" t="s">
        <v>446</v>
      </c>
      <c r="F59" s="4" t="s">
        <v>447</v>
      </c>
      <c r="G59" s="4" t="s">
        <v>138</v>
      </c>
      <c r="H59" s="5" t="s">
        <v>448</v>
      </c>
      <c r="I59" s="4" t="s">
        <v>449</v>
      </c>
      <c r="J59" s="5" t="n">
        <f aca="false">LEN(K59)</f>
        <v>54</v>
      </c>
      <c r="K59" s="6" t="s">
        <v>450</v>
      </c>
      <c r="L59" s="4" t="s">
        <v>21</v>
      </c>
      <c r="M59" s="4" t="s">
        <v>451</v>
      </c>
    </row>
    <row r="60" customFormat="false" ht="15.75" hidden="false" customHeight="true" outlineLevel="0" collapsed="false">
      <c r="A60" s="4" t="n">
        <v>4744</v>
      </c>
      <c r="B60" s="4" t="s">
        <v>452</v>
      </c>
      <c r="C60" s="4" t="s">
        <v>453</v>
      </c>
      <c r="D60" s="4" t="s">
        <v>454</v>
      </c>
      <c r="E60" s="5" t="s">
        <v>455</v>
      </c>
      <c r="F60" s="4" t="s">
        <v>372</v>
      </c>
      <c r="G60" s="4" t="s">
        <v>372</v>
      </c>
      <c r="H60" s="5" t="s">
        <v>456</v>
      </c>
      <c r="I60" s="7" t="s">
        <v>457</v>
      </c>
      <c r="J60" s="5" t="n">
        <f aca="false">LEN(K60)</f>
        <v>54</v>
      </c>
      <c r="K60" s="6" t="s">
        <v>458</v>
      </c>
      <c r="L60" s="4" t="s">
        <v>21</v>
      </c>
      <c r="M60" s="4" t="s">
        <v>459</v>
      </c>
    </row>
    <row r="61" customFormat="false" ht="27.75" hidden="false" customHeight="true" outlineLevel="0" collapsed="false">
      <c r="A61" s="4" t="n">
        <v>1521</v>
      </c>
      <c r="B61" s="4" t="s">
        <v>460</v>
      </c>
      <c r="C61" s="4"/>
      <c r="D61" s="4" t="s">
        <v>461</v>
      </c>
      <c r="E61" s="5" t="s">
        <v>462</v>
      </c>
      <c r="F61" s="4" t="s">
        <v>463</v>
      </c>
      <c r="G61" s="4" t="s">
        <v>464</v>
      </c>
      <c r="H61" s="5" t="s">
        <v>465</v>
      </c>
      <c r="I61" s="7" t="s">
        <v>466</v>
      </c>
      <c r="J61" s="5" t="n">
        <f aca="false">LEN(K61)</f>
        <v>53</v>
      </c>
      <c r="K61" s="5" t="str">
        <f aca="false">LOWER(SUBSTITUTE(SUBSTITUTE(SUBSTITUTE(SUBSTITUTE(SUBSTITUTE(SUBSTITUTE(SUBSTITUTE(B61,"S.L.",""),"SL",""),"S.A.",""),"SA","")," ",""),".",""),",",""))&amp;".com"</f>
        <v>hotelrestaurantelonesdebodayjardines"elartillero".com</v>
      </c>
      <c r="L61" s="4" t="s">
        <v>21</v>
      </c>
      <c r="M61" s="4" t="s">
        <v>467</v>
      </c>
    </row>
    <row r="62" customFormat="false" ht="15.75" hidden="false" customHeight="true" outlineLevel="0" collapsed="false">
      <c r="A62" s="4" t="n">
        <v>4801</v>
      </c>
      <c r="B62" s="4" t="s">
        <v>468</v>
      </c>
      <c r="C62" s="4" t="s">
        <v>469</v>
      </c>
      <c r="D62" s="4" t="s">
        <v>470</v>
      </c>
      <c r="E62" s="5" t="s">
        <v>471</v>
      </c>
      <c r="F62" s="4" t="s">
        <v>372</v>
      </c>
      <c r="G62" s="4" t="s">
        <v>372</v>
      </c>
      <c r="H62" s="5" t="s">
        <v>472</v>
      </c>
      <c r="I62" s="4" t="s">
        <v>473</v>
      </c>
      <c r="J62" s="5" t="n">
        <f aca="false">LEN(K62)</f>
        <v>53</v>
      </c>
      <c r="K62" s="6" t="s">
        <v>474</v>
      </c>
      <c r="L62" s="4" t="s">
        <v>31</v>
      </c>
      <c r="M62" s="4" t="s">
        <v>31</v>
      </c>
    </row>
    <row r="63" customFormat="false" ht="15.75" hidden="false" customHeight="true" outlineLevel="0" collapsed="false">
      <c r="A63" s="4" t="n">
        <v>11867</v>
      </c>
      <c r="B63" s="4" t="s">
        <v>475</v>
      </c>
      <c r="C63" s="4"/>
      <c r="D63" s="4" t="s">
        <v>476</v>
      </c>
      <c r="E63" s="5" t="s">
        <v>477</v>
      </c>
      <c r="F63" s="4" t="s">
        <v>478</v>
      </c>
      <c r="G63" s="4" t="s">
        <v>37</v>
      </c>
      <c r="H63" s="5" t="s">
        <v>283</v>
      </c>
      <c r="I63" s="4" t="s">
        <v>479</v>
      </c>
      <c r="J63" s="5" t="n">
        <f aca="false">LEN(K63)</f>
        <v>52</v>
      </c>
      <c r="K63" s="6" t="s">
        <v>480</v>
      </c>
      <c r="L63" s="4" t="s">
        <v>78</v>
      </c>
      <c r="M63" s="4" t="s">
        <v>31</v>
      </c>
    </row>
    <row r="64" customFormat="false" ht="15.75" hidden="false" customHeight="true" outlineLevel="0" collapsed="false">
      <c r="A64" s="4" t="n">
        <v>2274</v>
      </c>
      <c r="B64" s="4" t="s">
        <v>481</v>
      </c>
      <c r="C64" s="4" t="s">
        <v>482</v>
      </c>
      <c r="D64" s="4" t="s">
        <v>483</v>
      </c>
      <c r="E64" s="5" t="s">
        <v>484</v>
      </c>
      <c r="F64" s="4" t="s">
        <v>138</v>
      </c>
      <c r="G64" s="4" t="s">
        <v>138</v>
      </c>
      <c r="H64" s="5" t="s">
        <v>485</v>
      </c>
      <c r="I64" s="7" t="s">
        <v>486</v>
      </c>
      <c r="J64" s="5" t="n">
        <f aca="false">LEN(K64)</f>
        <v>52</v>
      </c>
      <c r="K64" s="6" t="s">
        <v>487</v>
      </c>
      <c r="L64" s="4" t="s">
        <v>57</v>
      </c>
      <c r="M64" s="4" t="s">
        <v>488</v>
      </c>
    </row>
    <row r="65" customFormat="false" ht="15.75" hidden="false" customHeight="true" outlineLevel="0" collapsed="false">
      <c r="A65" s="4" t="n">
        <v>3279</v>
      </c>
      <c r="B65" s="4" t="s">
        <v>489</v>
      </c>
      <c r="C65" s="4"/>
      <c r="D65" s="4" t="s">
        <v>490</v>
      </c>
      <c r="E65" s="5" t="s">
        <v>491</v>
      </c>
      <c r="F65" s="4" t="s">
        <v>492</v>
      </c>
      <c r="G65" s="4" t="s">
        <v>313</v>
      </c>
      <c r="H65" s="5" t="s">
        <v>493</v>
      </c>
      <c r="I65" s="4" t="s">
        <v>494</v>
      </c>
      <c r="J65" s="5" t="n">
        <f aca="false">LEN(K65)</f>
        <v>52</v>
      </c>
      <c r="K65" s="6" t="s">
        <v>495</v>
      </c>
      <c r="L65" s="4" t="s">
        <v>31</v>
      </c>
      <c r="M65" s="4" t="s">
        <v>317</v>
      </c>
    </row>
    <row r="66" customFormat="false" ht="15.75" hidden="false" customHeight="true" outlineLevel="0" collapsed="false">
      <c r="A66" s="4" t="n">
        <v>5402</v>
      </c>
      <c r="B66" s="4" t="s">
        <v>496</v>
      </c>
      <c r="C66" s="4" t="s">
        <v>497</v>
      </c>
      <c r="D66" s="4" t="s">
        <v>498</v>
      </c>
      <c r="E66" s="5" t="s">
        <v>499</v>
      </c>
      <c r="F66" s="4" t="s">
        <v>250</v>
      </c>
      <c r="G66" s="4" t="s">
        <v>250</v>
      </c>
      <c r="H66" s="5" t="s">
        <v>500</v>
      </c>
      <c r="I66" s="4" t="s">
        <v>342</v>
      </c>
      <c r="J66" s="5" t="n">
        <f aca="false">LEN(K66)</f>
        <v>52</v>
      </c>
      <c r="K66" s="6" t="s">
        <v>501</v>
      </c>
      <c r="L66" s="4" t="s">
        <v>78</v>
      </c>
      <c r="M66" s="4" t="s">
        <v>502</v>
      </c>
    </row>
    <row r="67" customFormat="false" ht="27.75" hidden="false" customHeight="true" outlineLevel="0" collapsed="false">
      <c r="A67" s="4" t="n">
        <v>7290</v>
      </c>
      <c r="B67" s="4" t="s">
        <v>159</v>
      </c>
      <c r="C67" s="4"/>
      <c r="D67" s="4" t="s">
        <v>503</v>
      </c>
      <c r="E67" s="5" t="s">
        <v>504</v>
      </c>
      <c r="F67" s="4" t="s">
        <v>505</v>
      </c>
      <c r="G67" s="4" t="s">
        <v>84</v>
      </c>
      <c r="H67" s="5" t="s">
        <v>506</v>
      </c>
      <c r="I67" s="7" t="s">
        <v>164</v>
      </c>
      <c r="J67" s="5" t="n">
        <f aca="false">LEN(K67)</f>
        <v>51</v>
      </c>
      <c r="K67" s="6" t="s">
        <v>507</v>
      </c>
      <c r="L67" s="4" t="s">
        <v>57</v>
      </c>
      <c r="M67" s="4" t="s">
        <v>31</v>
      </c>
    </row>
    <row r="68" customFormat="false" ht="15.75" hidden="false" customHeight="true" outlineLevel="0" collapsed="false">
      <c r="A68" s="4" t="n">
        <v>8078</v>
      </c>
      <c r="B68" s="4" t="s">
        <v>508</v>
      </c>
      <c r="C68" s="4"/>
      <c r="D68" s="4" t="s">
        <v>509</v>
      </c>
      <c r="E68" s="5" t="s">
        <v>510</v>
      </c>
      <c r="F68" s="4" t="s">
        <v>511</v>
      </c>
      <c r="G68" s="4" t="s">
        <v>84</v>
      </c>
      <c r="H68" s="5" t="s">
        <v>512</v>
      </c>
      <c r="I68" s="4" t="s">
        <v>513</v>
      </c>
      <c r="J68" s="5" t="n">
        <f aca="false">LEN(K68)</f>
        <v>51</v>
      </c>
      <c r="K68" s="6" t="s">
        <v>514</v>
      </c>
      <c r="L68" s="4" t="s">
        <v>78</v>
      </c>
      <c r="M68" s="4" t="s">
        <v>515</v>
      </c>
    </row>
    <row r="69" customFormat="false" ht="15.75" hidden="false" customHeight="true" outlineLevel="0" collapsed="false">
      <c r="A69" s="4" t="n">
        <v>10886</v>
      </c>
      <c r="B69" s="4" t="s">
        <v>516</v>
      </c>
      <c r="C69" s="4"/>
      <c r="D69" s="4" t="s">
        <v>517</v>
      </c>
      <c r="E69" s="5" t="s">
        <v>518</v>
      </c>
      <c r="F69" s="4" t="s">
        <v>519</v>
      </c>
      <c r="G69" s="4" t="s">
        <v>364</v>
      </c>
      <c r="H69" s="5" t="s">
        <v>520</v>
      </c>
      <c r="I69" s="4" t="str">
        <f aca="false">IFERROR(__xludf.dummyfunction("""info@""&amp;LOWER(REGEXREPLACE(B69,""[^A-Za-z0-9]"",""""))&amp;"".com"""),"info@hotelruralthegardenhouse1975lacasadelapraderasl.com")</f>
        <v>info@hotelruralthegardenhouse1975lacasadelapraderasl.com</v>
      </c>
      <c r="J69" s="5" t="n">
        <f aca="false">LEN(K69)</f>
        <v>51</v>
      </c>
      <c r="K69" s="10" t="s">
        <v>521</v>
      </c>
      <c r="L69" s="4" t="s">
        <v>57</v>
      </c>
      <c r="M69" s="4" t="s">
        <v>31</v>
      </c>
    </row>
    <row r="70" customFormat="false" ht="27.75" hidden="false" customHeight="true" outlineLevel="0" collapsed="false">
      <c r="A70" s="4" t="n">
        <v>11113</v>
      </c>
      <c r="B70" s="4" t="s">
        <v>522</v>
      </c>
      <c r="C70" s="4"/>
      <c r="D70" s="4" t="s">
        <v>523</v>
      </c>
      <c r="E70" s="5" t="s">
        <v>524</v>
      </c>
      <c r="F70" s="4" t="s">
        <v>423</v>
      </c>
      <c r="G70" s="4" t="s">
        <v>27</v>
      </c>
      <c r="H70" s="5" t="s">
        <v>283</v>
      </c>
      <c r="I70" s="7" t="s">
        <v>525</v>
      </c>
      <c r="J70" s="5" t="n">
        <f aca="false">LEN(K70)</f>
        <v>50</v>
      </c>
      <c r="K70" s="6" t="s">
        <v>526</v>
      </c>
      <c r="L70" s="4" t="s">
        <v>31</v>
      </c>
      <c r="M70" s="4" t="s">
        <v>31</v>
      </c>
    </row>
    <row r="71" customFormat="false" ht="15.75" hidden="false" customHeight="true" outlineLevel="0" collapsed="false">
      <c r="A71" s="4" t="n">
        <v>1099</v>
      </c>
      <c r="B71" s="4" t="s">
        <v>527</v>
      </c>
      <c r="C71" s="4"/>
      <c r="D71" s="4" t="s">
        <v>528</v>
      </c>
      <c r="E71" s="5" t="s">
        <v>429</v>
      </c>
      <c r="F71" s="4" t="s">
        <v>430</v>
      </c>
      <c r="G71" s="4" t="s">
        <v>431</v>
      </c>
      <c r="H71" s="5" t="s">
        <v>529</v>
      </c>
      <c r="I71" s="4" t="s">
        <v>530</v>
      </c>
      <c r="J71" s="5" t="n">
        <f aca="false">LEN(K71)</f>
        <v>50</v>
      </c>
      <c r="K71" s="6" t="s">
        <v>531</v>
      </c>
      <c r="L71" s="4" t="s">
        <v>78</v>
      </c>
      <c r="M71" s="4" t="s">
        <v>532</v>
      </c>
    </row>
    <row r="72" customFormat="false" ht="27.75" hidden="false" customHeight="true" outlineLevel="0" collapsed="false">
      <c r="A72" s="4" t="n">
        <v>1119</v>
      </c>
      <c r="B72" s="4" t="s">
        <v>533</v>
      </c>
      <c r="C72" s="4"/>
      <c r="D72" s="4" t="s">
        <v>534</v>
      </c>
      <c r="E72" s="5" t="s">
        <v>429</v>
      </c>
      <c r="F72" s="4" t="s">
        <v>430</v>
      </c>
      <c r="G72" s="4" t="s">
        <v>431</v>
      </c>
      <c r="H72" s="5" t="s">
        <v>535</v>
      </c>
      <c r="I72" s="7" t="s">
        <v>536</v>
      </c>
      <c r="J72" s="5" t="n">
        <f aca="false">LEN(K72)</f>
        <v>50</v>
      </c>
      <c r="K72" s="6" t="str">
        <f aca="false">LOWER(SUBSTITUTE(SUBSTITUTE(SUBSTITUTE(SUBSTITUTE(SUBSTITUTE(SUBSTITUTE(SUBSTITUTE(B72,"S.L.",""),"SL",""),"S.A.",""),"SA","")," ",""),".",""),",",""))&amp;".com"</f>
        <v>comunidaddepropietariosapartamentoslosgeraneos.com</v>
      </c>
      <c r="L72" s="4" t="s">
        <v>21</v>
      </c>
      <c r="M72" s="4" t="s">
        <v>31</v>
      </c>
    </row>
    <row r="73" customFormat="false" ht="27.75" hidden="false" customHeight="true" outlineLevel="0" collapsed="false">
      <c r="A73" s="4" t="n">
        <v>1805</v>
      </c>
      <c r="B73" s="4" t="s">
        <v>537</v>
      </c>
      <c r="C73" s="4"/>
      <c r="D73" s="4" t="s">
        <v>538</v>
      </c>
      <c r="E73" s="5" t="s">
        <v>539</v>
      </c>
      <c r="F73" s="4" t="s">
        <v>169</v>
      </c>
      <c r="G73" s="4" t="s">
        <v>37</v>
      </c>
      <c r="H73" s="5" t="s">
        <v>540</v>
      </c>
      <c r="I73" s="7" t="s">
        <v>541</v>
      </c>
      <c r="J73" s="5" t="n">
        <f aca="false">LEN(K73)</f>
        <v>50</v>
      </c>
      <c r="K73" s="6" t="str">
        <f aca="false">LOWER(SUBSTITUTE(SUBSTITUTE(SUBSTITUTE(SUBSTITUTE(SUBSTITUTE(SUBSTITUTE(SUBSTITUTE(B73,"S.L.",""),"SL",""),"S.A.",""),"SA","")," ",""),".",""),",",""))&amp;".com"</f>
        <v>bluedolphinhotelandadministrationfuerteventura.com</v>
      </c>
      <c r="L73" s="4" t="s">
        <v>78</v>
      </c>
      <c r="M73" s="4" t="s">
        <v>31</v>
      </c>
    </row>
    <row r="74" customFormat="false" ht="15.75" hidden="false" customHeight="true" outlineLevel="0" collapsed="false">
      <c r="A74" s="4" t="n">
        <v>4293</v>
      </c>
      <c r="B74" s="4" t="s">
        <v>542</v>
      </c>
      <c r="C74" s="4"/>
      <c r="D74" s="4" t="s">
        <v>543</v>
      </c>
      <c r="E74" s="5" t="s">
        <v>544</v>
      </c>
      <c r="F74" s="4" t="s">
        <v>545</v>
      </c>
      <c r="G74" s="4" t="s">
        <v>107</v>
      </c>
      <c r="H74" s="5" t="s">
        <v>546</v>
      </c>
      <c r="I74" s="4" t="s">
        <v>547</v>
      </c>
      <c r="J74" s="5" t="n">
        <f aca="false">LEN(K74)</f>
        <v>50</v>
      </c>
      <c r="K74" s="6" t="s">
        <v>548</v>
      </c>
      <c r="L74" s="4" t="s">
        <v>57</v>
      </c>
      <c r="M74" s="4" t="s">
        <v>549</v>
      </c>
    </row>
    <row r="75" customFormat="false" ht="15.75" hidden="false" customHeight="true" outlineLevel="0" collapsed="false">
      <c r="A75" s="4" t="n">
        <v>6299</v>
      </c>
      <c r="B75" s="4" t="s">
        <v>550</v>
      </c>
      <c r="C75" s="4"/>
      <c r="D75" s="4" t="s">
        <v>551</v>
      </c>
      <c r="E75" s="5" t="s">
        <v>44</v>
      </c>
      <c r="F75" s="4" t="s">
        <v>45</v>
      </c>
      <c r="G75" s="4" t="s">
        <v>27</v>
      </c>
      <c r="H75" s="5" t="s">
        <v>552</v>
      </c>
      <c r="I75" s="4" t="s">
        <v>553</v>
      </c>
      <c r="J75" s="5" t="n">
        <f aca="false">LEN(K75)</f>
        <v>50</v>
      </c>
      <c r="K75" s="6" t="s">
        <v>554</v>
      </c>
      <c r="L75" s="4" t="s">
        <v>57</v>
      </c>
      <c r="M75" s="4" t="s">
        <v>555</v>
      </c>
    </row>
    <row r="76" customFormat="false" ht="15.75" hidden="false" customHeight="true" outlineLevel="0" collapsed="false">
      <c r="A76" s="4" t="n">
        <v>6843</v>
      </c>
      <c r="B76" s="4" t="s">
        <v>556</v>
      </c>
      <c r="C76" s="4"/>
      <c r="D76" s="4" t="s">
        <v>557</v>
      </c>
      <c r="E76" s="5" t="s">
        <v>228</v>
      </c>
      <c r="F76" s="4" t="s">
        <v>162</v>
      </c>
      <c r="G76" s="4" t="s">
        <v>84</v>
      </c>
      <c r="H76" s="5" t="s">
        <v>558</v>
      </c>
      <c r="I76" s="4" t="s">
        <v>559</v>
      </c>
      <c r="J76" s="5" t="n">
        <f aca="false">LEN(K76)</f>
        <v>50</v>
      </c>
      <c r="K76" s="6" t="s">
        <v>560</v>
      </c>
      <c r="L76" s="4" t="s">
        <v>57</v>
      </c>
      <c r="M76" s="4" t="s">
        <v>561</v>
      </c>
    </row>
    <row r="77" customFormat="false" ht="15.75" hidden="false" customHeight="true" outlineLevel="0" collapsed="false">
      <c r="A77" s="4" t="n">
        <v>6864</v>
      </c>
      <c r="B77" s="4" t="s">
        <v>562</v>
      </c>
      <c r="C77" s="4"/>
      <c r="D77" s="4" t="s">
        <v>563</v>
      </c>
      <c r="E77" s="5" t="s">
        <v>564</v>
      </c>
      <c r="F77" s="4" t="s">
        <v>565</v>
      </c>
      <c r="G77" s="4" t="s">
        <v>84</v>
      </c>
      <c r="H77" s="5" t="s">
        <v>566</v>
      </c>
      <c r="I77" s="4" t="s">
        <v>567</v>
      </c>
      <c r="J77" s="5" t="n">
        <f aca="false">LEN(K77)</f>
        <v>50</v>
      </c>
      <c r="K77" s="6" t="s">
        <v>568</v>
      </c>
      <c r="L77" s="4" t="s">
        <v>57</v>
      </c>
      <c r="M77" s="4" t="s">
        <v>419</v>
      </c>
    </row>
    <row r="78" customFormat="false" ht="15.75" hidden="false" customHeight="true" outlineLevel="0" collapsed="false">
      <c r="A78" s="4" t="n">
        <v>11671</v>
      </c>
      <c r="B78" s="4" t="s">
        <v>569</v>
      </c>
      <c r="C78" s="4"/>
      <c r="D78" s="4" t="s">
        <v>570</v>
      </c>
      <c r="E78" s="5" t="s">
        <v>571</v>
      </c>
      <c r="F78" s="4" t="s">
        <v>572</v>
      </c>
      <c r="G78" s="4" t="s">
        <v>573</v>
      </c>
      <c r="H78" s="5" t="s">
        <v>574</v>
      </c>
      <c r="I78" s="4" t="s">
        <v>575</v>
      </c>
      <c r="J78" s="5" t="n">
        <f aca="false">LEN(K78)</f>
        <v>49</v>
      </c>
      <c r="K78" s="6" t="s">
        <v>576</v>
      </c>
      <c r="L78" s="4" t="s">
        <v>78</v>
      </c>
      <c r="M78" s="4" t="s">
        <v>577</v>
      </c>
    </row>
    <row r="79" customFormat="false" ht="15.75" hidden="false" customHeight="true" outlineLevel="0" collapsed="false">
      <c r="A79" s="4" t="n">
        <v>11984</v>
      </c>
      <c r="B79" s="4" t="s">
        <v>578</v>
      </c>
      <c r="C79" s="4"/>
      <c r="D79" s="4" t="s">
        <v>579</v>
      </c>
      <c r="E79" s="5" t="s">
        <v>580</v>
      </c>
      <c r="F79" s="4" t="s">
        <v>205</v>
      </c>
      <c r="G79" s="4" t="s">
        <v>205</v>
      </c>
      <c r="H79" s="5" t="s">
        <v>581</v>
      </c>
      <c r="I79" s="4" t="s">
        <v>582</v>
      </c>
      <c r="J79" s="5" t="n">
        <f aca="false">LEN(K79)</f>
        <v>49</v>
      </c>
      <c r="K79" s="6" t="s">
        <v>583</v>
      </c>
      <c r="L79" s="4" t="s">
        <v>31</v>
      </c>
      <c r="M79" s="4" t="s">
        <v>31</v>
      </c>
    </row>
    <row r="80" customFormat="false" ht="15.75" hidden="false" customHeight="true" outlineLevel="0" collapsed="false">
      <c r="A80" s="4" t="n">
        <v>5586</v>
      </c>
      <c r="B80" s="4" t="s">
        <v>584</v>
      </c>
      <c r="C80" s="4" t="s">
        <v>585</v>
      </c>
      <c r="D80" s="4" t="s">
        <v>586</v>
      </c>
      <c r="E80" s="5" t="s">
        <v>587</v>
      </c>
      <c r="F80" s="4" t="s">
        <v>250</v>
      </c>
      <c r="G80" s="4" t="s">
        <v>250</v>
      </c>
      <c r="H80" s="5" t="s">
        <v>588</v>
      </c>
      <c r="I80" s="4" t="s">
        <v>589</v>
      </c>
      <c r="J80" s="5" t="n">
        <f aca="false">LEN(K80)</f>
        <v>49</v>
      </c>
      <c r="K80" s="10" t="s">
        <v>590</v>
      </c>
      <c r="L80" s="4" t="s">
        <v>78</v>
      </c>
      <c r="M80" s="4" t="s">
        <v>591</v>
      </c>
    </row>
    <row r="81" customFormat="false" ht="27.75" hidden="false" customHeight="true" outlineLevel="0" collapsed="false">
      <c r="A81" s="4" t="n">
        <v>6387</v>
      </c>
      <c r="B81" s="4" t="s">
        <v>592</v>
      </c>
      <c r="C81" s="4"/>
      <c r="D81" s="4" t="s">
        <v>593</v>
      </c>
      <c r="E81" s="5" t="s">
        <v>594</v>
      </c>
      <c r="F81" s="4" t="s">
        <v>595</v>
      </c>
      <c r="G81" s="4" t="s">
        <v>27</v>
      </c>
      <c r="H81" s="5" t="s">
        <v>596</v>
      </c>
      <c r="I81" s="7" t="s">
        <v>597</v>
      </c>
      <c r="J81" s="5" t="n">
        <f aca="false">LEN(K81)</f>
        <v>49</v>
      </c>
      <c r="K81" s="6" t="s">
        <v>598</v>
      </c>
      <c r="L81" s="4" t="s">
        <v>21</v>
      </c>
      <c r="M81" s="4" t="s">
        <v>31</v>
      </c>
    </row>
    <row r="82" customFormat="false" ht="15.75" hidden="false" customHeight="true" outlineLevel="0" collapsed="false">
      <c r="A82" s="4" t="n">
        <v>9577</v>
      </c>
      <c r="B82" s="4" t="s">
        <v>599</v>
      </c>
      <c r="C82" s="4"/>
      <c r="D82" s="4" t="s">
        <v>600</v>
      </c>
      <c r="E82" s="5" t="s">
        <v>601</v>
      </c>
      <c r="F82" s="4" t="s">
        <v>602</v>
      </c>
      <c r="G82" s="4" t="s">
        <v>603</v>
      </c>
      <c r="H82" s="5" t="s">
        <v>604</v>
      </c>
      <c r="I82" s="4" t="s">
        <v>605</v>
      </c>
      <c r="J82" s="5" t="n">
        <f aca="false">LEN(K82)</f>
        <v>49</v>
      </c>
      <c r="K82" s="6" t="s">
        <v>606</v>
      </c>
      <c r="L82" s="4" t="s">
        <v>21</v>
      </c>
      <c r="M82" s="4" t="s">
        <v>381</v>
      </c>
    </row>
    <row r="83" customFormat="false" ht="15.75" hidden="false" customHeight="true" outlineLevel="0" collapsed="false">
      <c r="A83" s="4" t="n">
        <v>9926</v>
      </c>
      <c r="B83" s="4" t="s">
        <v>607</v>
      </c>
      <c r="C83" s="4"/>
      <c r="D83" s="4" t="s">
        <v>608</v>
      </c>
      <c r="E83" s="5" t="s">
        <v>609</v>
      </c>
      <c r="F83" s="4" t="s">
        <v>610</v>
      </c>
      <c r="G83" s="4" t="s">
        <v>611</v>
      </c>
      <c r="H83" s="5" t="s">
        <v>612</v>
      </c>
      <c r="I83" s="4" t="s">
        <v>613</v>
      </c>
      <c r="J83" s="5" t="n">
        <f aca="false">LEN(K83)</f>
        <v>49</v>
      </c>
      <c r="K83" s="6" t="s">
        <v>614</v>
      </c>
      <c r="L83" s="4" t="s">
        <v>66</v>
      </c>
      <c r="M83" s="4" t="s">
        <v>615</v>
      </c>
    </row>
    <row r="84" customFormat="false" ht="15.75" hidden="false" customHeight="true" outlineLevel="0" collapsed="false">
      <c r="A84" s="4" t="n">
        <v>10129</v>
      </c>
      <c r="B84" s="4" t="s">
        <v>616</v>
      </c>
      <c r="C84" s="4"/>
      <c r="D84" s="4" t="s">
        <v>617</v>
      </c>
      <c r="E84" s="5" t="s">
        <v>618</v>
      </c>
      <c r="F84" s="4" t="s">
        <v>619</v>
      </c>
      <c r="G84" s="4" t="s">
        <v>620</v>
      </c>
      <c r="H84" s="5" t="s">
        <v>621</v>
      </c>
      <c r="I84" s="4" t="s">
        <v>622</v>
      </c>
      <c r="J84" s="5" t="n">
        <f aca="false">LEN(K84)</f>
        <v>49</v>
      </c>
      <c r="K84" s="6" t="s">
        <v>623</v>
      </c>
      <c r="L84" s="4" t="s">
        <v>21</v>
      </c>
      <c r="M84" s="4" t="s">
        <v>381</v>
      </c>
    </row>
    <row r="85" customFormat="false" ht="15.75" hidden="false" customHeight="true" outlineLevel="0" collapsed="false">
      <c r="A85" s="4" t="n">
        <v>1918</v>
      </c>
      <c r="B85" s="4" t="s">
        <v>624</v>
      </c>
      <c r="C85" s="4"/>
      <c r="D85" s="4" t="s">
        <v>625</v>
      </c>
      <c r="E85" s="5" t="s">
        <v>266</v>
      </c>
      <c r="F85" s="4" t="s">
        <v>267</v>
      </c>
      <c r="G85" s="4" t="s">
        <v>37</v>
      </c>
      <c r="H85" s="5" t="s">
        <v>626</v>
      </c>
      <c r="I85" s="4" t="s">
        <v>627</v>
      </c>
      <c r="J85" s="5" t="n">
        <f aca="false">LEN(K85)</f>
        <v>48</v>
      </c>
      <c r="K85" s="6" t="s">
        <v>628</v>
      </c>
      <c r="L85" s="4" t="s">
        <v>31</v>
      </c>
      <c r="M85" s="4" t="s">
        <v>629</v>
      </c>
    </row>
    <row r="86" customFormat="false" ht="15.75" hidden="false" customHeight="true" outlineLevel="0" collapsed="false">
      <c r="A86" s="4" t="n">
        <v>3249</v>
      </c>
      <c r="B86" s="4" t="s">
        <v>630</v>
      </c>
      <c r="C86" s="4"/>
      <c r="D86" s="4" t="s">
        <v>631</v>
      </c>
      <c r="E86" s="5" t="s">
        <v>632</v>
      </c>
      <c r="F86" s="4" t="s">
        <v>633</v>
      </c>
      <c r="G86" s="4" t="s">
        <v>313</v>
      </c>
      <c r="H86" s="5" t="s">
        <v>634</v>
      </c>
      <c r="I86" s="7" t="s">
        <v>635</v>
      </c>
      <c r="J86" s="5" t="n">
        <f aca="false">LEN(K86)</f>
        <v>48</v>
      </c>
      <c r="K86" s="6" t="s">
        <v>636</v>
      </c>
      <c r="L86" s="4" t="s">
        <v>637</v>
      </c>
      <c r="M86" s="4" t="s">
        <v>31</v>
      </c>
    </row>
    <row r="87" customFormat="false" ht="15.75" hidden="false" customHeight="true" outlineLevel="0" collapsed="false">
      <c r="A87" s="4" t="n">
        <v>5527</v>
      </c>
      <c r="B87" s="4" t="s">
        <v>638</v>
      </c>
      <c r="C87" s="4" t="s">
        <v>639</v>
      </c>
      <c r="D87" s="4" t="s">
        <v>640</v>
      </c>
      <c r="E87" s="5" t="s">
        <v>641</v>
      </c>
      <c r="F87" s="4" t="s">
        <v>642</v>
      </c>
      <c r="G87" s="4" t="s">
        <v>250</v>
      </c>
      <c r="H87" s="5" t="s">
        <v>643</v>
      </c>
      <c r="I87" s="4" t="s">
        <v>644</v>
      </c>
      <c r="J87" s="5" t="n">
        <f aca="false">LEN(K87)</f>
        <v>48</v>
      </c>
      <c r="K87" s="6" t="s">
        <v>645</v>
      </c>
      <c r="L87" s="4" t="s">
        <v>21</v>
      </c>
      <c r="M87" s="4" t="s">
        <v>31</v>
      </c>
    </row>
    <row r="88" customFormat="false" ht="15.75" hidden="false" customHeight="true" outlineLevel="0" collapsed="false">
      <c r="A88" s="4" t="n">
        <v>7004</v>
      </c>
      <c r="B88" s="4" t="s">
        <v>646</v>
      </c>
      <c r="C88" s="4"/>
      <c r="D88" s="4" t="s">
        <v>647</v>
      </c>
      <c r="E88" s="5" t="s">
        <v>648</v>
      </c>
      <c r="F88" s="4" t="s">
        <v>649</v>
      </c>
      <c r="G88" s="4" t="s">
        <v>84</v>
      </c>
      <c r="H88" s="5" t="s">
        <v>650</v>
      </c>
      <c r="I88" s="4" t="s">
        <v>651</v>
      </c>
      <c r="J88" s="5" t="n">
        <f aca="false">LEN(K88)</f>
        <v>48</v>
      </c>
      <c r="K88" s="6" t="s">
        <v>652</v>
      </c>
      <c r="L88" s="4" t="s">
        <v>57</v>
      </c>
      <c r="M88" s="4" t="s">
        <v>31</v>
      </c>
    </row>
    <row r="89" customFormat="false" ht="15.75" hidden="false" customHeight="true" outlineLevel="0" collapsed="false">
      <c r="A89" s="4" t="n">
        <v>7006</v>
      </c>
      <c r="B89" s="4" t="s">
        <v>653</v>
      </c>
      <c r="C89" s="4"/>
      <c r="D89" s="4" t="s">
        <v>654</v>
      </c>
      <c r="E89" s="5" t="s">
        <v>648</v>
      </c>
      <c r="F89" s="4" t="s">
        <v>649</v>
      </c>
      <c r="G89" s="4" t="s">
        <v>84</v>
      </c>
      <c r="H89" s="5" t="s">
        <v>655</v>
      </c>
      <c r="I89" s="7" t="s">
        <v>656</v>
      </c>
      <c r="J89" s="5" t="n">
        <f aca="false">LEN(K89)</f>
        <v>48</v>
      </c>
      <c r="K89" s="6" t="s">
        <v>657</v>
      </c>
      <c r="L89" s="4" t="s">
        <v>31</v>
      </c>
      <c r="M89" s="4" t="s">
        <v>459</v>
      </c>
    </row>
    <row r="90" customFormat="false" ht="15.75" hidden="false" customHeight="true" outlineLevel="0" collapsed="false">
      <c r="A90" s="4" t="n">
        <v>7918</v>
      </c>
      <c r="B90" s="4" t="s">
        <v>658</v>
      </c>
      <c r="C90" s="4"/>
      <c r="D90" s="4" t="s">
        <v>659</v>
      </c>
      <c r="E90" s="5" t="s">
        <v>660</v>
      </c>
      <c r="F90" s="4" t="s">
        <v>661</v>
      </c>
      <c r="G90" s="4" t="s">
        <v>84</v>
      </c>
      <c r="H90" s="5" t="s">
        <v>662</v>
      </c>
      <c r="I90" s="7" t="s">
        <v>663</v>
      </c>
      <c r="J90" s="5" t="n">
        <f aca="false">LEN(K90)</f>
        <v>48</v>
      </c>
      <c r="K90" s="6" t="s">
        <v>664</v>
      </c>
      <c r="L90" s="4" t="s">
        <v>637</v>
      </c>
      <c r="M90" s="4" t="s">
        <v>31</v>
      </c>
    </row>
    <row r="91" customFormat="false" ht="15.75" hidden="false" customHeight="true" outlineLevel="0" collapsed="false">
      <c r="A91" s="4" t="n">
        <v>3162</v>
      </c>
      <c r="B91" s="4" t="s">
        <v>665</v>
      </c>
      <c r="C91" s="4"/>
      <c r="D91" s="4" t="s">
        <v>666</v>
      </c>
      <c r="E91" s="5" t="s">
        <v>667</v>
      </c>
      <c r="F91" s="4" t="s">
        <v>668</v>
      </c>
      <c r="G91" s="4" t="s">
        <v>313</v>
      </c>
      <c r="H91" s="5" t="s">
        <v>669</v>
      </c>
      <c r="I91" s="7" t="s">
        <v>670</v>
      </c>
      <c r="J91" s="5" t="n">
        <f aca="false">LEN(K91)</f>
        <v>47</v>
      </c>
      <c r="K91" s="6" t="s">
        <v>671</v>
      </c>
      <c r="L91" s="4" t="s">
        <v>21</v>
      </c>
      <c r="M91" s="4" t="s">
        <v>672</v>
      </c>
    </row>
    <row r="92" customFormat="false" ht="15.75" hidden="false" customHeight="true" outlineLevel="0" collapsed="false">
      <c r="A92" s="4" t="n">
        <v>4719</v>
      </c>
      <c r="B92" s="4" t="s">
        <v>673</v>
      </c>
      <c r="C92" s="4"/>
      <c r="D92" s="4" t="s">
        <v>674</v>
      </c>
      <c r="E92" s="5" t="s">
        <v>675</v>
      </c>
      <c r="F92" s="4" t="s">
        <v>676</v>
      </c>
      <c r="G92" s="4" t="s">
        <v>372</v>
      </c>
      <c r="H92" s="5" t="s">
        <v>677</v>
      </c>
      <c r="I92" s="4" t="s">
        <v>678</v>
      </c>
      <c r="J92" s="5" t="n">
        <f aca="false">LEN(K92)</f>
        <v>47</v>
      </c>
      <c r="K92" s="6" t="s">
        <v>679</v>
      </c>
      <c r="L92" s="4" t="s">
        <v>31</v>
      </c>
      <c r="M92" s="4" t="s">
        <v>680</v>
      </c>
    </row>
    <row r="93" customFormat="false" ht="15.75" hidden="false" customHeight="true" outlineLevel="0" collapsed="false">
      <c r="A93" s="4" t="n">
        <v>5609</v>
      </c>
      <c r="B93" s="4" t="s">
        <v>681</v>
      </c>
      <c r="C93" s="4"/>
      <c r="D93" s="4" t="s">
        <v>682</v>
      </c>
      <c r="E93" s="5" t="s">
        <v>683</v>
      </c>
      <c r="F93" s="4" t="s">
        <v>684</v>
      </c>
      <c r="G93" s="4" t="s">
        <v>573</v>
      </c>
      <c r="H93" s="5" t="s">
        <v>685</v>
      </c>
      <c r="I93" s="4" t="s">
        <v>686</v>
      </c>
      <c r="J93" s="5" t="n">
        <f aca="false">LEN(K93)</f>
        <v>47</v>
      </c>
      <c r="K93" s="6" t="s">
        <v>687</v>
      </c>
      <c r="L93" s="4" t="s">
        <v>31</v>
      </c>
      <c r="M93" s="4" t="s">
        <v>31</v>
      </c>
    </row>
    <row r="94" customFormat="false" ht="15.75" hidden="false" customHeight="true" outlineLevel="0" collapsed="false">
      <c r="A94" s="4" t="n">
        <v>5729</v>
      </c>
      <c r="B94" s="4" t="s">
        <v>688</v>
      </c>
      <c r="C94" s="4"/>
      <c r="D94" s="4" t="s">
        <v>689</v>
      </c>
      <c r="E94" s="5" t="s">
        <v>690</v>
      </c>
      <c r="F94" s="4" t="s">
        <v>691</v>
      </c>
      <c r="G94" s="4" t="s">
        <v>18</v>
      </c>
      <c r="H94" s="5" t="s">
        <v>692</v>
      </c>
      <c r="I94" s="4" t="s">
        <v>693</v>
      </c>
      <c r="J94" s="5" t="n">
        <f aca="false">LEN(K94)</f>
        <v>47</v>
      </c>
      <c r="K94" s="6" t="s">
        <v>694</v>
      </c>
      <c r="L94" s="4" t="s">
        <v>31</v>
      </c>
      <c r="M94" s="4" t="s">
        <v>695</v>
      </c>
    </row>
    <row r="95" customFormat="false" ht="15.75" hidden="false" customHeight="true" outlineLevel="0" collapsed="false">
      <c r="A95" s="4" t="n">
        <v>8962</v>
      </c>
      <c r="B95" s="4" t="s">
        <v>696</v>
      </c>
      <c r="C95" s="4"/>
      <c r="D95" s="4" t="s">
        <v>697</v>
      </c>
      <c r="E95" s="5" t="s">
        <v>698</v>
      </c>
      <c r="F95" s="4" t="s">
        <v>699</v>
      </c>
      <c r="G95" s="4" t="s">
        <v>700</v>
      </c>
      <c r="H95" s="5" t="s">
        <v>701</v>
      </c>
      <c r="I95" s="4" t="s">
        <v>702</v>
      </c>
      <c r="J95" s="5" t="n">
        <f aca="false">LEN(K95)</f>
        <v>47</v>
      </c>
      <c r="K95" s="6" t="s">
        <v>703</v>
      </c>
      <c r="L95" s="4" t="s">
        <v>637</v>
      </c>
      <c r="M95" s="4" t="s">
        <v>317</v>
      </c>
    </row>
    <row r="96" customFormat="false" ht="15.75" hidden="false" customHeight="true" outlineLevel="0" collapsed="false">
      <c r="A96" s="4" t="n">
        <v>11878</v>
      </c>
      <c r="B96" s="4" t="s">
        <v>704</v>
      </c>
      <c r="C96" s="4"/>
      <c r="D96" s="4" t="s">
        <v>705</v>
      </c>
      <c r="E96" s="5" t="s">
        <v>52</v>
      </c>
      <c r="F96" s="4" t="s">
        <v>53</v>
      </c>
      <c r="G96" s="4" t="s">
        <v>37</v>
      </c>
      <c r="H96" s="5" t="s">
        <v>706</v>
      </c>
      <c r="I96" s="4" t="s">
        <v>707</v>
      </c>
      <c r="J96" s="5" t="n">
        <f aca="false">LEN(K96)</f>
        <v>46</v>
      </c>
      <c r="K96" s="6" t="s">
        <v>708</v>
      </c>
      <c r="L96" s="4" t="s">
        <v>31</v>
      </c>
      <c r="M96" s="4" t="s">
        <v>31</v>
      </c>
    </row>
    <row r="97" customFormat="false" ht="15.75" hidden="false" customHeight="true" outlineLevel="0" collapsed="false">
      <c r="A97" s="4" t="n">
        <v>12043</v>
      </c>
      <c r="B97" s="4" t="s">
        <v>709</v>
      </c>
      <c r="C97" s="4"/>
      <c r="D97" s="4" t="s">
        <v>710</v>
      </c>
      <c r="E97" s="5" t="s">
        <v>711</v>
      </c>
      <c r="F97" s="4" t="s">
        <v>712</v>
      </c>
      <c r="G97" s="4" t="s">
        <v>107</v>
      </c>
      <c r="H97" s="5" t="s">
        <v>713</v>
      </c>
      <c r="I97" s="4" t="s">
        <v>714</v>
      </c>
      <c r="J97" s="5" t="n">
        <f aca="false">LEN(K97)</f>
        <v>46</v>
      </c>
      <c r="K97" s="6" t="s">
        <v>715</v>
      </c>
      <c r="L97" s="4" t="s">
        <v>21</v>
      </c>
      <c r="M97" s="4" t="s">
        <v>31</v>
      </c>
    </row>
    <row r="98" customFormat="false" ht="15.75" hidden="false" customHeight="true" outlineLevel="0" collapsed="false">
      <c r="A98" s="4" t="n">
        <v>34</v>
      </c>
      <c r="B98" s="4" t="s">
        <v>716</v>
      </c>
      <c r="C98" s="4"/>
      <c r="D98" s="4" t="s">
        <v>717</v>
      </c>
      <c r="E98" s="5" t="s">
        <v>718</v>
      </c>
      <c r="F98" s="4" t="s">
        <v>719</v>
      </c>
      <c r="G98" s="4" t="s">
        <v>332</v>
      </c>
      <c r="H98" s="5" t="s">
        <v>720</v>
      </c>
      <c r="I98" s="7" t="s">
        <v>721</v>
      </c>
      <c r="J98" s="5" t="n">
        <f aca="false">LEN(K98)</f>
        <v>46</v>
      </c>
      <c r="K98" s="6" t="s">
        <v>722</v>
      </c>
      <c r="L98" s="4" t="s">
        <v>78</v>
      </c>
      <c r="M98" s="4" t="s">
        <v>31</v>
      </c>
    </row>
    <row r="99" customFormat="false" ht="15.75" hidden="false" customHeight="true" outlineLevel="0" collapsed="false">
      <c r="A99" s="4" t="n">
        <v>483</v>
      </c>
      <c r="B99" s="4" t="s">
        <v>723</v>
      </c>
      <c r="C99" s="4"/>
      <c r="D99" s="4" t="s">
        <v>724</v>
      </c>
      <c r="E99" s="5" t="s">
        <v>725</v>
      </c>
      <c r="F99" s="4" t="s">
        <v>205</v>
      </c>
      <c r="G99" s="4" t="s">
        <v>205</v>
      </c>
      <c r="H99" s="5" t="s">
        <v>726</v>
      </c>
      <c r="I99" s="4" t="s">
        <v>727</v>
      </c>
      <c r="J99" s="5" t="n">
        <f aca="false">LEN(K99)</f>
        <v>46</v>
      </c>
      <c r="K99" s="6" t="s">
        <v>728</v>
      </c>
      <c r="L99" s="4" t="s">
        <v>21</v>
      </c>
      <c r="M99" s="4" t="s">
        <v>729</v>
      </c>
    </row>
    <row r="100" customFormat="false" ht="15.75" hidden="false" customHeight="true" outlineLevel="0" collapsed="false">
      <c r="A100" s="4" t="n">
        <v>1061</v>
      </c>
      <c r="B100" s="4" t="s">
        <v>730</v>
      </c>
      <c r="C100" s="4"/>
      <c r="D100" s="4" t="s">
        <v>731</v>
      </c>
      <c r="E100" s="5" t="s">
        <v>732</v>
      </c>
      <c r="F100" s="4" t="s">
        <v>733</v>
      </c>
      <c r="G100" s="4" t="s">
        <v>431</v>
      </c>
      <c r="H100" s="5" t="s">
        <v>734</v>
      </c>
      <c r="I100" s="4" t="s">
        <v>735</v>
      </c>
      <c r="J100" s="5" t="n">
        <f aca="false">LEN(K100)</f>
        <v>46</v>
      </c>
      <c r="K100" s="10" t="s">
        <v>736</v>
      </c>
      <c r="L100" s="4" t="s">
        <v>57</v>
      </c>
      <c r="M100" s="4" t="s">
        <v>31</v>
      </c>
    </row>
    <row r="101" customFormat="false" ht="15.75" hidden="false" customHeight="true" outlineLevel="0" collapsed="false">
      <c r="A101" s="4" t="n">
        <v>1062</v>
      </c>
      <c r="B101" s="4" t="s">
        <v>737</v>
      </c>
      <c r="C101" s="4"/>
      <c r="D101" s="4" t="s">
        <v>731</v>
      </c>
      <c r="E101" s="5" t="s">
        <v>732</v>
      </c>
      <c r="F101" s="4" t="s">
        <v>733</v>
      </c>
      <c r="G101" s="4" t="s">
        <v>431</v>
      </c>
      <c r="H101" s="5" t="s">
        <v>734</v>
      </c>
      <c r="I101" s="4" t="s">
        <v>738</v>
      </c>
      <c r="J101" s="5" t="n">
        <f aca="false">LEN(K101)</f>
        <v>46</v>
      </c>
      <c r="K101" s="6" t="s">
        <v>736</v>
      </c>
      <c r="L101" s="4" t="s">
        <v>66</v>
      </c>
      <c r="M101" s="4" t="s">
        <v>31</v>
      </c>
    </row>
    <row r="102" customFormat="false" ht="15.75" hidden="false" customHeight="true" outlineLevel="0" collapsed="false">
      <c r="A102" s="4" t="n">
        <v>1105</v>
      </c>
      <c r="B102" s="4" t="s">
        <v>739</v>
      </c>
      <c r="C102" s="4"/>
      <c r="D102" s="4" t="s">
        <v>740</v>
      </c>
      <c r="E102" s="5" t="s">
        <v>741</v>
      </c>
      <c r="F102" s="4" t="s">
        <v>430</v>
      </c>
      <c r="G102" s="4" t="s">
        <v>431</v>
      </c>
      <c r="H102" s="5" t="s">
        <v>742</v>
      </c>
      <c r="I102" s="4" t="s">
        <v>743</v>
      </c>
      <c r="J102" s="5" t="n">
        <f aca="false">LEN(K102)</f>
        <v>46</v>
      </c>
      <c r="K102" s="6" t="s">
        <v>736</v>
      </c>
      <c r="L102" s="4" t="s">
        <v>78</v>
      </c>
      <c r="M102" s="4" t="s">
        <v>744</v>
      </c>
    </row>
    <row r="103" customFormat="false" ht="15.75" hidden="false" customHeight="true" outlineLevel="0" collapsed="false">
      <c r="A103" s="4" t="n">
        <v>1765</v>
      </c>
      <c r="B103" s="4" t="s">
        <v>745</v>
      </c>
      <c r="C103" s="4"/>
      <c r="D103" s="4" t="s">
        <v>746</v>
      </c>
      <c r="E103" s="5" t="s">
        <v>52</v>
      </c>
      <c r="F103" s="4" t="s">
        <v>53</v>
      </c>
      <c r="G103" s="4" t="s">
        <v>37</v>
      </c>
      <c r="H103" s="5" t="s">
        <v>747</v>
      </c>
      <c r="I103" s="4" t="s">
        <v>748</v>
      </c>
      <c r="J103" s="5" t="n">
        <f aca="false">LEN(K103)</f>
        <v>46</v>
      </c>
      <c r="K103" s="6" t="s">
        <v>736</v>
      </c>
      <c r="L103" s="4" t="s">
        <v>21</v>
      </c>
      <c r="M103" s="4" t="s">
        <v>749</v>
      </c>
    </row>
    <row r="104" customFormat="false" ht="27.75" hidden="false" customHeight="true" outlineLevel="0" collapsed="false">
      <c r="A104" s="4" t="n">
        <v>1859</v>
      </c>
      <c r="B104" s="4" t="s">
        <v>750</v>
      </c>
      <c r="C104" s="4"/>
      <c r="D104" s="4" t="s">
        <v>751</v>
      </c>
      <c r="E104" s="5" t="s">
        <v>168</v>
      </c>
      <c r="F104" s="4" t="s">
        <v>169</v>
      </c>
      <c r="G104" s="4" t="s">
        <v>37</v>
      </c>
      <c r="H104" s="5" t="s">
        <v>752</v>
      </c>
      <c r="I104" s="7" t="s">
        <v>753</v>
      </c>
      <c r="J104" s="5" t="n">
        <f aca="false">LEN(K104)</f>
        <v>46</v>
      </c>
      <c r="K104" s="6" t="s">
        <v>736</v>
      </c>
      <c r="L104" s="4" t="s">
        <v>21</v>
      </c>
      <c r="M104" s="4" t="s">
        <v>31</v>
      </c>
    </row>
    <row r="105" customFormat="false" ht="15.75" hidden="false" customHeight="true" outlineLevel="0" collapsed="false">
      <c r="A105" s="4" t="n">
        <v>1962</v>
      </c>
      <c r="B105" s="4" t="s">
        <v>754</v>
      </c>
      <c r="C105" s="4"/>
      <c r="D105" s="4" t="s">
        <v>755</v>
      </c>
      <c r="E105" s="5" t="s">
        <v>168</v>
      </c>
      <c r="F105" s="4" t="s">
        <v>169</v>
      </c>
      <c r="G105" s="4" t="s">
        <v>37</v>
      </c>
      <c r="H105" s="5" t="s">
        <v>756</v>
      </c>
      <c r="I105" s="4" t="s">
        <v>757</v>
      </c>
      <c r="J105" s="5" t="n">
        <f aca="false">LEN(K105)</f>
        <v>46</v>
      </c>
      <c r="K105" s="6" t="s">
        <v>736</v>
      </c>
      <c r="L105" s="4" t="s">
        <v>57</v>
      </c>
      <c r="M105" s="4" t="s">
        <v>31</v>
      </c>
    </row>
    <row r="106" customFormat="false" ht="15.75" hidden="false" customHeight="true" outlineLevel="0" collapsed="false">
      <c r="A106" s="4" t="n">
        <v>2010</v>
      </c>
      <c r="B106" s="4" t="s">
        <v>758</v>
      </c>
      <c r="C106" s="4"/>
      <c r="D106" s="4" t="s">
        <v>759</v>
      </c>
      <c r="E106" s="5" t="s">
        <v>760</v>
      </c>
      <c r="F106" s="4" t="s">
        <v>439</v>
      </c>
      <c r="G106" s="4" t="s">
        <v>37</v>
      </c>
      <c r="H106" s="5" t="s">
        <v>761</v>
      </c>
      <c r="I106" s="4" t="s">
        <v>762</v>
      </c>
      <c r="J106" s="5" t="n">
        <f aca="false">LEN(K106)</f>
        <v>46</v>
      </c>
      <c r="K106" s="6" t="s">
        <v>736</v>
      </c>
      <c r="L106" s="4" t="s">
        <v>21</v>
      </c>
      <c r="M106" s="4" t="s">
        <v>763</v>
      </c>
    </row>
    <row r="107" customFormat="false" ht="15.75" hidden="false" customHeight="true" outlineLevel="0" collapsed="false">
      <c r="A107" s="4" t="n">
        <v>2097</v>
      </c>
      <c r="B107" s="4" t="s">
        <v>764</v>
      </c>
      <c r="C107" s="4"/>
      <c r="D107" s="4" t="s">
        <v>765</v>
      </c>
      <c r="E107" s="5" t="s">
        <v>52</v>
      </c>
      <c r="F107" s="4" t="s">
        <v>53</v>
      </c>
      <c r="G107" s="4" t="s">
        <v>37</v>
      </c>
      <c r="H107" s="5" t="s">
        <v>395</v>
      </c>
      <c r="I107" s="4" t="s">
        <v>766</v>
      </c>
      <c r="J107" s="5" t="n">
        <f aca="false">LEN(K107)</f>
        <v>46</v>
      </c>
      <c r="K107" s="6" t="s">
        <v>736</v>
      </c>
      <c r="L107" s="4" t="s">
        <v>21</v>
      </c>
      <c r="M107" s="4" t="s">
        <v>31</v>
      </c>
    </row>
    <row r="108" customFormat="false" ht="15.75" hidden="false" customHeight="true" outlineLevel="0" collapsed="false">
      <c r="A108" s="4" t="n">
        <v>5550</v>
      </c>
      <c r="B108" s="4" t="s">
        <v>767</v>
      </c>
      <c r="C108" s="4"/>
      <c r="D108" s="4" t="s">
        <v>768</v>
      </c>
      <c r="E108" s="5" t="s">
        <v>769</v>
      </c>
      <c r="F108" s="4" t="s">
        <v>770</v>
      </c>
      <c r="G108" s="4" t="s">
        <v>250</v>
      </c>
      <c r="H108" s="5" t="s">
        <v>771</v>
      </c>
      <c r="I108" s="4" t="s">
        <v>772</v>
      </c>
      <c r="J108" s="5" t="n">
        <f aca="false">LEN(K108)</f>
        <v>46</v>
      </c>
      <c r="K108" s="6" t="s">
        <v>773</v>
      </c>
      <c r="L108" s="4" t="s">
        <v>21</v>
      </c>
      <c r="M108" s="4" t="s">
        <v>31</v>
      </c>
    </row>
    <row r="109" customFormat="false" ht="15.75" hidden="false" customHeight="true" outlineLevel="0" collapsed="false">
      <c r="A109" s="4" t="n">
        <v>5889</v>
      </c>
      <c r="B109" s="4" t="s">
        <v>774</v>
      </c>
      <c r="C109" s="4"/>
      <c r="D109" s="4" t="s">
        <v>775</v>
      </c>
      <c r="E109" s="5" t="s">
        <v>776</v>
      </c>
      <c r="F109" s="4" t="s">
        <v>62</v>
      </c>
      <c r="G109" s="4" t="s">
        <v>18</v>
      </c>
      <c r="H109" s="5" t="s">
        <v>777</v>
      </c>
      <c r="I109" s="4" t="s">
        <v>778</v>
      </c>
      <c r="J109" s="5" t="n">
        <f aca="false">LEN(K109)</f>
        <v>46</v>
      </c>
      <c r="K109" s="6" t="str">
        <f aca="false">LOWER(SUBSTITUTE(SUBSTITUTE(SUBSTITUTE(SUBSTITUTE(SUBSTITUTE(SUBSTITUTE(SUBSTITUTE(B109,"S.L.",""),"SL",""),"S.A.",""),"SA","")," ",""),".",""),",",""))&amp;".com"</f>
        <v>holidayinnexpressvalencia-ciudadlasciencia.com</v>
      </c>
      <c r="L109" s="4" t="s">
        <v>57</v>
      </c>
      <c r="M109" s="4" t="s">
        <v>779</v>
      </c>
    </row>
    <row r="110" customFormat="false" ht="27.75" hidden="false" customHeight="true" outlineLevel="0" collapsed="false">
      <c r="A110" s="4" t="n">
        <v>6073</v>
      </c>
      <c r="B110" s="4" t="s">
        <v>780</v>
      </c>
      <c r="C110" s="4"/>
      <c r="D110" s="4" t="s">
        <v>781</v>
      </c>
      <c r="E110" s="5" t="s">
        <v>782</v>
      </c>
      <c r="F110" s="4" t="s">
        <v>783</v>
      </c>
      <c r="G110" s="4" t="s">
        <v>154</v>
      </c>
      <c r="H110" s="5" t="s">
        <v>784</v>
      </c>
      <c r="I110" s="7" t="s">
        <v>785</v>
      </c>
      <c r="J110" s="5" t="n">
        <f aca="false">LEN(K110)</f>
        <v>46</v>
      </c>
      <c r="K110" s="6" t="s">
        <v>786</v>
      </c>
      <c r="L110" s="4" t="s">
        <v>31</v>
      </c>
      <c r="M110" s="4" t="s">
        <v>31</v>
      </c>
    </row>
    <row r="111" customFormat="false" ht="15.75" hidden="false" customHeight="true" outlineLevel="0" collapsed="false">
      <c r="A111" s="4" t="n">
        <v>6537</v>
      </c>
      <c r="B111" s="4" t="s">
        <v>787</v>
      </c>
      <c r="C111" s="4"/>
      <c r="D111" s="4" t="s">
        <v>788</v>
      </c>
      <c r="E111" s="5" t="s">
        <v>789</v>
      </c>
      <c r="F111" s="4" t="s">
        <v>790</v>
      </c>
      <c r="G111" s="4" t="s">
        <v>299</v>
      </c>
      <c r="H111" s="5" t="s">
        <v>791</v>
      </c>
      <c r="I111" s="7" t="s">
        <v>792</v>
      </c>
      <c r="J111" s="5" t="n">
        <f aca="false">LEN(K111)</f>
        <v>46</v>
      </c>
      <c r="K111" s="6" t="s">
        <v>793</v>
      </c>
      <c r="L111" s="4" t="s">
        <v>21</v>
      </c>
      <c r="M111" s="4" t="s">
        <v>794</v>
      </c>
    </row>
    <row r="112" customFormat="false" ht="15.75" hidden="false" customHeight="true" outlineLevel="0" collapsed="false">
      <c r="A112" s="4" t="n">
        <v>6969</v>
      </c>
      <c r="B112" s="4" t="s">
        <v>795</v>
      </c>
      <c r="C112" s="4"/>
      <c r="D112" s="4" t="s">
        <v>796</v>
      </c>
      <c r="E112" s="5" t="s">
        <v>82</v>
      </c>
      <c r="F112" s="4" t="s">
        <v>83</v>
      </c>
      <c r="G112" s="4" t="s">
        <v>84</v>
      </c>
      <c r="H112" s="5" t="s">
        <v>797</v>
      </c>
      <c r="I112" s="4" t="s">
        <v>798</v>
      </c>
      <c r="J112" s="5" t="n">
        <f aca="false">LEN(K112)</f>
        <v>46</v>
      </c>
      <c r="K112" s="6" t="s">
        <v>799</v>
      </c>
      <c r="L112" s="4" t="s">
        <v>57</v>
      </c>
      <c r="M112" s="4" t="s">
        <v>31</v>
      </c>
    </row>
    <row r="113" customFormat="false" ht="15.75" hidden="false" customHeight="true" outlineLevel="0" collapsed="false">
      <c r="A113" s="4" t="n">
        <v>11337</v>
      </c>
      <c r="B113" s="4" t="s">
        <v>800</v>
      </c>
      <c r="C113" s="4"/>
      <c r="D113" s="4" t="s">
        <v>801</v>
      </c>
      <c r="E113" s="5" t="s">
        <v>802</v>
      </c>
      <c r="F113" s="4" t="s">
        <v>138</v>
      </c>
      <c r="G113" s="4" t="s">
        <v>138</v>
      </c>
      <c r="H113" s="5" t="s">
        <v>283</v>
      </c>
      <c r="I113" s="4" t="s">
        <v>803</v>
      </c>
      <c r="J113" s="5" t="n">
        <f aca="false">LEN(K113)</f>
        <v>45</v>
      </c>
      <c r="K113" s="6" t="s">
        <v>804</v>
      </c>
      <c r="L113" s="4" t="s">
        <v>78</v>
      </c>
      <c r="M113" s="4" t="s">
        <v>805</v>
      </c>
    </row>
    <row r="114" customFormat="false" ht="15.75" hidden="false" customHeight="true" outlineLevel="0" collapsed="false">
      <c r="A114" s="4" t="n">
        <v>1300</v>
      </c>
      <c r="B114" s="4" t="s">
        <v>806</v>
      </c>
      <c r="C114" s="4"/>
      <c r="D114" s="4" t="s">
        <v>807</v>
      </c>
      <c r="E114" s="5" t="s">
        <v>808</v>
      </c>
      <c r="F114" s="4" t="s">
        <v>322</v>
      </c>
      <c r="G114" s="4" t="s">
        <v>322</v>
      </c>
      <c r="H114" s="5" t="s">
        <v>809</v>
      </c>
      <c r="I114" s="7" t="s">
        <v>810</v>
      </c>
      <c r="J114" s="5" t="n">
        <f aca="false">LEN(K114)</f>
        <v>45</v>
      </c>
      <c r="K114" s="6" t="s">
        <v>811</v>
      </c>
      <c r="L114" s="4" t="s">
        <v>78</v>
      </c>
      <c r="M114" s="4" t="s">
        <v>271</v>
      </c>
    </row>
    <row r="115" customFormat="false" ht="15.75" hidden="false" customHeight="true" outlineLevel="0" collapsed="false">
      <c r="A115" s="4" t="n">
        <v>4991</v>
      </c>
      <c r="B115" s="4" t="s">
        <v>812</v>
      </c>
      <c r="C115" s="4"/>
      <c r="D115" s="4" t="s">
        <v>813</v>
      </c>
      <c r="E115" s="5" t="s">
        <v>814</v>
      </c>
      <c r="F115" s="4" t="s">
        <v>815</v>
      </c>
      <c r="G115" s="4" t="s">
        <v>332</v>
      </c>
      <c r="H115" s="5" t="s">
        <v>816</v>
      </c>
      <c r="I115" s="7" t="s">
        <v>817</v>
      </c>
      <c r="J115" s="5" t="n">
        <f aca="false">LEN(K115)</f>
        <v>45</v>
      </c>
      <c r="K115" s="6" t="s">
        <v>818</v>
      </c>
      <c r="L115" s="4" t="s">
        <v>31</v>
      </c>
      <c r="M115" s="4" t="s">
        <v>819</v>
      </c>
    </row>
    <row r="116" customFormat="false" ht="27.75" hidden="false" customHeight="true" outlineLevel="0" collapsed="false">
      <c r="A116" s="4" t="n">
        <v>5260</v>
      </c>
      <c r="B116" s="4" t="s">
        <v>820</v>
      </c>
      <c r="C116" s="4" t="s">
        <v>821</v>
      </c>
      <c r="D116" s="4" t="s">
        <v>822</v>
      </c>
      <c r="E116" s="5" t="s">
        <v>823</v>
      </c>
      <c r="F116" s="4" t="s">
        <v>824</v>
      </c>
      <c r="G116" s="4" t="s">
        <v>824</v>
      </c>
      <c r="H116" s="5" t="s">
        <v>825</v>
      </c>
      <c r="I116" s="7" t="s">
        <v>826</v>
      </c>
      <c r="J116" s="5" t="n">
        <f aca="false">LEN(K116)</f>
        <v>45</v>
      </c>
      <c r="K116" s="6" t="s">
        <v>827</v>
      </c>
      <c r="L116" s="4" t="s">
        <v>31</v>
      </c>
      <c r="M116" s="4" t="s">
        <v>828</v>
      </c>
    </row>
    <row r="117" customFormat="false" ht="27.75" hidden="false" customHeight="true" outlineLevel="0" collapsed="false">
      <c r="A117" s="4" t="n">
        <v>6038</v>
      </c>
      <c r="B117" s="4" t="s">
        <v>829</v>
      </c>
      <c r="C117" s="4"/>
      <c r="D117" s="4" t="s">
        <v>830</v>
      </c>
      <c r="E117" s="5" t="s">
        <v>831</v>
      </c>
      <c r="F117" s="4" t="s">
        <v>832</v>
      </c>
      <c r="G117" s="4" t="s">
        <v>154</v>
      </c>
      <c r="H117" s="5" t="s">
        <v>833</v>
      </c>
      <c r="I117" s="7" t="s">
        <v>834</v>
      </c>
      <c r="J117" s="5" t="n">
        <f aca="false">LEN(K117)</f>
        <v>45</v>
      </c>
      <c r="K117" s="6" t="s">
        <v>835</v>
      </c>
      <c r="L117" s="4" t="s">
        <v>31</v>
      </c>
      <c r="M117" s="4" t="s">
        <v>31</v>
      </c>
    </row>
    <row r="118" customFormat="false" ht="15.75" hidden="false" customHeight="true" outlineLevel="0" collapsed="false">
      <c r="A118" s="4" t="n">
        <v>6169</v>
      </c>
      <c r="B118" s="4" t="s">
        <v>836</v>
      </c>
      <c r="C118" s="4"/>
      <c r="D118" s="4" t="s">
        <v>837</v>
      </c>
      <c r="E118" s="5" t="s">
        <v>838</v>
      </c>
      <c r="F118" s="4" t="s">
        <v>423</v>
      </c>
      <c r="G118" s="4" t="s">
        <v>27</v>
      </c>
      <c r="H118" s="5" t="s">
        <v>839</v>
      </c>
      <c r="I118" s="4" t="s">
        <v>840</v>
      </c>
      <c r="J118" s="5" t="n">
        <f aca="false">LEN(K118)</f>
        <v>45</v>
      </c>
      <c r="K118" s="6" t="str">
        <f aca="false">LOWER(SUBSTITUTE(SUBSTITUTE(SUBSTITUTE(SUBSTITUTE(SUBSTITUTE(SUBSTITUTE(SUBSTITUTE(B118,"S.L.",""),"SL",""),"S.A.",""),"SA","")," ",""),".",""),",",""))&amp;".com"</f>
        <v>caalberolaalicantecuriocollectionbyhilton.com</v>
      </c>
      <c r="L118" s="4" t="s">
        <v>31</v>
      </c>
      <c r="M118" s="4" t="s">
        <v>31</v>
      </c>
    </row>
    <row r="119" customFormat="false" ht="27.75" hidden="false" customHeight="true" outlineLevel="0" collapsed="false">
      <c r="A119" s="4" t="n">
        <v>289</v>
      </c>
      <c r="B119" s="4" t="s">
        <v>841</v>
      </c>
      <c r="C119" s="4"/>
      <c r="D119" s="4" t="s">
        <v>842</v>
      </c>
      <c r="E119" s="5" t="s">
        <v>843</v>
      </c>
      <c r="F119" s="4" t="s">
        <v>844</v>
      </c>
      <c r="G119" s="4" t="s">
        <v>205</v>
      </c>
      <c r="H119" s="5" t="s">
        <v>845</v>
      </c>
      <c r="I119" s="7" t="s">
        <v>846</v>
      </c>
      <c r="J119" s="5" t="n">
        <f aca="false">LEN(K119)</f>
        <v>44</v>
      </c>
      <c r="K119" s="6" t="s">
        <v>847</v>
      </c>
      <c r="L119" s="4" t="s">
        <v>66</v>
      </c>
      <c r="M119" s="4" t="s">
        <v>31</v>
      </c>
    </row>
    <row r="120" customFormat="false" ht="15.75" hidden="false" customHeight="true" outlineLevel="0" collapsed="false">
      <c r="A120" s="4" t="n">
        <v>3480</v>
      </c>
      <c r="B120" s="4" t="s">
        <v>848</v>
      </c>
      <c r="C120" s="4"/>
      <c r="D120" s="4" t="s">
        <v>849</v>
      </c>
      <c r="E120" s="5" t="s">
        <v>850</v>
      </c>
      <c r="F120" s="4" t="s">
        <v>851</v>
      </c>
      <c r="G120" s="4" t="s">
        <v>852</v>
      </c>
      <c r="H120" s="5" t="s">
        <v>853</v>
      </c>
      <c r="I120" s="4" t="s">
        <v>854</v>
      </c>
      <c r="J120" s="5" t="n">
        <f aca="false">LEN(K120)</f>
        <v>44</v>
      </c>
      <c r="K120" s="6" t="s">
        <v>855</v>
      </c>
      <c r="L120" s="4" t="s">
        <v>78</v>
      </c>
      <c r="M120" s="4" t="s">
        <v>344</v>
      </c>
    </row>
    <row r="121" customFormat="false" ht="15.75" hidden="false" customHeight="true" outlineLevel="0" collapsed="false">
      <c r="A121" s="4" t="n">
        <v>5182</v>
      </c>
      <c r="B121" s="4" t="s">
        <v>856</v>
      </c>
      <c r="C121" s="4"/>
      <c r="D121" s="4" t="s">
        <v>857</v>
      </c>
      <c r="E121" s="5" t="s">
        <v>858</v>
      </c>
      <c r="F121" s="4" t="s">
        <v>859</v>
      </c>
      <c r="G121" s="4" t="s">
        <v>332</v>
      </c>
      <c r="H121" s="5" t="s">
        <v>860</v>
      </c>
      <c r="I121" s="4" t="s">
        <v>861</v>
      </c>
      <c r="J121" s="5" t="n">
        <f aca="false">LEN(K121)</f>
        <v>44</v>
      </c>
      <c r="K121" s="6" t="s">
        <v>862</v>
      </c>
      <c r="L121" s="4" t="s">
        <v>57</v>
      </c>
      <c r="M121" s="4" t="s">
        <v>31</v>
      </c>
    </row>
    <row r="122" customFormat="false" ht="15.75" hidden="false" customHeight="true" outlineLevel="0" collapsed="false">
      <c r="A122" s="4" t="n">
        <v>9130</v>
      </c>
      <c r="B122" s="4" t="s">
        <v>863</v>
      </c>
      <c r="C122" s="4" t="s">
        <v>864</v>
      </c>
      <c r="D122" s="4" t="s">
        <v>865</v>
      </c>
      <c r="E122" s="5" t="s">
        <v>866</v>
      </c>
      <c r="F122" s="4" t="s">
        <v>259</v>
      </c>
      <c r="G122" s="4" t="s">
        <v>259</v>
      </c>
      <c r="H122" s="5" t="s">
        <v>867</v>
      </c>
      <c r="I122" s="4" t="s">
        <v>868</v>
      </c>
      <c r="J122" s="5" t="n">
        <f aca="false">LEN(K122)</f>
        <v>44</v>
      </c>
      <c r="K122" s="6" t="s">
        <v>869</v>
      </c>
      <c r="L122" s="4" t="s">
        <v>78</v>
      </c>
      <c r="M122" s="4" t="s">
        <v>31</v>
      </c>
    </row>
    <row r="123" customFormat="false" ht="15.75" hidden="false" customHeight="true" outlineLevel="0" collapsed="false">
      <c r="A123" s="4" t="n">
        <v>9824</v>
      </c>
      <c r="B123" s="4" t="s">
        <v>870</v>
      </c>
      <c r="C123" s="4"/>
      <c r="D123" s="4" t="s">
        <v>871</v>
      </c>
      <c r="E123" s="5" t="s">
        <v>872</v>
      </c>
      <c r="F123" s="4" t="s">
        <v>873</v>
      </c>
      <c r="G123" s="4" t="s">
        <v>242</v>
      </c>
      <c r="H123" s="5" t="s">
        <v>874</v>
      </c>
      <c r="I123" s="4" t="s">
        <v>875</v>
      </c>
      <c r="J123" s="5" t="n">
        <f aca="false">LEN(K123)</f>
        <v>44</v>
      </c>
      <c r="K123" s="6" t="s">
        <v>876</v>
      </c>
      <c r="L123" s="4" t="s">
        <v>31</v>
      </c>
      <c r="M123" s="4" t="s">
        <v>877</v>
      </c>
    </row>
    <row r="124" customFormat="false" ht="15.75" hidden="false" customHeight="true" outlineLevel="0" collapsed="false">
      <c r="A124" s="4" t="n">
        <v>10583</v>
      </c>
      <c r="B124" s="4" t="s">
        <v>878</v>
      </c>
      <c r="C124" s="4"/>
      <c r="D124" s="4" t="s">
        <v>879</v>
      </c>
      <c r="E124" s="5" t="s">
        <v>880</v>
      </c>
      <c r="F124" s="4" t="s">
        <v>881</v>
      </c>
      <c r="G124" s="4" t="s">
        <v>882</v>
      </c>
      <c r="H124" s="5" t="s">
        <v>883</v>
      </c>
      <c r="I124" s="4" t="s">
        <v>884</v>
      </c>
      <c r="J124" s="5" t="n">
        <f aca="false">LEN(K124)</f>
        <v>44</v>
      </c>
      <c r="K124" s="6" t="s">
        <v>847</v>
      </c>
      <c r="L124" s="4" t="s">
        <v>31</v>
      </c>
      <c r="M124" s="4" t="s">
        <v>31</v>
      </c>
    </row>
    <row r="125" customFormat="false" ht="15.75" hidden="false" customHeight="true" outlineLevel="0" collapsed="false">
      <c r="A125" s="4" t="n">
        <v>11801</v>
      </c>
      <c r="B125" s="4" t="s">
        <v>885</v>
      </c>
      <c r="C125" s="4"/>
      <c r="D125" s="4" t="s">
        <v>886</v>
      </c>
      <c r="E125" s="5" t="s">
        <v>887</v>
      </c>
      <c r="F125" s="4" t="s">
        <v>888</v>
      </c>
      <c r="G125" s="4" t="s">
        <v>84</v>
      </c>
      <c r="H125" s="5" t="s">
        <v>283</v>
      </c>
      <c r="I125" s="4" t="s">
        <v>889</v>
      </c>
      <c r="J125" s="5" t="n">
        <f aca="false">LEN(K125)</f>
        <v>43</v>
      </c>
      <c r="K125" s="6" t="s">
        <v>890</v>
      </c>
      <c r="L125" s="4" t="s">
        <v>78</v>
      </c>
      <c r="M125" s="4" t="s">
        <v>31</v>
      </c>
    </row>
    <row r="126" customFormat="false" ht="15.75" hidden="false" customHeight="true" outlineLevel="0" collapsed="false">
      <c r="A126" s="4" t="n">
        <v>1696</v>
      </c>
      <c r="B126" s="4" t="s">
        <v>891</v>
      </c>
      <c r="C126" s="4"/>
      <c r="D126" s="4" t="s">
        <v>892</v>
      </c>
      <c r="E126" s="5" t="s">
        <v>893</v>
      </c>
      <c r="F126" s="4" t="s">
        <v>894</v>
      </c>
      <c r="G126" s="4" t="s">
        <v>895</v>
      </c>
      <c r="H126" s="5" t="s">
        <v>896</v>
      </c>
      <c r="I126" s="4" t="s">
        <v>897</v>
      </c>
      <c r="J126" s="5" t="n">
        <f aca="false">LEN(K126)</f>
        <v>43</v>
      </c>
      <c r="K126" s="6" t="s">
        <v>898</v>
      </c>
      <c r="L126" s="4" t="s">
        <v>31</v>
      </c>
      <c r="M126" s="4" t="s">
        <v>794</v>
      </c>
    </row>
    <row r="127" customFormat="false" ht="15.75" hidden="false" customHeight="true" outlineLevel="0" collapsed="false">
      <c r="A127" s="4" t="n">
        <v>2092</v>
      </c>
      <c r="B127" s="4" t="s">
        <v>899</v>
      </c>
      <c r="C127" s="4"/>
      <c r="D127" s="4" t="s">
        <v>900</v>
      </c>
      <c r="E127" s="5" t="s">
        <v>52</v>
      </c>
      <c r="F127" s="4" t="s">
        <v>53</v>
      </c>
      <c r="G127" s="4" t="s">
        <v>37</v>
      </c>
      <c r="H127" s="5" t="s">
        <v>901</v>
      </c>
      <c r="I127" s="4" t="s">
        <v>902</v>
      </c>
      <c r="J127" s="5" t="n">
        <f aca="false">LEN(K127)</f>
        <v>43</v>
      </c>
      <c r="K127" s="6" t="s">
        <v>903</v>
      </c>
      <c r="L127" s="4" t="s">
        <v>57</v>
      </c>
      <c r="M127" s="4" t="s">
        <v>904</v>
      </c>
    </row>
    <row r="128" customFormat="false" ht="15.75" hidden="false" customHeight="true" outlineLevel="0" collapsed="false">
      <c r="A128" s="4" t="n">
        <v>2826</v>
      </c>
      <c r="B128" s="4" t="s">
        <v>905</v>
      </c>
      <c r="C128" s="4"/>
      <c r="D128" s="4" t="s">
        <v>906</v>
      </c>
      <c r="E128" s="5" t="s">
        <v>400</v>
      </c>
      <c r="F128" s="4" t="s">
        <v>401</v>
      </c>
      <c r="G128" s="4" t="s">
        <v>138</v>
      </c>
      <c r="H128" s="5" t="s">
        <v>907</v>
      </c>
      <c r="I128" s="4" t="s">
        <v>908</v>
      </c>
      <c r="J128" s="5" t="n">
        <f aca="false">LEN(K128)</f>
        <v>43</v>
      </c>
      <c r="K128" s="6" t="s">
        <v>909</v>
      </c>
      <c r="L128" s="4" t="s">
        <v>66</v>
      </c>
      <c r="M128" s="4" t="s">
        <v>31</v>
      </c>
    </row>
    <row r="129" customFormat="false" ht="15.75" hidden="false" customHeight="true" outlineLevel="0" collapsed="false">
      <c r="A129" s="4" t="n">
        <v>4572</v>
      </c>
      <c r="B129" s="4" t="s">
        <v>910</v>
      </c>
      <c r="C129" s="4" t="s">
        <v>911</v>
      </c>
      <c r="D129" s="4" t="s">
        <v>912</v>
      </c>
      <c r="E129" s="5" t="s">
        <v>913</v>
      </c>
      <c r="F129" s="4" t="s">
        <v>914</v>
      </c>
      <c r="G129" s="4" t="s">
        <v>107</v>
      </c>
      <c r="H129" s="5" t="s">
        <v>915</v>
      </c>
      <c r="I129" s="4" t="s">
        <v>916</v>
      </c>
      <c r="J129" s="5" t="n">
        <f aca="false">LEN(K129)</f>
        <v>43</v>
      </c>
      <c r="K129" s="6" t="s">
        <v>917</v>
      </c>
      <c r="L129" s="4" t="s">
        <v>57</v>
      </c>
      <c r="M129" s="4" t="s">
        <v>918</v>
      </c>
    </row>
    <row r="130" customFormat="false" ht="15.75" hidden="false" customHeight="true" outlineLevel="0" collapsed="false">
      <c r="A130" s="4" t="n">
        <v>6919</v>
      </c>
      <c r="B130" s="4" t="s">
        <v>919</v>
      </c>
      <c r="C130" s="4"/>
      <c r="D130" s="4" t="s">
        <v>920</v>
      </c>
      <c r="E130" s="5" t="s">
        <v>82</v>
      </c>
      <c r="F130" s="4" t="s">
        <v>83</v>
      </c>
      <c r="G130" s="4" t="s">
        <v>84</v>
      </c>
      <c r="H130" s="5" t="s">
        <v>921</v>
      </c>
      <c r="I130" s="4" t="s">
        <v>922</v>
      </c>
      <c r="J130" s="5" t="n">
        <f aca="false">LEN(K130)</f>
        <v>43</v>
      </c>
      <c r="K130" s="6" t="s">
        <v>923</v>
      </c>
      <c r="L130" s="4" t="s">
        <v>21</v>
      </c>
      <c r="M130" s="4" t="s">
        <v>924</v>
      </c>
    </row>
    <row r="131" customFormat="false" ht="15.75" hidden="false" customHeight="true" outlineLevel="0" collapsed="false">
      <c r="A131" s="4" t="n">
        <v>11322</v>
      </c>
      <c r="B131" s="4" t="s">
        <v>925</v>
      </c>
      <c r="C131" s="4"/>
      <c r="D131" s="4" t="s">
        <v>926</v>
      </c>
      <c r="E131" s="5" t="s">
        <v>927</v>
      </c>
      <c r="F131" s="4" t="s">
        <v>138</v>
      </c>
      <c r="G131" s="4" t="s">
        <v>138</v>
      </c>
      <c r="H131" s="5" t="s">
        <v>283</v>
      </c>
      <c r="I131" s="7" t="s">
        <v>928</v>
      </c>
      <c r="J131" s="5" t="n">
        <f aca="false">LEN(K131)</f>
        <v>42</v>
      </c>
      <c r="K131" s="6" t="str">
        <f aca="false">LOWER(SUBSTITUTE(SUBSTITUTE(SUBSTITUTE(SUBSTITUTE(SUBSTITUTE(SUBSTITUTE(SUBSTITUTE(B131,"S.L.",""),"SL",""),"S.A.",""),"SA","")," ",""),".",""),",",""))&amp;".com"</f>
        <v>apartmentsinbarcelonalasramblasguardia.com</v>
      </c>
      <c r="L131" s="4" t="s">
        <v>31</v>
      </c>
      <c r="M131" s="4" t="s">
        <v>929</v>
      </c>
    </row>
    <row r="132" customFormat="false" ht="27.75" hidden="false" customHeight="true" outlineLevel="0" collapsed="false">
      <c r="A132" s="4" t="n">
        <v>11200</v>
      </c>
      <c r="B132" s="4" t="s">
        <v>930</v>
      </c>
      <c r="C132" s="4"/>
      <c r="D132" s="4" t="s">
        <v>931</v>
      </c>
      <c r="E132" s="5" t="s">
        <v>932</v>
      </c>
      <c r="F132" s="4" t="s">
        <v>933</v>
      </c>
      <c r="G132" s="4" t="s">
        <v>620</v>
      </c>
      <c r="H132" s="5" t="s">
        <v>934</v>
      </c>
      <c r="I132" s="7" t="s">
        <v>935</v>
      </c>
      <c r="J132" s="5" t="n">
        <f aca="false">LEN(K132)</f>
        <v>42</v>
      </c>
      <c r="K132" s="6" t="s">
        <v>936</v>
      </c>
      <c r="L132" s="4" t="s">
        <v>57</v>
      </c>
      <c r="M132" s="4" t="s">
        <v>133</v>
      </c>
    </row>
    <row r="133" customFormat="false" ht="15.75" hidden="false" customHeight="true" outlineLevel="0" collapsed="false">
      <c r="A133" s="4" t="n">
        <v>12311</v>
      </c>
      <c r="B133" s="4" t="s">
        <v>937</v>
      </c>
      <c r="C133" s="4" t="s">
        <v>938</v>
      </c>
      <c r="D133" s="4" t="s">
        <v>939</v>
      </c>
      <c r="E133" s="5" t="s">
        <v>940</v>
      </c>
      <c r="F133" s="4" t="s">
        <v>941</v>
      </c>
      <c r="G133" s="4" t="s">
        <v>259</v>
      </c>
      <c r="H133" s="5" t="s">
        <v>942</v>
      </c>
      <c r="I133" s="4" t="s">
        <v>943</v>
      </c>
      <c r="J133" s="5" t="n">
        <f aca="false">LEN(K133)</f>
        <v>42</v>
      </c>
      <c r="K133" s="6" t="s">
        <v>944</v>
      </c>
      <c r="L133" s="4" t="s">
        <v>21</v>
      </c>
      <c r="M133" s="4" t="s">
        <v>317</v>
      </c>
    </row>
    <row r="134" customFormat="false" ht="15.75" hidden="false" customHeight="true" outlineLevel="0" collapsed="false">
      <c r="A134" s="4" t="n">
        <v>11835</v>
      </c>
      <c r="B134" s="4" t="s">
        <v>945</v>
      </c>
      <c r="C134" s="4"/>
      <c r="D134" s="4" t="s">
        <v>946</v>
      </c>
      <c r="E134" s="5" t="s">
        <v>947</v>
      </c>
      <c r="F134" s="4" t="s">
        <v>948</v>
      </c>
      <c r="G134" s="4" t="s">
        <v>948</v>
      </c>
      <c r="H134" s="11" t="s">
        <v>949</v>
      </c>
      <c r="I134" s="4" t="s">
        <v>950</v>
      </c>
      <c r="J134" s="5" t="n">
        <f aca="false">LEN(K134)</f>
        <v>42</v>
      </c>
      <c r="K134" s="6" t="str">
        <f aca="false">LOWER(SUBSTITUTE(SUBSTITUTE(SUBSTITUTE(SUBSTITUTE(SUBSTITUTE(SUBSTITUTE(SUBSTITUTE(B134,"S.L.",""),"SL",""),"S.A.",""),"SA","")," ",""),".",""),",",""))&amp;".com"</f>
        <v>greenkeyalojamientosruralessostenibles.com</v>
      </c>
      <c r="L134" s="4" t="s">
        <v>31</v>
      </c>
      <c r="M134" s="4" t="s">
        <v>31</v>
      </c>
    </row>
    <row r="135" customFormat="false" ht="27.75" hidden="false" customHeight="true" outlineLevel="0" collapsed="false">
      <c r="A135" s="4" t="n">
        <v>543</v>
      </c>
      <c r="B135" s="4" t="s">
        <v>951</v>
      </c>
      <c r="C135" s="4"/>
      <c r="D135" s="4" t="s">
        <v>952</v>
      </c>
      <c r="E135" s="5" t="s">
        <v>384</v>
      </c>
      <c r="F135" s="4" t="s">
        <v>205</v>
      </c>
      <c r="G135" s="4" t="s">
        <v>205</v>
      </c>
      <c r="H135" s="5" t="s">
        <v>953</v>
      </c>
      <c r="I135" s="7" t="s">
        <v>954</v>
      </c>
      <c r="J135" s="5" t="n">
        <f aca="false">LEN(K135)</f>
        <v>42</v>
      </c>
      <c r="K135" s="6" t="s">
        <v>955</v>
      </c>
      <c r="L135" s="4" t="s">
        <v>31</v>
      </c>
      <c r="M135" s="4" t="s">
        <v>459</v>
      </c>
    </row>
    <row r="136" customFormat="false" ht="15.75" hidden="false" customHeight="true" outlineLevel="0" collapsed="false">
      <c r="A136" s="4" t="n">
        <v>1163</v>
      </c>
      <c r="B136" s="4" t="s">
        <v>956</v>
      </c>
      <c r="C136" s="4"/>
      <c r="D136" s="4" t="s">
        <v>957</v>
      </c>
      <c r="E136" s="5" t="s">
        <v>958</v>
      </c>
      <c r="F136" s="4" t="s">
        <v>959</v>
      </c>
      <c r="G136" s="4" t="s">
        <v>431</v>
      </c>
      <c r="H136" s="5" t="s">
        <v>960</v>
      </c>
      <c r="I136" s="7" t="s">
        <v>961</v>
      </c>
      <c r="J136" s="5" t="n">
        <f aca="false">LEN(K136)</f>
        <v>42</v>
      </c>
      <c r="K136" s="6" t="str">
        <f aca="false">LOWER(SUBSTITUTE(SUBSTITUTE(SUBSTITUTE(SUBSTITUTE(SUBSTITUTE(SUBSTITUTE(SUBSTITUTE(B136,"S.L.",""),"SL",""),"S.A.",""),"SA","")," ",""),".",""),",",""))&amp;".com"</f>
        <v>explotacionesturísticaspuebloprimavera.com</v>
      </c>
      <c r="L136" s="4" t="s">
        <v>21</v>
      </c>
      <c r="M136" s="4" t="s">
        <v>31</v>
      </c>
    </row>
    <row r="137" customFormat="false" ht="27.75" hidden="false" customHeight="true" outlineLevel="0" collapsed="false">
      <c r="A137" s="4" t="n">
        <v>1994</v>
      </c>
      <c r="B137" s="4" t="s">
        <v>962</v>
      </c>
      <c r="C137" s="4"/>
      <c r="D137" s="4" t="s">
        <v>963</v>
      </c>
      <c r="E137" s="5" t="s">
        <v>438</v>
      </c>
      <c r="F137" s="4" t="s">
        <v>439</v>
      </c>
      <c r="G137" s="4" t="s">
        <v>37</v>
      </c>
      <c r="H137" s="5" t="s">
        <v>964</v>
      </c>
      <c r="I137" s="7" t="s">
        <v>965</v>
      </c>
      <c r="J137" s="5" t="n">
        <f aca="false">LEN(K137)</f>
        <v>42</v>
      </c>
      <c r="K137" s="5" t="s">
        <v>966</v>
      </c>
      <c r="L137" s="4" t="s">
        <v>21</v>
      </c>
      <c r="M137" s="4" t="s">
        <v>967</v>
      </c>
    </row>
    <row r="138" customFormat="false" ht="15.75" hidden="false" customHeight="true" outlineLevel="0" collapsed="false">
      <c r="A138" s="4" t="n">
        <v>5051</v>
      </c>
      <c r="B138" s="4" t="s">
        <v>968</v>
      </c>
      <c r="C138" s="4" t="s">
        <v>969</v>
      </c>
      <c r="D138" s="4" t="s">
        <v>970</v>
      </c>
      <c r="E138" s="5" t="s">
        <v>971</v>
      </c>
      <c r="F138" s="4" t="s">
        <v>972</v>
      </c>
      <c r="G138" s="4" t="s">
        <v>332</v>
      </c>
      <c r="H138" s="5" t="s">
        <v>973</v>
      </c>
      <c r="I138" s="4" t="s">
        <v>974</v>
      </c>
      <c r="J138" s="5" t="n">
        <f aca="false">LEN(K138)</f>
        <v>42</v>
      </c>
      <c r="K138" s="6" t="s">
        <v>975</v>
      </c>
      <c r="L138" s="4" t="s">
        <v>78</v>
      </c>
      <c r="M138" s="4" t="s">
        <v>31</v>
      </c>
    </row>
    <row r="139" customFormat="false" ht="15.75" hidden="false" customHeight="true" outlineLevel="0" collapsed="false">
      <c r="A139" s="4" t="n">
        <v>5924</v>
      </c>
      <c r="B139" s="4" t="s">
        <v>976</v>
      </c>
      <c r="C139" s="4"/>
      <c r="D139" s="4" t="s">
        <v>977</v>
      </c>
      <c r="E139" s="5" t="s">
        <v>978</v>
      </c>
      <c r="F139" s="4" t="s">
        <v>62</v>
      </c>
      <c r="G139" s="4" t="s">
        <v>18</v>
      </c>
      <c r="H139" s="5" t="s">
        <v>979</v>
      </c>
      <c r="I139" s="4" t="s">
        <v>980</v>
      </c>
      <c r="J139" s="5" t="n">
        <f aca="false">LEN(K139)</f>
        <v>42</v>
      </c>
      <c r="K139" s="6" t="s">
        <v>981</v>
      </c>
      <c r="L139" s="4" t="s">
        <v>57</v>
      </c>
      <c r="M139" s="4" t="s">
        <v>982</v>
      </c>
    </row>
    <row r="140" customFormat="false" ht="15.75" hidden="false" customHeight="true" outlineLevel="0" collapsed="false">
      <c r="A140" s="4" t="n">
        <v>6092</v>
      </c>
      <c r="B140" s="4" t="s">
        <v>983</v>
      </c>
      <c r="C140" s="4"/>
      <c r="D140" s="4" t="s">
        <v>984</v>
      </c>
      <c r="E140" s="5" t="s">
        <v>782</v>
      </c>
      <c r="F140" s="4" t="s">
        <v>783</v>
      </c>
      <c r="G140" s="4" t="s">
        <v>154</v>
      </c>
      <c r="H140" s="5" t="s">
        <v>985</v>
      </c>
      <c r="I140" s="4" t="s">
        <v>986</v>
      </c>
      <c r="J140" s="5" t="n">
        <f aca="false">LEN(K140)</f>
        <v>42</v>
      </c>
      <c r="K140" s="10" t="s">
        <v>987</v>
      </c>
      <c r="L140" s="4" t="s">
        <v>21</v>
      </c>
      <c r="M140" s="4" t="s">
        <v>988</v>
      </c>
    </row>
    <row r="141" customFormat="false" ht="15.75" hidden="false" customHeight="true" outlineLevel="0" collapsed="false">
      <c r="A141" s="4" t="n">
        <v>6554</v>
      </c>
      <c r="B141" s="4" t="s">
        <v>989</v>
      </c>
      <c r="C141" s="4"/>
      <c r="D141" s="4" t="s">
        <v>990</v>
      </c>
      <c r="E141" s="5" t="s">
        <v>991</v>
      </c>
      <c r="F141" s="4" t="s">
        <v>992</v>
      </c>
      <c r="G141" s="4" t="s">
        <v>299</v>
      </c>
      <c r="H141" s="5" t="s">
        <v>993</v>
      </c>
      <c r="I141" s="7" t="s">
        <v>994</v>
      </c>
      <c r="J141" s="5" t="n">
        <f aca="false">LEN(K141)</f>
        <v>42</v>
      </c>
      <c r="K141" s="6" t="s">
        <v>995</v>
      </c>
      <c r="L141" s="4" t="s">
        <v>57</v>
      </c>
      <c r="M141" s="4" t="s">
        <v>996</v>
      </c>
    </row>
    <row r="142" customFormat="false" ht="15.75" hidden="false" customHeight="true" outlineLevel="0" collapsed="false">
      <c r="A142" s="4" t="n">
        <v>9242</v>
      </c>
      <c r="B142" s="4" t="s">
        <v>997</v>
      </c>
      <c r="C142" s="4" t="s">
        <v>998</v>
      </c>
      <c r="D142" s="4" t="s">
        <v>999</v>
      </c>
      <c r="E142" s="5" t="s">
        <v>1000</v>
      </c>
      <c r="F142" s="4" t="s">
        <v>1001</v>
      </c>
      <c r="G142" s="4" t="s">
        <v>259</v>
      </c>
      <c r="H142" s="5" t="s">
        <v>1002</v>
      </c>
      <c r="I142" s="4" t="s">
        <v>1003</v>
      </c>
      <c r="J142" s="5" t="n">
        <f aca="false">LEN(K142)</f>
        <v>42</v>
      </c>
      <c r="K142" s="6" t="s">
        <v>1004</v>
      </c>
      <c r="L142" s="4" t="s">
        <v>31</v>
      </c>
      <c r="M142" s="4" t="s">
        <v>1005</v>
      </c>
    </row>
    <row r="143" customFormat="false" ht="27.75" hidden="false" customHeight="true" outlineLevel="0" collapsed="false">
      <c r="A143" s="4" t="n">
        <v>11078</v>
      </c>
      <c r="B143" s="4" t="s">
        <v>1006</v>
      </c>
      <c r="C143" s="4"/>
      <c r="D143" s="4" t="s">
        <v>1007</v>
      </c>
      <c r="E143" s="5" t="s">
        <v>1008</v>
      </c>
      <c r="F143" s="4" t="s">
        <v>1009</v>
      </c>
      <c r="G143" s="4" t="s">
        <v>603</v>
      </c>
      <c r="H143" s="5" t="s">
        <v>283</v>
      </c>
      <c r="I143" s="7" t="s">
        <v>1010</v>
      </c>
      <c r="J143" s="5" t="n">
        <f aca="false">LEN(K143)</f>
        <v>41</v>
      </c>
      <c r="K143" s="6" t="str">
        <f aca="false">LOWER(SUBSTITUTE(SUBSTITUTE(SUBSTITUTE(SUBSTITUTE(SUBSTITUTE(SUBSTITUTE(SUBSTITUTE(B143,"S.L.",""),"SL",""),"S.A.",""),"SA","")," ",""),".",""),",",""))&amp;".com"</f>
        <v>hoteldenaturalezalapesqueríadeltambre.com</v>
      </c>
      <c r="L143" s="4" t="s">
        <v>78</v>
      </c>
      <c r="M143" s="4" t="s">
        <v>794</v>
      </c>
    </row>
    <row r="144" customFormat="false" ht="15.75" hidden="false" customHeight="true" outlineLevel="0" collapsed="false">
      <c r="A144" s="4" t="n">
        <v>11225</v>
      </c>
      <c r="B144" s="4" t="s">
        <v>1011</v>
      </c>
      <c r="C144" s="4"/>
      <c r="D144" s="4" t="s">
        <v>1012</v>
      </c>
      <c r="E144" s="5" t="s">
        <v>1013</v>
      </c>
      <c r="F144" s="4" t="s">
        <v>619</v>
      </c>
      <c r="G144" s="4" t="s">
        <v>620</v>
      </c>
      <c r="H144" s="5" t="s">
        <v>283</v>
      </c>
      <c r="I144" s="4" t="s">
        <v>1014</v>
      </c>
      <c r="J144" s="5" t="n">
        <f aca="false">LEN(K144)</f>
        <v>41</v>
      </c>
      <c r="K144" s="6" t="s">
        <v>1015</v>
      </c>
      <c r="L144" s="4" t="s">
        <v>78</v>
      </c>
      <c r="M144" s="4" t="s">
        <v>1016</v>
      </c>
    </row>
    <row r="145" customFormat="false" ht="27.75" hidden="false" customHeight="true" outlineLevel="0" collapsed="false">
      <c r="A145" s="4" t="n">
        <v>11872</v>
      </c>
      <c r="B145" s="4" t="s">
        <v>1017</v>
      </c>
      <c r="C145" s="4"/>
      <c r="D145" s="4" t="s">
        <v>1018</v>
      </c>
      <c r="E145" s="5" t="s">
        <v>1019</v>
      </c>
      <c r="F145" s="4" t="s">
        <v>478</v>
      </c>
      <c r="G145" s="4" t="s">
        <v>37</v>
      </c>
      <c r="H145" s="5" t="s">
        <v>283</v>
      </c>
      <c r="I145" s="7" t="s">
        <v>1020</v>
      </c>
      <c r="J145" s="5" t="n">
        <f aca="false">LEN(K145)</f>
        <v>41</v>
      </c>
      <c r="K145" s="5" t="s">
        <v>1021</v>
      </c>
      <c r="L145" s="4" t="s">
        <v>21</v>
      </c>
      <c r="M145" s="4" t="s">
        <v>31</v>
      </c>
    </row>
    <row r="146" customFormat="false" ht="15.75" hidden="false" customHeight="true" outlineLevel="0" collapsed="false">
      <c r="A146" s="4" t="n">
        <v>12197</v>
      </c>
      <c r="B146" s="4" t="s">
        <v>1022</v>
      </c>
      <c r="C146" s="4"/>
      <c r="D146" s="4" t="s">
        <v>1023</v>
      </c>
      <c r="E146" s="5" t="s">
        <v>429</v>
      </c>
      <c r="F146" s="4" t="s">
        <v>430</v>
      </c>
      <c r="G146" s="4" t="s">
        <v>431</v>
      </c>
      <c r="H146" s="5" t="s">
        <v>283</v>
      </c>
      <c r="I146" s="7" t="s">
        <v>1024</v>
      </c>
      <c r="J146" s="5" t="n">
        <f aca="false">LEN(K146)</f>
        <v>41</v>
      </c>
      <c r="K146" s="6" t="str">
        <f aca="false">LOWER(SUBSTITUTE(SUBSTITUTE(SUBSTITUTE(SUBSTITUTE(SUBSTITUTE(SUBSTITUTE(SUBSTITUTE(B146,"S.L.",""),"SL",""),"S.A.",""),"SA","")," ",""),".",""),",",""))&amp;".com"</f>
        <v>firstfloorquitebungalowterraceandpool.com</v>
      </c>
      <c r="L146" s="4" t="s">
        <v>57</v>
      </c>
      <c r="M146" s="4" t="s">
        <v>31</v>
      </c>
    </row>
    <row r="147" customFormat="false" ht="27.75" hidden="false" customHeight="true" outlineLevel="0" collapsed="false">
      <c r="A147" s="4" t="n">
        <v>12208</v>
      </c>
      <c r="B147" s="4" t="s">
        <v>1025</v>
      </c>
      <c r="C147" s="4"/>
      <c r="D147" s="4" t="s">
        <v>1026</v>
      </c>
      <c r="E147" s="5" t="s">
        <v>429</v>
      </c>
      <c r="F147" s="4" t="s">
        <v>1027</v>
      </c>
      <c r="G147" s="4" t="s">
        <v>431</v>
      </c>
      <c r="H147" s="5" t="s">
        <v>283</v>
      </c>
      <c r="I147" s="7" t="s">
        <v>1028</v>
      </c>
      <c r="J147" s="5" t="n">
        <f aca="false">LEN(K147)</f>
        <v>41</v>
      </c>
      <c r="K147" s="5" t="str">
        <f aca="false">LOWER(SUBSTITUTE(SUBSTITUTE(SUBSTITUTE(SUBSTITUTE(SUBSTITUTE(SUBSTITUTE(SUBSTITUTE(B147,"S.L.",""),"SL",""),"S.A.",""),"SA","")," ",""),".",""),",",""))&amp;".com"</f>
        <v>poolviewandnexttothebeach!verycentral.com</v>
      </c>
      <c r="L147" s="4" t="s">
        <v>31</v>
      </c>
      <c r="M147" s="4" t="s">
        <v>31</v>
      </c>
    </row>
    <row r="148" customFormat="false" ht="27.75" hidden="false" customHeight="true" outlineLevel="0" collapsed="false">
      <c r="A148" s="4" t="n">
        <v>1509</v>
      </c>
      <c r="B148" s="4" t="s">
        <v>1029</v>
      </c>
      <c r="C148" s="4"/>
      <c r="D148" s="4" t="s">
        <v>1030</v>
      </c>
      <c r="E148" s="5" t="s">
        <v>1031</v>
      </c>
      <c r="F148" s="4" t="s">
        <v>464</v>
      </c>
      <c r="G148" s="4" t="s">
        <v>464</v>
      </c>
      <c r="H148" s="5" t="s">
        <v>1032</v>
      </c>
      <c r="I148" s="7" t="s">
        <v>1033</v>
      </c>
      <c r="J148" s="5" t="n">
        <f aca="false">LEN(K148)</f>
        <v>41</v>
      </c>
      <c r="K148" s="6" t="s">
        <v>1034</v>
      </c>
      <c r="L148" s="4" t="s">
        <v>21</v>
      </c>
      <c r="M148" s="4" t="s">
        <v>1035</v>
      </c>
    </row>
    <row r="149" customFormat="false" ht="27.75" hidden="false" customHeight="true" outlineLevel="0" collapsed="false">
      <c r="A149" s="4" t="n">
        <v>1678</v>
      </c>
      <c r="B149" s="4" t="s">
        <v>1036</v>
      </c>
      <c r="C149" s="4"/>
      <c r="D149" s="4" t="s">
        <v>1037</v>
      </c>
      <c r="E149" s="5" t="s">
        <v>1038</v>
      </c>
      <c r="F149" s="4" t="s">
        <v>1039</v>
      </c>
      <c r="G149" s="4" t="s">
        <v>895</v>
      </c>
      <c r="H149" s="5" t="s">
        <v>1040</v>
      </c>
      <c r="I149" s="7" t="s">
        <v>1041</v>
      </c>
      <c r="J149" s="5" t="n">
        <f aca="false">LEN(K149)</f>
        <v>41</v>
      </c>
      <c r="K149" s="5" t="s">
        <v>1042</v>
      </c>
      <c r="L149" s="4" t="s">
        <v>21</v>
      </c>
      <c r="M149" s="4" t="s">
        <v>1043</v>
      </c>
    </row>
    <row r="150" customFormat="false" ht="15.75" hidden="false" customHeight="true" outlineLevel="0" collapsed="false">
      <c r="A150" s="4" t="n">
        <v>1865</v>
      </c>
      <c r="B150" s="4" t="s">
        <v>1044</v>
      </c>
      <c r="C150" s="4"/>
      <c r="D150" s="4" t="s">
        <v>1045</v>
      </c>
      <c r="E150" s="5" t="s">
        <v>1046</v>
      </c>
      <c r="F150" s="4" t="s">
        <v>1047</v>
      </c>
      <c r="G150" s="4" t="s">
        <v>37</v>
      </c>
      <c r="H150" s="5" t="s">
        <v>1048</v>
      </c>
      <c r="I150" s="7" t="s">
        <v>1049</v>
      </c>
      <c r="J150" s="5" t="n">
        <f aca="false">LEN(K150)</f>
        <v>41</v>
      </c>
      <c r="K150" s="6" t="str">
        <f aca="false">LOWER(SUBSTITUTE(SUBSTITUTE(SUBSTITUTE(SUBSTITUTE(SUBSTITUTE(SUBSTITUTE(SUBSTITUTE(B150,"S.L.",""),"SL",""),"S.A.",""),"SA","")," ",""),".",""),",",""))&amp;".com"</f>
        <v>meetingpointhotelmanagement(canaries).com</v>
      </c>
      <c r="L150" s="4" t="s">
        <v>31</v>
      </c>
      <c r="M150" s="4" t="s">
        <v>31</v>
      </c>
    </row>
    <row r="151" customFormat="false" ht="15.75" hidden="false" customHeight="true" outlineLevel="0" collapsed="false">
      <c r="A151" s="4" t="n">
        <v>2076</v>
      </c>
      <c r="B151" s="4" t="s">
        <v>1050</v>
      </c>
      <c r="C151" s="4"/>
      <c r="D151" s="4" t="s">
        <v>1051</v>
      </c>
      <c r="E151" s="5" t="s">
        <v>1052</v>
      </c>
      <c r="F151" s="4" t="s">
        <v>53</v>
      </c>
      <c r="G151" s="4" t="s">
        <v>37</v>
      </c>
      <c r="H151" s="5" t="s">
        <v>1053</v>
      </c>
      <c r="I151" s="7" t="s">
        <v>1054</v>
      </c>
      <c r="J151" s="5" t="n">
        <f aca="false">LEN(K151)</f>
        <v>41</v>
      </c>
      <c r="K151" s="6" t="s">
        <v>1055</v>
      </c>
      <c r="L151" s="4" t="s">
        <v>57</v>
      </c>
      <c r="M151" s="4" t="s">
        <v>1056</v>
      </c>
    </row>
    <row r="152" customFormat="false" ht="27.75" hidden="false" customHeight="true" outlineLevel="0" collapsed="false">
      <c r="A152" s="4" t="n">
        <v>2224</v>
      </c>
      <c r="B152" s="4" t="s">
        <v>1057</v>
      </c>
      <c r="C152" s="4"/>
      <c r="D152" s="4" t="s">
        <v>1058</v>
      </c>
      <c r="E152" s="5" t="s">
        <v>1059</v>
      </c>
      <c r="F152" s="4" t="s">
        <v>138</v>
      </c>
      <c r="G152" s="4" t="s">
        <v>138</v>
      </c>
      <c r="H152" s="5" t="s">
        <v>1060</v>
      </c>
      <c r="I152" s="7" t="s">
        <v>1061</v>
      </c>
      <c r="J152" s="5" t="n">
        <f aca="false">LEN(K152)</f>
        <v>41</v>
      </c>
      <c r="K152" s="5" t="s">
        <v>1062</v>
      </c>
      <c r="L152" s="4" t="s">
        <v>57</v>
      </c>
      <c r="M152" s="4" t="s">
        <v>1063</v>
      </c>
    </row>
    <row r="153" customFormat="false" ht="15.75" hidden="false" customHeight="true" outlineLevel="0" collapsed="false">
      <c r="A153" s="4" t="n">
        <v>3877</v>
      </c>
      <c r="B153" s="4" t="s">
        <v>1064</v>
      </c>
      <c r="C153" s="4"/>
      <c r="D153" s="4" t="s">
        <v>1065</v>
      </c>
      <c r="E153" s="5" t="s">
        <v>1066</v>
      </c>
      <c r="F153" s="4" t="s">
        <v>1067</v>
      </c>
      <c r="G153" s="4" t="s">
        <v>409</v>
      </c>
      <c r="H153" s="5" t="s">
        <v>1068</v>
      </c>
      <c r="I153" s="7" t="s">
        <v>1069</v>
      </c>
      <c r="J153" s="5" t="n">
        <f aca="false">LEN(K153)</f>
        <v>41</v>
      </c>
      <c r="K153" s="6" t="str">
        <f aca="false">LOWER(SUBSTITUTE(SUBSTITUTE(SUBSTITUTE(SUBSTITUTE(SUBSTITUTE(SUBSTITUTE(SUBSTITUTE(B153,"S.L.",""),"SL",""),"S.A.",""),"SA","")," ",""),".",""),",",""))&amp;".com"</f>
        <v>alojamientosturisticosmerindaddeolite.com</v>
      </c>
      <c r="L153" s="4" t="s">
        <v>57</v>
      </c>
      <c r="M153" s="4" t="s">
        <v>31</v>
      </c>
    </row>
    <row r="154" customFormat="false" ht="15.75" hidden="false" customHeight="true" outlineLevel="0" collapsed="false">
      <c r="A154" s="4" t="n">
        <v>5228</v>
      </c>
      <c r="B154" s="4" t="s">
        <v>1070</v>
      </c>
      <c r="C154" s="4" t="s">
        <v>1071</v>
      </c>
      <c r="D154" s="4" t="s">
        <v>1072</v>
      </c>
      <c r="E154" s="5" t="s">
        <v>1073</v>
      </c>
      <c r="F154" s="4" t="s">
        <v>824</v>
      </c>
      <c r="G154" s="4" t="s">
        <v>824</v>
      </c>
      <c r="H154" s="5" t="s">
        <v>1074</v>
      </c>
      <c r="I154" s="7" t="s">
        <v>1075</v>
      </c>
      <c r="J154" s="5" t="n">
        <f aca="false">LEN(K154)</f>
        <v>41</v>
      </c>
      <c r="K154" s="6" t="s">
        <v>1076</v>
      </c>
      <c r="L154" s="4" t="s">
        <v>78</v>
      </c>
      <c r="M154" s="4" t="s">
        <v>31</v>
      </c>
    </row>
    <row r="155" customFormat="false" ht="27.75" hidden="false" customHeight="true" outlineLevel="0" collapsed="false">
      <c r="A155" s="4" t="n">
        <v>9526</v>
      </c>
      <c r="B155" s="4" t="s">
        <v>1077</v>
      </c>
      <c r="C155" s="4"/>
      <c r="D155" s="4" t="s">
        <v>1078</v>
      </c>
      <c r="E155" s="5" t="s">
        <v>1079</v>
      </c>
      <c r="F155" s="4" t="s">
        <v>1080</v>
      </c>
      <c r="G155" s="4" t="s">
        <v>1081</v>
      </c>
      <c r="H155" s="5" t="s">
        <v>1082</v>
      </c>
      <c r="I155" s="7" t="s">
        <v>1083</v>
      </c>
      <c r="J155" s="5" t="n">
        <f aca="false">LEN(K155)</f>
        <v>41</v>
      </c>
      <c r="K155" s="6" t="s">
        <v>1084</v>
      </c>
      <c r="L155" s="4" t="s">
        <v>31</v>
      </c>
      <c r="M155" s="4" t="s">
        <v>1085</v>
      </c>
    </row>
    <row r="156" customFormat="false" ht="15.75" hidden="false" customHeight="true" outlineLevel="0" collapsed="false">
      <c r="A156" s="4" t="n">
        <v>10714</v>
      </c>
      <c r="B156" s="4" t="s">
        <v>1086</v>
      </c>
      <c r="C156" s="4"/>
      <c r="D156" s="4" t="s">
        <v>1087</v>
      </c>
      <c r="E156" s="5" t="s">
        <v>1088</v>
      </c>
      <c r="F156" s="4" t="s">
        <v>1089</v>
      </c>
      <c r="G156" s="4" t="s">
        <v>882</v>
      </c>
      <c r="H156" s="5" t="s">
        <v>1090</v>
      </c>
      <c r="I156" s="7" t="s">
        <v>1091</v>
      </c>
      <c r="J156" s="5" t="n">
        <f aca="false">LEN(K156)</f>
        <v>41</v>
      </c>
      <c r="K156" s="6" t="s">
        <v>1092</v>
      </c>
      <c r="L156" s="4" t="s">
        <v>78</v>
      </c>
      <c r="M156" s="4" t="s">
        <v>419</v>
      </c>
    </row>
    <row r="157" customFormat="false" ht="15.75" hidden="false" customHeight="true" outlineLevel="0" collapsed="false">
      <c r="A157" s="4" t="n">
        <v>1449</v>
      </c>
      <c r="B157" s="4" t="s">
        <v>1093</v>
      </c>
      <c r="C157" s="4"/>
      <c r="D157" s="4" t="s">
        <v>1094</v>
      </c>
      <c r="E157" s="5" t="s">
        <v>1095</v>
      </c>
      <c r="F157" s="4" t="s">
        <v>1096</v>
      </c>
      <c r="G157" s="4" t="s">
        <v>1097</v>
      </c>
      <c r="H157" s="5" t="s">
        <v>1098</v>
      </c>
      <c r="I157" s="4" t="s">
        <v>1099</v>
      </c>
      <c r="J157" s="5" t="n">
        <f aca="false">LEN(K157)</f>
        <v>40</v>
      </c>
      <c r="K157" s="10" t="s">
        <v>1100</v>
      </c>
      <c r="L157" s="4" t="s">
        <v>78</v>
      </c>
      <c r="M157" s="4" t="s">
        <v>467</v>
      </c>
    </row>
    <row r="158" customFormat="false" ht="15.75" hidden="false" customHeight="true" outlineLevel="0" collapsed="false">
      <c r="A158" s="4" t="n">
        <v>1750</v>
      </c>
      <c r="B158" s="4" t="s">
        <v>1101</v>
      </c>
      <c r="C158" s="4"/>
      <c r="D158" s="4" t="s">
        <v>1102</v>
      </c>
      <c r="E158" s="5" t="s">
        <v>52</v>
      </c>
      <c r="F158" s="4" t="s">
        <v>53</v>
      </c>
      <c r="G158" s="4" t="s">
        <v>37</v>
      </c>
      <c r="H158" s="5" t="s">
        <v>1103</v>
      </c>
      <c r="I158" s="7" t="s">
        <v>1104</v>
      </c>
      <c r="J158" s="5" t="n">
        <f aca="false">LEN(K158)</f>
        <v>40</v>
      </c>
      <c r="K158" s="6" t="s">
        <v>1105</v>
      </c>
      <c r="L158" s="4" t="s">
        <v>21</v>
      </c>
      <c r="M158" s="4" t="s">
        <v>1106</v>
      </c>
    </row>
    <row r="159" customFormat="false" ht="15.75" hidden="false" customHeight="true" outlineLevel="0" collapsed="false">
      <c r="A159" s="4" t="n">
        <v>2173</v>
      </c>
      <c r="B159" s="4" t="s">
        <v>1107</v>
      </c>
      <c r="C159" s="4"/>
      <c r="D159" s="4" t="s">
        <v>1108</v>
      </c>
      <c r="E159" s="5" t="s">
        <v>1109</v>
      </c>
      <c r="F159" s="4" t="s">
        <v>1110</v>
      </c>
      <c r="G159" s="4" t="s">
        <v>37</v>
      </c>
      <c r="H159" s="5" t="s">
        <v>1111</v>
      </c>
      <c r="I159" s="12" t="s">
        <v>1112</v>
      </c>
      <c r="J159" s="5" t="n">
        <f aca="false">LEN(K159)</f>
        <v>40</v>
      </c>
      <c r="K159" s="6" t="s">
        <v>1113</v>
      </c>
      <c r="L159" s="4" t="s">
        <v>31</v>
      </c>
      <c r="M159" s="4" t="s">
        <v>828</v>
      </c>
    </row>
    <row r="160" customFormat="false" ht="15.75" hidden="false" customHeight="true" outlineLevel="0" collapsed="false">
      <c r="A160" s="4" t="n">
        <v>2397</v>
      </c>
      <c r="B160" s="4" t="s">
        <v>1114</v>
      </c>
      <c r="C160" s="4" t="s">
        <v>1115</v>
      </c>
      <c r="D160" s="4" t="s">
        <v>1116</v>
      </c>
      <c r="E160" s="5" t="s">
        <v>213</v>
      </c>
      <c r="F160" s="4" t="s">
        <v>138</v>
      </c>
      <c r="G160" s="4" t="s">
        <v>138</v>
      </c>
      <c r="H160" s="5" t="s">
        <v>1117</v>
      </c>
      <c r="I160" s="4" t="s">
        <v>1118</v>
      </c>
      <c r="J160" s="5" t="n">
        <f aca="false">LEN(K160)</f>
        <v>40</v>
      </c>
      <c r="K160" s="10" t="s">
        <v>1119</v>
      </c>
      <c r="L160" s="4" t="s">
        <v>78</v>
      </c>
      <c r="M160" s="4" t="s">
        <v>1120</v>
      </c>
    </row>
    <row r="161" customFormat="false" ht="15.75" hidden="false" customHeight="true" outlineLevel="0" collapsed="false">
      <c r="A161" s="4" t="n">
        <v>2494</v>
      </c>
      <c r="B161" s="4" t="s">
        <v>1121</v>
      </c>
      <c r="C161" s="4" t="s">
        <v>1122</v>
      </c>
      <c r="D161" s="4" t="s">
        <v>1123</v>
      </c>
      <c r="E161" s="5" t="s">
        <v>802</v>
      </c>
      <c r="F161" s="4" t="s">
        <v>138</v>
      </c>
      <c r="G161" s="4" t="s">
        <v>138</v>
      </c>
      <c r="H161" s="5" t="s">
        <v>1124</v>
      </c>
      <c r="I161" s="4" t="s">
        <v>1125</v>
      </c>
      <c r="J161" s="5" t="n">
        <f aca="false">LEN(K161)</f>
        <v>40</v>
      </c>
      <c r="K161" s="6" t="s">
        <v>1126</v>
      </c>
      <c r="L161" s="4" t="s">
        <v>31</v>
      </c>
      <c r="M161" s="4" t="s">
        <v>1127</v>
      </c>
    </row>
    <row r="162" customFormat="false" ht="15.75" hidden="false" customHeight="true" outlineLevel="0" collapsed="false">
      <c r="A162" s="4" t="n">
        <v>4242</v>
      </c>
      <c r="B162" s="4" t="s">
        <v>1128</v>
      </c>
      <c r="C162" s="4"/>
      <c r="D162" s="4" t="s">
        <v>1129</v>
      </c>
      <c r="E162" s="5" t="s">
        <v>1130</v>
      </c>
      <c r="F162" s="4" t="s">
        <v>1131</v>
      </c>
      <c r="G162" s="4" t="s">
        <v>107</v>
      </c>
      <c r="H162" s="5" t="s">
        <v>1132</v>
      </c>
      <c r="I162" s="4" t="s">
        <v>1133</v>
      </c>
      <c r="J162" s="5" t="n">
        <f aca="false">LEN(K162)</f>
        <v>40</v>
      </c>
      <c r="K162" s="6" t="s">
        <v>1134</v>
      </c>
      <c r="L162" s="4" t="s">
        <v>78</v>
      </c>
      <c r="M162" s="4" t="s">
        <v>1135</v>
      </c>
    </row>
    <row r="163" customFormat="false" ht="15.75" hidden="false" customHeight="true" outlineLevel="0" collapsed="false">
      <c r="A163" s="4" t="n">
        <v>5444</v>
      </c>
      <c r="B163" s="4" t="s">
        <v>1136</v>
      </c>
      <c r="C163" s="4" t="s">
        <v>1137</v>
      </c>
      <c r="D163" s="4" t="s">
        <v>1138</v>
      </c>
      <c r="E163" s="5" t="s">
        <v>1139</v>
      </c>
      <c r="F163" s="4" t="s">
        <v>1140</v>
      </c>
      <c r="G163" s="4" t="s">
        <v>250</v>
      </c>
      <c r="H163" s="5" t="s">
        <v>1141</v>
      </c>
      <c r="I163" s="4" t="s">
        <v>1142</v>
      </c>
      <c r="J163" s="5" t="n">
        <f aca="false">LEN(K163)</f>
        <v>40</v>
      </c>
      <c r="K163" s="6" t="s">
        <v>1143</v>
      </c>
      <c r="L163" s="4" t="s">
        <v>78</v>
      </c>
      <c r="M163" s="4" t="s">
        <v>344</v>
      </c>
    </row>
    <row r="164" customFormat="false" ht="15.75" hidden="false" customHeight="true" outlineLevel="0" collapsed="false">
      <c r="A164" s="4" t="n">
        <v>5681</v>
      </c>
      <c r="B164" s="4" t="s">
        <v>1144</v>
      </c>
      <c r="C164" s="4" t="s">
        <v>1145</v>
      </c>
      <c r="D164" s="4" t="s">
        <v>1146</v>
      </c>
      <c r="E164" s="5" t="s">
        <v>1147</v>
      </c>
      <c r="F164" s="4" t="s">
        <v>573</v>
      </c>
      <c r="G164" s="4" t="s">
        <v>573</v>
      </c>
      <c r="H164" s="5" t="s">
        <v>1148</v>
      </c>
      <c r="I164" s="7" t="s">
        <v>1149</v>
      </c>
      <c r="J164" s="5" t="n">
        <f aca="false">LEN(K164)</f>
        <v>40</v>
      </c>
      <c r="K164" s="13" t="s">
        <v>1150</v>
      </c>
      <c r="L164" s="4" t="s">
        <v>57</v>
      </c>
      <c r="M164" s="4" t="s">
        <v>271</v>
      </c>
    </row>
    <row r="165" customFormat="false" ht="15.75" hidden="false" customHeight="true" outlineLevel="0" collapsed="false">
      <c r="A165" s="4" t="n">
        <v>6604</v>
      </c>
      <c r="B165" s="4" t="s">
        <v>1151</v>
      </c>
      <c r="C165" s="4"/>
      <c r="D165" s="4" t="s">
        <v>1152</v>
      </c>
      <c r="E165" s="5" t="s">
        <v>1153</v>
      </c>
      <c r="F165" s="4" t="s">
        <v>1154</v>
      </c>
      <c r="G165" s="4" t="s">
        <v>1155</v>
      </c>
      <c r="H165" s="5" t="s">
        <v>1156</v>
      </c>
      <c r="I165" s="4" t="s">
        <v>1157</v>
      </c>
      <c r="J165" s="5" t="n">
        <f aca="false">LEN(K165)</f>
        <v>40</v>
      </c>
      <c r="K165" s="6" t="s">
        <v>1158</v>
      </c>
      <c r="L165" s="4" t="s">
        <v>31</v>
      </c>
      <c r="M165" s="4" t="s">
        <v>336</v>
      </c>
    </row>
    <row r="166" customFormat="false" ht="15.75" hidden="false" customHeight="true" outlineLevel="0" collapsed="false">
      <c r="A166" s="4" t="n">
        <v>7188</v>
      </c>
      <c r="B166" s="4" t="s">
        <v>1159</v>
      </c>
      <c r="C166" s="4"/>
      <c r="D166" s="4" t="s">
        <v>1160</v>
      </c>
      <c r="E166" s="5" t="s">
        <v>1161</v>
      </c>
      <c r="F166" s="4" t="s">
        <v>1162</v>
      </c>
      <c r="G166" s="4" t="s">
        <v>84</v>
      </c>
      <c r="H166" s="5" t="s">
        <v>1163</v>
      </c>
      <c r="I166" s="4" t="s">
        <v>1164</v>
      </c>
      <c r="J166" s="5" t="n">
        <f aca="false">LEN(K166)</f>
        <v>40</v>
      </c>
      <c r="K166" s="10" t="s">
        <v>1165</v>
      </c>
      <c r="L166" s="4" t="s">
        <v>31</v>
      </c>
      <c r="M166" s="4" t="s">
        <v>158</v>
      </c>
    </row>
    <row r="167" customFormat="false" ht="15.75" hidden="false" customHeight="true" outlineLevel="0" collapsed="false">
      <c r="A167" s="4" t="n">
        <v>8996</v>
      </c>
      <c r="B167" s="4" t="s">
        <v>1166</v>
      </c>
      <c r="C167" s="4"/>
      <c r="D167" s="4" t="s">
        <v>1167</v>
      </c>
      <c r="E167" s="5" t="s">
        <v>1168</v>
      </c>
      <c r="F167" s="4" t="s">
        <v>1169</v>
      </c>
      <c r="G167" s="4" t="s">
        <v>700</v>
      </c>
      <c r="H167" s="5" t="s">
        <v>1170</v>
      </c>
      <c r="I167" s="4" t="s">
        <v>670</v>
      </c>
      <c r="J167" s="5" t="n">
        <f aca="false">LEN(K167)</f>
        <v>40</v>
      </c>
      <c r="K167" s="6" t="s">
        <v>1171</v>
      </c>
      <c r="L167" s="4" t="s">
        <v>78</v>
      </c>
      <c r="M167" s="4" t="s">
        <v>31</v>
      </c>
    </row>
    <row r="168" customFormat="false" ht="15.75" hidden="false" customHeight="true" outlineLevel="0" collapsed="false">
      <c r="A168" s="4" t="n">
        <v>10091</v>
      </c>
      <c r="B168" s="4" t="s">
        <v>1172</v>
      </c>
      <c r="C168" s="4"/>
      <c r="D168" s="4" t="s">
        <v>1173</v>
      </c>
      <c r="E168" s="5" t="s">
        <v>1013</v>
      </c>
      <c r="F168" s="4" t="s">
        <v>619</v>
      </c>
      <c r="G168" s="4" t="s">
        <v>620</v>
      </c>
      <c r="H168" s="5" t="s">
        <v>1174</v>
      </c>
      <c r="I168" s="7" t="s">
        <v>1175</v>
      </c>
      <c r="J168" s="5" t="n">
        <f aca="false">LEN(K168)</f>
        <v>40</v>
      </c>
      <c r="K168" s="6" t="s">
        <v>1176</v>
      </c>
      <c r="L168" s="4" t="s">
        <v>31</v>
      </c>
      <c r="M168" s="4" t="s">
        <v>22</v>
      </c>
    </row>
    <row r="169" customFormat="false" ht="15.75" hidden="false" customHeight="true" outlineLevel="0" collapsed="false">
      <c r="A169" s="4" t="n">
        <v>11424</v>
      </c>
      <c r="B169" s="4" t="s">
        <v>1177</v>
      </c>
      <c r="C169" s="4"/>
      <c r="D169" s="4" t="s">
        <v>1178</v>
      </c>
      <c r="E169" s="5" t="s">
        <v>1179</v>
      </c>
      <c r="F169" s="4" t="s">
        <v>1180</v>
      </c>
      <c r="G169" s="4" t="s">
        <v>895</v>
      </c>
      <c r="H169" s="5" t="n">
        <v>927193861</v>
      </c>
      <c r="I169" s="4" t="s">
        <v>1181</v>
      </c>
      <c r="J169" s="5" t="n">
        <f aca="false">LEN(K169)</f>
        <v>39</v>
      </c>
      <c r="K169" s="6" t="s">
        <v>1182</v>
      </c>
      <c r="L169" s="4" t="s">
        <v>31</v>
      </c>
      <c r="M169" s="4" t="s">
        <v>381</v>
      </c>
    </row>
    <row r="170" customFormat="false" ht="15.75" hidden="false" customHeight="true" outlineLevel="0" collapsed="false">
      <c r="A170" s="4" t="n">
        <v>11890</v>
      </c>
      <c r="B170" s="4" t="s">
        <v>1183</v>
      </c>
      <c r="C170" s="4"/>
      <c r="D170" s="4" t="s">
        <v>1184</v>
      </c>
      <c r="E170" s="5" t="s">
        <v>1046</v>
      </c>
      <c r="F170" s="4" t="s">
        <v>1047</v>
      </c>
      <c r="G170" s="4" t="s">
        <v>37</v>
      </c>
      <c r="H170" s="5" t="s">
        <v>1185</v>
      </c>
      <c r="I170" s="4" t="s">
        <v>1186</v>
      </c>
      <c r="J170" s="5" t="n">
        <f aca="false">LEN(K170)</f>
        <v>39</v>
      </c>
      <c r="K170" s="6" t="s">
        <v>1187</v>
      </c>
      <c r="L170" s="4" t="s">
        <v>21</v>
      </c>
      <c r="M170" s="4" t="s">
        <v>31</v>
      </c>
    </row>
    <row r="171" customFormat="false" ht="15.75" hidden="false" customHeight="true" outlineLevel="0" collapsed="false">
      <c r="A171" s="4" t="n">
        <v>2529</v>
      </c>
      <c r="B171" s="4" t="s">
        <v>1188</v>
      </c>
      <c r="C171" s="4"/>
      <c r="D171" s="4" t="s">
        <v>1189</v>
      </c>
      <c r="E171" s="5" t="s">
        <v>1190</v>
      </c>
      <c r="F171" s="4" t="s">
        <v>138</v>
      </c>
      <c r="G171" s="4" t="s">
        <v>138</v>
      </c>
      <c r="H171" s="5" t="s">
        <v>1191</v>
      </c>
      <c r="I171" s="7" t="s">
        <v>1192</v>
      </c>
      <c r="J171" s="5" t="n">
        <f aca="false">LEN(K171)</f>
        <v>39</v>
      </c>
      <c r="K171" s="6" t="s">
        <v>1193</v>
      </c>
      <c r="L171" s="4" t="s">
        <v>21</v>
      </c>
      <c r="M171" s="4" t="s">
        <v>31</v>
      </c>
    </row>
    <row r="172" customFormat="false" ht="15.75" hidden="false" customHeight="true" outlineLevel="0" collapsed="false">
      <c r="A172" s="4" t="n">
        <v>2605</v>
      </c>
      <c r="B172" s="4" t="s">
        <v>1194</v>
      </c>
      <c r="C172" s="4" t="s">
        <v>1195</v>
      </c>
      <c r="D172" s="4" t="s">
        <v>1196</v>
      </c>
      <c r="E172" s="5" t="s">
        <v>1197</v>
      </c>
      <c r="F172" s="4" t="s">
        <v>1198</v>
      </c>
      <c r="G172" s="4" t="s">
        <v>138</v>
      </c>
      <c r="H172" s="5" t="s">
        <v>1199</v>
      </c>
      <c r="I172" s="7" t="s">
        <v>1200</v>
      </c>
      <c r="J172" s="5" t="n">
        <f aca="false">LEN(K172)</f>
        <v>39</v>
      </c>
      <c r="K172" s="6" t="s">
        <v>1201</v>
      </c>
      <c r="L172" s="4" t="s">
        <v>78</v>
      </c>
      <c r="M172" s="4" t="s">
        <v>31</v>
      </c>
    </row>
    <row r="173" customFormat="false" ht="15.75" hidden="false" customHeight="true" outlineLevel="0" collapsed="false">
      <c r="A173" s="4" t="n">
        <v>5035</v>
      </c>
      <c r="B173" s="4" t="s">
        <v>1202</v>
      </c>
      <c r="C173" s="4"/>
      <c r="D173" s="4" t="s">
        <v>1203</v>
      </c>
      <c r="E173" s="5" t="s">
        <v>1204</v>
      </c>
      <c r="F173" s="4" t="s">
        <v>972</v>
      </c>
      <c r="G173" s="4" t="s">
        <v>332</v>
      </c>
      <c r="H173" s="5" t="s">
        <v>1205</v>
      </c>
      <c r="I173" s="4" t="s">
        <v>1206</v>
      </c>
      <c r="J173" s="5" t="n">
        <f aca="false">LEN(K173)</f>
        <v>39</v>
      </c>
      <c r="K173" s="10" t="s">
        <v>1207</v>
      </c>
      <c r="L173" s="4" t="s">
        <v>31</v>
      </c>
      <c r="M173" s="4" t="s">
        <v>1208</v>
      </c>
    </row>
    <row r="174" customFormat="false" ht="15.75" hidden="false" customHeight="true" outlineLevel="0" collapsed="false">
      <c r="A174" s="4" t="n">
        <v>5793</v>
      </c>
      <c r="B174" s="4" t="s">
        <v>1209</v>
      </c>
      <c r="C174" s="4"/>
      <c r="D174" s="4" t="s">
        <v>1210</v>
      </c>
      <c r="E174" s="5" t="s">
        <v>1211</v>
      </c>
      <c r="F174" s="4" t="s">
        <v>1212</v>
      </c>
      <c r="G174" s="4" t="s">
        <v>18</v>
      </c>
      <c r="H174" s="5" t="s">
        <v>1213</v>
      </c>
      <c r="I174" s="4" t="s">
        <v>1214</v>
      </c>
      <c r="J174" s="5" t="n">
        <f aca="false">LEN(K174)</f>
        <v>39</v>
      </c>
      <c r="K174" s="6" t="s">
        <v>1215</v>
      </c>
      <c r="L174" s="4" t="s">
        <v>21</v>
      </c>
      <c r="M174" s="4" t="s">
        <v>1216</v>
      </c>
    </row>
    <row r="175" customFormat="false" ht="15.75" hidden="false" customHeight="true" outlineLevel="0" collapsed="false">
      <c r="A175" s="4" t="n">
        <v>5873</v>
      </c>
      <c r="B175" s="4" t="s">
        <v>1217</v>
      </c>
      <c r="C175" s="4"/>
      <c r="D175" s="4" t="s">
        <v>1218</v>
      </c>
      <c r="E175" s="5" t="s">
        <v>1219</v>
      </c>
      <c r="F175" s="4" t="s">
        <v>1220</v>
      </c>
      <c r="G175" s="4" t="s">
        <v>18</v>
      </c>
      <c r="H175" s="5" t="s">
        <v>1221</v>
      </c>
      <c r="I175" s="4" t="s">
        <v>1222</v>
      </c>
      <c r="J175" s="5" t="n">
        <f aca="false">LEN(K175)</f>
        <v>39</v>
      </c>
      <c r="K175" s="6" t="s">
        <v>1223</v>
      </c>
      <c r="L175" s="4" t="s">
        <v>57</v>
      </c>
      <c r="M175" s="4" t="s">
        <v>488</v>
      </c>
    </row>
    <row r="176" customFormat="false" ht="27.75" hidden="false" customHeight="true" outlineLevel="0" collapsed="false">
      <c r="A176" s="4" t="n">
        <v>5887</v>
      </c>
      <c r="B176" s="4" t="s">
        <v>1224</v>
      </c>
      <c r="C176" s="4"/>
      <c r="D176" s="4" t="s">
        <v>1225</v>
      </c>
      <c r="E176" s="5" t="s">
        <v>415</v>
      </c>
      <c r="F176" s="4" t="s">
        <v>62</v>
      </c>
      <c r="G176" s="4" t="s">
        <v>18</v>
      </c>
      <c r="H176" s="5" t="s">
        <v>1226</v>
      </c>
      <c r="I176" s="7" t="s">
        <v>1227</v>
      </c>
      <c r="J176" s="5" t="n">
        <f aca="false">LEN(K176)</f>
        <v>39</v>
      </c>
      <c r="K176" s="6" t="str">
        <f aca="false">LOWER(SUBSTITUTE(SUBSTITUTE(SUBSTITUTE(SUBSTITUTE(SUBSTITUTE(SUBSTITUTE(SUBSTITUTE(B176,"S.L.",""),"SL",""),"S.A.",""),"SA","")," ",""),".",""),",",""))&amp;".com"</f>
        <v>hoteleseimportacionesagroforestales.com</v>
      </c>
      <c r="L176" s="4" t="s">
        <v>57</v>
      </c>
      <c r="M176" s="4" t="s">
        <v>31</v>
      </c>
    </row>
    <row r="177" customFormat="false" ht="15.75" hidden="false" customHeight="true" outlineLevel="0" collapsed="false">
      <c r="A177" s="4" t="n">
        <v>6370</v>
      </c>
      <c r="B177" s="4" t="s">
        <v>1228</v>
      </c>
      <c r="C177" s="4"/>
      <c r="D177" s="4" t="s">
        <v>1229</v>
      </c>
      <c r="E177" s="5" t="s">
        <v>1230</v>
      </c>
      <c r="F177" s="4" t="s">
        <v>45</v>
      </c>
      <c r="G177" s="4" t="s">
        <v>27</v>
      </c>
      <c r="H177" s="5" t="s">
        <v>1231</v>
      </c>
      <c r="I177" s="7" t="s">
        <v>1232</v>
      </c>
      <c r="J177" s="5" t="n">
        <f aca="false">LEN(K177)</f>
        <v>39</v>
      </c>
      <c r="K177" s="6" t="s">
        <v>1233</v>
      </c>
      <c r="L177" s="4" t="s">
        <v>57</v>
      </c>
      <c r="M177" s="4" t="s">
        <v>729</v>
      </c>
    </row>
    <row r="178" customFormat="false" ht="27.75" hidden="false" customHeight="true" outlineLevel="0" collapsed="false">
      <c r="A178" s="4" t="n">
        <v>6621</v>
      </c>
      <c r="B178" s="4" t="s">
        <v>1234</v>
      </c>
      <c r="C178" s="4"/>
      <c r="D178" s="4" t="s">
        <v>1235</v>
      </c>
      <c r="E178" s="5" t="s">
        <v>1236</v>
      </c>
      <c r="F178" s="4" t="s">
        <v>1155</v>
      </c>
      <c r="G178" s="4" t="s">
        <v>1155</v>
      </c>
      <c r="H178" s="5" t="s">
        <v>1237</v>
      </c>
      <c r="I178" s="7" t="s">
        <v>1238</v>
      </c>
      <c r="J178" s="5" t="n">
        <f aca="false">LEN(K178)</f>
        <v>39</v>
      </c>
      <c r="K178" s="6" t="s">
        <v>1239</v>
      </c>
      <c r="L178" s="4" t="s">
        <v>31</v>
      </c>
      <c r="M178" s="4" t="s">
        <v>31</v>
      </c>
    </row>
    <row r="179" customFormat="false" ht="15.75" hidden="false" customHeight="true" outlineLevel="0" collapsed="false">
      <c r="A179" s="4" t="n">
        <v>9590</v>
      </c>
      <c r="B179" s="4" t="s">
        <v>1240</v>
      </c>
      <c r="C179" s="4"/>
      <c r="D179" s="4" t="s">
        <v>1241</v>
      </c>
      <c r="E179" s="5" t="s">
        <v>1242</v>
      </c>
      <c r="F179" s="4" t="s">
        <v>1243</v>
      </c>
      <c r="G179" s="4" t="s">
        <v>603</v>
      </c>
      <c r="H179" s="5" t="s">
        <v>1244</v>
      </c>
      <c r="I179" s="4" t="s">
        <v>1245</v>
      </c>
      <c r="J179" s="5" t="n">
        <f aca="false">LEN(K179)</f>
        <v>39</v>
      </c>
      <c r="K179" s="6" t="s">
        <v>1246</v>
      </c>
      <c r="L179" s="4" t="s">
        <v>31</v>
      </c>
      <c r="M179" s="4" t="s">
        <v>209</v>
      </c>
    </row>
    <row r="180" customFormat="false" ht="15.75" hidden="false" customHeight="true" outlineLevel="0" collapsed="false">
      <c r="A180" s="4" t="n">
        <v>9873</v>
      </c>
      <c r="B180" s="4" t="s">
        <v>1247</v>
      </c>
      <c r="C180" s="4"/>
      <c r="D180" s="4" t="s">
        <v>1248</v>
      </c>
      <c r="E180" s="5" t="s">
        <v>1249</v>
      </c>
      <c r="F180" s="4" t="s">
        <v>611</v>
      </c>
      <c r="G180" s="4" t="s">
        <v>611</v>
      </c>
      <c r="H180" s="5" t="s">
        <v>1250</v>
      </c>
      <c r="I180" s="4" t="str">
        <f aca="false">IFERROR(__xludf.dummyfunction("""info@""&amp;LOWER(REGEXREPLACE(B180,""[^A-Za-z0-9]"",""""))&amp;"".com"""),"info@industriashostelerassimancasduerosa.com")</f>
        <v>info@industriashostelerassimancasduerosa.com</v>
      </c>
      <c r="J180" s="5" t="n">
        <f aca="false">LEN(K180)</f>
        <v>39</v>
      </c>
      <c r="K180" s="6" t="s">
        <v>1251</v>
      </c>
      <c r="L180" s="4" t="s">
        <v>21</v>
      </c>
      <c r="M180" s="4" t="s">
        <v>31</v>
      </c>
    </row>
    <row r="181" customFormat="false" ht="15.75" hidden="false" customHeight="true" outlineLevel="0" collapsed="false">
      <c r="A181" s="4" t="n">
        <v>9899</v>
      </c>
      <c r="B181" s="4" t="s">
        <v>1252</v>
      </c>
      <c r="C181" s="4"/>
      <c r="D181" s="4" t="s">
        <v>1253</v>
      </c>
      <c r="E181" s="5" t="s">
        <v>1254</v>
      </c>
      <c r="F181" s="4" t="s">
        <v>611</v>
      </c>
      <c r="G181" s="4" t="s">
        <v>611</v>
      </c>
      <c r="H181" s="5" t="s">
        <v>1255</v>
      </c>
      <c r="I181" s="4" t="s">
        <v>1256</v>
      </c>
      <c r="J181" s="5" t="n">
        <f aca="false">LEN(K181)</f>
        <v>39</v>
      </c>
      <c r="K181" s="6" t="s">
        <v>1257</v>
      </c>
      <c r="L181" s="4" t="s">
        <v>57</v>
      </c>
      <c r="M181" s="4" t="s">
        <v>31</v>
      </c>
    </row>
    <row r="182" customFormat="false" ht="15.75" hidden="false" customHeight="true" outlineLevel="0" collapsed="false">
      <c r="A182" s="4" t="n">
        <v>10010</v>
      </c>
      <c r="B182" s="4" t="s">
        <v>1258</v>
      </c>
      <c r="C182" s="4"/>
      <c r="D182" s="4" t="s">
        <v>1259</v>
      </c>
      <c r="E182" s="5" t="s">
        <v>1260</v>
      </c>
      <c r="F182" s="4" t="s">
        <v>1261</v>
      </c>
      <c r="G182" s="4" t="s">
        <v>620</v>
      </c>
      <c r="H182" s="5" t="s">
        <v>1262</v>
      </c>
      <c r="I182" s="4" t="s">
        <v>1263</v>
      </c>
      <c r="J182" s="5" t="n">
        <f aca="false">LEN(K182)</f>
        <v>39</v>
      </c>
      <c r="K182" s="10" t="s">
        <v>1264</v>
      </c>
      <c r="L182" s="4" t="s">
        <v>66</v>
      </c>
      <c r="M182" s="4" t="s">
        <v>1265</v>
      </c>
    </row>
    <row r="183" customFormat="false" ht="15.75" hidden="false" customHeight="true" outlineLevel="0" collapsed="false">
      <c r="A183" s="4" t="n">
        <v>11004</v>
      </c>
      <c r="B183" s="4" t="s">
        <v>1266</v>
      </c>
      <c r="C183" s="4"/>
      <c r="D183" s="4" t="s">
        <v>1267</v>
      </c>
      <c r="E183" s="5" t="s">
        <v>1268</v>
      </c>
      <c r="F183" s="4" t="s">
        <v>1269</v>
      </c>
      <c r="G183" s="4" t="s">
        <v>1270</v>
      </c>
      <c r="H183" s="5" t="s">
        <v>1271</v>
      </c>
      <c r="I183" s="4" t="s">
        <v>1272</v>
      </c>
      <c r="J183" s="5" t="n">
        <f aca="false">LEN(K183)</f>
        <v>39</v>
      </c>
      <c r="K183" s="6" t="s">
        <v>1273</v>
      </c>
      <c r="L183" s="4" t="s">
        <v>31</v>
      </c>
      <c r="M183" s="4" t="s">
        <v>918</v>
      </c>
    </row>
    <row r="184" customFormat="false" ht="15.75" hidden="false" customHeight="true" outlineLevel="0" collapsed="false">
      <c r="A184" s="4" t="n">
        <v>12213</v>
      </c>
      <c r="B184" s="4" t="s">
        <v>1274</v>
      </c>
      <c r="C184" s="4"/>
      <c r="D184" s="4" t="s">
        <v>1275</v>
      </c>
      <c r="E184" s="5" t="s">
        <v>1276</v>
      </c>
      <c r="F184" s="4" t="s">
        <v>1277</v>
      </c>
      <c r="G184" s="4" t="s">
        <v>431</v>
      </c>
      <c r="H184" s="5" t="s">
        <v>283</v>
      </c>
      <c r="I184" s="4" t="s">
        <v>1278</v>
      </c>
      <c r="J184" s="5" t="n">
        <f aca="false">LEN(K184)</f>
        <v>38</v>
      </c>
      <c r="K184" s="6" t="s">
        <v>1279</v>
      </c>
      <c r="L184" s="4" t="s">
        <v>31</v>
      </c>
      <c r="M184" s="4" t="s">
        <v>31</v>
      </c>
    </row>
    <row r="185" customFormat="false" ht="15.75" hidden="false" customHeight="true" outlineLevel="0" collapsed="false">
      <c r="A185" s="4" t="n">
        <v>12268</v>
      </c>
      <c r="B185" s="4" t="s">
        <v>1280</v>
      </c>
      <c r="C185" s="4"/>
      <c r="D185" s="4" t="s">
        <v>1281</v>
      </c>
      <c r="E185" s="5" t="s">
        <v>1282</v>
      </c>
      <c r="F185" s="4" t="s">
        <v>372</v>
      </c>
      <c r="G185" s="4" t="s">
        <v>372</v>
      </c>
      <c r="H185" s="5" t="s">
        <v>283</v>
      </c>
      <c r="I185" s="4" t="s">
        <v>1283</v>
      </c>
      <c r="J185" s="5" t="n">
        <f aca="false">LEN(K185)</f>
        <v>38</v>
      </c>
      <c r="K185" s="6" t="str">
        <f aca="false">LOWER(SUBSTITUTE(SUBSTITUTE(SUBSTITUTE(SUBSTITUTE(SUBSTITUTE(SUBSTITUTE(SUBSTITUTE(B185,"S.L.",""),"SL",""),"S.A.",""),"SA","")," ",""),".",""),",",""))&amp;".com"</f>
        <v>eltorreóndestacruzluxuryapartments.com</v>
      </c>
      <c r="L185" s="4" t="s">
        <v>66</v>
      </c>
      <c r="M185" s="4" t="s">
        <v>31</v>
      </c>
    </row>
    <row r="186" customFormat="false" ht="15.75" hidden="false" customHeight="true" outlineLevel="0" collapsed="false">
      <c r="A186" s="4" t="n">
        <v>11256</v>
      </c>
      <c r="B186" s="4" t="s">
        <v>1284</v>
      </c>
      <c r="C186" s="4"/>
      <c r="D186" s="4" t="s">
        <v>1285</v>
      </c>
      <c r="E186" s="5" t="s">
        <v>1286</v>
      </c>
      <c r="F186" s="4" t="s">
        <v>1287</v>
      </c>
      <c r="G186" s="4" t="s">
        <v>620</v>
      </c>
      <c r="H186" s="5" t="s">
        <v>1288</v>
      </c>
      <c r="I186" s="4" t="s">
        <v>1289</v>
      </c>
      <c r="J186" s="5" t="n">
        <f aca="false">LEN(K186)</f>
        <v>38</v>
      </c>
      <c r="K186" s="6" t="s">
        <v>1290</v>
      </c>
      <c r="L186" s="4" t="s">
        <v>57</v>
      </c>
      <c r="M186" s="4" t="s">
        <v>31</v>
      </c>
    </row>
    <row r="187" customFormat="false" ht="27.75" hidden="false" customHeight="true" outlineLevel="0" collapsed="false">
      <c r="A187" s="4" t="n">
        <v>1997</v>
      </c>
      <c r="B187" s="4" t="s">
        <v>1291</v>
      </c>
      <c r="C187" s="4"/>
      <c r="D187" s="4" t="s">
        <v>1292</v>
      </c>
      <c r="E187" s="5" t="s">
        <v>52</v>
      </c>
      <c r="F187" s="4" t="s">
        <v>53</v>
      </c>
      <c r="G187" s="4" t="s">
        <v>37</v>
      </c>
      <c r="H187" s="5" t="s">
        <v>1293</v>
      </c>
      <c r="I187" s="7" t="s">
        <v>1294</v>
      </c>
      <c r="J187" s="5" t="n">
        <f aca="false">LEN(K187)</f>
        <v>38</v>
      </c>
      <c r="K187" s="5" t="s">
        <v>1295</v>
      </c>
      <c r="L187" s="4" t="s">
        <v>637</v>
      </c>
      <c r="M187" s="4" t="s">
        <v>1296</v>
      </c>
    </row>
    <row r="188" customFormat="false" ht="15.75" hidden="false" customHeight="true" outlineLevel="0" collapsed="false">
      <c r="A188" s="4" t="n">
        <v>4087</v>
      </c>
      <c r="B188" s="4" t="s">
        <v>1297</v>
      </c>
      <c r="C188" s="4"/>
      <c r="D188" s="4" t="s">
        <v>1298</v>
      </c>
      <c r="E188" s="5" t="s">
        <v>1299</v>
      </c>
      <c r="F188" s="4" t="s">
        <v>107</v>
      </c>
      <c r="G188" s="4" t="s">
        <v>107</v>
      </c>
      <c r="H188" s="5" t="s">
        <v>1300</v>
      </c>
      <c r="I188" s="7" t="s">
        <v>1301</v>
      </c>
      <c r="J188" s="5" t="n">
        <f aca="false">LEN(K188)</f>
        <v>38</v>
      </c>
      <c r="K188" s="6" t="str">
        <f aca="false">LOWER(SUBSTITUTE(SUBSTITUTE(SUBSTITUTE(SUBSTITUTE(SUBSTITUTE(SUBSTITUTE(SUBSTITUTE(B188,"S.L.",""),"SL",""),"S.A.",""),"SA","")," ",""),".",""),",",""))&amp;".com"</f>
        <v>explotacioneshostelerasbenalmalaga.com</v>
      </c>
      <c r="L188" s="4" t="s">
        <v>21</v>
      </c>
      <c r="M188" s="4" t="s">
        <v>31</v>
      </c>
    </row>
    <row r="189" customFormat="false" ht="15.75" hidden="false" customHeight="true" outlineLevel="0" collapsed="false">
      <c r="A189" s="4" t="n">
        <v>5212</v>
      </c>
      <c r="B189" s="4" t="s">
        <v>1302</v>
      </c>
      <c r="C189" s="4"/>
      <c r="D189" s="4" t="s">
        <v>1303</v>
      </c>
      <c r="E189" s="5" t="s">
        <v>1304</v>
      </c>
      <c r="F189" s="4" t="s">
        <v>1305</v>
      </c>
      <c r="G189" s="4" t="s">
        <v>332</v>
      </c>
      <c r="H189" s="5" t="s">
        <v>1306</v>
      </c>
      <c r="I189" s="4" t="s">
        <v>1307</v>
      </c>
      <c r="J189" s="5" t="n">
        <f aca="false">LEN(K189)</f>
        <v>38</v>
      </c>
      <c r="K189" s="10" t="str">
        <f aca="false">LOWER(SUBSTITUTE(SUBSTITUTE(SUBSTITUTE(SUBSTITUTE(SUBSTITUTE(SUBSTITUTE(SUBSTITUTE(B189,"S.L.",""),"SL",""),"S.A.",""),"SA","")," ",""),".",""),",",""))&amp;".com"</f>
        <v>marinatarifacentroapartments&amp;rooms.com</v>
      </c>
      <c r="L189" s="4" t="s">
        <v>78</v>
      </c>
      <c r="M189" s="4" t="s">
        <v>31</v>
      </c>
    </row>
    <row r="190" customFormat="false" ht="27.75" hidden="false" customHeight="true" outlineLevel="0" collapsed="false">
      <c r="A190" s="4" t="n">
        <v>6374</v>
      </c>
      <c r="B190" s="4" t="s">
        <v>1308</v>
      </c>
      <c r="C190" s="4"/>
      <c r="D190" s="4" t="s">
        <v>1309</v>
      </c>
      <c r="E190" s="5" t="s">
        <v>1310</v>
      </c>
      <c r="F190" s="4" t="s">
        <v>1311</v>
      </c>
      <c r="G190" s="4" t="s">
        <v>27</v>
      </c>
      <c r="H190" s="5" t="s">
        <v>1312</v>
      </c>
      <c r="I190" s="7" t="s">
        <v>1313</v>
      </c>
      <c r="J190" s="5" t="n">
        <f aca="false">LEN(K190)</f>
        <v>38</v>
      </c>
      <c r="K190" s="6" t="str">
        <f aca="false">LOWER(SUBSTITUTE(SUBSTITUTE(SUBSTITUTE(SUBSTITUTE(SUBSTITUTE(SUBSTITUTE(SUBSTITUTE(B190,"S.L.",""),"SL",""),"S.A.",""),"SA","")," ",""),".",""),",",""))&amp;".com"</f>
        <v>industriashotelerasdelmediterráneo.com</v>
      </c>
      <c r="L190" s="4" t="s">
        <v>57</v>
      </c>
      <c r="M190" s="4" t="s">
        <v>31</v>
      </c>
    </row>
    <row r="191" customFormat="false" ht="27.75" hidden="false" customHeight="true" outlineLevel="0" collapsed="false">
      <c r="A191" s="4" t="n">
        <v>6431</v>
      </c>
      <c r="B191" s="4" t="s">
        <v>1314</v>
      </c>
      <c r="C191" s="4"/>
      <c r="D191" s="4" t="s">
        <v>1315</v>
      </c>
      <c r="E191" s="5" t="s">
        <v>1316</v>
      </c>
      <c r="F191" s="4" t="s">
        <v>1317</v>
      </c>
      <c r="G191" s="4" t="s">
        <v>27</v>
      </c>
      <c r="H191" s="5" t="s">
        <v>1318</v>
      </c>
      <c r="I191" s="7" t="s">
        <v>1319</v>
      </c>
      <c r="J191" s="5" t="n">
        <f aca="false">LEN(K191)</f>
        <v>38</v>
      </c>
      <c r="K191" s="5" t="s">
        <v>1320</v>
      </c>
      <c r="L191" s="4" t="s">
        <v>637</v>
      </c>
      <c r="M191" s="4" t="s">
        <v>1321</v>
      </c>
    </row>
    <row r="192" customFormat="false" ht="27.75" hidden="false" customHeight="true" outlineLevel="0" collapsed="false">
      <c r="A192" s="4" t="n">
        <v>6567</v>
      </c>
      <c r="B192" s="4" t="s">
        <v>1322</v>
      </c>
      <c r="C192" s="4"/>
      <c r="D192" s="4" t="s">
        <v>1323</v>
      </c>
      <c r="E192" s="5" t="s">
        <v>1324</v>
      </c>
      <c r="F192" s="4" t="s">
        <v>299</v>
      </c>
      <c r="G192" s="4" t="s">
        <v>299</v>
      </c>
      <c r="H192" s="5" t="s">
        <v>1325</v>
      </c>
      <c r="I192" s="7" t="s">
        <v>1326</v>
      </c>
      <c r="J192" s="5" t="n">
        <f aca="false">LEN(K192)</f>
        <v>38</v>
      </c>
      <c r="K192" s="5" t="s">
        <v>1327</v>
      </c>
      <c r="L192" s="4" t="s">
        <v>57</v>
      </c>
      <c r="M192" s="4" t="s">
        <v>924</v>
      </c>
    </row>
    <row r="193" customFormat="false" ht="15.75" hidden="false" customHeight="true" outlineLevel="0" collapsed="false">
      <c r="A193" s="4" t="n">
        <v>11759</v>
      </c>
      <c r="B193" s="4" t="s">
        <v>1328</v>
      </c>
      <c r="C193" s="4"/>
      <c r="D193" s="4" t="s">
        <v>1329</v>
      </c>
      <c r="E193" s="5" t="s">
        <v>1330</v>
      </c>
      <c r="F193" s="4" t="s">
        <v>1331</v>
      </c>
      <c r="G193" s="4" t="s">
        <v>84</v>
      </c>
      <c r="H193" s="5" t="s">
        <v>1332</v>
      </c>
      <c r="I193" s="4" t="s">
        <v>1333</v>
      </c>
      <c r="J193" s="5" t="n">
        <f aca="false">LEN(K193)</f>
        <v>38</v>
      </c>
      <c r="K193" s="10" t="s">
        <v>1334</v>
      </c>
      <c r="L193" s="4" t="s">
        <v>57</v>
      </c>
      <c r="M193" s="4" t="s">
        <v>31</v>
      </c>
    </row>
    <row r="194" customFormat="false" ht="15.75" hidden="false" customHeight="true" outlineLevel="0" collapsed="false">
      <c r="A194" s="4" t="n">
        <v>8866</v>
      </c>
      <c r="B194" s="4" t="s">
        <v>1335</v>
      </c>
      <c r="C194" s="4"/>
      <c r="D194" s="4" t="s">
        <v>1336</v>
      </c>
      <c r="E194" s="5" t="s">
        <v>1337</v>
      </c>
      <c r="F194" s="4" t="s">
        <v>1338</v>
      </c>
      <c r="G194" s="4" t="s">
        <v>355</v>
      </c>
      <c r="H194" s="5" t="s">
        <v>1339</v>
      </c>
      <c r="I194" s="7" t="s">
        <v>1340</v>
      </c>
      <c r="J194" s="5" t="n">
        <f aca="false">LEN(K194)</f>
        <v>38</v>
      </c>
      <c r="K194" s="6" t="s">
        <v>1341</v>
      </c>
      <c r="L194" s="4" t="s">
        <v>31</v>
      </c>
      <c r="M194" s="4" t="s">
        <v>877</v>
      </c>
    </row>
    <row r="195" customFormat="false" ht="15.75" hidden="false" customHeight="true" outlineLevel="0" collapsed="false">
      <c r="A195" s="4" t="n">
        <v>9778</v>
      </c>
      <c r="B195" s="4" t="s">
        <v>1342</v>
      </c>
      <c r="C195" s="4"/>
      <c r="D195" s="4" t="s">
        <v>1343</v>
      </c>
      <c r="E195" s="5" t="s">
        <v>1344</v>
      </c>
      <c r="F195" s="4" t="s">
        <v>1345</v>
      </c>
      <c r="G195" s="4" t="s">
        <v>242</v>
      </c>
      <c r="H195" s="14" t="s">
        <v>1346</v>
      </c>
      <c r="I195" s="7" t="str">
        <f aca="false">IFERROR(__xludf.dummyfunction("""info@""&amp;LOWER(REGEXREPLACE(B195,""[^A-Za-z0-9]"",""""))&amp;"".com"""),"info@hoteldemontaaynaturalezaelurogallo.com")</f>
        <v>info@hoteldemontaaynaturalezaelurogallo.com</v>
      </c>
      <c r="J195" s="5" t="n">
        <f aca="false">LEN(K195)</f>
        <v>38</v>
      </c>
      <c r="K195" s="6" t="s">
        <v>1347</v>
      </c>
      <c r="L195" s="4" t="s">
        <v>21</v>
      </c>
      <c r="M195" s="4" t="s">
        <v>22</v>
      </c>
    </row>
    <row r="196" customFormat="false" ht="15.75" hidden="false" customHeight="true" outlineLevel="0" collapsed="false">
      <c r="A196" s="4" t="n">
        <v>11456</v>
      </c>
      <c r="B196" s="4" t="s">
        <v>1348</v>
      </c>
      <c r="C196" s="4"/>
      <c r="D196" s="4" t="s">
        <v>1349</v>
      </c>
      <c r="E196" s="5" t="s">
        <v>1350</v>
      </c>
      <c r="F196" s="4" t="s">
        <v>332</v>
      </c>
      <c r="G196" s="4" t="s">
        <v>332</v>
      </c>
      <c r="H196" s="5" t="s">
        <v>283</v>
      </c>
      <c r="I196" s="4" t="s">
        <v>1351</v>
      </c>
      <c r="J196" s="5" t="n">
        <f aca="false">LEN(K196)</f>
        <v>37</v>
      </c>
      <c r="K196" s="6" t="s">
        <v>1352</v>
      </c>
      <c r="L196" s="4" t="s">
        <v>21</v>
      </c>
      <c r="M196" s="4" t="s">
        <v>31</v>
      </c>
    </row>
    <row r="197" customFormat="false" ht="15.75" hidden="false" customHeight="true" outlineLevel="0" collapsed="false">
      <c r="A197" s="4" t="n">
        <v>11910</v>
      </c>
      <c r="B197" s="4" t="s">
        <v>1353</v>
      </c>
      <c r="C197" s="4"/>
      <c r="D197" s="4" t="s">
        <v>1354</v>
      </c>
      <c r="E197" s="5" t="s">
        <v>1355</v>
      </c>
      <c r="F197" s="4" t="s">
        <v>1356</v>
      </c>
      <c r="G197" s="4" t="s">
        <v>364</v>
      </c>
      <c r="H197" s="5" t="s">
        <v>283</v>
      </c>
      <c r="I197" s="4" t="s">
        <v>1357</v>
      </c>
      <c r="J197" s="5" t="n">
        <f aca="false">LEN(K197)</f>
        <v>37</v>
      </c>
      <c r="K197" s="10" t="s">
        <v>1358</v>
      </c>
      <c r="L197" s="4" t="s">
        <v>21</v>
      </c>
      <c r="M197" s="4" t="s">
        <v>381</v>
      </c>
    </row>
    <row r="198" customFormat="false" ht="27.75" hidden="false" customHeight="true" outlineLevel="0" collapsed="false">
      <c r="A198" s="4" t="n">
        <v>12046</v>
      </c>
      <c r="B198" s="4" t="s">
        <v>1359</v>
      </c>
      <c r="C198" s="4"/>
      <c r="D198" s="4" t="s">
        <v>1360</v>
      </c>
      <c r="E198" s="5" t="s">
        <v>1361</v>
      </c>
      <c r="F198" s="4" t="s">
        <v>1362</v>
      </c>
      <c r="G198" s="4" t="s">
        <v>107</v>
      </c>
      <c r="H198" s="5" t="s">
        <v>283</v>
      </c>
      <c r="I198" s="7" t="s">
        <v>1363</v>
      </c>
      <c r="J198" s="5" t="n">
        <f aca="false">LEN(K198)</f>
        <v>37</v>
      </c>
      <c r="K198" s="6" t="str">
        <f aca="false">LOWER(SUBSTITUTE(SUBSTITUTE(SUBSTITUTE(SUBSTITUTE(SUBSTITUTE(SUBSTITUTE(SUBSTITUTE(B198,"S.L.",""),"SL",""),"S.A.",""),"SA","")," ",""),".",""),",",""))&amp;".com"</f>
        <v>apartamentolastorresconvistaalmar.com</v>
      </c>
      <c r="L198" s="4" t="s">
        <v>31</v>
      </c>
      <c r="M198" s="4" t="s">
        <v>31</v>
      </c>
    </row>
    <row r="199" customFormat="false" ht="15.75" hidden="false" customHeight="true" outlineLevel="0" collapsed="false">
      <c r="A199" s="4" t="n">
        <v>290</v>
      </c>
      <c r="B199" s="4" t="s">
        <v>1364</v>
      </c>
      <c r="C199" s="4"/>
      <c r="D199" s="4" t="s">
        <v>1365</v>
      </c>
      <c r="E199" s="5" t="n">
        <v>28922</v>
      </c>
      <c r="F199" s="4" t="s">
        <v>1366</v>
      </c>
      <c r="G199" s="4" t="s">
        <v>205</v>
      </c>
      <c r="H199" s="5" t="s">
        <v>1367</v>
      </c>
      <c r="I199" s="4" t="s">
        <v>1368</v>
      </c>
      <c r="J199" s="5" t="n">
        <f aca="false">LEN(K199)</f>
        <v>37</v>
      </c>
      <c r="K199" s="10" t="str">
        <f aca="false">LOWER(SUBSTITUTE(SUBSTITUTE(SUBSTITUTE(SUBSTITUTE(SUBSTITUTE(SUBSTITUTE(SUBSTITUTE(B199,"S.L.",""),"SL",""),"S.A.",""),"SA","")," ",""),".",""),",",""))&amp;".com"</f>
        <v>expressbyholidayinnmadridalcorcon.com</v>
      </c>
      <c r="L199" s="4" t="s">
        <v>66</v>
      </c>
      <c r="M199" s="4" t="s">
        <v>1369</v>
      </c>
    </row>
    <row r="200" customFormat="false" ht="15.75" hidden="false" customHeight="true" outlineLevel="0" collapsed="false">
      <c r="A200" s="4" t="n">
        <v>687</v>
      </c>
      <c r="B200" s="4" t="s">
        <v>1370</v>
      </c>
      <c r="C200" s="4"/>
      <c r="D200" s="4" t="s">
        <v>1371</v>
      </c>
      <c r="E200" s="5" t="s">
        <v>1372</v>
      </c>
      <c r="F200" s="4" t="s">
        <v>1373</v>
      </c>
      <c r="G200" s="4" t="s">
        <v>205</v>
      </c>
      <c r="H200" s="5" t="s">
        <v>1374</v>
      </c>
      <c r="I200" s="4" t="s">
        <v>1375</v>
      </c>
      <c r="J200" s="5" t="n">
        <f aca="false">LEN(K200)</f>
        <v>37</v>
      </c>
      <c r="K200" s="6" t="s">
        <v>1376</v>
      </c>
      <c r="L200" s="4" t="s">
        <v>21</v>
      </c>
      <c r="M200" s="4" t="s">
        <v>225</v>
      </c>
    </row>
    <row r="201" customFormat="false" ht="27.75" hidden="false" customHeight="true" outlineLevel="0" collapsed="false">
      <c r="A201" s="4" t="n">
        <v>960</v>
      </c>
      <c r="B201" s="4" t="s">
        <v>1377</v>
      </c>
      <c r="C201" s="4"/>
      <c r="D201" s="4" t="s">
        <v>1378</v>
      </c>
      <c r="E201" s="5" t="s">
        <v>1379</v>
      </c>
      <c r="F201" s="4" t="s">
        <v>431</v>
      </c>
      <c r="G201" s="4" t="s">
        <v>431</v>
      </c>
      <c r="H201" s="5" t="s">
        <v>1380</v>
      </c>
      <c r="I201" s="7" t="s">
        <v>1381</v>
      </c>
      <c r="J201" s="5" t="n">
        <f aca="false">LEN(K201)</f>
        <v>37</v>
      </c>
      <c r="K201" s="6" t="str">
        <f aca="false">LOWER(SUBSTITUTE(SUBSTITUTE(SUBSTITUTE(SUBSTITUTE(SUBSTITUTE(SUBSTITUTE(SUBSTITUTE(B201,"S.L.",""),"SL",""),"S.A.",""),"SA","")," ",""),".",""),",",""))&amp;".com"</f>
        <v>agrupacionturisticainsularcanaria.com</v>
      </c>
      <c r="L201" s="4" t="s">
        <v>57</v>
      </c>
      <c r="M201" s="4" t="s">
        <v>31</v>
      </c>
    </row>
    <row r="202" customFormat="false" ht="15.75" hidden="false" customHeight="true" outlineLevel="0" collapsed="false">
      <c r="A202" s="15" t="n">
        <v>1112</v>
      </c>
      <c r="B202" s="15" t="s">
        <v>1382</v>
      </c>
      <c r="C202" s="15"/>
      <c r="D202" s="15" t="s">
        <v>1383</v>
      </c>
      <c r="E202" s="16" t="s">
        <v>429</v>
      </c>
      <c r="F202" s="15" t="s">
        <v>430</v>
      </c>
      <c r="G202" s="15" t="s">
        <v>431</v>
      </c>
      <c r="H202" s="5" t="s">
        <v>1384</v>
      </c>
      <c r="I202" s="17" t="s">
        <v>1385</v>
      </c>
      <c r="J202" s="5" t="n">
        <f aca="false">LEN(K202)</f>
        <v>37</v>
      </c>
      <c r="K202" s="6" t="str">
        <f aca="false">LOWER(SUBSTITUTE(SUBSTITUTE(SUBSTITUTE(SUBSTITUTE(SUBSTITUTE(SUBSTITUTE(SUBSTITUTE(B202,"S.L.",""),"SL",""),"S.A.",""),"SA","")," ",""),".",""),",",""))&amp;".com"</f>
        <v>inversioneshotelerasplayadelduque.com</v>
      </c>
      <c r="L202" s="4" t="s">
        <v>78</v>
      </c>
      <c r="M202" s="4" t="s">
        <v>31</v>
      </c>
    </row>
    <row r="203" customFormat="false" ht="15.75" hidden="false" customHeight="true" outlineLevel="0" collapsed="false">
      <c r="A203" s="4" t="n">
        <v>3520</v>
      </c>
      <c r="B203" s="4" t="s">
        <v>1386</v>
      </c>
      <c r="C203" s="4"/>
      <c r="D203" s="4" t="s">
        <v>1387</v>
      </c>
      <c r="E203" s="5" t="s">
        <v>1388</v>
      </c>
      <c r="F203" s="4" t="s">
        <v>1389</v>
      </c>
      <c r="G203" s="4" t="s">
        <v>1390</v>
      </c>
      <c r="H203" s="5" t="s">
        <v>1391</v>
      </c>
      <c r="I203" s="4" t="s">
        <v>1392</v>
      </c>
      <c r="J203" s="5" t="n">
        <f aca="false">LEN(K203)</f>
        <v>37</v>
      </c>
      <c r="K203" s="10" t="str">
        <f aca="false">LOWER(SUBSTITUTE(SUBSTITUTE(SUBSTITUTE(SUBSTITUTE(SUBSTITUTE(SUBSTITUTE(SUBSTITUTE(B203,"S.L.",""),"SL",""),"S.A.",""),"SA","")," ",""),".",""),",",""))&amp;".com"</f>
        <v>gestiónyderrollobilbainadehoteles.com</v>
      </c>
      <c r="L203" s="4" t="s">
        <v>31</v>
      </c>
      <c r="M203" s="4" t="s">
        <v>31</v>
      </c>
    </row>
    <row r="204" customFormat="false" ht="27.75" hidden="false" customHeight="true" outlineLevel="0" collapsed="false">
      <c r="A204" s="4" t="n">
        <v>3939</v>
      </c>
      <c r="B204" s="4" t="s">
        <v>1393</v>
      </c>
      <c r="C204" s="4"/>
      <c r="D204" s="4" t="s">
        <v>1394</v>
      </c>
      <c r="E204" s="5" t="s">
        <v>1395</v>
      </c>
      <c r="F204" s="4" t="s">
        <v>1396</v>
      </c>
      <c r="G204" s="4" t="s">
        <v>1397</v>
      </c>
      <c r="H204" s="5" t="s">
        <v>1398</v>
      </c>
      <c r="I204" s="7" t="s">
        <v>1399</v>
      </c>
      <c r="J204" s="5" t="n">
        <f aca="false">LEN(K204)</f>
        <v>37</v>
      </c>
      <c r="K204" s="6" t="s">
        <v>1400</v>
      </c>
      <c r="L204" s="4" t="s">
        <v>78</v>
      </c>
      <c r="M204" s="4" t="s">
        <v>31</v>
      </c>
    </row>
    <row r="205" customFormat="false" ht="27.75" hidden="false" customHeight="true" outlineLevel="0" collapsed="false">
      <c r="A205" s="4" t="n">
        <v>4619</v>
      </c>
      <c r="B205" s="4" t="s">
        <v>1401</v>
      </c>
      <c r="C205" s="4"/>
      <c r="D205" s="4" t="s">
        <v>1402</v>
      </c>
      <c r="E205" s="5" t="s">
        <v>1403</v>
      </c>
      <c r="F205" s="4" t="s">
        <v>1404</v>
      </c>
      <c r="G205" s="4" t="s">
        <v>948</v>
      </c>
      <c r="H205" s="5" t="s">
        <v>1405</v>
      </c>
      <c r="I205" s="7" t="s">
        <v>1406</v>
      </c>
      <c r="J205" s="5" t="n">
        <f aca="false">LEN(K205)</f>
        <v>37</v>
      </c>
      <c r="K205" s="6" t="s">
        <v>1407</v>
      </c>
      <c r="L205" s="4" t="s">
        <v>21</v>
      </c>
      <c r="M205" s="4" t="s">
        <v>317</v>
      </c>
    </row>
    <row r="206" customFormat="false" ht="27.75" hidden="false" customHeight="true" outlineLevel="0" collapsed="false">
      <c r="A206" s="4" t="n">
        <v>5385</v>
      </c>
      <c r="B206" s="4" t="s">
        <v>1408</v>
      </c>
      <c r="C206" s="4"/>
      <c r="D206" s="4" t="s">
        <v>1409</v>
      </c>
      <c r="E206" s="5" t="s">
        <v>1410</v>
      </c>
      <c r="F206" s="4" t="s">
        <v>250</v>
      </c>
      <c r="G206" s="4" t="s">
        <v>250</v>
      </c>
      <c r="H206" s="5" t="s">
        <v>1411</v>
      </c>
      <c r="I206" s="7" t="s">
        <v>1412</v>
      </c>
      <c r="J206" s="5" t="n">
        <f aca="false">LEN(K206)</f>
        <v>37</v>
      </c>
      <c r="K206" s="5" t="str">
        <f aca="false">LOWER(SUBSTITUTE(SUBSTITUTE(SUBSTITUTE(SUBSTITUTE(SUBSTITUTE(SUBSTITUTE(SUBSTITUTE(B206,"S.L.",""),"SL",""),"S.A.",""),"SA","")," ",""),".",""),",",""))&amp;".com"</f>
        <v>institutoandaluzdehosteleriayocio.com</v>
      </c>
      <c r="L206" s="4" t="s">
        <v>66</v>
      </c>
      <c r="M206" s="4" t="s">
        <v>31</v>
      </c>
    </row>
    <row r="207" customFormat="false" ht="15.75" hidden="false" customHeight="true" outlineLevel="0" collapsed="false">
      <c r="A207" s="4" t="n">
        <v>5715</v>
      </c>
      <c r="B207" s="4" t="s">
        <v>1413</v>
      </c>
      <c r="C207" s="4"/>
      <c r="D207" s="4" t="s">
        <v>1414</v>
      </c>
      <c r="E207" s="5" t="s">
        <v>1219</v>
      </c>
      <c r="F207" s="4" t="s">
        <v>1220</v>
      </c>
      <c r="G207" s="4" t="s">
        <v>18</v>
      </c>
      <c r="H207" s="5" t="s">
        <v>1415</v>
      </c>
      <c r="I207" s="4" t="s">
        <v>1416</v>
      </c>
      <c r="J207" s="5" t="n">
        <f aca="false">LEN(K207)</f>
        <v>37</v>
      </c>
      <c r="K207" s="6" t="s">
        <v>1417</v>
      </c>
      <c r="L207" s="4" t="s">
        <v>637</v>
      </c>
      <c r="M207" s="4" t="s">
        <v>1418</v>
      </c>
    </row>
    <row r="208" customFormat="false" ht="15.75" hidden="false" customHeight="true" outlineLevel="0" collapsed="false">
      <c r="A208" s="4" t="n">
        <v>5795</v>
      </c>
      <c r="B208" s="4" t="s">
        <v>1419</v>
      </c>
      <c r="C208" s="4"/>
      <c r="D208" s="4" t="s">
        <v>1420</v>
      </c>
      <c r="E208" s="5" t="s">
        <v>1421</v>
      </c>
      <c r="F208" s="4" t="s">
        <v>1422</v>
      </c>
      <c r="G208" s="4" t="s">
        <v>1423</v>
      </c>
      <c r="H208" s="5" t="s">
        <v>1424</v>
      </c>
      <c r="I208" s="4" t="s">
        <v>1425</v>
      </c>
      <c r="J208" s="5" t="n">
        <f aca="false">LEN(K208)</f>
        <v>37</v>
      </c>
      <c r="K208" s="6" t="s">
        <v>1426</v>
      </c>
      <c r="L208" s="4" t="s">
        <v>21</v>
      </c>
      <c r="M208" s="4" t="s">
        <v>695</v>
      </c>
    </row>
    <row r="209" customFormat="false" ht="27.75" hidden="false" customHeight="true" outlineLevel="0" collapsed="false">
      <c r="A209" s="4" t="n">
        <v>5976</v>
      </c>
      <c r="B209" s="4" t="s">
        <v>1427</v>
      </c>
      <c r="C209" s="4"/>
      <c r="D209" s="4" t="s">
        <v>1428</v>
      </c>
      <c r="E209" s="5" t="s">
        <v>831</v>
      </c>
      <c r="F209" s="4" t="s">
        <v>832</v>
      </c>
      <c r="G209" s="4" t="s">
        <v>154</v>
      </c>
      <c r="H209" s="5" t="s">
        <v>1429</v>
      </c>
      <c r="I209" s="7" t="s">
        <v>1430</v>
      </c>
      <c r="J209" s="5" t="n">
        <f aca="false">LEN(K209)</f>
        <v>37</v>
      </c>
      <c r="K209" s="6" t="s">
        <v>1431</v>
      </c>
      <c r="L209" s="4" t="s">
        <v>21</v>
      </c>
      <c r="M209" s="4" t="s">
        <v>381</v>
      </c>
    </row>
    <row r="210" customFormat="false" ht="15.75" hidden="false" customHeight="true" outlineLevel="0" collapsed="false">
      <c r="A210" s="4" t="n">
        <v>6877</v>
      </c>
      <c r="B210" s="4" t="s">
        <v>1432</v>
      </c>
      <c r="C210" s="4"/>
      <c r="D210" s="4" t="s">
        <v>1433</v>
      </c>
      <c r="E210" s="5" t="s">
        <v>1434</v>
      </c>
      <c r="F210" s="4" t="s">
        <v>83</v>
      </c>
      <c r="G210" s="4" t="s">
        <v>84</v>
      </c>
      <c r="H210" s="5" t="s">
        <v>1435</v>
      </c>
      <c r="I210" s="4" t="s">
        <v>1436</v>
      </c>
      <c r="J210" s="5" t="n">
        <f aca="false">LEN(K210)</f>
        <v>37</v>
      </c>
      <c r="K210" s="6" t="s">
        <v>1437</v>
      </c>
      <c r="L210" s="4" t="s">
        <v>21</v>
      </c>
      <c r="M210" s="4" t="s">
        <v>31</v>
      </c>
    </row>
    <row r="211" customFormat="false" ht="15.75" hidden="false" customHeight="true" outlineLevel="0" collapsed="false">
      <c r="A211" s="4" t="n">
        <v>10079</v>
      </c>
      <c r="B211" s="4" t="s">
        <v>1438</v>
      </c>
      <c r="C211" s="4"/>
      <c r="D211" s="4" t="s">
        <v>1439</v>
      </c>
      <c r="E211" s="5" t="s">
        <v>1440</v>
      </c>
      <c r="F211" s="4" t="s">
        <v>619</v>
      </c>
      <c r="G211" s="4" t="s">
        <v>620</v>
      </c>
      <c r="H211" s="5" t="s">
        <v>1441</v>
      </c>
      <c r="I211" s="4" t="s">
        <v>1442</v>
      </c>
      <c r="J211" s="5" t="n">
        <f aca="false">LEN(K211)</f>
        <v>37</v>
      </c>
      <c r="K211" s="6" t="s">
        <v>1443</v>
      </c>
      <c r="L211" s="4" t="s">
        <v>57</v>
      </c>
      <c r="M211" s="4" t="s">
        <v>467</v>
      </c>
    </row>
    <row r="212" customFormat="false" ht="15.75" hidden="false" customHeight="true" outlineLevel="0" collapsed="false">
      <c r="A212" s="4" t="n">
        <v>12129</v>
      </c>
      <c r="B212" s="4" t="s">
        <v>1444</v>
      </c>
      <c r="C212" s="4"/>
      <c r="D212" s="4" t="s">
        <v>1445</v>
      </c>
      <c r="E212" s="5" t="s">
        <v>1446</v>
      </c>
      <c r="F212" s="4" t="s">
        <v>1270</v>
      </c>
      <c r="G212" s="4" t="s">
        <v>1270</v>
      </c>
      <c r="H212" s="5" t="s">
        <v>1447</v>
      </c>
      <c r="I212" s="4" t="s">
        <v>1448</v>
      </c>
      <c r="J212" s="5" t="n">
        <f aca="false">LEN(K212)</f>
        <v>37</v>
      </c>
      <c r="K212" s="6" t="s">
        <v>1449</v>
      </c>
      <c r="L212" s="4" t="s">
        <v>21</v>
      </c>
      <c r="M212" s="4" t="s">
        <v>368</v>
      </c>
    </row>
    <row r="213" customFormat="false" ht="15.75" hidden="false" customHeight="true" outlineLevel="0" collapsed="false">
      <c r="A213" s="4" t="n">
        <v>11472</v>
      </c>
      <c r="B213" s="4" t="s">
        <v>1450</v>
      </c>
      <c r="C213" s="4"/>
      <c r="D213" s="4" t="s">
        <v>1451</v>
      </c>
      <c r="E213" s="5" t="s">
        <v>1452</v>
      </c>
      <c r="F213" s="4" t="s">
        <v>1453</v>
      </c>
      <c r="G213" s="4" t="s">
        <v>332</v>
      </c>
      <c r="H213" s="5" t="s">
        <v>283</v>
      </c>
      <c r="I213" s="4" t="s">
        <v>1454</v>
      </c>
      <c r="J213" s="5" t="n">
        <f aca="false">LEN(K213)</f>
        <v>36</v>
      </c>
      <c r="K213" s="6" t="s">
        <v>1455</v>
      </c>
      <c r="L213" s="4" t="s">
        <v>57</v>
      </c>
      <c r="M213" s="4" t="s">
        <v>31</v>
      </c>
    </row>
    <row r="214" customFormat="false" ht="15.75" hidden="false" customHeight="true" outlineLevel="0" collapsed="false">
      <c r="A214" s="4" t="n">
        <v>11465</v>
      </c>
      <c r="B214" s="4" t="s">
        <v>1456</v>
      </c>
      <c r="C214" s="4"/>
      <c r="D214" s="4" t="s">
        <v>1457</v>
      </c>
      <c r="E214" s="5" t="s">
        <v>1458</v>
      </c>
      <c r="F214" s="4" t="s">
        <v>1459</v>
      </c>
      <c r="G214" s="4" t="s">
        <v>332</v>
      </c>
      <c r="H214" s="5" t="s">
        <v>283</v>
      </c>
      <c r="I214" s="4" t="s">
        <v>1460</v>
      </c>
      <c r="J214" s="5" t="n">
        <f aca="false">LEN(K214)</f>
        <v>36</v>
      </c>
      <c r="K214" s="6" t="s">
        <v>1461</v>
      </c>
      <c r="L214" s="4" t="s">
        <v>21</v>
      </c>
      <c r="M214" s="4" t="s">
        <v>1462</v>
      </c>
    </row>
    <row r="215" customFormat="false" ht="15.75" hidden="false" customHeight="true" outlineLevel="0" collapsed="false">
      <c r="A215" s="4" t="n">
        <v>12195</v>
      </c>
      <c r="B215" s="4" t="s">
        <v>1463</v>
      </c>
      <c r="C215" s="4"/>
      <c r="D215" s="4" t="s">
        <v>1464</v>
      </c>
      <c r="E215" s="5" t="s">
        <v>1465</v>
      </c>
      <c r="F215" s="4" t="s">
        <v>430</v>
      </c>
      <c r="G215" s="4" t="s">
        <v>431</v>
      </c>
      <c r="H215" s="5" t="s">
        <v>283</v>
      </c>
      <c r="I215" s="4" t="s">
        <v>1466</v>
      </c>
      <c r="J215" s="5" t="n">
        <f aca="false">LEN(K215)</f>
        <v>36</v>
      </c>
      <c r="K215" s="6" t="str">
        <f aca="false">LOWER(SUBSTITUTE(SUBSTITUTE(SUBSTITUTE(SUBSTITUTE(SUBSTITUTE(SUBSTITUTE(SUBSTITUTE(B215,"S.L.",""),"SL",""),"S.A.",""),"SA","")," ",""),".",""),",",""))&amp;".com"</f>
        <v>costaadejedesignluxuryapartments.com</v>
      </c>
      <c r="L215" s="4" t="s">
        <v>57</v>
      </c>
      <c r="M215" s="4" t="s">
        <v>31</v>
      </c>
    </row>
    <row r="216" customFormat="false" ht="15.75" hidden="false" customHeight="true" outlineLevel="0" collapsed="false">
      <c r="A216" s="4" t="n">
        <v>12267</v>
      </c>
      <c r="B216" s="4" t="s">
        <v>1467</v>
      </c>
      <c r="C216" s="4"/>
      <c r="D216" s="4" t="s">
        <v>1468</v>
      </c>
      <c r="E216" s="5" t="s">
        <v>1282</v>
      </c>
      <c r="F216" s="4" t="s">
        <v>372</v>
      </c>
      <c r="G216" s="4" t="s">
        <v>372</v>
      </c>
      <c r="H216" s="5" t="s">
        <v>283</v>
      </c>
      <c r="I216" s="7" t="s">
        <v>1469</v>
      </c>
      <c r="J216" s="5" t="n">
        <f aca="false">LEN(K216)</f>
        <v>36</v>
      </c>
      <c r="K216" s="6" t="s">
        <v>1470</v>
      </c>
      <c r="L216" s="4" t="s">
        <v>21</v>
      </c>
      <c r="M216" s="4" t="s">
        <v>31</v>
      </c>
    </row>
    <row r="217" customFormat="false" ht="15.75" hidden="false" customHeight="true" outlineLevel="0" collapsed="false">
      <c r="A217" s="4" t="n">
        <v>11841</v>
      </c>
      <c r="B217" s="4" t="s">
        <v>1471</v>
      </c>
      <c r="C217" s="4"/>
      <c r="D217" s="4" t="s">
        <v>1472</v>
      </c>
      <c r="E217" s="5" t="s">
        <v>1473</v>
      </c>
      <c r="F217" s="4" t="s">
        <v>1474</v>
      </c>
      <c r="G217" s="4" t="s">
        <v>948</v>
      </c>
      <c r="H217" s="5" t="s">
        <v>1475</v>
      </c>
      <c r="I217" s="7" t="s">
        <v>1476</v>
      </c>
      <c r="J217" s="5" t="n">
        <f aca="false">LEN(K217)</f>
        <v>36</v>
      </c>
      <c r="K217" s="6" t="s">
        <v>1477</v>
      </c>
      <c r="L217" s="4" t="s">
        <v>57</v>
      </c>
      <c r="M217" s="4" t="s">
        <v>31</v>
      </c>
    </row>
    <row r="218" customFormat="false" ht="27.75" hidden="false" customHeight="true" outlineLevel="0" collapsed="false">
      <c r="A218" s="4" t="n">
        <v>907</v>
      </c>
      <c r="B218" s="4" t="s">
        <v>1478</v>
      </c>
      <c r="C218" s="4"/>
      <c r="D218" s="4" t="s">
        <v>1479</v>
      </c>
      <c r="E218" s="5" t="s">
        <v>1480</v>
      </c>
      <c r="F218" s="4" t="s">
        <v>1481</v>
      </c>
      <c r="G218" s="4" t="s">
        <v>1482</v>
      </c>
      <c r="H218" s="5" t="s">
        <v>1483</v>
      </c>
      <c r="I218" s="7" t="s">
        <v>1484</v>
      </c>
      <c r="J218" s="5" t="n">
        <f aca="false">LEN(K218)</f>
        <v>36</v>
      </c>
      <c r="K218" s="6" t="str">
        <f aca="false">LOWER(SUBSTITUTE(SUBSTITUTE(SUBSTITUTE(SUBSTITUTE(SUBSTITUTE(SUBSTITUTE(SUBSTITUTE(B218,"S.L.",""),"SL",""),"S.A.",""),"SA","")," ",""),".",""),",",""))&amp;".com"</f>
        <v>centrodeturismoruraltorreduraton.com</v>
      </c>
      <c r="L218" s="4" t="s">
        <v>66</v>
      </c>
      <c r="M218" s="4" t="s">
        <v>31</v>
      </c>
    </row>
    <row r="219" customFormat="false" ht="27.75" hidden="false" customHeight="true" outlineLevel="0" collapsed="false">
      <c r="A219" s="4" t="n">
        <v>1122</v>
      </c>
      <c r="B219" s="4" t="s">
        <v>1485</v>
      </c>
      <c r="C219" s="4"/>
      <c r="D219" s="4" t="s">
        <v>1486</v>
      </c>
      <c r="E219" s="5" t="s">
        <v>429</v>
      </c>
      <c r="F219" s="4" t="s">
        <v>430</v>
      </c>
      <c r="G219" s="4" t="s">
        <v>431</v>
      </c>
      <c r="H219" s="5" t="s">
        <v>1487</v>
      </c>
      <c r="I219" s="7" t="s">
        <v>1488</v>
      </c>
      <c r="J219" s="5" t="n">
        <f aca="false">LEN(K219)</f>
        <v>36</v>
      </c>
      <c r="K219" s="5" t="s">
        <v>1489</v>
      </c>
      <c r="L219" s="4" t="s">
        <v>78</v>
      </c>
      <c r="M219" s="4" t="s">
        <v>31</v>
      </c>
    </row>
    <row r="220" customFormat="false" ht="15.75" hidden="false" customHeight="true" outlineLevel="0" collapsed="false">
      <c r="A220" s="4" t="n">
        <v>1914</v>
      </c>
      <c r="B220" s="4" t="s">
        <v>1490</v>
      </c>
      <c r="C220" s="4"/>
      <c r="D220" s="4" t="s">
        <v>1491</v>
      </c>
      <c r="E220" s="5" t="s">
        <v>266</v>
      </c>
      <c r="F220" s="4" t="s">
        <v>267</v>
      </c>
      <c r="G220" s="4" t="s">
        <v>37</v>
      </c>
      <c r="H220" s="5" t="s">
        <v>1492</v>
      </c>
      <c r="I220" s="7" t="s">
        <v>1493</v>
      </c>
      <c r="J220" s="5" t="n">
        <f aca="false">LEN(K220)</f>
        <v>36</v>
      </c>
      <c r="K220" s="6" t="str">
        <f aca="false">LOWER(SUBSTITUTE(SUBSTITUTE(SUBSTITUTE(SUBSTITUTE(SUBSTITUTE(SUBSTITUTE(SUBSTITUTE(B220,"S.L.",""),"SL",""),"S.A.",""),"SA","")," ",""),".",""),",",""))&amp;".com"</f>
        <v>inversionesturisticasplayablanca.com</v>
      </c>
      <c r="L220" s="4" t="s">
        <v>21</v>
      </c>
      <c r="M220" s="4" t="s">
        <v>31</v>
      </c>
    </row>
    <row r="221" customFormat="false" ht="27.75" hidden="false" customHeight="true" outlineLevel="0" collapsed="false">
      <c r="A221" s="4" t="n">
        <v>3578</v>
      </c>
      <c r="B221" s="4" t="s">
        <v>1494</v>
      </c>
      <c r="C221" s="4"/>
      <c r="D221" s="4" t="s">
        <v>1495</v>
      </c>
      <c r="E221" s="5" t="s">
        <v>1496</v>
      </c>
      <c r="F221" s="4" t="s">
        <v>1497</v>
      </c>
      <c r="G221" s="4" t="s">
        <v>1498</v>
      </c>
      <c r="H221" s="5" t="s">
        <v>1499</v>
      </c>
      <c r="I221" s="7" t="s">
        <v>1500</v>
      </c>
      <c r="J221" s="5" t="n">
        <f aca="false">LEN(K221)</f>
        <v>36</v>
      </c>
      <c r="K221" s="6" t="s">
        <v>1501</v>
      </c>
      <c r="L221" s="4" t="s">
        <v>21</v>
      </c>
      <c r="M221" s="4" t="s">
        <v>31</v>
      </c>
    </row>
    <row r="222" customFormat="false" ht="15.75" hidden="false" customHeight="true" outlineLevel="0" collapsed="false">
      <c r="A222" s="4" t="n">
        <v>4706</v>
      </c>
      <c r="B222" s="4" t="s">
        <v>1502</v>
      </c>
      <c r="C222" s="4"/>
      <c r="D222" s="4" t="s">
        <v>1503</v>
      </c>
      <c r="E222" s="5" t="s">
        <v>1504</v>
      </c>
      <c r="F222" s="4" t="s">
        <v>1505</v>
      </c>
      <c r="G222" s="4" t="s">
        <v>948</v>
      </c>
      <c r="H222" s="5" t="s">
        <v>1506</v>
      </c>
      <c r="I222" s="4" t="s">
        <v>1507</v>
      </c>
      <c r="J222" s="5" t="n">
        <f aca="false">LEN(K222)</f>
        <v>36</v>
      </c>
      <c r="K222" s="6" t="str">
        <f aca="false">LOWER(SUBSTITUTE(SUBSTITUTE(SUBSTITUTE(SUBSTITUTE(SUBSTITUTE(SUBSTITUTE(SUBSTITUTE(B222,"S.L.",""),"SL",""),"S.A.",""),"SA","")," ",""),".",""),",",""))&amp;".com"</f>
        <v>gestióndeproyectosledesmayfranco.com</v>
      </c>
      <c r="L222" s="4" t="s">
        <v>78</v>
      </c>
      <c r="M222" s="4" t="s">
        <v>31</v>
      </c>
    </row>
    <row r="223" customFormat="false" ht="27.75" hidden="false" customHeight="true" outlineLevel="0" collapsed="false">
      <c r="A223" s="4" t="n">
        <v>12250</v>
      </c>
      <c r="B223" s="4" t="s">
        <v>1508</v>
      </c>
      <c r="C223" s="4"/>
      <c r="D223" s="4" t="s">
        <v>1509</v>
      </c>
      <c r="E223" s="5" t="s">
        <v>1510</v>
      </c>
      <c r="F223" s="4" t="s">
        <v>1511</v>
      </c>
      <c r="G223" s="4" t="s">
        <v>372</v>
      </c>
      <c r="H223" s="5" t="s">
        <v>1512</v>
      </c>
      <c r="I223" s="7" t="s">
        <v>1513</v>
      </c>
      <c r="J223" s="5" t="n">
        <f aca="false">LEN(K223)</f>
        <v>36</v>
      </c>
      <c r="K223" s="6" t="s">
        <v>1514</v>
      </c>
      <c r="L223" s="4" t="s">
        <v>78</v>
      </c>
      <c r="M223" s="4" t="s">
        <v>22</v>
      </c>
    </row>
    <row r="224" customFormat="false" ht="15.75" hidden="false" customHeight="true" outlineLevel="0" collapsed="false">
      <c r="A224" s="4" t="n">
        <v>4879</v>
      </c>
      <c r="B224" s="4" t="s">
        <v>1515</v>
      </c>
      <c r="C224" s="4" t="s">
        <v>1516</v>
      </c>
      <c r="D224" s="4" t="s">
        <v>1517</v>
      </c>
      <c r="E224" s="5" t="s">
        <v>471</v>
      </c>
      <c r="F224" s="4" t="s">
        <v>372</v>
      </c>
      <c r="G224" s="4" t="s">
        <v>372</v>
      </c>
      <c r="H224" s="5" t="s">
        <v>1518</v>
      </c>
      <c r="I224" s="7" t="s">
        <v>1519</v>
      </c>
      <c r="J224" s="5" t="n">
        <f aca="false">LEN(K224)</f>
        <v>36</v>
      </c>
      <c r="K224" s="13" t="s">
        <v>1520</v>
      </c>
      <c r="L224" s="4" t="s">
        <v>31</v>
      </c>
      <c r="M224" s="4" t="s">
        <v>419</v>
      </c>
    </row>
    <row r="225" customFormat="false" ht="27.75" hidden="false" customHeight="true" outlineLevel="0" collapsed="false">
      <c r="A225" s="4" t="n">
        <v>5966</v>
      </c>
      <c r="B225" s="4" t="s">
        <v>1521</v>
      </c>
      <c r="C225" s="4"/>
      <c r="D225" s="4" t="s">
        <v>1522</v>
      </c>
      <c r="E225" s="5" t="s">
        <v>1523</v>
      </c>
      <c r="F225" s="4" t="s">
        <v>62</v>
      </c>
      <c r="G225" s="4" t="s">
        <v>18</v>
      </c>
      <c r="H225" s="5" t="s">
        <v>1524</v>
      </c>
      <c r="I225" s="7" t="s">
        <v>1525</v>
      </c>
      <c r="J225" s="5" t="n">
        <f aca="false">LEN(K225)</f>
        <v>36</v>
      </c>
      <c r="K225" s="5" t="s">
        <v>1526</v>
      </c>
      <c r="L225" s="4" t="s">
        <v>21</v>
      </c>
      <c r="M225" s="4" t="s">
        <v>31</v>
      </c>
    </row>
    <row r="226" customFormat="false" ht="27.75" hidden="false" customHeight="true" outlineLevel="0" collapsed="false">
      <c r="A226" s="4" t="n">
        <v>6180</v>
      </c>
      <c r="B226" s="4" t="s">
        <v>1527</v>
      </c>
      <c r="C226" s="4"/>
      <c r="D226" s="4" t="s">
        <v>1528</v>
      </c>
      <c r="E226" s="5" t="s">
        <v>1529</v>
      </c>
      <c r="F226" s="4" t="s">
        <v>1530</v>
      </c>
      <c r="G226" s="4" t="s">
        <v>27</v>
      </c>
      <c r="H226" s="5" t="s">
        <v>1531</v>
      </c>
      <c r="I226" s="7" t="s">
        <v>1532</v>
      </c>
      <c r="J226" s="5" t="n">
        <f aca="false">LEN(K226)</f>
        <v>36</v>
      </c>
      <c r="K226" s="6" t="s">
        <v>1533</v>
      </c>
      <c r="L226" s="4" t="s">
        <v>21</v>
      </c>
      <c r="M226" s="4" t="s">
        <v>368</v>
      </c>
    </row>
    <row r="227" customFormat="false" ht="15.75" hidden="false" customHeight="true" outlineLevel="0" collapsed="false">
      <c r="A227" s="4" t="n">
        <v>6389</v>
      </c>
      <c r="B227" s="4" t="s">
        <v>1534</v>
      </c>
      <c r="C227" s="4"/>
      <c r="D227" s="4" t="s">
        <v>1535</v>
      </c>
      <c r="E227" s="5" t="s">
        <v>1310</v>
      </c>
      <c r="F227" s="4" t="s">
        <v>1311</v>
      </c>
      <c r="G227" s="4" t="s">
        <v>27</v>
      </c>
      <c r="H227" s="5" t="s">
        <v>1536</v>
      </c>
      <c r="I227" s="4" t="s">
        <v>1537</v>
      </c>
      <c r="J227" s="5" t="n">
        <f aca="false">LEN(K227)</f>
        <v>36</v>
      </c>
      <c r="K227" s="10" t="s">
        <v>1538</v>
      </c>
      <c r="L227" s="4" t="s">
        <v>78</v>
      </c>
      <c r="M227" s="4" t="s">
        <v>317</v>
      </c>
    </row>
    <row r="228" customFormat="false" ht="15.75" hidden="false" customHeight="true" outlineLevel="0" collapsed="false">
      <c r="A228" s="4" t="n">
        <v>6587</v>
      </c>
      <c r="B228" s="4" t="s">
        <v>1539</v>
      </c>
      <c r="C228" s="4"/>
      <c r="D228" s="4" t="s">
        <v>1540</v>
      </c>
      <c r="E228" s="5" t="s">
        <v>1541</v>
      </c>
      <c r="F228" s="4" t="s">
        <v>1542</v>
      </c>
      <c r="G228" s="4" t="s">
        <v>1155</v>
      </c>
      <c r="H228" s="5" t="s">
        <v>1543</v>
      </c>
      <c r="I228" s="4" t="s">
        <v>1544</v>
      </c>
      <c r="J228" s="5" t="n">
        <f aca="false">LEN(K228)</f>
        <v>36</v>
      </c>
      <c r="K228" s="6" t="s">
        <v>1545</v>
      </c>
      <c r="L228" s="4" t="s">
        <v>31</v>
      </c>
      <c r="M228" s="4" t="s">
        <v>118</v>
      </c>
    </row>
    <row r="229" customFormat="false" ht="15.75" hidden="false" customHeight="true" outlineLevel="0" collapsed="false">
      <c r="A229" s="4" t="n">
        <v>6727</v>
      </c>
      <c r="B229" s="4" t="s">
        <v>1546</v>
      </c>
      <c r="C229" s="4"/>
      <c r="D229" s="4" t="s">
        <v>1547</v>
      </c>
      <c r="E229" s="5" t="s">
        <v>1548</v>
      </c>
      <c r="F229" s="4" t="s">
        <v>1549</v>
      </c>
      <c r="G229" s="4" t="s">
        <v>1423</v>
      </c>
      <c r="H229" s="5" t="s">
        <v>1550</v>
      </c>
      <c r="I229" s="4" t="s">
        <v>1551</v>
      </c>
      <c r="J229" s="5" t="n">
        <f aca="false">LEN(K229)</f>
        <v>36</v>
      </c>
      <c r="K229" s="10" t="s">
        <v>1552</v>
      </c>
      <c r="L229" s="4" t="s">
        <v>21</v>
      </c>
      <c r="M229" s="4" t="s">
        <v>294</v>
      </c>
    </row>
    <row r="230" customFormat="false" ht="15.75" hidden="false" customHeight="true" outlineLevel="0" collapsed="false">
      <c r="A230" s="4" t="n">
        <v>6973</v>
      </c>
      <c r="B230" s="4" t="s">
        <v>1553</v>
      </c>
      <c r="C230" s="4"/>
      <c r="D230" s="4" t="s">
        <v>1554</v>
      </c>
      <c r="E230" s="5" t="s">
        <v>82</v>
      </c>
      <c r="F230" s="4" t="s">
        <v>83</v>
      </c>
      <c r="G230" s="4" t="s">
        <v>84</v>
      </c>
      <c r="H230" s="5" t="s">
        <v>1555</v>
      </c>
      <c r="I230" s="7" t="s">
        <v>1556</v>
      </c>
      <c r="J230" s="5" t="n">
        <f aca="false">LEN(K230)</f>
        <v>36</v>
      </c>
      <c r="K230" s="6" t="s">
        <v>1557</v>
      </c>
      <c r="L230" s="4" t="s">
        <v>57</v>
      </c>
      <c r="M230" s="4" t="s">
        <v>924</v>
      </c>
    </row>
    <row r="231" customFormat="false" ht="15.75" hidden="false" customHeight="true" outlineLevel="0" collapsed="false">
      <c r="A231" s="4" t="n">
        <v>6991</v>
      </c>
      <c r="B231" s="4" t="s">
        <v>1558</v>
      </c>
      <c r="C231" s="4"/>
      <c r="D231" s="4" t="s">
        <v>1559</v>
      </c>
      <c r="E231" s="5" t="s">
        <v>1560</v>
      </c>
      <c r="F231" s="4" t="s">
        <v>83</v>
      </c>
      <c r="G231" s="4" t="s">
        <v>84</v>
      </c>
      <c r="H231" s="5" t="s">
        <v>1561</v>
      </c>
      <c r="I231" s="4" t="s">
        <v>1562</v>
      </c>
      <c r="J231" s="5" t="n">
        <f aca="false">LEN(K231)</f>
        <v>36</v>
      </c>
      <c r="K231" s="10" t="str">
        <f aca="false">LOWER(SUBSTITUTE(SUBSTITUTE(SUBSTITUTE(SUBSTITUTE(SUBSTITUTE(SUBSTITUTE(SUBSTITUTE(B231,"S.L.",""),"SL",""),"S.A.",""),"SA","")," ",""),".",""),",",""))&amp;".com"</f>
        <v>alojamientosturisticosdebaleares.com</v>
      </c>
      <c r="L231" s="4" t="s">
        <v>57</v>
      </c>
      <c r="M231" s="4" t="s">
        <v>31</v>
      </c>
    </row>
    <row r="232" customFormat="false" ht="15.75" hidden="false" customHeight="true" outlineLevel="0" collapsed="false">
      <c r="A232" s="4" t="n">
        <v>11928</v>
      </c>
      <c r="B232" s="4" t="s">
        <v>1563</v>
      </c>
      <c r="C232" s="4"/>
      <c r="D232" s="4" t="s">
        <v>1564</v>
      </c>
      <c r="E232" s="5" t="s">
        <v>1565</v>
      </c>
      <c r="F232" s="4" t="s">
        <v>1566</v>
      </c>
      <c r="G232" s="4" t="s">
        <v>1567</v>
      </c>
      <c r="H232" s="5" t="s">
        <v>1568</v>
      </c>
      <c r="I232" s="4" t="s">
        <v>1569</v>
      </c>
      <c r="J232" s="5" t="n">
        <f aca="false">LEN(K232)</f>
        <v>36</v>
      </c>
      <c r="K232" s="6" t="s">
        <v>1570</v>
      </c>
      <c r="L232" s="4" t="s">
        <v>21</v>
      </c>
      <c r="M232" s="4" t="s">
        <v>31</v>
      </c>
    </row>
    <row r="233" customFormat="false" ht="15.75" hidden="false" customHeight="true" outlineLevel="0" collapsed="false">
      <c r="A233" s="4" t="n">
        <v>9042</v>
      </c>
      <c r="B233" s="4" t="s">
        <v>1571</v>
      </c>
      <c r="C233" s="4"/>
      <c r="D233" s="4" t="s">
        <v>1572</v>
      </c>
      <c r="E233" s="5" t="s">
        <v>1573</v>
      </c>
      <c r="F233" s="4" t="s">
        <v>1574</v>
      </c>
      <c r="G233" s="4" t="s">
        <v>1574</v>
      </c>
      <c r="H233" s="5" t="s">
        <v>1575</v>
      </c>
      <c r="I233" s="4" t="str">
        <f aca="false">IFERROR(__xludf.dummyfunction("""info@""&amp;LOWER(REGEXREPLACE(B233,""[^A-Za-z0-9]"",""""))&amp;"".com"""),"info@srexplotacionygestiondehotelessl.com")</f>
        <v>info@srexplotacionygestiondehotelessl.com</v>
      </c>
      <c r="J233" s="5" t="n">
        <f aca="false">LEN(K233)</f>
        <v>36</v>
      </c>
      <c r="K233" s="6" t="s">
        <v>1576</v>
      </c>
      <c r="L233" s="4" t="s">
        <v>78</v>
      </c>
      <c r="M233" s="4" t="s">
        <v>31</v>
      </c>
    </row>
    <row r="234" customFormat="false" ht="27.75" hidden="false" customHeight="true" outlineLevel="0" collapsed="false">
      <c r="A234" s="4" t="n">
        <v>11743</v>
      </c>
      <c r="B234" s="4" t="s">
        <v>1577</v>
      </c>
      <c r="C234" s="4"/>
      <c r="D234" s="4" t="s">
        <v>1578</v>
      </c>
      <c r="E234" s="5" t="s">
        <v>648</v>
      </c>
      <c r="F234" s="4" t="s">
        <v>649</v>
      </c>
      <c r="G234" s="4" t="s">
        <v>84</v>
      </c>
      <c r="H234" s="5" t="s">
        <v>283</v>
      </c>
      <c r="I234" s="7" t="s">
        <v>1579</v>
      </c>
      <c r="J234" s="5" t="n">
        <f aca="false">LEN(K234)</f>
        <v>35</v>
      </c>
      <c r="K234" s="6" t="str">
        <f aca="false">LOWER(SUBSTITUTE(SUBSTITUTE(SUBSTITUTE(SUBSTITUTE(SUBSTITUTE(SUBSTITUTE(SUBSTITUTE(B234,"S.L.",""),"SL",""),"S.A.",""),"SA","")," ",""),".",""),",",""))&amp;".com"</f>
        <v>esllaüt-palaceturismodeinterior.com</v>
      </c>
      <c r="L234" s="4" t="s">
        <v>78</v>
      </c>
      <c r="M234" s="4" t="s">
        <v>31</v>
      </c>
    </row>
    <row r="235" customFormat="false" ht="15.75" hidden="false" customHeight="true" outlineLevel="0" collapsed="false">
      <c r="A235" s="4" t="n">
        <v>12053</v>
      </c>
      <c r="B235" s="4" t="s">
        <v>1580</v>
      </c>
      <c r="C235" s="4"/>
      <c r="D235" s="4" t="s">
        <v>1581</v>
      </c>
      <c r="E235" s="5" t="s">
        <v>1582</v>
      </c>
      <c r="F235" s="4" t="s">
        <v>107</v>
      </c>
      <c r="G235" s="4" t="s">
        <v>107</v>
      </c>
      <c r="H235" s="5" t="s">
        <v>283</v>
      </c>
      <c r="I235" s="4" t="s">
        <v>1583</v>
      </c>
      <c r="J235" s="5" t="n">
        <f aca="false">LEN(K235)</f>
        <v>35</v>
      </c>
      <c r="K235" s="6" t="str">
        <f aca="false">LOWER(SUBSTITUTE(SUBSTITUTE(SUBSTITUTE(SUBSTITUTE(SUBSTITUTE(SUBSTITUTE(SUBSTITUTE(B235,"S.L.",""),"SL",""),"S.A.",""),"SA","")," ",""),".",""),",",""))&amp;".com"</f>
        <v>habitacioncentrohistoricomalaga.com</v>
      </c>
      <c r="L235" s="4" t="s">
        <v>637</v>
      </c>
      <c r="M235" s="4" t="s">
        <v>186</v>
      </c>
    </row>
    <row r="236" customFormat="false" ht="15.75" hidden="false" customHeight="true" outlineLevel="0" collapsed="false">
      <c r="A236" s="4" t="n">
        <v>1630</v>
      </c>
      <c r="B236" s="4" t="s">
        <v>1584</v>
      </c>
      <c r="C236" s="4"/>
      <c r="D236" s="4" t="s">
        <v>1585</v>
      </c>
      <c r="E236" s="5" t="s">
        <v>1586</v>
      </c>
      <c r="F236" s="4" t="s">
        <v>1587</v>
      </c>
      <c r="G236" s="4" t="s">
        <v>895</v>
      </c>
      <c r="H236" s="5" t="s">
        <v>1588</v>
      </c>
      <c r="I236" s="4" t="s">
        <v>1589</v>
      </c>
      <c r="J236" s="5" t="n">
        <f aca="false">LEN(K236)</f>
        <v>35</v>
      </c>
      <c r="K236" s="10" t="s">
        <v>1590</v>
      </c>
      <c r="L236" s="4" t="s">
        <v>57</v>
      </c>
      <c r="M236" s="4" t="s">
        <v>381</v>
      </c>
    </row>
    <row r="237" customFormat="false" ht="27.75" hidden="false" customHeight="true" outlineLevel="0" collapsed="false">
      <c r="A237" s="4" t="n">
        <v>1841</v>
      </c>
      <c r="B237" s="4" t="s">
        <v>1591</v>
      </c>
      <c r="C237" s="4"/>
      <c r="D237" s="4" t="s">
        <v>1592</v>
      </c>
      <c r="E237" s="5" t="s">
        <v>1593</v>
      </c>
      <c r="F237" s="4" t="s">
        <v>478</v>
      </c>
      <c r="G237" s="4" t="s">
        <v>37</v>
      </c>
      <c r="H237" s="5" t="s">
        <v>1594</v>
      </c>
      <c r="I237" s="7" t="s">
        <v>1595</v>
      </c>
      <c r="J237" s="5" t="n">
        <f aca="false">LEN(K237)</f>
        <v>35</v>
      </c>
      <c r="K237" s="5" t="s">
        <v>1596</v>
      </c>
      <c r="L237" s="4" t="s">
        <v>57</v>
      </c>
      <c r="M237" s="4" t="s">
        <v>1597</v>
      </c>
    </row>
    <row r="238" customFormat="false" ht="27.75" hidden="false" customHeight="true" outlineLevel="0" collapsed="false">
      <c r="A238" s="4" t="n">
        <v>2051</v>
      </c>
      <c r="B238" s="4" t="s">
        <v>1598</v>
      </c>
      <c r="C238" s="4"/>
      <c r="D238" s="4" t="s">
        <v>1599</v>
      </c>
      <c r="E238" s="5" t="s">
        <v>1600</v>
      </c>
      <c r="F238" s="4" t="s">
        <v>1601</v>
      </c>
      <c r="G238" s="4" t="s">
        <v>37</v>
      </c>
      <c r="H238" s="5" t="s">
        <v>1602</v>
      </c>
      <c r="I238" s="7" t="s">
        <v>1603</v>
      </c>
      <c r="J238" s="5" t="n">
        <f aca="false">LEN(K238)</f>
        <v>35</v>
      </c>
      <c r="K238" s="6" t="s">
        <v>1604</v>
      </c>
      <c r="L238" s="4" t="s">
        <v>21</v>
      </c>
      <c r="M238" s="4" t="s">
        <v>1605</v>
      </c>
    </row>
    <row r="239" customFormat="false" ht="15.75" hidden="false" customHeight="true" outlineLevel="0" collapsed="false">
      <c r="A239" s="4" t="n">
        <v>3079</v>
      </c>
      <c r="B239" s="4" t="s">
        <v>1606</v>
      </c>
      <c r="C239" s="4"/>
      <c r="D239" s="4" t="s">
        <v>1607</v>
      </c>
      <c r="E239" s="5" t="s">
        <v>1608</v>
      </c>
      <c r="F239" s="4" t="s">
        <v>1609</v>
      </c>
      <c r="G239" s="4" t="s">
        <v>1610</v>
      </c>
      <c r="H239" s="5" t="s">
        <v>1611</v>
      </c>
      <c r="I239" s="7" t="s">
        <v>1612</v>
      </c>
      <c r="J239" s="5" t="n">
        <f aca="false">LEN(K239)</f>
        <v>35</v>
      </c>
      <c r="K239" s="6" t="s">
        <v>1613</v>
      </c>
      <c r="L239" s="4" t="s">
        <v>57</v>
      </c>
      <c r="M239" s="4" t="s">
        <v>336</v>
      </c>
    </row>
    <row r="240" customFormat="false" ht="15.75" hidden="false" customHeight="true" outlineLevel="0" collapsed="false">
      <c r="A240" s="4" t="n">
        <v>3767</v>
      </c>
      <c r="B240" s="4" t="s">
        <v>1614</v>
      </c>
      <c r="C240" s="4"/>
      <c r="D240" s="4" t="s">
        <v>1615</v>
      </c>
      <c r="E240" s="5" t="s">
        <v>1616</v>
      </c>
      <c r="F240" s="4" t="s">
        <v>1617</v>
      </c>
      <c r="G240" s="4" t="s">
        <v>290</v>
      </c>
      <c r="H240" s="5" t="s">
        <v>1618</v>
      </c>
      <c r="I240" s="4" t="s">
        <v>1619</v>
      </c>
      <c r="J240" s="5" t="n">
        <f aca="false">LEN(K240)</f>
        <v>35</v>
      </c>
      <c r="K240" s="10" t="s">
        <v>1620</v>
      </c>
      <c r="L240" s="4" t="s">
        <v>31</v>
      </c>
      <c r="M240" s="4" t="s">
        <v>317</v>
      </c>
    </row>
    <row r="241" customFormat="false" ht="15.75" hidden="false" customHeight="true" outlineLevel="0" collapsed="false">
      <c r="A241" s="4" t="n">
        <v>4626</v>
      </c>
      <c r="B241" s="4" t="s">
        <v>1621</v>
      </c>
      <c r="C241" s="4" t="s">
        <v>1622</v>
      </c>
      <c r="D241" s="4" t="s">
        <v>1623</v>
      </c>
      <c r="E241" s="5" t="s">
        <v>1624</v>
      </c>
      <c r="F241" s="4" t="s">
        <v>1625</v>
      </c>
      <c r="G241" s="4" t="s">
        <v>948</v>
      </c>
      <c r="H241" s="5" t="s">
        <v>1626</v>
      </c>
      <c r="I241" s="4" t="s">
        <v>1627</v>
      </c>
      <c r="J241" s="5" t="n">
        <f aca="false">LEN(K241)</f>
        <v>35</v>
      </c>
      <c r="K241" s="10" t="str">
        <f aca="false">LOWER(SUBSTITUTE(SUBSTITUTE(SUBSTITUTE(SUBSTITUTE(SUBSTITUTE(SUBSTITUTE(SUBSTITUTE(B241,"S.L.",""),"SL",""),"S.A.",""),"SA","")," ",""),".",""),",",""))&amp;".com"</f>
        <v>hotellamonteríaensierradesegura.com</v>
      </c>
      <c r="L241" s="4" t="s">
        <v>57</v>
      </c>
      <c r="M241" s="4" t="s">
        <v>918</v>
      </c>
    </row>
    <row r="242" customFormat="false" ht="27.75" hidden="false" customHeight="true" outlineLevel="0" collapsed="false">
      <c r="A242" s="4" t="n">
        <v>5449</v>
      </c>
      <c r="B242" s="4" t="s">
        <v>1628</v>
      </c>
      <c r="C242" s="4" t="s">
        <v>1629</v>
      </c>
      <c r="D242" s="4" t="s">
        <v>1630</v>
      </c>
      <c r="E242" s="5" t="s">
        <v>1631</v>
      </c>
      <c r="F242" s="4" t="s">
        <v>1632</v>
      </c>
      <c r="G242" s="4" t="s">
        <v>250</v>
      </c>
      <c r="H242" s="5" t="s">
        <v>1633</v>
      </c>
      <c r="I242" s="7" t="s">
        <v>1634</v>
      </c>
      <c r="J242" s="5" t="n">
        <f aca="false">LEN(K242)</f>
        <v>35</v>
      </c>
      <c r="K242" s="13" t="s">
        <v>1635</v>
      </c>
      <c r="L242" s="4" t="s">
        <v>31</v>
      </c>
      <c r="M242" s="4" t="s">
        <v>1208</v>
      </c>
    </row>
    <row r="243" customFormat="false" ht="15.75" hidden="false" customHeight="true" outlineLevel="0" collapsed="false">
      <c r="A243" s="4" t="n">
        <v>7439</v>
      </c>
      <c r="B243" s="4" t="s">
        <v>1636</v>
      </c>
      <c r="C243" s="4"/>
      <c r="D243" s="4" t="s">
        <v>1637</v>
      </c>
      <c r="E243" s="5" t="s">
        <v>1638</v>
      </c>
      <c r="F243" s="4" t="s">
        <v>1639</v>
      </c>
      <c r="G243" s="4" t="s">
        <v>84</v>
      </c>
      <c r="H243" s="5" t="s">
        <v>1640</v>
      </c>
      <c r="I243" s="7" t="str">
        <f aca="false">IFERROR(__xludf.dummyfunction("""info@""&amp;LOWER(REGEXREPLACE(B243,""[^A-Za-z0-9]"",""""))&amp;"".com"""),"info@petitshotelsdelesillesbalearssl.com")</f>
        <v>info@petitshotelsdelesillesbalearssl.com</v>
      </c>
      <c r="J243" s="5" t="n">
        <f aca="false">LEN(K243)</f>
        <v>35</v>
      </c>
      <c r="K243" s="13" t="s">
        <v>1641</v>
      </c>
      <c r="L243" s="4" t="s">
        <v>57</v>
      </c>
      <c r="M243" s="4" t="s">
        <v>31</v>
      </c>
    </row>
    <row r="244" customFormat="false" ht="27.75" hidden="false" customHeight="true" outlineLevel="0" collapsed="false">
      <c r="A244" s="4" t="n">
        <v>7479</v>
      </c>
      <c r="B244" s="4" t="s">
        <v>1642</v>
      </c>
      <c r="C244" s="4"/>
      <c r="D244" s="4" t="s">
        <v>1643</v>
      </c>
      <c r="E244" s="5" t="s">
        <v>1644</v>
      </c>
      <c r="F244" s="4" t="s">
        <v>1645</v>
      </c>
      <c r="G244" s="4" t="s">
        <v>84</v>
      </c>
      <c r="H244" s="5" t="s">
        <v>1646</v>
      </c>
      <c r="I244" s="7" t="str">
        <f aca="false">IFERROR(__xludf.dummyfunction("""info@""&amp;LOWER(REGEXREPLACE(B244,""[^A-Za-z0-9]"",""""))&amp;"".com"""),"info@explotacioneshotelerasgamundisl.com")</f>
        <v>info@explotacioneshotelerasgamundisl.com</v>
      </c>
      <c r="J244" s="5" t="n">
        <f aca="false">LEN(K244)</f>
        <v>35</v>
      </c>
      <c r="K244" s="5" t="s">
        <v>1647</v>
      </c>
      <c r="L244" s="4" t="s">
        <v>31</v>
      </c>
      <c r="M244" s="4" t="s">
        <v>31</v>
      </c>
    </row>
    <row r="245" customFormat="false" ht="15.75" hidden="false" customHeight="true" outlineLevel="0" collapsed="false">
      <c r="A245" s="4" t="n">
        <v>7980</v>
      </c>
      <c r="B245" s="4" t="s">
        <v>1648</v>
      </c>
      <c r="C245" s="4"/>
      <c r="D245" s="4" t="s">
        <v>1649</v>
      </c>
      <c r="E245" s="5" t="s">
        <v>1650</v>
      </c>
      <c r="F245" s="4" t="s">
        <v>1651</v>
      </c>
      <c r="G245" s="4" t="s">
        <v>84</v>
      </c>
      <c r="H245" s="5" t="s">
        <v>1652</v>
      </c>
      <c r="I245" s="4" t="s">
        <v>1653</v>
      </c>
      <c r="J245" s="5" t="n">
        <f aca="false">LEN(K245)</f>
        <v>35</v>
      </c>
      <c r="K245" s="10" t="s">
        <v>1654</v>
      </c>
      <c r="L245" s="4" t="s">
        <v>31</v>
      </c>
      <c r="M245" s="4" t="s">
        <v>1085</v>
      </c>
    </row>
    <row r="246" customFormat="false" ht="15.75" hidden="false" customHeight="true" outlineLevel="0" collapsed="false">
      <c r="A246" s="4" t="n">
        <v>8876</v>
      </c>
      <c r="B246" s="4" t="s">
        <v>1655</v>
      </c>
      <c r="C246" s="4"/>
      <c r="D246" s="4" t="s">
        <v>1656</v>
      </c>
      <c r="E246" s="5" t="s">
        <v>1657</v>
      </c>
      <c r="F246" s="4" t="s">
        <v>1658</v>
      </c>
      <c r="G246" s="4" t="s">
        <v>355</v>
      </c>
      <c r="H246" s="5" t="s">
        <v>1659</v>
      </c>
      <c r="I246" s="4" t="s">
        <v>1660</v>
      </c>
      <c r="J246" s="5" t="n">
        <f aca="false">LEN(K246)</f>
        <v>35</v>
      </c>
      <c r="K246" s="10" t="s">
        <v>1661</v>
      </c>
      <c r="L246" s="4" t="s">
        <v>31</v>
      </c>
      <c r="M246" s="4" t="s">
        <v>577</v>
      </c>
    </row>
    <row r="247" customFormat="false" ht="15.75" hidden="false" customHeight="true" outlineLevel="0" collapsed="false">
      <c r="A247" s="4" t="n">
        <v>10560</v>
      </c>
      <c r="B247" s="4" t="s">
        <v>1662</v>
      </c>
      <c r="C247" s="4"/>
      <c r="D247" s="4" t="s">
        <v>1663</v>
      </c>
      <c r="E247" s="5" t="s">
        <v>1664</v>
      </c>
      <c r="F247" s="4" t="s">
        <v>1665</v>
      </c>
      <c r="G247" s="4" t="s">
        <v>882</v>
      </c>
      <c r="H247" s="5" t="s">
        <v>1666</v>
      </c>
      <c r="I247" s="4" t="s">
        <v>1667</v>
      </c>
      <c r="J247" s="5" t="n">
        <f aca="false">LEN(K247)</f>
        <v>35</v>
      </c>
      <c r="K247" s="10" t="s">
        <v>1668</v>
      </c>
      <c r="L247" s="4" t="s">
        <v>31</v>
      </c>
      <c r="M247" s="4" t="s">
        <v>22</v>
      </c>
    </row>
    <row r="248" customFormat="false" ht="15.75" hidden="false" customHeight="true" outlineLevel="0" collapsed="false">
      <c r="A248" s="4" t="n">
        <v>11128</v>
      </c>
      <c r="B248" s="4" t="s">
        <v>1669</v>
      </c>
      <c r="C248" s="4"/>
      <c r="D248" s="4" t="s">
        <v>1670</v>
      </c>
      <c r="E248" s="5" t="s">
        <v>44</v>
      </c>
      <c r="F248" s="4" t="s">
        <v>45</v>
      </c>
      <c r="G248" s="4" t="s">
        <v>27</v>
      </c>
      <c r="H248" s="5" t="s">
        <v>283</v>
      </c>
      <c r="I248" s="18" t="s">
        <v>1671</v>
      </c>
      <c r="J248" s="5" t="n">
        <f aca="false">LEN(K248)</f>
        <v>34</v>
      </c>
      <c r="K248" s="6" t="s">
        <v>1672</v>
      </c>
      <c r="L248" s="4" t="s">
        <v>31</v>
      </c>
      <c r="M248" s="4" t="s">
        <v>31</v>
      </c>
    </row>
    <row r="249" customFormat="false" ht="15.75" hidden="false" customHeight="true" outlineLevel="0" collapsed="false">
      <c r="A249" s="4" t="n">
        <v>12261</v>
      </c>
      <c r="B249" s="4" t="s">
        <v>1673</v>
      </c>
      <c r="C249" s="4"/>
      <c r="D249" s="4" t="s">
        <v>1674</v>
      </c>
      <c r="E249" s="5" t="s">
        <v>1675</v>
      </c>
      <c r="F249" s="4" t="s">
        <v>372</v>
      </c>
      <c r="G249" s="4" t="s">
        <v>372</v>
      </c>
      <c r="H249" s="5" t="s">
        <v>1676</v>
      </c>
      <c r="I249" s="7" t="s">
        <v>1677</v>
      </c>
      <c r="J249" s="5" t="n">
        <f aca="false">LEN(K249)</f>
        <v>34</v>
      </c>
      <c r="K249" s="6" t="s">
        <v>1678</v>
      </c>
      <c r="L249" s="4" t="s">
        <v>1679</v>
      </c>
      <c r="M249" s="4" t="s">
        <v>31</v>
      </c>
    </row>
    <row r="250" customFormat="false" ht="15.75" hidden="false" customHeight="true" outlineLevel="0" collapsed="false">
      <c r="A250" s="4" t="n">
        <v>1353</v>
      </c>
      <c r="B250" s="4" t="s">
        <v>1680</v>
      </c>
      <c r="C250" s="4"/>
      <c r="D250" s="4" t="s">
        <v>1681</v>
      </c>
      <c r="E250" s="5" t="s">
        <v>1682</v>
      </c>
      <c r="F250" s="4" t="s">
        <v>1683</v>
      </c>
      <c r="G250" s="4" t="s">
        <v>322</v>
      </c>
      <c r="H250" s="5" t="s">
        <v>1684</v>
      </c>
      <c r="I250" s="4" t="s">
        <v>1685</v>
      </c>
      <c r="J250" s="5" t="n">
        <f aca="false">LEN(K250)</f>
        <v>34</v>
      </c>
      <c r="K250" s="6" t="s">
        <v>1686</v>
      </c>
      <c r="L250" s="4" t="s">
        <v>31</v>
      </c>
      <c r="M250" s="4" t="s">
        <v>467</v>
      </c>
    </row>
    <row r="251" customFormat="false" ht="15.75" hidden="false" customHeight="true" outlineLevel="0" collapsed="false">
      <c r="A251" s="4" t="n">
        <v>2234</v>
      </c>
      <c r="B251" s="4" t="s">
        <v>1687</v>
      </c>
      <c r="C251" s="4" t="s">
        <v>1688</v>
      </c>
      <c r="D251" s="4" t="s">
        <v>1689</v>
      </c>
      <c r="E251" s="5" t="s">
        <v>1690</v>
      </c>
      <c r="F251" s="4" t="s">
        <v>138</v>
      </c>
      <c r="G251" s="4" t="s">
        <v>138</v>
      </c>
      <c r="H251" s="5" t="s">
        <v>1691</v>
      </c>
      <c r="I251" s="7" t="s">
        <v>1692</v>
      </c>
      <c r="J251" s="5" t="n">
        <f aca="false">LEN(K251)</f>
        <v>34</v>
      </c>
      <c r="K251" s="5" t="s">
        <v>1693</v>
      </c>
      <c r="L251" s="4" t="s">
        <v>21</v>
      </c>
      <c r="M251" s="4" t="s">
        <v>1694</v>
      </c>
    </row>
    <row r="252" customFormat="false" ht="15.75" hidden="false" customHeight="true" outlineLevel="0" collapsed="false">
      <c r="A252" s="4" t="n">
        <v>2342</v>
      </c>
      <c r="B252" s="4" t="s">
        <v>1695</v>
      </c>
      <c r="C252" s="4"/>
      <c r="D252" s="4" t="s">
        <v>1696</v>
      </c>
      <c r="E252" s="5" t="s">
        <v>1197</v>
      </c>
      <c r="F252" s="4" t="s">
        <v>1697</v>
      </c>
      <c r="G252" s="4" t="s">
        <v>138</v>
      </c>
      <c r="H252" s="5" t="s">
        <v>1698</v>
      </c>
      <c r="I252" s="4" t="s">
        <v>1699</v>
      </c>
      <c r="J252" s="5" t="n">
        <f aca="false">LEN(K252)</f>
        <v>34</v>
      </c>
      <c r="K252" s="6" t="str">
        <f aca="false">LOWER(SUBSTITUTE(SUBSTITUTE(SUBSTITUTE(SUBSTITUTE(SUBSTITUTE(SUBSTITUTE(SUBSTITUTE(B252,"S.L.",""),"SL",""),"S.A.",""),"SA","")," ",""),".",""),",",""))&amp;".com"</f>
        <v>campanilebarcelonasud-cornella.com</v>
      </c>
      <c r="L252" s="4" t="s">
        <v>78</v>
      </c>
      <c r="M252" s="4" t="s">
        <v>1700</v>
      </c>
    </row>
    <row r="253" customFormat="false" ht="15.75" hidden="false" customHeight="true" outlineLevel="0" collapsed="false">
      <c r="A253" s="4" t="n">
        <v>2398</v>
      </c>
      <c r="B253" s="4" t="s">
        <v>1701</v>
      </c>
      <c r="C253" s="4"/>
      <c r="D253" s="4" t="s">
        <v>1702</v>
      </c>
      <c r="E253" s="5" t="s">
        <v>1703</v>
      </c>
      <c r="F253" s="4" t="s">
        <v>138</v>
      </c>
      <c r="G253" s="4" t="s">
        <v>138</v>
      </c>
      <c r="H253" s="5" t="s">
        <v>1704</v>
      </c>
      <c r="I253" s="4" t="s">
        <v>1705</v>
      </c>
      <c r="J253" s="5" t="n">
        <f aca="false">LEN(K253)</f>
        <v>34</v>
      </c>
      <c r="K253" s="10" t="str">
        <f aca="false">LOWER(SUBSTITUTE(SUBSTITUTE(SUBSTITUTE(SUBSTITUTE(SUBSTITUTE(SUBSTITUTE(SUBSTITUTE(B253,"S.L.",""),"SL",""),"S.A.",""),"SA","")," ",""),".",""),",",""))&amp;".com"</f>
        <v>apartmentsinbarcelonaborndames.com</v>
      </c>
      <c r="L253" s="4" t="s">
        <v>31</v>
      </c>
      <c r="M253" s="4" t="s">
        <v>317</v>
      </c>
    </row>
    <row r="254" customFormat="false" ht="15.75" hidden="false" customHeight="true" outlineLevel="0" collapsed="false">
      <c r="A254" s="4" t="n">
        <v>2638</v>
      </c>
      <c r="B254" s="4" t="s">
        <v>1706</v>
      </c>
      <c r="C254" s="4"/>
      <c r="D254" s="4" t="s">
        <v>1707</v>
      </c>
      <c r="E254" s="5" t="s">
        <v>1708</v>
      </c>
      <c r="F254" s="4" t="s">
        <v>138</v>
      </c>
      <c r="G254" s="4" t="s">
        <v>138</v>
      </c>
      <c r="H254" s="5" t="s">
        <v>1709</v>
      </c>
      <c r="I254" s="7" t="s">
        <v>1710</v>
      </c>
      <c r="J254" s="5" t="n">
        <f aca="false">LEN(K254)</f>
        <v>34</v>
      </c>
      <c r="K254" s="6" t="s">
        <v>1711</v>
      </c>
      <c r="L254" s="4" t="s">
        <v>21</v>
      </c>
      <c r="M254" s="4" t="s">
        <v>1712</v>
      </c>
    </row>
    <row r="255" customFormat="false" ht="27.75" hidden="false" customHeight="true" outlineLevel="0" collapsed="false">
      <c r="A255" s="4" t="n">
        <v>2735</v>
      </c>
      <c r="B255" s="4" t="s">
        <v>1713</v>
      </c>
      <c r="C255" s="4" t="s">
        <v>1714</v>
      </c>
      <c r="D255" s="4" t="s">
        <v>1715</v>
      </c>
      <c r="E255" s="5" t="s">
        <v>1716</v>
      </c>
      <c r="F255" s="4" t="s">
        <v>1717</v>
      </c>
      <c r="G255" s="4" t="s">
        <v>138</v>
      </c>
      <c r="H255" s="5" t="s">
        <v>1718</v>
      </c>
      <c r="I255" s="7" t="s">
        <v>1719</v>
      </c>
      <c r="J255" s="5" t="n">
        <f aca="false">LEN(K255)</f>
        <v>34</v>
      </c>
      <c r="K255" s="6" t="s">
        <v>1720</v>
      </c>
      <c r="L255" s="4" t="s">
        <v>21</v>
      </c>
      <c r="M255" s="4" t="s">
        <v>1721</v>
      </c>
    </row>
    <row r="256" customFormat="false" ht="27.75" hidden="false" customHeight="true" outlineLevel="0" collapsed="false">
      <c r="A256" s="4" t="n">
        <v>4213</v>
      </c>
      <c r="B256" s="4" t="s">
        <v>1722</v>
      </c>
      <c r="C256" s="4" t="s">
        <v>1723</v>
      </c>
      <c r="D256" s="4" t="s">
        <v>1724</v>
      </c>
      <c r="E256" s="5" t="s">
        <v>1725</v>
      </c>
      <c r="F256" s="4" t="s">
        <v>107</v>
      </c>
      <c r="G256" s="4" t="s">
        <v>107</v>
      </c>
      <c r="H256" s="5" t="s">
        <v>1726</v>
      </c>
      <c r="I256" s="7" t="s">
        <v>1727</v>
      </c>
      <c r="J256" s="5" t="n">
        <f aca="false">LEN(K256)</f>
        <v>34</v>
      </c>
      <c r="K256" s="6" t="s">
        <v>1728</v>
      </c>
      <c r="L256" s="4" t="s">
        <v>57</v>
      </c>
      <c r="M256" s="4" t="s">
        <v>1729</v>
      </c>
    </row>
    <row r="257" customFormat="false" ht="15.75" hidden="false" customHeight="true" outlineLevel="0" collapsed="false">
      <c r="A257" s="4" t="n">
        <v>4622</v>
      </c>
      <c r="B257" s="4" t="s">
        <v>1730</v>
      </c>
      <c r="C257" s="4" t="s">
        <v>1731</v>
      </c>
      <c r="D257" s="4" t="s">
        <v>1732</v>
      </c>
      <c r="E257" s="5" t="s">
        <v>1733</v>
      </c>
      <c r="F257" s="4" t="s">
        <v>1734</v>
      </c>
      <c r="G257" s="4" t="s">
        <v>948</v>
      </c>
      <c r="H257" s="5" t="s">
        <v>1735</v>
      </c>
      <c r="I257" s="4" t="s">
        <v>1736</v>
      </c>
      <c r="J257" s="5" t="n">
        <f aca="false">LEN(K257)</f>
        <v>34</v>
      </c>
      <c r="K257" s="10" t="s">
        <v>1737</v>
      </c>
      <c r="L257" s="4" t="s">
        <v>21</v>
      </c>
      <c r="M257" s="4" t="s">
        <v>31</v>
      </c>
    </row>
    <row r="258" customFormat="false" ht="15.75" hidden="false" customHeight="true" outlineLevel="0" collapsed="false">
      <c r="A258" s="4" t="n">
        <v>5291</v>
      </c>
      <c r="B258" s="4" t="s">
        <v>1738</v>
      </c>
      <c r="C258" s="4"/>
      <c r="D258" s="4" t="s">
        <v>1739</v>
      </c>
      <c r="E258" s="5" t="s">
        <v>1740</v>
      </c>
      <c r="F258" s="4" t="s">
        <v>1741</v>
      </c>
      <c r="G258" s="4" t="s">
        <v>824</v>
      </c>
      <c r="H258" s="5" t="s">
        <v>1742</v>
      </c>
      <c r="I258" s="4" t="s">
        <v>1743</v>
      </c>
      <c r="J258" s="5" t="n">
        <f aca="false">LEN(K258)</f>
        <v>34</v>
      </c>
      <c r="K258" s="6" t="s">
        <v>1744</v>
      </c>
      <c r="L258" s="4" t="s">
        <v>31</v>
      </c>
      <c r="M258" s="4" t="s">
        <v>31</v>
      </c>
    </row>
    <row r="259" customFormat="false" ht="15.75" hidden="false" customHeight="true" outlineLevel="0" collapsed="false">
      <c r="A259" s="4" t="n">
        <v>5736</v>
      </c>
      <c r="B259" s="4" t="s">
        <v>1745</v>
      </c>
      <c r="C259" s="4"/>
      <c r="D259" s="4" t="s">
        <v>1746</v>
      </c>
      <c r="E259" s="5" t="s">
        <v>1747</v>
      </c>
      <c r="F259" s="4" t="s">
        <v>1748</v>
      </c>
      <c r="G259" s="4" t="s">
        <v>18</v>
      </c>
      <c r="H259" s="5" t="s">
        <v>1749</v>
      </c>
      <c r="I259" s="4" t="s">
        <v>1750</v>
      </c>
      <c r="J259" s="5" t="n">
        <f aca="false">LEN(K259)</f>
        <v>34</v>
      </c>
      <c r="K259" s="10" t="s">
        <v>1751</v>
      </c>
      <c r="L259" s="4" t="s">
        <v>31</v>
      </c>
      <c r="M259" s="4" t="s">
        <v>31</v>
      </c>
    </row>
    <row r="260" customFormat="false" ht="15.75" hidden="false" customHeight="true" outlineLevel="0" collapsed="false">
      <c r="A260" s="4" t="n">
        <v>6197</v>
      </c>
      <c r="B260" s="4" t="s">
        <v>1752</v>
      </c>
      <c r="C260" s="4"/>
      <c r="D260" s="4" t="s">
        <v>1753</v>
      </c>
      <c r="E260" s="5" t="s">
        <v>1754</v>
      </c>
      <c r="F260" s="4" t="s">
        <v>1755</v>
      </c>
      <c r="G260" s="4" t="s">
        <v>27</v>
      </c>
      <c r="H260" s="5" t="s">
        <v>1756</v>
      </c>
      <c r="I260" s="4" t="s">
        <v>1757</v>
      </c>
      <c r="J260" s="5" t="n">
        <f aca="false">LEN(K260)</f>
        <v>34</v>
      </c>
      <c r="K260" s="10" t="s">
        <v>1758</v>
      </c>
      <c r="L260" s="4" t="s">
        <v>31</v>
      </c>
      <c r="M260" s="4" t="s">
        <v>1759</v>
      </c>
    </row>
    <row r="261" customFormat="false" ht="15.75" hidden="false" customHeight="true" outlineLevel="0" collapsed="false">
      <c r="A261" s="4" t="n">
        <v>6571</v>
      </c>
      <c r="B261" s="4" t="s">
        <v>1760</v>
      </c>
      <c r="C261" s="4"/>
      <c r="D261" s="4" t="s">
        <v>1761</v>
      </c>
      <c r="E261" s="5" t="s">
        <v>1762</v>
      </c>
      <c r="F261" s="4" t="s">
        <v>1763</v>
      </c>
      <c r="G261" s="4" t="s">
        <v>299</v>
      </c>
      <c r="H261" s="5" t="s">
        <v>1764</v>
      </c>
      <c r="I261" s="4" t="s">
        <v>1765</v>
      </c>
      <c r="J261" s="5" t="n">
        <f aca="false">LEN(K261)</f>
        <v>34</v>
      </c>
      <c r="K261" s="10" t="str">
        <f aca="false">LOWER(SUBSTITUTE(SUBSTITUTE(SUBSTITUTE(SUBSTITUTE(SUBSTITUTE(SUBSTITUTE(SUBSTITUTE(B261,"S.L.",""),"SL",""),"S.A.",""),"SA","")," ",""),".",""),",",""))&amp;".com"</f>
        <v>hotelviñedosybodegaselcastillo.com</v>
      </c>
      <c r="L261" s="4" t="s">
        <v>21</v>
      </c>
      <c r="M261" s="4" t="s">
        <v>877</v>
      </c>
    </row>
    <row r="262" customFormat="false" ht="15.75" hidden="false" customHeight="true" outlineLevel="0" collapsed="false">
      <c r="A262" s="4" t="n">
        <v>7309</v>
      </c>
      <c r="B262" s="4" t="s">
        <v>1766</v>
      </c>
      <c r="C262" s="4"/>
      <c r="D262" s="4" t="s">
        <v>1767</v>
      </c>
      <c r="E262" s="5" t="s">
        <v>1768</v>
      </c>
      <c r="F262" s="4" t="s">
        <v>1769</v>
      </c>
      <c r="G262" s="4" t="s">
        <v>84</v>
      </c>
      <c r="H262" s="5" t="s">
        <v>1770</v>
      </c>
      <c r="I262" s="7" t="s">
        <v>1771</v>
      </c>
      <c r="J262" s="5" t="n">
        <f aca="false">LEN(K262)</f>
        <v>34</v>
      </c>
      <c r="K262" s="6" t="str">
        <f aca="false">LOWER(SUBSTITUTE(SUBSTITUTE(SUBSTITUTE(SUBSTITUTE(SUBSTITUTE(SUBSTITUTE(SUBSTITUTE(B262,"S.L.",""),"SL",""),"S.A.",""),"SA","")," ",""),".",""),",",""))&amp;".com"</f>
        <v>obrasyreformasroldanyasociados.com</v>
      </c>
      <c r="L262" s="4" t="s">
        <v>57</v>
      </c>
      <c r="M262" s="4" t="s">
        <v>549</v>
      </c>
    </row>
    <row r="263" customFormat="false" ht="15.75" hidden="false" customHeight="true" outlineLevel="0" collapsed="false">
      <c r="A263" s="4" t="n">
        <v>9739</v>
      </c>
      <c r="B263" s="4" t="s">
        <v>1772</v>
      </c>
      <c r="C263" s="4"/>
      <c r="D263" s="4" t="s">
        <v>1773</v>
      </c>
      <c r="E263" s="5" t="s">
        <v>1774</v>
      </c>
      <c r="F263" s="4" t="s">
        <v>1775</v>
      </c>
      <c r="G263" s="4" t="s">
        <v>603</v>
      </c>
      <c r="H263" s="5" t="s">
        <v>1776</v>
      </c>
      <c r="I263" s="4" t="s">
        <v>1777</v>
      </c>
      <c r="J263" s="5" t="n">
        <f aca="false">LEN(K263)</f>
        <v>34</v>
      </c>
      <c r="K263" s="6" t="s">
        <v>1778</v>
      </c>
      <c r="L263" s="4" t="s">
        <v>57</v>
      </c>
      <c r="M263" s="4" t="s">
        <v>359</v>
      </c>
    </row>
    <row r="264" customFormat="false" ht="27.75" hidden="false" customHeight="true" outlineLevel="0" collapsed="false">
      <c r="A264" s="4" t="n">
        <v>10477</v>
      </c>
      <c r="B264" s="4" t="s">
        <v>1779</v>
      </c>
      <c r="C264" s="4"/>
      <c r="D264" s="4" t="s">
        <v>1780</v>
      </c>
      <c r="E264" s="5" t="s">
        <v>1781</v>
      </c>
      <c r="F264" s="4" t="s">
        <v>1782</v>
      </c>
      <c r="G264" s="4" t="s">
        <v>620</v>
      </c>
      <c r="H264" s="5" t="s">
        <v>1783</v>
      </c>
      <c r="I264" s="7" t="s">
        <v>1784</v>
      </c>
      <c r="J264" s="5" t="n">
        <f aca="false">LEN(K264)</f>
        <v>34</v>
      </c>
      <c r="K264" s="5" t="s">
        <v>1785</v>
      </c>
      <c r="L264" s="4" t="s">
        <v>57</v>
      </c>
      <c r="M264" s="4" t="s">
        <v>1208</v>
      </c>
    </row>
    <row r="265" customFormat="false" ht="27.75" hidden="false" customHeight="true" outlineLevel="0" collapsed="false">
      <c r="A265" s="4" t="n">
        <v>10738</v>
      </c>
      <c r="B265" s="4" t="s">
        <v>1786</v>
      </c>
      <c r="C265" s="4"/>
      <c r="D265" s="4" t="s">
        <v>1787</v>
      </c>
      <c r="E265" s="5" t="s">
        <v>1788</v>
      </c>
      <c r="F265" s="4" t="s">
        <v>1789</v>
      </c>
      <c r="G265" s="4" t="s">
        <v>882</v>
      </c>
      <c r="H265" s="5" t="s">
        <v>1790</v>
      </c>
      <c r="I265" s="7" t="s">
        <v>1791</v>
      </c>
      <c r="J265" s="5" t="n">
        <f aca="false">LEN(K265)</f>
        <v>34</v>
      </c>
      <c r="K265" s="6" t="s">
        <v>1792</v>
      </c>
      <c r="L265" s="4" t="s">
        <v>31</v>
      </c>
      <c r="M265" s="4" t="s">
        <v>1793</v>
      </c>
    </row>
    <row r="266" customFormat="false" ht="15.75" hidden="false" customHeight="true" outlineLevel="0" collapsed="false">
      <c r="A266" s="4" t="n">
        <v>11440</v>
      </c>
      <c r="B266" s="4" t="s">
        <v>1794</v>
      </c>
      <c r="C266" s="4"/>
      <c r="D266" s="4" t="s">
        <v>1795</v>
      </c>
      <c r="E266" s="5" t="s">
        <v>1796</v>
      </c>
      <c r="F266" s="4" t="s">
        <v>1797</v>
      </c>
      <c r="G266" s="4" t="s">
        <v>895</v>
      </c>
      <c r="H266" s="5" t="s">
        <v>283</v>
      </c>
      <c r="I266" s="7" t="s">
        <v>1798</v>
      </c>
      <c r="J266" s="5" t="n">
        <f aca="false">LEN(K266)</f>
        <v>33</v>
      </c>
      <c r="K266" s="6" t="s">
        <v>1799</v>
      </c>
      <c r="L266" s="4" t="s">
        <v>78</v>
      </c>
      <c r="M266" s="4" t="s">
        <v>317</v>
      </c>
    </row>
    <row r="267" customFormat="false" ht="15.75" hidden="false" customHeight="true" outlineLevel="0" collapsed="false">
      <c r="A267" s="4" t="n">
        <v>11519</v>
      </c>
      <c r="B267" s="4" t="s">
        <v>1800</v>
      </c>
      <c r="C267" s="4"/>
      <c r="D267" s="4" t="s">
        <v>1801</v>
      </c>
      <c r="E267" s="5" t="s">
        <v>1802</v>
      </c>
      <c r="F267" s="4" t="s">
        <v>1803</v>
      </c>
      <c r="G267" s="4" t="s">
        <v>154</v>
      </c>
      <c r="H267" s="5" t="s">
        <v>283</v>
      </c>
      <c r="I267" s="4" t="s">
        <v>1804</v>
      </c>
      <c r="J267" s="5" t="n">
        <f aca="false">LEN(K267)</f>
        <v>33</v>
      </c>
      <c r="K267" s="6" t="s">
        <v>1805</v>
      </c>
      <c r="L267" s="4" t="s">
        <v>31</v>
      </c>
      <c r="M267" s="4" t="s">
        <v>31</v>
      </c>
    </row>
    <row r="268" customFormat="false" ht="15.75" hidden="false" customHeight="true" outlineLevel="0" collapsed="false">
      <c r="A268" s="4" t="n">
        <v>11983</v>
      </c>
      <c r="B268" s="4" t="s">
        <v>1806</v>
      </c>
      <c r="C268" s="4"/>
      <c r="D268" s="4" t="s">
        <v>1807</v>
      </c>
      <c r="E268" s="5" t="s">
        <v>384</v>
      </c>
      <c r="F268" s="4" t="s">
        <v>205</v>
      </c>
      <c r="G268" s="4" t="s">
        <v>205</v>
      </c>
      <c r="H268" s="5" t="s">
        <v>283</v>
      </c>
      <c r="I268" s="4" t="s">
        <v>1808</v>
      </c>
      <c r="J268" s="5" t="n">
        <f aca="false">LEN(K268)</f>
        <v>33</v>
      </c>
      <c r="K268" s="6" t="str">
        <f aca="false">LOWER(SUBSTITUTE(SUBSTITUTE(SUBSTITUTE(SUBSTITUTE(SUBSTITUTE(SUBSTITUTE(SUBSTITUTE(B268,"S.L.",""),"SL",""),"S.A.",""),"SA","")," ",""),".",""),",",""))&amp;".com"</f>
        <v>apartamentoscaballerodegracia.com</v>
      </c>
      <c r="L268" s="4" t="s">
        <v>31</v>
      </c>
      <c r="M268" s="4" t="s">
        <v>31</v>
      </c>
    </row>
    <row r="269" customFormat="false" ht="15.75" hidden="false" customHeight="true" outlineLevel="0" collapsed="false">
      <c r="A269" s="4" t="n">
        <v>11990</v>
      </c>
      <c r="B269" s="4" t="s">
        <v>1809</v>
      </c>
      <c r="C269" s="4"/>
      <c r="D269" s="4" t="s">
        <v>1810</v>
      </c>
      <c r="E269" s="5" t="s">
        <v>580</v>
      </c>
      <c r="F269" s="4" t="s">
        <v>205</v>
      </c>
      <c r="G269" s="4" t="s">
        <v>205</v>
      </c>
      <c r="H269" s="5" t="s">
        <v>283</v>
      </c>
      <c r="I269" s="4" t="s">
        <v>1811</v>
      </c>
      <c r="J269" s="5" t="n">
        <f aca="false">LEN(K269)</f>
        <v>33</v>
      </c>
      <c r="K269" s="6" t="str">
        <f aca="false">LOWER(SUBSTITUTE(SUBSTITUTE(SUBSTITUTE(SUBSTITUTE(SUBSTITUTE(SUBSTITUTE(SUBSTITUTE(B269,"S.L.",""),"SL",""),"S.A.",""),"SA","")," ",""),".",""),",",""))&amp;".com"</f>
        <v>habitacióndobleconbañoprivado.com</v>
      </c>
      <c r="L269" s="4" t="s">
        <v>66</v>
      </c>
      <c r="M269" s="4" t="s">
        <v>31</v>
      </c>
    </row>
    <row r="270" customFormat="false" ht="15.75" hidden="false" customHeight="true" outlineLevel="0" collapsed="false">
      <c r="A270" s="4" t="n">
        <v>12039</v>
      </c>
      <c r="B270" s="4" t="s">
        <v>1812</v>
      </c>
      <c r="C270" s="4" t="s">
        <v>1813</v>
      </c>
      <c r="D270" s="4" t="s">
        <v>1814</v>
      </c>
      <c r="E270" s="5" t="s">
        <v>1815</v>
      </c>
      <c r="F270" s="4" t="s">
        <v>1816</v>
      </c>
      <c r="G270" s="4" t="s">
        <v>107</v>
      </c>
      <c r="H270" s="5" t="s">
        <v>283</v>
      </c>
      <c r="I270" s="4" t="s">
        <v>1817</v>
      </c>
      <c r="J270" s="5" t="n">
        <f aca="false">LEN(K270)</f>
        <v>33</v>
      </c>
      <c r="K270" s="10" t="s">
        <v>1818</v>
      </c>
      <c r="L270" s="4" t="s">
        <v>21</v>
      </c>
      <c r="M270" s="4" t="s">
        <v>31</v>
      </c>
    </row>
    <row r="271" customFormat="false" ht="15.75" hidden="false" customHeight="true" outlineLevel="0" collapsed="false">
      <c r="A271" s="4" t="n">
        <v>12075</v>
      </c>
      <c r="B271" s="4" t="s">
        <v>1819</v>
      </c>
      <c r="C271" s="4"/>
      <c r="D271" s="4" t="s">
        <v>1820</v>
      </c>
      <c r="E271" s="5" t="s">
        <v>1821</v>
      </c>
      <c r="F271" s="4" t="s">
        <v>106</v>
      </c>
      <c r="G271" s="4" t="s">
        <v>107</v>
      </c>
      <c r="H271" s="5" t="s">
        <v>283</v>
      </c>
      <c r="I271" s="4" t="s">
        <v>1822</v>
      </c>
      <c r="J271" s="5" t="n">
        <f aca="false">LEN(K271)</f>
        <v>33</v>
      </c>
      <c r="K271" s="6" t="str">
        <f aca="false">LOWER(SUBSTITUTE(SUBSTITUTE(SUBSTITUTE(SUBSTITUTE(SUBSTITUTE(SUBSTITUTE(SUBSTITUTE(B271,"S.L.",""),"SL",""),"S.A.",""),"SA","")," ",""),".",""),",",""))&amp;".com"</f>
        <v>topexclusiveviewbedroomnpedro.com</v>
      </c>
      <c r="L271" s="4" t="s">
        <v>31</v>
      </c>
      <c r="M271" s="4" t="s">
        <v>359</v>
      </c>
    </row>
    <row r="272" customFormat="false" ht="27.75" hidden="false" customHeight="true" outlineLevel="0" collapsed="false">
      <c r="A272" s="4" t="n">
        <v>11155</v>
      </c>
      <c r="B272" s="4" t="s">
        <v>1823</v>
      </c>
      <c r="C272" s="4"/>
      <c r="D272" s="4" t="s">
        <v>1824</v>
      </c>
      <c r="E272" s="5" t="s">
        <v>1825</v>
      </c>
      <c r="F272" s="4" t="s">
        <v>1826</v>
      </c>
      <c r="G272" s="4" t="s">
        <v>27</v>
      </c>
      <c r="H272" s="5" t="s">
        <v>1827</v>
      </c>
      <c r="I272" s="7" t="s">
        <v>1828</v>
      </c>
      <c r="J272" s="5" t="n">
        <f aca="false">LEN(K272)</f>
        <v>33</v>
      </c>
      <c r="K272" s="5" t="s">
        <v>1829</v>
      </c>
      <c r="L272" s="4" t="s">
        <v>31</v>
      </c>
      <c r="M272" s="4" t="s">
        <v>31</v>
      </c>
    </row>
    <row r="273" customFormat="false" ht="27.75" hidden="false" customHeight="true" outlineLevel="0" collapsed="false">
      <c r="A273" s="4" t="n">
        <v>125</v>
      </c>
      <c r="B273" s="4" t="s">
        <v>1830</v>
      </c>
      <c r="C273" s="4"/>
      <c r="D273" s="4" t="s">
        <v>1831</v>
      </c>
      <c r="E273" s="5" t="s">
        <v>958</v>
      </c>
      <c r="F273" s="4" t="s">
        <v>959</v>
      </c>
      <c r="G273" s="4" t="s">
        <v>431</v>
      </c>
      <c r="H273" s="5" t="s">
        <v>1832</v>
      </c>
      <c r="I273" s="7" t="s">
        <v>1833</v>
      </c>
      <c r="J273" s="5" t="n">
        <f aca="false">LEN(K273)</f>
        <v>33</v>
      </c>
      <c r="K273" s="6" t="s">
        <v>1834</v>
      </c>
      <c r="L273" s="4" t="s">
        <v>31</v>
      </c>
      <c r="M273" s="4" t="s">
        <v>31</v>
      </c>
    </row>
    <row r="274" customFormat="false" ht="27.75" hidden="false" customHeight="true" outlineLevel="0" collapsed="false">
      <c r="A274" s="4" t="n">
        <v>542</v>
      </c>
      <c r="B274" s="4" t="s">
        <v>1835</v>
      </c>
      <c r="C274" s="4"/>
      <c r="D274" s="4" t="s">
        <v>1836</v>
      </c>
      <c r="E274" s="5" t="s">
        <v>384</v>
      </c>
      <c r="F274" s="4" t="s">
        <v>205</v>
      </c>
      <c r="G274" s="4" t="s">
        <v>205</v>
      </c>
      <c r="H274" s="5" t="s">
        <v>1837</v>
      </c>
      <c r="I274" s="7" t="s">
        <v>1838</v>
      </c>
      <c r="J274" s="5" t="n">
        <f aca="false">LEN(K274)</f>
        <v>33</v>
      </c>
      <c r="K274" s="6" t="s">
        <v>1839</v>
      </c>
      <c r="L274" s="4" t="s">
        <v>31</v>
      </c>
      <c r="M274" s="4" t="s">
        <v>31</v>
      </c>
    </row>
    <row r="275" customFormat="false" ht="15.75" hidden="false" customHeight="true" outlineLevel="0" collapsed="false">
      <c r="A275" s="4" t="n">
        <v>1056</v>
      </c>
      <c r="B275" s="4" t="s">
        <v>1840</v>
      </c>
      <c r="C275" s="4"/>
      <c r="D275" s="4" t="s">
        <v>1841</v>
      </c>
      <c r="E275" s="5" t="s">
        <v>1842</v>
      </c>
      <c r="F275" s="4" t="s">
        <v>1843</v>
      </c>
      <c r="G275" s="4" t="s">
        <v>431</v>
      </c>
      <c r="H275" s="5" t="s">
        <v>1844</v>
      </c>
      <c r="I275" s="4" t="s">
        <v>1845</v>
      </c>
      <c r="J275" s="5" t="n">
        <f aca="false">LEN(K275)</f>
        <v>33</v>
      </c>
      <c r="K275" s="6" t="str">
        <f aca="false">LOWER(SUBSTITUTE(SUBSTITUTE(SUBSTITUTE(SUBSTITUTE(SUBSTITUTE(SUBSTITUTE(SUBSTITUTE(B275,"S.L.",""),"SL",""),"S.A.",""),"SA","")," ",""),".",""),",",""))&amp;".com"</f>
        <v>melinigrupodeempresturisticas.com</v>
      </c>
      <c r="L275" s="4" t="s">
        <v>21</v>
      </c>
      <c r="M275" s="4" t="s">
        <v>31</v>
      </c>
    </row>
    <row r="276" customFormat="false" ht="15.75" hidden="false" customHeight="true" outlineLevel="0" collapsed="false">
      <c r="A276" s="4" t="n">
        <v>1149</v>
      </c>
      <c r="B276" s="4" t="s">
        <v>1846</v>
      </c>
      <c r="C276" s="4"/>
      <c r="D276" s="4" t="s">
        <v>1847</v>
      </c>
      <c r="E276" s="5" t="s">
        <v>1848</v>
      </c>
      <c r="F276" s="4" t="s">
        <v>1027</v>
      </c>
      <c r="G276" s="4" t="s">
        <v>431</v>
      </c>
      <c r="H276" s="5" t="s">
        <v>1849</v>
      </c>
      <c r="I276" s="4" t="s">
        <v>1850</v>
      </c>
      <c r="J276" s="5" t="n">
        <f aca="false">LEN(K276)</f>
        <v>33</v>
      </c>
      <c r="K276" s="10" t="str">
        <f aca="false">LOWER(SUBSTITUTE(SUBSTITUTE(SUBSTITUTE(SUBSTITUTE(SUBSTITUTE(SUBSTITUTE(SUBSTITUTE(B276,"S.L.",""),"SL",""),"S.A.",""),"SA","")," ",""),".",""),",",""))&amp;".com"</f>
        <v>hotelrurallacorreadelalmendro.com</v>
      </c>
      <c r="L276" s="4" t="s">
        <v>78</v>
      </c>
      <c r="M276" s="4" t="s">
        <v>381</v>
      </c>
    </row>
    <row r="277" customFormat="false" ht="15.75" hidden="false" customHeight="true" outlineLevel="0" collapsed="false">
      <c r="A277" s="4" t="n">
        <v>1285</v>
      </c>
      <c r="B277" s="4" t="s">
        <v>1851</v>
      </c>
      <c r="C277" s="4"/>
      <c r="D277" s="4" t="s">
        <v>1852</v>
      </c>
      <c r="E277" s="5" t="s">
        <v>1853</v>
      </c>
      <c r="F277" s="4" t="s">
        <v>1854</v>
      </c>
      <c r="G277" s="4" t="s">
        <v>431</v>
      </c>
      <c r="H277" s="5" t="s">
        <v>1855</v>
      </c>
      <c r="I277" s="4" t="s">
        <v>1856</v>
      </c>
      <c r="J277" s="5" t="n">
        <f aca="false">LEN(K277)</f>
        <v>33</v>
      </c>
      <c r="K277" s="10" t="str">
        <f aca="false">LOWER(SUBSTITUTE(SUBSTITUTE(SUBSTITUTE(SUBSTITUTE(SUBSTITUTE(SUBSTITUTE(SUBSTITUTE(B277,"S.L.",""),"SL",""),"S.A.",""),"SA","")," ",""),".",""),",",""))&amp;".com"</f>
        <v>inversionesturisticashermigua.com</v>
      </c>
      <c r="L277" s="4" t="s">
        <v>57</v>
      </c>
      <c r="M277" s="4" t="s">
        <v>31</v>
      </c>
    </row>
    <row r="278" customFormat="false" ht="27.75" hidden="false" customHeight="true" outlineLevel="0" collapsed="false">
      <c r="A278" s="4" t="n">
        <v>2376</v>
      </c>
      <c r="B278" s="4" t="s">
        <v>1857</v>
      </c>
      <c r="C278" s="4" t="s">
        <v>1858</v>
      </c>
      <c r="D278" s="4" t="s">
        <v>1859</v>
      </c>
      <c r="E278" s="5" t="s">
        <v>213</v>
      </c>
      <c r="F278" s="4" t="s">
        <v>138</v>
      </c>
      <c r="G278" s="4" t="s">
        <v>138</v>
      </c>
      <c r="H278" s="5" t="s">
        <v>1860</v>
      </c>
      <c r="I278" s="7" t="s">
        <v>1861</v>
      </c>
      <c r="J278" s="5" t="n">
        <f aca="false">LEN(K278)</f>
        <v>33</v>
      </c>
      <c r="K278" s="6" t="s">
        <v>1862</v>
      </c>
      <c r="L278" s="4" t="s">
        <v>21</v>
      </c>
      <c r="M278" s="4" t="s">
        <v>1863</v>
      </c>
    </row>
    <row r="279" customFormat="false" ht="27.75" hidden="false" customHeight="true" outlineLevel="0" collapsed="false">
      <c r="A279" s="4" t="n">
        <v>2536</v>
      </c>
      <c r="B279" s="4" t="s">
        <v>1864</v>
      </c>
      <c r="C279" s="4" t="s">
        <v>1865</v>
      </c>
      <c r="D279" s="4" t="s">
        <v>1866</v>
      </c>
      <c r="E279" s="5" t="s">
        <v>1867</v>
      </c>
      <c r="F279" s="4" t="s">
        <v>138</v>
      </c>
      <c r="G279" s="4" t="s">
        <v>138</v>
      </c>
      <c r="H279" s="5" t="s">
        <v>1868</v>
      </c>
      <c r="I279" s="7" t="s">
        <v>1869</v>
      </c>
      <c r="J279" s="5" t="n">
        <f aca="false">LEN(K279)</f>
        <v>33</v>
      </c>
      <c r="K279" s="6" t="s">
        <v>1870</v>
      </c>
      <c r="L279" s="4" t="s">
        <v>31</v>
      </c>
      <c r="M279" s="4" t="s">
        <v>967</v>
      </c>
    </row>
    <row r="280" customFormat="false" ht="27.75" hidden="false" customHeight="true" outlineLevel="0" collapsed="false">
      <c r="A280" s="4" t="n">
        <v>3250</v>
      </c>
      <c r="B280" s="4" t="s">
        <v>1871</v>
      </c>
      <c r="C280" s="4"/>
      <c r="D280" s="4" t="s">
        <v>1872</v>
      </c>
      <c r="E280" s="5" t="s">
        <v>1873</v>
      </c>
      <c r="F280" s="4" t="s">
        <v>633</v>
      </c>
      <c r="G280" s="4" t="s">
        <v>313</v>
      </c>
      <c r="H280" s="5" t="s">
        <v>634</v>
      </c>
      <c r="I280" s="7" t="s">
        <v>635</v>
      </c>
      <c r="J280" s="5" t="n">
        <f aca="false">LEN(K280)</f>
        <v>33</v>
      </c>
      <c r="K280" s="6" t="s">
        <v>1874</v>
      </c>
      <c r="L280" s="4" t="s">
        <v>57</v>
      </c>
      <c r="M280" s="4" t="s">
        <v>31</v>
      </c>
    </row>
    <row r="281" customFormat="false" ht="15.75" hidden="false" customHeight="true" outlineLevel="0" collapsed="false">
      <c r="A281" s="4" t="n">
        <v>3262</v>
      </c>
      <c r="B281" s="4" t="s">
        <v>1875</v>
      </c>
      <c r="C281" s="4"/>
      <c r="D281" s="4" t="s">
        <v>1876</v>
      </c>
      <c r="E281" s="5" t="s">
        <v>1877</v>
      </c>
      <c r="F281" s="4" t="s">
        <v>1878</v>
      </c>
      <c r="G281" s="4" t="s">
        <v>313</v>
      </c>
      <c r="H281" s="5" t="s">
        <v>1879</v>
      </c>
      <c r="I281" s="4" t="s">
        <v>1880</v>
      </c>
      <c r="J281" s="5" t="n">
        <f aca="false">LEN(K281)</f>
        <v>33</v>
      </c>
      <c r="K281" s="10" t="s">
        <v>1881</v>
      </c>
      <c r="L281" s="4" t="s">
        <v>57</v>
      </c>
      <c r="M281" s="4" t="s">
        <v>31</v>
      </c>
    </row>
    <row r="282" customFormat="false" ht="15.75" hidden="false" customHeight="true" outlineLevel="0" collapsed="false">
      <c r="A282" s="4" t="n">
        <v>3339</v>
      </c>
      <c r="B282" s="4" t="s">
        <v>1882</v>
      </c>
      <c r="C282" s="4"/>
      <c r="D282" s="4" t="s">
        <v>1883</v>
      </c>
      <c r="E282" s="5" t="s">
        <v>1884</v>
      </c>
      <c r="F282" s="4" t="s">
        <v>1885</v>
      </c>
      <c r="G282" s="4" t="s">
        <v>313</v>
      </c>
      <c r="H282" s="5" t="s">
        <v>1886</v>
      </c>
      <c r="I282" s="4" t="s">
        <v>1887</v>
      </c>
      <c r="J282" s="5" t="n">
        <f aca="false">LEN(K282)</f>
        <v>33</v>
      </c>
      <c r="K282" s="6" t="str">
        <f aca="false">LOWER(SUBSTITUTE(SUBSTITUTE(SUBSTITUTE(SUBSTITUTE(SUBSTITUTE(SUBSTITUTE(SUBSTITUTE(B282,"S.L.",""),"SL",""),"S.A.",""),"SA","")," ",""),".",""),",",""))&amp;".com"</f>
        <v>hotelcondeduquentillanadelmar.com</v>
      </c>
      <c r="L282" s="4" t="s">
        <v>31</v>
      </c>
      <c r="M282" s="4" t="s">
        <v>133</v>
      </c>
    </row>
    <row r="283" customFormat="false" ht="15.75" hidden="false" customHeight="true" outlineLevel="0" collapsed="false">
      <c r="A283" s="4" t="n">
        <v>4322</v>
      </c>
      <c r="B283" s="4" t="s">
        <v>1888</v>
      </c>
      <c r="C283" s="4"/>
      <c r="D283" s="4" t="s">
        <v>1889</v>
      </c>
      <c r="E283" s="5" t="s">
        <v>1361</v>
      </c>
      <c r="F283" s="4" t="s">
        <v>1362</v>
      </c>
      <c r="G283" s="4" t="s">
        <v>107</v>
      </c>
      <c r="H283" s="5" t="s">
        <v>1890</v>
      </c>
      <c r="I283" s="4" t="s">
        <v>1891</v>
      </c>
      <c r="J283" s="5" t="n">
        <f aca="false">LEN(K283)</f>
        <v>33</v>
      </c>
      <c r="K283" s="6" t="str">
        <f aca="false">LOWER(SUBSTITUTE(SUBSTITUTE(SUBSTITUTE(SUBSTITUTE(SUBSTITUTE(SUBSTITUTE(SUBSTITUTE(B283,"S.L.",""),"SL",""),"S.A.",""),"SA","")," ",""),".",""),",",""))&amp;".com"</f>
        <v>promocionesturisticassociales.com</v>
      </c>
      <c r="L283" s="4" t="s">
        <v>31</v>
      </c>
      <c r="M283" s="4" t="s">
        <v>31</v>
      </c>
    </row>
    <row r="284" customFormat="false" ht="15.75" hidden="false" customHeight="true" outlineLevel="0" collapsed="false">
      <c r="A284" s="4" t="n">
        <v>4681</v>
      </c>
      <c r="B284" s="4" t="s">
        <v>1892</v>
      </c>
      <c r="C284" s="4" t="s">
        <v>1893</v>
      </c>
      <c r="D284" s="4" t="s">
        <v>1894</v>
      </c>
      <c r="E284" s="5" t="s">
        <v>1504</v>
      </c>
      <c r="F284" s="4" t="s">
        <v>1505</v>
      </c>
      <c r="G284" s="4" t="s">
        <v>948</v>
      </c>
      <c r="H284" s="5" t="s">
        <v>1895</v>
      </c>
      <c r="I284" s="4" t="s">
        <v>1896</v>
      </c>
      <c r="J284" s="5" t="n">
        <f aca="false">LEN(K284)</f>
        <v>33</v>
      </c>
      <c r="K284" s="6" t="str">
        <f aca="false">LOWER(SUBSTITUTE(SUBSTITUTE(SUBSTITUTE(SUBSTITUTE(SUBSTITUTE(SUBSTITUTE(SUBSTITUTE(B284,"S.L.",""),"SL",""),"S.A.",""),"SA","")," ",""),".",""),",",""))&amp;".com"</f>
        <v>hotelbalnearioparquedecasorla.com</v>
      </c>
      <c r="L284" s="4" t="s">
        <v>31</v>
      </c>
      <c r="M284" s="4" t="s">
        <v>209</v>
      </c>
    </row>
    <row r="285" customFormat="false" ht="27.75" hidden="false" customHeight="true" outlineLevel="0" collapsed="false">
      <c r="A285" s="4" t="n">
        <v>4683</v>
      </c>
      <c r="B285" s="4" t="s">
        <v>1897</v>
      </c>
      <c r="C285" s="4" t="s">
        <v>1898</v>
      </c>
      <c r="D285" s="4" t="s">
        <v>1899</v>
      </c>
      <c r="E285" s="5" t="s">
        <v>1900</v>
      </c>
      <c r="F285" s="4" t="s">
        <v>1901</v>
      </c>
      <c r="G285" s="4" t="s">
        <v>948</v>
      </c>
      <c r="H285" s="5" t="s">
        <v>1902</v>
      </c>
      <c r="I285" s="7" t="s">
        <v>1903</v>
      </c>
      <c r="J285" s="5" t="n">
        <f aca="false">LEN(K285)</f>
        <v>33</v>
      </c>
      <c r="K285" s="6" t="s">
        <v>1904</v>
      </c>
      <c r="L285" s="4" t="s">
        <v>57</v>
      </c>
      <c r="M285" s="4" t="s">
        <v>31</v>
      </c>
    </row>
    <row r="286" customFormat="false" ht="27.75" hidden="false" customHeight="true" outlineLevel="0" collapsed="false">
      <c r="A286" s="4" t="n">
        <v>4951</v>
      </c>
      <c r="B286" s="4" t="s">
        <v>1905</v>
      </c>
      <c r="C286" s="4" t="s">
        <v>1906</v>
      </c>
      <c r="D286" s="4" t="s">
        <v>1907</v>
      </c>
      <c r="E286" s="5" t="s">
        <v>1908</v>
      </c>
      <c r="F286" s="4" t="s">
        <v>1909</v>
      </c>
      <c r="G286" s="4" t="s">
        <v>332</v>
      </c>
      <c r="H286" s="5" t="s">
        <v>1910</v>
      </c>
      <c r="I286" s="7" t="s">
        <v>1911</v>
      </c>
      <c r="J286" s="5" t="n">
        <f aca="false">LEN(K286)</f>
        <v>33</v>
      </c>
      <c r="K286" s="6" t="s">
        <v>1912</v>
      </c>
      <c r="L286" s="4" t="s">
        <v>78</v>
      </c>
      <c r="M286" s="4" t="s">
        <v>467</v>
      </c>
    </row>
    <row r="287" customFormat="false" ht="27.75" hidden="false" customHeight="true" outlineLevel="0" collapsed="false">
      <c r="A287" s="4" t="n">
        <v>4975</v>
      </c>
      <c r="B287" s="4" t="s">
        <v>1913</v>
      </c>
      <c r="C287" s="4"/>
      <c r="D287" s="4" t="s">
        <v>1914</v>
      </c>
      <c r="E287" s="5" t="s">
        <v>1915</v>
      </c>
      <c r="F287" s="4" t="s">
        <v>1916</v>
      </c>
      <c r="G287" s="4" t="s">
        <v>332</v>
      </c>
      <c r="H287" s="5" t="s">
        <v>1917</v>
      </c>
      <c r="I287" s="7" t="s">
        <v>1918</v>
      </c>
      <c r="J287" s="5" t="n">
        <f aca="false">LEN(K287)</f>
        <v>33</v>
      </c>
      <c r="K287" s="6" t="s">
        <v>1919</v>
      </c>
      <c r="L287" s="4" t="s">
        <v>31</v>
      </c>
      <c r="M287" s="4" t="s">
        <v>1920</v>
      </c>
    </row>
    <row r="288" customFormat="false" ht="15.75" hidden="false" customHeight="true" outlineLevel="0" collapsed="false">
      <c r="A288" s="4" t="n">
        <v>5622</v>
      </c>
      <c r="B288" s="4" t="s">
        <v>1921</v>
      </c>
      <c r="C288" s="4" t="s">
        <v>1922</v>
      </c>
      <c r="D288" s="4" t="s">
        <v>1923</v>
      </c>
      <c r="E288" s="5" t="s">
        <v>1924</v>
      </c>
      <c r="F288" s="4" t="s">
        <v>1925</v>
      </c>
      <c r="G288" s="4" t="s">
        <v>573</v>
      </c>
      <c r="H288" s="5" t="s">
        <v>1926</v>
      </c>
      <c r="I288" s="4" t="s">
        <v>1927</v>
      </c>
      <c r="J288" s="5" t="n">
        <f aca="false">LEN(K288)</f>
        <v>33</v>
      </c>
      <c r="K288" s="10" t="s">
        <v>1928</v>
      </c>
      <c r="L288" s="4" t="s">
        <v>78</v>
      </c>
      <c r="M288" s="4" t="s">
        <v>368</v>
      </c>
    </row>
    <row r="289" customFormat="false" ht="15.75" hidden="false" customHeight="true" outlineLevel="0" collapsed="false">
      <c r="A289" s="4" t="n">
        <v>5866</v>
      </c>
      <c r="B289" s="4" t="s">
        <v>1929</v>
      </c>
      <c r="C289" s="4"/>
      <c r="D289" s="4" t="s">
        <v>1930</v>
      </c>
      <c r="E289" s="5" t="s">
        <v>1931</v>
      </c>
      <c r="F289" s="4" t="s">
        <v>1317</v>
      </c>
      <c r="G289" s="4" t="s">
        <v>27</v>
      </c>
      <c r="H289" s="5" t="s">
        <v>1932</v>
      </c>
      <c r="I289" s="4" t="s">
        <v>1933</v>
      </c>
      <c r="J289" s="5" t="n">
        <f aca="false">LEN(K289)</f>
        <v>33</v>
      </c>
      <c r="K289" s="6" t="str">
        <f aca="false">LOWER(SUBSTITUTE(SUBSTITUTE(SUBSTITUTE(SUBSTITUTE(SUBSTITUTE(SUBSTITUTE(SUBSTITUTE(B289,"S.L.",""),"SL",""),"S.A.",""),"SA","")," ",""),".",""),",",""))&amp;".com"</f>
        <v>buenavista-boutiquehoteldenia.com</v>
      </c>
      <c r="L289" s="4" t="s">
        <v>57</v>
      </c>
      <c r="M289" s="4" t="s">
        <v>336</v>
      </c>
    </row>
    <row r="290" customFormat="false" ht="15.75" hidden="false" customHeight="true" outlineLevel="0" collapsed="false">
      <c r="A290" s="4" t="n">
        <v>6025</v>
      </c>
      <c r="B290" s="4" t="s">
        <v>1934</v>
      </c>
      <c r="C290" s="4"/>
      <c r="D290" s="4" t="s">
        <v>1935</v>
      </c>
      <c r="E290" s="5" t="s">
        <v>1936</v>
      </c>
      <c r="F290" s="4" t="s">
        <v>1937</v>
      </c>
      <c r="G290" s="4" t="s">
        <v>154</v>
      </c>
      <c r="H290" s="5" t="s">
        <v>1938</v>
      </c>
      <c r="I290" s="4" t="s">
        <v>1939</v>
      </c>
      <c r="J290" s="5" t="n">
        <f aca="false">LEN(K290)</f>
        <v>33</v>
      </c>
      <c r="K290" s="6" t="s">
        <v>1940</v>
      </c>
      <c r="L290" s="4" t="s">
        <v>57</v>
      </c>
      <c r="M290" s="4" t="s">
        <v>271</v>
      </c>
    </row>
    <row r="291" customFormat="false" ht="15.75" hidden="false" customHeight="true" outlineLevel="0" collapsed="false">
      <c r="A291" s="4" t="n">
        <v>6666</v>
      </c>
      <c r="B291" s="4" t="s">
        <v>1941</v>
      </c>
      <c r="C291" s="4"/>
      <c r="D291" s="4" t="s">
        <v>1942</v>
      </c>
      <c r="E291" s="5" t="s">
        <v>1943</v>
      </c>
      <c r="F291" s="4" t="s">
        <v>1542</v>
      </c>
      <c r="G291" s="4" t="s">
        <v>1155</v>
      </c>
      <c r="H291" s="5" t="s">
        <v>1944</v>
      </c>
      <c r="I291" s="4" t="s">
        <v>1945</v>
      </c>
      <c r="J291" s="5" t="n">
        <f aca="false">LEN(K291)</f>
        <v>33</v>
      </c>
      <c r="K291" s="6" t="s">
        <v>1946</v>
      </c>
      <c r="L291" s="4" t="s">
        <v>57</v>
      </c>
      <c r="M291" s="4" t="s">
        <v>819</v>
      </c>
    </row>
    <row r="292" customFormat="false" ht="27.75" hidden="false" customHeight="true" outlineLevel="0" collapsed="false">
      <c r="A292" s="4" t="n">
        <v>7370</v>
      </c>
      <c r="B292" s="4" t="s">
        <v>1947</v>
      </c>
      <c r="C292" s="4"/>
      <c r="D292" s="4" t="s">
        <v>1948</v>
      </c>
      <c r="E292" s="5" t="s">
        <v>1768</v>
      </c>
      <c r="F292" s="4" t="s">
        <v>83</v>
      </c>
      <c r="G292" s="4" t="s">
        <v>84</v>
      </c>
      <c r="H292" s="5" t="s">
        <v>1949</v>
      </c>
      <c r="I292" s="7" t="s">
        <v>1950</v>
      </c>
      <c r="J292" s="5" t="n">
        <f aca="false">LEN(K292)</f>
        <v>33</v>
      </c>
      <c r="K292" s="6" t="s">
        <v>1951</v>
      </c>
      <c r="L292" s="4" t="s">
        <v>21</v>
      </c>
      <c r="M292" s="4" t="s">
        <v>1952</v>
      </c>
    </row>
    <row r="293" customFormat="false" ht="15.75" hidden="false" customHeight="true" outlineLevel="0" collapsed="false">
      <c r="A293" s="4" t="n">
        <v>7392</v>
      </c>
      <c r="B293" s="4" t="s">
        <v>1953</v>
      </c>
      <c r="C293" s="4"/>
      <c r="D293" s="4" t="s">
        <v>1954</v>
      </c>
      <c r="E293" s="5" t="s">
        <v>1955</v>
      </c>
      <c r="F293" s="4" t="s">
        <v>1956</v>
      </c>
      <c r="G293" s="4" t="s">
        <v>84</v>
      </c>
      <c r="H293" s="5" t="s">
        <v>1957</v>
      </c>
      <c r="I293" s="7" t="str">
        <f aca="false">IFERROR(__xludf.dummyfunction("""info@""&amp;LOWER(REGEXREPLACE(B293,""[^A-Za-z0-9]"",""""))&amp;"".com"""),"info@canpuncheholdingsmaltalimited.com")</f>
        <v>info@canpuncheholdingsmaltalimited.com</v>
      </c>
      <c r="J293" s="5" t="n">
        <f aca="false">LEN(K293)</f>
        <v>33</v>
      </c>
      <c r="K293" s="6" t="s">
        <v>1958</v>
      </c>
      <c r="L293" s="4" t="s">
        <v>31</v>
      </c>
      <c r="M293" s="4" t="s">
        <v>31</v>
      </c>
    </row>
    <row r="294" customFormat="false" ht="15.75" hidden="false" customHeight="true" outlineLevel="0" collapsed="false">
      <c r="A294" s="4" t="n">
        <v>7393</v>
      </c>
      <c r="B294" s="4" t="s">
        <v>1959</v>
      </c>
      <c r="C294" s="4"/>
      <c r="D294" s="4" t="s">
        <v>1960</v>
      </c>
      <c r="E294" s="5" t="s">
        <v>1961</v>
      </c>
      <c r="F294" s="4" t="s">
        <v>1956</v>
      </c>
      <c r="G294" s="4" t="s">
        <v>84</v>
      </c>
      <c r="H294" s="5" t="s">
        <v>1962</v>
      </c>
      <c r="I294" s="4" t="str">
        <f aca="false">IFERROR(__xludf.dummyfunction("""info@""&amp;LOWER(REGEXREPLACE(B294,""[^A-Za-z0-9]"",""""))&amp;"".com"""),"info@amlaexplotacionesturisticassa.com")</f>
        <v>info@amlaexplotacionesturisticassa.com</v>
      </c>
      <c r="J294" s="5" t="n">
        <f aca="false">LEN(K294)</f>
        <v>33</v>
      </c>
      <c r="K294" s="6" t="s">
        <v>1963</v>
      </c>
      <c r="L294" s="4" t="s">
        <v>637</v>
      </c>
      <c r="M294" s="4" t="s">
        <v>31</v>
      </c>
    </row>
    <row r="295" customFormat="false" ht="15.75" hidden="false" customHeight="true" outlineLevel="0" collapsed="false">
      <c r="A295" s="4" t="n">
        <v>7428</v>
      </c>
      <c r="B295" s="4" t="s">
        <v>1964</v>
      </c>
      <c r="C295" s="4"/>
      <c r="D295" s="4" t="s">
        <v>1965</v>
      </c>
      <c r="E295" s="5" t="s">
        <v>1644</v>
      </c>
      <c r="F295" s="4" t="s">
        <v>1645</v>
      </c>
      <c r="G295" s="4" t="s">
        <v>84</v>
      </c>
      <c r="H295" s="5" t="s">
        <v>1966</v>
      </c>
      <c r="I295" s="4" t="str">
        <f aca="false">IFERROR(__xludf.dummyfunction("""info@""&amp;LOWER(REGEXREPLACE(B295,""[^A-Za-z0-9]"",""""))&amp;"".com"""),"info@singularcalaratjadabyeurotels.com")</f>
        <v>info@singularcalaratjadabyeurotels.com</v>
      </c>
      <c r="J295" s="5" t="n">
        <f aca="false">LEN(K295)</f>
        <v>33</v>
      </c>
      <c r="K295" s="10" t="s">
        <v>1967</v>
      </c>
      <c r="L295" s="4" t="s">
        <v>21</v>
      </c>
      <c r="M295" s="4" t="s">
        <v>31</v>
      </c>
    </row>
    <row r="296" customFormat="false" ht="15.75" hidden="false" customHeight="true" outlineLevel="0" collapsed="false">
      <c r="A296" s="4" t="n">
        <v>7722</v>
      </c>
      <c r="B296" s="4" t="s">
        <v>1959</v>
      </c>
      <c r="C296" s="4"/>
      <c r="D296" s="4" t="s">
        <v>1968</v>
      </c>
      <c r="E296" s="5" t="s">
        <v>504</v>
      </c>
      <c r="F296" s="4" t="s">
        <v>505</v>
      </c>
      <c r="G296" s="4" t="s">
        <v>84</v>
      </c>
      <c r="H296" s="5" t="s">
        <v>1969</v>
      </c>
      <c r="I296" s="4" t="str">
        <f aca="false">IFERROR(__xludf.dummyfunction("""info@""&amp;LOWER(REGEXREPLACE(B296,""[^A-Za-z0-9]"",""""))&amp;"".com"""),"info@amlaexplotacionesturisticassa.com")</f>
        <v>info@amlaexplotacionesturisticassa.com</v>
      </c>
      <c r="J296" s="5" t="n">
        <f aca="false">LEN(K296)</f>
        <v>33</v>
      </c>
      <c r="K296" s="10" t="s">
        <v>1963</v>
      </c>
      <c r="L296" s="4" t="s">
        <v>1970</v>
      </c>
      <c r="M296" s="4" t="s">
        <v>31</v>
      </c>
    </row>
    <row r="297" customFormat="false" ht="15.75" hidden="false" customHeight="true" outlineLevel="0" collapsed="false">
      <c r="A297" s="4" t="n">
        <v>8454</v>
      </c>
      <c r="B297" s="4" t="s">
        <v>1971</v>
      </c>
      <c r="C297" s="4" t="s">
        <v>1972</v>
      </c>
      <c r="D297" s="4" t="s">
        <v>1973</v>
      </c>
      <c r="E297" s="5" t="s">
        <v>1974</v>
      </c>
      <c r="F297" s="4" t="s">
        <v>1975</v>
      </c>
      <c r="G297" s="4" t="s">
        <v>146</v>
      </c>
      <c r="H297" s="5" t="s">
        <v>1976</v>
      </c>
      <c r="I297" s="4" t="s">
        <v>1977</v>
      </c>
      <c r="J297" s="5" t="n">
        <f aca="false">LEN(K297)</f>
        <v>33</v>
      </c>
      <c r="K297" s="10" t="s">
        <v>1978</v>
      </c>
      <c r="L297" s="4" t="s">
        <v>21</v>
      </c>
      <c r="M297" s="4" t="s">
        <v>1979</v>
      </c>
    </row>
    <row r="298" customFormat="false" ht="15.75" hidden="false" customHeight="true" outlineLevel="0" collapsed="false">
      <c r="A298" s="4" t="n">
        <v>8730</v>
      </c>
      <c r="B298" s="4" t="s">
        <v>1980</v>
      </c>
      <c r="C298" s="4" t="s">
        <v>1981</v>
      </c>
      <c r="D298" s="4" t="s">
        <v>1982</v>
      </c>
      <c r="E298" s="5" t="s">
        <v>1983</v>
      </c>
      <c r="F298" s="4" t="s">
        <v>1984</v>
      </c>
      <c r="G298" s="4" t="s">
        <v>1567</v>
      </c>
      <c r="H298" s="5" t="s">
        <v>1985</v>
      </c>
      <c r="I298" s="4" t="s">
        <v>1986</v>
      </c>
      <c r="J298" s="5" t="n">
        <f aca="false">LEN(K298)</f>
        <v>33</v>
      </c>
      <c r="K298" s="10" t="s">
        <v>1987</v>
      </c>
      <c r="L298" s="4" t="s">
        <v>31</v>
      </c>
      <c r="M298" s="4" t="s">
        <v>1988</v>
      </c>
    </row>
    <row r="299" customFormat="false" ht="15.75" hidden="false" customHeight="true" outlineLevel="0" collapsed="false">
      <c r="A299" s="4" t="n">
        <v>8729</v>
      </c>
      <c r="B299" s="4" t="s">
        <v>1980</v>
      </c>
      <c r="C299" s="4" t="s">
        <v>1981</v>
      </c>
      <c r="D299" s="4" t="s">
        <v>1989</v>
      </c>
      <c r="E299" s="5" t="s">
        <v>1983</v>
      </c>
      <c r="F299" s="4" t="s">
        <v>1984</v>
      </c>
      <c r="G299" s="4" t="s">
        <v>1567</v>
      </c>
      <c r="H299" s="5" t="s">
        <v>1985</v>
      </c>
      <c r="I299" s="4" t="s">
        <v>1986</v>
      </c>
      <c r="J299" s="5" t="n">
        <f aca="false">LEN(K299)</f>
        <v>33</v>
      </c>
      <c r="K299" s="10" t="s">
        <v>1987</v>
      </c>
      <c r="L299" s="4" t="s">
        <v>31</v>
      </c>
      <c r="M299" s="4" t="s">
        <v>118</v>
      </c>
    </row>
    <row r="300" customFormat="false" ht="15.75" hidden="false" customHeight="true" outlineLevel="0" collapsed="false">
      <c r="A300" s="4" t="n">
        <v>8754</v>
      </c>
      <c r="B300" s="4" t="s">
        <v>1990</v>
      </c>
      <c r="C300" s="4" t="s">
        <v>1991</v>
      </c>
      <c r="D300" s="4" t="s">
        <v>1992</v>
      </c>
      <c r="E300" s="5" t="s">
        <v>1993</v>
      </c>
      <c r="F300" s="4" t="s">
        <v>1994</v>
      </c>
      <c r="G300" s="4" t="s">
        <v>1567</v>
      </c>
      <c r="H300" s="5" t="s">
        <v>1995</v>
      </c>
      <c r="I300" s="4" t="s">
        <v>1996</v>
      </c>
      <c r="J300" s="5" t="n">
        <f aca="false">LEN(K300)</f>
        <v>33</v>
      </c>
      <c r="K300" s="6" t="s">
        <v>1997</v>
      </c>
      <c r="L300" s="4" t="s">
        <v>57</v>
      </c>
      <c r="M300" s="4" t="s">
        <v>31</v>
      </c>
    </row>
    <row r="301" customFormat="false" ht="15.75" hidden="false" customHeight="true" outlineLevel="0" collapsed="false">
      <c r="A301" s="4" t="n">
        <v>10085</v>
      </c>
      <c r="B301" s="4" t="s">
        <v>1998</v>
      </c>
      <c r="C301" s="4"/>
      <c r="D301" s="4" t="s">
        <v>1999</v>
      </c>
      <c r="E301" s="5" t="s">
        <v>1013</v>
      </c>
      <c r="F301" s="4" t="s">
        <v>619</v>
      </c>
      <c r="G301" s="4" t="s">
        <v>620</v>
      </c>
      <c r="H301" s="5" t="s">
        <v>2000</v>
      </c>
      <c r="I301" s="4" t="s">
        <v>2001</v>
      </c>
      <c r="J301" s="5" t="n">
        <f aca="false">LEN(K301)</f>
        <v>33</v>
      </c>
      <c r="K301" s="6" t="s">
        <v>2002</v>
      </c>
      <c r="L301" s="4" t="s">
        <v>78</v>
      </c>
      <c r="M301" s="4" t="s">
        <v>924</v>
      </c>
    </row>
    <row r="302" customFormat="false" ht="15.75" hidden="false" customHeight="true" outlineLevel="0" collapsed="false">
      <c r="A302" s="4" t="n">
        <v>10796</v>
      </c>
      <c r="B302" s="4" t="s">
        <v>2003</v>
      </c>
      <c r="C302" s="4"/>
      <c r="D302" s="4" t="s">
        <v>2004</v>
      </c>
      <c r="E302" s="5" t="s">
        <v>1088</v>
      </c>
      <c r="F302" s="4" t="s">
        <v>1089</v>
      </c>
      <c r="G302" s="4" t="s">
        <v>882</v>
      </c>
      <c r="H302" s="5" t="s">
        <v>2005</v>
      </c>
      <c r="I302" s="4" t="s">
        <v>2006</v>
      </c>
      <c r="J302" s="5" t="n">
        <f aca="false">LEN(K302)</f>
        <v>33</v>
      </c>
      <c r="K302" s="6" t="s">
        <v>2007</v>
      </c>
      <c r="L302" s="4" t="s">
        <v>21</v>
      </c>
      <c r="M302" s="4" t="s">
        <v>877</v>
      </c>
    </row>
    <row r="303" customFormat="false" ht="15.75" hidden="false" customHeight="true" outlineLevel="0" collapsed="false">
      <c r="A303" s="4" t="n">
        <v>11779</v>
      </c>
      <c r="B303" s="4" t="s">
        <v>2008</v>
      </c>
      <c r="C303" s="4"/>
      <c r="D303" s="4" t="s">
        <v>2009</v>
      </c>
      <c r="E303" s="5" t="s">
        <v>1768</v>
      </c>
      <c r="F303" s="4" t="s">
        <v>83</v>
      </c>
      <c r="G303" s="4" t="s">
        <v>84</v>
      </c>
      <c r="H303" s="5" t="s">
        <v>283</v>
      </c>
      <c r="I303" s="4" t="s">
        <v>2010</v>
      </c>
      <c r="J303" s="5" t="n">
        <f aca="false">LEN(K303)</f>
        <v>32</v>
      </c>
      <c r="K303" s="10" t="str">
        <f aca="false">LOWER(SUBSTITUTE(SUBSTITUTE(SUBSTITUTE(SUBSTITUTE(SUBSTITUTE(SUBSTITUTE(SUBSTITUTE(B303,"S.L.",""),"SL",""),"S.A.",""),"SA","")," ",""),".",""),",",""))&amp;".com"</f>
        <v>perlasevenapartmentsandrooms.com</v>
      </c>
      <c r="L303" s="4" t="s">
        <v>21</v>
      </c>
      <c r="M303" s="4" t="s">
        <v>31</v>
      </c>
    </row>
    <row r="304" customFormat="false" ht="15.75" hidden="false" customHeight="true" outlineLevel="0" collapsed="false">
      <c r="A304" s="4" t="n">
        <v>11848</v>
      </c>
      <c r="B304" s="4" t="s">
        <v>2011</v>
      </c>
      <c r="C304" s="4"/>
      <c r="D304" s="4" t="s">
        <v>2012</v>
      </c>
      <c r="E304" s="5" t="s">
        <v>2013</v>
      </c>
      <c r="F304" s="4" t="s">
        <v>2014</v>
      </c>
      <c r="G304" s="4" t="s">
        <v>1610</v>
      </c>
      <c r="H304" s="5" t="s">
        <v>283</v>
      </c>
      <c r="I304" s="7" t="s">
        <v>2015</v>
      </c>
      <c r="J304" s="5" t="n">
        <f aca="false">LEN(K304)</f>
        <v>32</v>
      </c>
      <c r="K304" s="6" t="s">
        <v>2016</v>
      </c>
      <c r="L304" s="4" t="s">
        <v>21</v>
      </c>
      <c r="M304" s="4" t="s">
        <v>1063</v>
      </c>
    </row>
    <row r="305" customFormat="false" ht="15.75" hidden="false" customHeight="true" outlineLevel="0" collapsed="false">
      <c r="A305" s="4" t="n">
        <v>11992</v>
      </c>
      <c r="B305" s="4" t="s">
        <v>2017</v>
      </c>
      <c r="C305" s="4"/>
      <c r="D305" s="4" t="s">
        <v>2018</v>
      </c>
      <c r="E305" s="5" t="s">
        <v>2019</v>
      </c>
      <c r="F305" s="4" t="s">
        <v>205</v>
      </c>
      <c r="G305" s="4" t="s">
        <v>205</v>
      </c>
      <c r="H305" s="5" t="s">
        <v>283</v>
      </c>
      <c r="I305" s="7" t="s">
        <v>2020</v>
      </c>
      <c r="J305" s="5" t="n">
        <f aca="false">LEN(K305)</f>
        <v>32</v>
      </c>
      <c r="K305" s="6" t="s">
        <v>2021</v>
      </c>
      <c r="L305" s="4" t="s">
        <v>31</v>
      </c>
      <c r="M305" s="4" t="s">
        <v>577</v>
      </c>
    </row>
    <row r="306" customFormat="false" ht="27.75" hidden="false" customHeight="true" outlineLevel="0" collapsed="false">
      <c r="A306" s="4" t="n">
        <v>12064</v>
      </c>
      <c r="B306" s="4" t="s">
        <v>2022</v>
      </c>
      <c r="C306" s="4"/>
      <c r="D306" s="4" t="s">
        <v>2023</v>
      </c>
      <c r="E306" s="5" t="s">
        <v>2024</v>
      </c>
      <c r="F306" s="4" t="s">
        <v>106</v>
      </c>
      <c r="G306" s="4" t="s">
        <v>107</v>
      </c>
      <c r="H306" s="5" t="s">
        <v>283</v>
      </c>
      <c r="I306" s="7" t="s">
        <v>2025</v>
      </c>
      <c r="J306" s="5" t="n">
        <f aca="false">LEN(K306)</f>
        <v>32</v>
      </c>
      <c r="K306" s="6" t="str">
        <f aca="false">LOWER(SUBSTITUTE(SUBSTITUTE(SUBSTITUTE(SUBSTITUTE(SUBSTITUTE(SUBSTITUTE(SUBSTITUTE(B306,"S.L.",""),"SL",""),"S.A.",""),"SA","")," ",""),".",""),",",""))&amp;".com"</f>
        <v>apartmentpuertobanusmarbella.com</v>
      </c>
      <c r="L306" s="4" t="s">
        <v>21</v>
      </c>
      <c r="M306" s="4" t="s">
        <v>31</v>
      </c>
    </row>
    <row r="307" customFormat="false" ht="15.75" hidden="false" customHeight="true" outlineLevel="0" collapsed="false">
      <c r="A307" s="4" t="n">
        <v>12259</v>
      </c>
      <c r="B307" s="4" t="s">
        <v>2026</v>
      </c>
      <c r="C307" s="4"/>
      <c r="D307" s="4" t="s">
        <v>2027</v>
      </c>
      <c r="E307" s="5" t="s">
        <v>2028</v>
      </c>
      <c r="F307" s="4" t="s">
        <v>2029</v>
      </c>
      <c r="G307" s="4" t="s">
        <v>372</v>
      </c>
      <c r="H307" s="5" t="s">
        <v>283</v>
      </c>
      <c r="I307" s="4" t="s">
        <v>2030</v>
      </c>
      <c r="J307" s="5" t="n">
        <f aca="false">LEN(K307)</f>
        <v>32</v>
      </c>
      <c r="K307" s="5" t="str">
        <f aca="false">LOWER(SUBSTITUTE(SUBSTITUTE(SUBSTITUTE(SUBSTITUTE(SUBSTITUTE(SUBSTITUTE(SUBSTITUTE(B307,"S.L.",""),"SL",""),"S.A.",""),"SA","")," ",""),".",""),",",""))&amp;".com"</f>
        <v>franciscojoséreyesvilladiego.com</v>
      </c>
      <c r="L307" s="4" t="s">
        <v>21</v>
      </c>
      <c r="M307" s="4" t="s">
        <v>31</v>
      </c>
    </row>
    <row r="308" customFormat="false" ht="15.75" hidden="false" customHeight="true" outlineLevel="0" collapsed="false">
      <c r="A308" s="4" t="n">
        <v>12394</v>
      </c>
      <c r="B308" s="4" t="s">
        <v>2031</v>
      </c>
      <c r="C308" s="4"/>
      <c r="D308" s="4" t="s">
        <v>2032</v>
      </c>
      <c r="E308" s="5" t="s">
        <v>2033</v>
      </c>
      <c r="F308" s="4" t="s">
        <v>2034</v>
      </c>
      <c r="G308" s="4" t="s">
        <v>1081</v>
      </c>
      <c r="H308" s="5" t="s">
        <v>283</v>
      </c>
      <c r="I308" s="7" t="s">
        <v>2035</v>
      </c>
      <c r="J308" s="5" t="n">
        <f aca="false">LEN(K308)</f>
        <v>32</v>
      </c>
      <c r="K308" s="6" t="s">
        <v>2036</v>
      </c>
      <c r="L308" s="4" t="s">
        <v>31</v>
      </c>
      <c r="M308" s="4" t="s">
        <v>31</v>
      </c>
    </row>
    <row r="309" customFormat="false" ht="27.75" hidden="false" customHeight="true" outlineLevel="0" collapsed="false">
      <c r="A309" s="4" t="n">
        <v>11232</v>
      </c>
      <c r="B309" s="4" t="s">
        <v>2037</v>
      </c>
      <c r="C309" s="4"/>
      <c r="D309" s="4" t="s">
        <v>2038</v>
      </c>
      <c r="E309" s="5" t="s">
        <v>2039</v>
      </c>
      <c r="F309" s="4" t="s">
        <v>619</v>
      </c>
      <c r="G309" s="4" t="s">
        <v>620</v>
      </c>
      <c r="H309" s="5" t="s">
        <v>2040</v>
      </c>
      <c r="I309" s="7" t="s">
        <v>2041</v>
      </c>
      <c r="J309" s="5" t="n">
        <f aca="false">LEN(K309)</f>
        <v>32</v>
      </c>
      <c r="K309" s="6" t="s">
        <v>2042</v>
      </c>
      <c r="L309" s="4" t="s">
        <v>31</v>
      </c>
      <c r="M309" s="4" t="s">
        <v>31</v>
      </c>
    </row>
    <row r="310" customFormat="false" ht="15.75" hidden="false" customHeight="true" outlineLevel="0" collapsed="false">
      <c r="A310" s="4" t="n">
        <v>12218</v>
      </c>
      <c r="B310" s="4" t="s">
        <v>2043</v>
      </c>
      <c r="C310" s="4"/>
      <c r="D310" s="4" t="s">
        <v>2044</v>
      </c>
      <c r="E310" s="5" t="s">
        <v>2045</v>
      </c>
      <c r="F310" s="4" t="s">
        <v>2046</v>
      </c>
      <c r="G310" s="4" t="s">
        <v>431</v>
      </c>
      <c r="H310" s="5" t="s">
        <v>2047</v>
      </c>
      <c r="I310" s="4" t="s">
        <v>2048</v>
      </c>
      <c r="J310" s="5" t="n">
        <f aca="false">LEN(K310)</f>
        <v>32</v>
      </c>
      <c r="K310" s="5" t="s">
        <v>2049</v>
      </c>
      <c r="L310" s="4" t="s">
        <v>21</v>
      </c>
      <c r="M310" s="4" t="s">
        <v>31</v>
      </c>
    </row>
    <row r="311" customFormat="false" ht="15.75" hidden="false" customHeight="true" outlineLevel="0" collapsed="false">
      <c r="A311" s="4" t="n">
        <v>11999</v>
      </c>
      <c r="B311" s="4" t="s">
        <v>2050</v>
      </c>
      <c r="C311" s="4"/>
      <c r="D311" s="4" t="s">
        <v>2051</v>
      </c>
      <c r="E311" s="5" t="s">
        <v>2052</v>
      </c>
      <c r="F311" s="4" t="s">
        <v>205</v>
      </c>
      <c r="G311" s="4" t="s">
        <v>205</v>
      </c>
      <c r="H311" s="5" t="s">
        <v>2053</v>
      </c>
      <c r="I311" s="4" t="s">
        <v>2054</v>
      </c>
      <c r="J311" s="5" t="n">
        <f aca="false">LEN(K311)</f>
        <v>32</v>
      </c>
      <c r="K311" s="6" t="str">
        <f aca="false">LOWER(SUBSTITUTE(SUBSTITUTE(SUBSTITUTE(SUBSTITUTE(SUBSTITUTE(SUBSTITUTE(SUBSTITUTE(B311,"S.L.",""),"SL",""),"S.A.",""),"SA","")," ",""),".",""),",",""))&amp;".com"</f>
        <v>villageresidencialdonquijote.com</v>
      </c>
      <c r="L311" s="4" t="s">
        <v>31</v>
      </c>
      <c r="M311" s="4" t="s">
        <v>317</v>
      </c>
    </row>
    <row r="312" customFormat="false" ht="15.75" hidden="false" customHeight="true" outlineLevel="0" collapsed="false">
      <c r="A312" s="4" t="n">
        <v>102</v>
      </c>
      <c r="B312" s="4" t="s">
        <v>2055</v>
      </c>
      <c r="C312" s="4"/>
      <c r="D312" s="4" t="s">
        <v>2056</v>
      </c>
      <c r="E312" s="5" t="s">
        <v>2057</v>
      </c>
      <c r="F312" s="4" t="s">
        <v>1574</v>
      </c>
      <c r="G312" s="4" t="s">
        <v>1574</v>
      </c>
      <c r="H312" s="5" t="s">
        <v>2058</v>
      </c>
      <c r="I312" s="4" t="s">
        <v>2059</v>
      </c>
      <c r="J312" s="5" t="n">
        <f aca="false">LEN(K312)</f>
        <v>32</v>
      </c>
      <c r="K312" s="6" t="s">
        <v>2060</v>
      </c>
      <c r="L312" s="4" t="s">
        <v>66</v>
      </c>
      <c r="M312" s="4" t="s">
        <v>2061</v>
      </c>
    </row>
    <row r="313" customFormat="false" ht="15.75" hidden="false" customHeight="true" outlineLevel="0" collapsed="false">
      <c r="A313" s="4" t="n">
        <v>12019</v>
      </c>
      <c r="B313" s="4" t="s">
        <v>2062</v>
      </c>
      <c r="C313" s="4"/>
      <c r="D313" s="4" t="s">
        <v>2063</v>
      </c>
      <c r="E313" s="5" t="s">
        <v>2064</v>
      </c>
      <c r="F313" s="4" t="s">
        <v>2065</v>
      </c>
      <c r="G313" s="4" t="s">
        <v>205</v>
      </c>
      <c r="H313" s="5" t="s">
        <v>2066</v>
      </c>
      <c r="I313" s="4" t="s">
        <v>2067</v>
      </c>
      <c r="J313" s="5" t="n">
        <f aca="false">LEN(K313)</f>
        <v>32</v>
      </c>
      <c r="K313" s="6" t="s">
        <v>2068</v>
      </c>
      <c r="L313" s="4" t="s">
        <v>31</v>
      </c>
      <c r="M313" s="4" t="s">
        <v>31</v>
      </c>
    </row>
    <row r="314" customFormat="false" ht="15.75" hidden="false" customHeight="true" outlineLevel="0" collapsed="false">
      <c r="A314" s="4" t="n">
        <v>590</v>
      </c>
      <c r="B314" s="4" t="s">
        <v>2069</v>
      </c>
      <c r="C314" s="4"/>
      <c r="D314" s="4" t="s">
        <v>2070</v>
      </c>
      <c r="E314" s="5" t="s">
        <v>2071</v>
      </c>
      <c r="F314" s="4" t="s">
        <v>2072</v>
      </c>
      <c r="G314" s="4" t="s">
        <v>205</v>
      </c>
      <c r="H314" s="5" t="s">
        <v>2073</v>
      </c>
      <c r="I314" s="4" t="s">
        <v>2074</v>
      </c>
      <c r="J314" s="5" t="n">
        <f aca="false">LEN(K314)</f>
        <v>32</v>
      </c>
      <c r="K314" s="6" t="s">
        <v>2075</v>
      </c>
      <c r="L314" s="4" t="s">
        <v>21</v>
      </c>
      <c r="M314" s="4" t="s">
        <v>1418</v>
      </c>
    </row>
    <row r="315" customFormat="false" ht="15.75" hidden="false" customHeight="true" outlineLevel="0" collapsed="false">
      <c r="A315" s="4" t="n">
        <v>1310</v>
      </c>
      <c r="B315" s="4" t="s">
        <v>2076</v>
      </c>
      <c r="C315" s="4"/>
      <c r="D315" s="4" t="s">
        <v>2077</v>
      </c>
      <c r="E315" s="5" t="s">
        <v>2078</v>
      </c>
      <c r="F315" s="4" t="s">
        <v>322</v>
      </c>
      <c r="G315" s="4" t="s">
        <v>322</v>
      </c>
      <c r="H315" s="5" t="s">
        <v>2079</v>
      </c>
      <c r="I315" s="4" t="s">
        <v>2080</v>
      </c>
      <c r="J315" s="5" t="n">
        <f aca="false">LEN(K315)</f>
        <v>32</v>
      </c>
      <c r="K315" s="6" t="s">
        <v>2081</v>
      </c>
      <c r="L315" s="4" t="s">
        <v>31</v>
      </c>
      <c r="M315" s="4" t="s">
        <v>2082</v>
      </c>
    </row>
    <row r="316" customFormat="false" ht="15.75" hidden="false" customHeight="true" outlineLevel="0" collapsed="false">
      <c r="A316" s="4" t="n">
        <v>1329</v>
      </c>
      <c r="B316" s="4" t="s">
        <v>2083</v>
      </c>
      <c r="C316" s="4"/>
      <c r="D316" s="4" t="s">
        <v>2084</v>
      </c>
      <c r="E316" s="5" t="s">
        <v>2085</v>
      </c>
      <c r="F316" s="4" t="s">
        <v>322</v>
      </c>
      <c r="G316" s="4" t="s">
        <v>322</v>
      </c>
      <c r="H316" s="5" t="s">
        <v>2086</v>
      </c>
      <c r="I316" s="7" t="s">
        <v>2087</v>
      </c>
      <c r="J316" s="5" t="n">
        <f aca="false">LEN(K316)</f>
        <v>32</v>
      </c>
      <c r="K316" s="6" t="s">
        <v>2088</v>
      </c>
      <c r="L316" s="4" t="s">
        <v>66</v>
      </c>
      <c r="M316" s="4" t="s">
        <v>729</v>
      </c>
    </row>
    <row r="317" customFormat="false" ht="15.75" hidden="false" customHeight="true" outlineLevel="0" collapsed="false">
      <c r="A317" s="4" t="n">
        <v>1594</v>
      </c>
      <c r="B317" s="4" t="s">
        <v>2089</v>
      </c>
      <c r="C317" s="4"/>
      <c r="D317" s="4" t="s">
        <v>2090</v>
      </c>
      <c r="E317" s="5" t="s">
        <v>2091</v>
      </c>
      <c r="F317" s="4" t="s">
        <v>2092</v>
      </c>
      <c r="G317" s="4" t="s">
        <v>2093</v>
      </c>
      <c r="H317" s="5" t="s">
        <v>2094</v>
      </c>
      <c r="I317" s="4" t="s">
        <v>2095</v>
      </c>
      <c r="J317" s="5" t="n">
        <f aca="false">LEN(K317)</f>
        <v>32</v>
      </c>
      <c r="K317" s="10" t="s">
        <v>2096</v>
      </c>
      <c r="L317" s="4" t="s">
        <v>78</v>
      </c>
      <c r="M317" s="4" t="s">
        <v>2097</v>
      </c>
    </row>
    <row r="318" customFormat="false" ht="15.75" hidden="false" customHeight="true" outlineLevel="0" collapsed="false">
      <c r="A318" s="4" t="n">
        <v>1848</v>
      </c>
      <c r="B318" s="4" t="s">
        <v>2098</v>
      </c>
      <c r="C318" s="4"/>
      <c r="D318" s="4" t="s">
        <v>2099</v>
      </c>
      <c r="E318" s="5" t="s">
        <v>2100</v>
      </c>
      <c r="F318" s="4" t="s">
        <v>478</v>
      </c>
      <c r="G318" s="4" t="s">
        <v>37</v>
      </c>
      <c r="H318" s="5" t="s">
        <v>2101</v>
      </c>
      <c r="I318" s="4" t="s">
        <v>2102</v>
      </c>
      <c r="J318" s="5" t="n">
        <f aca="false">LEN(K318)</f>
        <v>32</v>
      </c>
      <c r="K318" s="10" t="str">
        <f aca="false">LOWER(SUBSTITUTE(SUBSTITUTE(SUBSTITUTE(SUBSTITUTE(SUBSTITUTE(SUBSTITUTE(SUBSTITUTE(B318,"S.L.",""),"SL",""),"S.A.",""),"SA","")," ",""),".",""),",",""))&amp;".com"</f>
        <v>alimentosyservicioshoteleros.com</v>
      </c>
      <c r="L318" s="4" t="s">
        <v>78</v>
      </c>
      <c r="M318" s="4" t="s">
        <v>31</v>
      </c>
    </row>
    <row r="319" customFormat="false" ht="15.75" hidden="false" customHeight="true" outlineLevel="0" collapsed="false">
      <c r="A319" s="4" t="n">
        <v>1849</v>
      </c>
      <c r="B319" s="4" t="s">
        <v>2103</v>
      </c>
      <c r="C319" s="4"/>
      <c r="D319" s="4" t="s">
        <v>2104</v>
      </c>
      <c r="E319" s="5" t="s">
        <v>2105</v>
      </c>
      <c r="F319" s="4" t="s">
        <v>478</v>
      </c>
      <c r="G319" s="4" t="s">
        <v>37</v>
      </c>
      <c r="H319" s="5" t="s">
        <v>2106</v>
      </c>
      <c r="I319" s="4" t="s">
        <v>2107</v>
      </c>
      <c r="J319" s="5" t="n">
        <f aca="false">LEN(K319)</f>
        <v>32</v>
      </c>
      <c r="K319" s="6" t="s">
        <v>2108</v>
      </c>
      <c r="L319" s="4" t="s">
        <v>31</v>
      </c>
      <c r="M319" s="4" t="s">
        <v>1216</v>
      </c>
    </row>
    <row r="320" customFormat="false" ht="15.75" hidden="false" customHeight="true" outlineLevel="0" collapsed="false">
      <c r="A320" s="4" t="n">
        <v>1855</v>
      </c>
      <c r="B320" s="4" t="s">
        <v>2109</v>
      </c>
      <c r="C320" s="4"/>
      <c r="D320" s="4" t="s">
        <v>2110</v>
      </c>
      <c r="E320" s="5" t="s">
        <v>2111</v>
      </c>
      <c r="F320" s="4" t="s">
        <v>2112</v>
      </c>
      <c r="G320" s="4" t="s">
        <v>37</v>
      </c>
      <c r="H320" s="5" t="s">
        <v>2113</v>
      </c>
      <c r="I320" s="4" t="s">
        <v>2114</v>
      </c>
      <c r="J320" s="5" t="n">
        <f aca="false">LEN(K320)</f>
        <v>32</v>
      </c>
      <c r="K320" s="10" t="s">
        <v>2115</v>
      </c>
      <c r="L320" s="4" t="s">
        <v>31</v>
      </c>
      <c r="M320" s="4" t="s">
        <v>1216</v>
      </c>
    </row>
    <row r="321" customFormat="false" ht="27.75" hidden="false" customHeight="true" outlineLevel="0" collapsed="false">
      <c r="A321" s="4" t="n">
        <v>2054</v>
      </c>
      <c r="B321" s="4" t="s">
        <v>2116</v>
      </c>
      <c r="C321" s="4"/>
      <c r="D321" s="4" t="s">
        <v>2117</v>
      </c>
      <c r="E321" s="5" t="s">
        <v>438</v>
      </c>
      <c r="F321" s="4" t="s">
        <v>439</v>
      </c>
      <c r="G321" s="4" t="s">
        <v>37</v>
      </c>
      <c r="H321" s="5" t="s">
        <v>2118</v>
      </c>
      <c r="I321" s="7" t="s">
        <v>2119</v>
      </c>
      <c r="J321" s="5" t="n">
        <f aca="false">LEN(K321)</f>
        <v>32</v>
      </c>
      <c r="K321" s="6" t="str">
        <f aca="false">LOWER(SUBSTITUTE(SUBSTITUTE(SUBSTITUTE(SUBSTITUTE(SUBSTITUTE(SUBSTITUTE(SUBSTITUTE(B321,"S.L.",""),"SL",""),"S.A.",""),"SA","")," ",""),".",""),",",""))&amp;".com"</f>
        <v>productoreshotelerosreunidos.com</v>
      </c>
      <c r="L321" s="4" t="s">
        <v>31</v>
      </c>
      <c r="M321" s="4" t="s">
        <v>31</v>
      </c>
    </row>
    <row r="322" customFormat="false" ht="15.75" hidden="false" customHeight="true" outlineLevel="0" collapsed="false">
      <c r="A322" s="4" t="n">
        <v>2349</v>
      </c>
      <c r="B322" s="4" t="s">
        <v>2120</v>
      </c>
      <c r="C322" s="4"/>
      <c r="D322" s="4" t="s">
        <v>2121</v>
      </c>
      <c r="E322" s="5" t="s">
        <v>1703</v>
      </c>
      <c r="F322" s="4" t="s">
        <v>138</v>
      </c>
      <c r="G322" s="4" t="s">
        <v>138</v>
      </c>
      <c r="H322" s="5" t="s">
        <v>2122</v>
      </c>
      <c r="I322" s="4" t="s">
        <v>2123</v>
      </c>
      <c r="J322" s="5" t="n">
        <f aca="false">LEN(K322)</f>
        <v>32</v>
      </c>
      <c r="K322" s="6" t="str">
        <f aca="false">LOWER(SUBSTITUTE(SUBSTITUTE(SUBSTITUTE(SUBSTITUTE(SUBSTITUTE(SUBSTITUTE(SUBSTITUTE(B322,"S.L.",""),"SL",""),"S.A.",""),"SA","")," ",""),".",""),",",""))&amp;".com"</f>
        <v>apartmentsinbarcelonacorders.com</v>
      </c>
      <c r="L322" s="4" t="s">
        <v>31</v>
      </c>
      <c r="M322" s="4" t="s">
        <v>2124</v>
      </c>
    </row>
    <row r="323" customFormat="false" ht="15.75" hidden="false" customHeight="true" outlineLevel="0" collapsed="false">
      <c r="A323" s="4" t="n">
        <v>2900</v>
      </c>
      <c r="B323" s="4" t="s">
        <v>2125</v>
      </c>
      <c r="C323" s="4" t="s">
        <v>2126</v>
      </c>
      <c r="D323" s="4" t="s">
        <v>2127</v>
      </c>
      <c r="E323" s="5" t="s">
        <v>2128</v>
      </c>
      <c r="F323" s="4" t="s">
        <v>2129</v>
      </c>
      <c r="G323" s="4" t="s">
        <v>138</v>
      </c>
      <c r="H323" s="5" t="s">
        <v>2130</v>
      </c>
      <c r="I323" s="4" t="s">
        <v>2131</v>
      </c>
      <c r="J323" s="5" t="n">
        <f aca="false">LEN(K323)</f>
        <v>32</v>
      </c>
      <c r="K323" s="6" t="s">
        <v>2132</v>
      </c>
      <c r="L323" s="4" t="s">
        <v>21</v>
      </c>
      <c r="M323" s="4" t="s">
        <v>1216</v>
      </c>
    </row>
    <row r="324" customFormat="false" ht="27.75" hidden="false" customHeight="true" outlineLevel="0" collapsed="false">
      <c r="A324" s="4" t="n">
        <v>3097</v>
      </c>
      <c r="B324" s="4" t="s">
        <v>2133</v>
      </c>
      <c r="C324" s="4"/>
      <c r="D324" s="4" t="s">
        <v>2134</v>
      </c>
      <c r="E324" s="5" t="s">
        <v>2135</v>
      </c>
      <c r="F324" s="4" t="s">
        <v>2136</v>
      </c>
      <c r="G324" s="4" t="s">
        <v>1610</v>
      </c>
      <c r="H324" s="5" t="s">
        <v>2137</v>
      </c>
      <c r="I324" s="7" t="s">
        <v>2138</v>
      </c>
      <c r="J324" s="5" t="n">
        <f aca="false">LEN(K324)</f>
        <v>32</v>
      </c>
      <c r="K324" s="6" t="str">
        <f aca="false">LOWER(SUBSTITUTE(SUBSTITUTE(SUBSTITUTE(SUBSTITUTE(SUBSTITUTE(SUBSTITUTE(SUBSTITUTE(B324,"S.L.",""),"SL",""),"S.A.",""),"SA","")," ",""),".",""),",",""))&amp;".com"</f>
        <v>bienestarbalneariodegrávalos.com</v>
      </c>
      <c r="L324" s="4" t="s">
        <v>66</v>
      </c>
      <c r="M324" s="4" t="s">
        <v>2139</v>
      </c>
    </row>
    <row r="325" customFormat="false" ht="27.75" hidden="false" customHeight="true" outlineLevel="0" collapsed="false">
      <c r="A325" s="4" t="n">
        <v>3630</v>
      </c>
      <c r="B325" s="4" t="s">
        <v>2140</v>
      </c>
      <c r="C325" s="4"/>
      <c r="D325" s="4" t="s">
        <v>2141</v>
      </c>
      <c r="E325" s="5" t="s">
        <v>2142</v>
      </c>
      <c r="F325" s="4" t="s">
        <v>1389</v>
      </c>
      <c r="G325" s="4" t="s">
        <v>1390</v>
      </c>
      <c r="H325" s="5" t="s">
        <v>2143</v>
      </c>
      <c r="I325" s="7" t="s">
        <v>2144</v>
      </c>
      <c r="J325" s="5" t="n">
        <f aca="false">LEN(K325)</f>
        <v>32</v>
      </c>
      <c r="K325" s="6" t="s">
        <v>2145</v>
      </c>
      <c r="L325" s="4" t="s">
        <v>31</v>
      </c>
      <c r="M325" s="4" t="s">
        <v>31</v>
      </c>
    </row>
    <row r="326" customFormat="false" ht="15.75" hidden="false" customHeight="true" outlineLevel="0" collapsed="false">
      <c r="A326" s="4" t="n">
        <v>4839</v>
      </c>
      <c r="B326" s="4" t="s">
        <v>2146</v>
      </c>
      <c r="C326" s="4" t="s">
        <v>2147</v>
      </c>
      <c r="D326" s="4" t="s">
        <v>2148</v>
      </c>
      <c r="E326" s="5" t="s">
        <v>2149</v>
      </c>
      <c r="F326" s="4" t="s">
        <v>2150</v>
      </c>
      <c r="G326" s="4" t="s">
        <v>372</v>
      </c>
      <c r="H326" s="5" t="s">
        <v>2151</v>
      </c>
      <c r="I326" s="4" t="s">
        <v>2152</v>
      </c>
      <c r="J326" s="5" t="n">
        <f aca="false">LEN(K326)</f>
        <v>32</v>
      </c>
      <c r="K326" s="6" t="s">
        <v>2153</v>
      </c>
      <c r="L326" s="4" t="s">
        <v>66</v>
      </c>
      <c r="M326" s="4" t="s">
        <v>31</v>
      </c>
    </row>
    <row r="327" customFormat="false" ht="27.75" hidden="false" customHeight="true" outlineLevel="0" collapsed="false">
      <c r="A327" s="4" t="n">
        <v>4907</v>
      </c>
      <c r="B327" s="4" t="s">
        <v>2154</v>
      </c>
      <c r="C327" s="4"/>
      <c r="D327" s="4" t="s">
        <v>2155</v>
      </c>
      <c r="E327" s="5" t="s">
        <v>2156</v>
      </c>
      <c r="F327" s="4" t="s">
        <v>2157</v>
      </c>
      <c r="G327" s="4" t="s">
        <v>372</v>
      </c>
      <c r="H327" s="5" t="s">
        <v>2158</v>
      </c>
      <c r="I327" s="7" t="s">
        <v>2159</v>
      </c>
      <c r="J327" s="5" t="n">
        <f aca="false">LEN(K327)</f>
        <v>32</v>
      </c>
      <c r="K327" s="5" t="str">
        <f aca="false">LOWER(SUBSTITUTE(SUBSTITUTE(SUBSTITUTE(SUBSTITUTE(SUBSTITUTE(SUBSTITUTE(SUBSTITUTE(B327,"S.L.",""),"SL",""),"S.A.",""),"SA","")," ",""),".",""),",",""))&amp;".com"</f>
        <v>antoniojosejimenezruizehijos.com</v>
      </c>
      <c r="L327" s="4" t="s">
        <v>57</v>
      </c>
      <c r="M327" s="4" t="s">
        <v>31</v>
      </c>
    </row>
    <row r="328" customFormat="false" ht="15.75" hidden="false" customHeight="true" outlineLevel="0" collapsed="false">
      <c r="A328" s="4" t="n">
        <v>5227</v>
      </c>
      <c r="B328" s="4" t="s">
        <v>2160</v>
      </c>
      <c r="C328" s="4" t="s">
        <v>2161</v>
      </c>
      <c r="D328" s="4" t="s">
        <v>2162</v>
      </c>
      <c r="E328" s="5" t="s">
        <v>2163</v>
      </c>
      <c r="F328" s="4" t="s">
        <v>824</v>
      </c>
      <c r="G328" s="4" t="s">
        <v>824</v>
      </c>
      <c r="H328" s="5" t="s">
        <v>2164</v>
      </c>
      <c r="I328" s="4" t="s">
        <v>2165</v>
      </c>
      <c r="J328" s="5" t="n">
        <f aca="false">LEN(K328)</f>
        <v>32</v>
      </c>
      <c r="K328" s="10" t="s">
        <v>2166</v>
      </c>
      <c r="L328" s="4" t="s">
        <v>21</v>
      </c>
      <c r="M328" s="4" t="s">
        <v>2167</v>
      </c>
    </row>
    <row r="329" customFormat="false" ht="15.75" hidden="false" customHeight="true" outlineLevel="0" collapsed="false">
      <c r="A329" s="4" t="n">
        <v>5600</v>
      </c>
      <c r="B329" s="4" t="s">
        <v>2168</v>
      </c>
      <c r="C329" s="4"/>
      <c r="D329" s="4" t="s">
        <v>2169</v>
      </c>
      <c r="E329" s="5" t="s">
        <v>641</v>
      </c>
      <c r="F329" s="4" t="s">
        <v>642</v>
      </c>
      <c r="G329" s="4" t="s">
        <v>250</v>
      </c>
      <c r="H329" s="5" t="s">
        <v>2170</v>
      </c>
      <c r="I329" s="4" t="s">
        <v>2171</v>
      </c>
      <c r="J329" s="5" t="n">
        <f aca="false">LEN(K329)</f>
        <v>32</v>
      </c>
      <c r="K329" s="10" t="str">
        <f aca="false">LOWER(SUBSTITUTE(SUBSTITUTE(SUBSTITUTE(SUBSTITUTE(SUBSTITUTE(SUBSTITUTE(SUBSTITUTE(B329,"S.L.",""),"SL",""),"S.A.",""),"SA","")," ",""),".",""),",",""))&amp;".com"</f>
        <v>hotelelpalacetedelcorregidor.com</v>
      </c>
      <c r="L329" s="4" t="s">
        <v>31</v>
      </c>
      <c r="M329" s="4" t="s">
        <v>32</v>
      </c>
    </row>
    <row r="330" customFormat="false" ht="27.75" hidden="false" customHeight="true" outlineLevel="0" collapsed="false">
      <c r="A330" s="4" t="n">
        <v>6011</v>
      </c>
      <c r="B330" s="4" t="s">
        <v>2172</v>
      </c>
      <c r="C330" s="4"/>
      <c r="D330" s="4" t="s">
        <v>2173</v>
      </c>
      <c r="E330" s="5" t="s">
        <v>831</v>
      </c>
      <c r="F330" s="4" t="s">
        <v>832</v>
      </c>
      <c r="G330" s="4" t="s">
        <v>154</v>
      </c>
      <c r="H330" s="5" t="s">
        <v>2174</v>
      </c>
      <c r="I330" s="7" t="s">
        <v>2175</v>
      </c>
      <c r="J330" s="5" t="n">
        <f aca="false">LEN(K330)</f>
        <v>32</v>
      </c>
      <c r="K330" s="6" t="s">
        <v>2176</v>
      </c>
      <c r="L330" s="4" t="s">
        <v>31</v>
      </c>
      <c r="M330" s="4" t="s">
        <v>2177</v>
      </c>
    </row>
    <row r="331" customFormat="false" ht="15.75" hidden="false" customHeight="true" outlineLevel="0" collapsed="false">
      <c r="A331" s="4" t="n">
        <v>6257</v>
      </c>
      <c r="B331" s="4" t="s">
        <v>2178</v>
      </c>
      <c r="C331" s="4"/>
      <c r="D331" s="4" t="s">
        <v>2179</v>
      </c>
      <c r="E331" s="5" t="s">
        <v>2180</v>
      </c>
      <c r="F331" s="4" t="s">
        <v>423</v>
      </c>
      <c r="G331" s="4" t="s">
        <v>27</v>
      </c>
      <c r="H331" s="5" t="s">
        <v>2181</v>
      </c>
      <c r="I331" s="4" t="s">
        <v>2182</v>
      </c>
      <c r="J331" s="5" t="n">
        <f aca="false">LEN(K331)</f>
        <v>32</v>
      </c>
      <c r="K331" s="6" t="s">
        <v>2183</v>
      </c>
      <c r="L331" s="4" t="s">
        <v>31</v>
      </c>
      <c r="M331" s="4" t="s">
        <v>31</v>
      </c>
    </row>
    <row r="332" customFormat="false" ht="27.75" hidden="false" customHeight="true" outlineLevel="0" collapsed="false">
      <c r="A332" s="4" t="n">
        <v>6440</v>
      </c>
      <c r="B332" s="4" t="s">
        <v>2184</v>
      </c>
      <c r="C332" s="4"/>
      <c r="D332" s="4" t="s">
        <v>2185</v>
      </c>
      <c r="E332" s="5" t="s">
        <v>2186</v>
      </c>
      <c r="F332" s="4" t="s">
        <v>2187</v>
      </c>
      <c r="G332" s="4" t="s">
        <v>27</v>
      </c>
      <c r="H332" s="5" t="s">
        <v>2188</v>
      </c>
      <c r="I332" s="7" t="s">
        <v>2189</v>
      </c>
      <c r="J332" s="5" t="n">
        <f aca="false">LEN(K332)</f>
        <v>32</v>
      </c>
      <c r="K332" s="6" t="s">
        <v>2190</v>
      </c>
      <c r="L332" s="4" t="s">
        <v>57</v>
      </c>
      <c r="M332" s="4" t="s">
        <v>31</v>
      </c>
    </row>
    <row r="333" customFormat="false" ht="15.75" hidden="false" customHeight="true" outlineLevel="0" collapsed="false">
      <c r="A333" s="4" t="n">
        <v>6754</v>
      </c>
      <c r="B333" s="4" t="s">
        <v>2191</v>
      </c>
      <c r="C333" s="4"/>
      <c r="D333" s="4" t="s">
        <v>2192</v>
      </c>
      <c r="E333" s="5" t="s">
        <v>2193</v>
      </c>
      <c r="F333" s="4" t="s">
        <v>2194</v>
      </c>
      <c r="G333" s="4" t="s">
        <v>1423</v>
      </c>
      <c r="H333" s="5" t="s">
        <v>2195</v>
      </c>
      <c r="I333" s="4" t="s">
        <v>2196</v>
      </c>
      <c r="J333" s="5" t="n">
        <f aca="false">LEN(K333)</f>
        <v>32</v>
      </c>
      <c r="K333" s="10" t="str">
        <f aca="false">LOWER(SUBSTITUTE(SUBSTITUTE(SUBSTITUTE(SUBSTITUTE(SUBSTITUTE(SUBSTITUTE(SUBSTITUTE(B333,"S.L.",""),"SL",""),"S.A.",""),"SA","")," ",""),".",""),",",""))&amp;".com"</f>
        <v>aparthoteljardíndelríocuervo.com</v>
      </c>
      <c r="L333" s="4" t="s">
        <v>31</v>
      </c>
      <c r="M333" s="4" t="s">
        <v>31</v>
      </c>
    </row>
    <row r="334" customFormat="false" ht="15.75" hidden="false" customHeight="true" outlineLevel="0" collapsed="false">
      <c r="A334" s="4" t="n">
        <v>7119</v>
      </c>
      <c r="B334" s="4" t="s">
        <v>2197</v>
      </c>
      <c r="C334" s="4"/>
      <c r="D334" s="4" t="s">
        <v>2198</v>
      </c>
      <c r="E334" s="5" t="s">
        <v>91</v>
      </c>
      <c r="F334" s="4" t="s">
        <v>92</v>
      </c>
      <c r="G334" s="4" t="s">
        <v>84</v>
      </c>
      <c r="H334" s="5" t="s">
        <v>2199</v>
      </c>
      <c r="I334" s="7" t="s">
        <v>2200</v>
      </c>
      <c r="J334" s="5" t="n">
        <f aca="false">LEN(K334)</f>
        <v>32</v>
      </c>
      <c r="K334" s="6" t="s">
        <v>2201</v>
      </c>
      <c r="L334" s="4" t="s">
        <v>31</v>
      </c>
      <c r="M334" s="4" t="s">
        <v>31</v>
      </c>
    </row>
    <row r="335" customFormat="false" ht="15.75" hidden="false" customHeight="true" outlineLevel="0" collapsed="false">
      <c r="A335" s="4" t="n">
        <v>9094</v>
      </c>
      <c r="B335" s="4" t="s">
        <v>2202</v>
      </c>
      <c r="C335" s="4"/>
      <c r="D335" s="4" t="s">
        <v>2203</v>
      </c>
      <c r="E335" s="5" t="s">
        <v>2204</v>
      </c>
      <c r="F335" s="4" t="s">
        <v>2205</v>
      </c>
      <c r="G335" s="4" t="s">
        <v>1574</v>
      </c>
      <c r="H335" s="5" t="s">
        <v>2206</v>
      </c>
      <c r="I335" s="7" t="s">
        <v>2207</v>
      </c>
      <c r="J335" s="5" t="n">
        <f aca="false">LEN(K335)</f>
        <v>32</v>
      </c>
      <c r="K335" s="6" t="s">
        <v>2208</v>
      </c>
      <c r="L335" s="4" t="s">
        <v>57</v>
      </c>
      <c r="M335" s="4" t="s">
        <v>2209</v>
      </c>
    </row>
    <row r="336" customFormat="false" ht="27.75" hidden="false" customHeight="true" outlineLevel="0" collapsed="false">
      <c r="A336" s="4" t="n">
        <v>9390</v>
      </c>
      <c r="B336" s="4" t="s">
        <v>2210</v>
      </c>
      <c r="C336" s="4"/>
      <c r="D336" s="4" t="s">
        <v>2211</v>
      </c>
      <c r="E336" s="5" t="s">
        <v>2212</v>
      </c>
      <c r="F336" s="4" t="s">
        <v>2213</v>
      </c>
      <c r="G336" s="4" t="s">
        <v>2214</v>
      </c>
      <c r="H336" s="5" t="s">
        <v>2215</v>
      </c>
      <c r="I336" s="7" t="s">
        <v>2216</v>
      </c>
      <c r="J336" s="5" t="n">
        <f aca="false">LEN(K336)</f>
        <v>32</v>
      </c>
      <c r="K336" s="5" t="s">
        <v>2217</v>
      </c>
      <c r="L336" s="4" t="s">
        <v>31</v>
      </c>
      <c r="M336" s="4" t="s">
        <v>929</v>
      </c>
    </row>
    <row r="337" customFormat="false" ht="15.75" hidden="false" customHeight="true" outlineLevel="0" collapsed="false">
      <c r="A337" s="4" t="n">
        <v>9716</v>
      </c>
      <c r="B337" s="4" t="s">
        <v>2218</v>
      </c>
      <c r="C337" s="4"/>
      <c r="D337" s="4" t="s">
        <v>2219</v>
      </c>
      <c r="E337" s="5" t="s">
        <v>2220</v>
      </c>
      <c r="F337" s="4" t="s">
        <v>2221</v>
      </c>
      <c r="G337" s="4" t="s">
        <v>603</v>
      </c>
      <c r="H337" s="5" t="s">
        <v>2222</v>
      </c>
      <c r="I337" s="4" t="s">
        <v>2223</v>
      </c>
      <c r="J337" s="5" t="n">
        <f aca="false">LEN(K337)</f>
        <v>32</v>
      </c>
      <c r="K337" s="19" t="s">
        <v>2224</v>
      </c>
      <c r="L337" s="4" t="s">
        <v>31</v>
      </c>
      <c r="M337" s="4" t="s">
        <v>31</v>
      </c>
    </row>
    <row r="338" customFormat="false" ht="15.75" hidden="false" customHeight="true" outlineLevel="0" collapsed="false">
      <c r="A338" s="4" t="n">
        <v>9846</v>
      </c>
      <c r="B338" s="4" t="s">
        <v>2225</v>
      </c>
      <c r="C338" s="4"/>
      <c r="D338" s="4" t="s">
        <v>2226</v>
      </c>
      <c r="E338" s="5" t="s">
        <v>2227</v>
      </c>
      <c r="F338" s="4" t="s">
        <v>2228</v>
      </c>
      <c r="G338" s="4" t="s">
        <v>242</v>
      </c>
      <c r="H338" s="5" t="s">
        <v>2229</v>
      </c>
      <c r="I338" s="4" t="s">
        <v>2230</v>
      </c>
      <c r="J338" s="5" t="n">
        <f aca="false">LEN(K338)</f>
        <v>32</v>
      </c>
      <c r="K338" s="6" t="s">
        <v>2231</v>
      </c>
      <c r="L338" s="4" t="s">
        <v>31</v>
      </c>
      <c r="M338" s="4" t="s">
        <v>2232</v>
      </c>
    </row>
    <row r="339" customFormat="false" ht="15.75" hidden="false" customHeight="true" outlineLevel="0" collapsed="false">
      <c r="A339" s="4" t="n">
        <v>10301</v>
      </c>
      <c r="B339" s="4" t="s">
        <v>2233</v>
      </c>
      <c r="C339" s="4"/>
      <c r="D339" s="4" t="s">
        <v>2234</v>
      </c>
      <c r="E339" s="5" t="s">
        <v>2235</v>
      </c>
      <c r="F339" s="4" t="s">
        <v>2236</v>
      </c>
      <c r="G339" s="4" t="s">
        <v>620</v>
      </c>
      <c r="H339" s="5" t="s">
        <v>2237</v>
      </c>
      <c r="I339" s="4" t="s">
        <v>2238</v>
      </c>
      <c r="J339" s="5" t="n">
        <f aca="false">LEN(K339)</f>
        <v>32</v>
      </c>
      <c r="K339" s="6" t="s">
        <v>2239</v>
      </c>
      <c r="L339" s="4" t="s">
        <v>78</v>
      </c>
      <c r="M339" s="4" t="s">
        <v>967</v>
      </c>
    </row>
    <row r="340" customFormat="false" ht="15.75" hidden="false" customHeight="true" outlineLevel="0" collapsed="false">
      <c r="A340" s="4" t="n">
        <v>10460</v>
      </c>
      <c r="B340" s="4" t="s">
        <v>2240</v>
      </c>
      <c r="C340" s="4"/>
      <c r="D340" s="4" t="s">
        <v>2241</v>
      </c>
      <c r="E340" s="5" t="s">
        <v>2242</v>
      </c>
      <c r="F340" s="4" t="s">
        <v>2243</v>
      </c>
      <c r="G340" s="4" t="s">
        <v>620</v>
      </c>
      <c r="H340" s="5" t="s">
        <v>2244</v>
      </c>
      <c r="I340" s="4" t="s">
        <v>2245</v>
      </c>
      <c r="J340" s="5" t="n">
        <f aca="false">LEN(K340)</f>
        <v>32</v>
      </c>
      <c r="K340" s="6" t="s">
        <v>2246</v>
      </c>
      <c r="L340" s="4" t="s">
        <v>57</v>
      </c>
      <c r="M340" s="4" t="s">
        <v>1979</v>
      </c>
    </row>
    <row r="341" customFormat="false" ht="27.75" hidden="false" customHeight="true" outlineLevel="0" collapsed="false">
      <c r="A341" s="4" t="n">
        <v>10644</v>
      </c>
      <c r="B341" s="4" t="s">
        <v>2247</v>
      </c>
      <c r="C341" s="4"/>
      <c r="D341" s="4" t="s">
        <v>2248</v>
      </c>
      <c r="E341" s="5" t="s">
        <v>2249</v>
      </c>
      <c r="F341" s="4" t="s">
        <v>2250</v>
      </c>
      <c r="G341" s="4" t="s">
        <v>882</v>
      </c>
      <c r="H341" s="5" t="s">
        <v>2251</v>
      </c>
      <c r="I341" s="7" t="s">
        <v>2252</v>
      </c>
      <c r="J341" s="5" t="n">
        <f aca="false">LEN(K341)</f>
        <v>32</v>
      </c>
      <c r="K341" s="6" t="s">
        <v>2253</v>
      </c>
      <c r="L341" s="4" t="s">
        <v>78</v>
      </c>
      <c r="M341" s="4" t="s">
        <v>1979</v>
      </c>
    </row>
    <row r="342" customFormat="false" ht="15.75" hidden="false" customHeight="true" outlineLevel="0" collapsed="false">
      <c r="A342" s="4" t="n">
        <v>11406</v>
      </c>
      <c r="B342" s="4" t="s">
        <v>2254</v>
      </c>
      <c r="C342" s="4"/>
      <c r="D342" s="4" t="s">
        <v>2255</v>
      </c>
      <c r="E342" s="5" t="s">
        <v>2256</v>
      </c>
      <c r="F342" s="4" t="s">
        <v>2257</v>
      </c>
      <c r="G342" s="4" t="s">
        <v>290</v>
      </c>
      <c r="H342" s="5" t="n">
        <v>629531254</v>
      </c>
      <c r="I342" s="7" t="s">
        <v>2258</v>
      </c>
      <c r="J342" s="5" t="n">
        <f aca="false">LEN(K342)</f>
        <v>31</v>
      </c>
      <c r="K342" s="6" t="s">
        <v>2259</v>
      </c>
      <c r="L342" s="4" t="s">
        <v>78</v>
      </c>
      <c r="M342" s="4" t="s">
        <v>22</v>
      </c>
    </row>
    <row r="343" customFormat="false" ht="15.75" hidden="false" customHeight="true" outlineLevel="0" collapsed="false">
      <c r="A343" s="4" t="n">
        <v>11658</v>
      </c>
      <c r="B343" s="4" t="s">
        <v>2260</v>
      </c>
      <c r="C343" s="4"/>
      <c r="D343" s="4" t="s">
        <v>2261</v>
      </c>
      <c r="E343" s="5" t="s">
        <v>2262</v>
      </c>
      <c r="F343" s="4" t="s">
        <v>1397</v>
      </c>
      <c r="G343" s="4" t="s">
        <v>1397</v>
      </c>
      <c r="H343" s="5" t="n">
        <v>690800011</v>
      </c>
      <c r="I343" s="4" t="s">
        <v>2263</v>
      </c>
      <c r="J343" s="5" t="n">
        <f aca="false">LEN(K343)</f>
        <v>31</v>
      </c>
      <c r="K343" s="6" t="s">
        <v>2264</v>
      </c>
      <c r="L343" s="4" t="s">
        <v>21</v>
      </c>
      <c r="M343" s="4" t="s">
        <v>31</v>
      </c>
    </row>
    <row r="344" customFormat="false" ht="15.75" hidden="false" customHeight="true" outlineLevel="0" collapsed="false">
      <c r="A344" s="4" t="n">
        <v>11148</v>
      </c>
      <c r="B344" s="4" t="s">
        <v>2265</v>
      </c>
      <c r="C344" s="4"/>
      <c r="D344" s="4" t="s">
        <v>2266</v>
      </c>
      <c r="E344" s="5" t="s">
        <v>2267</v>
      </c>
      <c r="F344" s="4" t="s">
        <v>2268</v>
      </c>
      <c r="G344" s="4" t="s">
        <v>27</v>
      </c>
      <c r="H344" s="5" t="s">
        <v>283</v>
      </c>
      <c r="I344" s="4" t="s">
        <v>2269</v>
      </c>
      <c r="J344" s="5" t="n">
        <f aca="false">LEN(K344)</f>
        <v>31</v>
      </c>
      <c r="K344" s="6" t="s">
        <v>2270</v>
      </c>
      <c r="L344" s="4" t="s">
        <v>21</v>
      </c>
      <c r="M344" s="4" t="s">
        <v>1462</v>
      </c>
    </row>
    <row r="345" customFormat="false" ht="15.75" hidden="false" customHeight="true" outlineLevel="0" collapsed="false">
      <c r="A345" s="4" t="n">
        <v>11550</v>
      </c>
      <c r="B345" s="4" t="s">
        <v>2271</v>
      </c>
      <c r="C345" s="4"/>
      <c r="D345" s="4" t="s">
        <v>2272</v>
      </c>
      <c r="E345" s="5" t="s">
        <v>2273</v>
      </c>
      <c r="F345" s="4" t="s">
        <v>2274</v>
      </c>
      <c r="G345" s="4" t="s">
        <v>2093</v>
      </c>
      <c r="H345" s="5" t="s">
        <v>283</v>
      </c>
      <c r="I345" s="4" t="s">
        <v>2275</v>
      </c>
      <c r="J345" s="5" t="n">
        <f aca="false">LEN(K345)</f>
        <v>31</v>
      </c>
      <c r="K345" s="6" t="str">
        <f aca="false">LOWER(SUBSTITUTE(SUBSTITUTE(SUBSTITUTE(SUBSTITUTE(SUBSTITUTE(SUBSTITUTE(SUBSTITUTE(B345,"S.L.",""),"SL",""),"S.A.",""),"SA","")," ",""),".",""),",",""))&amp;".com"</f>
        <v>caruralelcortijodematamulas.com</v>
      </c>
      <c r="L345" s="4" t="s">
        <v>66</v>
      </c>
      <c r="M345" s="4" t="s">
        <v>31</v>
      </c>
    </row>
    <row r="346" customFormat="false" ht="15.75" hidden="false" customHeight="true" outlineLevel="0" collapsed="false">
      <c r="A346" s="4" t="n">
        <v>11886</v>
      </c>
      <c r="B346" s="4" t="s">
        <v>2276</v>
      </c>
      <c r="C346" s="4"/>
      <c r="D346" s="4" t="s">
        <v>2277</v>
      </c>
      <c r="E346" s="5" t="s">
        <v>2278</v>
      </c>
      <c r="F346" s="4" t="s">
        <v>2112</v>
      </c>
      <c r="G346" s="4" t="s">
        <v>37</v>
      </c>
      <c r="H346" s="5" t="s">
        <v>283</v>
      </c>
      <c r="I346" s="4" t="s">
        <v>2279</v>
      </c>
      <c r="J346" s="5" t="n">
        <f aca="false">LEN(K346)</f>
        <v>31</v>
      </c>
      <c r="K346" s="6" t="str">
        <f aca="false">LOWER(SUBSTITUTE(SUBSTITUTE(SUBSTITUTE(SUBSTITUTE(SUBSTITUTE(SUBSTITUTE(SUBSTITUTE(B346,"S.L.",""),"SL",""),"S.A.",""),"SA","")," ",""),".",""),",",""))&amp;".com"</f>
        <v>villabandamagolf-adultsonly.com</v>
      </c>
      <c r="L346" s="4" t="s">
        <v>21</v>
      </c>
      <c r="M346" s="4" t="s">
        <v>186</v>
      </c>
    </row>
    <row r="347" customFormat="false" ht="15.75" hidden="false" customHeight="true" outlineLevel="0" collapsed="false">
      <c r="A347" s="4" t="n">
        <v>12036</v>
      </c>
      <c r="B347" s="4" t="s">
        <v>2280</v>
      </c>
      <c r="C347" s="4"/>
      <c r="D347" s="4" t="s">
        <v>2281</v>
      </c>
      <c r="E347" s="5" t="s">
        <v>2282</v>
      </c>
      <c r="F347" s="4" t="s">
        <v>2283</v>
      </c>
      <c r="G347" s="4" t="s">
        <v>107</v>
      </c>
      <c r="H347" s="5" t="s">
        <v>283</v>
      </c>
      <c r="I347" s="7" t="s">
        <v>2284</v>
      </c>
      <c r="J347" s="5" t="n">
        <f aca="false">LEN(K347)</f>
        <v>31</v>
      </c>
      <c r="K347" s="6" t="str">
        <f aca="false">LOWER(SUBSTITUTE(SUBSTITUTE(SUBSTITUTE(SUBSTITUTE(SUBSTITUTE(SUBSTITUTE(SUBSTITUTE(B347,"S.L.",""),"SL",""),"S.A.",""),"SA","")," ",""),".",""),",",""))&amp;".com"</f>
        <v>cortijoelchenilruralretreat.com</v>
      </c>
      <c r="L347" s="4" t="s">
        <v>78</v>
      </c>
      <c r="M347" s="4" t="s">
        <v>31</v>
      </c>
    </row>
    <row r="348" customFormat="false" ht="27.75" hidden="false" customHeight="true" outlineLevel="0" collapsed="false">
      <c r="A348" s="4" t="n">
        <v>12203</v>
      </c>
      <c r="B348" s="4" t="s">
        <v>2285</v>
      </c>
      <c r="C348" s="4"/>
      <c r="D348" s="4" t="s">
        <v>2286</v>
      </c>
      <c r="E348" s="5" t="s">
        <v>1848</v>
      </c>
      <c r="F348" s="4" t="s">
        <v>1027</v>
      </c>
      <c r="G348" s="4" t="s">
        <v>431</v>
      </c>
      <c r="H348" s="5" t="s">
        <v>283</v>
      </c>
      <c r="I348" s="7" t="s">
        <v>2287</v>
      </c>
      <c r="J348" s="5" t="n">
        <f aca="false">LEN(K348)</f>
        <v>31</v>
      </c>
      <c r="K348" s="6" t="s">
        <v>2288</v>
      </c>
      <c r="L348" s="4" t="s">
        <v>31</v>
      </c>
      <c r="M348" s="4" t="s">
        <v>31</v>
      </c>
    </row>
    <row r="349" customFormat="false" ht="27.75" hidden="false" customHeight="true" outlineLevel="0" collapsed="false">
      <c r="A349" s="4" t="n">
        <v>11876</v>
      </c>
      <c r="B349" s="4" t="s">
        <v>2289</v>
      </c>
      <c r="C349" s="4"/>
      <c r="D349" s="4" t="s">
        <v>2290</v>
      </c>
      <c r="E349" s="5" t="s">
        <v>539</v>
      </c>
      <c r="F349" s="4" t="s">
        <v>2291</v>
      </c>
      <c r="G349" s="4" t="s">
        <v>37</v>
      </c>
      <c r="H349" s="5" t="s">
        <v>2292</v>
      </c>
      <c r="I349" s="7" t="s">
        <v>2293</v>
      </c>
      <c r="J349" s="5" t="n">
        <f aca="false">LEN(K349)</f>
        <v>31</v>
      </c>
      <c r="K349" s="6" t="s">
        <v>2294</v>
      </c>
      <c r="L349" s="4" t="s">
        <v>78</v>
      </c>
      <c r="M349" s="4" t="s">
        <v>31</v>
      </c>
    </row>
    <row r="350" customFormat="false" ht="27.75" hidden="false" customHeight="true" outlineLevel="0" collapsed="false">
      <c r="A350" s="4" t="n">
        <v>12228</v>
      </c>
      <c r="B350" s="4" t="s">
        <v>2295</v>
      </c>
      <c r="C350" s="4"/>
      <c r="D350" s="4" t="s">
        <v>2296</v>
      </c>
      <c r="E350" s="5" t="s">
        <v>2297</v>
      </c>
      <c r="F350" s="4" t="s">
        <v>431</v>
      </c>
      <c r="G350" s="4" t="s">
        <v>431</v>
      </c>
      <c r="H350" s="5" t="s">
        <v>2298</v>
      </c>
      <c r="I350" s="7" t="s">
        <v>2299</v>
      </c>
      <c r="J350" s="5" t="n">
        <f aca="false">LEN(K350)</f>
        <v>31</v>
      </c>
      <c r="K350" s="6" t="s">
        <v>2300</v>
      </c>
      <c r="L350" s="4" t="s">
        <v>66</v>
      </c>
      <c r="M350" s="4" t="s">
        <v>31</v>
      </c>
    </row>
    <row r="351" customFormat="false" ht="27.75" hidden="false" customHeight="true" outlineLevel="0" collapsed="false">
      <c r="A351" s="4" t="n">
        <v>11289</v>
      </c>
      <c r="B351" s="4" t="s">
        <v>2301</v>
      </c>
      <c r="C351" s="4"/>
      <c r="D351" s="4" t="s">
        <v>2302</v>
      </c>
      <c r="E351" s="5" t="s">
        <v>2303</v>
      </c>
      <c r="F351" s="4" t="s">
        <v>2304</v>
      </c>
      <c r="G351" s="4" t="s">
        <v>2305</v>
      </c>
      <c r="H351" s="5" t="s">
        <v>2306</v>
      </c>
      <c r="I351" s="7" t="s">
        <v>2307</v>
      </c>
      <c r="J351" s="5" t="n">
        <f aca="false">LEN(K351)</f>
        <v>31</v>
      </c>
      <c r="K351" s="6" t="s">
        <v>2308</v>
      </c>
      <c r="L351" s="4" t="s">
        <v>78</v>
      </c>
      <c r="M351" s="4" t="s">
        <v>336</v>
      </c>
    </row>
    <row r="352" customFormat="false" ht="15.75" hidden="false" customHeight="true" outlineLevel="0" collapsed="false">
      <c r="A352" s="4" t="n">
        <v>301</v>
      </c>
      <c r="B352" s="4" t="s">
        <v>2309</v>
      </c>
      <c r="C352" s="4"/>
      <c r="D352" s="4" t="s">
        <v>2310</v>
      </c>
      <c r="E352" s="5" t="s">
        <v>2311</v>
      </c>
      <c r="F352" s="4" t="s">
        <v>205</v>
      </c>
      <c r="G352" s="4" t="s">
        <v>205</v>
      </c>
      <c r="H352" s="5" t="s">
        <v>2312</v>
      </c>
      <c r="I352" s="4" t="s">
        <v>2313</v>
      </c>
      <c r="J352" s="5" t="n">
        <f aca="false">LEN(K352)</f>
        <v>31</v>
      </c>
      <c r="K352" s="6" t="s">
        <v>2314</v>
      </c>
      <c r="L352" s="4" t="s">
        <v>21</v>
      </c>
      <c r="M352" s="4" t="s">
        <v>31</v>
      </c>
    </row>
    <row r="353" customFormat="false" ht="15.75" hidden="false" customHeight="true" outlineLevel="0" collapsed="false">
      <c r="A353" s="4" t="n">
        <v>384</v>
      </c>
      <c r="B353" s="4" t="s">
        <v>2315</v>
      </c>
      <c r="C353" s="4"/>
      <c r="D353" s="4" t="s">
        <v>2316</v>
      </c>
      <c r="E353" s="5" t="s">
        <v>2317</v>
      </c>
      <c r="F353" s="4" t="s">
        <v>205</v>
      </c>
      <c r="G353" s="4" t="s">
        <v>205</v>
      </c>
      <c r="H353" s="5" t="s">
        <v>2318</v>
      </c>
      <c r="I353" s="4" t="s">
        <v>2319</v>
      </c>
      <c r="J353" s="5" t="n">
        <f aca="false">LEN(K353)</f>
        <v>31</v>
      </c>
      <c r="K353" s="6" t="s">
        <v>2320</v>
      </c>
      <c r="L353" s="4" t="s">
        <v>31</v>
      </c>
      <c r="M353" s="4" t="s">
        <v>2321</v>
      </c>
    </row>
    <row r="354" customFormat="false" ht="15.75" hidden="false" customHeight="true" outlineLevel="0" collapsed="false">
      <c r="A354" s="4" t="n">
        <v>565</v>
      </c>
      <c r="B354" s="4" t="s">
        <v>2322</v>
      </c>
      <c r="C354" s="4"/>
      <c r="D354" s="4" t="s">
        <v>2323</v>
      </c>
      <c r="E354" s="5" t="s">
        <v>2324</v>
      </c>
      <c r="F354" s="4" t="s">
        <v>205</v>
      </c>
      <c r="G354" s="4" t="s">
        <v>205</v>
      </c>
      <c r="H354" s="5" t="s">
        <v>2325</v>
      </c>
      <c r="I354" s="4" t="s">
        <v>2326</v>
      </c>
      <c r="J354" s="5" t="n">
        <f aca="false">LEN(K354)</f>
        <v>31</v>
      </c>
      <c r="K354" s="6" t="s">
        <v>2327</v>
      </c>
      <c r="L354" s="4" t="s">
        <v>78</v>
      </c>
      <c r="M354" s="4" t="s">
        <v>31</v>
      </c>
    </row>
    <row r="355" customFormat="false" ht="15.75" hidden="false" customHeight="true" outlineLevel="0" collapsed="false">
      <c r="A355" s="4" t="n">
        <v>770</v>
      </c>
      <c r="B355" s="4" t="s">
        <v>2328</v>
      </c>
      <c r="C355" s="4"/>
      <c r="D355" s="4" t="s">
        <v>2329</v>
      </c>
      <c r="E355" s="5" t="s">
        <v>2330</v>
      </c>
      <c r="F355" s="4" t="s">
        <v>2331</v>
      </c>
      <c r="G355" s="4" t="s">
        <v>205</v>
      </c>
      <c r="H355" s="5" t="s">
        <v>2332</v>
      </c>
      <c r="I355" s="4" t="s">
        <v>2333</v>
      </c>
      <c r="J355" s="5" t="n">
        <f aca="false">LEN(K355)</f>
        <v>31</v>
      </c>
      <c r="K355" s="6" t="s">
        <v>2334</v>
      </c>
      <c r="L355" s="4" t="s">
        <v>66</v>
      </c>
      <c r="M355" s="4" t="s">
        <v>1016</v>
      </c>
    </row>
    <row r="356" customFormat="false" ht="15.75" hidden="false" customHeight="true" outlineLevel="0" collapsed="false">
      <c r="A356" s="4" t="n">
        <v>849</v>
      </c>
      <c r="B356" s="4" t="s">
        <v>2335</v>
      </c>
      <c r="C356" s="4"/>
      <c r="D356" s="4" t="s">
        <v>2336</v>
      </c>
      <c r="E356" s="5" t="s">
        <v>2337</v>
      </c>
      <c r="F356" s="4" t="s">
        <v>2338</v>
      </c>
      <c r="G356" s="4" t="s">
        <v>1482</v>
      </c>
      <c r="H356" s="5" t="s">
        <v>2339</v>
      </c>
      <c r="I356" s="4" t="s">
        <v>2340</v>
      </c>
      <c r="J356" s="5" t="n">
        <f aca="false">LEN(K356)</f>
        <v>31</v>
      </c>
      <c r="K356" s="6" t="s">
        <v>2341</v>
      </c>
      <c r="L356" s="4" t="s">
        <v>31</v>
      </c>
      <c r="M356" s="4" t="s">
        <v>877</v>
      </c>
    </row>
    <row r="357" customFormat="false" ht="15.75" hidden="false" customHeight="true" outlineLevel="0" collapsed="false">
      <c r="A357" s="4" t="n">
        <v>974</v>
      </c>
      <c r="B357" s="4" t="s">
        <v>2342</v>
      </c>
      <c r="C357" s="4"/>
      <c r="D357" s="4" t="s">
        <v>2343</v>
      </c>
      <c r="E357" s="5" t="s">
        <v>2344</v>
      </c>
      <c r="F357" s="4" t="s">
        <v>2345</v>
      </c>
      <c r="G357" s="4" t="s">
        <v>431</v>
      </c>
      <c r="H357" s="5" t="s">
        <v>2346</v>
      </c>
      <c r="I357" s="4" t="s">
        <v>2347</v>
      </c>
      <c r="J357" s="5" t="n">
        <f aca="false">LEN(K357)</f>
        <v>31</v>
      </c>
      <c r="K357" s="6" t="s">
        <v>2348</v>
      </c>
      <c r="L357" s="4" t="s">
        <v>57</v>
      </c>
      <c r="M357" s="4" t="s">
        <v>31</v>
      </c>
    </row>
    <row r="358" customFormat="false" ht="15.75" hidden="false" customHeight="true" outlineLevel="0" collapsed="false">
      <c r="A358" s="4" t="n">
        <v>1123</v>
      </c>
      <c r="B358" s="4" t="s">
        <v>2349</v>
      </c>
      <c r="C358" s="4"/>
      <c r="D358" s="4" t="s">
        <v>2350</v>
      </c>
      <c r="E358" s="5" t="s">
        <v>429</v>
      </c>
      <c r="F358" s="4" t="s">
        <v>430</v>
      </c>
      <c r="G358" s="4" t="s">
        <v>431</v>
      </c>
      <c r="H358" s="5" t="s">
        <v>2351</v>
      </c>
      <c r="I358" s="4" t="s">
        <v>2352</v>
      </c>
      <c r="J358" s="5" t="n">
        <f aca="false">LEN(K358)</f>
        <v>31</v>
      </c>
      <c r="K358" s="10" t="str">
        <f aca="false">LOWER(SUBSTITUTE(SUBSTITUTE(SUBSTITUTE(SUBSTITUTE(SUBSTITUTE(SUBSTITUTE(SUBSTITUTE(B358,"S.L.",""),"SL",""),"S.A.",""),"SA","")," ",""),".",""),",",""))&amp;".com"</f>
        <v>achidemrestaurantestenerife.com</v>
      </c>
      <c r="L358" s="4" t="s">
        <v>31</v>
      </c>
      <c r="M358" s="4" t="s">
        <v>31</v>
      </c>
    </row>
    <row r="359" customFormat="false" ht="15.75" hidden="false" customHeight="true" outlineLevel="0" collapsed="false">
      <c r="A359" s="4" t="n">
        <v>1237</v>
      </c>
      <c r="B359" s="4" t="s">
        <v>2353</v>
      </c>
      <c r="C359" s="4"/>
      <c r="D359" s="4" t="s">
        <v>2354</v>
      </c>
      <c r="E359" s="5" t="s">
        <v>2355</v>
      </c>
      <c r="F359" s="4" t="s">
        <v>1027</v>
      </c>
      <c r="G359" s="4" t="s">
        <v>431</v>
      </c>
      <c r="H359" s="5" t="s">
        <v>2356</v>
      </c>
      <c r="I359" s="4" t="s">
        <v>2357</v>
      </c>
      <c r="J359" s="5" t="n">
        <f aca="false">LEN(K359)</f>
        <v>31</v>
      </c>
      <c r="K359" s="10" t="s">
        <v>2358</v>
      </c>
      <c r="L359" s="4" t="s">
        <v>21</v>
      </c>
      <c r="M359" s="4" t="s">
        <v>31</v>
      </c>
    </row>
    <row r="360" customFormat="false" ht="15.75" hidden="false" customHeight="true" outlineLevel="0" collapsed="false">
      <c r="A360" s="4" t="n">
        <v>1602</v>
      </c>
      <c r="B360" s="4" t="s">
        <v>2359</v>
      </c>
      <c r="C360" s="4"/>
      <c r="D360" s="4" t="s">
        <v>2360</v>
      </c>
      <c r="E360" s="5" t="s">
        <v>2361</v>
      </c>
      <c r="F360" s="4" t="s">
        <v>2362</v>
      </c>
      <c r="G360" s="4" t="s">
        <v>2093</v>
      </c>
      <c r="H360" s="5" t="s">
        <v>2363</v>
      </c>
      <c r="I360" s="4" t="s">
        <v>2364</v>
      </c>
      <c r="J360" s="5" t="n">
        <f aca="false">LEN(K360)</f>
        <v>31</v>
      </c>
      <c r="K360" s="10" t="s">
        <v>2365</v>
      </c>
      <c r="L360" s="4" t="s">
        <v>78</v>
      </c>
      <c r="M360" s="4" t="s">
        <v>31</v>
      </c>
    </row>
    <row r="361" customFormat="false" ht="27.75" hidden="false" customHeight="true" outlineLevel="0" collapsed="false">
      <c r="A361" s="4" t="n">
        <v>1624</v>
      </c>
      <c r="B361" s="4" t="s">
        <v>2366</v>
      </c>
      <c r="C361" s="4"/>
      <c r="D361" s="4" t="s">
        <v>2367</v>
      </c>
      <c r="E361" s="5" t="s">
        <v>2368</v>
      </c>
      <c r="F361" s="4" t="s">
        <v>2369</v>
      </c>
      <c r="G361" s="4" t="s">
        <v>2093</v>
      </c>
      <c r="H361" s="5" t="s">
        <v>2370</v>
      </c>
      <c r="I361" s="7" t="s">
        <v>2371</v>
      </c>
      <c r="J361" s="5" t="n">
        <f aca="false">LEN(K361)</f>
        <v>31</v>
      </c>
      <c r="K361" s="6" t="s">
        <v>2372</v>
      </c>
      <c r="L361" s="4" t="s">
        <v>21</v>
      </c>
      <c r="M361" s="4" t="s">
        <v>1216</v>
      </c>
    </row>
    <row r="362" customFormat="false" ht="15.75" hidden="false" customHeight="true" outlineLevel="0" collapsed="false">
      <c r="A362" s="4" t="n">
        <v>1705</v>
      </c>
      <c r="B362" s="4" t="s">
        <v>2373</v>
      </c>
      <c r="C362" s="4"/>
      <c r="D362" s="4" t="s">
        <v>2374</v>
      </c>
      <c r="E362" s="5" t="s">
        <v>2375</v>
      </c>
      <c r="F362" s="4" t="s">
        <v>2376</v>
      </c>
      <c r="G362" s="4" t="s">
        <v>895</v>
      </c>
      <c r="H362" s="5" t="s">
        <v>2377</v>
      </c>
      <c r="I362" s="7" t="s">
        <v>2378</v>
      </c>
      <c r="J362" s="5" t="n">
        <f aca="false">LEN(K362)</f>
        <v>31</v>
      </c>
      <c r="K362" s="6" t="s">
        <v>2379</v>
      </c>
      <c r="L362" s="4" t="s">
        <v>1679</v>
      </c>
      <c r="M362" s="4" t="s">
        <v>31</v>
      </c>
    </row>
    <row r="363" customFormat="false" ht="15.75" hidden="false" customHeight="true" outlineLevel="0" collapsed="false">
      <c r="A363" s="4" t="n">
        <v>1779</v>
      </c>
      <c r="B363" s="4" t="s">
        <v>2380</v>
      </c>
      <c r="C363" s="4"/>
      <c r="D363" s="4" t="s">
        <v>2381</v>
      </c>
      <c r="E363" s="5" t="s">
        <v>438</v>
      </c>
      <c r="F363" s="4" t="s">
        <v>439</v>
      </c>
      <c r="G363" s="4" t="s">
        <v>37</v>
      </c>
      <c r="H363" s="5" t="s">
        <v>2382</v>
      </c>
      <c r="I363" s="7" t="s">
        <v>2383</v>
      </c>
      <c r="J363" s="5" t="n">
        <f aca="false">LEN(K363)</f>
        <v>31</v>
      </c>
      <c r="K363" s="6" t="s">
        <v>2384</v>
      </c>
      <c r="L363" s="4" t="s">
        <v>66</v>
      </c>
      <c r="M363" s="4" t="s">
        <v>31</v>
      </c>
    </row>
    <row r="364" customFormat="false" ht="15.75" hidden="false" customHeight="true" outlineLevel="0" collapsed="false">
      <c r="A364" s="4" t="n">
        <v>1827</v>
      </c>
      <c r="B364" s="4" t="s">
        <v>2385</v>
      </c>
      <c r="C364" s="4"/>
      <c r="D364" s="4" t="s">
        <v>2386</v>
      </c>
      <c r="E364" s="5" t="s">
        <v>1019</v>
      </c>
      <c r="F364" s="4" t="s">
        <v>478</v>
      </c>
      <c r="G364" s="4" t="s">
        <v>37</v>
      </c>
      <c r="H364" s="5" t="s">
        <v>2387</v>
      </c>
      <c r="I364" s="4" t="s">
        <v>2388</v>
      </c>
      <c r="J364" s="5" t="n">
        <f aca="false">LEN(K364)</f>
        <v>31</v>
      </c>
      <c r="K364" s="6" t="s">
        <v>2389</v>
      </c>
      <c r="L364" s="4" t="s">
        <v>57</v>
      </c>
      <c r="M364" s="4" t="s">
        <v>368</v>
      </c>
    </row>
    <row r="365" customFormat="false" ht="15.75" hidden="false" customHeight="true" outlineLevel="0" collapsed="false">
      <c r="A365" s="4" t="n">
        <v>2423</v>
      </c>
      <c r="B365" s="4" t="s">
        <v>2390</v>
      </c>
      <c r="C365" s="4" t="s">
        <v>2391</v>
      </c>
      <c r="D365" s="4" t="s">
        <v>2392</v>
      </c>
      <c r="E365" s="5" t="s">
        <v>927</v>
      </c>
      <c r="F365" s="4" t="s">
        <v>138</v>
      </c>
      <c r="G365" s="4" t="s">
        <v>138</v>
      </c>
      <c r="H365" s="5" t="s">
        <v>2393</v>
      </c>
      <c r="I365" s="4" t="s">
        <v>2394</v>
      </c>
      <c r="J365" s="5" t="n">
        <f aca="false">LEN(K365)</f>
        <v>31</v>
      </c>
      <c r="K365" s="6" t="s">
        <v>2395</v>
      </c>
      <c r="L365" s="4" t="s">
        <v>66</v>
      </c>
      <c r="M365" s="4" t="s">
        <v>1694</v>
      </c>
    </row>
    <row r="366" customFormat="false" ht="15.75" hidden="false" customHeight="true" outlineLevel="0" collapsed="false">
      <c r="A366" s="4" t="n">
        <v>2481</v>
      </c>
      <c r="B366" s="4" t="s">
        <v>2396</v>
      </c>
      <c r="C366" s="4" t="s">
        <v>2397</v>
      </c>
      <c r="D366" s="4" t="s">
        <v>2398</v>
      </c>
      <c r="E366" s="5" t="s">
        <v>2399</v>
      </c>
      <c r="F366" s="4" t="s">
        <v>138</v>
      </c>
      <c r="G366" s="4" t="s">
        <v>138</v>
      </c>
      <c r="H366" s="5" t="s">
        <v>2400</v>
      </c>
      <c r="I366" s="4" t="s">
        <v>2401</v>
      </c>
      <c r="J366" s="5" t="n">
        <f aca="false">LEN(K366)</f>
        <v>31</v>
      </c>
      <c r="K366" s="10" t="s">
        <v>2402</v>
      </c>
      <c r="L366" s="4" t="s">
        <v>31</v>
      </c>
      <c r="M366" s="4" t="s">
        <v>591</v>
      </c>
    </row>
    <row r="367" customFormat="false" ht="15.75" hidden="false" customHeight="true" outlineLevel="0" collapsed="false">
      <c r="A367" s="4" t="n">
        <v>2622</v>
      </c>
      <c r="B367" s="4" t="s">
        <v>2403</v>
      </c>
      <c r="C367" s="4" t="s">
        <v>2404</v>
      </c>
      <c r="D367" s="4" t="s">
        <v>2405</v>
      </c>
      <c r="E367" s="5" t="s">
        <v>2406</v>
      </c>
      <c r="F367" s="4" t="s">
        <v>138</v>
      </c>
      <c r="G367" s="4" t="s">
        <v>138</v>
      </c>
      <c r="H367" s="5" t="s">
        <v>2407</v>
      </c>
      <c r="I367" s="4" t="s">
        <v>2408</v>
      </c>
      <c r="J367" s="5" t="n">
        <f aca="false">LEN(K367)</f>
        <v>31</v>
      </c>
      <c r="K367" s="6" t="s">
        <v>2409</v>
      </c>
      <c r="L367" s="4" t="s">
        <v>31</v>
      </c>
      <c r="M367" s="4" t="s">
        <v>2410</v>
      </c>
    </row>
    <row r="368" customFormat="false" ht="15.75" hidden="false" customHeight="true" outlineLevel="0" collapsed="false">
      <c r="A368" s="4" t="n">
        <v>2787</v>
      </c>
      <c r="B368" s="4" t="s">
        <v>2411</v>
      </c>
      <c r="C368" s="4" t="s">
        <v>2412</v>
      </c>
      <c r="D368" s="4" t="s">
        <v>2413</v>
      </c>
      <c r="E368" s="5" t="s">
        <v>213</v>
      </c>
      <c r="F368" s="4" t="s">
        <v>138</v>
      </c>
      <c r="G368" s="4" t="s">
        <v>138</v>
      </c>
      <c r="H368" s="5" t="s">
        <v>2414</v>
      </c>
      <c r="I368" s="4" t="s">
        <v>2415</v>
      </c>
      <c r="J368" s="5" t="n">
        <f aca="false">LEN(K368)</f>
        <v>31</v>
      </c>
      <c r="K368" s="6" t="s">
        <v>2416</v>
      </c>
      <c r="L368" s="4" t="s">
        <v>21</v>
      </c>
      <c r="M368" s="4" t="s">
        <v>31</v>
      </c>
    </row>
    <row r="369" customFormat="false" ht="15.75" hidden="false" customHeight="true" outlineLevel="0" collapsed="false">
      <c r="A369" s="4" t="n">
        <v>3174</v>
      </c>
      <c r="B369" s="4" t="s">
        <v>2417</v>
      </c>
      <c r="C369" s="4"/>
      <c r="D369" s="4" t="s">
        <v>2418</v>
      </c>
      <c r="E369" s="5" t="s">
        <v>2419</v>
      </c>
      <c r="F369" s="4" t="s">
        <v>2420</v>
      </c>
      <c r="G369" s="4" t="s">
        <v>313</v>
      </c>
      <c r="H369" s="5" t="s">
        <v>2421</v>
      </c>
      <c r="I369" s="4" t="s">
        <v>2422</v>
      </c>
      <c r="J369" s="5" t="n">
        <f aca="false">LEN(K369)</f>
        <v>31</v>
      </c>
      <c r="K369" s="6" t="str">
        <f aca="false">LOWER(SUBSTITUTE(SUBSTITUTE(SUBSTITUTE(SUBSTITUTE(SUBSTITUTE(SUBSTITUTE(SUBSTITUTE(B369,"S.L.",""),"SL",""),"S.A.",""),"SA","")," ",""),".",""),",",""))&amp;".com"</f>
        <v>promocionesturisticasbezana.com</v>
      </c>
      <c r="L369" s="4" t="s">
        <v>31</v>
      </c>
      <c r="M369" s="4" t="s">
        <v>31</v>
      </c>
    </row>
    <row r="370" customFormat="false" ht="15.75" hidden="false" customHeight="true" outlineLevel="0" collapsed="false">
      <c r="A370" s="4" t="n">
        <v>3492</v>
      </c>
      <c r="B370" s="4" t="s">
        <v>2423</v>
      </c>
      <c r="C370" s="4"/>
      <c r="D370" s="4" t="s">
        <v>2424</v>
      </c>
      <c r="E370" s="5" t="s">
        <v>2425</v>
      </c>
      <c r="F370" s="4" t="s">
        <v>851</v>
      </c>
      <c r="G370" s="4" t="s">
        <v>852</v>
      </c>
      <c r="H370" s="5" t="s">
        <v>2426</v>
      </c>
      <c r="I370" s="4" t="s">
        <v>2427</v>
      </c>
      <c r="J370" s="5" t="n">
        <f aca="false">LEN(K370)</f>
        <v>31</v>
      </c>
      <c r="K370" s="6" t="s">
        <v>2428</v>
      </c>
      <c r="L370" s="4" t="s">
        <v>31</v>
      </c>
      <c r="M370" s="4" t="s">
        <v>2429</v>
      </c>
    </row>
    <row r="371" customFormat="false" ht="15.75" hidden="false" customHeight="true" outlineLevel="0" collapsed="false">
      <c r="A371" s="4" t="n">
        <v>3519</v>
      </c>
      <c r="B371" s="4" t="s">
        <v>2430</v>
      </c>
      <c r="C371" s="4"/>
      <c r="D371" s="4" t="s">
        <v>2431</v>
      </c>
      <c r="E371" s="5" t="s">
        <v>1388</v>
      </c>
      <c r="F371" s="4" t="s">
        <v>1389</v>
      </c>
      <c r="G371" s="4" t="s">
        <v>1390</v>
      </c>
      <c r="H371" s="5" t="s">
        <v>2432</v>
      </c>
      <c r="I371" s="4" t="s">
        <v>2433</v>
      </c>
      <c r="J371" s="5" t="n">
        <f aca="false">LEN(K371)</f>
        <v>31</v>
      </c>
      <c r="K371" s="6" t="s">
        <v>2434</v>
      </c>
      <c r="L371" s="4" t="s">
        <v>57</v>
      </c>
      <c r="M371" s="4" t="s">
        <v>2435</v>
      </c>
    </row>
    <row r="372" customFormat="false" ht="27.75" hidden="false" customHeight="true" outlineLevel="0" collapsed="false">
      <c r="A372" s="4" t="n">
        <v>4815</v>
      </c>
      <c r="B372" s="4" t="s">
        <v>2436</v>
      </c>
      <c r="C372" s="4"/>
      <c r="D372" s="4" t="s">
        <v>2437</v>
      </c>
      <c r="E372" s="5" t="s">
        <v>2438</v>
      </c>
      <c r="F372" s="4" t="s">
        <v>372</v>
      </c>
      <c r="G372" s="4" t="s">
        <v>372</v>
      </c>
      <c r="H372" s="5" t="s">
        <v>2439</v>
      </c>
      <c r="I372" s="7" t="s">
        <v>2440</v>
      </c>
      <c r="J372" s="5" t="n">
        <f aca="false">LEN(K372)</f>
        <v>31</v>
      </c>
      <c r="K372" s="6" t="str">
        <f aca="false">LOWER(SUBSTITUTE(SUBSTITUTE(SUBSTITUTE(SUBSTITUTE(SUBSTITUTE(SUBSTITUTE(SUBSTITUTE(B372,"S.L.",""),"SL",""),"S.A.",""),"SA","")," ",""),".",""),",",""))&amp;".com"</f>
        <v>grupotresrestauraciones2010.com</v>
      </c>
      <c r="L372" s="4" t="s">
        <v>57</v>
      </c>
      <c r="M372" s="4" t="s">
        <v>31</v>
      </c>
    </row>
    <row r="373" customFormat="false" ht="15.75" hidden="false" customHeight="true" outlineLevel="0" collapsed="false">
      <c r="A373" s="4" t="n">
        <v>5238</v>
      </c>
      <c r="B373" s="4" t="s">
        <v>2441</v>
      </c>
      <c r="C373" s="4"/>
      <c r="D373" s="4" t="s">
        <v>2442</v>
      </c>
      <c r="E373" s="5" t="s">
        <v>823</v>
      </c>
      <c r="F373" s="4" t="s">
        <v>824</v>
      </c>
      <c r="G373" s="4" t="s">
        <v>824</v>
      </c>
      <c r="H373" s="5" t="s">
        <v>2443</v>
      </c>
      <c r="I373" s="4" t="s">
        <v>2444</v>
      </c>
      <c r="J373" s="5" t="n">
        <f aca="false">LEN(K373)</f>
        <v>31</v>
      </c>
      <c r="K373" s="6" t="s">
        <v>2445</v>
      </c>
      <c r="L373" s="4" t="s">
        <v>21</v>
      </c>
      <c r="M373" s="4" t="s">
        <v>1016</v>
      </c>
    </row>
    <row r="374" customFormat="false" ht="15.75" hidden="false" customHeight="true" outlineLevel="0" collapsed="false">
      <c r="A374" s="4" t="n">
        <v>5973</v>
      </c>
      <c r="B374" s="4" t="s">
        <v>2446</v>
      </c>
      <c r="C374" s="4"/>
      <c r="D374" s="4" t="s">
        <v>2447</v>
      </c>
      <c r="E374" s="5" t="s">
        <v>2448</v>
      </c>
      <c r="F374" s="4" t="s">
        <v>2449</v>
      </c>
      <c r="G374" s="4" t="s">
        <v>18</v>
      </c>
      <c r="H374" s="5" t="s">
        <v>2450</v>
      </c>
      <c r="I374" s="7" t="s">
        <v>2451</v>
      </c>
      <c r="J374" s="5" t="n">
        <f aca="false">LEN(K374)</f>
        <v>31</v>
      </c>
      <c r="K374" s="13" t="s">
        <v>2452</v>
      </c>
      <c r="L374" s="4" t="s">
        <v>31</v>
      </c>
      <c r="M374" s="4" t="s">
        <v>31</v>
      </c>
    </row>
    <row r="375" customFormat="false" ht="27.75" hidden="false" customHeight="true" outlineLevel="0" collapsed="false">
      <c r="A375" s="4" t="n">
        <v>5992</v>
      </c>
      <c r="B375" s="4" t="s">
        <v>2453</v>
      </c>
      <c r="C375" s="4"/>
      <c r="D375" s="4" t="s">
        <v>2454</v>
      </c>
      <c r="E375" s="5" t="s">
        <v>2455</v>
      </c>
      <c r="F375" s="4" t="s">
        <v>153</v>
      </c>
      <c r="G375" s="4" t="s">
        <v>154</v>
      </c>
      <c r="H375" s="5" t="s">
        <v>2456</v>
      </c>
      <c r="I375" s="7" t="s">
        <v>2457</v>
      </c>
      <c r="J375" s="5" t="n">
        <f aca="false">LEN(K375)</f>
        <v>31</v>
      </c>
      <c r="K375" s="6" t="s">
        <v>2458</v>
      </c>
      <c r="L375" s="4" t="s">
        <v>21</v>
      </c>
      <c r="M375" s="4" t="s">
        <v>31</v>
      </c>
    </row>
    <row r="376" customFormat="false" ht="27.75" hidden="false" customHeight="true" outlineLevel="0" collapsed="false">
      <c r="A376" s="4" t="n">
        <v>6051</v>
      </c>
      <c r="B376" s="4" t="s">
        <v>2459</v>
      </c>
      <c r="C376" s="4"/>
      <c r="D376" s="4" t="s">
        <v>2460</v>
      </c>
      <c r="E376" s="5" t="s">
        <v>2461</v>
      </c>
      <c r="F376" s="4" t="s">
        <v>2462</v>
      </c>
      <c r="G376" s="4" t="s">
        <v>154</v>
      </c>
      <c r="H376" s="5" t="s">
        <v>2463</v>
      </c>
      <c r="I376" s="7" t="s">
        <v>2464</v>
      </c>
      <c r="J376" s="5" t="n">
        <f aca="false">LEN(K376)</f>
        <v>31</v>
      </c>
      <c r="K376" s="6" t="str">
        <f aca="false">LOWER(SUBSTITUTE(SUBSTITUTE(SUBSTITUTE(SUBSTITUTE(SUBSTITUTE(SUBSTITUTE(SUBSTITUTE(B376,"S.L.",""),"SL",""),"S.A.",""),"SA","")," ",""),".",""),",",""))&amp;".com"</f>
        <v>hotelrestauranteserradeirta.com</v>
      </c>
      <c r="L376" s="4" t="s">
        <v>31</v>
      </c>
      <c r="M376" s="4" t="s">
        <v>1016</v>
      </c>
    </row>
    <row r="377" customFormat="false" ht="15.75" hidden="false" customHeight="true" outlineLevel="0" collapsed="false">
      <c r="A377" s="4" t="n">
        <v>6050</v>
      </c>
      <c r="B377" s="4" t="s">
        <v>2459</v>
      </c>
      <c r="C377" s="4"/>
      <c r="D377" s="4" t="s">
        <v>2465</v>
      </c>
      <c r="E377" s="5" t="s">
        <v>2461</v>
      </c>
      <c r="F377" s="4" t="s">
        <v>2466</v>
      </c>
      <c r="G377" s="4" t="s">
        <v>154</v>
      </c>
      <c r="H377" s="5" t="s">
        <v>2463</v>
      </c>
      <c r="I377" s="4" t="s">
        <v>2464</v>
      </c>
      <c r="J377" s="5" t="n">
        <f aca="false">LEN(K377)</f>
        <v>31</v>
      </c>
      <c r="K377" s="10" t="str">
        <f aca="false">LOWER(SUBSTITUTE(SUBSTITUTE(SUBSTITUTE(SUBSTITUTE(SUBSTITUTE(SUBSTITUTE(SUBSTITUTE(B377,"S.L.",""),"SL",""),"S.A.",""),"SA","")," ",""),".",""),",",""))&amp;".com"</f>
        <v>hotelrestauranteserradeirta.com</v>
      </c>
      <c r="L377" s="4" t="s">
        <v>21</v>
      </c>
      <c r="M377" s="4" t="s">
        <v>1016</v>
      </c>
    </row>
    <row r="378" customFormat="false" ht="15.75" hidden="false" customHeight="true" outlineLevel="0" collapsed="false">
      <c r="A378" s="4" t="n">
        <v>6522</v>
      </c>
      <c r="B378" s="4" t="s">
        <v>2467</v>
      </c>
      <c r="C378" s="4"/>
      <c r="D378" s="4" t="s">
        <v>2468</v>
      </c>
      <c r="E378" s="5" t="s">
        <v>2469</v>
      </c>
      <c r="F378" s="4" t="s">
        <v>2470</v>
      </c>
      <c r="G378" s="4" t="s">
        <v>1423</v>
      </c>
      <c r="H378" s="5" t="s">
        <v>2471</v>
      </c>
      <c r="I378" s="4" t="s">
        <v>2472</v>
      </c>
      <c r="J378" s="5" t="n">
        <f aca="false">LEN(K378)</f>
        <v>31</v>
      </c>
      <c r="K378" s="10" t="s">
        <v>2473</v>
      </c>
      <c r="L378" s="4" t="s">
        <v>57</v>
      </c>
      <c r="M378" s="4" t="s">
        <v>2474</v>
      </c>
    </row>
    <row r="379" customFormat="false" ht="27.75" hidden="false" customHeight="true" outlineLevel="0" collapsed="false">
      <c r="A379" s="4" t="n">
        <v>6728</v>
      </c>
      <c r="B379" s="4" t="s">
        <v>2475</v>
      </c>
      <c r="C379" s="4"/>
      <c r="D379" s="4" t="s">
        <v>2476</v>
      </c>
      <c r="E379" s="5" t="s">
        <v>2477</v>
      </c>
      <c r="F379" s="4" t="s">
        <v>2478</v>
      </c>
      <c r="G379" s="4" t="s">
        <v>1423</v>
      </c>
      <c r="H379" s="5" t="s">
        <v>2479</v>
      </c>
      <c r="I379" s="7" t="s">
        <v>2480</v>
      </c>
      <c r="J379" s="5" t="n">
        <f aca="false">LEN(K379)</f>
        <v>31</v>
      </c>
      <c r="K379" s="6" t="s">
        <v>2481</v>
      </c>
      <c r="L379" s="4" t="s">
        <v>31</v>
      </c>
      <c r="M379" s="4" t="s">
        <v>1979</v>
      </c>
    </row>
    <row r="380" customFormat="false" ht="27.75" hidden="false" customHeight="true" outlineLevel="0" collapsed="false">
      <c r="A380" s="4" t="n">
        <v>7172</v>
      </c>
      <c r="B380" s="4" t="s">
        <v>2482</v>
      </c>
      <c r="C380" s="4"/>
      <c r="D380" s="4" t="s">
        <v>2483</v>
      </c>
      <c r="E380" s="5" t="s">
        <v>91</v>
      </c>
      <c r="F380" s="4" t="s">
        <v>92</v>
      </c>
      <c r="G380" s="4" t="s">
        <v>84</v>
      </c>
      <c r="H380" s="5" t="s">
        <v>2484</v>
      </c>
      <c r="I380" s="7" t="s">
        <v>2485</v>
      </c>
      <c r="J380" s="5" t="n">
        <f aca="false">LEN(K380)</f>
        <v>31</v>
      </c>
      <c r="K380" s="6" t="str">
        <f aca="false">LOWER(SUBSTITUTE(SUBSTITUTE(SUBSTITUTE(SUBSTITUTE(SUBSTITUTE(SUBSTITUTE(SUBSTITUTE(B380,"S.L.",""),"SL",""),"S.A.",""),"SA","")," ",""),".",""),",",""))&amp;".com"</f>
        <v>ibizarockshotel-clubparaiso.com</v>
      </c>
      <c r="L380" s="4" t="s">
        <v>78</v>
      </c>
      <c r="M380" s="4" t="s">
        <v>2486</v>
      </c>
    </row>
    <row r="381" customFormat="false" ht="27.75" hidden="false" customHeight="true" outlineLevel="0" collapsed="false">
      <c r="A381" s="4" t="n">
        <v>7245</v>
      </c>
      <c r="B381" s="4" t="s">
        <v>2487</v>
      </c>
      <c r="C381" s="4"/>
      <c r="D381" s="4" t="s">
        <v>2488</v>
      </c>
      <c r="E381" s="5" t="s">
        <v>228</v>
      </c>
      <c r="F381" s="4" t="s">
        <v>162</v>
      </c>
      <c r="G381" s="4" t="s">
        <v>84</v>
      </c>
      <c r="H381" s="5" t="s">
        <v>2489</v>
      </c>
      <c r="I381" s="7" t="s">
        <v>2490</v>
      </c>
      <c r="J381" s="5" t="n">
        <f aca="false">LEN(K381)</f>
        <v>31</v>
      </c>
      <c r="K381" s="6" t="s">
        <v>2491</v>
      </c>
      <c r="L381" s="4" t="s">
        <v>21</v>
      </c>
      <c r="M381" s="4" t="s">
        <v>1216</v>
      </c>
    </row>
    <row r="382" customFormat="false" ht="15.75" hidden="false" customHeight="true" outlineLevel="0" collapsed="false">
      <c r="A382" s="4" t="n">
        <v>7548</v>
      </c>
      <c r="B382" s="4" t="s">
        <v>2492</v>
      </c>
      <c r="C382" s="4"/>
      <c r="D382" s="4" t="s">
        <v>2493</v>
      </c>
      <c r="E382" s="5" t="s">
        <v>2494</v>
      </c>
      <c r="F382" s="4" t="s">
        <v>2495</v>
      </c>
      <c r="G382" s="4" t="s">
        <v>84</v>
      </c>
      <c r="H382" s="5" t="s">
        <v>2496</v>
      </c>
      <c r="I382" s="4" t="s">
        <v>2497</v>
      </c>
      <c r="J382" s="5" t="n">
        <f aca="false">LEN(K382)</f>
        <v>31</v>
      </c>
      <c r="K382" s="6" t="s">
        <v>2498</v>
      </c>
      <c r="L382" s="4" t="s">
        <v>57</v>
      </c>
      <c r="M382" s="4" t="s">
        <v>1988</v>
      </c>
    </row>
    <row r="383" customFormat="false" ht="15.75" hidden="false" customHeight="true" outlineLevel="0" collapsed="false">
      <c r="A383" s="4" t="n">
        <v>8056</v>
      </c>
      <c r="B383" s="4" t="s">
        <v>2499</v>
      </c>
      <c r="C383" s="4"/>
      <c r="D383" s="4" t="s">
        <v>2500</v>
      </c>
      <c r="E383" s="5" t="s">
        <v>1650</v>
      </c>
      <c r="F383" s="4" t="s">
        <v>2501</v>
      </c>
      <c r="G383" s="4" t="s">
        <v>84</v>
      </c>
      <c r="H383" s="5" t="s">
        <v>2502</v>
      </c>
      <c r="I383" s="4" t="s">
        <v>2503</v>
      </c>
      <c r="J383" s="5" t="n">
        <f aca="false">LEN(K383)</f>
        <v>31</v>
      </c>
      <c r="K383" s="10" t="s">
        <v>2504</v>
      </c>
      <c r="L383" s="4" t="s">
        <v>31</v>
      </c>
      <c r="M383" s="4" t="s">
        <v>2505</v>
      </c>
    </row>
    <row r="384" customFormat="false" ht="27.75" hidden="false" customHeight="true" outlineLevel="0" collapsed="false">
      <c r="A384" s="4" t="n">
        <v>8211</v>
      </c>
      <c r="B384" s="4" t="s">
        <v>2506</v>
      </c>
      <c r="C384" s="4"/>
      <c r="D384" s="4" t="s">
        <v>2507</v>
      </c>
      <c r="E384" s="5" t="s">
        <v>2508</v>
      </c>
      <c r="F384" s="4" t="s">
        <v>2509</v>
      </c>
      <c r="G384" s="4" t="s">
        <v>146</v>
      </c>
      <c r="H384" s="5" t="s">
        <v>2510</v>
      </c>
      <c r="I384" s="7" t="s">
        <v>2511</v>
      </c>
      <c r="J384" s="5" t="n">
        <f aca="false">LEN(K384)</f>
        <v>31</v>
      </c>
      <c r="K384" s="6" t="s">
        <v>2512</v>
      </c>
      <c r="L384" s="4" t="s">
        <v>78</v>
      </c>
      <c r="M384" s="4" t="s">
        <v>2513</v>
      </c>
    </row>
    <row r="385" customFormat="false" ht="15.75" hidden="false" customHeight="true" outlineLevel="0" collapsed="false">
      <c r="A385" s="4" t="n">
        <v>8446</v>
      </c>
      <c r="B385" s="4" t="s">
        <v>2514</v>
      </c>
      <c r="C385" s="4"/>
      <c r="D385" s="4" t="s">
        <v>2515</v>
      </c>
      <c r="E385" s="5" t="s">
        <v>2516</v>
      </c>
      <c r="F385" s="4" t="s">
        <v>2517</v>
      </c>
      <c r="G385" s="4" t="s">
        <v>146</v>
      </c>
      <c r="H385" s="5" t="s">
        <v>2518</v>
      </c>
      <c r="I385" s="4" t="str">
        <f aca="false">IFERROR(__xludf.dummyfunction("""info@""&amp;LOWER(REGEXREPLACE(B385,""[^A-Za-z0-9]"",""""))&amp;"".com"""),"info@hotelcalelladepalafrugellsl.com")</f>
        <v>info@hotelcalelladepalafrugellsl.com</v>
      </c>
      <c r="J385" s="5" t="n">
        <f aca="false">LEN(K385)</f>
        <v>31</v>
      </c>
      <c r="K385" s="6" t="s">
        <v>2519</v>
      </c>
      <c r="L385" s="4" t="s">
        <v>31</v>
      </c>
      <c r="M385" s="4" t="s">
        <v>31</v>
      </c>
    </row>
    <row r="386" customFormat="false" ht="15.75" hidden="false" customHeight="true" outlineLevel="0" collapsed="false">
      <c r="A386" s="4" t="n">
        <v>8852</v>
      </c>
      <c r="B386" s="4" t="s">
        <v>2520</v>
      </c>
      <c r="C386" s="4"/>
      <c r="D386" s="4" t="s">
        <v>2521</v>
      </c>
      <c r="E386" s="5" t="s">
        <v>2522</v>
      </c>
      <c r="F386" s="4" t="s">
        <v>2523</v>
      </c>
      <c r="G386" s="4" t="s">
        <v>355</v>
      </c>
      <c r="H386" s="5" t="s">
        <v>2524</v>
      </c>
      <c r="I386" s="4" t="s">
        <v>2525</v>
      </c>
      <c r="J386" s="5" t="n">
        <f aca="false">LEN(K386)</f>
        <v>31</v>
      </c>
      <c r="K386" s="6" t="s">
        <v>2526</v>
      </c>
      <c r="L386" s="4" t="s">
        <v>21</v>
      </c>
      <c r="M386" s="4" t="s">
        <v>877</v>
      </c>
    </row>
    <row r="387" customFormat="false" ht="15.75" hidden="false" customHeight="true" outlineLevel="0" collapsed="false">
      <c r="A387" s="4" t="n">
        <v>8958</v>
      </c>
      <c r="B387" s="4" t="s">
        <v>2527</v>
      </c>
      <c r="C387" s="4"/>
      <c r="D387" s="4" t="s">
        <v>2528</v>
      </c>
      <c r="E387" s="5" t="s">
        <v>2529</v>
      </c>
      <c r="F387" s="4" t="s">
        <v>2530</v>
      </c>
      <c r="G387" s="4" t="s">
        <v>355</v>
      </c>
      <c r="H387" s="5" t="s">
        <v>2531</v>
      </c>
      <c r="I387" s="4" t="s">
        <v>2532</v>
      </c>
      <c r="J387" s="5" t="n">
        <f aca="false">LEN(K387)</f>
        <v>31</v>
      </c>
      <c r="K387" s="10" t="s">
        <v>2533</v>
      </c>
      <c r="L387" s="4" t="s">
        <v>31</v>
      </c>
      <c r="M387" s="4" t="s">
        <v>31</v>
      </c>
    </row>
    <row r="388" customFormat="false" ht="15.75" hidden="false" customHeight="true" outlineLevel="0" collapsed="false">
      <c r="A388" s="4" t="n">
        <v>9428</v>
      </c>
      <c r="B388" s="4" t="s">
        <v>2534</v>
      </c>
      <c r="C388" s="4"/>
      <c r="D388" s="4" t="s">
        <v>2535</v>
      </c>
      <c r="E388" s="5" t="s">
        <v>2536</v>
      </c>
      <c r="F388" s="4" t="s">
        <v>2537</v>
      </c>
      <c r="G388" s="4" t="s">
        <v>2538</v>
      </c>
      <c r="H388" s="5" t="s">
        <v>2539</v>
      </c>
      <c r="I388" s="4" t="str">
        <f aca="false">IFERROR(__xludf.dummyfunction("""info@""&amp;LOWER(REGEXREPLACE(B388,""[^A-Za-z0-9]"",""""))&amp;"".com"""),"info@hotelreadeservicioloschopos.com")</f>
        <v>info@hotelreadeservicioloschopos.com</v>
      </c>
      <c r="J388" s="5" t="n">
        <f aca="false">LEN(K388)</f>
        <v>31</v>
      </c>
      <c r="K388" s="6" t="s">
        <v>2540</v>
      </c>
      <c r="L388" s="4" t="s">
        <v>57</v>
      </c>
      <c r="M388" s="4" t="s">
        <v>1208</v>
      </c>
    </row>
    <row r="389" customFormat="false" ht="15.75" hidden="false" customHeight="true" outlineLevel="0" collapsed="false">
      <c r="A389" s="4" t="n">
        <v>9438</v>
      </c>
      <c r="B389" s="4" t="s">
        <v>2541</v>
      </c>
      <c r="C389" s="4"/>
      <c r="D389" s="4" t="s">
        <v>2542</v>
      </c>
      <c r="E389" s="5" t="s">
        <v>2543</v>
      </c>
      <c r="F389" s="4" t="s">
        <v>2544</v>
      </c>
      <c r="G389" s="4" t="s">
        <v>2538</v>
      </c>
      <c r="H389" s="5" t="s">
        <v>2545</v>
      </c>
      <c r="I389" s="4" t="s">
        <v>2546</v>
      </c>
      <c r="J389" s="5" t="n">
        <f aca="false">LEN(K389)</f>
        <v>31</v>
      </c>
      <c r="K389" s="10" t="s">
        <v>2547</v>
      </c>
      <c r="L389" s="4" t="s">
        <v>57</v>
      </c>
      <c r="M389" s="4" t="s">
        <v>929</v>
      </c>
    </row>
    <row r="390" customFormat="false" ht="15.75" hidden="false" customHeight="true" outlineLevel="0" collapsed="false">
      <c r="A390" s="4" t="n">
        <v>9807</v>
      </c>
      <c r="B390" s="4" t="s">
        <v>2548</v>
      </c>
      <c r="C390" s="4"/>
      <c r="D390" s="4" t="s">
        <v>2549</v>
      </c>
      <c r="E390" s="5" t="s">
        <v>2550</v>
      </c>
      <c r="F390" s="4" t="s">
        <v>2551</v>
      </c>
      <c r="G390" s="4" t="s">
        <v>242</v>
      </c>
      <c r="H390" s="5" t="s">
        <v>2552</v>
      </c>
      <c r="I390" s="4" t="s">
        <v>2553</v>
      </c>
      <c r="J390" s="5" t="n">
        <f aca="false">LEN(K390)</f>
        <v>31</v>
      </c>
      <c r="K390" s="10" t="s">
        <v>2554</v>
      </c>
      <c r="L390" s="4" t="s">
        <v>57</v>
      </c>
      <c r="M390" s="4" t="s">
        <v>31</v>
      </c>
    </row>
    <row r="391" customFormat="false" ht="15.75" hidden="false" customHeight="true" outlineLevel="0" collapsed="false">
      <c r="A391" s="4" t="n">
        <v>9876</v>
      </c>
      <c r="B391" s="4" t="s">
        <v>2555</v>
      </c>
      <c r="C391" s="4"/>
      <c r="D391" s="4" t="s">
        <v>2556</v>
      </c>
      <c r="E391" s="5" t="s">
        <v>2557</v>
      </c>
      <c r="F391" s="4" t="s">
        <v>611</v>
      </c>
      <c r="G391" s="4" t="s">
        <v>611</v>
      </c>
      <c r="H391" s="5" t="s">
        <v>2558</v>
      </c>
      <c r="I391" s="4" t="str">
        <f aca="false">IFERROR(__xludf.dummyfunction("""info@""&amp;LOWER(REGEXREPLACE(B391,""[^A-Za-z0-9]"",""""))&amp;"".com"""),"info@hotelmeliarecoletosboutique.com")</f>
        <v>info@hotelmeliarecoletosboutique.com</v>
      </c>
      <c r="J391" s="5" t="n">
        <f aca="false">LEN(K391)</f>
        <v>31</v>
      </c>
      <c r="K391" s="10" t="s">
        <v>2559</v>
      </c>
      <c r="L391" s="4" t="s">
        <v>31</v>
      </c>
      <c r="M391" s="4" t="s">
        <v>232</v>
      </c>
    </row>
    <row r="392" customFormat="false" ht="15.75" hidden="false" customHeight="true" outlineLevel="0" collapsed="false">
      <c r="A392" s="4" t="n">
        <v>10057</v>
      </c>
      <c r="B392" s="4" t="s">
        <v>2560</v>
      </c>
      <c r="C392" s="4"/>
      <c r="D392" s="4" t="s">
        <v>2561</v>
      </c>
      <c r="E392" s="5" t="s">
        <v>2562</v>
      </c>
      <c r="F392" s="4" t="s">
        <v>1261</v>
      </c>
      <c r="G392" s="4" t="s">
        <v>620</v>
      </c>
      <c r="H392" s="5" t="s">
        <v>2563</v>
      </c>
      <c r="I392" s="4" t="str">
        <f aca="false">IFERROR(__xludf.dummyfunction("""info@""&amp;LOWER(REGEXREPLACE(B392,""[^A-Za-z0-9]"",""""))&amp;"".com"""),"info@franciscojaviertascontascon.com")</f>
        <v>info@franciscojaviertascontascon.com</v>
      </c>
      <c r="J392" s="5" t="n">
        <f aca="false">LEN(K392)</f>
        <v>31</v>
      </c>
      <c r="K392" s="10" t="s">
        <v>2564</v>
      </c>
      <c r="L392" s="4" t="s">
        <v>78</v>
      </c>
      <c r="M392" s="4" t="s">
        <v>2124</v>
      </c>
    </row>
    <row r="393" customFormat="false" ht="15.75" hidden="false" customHeight="true" outlineLevel="0" collapsed="false">
      <c r="A393" s="4" t="n">
        <v>10972</v>
      </c>
      <c r="B393" s="4" t="s">
        <v>2565</v>
      </c>
      <c r="C393" s="4"/>
      <c r="D393" s="4" t="s">
        <v>2566</v>
      </c>
      <c r="E393" s="5" t="s">
        <v>2567</v>
      </c>
      <c r="F393" s="4" t="s">
        <v>1270</v>
      </c>
      <c r="G393" s="4" t="s">
        <v>1270</v>
      </c>
      <c r="H393" s="5" t="s">
        <v>2568</v>
      </c>
      <c r="I393" s="4" t="str">
        <f aca="false">IFERROR(__xludf.dummyfunction("""info@""&amp;LOWER(REGEXREPLACE(B393,""[^A-Za-z0-9]"",""""))&amp;"".com"""),"info@propiedadesrodrguezmendezsl.com")</f>
        <v>info@propiedadesrodrguezmendezsl.com</v>
      </c>
      <c r="J393" s="5" t="n">
        <f aca="false">LEN(K393)</f>
        <v>31</v>
      </c>
      <c r="K393" s="6" t="s">
        <v>2569</v>
      </c>
      <c r="L393" s="4" t="s">
        <v>31</v>
      </c>
      <c r="M393" s="4" t="s">
        <v>31</v>
      </c>
    </row>
    <row r="394" customFormat="false" ht="15.75" hidden="false" customHeight="true" outlineLevel="0" collapsed="false">
      <c r="A394" s="4" t="n">
        <v>11075</v>
      </c>
      <c r="B394" s="4" t="s">
        <v>2570</v>
      </c>
      <c r="C394" s="4"/>
      <c r="D394" s="4" t="s">
        <v>2571</v>
      </c>
      <c r="E394" s="5" t="s">
        <v>2572</v>
      </c>
      <c r="F394" s="4" t="s">
        <v>2573</v>
      </c>
      <c r="G394" s="4" t="s">
        <v>603</v>
      </c>
      <c r="H394" s="5" t="s">
        <v>283</v>
      </c>
      <c r="I394" s="4" t="s">
        <v>2574</v>
      </c>
      <c r="J394" s="5" t="n">
        <f aca="false">LEN(K394)</f>
        <v>30</v>
      </c>
      <c r="K394" s="6" t="s">
        <v>2575</v>
      </c>
      <c r="L394" s="4" t="s">
        <v>78</v>
      </c>
      <c r="M394" s="4" t="s">
        <v>317</v>
      </c>
    </row>
    <row r="395" customFormat="false" ht="15.75" hidden="false" customHeight="true" outlineLevel="0" collapsed="false">
      <c r="A395" s="4" t="n">
        <v>11102</v>
      </c>
      <c r="B395" s="4" t="s">
        <v>2576</v>
      </c>
      <c r="C395" s="4"/>
      <c r="D395" s="4" t="s">
        <v>2577</v>
      </c>
      <c r="E395" s="5" t="s">
        <v>2578</v>
      </c>
      <c r="F395" s="4" t="s">
        <v>2579</v>
      </c>
      <c r="G395" s="4" t="s">
        <v>299</v>
      </c>
      <c r="H395" s="5" t="s">
        <v>283</v>
      </c>
      <c r="I395" s="4" t="s">
        <v>2580</v>
      </c>
      <c r="J395" s="5" t="n">
        <f aca="false">LEN(K395)</f>
        <v>30</v>
      </c>
      <c r="K395" s="10" t="s">
        <v>2581</v>
      </c>
      <c r="L395" s="4" t="s">
        <v>21</v>
      </c>
      <c r="M395" s="4" t="s">
        <v>31</v>
      </c>
    </row>
    <row r="396" customFormat="false" ht="15.75" hidden="false" customHeight="true" outlineLevel="0" collapsed="false">
      <c r="A396" s="4" t="n">
        <v>11207</v>
      </c>
      <c r="B396" s="4" t="s">
        <v>2582</v>
      </c>
      <c r="C396" s="4"/>
      <c r="D396" s="4" t="s">
        <v>2583</v>
      </c>
      <c r="E396" s="5" t="s">
        <v>2584</v>
      </c>
      <c r="F396" s="4" t="s">
        <v>2585</v>
      </c>
      <c r="G396" s="4" t="s">
        <v>620</v>
      </c>
      <c r="H396" s="5" t="s">
        <v>283</v>
      </c>
      <c r="I396" s="4" t="s">
        <v>2586</v>
      </c>
      <c r="J396" s="5" t="n">
        <f aca="false">LEN(K396)</f>
        <v>30</v>
      </c>
      <c r="K396" s="10" t="s">
        <v>2587</v>
      </c>
      <c r="L396" s="4" t="s">
        <v>57</v>
      </c>
      <c r="M396" s="4" t="s">
        <v>1016</v>
      </c>
    </row>
    <row r="397" customFormat="false" ht="15.75" hidden="false" customHeight="true" outlineLevel="0" collapsed="false">
      <c r="A397" s="4" t="n">
        <v>11230</v>
      </c>
      <c r="B397" s="4" t="s">
        <v>2588</v>
      </c>
      <c r="C397" s="4"/>
      <c r="D397" s="4" t="s">
        <v>2589</v>
      </c>
      <c r="E397" s="5" t="s">
        <v>2590</v>
      </c>
      <c r="F397" s="4" t="s">
        <v>619</v>
      </c>
      <c r="G397" s="4" t="s">
        <v>620</v>
      </c>
      <c r="H397" s="5" t="s">
        <v>283</v>
      </c>
      <c r="I397" s="4" t="s">
        <v>2591</v>
      </c>
      <c r="J397" s="5" t="n">
        <f aca="false">LEN(K397)</f>
        <v>30</v>
      </c>
      <c r="K397" s="10" t="s">
        <v>2592</v>
      </c>
      <c r="L397" s="4" t="s">
        <v>78</v>
      </c>
      <c r="M397" s="4" t="s">
        <v>317</v>
      </c>
    </row>
    <row r="398" customFormat="false" ht="15.75" hidden="false" customHeight="true" outlineLevel="0" collapsed="false">
      <c r="A398" s="4" t="n">
        <v>11374</v>
      </c>
      <c r="B398" s="4" t="s">
        <v>2593</v>
      </c>
      <c r="C398" s="4"/>
      <c r="D398" s="4" t="s">
        <v>2594</v>
      </c>
      <c r="E398" s="5" t="s">
        <v>2595</v>
      </c>
      <c r="F398" s="4" t="s">
        <v>2596</v>
      </c>
      <c r="G398" s="4" t="s">
        <v>138</v>
      </c>
      <c r="H398" s="5" t="s">
        <v>283</v>
      </c>
      <c r="I398" s="4" t="s">
        <v>2597</v>
      </c>
      <c r="J398" s="5" t="n">
        <f aca="false">LEN(K398)</f>
        <v>30</v>
      </c>
      <c r="K398" s="10" t="s">
        <v>2598</v>
      </c>
      <c r="L398" s="4" t="s">
        <v>57</v>
      </c>
      <c r="M398" s="4" t="s">
        <v>31</v>
      </c>
    </row>
    <row r="399" customFormat="false" ht="15.75" hidden="false" customHeight="true" outlineLevel="0" collapsed="false">
      <c r="A399" s="4" t="n">
        <v>11531</v>
      </c>
      <c r="B399" s="4" t="s">
        <v>2599</v>
      </c>
      <c r="C399" s="4"/>
      <c r="D399" s="4" t="s">
        <v>2600</v>
      </c>
      <c r="E399" s="5" t="s">
        <v>2601</v>
      </c>
      <c r="F399" s="4" t="s">
        <v>2602</v>
      </c>
      <c r="G399" s="4" t="s">
        <v>2093</v>
      </c>
      <c r="H399" s="5" t="s">
        <v>283</v>
      </c>
      <c r="I399" s="4" t="s">
        <v>2603</v>
      </c>
      <c r="J399" s="5" t="n">
        <f aca="false">LEN(K399)</f>
        <v>30</v>
      </c>
      <c r="K399" s="5" t="str">
        <f aca="false">LOWER(SUBSTITUTE(SUBSTITUTE(SUBSTITUTE(SUBSTITUTE(SUBSTITUTE(SUBSTITUTE(SUBSTITUTE(B399,"S.L.",""),"SL",""),"S.A.",""),"SA","")," ",""),".",""),",",""))&amp;".com"</f>
        <v>hotelboutiquearteydescanso.com</v>
      </c>
      <c r="L399" s="4" t="s">
        <v>78</v>
      </c>
      <c r="M399" s="4" t="s">
        <v>31</v>
      </c>
    </row>
    <row r="400" customFormat="false" ht="15.75" hidden="false" customHeight="true" outlineLevel="0" collapsed="false">
      <c r="A400" s="4" t="n">
        <v>11846</v>
      </c>
      <c r="B400" s="4" t="s">
        <v>2604</v>
      </c>
      <c r="C400" s="4"/>
      <c r="D400" s="4" t="s">
        <v>2605</v>
      </c>
      <c r="E400" s="5" t="s">
        <v>2606</v>
      </c>
      <c r="F400" s="4" t="s">
        <v>2607</v>
      </c>
      <c r="G400" s="4" t="s">
        <v>1610</v>
      </c>
      <c r="H400" s="5" t="s">
        <v>283</v>
      </c>
      <c r="I400" s="4" t="s">
        <v>2608</v>
      </c>
      <c r="J400" s="5" t="n">
        <f aca="false">LEN(K400)</f>
        <v>30</v>
      </c>
      <c r="K400" s="10" t="s">
        <v>2609</v>
      </c>
      <c r="L400" s="4" t="s">
        <v>78</v>
      </c>
      <c r="M400" s="4" t="s">
        <v>133</v>
      </c>
    </row>
    <row r="401" customFormat="false" ht="15.75" hidden="false" customHeight="true" outlineLevel="0" collapsed="false">
      <c r="A401" s="4" t="n">
        <v>12062</v>
      </c>
      <c r="B401" s="4" t="s">
        <v>2610</v>
      </c>
      <c r="C401" s="4"/>
      <c r="D401" s="4" t="s">
        <v>2611</v>
      </c>
      <c r="E401" s="5" t="s">
        <v>274</v>
      </c>
      <c r="F401" s="4" t="s">
        <v>275</v>
      </c>
      <c r="G401" s="4" t="s">
        <v>107</v>
      </c>
      <c r="H401" s="5" t="s">
        <v>283</v>
      </c>
      <c r="I401" s="4" t="s">
        <v>2612</v>
      </c>
      <c r="J401" s="5" t="n">
        <f aca="false">LEN(K401)</f>
        <v>30</v>
      </c>
      <c r="K401" s="6" t="str">
        <f aca="false">LOWER(SUBSTITUTE(SUBSTITUTE(SUBSTITUTE(SUBSTITUTE(SUBSTITUTE(SUBSTITUTE(SUBSTITUTE(B401,"S.L.",""),"SL",""),"S.A.",""),"SA","")," ",""),".",""),",",""))&amp;".com"</f>
        <v>harbourclubaparthotelduque.com</v>
      </c>
      <c r="L401" s="4" t="s">
        <v>57</v>
      </c>
      <c r="M401" s="4" t="s">
        <v>31</v>
      </c>
    </row>
    <row r="402" customFormat="false" ht="15.75" hidden="false" customHeight="true" outlineLevel="0" collapsed="false">
      <c r="A402" s="4" t="n">
        <v>12242</v>
      </c>
      <c r="B402" s="4" t="s">
        <v>2613</v>
      </c>
      <c r="C402" s="4"/>
      <c r="D402" s="4" t="s">
        <v>2614</v>
      </c>
      <c r="E402" s="5" t="s">
        <v>2615</v>
      </c>
      <c r="F402" s="4" t="s">
        <v>2616</v>
      </c>
      <c r="G402" s="4" t="s">
        <v>1482</v>
      </c>
      <c r="H402" s="5" t="s">
        <v>283</v>
      </c>
      <c r="I402" s="4" t="s">
        <v>2617</v>
      </c>
      <c r="J402" s="5" t="n">
        <f aca="false">LEN(K402)</f>
        <v>30</v>
      </c>
      <c r="K402" s="10" t="str">
        <f aca="false">LOWER(SUBSTITUTE(SUBSTITUTE(SUBSTITUTE(SUBSTITUTE(SUBSTITUTE(SUBSTITUTE(SUBSTITUTE(B402,"S.L.",""),"SL",""),"S.A.",""),"SA","")," ",""),".",""),",",""))&amp;".com"</f>
        <v>hotelrurallacadelescribano.com</v>
      </c>
      <c r="L402" s="4" t="s">
        <v>637</v>
      </c>
      <c r="M402" s="4" t="s">
        <v>31</v>
      </c>
    </row>
    <row r="403" customFormat="false" ht="15.75" hidden="false" customHeight="true" outlineLevel="0" collapsed="false">
      <c r="A403" s="4" t="n">
        <v>11236</v>
      </c>
      <c r="B403" s="4" t="s">
        <v>2618</v>
      </c>
      <c r="C403" s="4"/>
      <c r="D403" s="4" t="s">
        <v>2619</v>
      </c>
      <c r="E403" s="5" t="s">
        <v>2620</v>
      </c>
      <c r="F403" s="4" t="s">
        <v>2621</v>
      </c>
      <c r="G403" s="4" t="s">
        <v>620</v>
      </c>
      <c r="H403" s="5" t="s">
        <v>2622</v>
      </c>
      <c r="I403" s="4" t="s">
        <v>2623</v>
      </c>
      <c r="J403" s="5" t="n">
        <f aca="false">LEN(K403)</f>
        <v>30</v>
      </c>
      <c r="K403" s="5" t="s">
        <v>2624</v>
      </c>
      <c r="L403" s="4" t="s">
        <v>21</v>
      </c>
      <c r="M403" s="4" t="s">
        <v>877</v>
      </c>
    </row>
    <row r="404" customFormat="false" ht="27.75" hidden="false" customHeight="true" outlineLevel="0" collapsed="false">
      <c r="A404" s="4" t="n">
        <v>11964</v>
      </c>
      <c r="B404" s="4" t="s">
        <v>2625</v>
      </c>
      <c r="C404" s="4"/>
      <c r="D404" s="4" t="s">
        <v>2626</v>
      </c>
      <c r="E404" s="5" t="s">
        <v>2627</v>
      </c>
      <c r="F404" s="4" t="s">
        <v>2628</v>
      </c>
      <c r="G404" s="4" t="s">
        <v>205</v>
      </c>
      <c r="H404" s="5" t="s">
        <v>2629</v>
      </c>
      <c r="I404" s="7" t="s">
        <v>2630</v>
      </c>
      <c r="J404" s="5" t="n">
        <f aca="false">LEN(K404)</f>
        <v>30</v>
      </c>
      <c r="K404" s="6" t="str">
        <f aca="false">LOWER(SUBSTITUTE(SUBSTITUTE(SUBSTITUTE(SUBSTITUTE(SUBSTITUTE(SUBSTITUTE(SUBSTITUTE(B404,"S.L.",""),"SL",""),"S.A.",""),"SA","")," ",""),".",""),",",""))&amp;".com"</f>
        <v>juanpedrovillaverdeesteban.com</v>
      </c>
      <c r="L404" s="4" t="s">
        <v>21</v>
      </c>
      <c r="M404" s="4" t="s">
        <v>31</v>
      </c>
    </row>
    <row r="405" customFormat="false" ht="27.75" hidden="false" customHeight="true" outlineLevel="0" collapsed="false">
      <c r="A405" s="4" t="n">
        <v>12372</v>
      </c>
      <c r="B405" s="4" t="s">
        <v>2631</v>
      </c>
      <c r="C405" s="4"/>
      <c r="D405" s="4" t="s">
        <v>2632</v>
      </c>
      <c r="E405" s="5" t="s">
        <v>2633</v>
      </c>
      <c r="F405" s="4" t="s">
        <v>62</v>
      </c>
      <c r="G405" s="4" t="s">
        <v>18</v>
      </c>
      <c r="H405" s="5" t="s">
        <v>2634</v>
      </c>
      <c r="I405" s="7" t="s">
        <v>2635</v>
      </c>
      <c r="J405" s="5" t="n">
        <f aca="false">LEN(K405)</f>
        <v>30</v>
      </c>
      <c r="K405" s="6" t="str">
        <f aca="false">LOWER(SUBSTITUTE(SUBSTITUTE(SUBSTITUTE(SUBSTITUTE(SUBSTITUTE(SUBSTITUTE(SUBSTITUTE(B405,"S.L.",""),"SL",""),"S.A.",""),"SA","")," ",""),".",""),",",""))&amp;".com"</f>
        <v>boutiquehotelcreativerooms.com</v>
      </c>
      <c r="L405" s="4" t="s">
        <v>78</v>
      </c>
      <c r="M405" s="4" t="s">
        <v>381</v>
      </c>
    </row>
    <row r="406" customFormat="false" ht="27.75" hidden="false" customHeight="true" outlineLevel="0" collapsed="false">
      <c r="A406" s="4" t="n">
        <v>11114</v>
      </c>
      <c r="B406" s="4" t="s">
        <v>2636</v>
      </c>
      <c r="C406" s="4"/>
      <c r="D406" s="4" t="s">
        <v>2637</v>
      </c>
      <c r="E406" s="5" t="s">
        <v>838</v>
      </c>
      <c r="F406" s="4" t="s">
        <v>423</v>
      </c>
      <c r="G406" s="4" t="s">
        <v>27</v>
      </c>
      <c r="H406" s="5" t="s">
        <v>2638</v>
      </c>
      <c r="I406" s="7" t="s">
        <v>2639</v>
      </c>
      <c r="J406" s="5" t="n">
        <f aca="false">LEN(K406)</f>
        <v>30</v>
      </c>
      <c r="K406" s="6" t="s">
        <v>2640</v>
      </c>
      <c r="L406" s="4" t="s">
        <v>1970</v>
      </c>
      <c r="M406" s="4" t="s">
        <v>31</v>
      </c>
    </row>
    <row r="407" customFormat="false" ht="15.75" hidden="false" customHeight="true" outlineLevel="0" collapsed="false">
      <c r="A407" s="4" t="n">
        <v>11913</v>
      </c>
      <c r="B407" s="4" t="s">
        <v>2641</v>
      </c>
      <c r="C407" s="4"/>
      <c r="D407" s="4" t="s">
        <v>2642</v>
      </c>
      <c r="E407" s="5" t="s">
        <v>2643</v>
      </c>
      <c r="F407" s="4" t="s">
        <v>2644</v>
      </c>
      <c r="G407" s="4" t="s">
        <v>364</v>
      </c>
      <c r="H407" s="5" t="s">
        <v>2645</v>
      </c>
      <c r="I407" s="4" t="s">
        <v>2646</v>
      </c>
      <c r="J407" s="5" t="n">
        <f aca="false">LEN(K407)</f>
        <v>30</v>
      </c>
      <c r="K407" s="6" t="s">
        <v>2647</v>
      </c>
      <c r="L407" s="4" t="s">
        <v>31</v>
      </c>
      <c r="M407" s="4" t="s">
        <v>31</v>
      </c>
    </row>
    <row r="408" customFormat="false" ht="15.75" hidden="false" customHeight="true" outlineLevel="0" collapsed="false">
      <c r="A408" s="4" t="n">
        <v>325</v>
      </c>
      <c r="B408" s="4" t="s">
        <v>2648</v>
      </c>
      <c r="C408" s="4"/>
      <c r="D408" s="4" t="s">
        <v>2649</v>
      </c>
      <c r="E408" s="5" t="n">
        <v>28046</v>
      </c>
      <c r="F408" s="4" t="s">
        <v>205</v>
      </c>
      <c r="G408" s="4" t="s">
        <v>205</v>
      </c>
      <c r="H408" s="5" t="s">
        <v>2650</v>
      </c>
      <c r="I408" s="4" t="s">
        <v>2651</v>
      </c>
      <c r="J408" s="5" t="n">
        <f aca="false">LEN(K408)</f>
        <v>19</v>
      </c>
      <c r="K408" s="6" t="str">
        <f aca="false">LOWER(SUBSTITUTE(SUBSTITUTE(SUBSTITUTE(SUBSTITUTE(SUBSTITUTE(SUBSTITUTE(SUBSTITUTE(B408,"S.L.",""),"SL",""),"S.A.",""),"SA","")," ",""),".",""),",",""))&amp;".com"</f>
        <v>hotelalcobendas.com</v>
      </c>
      <c r="L408" s="4" t="s">
        <v>78</v>
      </c>
      <c r="M408" s="4" t="s">
        <v>31</v>
      </c>
    </row>
    <row r="409" customFormat="false" ht="15.75" hidden="false" customHeight="true" outlineLevel="0" collapsed="false">
      <c r="A409" s="4" t="n">
        <v>472</v>
      </c>
      <c r="B409" s="4" t="s">
        <v>2652</v>
      </c>
      <c r="C409" s="4"/>
      <c r="D409" s="4" t="s">
        <v>2653</v>
      </c>
      <c r="E409" s="5" t="s">
        <v>725</v>
      </c>
      <c r="F409" s="4" t="s">
        <v>205</v>
      </c>
      <c r="G409" s="4" t="s">
        <v>205</v>
      </c>
      <c r="H409" s="5" t="s">
        <v>2654</v>
      </c>
      <c r="I409" s="4" t="s">
        <v>2655</v>
      </c>
      <c r="J409" s="5" t="n">
        <f aca="false">LEN(K409)</f>
        <v>30</v>
      </c>
      <c r="K409" s="6" t="s">
        <v>2656</v>
      </c>
      <c r="L409" s="4" t="s">
        <v>31</v>
      </c>
      <c r="M409" s="4" t="s">
        <v>2657</v>
      </c>
    </row>
    <row r="410" customFormat="false" ht="15.75" hidden="false" customHeight="true" outlineLevel="0" collapsed="false">
      <c r="A410" s="4" t="n">
        <v>471</v>
      </c>
      <c r="B410" s="4" t="s">
        <v>2652</v>
      </c>
      <c r="C410" s="4"/>
      <c r="D410" s="4" t="s">
        <v>2653</v>
      </c>
      <c r="E410" s="5" t="s">
        <v>725</v>
      </c>
      <c r="F410" s="4" t="s">
        <v>205</v>
      </c>
      <c r="G410" s="4" t="s">
        <v>205</v>
      </c>
      <c r="H410" s="5" t="s">
        <v>2654</v>
      </c>
      <c r="I410" s="4" t="s">
        <v>2655</v>
      </c>
      <c r="J410" s="5" t="n">
        <f aca="false">LEN(K410)</f>
        <v>30</v>
      </c>
      <c r="K410" s="6" t="s">
        <v>2656</v>
      </c>
      <c r="L410" s="4" t="s">
        <v>78</v>
      </c>
      <c r="M410" s="4" t="s">
        <v>2657</v>
      </c>
    </row>
    <row r="411" customFormat="false" ht="15.75" hidden="false" customHeight="true" outlineLevel="0" collapsed="false">
      <c r="A411" s="4" t="n">
        <v>686</v>
      </c>
      <c r="B411" s="4" t="s">
        <v>2658</v>
      </c>
      <c r="C411" s="4"/>
      <c r="D411" s="4" t="s">
        <v>2659</v>
      </c>
      <c r="E411" s="5" t="s">
        <v>2660</v>
      </c>
      <c r="F411" s="4" t="s">
        <v>2331</v>
      </c>
      <c r="G411" s="4" t="s">
        <v>205</v>
      </c>
      <c r="H411" s="5" t="s">
        <v>2661</v>
      </c>
      <c r="I411" s="4" t="s">
        <v>2662</v>
      </c>
      <c r="J411" s="5" t="n">
        <f aca="false">LEN(K411)</f>
        <v>30</v>
      </c>
      <c r="K411" s="6" t="str">
        <f aca="false">LOWER(SUBSTITUTE(SUBSTITUTE(SUBSTITUTE(SUBSTITUTE(SUBSTITUTE(SUBSTITUTE(SUBSTITUTE(B411,"S.L.",""),"SL",""),"S.A.",""),"SA","")," ",""),".",""),",",""))&amp;".com"</f>
        <v>hotel-restaurantecampanile.com</v>
      </c>
      <c r="L411" s="4" t="s">
        <v>78</v>
      </c>
      <c r="M411" s="4" t="s">
        <v>2663</v>
      </c>
    </row>
    <row r="412" customFormat="false" ht="15.75" hidden="false" customHeight="true" outlineLevel="0" collapsed="false">
      <c r="A412" s="4" t="n">
        <v>908</v>
      </c>
      <c r="B412" s="4" t="s">
        <v>2664</v>
      </c>
      <c r="C412" s="4"/>
      <c r="D412" s="4" t="s">
        <v>2665</v>
      </c>
      <c r="E412" s="5" t="s">
        <v>2666</v>
      </c>
      <c r="F412" s="4" t="s">
        <v>2667</v>
      </c>
      <c r="G412" s="4" t="s">
        <v>1482</v>
      </c>
      <c r="H412" s="5" t="s">
        <v>2668</v>
      </c>
      <c r="I412" s="4" t="s">
        <v>2669</v>
      </c>
      <c r="J412" s="5" t="n">
        <f aca="false">LEN(K412)</f>
        <v>30</v>
      </c>
      <c r="K412" s="6" t="s">
        <v>2670</v>
      </c>
      <c r="L412" s="4" t="s">
        <v>57</v>
      </c>
      <c r="M412" s="4" t="s">
        <v>22</v>
      </c>
    </row>
    <row r="413" customFormat="false" ht="15.75" hidden="false" customHeight="true" outlineLevel="0" collapsed="false">
      <c r="A413" s="15" t="n">
        <v>1297</v>
      </c>
      <c r="B413" s="15" t="s">
        <v>2671</v>
      </c>
      <c r="C413" s="15"/>
      <c r="D413" s="15" t="s">
        <v>2672</v>
      </c>
      <c r="E413" s="16" t="s">
        <v>2673</v>
      </c>
      <c r="F413" s="15" t="s">
        <v>2674</v>
      </c>
      <c r="G413" s="15" t="s">
        <v>322</v>
      </c>
      <c r="H413" s="5" t="s">
        <v>2675</v>
      </c>
      <c r="I413" s="17" t="s">
        <v>2676</v>
      </c>
      <c r="J413" s="5" t="n">
        <f aca="false">LEN(K413)</f>
        <v>30</v>
      </c>
      <c r="K413" s="6" t="str">
        <f aca="false">LOWER(SUBSTITUTE(SUBSTITUTE(SUBSTITUTE(SUBSTITUTE(SUBSTITUTE(SUBSTITUTE(SUBSTITUTE(B413,"S.L.",""),"SL",""),"S.A.",""),"SA","")," ",""),".",""),",",""))&amp;".com"</f>
        <v>hotelrestauranteelpasilctr.com</v>
      </c>
      <c r="L413" s="4" t="s">
        <v>66</v>
      </c>
      <c r="M413" s="4" t="s">
        <v>31</v>
      </c>
    </row>
    <row r="414" customFormat="false" ht="15.75" hidden="false" customHeight="true" outlineLevel="0" collapsed="false">
      <c r="A414" s="4" t="n">
        <v>1305</v>
      </c>
      <c r="B414" s="4" t="s">
        <v>2677</v>
      </c>
      <c r="C414" s="4"/>
      <c r="D414" s="4" t="s">
        <v>2678</v>
      </c>
      <c r="E414" s="5" t="s">
        <v>2679</v>
      </c>
      <c r="F414" s="4" t="s">
        <v>2680</v>
      </c>
      <c r="G414" s="4" t="s">
        <v>322</v>
      </c>
      <c r="H414" s="5" t="s">
        <v>2681</v>
      </c>
      <c r="I414" s="4" t="s">
        <v>2682</v>
      </c>
      <c r="J414" s="5" t="n">
        <f aca="false">LEN(K414)</f>
        <v>30</v>
      </c>
      <c r="K414" s="6" t="s">
        <v>2683</v>
      </c>
      <c r="L414" s="4" t="s">
        <v>21</v>
      </c>
      <c r="M414" s="4" t="s">
        <v>2097</v>
      </c>
    </row>
    <row r="415" customFormat="false" ht="15.75" hidden="false" customHeight="true" outlineLevel="0" collapsed="false">
      <c r="A415" s="4" t="n">
        <v>1445</v>
      </c>
      <c r="B415" s="4" t="s">
        <v>2684</v>
      </c>
      <c r="C415" s="4"/>
      <c r="D415" s="4" t="s">
        <v>2685</v>
      </c>
      <c r="E415" s="5" t="s">
        <v>2686</v>
      </c>
      <c r="F415" s="4" t="s">
        <v>2687</v>
      </c>
      <c r="G415" s="4" t="s">
        <v>1097</v>
      </c>
      <c r="H415" s="5" t="s">
        <v>2688</v>
      </c>
      <c r="I415" s="4" t="s">
        <v>2689</v>
      </c>
      <c r="J415" s="5" t="n">
        <f aca="false">LEN(K415)</f>
        <v>30</v>
      </c>
      <c r="K415" s="6" t="s">
        <v>2690</v>
      </c>
      <c r="L415" s="4" t="s">
        <v>21</v>
      </c>
      <c r="M415" s="4" t="s">
        <v>1979</v>
      </c>
    </row>
    <row r="416" customFormat="false" ht="27.75" hidden="false" customHeight="true" outlineLevel="0" collapsed="false">
      <c r="A416" s="4" t="n">
        <v>1620</v>
      </c>
      <c r="B416" s="4" t="s">
        <v>2691</v>
      </c>
      <c r="C416" s="4"/>
      <c r="D416" s="4" t="s">
        <v>2692</v>
      </c>
      <c r="E416" s="5" t="s">
        <v>2601</v>
      </c>
      <c r="F416" s="4" t="s">
        <v>2602</v>
      </c>
      <c r="G416" s="4" t="s">
        <v>2093</v>
      </c>
      <c r="H416" s="5" t="s">
        <v>2693</v>
      </c>
      <c r="I416" s="7" t="s">
        <v>2694</v>
      </c>
      <c r="J416" s="5" t="n">
        <f aca="false">LEN(K416)</f>
        <v>30</v>
      </c>
      <c r="K416" s="6" t="s">
        <v>2695</v>
      </c>
      <c r="L416" s="4" t="s">
        <v>78</v>
      </c>
      <c r="M416" s="4" t="s">
        <v>924</v>
      </c>
    </row>
    <row r="417" customFormat="false" ht="15.75" hidden="false" customHeight="true" outlineLevel="0" collapsed="false">
      <c r="A417" s="4" t="n">
        <v>1704</v>
      </c>
      <c r="B417" s="4" t="s">
        <v>2373</v>
      </c>
      <c r="C417" s="4"/>
      <c r="D417" s="4" t="s">
        <v>2696</v>
      </c>
      <c r="E417" s="5" t="s">
        <v>2375</v>
      </c>
      <c r="F417" s="4" t="s">
        <v>2376</v>
      </c>
      <c r="G417" s="4" t="s">
        <v>895</v>
      </c>
      <c r="H417" s="5" t="s">
        <v>2377</v>
      </c>
      <c r="I417" s="4" t="s">
        <v>2378</v>
      </c>
      <c r="J417" s="5" t="n">
        <f aca="false">LEN(K417)</f>
        <v>30</v>
      </c>
      <c r="K417" s="10" t="s">
        <v>2697</v>
      </c>
      <c r="L417" s="4" t="s">
        <v>78</v>
      </c>
      <c r="M417" s="4" t="s">
        <v>988</v>
      </c>
    </row>
    <row r="418" customFormat="false" ht="27.75" hidden="false" customHeight="true" outlineLevel="0" collapsed="false">
      <c r="A418" s="4" t="n">
        <v>1793</v>
      </c>
      <c r="B418" s="4" t="s">
        <v>2698</v>
      </c>
      <c r="C418" s="4"/>
      <c r="D418" s="4" t="s">
        <v>2699</v>
      </c>
      <c r="E418" s="5" t="s">
        <v>2700</v>
      </c>
      <c r="F418" s="4" t="s">
        <v>2701</v>
      </c>
      <c r="G418" s="4" t="s">
        <v>37</v>
      </c>
      <c r="H418" s="5" t="s">
        <v>2702</v>
      </c>
      <c r="I418" s="7" t="s">
        <v>2703</v>
      </c>
      <c r="J418" s="5" t="n">
        <f aca="false">LEN(K418)</f>
        <v>30</v>
      </c>
      <c r="K418" s="6" t="s">
        <v>2704</v>
      </c>
      <c r="L418" s="4" t="s">
        <v>57</v>
      </c>
      <c r="M418" s="4" t="s">
        <v>2705</v>
      </c>
    </row>
    <row r="419" customFormat="false" ht="15.75" hidden="false" customHeight="true" outlineLevel="0" collapsed="false">
      <c r="A419" s="4" t="n">
        <v>2249</v>
      </c>
      <c r="B419" s="4" t="s">
        <v>2706</v>
      </c>
      <c r="C419" s="4" t="s">
        <v>2707</v>
      </c>
      <c r="D419" s="4" t="s">
        <v>2708</v>
      </c>
      <c r="E419" s="5" t="s">
        <v>2709</v>
      </c>
      <c r="F419" s="4" t="s">
        <v>138</v>
      </c>
      <c r="G419" s="4" t="s">
        <v>138</v>
      </c>
      <c r="H419" s="5" t="s">
        <v>2710</v>
      </c>
      <c r="I419" s="4" t="s">
        <v>2711</v>
      </c>
      <c r="J419" s="5" t="n">
        <f aca="false">LEN(K419)</f>
        <v>30</v>
      </c>
      <c r="K419" s="6" t="s">
        <v>2712</v>
      </c>
      <c r="L419" s="4" t="s">
        <v>78</v>
      </c>
      <c r="M419" s="4" t="s">
        <v>2061</v>
      </c>
    </row>
    <row r="420" customFormat="false" ht="15.75" hidden="false" customHeight="true" outlineLevel="0" collapsed="false">
      <c r="A420" s="4" t="n">
        <v>2312</v>
      </c>
      <c r="B420" s="4" t="s">
        <v>2713</v>
      </c>
      <c r="C420" s="4"/>
      <c r="D420" s="4" t="s">
        <v>2714</v>
      </c>
      <c r="E420" s="5" t="s">
        <v>1703</v>
      </c>
      <c r="F420" s="4" t="s">
        <v>138</v>
      </c>
      <c r="G420" s="4" t="s">
        <v>138</v>
      </c>
      <c r="H420" s="5" t="s">
        <v>2715</v>
      </c>
      <c r="I420" s="4" t="s">
        <v>2716</v>
      </c>
      <c r="J420" s="5" t="n">
        <f aca="false">LEN(K420)</f>
        <v>30</v>
      </c>
      <c r="K420" s="10" t="str">
        <f aca="false">LOWER(SUBSTITUTE(SUBSTITUTE(SUBSTITUTE(SUBSTITUTE(SUBSTITUTE(SUBSTITUTE(SUBSTITUTE(B420,"S.L.",""),"SL",""),"S.A.",""),"SA","")," ",""),".",""),",",""))&amp;".com"</f>
        <v>bedandbreakfastvialaietana.com</v>
      </c>
      <c r="L420" s="4" t="s">
        <v>66</v>
      </c>
      <c r="M420" s="4" t="s">
        <v>22</v>
      </c>
    </row>
    <row r="421" customFormat="false" ht="15.75" hidden="false" customHeight="true" outlineLevel="0" collapsed="false">
      <c r="A421" s="4" t="n">
        <v>2560</v>
      </c>
      <c r="B421" s="4" t="s">
        <v>2717</v>
      </c>
      <c r="C421" s="4" t="s">
        <v>2718</v>
      </c>
      <c r="D421" s="4" t="s">
        <v>2719</v>
      </c>
      <c r="E421" s="5" t="s">
        <v>2720</v>
      </c>
      <c r="F421" s="4" t="s">
        <v>138</v>
      </c>
      <c r="G421" s="4" t="s">
        <v>138</v>
      </c>
      <c r="H421" s="5" t="s">
        <v>2721</v>
      </c>
      <c r="I421" s="4" t="s">
        <v>2722</v>
      </c>
      <c r="J421" s="5" t="n">
        <f aca="false">LEN(K421)</f>
        <v>30</v>
      </c>
      <c r="K421" s="6" t="str">
        <f aca="false">LOWER(SUBSTITUTE(SUBSTITUTE(SUBSTITUTE(SUBSTITUTE(SUBSTITUTE(SUBSTITUTE(SUBSTITUTE(B421,"S.L.",""),"SL",""),"S.A.",""),"SA","")," ",""),".",""),",",""))&amp;".com"</f>
        <v>hotelmonumentbarcelona2015.com</v>
      </c>
      <c r="L421" s="4" t="s">
        <v>21</v>
      </c>
      <c r="M421" s="4" t="s">
        <v>31</v>
      </c>
    </row>
    <row r="422" customFormat="false" ht="15.75" hidden="false" customHeight="true" outlineLevel="0" collapsed="false">
      <c r="A422" s="4" t="n">
        <v>3074</v>
      </c>
      <c r="B422" s="4" t="s">
        <v>2723</v>
      </c>
      <c r="C422" s="4"/>
      <c r="D422" s="4" t="s">
        <v>2724</v>
      </c>
      <c r="E422" s="5" t="s">
        <v>2725</v>
      </c>
      <c r="F422" s="4" t="s">
        <v>2726</v>
      </c>
      <c r="G422" s="4" t="s">
        <v>1610</v>
      </c>
      <c r="H422" s="5" t="s">
        <v>2727</v>
      </c>
      <c r="I422" s="4" t="s">
        <v>2728</v>
      </c>
      <c r="J422" s="5" t="n">
        <f aca="false">LEN(K422)</f>
        <v>30</v>
      </c>
      <c r="K422" s="6" t="s">
        <v>2729</v>
      </c>
      <c r="L422" s="4" t="s">
        <v>31</v>
      </c>
      <c r="M422" s="4" t="s">
        <v>1208</v>
      </c>
    </row>
    <row r="423" customFormat="false" ht="15.75" hidden="false" customHeight="true" outlineLevel="0" collapsed="false">
      <c r="A423" s="4" t="n">
        <v>11499</v>
      </c>
      <c r="B423" s="4" t="s">
        <v>2730</v>
      </c>
      <c r="C423" s="4"/>
      <c r="D423" s="4" t="s">
        <v>2731</v>
      </c>
      <c r="E423" s="5" t="s">
        <v>2732</v>
      </c>
      <c r="F423" s="4" t="s">
        <v>2733</v>
      </c>
      <c r="G423" s="4" t="s">
        <v>313</v>
      </c>
      <c r="H423" s="5" t="s">
        <v>2734</v>
      </c>
      <c r="I423" s="4" t="s">
        <v>2735</v>
      </c>
      <c r="J423" s="5" t="n">
        <f aca="false">LEN(K423)</f>
        <v>30</v>
      </c>
      <c r="K423" s="6" t="s">
        <v>2736</v>
      </c>
      <c r="L423" s="4" t="s">
        <v>31</v>
      </c>
      <c r="M423" s="4" t="s">
        <v>31</v>
      </c>
    </row>
    <row r="424" customFormat="false" ht="15.75" hidden="false" customHeight="true" outlineLevel="0" collapsed="false">
      <c r="A424" s="4" t="n">
        <v>3132</v>
      </c>
      <c r="B424" s="4" t="s">
        <v>2737</v>
      </c>
      <c r="C424" s="4"/>
      <c r="D424" s="4" t="s">
        <v>2738</v>
      </c>
      <c r="E424" s="5" t="s">
        <v>2739</v>
      </c>
      <c r="F424" s="4" t="s">
        <v>2733</v>
      </c>
      <c r="G424" s="4" t="s">
        <v>313</v>
      </c>
      <c r="H424" s="5" t="s">
        <v>2740</v>
      </c>
      <c r="I424" s="4" t="s">
        <v>2741</v>
      </c>
      <c r="J424" s="5" t="n">
        <f aca="false">LEN(K424)</f>
        <v>30</v>
      </c>
      <c r="K424" s="6" t="s">
        <v>2742</v>
      </c>
      <c r="L424" s="4" t="s">
        <v>31</v>
      </c>
      <c r="M424" s="4" t="s">
        <v>819</v>
      </c>
    </row>
    <row r="425" customFormat="false" ht="27.75" hidden="false" customHeight="true" outlineLevel="0" collapsed="false">
      <c r="A425" s="4" t="n">
        <v>3200</v>
      </c>
      <c r="B425" s="4" t="s">
        <v>2743</v>
      </c>
      <c r="C425" s="4"/>
      <c r="D425" s="4" t="s">
        <v>2744</v>
      </c>
      <c r="E425" s="5" t="s">
        <v>2745</v>
      </c>
      <c r="F425" s="4" t="s">
        <v>2746</v>
      </c>
      <c r="G425" s="4" t="s">
        <v>313</v>
      </c>
      <c r="H425" s="5" t="s">
        <v>2747</v>
      </c>
      <c r="I425" s="7" t="s">
        <v>2748</v>
      </c>
      <c r="J425" s="5" t="n">
        <f aca="false">LEN(K425)</f>
        <v>30</v>
      </c>
      <c r="K425" s="6" t="s">
        <v>2749</v>
      </c>
      <c r="L425" s="4" t="s">
        <v>31</v>
      </c>
      <c r="M425" s="4" t="s">
        <v>419</v>
      </c>
    </row>
    <row r="426" customFormat="false" ht="27.75" hidden="false" customHeight="true" outlineLevel="0" collapsed="false">
      <c r="A426" s="4" t="n">
        <v>3201</v>
      </c>
      <c r="B426" s="4" t="s">
        <v>2750</v>
      </c>
      <c r="C426" s="4"/>
      <c r="D426" s="4" t="s">
        <v>2751</v>
      </c>
      <c r="E426" s="5" t="s">
        <v>2752</v>
      </c>
      <c r="F426" s="4" t="s">
        <v>2746</v>
      </c>
      <c r="G426" s="4" t="s">
        <v>313</v>
      </c>
      <c r="H426" s="5" t="s">
        <v>2747</v>
      </c>
      <c r="I426" s="7" t="s">
        <v>2748</v>
      </c>
      <c r="J426" s="5" t="n">
        <f aca="false">LEN(K426)</f>
        <v>30</v>
      </c>
      <c r="K426" s="6" t="s">
        <v>2749</v>
      </c>
      <c r="L426" s="4" t="s">
        <v>31</v>
      </c>
      <c r="M426" s="4" t="s">
        <v>419</v>
      </c>
    </row>
    <row r="427" customFormat="false" ht="27.75" hidden="false" customHeight="true" outlineLevel="0" collapsed="false">
      <c r="A427" s="4" t="n">
        <v>3220</v>
      </c>
      <c r="B427" s="4" t="s">
        <v>2753</v>
      </c>
      <c r="C427" s="4"/>
      <c r="D427" s="4" t="s">
        <v>2754</v>
      </c>
      <c r="E427" s="5" t="s">
        <v>2755</v>
      </c>
      <c r="F427" s="4" t="s">
        <v>2756</v>
      </c>
      <c r="G427" s="4" t="s">
        <v>313</v>
      </c>
      <c r="H427" s="5" t="s">
        <v>2757</v>
      </c>
      <c r="I427" s="7" t="s">
        <v>2758</v>
      </c>
      <c r="J427" s="5" t="n">
        <f aca="false">LEN(K427)</f>
        <v>30</v>
      </c>
      <c r="K427" s="13" t="s">
        <v>2759</v>
      </c>
      <c r="L427" s="4" t="s">
        <v>78</v>
      </c>
      <c r="M427" s="4" t="s">
        <v>2760</v>
      </c>
    </row>
    <row r="428" customFormat="false" ht="15.75" hidden="false" customHeight="true" outlineLevel="0" collapsed="false">
      <c r="A428" s="4" t="n">
        <v>3341</v>
      </c>
      <c r="B428" s="4" t="s">
        <v>2761</v>
      </c>
      <c r="C428" s="4"/>
      <c r="D428" s="4" t="s">
        <v>2762</v>
      </c>
      <c r="E428" s="5" t="s">
        <v>2763</v>
      </c>
      <c r="F428" s="4" t="s">
        <v>2764</v>
      </c>
      <c r="G428" s="4" t="s">
        <v>313</v>
      </c>
      <c r="H428" s="5" t="s">
        <v>2765</v>
      </c>
      <c r="I428" s="4" t="s">
        <v>2766</v>
      </c>
      <c r="J428" s="5" t="n">
        <f aca="false">LEN(K428)</f>
        <v>30</v>
      </c>
      <c r="K428" s="6" t="s">
        <v>2767</v>
      </c>
      <c r="L428" s="4" t="s">
        <v>31</v>
      </c>
      <c r="M428" s="4" t="s">
        <v>2768</v>
      </c>
    </row>
    <row r="429" customFormat="false" ht="15.75" hidden="false" customHeight="true" outlineLevel="0" collapsed="false">
      <c r="A429" s="4" t="n">
        <v>3515</v>
      </c>
      <c r="B429" s="4" t="s">
        <v>159</v>
      </c>
      <c r="C429" s="4"/>
      <c r="D429" s="4" t="s">
        <v>2769</v>
      </c>
      <c r="E429" s="5" t="s">
        <v>1388</v>
      </c>
      <c r="F429" s="4" t="s">
        <v>1389</v>
      </c>
      <c r="G429" s="4" t="s">
        <v>1390</v>
      </c>
      <c r="H429" s="5" t="s">
        <v>2770</v>
      </c>
      <c r="I429" s="4" t="s">
        <v>2771</v>
      </c>
      <c r="J429" s="5" t="n">
        <f aca="false">LEN(K429)</f>
        <v>30</v>
      </c>
      <c r="K429" s="6" t="s">
        <v>2772</v>
      </c>
      <c r="L429" s="4" t="s">
        <v>66</v>
      </c>
      <c r="M429" s="4" t="s">
        <v>2773</v>
      </c>
    </row>
    <row r="430" customFormat="false" ht="15.75" hidden="false" customHeight="true" outlineLevel="0" collapsed="false">
      <c r="A430" s="4" t="n">
        <v>3907</v>
      </c>
      <c r="B430" s="4" t="s">
        <v>2774</v>
      </c>
      <c r="C430" s="4"/>
      <c r="D430" s="4" t="s">
        <v>2775</v>
      </c>
      <c r="E430" s="5" t="s">
        <v>2776</v>
      </c>
      <c r="F430" s="4" t="s">
        <v>2777</v>
      </c>
      <c r="G430" s="4" t="s">
        <v>1397</v>
      </c>
      <c r="H430" s="5" t="s">
        <v>2778</v>
      </c>
      <c r="I430" s="4" t="s">
        <v>2779</v>
      </c>
      <c r="J430" s="5" t="n">
        <f aca="false">LEN(K430)</f>
        <v>30</v>
      </c>
      <c r="K430" s="6" t="s">
        <v>2780</v>
      </c>
      <c r="L430" s="4" t="s">
        <v>21</v>
      </c>
      <c r="M430" s="4" t="s">
        <v>2781</v>
      </c>
    </row>
    <row r="431" customFormat="false" ht="15.75" hidden="false" customHeight="true" outlineLevel="0" collapsed="false">
      <c r="A431" s="4" t="n">
        <v>3943</v>
      </c>
      <c r="B431" s="4" t="s">
        <v>2782</v>
      </c>
      <c r="C431" s="4"/>
      <c r="D431" s="4" t="s">
        <v>2783</v>
      </c>
      <c r="E431" s="5" t="s">
        <v>2784</v>
      </c>
      <c r="F431" s="4" t="s">
        <v>2785</v>
      </c>
      <c r="G431" s="4" t="s">
        <v>1397</v>
      </c>
      <c r="H431" s="5" t="s">
        <v>2786</v>
      </c>
      <c r="I431" s="4" t="s">
        <v>2787</v>
      </c>
      <c r="J431" s="5" t="n">
        <f aca="false">LEN(K431)</f>
        <v>30</v>
      </c>
      <c r="K431" s="6" t="s">
        <v>2788</v>
      </c>
      <c r="L431" s="4" t="s">
        <v>78</v>
      </c>
      <c r="M431" s="4" t="s">
        <v>32</v>
      </c>
    </row>
    <row r="432" customFormat="false" ht="15.75" hidden="false" customHeight="true" outlineLevel="0" collapsed="false">
      <c r="A432" s="4" t="n">
        <v>4135</v>
      </c>
      <c r="B432" s="4" t="s">
        <v>2789</v>
      </c>
      <c r="C432" s="4"/>
      <c r="D432" s="4" t="s">
        <v>2790</v>
      </c>
      <c r="E432" s="5" t="s">
        <v>2791</v>
      </c>
      <c r="F432" s="4" t="s">
        <v>107</v>
      </c>
      <c r="G432" s="4" t="s">
        <v>107</v>
      </c>
      <c r="H432" s="5" t="s">
        <v>2792</v>
      </c>
      <c r="I432" s="4" t="s">
        <v>2793</v>
      </c>
      <c r="J432" s="5" t="n">
        <f aca="false">LEN(K432)</f>
        <v>30</v>
      </c>
      <c r="K432" s="10" t="s">
        <v>2794</v>
      </c>
      <c r="L432" s="4" t="s">
        <v>21</v>
      </c>
      <c r="M432" s="4" t="s">
        <v>31</v>
      </c>
    </row>
    <row r="433" customFormat="false" ht="15.75" hidden="false" customHeight="true" outlineLevel="0" collapsed="false">
      <c r="A433" s="4" t="n">
        <v>4553</v>
      </c>
      <c r="B433" s="4" t="s">
        <v>2795</v>
      </c>
      <c r="C433" s="4" t="s">
        <v>2796</v>
      </c>
      <c r="D433" s="4" t="s">
        <v>2797</v>
      </c>
      <c r="E433" s="5" t="s">
        <v>2798</v>
      </c>
      <c r="F433" s="4" t="s">
        <v>712</v>
      </c>
      <c r="G433" s="4" t="s">
        <v>107</v>
      </c>
      <c r="H433" s="5" t="s">
        <v>2799</v>
      </c>
      <c r="I433" s="4" t="s">
        <v>2800</v>
      </c>
      <c r="J433" s="5" t="n">
        <f aca="false">LEN(K433)</f>
        <v>30</v>
      </c>
      <c r="K433" s="6" t="str">
        <f aca="false">LOWER(SUBSTITUTE(SUBSTITUTE(SUBSTITUTE(SUBSTITUTE(SUBSTITUTE(SUBSTITUTE(SUBSTITUTE(B433,"S.L.",""),"SL",""),"S.A.",""),"SA","")," ",""),".",""),",",""))&amp;".com"</f>
        <v>barcelóesteponathalassospa.com</v>
      </c>
      <c r="L433" s="4" t="s">
        <v>57</v>
      </c>
      <c r="M433" s="4" t="s">
        <v>2801</v>
      </c>
    </row>
    <row r="434" customFormat="false" ht="15.75" hidden="false" customHeight="true" outlineLevel="0" collapsed="false">
      <c r="A434" s="4" t="n">
        <v>4687</v>
      </c>
      <c r="B434" s="4" t="s">
        <v>2802</v>
      </c>
      <c r="C434" s="4"/>
      <c r="D434" s="4" t="s">
        <v>2803</v>
      </c>
      <c r="E434" s="5" t="s">
        <v>2804</v>
      </c>
      <c r="F434" s="4" t="s">
        <v>2805</v>
      </c>
      <c r="G434" s="4" t="s">
        <v>948</v>
      </c>
      <c r="H434" s="5" t="s">
        <v>2806</v>
      </c>
      <c r="I434" s="4" t="s">
        <v>2807</v>
      </c>
      <c r="J434" s="5" t="n">
        <f aca="false">LEN(K434)</f>
        <v>30</v>
      </c>
      <c r="K434" s="10" t="s">
        <v>2808</v>
      </c>
      <c r="L434" s="4" t="s">
        <v>66</v>
      </c>
      <c r="M434" s="4" t="s">
        <v>794</v>
      </c>
    </row>
    <row r="435" customFormat="false" ht="15.75" hidden="false" customHeight="true" outlineLevel="0" collapsed="false">
      <c r="A435" s="4" t="n">
        <v>4737</v>
      </c>
      <c r="B435" s="4" t="s">
        <v>2809</v>
      </c>
      <c r="C435" s="4" t="s">
        <v>2810</v>
      </c>
      <c r="D435" s="4" t="s">
        <v>2811</v>
      </c>
      <c r="E435" s="5" t="s">
        <v>455</v>
      </c>
      <c r="F435" s="4" t="s">
        <v>372</v>
      </c>
      <c r="G435" s="4" t="s">
        <v>372</v>
      </c>
      <c r="H435" s="5" t="s">
        <v>2812</v>
      </c>
      <c r="I435" s="4" t="s">
        <v>2813</v>
      </c>
      <c r="J435" s="5" t="n">
        <f aca="false">LEN(K435)</f>
        <v>30</v>
      </c>
      <c r="K435" s="10" t="s">
        <v>2814</v>
      </c>
      <c r="L435" s="4" t="s">
        <v>21</v>
      </c>
      <c r="M435" s="4" t="s">
        <v>1694</v>
      </c>
    </row>
    <row r="436" customFormat="false" ht="15.75" hidden="false" customHeight="true" outlineLevel="0" collapsed="false">
      <c r="A436" s="4" t="n">
        <v>4784</v>
      </c>
      <c r="B436" s="4" t="s">
        <v>2815</v>
      </c>
      <c r="C436" s="4" t="s">
        <v>2816</v>
      </c>
      <c r="D436" s="4" t="s">
        <v>2817</v>
      </c>
      <c r="E436" s="5" t="s">
        <v>2818</v>
      </c>
      <c r="F436" s="4" t="s">
        <v>2157</v>
      </c>
      <c r="G436" s="4" t="s">
        <v>372</v>
      </c>
      <c r="H436" s="5" t="s">
        <v>2819</v>
      </c>
      <c r="I436" s="4" t="s">
        <v>2820</v>
      </c>
      <c r="J436" s="5" t="n">
        <f aca="false">LEN(K436)</f>
        <v>30</v>
      </c>
      <c r="K436" s="6" t="s">
        <v>2821</v>
      </c>
      <c r="L436" s="4" t="s">
        <v>21</v>
      </c>
      <c r="M436" s="4" t="s">
        <v>2513</v>
      </c>
    </row>
    <row r="437" customFormat="false" ht="15.75" hidden="false" customHeight="true" outlineLevel="0" collapsed="false">
      <c r="A437" s="4" t="n">
        <v>11468</v>
      </c>
      <c r="B437" s="4" t="s">
        <v>2822</v>
      </c>
      <c r="C437" s="4"/>
      <c r="D437" s="4" t="s">
        <v>2823</v>
      </c>
      <c r="E437" s="5" t="s">
        <v>1458</v>
      </c>
      <c r="F437" s="4" t="s">
        <v>1459</v>
      </c>
      <c r="G437" s="4" t="s">
        <v>332</v>
      </c>
      <c r="H437" s="5" t="s">
        <v>2824</v>
      </c>
      <c r="I437" s="4" t="s">
        <v>2825</v>
      </c>
      <c r="J437" s="5" t="n">
        <f aca="false">LEN(K437)</f>
        <v>30</v>
      </c>
      <c r="K437" s="10" t="s">
        <v>2826</v>
      </c>
      <c r="L437" s="4" t="s">
        <v>57</v>
      </c>
      <c r="M437" s="4" t="s">
        <v>1979</v>
      </c>
    </row>
    <row r="438" customFormat="false" ht="27.75" hidden="false" customHeight="true" outlineLevel="0" collapsed="false">
      <c r="A438" s="4" t="n">
        <v>5023</v>
      </c>
      <c r="B438" s="4" t="s">
        <v>2827</v>
      </c>
      <c r="C438" s="4" t="s">
        <v>2828</v>
      </c>
      <c r="D438" s="4" t="s">
        <v>2829</v>
      </c>
      <c r="E438" s="5" t="s">
        <v>2830</v>
      </c>
      <c r="F438" s="4" t="s">
        <v>2831</v>
      </c>
      <c r="G438" s="4" t="s">
        <v>332</v>
      </c>
      <c r="H438" s="5" t="s">
        <v>2832</v>
      </c>
      <c r="I438" s="7" t="s">
        <v>2833</v>
      </c>
      <c r="J438" s="5" t="n">
        <f aca="false">LEN(K438)</f>
        <v>30</v>
      </c>
      <c r="K438" s="5" t="s">
        <v>2834</v>
      </c>
      <c r="L438" s="4" t="s">
        <v>31</v>
      </c>
      <c r="M438" s="4" t="s">
        <v>22</v>
      </c>
    </row>
    <row r="439" customFormat="false" ht="15.75" hidden="false" customHeight="true" outlineLevel="0" collapsed="false">
      <c r="A439" s="4" t="n">
        <v>5484</v>
      </c>
      <c r="B439" s="4" t="s">
        <v>2835</v>
      </c>
      <c r="C439" s="4" t="s">
        <v>2836</v>
      </c>
      <c r="D439" s="4" t="s">
        <v>2837</v>
      </c>
      <c r="E439" s="5" t="s">
        <v>2838</v>
      </c>
      <c r="F439" s="4" t="s">
        <v>2839</v>
      </c>
      <c r="G439" s="4" t="s">
        <v>250</v>
      </c>
      <c r="H439" s="5" t="s">
        <v>2840</v>
      </c>
      <c r="I439" s="4" t="s">
        <v>2841</v>
      </c>
      <c r="J439" s="5" t="n">
        <f aca="false">LEN(K439)</f>
        <v>30</v>
      </c>
      <c r="K439" s="6" t="s">
        <v>2842</v>
      </c>
      <c r="L439" s="4" t="s">
        <v>31</v>
      </c>
      <c r="M439" s="4" t="s">
        <v>2843</v>
      </c>
    </row>
    <row r="440" customFormat="false" ht="15.75" hidden="false" customHeight="true" outlineLevel="0" collapsed="false">
      <c r="A440" s="4" t="n">
        <v>5490</v>
      </c>
      <c r="B440" s="4" t="s">
        <v>2844</v>
      </c>
      <c r="C440" s="4" t="s">
        <v>2845</v>
      </c>
      <c r="D440" s="4" t="s">
        <v>2846</v>
      </c>
      <c r="E440" s="5" t="s">
        <v>2847</v>
      </c>
      <c r="F440" s="4" t="s">
        <v>2848</v>
      </c>
      <c r="G440" s="4" t="s">
        <v>250</v>
      </c>
      <c r="H440" s="5" t="s">
        <v>2849</v>
      </c>
      <c r="I440" s="4" t="s">
        <v>2850</v>
      </c>
      <c r="J440" s="5" t="n">
        <f aca="false">LEN(K440)</f>
        <v>30</v>
      </c>
      <c r="K440" s="6" t="s">
        <v>2851</v>
      </c>
      <c r="L440" s="4" t="s">
        <v>31</v>
      </c>
      <c r="M440" s="4" t="s">
        <v>467</v>
      </c>
    </row>
    <row r="441" customFormat="false" ht="15.75" hidden="false" customHeight="true" outlineLevel="0" collapsed="false">
      <c r="A441" s="4" t="n">
        <v>5543</v>
      </c>
      <c r="B441" s="4" t="s">
        <v>2852</v>
      </c>
      <c r="C441" s="4"/>
      <c r="D441" s="4" t="s">
        <v>2853</v>
      </c>
      <c r="E441" s="5" t="s">
        <v>2854</v>
      </c>
      <c r="F441" s="4" t="s">
        <v>2855</v>
      </c>
      <c r="G441" s="4" t="s">
        <v>250</v>
      </c>
      <c r="H441" s="5" t="s">
        <v>2856</v>
      </c>
      <c r="I441" s="4" t="s">
        <v>2857</v>
      </c>
      <c r="J441" s="5" t="n">
        <f aca="false">LEN(K441)</f>
        <v>30</v>
      </c>
      <c r="K441" s="6" t="str">
        <f aca="false">LOWER(SUBSTITUTE(SUBSTITUTE(SUBSTITUTE(SUBSTITUTE(SUBSTITUTE(SUBSTITUTE(SUBSTITUTE(B441,"S.L.",""),"SL",""),"S.A.",""),"SA","")," ",""),".",""),",",""))&amp;".com"</f>
        <v>hotelelpicondesierranevada.com</v>
      </c>
      <c r="L441" s="4" t="s">
        <v>21</v>
      </c>
      <c r="M441" s="4" t="s">
        <v>381</v>
      </c>
    </row>
    <row r="442" customFormat="false" ht="15.75" hidden="false" customHeight="true" outlineLevel="0" collapsed="false">
      <c r="A442" s="4" t="n">
        <v>5674</v>
      </c>
      <c r="B442" s="4" t="s">
        <v>2858</v>
      </c>
      <c r="C442" s="4" t="s">
        <v>2859</v>
      </c>
      <c r="D442" s="4" t="s">
        <v>2860</v>
      </c>
      <c r="E442" s="5" t="s">
        <v>2861</v>
      </c>
      <c r="F442" s="4" t="s">
        <v>2862</v>
      </c>
      <c r="G442" s="4" t="s">
        <v>573</v>
      </c>
      <c r="H442" s="5" t="s">
        <v>2863</v>
      </c>
      <c r="I442" s="4" t="s">
        <v>2864</v>
      </c>
      <c r="J442" s="5" t="n">
        <f aca="false">LEN(K442)</f>
        <v>30</v>
      </c>
      <c r="K442" s="6" t="s">
        <v>2865</v>
      </c>
      <c r="L442" s="4" t="s">
        <v>57</v>
      </c>
      <c r="M442" s="4" t="s">
        <v>1216</v>
      </c>
    </row>
    <row r="443" customFormat="false" ht="15.75" hidden="false" customHeight="true" outlineLevel="0" collapsed="false">
      <c r="A443" s="4" t="n">
        <v>5785</v>
      </c>
      <c r="B443" s="4" t="s">
        <v>2866</v>
      </c>
      <c r="C443" s="4"/>
      <c r="D443" s="4" t="s">
        <v>2867</v>
      </c>
      <c r="E443" s="5" t="s">
        <v>1523</v>
      </c>
      <c r="F443" s="4" t="s">
        <v>62</v>
      </c>
      <c r="G443" s="4" t="s">
        <v>18</v>
      </c>
      <c r="H443" s="5" t="s">
        <v>2868</v>
      </c>
      <c r="I443" s="4" t="s">
        <v>2869</v>
      </c>
      <c r="J443" s="5" t="n">
        <f aca="false">LEN(K443)</f>
        <v>30</v>
      </c>
      <c r="K443" s="6" t="s">
        <v>2870</v>
      </c>
      <c r="L443" s="4" t="s">
        <v>57</v>
      </c>
      <c r="M443" s="4" t="s">
        <v>31</v>
      </c>
    </row>
    <row r="444" customFormat="false" ht="15.75" hidden="false" customHeight="true" outlineLevel="0" collapsed="false">
      <c r="A444" s="4" t="n">
        <v>5943</v>
      </c>
      <c r="B444" s="4" t="s">
        <v>2871</v>
      </c>
      <c r="C444" s="4"/>
      <c r="D444" s="4" t="s">
        <v>2872</v>
      </c>
      <c r="E444" s="5" t="s">
        <v>2873</v>
      </c>
      <c r="F444" s="4" t="s">
        <v>62</v>
      </c>
      <c r="G444" s="4" t="s">
        <v>18</v>
      </c>
      <c r="H444" s="5" t="s">
        <v>2874</v>
      </c>
      <c r="I444" s="4" t="s">
        <v>2875</v>
      </c>
      <c r="J444" s="5" t="n">
        <f aca="false">LEN(K444)</f>
        <v>30</v>
      </c>
      <c r="K444" s="6" t="s">
        <v>2876</v>
      </c>
      <c r="L444" s="4" t="s">
        <v>21</v>
      </c>
      <c r="M444" s="4" t="s">
        <v>31</v>
      </c>
    </row>
    <row r="445" customFormat="false" ht="15.75" hidden="false" customHeight="true" outlineLevel="0" collapsed="false">
      <c r="A445" s="4" t="n">
        <v>6159</v>
      </c>
      <c r="B445" s="4" t="s">
        <v>2877</v>
      </c>
      <c r="C445" s="4"/>
      <c r="D445" s="4" t="s">
        <v>2878</v>
      </c>
      <c r="E445" s="5" t="s">
        <v>2879</v>
      </c>
      <c r="F445" s="4" t="s">
        <v>423</v>
      </c>
      <c r="G445" s="4" t="s">
        <v>27</v>
      </c>
      <c r="H445" s="5" t="s">
        <v>2880</v>
      </c>
      <c r="I445" s="4" t="s">
        <v>2881</v>
      </c>
      <c r="J445" s="5" t="n">
        <f aca="false">LEN(K445)</f>
        <v>30</v>
      </c>
      <c r="K445" s="10" t="s">
        <v>2882</v>
      </c>
      <c r="L445" s="4" t="s">
        <v>31</v>
      </c>
      <c r="M445" s="4" t="s">
        <v>967</v>
      </c>
    </row>
    <row r="446" customFormat="false" ht="27.75" hidden="false" customHeight="true" outlineLevel="0" collapsed="false">
      <c r="A446" s="4" t="n">
        <v>6411</v>
      </c>
      <c r="B446" s="4" t="s">
        <v>2883</v>
      </c>
      <c r="C446" s="4"/>
      <c r="D446" s="4" t="s">
        <v>2884</v>
      </c>
      <c r="E446" s="5" t="s">
        <v>2885</v>
      </c>
      <c r="F446" s="4" t="s">
        <v>2886</v>
      </c>
      <c r="G446" s="4" t="s">
        <v>27</v>
      </c>
      <c r="H446" s="5" t="s">
        <v>2887</v>
      </c>
      <c r="I446" s="7" t="s">
        <v>2888</v>
      </c>
      <c r="J446" s="5" t="n">
        <f aca="false">LEN(K446)</f>
        <v>30</v>
      </c>
      <c r="K446" s="6" t="s">
        <v>2889</v>
      </c>
      <c r="L446" s="4" t="s">
        <v>21</v>
      </c>
      <c r="M446" s="4" t="s">
        <v>2890</v>
      </c>
    </row>
    <row r="447" customFormat="false" ht="15.75" hidden="false" customHeight="true" outlineLevel="0" collapsed="false">
      <c r="A447" s="4" t="n">
        <v>6632</v>
      </c>
      <c r="B447" s="4" t="s">
        <v>2891</v>
      </c>
      <c r="C447" s="4"/>
      <c r="D447" s="4" t="s">
        <v>2892</v>
      </c>
      <c r="E447" s="5" t="s">
        <v>1541</v>
      </c>
      <c r="F447" s="4" t="s">
        <v>1542</v>
      </c>
      <c r="G447" s="4" t="s">
        <v>1155</v>
      </c>
      <c r="H447" s="5" t="s">
        <v>2893</v>
      </c>
      <c r="I447" s="4" t="s">
        <v>2894</v>
      </c>
      <c r="J447" s="5" t="n">
        <f aca="false">LEN(K447)</f>
        <v>30</v>
      </c>
      <c r="K447" s="10" t="s">
        <v>2895</v>
      </c>
      <c r="L447" s="4" t="s">
        <v>21</v>
      </c>
      <c r="M447" s="4" t="s">
        <v>2896</v>
      </c>
    </row>
    <row r="448" customFormat="false" ht="15.75" hidden="false" customHeight="true" outlineLevel="0" collapsed="false">
      <c r="A448" s="4" t="n">
        <v>6672</v>
      </c>
      <c r="B448" s="4" t="s">
        <v>2897</v>
      </c>
      <c r="C448" s="4"/>
      <c r="D448" s="4" t="s">
        <v>2898</v>
      </c>
      <c r="E448" s="5" t="s">
        <v>2899</v>
      </c>
      <c r="F448" s="4" t="s">
        <v>2900</v>
      </c>
      <c r="G448" s="4" t="s">
        <v>1155</v>
      </c>
      <c r="H448" s="5" t="s">
        <v>2901</v>
      </c>
      <c r="I448" s="4" t="s">
        <v>2902</v>
      </c>
      <c r="J448" s="5" t="n">
        <f aca="false">LEN(K448)</f>
        <v>30</v>
      </c>
      <c r="K448" s="6" t="s">
        <v>2903</v>
      </c>
      <c r="L448" s="4" t="s">
        <v>31</v>
      </c>
      <c r="M448" s="4" t="s">
        <v>344</v>
      </c>
    </row>
    <row r="449" customFormat="false" ht="15.75" hidden="false" customHeight="true" outlineLevel="0" collapsed="false">
      <c r="A449" s="4" t="n">
        <v>6915</v>
      </c>
      <c r="B449" s="4" t="s">
        <v>2904</v>
      </c>
      <c r="C449" s="4"/>
      <c r="D449" s="4" t="s">
        <v>2905</v>
      </c>
      <c r="E449" s="5" t="s">
        <v>1768</v>
      </c>
      <c r="F449" s="4" t="s">
        <v>83</v>
      </c>
      <c r="G449" s="4" t="s">
        <v>84</v>
      </c>
      <c r="H449" s="5" t="s">
        <v>2906</v>
      </c>
      <c r="I449" s="4" t="s">
        <v>2907</v>
      </c>
      <c r="J449" s="5" t="n">
        <f aca="false">LEN(K449)</f>
        <v>30</v>
      </c>
      <c r="K449" s="6" t="s">
        <v>2908</v>
      </c>
      <c r="L449" s="4" t="s">
        <v>57</v>
      </c>
      <c r="M449" s="4" t="s">
        <v>2909</v>
      </c>
    </row>
    <row r="450" customFormat="false" ht="27.75" hidden="false" customHeight="true" outlineLevel="0" collapsed="false">
      <c r="A450" s="4" t="n">
        <v>7146</v>
      </c>
      <c r="B450" s="4" t="s">
        <v>2910</v>
      </c>
      <c r="C450" s="4"/>
      <c r="D450" s="4" t="s">
        <v>2911</v>
      </c>
      <c r="E450" s="5" t="s">
        <v>121</v>
      </c>
      <c r="F450" s="4" t="s">
        <v>122</v>
      </c>
      <c r="G450" s="4" t="s">
        <v>84</v>
      </c>
      <c r="H450" s="5" t="s">
        <v>2912</v>
      </c>
      <c r="I450" s="7" t="s">
        <v>2913</v>
      </c>
      <c r="J450" s="5" t="n">
        <f aca="false">LEN(K450)</f>
        <v>30</v>
      </c>
      <c r="K450" s="6" t="s">
        <v>2914</v>
      </c>
      <c r="L450" s="4" t="s">
        <v>57</v>
      </c>
      <c r="M450" s="4" t="s">
        <v>31</v>
      </c>
    </row>
    <row r="451" customFormat="false" ht="15.75" hidden="false" customHeight="true" outlineLevel="0" collapsed="false">
      <c r="A451" s="4" t="n">
        <v>7399</v>
      </c>
      <c r="B451" s="4" t="s">
        <v>159</v>
      </c>
      <c r="C451" s="4"/>
      <c r="D451" s="4" t="s">
        <v>2915</v>
      </c>
      <c r="E451" s="5" t="s">
        <v>510</v>
      </c>
      <c r="F451" s="4" t="s">
        <v>511</v>
      </c>
      <c r="G451" s="4" t="s">
        <v>84</v>
      </c>
      <c r="H451" s="5" t="s">
        <v>2916</v>
      </c>
      <c r="I451" s="4" t="str">
        <f aca="false">IFERROR(__xludf.dummyfunction("""info@""&amp;LOWER(REGEXREPLACE(B451,""[^A-Za-z0-9]"",""""))&amp;"".com"""),"info@meliahotelsinternationalsa.com")</f>
        <v>info@meliahotelsinternationalsa.com</v>
      </c>
      <c r="J451" s="5" t="n">
        <f aca="false">LEN(K451)</f>
        <v>30</v>
      </c>
      <c r="K451" s="10" t="s">
        <v>2772</v>
      </c>
      <c r="L451" s="4" t="s">
        <v>78</v>
      </c>
      <c r="M451" s="4" t="s">
        <v>31</v>
      </c>
    </row>
    <row r="452" customFormat="false" ht="15.75" hidden="false" customHeight="true" outlineLevel="0" collapsed="false">
      <c r="A452" s="4" t="n">
        <v>7400</v>
      </c>
      <c r="B452" s="4" t="s">
        <v>159</v>
      </c>
      <c r="C452" s="4"/>
      <c r="D452" s="4" t="s">
        <v>2917</v>
      </c>
      <c r="E452" s="5" t="s">
        <v>2918</v>
      </c>
      <c r="F452" s="4" t="s">
        <v>1956</v>
      </c>
      <c r="G452" s="4" t="s">
        <v>84</v>
      </c>
      <c r="H452" s="5" t="s">
        <v>2919</v>
      </c>
      <c r="I452" s="4" t="str">
        <f aca="false">IFERROR(__xludf.dummyfunction("""info@""&amp;LOWER(REGEXREPLACE(B452,""[^A-Za-z0-9]"",""""))&amp;"".com"""),"info@meliahotelsinternationalsa.com")</f>
        <v>info@meliahotelsinternationalsa.com</v>
      </c>
      <c r="J452" s="5" t="n">
        <f aca="false">LEN(K452)</f>
        <v>30</v>
      </c>
      <c r="K452" s="6" t="s">
        <v>2772</v>
      </c>
      <c r="L452" s="4" t="s">
        <v>31</v>
      </c>
      <c r="M452" s="4" t="s">
        <v>31</v>
      </c>
    </row>
    <row r="453" customFormat="false" ht="15.75" hidden="false" customHeight="true" outlineLevel="0" collapsed="false">
      <c r="A453" s="4" t="n">
        <v>7647</v>
      </c>
      <c r="B453" s="4" t="s">
        <v>2920</v>
      </c>
      <c r="C453" s="4"/>
      <c r="D453" s="4" t="s">
        <v>2921</v>
      </c>
      <c r="E453" s="5" t="s">
        <v>2922</v>
      </c>
      <c r="F453" s="4" t="s">
        <v>2923</v>
      </c>
      <c r="G453" s="4" t="s">
        <v>84</v>
      </c>
      <c r="H453" s="5" t="s">
        <v>2924</v>
      </c>
      <c r="I453" s="7" t="s">
        <v>2925</v>
      </c>
      <c r="J453" s="5" t="n">
        <f aca="false">LEN(K453)</f>
        <v>30</v>
      </c>
      <c r="K453" s="6" t="s">
        <v>2926</v>
      </c>
      <c r="L453" s="4" t="s">
        <v>57</v>
      </c>
      <c r="M453" s="4" t="s">
        <v>31</v>
      </c>
    </row>
    <row r="454" customFormat="false" ht="15.75" hidden="false" customHeight="true" outlineLevel="0" collapsed="false">
      <c r="A454" s="4" t="n">
        <v>7677</v>
      </c>
      <c r="B454" s="4" t="s">
        <v>159</v>
      </c>
      <c r="C454" s="4"/>
      <c r="D454" s="4" t="s">
        <v>2927</v>
      </c>
      <c r="E454" s="5" t="s">
        <v>2928</v>
      </c>
      <c r="F454" s="4" t="s">
        <v>83</v>
      </c>
      <c r="G454" s="4" t="s">
        <v>84</v>
      </c>
      <c r="H454" s="5" t="s">
        <v>2929</v>
      </c>
      <c r="I454" s="7" t="str">
        <f aca="false">IFERROR(__xludf.dummyfunction("""info@""&amp;LOWER(REGEXREPLACE(B454,""[^A-Za-z0-9]"",""""))&amp;"".com"""),"info@meliahotelsinternationalsa.com")</f>
        <v>info@meliahotelsinternationalsa.com</v>
      </c>
      <c r="J454" s="5" t="n">
        <f aca="false">LEN(K454)</f>
        <v>30</v>
      </c>
      <c r="K454" s="6" t="s">
        <v>2772</v>
      </c>
      <c r="L454" s="4" t="s">
        <v>637</v>
      </c>
      <c r="M454" s="4" t="s">
        <v>31</v>
      </c>
    </row>
    <row r="455" customFormat="false" ht="15.75" hidden="false" customHeight="true" outlineLevel="0" collapsed="false">
      <c r="A455" s="4" t="n">
        <v>7819</v>
      </c>
      <c r="B455" s="4" t="s">
        <v>159</v>
      </c>
      <c r="C455" s="4"/>
      <c r="D455" s="4" t="s">
        <v>2930</v>
      </c>
      <c r="E455" s="5" t="s">
        <v>2931</v>
      </c>
      <c r="F455" s="4" t="s">
        <v>83</v>
      </c>
      <c r="G455" s="4" t="s">
        <v>84</v>
      </c>
      <c r="H455" s="5" t="s">
        <v>2932</v>
      </c>
      <c r="I455" s="4" t="str">
        <f aca="false">IFERROR(__xludf.dummyfunction("""info@""&amp;LOWER(REGEXREPLACE(B455,""[^A-Za-z0-9]"",""""))&amp;"".com"""),"info@meliahotelsinternationalsa.com")</f>
        <v>info@meliahotelsinternationalsa.com</v>
      </c>
      <c r="J455" s="5" t="n">
        <f aca="false">LEN(K455)</f>
        <v>30</v>
      </c>
      <c r="K455" s="6" t="s">
        <v>2772</v>
      </c>
      <c r="L455" s="4" t="s">
        <v>57</v>
      </c>
      <c r="M455" s="4" t="s">
        <v>31</v>
      </c>
    </row>
    <row r="456" customFormat="false" ht="15.75" hidden="false" customHeight="true" outlineLevel="0" collapsed="false">
      <c r="A456" s="4" t="n">
        <v>8033</v>
      </c>
      <c r="B456" s="4" t="s">
        <v>2933</v>
      </c>
      <c r="C456" s="4"/>
      <c r="D456" s="4" t="s">
        <v>2934</v>
      </c>
      <c r="E456" s="5" t="s">
        <v>2935</v>
      </c>
      <c r="F456" s="4" t="s">
        <v>2936</v>
      </c>
      <c r="G456" s="4" t="s">
        <v>84</v>
      </c>
      <c r="H456" s="5" t="s">
        <v>2937</v>
      </c>
      <c r="I456" s="4" t="s">
        <v>2938</v>
      </c>
      <c r="J456" s="5" t="n">
        <f aca="false">LEN(K456)</f>
        <v>30</v>
      </c>
      <c r="K456" s="10" t="s">
        <v>2939</v>
      </c>
      <c r="L456" s="4" t="s">
        <v>31</v>
      </c>
      <c r="M456" s="4" t="s">
        <v>381</v>
      </c>
    </row>
    <row r="457" customFormat="false" ht="15.75" hidden="false" customHeight="true" outlineLevel="0" collapsed="false">
      <c r="A457" s="4" t="n">
        <v>8200</v>
      </c>
      <c r="B457" s="4" t="s">
        <v>2940</v>
      </c>
      <c r="C457" s="4" t="s">
        <v>2941</v>
      </c>
      <c r="D457" s="4" t="s">
        <v>2942</v>
      </c>
      <c r="E457" s="5" t="s">
        <v>2943</v>
      </c>
      <c r="F457" s="4" t="s">
        <v>2517</v>
      </c>
      <c r="G457" s="4" t="s">
        <v>146</v>
      </c>
      <c r="H457" s="5" t="s">
        <v>2944</v>
      </c>
      <c r="I457" s="4" t="s">
        <v>2945</v>
      </c>
      <c r="J457" s="5" t="n">
        <f aca="false">LEN(K457)</f>
        <v>30</v>
      </c>
      <c r="K457" s="10" t="s">
        <v>2946</v>
      </c>
      <c r="L457" s="4" t="s">
        <v>57</v>
      </c>
      <c r="M457" s="4" t="s">
        <v>577</v>
      </c>
    </row>
    <row r="458" customFormat="false" ht="15.75" hidden="false" customHeight="true" outlineLevel="0" collapsed="false">
      <c r="A458" s="4" t="n">
        <v>8201</v>
      </c>
      <c r="B458" s="4" t="s">
        <v>2947</v>
      </c>
      <c r="C458" s="4" t="s">
        <v>2948</v>
      </c>
      <c r="D458" s="4" t="s">
        <v>2949</v>
      </c>
      <c r="E458" s="5" t="s">
        <v>2943</v>
      </c>
      <c r="F458" s="4" t="s">
        <v>2517</v>
      </c>
      <c r="G458" s="4" t="s">
        <v>146</v>
      </c>
      <c r="H458" s="5" t="s">
        <v>2950</v>
      </c>
      <c r="I458" s="4" t="s">
        <v>2945</v>
      </c>
      <c r="J458" s="5" t="n">
        <f aca="false">LEN(K458)</f>
        <v>30</v>
      </c>
      <c r="K458" s="10" t="s">
        <v>2946</v>
      </c>
      <c r="L458" s="4" t="s">
        <v>78</v>
      </c>
      <c r="M458" s="4" t="s">
        <v>577</v>
      </c>
    </row>
    <row r="459" customFormat="false" ht="15.75" hidden="false" customHeight="true" outlineLevel="0" collapsed="false">
      <c r="A459" s="4" t="n">
        <v>8379</v>
      </c>
      <c r="B459" s="4" t="s">
        <v>2951</v>
      </c>
      <c r="C459" s="4" t="s">
        <v>2952</v>
      </c>
      <c r="D459" s="4" t="s">
        <v>2953</v>
      </c>
      <c r="E459" s="5" t="s">
        <v>2954</v>
      </c>
      <c r="F459" s="4" t="s">
        <v>2955</v>
      </c>
      <c r="G459" s="4" t="s">
        <v>146</v>
      </c>
      <c r="H459" s="5" t="s">
        <v>2956</v>
      </c>
      <c r="I459" s="4" t="s">
        <v>2957</v>
      </c>
      <c r="J459" s="5" t="n">
        <f aca="false">LEN(K459)</f>
        <v>30</v>
      </c>
      <c r="K459" s="10" t="s">
        <v>2958</v>
      </c>
      <c r="L459" s="4" t="s">
        <v>21</v>
      </c>
      <c r="M459" s="4" t="s">
        <v>2781</v>
      </c>
    </row>
    <row r="460" customFormat="false" ht="15.75" hidden="false" customHeight="true" outlineLevel="0" collapsed="false">
      <c r="A460" s="4" t="n">
        <v>8585</v>
      </c>
      <c r="B460" s="4" t="s">
        <v>2959</v>
      </c>
      <c r="C460" s="4" t="s">
        <v>2960</v>
      </c>
      <c r="D460" s="4" t="s">
        <v>2961</v>
      </c>
      <c r="E460" s="5" t="s">
        <v>2962</v>
      </c>
      <c r="F460" s="4" t="s">
        <v>2963</v>
      </c>
      <c r="G460" s="4" t="s">
        <v>146</v>
      </c>
      <c r="H460" s="5" t="s">
        <v>2964</v>
      </c>
      <c r="I460" s="4" t="str">
        <f aca="false">IFERROR(__xludf.dummyfunction("""info@""&amp;LOWER(REGEXREPLACE(B460,""[^A-Za-z0-9]"",""""))&amp;"".com"""),"info@aerohotelcerdanyacaleudald.com")</f>
        <v>info@aerohotelcerdanyacaleudald.com</v>
      </c>
      <c r="J460" s="5" t="n">
        <f aca="false">LEN(K460)</f>
        <v>30</v>
      </c>
      <c r="K460" s="10" t="s">
        <v>2965</v>
      </c>
      <c r="L460" s="4" t="s">
        <v>57</v>
      </c>
      <c r="M460" s="4" t="s">
        <v>1063</v>
      </c>
    </row>
    <row r="461" customFormat="false" ht="15.75" hidden="false" customHeight="true" outlineLevel="0" collapsed="false">
      <c r="A461" s="4" t="n">
        <v>8655</v>
      </c>
      <c r="B461" s="4" t="s">
        <v>2966</v>
      </c>
      <c r="C461" s="4" t="s">
        <v>2967</v>
      </c>
      <c r="D461" s="4" t="s">
        <v>2968</v>
      </c>
      <c r="E461" s="5" t="s">
        <v>2969</v>
      </c>
      <c r="F461" s="4" t="s">
        <v>2970</v>
      </c>
      <c r="G461" s="4" t="s">
        <v>1567</v>
      </c>
      <c r="H461" s="5" t="s">
        <v>2971</v>
      </c>
      <c r="I461" s="4" t="s">
        <v>2972</v>
      </c>
      <c r="J461" s="5" t="n">
        <f aca="false">LEN(K461)</f>
        <v>30</v>
      </c>
      <c r="K461" s="10" t="s">
        <v>2973</v>
      </c>
      <c r="L461" s="4" t="s">
        <v>57</v>
      </c>
      <c r="M461" s="4" t="s">
        <v>967</v>
      </c>
    </row>
    <row r="462" customFormat="false" ht="15.75" hidden="false" customHeight="true" outlineLevel="0" collapsed="false">
      <c r="A462" s="4" t="n">
        <v>8845</v>
      </c>
      <c r="B462" s="4" t="s">
        <v>2974</v>
      </c>
      <c r="C462" s="4"/>
      <c r="D462" s="4" t="s">
        <v>2975</v>
      </c>
      <c r="E462" s="5" t="s">
        <v>2976</v>
      </c>
      <c r="F462" s="4" t="s">
        <v>2977</v>
      </c>
      <c r="G462" s="4" t="s">
        <v>355</v>
      </c>
      <c r="H462" s="5" t="s">
        <v>2978</v>
      </c>
      <c r="I462" s="4" t="str">
        <f aca="false">IFERROR(__xludf.dummyfunction("""info@""&amp;LOWER(REGEXREPLACE(B462,""[^A-Za-z0-9]"",""""))&amp;"".com"""),"info@hotelrestaurantevianettosl.com")</f>
        <v>info@hotelrestaurantevianettosl.com</v>
      </c>
      <c r="J462" s="5" t="n">
        <f aca="false">LEN(K462)</f>
        <v>30</v>
      </c>
      <c r="K462" s="6" t="s">
        <v>2979</v>
      </c>
      <c r="L462" s="4" t="s">
        <v>31</v>
      </c>
      <c r="M462" s="4" t="s">
        <v>2980</v>
      </c>
    </row>
    <row r="463" customFormat="false" ht="15.75" hidden="false" customHeight="true" outlineLevel="0" collapsed="false">
      <c r="A463" s="4" t="n">
        <v>9060</v>
      </c>
      <c r="B463" s="4" t="s">
        <v>2981</v>
      </c>
      <c r="C463" s="4"/>
      <c r="D463" s="4" t="s">
        <v>2982</v>
      </c>
      <c r="E463" s="5" t="s">
        <v>2983</v>
      </c>
      <c r="F463" s="4" t="s">
        <v>2984</v>
      </c>
      <c r="G463" s="4" t="s">
        <v>1574</v>
      </c>
      <c r="H463" s="5" t="s">
        <v>2985</v>
      </c>
      <c r="I463" s="4" t="s">
        <v>2986</v>
      </c>
      <c r="J463" s="5" t="n">
        <f aca="false">LEN(K463)</f>
        <v>30</v>
      </c>
      <c r="K463" s="6" t="s">
        <v>2987</v>
      </c>
      <c r="L463" s="4" t="s">
        <v>31</v>
      </c>
      <c r="M463" s="4" t="s">
        <v>2097</v>
      </c>
    </row>
    <row r="464" customFormat="false" ht="15.75" hidden="false" customHeight="true" outlineLevel="0" collapsed="false">
      <c r="A464" s="4" t="n">
        <v>9100</v>
      </c>
      <c r="B464" s="4" t="s">
        <v>2988</v>
      </c>
      <c r="C464" s="4"/>
      <c r="D464" s="4" t="s">
        <v>2989</v>
      </c>
      <c r="E464" s="5" t="s">
        <v>2990</v>
      </c>
      <c r="F464" s="4" t="s">
        <v>2991</v>
      </c>
      <c r="G464" s="4" t="s">
        <v>1574</v>
      </c>
      <c r="H464" s="5" t="s">
        <v>2992</v>
      </c>
      <c r="I464" s="4" t="s">
        <v>2993</v>
      </c>
      <c r="J464" s="5" t="n">
        <f aca="false">LEN(K464)</f>
        <v>30</v>
      </c>
      <c r="K464" s="6" t="s">
        <v>2994</v>
      </c>
      <c r="L464" s="4" t="s">
        <v>57</v>
      </c>
      <c r="M464" s="4" t="s">
        <v>2082</v>
      </c>
    </row>
    <row r="465" customFormat="false" ht="15.75" hidden="false" customHeight="true" outlineLevel="0" collapsed="false">
      <c r="A465" s="4" t="n">
        <v>9282</v>
      </c>
      <c r="B465" s="4" t="s">
        <v>2995</v>
      </c>
      <c r="C465" s="4"/>
      <c r="D465" s="4" t="s">
        <v>2996</v>
      </c>
      <c r="E465" s="5" t="s">
        <v>2997</v>
      </c>
      <c r="F465" s="4" t="s">
        <v>2998</v>
      </c>
      <c r="G465" s="4" t="s">
        <v>259</v>
      </c>
      <c r="H465" s="5" t="s">
        <v>2999</v>
      </c>
      <c r="I465" s="4" t="s">
        <v>3000</v>
      </c>
      <c r="J465" s="5" t="n">
        <f aca="false">LEN(K465)</f>
        <v>30</v>
      </c>
      <c r="K465" s="10" t="s">
        <v>3001</v>
      </c>
      <c r="L465" s="4" t="s">
        <v>21</v>
      </c>
      <c r="M465" s="4" t="s">
        <v>3002</v>
      </c>
    </row>
    <row r="466" customFormat="false" ht="15.75" hidden="false" customHeight="true" outlineLevel="0" collapsed="false">
      <c r="A466" s="4" t="n">
        <v>9285</v>
      </c>
      <c r="B466" s="4" t="s">
        <v>3003</v>
      </c>
      <c r="C466" s="4" t="s">
        <v>3004</v>
      </c>
      <c r="D466" s="4" t="s">
        <v>3005</v>
      </c>
      <c r="E466" s="5" t="s">
        <v>3006</v>
      </c>
      <c r="F466" s="4" t="s">
        <v>3007</v>
      </c>
      <c r="G466" s="4" t="s">
        <v>259</v>
      </c>
      <c r="H466" s="5" t="s">
        <v>3008</v>
      </c>
      <c r="I466" s="4" t="str">
        <f aca="false">IFERROR(__xludf.dummyfunction("""info@""&amp;LOWER(REGEXREPLACE(B466,""[^A-Za-z0-9]"",""""))&amp;"".com"""),"info@hotelapartamentossolimarsl.com")</f>
        <v>info@hotelapartamentossolimarsl.com</v>
      </c>
      <c r="J466" s="5" t="n">
        <f aca="false">LEN(K466)</f>
        <v>30</v>
      </c>
      <c r="K466" s="6" t="s">
        <v>3009</v>
      </c>
      <c r="L466" s="4" t="s">
        <v>21</v>
      </c>
      <c r="M466" s="4" t="s">
        <v>3010</v>
      </c>
    </row>
    <row r="467" customFormat="false" ht="15.75" hidden="false" customHeight="true" outlineLevel="0" collapsed="false">
      <c r="A467" s="4" t="n">
        <v>9343</v>
      </c>
      <c r="B467" s="4" t="s">
        <v>3011</v>
      </c>
      <c r="C467" s="4"/>
      <c r="D467" s="4" t="s">
        <v>3012</v>
      </c>
      <c r="E467" s="5" t="s">
        <v>3013</v>
      </c>
      <c r="F467" s="4" t="s">
        <v>3014</v>
      </c>
      <c r="G467" s="4" t="s">
        <v>2214</v>
      </c>
      <c r="H467" s="5" t="s">
        <v>3015</v>
      </c>
      <c r="I467" s="4" t="str">
        <f aca="false">IFERROR(__xludf.dummyfunction("""info@""&amp;LOWER(REGEXREPLACE(B467,""[^A-Za-z0-9]"",""""))&amp;"".com"""),"info@hotelpalaciobarondeandilla.com")</f>
        <v>info@hotelpalaciobarondeandilla.com</v>
      </c>
      <c r="J467" s="5" t="n">
        <f aca="false">LEN(K467)</f>
        <v>30</v>
      </c>
      <c r="K467" s="10" t="s">
        <v>3016</v>
      </c>
      <c r="L467" s="4" t="s">
        <v>637</v>
      </c>
      <c r="M467" s="4" t="s">
        <v>31</v>
      </c>
    </row>
    <row r="468" customFormat="false" ht="15.75" hidden="false" customHeight="true" outlineLevel="0" collapsed="false">
      <c r="A468" s="4" t="n">
        <v>9477</v>
      </c>
      <c r="B468" s="4" t="s">
        <v>3017</v>
      </c>
      <c r="C468" s="4"/>
      <c r="D468" s="4" t="s">
        <v>3018</v>
      </c>
      <c r="E468" s="5" t="s">
        <v>3019</v>
      </c>
      <c r="F468" s="4" t="s">
        <v>3020</v>
      </c>
      <c r="G468" s="4" t="s">
        <v>2538</v>
      </c>
      <c r="H468" s="5" t="s">
        <v>3021</v>
      </c>
      <c r="I468" s="4" t="s">
        <v>3022</v>
      </c>
      <c r="J468" s="5" t="n">
        <f aca="false">LEN(K468)</f>
        <v>30</v>
      </c>
      <c r="K468" s="6" t="s">
        <v>3023</v>
      </c>
      <c r="L468" s="4" t="s">
        <v>31</v>
      </c>
      <c r="M468" s="4" t="s">
        <v>2097</v>
      </c>
    </row>
    <row r="469" customFormat="false" ht="15.75" hidden="false" customHeight="true" outlineLevel="0" collapsed="false">
      <c r="A469" s="4" t="n">
        <v>9478</v>
      </c>
      <c r="B469" s="4" t="s">
        <v>3024</v>
      </c>
      <c r="C469" s="4"/>
      <c r="D469" s="4" t="s">
        <v>3025</v>
      </c>
      <c r="E469" s="5" t="s">
        <v>3026</v>
      </c>
      <c r="F469" s="4" t="s">
        <v>3027</v>
      </c>
      <c r="G469" s="4" t="s">
        <v>2538</v>
      </c>
      <c r="H469" s="5" t="s">
        <v>3028</v>
      </c>
      <c r="I469" s="4" t="s">
        <v>3029</v>
      </c>
      <c r="J469" s="5" t="n">
        <f aca="false">LEN(K469)</f>
        <v>30</v>
      </c>
      <c r="K469" s="6" t="s">
        <v>3030</v>
      </c>
      <c r="L469" s="4" t="s">
        <v>21</v>
      </c>
      <c r="M469" s="4" t="s">
        <v>209</v>
      </c>
    </row>
    <row r="470" customFormat="false" ht="15.75" hidden="false" customHeight="true" outlineLevel="0" collapsed="false">
      <c r="A470" s="4" t="n">
        <v>9693</v>
      </c>
      <c r="B470" s="4" t="s">
        <v>3031</v>
      </c>
      <c r="C470" s="4"/>
      <c r="D470" s="4" t="s">
        <v>3032</v>
      </c>
      <c r="E470" s="5" t="s">
        <v>3033</v>
      </c>
      <c r="F470" s="4" t="s">
        <v>3034</v>
      </c>
      <c r="G470" s="4" t="s">
        <v>603</v>
      </c>
      <c r="H470" s="5" t="s">
        <v>3035</v>
      </c>
      <c r="I470" s="4" t="str">
        <f aca="false">IFERROR(__xludf.dummyfunction("""info@""&amp;LOWER(REGEXREPLACE(B470,""[^A-Za-z0-9]"",""""))&amp;"".com"""),"info@urbanmonteblancobyeurotels.com")</f>
        <v>info@urbanmonteblancobyeurotels.com</v>
      </c>
      <c r="J470" s="5" t="n">
        <f aca="false">LEN(K470)</f>
        <v>30</v>
      </c>
      <c r="K470" s="10" t="s">
        <v>3036</v>
      </c>
      <c r="L470" s="4" t="s">
        <v>31</v>
      </c>
      <c r="M470" s="4" t="s">
        <v>967</v>
      </c>
    </row>
    <row r="471" customFormat="false" ht="15.75" hidden="false" customHeight="true" outlineLevel="0" collapsed="false">
      <c r="A471" s="4" t="n">
        <v>9839</v>
      </c>
      <c r="B471" s="4" t="s">
        <v>3037</v>
      </c>
      <c r="C471" s="4"/>
      <c r="D471" s="4" t="s">
        <v>3038</v>
      </c>
      <c r="E471" s="5" t="s">
        <v>3039</v>
      </c>
      <c r="F471" s="4" t="s">
        <v>3040</v>
      </c>
      <c r="G471" s="4" t="s">
        <v>242</v>
      </c>
      <c r="H471" s="5" t="s">
        <v>3041</v>
      </c>
      <c r="I471" s="4" t="s">
        <v>3042</v>
      </c>
      <c r="J471" s="5" t="n">
        <f aca="false">LEN(K471)</f>
        <v>30</v>
      </c>
      <c r="K471" s="10" t="s">
        <v>3043</v>
      </c>
      <c r="L471" s="4" t="s">
        <v>78</v>
      </c>
      <c r="M471" s="4" t="s">
        <v>344</v>
      </c>
    </row>
    <row r="472" customFormat="false" ht="15.75" hidden="false" customHeight="true" outlineLevel="0" collapsed="false">
      <c r="A472" s="4" t="n">
        <v>9892</v>
      </c>
      <c r="B472" s="4" t="s">
        <v>159</v>
      </c>
      <c r="C472" s="4"/>
      <c r="D472" s="4" t="s">
        <v>3044</v>
      </c>
      <c r="E472" s="5" t="s">
        <v>3045</v>
      </c>
      <c r="F472" s="4" t="s">
        <v>611</v>
      </c>
      <c r="G472" s="4" t="s">
        <v>611</v>
      </c>
      <c r="H472" s="5" t="s">
        <v>3046</v>
      </c>
      <c r="I472" s="4" t="str">
        <f aca="false">IFERROR(__xludf.dummyfunction("""info@""&amp;LOWER(REGEXREPLACE(B472,""[^A-Za-z0-9]"",""""))&amp;"".com"""),"info@meliahotelsinternationalsa.com")</f>
        <v>info@meliahotelsinternationalsa.com</v>
      </c>
      <c r="J472" s="5" t="n">
        <f aca="false">LEN(K472)</f>
        <v>30</v>
      </c>
      <c r="K472" s="10" t="s">
        <v>2772</v>
      </c>
      <c r="L472" s="4" t="s">
        <v>31</v>
      </c>
      <c r="M472" s="4" t="s">
        <v>31</v>
      </c>
    </row>
    <row r="473" customFormat="false" ht="15.75" hidden="false" customHeight="true" outlineLevel="0" collapsed="false">
      <c r="A473" s="4" t="n">
        <v>10219</v>
      </c>
      <c r="B473" s="4" t="s">
        <v>3047</v>
      </c>
      <c r="C473" s="4"/>
      <c r="D473" s="4" t="s">
        <v>3048</v>
      </c>
      <c r="E473" s="5" t="s">
        <v>3049</v>
      </c>
      <c r="F473" s="4" t="s">
        <v>3050</v>
      </c>
      <c r="G473" s="4" t="s">
        <v>620</v>
      </c>
      <c r="H473" s="5" t="s">
        <v>3051</v>
      </c>
      <c r="I473" s="4" t="s">
        <v>3052</v>
      </c>
      <c r="J473" s="5" t="n">
        <f aca="false">LEN(K473)</f>
        <v>30</v>
      </c>
      <c r="K473" s="10" t="s">
        <v>3053</v>
      </c>
      <c r="L473" s="4" t="s">
        <v>78</v>
      </c>
      <c r="M473" s="4" t="s">
        <v>32</v>
      </c>
    </row>
    <row r="474" customFormat="false" ht="15.75" hidden="false" customHeight="true" outlineLevel="0" collapsed="false">
      <c r="A474" s="4" t="n">
        <v>10239</v>
      </c>
      <c r="B474" s="4" t="s">
        <v>3054</v>
      </c>
      <c r="C474" s="4"/>
      <c r="D474" s="4" t="s">
        <v>3055</v>
      </c>
      <c r="E474" s="5" t="s">
        <v>3056</v>
      </c>
      <c r="F474" s="4" t="s">
        <v>3057</v>
      </c>
      <c r="G474" s="4" t="s">
        <v>620</v>
      </c>
      <c r="H474" s="5" t="s">
        <v>3058</v>
      </c>
      <c r="I474" s="4" t="s">
        <v>3059</v>
      </c>
      <c r="J474" s="5" t="n">
        <f aca="false">LEN(K474)</f>
        <v>30</v>
      </c>
      <c r="K474" s="10" t="s">
        <v>3060</v>
      </c>
      <c r="L474" s="4" t="s">
        <v>66</v>
      </c>
      <c r="M474" s="4" t="s">
        <v>1016</v>
      </c>
    </row>
    <row r="475" customFormat="false" ht="15.75" hidden="false" customHeight="true" outlineLevel="0" collapsed="false">
      <c r="A475" s="4" t="n">
        <v>10716</v>
      </c>
      <c r="B475" s="4" t="s">
        <v>3061</v>
      </c>
      <c r="C475" s="4"/>
      <c r="D475" s="4" t="s">
        <v>3062</v>
      </c>
      <c r="E475" s="5" t="s">
        <v>3063</v>
      </c>
      <c r="F475" s="4" t="s">
        <v>1089</v>
      </c>
      <c r="G475" s="4" t="s">
        <v>882</v>
      </c>
      <c r="H475" s="5" t="s">
        <v>3064</v>
      </c>
      <c r="I475" s="4" t="s">
        <v>3065</v>
      </c>
      <c r="J475" s="5" t="n">
        <f aca="false">LEN(K475)</f>
        <v>30</v>
      </c>
      <c r="K475" s="10" t="s">
        <v>3066</v>
      </c>
      <c r="L475" s="4" t="s">
        <v>31</v>
      </c>
      <c r="M475" s="4" t="s">
        <v>1063</v>
      </c>
    </row>
    <row r="476" customFormat="false" ht="15.75" hidden="false" customHeight="true" outlineLevel="0" collapsed="false">
      <c r="A476" s="4" t="n">
        <v>10921</v>
      </c>
      <c r="B476" s="4" t="s">
        <v>3067</v>
      </c>
      <c r="C476" s="4"/>
      <c r="D476" s="4" t="s">
        <v>3068</v>
      </c>
      <c r="E476" s="5" t="s">
        <v>3069</v>
      </c>
      <c r="F476" s="4" t="s">
        <v>3070</v>
      </c>
      <c r="G476" s="4" t="s">
        <v>364</v>
      </c>
      <c r="H476" s="5" t="s">
        <v>3071</v>
      </c>
      <c r="I476" s="4" t="str">
        <f aca="false">IFERROR(__xludf.dummyfunction("""info@""&amp;LOWER(REGEXREPLACE(B476,""[^A-Za-z0-9]"",""""))&amp;"".com"""),"info@conservasnaturalesdeleonsl.com")</f>
        <v>info@conservasnaturalesdeleonsl.com</v>
      </c>
      <c r="J476" s="5" t="n">
        <f aca="false">LEN(K476)</f>
        <v>30</v>
      </c>
      <c r="K476" s="10" t="s">
        <v>3072</v>
      </c>
      <c r="L476" s="4" t="s">
        <v>31</v>
      </c>
      <c r="M476" s="4" t="s">
        <v>31</v>
      </c>
    </row>
    <row r="477" customFormat="false" ht="15.75" hidden="false" customHeight="true" outlineLevel="0" collapsed="false">
      <c r="A477" s="4" t="n">
        <v>10986</v>
      </c>
      <c r="B477" s="4" t="s">
        <v>3073</v>
      </c>
      <c r="C477" s="4"/>
      <c r="D477" s="4" t="s">
        <v>3074</v>
      </c>
      <c r="E477" s="5" t="s">
        <v>3075</v>
      </c>
      <c r="F477" s="4" t="s">
        <v>3076</v>
      </c>
      <c r="G477" s="4" t="s">
        <v>1270</v>
      </c>
      <c r="H477" s="5" t="s">
        <v>3077</v>
      </c>
      <c r="I477" s="4" t="str">
        <f aca="false">IFERROR(__xludf.dummyfunction("""info@""&amp;LOWER(REGEXREPLACE(B477,""[^A-Za-z0-9]"",""""))&amp;"".com"""),"info@hostalrestaurantecasaconde.com")</f>
        <v>info@hostalrestaurantecasaconde.com</v>
      </c>
      <c r="J477" s="5" t="n">
        <f aca="false">LEN(K477)</f>
        <v>30</v>
      </c>
      <c r="K477" s="10" t="s">
        <v>3078</v>
      </c>
      <c r="L477" s="4" t="s">
        <v>57</v>
      </c>
      <c r="M477" s="4" t="s">
        <v>133</v>
      </c>
    </row>
    <row r="478" customFormat="false" ht="15.75" hidden="false" customHeight="true" outlineLevel="0" collapsed="false">
      <c r="A478" s="4" t="n">
        <v>11013</v>
      </c>
      <c r="B478" s="4" t="s">
        <v>3079</v>
      </c>
      <c r="C478" s="4"/>
      <c r="D478" s="4" t="s">
        <v>3080</v>
      </c>
      <c r="E478" s="5" t="s">
        <v>3081</v>
      </c>
      <c r="F478" s="4" t="s">
        <v>3082</v>
      </c>
      <c r="G478" s="4" t="s">
        <v>1270</v>
      </c>
      <c r="H478" s="5" t="s">
        <v>3083</v>
      </c>
      <c r="I478" s="4" t="str">
        <f aca="false">IFERROR(__xludf.dummyfunction("""info@""&amp;LOWER(REGEXREPLACE(B478,""[^A-Za-z0-9]"",""""))&amp;"".com"""),"info@vilamourehoteldenaturaleza.com")</f>
        <v>info@vilamourehoteldenaturaleza.com</v>
      </c>
      <c r="J478" s="5" t="n">
        <f aca="false">LEN(K478)</f>
        <v>30</v>
      </c>
      <c r="K478" s="6" t="s">
        <v>3084</v>
      </c>
      <c r="L478" s="4" t="s">
        <v>1970</v>
      </c>
      <c r="M478" s="4" t="s">
        <v>1016</v>
      </c>
    </row>
    <row r="479" customFormat="false" ht="15.75" hidden="false" customHeight="true" outlineLevel="0" collapsed="false">
      <c r="A479" s="4" t="n">
        <v>11040</v>
      </c>
      <c r="B479" s="4" t="s">
        <v>3085</v>
      </c>
      <c r="C479" s="4"/>
      <c r="D479" s="4" t="s">
        <v>3086</v>
      </c>
      <c r="E479" s="5" t="s">
        <v>3087</v>
      </c>
      <c r="F479" s="4" t="s">
        <v>3088</v>
      </c>
      <c r="G479" s="4" t="s">
        <v>1270</v>
      </c>
      <c r="H479" s="5" t="s">
        <v>3089</v>
      </c>
      <c r="I479" s="4" t="str">
        <f aca="false">IFERROR(__xludf.dummyfunction("""info@""&amp;LOWER(REGEXREPLACE(B479,""[^A-Za-z0-9]"",""""))&amp;"".com"""),"info@hotelrestauranteelrelojero.com")</f>
        <v>info@hotelrestauranteelrelojero.com</v>
      </c>
      <c r="J479" s="5" t="n">
        <f aca="false">LEN(K479)</f>
        <v>30</v>
      </c>
      <c r="K479" s="6" t="s">
        <v>3090</v>
      </c>
      <c r="L479" s="4" t="s">
        <v>78</v>
      </c>
      <c r="M479" s="4" t="s">
        <v>467</v>
      </c>
    </row>
    <row r="480" customFormat="false" ht="15.75" hidden="false" customHeight="true" outlineLevel="0" collapsed="false">
      <c r="A480" s="4" t="n">
        <v>11070</v>
      </c>
      <c r="B480" s="4" t="s">
        <v>3091</v>
      </c>
      <c r="C480" s="4"/>
      <c r="D480" s="4" t="s">
        <v>3092</v>
      </c>
      <c r="E480" s="5" t="s">
        <v>3093</v>
      </c>
      <c r="F480" s="4" t="s">
        <v>3094</v>
      </c>
      <c r="G480" s="4" t="s">
        <v>603</v>
      </c>
      <c r="H480" s="5" t="n">
        <v>630910803</v>
      </c>
      <c r="I480" s="4" t="s">
        <v>3095</v>
      </c>
      <c r="J480" s="5" t="n">
        <f aca="false">LEN(K480)</f>
        <v>29</v>
      </c>
      <c r="K480" s="6" t="s">
        <v>3096</v>
      </c>
      <c r="L480" s="4" t="s">
        <v>78</v>
      </c>
      <c r="M480" s="4" t="s">
        <v>929</v>
      </c>
    </row>
    <row r="481" customFormat="false" ht="15.75" hidden="false" customHeight="true" outlineLevel="0" collapsed="false">
      <c r="A481" s="4" t="n">
        <v>11907</v>
      </c>
      <c r="B481" s="4" t="s">
        <v>3097</v>
      </c>
      <c r="C481" s="4"/>
      <c r="D481" s="4" t="s">
        <v>3098</v>
      </c>
      <c r="E481" s="5" t="s">
        <v>3099</v>
      </c>
      <c r="F481" s="4" t="s">
        <v>3100</v>
      </c>
      <c r="G481" s="4" t="s">
        <v>364</v>
      </c>
      <c r="H481" s="5" t="n">
        <v>640967078</v>
      </c>
      <c r="I481" s="4" t="s">
        <v>3101</v>
      </c>
      <c r="J481" s="5" t="n">
        <f aca="false">LEN(K481)</f>
        <v>29</v>
      </c>
      <c r="K481" s="10" t="s">
        <v>3102</v>
      </c>
      <c r="L481" s="4" t="s">
        <v>21</v>
      </c>
      <c r="M481" s="4" t="s">
        <v>317</v>
      </c>
    </row>
    <row r="482" customFormat="false" ht="15.75" hidden="false" customHeight="true" outlineLevel="0" collapsed="false">
      <c r="A482" s="4" t="n">
        <v>11829</v>
      </c>
      <c r="B482" s="4" t="s">
        <v>3103</v>
      </c>
      <c r="C482" s="4"/>
      <c r="D482" s="4" t="s">
        <v>3104</v>
      </c>
      <c r="E482" s="5" t="s">
        <v>2494</v>
      </c>
      <c r="F482" s="4" t="s">
        <v>2495</v>
      </c>
      <c r="G482" s="4" t="s">
        <v>84</v>
      </c>
      <c r="H482" s="5" t="s">
        <v>3105</v>
      </c>
      <c r="I482" s="4" t="s">
        <v>3106</v>
      </c>
      <c r="J482" s="5" t="n">
        <f aca="false">LEN(K482)</f>
        <v>29</v>
      </c>
      <c r="K482" s="10" t="s">
        <v>3107</v>
      </c>
      <c r="L482" s="4" t="s">
        <v>78</v>
      </c>
      <c r="M482" s="4" t="s">
        <v>31</v>
      </c>
    </row>
    <row r="483" customFormat="false" ht="15.75" hidden="false" customHeight="true" outlineLevel="0" collapsed="false">
      <c r="A483" s="4" t="n">
        <v>12093</v>
      </c>
      <c r="B483" s="4" t="s">
        <v>3108</v>
      </c>
      <c r="C483" s="4" t="s">
        <v>3109</v>
      </c>
      <c r="D483" s="4" t="s">
        <v>3110</v>
      </c>
      <c r="E483" s="5" t="s">
        <v>1130</v>
      </c>
      <c r="F483" s="4" t="s">
        <v>1131</v>
      </c>
      <c r="G483" s="4" t="s">
        <v>107</v>
      </c>
      <c r="H483" s="5" t="s">
        <v>3111</v>
      </c>
      <c r="I483" s="4" t="s">
        <v>3112</v>
      </c>
      <c r="J483" s="5" t="n">
        <f aca="false">LEN(K483)</f>
        <v>29</v>
      </c>
      <c r="K483" s="10" t="s">
        <v>3113</v>
      </c>
      <c r="L483" s="4" t="s">
        <v>78</v>
      </c>
      <c r="M483" s="4" t="s">
        <v>381</v>
      </c>
    </row>
    <row r="484" customFormat="false" ht="15.75" hidden="false" customHeight="true" outlineLevel="0" collapsed="false">
      <c r="A484" s="4" t="n">
        <v>11069</v>
      </c>
      <c r="B484" s="4" t="s">
        <v>3114</v>
      </c>
      <c r="C484" s="4"/>
      <c r="D484" s="4" t="s">
        <v>3115</v>
      </c>
      <c r="E484" s="5" t="s">
        <v>3116</v>
      </c>
      <c r="F484" s="4" t="s">
        <v>3117</v>
      </c>
      <c r="G484" s="4" t="s">
        <v>603</v>
      </c>
      <c r="H484" s="5" t="s">
        <v>283</v>
      </c>
      <c r="I484" s="4" t="s">
        <v>3118</v>
      </c>
      <c r="J484" s="5" t="n">
        <f aca="false">LEN(K484)</f>
        <v>29</v>
      </c>
      <c r="K484" s="10" t="s">
        <v>3119</v>
      </c>
      <c r="L484" s="4" t="s">
        <v>78</v>
      </c>
      <c r="M484" s="4" t="s">
        <v>1016</v>
      </c>
    </row>
    <row r="485" customFormat="false" ht="15.75" hidden="false" customHeight="true" outlineLevel="0" collapsed="false">
      <c r="A485" s="4" t="n">
        <v>11206</v>
      </c>
      <c r="B485" s="4" t="s">
        <v>3120</v>
      </c>
      <c r="C485" s="4"/>
      <c r="D485" s="4" t="s">
        <v>3121</v>
      </c>
      <c r="E485" s="5" t="s">
        <v>3122</v>
      </c>
      <c r="F485" s="4" t="s">
        <v>2585</v>
      </c>
      <c r="G485" s="4" t="s">
        <v>620</v>
      </c>
      <c r="H485" s="5" t="s">
        <v>283</v>
      </c>
      <c r="I485" s="4" t="s">
        <v>3123</v>
      </c>
      <c r="J485" s="5" t="n">
        <f aca="false">LEN(K485)</f>
        <v>29</v>
      </c>
      <c r="K485" s="6" t="s">
        <v>3124</v>
      </c>
      <c r="L485" s="4" t="s">
        <v>31</v>
      </c>
      <c r="M485" s="4" t="s">
        <v>317</v>
      </c>
    </row>
    <row r="486" customFormat="false" ht="15.75" hidden="false" customHeight="true" outlineLevel="0" collapsed="false">
      <c r="A486" s="4" t="n">
        <v>11771</v>
      </c>
      <c r="B486" s="4" t="s">
        <v>3125</v>
      </c>
      <c r="C486" s="4"/>
      <c r="D486" s="4" t="s">
        <v>3126</v>
      </c>
      <c r="E486" s="5" t="s">
        <v>3127</v>
      </c>
      <c r="F486" s="4" t="s">
        <v>3128</v>
      </c>
      <c r="G486" s="4" t="s">
        <v>84</v>
      </c>
      <c r="H486" s="5" t="s">
        <v>283</v>
      </c>
      <c r="I486" s="4" t="s">
        <v>3129</v>
      </c>
      <c r="J486" s="5" t="n">
        <f aca="false">LEN(K486)</f>
        <v>29</v>
      </c>
      <c r="K486" s="6" t="s">
        <v>3130</v>
      </c>
      <c r="L486" s="4" t="s">
        <v>31</v>
      </c>
      <c r="M486" s="4" t="s">
        <v>31</v>
      </c>
    </row>
    <row r="487" customFormat="false" ht="15.75" hidden="false" customHeight="true" outlineLevel="0" collapsed="false">
      <c r="A487" s="4" t="n">
        <v>11885</v>
      </c>
      <c r="B487" s="4" t="s">
        <v>3131</v>
      </c>
      <c r="C487" s="4"/>
      <c r="D487" s="4" t="s">
        <v>3132</v>
      </c>
      <c r="E487" s="5" t="s">
        <v>52</v>
      </c>
      <c r="F487" s="4" t="s">
        <v>53</v>
      </c>
      <c r="G487" s="4" t="s">
        <v>37</v>
      </c>
      <c r="H487" s="5" t="s">
        <v>283</v>
      </c>
      <c r="I487" s="4" t="s">
        <v>3133</v>
      </c>
      <c r="J487" s="5" t="n">
        <f aca="false">LEN(K487)</f>
        <v>29</v>
      </c>
      <c r="K487" s="6" t="str">
        <f aca="false">LOWER(SUBSTITUTE(SUBSTITUTE(SUBSTITUTE(SUBSTITUTE(SUBSTITUTE(SUBSTITUTE(SUBSTITUTE(B487,"S.L.",""),"SL",""),"S.A.",""),"SA","")," ",""),".",""),",",""))&amp;".com"</f>
        <v>villamichelbahiameloneras.com</v>
      </c>
      <c r="L487" s="4" t="s">
        <v>31</v>
      </c>
      <c r="M487" s="4" t="s">
        <v>31</v>
      </c>
    </row>
    <row r="488" customFormat="false" ht="15.75" hidden="false" customHeight="true" outlineLevel="0" collapsed="false">
      <c r="A488" s="4" t="n">
        <v>12029</v>
      </c>
      <c r="B488" s="4" t="s">
        <v>3134</v>
      </c>
      <c r="C488" s="4"/>
      <c r="D488" s="4" t="s">
        <v>3135</v>
      </c>
      <c r="E488" s="5" t="s">
        <v>544</v>
      </c>
      <c r="F488" s="4" t="s">
        <v>545</v>
      </c>
      <c r="G488" s="4" t="s">
        <v>107</v>
      </c>
      <c r="H488" s="5" t="s">
        <v>283</v>
      </c>
      <c r="I488" s="4" t="s">
        <v>3136</v>
      </c>
      <c r="J488" s="5" t="n">
        <f aca="false">LEN(K488)</f>
        <v>29</v>
      </c>
      <c r="K488" s="6" t="str">
        <f aca="false">LOWER(SUBSTITUTE(SUBSTITUTE(SUBSTITUTE(SUBSTITUTE(SUBSTITUTE(SUBSTITUTE(SUBSTITUTE(B488,"S.L.",""),"SL",""),"S.A.",""),"SA","")," ",""),".",""),",",""))&amp;".com"</f>
        <v>apartamentominervajupiter.com</v>
      </c>
      <c r="L488" s="4" t="s">
        <v>66</v>
      </c>
      <c r="M488" s="4" t="s">
        <v>31</v>
      </c>
    </row>
    <row r="489" customFormat="false" ht="15.75" hidden="false" customHeight="true" outlineLevel="0" collapsed="false">
      <c r="A489" s="4" t="n">
        <v>12073</v>
      </c>
      <c r="B489" s="4" t="s">
        <v>3137</v>
      </c>
      <c r="C489" s="4"/>
      <c r="D489" s="4" t="s">
        <v>3138</v>
      </c>
      <c r="E489" s="5" t="s">
        <v>2024</v>
      </c>
      <c r="F489" s="4" t="s">
        <v>106</v>
      </c>
      <c r="G489" s="4" t="s">
        <v>107</v>
      </c>
      <c r="H489" s="5" t="s">
        <v>283</v>
      </c>
      <c r="I489" s="4" t="s">
        <v>3139</v>
      </c>
      <c r="J489" s="5" t="n">
        <f aca="false">LEN(K489)</f>
        <v>29</v>
      </c>
      <c r="K489" s="10" t="str">
        <f aca="false">LOWER(SUBSTITUTE(SUBSTITUTE(SUBSTITUTE(SUBSTITUTE(SUBSTITUTE(SUBSTITUTE(SUBSTITUTE(B489,"S.L.",""),"SL",""),"S.A.",""),"SA","")," ",""),".",""),",",""))&amp;".com"</f>
        <v>rotaryestudio-puertobanus.com</v>
      </c>
      <c r="L489" s="4" t="s">
        <v>637</v>
      </c>
      <c r="M489" s="4" t="s">
        <v>31</v>
      </c>
    </row>
    <row r="490" customFormat="false" ht="15.75" hidden="false" customHeight="true" outlineLevel="0" collapsed="false">
      <c r="A490" s="4" t="n">
        <v>12224</v>
      </c>
      <c r="B490" s="4" t="s">
        <v>3140</v>
      </c>
      <c r="C490" s="4"/>
      <c r="D490" s="4" t="s">
        <v>3141</v>
      </c>
      <c r="E490" s="5" t="s">
        <v>3142</v>
      </c>
      <c r="F490" s="4" t="s">
        <v>3143</v>
      </c>
      <c r="G490" s="4" t="s">
        <v>431</v>
      </c>
      <c r="H490" s="5" t="s">
        <v>283</v>
      </c>
      <c r="I490" s="7" t="s">
        <v>3144</v>
      </c>
      <c r="J490" s="5" t="n">
        <f aca="false">LEN(K490)</f>
        <v>29</v>
      </c>
      <c r="K490" s="6" t="str">
        <f aca="false">LOWER(SUBSTITUTE(SUBSTITUTE(SUBSTITUTE(SUBSTITUTE(SUBSTITUTE(SUBSTITUTE(SUBSTITUTE(B490,"S.L.",""),"SL",""),"S.A.",""),"SA","")," ",""),".",""),",",""))&amp;".com"</f>
        <v>hotelruralfincalahacienda.com</v>
      </c>
      <c r="L490" s="4" t="s">
        <v>78</v>
      </c>
      <c r="M490" s="4" t="s">
        <v>31</v>
      </c>
    </row>
    <row r="491" customFormat="false" ht="15.75" hidden="false" customHeight="true" outlineLevel="0" collapsed="false">
      <c r="A491" s="4" t="n">
        <v>8</v>
      </c>
      <c r="B491" s="4" t="s">
        <v>3145</v>
      </c>
      <c r="C491" s="4"/>
      <c r="D491" s="4" t="s">
        <v>3146</v>
      </c>
      <c r="E491" s="5" t="n">
        <v>38500</v>
      </c>
      <c r="F491" s="4" t="s">
        <v>3147</v>
      </c>
      <c r="G491" s="4" t="s">
        <v>431</v>
      </c>
      <c r="H491" s="5" t="s">
        <v>3148</v>
      </c>
      <c r="I491" s="7" t="s">
        <v>3149</v>
      </c>
      <c r="J491" s="5" t="n">
        <f aca="false">LEN(K491)</f>
        <v>29</v>
      </c>
      <c r="K491" s="5" t="s">
        <v>3150</v>
      </c>
      <c r="L491" s="4" t="s">
        <v>78</v>
      </c>
      <c r="M491" s="4" t="s">
        <v>1016</v>
      </c>
    </row>
    <row r="492" customFormat="false" ht="27.75" hidden="false" customHeight="true" outlineLevel="0" collapsed="false">
      <c r="A492" s="4" t="n">
        <v>126</v>
      </c>
      <c r="B492" s="4" t="s">
        <v>3151</v>
      </c>
      <c r="C492" s="4"/>
      <c r="D492" s="4" t="s">
        <v>3152</v>
      </c>
      <c r="E492" s="5" t="n">
        <v>37001</v>
      </c>
      <c r="F492" s="4" t="s">
        <v>322</v>
      </c>
      <c r="G492" s="4" t="s">
        <v>322</v>
      </c>
      <c r="H492" s="5" t="s">
        <v>3153</v>
      </c>
      <c r="I492" s="7" t="s">
        <v>3154</v>
      </c>
      <c r="J492" s="5" t="n">
        <f aca="false">LEN(K492)</f>
        <v>29</v>
      </c>
      <c r="K492" s="6" t="s">
        <v>3155</v>
      </c>
      <c r="L492" s="4" t="s">
        <v>66</v>
      </c>
      <c r="M492" s="4" t="s">
        <v>294</v>
      </c>
    </row>
    <row r="493" customFormat="false" ht="27.75" hidden="false" customHeight="true" outlineLevel="0" collapsed="false">
      <c r="A493" s="4" t="n">
        <v>336</v>
      </c>
      <c r="B493" s="4" t="s">
        <v>3156</v>
      </c>
      <c r="C493" s="4"/>
      <c r="D493" s="4" t="s">
        <v>3157</v>
      </c>
      <c r="E493" s="5" t="n">
        <v>28031</v>
      </c>
      <c r="F493" s="4" t="s">
        <v>205</v>
      </c>
      <c r="G493" s="4" t="s">
        <v>205</v>
      </c>
      <c r="H493" s="5" t="s">
        <v>3158</v>
      </c>
      <c r="I493" s="7" t="s">
        <v>3159</v>
      </c>
      <c r="J493" s="5" t="n">
        <f aca="false">LEN(K493)</f>
        <v>29</v>
      </c>
      <c r="K493" s="6" t="str">
        <f aca="false">LOWER(SUBSTITUTE(SUBSTITUTE(SUBSTITUTE(SUBSTITUTE(SUBSTITUTE(SUBSTITUTE(SUBSTITUTE(B493,"S.L.",""),"SL",""),"S.A.",""),"SA","")," ",""),".",""),",",""))&amp;".com"</f>
        <v>maríadelpilargarcíagarcía.com</v>
      </c>
      <c r="L493" s="4" t="s">
        <v>21</v>
      </c>
      <c r="M493" s="4" t="s">
        <v>31</v>
      </c>
    </row>
    <row r="494" customFormat="false" ht="27.75" hidden="false" customHeight="true" outlineLevel="0" collapsed="false">
      <c r="A494" s="4" t="n">
        <v>488</v>
      </c>
      <c r="B494" s="4" t="s">
        <v>3160</v>
      </c>
      <c r="C494" s="4"/>
      <c r="D494" s="4" t="s">
        <v>3161</v>
      </c>
      <c r="E494" s="5" t="s">
        <v>384</v>
      </c>
      <c r="F494" s="4" t="s">
        <v>205</v>
      </c>
      <c r="G494" s="4" t="s">
        <v>205</v>
      </c>
      <c r="H494" s="5" t="s">
        <v>3162</v>
      </c>
      <c r="I494" s="7" t="s">
        <v>3163</v>
      </c>
      <c r="J494" s="5" t="n">
        <f aca="false">LEN(K494)</f>
        <v>29</v>
      </c>
      <c r="K494" s="6" t="s">
        <v>3164</v>
      </c>
      <c r="L494" s="4" t="s">
        <v>66</v>
      </c>
      <c r="M494" s="4" t="s">
        <v>680</v>
      </c>
    </row>
    <row r="495" customFormat="false" ht="27.75" hidden="false" customHeight="true" outlineLevel="0" collapsed="false">
      <c r="A495" s="4" t="n">
        <v>497</v>
      </c>
      <c r="B495" s="4" t="s">
        <v>3165</v>
      </c>
      <c r="C495" s="4"/>
      <c r="D495" s="4" t="s">
        <v>3166</v>
      </c>
      <c r="E495" s="5" t="n">
        <v>28013</v>
      </c>
      <c r="F495" s="4" t="s">
        <v>205</v>
      </c>
      <c r="G495" s="4" t="s">
        <v>205</v>
      </c>
      <c r="H495" s="5" t="s">
        <v>3167</v>
      </c>
      <c r="I495" s="7" t="s">
        <v>3168</v>
      </c>
      <c r="J495" s="5" t="n">
        <f aca="false">LEN(K495)</f>
        <v>29</v>
      </c>
      <c r="K495" s="6" t="str">
        <f aca="false">LOWER(SUBSTITUTE(SUBSTITUTE(SUBSTITUTE(SUBSTITUTE(SUBSTITUTE(SUBSTITUTE(SUBSTITUTE(B495,"S.L.",""),"SL",""),"S.A.",""),"SA","")," ",""),".",""),",",""))&amp;".com"</f>
        <v>petitpalacecliper-granvía.com</v>
      </c>
      <c r="L495" s="4" t="s">
        <v>66</v>
      </c>
      <c r="M495" s="4" t="s">
        <v>1043</v>
      </c>
    </row>
    <row r="496" customFormat="false" ht="15.75" hidden="false" customHeight="true" outlineLevel="0" collapsed="false">
      <c r="A496" s="4" t="n">
        <v>503</v>
      </c>
      <c r="B496" s="4" t="s">
        <v>3169</v>
      </c>
      <c r="C496" s="4"/>
      <c r="D496" s="4" t="s">
        <v>3170</v>
      </c>
      <c r="E496" s="5" t="s">
        <v>3171</v>
      </c>
      <c r="F496" s="4" t="s">
        <v>205</v>
      </c>
      <c r="G496" s="4" t="s">
        <v>205</v>
      </c>
      <c r="H496" s="5" t="s">
        <v>3172</v>
      </c>
      <c r="I496" s="7" t="s">
        <v>3173</v>
      </c>
      <c r="J496" s="5" t="n">
        <f aca="false">LEN(K496)</f>
        <v>29</v>
      </c>
      <c r="K496" s="6" t="str">
        <f aca="false">LOWER(SUBSTITUTE(SUBSTITUTE(SUBSTITUTE(SUBSTITUTE(SUBSTITUTE(SUBSTITUTE(SUBSTITUTE(B496,"S.L.",""),"SL",""),"S.A.",""),"SA","")," ",""),".",""),",",""))&amp;".com"</f>
        <v>abalúboutique&amp;designhotel.com</v>
      </c>
      <c r="L496" s="4" t="s">
        <v>21</v>
      </c>
      <c r="M496" s="4" t="s">
        <v>1208</v>
      </c>
    </row>
    <row r="497" customFormat="false" ht="15.75" hidden="false" customHeight="true" outlineLevel="0" collapsed="false">
      <c r="A497" s="15" t="n">
        <v>651</v>
      </c>
      <c r="B497" s="15" t="s">
        <v>3174</v>
      </c>
      <c r="C497" s="15"/>
      <c r="D497" s="15" t="s">
        <v>3175</v>
      </c>
      <c r="E497" s="16" t="s">
        <v>3176</v>
      </c>
      <c r="F497" s="15" t="s">
        <v>205</v>
      </c>
      <c r="G497" s="15" t="s">
        <v>205</v>
      </c>
      <c r="H497" s="5" t="s">
        <v>3177</v>
      </c>
      <c r="I497" s="17" t="s">
        <v>3178</v>
      </c>
      <c r="J497" s="5" t="n">
        <f aca="false">LEN(K497)</f>
        <v>29</v>
      </c>
      <c r="K497" s="19" t="s">
        <v>3179</v>
      </c>
      <c r="L497" s="4" t="s">
        <v>78</v>
      </c>
      <c r="M497" s="4" t="s">
        <v>31</v>
      </c>
    </row>
    <row r="498" customFormat="false" ht="15.75" hidden="false" customHeight="true" outlineLevel="0" collapsed="false">
      <c r="A498" s="15" t="n">
        <v>861</v>
      </c>
      <c r="B498" s="15" t="s">
        <v>3180</v>
      </c>
      <c r="C498" s="15"/>
      <c r="D498" s="15" t="s">
        <v>3181</v>
      </c>
      <c r="E498" s="16" t="s">
        <v>3182</v>
      </c>
      <c r="F498" s="15" t="s">
        <v>3183</v>
      </c>
      <c r="G498" s="15" t="s">
        <v>1482</v>
      </c>
      <c r="H498" s="5" t="s">
        <v>3184</v>
      </c>
      <c r="I498" s="17" t="s">
        <v>3185</v>
      </c>
      <c r="J498" s="5" t="n">
        <f aca="false">LEN(K498)</f>
        <v>29</v>
      </c>
      <c r="K498" s="19" t="str">
        <f aca="false">LOWER(SUBSTITUTE(SUBSTITUTE(SUBSTITUTE(SUBSTITUTE(SUBSTITUTE(SUBSTITUTE(SUBSTITUTE(B498,"S.L.",""),"SL",""),"S.A.",""),"SA","")," ",""),".",""),",",""))&amp;".com"</f>
        <v>hostalrestaurantecamarino.com</v>
      </c>
      <c r="L498" s="4" t="s">
        <v>31</v>
      </c>
      <c r="M498" s="4" t="s">
        <v>996</v>
      </c>
    </row>
    <row r="499" customFormat="false" ht="27.75" hidden="false" customHeight="true" outlineLevel="0" collapsed="false">
      <c r="A499" s="15" t="n">
        <v>943</v>
      </c>
      <c r="B499" s="15" t="s">
        <v>3186</v>
      </c>
      <c r="C499" s="15"/>
      <c r="D499" s="15" t="s">
        <v>3187</v>
      </c>
      <c r="E499" s="16" t="s">
        <v>3188</v>
      </c>
      <c r="F499" s="15" t="s">
        <v>3189</v>
      </c>
      <c r="G499" s="15" t="s">
        <v>431</v>
      </c>
      <c r="H499" s="5" t="s">
        <v>3190</v>
      </c>
      <c r="I499" s="7" t="s">
        <v>3191</v>
      </c>
      <c r="J499" s="5" t="n">
        <f aca="false">LEN(K499)</f>
        <v>29</v>
      </c>
      <c r="K499" s="5" t="str">
        <f aca="false">LOWER(SUBSTITUTE(SUBSTITUTE(SUBSTITUTE(SUBSTITUTE(SUBSTITUTE(SUBSTITUTE(SUBSTITUTE(B499,"S.L.",""),"SL",""),"S.A.",""),"SA","")," ",""),".",""),",",""))&amp;".com"</f>
        <v>apartamentoscentrocancajo.com</v>
      </c>
      <c r="L499" s="4" t="s">
        <v>57</v>
      </c>
      <c r="M499" s="4" t="s">
        <v>31</v>
      </c>
    </row>
    <row r="500" customFormat="false" ht="15.75" hidden="false" customHeight="true" outlineLevel="0" collapsed="false">
      <c r="A500" s="4" t="n">
        <v>1185</v>
      </c>
      <c r="B500" s="4" t="s">
        <v>3192</v>
      </c>
      <c r="C500" s="4"/>
      <c r="D500" s="4" t="s">
        <v>3193</v>
      </c>
      <c r="E500" s="5" t="s">
        <v>429</v>
      </c>
      <c r="F500" s="4" t="s">
        <v>1027</v>
      </c>
      <c r="G500" s="4" t="s">
        <v>431</v>
      </c>
      <c r="H500" s="5" t="s">
        <v>3194</v>
      </c>
      <c r="I500" s="4" t="s">
        <v>3195</v>
      </c>
      <c r="J500" s="5" t="n">
        <f aca="false">LEN(K500)</f>
        <v>29</v>
      </c>
      <c r="K500" s="10" t="s">
        <v>3196</v>
      </c>
      <c r="L500" s="4" t="s">
        <v>78</v>
      </c>
      <c r="M500" s="4" t="s">
        <v>3197</v>
      </c>
    </row>
    <row r="501" customFormat="false" ht="27.75" hidden="false" customHeight="true" outlineLevel="0" collapsed="false">
      <c r="A501" s="15" t="n">
        <v>1335</v>
      </c>
      <c r="B501" s="15" t="s">
        <v>3198</v>
      </c>
      <c r="C501" s="15"/>
      <c r="D501" s="15" t="s">
        <v>3199</v>
      </c>
      <c r="E501" s="16" t="s">
        <v>2078</v>
      </c>
      <c r="F501" s="15" t="s">
        <v>322</v>
      </c>
      <c r="G501" s="15" t="s">
        <v>322</v>
      </c>
      <c r="H501" s="5" t="s">
        <v>3200</v>
      </c>
      <c r="I501" s="7" t="s">
        <v>3201</v>
      </c>
      <c r="J501" s="5" t="n">
        <f aca="false">LEN(K501)</f>
        <v>29</v>
      </c>
      <c r="K501" s="5" t="s">
        <v>3202</v>
      </c>
      <c r="L501" s="4" t="s">
        <v>78</v>
      </c>
      <c r="M501" s="4" t="s">
        <v>3203</v>
      </c>
    </row>
    <row r="502" customFormat="false" ht="27.75" hidden="false" customHeight="true" outlineLevel="0" collapsed="false">
      <c r="A502" s="4" t="n">
        <v>1495</v>
      </c>
      <c r="B502" s="4" t="s">
        <v>3204</v>
      </c>
      <c r="C502" s="4"/>
      <c r="D502" s="4" t="s">
        <v>3205</v>
      </c>
      <c r="E502" s="5" t="s">
        <v>3206</v>
      </c>
      <c r="F502" s="4" t="s">
        <v>464</v>
      </c>
      <c r="G502" s="4" t="s">
        <v>464</v>
      </c>
      <c r="H502" s="5" t="s">
        <v>3207</v>
      </c>
      <c r="I502" s="7" t="s">
        <v>3208</v>
      </c>
      <c r="J502" s="5" t="n">
        <f aca="false">LEN(K502)</f>
        <v>29</v>
      </c>
      <c r="K502" s="5" t="s">
        <v>3209</v>
      </c>
      <c r="L502" s="4" t="s">
        <v>21</v>
      </c>
      <c r="M502" s="4" t="s">
        <v>680</v>
      </c>
    </row>
    <row r="503" customFormat="false" ht="27.75" hidden="false" customHeight="true" outlineLevel="0" collapsed="false">
      <c r="A503" s="4" t="n">
        <v>1537</v>
      </c>
      <c r="B503" s="4" t="s">
        <v>3210</v>
      </c>
      <c r="C503" s="4"/>
      <c r="D503" s="4" t="s">
        <v>3211</v>
      </c>
      <c r="E503" s="5" t="s">
        <v>3212</v>
      </c>
      <c r="F503" s="4" t="s">
        <v>3213</v>
      </c>
      <c r="G503" s="4" t="s">
        <v>464</v>
      </c>
      <c r="H503" s="5" t="s">
        <v>3214</v>
      </c>
      <c r="I503" s="7" t="s">
        <v>3215</v>
      </c>
      <c r="J503" s="5" t="n">
        <f aca="false">LEN(K503)</f>
        <v>29</v>
      </c>
      <c r="K503" s="6" t="str">
        <f aca="false">LOWER(SUBSTITUTE(SUBSTITUTE(SUBSTITUTE(SUBSTITUTE(SUBSTITUTE(SUBSTITUTE(SUBSTITUTE(B503,"S.L.",""),"SL",""),"S.A.",""),"SA","")," ",""),".",""),",",""))&amp;".com"</f>
        <v>hoteleltorreondemiguelete.com</v>
      </c>
      <c r="L503" s="4" t="s">
        <v>78</v>
      </c>
      <c r="M503" s="4" t="s">
        <v>2890</v>
      </c>
    </row>
    <row r="504" customFormat="false" ht="27.75" hidden="false" customHeight="true" outlineLevel="0" collapsed="false">
      <c r="A504" s="4" t="n">
        <v>11548</v>
      </c>
      <c r="B504" s="4" t="s">
        <v>3216</v>
      </c>
      <c r="C504" s="4"/>
      <c r="D504" s="4" t="s">
        <v>3217</v>
      </c>
      <c r="E504" s="5" t="s">
        <v>3218</v>
      </c>
      <c r="F504" s="4" t="s">
        <v>3219</v>
      </c>
      <c r="G504" s="4" t="s">
        <v>2093</v>
      </c>
      <c r="H504" s="5" t="s">
        <v>3220</v>
      </c>
      <c r="I504" s="7" t="s">
        <v>3221</v>
      </c>
      <c r="J504" s="5" t="n">
        <f aca="false">LEN(K504)</f>
        <v>29</v>
      </c>
      <c r="K504" s="6" t="str">
        <f aca="false">LOWER(SUBSTITUTE(SUBSTITUTE(SUBSTITUTE(SUBSTITUTE(SUBSTITUTE(SUBSTITUTE(SUBSTITUTE(B504,"S.L.",""),"SL",""),"S.A.",""),"SA","")," ",""),".",""),",",""))&amp;".com"</f>
        <v>hospederíamuseovaldepeñas.com</v>
      </c>
      <c r="L504" s="4" t="s">
        <v>21</v>
      </c>
      <c r="M504" s="4" t="s">
        <v>1979</v>
      </c>
    </row>
    <row r="505" customFormat="false" ht="27.75" hidden="false" customHeight="true" outlineLevel="0" collapsed="false">
      <c r="A505" s="4" t="n">
        <v>1560</v>
      </c>
      <c r="B505" s="4" t="s">
        <v>3222</v>
      </c>
      <c r="C505" s="4"/>
      <c r="D505" s="4" t="s">
        <v>3223</v>
      </c>
      <c r="E505" s="5" t="s">
        <v>3224</v>
      </c>
      <c r="F505" s="4" t="s">
        <v>3225</v>
      </c>
      <c r="G505" s="4" t="s">
        <v>2093</v>
      </c>
      <c r="H505" s="5" t="s">
        <v>3226</v>
      </c>
      <c r="I505" s="7" t="s">
        <v>3227</v>
      </c>
      <c r="J505" s="5" t="n">
        <f aca="false">LEN(K505)</f>
        <v>29</v>
      </c>
      <c r="K505" s="6" t="s">
        <v>3228</v>
      </c>
      <c r="L505" s="4" t="s">
        <v>78</v>
      </c>
      <c r="M505" s="4" t="s">
        <v>794</v>
      </c>
    </row>
    <row r="506" customFormat="false" ht="15.75" hidden="false" customHeight="true" outlineLevel="0" collapsed="false">
      <c r="A506" s="4" t="n">
        <v>1571</v>
      </c>
      <c r="B506" s="4" t="s">
        <v>3229</v>
      </c>
      <c r="C506" s="4"/>
      <c r="D506" s="4" t="s">
        <v>3230</v>
      </c>
      <c r="E506" s="5" t="s">
        <v>3231</v>
      </c>
      <c r="F506" s="4" t="s">
        <v>3232</v>
      </c>
      <c r="G506" s="4" t="s">
        <v>2093</v>
      </c>
      <c r="H506" s="5" t="s">
        <v>3233</v>
      </c>
      <c r="I506" s="4" t="s">
        <v>3234</v>
      </c>
      <c r="J506" s="5" t="n">
        <f aca="false">LEN(K506)</f>
        <v>29</v>
      </c>
      <c r="K506" s="6" t="s">
        <v>3235</v>
      </c>
      <c r="L506" s="4" t="s">
        <v>21</v>
      </c>
      <c r="M506" s="4" t="s">
        <v>294</v>
      </c>
    </row>
    <row r="507" customFormat="false" ht="15.75" hidden="false" customHeight="true" outlineLevel="0" collapsed="false">
      <c r="A507" s="4" t="n">
        <v>1596</v>
      </c>
      <c r="B507" s="4" t="s">
        <v>3236</v>
      </c>
      <c r="C507" s="4"/>
      <c r="D507" s="4" t="s">
        <v>3237</v>
      </c>
      <c r="E507" s="5" t="s">
        <v>3238</v>
      </c>
      <c r="F507" s="4" t="s">
        <v>3239</v>
      </c>
      <c r="G507" s="4" t="s">
        <v>2093</v>
      </c>
      <c r="H507" s="5" t="s">
        <v>3240</v>
      </c>
      <c r="I507" s="4" t="s">
        <v>854</v>
      </c>
      <c r="J507" s="5" t="n">
        <f aca="false">LEN(K507)</f>
        <v>29</v>
      </c>
      <c r="K507" s="10" t="s">
        <v>3241</v>
      </c>
      <c r="L507" s="4" t="s">
        <v>78</v>
      </c>
      <c r="M507" s="4" t="s">
        <v>591</v>
      </c>
    </row>
    <row r="508" customFormat="false" ht="15.75" hidden="false" customHeight="true" outlineLevel="0" collapsed="false">
      <c r="A508" s="4" t="n">
        <v>1609</v>
      </c>
      <c r="B508" s="4" t="s">
        <v>3242</v>
      </c>
      <c r="C508" s="4"/>
      <c r="D508" s="4" t="s">
        <v>3243</v>
      </c>
      <c r="E508" s="5" t="s">
        <v>2368</v>
      </c>
      <c r="F508" s="4" t="s">
        <v>2369</v>
      </c>
      <c r="G508" s="4" t="s">
        <v>2093</v>
      </c>
      <c r="H508" s="5" t="s">
        <v>3244</v>
      </c>
      <c r="I508" s="9" t="s">
        <v>3245</v>
      </c>
      <c r="J508" s="5" t="n">
        <f aca="false">LEN(K508)</f>
        <v>29</v>
      </c>
      <c r="K508" s="6" t="s">
        <v>3246</v>
      </c>
      <c r="L508" s="4" t="s">
        <v>31</v>
      </c>
      <c r="M508" s="4" t="s">
        <v>1063</v>
      </c>
    </row>
    <row r="509" customFormat="false" ht="27.75" hidden="false" customHeight="true" outlineLevel="0" collapsed="false">
      <c r="A509" s="4" t="n">
        <v>1610</v>
      </c>
      <c r="B509" s="4" t="s">
        <v>3247</v>
      </c>
      <c r="C509" s="4"/>
      <c r="D509" s="4" t="s">
        <v>3248</v>
      </c>
      <c r="E509" s="5" t="s">
        <v>3249</v>
      </c>
      <c r="F509" s="4" t="s">
        <v>3250</v>
      </c>
      <c r="G509" s="4" t="s">
        <v>2093</v>
      </c>
      <c r="H509" s="5" t="s">
        <v>3251</v>
      </c>
      <c r="I509" s="7" t="s">
        <v>3252</v>
      </c>
      <c r="J509" s="5" t="n">
        <f aca="false">LEN(K509)</f>
        <v>29</v>
      </c>
      <c r="K509" s="6" t="s">
        <v>3253</v>
      </c>
      <c r="L509" s="4" t="s">
        <v>57</v>
      </c>
      <c r="M509" s="4" t="s">
        <v>186</v>
      </c>
    </row>
    <row r="510" customFormat="false" ht="27.75" hidden="false" customHeight="true" outlineLevel="0" collapsed="false">
      <c r="A510" s="4" t="n">
        <v>11434</v>
      </c>
      <c r="B510" s="4" t="s">
        <v>3254</v>
      </c>
      <c r="C510" s="4"/>
      <c r="D510" s="4" t="s">
        <v>3255</v>
      </c>
      <c r="E510" s="5" t="s">
        <v>3256</v>
      </c>
      <c r="F510" s="4" t="s">
        <v>3257</v>
      </c>
      <c r="G510" s="4" t="s">
        <v>895</v>
      </c>
      <c r="H510" s="5" t="s">
        <v>3258</v>
      </c>
      <c r="I510" s="7" t="s">
        <v>3259</v>
      </c>
      <c r="J510" s="5" t="n">
        <f aca="false">LEN(K510)</f>
        <v>29</v>
      </c>
      <c r="K510" s="5" t="s">
        <v>3260</v>
      </c>
      <c r="L510" s="4" t="s">
        <v>21</v>
      </c>
      <c r="M510" s="4" t="s">
        <v>877</v>
      </c>
    </row>
    <row r="511" customFormat="false" ht="15.75" hidden="false" customHeight="true" outlineLevel="0" collapsed="false">
      <c r="A511" s="4" t="n">
        <v>1668</v>
      </c>
      <c r="B511" s="4" t="s">
        <v>3261</v>
      </c>
      <c r="C511" s="4"/>
      <c r="D511" s="4" t="s">
        <v>3262</v>
      </c>
      <c r="E511" s="5" t="s">
        <v>3263</v>
      </c>
      <c r="F511" s="4" t="s">
        <v>3264</v>
      </c>
      <c r="G511" s="4" t="s">
        <v>895</v>
      </c>
      <c r="H511" s="5" t="s">
        <v>3265</v>
      </c>
      <c r="I511" s="4" t="s">
        <v>3266</v>
      </c>
      <c r="J511" s="5" t="n">
        <f aca="false">LEN(K511)</f>
        <v>29</v>
      </c>
      <c r="K511" s="6" t="s">
        <v>3267</v>
      </c>
      <c r="L511" s="4" t="s">
        <v>21</v>
      </c>
      <c r="M511" s="4" t="s">
        <v>31</v>
      </c>
    </row>
    <row r="512" customFormat="false" ht="15.75" hidden="false" customHeight="true" outlineLevel="0" collapsed="false">
      <c r="A512" s="4" t="n">
        <v>1713</v>
      </c>
      <c r="B512" s="4" t="s">
        <v>3268</v>
      </c>
      <c r="C512" s="4"/>
      <c r="D512" s="4" t="s">
        <v>3269</v>
      </c>
      <c r="E512" s="5" t="s">
        <v>3270</v>
      </c>
      <c r="F512" s="4" t="s">
        <v>3271</v>
      </c>
      <c r="G512" s="4" t="s">
        <v>895</v>
      </c>
      <c r="H512" s="5" t="s">
        <v>3272</v>
      </c>
      <c r="I512" s="4" t="s">
        <v>3273</v>
      </c>
      <c r="J512" s="5" t="n">
        <f aca="false">LEN(K512)</f>
        <v>29</v>
      </c>
      <c r="K512" s="10" t="s">
        <v>3274</v>
      </c>
      <c r="L512" s="4" t="s">
        <v>57</v>
      </c>
      <c r="M512" s="4" t="s">
        <v>577</v>
      </c>
    </row>
    <row r="513" customFormat="false" ht="15.75" hidden="false" customHeight="true" outlineLevel="0" collapsed="false">
      <c r="A513" s="4" t="n">
        <v>1734</v>
      </c>
      <c r="B513" s="4" t="s">
        <v>3275</v>
      </c>
      <c r="C513" s="4"/>
      <c r="D513" s="4" t="s">
        <v>3276</v>
      </c>
      <c r="E513" s="5" t="s">
        <v>3277</v>
      </c>
      <c r="F513" s="4" t="s">
        <v>3278</v>
      </c>
      <c r="G513" s="4" t="s">
        <v>895</v>
      </c>
      <c r="H513" s="5" t="s">
        <v>3279</v>
      </c>
      <c r="I513" s="4" t="s">
        <v>3280</v>
      </c>
      <c r="J513" s="5" t="n">
        <f aca="false">LEN(K513)</f>
        <v>29</v>
      </c>
      <c r="K513" s="6" t="str">
        <f aca="false">LOWER(SUBSTITUTE(SUBSTITUTE(SUBSTITUTE(SUBSTITUTE(SUBSTITUTE(SUBSTITUTE(SUBSTITUTE(B513,"S.L.",""),"SL",""),"S.A.",""),"SA","")," ",""),".",""),",",""))&amp;".com"</f>
        <v>hotelruralriveradevadillo.com</v>
      </c>
      <c r="L513" s="4" t="s">
        <v>31</v>
      </c>
      <c r="M513" s="4" t="s">
        <v>31</v>
      </c>
    </row>
    <row r="514" customFormat="false" ht="15.75" hidden="false" customHeight="true" outlineLevel="0" collapsed="false">
      <c r="A514" s="4" t="n">
        <v>1743</v>
      </c>
      <c r="B514" s="4" t="s">
        <v>3281</v>
      </c>
      <c r="C514" s="4"/>
      <c r="D514" s="4" t="s">
        <v>3282</v>
      </c>
      <c r="E514" s="5" t="s">
        <v>281</v>
      </c>
      <c r="F514" s="4" t="s">
        <v>282</v>
      </c>
      <c r="G514" s="4" t="s">
        <v>37</v>
      </c>
      <c r="H514" s="5" t="s">
        <v>3283</v>
      </c>
      <c r="I514" s="4" t="s">
        <v>3284</v>
      </c>
      <c r="J514" s="5" t="n">
        <f aca="false">LEN(K514)</f>
        <v>29</v>
      </c>
      <c r="K514" s="6" t="s">
        <v>3285</v>
      </c>
      <c r="L514" s="4" t="s">
        <v>78</v>
      </c>
      <c r="M514" s="4" t="s">
        <v>31</v>
      </c>
    </row>
    <row r="515" customFormat="false" ht="15.75" hidden="false" customHeight="true" outlineLevel="0" collapsed="false">
      <c r="A515" s="4" t="n">
        <v>1850</v>
      </c>
      <c r="B515" s="4" t="s">
        <v>3286</v>
      </c>
      <c r="C515" s="4"/>
      <c r="D515" s="4" t="s">
        <v>3287</v>
      </c>
      <c r="E515" s="5" t="s">
        <v>2105</v>
      </c>
      <c r="F515" s="4" t="s">
        <v>478</v>
      </c>
      <c r="G515" s="4" t="s">
        <v>37</v>
      </c>
      <c r="H515" s="5" t="s">
        <v>2106</v>
      </c>
      <c r="I515" s="4" t="s">
        <v>3288</v>
      </c>
      <c r="J515" s="5" t="n">
        <f aca="false">LEN(K515)</f>
        <v>29</v>
      </c>
      <c r="K515" s="10" t="s">
        <v>3289</v>
      </c>
      <c r="L515" s="4" t="s">
        <v>66</v>
      </c>
      <c r="M515" s="4" t="s">
        <v>2124</v>
      </c>
    </row>
    <row r="516" customFormat="false" ht="15.75" hidden="false" customHeight="true" outlineLevel="0" collapsed="false">
      <c r="A516" s="4" t="n">
        <v>1934</v>
      </c>
      <c r="B516" s="4" t="s">
        <v>3290</v>
      </c>
      <c r="C516" s="4"/>
      <c r="D516" s="4" t="s">
        <v>3291</v>
      </c>
      <c r="E516" s="5" t="s">
        <v>281</v>
      </c>
      <c r="F516" s="4" t="s">
        <v>282</v>
      </c>
      <c r="G516" s="4" t="s">
        <v>37</v>
      </c>
      <c r="H516" s="5" t="s">
        <v>3292</v>
      </c>
      <c r="I516" s="4" t="s">
        <v>3293</v>
      </c>
      <c r="J516" s="5" t="n">
        <f aca="false">LEN(K516)</f>
        <v>29</v>
      </c>
      <c r="K516" s="6" t="s">
        <v>3285</v>
      </c>
      <c r="L516" s="4" t="s">
        <v>57</v>
      </c>
      <c r="M516" s="4" t="s">
        <v>3294</v>
      </c>
    </row>
    <row r="517" customFormat="false" ht="15.75" hidden="false" customHeight="true" outlineLevel="0" collapsed="false">
      <c r="A517" s="4" t="n">
        <v>1937</v>
      </c>
      <c r="B517" s="4" t="s">
        <v>3295</v>
      </c>
      <c r="C517" s="4"/>
      <c r="D517" s="4" t="s">
        <v>3296</v>
      </c>
      <c r="E517" s="5" t="s">
        <v>281</v>
      </c>
      <c r="F517" s="4" t="s">
        <v>282</v>
      </c>
      <c r="G517" s="4" t="s">
        <v>37</v>
      </c>
      <c r="H517" s="5" t="s">
        <v>3297</v>
      </c>
      <c r="I517" s="4" t="s">
        <v>3298</v>
      </c>
      <c r="J517" s="5" t="n">
        <f aca="false">LEN(K517)</f>
        <v>29</v>
      </c>
      <c r="K517" s="6" t="s">
        <v>3299</v>
      </c>
      <c r="L517" s="4" t="s">
        <v>21</v>
      </c>
      <c r="M517" s="4" t="s">
        <v>31</v>
      </c>
    </row>
    <row r="518" customFormat="false" ht="15.75" hidden="false" customHeight="true" outlineLevel="0" collapsed="false">
      <c r="A518" s="4" t="n">
        <v>2049</v>
      </c>
      <c r="B518" s="4" t="s">
        <v>3300</v>
      </c>
      <c r="C518" s="4"/>
      <c r="D518" s="4" t="s">
        <v>3301</v>
      </c>
      <c r="E518" s="5" t="s">
        <v>52</v>
      </c>
      <c r="F518" s="4" t="s">
        <v>53</v>
      </c>
      <c r="G518" s="4" t="s">
        <v>37</v>
      </c>
      <c r="H518" s="5" t="s">
        <v>3302</v>
      </c>
      <c r="I518" s="4" t="s">
        <v>3303</v>
      </c>
      <c r="J518" s="5" t="n">
        <f aca="false">LEN(K518)</f>
        <v>29</v>
      </c>
      <c r="K518" s="6" t="s">
        <v>3304</v>
      </c>
      <c r="L518" s="4" t="s">
        <v>21</v>
      </c>
      <c r="M518" s="4" t="s">
        <v>31</v>
      </c>
    </row>
    <row r="519" customFormat="false" ht="27.75" hidden="false" customHeight="true" outlineLevel="0" collapsed="false">
      <c r="A519" s="4" t="n">
        <v>2257</v>
      </c>
      <c r="B519" s="4" t="s">
        <v>3305</v>
      </c>
      <c r="C519" s="4"/>
      <c r="D519" s="4" t="s">
        <v>3306</v>
      </c>
      <c r="E519" s="5" t="s">
        <v>1708</v>
      </c>
      <c r="F519" s="4" t="s">
        <v>138</v>
      </c>
      <c r="G519" s="4" t="s">
        <v>138</v>
      </c>
      <c r="H519" s="5" t="s">
        <v>3307</v>
      </c>
      <c r="I519" s="7" t="s">
        <v>3308</v>
      </c>
      <c r="J519" s="5" t="n">
        <f aca="false">LEN(K519)</f>
        <v>29</v>
      </c>
      <c r="K519" s="6" t="s">
        <v>3309</v>
      </c>
      <c r="L519" s="4" t="s">
        <v>21</v>
      </c>
      <c r="M519" s="4" t="s">
        <v>3310</v>
      </c>
    </row>
    <row r="520" customFormat="false" ht="15.75" hidden="false" customHeight="true" outlineLevel="0" collapsed="false">
      <c r="A520" s="4" t="n">
        <v>2341</v>
      </c>
      <c r="B520" s="4" t="s">
        <v>3311</v>
      </c>
      <c r="C520" s="4"/>
      <c r="D520" s="4" t="s">
        <v>3312</v>
      </c>
      <c r="E520" s="5" t="s">
        <v>3313</v>
      </c>
      <c r="F520" s="4" t="s">
        <v>138</v>
      </c>
      <c r="G520" s="4" t="s">
        <v>138</v>
      </c>
      <c r="H520" s="5" t="s">
        <v>3314</v>
      </c>
      <c r="I520" s="4" t="s">
        <v>3315</v>
      </c>
      <c r="J520" s="5" t="n">
        <f aca="false">LEN(K520)</f>
        <v>29</v>
      </c>
      <c r="K520" s="6" t="str">
        <f aca="false">LOWER(SUBSTITUTE(SUBSTITUTE(SUBSTITUTE(SUBSTITUTE(SUBSTITUTE(SUBSTITUTE(SUBSTITUTE(B520,"S.L.",""),"SL",""),"S.A.",""),"SA","")," ",""),".",""),",",""))&amp;".com"</f>
        <v>castroexclusiveresidences.com</v>
      </c>
      <c r="L520" s="4" t="s">
        <v>21</v>
      </c>
      <c r="M520" s="4" t="s">
        <v>31</v>
      </c>
    </row>
    <row r="521" customFormat="false" ht="15.75" hidden="false" customHeight="true" outlineLevel="0" collapsed="false">
      <c r="A521" s="4" t="n">
        <v>2492</v>
      </c>
      <c r="B521" s="4" t="s">
        <v>3316</v>
      </c>
      <c r="C521" s="4"/>
      <c r="D521" s="4" t="s">
        <v>3317</v>
      </c>
      <c r="E521" s="5" t="s">
        <v>802</v>
      </c>
      <c r="F521" s="4" t="s">
        <v>138</v>
      </c>
      <c r="G521" s="4" t="s">
        <v>138</v>
      </c>
      <c r="H521" s="5" t="s">
        <v>3318</v>
      </c>
      <c r="I521" s="4" t="s">
        <v>3319</v>
      </c>
      <c r="J521" s="5" t="n">
        <f aca="false">LEN(K521)</f>
        <v>29</v>
      </c>
      <c r="K521" s="10" t="str">
        <f aca="false">LOWER(SUBSTITUTE(SUBSTITUTE(SUBSTITUTE(SUBSTITUTE(SUBSTITUTE(SUBSTITUTE(SUBSTITUTE(B521,"S.L.",""),"SL",""),"S.A.",""),"SA","")," ",""),".",""),",",""))&amp;".com"</f>
        <v>inversoradehotelesurbanos.com</v>
      </c>
      <c r="L521" s="4" t="s">
        <v>57</v>
      </c>
      <c r="M521" s="4" t="s">
        <v>31</v>
      </c>
    </row>
    <row r="522" customFormat="false" ht="15.75" hidden="false" customHeight="true" outlineLevel="0" collapsed="false">
      <c r="A522" s="4" t="n">
        <v>2507</v>
      </c>
      <c r="B522" s="4" t="s">
        <v>3320</v>
      </c>
      <c r="C522" s="4" t="s">
        <v>3321</v>
      </c>
      <c r="D522" s="4" t="s">
        <v>3322</v>
      </c>
      <c r="E522" s="5" t="s">
        <v>3323</v>
      </c>
      <c r="F522" s="4" t="s">
        <v>3324</v>
      </c>
      <c r="G522" s="4" t="s">
        <v>138</v>
      </c>
      <c r="H522" s="5" t="s">
        <v>3325</v>
      </c>
      <c r="I522" s="4" t="s">
        <v>3326</v>
      </c>
      <c r="J522" s="5" t="n">
        <f aca="false">LEN(K522)</f>
        <v>29</v>
      </c>
      <c r="K522" s="6" t="str">
        <f aca="false">LOWER(SUBSTITUTE(SUBSTITUTE(SUBSTITUTE(SUBSTITUTE(SUBSTITUTE(SUBSTITUTE(SUBSTITUTE(B522,"S.L.",""),"SL",""),"S.A.",""),"SA","")," ",""),".",""),",",""))&amp;".com"</f>
        <v>renaisncebarcelonaairport.com</v>
      </c>
      <c r="L522" s="4" t="s">
        <v>31</v>
      </c>
      <c r="M522" s="4" t="s">
        <v>31</v>
      </c>
    </row>
    <row r="523" customFormat="false" ht="15.75" hidden="false" customHeight="true" outlineLevel="0" collapsed="false">
      <c r="A523" s="4" t="n">
        <v>2549</v>
      </c>
      <c r="B523" s="4" t="s">
        <v>3327</v>
      </c>
      <c r="C523" s="4"/>
      <c r="D523" s="4" t="s">
        <v>3328</v>
      </c>
      <c r="E523" s="5" t="s">
        <v>1703</v>
      </c>
      <c r="F523" s="4" t="s">
        <v>138</v>
      </c>
      <c r="G523" s="4" t="s">
        <v>138</v>
      </c>
      <c r="H523" s="5" t="s">
        <v>3329</v>
      </c>
      <c r="I523" s="4" t="s">
        <v>3330</v>
      </c>
      <c r="J523" s="5" t="n">
        <f aca="false">LEN(K523)</f>
        <v>29</v>
      </c>
      <c r="K523" s="6" t="s">
        <v>3331</v>
      </c>
      <c r="L523" s="4" t="s">
        <v>21</v>
      </c>
      <c r="M523" s="4" t="s">
        <v>31</v>
      </c>
    </row>
    <row r="524" customFormat="false" ht="15.75" hidden="false" customHeight="true" outlineLevel="0" collapsed="false">
      <c r="A524" s="4" t="n">
        <v>2585</v>
      </c>
      <c r="B524" s="4" t="s">
        <v>3332</v>
      </c>
      <c r="C524" s="4"/>
      <c r="D524" s="4" t="s">
        <v>3333</v>
      </c>
      <c r="E524" s="5" t="s">
        <v>3334</v>
      </c>
      <c r="F524" s="4" t="s">
        <v>138</v>
      </c>
      <c r="G524" s="4" t="s">
        <v>138</v>
      </c>
      <c r="H524" s="5" t="s">
        <v>3335</v>
      </c>
      <c r="I524" s="4" t="s">
        <v>3336</v>
      </c>
      <c r="J524" s="5" t="n">
        <f aca="false">LEN(K524)</f>
        <v>29</v>
      </c>
      <c r="K524" s="6" t="str">
        <f aca="false">LOWER(SUBSTITUTE(SUBSTITUTE(SUBSTITUTE(SUBSTITUTE(SUBSTITUTE(SUBSTITUTE(SUBSTITUTE(B524,"S.L.",""),"SL",""),"S.A.",""),"SA","")," ",""),".",""),",",""))&amp;".com"</f>
        <v>hostalresidenciaelsangels.com</v>
      </c>
      <c r="L524" s="4" t="s">
        <v>21</v>
      </c>
      <c r="M524" s="4" t="s">
        <v>317</v>
      </c>
    </row>
    <row r="525" customFormat="false" ht="15.75" hidden="false" customHeight="true" outlineLevel="0" collapsed="false">
      <c r="A525" s="4" t="n">
        <v>11338</v>
      </c>
      <c r="B525" s="4" t="s">
        <v>3337</v>
      </c>
      <c r="C525" s="4"/>
      <c r="D525" s="4" t="s">
        <v>3338</v>
      </c>
      <c r="E525" s="5" t="s">
        <v>3339</v>
      </c>
      <c r="F525" s="4" t="s">
        <v>138</v>
      </c>
      <c r="G525" s="4" t="s">
        <v>138</v>
      </c>
      <c r="H525" s="5" t="s">
        <v>3340</v>
      </c>
      <c r="I525" s="4" t="s">
        <v>3341</v>
      </c>
      <c r="J525" s="5" t="n">
        <f aca="false">LEN(K525)</f>
        <v>29</v>
      </c>
      <c r="K525" s="6" t="str">
        <f aca="false">LOWER(SUBSTITUTE(SUBSTITUTE(SUBSTITUTE(SUBSTITUTE(SUBSTITUTE(SUBSTITUTE(SUBSTITUTE(B525,"S.L.",""),"SL",""),"S.A.",""),"SA","")," ",""),".",""),",",""))&amp;".com"</f>
        <v>eddy´sguesthousebarcelona.com</v>
      </c>
      <c r="L525" s="4" t="s">
        <v>31</v>
      </c>
      <c r="M525" s="4" t="s">
        <v>31</v>
      </c>
    </row>
    <row r="526" customFormat="false" ht="27.75" hidden="false" customHeight="true" outlineLevel="0" collapsed="false">
      <c r="A526" s="4" t="n">
        <v>2785</v>
      </c>
      <c r="B526" s="4" t="s">
        <v>3342</v>
      </c>
      <c r="C526" s="4" t="s">
        <v>3343</v>
      </c>
      <c r="D526" s="4" t="s">
        <v>3344</v>
      </c>
      <c r="E526" s="5" t="s">
        <v>2720</v>
      </c>
      <c r="F526" s="4" t="s">
        <v>138</v>
      </c>
      <c r="G526" s="4" t="s">
        <v>138</v>
      </c>
      <c r="H526" s="5" t="s">
        <v>3345</v>
      </c>
      <c r="I526" s="7" t="s">
        <v>3346</v>
      </c>
      <c r="J526" s="5" t="n">
        <f aca="false">LEN(K526)</f>
        <v>29</v>
      </c>
      <c r="K526" s="6" t="s">
        <v>3347</v>
      </c>
      <c r="L526" s="4" t="s">
        <v>637</v>
      </c>
      <c r="M526" s="4" t="s">
        <v>3348</v>
      </c>
    </row>
    <row r="527" customFormat="false" ht="27.75" hidden="false" customHeight="true" outlineLevel="0" collapsed="false">
      <c r="A527" s="4" t="n">
        <v>2887</v>
      </c>
      <c r="B527" s="4" t="s">
        <v>3349</v>
      </c>
      <c r="C527" s="4"/>
      <c r="D527" s="4" t="s">
        <v>3350</v>
      </c>
      <c r="E527" s="5" t="s">
        <v>3351</v>
      </c>
      <c r="F527" s="4" t="s">
        <v>3352</v>
      </c>
      <c r="G527" s="4" t="s">
        <v>138</v>
      </c>
      <c r="H527" s="5" t="s">
        <v>3353</v>
      </c>
      <c r="I527" s="7" t="s">
        <v>3354</v>
      </c>
      <c r="J527" s="5" t="n">
        <f aca="false">LEN(K527)</f>
        <v>29</v>
      </c>
      <c r="K527" s="6" t="s">
        <v>3355</v>
      </c>
      <c r="L527" s="4" t="s">
        <v>31</v>
      </c>
      <c r="M527" s="4" t="s">
        <v>967</v>
      </c>
    </row>
    <row r="528" customFormat="false" ht="27.75" hidden="false" customHeight="true" outlineLevel="0" collapsed="false">
      <c r="A528" s="4" t="n">
        <v>3155</v>
      </c>
      <c r="B528" s="4" t="s">
        <v>3356</v>
      </c>
      <c r="C528" s="4"/>
      <c r="D528" s="4" t="s">
        <v>3357</v>
      </c>
      <c r="E528" s="5" t="s">
        <v>3358</v>
      </c>
      <c r="F528" s="4" t="s">
        <v>3359</v>
      </c>
      <c r="G528" s="4" t="s">
        <v>313</v>
      </c>
      <c r="H528" s="5" t="s">
        <v>3360</v>
      </c>
      <c r="I528" s="7" t="s">
        <v>3361</v>
      </c>
      <c r="J528" s="5" t="n">
        <f aca="false">LEN(K528)</f>
        <v>29</v>
      </c>
      <c r="K528" s="6" t="s">
        <v>3362</v>
      </c>
      <c r="L528" s="4" t="s">
        <v>31</v>
      </c>
      <c r="M528" s="4" t="s">
        <v>31</v>
      </c>
    </row>
    <row r="529" customFormat="false" ht="15.75" hidden="false" customHeight="true" outlineLevel="0" collapsed="false">
      <c r="A529" s="4" t="n">
        <v>3229</v>
      </c>
      <c r="B529" s="4" t="s">
        <v>3363</v>
      </c>
      <c r="C529" s="4"/>
      <c r="D529" s="4" t="s">
        <v>3364</v>
      </c>
      <c r="E529" s="5" t="s">
        <v>1884</v>
      </c>
      <c r="F529" s="4" t="s">
        <v>1885</v>
      </c>
      <c r="G529" s="4" t="s">
        <v>313</v>
      </c>
      <c r="H529" s="5" t="s">
        <v>3365</v>
      </c>
      <c r="I529" s="4" t="s">
        <v>3366</v>
      </c>
      <c r="J529" s="5" t="n">
        <f aca="false">LEN(K529)</f>
        <v>29</v>
      </c>
      <c r="K529" s="10" t="s">
        <v>3367</v>
      </c>
      <c r="L529" s="4" t="s">
        <v>78</v>
      </c>
      <c r="M529" s="4" t="s">
        <v>31</v>
      </c>
    </row>
    <row r="530" customFormat="false" ht="27.75" hidden="false" customHeight="true" outlineLevel="0" collapsed="false">
      <c r="A530" s="4" t="n">
        <v>3332</v>
      </c>
      <c r="B530" s="4" t="s">
        <v>3368</v>
      </c>
      <c r="C530" s="4"/>
      <c r="D530" s="4" t="s">
        <v>3369</v>
      </c>
      <c r="E530" s="5" t="s">
        <v>1884</v>
      </c>
      <c r="F530" s="4" t="s">
        <v>1885</v>
      </c>
      <c r="G530" s="4" t="s">
        <v>313</v>
      </c>
      <c r="H530" s="5" t="s">
        <v>3370</v>
      </c>
      <c r="I530" s="7" t="s">
        <v>3371</v>
      </c>
      <c r="J530" s="5" t="n">
        <f aca="false">LEN(K530)</f>
        <v>29</v>
      </c>
      <c r="K530" s="6" t="s">
        <v>3372</v>
      </c>
      <c r="L530" s="4" t="s">
        <v>31</v>
      </c>
      <c r="M530" s="4" t="s">
        <v>2890</v>
      </c>
    </row>
    <row r="531" customFormat="false" ht="27.75" hidden="false" customHeight="true" outlineLevel="0" collapsed="false">
      <c r="A531" s="4" t="n">
        <v>3524</v>
      </c>
      <c r="B531" s="4" t="s">
        <v>3373</v>
      </c>
      <c r="C531" s="4"/>
      <c r="D531" s="4" t="s">
        <v>3374</v>
      </c>
      <c r="E531" s="5" t="s">
        <v>3375</v>
      </c>
      <c r="F531" s="4" t="s">
        <v>3376</v>
      </c>
      <c r="G531" s="4" t="s">
        <v>1390</v>
      </c>
      <c r="H531" s="5" t="s">
        <v>3377</v>
      </c>
      <c r="I531" s="7" t="s">
        <v>3378</v>
      </c>
      <c r="J531" s="5" t="n">
        <f aca="false">LEN(K531)</f>
        <v>29</v>
      </c>
      <c r="K531" s="5" t="s">
        <v>3379</v>
      </c>
      <c r="L531" s="4" t="s">
        <v>78</v>
      </c>
      <c r="M531" s="4" t="s">
        <v>877</v>
      </c>
    </row>
    <row r="532" customFormat="false" ht="15.75" hidden="false" customHeight="true" outlineLevel="0" collapsed="false">
      <c r="A532" s="4" t="n">
        <v>3726</v>
      </c>
      <c r="B532" s="4" t="s">
        <v>3380</v>
      </c>
      <c r="C532" s="4"/>
      <c r="D532" s="4" t="s">
        <v>3381</v>
      </c>
      <c r="E532" s="5" t="s">
        <v>3382</v>
      </c>
      <c r="F532" s="4" t="s">
        <v>3383</v>
      </c>
      <c r="G532" s="4" t="s">
        <v>290</v>
      </c>
      <c r="H532" s="5" t="s">
        <v>3384</v>
      </c>
      <c r="I532" s="4" t="s">
        <v>3385</v>
      </c>
      <c r="J532" s="5" t="n">
        <f aca="false">LEN(K532)</f>
        <v>29</v>
      </c>
      <c r="K532" s="6" t="s">
        <v>3386</v>
      </c>
      <c r="L532" s="4" t="s">
        <v>31</v>
      </c>
      <c r="M532" s="4" t="s">
        <v>317</v>
      </c>
    </row>
    <row r="533" customFormat="false" ht="15.75" hidden="false" customHeight="true" outlineLevel="0" collapsed="false">
      <c r="A533" s="4" t="n">
        <v>4107</v>
      </c>
      <c r="B533" s="4" t="s">
        <v>3387</v>
      </c>
      <c r="C533" s="4"/>
      <c r="D533" s="4" t="s">
        <v>3388</v>
      </c>
      <c r="E533" s="5" t="s">
        <v>3389</v>
      </c>
      <c r="F533" s="4" t="s">
        <v>3390</v>
      </c>
      <c r="G533" s="4" t="s">
        <v>107</v>
      </c>
      <c r="H533" s="5" t="s">
        <v>3391</v>
      </c>
      <c r="I533" s="4" t="s">
        <v>3392</v>
      </c>
      <c r="J533" s="5" t="n">
        <f aca="false">LEN(K533)</f>
        <v>28</v>
      </c>
      <c r="K533" s="6" t="str">
        <f aca="false">LOWER(SUBSTITUTE(SUBSTITUTE(SUBSTITUTE(SUBSTITUTE(SUBSTITUTE(SUBSTITUTE(SUBSTITUTE(B533,"S.L.",""),"SL",""),"S.A.",""),"SA","")," ",""),".",""),",",""))&amp;".com"</f>
        <v>tdiapartamentosengestion.com</v>
      </c>
      <c r="L533" s="4" t="s">
        <v>21</v>
      </c>
      <c r="M533" s="4" t="s">
        <v>31</v>
      </c>
    </row>
    <row r="534" customFormat="false" ht="15.75" hidden="false" customHeight="true" outlineLevel="0" collapsed="false">
      <c r="A534" s="4" t="n">
        <v>4121</v>
      </c>
      <c r="B534" s="4" t="s">
        <v>3393</v>
      </c>
      <c r="C534" s="4"/>
      <c r="D534" s="4" t="s">
        <v>3394</v>
      </c>
      <c r="E534" s="5" t="s">
        <v>2024</v>
      </c>
      <c r="F534" s="4" t="s">
        <v>106</v>
      </c>
      <c r="G534" s="4" t="s">
        <v>107</v>
      </c>
      <c r="H534" s="5" t="s">
        <v>3395</v>
      </c>
      <c r="I534" s="4" t="s">
        <v>3396</v>
      </c>
      <c r="J534" s="5" t="n">
        <f aca="false">LEN(K534)</f>
        <v>29</v>
      </c>
      <c r="K534" s="6" t="str">
        <f aca="false">LOWER(SUBSTITUTE(SUBSTITUTE(SUBSTITUTE(SUBSTITUTE(SUBSTITUTE(SUBSTITUTE(SUBSTITUTE(B534,"S.L.",""),"SL",""),"S.A.",""),"SA","")," ",""),".",""),",",""))&amp;".com"</f>
        <v>aldealaquintahealthresort.com</v>
      </c>
      <c r="L534" s="4" t="s">
        <v>21</v>
      </c>
      <c r="M534" s="4" t="s">
        <v>502</v>
      </c>
    </row>
    <row r="535" customFormat="false" ht="15.75" hidden="false" customHeight="true" outlineLevel="0" collapsed="false">
      <c r="A535" s="4" t="n">
        <v>4240</v>
      </c>
      <c r="B535" s="4" t="s">
        <v>3397</v>
      </c>
      <c r="C535" s="4"/>
      <c r="D535" s="4" t="s">
        <v>3398</v>
      </c>
      <c r="E535" s="5" t="s">
        <v>1130</v>
      </c>
      <c r="F535" s="4" t="s">
        <v>1131</v>
      </c>
      <c r="G535" s="4" t="s">
        <v>107</v>
      </c>
      <c r="H535" s="5" t="s">
        <v>3399</v>
      </c>
      <c r="I535" s="4" t="s">
        <v>3400</v>
      </c>
      <c r="J535" s="5" t="n">
        <f aca="false">LEN(K535)</f>
        <v>29</v>
      </c>
      <c r="K535" s="6" t="s">
        <v>3401</v>
      </c>
      <c r="L535" s="4" t="s">
        <v>31</v>
      </c>
      <c r="M535" s="4" t="s">
        <v>2429</v>
      </c>
    </row>
    <row r="536" customFormat="false" ht="15.75" hidden="false" customHeight="true" outlineLevel="0" collapsed="false">
      <c r="A536" s="4" t="n">
        <v>4392</v>
      </c>
      <c r="B536" s="4" t="s">
        <v>3402</v>
      </c>
      <c r="C536" s="4"/>
      <c r="D536" s="4" t="s">
        <v>3403</v>
      </c>
      <c r="E536" s="5" t="s">
        <v>3404</v>
      </c>
      <c r="F536" s="4" t="s">
        <v>914</v>
      </c>
      <c r="G536" s="4" t="s">
        <v>107</v>
      </c>
      <c r="H536" s="5" t="s">
        <v>3405</v>
      </c>
      <c r="I536" s="4" t="s">
        <v>3406</v>
      </c>
      <c r="J536" s="5" t="n">
        <f aca="false">LEN(K536)</f>
        <v>29</v>
      </c>
      <c r="K536" s="10" t="str">
        <f aca="false">LOWER(SUBSTITUTE(SUBSTITUTE(SUBSTITUTE(SUBSTITUTE(SUBSTITUTE(SUBSTITUTE(SUBSTITUTE(B536,"S.L.",""),"SL",""),"S.A.",""),"SA","")," ",""),".",""),",",""))&amp;".com"</f>
        <v>hotelhaciendapuertadelsol.com</v>
      </c>
      <c r="L536" s="4" t="s">
        <v>3407</v>
      </c>
      <c r="M536" s="4" t="s">
        <v>3408</v>
      </c>
    </row>
    <row r="537" customFormat="false" ht="15.75" hidden="false" customHeight="true" outlineLevel="0" collapsed="false">
      <c r="A537" s="4" t="n">
        <v>4424</v>
      </c>
      <c r="B537" s="4" t="s">
        <v>3409</v>
      </c>
      <c r="C537" s="4"/>
      <c r="D537" s="4" t="s">
        <v>3410</v>
      </c>
      <c r="E537" s="5" t="s">
        <v>3411</v>
      </c>
      <c r="F537" s="4" t="s">
        <v>3412</v>
      </c>
      <c r="G537" s="4" t="s">
        <v>107</v>
      </c>
      <c r="H537" s="5" t="s">
        <v>3413</v>
      </c>
      <c r="I537" s="4" t="s">
        <v>3414</v>
      </c>
      <c r="J537" s="5" t="n">
        <f aca="false">LEN(K537)</f>
        <v>29</v>
      </c>
      <c r="K537" s="6" t="str">
        <f aca="false">LOWER(SUBSTITUTE(SUBSTITUTE(SUBSTITUTE(SUBSTITUTE(SUBSTITUTE(SUBSTITUTE(SUBSTITUTE(B537,"S.L.",""),"SL",""),"S.A.",""),"SA","")," ",""),".",""),",",""))&amp;".com"</f>
        <v>lasvillasdeantikariahotel.com</v>
      </c>
      <c r="L537" s="4" t="s">
        <v>57</v>
      </c>
      <c r="M537" s="4" t="s">
        <v>3415</v>
      </c>
    </row>
    <row r="538" customFormat="false" ht="15.75" hidden="false" customHeight="true" outlineLevel="0" collapsed="false">
      <c r="A538" s="4" t="n">
        <v>4436</v>
      </c>
      <c r="B538" s="4" t="s">
        <v>3416</v>
      </c>
      <c r="C538" s="4" t="s">
        <v>3417</v>
      </c>
      <c r="D538" s="4" t="s">
        <v>3418</v>
      </c>
      <c r="E538" s="5" t="s">
        <v>3419</v>
      </c>
      <c r="F538" s="4" t="s">
        <v>3420</v>
      </c>
      <c r="G538" s="4" t="s">
        <v>107</v>
      </c>
      <c r="H538" s="5" t="s">
        <v>3421</v>
      </c>
      <c r="I538" s="4" t="s">
        <v>3422</v>
      </c>
      <c r="J538" s="5" t="n">
        <f aca="false">LEN(K538)</f>
        <v>29</v>
      </c>
      <c r="K538" s="10" t="s">
        <v>3423</v>
      </c>
      <c r="L538" s="4" t="s">
        <v>78</v>
      </c>
      <c r="M538" s="4" t="s">
        <v>877</v>
      </c>
    </row>
    <row r="539" customFormat="false" ht="15.75" hidden="false" customHeight="true" outlineLevel="0" collapsed="false">
      <c r="A539" s="4" t="n">
        <v>11834</v>
      </c>
      <c r="B539" s="4" t="s">
        <v>3424</v>
      </c>
      <c r="C539" s="4" t="s">
        <v>3425</v>
      </c>
      <c r="D539" s="4" t="s">
        <v>3426</v>
      </c>
      <c r="E539" s="5" t="s">
        <v>3427</v>
      </c>
      <c r="F539" s="4" t="s">
        <v>3428</v>
      </c>
      <c r="G539" s="4" t="s">
        <v>948</v>
      </c>
      <c r="H539" s="5" t="s">
        <v>3429</v>
      </c>
      <c r="I539" s="4" t="s">
        <v>3430</v>
      </c>
      <c r="J539" s="5" t="n">
        <f aca="false">LEN(K539)</f>
        <v>29</v>
      </c>
      <c r="K539" s="6" t="s">
        <v>3431</v>
      </c>
      <c r="L539" s="4" t="s">
        <v>31</v>
      </c>
      <c r="M539" s="4" t="s">
        <v>1979</v>
      </c>
    </row>
    <row r="540" customFormat="false" ht="15.75" hidden="false" customHeight="true" outlineLevel="0" collapsed="false">
      <c r="A540" s="4" t="n">
        <v>4709</v>
      </c>
      <c r="B540" s="4" t="s">
        <v>3432</v>
      </c>
      <c r="C540" s="4"/>
      <c r="D540" s="4" t="s">
        <v>3433</v>
      </c>
      <c r="E540" s="5" t="s">
        <v>471</v>
      </c>
      <c r="F540" s="4" t="s">
        <v>372</v>
      </c>
      <c r="G540" s="4" t="s">
        <v>372</v>
      </c>
      <c r="H540" s="5" t="s">
        <v>3434</v>
      </c>
      <c r="I540" s="7" t="s">
        <v>3435</v>
      </c>
      <c r="J540" s="5" t="n">
        <f aca="false">LEN(K540)</f>
        <v>29</v>
      </c>
      <c r="K540" s="13" t="s">
        <v>3436</v>
      </c>
      <c r="L540" s="4" t="s">
        <v>31</v>
      </c>
      <c r="M540" s="4" t="s">
        <v>31</v>
      </c>
    </row>
    <row r="541" customFormat="false" ht="27.75" hidden="false" customHeight="true" outlineLevel="0" collapsed="false">
      <c r="A541" s="4" t="n">
        <v>4857</v>
      </c>
      <c r="B541" s="4" t="s">
        <v>3437</v>
      </c>
      <c r="C541" s="4"/>
      <c r="D541" s="4" t="s">
        <v>3438</v>
      </c>
      <c r="E541" s="5" t="s">
        <v>471</v>
      </c>
      <c r="F541" s="4" t="s">
        <v>372</v>
      </c>
      <c r="G541" s="4" t="s">
        <v>372</v>
      </c>
      <c r="H541" s="5" t="s">
        <v>3439</v>
      </c>
      <c r="I541" s="7" t="s">
        <v>3440</v>
      </c>
      <c r="J541" s="5" t="n">
        <f aca="false">LEN(K541)</f>
        <v>29</v>
      </c>
      <c r="K541" s="6" t="s">
        <v>3441</v>
      </c>
      <c r="L541" s="4" t="s">
        <v>31</v>
      </c>
      <c r="M541" s="4" t="s">
        <v>877</v>
      </c>
    </row>
    <row r="542" customFormat="false" ht="27.75" hidden="false" customHeight="true" outlineLevel="0" collapsed="false">
      <c r="A542" s="4" t="n">
        <v>4866</v>
      </c>
      <c r="B542" s="4" t="s">
        <v>3442</v>
      </c>
      <c r="C542" s="4" t="s">
        <v>3443</v>
      </c>
      <c r="D542" s="4" t="s">
        <v>3444</v>
      </c>
      <c r="E542" s="5" t="s">
        <v>471</v>
      </c>
      <c r="F542" s="4" t="s">
        <v>372</v>
      </c>
      <c r="G542" s="4" t="s">
        <v>372</v>
      </c>
      <c r="H542" s="5" t="s">
        <v>3445</v>
      </c>
      <c r="I542" s="7" t="s">
        <v>3446</v>
      </c>
      <c r="J542" s="5" t="n">
        <f aca="false">LEN(K542)</f>
        <v>29</v>
      </c>
      <c r="K542" s="6" t="s">
        <v>3447</v>
      </c>
      <c r="L542" s="4" t="s">
        <v>21</v>
      </c>
      <c r="M542" s="4" t="s">
        <v>3448</v>
      </c>
    </row>
    <row r="543" customFormat="false" ht="27.75" hidden="false" customHeight="true" outlineLevel="0" collapsed="false">
      <c r="A543" s="4" t="n">
        <v>5089</v>
      </c>
      <c r="B543" s="4" t="s">
        <v>3449</v>
      </c>
      <c r="C543" s="4"/>
      <c r="D543" s="4" t="s">
        <v>3450</v>
      </c>
      <c r="E543" s="5" t="s">
        <v>3451</v>
      </c>
      <c r="F543" s="4" t="s">
        <v>1916</v>
      </c>
      <c r="G543" s="4" t="s">
        <v>332</v>
      </c>
      <c r="H543" s="5" t="s">
        <v>3452</v>
      </c>
      <c r="I543" s="7" t="s">
        <v>3453</v>
      </c>
      <c r="J543" s="5" t="n">
        <f aca="false">LEN(K543)</f>
        <v>29</v>
      </c>
      <c r="K543" s="13" t="s">
        <v>3454</v>
      </c>
      <c r="L543" s="4" t="s">
        <v>57</v>
      </c>
      <c r="M543" s="4" t="s">
        <v>924</v>
      </c>
    </row>
    <row r="544" customFormat="false" ht="27.75" hidden="false" customHeight="true" outlineLevel="0" collapsed="false">
      <c r="A544" s="4" t="n">
        <v>5105</v>
      </c>
      <c r="B544" s="4" t="s">
        <v>3455</v>
      </c>
      <c r="C544" s="4" t="s">
        <v>3456</v>
      </c>
      <c r="D544" s="4" t="s">
        <v>3457</v>
      </c>
      <c r="E544" s="5" t="s">
        <v>718</v>
      </c>
      <c r="F544" s="4" t="s">
        <v>719</v>
      </c>
      <c r="G544" s="4" t="s">
        <v>332</v>
      </c>
      <c r="H544" s="5" t="s">
        <v>3458</v>
      </c>
      <c r="I544" s="7" t="s">
        <v>3459</v>
      </c>
      <c r="J544" s="5" t="n">
        <f aca="false">LEN(K544)</f>
        <v>29</v>
      </c>
      <c r="K544" s="6" t="s">
        <v>3460</v>
      </c>
      <c r="L544" s="4" t="s">
        <v>21</v>
      </c>
      <c r="M544" s="4" t="s">
        <v>3461</v>
      </c>
    </row>
    <row r="545" customFormat="false" ht="27.75" hidden="false" customHeight="true" outlineLevel="0" collapsed="false">
      <c r="A545" s="4" t="n">
        <v>5250</v>
      </c>
      <c r="B545" s="4" t="s">
        <v>3462</v>
      </c>
      <c r="C545" s="4" t="s">
        <v>3463</v>
      </c>
      <c r="D545" s="4" t="s">
        <v>3464</v>
      </c>
      <c r="E545" s="5" t="s">
        <v>3465</v>
      </c>
      <c r="F545" s="4" t="s">
        <v>3466</v>
      </c>
      <c r="G545" s="4" t="s">
        <v>824</v>
      </c>
      <c r="H545" s="5" t="s">
        <v>3467</v>
      </c>
      <c r="I545" s="7" t="s">
        <v>3468</v>
      </c>
      <c r="J545" s="5" t="n">
        <f aca="false">LEN(K545)</f>
        <v>29</v>
      </c>
      <c r="K545" s="6" t="s">
        <v>3469</v>
      </c>
      <c r="L545" s="4" t="s">
        <v>57</v>
      </c>
      <c r="M545" s="4" t="s">
        <v>3470</v>
      </c>
    </row>
    <row r="546" customFormat="false" ht="15.75" hidden="false" customHeight="true" outlineLevel="0" collapsed="false">
      <c r="A546" s="4" t="n">
        <v>5513</v>
      </c>
      <c r="B546" s="4" t="s">
        <v>3471</v>
      </c>
      <c r="C546" s="4" t="s">
        <v>3472</v>
      </c>
      <c r="D546" s="4" t="s">
        <v>3473</v>
      </c>
      <c r="E546" s="5" t="s">
        <v>3474</v>
      </c>
      <c r="F546" s="4" t="s">
        <v>3475</v>
      </c>
      <c r="G546" s="4" t="s">
        <v>250</v>
      </c>
      <c r="H546" s="5" t="s">
        <v>3476</v>
      </c>
      <c r="I546" s="7" t="s">
        <v>3477</v>
      </c>
      <c r="J546" s="5" t="n">
        <f aca="false">LEN(K546)</f>
        <v>29</v>
      </c>
      <c r="K546" s="6" t="s">
        <v>3478</v>
      </c>
      <c r="L546" s="4" t="s">
        <v>66</v>
      </c>
      <c r="M546" s="4" t="s">
        <v>178</v>
      </c>
    </row>
    <row r="547" customFormat="false" ht="27.75" hidden="false" customHeight="true" outlineLevel="0" collapsed="false">
      <c r="A547" s="4" t="n">
        <v>5595</v>
      </c>
      <c r="B547" s="4" t="s">
        <v>3479</v>
      </c>
      <c r="C547" s="4"/>
      <c r="D547" s="4" t="s">
        <v>3480</v>
      </c>
      <c r="E547" s="5" t="s">
        <v>3481</v>
      </c>
      <c r="F547" s="4" t="s">
        <v>3482</v>
      </c>
      <c r="G547" s="4" t="s">
        <v>250</v>
      </c>
      <c r="H547" s="5" t="s">
        <v>3483</v>
      </c>
      <c r="I547" s="7" t="s">
        <v>3484</v>
      </c>
      <c r="J547" s="5" t="n">
        <f aca="false">LEN(K547)</f>
        <v>29</v>
      </c>
      <c r="K547" s="6" t="str">
        <f aca="false">LOWER(SUBSTITUTE(SUBSTITUTE(SUBSTITUTE(SUBSTITUTE(SUBSTITUTE(SUBSTITUTE(SUBSTITUTE(B547,"S.L.",""),"SL",""),"S.A.",""),"SA","")," ",""),".",""),",",""))&amp;".com"</f>
        <v>hotelalcazabadebusquistar.com</v>
      </c>
      <c r="L547" s="4" t="s">
        <v>31</v>
      </c>
      <c r="M547" s="4" t="s">
        <v>967</v>
      </c>
    </row>
    <row r="548" customFormat="false" ht="15.75" hidden="false" customHeight="true" outlineLevel="0" collapsed="false">
      <c r="A548" s="4" t="n">
        <v>5693</v>
      </c>
      <c r="B548" s="4" t="s">
        <v>3485</v>
      </c>
      <c r="C548" s="4"/>
      <c r="D548" s="4" t="s">
        <v>3486</v>
      </c>
      <c r="E548" s="5" t="s">
        <v>3487</v>
      </c>
      <c r="F548" s="4" t="s">
        <v>62</v>
      </c>
      <c r="G548" s="4" t="s">
        <v>18</v>
      </c>
      <c r="H548" s="5" t="s">
        <v>3488</v>
      </c>
      <c r="I548" s="4" t="s">
        <v>3489</v>
      </c>
      <c r="J548" s="5" t="n">
        <f aca="false">LEN(K548)</f>
        <v>29</v>
      </c>
      <c r="K548" s="6" t="str">
        <f aca="false">LOWER(SUBSTITUTE(SUBSTITUTE(SUBSTITUTE(SUBSTITUTE(SUBSTITUTE(SUBSTITUTE(SUBSTITUTE(B548,"S.L.",""),"SL",""),"S.A.",""),"SA","")," ",""),".",""),",",""))&amp;".com"</f>
        <v>labenjaminaderestauracion.com</v>
      </c>
      <c r="L548" s="4" t="s">
        <v>21</v>
      </c>
      <c r="M548" s="4" t="s">
        <v>31</v>
      </c>
    </row>
    <row r="549" customFormat="false" ht="15.75" hidden="false" customHeight="true" outlineLevel="0" collapsed="false">
      <c r="A549" s="4" t="n">
        <v>5773</v>
      </c>
      <c r="B549" s="4" t="s">
        <v>3490</v>
      </c>
      <c r="C549" s="4"/>
      <c r="D549" s="4" t="s">
        <v>3491</v>
      </c>
      <c r="E549" s="5" t="s">
        <v>2873</v>
      </c>
      <c r="F549" s="4" t="s">
        <v>62</v>
      </c>
      <c r="G549" s="4" t="s">
        <v>18</v>
      </c>
      <c r="H549" s="5" t="s">
        <v>3492</v>
      </c>
      <c r="I549" s="4" t="s">
        <v>3493</v>
      </c>
      <c r="J549" s="5" t="n">
        <f aca="false">LEN(K549)</f>
        <v>29</v>
      </c>
      <c r="K549" s="6" t="s">
        <v>3494</v>
      </c>
      <c r="L549" s="4" t="s">
        <v>637</v>
      </c>
      <c r="M549" s="4" t="s">
        <v>336</v>
      </c>
    </row>
    <row r="550" customFormat="false" ht="15.75" hidden="false" customHeight="true" outlineLevel="0" collapsed="false">
      <c r="A550" s="4" t="n">
        <v>5933</v>
      </c>
      <c r="B550" s="4" t="s">
        <v>3495</v>
      </c>
      <c r="C550" s="4"/>
      <c r="D550" s="4" t="s">
        <v>3496</v>
      </c>
      <c r="E550" s="5" t="s">
        <v>3497</v>
      </c>
      <c r="F550" s="4" t="s">
        <v>62</v>
      </c>
      <c r="G550" s="4" t="s">
        <v>18</v>
      </c>
      <c r="H550" s="5" t="s">
        <v>3498</v>
      </c>
      <c r="I550" s="7" t="s">
        <v>3499</v>
      </c>
      <c r="J550" s="5" t="n">
        <f aca="false">LEN(K550)</f>
        <v>29</v>
      </c>
      <c r="K550" s="6" t="s">
        <v>3500</v>
      </c>
      <c r="L550" s="4" t="s">
        <v>21</v>
      </c>
      <c r="M550" s="4" t="s">
        <v>3501</v>
      </c>
    </row>
    <row r="551" customFormat="false" ht="15.75" hidden="false" customHeight="true" outlineLevel="0" collapsed="false">
      <c r="A551" s="4" t="n">
        <v>6243</v>
      </c>
      <c r="B551" s="4" t="s">
        <v>3502</v>
      </c>
      <c r="C551" s="4"/>
      <c r="D551" s="4" t="s">
        <v>3503</v>
      </c>
      <c r="E551" s="5" t="s">
        <v>1931</v>
      </c>
      <c r="F551" s="4" t="s">
        <v>1317</v>
      </c>
      <c r="G551" s="4" t="s">
        <v>27</v>
      </c>
      <c r="H551" s="5" t="s">
        <v>3504</v>
      </c>
      <c r="I551" s="4" t="s">
        <v>3505</v>
      </c>
      <c r="J551" s="5" t="n">
        <f aca="false">LEN(K551)</f>
        <v>29</v>
      </c>
      <c r="K551" s="6" t="s">
        <v>3506</v>
      </c>
      <c r="L551" s="4" t="s">
        <v>78</v>
      </c>
      <c r="M551" s="4" t="s">
        <v>3507</v>
      </c>
    </row>
    <row r="552" customFormat="false" ht="15.75" hidden="false" customHeight="true" outlineLevel="0" collapsed="false">
      <c r="A552" s="4" t="n">
        <v>6286</v>
      </c>
      <c r="B552" s="4" t="s">
        <v>3508</v>
      </c>
      <c r="C552" s="4"/>
      <c r="D552" s="4" t="s">
        <v>3509</v>
      </c>
      <c r="E552" s="5" t="s">
        <v>44</v>
      </c>
      <c r="F552" s="4" t="s">
        <v>45</v>
      </c>
      <c r="G552" s="4" t="s">
        <v>27</v>
      </c>
      <c r="H552" s="5" t="s">
        <v>3510</v>
      </c>
      <c r="I552" s="4" t="s">
        <v>3511</v>
      </c>
      <c r="J552" s="5" t="n">
        <f aca="false">LEN(K552)</f>
        <v>29</v>
      </c>
      <c r="K552" s="6" t="s">
        <v>3512</v>
      </c>
      <c r="L552" s="4" t="s">
        <v>21</v>
      </c>
      <c r="M552" s="4" t="s">
        <v>31</v>
      </c>
    </row>
    <row r="553" customFormat="false" ht="27.75" hidden="false" customHeight="true" outlineLevel="0" collapsed="false">
      <c r="A553" s="4" t="n">
        <v>6454</v>
      </c>
      <c r="B553" s="4" t="s">
        <v>3513</v>
      </c>
      <c r="C553" s="4"/>
      <c r="D553" s="4" t="s">
        <v>3514</v>
      </c>
      <c r="E553" s="5" t="s">
        <v>3515</v>
      </c>
      <c r="F553" s="4" t="s">
        <v>3516</v>
      </c>
      <c r="G553" s="4" t="s">
        <v>27</v>
      </c>
      <c r="H553" s="5" t="s">
        <v>3517</v>
      </c>
      <c r="I553" s="7" t="s">
        <v>3505</v>
      </c>
      <c r="J553" s="5" t="n">
        <f aca="false">LEN(K553)</f>
        <v>29</v>
      </c>
      <c r="K553" s="6" t="s">
        <v>3518</v>
      </c>
      <c r="L553" s="4" t="s">
        <v>57</v>
      </c>
      <c r="M553" s="4" t="s">
        <v>435</v>
      </c>
    </row>
    <row r="554" customFormat="false" ht="15.75" hidden="false" customHeight="true" outlineLevel="0" collapsed="false">
      <c r="A554" s="4" t="n">
        <v>6478</v>
      </c>
      <c r="B554" s="4" t="s">
        <v>3519</v>
      </c>
      <c r="C554" s="4"/>
      <c r="D554" s="4" t="s">
        <v>3520</v>
      </c>
      <c r="E554" s="5" t="s">
        <v>44</v>
      </c>
      <c r="F554" s="4" t="s">
        <v>45</v>
      </c>
      <c r="G554" s="4" t="s">
        <v>27</v>
      </c>
      <c r="H554" s="5" t="s">
        <v>3521</v>
      </c>
      <c r="I554" s="4" t="s">
        <v>3522</v>
      </c>
      <c r="J554" s="5" t="n">
        <f aca="false">LEN(K554)</f>
        <v>29</v>
      </c>
      <c r="K554" s="6" t="str">
        <f aca="false">LOWER(SUBSTITUTE(SUBSTITUTE(SUBSTITUTE(SUBSTITUTE(SUBSTITUTE(SUBSTITUTE(SUBSTITUTE(B554,"S.L.",""),"SL",""),"S.A.",""),"SA","")," ",""),".",""),",",""))&amp;".com"</f>
        <v>apartamentosprimaverapark.com</v>
      </c>
      <c r="L554" s="4" t="s">
        <v>57</v>
      </c>
      <c r="M554" s="4" t="s">
        <v>3523</v>
      </c>
    </row>
    <row r="555" customFormat="false" ht="27.75" hidden="false" customHeight="true" outlineLevel="0" collapsed="false">
      <c r="A555" s="4" t="n">
        <v>6506</v>
      </c>
      <c r="B555" s="4" t="s">
        <v>3524</v>
      </c>
      <c r="C555" s="4"/>
      <c r="D555" s="4" t="s">
        <v>3525</v>
      </c>
      <c r="E555" s="5" t="s">
        <v>44</v>
      </c>
      <c r="F555" s="4" t="s">
        <v>45</v>
      </c>
      <c r="G555" s="4" t="s">
        <v>27</v>
      </c>
      <c r="H555" s="5" t="s">
        <v>3526</v>
      </c>
      <c r="I555" s="7" t="s">
        <v>3527</v>
      </c>
      <c r="J555" s="5" t="n">
        <f aca="false">LEN(K555)</f>
        <v>29</v>
      </c>
      <c r="K555" s="6" t="s">
        <v>3528</v>
      </c>
      <c r="L555" s="4" t="s">
        <v>21</v>
      </c>
      <c r="M555" s="4" t="s">
        <v>3529</v>
      </c>
    </row>
    <row r="556" customFormat="false" ht="27.75" hidden="false" customHeight="true" outlineLevel="0" collapsed="false">
      <c r="A556" s="4" t="n">
        <v>6575</v>
      </c>
      <c r="B556" s="4" t="s">
        <v>3530</v>
      </c>
      <c r="C556" s="4"/>
      <c r="D556" s="4" t="s">
        <v>3531</v>
      </c>
      <c r="E556" s="5" t="s">
        <v>3532</v>
      </c>
      <c r="F556" s="4" t="s">
        <v>3533</v>
      </c>
      <c r="G556" s="4" t="s">
        <v>1155</v>
      </c>
      <c r="H556" s="5" t="s">
        <v>3534</v>
      </c>
      <c r="I556" s="7" t="s">
        <v>3535</v>
      </c>
      <c r="J556" s="5" t="n">
        <f aca="false">LEN(K556)</f>
        <v>29</v>
      </c>
      <c r="K556" s="6" t="s">
        <v>3536</v>
      </c>
      <c r="L556" s="4" t="s">
        <v>21</v>
      </c>
      <c r="M556" s="4" t="s">
        <v>1952</v>
      </c>
    </row>
    <row r="557" customFormat="false" ht="27.75" hidden="false" customHeight="true" outlineLevel="0" collapsed="false">
      <c r="A557" s="4" t="n">
        <v>6743</v>
      </c>
      <c r="B557" s="4" t="s">
        <v>3537</v>
      </c>
      <c r="C557" s="4"/>
      <c r="D557" s="4" t="s">
        <v>3538</v>
      </c>
      <c r="E557" s="5" t="s">
        <v>3539</v>
      </c>
      <c r="F557" s="4" t="s">
        <v>1423</v>
      </c>
      <c r="G557" s="4" t="s">
        <v>1423</v>
      </c>
      <c r="H557" s="5" t="s">
        <v>3540</v>
      </c>
      <c r="I557" s="7" t="s">
        <v>3541</v>
      </c>
      <c r="J557" s="5" t="n">
        <f aca="false">LEN(K557)</f>
        <v>28</v>
      </c>
      <c r="K557" s="6" t="str">
        <f aca="false">LOWER(SUBSTITUTE(SUBSTITUTE(SUBSTITUTE(SUBSTITUTE(SUBSTITUTE(SUBSTITUTE(SUBSTITUTE(B557,"S.L.",""),"SL",""),"S.A.",""),"SA","")," ",""),".",""),",",""))&amp;".com"</f>
        <v>maralarreservashoteleras.com</v>
      </c>
      <c r="L557" s="4" t="s">
        <v>31</v>
      </c>
      <c r="M557" s="4" t="s">
        <v>31</v>
      </c>
    </row>
    <row r="558" customFormat="false" ht="15.75" hidden="false" customHeight="true" outlineLevel="0" collapsed="false">
      <c r="A558" s="4" t="n">
        <v>7008</v>
      </c>
      <c r="B558" s="4" t="s">
        <v>3542</v>
      </c>
      <c r="C558" s="4"/>
      <c r="D558" s="4" t="s">
        <v>3543</v>
      </c>
      <c r="E558" s="5" t="s">
        <v>3544</v>
      </c>
      <c r="F558" s="4" t="s">
        <v>122</v>
      </c>
      <c r="G558" s="4" t="s">
        <v>84</v>
      </c>
      <c r="H558" s="5" t="s">
        <v>3545</v>
      </c>
      <c r="I558" s="4" t="s">
        <v>3546</v>
      </c>
      <c r="J558" s="5" t="n">
        <f aca="false">LEN(K558)</f>
        <v>29</v>
      </c>
      <c r="K558" s="6" t="s">
        <v>3547</v>
      </c>
      <c r="L558" s="4" t="s">
        <v>31</v>
      </c>
      <c r="M558" s="4" t="s">
        <v>31</v>
      </c>
    </row>
    <row r="559" customFormat="false" ht="15.75" hidden="false" customHeight="true" outlineLevel="0" collapsed="false">
      <c r="A559" s="4" t="n">
        <v>7296</v>
      </c>
      <c r="B559" s="4" t="s">
        <v>3548</v>
      </c>
      <c r="C559" s="4"/>
      <c r="D559" s="4" t="s">
        <v>3549</v>
      </c>
      <c r="E559" s="5" t="s">
        <v>1560</v>
      </c>
      <c r="F559" s="4" t="s">
        <v>83</v>
      </c>
      <c r="G559" s="4" t="s">
        <v>84</v>
      </c>
      <c r="H559" s="5" t="s">
        <v>3550</v>
      </c>
      <c r="I559" s="4" t="s">
        <v>3551</v>
      </c>
      <c r="J559" s="5" t="n">
        <f aca="false">LEN(K559)</f>
        <v>29</v>
      </c>
      <c r="K559" s="6" t="str">
        <f aca="false">LOWER(SUBSTITUTE(SUBSTITUTE(SUBSTITUTE(SUBSTITUTE(SUBSTITUTE(SUBSTITUTE(SUBSTITUTE(B559,"S.L.",""),"SL",""),"S.A.",""),"SA","")," ",""),".",""),",",""))&amp;".com"</f>
        <v>langostahotelyrestaurante.com</v>
      </c>
      <c r="L559" s="4" t="s">
        <v>31</v>
      </c>
      <c r="M559" s="4" t="s">
        <v>31</v>
      </c>
    </row>
    <row r="560" customFormat="false" ht="15.75" hidden="false" customHeight="true" outlineLevel="0" collapsed="false">
      <c r="A560" s="4" t="n">
        <v>7572</v>
      </c>
      <c r="B560" s="4" t="s">
        <v>3552</v>
      </c>
      <c r="C560" s="4"/>
      <c r="D560" s="4" t="s">
        <v>3553</v>
      </c>
      <c r="E560" s="5" t="s">
        <v>3554</v>
      </c>
      <c r="F560" s="4" t="s">
        <v>3555</v>
      </c>
      <c r="G560" s="4" t="s">
        <v>84</v>
      </c>
      <c r="H560" s="5" t="s">
        <v>3556</v>
      </c>
      <c r="I560" s="4" t="str">
        <f aca="false">IFERROR(__xludf.dummyfunction("""info@""&amp;LOWER(REGEXREPLACE(B560,""[^A-Za-z0-9]"",""""))&amp;"".com"""),"info@hotelsuliarpalaceedennord.com")</f>
        <v>info@hotelsuliarpalaceedennord.com</v>
      </c>
      <c r="J560" s="5" t="n">
        <f aca="false">LEN(K560)</f>
        <v>29</v>
      </c>
      <c r="K560" s="6" t="s">
        <v>3557</v>
      </c>
      <c r="L560" s="4" t="s">
        <v>57</v>
      </c>
      <c r="M560" s="4" t="s">
        <v>3558</v>
      </c>
    </row>
    <row r="561" customFormat="false" ht="15.75" hidden="false" customHeight="true" outlineLevel="0" collapsed="false">
      <c r="A561" s="4" t="n">
        <v>7587</v>
      </c>
      <c r="B561" s="4" t="s">
        <v>3559</v>
      </c>
      <c r="C561" s="4"/>
      <c r="D561" s="4" t="s">
        <v>3560</v>
      </c>
      <c r="E561" s="5" t="s">
        <v>3554</v>
      </c>
      <c r="F561" s="4" t="s">
        <v>3555</v>
      </c>
      <c r="G561" s="4" t="s">
        <v>84</v>
      </c>
      <c r="H561" s="5" t="s">
        <v>3561</v>
      </c>
      <c r="I561" s="4" t="str">
        <f aca="false">IFERROR(__xludf.dummyfunction("""info@""&amp;LOWER(REGEXREPLACE(B561,""[^A-Za-z0-9]"",""""))&amp;"".com"""),"info@jumeirahportsllerhotelspa.com")</f>
        <v>info@jumeirahportsllerhotelspa.com</v>
      </c>
      <c r="J561" s="5" t="n">
        <f aca="false">LEN(K561)</f>
        <v>29</v>
      </c>
      <c r="K561" s="6" t="s">
        <v>3562</v>
      </c>
      <c r="L561" s="4" t="s">
        <v>21</v>
      </c>
      <c r="M561" s="4" t="s">
        <v>549</v>
      </c>
    </row>
    <row r="562" customFormat="false" ht="27.75" hidden="false" customHeight="true" outlineLevel="0" collapsed="false">
      <c r="A562" s="4" t="n">
        <v>7600</v>
      </c>
      <c r="B562" s="4" t="s">
        <v>3563</v>
      </c>
      <c r="C562" s="4"/>
      <c r="D562" s="4" t="s">
        <v>3564</v>
      </c>
      <c r="E562" s="5" t="s">
        <v>3565</v>
      </c>
      <c r="F562" s="4" t="s">
        <v>3566</v>
      </c>
      <c r="G562" s="4" t="s">
        <v>84</v>
      </c>
      <c r="H562" s="5" t="s">
        <v>3567</v>
      </c>
      <c r="I562" s="7" t="s">
        <v>3568</v>
      </c>
      <c r="J562" s="5" t="n">
        <f aca="false">LEN(K562)</f>
        <v>29</v>
      </c>
      <c r="K562" s="6" t="s">
        <v>3569</v>
      </c>
      <c r="L562" s="4" t="s">
        <v>31</v>
      </c>
      <c r="M562" s="4" t="s">
        <v>419</v>
      </c>
    </row>
    <row r="563" customFormat="false" ht="15.75" hidden="false" customHeight="true" outlineLevel="0" collapsed="false">
      <c r="A563" s="4" t="n">
        <v>7675</v>
      </c>
      <c r="B563" s="4" t="s">
        <v>3570</v>
      </c>
      <c r="C563" s="4"/>
      <c r="D563" s="4" t="s">
        <v>3571</v>
      </c>
      <c r="E563" s="5" t="s">
        <v>3572</v>
      </c>
      <c r="F563" s="4" t="s">
        <v>3573</v>
      </c>
      <c r="G563" s="4" t="s">
        <v>84</v>
      </c>
      <c r="H563" s="5" t="s">
        <v>3574</v>
      </c>
      <c r="I563" s="4" t="str">
        <f aca="false">IFERROR(__xludf.dummyfunction("""info@""&amp;LOWER(REGEXREPLACE(B563,""[^A-Za-z0-9]"",""""))&amp;"".com"""),"info@boutiquealgaidabyeurotels.com")</f>
        <v>info@boutiquealgaidabyeurotels.com</v>
      </c>
      <c r="J563" s="5" t="n">
        <f aca="false">LEN(K563)</f>
        <v>29</v>
      </c>
      <c r="K563" s="6" t="s">
        <v>3575</v>
      </c>
      <c r="L563" s="4" t="s">
        <v>637</v>
      </c>
      <c r="M563" s="4" t="s">
        <v>32</v>
      </c>
    </row>
    <row r="564" customFormat="false" ht="15.75" hidden="false" customHeight="true" outlineLevel="0" collapsed="false">
      <c r="A564" s="4" t="n">
        <v>7738</v>
      </c>
      <c r="B564" s="4" t="s">
        <v>3576</v>
      </c>
      <c r="C564" s="4"/>
      <c r="D564" s="4" t="s">
        <v>3577</v>
      </c>
      <c r="E564" s="5" t="s">
        <v>504</v>
      </c>
      <c r="F564" s="4" t="s">
        <v>505</v>
      </c>
      <c r="G564" s="4" t="s">
        <v>84</v>
      </c>
      <c r="H564" s="5" t="s">
        <v>3578</v>
      </c>
      <c r="I564" s="4" t="s">
        <v>3579</v>
      </c>
      <c r="J564" s="5" t="n">
        <f aca="false">LEN(K564)</f>
        <v>29</v>
      </c>
      <c r="K564" s="6" t="s">
        <v>3580</v>
      </c>
      <c r="L564" s="4" t="s">
        <v>31</v>
      </c>
      <c r="M564" s="4" t="s">
        <v>31</v>
      </c>
    </row>
    <row r="565" customFormat="false" ht="27.75" hidden="false" customHeight="true" outlineLevel="0" collapsed="false">
      <c r="A565" s="4" t="n">
        <v>7746</v>
      </c>
      <c r="B565" s="4" t="s">
        <v>3581</v>
      </c>
      <c r="C565" s="4"/>
      <c r="D565" s="4" t="s">
        <v>3582</v>
      </c>
      <c r="E565" s="5" t="s">
        <v>3583</v>
      </c>
      <c r="F565" s="4" t="s">
        <v>505</v>
      </c>
      <c r="G565" s="4" t="s">
        <v>84</v>
      </c>
      <c r="H565" s="5" t="s">
        <v>3584</v>
      </c>
      <c r="I565" s="7" t="s">
        <v>3585</v>
      </c>
      <c r="J565" s="5" t="n">
        <f aca="false">LEN(K565)</f>
        <v>29</v>
      </c>
      <c r="K565" s="6" t="s">
        <v>3586</v>
      </c>
      <c r="L565" s="4" t="s">
        <v>3407</v>
      </c>
      <c r="M565" s="4" t="s">
        <v>2474</v>
      </c>
    </row>
    <row r="566" customFormat="false" ht="15.75" hidden="false" customHeight="true" outlineLevel="0" collapsed="false">
      <c r="A566" s="4" t="n">
        <v>8335</v>
      </c>
      <c r="B566" s="4" t="s">
        <v>3587</v>
      </c>
      <c r="C566" s="4"/>
      <c r="D566" s="4" t="s">
        <v>3588</v>
      </c>
      <c r="E566" s="5" t="s">
        <v>144</v>
      </c>
      <c r="F566" s="4" t="s">
        <v>145</v>
      </c>
      <c r="G566" s="4" t="s">
        <v>146</v>
      </c>
      <c r="H566" s="5" t="s">
        <v>3589</v>
      </c>
      <c r="I566" s="4" t="str">
        <f aca="false">IFERROR(__xludf.dummyfunction("""info@""&amp;LOWER(REGEXREPLACE(B566,""[^A-Za-z0-9]"",""""))&amp;"".com"""),"info@inversionsturistiquesgpsl.com")</f>
        <v>info@inversionsturistiquesgpsl.com</v>
      </c>
      <c r="J566" s="5" t="n">
        <f aca="false">LEN(K566)</f>
        <v>29</v>
      </c>
      <c r="K566" s="6" t="s">
        <v>3590</v>
      </c>
      <c r="L566" s="4" t="s">
        <v>21</v>
      </c>
      <c r="M566" s="4" t="s">
        <v>31</v>
      </c>
    </row>
    <row r="567" customFormat="false" ht="27.75" hidden="false" customHeight="true" outlineLevel="0" collapsed="false">
      <c r="A567" s="4" t="n">
        <v>8611</v>
      </c>
      <c r="B567" s="4" t="s">
        <v>3591</v>
      </c>
      <c r="C567" s="4" t="s">
        <v>3592</v>
      </c>
      <c r="D567" s="4" t="s">
        <v>3593</v>
      </c>
      <c r="E567" s="5" t="s">
        <v>3594</v>
      </c>
      <c r="F567" s="4" t="s">
        <v>1567</v>
      </c>
      <c r="G567" s="4" t="s">
        <v>1567</v>
      </c>
      <c r="H567" s="5" t="s">
        <v>3595</v>
      </c>
      <c r="I567" s="7" t="s">
        <v>3596</v>
      </c>
      <c r="J567" s="5" t="n">
        <f aca="false">LEN(K567)</f>
        <v>29</v>
      </c>
      <c r="K567" s="6" t="s">
        <v>3597</v>
      </c>
      <c r="L567" s="4" t="s">
        <v>637</v>
      </c>
      <c r="M567" s="4" t="s">
        <v>459</v>
      </c>
    </row>
    <row r="568" customFormat="false" ht="15.75" hidden="false" customHeight="true" outlineLevel="0" collapsed="false">
      <c r="A568" s="4" t="n">
        <v>8651</v>
      </c>
      <c r="B568" s="4" t="s">
        <v>3598</v>
      </c>
      <c r="C568" s="4"/>
      <c r="D568" s="4" t="s">
        <v>3599</v>
      </c>
      <c r="E568" s="5" t="s">
        <v>3600</v>
      </c>
      <c r="F568" s="4" t="s">
        <v>3601</v>
      </c>
      <c r="G568" s="4" t="s">
        <v>1567</v>
      </c>
      <c r="H568" s="5" t="s">
        <v>3602</v>
      </c>
      <c r="I568" s="4" t="s">
        <v>3603</v>
      </c>
      <c r="J568" s="5" t="n">
        <f aca="false">LEN(K568)</f>
        <v>29</v>
      </c>
      <c r="K568" s="10" t="s">
        <v>3604</v>
      </c>
      <c r="L568" s="4" t="s">
        <v>57</v>
      </c>
      <c r="M568" s="4" t="s">
        <v>344</v>
      </c>
    </row>
    <row r="569" customFormat="false" ht="15.75" hidden="false" customHeight="true" outlineLevel="0" collapsed="false">
      <c r="A569" s="4" t="n">
        <v>8813</v>
      </c>
      <c r="B569" s="4" t="s">
        <v>3605</v>
      </c>
      <c r="C569" s="4"/>
      <c r="D569" s="4" t="s">
        <v>3606</v>
      </c>
      <c r="E569" s="5" t="s">
        <v>3607</v>
      </c>
      <c r="F569" s="4" t="s">
        <v>3608</v>
      </c>
      <c r="G569" s="4" t="s">
        <v>355</v>
      </c>
      <c r="H569" s="5" t="s">
        <v>3609</v>
      </c>
      <c r="I569" s="4" t="s">
        <v>3610</v>
      </c>
      <c r="J569" s="5" t="n">
        <f aca="false">LEN(K569)</f>
        <v>29</v>
      </c>
      <c r="K569" s="10" t="s">
        <v>3611</v>
      </c>
      <c r="L569" s="4" t="s">
        <v>21</v>
      </c>
      <c r="M569" s="4" t="s">
        <v>1979</v>
      </c>
    </row>
    <row r="570" customFormat="false" ht="15.75" hidden="false" customHeight="true" outlineLevel="0" collapsed="false">
      <c r="A570" s="4" t="n">
        <v>9154</v>
      </c>
      <c r="B570" s="4" t="s">
        <v>3612</v>
      </c>
      <c r="C570" s="4"/>
      <c r="D570" s="4" t="s">
        <v>3613</v>
      </c>
      <c r="E570" s="5" t="s">
        <v>3614</v>
      </c>
      <c r="F570" s="4" t="s">
        <v>3615</v>
      </c>
      <c r="G570" s="4" t="s">
        <v>259</v>
      </c>
      <c r="H570" s="5" t="s">
        <v>3616</v>
      </c>
      <c r="I570" s="4" t="str">
        <f aca="false">IFERROR(__xludf.dummyfunction("""info@""&amp;LOWER(REGEXREPLACE(B570,""[^A-Za-z0-9]"",""""))&amp;"".com"""),"info@lesdliesapartamentossalou.com")</f>
        <v>info@lesdliesapartamentossalou.com</v>
      </c>
      <c r="J570" s="5" t="n">
        <f aca="false">LEN(K570)</f>
        <v>29</v>
      </c>
      <c r="K570" s="6" t="s">
        <v>3617</v>
      </c>
      <c r="L570" s="4" t="s">
        <v>21</v>
      </c>
      <c r="M570" s="4" t="s">
        <v>2896</v>
      </c>
    </row>
    <row r="571" customFormat="false" ht="15.75" hidden="false" customHeight="true" outlineLevel="0" collapsed="false">
      <c r="A571" s="4" t="n">
        <v>9680</v>
      </c>
      <c r="B571" s="4" t="s">
        <v>3618</v>
      </c>
      <c r="C571" s="4"/>
      <c r="D571" s="4" t="s">
        <v>3619</v>
      </c>
      <c r="E571" s="5" t="s">
        <v>3620</v>
      </c>
      <c r="F571" s="4" t="s">
        <v>3621</v>
      </c>
      <c r="G571" s="4" t="s">
        <v>603</v>
      </c>
      <c r="H571" s="5" t="s">
        <v>3622</v>
      </c>
      <c r="I571" s="4" t="str">
        <f aca="false">IFERROR(__xludf.dummyfunction("""info@""&amp;LOWER(REGEXREPLACE(B571,""[^A-Za-z0-9]"",""""))&amp;"".com"""),"info@josemanuelfernandezaguiar.com")</f>
        <v>info@josemanuelfernandezaguiar.com</v>
      </c>
      <c r="J571" s="5" t="n">
        <f aca="false">LEN(K571)</f>
        <v>29</v>
      </c>
      <c r="K571" s="10" t="s">
        <v>3623</v>
      </c>
      <c r="L571" s="4" t="s">
        <v>57</v>
      </c>
      <c r="M571" s="4" t="s">
        <v>31</v>
      </c>
    </row>
    <row r="572" customFormat="false" ht="15.75" hidden="false" customHeight="true" outlineLevel="0" collapsed="false">
      <c r="A572" s="4" t="n">
        <v>9747</v>
      </c>
      <c r="B572" s="4" t="s">
        <v>3624</v>
      </c>
      <c r="C572" s="4"/>
      <c r="D572" s="4" t="s">
        <v>3625</v>
      </c>
      <c r="E572" s="5" t="s">
        <v>3626</v>
      </c>
      <c r="F572" s="4" t="s">
        <v>3627</v>
      </c>
      <c r="G572" s="4" t="s">
        <v>603</v>
      </c>
      <c r="H572" s="5" t="s">
        <v>3628</v>
      </c>
      <c r="I572" s="4" t="str">
        <f aca="false">IFERROR(__xludf.dummyfunction("""info@""&amp;LOWER(REGEXREPLACE(B572,""[^A-Za-z0-9]"",""""))&amp;"".com"""),"info@complejomartinezytorressl.com")</f>
        <v>info@complejomartinezytorressl.com</v>
      </c>
      <c r="J572" s="5" t="n">
        <f aca="false">LEN(K572)</f>
        <v>29</v>
      </c>
      <c r="K572" s="6" t="s">
        <v>3629</v>
      </c>
      <c r="L572" s="4" t="s">
        <v>31</v>
      </c>
      <c r="M572" s="4" t="s">
        <v>31</v>
      </c>
    </row>
    <row r="573" customFormat="false" ht="15.75" hidden="false" customHeight="true" outlineLevel="0" collapsed="false">
      <c r="A573" s="4" t="n">
        <v>10212</v>
      </c>
      <c r="B573" s="4" t="s">
        <v>3630</v>
      </c>
      <c r="C573" s="4"/>
      <c r="D573" s="4" t="s">
        <v>3631</v>
      </c>
      <c r="E573" s="5" t="s">
        <v>3632</v>
      </c>
      <c r="F573" s="4" t="s">
        <v>3633</v>
      </c>
      <c r="G573" s="4" t="s">
        <v>620</v>
      </c>
      <c r="H573" s="5" t="s">
        <v>3634</v>
      </c>
      <c r="I573" s="4" t="s">
        <v>3635</v>
      </c>
      <c r="J573" s="5" t="n">
        <f aca="false">LEN(K573)</f>
        <v>29</v>
      </c>
      <c r="K573" s="6" t="s">
        <v>3636</v>
      </c>
      <c r="L573" s="4" t="s">
        <v>57</v>
      </c>
      <c r="M573" s="4" t="s">
        <v>1063</v>
      </c>
    </row>
    <row r="574" customFormat="false" ht="15.75" hidden="false" customHeight="true" outlineLevel="0" collapsed="false">
      <c r="A574" s="4" t="n">
        <v>10237</v>
      </c>
      <c r="B574" s="4" t="s">
        <v>3637</v>
      </c>
      <c r="C574" s="4"/>
      <c r="D574" s="4" t="s">
        <v>3638</v>
      </c>
      <c r="E574" s="5" t="s">
        <v>3639</v>
      </c>
      <c r="F574" s="4" t="s">
        <v>3640</v>
      </c>
      <c r="G574" s="4" t="s">
        <v>620</v>
      </c>
      <c r="H574" s="5" t="s">
        <v>3641</v>
      </c>
      <c r="I574" s="4" t="str">
        <f aca="false">IFERROR(__xludf.dummyfunction("""info@""&amp;LOWER(REGEXREPLACE(B574,""[^A-Za-z0-9]"",""""))&amp;"".com"""),"info@hotelrestaurantelacarasca.com")</f>
        <v>info@hotelrestaurantelacarasca.com</v>
      </c>
      <c r="J574" s="5" t="n">
        <f aca="false">LEN(K574)</f>
        <v>29</v>
      </c>
      <c r="K574" s="10" t="s">
        <v>3642</v>
      </c>
      <c r="L574" s="4" t="s">
        <v>21</v>
      </c>
      <c r="M574" s="4" t="s">
        <v>317</v>
      </c>
    </row>
    <row r="575" customFormat="false" ht="15.75" hidden="false" customHeight="true" outlineLevel="0" collapsed="false">
      <c r="A575" s="4" t="n">
        <v>10336</v>
      </c>
      <c r="B575" s="4" t="s">
        <v>3643</v>
      </c>
      <c r="C575" s="4"/>
      <c r="D575" s="4" t="s">
        <v>3644</v>
      </c>
      <c r="E575" s="5" t="s">
        <v>3122</v>
      </c>
      <c r="F575" s="4" t="s">
        <v>2585</v>
      </c>
      <c r="G575" s="4" t="s">
        <v>620</v>
      </c>
      <c r="H575" s="5" t="s">
        <v>3645</v>
      </c>
      <c r="I575" s="4" t="s">
        <v>3646</v>
      </c>
      <c r="J575" s="5" t="n">
        <f aca="false">LEN(K575)</f>
        <v>29</v>
      </c>
      <c r="K575" s="6" t="s">
        <v>3647</v>
      </c>
      <c r="L575" s="4" t="s">
        <v>21</v>
      </c>
      <c r="M575" s="4" t="s">
        <v>1979</v>
      </c>
    </row>
    <row r="576" customFormat="false" ht="15.75" hidden="false" customHeight="true" outlineLevel="0" collapsed="false">
      <c r="A576" s="4" t="n">
        <v>10398</v>
      </c>
      <c r="B576" s="4" t="s">
        <v>3648</v>
      </c>
      <c r="C576" s="4"/>
      <c r="D576" s="4" t="s">
        <v>3649</v>
      </c>
      <c r="E576" s="5" t="s">
        <v>3650</v>
      </c>
      <c r="F576" s="4" t="s">
        <v>1782</v>
      </c>
      <c r="G576" s="4" t="s">
        <v>620</v>
      </c>
      <c r="H576" s="5" t="s">
        <v>3651</v>
      </c>
      <c r="I576" s="7" t="s">
        <v>3652</v>
      </c>
      <c r="J576" s="5" t="n">
        <f aca="false">LEN(K576)</f>
        <v>29</v>
      </c>
      <c r="K576" s="6" t="s">
        <v>3653</v>
      </c>
      <c r="L576" s="4" t="s">
        <v>31</v>
      </c>
      <c r="M576" s="4" t="s">
        <v>467</v>
      </c>
    </row>
    <row r="577" customFormat="false" ht="15.75" hidden="false" customHeight="true" outlineLevel="0" collapsed="false">
      <c r="A577" s="4" t="n">
        <v>10429</v>
      </c>
      <c r="B577" s="4" t="s">
        <v>3654</v>
      </c>
      <c r="C577" s="4"/>
      <c r="D577" s="4" t="s">
        <v>3655</v>
      </c>
      <c r="E577" s="5" t="s">
        <v>3656</v>
      </c>
      <c r="F577" s="4" t="s">
        <v>3657</v>
      </c>
      <c r="G577" s="4" t="s">
        <v>620</v>
      </c>
      <c r="H577" s="5" t="s">
        <v>3658</v>
      </c>
      <c r="I577" s="18" t="s">
        <v>3659</v>
      </c>
      <c r="J577" s="5" t="n">
        <f aca="false">LEN(K577)</f>
        <v>29</v>
      </c>
      <c r="K577" s="6" t="s">
        <v>3660</v>
      </c>
      <c r="L577" s="4" t="s">
        <v>21</v>
      </c>
      <c r="M577" s="4" t="s">
        <v>877</v>
      </c>
    </row>
    <row r="578" customFormat="false" ht="15.75" hidden="false" customHeight="true" outlineLevel="0" collapsed="false">
      <c r="A578" s="4" t="n">
        <v>10498</v>
      </c>
      <c r="B578" s="4" t="s">
        <v>3661</v>
      </c>
      <c r="C578" s="4"/>
      <c r="D578" s="4" t="s">
        <v>3662</v>
      </c>
      <c r="E578" s="5" t="s">
        <v>3663</v>
      </c>
      <c r="F578" s="4" t="s">
        <v>3664</v>
      </c>
      <c r="G578" s="4" t="s">
        <v>620</v>
      </c>
      <c r="H578" s="5" t="s">
        <v>3665</v>
      </c>
      <c r="I578" s="4" t="str">
        <f aca="false">IFERROR(__xludf.dummyfunction("""info@""&amp;LOWER(REGEXREPLACE(B578,""[^A-Za-z0-9]"",""""))&amp;"".com"""),"info@castillodelbosquelazoreda.com")</f>
        <v>info@castillodelbosquelazoreda.com</v>
      </c>
      <c r="J578" s="5" t="n">
        <f aca="false">LEN(K578)</f>
        <v>29</v>
      </c>
      <c r="K578" s="10" t="s">
        <v>3666</v>
      </c>
      <c r="L578" s="4" t="s">
        <v>31</v>
      </c>
      <c r="M578" s="4" t="s">
        <v>1208</v>
      </c>
    </row>
    <row r="579" customFormat="false" ht="15.75" hidden="false" customHeight="true" outlineLevel="0" collapsed="false">
      <c r="A579" s="4" t="n">
        <v>11906</v>
      </c>
      <c r="B579" s="4" t="s">
        <v>3667</v>
      </c>
      <c r="C579" s="4"/>
      <c r="D579" s="4" t="s">
        <v>3668</v>
      </c>
      <c r="E579" s="5" t="s">
        <v>3669</v>
      </c>
      <c r="F579" s="4" t="s">
        <v>3670</v>
      </c>
      <c r="G579" s="4" t="s">
        <v>364</v>
      </c>
      <c r="H579" s="5" t="s">
        <v>3671</v>
      </c>
      <c r="I579" s="4" t="s">
        <v>3672</v>
      </c>
      <c r="J579" s="5" t="n">
        <f aca="false">LEN(K579)</f>
        <v>29</v>
      </c>
      <c r="K579" s="10" t="s">
        <v>3673</v>
      </c>
      <c r="L579" s="4" t="s">
        <v>31</v>
      </c>
      <c r="M579" s="4" t="s">
        <v>31</v>
      </c>
    </row>
    <row r="580" customFormat="false" ht="15.75" hidden="false" customHeight="true" outlineLevel="0" collapsed="false">
      <c r="A580" s="4" t="n">
        <v>10958</v>
      </c>
      <c r="B580" s="4" t="s">
        <v>3674</v>
      </c>
      <c r="C580" s="4"/>
      <c r="D580" s="4" t="s">
        <v>3675</v>
      </c>
      <c r="E580" s="5" t="s">
        <v>3676</v>
      </c>
      <c r="F580" s="4" t="s">
        <v>3677</v>
      </c>
      <c r="G580" s="4" t="s">
        <v>364</v>
      </c>
      <c r="H580" s="5" t="s">
        <v>3678</v>
      </c>
      <c r="I580" s="4" t="str">
        <f aca="false">IFERROR(__xludf.dummyfunction("""info@""&amp;LOWER(REGEXREPLACE(B580,""[^A-Za-z0-9]"",""""))&amp;"".com"""),"info@hotelresidenciavillegassl.com")</f>
        <v>info@hotelresidenciavillegassl.com</v>
      </c>
      <c r="J580" s="5" t="n">
        <f aca="false">LEN(K580)</f>
        <v>29</v>
      </c>
      <c r="K580" s="10" t="s">
        <v>3679</v>
      </c>
      <c r="L580" s="4" t="s">
        <v>78</v>
      </c>
      <c r="M580" s="4" t="s">
        <v>577</v>
      </c>
    </row>
    <row r="581" customFormat="false" ht="15.75" hidden="false" customHeight="true" outlineLevel="0" collapsed="false">
      <c r="A581" s="4" t="n">
        <v>11838</v>
      </c>
      <c r="B581" s="4" t="s">
        <v>3680</v>
      </c>
      <c r="C581" s="4"/>
      <c r="D581" s="4" t="s">
        <v>3681</v>
      </c>
      <c r="E581" s="5" t="s">
        <v>3682</v>
      </c>
      <c r="F581" s="4" t="s">
        <v>3683</v>
      </c>
      <c r="G581" s="4" t="s">
        <v>948</v>
      </c>
      <c r="H581" s="5" t="n">
        <v>660140924</v>
      </c>
      <c r="I581" s="4" t="s">
        <v>3684</v>
      </c>
      <c r="J581" s="5" t="n">
        <f aca="false">LEN(K581)</f>
        <v>28</v>
      </c>
      <c r="K581" s="6" t="s">
        <v>3685</v>
      </c>
      <c r="L581" s="4" t="s">
        <v>66</v>
      </c>
      <c r="M581" s="4" t="s">
        <v>31</v>
      </c>
    </row>
    <row r="582" customFormat="false" ht="15.75" hidden="false" customHeight="true" outlineLevel="0" collapsed="false">
      <c r="A582" s="4" t="n">
        <v>11147</v>
      </c>
      <c r="B582" s="4" t="s">
        <v>3686</v>
      </c>
      <c r="C582" s="4"/>
      <c r="D582" s="4" t="s">
        <v>3687</v>
      </c>
      <c r="E582" s="5" t="s">
        <v>2267</v>
      </c>
      <c r="F582" s="4" t="s">
        <v>2268</v>
      </c>
      <c r="G582" s="4" t="s">
        <v>27</v>
      </c>
      <c r="H582" s="5" t="s">
        <v>283</v>
      </c>
      <c r="I582" s="4" t="s">
        <v>3688</v>
      </c>
      <c r="J582" s="5" t="n">
        <f aca="false">LEN(K582)</f>
        <v>28</v>
      </c>
      <c r="K582" s="10" t="s">
        <v>3689</v>
      </c>
      <c r="L582" s="4" t="s">
        <v>21</v>
      </c>
      <c r="M582" s="4" t="s">
        <v>359</v>
      </c>
    </row>
    <row r="583" customFormat="false" ht="15.75" hidden="false" customHeight="true" outlineLevel="0" collapsed="false">
      <c r="A583" s="4" t="n">
        <v>11173</v>
      </c>
      <c r="B583" s="4" t="s">
        <v>3690</v>
      </c>
      <c r="C583" s="4"/>
      <c r="D583" s="4" t="s">
        <v>3691</v>
      </c>
      <c r="E583" s="5" t="s">
        <v>3692</v>
      </c>
      <c r="F583" s="4" t="s">
        <v>3693</v>
      </c>
      <c r="G583" s="4" t="s">
        <v>27</v>
      </c>
      <c r="H583" s="5" t="s">
        <v>283</v>
      </c>
      <c r="I583" s="4" t="s">
        <v>3694</v>
      </c>
      <c r="J583" s="5" t="n">
        <f aca="false">LEN(K583)</f>
        <v>28</v>
      </c>
      <c r="K583" s="6" t="s">
        <v>3695</v>
      </c>
      <c r="L583" s="4" t="s">
        <v>31</v>
      </c>
      <c r="M583" s="4" t="s">
        <v>31</v>
      </c>
    </row>
    <row r="584" customFormat="false" ht="15.75" hidden="false" customHeight="true" outlineLevel="0" collapsed="false">
      <c r="A584" s="4" t="n">
        <v>11306</v>
      </c>
      <c r="B584" s="4" t="s">
        <v>3696</v>
      </c>
      <c r="C584" s="4"/>
      <c r="D584" s="4" t="s">
        <v>3697</v>
      </c>
      <c r="E584" s="5" t="s">
        <v>3698</v>
      </c>
      <c r="F584" s="4" t="s">
        <v>3699</v>
      </c>
      <c r="G584" s="4" t="s">
        <v>1097</v>
      </c>
      <c r="H584" s="5" t="s">
        <v>283</v>
      </c>
      <c r="I584" s="4" t="s">
        <v>3700</v>
      </c>
      <c r="J584" s="5" t="n">
        <f aca="false">LEN(K584)</f>
        <v>28</v>
      </c>
      <c r="K584" s="6" t="s">
        <v>3701</v>
      </c>
      <c r="L584" s="4" t="s">
        <v>21</v>
      </c>
      <c r="M584" s="4" t="s">
        <v>317</v>
      </c>
    </row>
    <row r="585" customFormat="false" ht="15.75" hidden="false" customHeight="true" outlineLevel="0" collapsed="false">
      <c r="A585" s="4" t="n">
        <v>11331</v>
      </c>
      <c r="B585" s="4" t="s">
        <v>3702</v>
      </c>
      <c r="C585" s="4" t="s">
        <v>3703</v>
      </c>
      <c r="D585" s="4" t="s">
        <v>3704</v>
      </c>
      <c r="E585" s="5" t="s">
        <v>3339</v>
      </c>
      <c r="F585" s="4" t="s">
        <v>138</v>
      </c>
      <c r="G585" s="4" t="s">
        <v>138</v>
      </c>
      <c r="H585" s="5" t="s">
        <v>283</v>
      </c>
      <c r="I585" s="4" t="s">
        <v>3705</v>
      </c>
      <c r="J585" s="5" t="n">
        <f aca="false">LEN(K585)</f>
        <v>28</v>
      </c>
      <c r="K585" s="10" t="s">
        <v>3706</v>
      </c>
      <c r="L585" s="4" t="s">
        <v>31</v>
      </c>
      <c r="M585" s="4" t="s">
        <v>22</v>
      </c>
    </row>
    <row r="586" customFormat="false" ht="15.75" hidden="false" customHeight="true" outlineLevel="0" collapsed="false">
      <c r="A586" s="4" t="n">
        <v>11330</v>
      </c>
      <c r="B586" s="4" t="s">
        <v>3702</v>
      </c>
      <c r="C586" s="4" t="s">
        <v>3703</v>
      </c>
      <c r="D586" s="4" t="s">
        <v>3707</v>
      </c>
      <c r="E586" s="5" t="s">
        <v>3339</v>
      </c>
      <c r="F586" s="4" t="s">
        <v>138</v>
      </c>
      <c r="G586" s="4" t="s">
        <v>138</v>
      </c>
      <c r="H586" s="5" t="s">
        <v>283</v>
      </c>
      <c r="I586" s="4" t="s">
        <v>3708</v>
      </c>
      <c r="J586" s="5" t="n">
        <f aca="false">LEN(K586)</f>
        <v>28</v>
      </c>
      <c r="K586" s="10" t="s">
        <v>3706</v>
      </c>
      <c r="L586" s="4" t="s">
        <v>21</v>
      </c>
      <c r="M586" s="4" t="s">
        <v>22</v>
      </c>
    </row>
    <row r="587" customFormat="false" ht="15.75" hidden="false" customHeight="true" outlineLevel="0" collapsed="false">
      <c r="A587" s="4" t="n">
        <v>11362</v>
      </c>
      <c r="B587" s="4" t="s">
        <v>3709</v>
      </c>
      <c r="C587" s="4"/>
      <c r="D587" s="4" t="s">
        <v>3710</v>
      </c>
      <c r="E587" s="5" t="s">
        <v>3711</v>
      </c>
      <c r="F587" s="4" t="s">
        <v>447</v>
      </c>
      <c r="G587" s="4" t="s">
        <v>138</v>
      </c>
      <c r="H587" s="5" t="s">
        <v>283</v>
      </c>
      <c r="I587" s="4" t="s">
        <v>3712</v>
      </c>
      <c r="J587" s="5" t="n">
        <f aca="false">LEN(K587)</f>
        <v>28</v>
      </c>
      <c r="K587" s="6" t="str">
        <f aca="false">LOWER(SUBSTITUTE(SUBSTITUTE(SUBSTITUTE(SUBSTITUTE(SUBSTITUTE(SUBSTITUTE(SUBSTITUTE(B587,"S.L.",""),"SL",""),"S.A.",""),"SA","")," ",""),".",""),",",""))&amp;".com"</f>
        <v>congresscampnoufiralofts.com</v>
      </c>
      <c r="L587" s="4" t="s">
        <v>78</v>
      </c>
      <c r="M587" s="4" t="s">
        <v>31</v>
      </c>
    </row>
    <row r="588" customFormat="false" ht="15.75" hidden="false" customHeight="true" outlineLevel="0" collapsed="false">
      <c r="A588" s="4" t="n">
        <v>11414</v>
      </c>
      <c r="B588" s="4" t="s">
        <v>3713</v>
      </c>
      <c r="C588" s="4"/>
      <c r="D588" s="4" t="s">
        <v>3714</v>
      </c>
      <c r="E588" s="5" t="s">
        <v>3715</v>
      </c>
      <c r="F588" s="4" t="s">
        <v>3716</v>
      </c>
      <c r="G588" s="4" t="s">
        <v>290</v>
      </c>
      <c r="H588" s="5" t="s">
        <v>283</v>
      </c>
      <c r="I588" s="4" t="s">
        <v>3717</v>
      </c>
      <c r="J588" s="5" t="n">
        <f aca="false">LEN(K588)</f>
        <v>28</v>
      </c>
      <c r="K588" s="10" t="s">
        <v>3718</v>
      </c>
      <c r="L588" s="4" t="s">
        <v>31</v>
      </c>
      <c r="M588" s="4" t="s">
        <v>31</v>
      </c>
    </row>
    <row r="589" customFormat="false" ht="15.75" hidden="false" customHeight="true" outlineLevel="0" collapsed="false">
      <c r="A589" s="4" t="n">
        <v>11452</v>
      </c>
      <c r="B589" s="4" t="s">
        <v>3719</v>
      </c>
      <c r="C589" s="4"/>
      <c r="D589" s="4" t="s">
        <v>3720</v>
      </c>
      <c r="E589" s="5" t="s">
        <v>1204</v>
      </c>
      <c r="F589" s="4" t="s">
        <v>972</v>
      </c>
      <c r="G589" s="4" t="s">
        <v>332</v>
      </c>
      <c r="H589" s="5" t="s">
        <v>283</v>
      </c>
      <c r="I589" s="4" t="s">
        <v>3721</v>
      </c>
      <c r="J589" s="5" t="n">
        <f aca="false">LEN(K589)</f>
        <v>28</v>
      </c>
      <c r="K589" s="6" t="s">
        <v>3722</v>
      </c>
      <c r="L589" s="4" t="s">
        <v>57</v>
      </c>
      <c r="M589" s="4" t="s">
        <v>31</v>
      </c>
    </row>
    <row r="590" customFormat="false" ht="15.75" hidden="false" customHeight="true" outlineLevel="0" collapsed="false">
      <c r="A590" s="4" t="n">
        <v>11510</v>
      </c>
      <c r="B590" s="4" t="s">
        <v>3723</v>
      </c>
      <c r="C590" s="4"/>
      <c r="D590" s="4" t="s">
        <v>3724</v>
      </c>
      <c r="E590" s="5" t="s">
        <v>3725</v>
      </c>
      <c r="F590" s="4" t="s">
        <v>3726</v>
      </c>
      <c r="G590" s="4" t="s">
        <v>313</v>
      </c>
      <c r="H590" s="5" t="s">
        <v>283</v>
      </c>
      <c r="I590" s="4" t="s">
        <v>3727</v>
      </c>
      <c r="J590" s="5" t="n">
        <f aca="false">LEN(K590)</f>
        <v>28</v>
      </c>
      <c r="K590" s="10" t="s">
        <v>3728</v>
      </c>
      <c r="L590" s="4" t="s">
        <v>21</v>
      </c>
      <c r="M590" s="4" t="s">
        <v>31</v>
      </c>
    </row>
    <row r="591" customFormat="false" ht="27.75" hidden="false" customHeight="true" outlineLevel="0" collapsed="false">
      <c r="A591" s="4" t="n">
        <v>11546</v>
      </c>
      <c r="B591" s="4" t="s">
        <v>3729</v>
      </c>
      <c r="C591" s="4"/>
      <c r="D591" s="4" t="s">
        <v>3730</v>
      </c>
      <c r="E591" s="5" t="s">
        <v>3731</v>
      </c>
      <c r="F591" s="4" t="s">
        <v>3732</v>
      </c>
      <c r="G591" s="4" t="s">
        <v>2093</v>
      </c>
      <c r="H591" s="5" t="s">
        <v>283</v>
      </c>
      <c r="I591" s="7" t="s">
        <v>3733</v>
      </c>
      <c r="J591" s="5" t="n">
        <f aca="false">LEN(K591)</f>
        <v>28</v>
      </c>
      <c r="K591" s="6" t="s">
        <v>3734</v>
      </c>
      <c r="L591" s="4" t="s">
        <v>21</v>
      </c>
      <c r="M591" s="4" t="s">
        <v>31</v>
      </c>
    </row>
    <row r="592" customFormat="false" ht="15.75" hidden="false" customHeight="true" outlineLevel="0" collapsed="false">
      <c r="A592" s="4" t="n">
        <v>11646</v>
      </c>
      <c r="B592" s="4" t="s">
        <v>3735</v>
      </c>
      <c r="C592" s="4"/>
      <c r="D592" s="4" t="s">
        <v>3736</v>
      </c>
      <c r="E592" s="5" t="s">
        <v>3737</v>
      </c>
      <c r="F592" s="4" t="s">
        <v>3738</v>
      </c>
      <c r="G592" s="4" t="s">
        <v>250</v>
      </c>
      <c r="H592" s="5" t="s">
        <v>283</v>
      </c>
      <c r="I592" s="4" t="s">
        <v>3739</v>
      </c>
      <c r="J592" s="5" t="n">
        <f aca="false">LEN(K592)</f>
        <v>28</v>
      </c>
      <c r="K592" s="6" t="s">
        <v>3740</v>
      </c>
      <c r="L592" s="4" t="s">
        <v>31</v>
      </c>
      <c r="M592" s="4" t="s">
        <v>31</v>
      </c>
    </row>
    <row r="593" customFormat="false" ht="27.75" hidden="false" customHeight="true" outlineLevel="0" collapsed="false">
      <c r="A593" s="4" t="n">
        <v>12128</v>
      </c>
      <c r="B593" s="4" t="s">
        <v>3741</v>
      </c>
      <c r="C593" s="4"/>
      <c r="D593" s="4" t="s">
        <v>3742</v>
      </c>
      <c r="E593" s="5" t="s">
        <v>3743</v>
      </c>
      <c r="F593" s="4" t="s">
        <v>3744</v>
      </c>
      <c r="G593" s="4" t="s">
        <v>1270</v>
      </c>
      <c r="H593" s="5" t="s">
        <v>283</v>
      </c>
      <c r="I593" s="7" t="s">
        <v>3745</v>
      </c>
      <c r="J593" s="5" t="n">
        <f aca="false">LEN(K593)</f>
        <v>28</v>
      </c>
      <c r="K593" s="6" t="s">
        <v>3746</v>
      </c>
      <c r="L593" s="4" t="s">
        <v>66</v>
      </c>
      <c r="M593" s="4" t="s">
        <v>819</v>
      </c>
    </row>
    <row r="594" customFormat="false" ht="15.75" hidden="false" customHeight="true" outlineLevel="0" collapsed="false">
      <c r="A594" s="4" t="n">
        <v>12170</v>
      </c>
      <c r="B594" s="4" t="s">
        <v>3747</v>
      </c>
      <c r="C594" s="4"/>
      <c r="D594" s="4" t="s">
        <v>3748</v>
      </c>
      <c r="E594" s="5" t="s">
        <v>3749</v>
      </c>
      <c r="F594" s="4" t="s">
        <v>881</v>
      </c>
      <c r="G594" s="4" t="s">
        <v>882</v>
      </c>
      <c r="H594" s="5" t="s">
        <v>283</v>
      </c>
      <c r="I594" s="4" t="s">
        <v>3750</v>
      </c>
      <c r="J594" s="5" t="n">
        <f aca="false">LEN(K594)</f>
        <v>28</v>
      </c>
      <c r="K594" s="6" t="s">
        <v>3751</v>
      </c>
      <c r="L594" s="4" t="s">
        <v>21</v>
      </c>
      <c r="M594" s="4" t="s">
        <v>31</v>
      </c>
    </row>
    <row r="595" customFormat="false" ht="27.75" hidden="false" customHeight="true" outlineLevel="0" collapsed="false">
      <c r="A595" s="4" t="n">
        <v>11288</v>
      </c>
      <c r="B595" s="4" t="s">
        <v>3752</v>
      </c>
      <c r="C595" s="4"/>
      <c r="D595" s="4" t="s">
        <v>3753</v>
      </c>
      <c r="E595" s="5" t="s">
        <v>3754</v>
      </c>
      <c r="F595" s="4" t="s">
        <v>3755</v>
      </c>
      <c r="G595" s="4" t="s">
        <v>2305</v>
      </c>
      <c r="H595" s="5" t="s">
        <v>3756</v>
      </c>
      <c r="I595" s="7" t="s">
        <v>3757</v>
      </c>
      <c r="J595" s="5" t="n">
        <f aca="false">LEN(K595)</f>
        <v>28</v>
      </c>
      <c r="K595" s="6" t="str">
        <f aca="false">LOWER(SUBSTITUTE(SUBSTITUTE(SUBSTITUTE(SUBSTITUTE(SUBSTITUTE(SUBSTITUTE(SUBSTITUTE(B595,"S.L.",""),"SL",""),"S.A.",""),"SA","")," ",""),".",""),",",""))&amp;".com"</f>
        <v>podapalaciodemanjabálago.com</v>
      </c>
      <c r="L595" s="4" t="s">
        <v>78</v>
      </c>
      <c r="M595" s="4" t="s">
        <v>186</v>
      </c>
    </row>
    <row r="596" customFormat="false" ht="15.75" hidden="false" customHeight="true" outlineLevel="0" collapsed="false">
      <c r="A596" s="4" t="n">
        <v>11819</v>
      </c>
      <c r="B596" s="4" t="s">
        <v>3758</v>
      </c>
      <c r="C596" s="4"/>
      <c r="D596" s="4" t="s">
        <v>3759</v>
      </c>
      <c r="E596" s="5" t="s">
        <v>3760</v>
      </c>
      <c r="F596" s="4" t="s">
        <v>3761</v>
      </c>
      <c r="G596" s="4" t="s">
        <v>84</v>
      </c>
      <c r="H596" s="5" t="s">
        <v>3762</v>
      </c>
      <c r="I596" s="4" t="s">
        <v>3763</v>
      </c>
      <c r="J596" s="5" t="n">
        <f aca="false">LEN(K596)</f>
        <v>28</v>
      </c>
      <c r="K596" s="10" t="s">
        <v>3764</v>
      </c>
      <c r="L596" s="4" t="s">
        <v>78</v>
      </c>
      <c r="M596" s="4" t="s">
        <v>32</v>
      </c>
    </row>
    <row r="597" customFormat="false" ht="15.75" hidden="false" customHeight="true" outlineLevel="0" collapsed="false">
      <c r="A597" s="4" t="n">
        <v>11065</v>
      </c>
      <c r="B597" s="4" t="s">
        <v>3765</v>
      </c>
      <c r="C597" s="4"/>
      <c r="D597" s="4" t="s">
        <v>3766</v>
      </c>
      <c r="E597" s="5" t="s">
        <v>3767</v>
      </c>
      <c r="F597" s="4" t="s">
        <v>3768</v>
      </c>
      <c r="G597" s="4" t="s">
        <v>603</v>
      </c>
      <c r="H597" s="5" t="s">
        <v>3769</v>
      </c>
      <c r="I597" s="4" t="s">
        <v>3770</v>
      </c>
      <c r="J597" s="5" t="n">
        <f aca="false">LEN(K597)</f>
        <v>28</v>
      </c>
      <c r="K597" s="10" t="s">
        <v>3771</v>
      </c>
      <c r="L597" s="4" t="s">
        <v>66</v>
      </c>
      <c r="M597" s="4" t="s">
        <v>32</v>
      </c>
    </row>
    <row r="598" customFormat="false" ht="15.75" hidden="false" customHeight="true" outlineLevel="0" collapsed="false">
      <c r="A598" s="4" t="n">
        <v>11952</v>
      </c>
      <c r="B598" s="4" t="s">
        <v>3772</v>
      </c>
      <c r="C598" s="4"/>
      <c r="D598" s="4" t="s">
        <v>3773</v>
      </c>
      <c r="E598" s="5" t="s">
        <v>3774</v>
      </c>
      <c r="F598" s="4" t="s">
        <v>3775</v>
      </c>
      <c r="G598" s="4" t="s">
        <v>242</v>
      </c>
      <c r="H598" s="5" t="s">
        <v>3776</v>
      </c>
      <c r="I598" s="4" t="s">
        <v>3777</v>
      </c>
      <c r="J598" s="5" t="n">
        <f aca="false">LEN(K598)</f>
        <v>28</v>
      </c>
      <c r="K598" s="6" t="s">
        <v>3778</v>
      </c>
      <c r="L598" s="4" t="s">
        <v>21</v>
      </c>
      <c r="M598" s="4" t="s">
        <v>317</v>
      </c>
    </row>
    <row r="599" customFormat="false" ht="15.75" hidden="false" customHeight="true" outlineLevel="0" collapsed="false">
      <c r="A599" s="4" t="n">
        <v>11089</v>
      </c>
      <c r="B599" s="4" t="s">
        <v>3779</v>
      </c>
      <c r="C599" s="4"/>
      <c r="D599" s="4" t="s">
        <v>3780</v>
      </c>
      <c r="E599" s="5" t="s">
        <v>3781</v>
      </c>
      <c r="F599" s="4" t="s">
        <v>3782</v>
      </c>
      <c r="G599" s="4" t="s">
        <v>603</v>
      </c>
      <c r="H599" s="5" t="s">
        <v>3783</v>
      </c>
      <c r="I599" s="4" t="s">
        <v>3784</v>
      </c>
      <c r="J599" s="5" t="n">
        <f aca="false">LEN(K599)</f>
        <v>28</v>
      </c>
      <c r="K599" s="6" t="s">
        <v>3785</v>
      </c>
      <c r="L599" s="4" t="s">
        <v>31</v>
      </c>
      <c r="M599" s="4" t="s">
        <v>31</v>
      </c>
    </row>
    <row r="600" customFormat="false" ht="15.75" hidden="false" customHeight="true" outlineLevel="0" collapsed="false">
      <c r="A600" s="4" t="n">
        <v>11563</v>
      </c>
      <c r="B600" s="4" t="s">
        <v>3786</v>
      </c>
      <c r="C600" s="4"/>
      <c r="D600" s="4" t="s">
        <v>3787</v>
      </c>
      <c r="E600" s="5" t="s">
        <v>3788</v>
      </c>
      <c r="F600" s="4" t="s">
        <v>1423</v>
      </c>
      <c r="G600" s="4" t="s">
        <v>1423</v>
      </c>
      <c r="H600" s="5" t="s">
        <v>3789</v>
      </c>
      <c r="I600" s="4" t="s">
        <v>3790</v>
      </c>
      <c r="J600" s="5" t="n">
        <f aca="false">LEN(K600)</f>
        <v>28</v>
      </c>
      <c r="K600" s="5" t="s">
        <v>3791</v>
      </c>
      <c r="L600" s="4" t="s">
        <v>21</v>
      </c>
      <c r="M600" s="4" t="s">
        <v>186</v>
      </c>
    </row>
    <row r="601" customFormat="false" ht="15.75" hidden="false" customHeight="true" outlineLevel="0" collapsed="false">
      <c r="A601" s="4" t="n">
        <v>12106</v>
      </c>
      <c r="B601" s="4" t="s">
        <v>3792</v>
      </c>
      <c r="C601" s="4"/>
      <c r="D601" s="4" t="s">
        <v>3793</v>
      </c>
      <c r="E601" s="5" t="s">
        <v>3794</v>
      </c>
      <c r="F601" s="4" t="s">
        <v>3795</v>
      </c>
      <c r="G601" s="4" t="s">
        <v>1155</v>
      </c>
      <c r="H601" s="5" t="s">
        <v>3796</v>
      </c>
      <c r="I601" s="4" t="s">
        <v>3797</v>
      </c>
      <c r="J601" s="5" t="n">
        <f aca="false">LEN(K601)</f>
        <v>28</v>
      </c>
      <c r="K601" s="6" t="str">
        <f aca="false">LOWER(SUBSTITUTE(SUBSTITUTE(SUBSTITUTE(SUBSTITUTE(SUBSTITUTE(SUBSTITUTE(SUBSTITUTE(B601,"S.L.",""),"SL",""),"S.A.",""),"SA","")," ",""),".",""),",",""))&amp;".com"</f>
        <v>catalinafuenntagilromero.com</v>
      </c>
      <c r="L601" s="4" t="s">
        <v>31</v>
      </c>
      <c r="M601" s="4" t="s">
        <v>31</v>
      </c>
    </row>
    <row r="602" customFormat="false" ht="15.75" hidden="false" customHeight="true" outlineLevel="0" collapsed="false">
      <c r="A602" s="4" t="n">
        <v>11558</v>
      </c>
      <c r="B602" s="4" t="s">
        <v>3798</v>
      </c>
      <c r="C602" s="4"/>
      <c r="D602" s="4" t="s">
        <v>3799</v>
      </c>
      <c r="E602" s="5" t="s">
        <v>3800</v>
      </c>
      <c r="F602" s="4" t="s">
        <v>3801</v>
      </c>
      <c r="G602" s="4" t="s">
        <v>824</v>
      </c>
      <c r="H602" s="5" t="s">
        <v>3802</v>
      </c>
      <c r="I602" s="4" t="s">
        <v>3803</v>
      </c>
      <c r="J602" s="5" t="n">
        <f aca="false">LEN(K602)</f>
        <v>28</v>
      </c>
      <c r="K602" s="6" t="s">
        <v>3804</v>
      </c>
      <c r="L602" s="4" t="s">
        <v>21</v>
      </c>
      <c r="M602" s="4" t="s">
        <v>877</v>
      </c>
    </row>
    <row r="603" customFormat="false" ht="27.75" hidden="false" customHeight="true" outlineLevel="0" collapsed="false">
      <c r="A603" s="4" t="n">
        <v>87</v>
      </c>
      <c r="B603" s="4" t="s">
        <v>3805</v>
      </c>
      <c r="C603" s="4" t="s">
        <v>3806</v>
      </c>
      <c r="D603" s="4" t="s">
        <v>3807</v>
      </c>
      <c r="E603" s="5" t="n">
        <v>17004</v>
      </c>
      <c r="F603" s="4" t="s">
        <v>146</v>
      </c>
      <c r="G603" s="4" t="s">
        <v>146</v>
      </c>
      <c r="H603" s="5" t="s">
        <v>3808</v>
      </c>
      <c r="I603" s="7" t="s">
        <v>3809</v>
      </c>
      <c r="J603" s="5" t="n">
        <f aca="false">LEN(K603)</f>
        <v>28</v>
      </c>
      <c r="K603" s="5" t="s">
        <v>3810</v>
      </c>
      <c r="L603" s="4" t="s">
        <v>78</v>
      </c>
      <c r="M603" s="4" t="s">
        <v>3523</v>
      </c>
    </row>
    <row r="604" customFormat="false" ht="15.75" hidden="false" customHeight="true" outlineLevel="0" collapsed="false">
      <c r="A604" s="4" t="n">
        <v>287</v>
      </c>
      <c r="B604" s="4" t="s">
        <v>3811</v>
      </c>
      <c r="C604" s="4"/>
      <c r="D604" s="4" t="s">
        <v>3812</v>
      </c>
      <c r="E604" s="5" t="s">
        <v>3813</v>
      </c>
      <c r="F604" s="4" t="s">
        <v>205</v>
      </c>
      <c r="G604" s="4" t="s">
        <v>205</v>
      </c>
      <c r="H604" s="5" t="s">
        <v>3814</v>
      </c>
      <c r="I604" s="4" t="s">
        <v>3815</v>
      </c>
      <c r="J604" s="5" t="n">
        <f aca="false">LEN(K604)</f>
        <v>28</v>
      </c>
      <c r="K604" s="6" t="s">
        <v>3816</v>
      </c>
      <c r="L604" s="4" t="s">
        <v>66</v>
      </c>
      <c r="M604" s="4" t="s">
        <v>3817</v>
      </c>
    </row>
    <row r="605" customFormat="false" ht="15.75" hidden="false" customHeight="true" outlineLevel="0" collapsed="false">
      <c r="A605" s="4" t="n">
        <v>431</v>
      </c>
      <c r="B605" s="4" t="s">
        <v>3818</v>
      </c>
      <c r="C605" s="4"/>
      <c r="D605" s="4" t="s">
        <v>3819</v>
      </c>
      <c r="E605" s="5" t="n">
        <v>28020</v>
      </c>
      <c r="F605" s="4" t="s">
        <v>205</v>
      </c>
      <c r="G605" s="4" t="s">
        <v>205</v>
      </c>
      <c r="H605" s="5" t="s">
        <v>3820</v>
      </c>
      <c r="I605" s="4" t="s">
        <v>3821</v>
      </c>
      <c r="J605" s="5" t="n">
        <f aca="false">LEN(K605)</f>
        <v>28</v>
      </c>
      <c r="K605" s="6" t="str">
        <f aca="false">LOWER(SUBSTITUTE(SUBSTITUTE(SUBSTITUTE(SUBSTITUTE(SUBSTITUTE(SUBSTITUTE(SUBSTITUTE(B605,"S.L.",""),"SL",""),"S.A.",""),"SA","")," ",""),".",""),",",""))&amp;".com"</f>
        <v>holidayinnmadridbernabeu.com</v>
      </c>
      <c r="L605" s="4" t="s">
        <v>21</v>
      </c>
      <c r="M605" s="4" t="s">
        <v>3822</v>
      </c>
    </row>
    <row r="606" customFormat="false" ht="15.75" hidden="false" customHeight="true" outlineLevel="0" collapsed="false">
      <c r="A606" s="4" t="n">
        <v>455</v>
      </c>
      <c r="B606" s="4" t="s">
        <v>3823</v>
      </c>
      <c r="C606" s="4"/>
      <c r="D606" s="4" t="s">
        <v>3824</v>
      </c>
      <c r="E606" s="5" t="s">
        <v>384</v>
      </c>
      <c r="F606" s="4" t="s">
        <v>205</v>
      </c>
      <c r="G606" s="4" t="s">
        <v>205</v>
      </c>
      <c r="H606" s="5" t="s">
        <v>3825</v>
      </c>
      <c r="I606" s="4" t="s">
        <v>3826</v>
      </c>
      <c r="J606" s="5" t="n">
        <f aca="false">LEN(K606)</f>
        <v>28</v>
      </c>
      <c r="K606" s="6" t="s">
        <v>3827</v>
      </c>
      <c r="L606" s="4" t="s">
        <v>21</v>
      </c>
      <c r="M606" s="4" t="s">
        <v>2167</v>
      </c>
    </row>
    <row r="607" customFormat="false" ht="15.75" hidden="false" customHeight="true" outlineLevel="0" collapsed="false">
      <c r="A607" s="4" t="n">
        <v>529</v>
      </c>
      <c r="B607" s="4" t="s">
        <v>3828</v>
      </c>
      <c r="C607" s="4"/>
      <c r="D607" s="4" t="s">
        <v>3829</v>
      </c>
      <c r="E607" s="5" t="s">
        <v>384</v>
      </c>
      <c r="F607" s="4" t="s">
        <v>205</v>
      </c>
      <c r="G607" s="4" t="s">
        <v>205</v>
      </c>
      <c r="H607" s="5" t="s">
        <v>3830</v>
      </c>
      <c r="I607" s="4" t="s">
        <v>3831</v>
      </c>
      <c r="J607" s="5" t="n">
        <f aca="false">LEN(K607)</f>
        <v>28</v>
      </c>
      <c r="K607" s="6" t="s">
        <v>3832</v>
      </c>
      <c r="L607" s="4" t="s">
        <v>31</v>
      </c>
      <c r="M607" s="4" t="s">
        <v>2980</v>
      </c>
    </row>
    <row r="608" customFormat="false" ht="15.75" hidden="false" customHeight="true" outlineLevel="0" collapsed="false">
      <c r="A608" s="4" t="n">
        <v>556</v>
      </c>
      <c r="B608" s="4" t="s">
        <v>3833</v>
      </c>
      <c r="C608" s="4"/>
      <c r="D608" s="4" t="s">
        <v>3834</v>
      </c>
      <c r="E608" s="5" t="s">
        <v>3835</v>
      </c>
      <c r="F608" s="4" t="s">
        <v>205</v>
      </c>
      <c r="G608" s="4" t="s">
        <v>205</v>
      </c>
      <c r="H608" s="5" t="s">
        <v>3836</v>
      </c>
      <c r="I608" s="4" t="s">
        <v>3837</v>
      </c>
      <c r="J608" s="5" t="n">
        <f aca="false">LEN(K608)</f>
        <v>28</v>
      </c>
      <c r="K608" s="6" t="str">
        <f aca="false">LOWER(SUBSTITUTE(SUBSTITUTE(SUBSTITUTE(SUBSTITUTE(SUBSTITUTE(SUBSTITUTE(SUBSTITUTE(B608,"S.L.",""),"SL",""),"S.A.",""),"SA","")," ",""),".",""),",",""))&amp;".com"</f>
        <v>hightechmadridaeropuerto.com</v>
      </c>
      <c r="L608" s="4" t="s">
        <v>57</v>
      </c>
      <c r="M608" s="4" t="s">
        <v>2980</v>
      </c>
    </row>
    <row r="609" customFormat="false" ht="15.75" hidden="false" customHeight="true" outlineLevel="0" collapsed="false">
      <c r="A609" s="4" t="n">
        <v>567</v>
      </c>
      <c r="B609" s="4" t="s">
        <v>3838</v>
      </c>
      <c r="C609" s="4"/>
      <c r="D609" s="4" t="s">
        <v>3839</v>
      </c>
      <c r="E609" s="5" t="s">
        <v>2324</v>
      </c>
      <c r="F609" s="4" t="s">
        <v>205</v>
      </c>
      <c r="G609" s="4" t="s">
        <v>205</v>
      </c>
      <c r="H609" s="5" t="s">
        <v>3840</v>
      </c>
      <c r="I609" s="4" t="s">
        <v>3841</v>
      </c>
      <c r="J609" s="5" t="n">
        <f aca="false">LEN(K609)</f>
        <v>28</v>
      </c>
      <c r="K609" s="6" t="str">
        <f aca="false">LOWER(SUBSTITUTE(SUBSTITUTE(SUBSTITUTE(SUBSTITUTE(SUBSTITUTE(SUBSTITUTE(SUBSTITUTE(B609,"S.L.",""),"SL",""),"S.A.",""),"SA","")," ",""),".",""),",",""))&amp;".com"</f>
        <v>residenciaparaprofesores.com</v>
      </c>
      <c r="L609" s="4" t="s">
        <v>57</v>
      </c>
      <c r="M609" s="4" t="s">
        <v>31</v>
      </c>
    </row>
    <row r="610" customFormat="false" ht="15.75" hidden="false" customHeight="true" outlineLevel="0" collapsed="false">
      <c r="A610" s="4" t="n">
        <v>617</v>
      </c>
      <c r="B610" s="4" t="s">
        <v>3842</v>
      </c>
      <c r="C610" s="4"/>
      <c r="D610" s="4" t="s">
        <v>3843</v>
      </c>
      <c r="E610" s="5" t="s">
        <v>3844</v>
      </c>
      <c r="F610" s="4" t="s">
        <v>3845</v>
      </c>
      <c r="G610" s="4" t="s">
        <v>205</v>
      </c>
      <c r="H610" s="5" t="s">
        <v>3846</v>
      </c>
      <c r="I610" s="4" t="s">
        <v>3847</v>
      </c>
      <c r="J610" s="5" t="n">
        <f aca="false">LEN(K610)</f>
        <v>28</v>
      </c>
      <c r="K610" s="6" t="str">
        <f aca="false">LOWER(SUBSTITUTE(SUBSTITUTE(SUBSTITUTE(SUBSTITUTE(SUBSTITUTE(SUBSTITUTE(SUBSTITUTE(B610,"S.L.",""),"SL",""),"S.A.",""),"SA","")," ",""),".",""),",",""))&amp;".com"</f>
        <v>maríaamparolópezaparicio.com</v>
      </c>
      <c r="L610" s="4" t="s">
        <v>31</v>
      </c>
      <c r="M610" s="4" t="s">
        <v>31</v>
      </c>
    </row>
    <row r="611" customFormat="false" ht="15.75" hidden="false" customHeight="true" outlineLevel="0" collapsed="false">
      <c r="A611" s="15" t="n">
        <v>624</v>
      </c>
      <c r="B611" s="15" t="s">
        <v>3848</v>
      </c>
      <c r="C611" s="15"/>
      <c r="D611" s="15" t="s">
        <v>3849</v>
      </c>
      <c r="E611" s="16" t="s">
        <v>3850</v>
      </c>
      <c r="F611" s="15" t="s">
        <v>3851</v>
      </c>
      <c r="G611" s="15" t="s">
        <v>205</v>
      </c>
      <c r="H611" s="5" t="s">
        <v>3852</v>
      </c>
      <c r="I611" s="17" t="s">
        <v>3853</v>
      </c>
      <c r="J611" s="5" t="n">
        <f aca="false">LEN(K611)</f>
        <v>28</v>
      </c>
      <c r="K611" s="19" t="s">
        <v>3854</v>
      </c>
      <c r="L611" s="4" t="s">
        <v>31</v>
      </c>
      <c r="M611" s="4" t="s">
        <v>2124</v>
      </c>
    </row>
    <row r="612" customFormat="false" ht="15.75" hidden="false" customHeight="true" outlineLevel="0" collapsed="false">
      <c r="A612" s="4" t="n">
        <v>901</v>
      </c>
      <c r="B612" s="4" t="s">
        <v>3855</v>
      </c>
      <c r="C612" s="4"/>
      <c r="D612" s="4" t="s">
        <v>3856</v>
      </c>
      <c r="E612" s="5" t="s">
        <v>3857</v>
      </c>
      <c r="F612" s="4" t="s">
        <v>3858</v>
      </c>
      <c r="G612" s="4" t="s">
        <v>1482</v>
      </c>
      <c r="H612" s="5" t="s">
        <v>3859</v>
      </c>
      <c r="I612" s="4" t="s">
        <v>3860</v>
      </c>
      <c r="J612" s="5" t="n">
        <f aca="false">LEN(K612)</f>
        <v>28</v>
      </c>
      <c r="K612" s="6" t="s">
        <v>3861</v>
      </c>
      <c r="L612" s="4" t="s">
        <v>31</v>
      </c>
      <c r="M612" s="4" t="s">
        <v>336</v>
      </c>
    </row>
    <row r="613" customFormat="false" ht="15.75" hidden="false" customHeight="true" outlineLevel="0" collapsed="false">
      <c r="A613" s="15" t="n">
        <v>1012</v>
      </c>
      <c r="B613" s="15" t="s">
        <v>3862</v>
      </c>
      <c r="C613" s="15"/>
      <c r="D613" s="15" t="s">
        <v>3863</v>
      </c>
      <c r="E613" s="16" t="s">
        <v>3864</v>
      </c>
      <c r="F613" s="15" t="s">
        <v>3865</v>
      </c>
      <c r="G613" s="15" t="s">
        <v>431</v>
      </c>
      <c r="H613" s="5" t="s">
        <v>3866</v>
      </c>
      <c r="I613" s="17" t="s">
        <v>3867</v>
      </c>
      <c r="J613" s="5" t="n">
        <f aca="false">LEN(K613)</f>
        <v>28</v>
      </c>
      <c r="K613" s="6" t="s">
        <v>3868</v>
      </c>
      <c r="L613" s="4" t="s">
        <v>637</v>
      </c>
      <c r="M613" s="4" t="s">
        <v>3869</v>
      </c>
    </row>
    <row r="614" customFormat="false" ht="15.75" hidden="false" customHeight="true" outlineLevel="0" collapsed="false">
      <c r="A614" s="4" t="n">
        <v>1054</v>
      </c>
      <c r="B614" s="4" t="s">
        <v>159</v>
      </c>
      <c r="C614" s="4"/>
      <c r="D614" s="4" t="s">
        <v>3870</v>
      </c>
      <c r="E614" s="5" t="s">
        <v>3871</v>
      </c>
      <c r="F614" s="4" t="s">
        <v>3872</v>
      </c>
      <c r="G614" s="4" t="s">
        <v>431</v>
      </c>
      <c r="H614" s="5" t="s">
        <v>3873</v>
      </c>
      <c r="I614" s="4" t="s">
        <v>164</v>
      </c>
      <c r="J614" s="5" t="n">
        <f aca="false">LEN(K614)</f>
        <v>28</v>
      </c>
      <c r="K614" s="6" t="str">
        <f aca="false">LOWER(SUBSTITUTE(SUBSTITUTE(SUBSTITUTE(SUBSTITUTE(SUBSTITUTE(SUBSTITUTE(SUBSTITUTE(B614,"S.L.",""),"SL",""),"S.A.",""),"SA","")," ",""),".",""),",",""))&amp;".com"</f>
        <v>meliahotelsinternational.com</v>
      </c>
      <c r="L614" s="4" t="s">
        <v>66</v>
      </c>
      <c r="M614" s="4" t="s">
        <v>31</v>
      </c>
    </row>
    <row r="615" customFormat="false" ht="15.75" hidden="false" customHeight="true" outlineLevel="0" collapsed="false">
      <c r="A615" s="4" t="n">
        <v>1064</v>
      </c>
      <c r="B615" s="4" t="s">
        <v>3874</v>
      </c>
      <c r="C615" s="4"/>
      <c r="D615" s="4" t="s">
        <v>3875</v>
      </c>
      <c r="E615" s="5" t="s">
        <v>3876</v>
      </c>
      <c r="F615" s="4" t="s">
        <v>3189</v>
      </c>
      <c r="G615" s="4" t="s">
        <v>431</v>
      </c>
      <c r="H615" s="5" t="s">
        <v>3877</v>
      </c>
      <c r="I615" s="4" t="s">
        <v>3878</v>
      </c>
      <c r="J615" s="5" t="n">
        <f aca="false">LEN(K615)</f>
        <v>28</v>
      </c>
      <c r="K615" s="6" t="str">
        <f aca="false">LOWER(SUBSTITUTE(SUBSTITUTE(SUBSTITUTE(SUBSTITUTE(SUBSTITUTE(SUBSTITUTE(SUBSTITUTE(B615,"S.L.",""),"SL",""),"S.A.",""),"SA","")," ",""),".",""),",",""))&amp;".com"</f>
        <v>apartamentosbreñasgarden.com</v>
      </c>
      <c r="L615" s="4" t="s">
        <v>78</v>
      </c>
      <c r="M615" s="4" t="s">
        <v>1216</v>
      </c>
    </row>
    <row r="616" customFormat="false" ht="27.75" hidden="false" customHeight="true" outlineLevel="0" collapsed="false">
      <c r="A616" s="4" t="n">
        <v>1115</v>
      </c>
      <c r="B616" s="4" t="s">
        <v>3879</v>
      </c>
      <c r="C616" s="4"/>
      <c r="D616" s="4" t="s">
        <v>3880</v>
      </c>
      <c r="E616" s="5" t="s">
        <v>429</v>
      </c>
      <c r="F616" s="4" t="s">
        <v>430</v>
      </c>
      <c r="G616" s="4" t="s">
        <v>431</v>
      </c>
      <c r="H616" s="5" t="s">
        <v>3881</v>
      </c>
      <c r="I616" s="7" t="s">
        <v>3882</v>
      </c>
      <c r="J616" s="5" t="n">
        <f aca="false">LEN(K616)</f>
        <v>28</v>
      </c>
      <c r="K616" s="6" t="s">
        <v>3883</v>
      </c>
      <c r="L616" s="4" t="s">
        <v>31</v>
      </c>
      <c r="M616" s="4" t="s">
        <v>3884</v>
      </c>
    </row>
    <row r="617" customFormat="false" ht="27.75" hidden="false" customHeight="true" outlineLevel="0" collapsed="false">
      <c r="A617" s="4" t="n">
        <v>1288</v>
      </c>
      <c r="B617" s="4" t="s">
        <v>3885</v>
      </c>
      <c r="C617" s="4"/>
      <c r="D617" s="4" t="s">
        <v>3886</v>
      </c>
      <c r="E617" s="5" t="s">
        <v>1853</v>
      </c>
      <c r="F617" s="4" t="s">
        <v>1854</v>
      </c>
      <c r="G617" s="4" t="s">
        <v>431</v>
      </c>
      <c r="H617" s="5" t="s">
        <v>3887</v>
      </c>
      <c r="I617" s="7" t="s">
        <v>3888</v>
      </c>
      <c r="J617" s="5" t="n">
        <f aca="false">LEN(K617)</f>
        <v>28</v>
      </c>
      <c r="K617" s="6" t="s">
        <v>3889</v>
      </c>
      <c r="L617" s="4" t="s">
        <v>78</v>
      </c>
      <c r="M617" s="4" t="s">
        <v>381</v>
      </c>
    </row>
    <row r="618" customFormat="false" ht="27.75" hidden="false" customHeight="true" outlineLevel="0" collapsed="false">
      <c r="A618" s="4" t="n">
        <v>1295</v>
      </c>
      <c r="B618" s="4" t="s">
        <v>3890</v>
      </c>
      <c r="C618" s="4"/>
      <c r="D618" s="4" t="s">
        <v>3891</v>
      </c>
      <c r="E618" s="5" t="s">
        <v>2085</v>
      </c>
      <c r="F618" s="4" t="s">
        <v>322</v>
      </c>
      <c r="G618" s="4" t="s">
        <v>322</v>
      </c>
      <c r="H618" s="5" t="s">
        <v>3892</v>
      </c>
      <c r="I618" s="7" t="s">
        <v>3893</v>
      </c>
      <c r="J618" s="5" t="n">
        <f aca="false">LEN(K618)</f>
        <v>28</v>
      </c>
      <c r="K618" s="5" t="s">
        <v>3894</v>
      </c>
      <c r="L618" s="4" t="s">
        <v>21</v>
      </c>
      <c r="M618" s="4" t="s">
        <v>3895</v>
      </c>
    </row>
    <row r="619" customFormat="false" ht="15.75" hidden="false" customHeight="true" outlineLevel="0" collapsed="false">
      <c r="A619" s="4" t="n">
        <v>1387</v>
      </c>
      <c r="B619" s="4" t="s">
        <v>3896</v>
      </c>
      <c r="C619" s="4"/>
      <c r="D619" s="4" t="s">
        <v>3897</v>
      </c>
      <c r="E619" s="5" t="s">
        <v>3898</v>
      </c>
      <c r="F619" s="4" t="s">
        <v>3899</v>
      </c>
      <c r="G619" s="4" t="s">
        <v>322</v>
      </c>
      <c r="H619" s="5" t="s">
        <v>3900</v>
      </c>
      <c r="I619" s="7" t="s">
        <v>3901</v>
      </c>
      <c r="J619" s="5" t="n">
        <f aca="false">LEN(K619)</f>
        <v>28</v>
      </c>
      <c r="K619" s="6" t="str">
        <f aca="false">LOWER(SUBSTITUTE(SUBSTITUTE(SUBSTITUTE(SUBSTITUTE(SUBSTITUTE(SUBSTITUTE(SUBSTITUTE(B619,"S.L.",""),"SL",""),"S.A.",""),"SA","")," ",""),".",""),",",""))&amp;".com"</f>
        <v>hoteldemontañaeltravieso.com</v>
      </c>
      <c r="L619" s="4" t="s">
        <v>78</v>
      </c>
      <c r="M619" s="4" t="s">
        <v>31</v>
      </c>
    </row>
    <row r="620" customFormat="false" ht="15.75" hidden="false" customHeight="true" outlineLevel="0" collapsed="false">
      <c r="A620" s="4" t="n">
        <v>1389</v>
      </c>
      <c r="B620" s="4" t="s">
        <v>3902</v>
      </c>
      <c r="C620" s="4"/>
      <c r="D620" s="4" t="s">
        <v>3903</v>
      </c>
      <c r="E620" s="5" t="s">
        <v>3904</v>
      </c>
      <c r="F620" s="4" t="s">
        <v>1097</v>
      </c>
      <c r="G620" s="4" t="s">
        <v>1097</v>
      </c>
      <c r="H620" s="5" t="s">
        <v>3905</v>
      </c>
      <c r="I620" s="4" t="s">
        <v>3906</v>
      </c>
      <c r="J620" s="5" t="n">
        <f aca="false">LEN(K620)</f>
        <v>28</v>
      </c>
      <c r="K620" s="6" t="s">
        <v>3907</v>
      </c>
      <c r="L620" s="4" t="s">
        <v>31</v>
      </c>
      <c r="M620" s="4" t="s">
        <v>3010</v>
      </c>
    </row>
    <row r="621" customFormat="false" ht="15.75" hidden="false" customHeight="true" outlineLevel="0" collapsed="false">
      <c r="A621" s="4" t="n">
        <v>1603</v>
      </c>
      <c r="B621" s="4" t="s">
        <v>3908</v>
      </c>
      <c r="C621" s="4"/>
      <c r="D621" s="4" t="s">
        <v>3909</v>
      </c>
      <c r="E621" s="5" t="s">
        <v>2361</v>
      </c>
      <c r="F621" s="4" t="s">
        <v>2362</v>
      </c>
      <c r="G621" s="4" t="s">
        <v>2093</v>
      </c>
      <c r="H621" s="5" t="s">
        <v>3910</v>
      </c>
      <c r="I621" s="4" t="s">
        <v>3911</v>
      </c>
      <c r="J621" s="5" t="n">
        <f aca="false">LEN(K621)</f>
        <v>28</v>
      </c>
      <c r="K621" s="10" t="s">
        <v>3912</v>
      </c>
      <c r="L621" s="4" t="s">
        <v>31</v>
      </c>
      <c r="M621" s="4" t="s">
        <v>31</v>
      </c>
    </row>
    <row r="622" customFormat="false" ht="27.75" hidden="false" customHeight="true" outlineLevel="0" collapsed="false">
      <c r="A622" s="4" t="n">
        <v>1688</v>
      </c>
      <c r="B622" s="4" t="s">
        <v>3913</v>
      </c>
      <c r="C622" s="4"/>
      <c r="D622" s="4" t="s">
        <v>3914</v>
      </c>
      <c r="E622" s="5" t="s">
        <v>3915</v>
      </c>
      <c r="F622" s="4" t="s">
        <v>3916</v>
      </c>
      <c r="G622" s="4" t="s">
        <v>895</v>
      </c>
      <c r="H622" s="5" t="s">
        <v>3917</v>
      </c>
      <c r="I622" s="7" t="s">
        <v>3918</v>
      </c>
      <c r="J622" s="5" t="n">
        <f aca="false">LEN(K622)</f>
        <v>28</v>
      </c>
      <c r="K622" s="6" t="s">
        <v>3919</v>
      </c>
      <c r="L622" s="4" t="s">
        <v>21</v>
      </c>
      <c r="M622" s="4" t="s">
        <v>929</v>
      </c>
    </row>
    <row r="623" customFormat="false" ht="27.75" hidden="false" customHeight="true" outlineLevel="0" collapsed="false">
      <c r="A623" s="4" t="n">
        <v>1719</v>
      </c>
      <c r="B623" s="4" t="s">
        <v>3920</v>
      </c>
      <c r="C623" s="4"/>
      <c r="D623" s="4" t="s">
        <v>3921</v>
      </c>
      <c r="E623" s="5" t="s">
        <v>3922</v>
      </c>
      <c r="F623" s="4" t="s">
        <v>3923</v>
      </c>
      <c r="G623" s="4" t="s">
        <v>895</v>
      </c>
      <c r="H623" s="5" t="s">
        <v>3924</v>
      </c>
      <c r="I623" s="7" t="s">
        <v>3925</v>
      </c>
      <c r="J623" s="5" t="n">
        <f aca="false">LEN(K623)</f>
        <v>28</v>
      </c>
      <c r="K623" s="5" t="s">
        <v>3926</v>
      </c>
      <c r="L623" s="4" t="s">
        <v>57</v>
      </c>
      <c r="M623" s="4" t="s">
        <v>1063</v>
      </c>
    </row>
    <row r="624" customFormat="false" ht="15.75" hidden="false" customHeight="true" outlineLevel="0" collapsed="false">
      <c r="A624" s="4" t="n">
        <v>1724</v>
      </c>
      <c r="B624" s="4" t="s">
        <v>3927</v>
      </c>
      <c r="C624" s="4"/>
      <c r="D624" s="4" t="s">
        <v>3928</v>
      </c>
      <c r="E624" s="5" t="s">
        <v>3929</v>
      </c>
      <c r="F624" s="4" t="s">
        <v>3930</v>
      </c>
      <c r="G624" s="4" t="s">
        <v>895</v>
      </c>
      <c r="H624" s="5" t="s">
        <v>3931</v>
      </c>
      <c r="I624" s="4" t="s">
        <v>3932</v>
      </c>
      <c r="J624" s="5" t="n">
        <f aca="false">LEN(K624)</f>
        <v>28</v>
      </c>
      <c r="K624" s="6" t="str">
        <f aca="false">LOWER(SUBSTITUTE(SUBSTITUTE(SUBSTITUTE(SUBSTITUTE(SUBSTITUTE(SUBSTITUTE(SUBSTITUTE(B624,"S.L.",""),"SL",""),"S.A.",""),"SA","")," ",""),".",""),",",""))&amp;".com"</f>
        <v>evayolandagonzalezpilaro.com</v>
      </c>
      <c r="L624" s="4" t="s">
        <v>637</v>
      </c>
      <c r="M624" s="4" t="s">
        <v>31</v>
      </c>
    </row>
    <row r="625" customFormat="false" ht="15.75" hidden="false" customHeight="true" outlineLevel="0" collapsed="false">
      <c r="A625" s="4" t="n">
        <v>1752</v>
      </c>
      <c r="B625" s="4" t="s">
        <v>3933</v>
      </c>
      <c r="C625" s="4"/>
      <c r="D625" s="4" t="s">
        <v>3934</v>
      </c>
      <c r="E625" s="5" t="s">
        <v>52</v>
      </c>
      <c r="F625" s="4" t="s">
        <v>53</v>
      </c>
      <c r="G625" s="4" t="s">
        <v>37</v>
      </c>
      <c r="H625" s="5" t="s">
        <v>3935</v>
      </c>
      <c r="I625" s="4" t="s">
        <v>3936</v>
      </c>
      <c r="J625" s="5" t="n">
        <f aca="false">LEN(K625)</f>
        <v>28</v>
      </c>
      <c r="K625" s="6" t="s">
        <v>3937</v>
      </c>
      <c r="L625" s="4" t="s">
        <v>31</v>
      </c>
      <c r="M625" s="4" t="s">
        <v>3938</v>
      </c>
    </row>
    <row r="626" customFormat="false" ht="15.75" hidden="false" customHeight="true" outlineLevel="0" collapsed="false">
      <c r="A626" s="4" t="n">
        <v>1935</v>
      </c>
      <c r="B626" s="4" t="s">
        <v>3939</v>
      </c>
      <c r="C626" s="4"/>
      <c r="D626" s="4" t="s">
        <v>3940</v>
      </c>
      <c r="E626" s="5" t="s">
        <v>281</v>
      </c>
      <c r="F626" s="4" t="s">
        <v>282</v>
      </c>
      <c r="G626" s="4" t="s">
        <v>37</v>
      </c>
      <c r="H626" s="5" t="s">
        <v>3941</v>
      </c>
      <c r="I626" s="4" t="s">
        <v>3942</v>
      </c>
      <c r="J626" s="5" t="n">
        <f aca="false">LEN(K626)</f>
        <v>28</v>
      </c>
      <c r="K626" s="10" t="s">
        <v>3943</v>
      </c>
      <c r="L626" s="4" t="s">
        <v>57</v>
      </c>
      <c r="M626" s="4" t="s">
        <v>217</v>
      </c>
    </row>
    <row r="627" customFormat="false" ht="27.75" hidden="false" customHeight="true" outlineLevel="0" collapsed="false">
      <c r="A627" s="4" t="n">
        <v>2016</v>
      </c>
      <c r="B627" s="4" t="s">
        <v>3944</v>
      </c>
      <c r="C627" s="4"/>
      <c r="D627" s="4" t="s">
        <v>3945</v>
      </c>
      <c r="E627" s="5" t="s">
        <v>35</v>
      </c>
      <c r="F627" s="4" t="s">
        <v>36</v>
      </c>
      <c r="G627" s="4" t="s">
        <v>37</v>
      </c>
      <c r="H627" s="5" t="s">
        <v>3946</v>
      </c>
      <c r="I627" s="7" t="s">
        <v>3947</v>
      </c>
      <c r="J627" s="5" t="n">
        <f aca="false">LEN(K627)</f>
        <v>28</v>
      </c>
      <c r="K627" s="5" t="s">
        <v>3948</v>
      </c>
      <c r="L627" s="4" t="s">
        <v>57</v>
      </c>
      <c r="M627" s="4" t="s">
        <v>31</v>
      </c>
    </row>
    <row r="628" customFormat="false" ht="15.75" hidden="false" customHeight="true" outlineLevel="0" collapsed="false">
      <c r="A628" s="4" t="n">
        <v>2079</v>
      </c>
      <c r="B628" s="4" t="s">
        <v>3949</v>
      </c>
      <c r="C628" s="4"/>
      <c r="D628" s="4" t="s">
        <v>3950</v>
      </c>
      <c r="E628" s="5" t="s">
        <v>52</v>
      </c>
      <c r="F628" s="4" t="s">
        <v>53</v>
      </c>
      <c r="G628" s="4" t="s">
        <v>37</v>
      </c>
      <c r="H628" s="5" t="s">
        <v>3951</v>
      </c>
      <c r="I628" s="4" t="s">
        <v>3952</v>
      </c>
      <c r="J628" s="5" t="n">
        <f aca="false">LEN(K628)</f>
        <v>28</v>
      </c>
      <c r="K628" s="6" t="s">
        <v>3953</v>
      </c>
      <c r="L628" s="4" t="s">
        <v>78</v>
      </c>
      <c r="M628" s="4" t="s">
        <v>1056</v>
      </c>
    </row>
    <row r="629" customFormat="false" ht="15.75" hidden="false" customHeight="true" outlineLevel="0" collapsed="false">
      <c r="A629" s="4" t="n">
        <v>2143</v>
      </c>
      <c r="B629" s="4" t="s">
        <v>3954</v>
      </c>
      <c r="C629" s="4"/>
      <c r="D629" s="4" t="s">
        <v>3955</v>
      </c>
      <c r="E629" s="5" t="s">
        <v>3956</v>
      </c>
      <c r="F629" s="4" t="s">
        <v>169</v>
      </c>
      <c r="G629" s="4" t="s">
        <v>37</v>
      </c>
      <c r="H629" s="5" t="s">
        <v>3957</v>
      </c>
      <c r="I629" s="4" t="s">
        <v>3958</v>
      </c>
      <c r="J629" s="5" t="n">
        <f aca="false">LEN(K629)</f>
        <v>28</v>
      </c>
      <c r="K629" s="6" t="s">
        <v>3959</v>
      </c>
      <c r="L629" s="4" t="s">
        <v>31</v>
      </c>
      <c r="M629" s="4" t="s">
        <v>3960</v>
      </c>
    </row>
    <row r="630" customFormat="false" ht="15.75" hidden="false" customHeight="true" outlineLevel="0" collapsed="false">
      <c r="A630" s="4" t="n">
        <v>2189</v>
      </c>
      <c r="B630" s="4" t="s">
        <v>3961</v>
      </c>
      <c r="C630" s="4"/>
      <c r="D630" s="4" t="s">
        <v>3962</v>
      </c>
      <c r="E630" s="5" t="s">
        <v>3963</v>
      </c>
      <c r="F630" s="4" t="s">
        <v>3964</v>
      </c>
      <c r="G630" s="4" t="s">
        <v>138</v>
      </c>
      <c r="H630" s="5" t="s">
        <v>3965</v>
      </c>
      <c r="I630" s="4" t="s">
        <v>3966</v>
      </c>
      <c r="J630" s="5" t="n">
        <f aca="false">LEN(K630)</f>
        <v>28</v>
      </c>
      <c r="K630" s="6" t="s">
        <v>3967</v>
      </c>
      <c r="L630" s="4" t="s">
        <v>78</v>
      </c>
      <c r="M630" s="4" t="s">
        <v>31</v>
      </c>
    </row>
    <row r="631" customFormat="false" ht="15.75" hidden="false" customHeight="true" outlineLevel="0" collapsed="false">
      <c r="A631" s="4" t="n">
        <v>2431</v>
      </c>
      <c r="B631" s="4" t="s">
        <v>3968</v>
      </c>
      <c r="C631" s="4" t="s">
        <v>3969</v>
      </c>
      <c r="D631" s="4" t="s">
        <v>3970</v>
      </c>
      <c r="E631" s="5" t="s">
        <v>1703</v>
      </c>
      <c r="F631" s="4" t="s">
        <v>138</v>
      </c>
      <c r="G631" s="4" t="s">
        <v>138</v>
      </c>
      <c r="H631" s="5" t="s">
        <v>3971</v>
      </c>
      <c r="I631" s="4" t="s">
        <v>3972</v>
      </c>
      <c r="J631" s="5" t="n">
        <f aca="false">LEN(K631)</f>
        <v>28</v>
      </c>
      <c r="K631" s="6" t="s">
        <v>3973</v>
      </c>
      <c r="L631" s="4" t="s">
        <v>31</v>
      </c>
      <c r="M631" s="4" t="s">
        <v>3974</v>
      </c>
    </row>
    <row r="632" customFormat="false" ht="27.75" hidden="false" customHeight="true" outlineLevel="0" collapsed="false">
      <c r="A632" s="4" t="n">
        <v>2621</v>
      </c>
      <c r="B632" s="4" t="s">
        <v>3975</v>
      </c>
      <c r="C632" s="4"/>
      <c r="D632" s="4" t="s">
        <v>3976</v>
      </c>
      <c r="E632" s="5" t="s">
        <v>2406</v>
      </c>
      <c r="F632" s="4" t="s">
        <v>138</v>
      </c>
      <c r="G632" s="4" t="s">
        <v>138</v>
      </c>
      <c r="H632" s="5" t="s">
        <v>3977</v>
      </c>
      <c r="I632" s="7" t="s">
        <v>3978</v>
      </c>
      <c r="J632" s="5" t="n">
        <f aca="false">LEN(K632)</f>
        <v>28</v>
      </c>
      <c r="K632" s="6" t="s">
        <v>3979</v>
      </c>
      <c r="L632" s="4" t="s">
        <v>21</v>
      </c>
      <c r="M632" s="4" t="s">
        <v>3980</v>
      </c>
    </row>
    <row r="633" customFormat="false" ht="15.75" hidden="false" customHeight="true" outlineLevel="0" collapsed="false">
      <c r="A633" s="4" t="n">
        <v>2683</v>
      </c>
      <c r="B633" s="4" t="s">
        <v>3981</v>
      </c>
      <c r="C633" s="4"/>
      <c r="D633" s="4" t="s">
        <v>3982</v>
      </c>
      <c r="E633" s="5" t="s">
        <v>484</v>
      </c>
      <c r="F633" s="4" t="s">
        <v>138</v>
      </c>
      <c r="G633" s="4" t="s">
        <v>138</v>
      </c>
      <c r="H633" s="5" t="s">
        <v>3983</v>
      </c>
      <c r="I633" s="4" t="s">
        <v>3984</v>
      </c>
      <c r="J633" s="5" t="n">
        <f aca="false">LEN(K633)</f>
        <v>28</v>
      </c>
      <c r="K633" s="6" t="s">
        <v>3985</v>
      </c>
      <c r="L633" s="4" t="s">
        <v>21</v>
      </c>
      <c r="M633" s="4" t="s">
        <v>31</v>
      </c>
    </row>
    <row r="634" customFormat="false" ht="15.75" hidden="false" customHeight="true" outlineLevel="0" collapsed="false">
      <c r="A634" s="4" t="n">
        <v>2797</v>
      </c>
      <c r="B634" s="4" t="s">
        <v>3986</v>
      </c>
      <c r="C634" s="4"/>
      <c r="D634" s="4" t="s">
        <v>3987</v>
      </c>
      <c r="E634" s="5" t="s">
        <v>3988</v>
      </c>
      <c r="F634" s="4" t="s">
        <v>3989</v>
      </c>
      <c r="G634" s="4" t="s">
        <v>138</v>
      </c>
      <c r="H634" s="5" t="s">
        <v>3990</v>
      </c>
      <c r="I634" s="4" t="s">
        <v>3991</v>
      </c>
      <c r="J634" s="5" t="n">
        <f aca="false">LEN(K634)</f>
        <v>28</v>
      </c>
      <c r="K634" s="6" t="s">
        <v>3992</v>
      </c>
      <c r="L634" s="4" t="s">
        <v>57</v>
      </c>
      <c r="M634" s="4" t="s">
        <v>31</v>
      </c>
    </row>
    <row r="635" customFormat="false" ht="15.75" hidden="false" customHeight="true" outlineLevel="0" collapsed="false">
      <c r="A635" s="4" t="n">
        <v>2898</v>
      </c>
      <c r="B635" s="4" t="s">
        <v>3993</v>
      </c>
      <c r="C635" s="4"/>
      <c r="D635" s="4" t="s">
        <v>3994</v>
      </c>
      <c r="E635" s="5" t="s">
        <v>3995</v>
      </c>
      <c r="F635" s="4" t="s">
        <v>3996</v>
      </c>
      <c r="G635" s="4" t="s">
        <v>138</v>
      </c>
      <c r="H635" s="5" t="s">
        <v>3997</v>
      </c>
      <c r="I635" s="4" t="s">
        <v>3998</v>
      </c>
      <c r="J635" s="5" t="n">
        <f aca="false">LEN(K635)</f>
        <v>28</v>
      </c>
      <c r="K635" s="6" t="s">
        <v>3999</v>
      </c>
      <c r="L635" s="4" t="s">
        <v>21</v>
      </c>
      <c r="M635" s="4" t="s">
        <v>1063</v>
      </c>
    </row>
    <row r="636" customFormat="false" ht="27.75" hidden="false" customHeight="true" outlineLevel="0" collapsed="false">
      <c r="A636" s="4" t="n">
        <v>2914</v>
      </c>
      <c r="B636" s="4" t="s">
        <v>4000</v>
      </c>
      <c r="C636" s="4"/>
      <c r="D636" s="4" t="s">
        <v>4001</v>
      </c>
      <c r="E636" s="5" t="s">
        <v>3963</v>
      </c>
      <c r="F636" s="4" t="s">
        <v>3964</v>
      </c>
      <c r="G636" s="4" t="s">
        <v>138</v>
      </c>
      <c r="H636" s="5" t="s">
        <v>4002</v>
      </c>
      <c r="I636" s="7" t="s">
        <v>4003</v>
      </c>
      <c r="J636" s="5" t="n">
        <f aca="false">LEN(K636)</f>
        <v>28</v>
      </c>
      <c r="K636" s="6" t="str">
        <f aca="false">LOWER(SUBSTITUTE(SUBSTITUTE(SUBSTITUTE(SUBSTITUTE(SUBSTITUTE(SUBSTITUTE(SUBSTITUTE(B636,"S.L.",""),"SL",""),"S.A.",""),"SA","")," ",""),".",""),",",""))&amp;".com"</f>
        <v>hotelandconferencesitges.com</v>
      </c>
      <c r="L636" s="4" t="s">
        <v>21</v>
      </c>
      <c r="M636" s="4" t="s">
        <v>31</v>
      </c>
    </row>
    <row r="637" customFormat="false" ht="15.75" hidden="false" customHeight="true" outlineLevel="0" collapsed="false">
      <c r="A637" s="4" t="n">
        <v>11488</v>
      </c>
      <c r="B637" s="4" t="s">
        <v>4004</v>
      </c>
      <c r="C637" s="4"/>
      <c r="D637" s="4" t="s">
        <v>4005</v>
      </c>
      <c r="E637" s="5" t="s">
        <v>4006</v>
      </c>
      <c r="F637" s="4" t="s">
        <v>4007</v>
      </c>
      <c r="G637" s="4" t="s">
        <v>313</v>
      </c>
      <c r="H637" s="5" t="s">
        <v>4008</v>
      </c>
      <c r="I637" s="4" t="s">
        <v>4009</v>
      </c>
      <c r="J637" s="5" t="n">
        <f aca="false">LEN(K637)</f>
        <v>28</v>
      </c>
      <c r="K637" s="10" t="s">
        <v>4010</v>
      </c>
      <c r="L637" s="4" t="s">
        <v>31</v>
      </c>
      <c r="M637" s="4" t="s">
        <v>31</v>
      </c>
    </row>
    <row r="638" customFormat="false" ht="15.75" hidden="false" customHeight="true" outlineLevel="0" collapsed="false">
      <c r="A638" s="4" t="n">
        <v>11484</v>
      </c>
      <c r="B638" s="4" t="s">
        <v>4011</v>
      </c>
      <c r="C638" s="4"/>
      <c r="D638" s="4" t="s">
        <v>4012</v>
      </c>
      <c r="E638" s="5" t="s">
        <v>4013</v>
      </c>
      <c r="F638" s="4" t="s">
        <v>4014</v>
      </c>
      <c r="G638" s="4" t="s">
        <v>313</v>
      </c>
      <c r="H638" s="5" t="s">
        <v>4015</v>
      </c>
      <c r="I638" s="7" t="s">
        <v>4016</v>
      </c>
      <c r="J638" s="5" t="n">
        <f aca="false">LEN(K638)</f>
        <v>28</v>
      </c>
      <c r="K638" s="6" t="str">
        <f aca="false">LOWER(SUBSTITUTE(SUBSTITUTE(SUBSTITUTE(SUBSTITUTE(SUBSTITUTE(SUBSTITUTE(SUBSTITUTE(B638,"S.L.",""),"SL",""),"S.A.",""),"SA","")," ",""),".",""),",",""))&amp;".com"</f>
        <v>podarestaurantecajuanchu.com</v>
      </c>
      <c r="L638" s="4" t="s">
        <v>57</v>
      </c>
      <c r="M638" s="4" t="s">
        <v>31</v>
      </c>
    </row>
    <row r="639" customFormat="false" ht="15.75" hidden="false" customHeight="true" outlineLevel="0" collapsed="false">
      <c r="A639" s="4" t="n">
        <v>3112</v>
      </c>
      <c r="B639" s="4" t="s">
        <v>4017</v>
      </c>
      <c r="C639" s="4"/>
      <c r="D639" s="4" t="s">
        <v>4018</v>
      </c>
      <c r="E639" s="5" t="s">
        <v>4019</v>
      </c>
      <c r="F639" s="4" t="s">
        <v>2733</v>
      </c>
      <c r="G639" s="4" t="s">
        <v>313</v>
      </c>
      <c r="H639" s="5" t="s">
        <v>4020</v>
      </c>
      <c r="I639" s="4" t="s">
        <v>4021</v>
      </c>
      <c r="J639" s="5" t="n">
        <f aca="false">LEN(K639)</f>
        <v>28</v>
      </c>
      <c r="K639" s="6" t="s">
        <v>4022</v>
      </c>
      <c r="L639" s="4" t="s">
        <v>31</v>
      </c>
      <c r="M639" s="4" t="s">
        <v>133</v>
      </c>
    </row>
    <row r="640" customFormat="false" ht="27.75" hidden="false" customHeight="true" outlineLevel="0" collapsed="false">
      <c r="A640" s="4" t="n">
        <v>3204</v>
      </c>
      <c r="B640" s="4" t="s">
        <v>4023</v>
      </c>
      <c r="C640" s="4"/>
      <c r="D640" s="4" t="s">
        <v>4024</v>
      </c>
      <c r="E640" s="5" t="s">
        <v>2755</v>
      </c>
      <c r="F640" s="4" t="s">
        <v>2756</v>
      </c>
      <c r="G640" s="4" t="s">
        <v>313</v>
      </c>
      <c r="H640" s="5" t="s">
        <v>4025</v>
      </c>
      <c r="I640" s="20" t="s">
        <v>2758</v>
      </c>
      <c r="J640" s="5" t="n">
        <f aca="false">LEN(K640)</f>
        <v>28</v>
      </c>
      <c r="K640" s="13" t="s">
        <v>4026</v>
      </c>
      <c r="L640" s="4" t="s">
        <v>21</v>
      </c>
      <c r="M640" s="4" t="s">
        <v>4027</v>
      </c>
    </row>
    <row r="641" customFormat="false" ht="15.75" hidden="false" customHeight="true" outlineLevel="0" collapsed="false">
      <c r="A641" s="4" t="n">
        <v>3238</v>
      </c>
      <c r="B641" s="4" t="s">
        <v>4028</v>
      </c>
      <c r="C641" s="4"/>
      <c r="D641" s="4" t="s">
        <v>4029</v>
      </c>
      <c r="E641" s="5" t="s">
        <v>4030</v>
      </c>
      <c r="F641" s="4" t="s">
        <v>4031</v>
      </c>
      <c r="G641" s="4" t="s">
        <v>313</v>
      </c>
      <c r="H641" s="5" t="s">
        <v>4032</v>
      </c>
      <c r="I641" s="4" t="s">
        <v>4033</v>
      </c>
      <c r="J641" s="5" t="n">
        <f aca="false">LEN(K641)</f>
        <v>28</v>
      </c>
      <c r="K641" s="6" t="s">
        <v>4034</v>
      </c>
      <c r="L641" s="4" t="s">
        <v>31</v>
      </c>
      <c r="M641" s="4" t="s">
        <v>794</v>
      </c>
    </row>
    <row r="642" customFormat="false" ht="15.75" hidden="false" customHeight="true" outlineLevel="0" collapsed="false">
      <c r="A642" s="4" t="n">
        <v>3274</v>
      </c>
      <c r="B642" s="4" t="s">
        <v>4035</v>
      </c>
      <c r="C642" s="4"/>
      <c r="D642" s="4" t="s">
        <v>4036</v>
      </c>
      <c r="E642" s="5" t="s">
        <v>4037</v>
      </c>
      <c r="F642" s="4" t="s">
        <v>492</v>
      </c>
      <c r="G642" s="4" t="s">
        <v>313</v>
      </c>
      <c r="H642" s="5" t="s">
        <v>4038</v>
      </c>
      <c r="I642" s="4" t="s">
        <v>4039</v>
      </c>
      <c r="J642" s="5" t="n">
        <f aca="false">LEN(K642)</f>
        <v>28</v>
      </c>
      <c r="K642" s="10" t="s">
        <v>4040</v>
      </c>
      <c r="L642" s="4" t="s">
        <v>57</v>
      </c>
      <c r="M642" s="4" t="s">
        <v>929</v>
      </c>
    </row>
    <row r="643" customFormat="false" ht="15.75" hidden="false" customHeight="true" outlineLevel="0" collapsed="false">
      <c r="A643" s="4" t="n">
        <v>3312</v>
      </c>
      <c r="B643" s="4" t="s">
        <v>4041</v>
      </c>
      <c r="C643" s="4"/>
      <c r="D643" s="4" t="s">
        <v>4042</v>
      </c>
      <c r="E643" s="5" t="s">
        <v>4043</v>
      </c>
      <c r="F643" s="4" t="s">
        <v>4044</v>
      </c>
      <c r="G643" s="4" t="s">
        <v>290</v>
      </c>
      <c r="H643" s="5" t="s">
        <v>4045</v>
      </c>
      <c r="I643" s="4" t="s">
        <v>4046</v>
      </c>
      <c r="J643" s="5" t="n">
        <f aca="false">LEN(K643)</f>
        <v>28</v>
      </c>
      <c r="K643" s="6" t="s">
        <v>4047</v>
      </c>
      <c r="L643" s="4" t="s">
        <v>31</v>
      </c>
      <c r="M643" s="4" t="s">
        <v>32</v>
      </c>
    </row>
    <row r="644" customFormat="false" ht="27.75" hidden="false" customHeight="true" outlineLevel="0" collapsed="false">
      <c r="A644" s="4" t="n">
        <v>3365</v>
      </c>
      <c r="B644" s="4" t="s">
        <v>4048</v>
      </c>
      <c r="C644" s="4"/>
      <c r="D644" s="4" t="s">
        <v>4049</v>
      </c>
      <c r="E644" s="5" t="s">
        <v>4050</v>
      </c>
      <c r="F644" s="4" t="s">
        <v>4051</v>
      </c>
      <c r="G644" s="4" t="s">
        <v>313</v>
      </c>
      <c r="H644" s="5" t="s">
        <v>4052</v>
      </c>
      <c r="I644" s="7" t="s">
        <v>4053</v>
      </c>
      <c r="J644" s="5" t="n">
        <f aca="false">LEN(K644)</f>
        <v>28</v>
      </c>
      <c r="K644" s="6" t="s">
        <v>4054</v>
      </c>
      <c r="L644" s="4" t="s">
        <v>78</v>
      </c>
      <c r="M644" s="4" t="s">
        <v>344</v>
      </c>
    </row>
    <row r="645" customFormat="false" ht="15.75" hidden="false" customHeight="true" outlineLevel="0" collapsed="false">
      <c r="A645" s="4" t="n">
        <v>3430</v>
      </c>
      <c r="B645" s="4" t="s">
        <v>4055</v>
      </c>
      <c r="C645" s="4"/>
      <c r="D645" s="4" t="s">
        <v>4056</v>
      </c>
      <c r="E645" s="5" t="s">
        <v>4057</v>
      </c>
      <c r="F645" s="4" t="s">
        <v>851</v>
      </c>
      <c r="G645" s="4" t="s">
        <v>852</v>
      </c>
      <c r="H645" s="5" t="s">
        <v>4058</v>
      </c>
      <c r="I645" s="4" t="s">
        <v>4059</v>
      </c>
      <c r="J645" s="5" t="n">
        <f aca="false">LEN(K645)</f>
        <v>28</v>
      </c>
      <c r="K645" s="6" t="str">
        <f aca="false">LOWER(SUBSTITUTE(SUBSTITUTE(SUBSTITUTE(SUBSTITUTE(SUBSTITUTE(SUBSTITUTE(SUBSTITUTE(B645,"S.L.",""),"SL",""),"S.A.",""),"SA","")," ",""),".",""),",",""))&amp;".com"</f>
        <v>amaiaurdampilletauriarte.com</v>
      </c>
      <c r="L645" s="4" t="s">
        <v>78</v>
      </c>
      <c r="M645" s="4" t="s">
        <v>31</v>
      </c>
    </row>
    <row r="646" customFormat="false" ht="27.75" hidden="false" customHeight="true" outlineLevel="0" collapsed="false">
      <c r="A646" s="4" t="n">
        <v>3702</v>
      </c>
      <c r="B646" s="4" t="s">
        <v>4060</v>
      </c>
      <c r="C646" s="4"/>
      <c r="D646" s="4" t="s">
        <v>4061</v>
      </c>
      <c r="E646" s="5" t="s">
        <v>4062</v>
      </c>
      <c r="F646" s="4" t="s">
        <v>290</v>
      </c>
      <c r="G646" s="4" t="s">
        <v>290</v>
      </c>
      <c r="H646" s="5" t="s">
        <v>4063</v>
      </c>
      <c r="I646" s="7" t="s">
        <v>4064</v>
      </c>
      <c r="J646" s="5" t="n">
        <f aca="false">LEN(K646)</f>
        <v>28</v>
      </c>
      <c r="K646" s="6" t="s">
        <v>4065</v>
      </c>
      <c r="L646" s="4" t="s">
        <v>31</v>
      </c>
      <c r="M646" s="4" t="s">
        <v>2890</v>
      </c>
    </row>
    <row r="647" customFormat="false" ht="27.75" hidden="false" customHeight="true" outlineLevel="0" collapsed="false">
      <c r="A647" s="4" t="n">
        <v>3732</v>
      </c>
      <c r="B647" s="4" t="s">
        <v>4066</v>
      </c>
      <c r="C647" s="4"/>
      <c r="D647" s="4" t="s">
        <v>4067</v>
      </c>
      <c r="E647" s="5" t="s">
        <v>4068</v>
      </c>
      <c r="F647" s="4" t="s">
        <v>4069</v>
      </c>
      <c r="G647" s="4" t="s">
        <v>290</v>
      </c>
      <c r="H647" s="5" t="s">
        <v>4070</v>
      </c>
      <c r="I647" s="20" t="s">
        <v>4071</v>
      </c>
      <c r="J647" s="5" t="n">
        <f aca="false">LEN(K647)</f>
        <v>28</v>
      </c>
      <c r="K647" s="13" t="s">
        <v>4072</v>
      </c>
      <c r="L647" s="4" t="s">
        <v>57</v>
      </c>
      <c r="M647" s="4" t="s">
        <v>1216</v>
      </c>
    </row>
    <row r="648" customFormat="false" ht="15.75" hidden="false" customHeight="true" outlineLevel="0" collapsed="false">
      <c r="A648" s="4" t="n">
        <v>3938</v>
      </c>
      <c r="B648" s="4" t="s">
        <v>4073</v>
      </c>
      <c r="C648" s="4"/>
      <c r="D648" s="4" t="s">
        <v>4074</v>
      </c>
      <c r="E648" s="5" t="s">
        <v>4075</v>
      </c>
      <c r="F648" s="4" t="s">
        <v>4076</v>
      </c>
      <c r="G648" s="4" t="s">
        <v>1397</v>
      </c>
      <c r="H648" s="5" t="s">
        <v>4077</v>
      </c>
      <c r="I648" s="4" t="s">
        <v>4078</v>
      </c>
      <c r="J648" s="5" t="n">
        <f aca="false">LEN(K648)</f>
        <v>28</v>
      </c>
      <c r="K648" s="6" t="str">
        <f aca="false">LOWER(SUBSTITUTE(SUBSTITUTE(SUBSTITUTE(SUBSTITUTE(SUBSTITUTE(SUBSTITUTE(SUBSTITUTE(B648,"S.L.",""),"SL",""),"S.A.",""),"SA","")," ",""),".",""),",",""))&amp;".com"</f>
        <v>cbcentralnucleardetrillo.com</v>
      </c>
      <c r="L648" s="4" t="s">
        <v>66</v>
      </c>
      <c r="M648" s="4" t="s">
        <v>31</v>
      </c>
    </row>
    <row r="649" customFormat="false" ht="15.75" hidden="false" customHeight="true" outlineLevel="0" collapsed="false">
      <c r="A649" s="4" t="n">
        <v>3944</v>
      </c>
      <c r="B649" s="4" t="s">
        <v>4079</v>
      </c>
      <c r="C649" s="4"/>
      <c r="D649" s="4" t="s">
        <v>4080</v>
      </c>
      <c r="E649" s="5" t="s">
        <v>4081</v>
      </c>
      <c r="F649" s="4" t="s">
        <v>4082</v>
      </c>
      <c r="G649" s="4" t="s">
        <v>1397</v>
      </c>
      <c r="H649" s="5" t="s">
        <v>4083</v>
      </c>
      <c r="I649" s="4" t="s">
        <v>4084</v>
      </c>
      <c r="J649" s="5" t="n">
        <f aca="false">LEN(K649)</f>
        <v>28</v>
      </c>
      <c r="K649" s="6" t="s">
        <v>4085</v>
      </c>
      <c r="L649" s="4" t="s">
        <v>66</v>
      </c>
      <c r="M649" s="4" t="s">
        <v>996</v>
      </c>
    </row>
    <row r="650" customFormat="false" ht="15.75" hidden="false" customHeight="true" outlineLevel="0" collapsed="false">
      <c r="A650" s="4" t="n">
        <v>4096</v>
      </c>
      <c r="B650" s="4" t="s">
        <v>4086</v>
      </c>
      <c r="C650" s="4"/>
      <c r="D650" s="4" t="s">
        <v>4087</v>
      </c>
      <c r="E650" s="5" t="s">
        <v>3389</v>
      </c>
      <c r="F650" s="4" t="s">
        <v>3390</v>
      </c>
      <c r="G650" s="4" t="s">
        <v>107</v>
      </c>
      <c r="H650" s="5" t="s">
        <v>4088</v>
      </c>
      <c r="I650" s="7" t="s">
        <v>4089</v>
      </c>
      <c r="J650" s="5" t="n">
        <f aca="false">LEN(K650)</f>
        <v>28</v>
      </c>
      <c r="K650" s="13" t="str">
        <f aca="false">LOWER(SUBSTITUTE(SUBSTITUTE(SUBSTITUTE(SUBSTITUTE(SUBSTITUTE(SUBSTITUTE(SUBSTITUTE(B650,"S.L.",""),"SL",""),"S.A.",""),"SA","")," ",""),".",""),",",""))&amp;".com"</f>
        <v>myvillaalexandramarbella.com</v>
      </c>
      <c r="L650" s="4" t="s">
        <v>31</v>
      </c>
      <c r="M650" s="4" t="s">
        <v>31</v>
      </c>
    </row>
    <row r="651" customFormat="false" ht="15.75" hidden="false" customHeight="true" outlineLevel="0" collapsed="false">
      <c r="A651" s="4" t="n">
        <v>4115</v>
      </c>
      <c r="B651" s="4" t="s">
        <v>4090</v>
      </c>
      <c r="C651" s="4" t="s">
        <v>4091</v>
      </c>
      <c r="D651" s="4" t="s">
        <v>4092</v>
      </c>
      <c r="E651" s="5" t="s">
        <v>1130</v>
      </c>
      <c r="F651" s="4" t="s">
        <v>1131</v>
      </c>
      <c r="G651" s="4" t="s">
        <v>107</v>
      </c>
      <c r="H651" s="5" t="s">
        <v>4093</v>
      </c>
      <c r="I651" s="4" t="s">
        <v>4094</v>
      </c>
      <c r="J651" s="5" t="n">
        <f aca="false">LEN(K651)</f>
        <v>28</v>
      </c>
      <c r="K651" s="6" t="s">
        <v>4095</v>
      </c>
      <c r="L651" s="4" t="s">
        <v>21</v>
      </c>
      <c r="M651" s="4" t="s">
        <v>3895</v>
      </c>
    </row>
    <row r="652" customFormat="false" ht="15.75" hidden="false" customHeight="true" outlineLevel="0" collapsed="false">
      <c r="A652" s="4" t="n">
        <v>4221</v>
      </c>
      <c r="B652" s="4" t="s">
        <v>4096</v>
      </c>
      <c r="C652" s="4"/>
      <c r="D652" s="4" t="s">
        <v>4097</v>
      </c>
      <c r="E652" s="5" t="s">
        <v>4098</v>
      </c>
      <c r="F652" s="4" t="s">
        <v>107</v>
      </c>
      <c r="G652" s="4" t="s">
        <v>107</v>
      </c>
      <c r="H652" s="5" t="s">
        <v>4099</v>
      </c>
      <c r="I652" s="4" t="s">
        <v>4100</v>
      </c>
      <c r="J652" s="5" t="n">
        <f aca="false">LEN(K652)</f>
        <v>28</v>
      </c>
      <c r="K652" s="6" t="s">
        <v>4101</v>
      </c>
      <c r="L652" s="4" t="s">
        <v>31</v>
      </c>
      <c r="M652" s="4" t="s">
        <v>31</v>
      </c>
    </row>
    <row r="653" customFormat="false" ht="27.75" hidden="false" customHeight="true" outlineLevel="0" collapsed="false">
      <c r="A653" s="4" t="n">
        <v>4308</v>
      </c>
      <c r="B653" s="4" t="s">
        <v>4102</v>
      </c>
      <c r="C653" s="4" t="s">
        <v>4103</v>
      </c>
      <c r="D653" s="4" t="s">
        <v>4104</v>
      </c>
      <c r="E653" s="5" t="s">
        <v>2282</v>
      </c>
      <c r="F653" s="4" t="s">
        <v>2283</v>
      </c>
      <c r="G653" s="4" t="s">
        <v>107</v>
      </c>
      <c r="H653" s="5" t="s">
        <v>4105</v>
      </c>
      <c r="I653" s="7" t="s">
        <v>4106</v>
      </c>
      <c r="J653" s="5" t="n">
        <f aca="false">LEN(K653)</f>
        <v>28</v>
      </c>
      <c r="K653" s="6" t="str">
        <f aca="false">LOWER(SUBSTITUTE(SUBSTITUTE(SUBSTITUTE(SUBSTITUTE(SUBSTITUTE(SUBSTITUTE(SUBSTITUTE(B653,"S.L.",""),"SL",""),"S.A.",""),"SA","")," ",""),".",""),",",""))&amp;".com"</f>
        <v>hotelmunicipalalcaparain.com</v>
      </c>
      <c r="L653" s="4" t="s">
        <v>31</v>
      </c>
      <c r="M653" s="4" t="s">
        <v>996</v>
      </c>
    </row>
    <row r="654" customFormat="false" ht="15.75" hidden="false" customHeight="true" outlineLevel="0" collapsed="false">
      <c r="A654" s="4" t="n">
        <v>4431</v>
      </c>
      <c r="B654" s="4" t="s">
        <v>4107</v>
      </c>
      <c r="C654" s="4" t="s">
        <v>4108</v>
      </c>
      <c r="D654" s="4" t="s">
        <v>4109</v>
      </c>
      <c r="E654" s="5" t="s">
        <v>4110</v>
      </c>
      <c r="F654" s="4" t="s">
        <v>4111</v>
      </c>
      <c r="G654" s="4" t="s">
        <v>107</v>
      </c>
      <c r="H654" s="5" t="s">
        <v>4112</v>
      </c>
      <c r="I654" s="4" t="s">
        <v>4113</v>
      </c>
      <c r="J654" s="5" t="n">
        <f aca="false">LEN(K654)</f>
        <v>28</v>
      </c>
      <c r="K654" s="10" t="str">
        <f aca="false">LOWER(SUBSTITUTE(SUBSTITUTE(SUBSTITUTE(SUBSTITUTE(SUBSTITUTE(SUBSTITUTE(SUBSTITUTE(B654,"S.L.",""),"SL",""),"S.A.",""),"SA","")," ",""),".",""),",",""))&amp;".com"</f>
        <v>lacasonalosmoriscoshotel.com</v>
      </c>
      <c r="L654" s="4" t="s">
        <v>637</v>
      </c>
      <c r="M654" s="4" t="s">
        <v>1979</v>
      </c>
    </row>
    <row r="655" customFormat="false" ht="15.75" hidden="false" customHeight="true" outlineLevel="0" collapsed="false">
      <c r="A655" s="4" t="n">
        <v>4487</v>
      </c>
      <c r="B655" s="4" t="s">
        <v>159</v>
      </c>
      <c r="C655" s="4"/>
      <c r="D655" s="4" t="s">
        <v>4114</v>
      </c>
      <c r="E655" s="5" t="s">
        <v>2024</v>
      </c>
      <c r="F655" s="4" t="s">
        <v>106</v>
      </c>
      <c r="G655" s="4" t="s">
        <v>107</v>
      </c>
      <c r="H655" s="5" t="s">
        <v>4115</v>
      </c>
      <c r="I655" s="4" t="s">
        <v>164</v>
      </c>
      <c r="J655" s="5" t="n">
        <f aca="false">LEN(K655)</f>
        <v>28</v>
      </c>
      <c r="K655" s="6" t="str">
        <f aca="false">LOWER(SUBSTITUTE(SUBSTITUTE(SUBSTITUTE(SUBSTITUTE(SUBSTITUTE(SUBSTITUTE(SUBSTITUTE(B655,"S.L.",""),"SL",""),"S.A.",""),"SA","")," ",""),".",""),",",""))&amp;".com"</f>
        <v>meliahotelsinternational.com</v>
      </c>
      <c r="L655" s="4" t="s">
        <v>57</v>
      </c>
      <c r="M655" s="4" t="s">
        <v>31</v>
      </c>
    </row>
    <row r="656" customFormat="false" ht="27.75" hidden="false" customHeight="true" outlineLevel="0" collapsed="false">
      <c r="A656" s="4" t="n">
        <v>4551</v>
      </c>
      <c r="B656" s="4" t="s">
        <v>4116</v>
      </c>
      <c r="C656" s="4" t="s">
        <v>4117</v>
      </c>
      <c r="D656" s="4" t="s">
        <v>4118</v>
      </c>
      <c r="E656" s="5" t="s">
        <v>3389</v>
      </c>
      <c r="F656" s="4" t="s">
        <v>3390</v>
      </c>
      <c r="G656" s="4" t="s">
        <v>107</v>
      </c>
      <c r="H656" s="5" t="s">
        <v>4119</v>
      </c>
      <c r="I656" s="7" t="s">
        <v>4120</v>
      </c>
      <c r="J656" s="5" t="n">
        <f aca="false">LEN(K656)</f>
        <v>28</v>
      </c>
      <c r="K656" s="6" t="s">
        <v>4121</v>
      </c>
      <c r="L656" s="4" t="s">
        <v>57</v>
      </c>
      <c r="M656" s="4" t="s">
        <v>4122</v>
      </c>
    </row>
    <row r="657" customFormat="false" ht="15.75" hidden="false" customHeight="true" outlineLevel="0" collapsed="false">
      <c r="A657" s="4" t="n">
        <v>4614</v>
      </c>
      <c r="B657" s="4" t="s">
        <v>4123</v>
      </c>
      <c r="C657" s="4" t="s">
        <v>4124</v>
      </c>
      <c r="D657" s="4" t="s">
        <v>4125</v>
      </c>
      <c r="E657" s="5" t="s">
        <v>4126</v>
      </c>
      <c r="F657" s="4" t="s">
        <v>4127</v>
      </c>
      <c r="G657" s="4" t="s">
        <v>948</v>
      </c>
      <c r="H657" s="5" t="s">
        <v>4128</v>
      </c>
      <c r="I657" s="4" t="s">
        <v>4129</v>
      </c>
      <c r="J657" s="5" t="n">
        <f aca="false">LEN(K657)</f>
        <v>28</v>
      </c>
      <c r="K657" s="6" t="s">
        <v>4130</v>
      </c>
      <c r="L657" s="4" t="s">
        <v>78</v>
      </c>
      <c r="M657" s="4" t="s">
        <v>336</v>
      </c>
    </row>
    <row r="658" customFormat="false" ht="27.75" hidden="false" customHeight="true" outlineLevel="0" collapsed="false">
      <c r="A658" s="4" t="n">
        <v>4754</v>
      </c>
      <c r="B658" s="4" t="s">
        <v>4131</v>
      </c>
      <c r="C658" s="4" t="s">
        <v>4132</v>
      </c>
      <c r="D658" s="4" t="s">
        <v>4133</v>
      </c>
      <c r="E658" s="5" t="s">
        <v>4134</v>
      </c>
      <c r="F658" s="4" t="s">
        <v>372</v>
      </c>
      <c r="G658" s="4" t="s">
        <v>372</v>
      </c>
      <c r="H658" s="5" t="s">
        <v>4135</v>
      </c>
      <c r="I658" s="7" t="s">
        <v>4136</v>
      </c>
      <c r="J658" s="5" t="n">
        <f aca="false">LEN(K658)</f>
        <v>28</v>
      </c>
      <c r="K658" s="6" t="s">
        <v>4137</v>
      </c>
      <c r="L658" s="4" t="s">
        <v>78</v>
      </c>
      <c r="M658" s="4" t="s">
        <v>488</v>
      </c>
    </row>
    <row r="659" customFormat="false" ht="15.75" hidden="false" customHeight="true" outlineLevel="0" collapsed="false">
      <c r="A659" s="4" t="n">
        <v>4835</v>
      </c>
      <c r="B659" s="4" t="s">
        <v>4138</v>
      </c>
      <c r="C659" s="4"/>
      <c r="D659" s="4" t="s">
        <v>4139</v>
      </c>
      <c r="E659" s="5" t="s">
        <v>4140</v>
      </c>
      <c r="F659" s="4" t="s">
        <v>4141</v>
      </c>
      <c r="G659" s="4" t="s">
        <v>372</v>
      </c>
      <c r="H659" s="5" t="s">
        <v>4142</v>
      </c>
      <c r="I659" s="4" t="s">
        <v>4143</v>
      </c>
      <c r="J659" s="5" t="n">
        <f aca="false">LEN(K659)</f>
        <v>28</v>
      </c>
      <c r="K659" s="6" t="s">
        <v>4144</v>
      </c>
      <c r="L659" s="4" t="s">
        <v>57</v>
      </c>
      <c r="M659" s="4" t="s">
        <v>31</v>
      </c>
    </row>
    <row r="660" customFormat="false" ht="15.75" hidden="false" customHeight="true" outlineLevel="0" collapsed="false">
      <c r="A660" s="4" t="n">
        <v>4870</v>
      </c>
      <c r="B660" s="4" t="s">
        <v>4145</v>
      </c>
      <c r="C660" s="4"/>
      <c r="D660" s="4" t="s">
        <v>4146</v>
      </c>
      <c r="E660" s="5" t="s">
        <v>4147</v>
      </c>
      <c r="F660" s="4" t="s">
        <v>372</v>
      </c>
      <c r="G660" s="4" t="s">
        <v>372</v>
      </c>
      <c r="H660" s="5" t="s">
        <v>4148</v>
      </c>
      <c r="I660" s="4" t="s">
        <v>4149</v>
      </c>
      <c r="J660" s="5" t="n">
        <f aca="false">LEN(K660)</f>
        <v>28</v>
      </c>
      <c r="K660" s="6" t="str">
        <f aca="false">LOWER(SUBSTITUTE(SUBSTITUTE(SUBSTITUTE(SUBSTITUTE(SUBSTITUTE(SUBSTITUTE(SUBSTITUTE(B660,"S.L.",""),"SL",""),"S.A.",""),"SA","")," ",""),".",""),",",""))&amp;".com"</f>
        <v>rresidencialyasistencial.com</v>
      </c>
      <c r="L660" s="4" t="s">
        <v>31</v>
      </c>
      <c r="M660" s="4" t="s">
        <v>31</v>
      </c>
    </row>
    <row r="661" customFormat="false" ht="27.75" hidden="false" customHeight="true" outlineLevel="0" collapsed="false">
      <c r="A661" s="4" t="n">
        <v>4936</v>
      </c>
      <c r="B661" s="4" t="s">
        <v>4150</v>
      </c>
      <c r="C661" s="4" t="s">
        <v>4151</v>
      </c>
      <c r="D661" s="4" t="s">
        <v>4152</v>
      </c>
      <c r="E661" s="5" t="s">
        <v>718</v>
      </c>
      <c r="F661" s="4" t="s">
        <v>719</v>
      </c>
      <c r="G661" s="4" t="s">
        <v>332</v>
      </c>
      <c r="H661" s="5" t="s">
        <v>4153</v>
      </c>
      <c r="I661" s="7" t="s">
        <v>4154</v>
      </c>
      <c r="J661" s="5" t="n">
        <f aca="false">LEN(K661)</f>
        <v>28</v>
      </c>
      <c r="K661" s="6" t="str">
        <f aca="false">LOWER(SUBSTITUTE(SUBSTITUTE(SUBSTITUTE(SUBSTITUTE(SUBSTITUTE(SUBSTITUTE(SUBSTITUTE(B661,"S.L.",""),"SL",""),"S.A.",""),"SA","")," ",""),".",""),",",""))&amp;".com"</f>
        <v>playadevaldelagranahotel.com</v>
      </c>
      <c r="L661" s="4" t="s">
        <v>57</v>
      </c>
      <c r="M661" s="4" t="s">
        <v>133</v>
      </c>
    </row>
    <row r="662" customFormat="false" ht="27.75" hidden="false" customHeight="true" outlineLevel="0" collapsed="false">
      <c r="A662" s="4" t="n">
        <v>5022</v>
      </c>
      <c r="B662" s="4" t="s">
        <v>4155</v>
      </c>
      <c r="C662" s="4"/>
      <c r="D662" s="4" t="s">
        <v>4156</v>
      </c>
      <c r="E662" s="5" t="s">
        <v>2830</v>
      </c>
      <c r="F662" s="4" t="s">
        <v>2831</v>
      </c>
      <c r="G662" s="4" t="s">
        <v>332</v>
      </c>
      <c r="H662" s="5" t="s">
        <v>4157</v>
      </c>
      <c r="I662" s="7" t="s">
        <v>4158</v>
      </c>
      <c r="J662" s="5" t="n">
        <f aca="false">LEN(K662)</f>
        <v>28</v>
      </c>
      <c r="K662" s="6" t="str">
        <f aca="false">LOWER(SUBSTITUTE(SUBSTITUTE(SUBSTITUTE(SUBSTITUTE(SUBSTITUTE(SUBSTITUTE(SUBSTITUTE(B662,"S.L.",""),"SL",""),"S.A.",""),"SA","")," ",""),".",""),",",""))&amp;".com"</f>
        <v>hotelventaelmolinociudad.com</v>
      </c>
      <c r="L662" s="4" t="s">
        <v>21</v>
      </c>
      <c r="M662" s="4" t="s">
        <v>317</v>
      </c>
    </row>
    <row r="663" customFormat="false" ht="27.75" hidden="false" customHeight="true" outlineLevel="0" collapsed="false">
      <c r="A663" s="4" t="n">
        <v>5180</v>
      </c>
      <c r="B663" s="4" t="s">
        <v>4159</v>
      </c>
      <c r="C663" s="4"/>
      <c r="D663" s="4" t="s">
        <v>4160</v>
      </c>
      <c r="E663" s="5" t="s">
        <v>4161</v>
      </c>
      <c r="F663" s="4" t="s">
        <v>859</v>
      </c>
      <c r="G663" s="4" t="s">
        <v>332</v>
      </c>
      <c r="H663" s="5" t="s">
        <v>4162</v>
      </c>
      <c r="I663" s="7" t="s">
        <v>4163</v>
      </c>
      <c r="J663" s="5" t="n">
        <f aca="false">LEN(K663)</f>
        <v>28</v>
      </c>
      <c r="K663" s="6" t="s">
        <v>4164</v>
      </c>
      <c r="L663" s="4" t="s">
        <v>21</v>
      </c>
      <c r="M663" s="4" t="s">
        <v>729</v>
      </c>
    </row>
    <row r="664" customFormat="false" ht="15.75" hidden="false" customHeight="true" outlineLevel="0" collapsed="false">
      <c r="A664" s="4" t="n">
        <v>5216</v>
      </c>
      <c r="B664" s="4" t="s">
        <v>4165</v>
      </c>
      <c r="C664" s="4" t="s">
        <v>4166</v>
      </c>
      <c r="D664" s="4" t="s">
        <v>4167</v>
      </c>
      <c r="E664" s="5" t="s">
        <v>4168</v>
      </c>
      <c r="F664" s="4" t="s">
        <v>824</v>
      </c>
      <c r="G664" s="4" t="s">
        <v>824</v>
      </c>
      <c r="H664" s="5" t="s">
        <v>4169</v>
      </c>
      <c r="I664" s="4" t="s">
        <v>4170</v>
      </c>
      <c r="J664" s="5" t="n">
        <f aca="false">LEN(K664)</f>
        <v>28</v>
      </c>
      <c r="K664" s="6" t="s">
        <v>4171</v>
      </c>
      <c r="L664" s="4" t="s">
        <v>66</v>
      </c>
      <c r="M664" s="4" t="s">
        <v>779</v>
      </c>
    </row>
    <row r="665" customFormat="false" ht="15.75" hidden="false" customHeight="true" outlineLevel="0" collapsed="false">
      <c r="A665" s="4" t="n">
        <v>5229</v>
      </c>
      <c r="B665" s="4" t="s">
        <v>4172</v>
      </c>
      <c r="C665" s="4" t="s">
        <v>4173</v>
      </c>
      <c r="D665" s="4" t="s">
        <v>4174</v>
      </c>
      <c r="E665" s="5" t="s">
        <v>1073</v>
      </c>
      <c r="F665" s="4" t="s">
        <v>824</v>
      </c>
      <c r="G665" s="4" t="s">
        <v>824</v>
      </c>
      <c r="H665" s="5" t="s">
        <v>4175</v>
      </c>
      <c r="I665" s="4" t="s">
        <v>4176</v>
      </c>
      <c r="J665" s="5" t="n">
        <f aca="false">LEN(K665)</f>
        <v>28</v>
      </c>
      <c r="K665" s="6" t="s">
        <v>4177</v>
      </c>
      <c r="L665" s="4" t="s">
        <v>78</v>
      </c>
      <c r="M665" s="4" t="s">
        <v>2167</v>
      </c>
    </row>
    <row r="666" customFormat="false" ht="15.75" hidden="false" customHeight="true" outlineLevel="0" collapsed="false">
      <c r="A666" s="4" t="n">
        <v>5298</v>
      </c>
      <c r="B666" s="4" t="s">
        <v>4178</v>
      </c>
      <c r="C666" s="4" t="s">
        <v>4179</v>
      </c>
      <c r="D666" s="4" t="s">
        <v>4180</v>
      </c>
      <c r="E666" s="5" t="s">
        <v>4181</v>
      </c>
      <c r="F666" s="4" t="s">
        <v>4182</v>
      </c>
      <c r="G666" s="4" t="s">
        <v>824</v>
      </c>
      <c r="H666" s="5" t="s">
        <v>4183</v>
      </c>
      <c r="I666" s="4" t="s">
        <v>4184</v>
      </c>
      <c r="J666" s="5" t="n">
        <f aca="false">LEN(K666)</f>
        <v>28</v>
      </c>
      <c r="K666" s="10" t="s">
        <v>4185</v>
      </c>
      <c r="L666" s="4" t="s">
        <v>31</v>
      </c>
      <c r="M666" s="4" t="s">
        <v>1063</v>
      </c>
    </row>
    <row r="667" customFormat="false" ht="15.75" hidden="false" customHeight="true" outlineLevel="0" collapsed="false">
      <c r="A667" s="4" t="n">
        <v>5360</v>
      </c>
      <c r="B667" s="4" t="s">
        <v>4186</v>
      </c>
      <c r="C667" s="4" t="s">
        <v>4187</v>
      </c>
      <c r="D667" s="4" t="s">
        <v>4188</v>
      </c>
      <c r="E667" s="5" t="s">
        <v>4189</v>
      </c>
      <c r="F667" s="4" t="s">
        <v>250</v>
      </c>
      <c r="G667" s="4" t="s">
        <v>250</v>
      </c>
      <c r="H667" s="5" t="s">
        <v>4190</v>
      </c>
      <c r="I667" s="7" t="s">
        <v>4191</v>
      </c>
      <c r="J667" s="5" t="n">
        <f aca="false">LEN(K667)</f>
        <v>28</v>
      </c>
      <c r="K667" s="6" t="s">
        <v>4192</v>
      </c>
      <c r="L667" s="4" t="s">
        <v>31</v>
      </c>
      <c r="M667" s="4" t="s">
        <v>929</v>
      </c>
    </row>
    <row r="668" customFormat="false" ht="27.75" hidden="false" customHeight="true" outlineLevel="0" collapsed="false">
      <c r="A668" s="4" t="n">
        <v>5558</v>
      </c>
      <c r="B668" s="4" t="s">
        <v>4193</v>
      </c>
      <c r="C668" s="4"/>
      <c r="D668" s="4" t="s">
        <v>4194</v>
      </c>
      <c r="E668" s="5" t="s">
        <v>4195</v>
      </c>
      <c r="F668" s="4" t="s">
        <v>4196</v>
      </c>
      <c r="G668" s="4" t="s">
        <v>250</v>
      </c>
      <c r="H668" s="5" t="s">
        <v>4197</v>
      </c>
      <c r="I668" s="7" t="s">
        <v>4198</v>
      </c>
      <c r="J668" s="5" t="n">
        <f aca="false">LEN(K668)</f>
        <v>28</v>
      </c>
      <c r="K668" s="6" t="str">
        <f aca="false">LOWER(SUBSTITUTE(SUBSTITUTE(SUBSTITUTE(SUBSTITUTE(SUBSTITUTE(SUBSTITUTE(SUBSTITUTE(B668,"S.L.",""),"SL",""),"S.A.",""),"SA","")," ",""),".",""),",",""))&amp;".com"</f>
        <v>restauranterutalasnieves.com</v>
      </c>
      <c r="L668" s="4" t="s">
        <v>57</v>
      </c>
      <c r="M668" s="4" t="s">
        <v>1208</v>
      </c>
    </row>
    <row r="669" customFormat="false" ht="27.75" hidden="false" customHeight="true" outlineLevel="0" collapsed="false">
      <c r="A669" s="4" t="n">
        <v>5598</v>
      </c>
      <c r="B669" s="4" t="s">
        <v>4199</v>
      </c>
      <c r="C669" s="4" t="s">
        <v>4200</v>
      </c>
      <c r="D669" s="4" t="s">
        <v>4201</v>
      </c>
      <c r="E669" s="5" t="s">
        <v>4202</v>
      </c>
      <c r="F669" s="4" t="s">
        <v>4203</v>
      </c>
      <c r="G669" s="4" t="s">
        <v>250</v>
      </c>
      <c r="H669" s="5" t="s">
        <v>4204</v>
      </c>
      <c r="I669" s="7" t="s">
        <v>4205</v>
      </c>
      <c r="J669" s="5" t="n">
        <f aca="false">LEN(K669)</f>
        <v>28</v>
      </c>
      <c r="K669" s="6" t="s">
        <v>4206</v>
      </c>
      <c r="L669" s="4" t="s">
        <v>21</v>
      </c>
      <c r="M669" s="4" t="s">
        <v>3203</v>
      </c>
    </row>
    <row r="670" customFormat="false" ht="27.75" hidden="false" customHeight="true" outlineLevel="0" collapsed="false">
      <c r="A670" s="4" t="n">
        <v>5960</v>
      </c>
      <c r="B670" s="4" t="s">
        <v>4207</v>
      </c>
      <c r="C670" s="4"/>
      <c r="D670" s="4" t="s">
        <v>4208</v>
      </c>
      <c r="E670" s="5" t="s">
        <v>776</v>
      </c>
      <c r="F670" s="4" t="s">
        <v>62</v>
      </c>
      <c r="G670" s="4" t="s">
        <v>18</v>
      </c>
      <c r="H670" s="5" t="s">
        <v>4209</v>
      </c>
      <c r="I670" s="7" t="s">
        <v>4210</v>
      </c>
      <c r="J670" s="5" t="n">
        <f aca="false">LEN(K670)</f>
        <v>28</v>
      </c>
      <c r="K670" s="6" t="s">
        <v>4211</v>
      </c>
      <c r="L670" s="4" t="s">
        <v>21</v>
      </c>
      <c r="M670" s="4" t="s">
        <v>31</v>
      </c>
    </row>
    <row r="671" customFormat="false" ht="27.75" hidden="false" customHeight="true" outlineLevel="0" collapsed="false">
      <c r="A671" s="4" t="n">
        <v>5964</v>
      </c>
      <c r="B671" s="4" t="s">
        <v>4212</v>
      </c>
      <c r="C671" s="4"/>
      <c r="D671" s="4" t="s">
        <v>4213</v>
      </c>
      <c r="E671" s="5" t="s">
        <v>1523</v>
      </c>
      <c r="F671" s="4" t="s">
        <v>62</v>
      </c>
      <c r="G671" s="4" t="s">
        <v>18</v>
      </c>
      <c r="H671" s="5" t="s">
        <v>4214</v>
      </c>
      <c r="I671" s="7" t="s">
        <v>4215</v>
      </c>
      <c r="J671" s="5" t="n">
        <f aca="false">LEN(K671)</f>
        <v>28</v>
      </c>
      <c r="K671" s="6" t="s">
        <v>4216</v>
      </c>
      <c r="L671" s="4" t="s">
        <v>57</v>
      </c>
      <c r="M671" s="4" t="s">
        <v>22</v>
      </c>
    </row>
    <row r="672" customFormat="false" ht="15.75" hidden="false" customHeight="true" outlineLevel="0" collapsed="false">
      <c r="A672" s="4" t="n">
        <v>6024</v>
      </c>
      <c r="B672" s="4" t="s">
        <v>4217</v>
      </c>
      <c r="C672" s="4"/>
      <c r="D672" s="4" t="s">
        <v>4218</v>
      </c>
      <c r="E672" s="5" t="s">
        <v>1936</v>
      </c>
      <c r="F672" s="4" t="s">
        <v>1937</v>
      </c>
      <c r="G672" s="4" t="s">
        <v>154</v>
      </c>
      <c r="H672" s="5" t="s">
        <v>4219</v>
      </c>
      <c r="I672" s="7" t="s">
        <v>4220</v>
      </c>
      <c r="J672" s="5" t="n">
        <f aca="false">LEN(K672)</f>
        <v>28</v>
      </c>
      <c r="K672" s="6" t="s">
        <v>4221</v>
      </c>
      <c r="L672" s="4" t="s">
        <v>57</v>
      </c>
      <c r="M672" s="4" t="s">
        <v>695</v>
      </c>
    </row>
    <row r="673" customFormat="false" ht="15.75" hidden="false" customHeight="true" outlineLevel="0" collapsed="false">
      <c r="A673" s="4" t="n">
        <v>6164</v>
      </c>
      <c r="B673" s="4" t="s">
        <v>4222</v>
      </c>
      <c r="C673" s="4"/>
      <c r="D673" s="4" t="s">
        <v>4223</v>
      </c>
      <c r="E673" s="5" t="s">
        <v>838</v>
      </c>
      <c r="F673" s="4" t="s">
        <v>423</v>
      </c>
      <c r="G673" s="4" t="s">
        <v>27</v>
      </c>
      <c r="H673" s="5" t="s">
        <v>4224</v>
      </c>
      <c r="I673" s="7" t="s">
        <v>4225</v>
      </c>
      <c r="J673" s="5" t="n">
        <f aca="false">LEN(K673)</f>
        <v>28</v>
      </c>
      <c r="K673" s="6" t="str">
        <f aca="false">LOWER(SUBSTITUTE(SUBSTITUTE(SUBSTITUTE(SUBSTITUTE(SUBSTITUTE(SUBSTITUTE(SUBSTITUTE(B673,"S.L.",""),"SL",""),"S.A.",""),"SA","")," ",""),".",""),",",""))&amp;".com"</f>
        <v>iberostarhotelesyresorts.com</v>
      </c>
      <c r="L673" s="4" t="s">
        <v>57</v>
      </c>
      <c r="M673" s="4" t="s">
        <v>31</v>
      </c>
    </row>
    <row r="674" customFormat="false" ht="15.75" hidden="false" customHeight="true" outlineLevel="0" collapsed="false">
      <c r="A674" s="4" t="n">
        <v>6422</v>
      </c>
      <c r="B674" s="4" t="s">
        <v>4226</v>
      </c>
      <c r="C674" s="4"/>
      <c r="D674" s="4" t="s">
        <v>4227</v>
      </c>
      <c r="E674" s="5" t="s">
        <v>4228</v>
      </c>
      <c r="F674" s="4" t="s">
        <v>4229</v>
      </c>
      <c r="G674" s="4" t="s">
        <v>27</v>
      </c>
      <c r="H674" s="5" t="s">
        <v>4230</v>
      </c>
      <c r="I674" s="4" t="s">
        <v>4231</v>
      </c>
      <c r="J674" s="5" t="n">
        <f aca="false">LEN(K674)</f>
        <v>28</v>
      </c>
      <c r="K674" s="6" t="s">
        <v>4232</v>
      </c>
      <c r="L674" s="4" t="s">
        <v>31</v>
      </c>
      <c r="M674" s="4" t="s">
        <v>22</v>
      </c>
    </row>
    <row r="675" customFormat="false" ht="15.75" hidden="false" customHeight="true" outlineLevel="0" collapsed="false">
      <c r="A675" s="4" t="n">
        <v>6538</v>
      </c>
      <c r="B675" s="4" t="s">
        <v>4233</v>
      </c>
      <c r="C675" s="4"/>
      <c r="D675" s="4" t="s">
        <v>4234</v>
      </c>
      <c r="E675" s="5" t="s">
        <v>789</v>
      </c>
      <c r="F675" s="4" t="s">
        <v>790</v>
      </c>
      <c r="G675" s="4" t="s">
        <v>299</v>
      </c>
      <c r="H675" s="5" t="s">
        <v>4235</v>
      </c>
      <c r="I675" s="4" t="s">
        <v>4236</v>
      </c>
      <c r="J675" s="5" t="n">
        <f aca="false">LEN(K675)</f>
        <v>28</v>
      </c>
      <c r="K675" s="6" t="s">
        <v>4237</v>
      </c>
      <c r="L675" s="4" t="s">
        <v>637</v>
      </c>
      <c r="M675" s="4" t="s">
        <v>1793</v>
      </c>
    </row>
    <row r="676" customFormat="false" ht="27.75" hidden="false" customHeight="true" outlineLevel="0" collapsed="false">
      <c r="A676" s="4" t="n">
        <v>6545</v>
      </c>
      <c r="B676" s="4" t="s">
        <v>4238</v>
      </c>
      <c r="C676" s="4"/>
      <c r="D676" s="4" t="s">
        <v>4239</v>
      </c>
      <c r="E676" s="5" t="s">
        <v>4240</v>
      </c>
      <c r="F676" s="4" t="s">
        <v>4241</v>
      </c>
      <c r="G676" s="4" t="s">
        <v>299</v>
      </c>
      <c r="H676" s="5" t="s">
        <v>4242</v>
      </c>
      <c r="I676" s="7" t="s">
        <v>4243</v>
      </c>
      <c r="J676" s="5" t="n">
        <f aca="false">LEN(K676)</f>
        <v>28</v>
      </c>
      <c r="K676" s="6" t="s">
        <v>4244</v>
      </c>
      <c r="L676" s="4" t="s">
        <v>637</v>
      </c>
      <c r="M676" s="4" t="s">
        <v>336</v>
      </c>
    </row>
    <row r="677" customFormat="false" ht="15.75" hidden="false" customHeight="true" outlineLevel="0" collapsed="false">
      <c r="A677" s="4" t="n">
        <v>6576</v>
      </c>
      <c r="B677" s="4" t="s">
        <v>4245</v>
      </c>
      <c r="C677" s="4"/>
      <c r="D677" s="4" t="s">
        <v>4246</v>
      </c>
      <c r="E677" s="5" t="s">
        <v>4247</v>
      </c>
      <c r="F677" s="4" t="s">
        <v>3533</v>
      </c>
      <c r="G677" s="4" t="s">
        <v>1155</v>
      </c>
      <c r="H677" s="5" t="s">
        <v>4248</v>
      </c>
      <c r="I677" s="7" t="s">
        <v>4249</v>
      </c>
      <c r="J677" s="5" t="n">
        <f aca="false">LEN(K677)</f>
        <v>28</v>
      </c>
      <c r="K677" s="6" t="s">
        <v>4250</v>
      </c>
      <c r="L677" s="4" t="s">
        <v>31</v>
      </c>
      <c r="M677" s="4" t="s">
        <v>31</v>
      </c>
    </row>
    <row r="678" customFormat="false" ht="15.75" hidden="false" customHeight="true" outlineLevel="0" collapsed="false">
      <c r="A678" s="4" t="n">
        <v>6577</v>
      </c>
      <c r="B678" s="4" t="s">
        <v>4251</v>
      </c>
      <c r="C678" s="4"/>
      <c r="D678" s="4" t="s">
        <v>4252</v>
      </c>
      <c r="E678" s="5" t="s">
        <v>4247</v>
      </c>
      <c r="F678" s="4" t="s">
        <v>3533</v>
      </c>
      <c r="G678" s="4" t="s">
        <v>1155</v>
      </c>
      <c r="H678" s="5" t="s">
        <v>4248</v>
      </c>
      <c r="I678" s="4" t="s">
        <v>4253</v>
      </c>
      <c r="J678" s="5" t="n">
        <f aca="false">LEN(K678)</f>
        <v>28</v>
      </c>
      <c r="K678" s="10" t="s">
        <v>4250</v>
      </c>
      <c r="L678" s="4" t="s">
        <v>66</v>
      </c>
      <c r="M678" s="4" t="s">
        <v>1694</v>
      </c>
    </row>
    <row r="679" customFormat="false" ht="27.75" hidden="false" customHeight="true" outlineLevel="0" collapsed="false">
      <c r="A679" s="4" t="n">
        <v>6583</v>
      </c>
      <c r="B679" s="4" t="s">
        <v>4254</v>
      </c>
      <c r="C679" s="4"/>
      <c r="D679" s="4" t="s">
        <v>4255</v>
      </c>
      <c r="E679" s="5" t="s">
        <v>4256</v>
      </c>
      <c r="F679" s="4" t="s">
        <v>1542</v>
      </c>
      <c r="G679" s="4" t="s">
        <v>1155</v>
      </c>
      <c r="H679" s="5" t="s">
        <v>4257</v>
      </c>
      <c r="I679" s="7" t="s">
        <v>4258</v>
      </c>
      <c r="J679" s="5" t="n">
        <f aca="false">LEN(K679)</f>
        <v>28</v>
      </c>
      <c r="K679" s="6" t="s">
        <v>4259</v>
      </c>
      <c r="L679" s="4" t="s">
        <v>31</v>
      </c>
      <c r="M679" s="4" t="s">
        <v>467</v>
      </c>
    </row>
    <row r="680" customFormat="false" ht="15.75" hidden="false" customHeight="true" outlineLevel="0" collapsed="false">
      <c r="A680" s="4" t="n">
        <v>6726</v>
      </c>
      <c r="B680" s="4" t="s">
        <v>4260</v>
      </c>
      <c r="C680" s="4"/>
      <c r="D680" s="4" t="s">
        <v>4261</v>
      </c>
      <c r="E680" s="5" t="s">
        <v>4262</v>
      </c>
      <c r="F680" s="4" t="s">
        <v>4263</v>
      </c>
      <c r="G680" s="4" t="s">
        <v>1423</v>
      </c>
      <c r="H680" s="5" t="s">
        <v>4264</v>
      </c>
      <c r="I680" s="7" t="s">
        <v>4265</v>
      </c>
      <c r="J680" s="5" t="n">
        <f aca="false">LEN(K680)</f>
        <v>28</v>
      </c>
      <c r="K680" s="6" t="s">
        <v>4266</v>
      </c>
      <c r="L680" s="4" t="s">
        <v>31</v>
      </c>
      <c r="M680" s="4" t="s">
        <v>31</v>
      </c>
    </row>
    <row r="681" customFormat="false" ht="27.75" hidden="false" customHeight="true" outlineLevel="0" collapsed="false">
      <c r="A681" s="4" t="n">
        <v>6835</v>
      </c>
      <c r="B681" s="4" t="s">
        <v>4267</v>
      </c>
      <c r="C681" s="4"/>
      <c r="D681" s="4" t="s">
        <v>4268</v>
      </c>
      <c r="E681" s="5" t="s">
        <v>1560</v>
      </c>
      <c r="F681" s="4" t="s">
        <v>83</v>
      </c>
      <c r="G681" s="4" t="s">
        <v>84</v>
      </c>
      <c r="H681" s="5" t="s">
        <v>4269</v>
      </c>
      <c r="I681" s="7" t="s">
        <v>4270</v>
      </c>
      <c r="J681" s="5" t="n">
        <f aca="false">LEN(K681)</f>
        <v>28</v>
      </c>
      <c r="K681" s="6" t="str">
        <f aca="false">LOWER(SUBSTITUTE(SUBSTITUTE(SUBSTITUTE(SUBSTITUTE(SUBSTITUTE(SUBSTITUTE(SUBSTITUTE(B681,"S.L.",""),"SL",""),"S.A.",""),"SA","")," ",""),".",""),",",""))&amp;".com"</f>
        <v>grupodegestionvacacional.com</v>
      </c>
      <c r="L681" s="4" t="s">
        <v>57</v>
      </c>
      <c r="M681" s="4" t="s">
        <v>31</v>
      </c>
    </row>
    <row r="682" customFormat="false" ht="15.75" hidden="false" customHeight="true" outlineLevel="0" collapsed="false">
      <c r="A682" s="4" t="n">
        <v>6851</v>
      </c>
      <c r="B682" s="4" t="s">
        <v>159</v>
      </c>
      <c r="C682" s="4"/>
      <c r="D682" s="4" t="s">
        <v>4271</v>
      </c>
      <c r="E682" s="5" t="s">
        <v>4272</v>
      </c>
      <c r="F682" s="4" t="s">
        <v>4273</v>
      </c>
      <c r="G682" s="4" t="s">
        <v>84</v>
      </c>
      <c r="H682" s="5" t="s">
        <v>4274</v>
      </c>
      <c r="I682" s="4" t="s">
        <v>164</v>
      </c>
      <c r="J682" s="5" t="n">
        <f aca="false">LEN(K682)</f>
        <v>28</v>
      </c>
      <c r="K682" s="6" t="str">
        <f aca="false">LOWER(SUBSTITUTE(SUBSTITUTE(SUBSTITUTE(SUBSTITUTE(SUBSTITUTE(SUBSTITUTE(SUBSTITUTE(B682,"S.L.",""),"SL",""),"S.A.",""),"SA","")," ",""),".",""),",",""))&amp;".com"</f>
        <v>meliahotelsinternational.com</v>
      </c>
      <c r="L682" s="4" t="s">
        <v>31</v>
      </c>
      <c r="M682" s="4" t="s">
        <v>31</v>
      </c>
    </row>
    <row r="683" customFormat="false" ht="15.75" hidden="false" customHeight="true" outlineLevel="0" collapsed="false">
      <c r="A683" s="4" t="n">
        <v>7047</v>
      </c>
      <c r="B683" s="4" t="s">
        <v>4275</v>
      </c>
      <c r="C683" s="4"/>
      <c r="D683" s="4" t="s">
        <v>563</v>
      </c>
      <c r="E683" s="5" t="s">
        <v>4276</v>
      </c>
      <c r="F683" s="4" t="s">
        <v>4277</v>
      </c>
      <c r="G683" s="4" t="s">
        <v>84</v>
      </c>
      <c r="H683" s="5" t="s">
        <v>4278</v>
      </c>
      <c r="I683" s="4" t="s">
        <v>4279</v>
      </c>
      <c r="J683" s="5" t="n">
        <f aca="false">LEN(K683)</f>
        <v>28</v>
      </c>
      <c r="K683" s="6" t="s">
        <v>4280</v>
      </c>
      <c r="L683" s="4" t="s">
        <v>637</v>
      </c>
      <c r="M683" s="4" t="s">
        <v>4281</v>
      </c>
    </row>
    <row r="684" customFormat="false" ht="15.75" hidden="false" customHeight="true" outlineLevel="0" collapsed="false">
      <c r="A684" s="4" t="n">
        <v>7110</v>
      </c>
      <c r="B684" s="4" t="s">
        <v>4282</v>
      </c>
      <c r="C684" s="4"/>
      <c r="D684" s="4" t="s">
        <v>4283</v>
      </c>
      <c r="E684" s="5" t="s">
        <v>4284</v>
      </c>
      <c r="F684" s="4" t="s">
        <v>4285</v>
      </c>
      <c r="G684" s="4" t="s">
        <v>84</v>
      </c>
      <c r="H684" s="5" t="s">
        <v>4286</v>
      </c>
      <c r="I684" s="4" t="s">
        <v>4287</v>
      </c>
      <c r="J684" s="5" t="n">
        <f aca="false">LEN(K684)</f>
        <v>28</v>
      </c>
      <c r="K684" s="6" t="s">
        <v>4288</v>
      </c>
      <c r="L684" s="4" t="s">
        <v>21</v>
      </c>
      <c r="M684" s="4" t="s">
        <v>4289</v>
      </c>
    </row>
    <row r="685" customFormat="false" ht="27.75" hidden="false" customHeight="true" outlineLevel="0" collapsed="false">
      <c r="A685" s="4" t="n">
        <v>7405</v>
      </c>
      <c r="B685" s="4" t="s">
        <v>4290</v>
      </c>
      <c r="C685" s="4"/>
      <c r="D685" s="4" t="s">
        <v>4291</v>
      </c>
      <c r="E685" s="5" t="s">
        <v>510</v>
      </c>
      <c r="F685" s="4" t="s">
        <v>511</v>
      </c>
      <c r="G685" s="4" t="s">
        <v>84</v>
      </c>
      <c r="H685" s="5" t="s">
        <v>4292</v>
      </c>
      <c r="I685" s="7" t="s">
        <v>4293</v>
      </c>
      <c r="J685" s="5" t="n">
        <f aca="false">LEN(K685)</f>
        <v>28</v>
      </c>
      <c r="K685" s="6" t="s">
        <v>4294</v>
      </c>
      <c r="L685" s="4" t="s">
        <v>31</v>
      </c>
      <c r="M685" s="4" t="s">
        <v>294</v>
      </c>
    </row>
    <row r="686" customFormat="false" ht="27.75" hidden="false" customHeight="true" outlineLevel="0" collapsed="false">
      <c r="A686" s="4" t="n">
        <v>7433</v>
      </c>
      <c r="B686" s="4" t="s">
        <v>4295</v>
      </c>
      <c r="C686" s="4"/>
      <c r="D686" s="4" t="s">
        <v>4296</v>
      </c>
      <c r="E686" s="5" t="s">
        <v>4297</v>
      </c>
      <c r="F686" s="4" t="s">
        <v>661</v>
      </c>
      <c r="G686" s="4" t="s">
        <v>84</v>
      </c>
      <c r="H686" s="5" t="s">
        <v>4298</v>
      </c>
      <c r="I686" s="7" t="s">
        <v>4299</v>
      </c>
      <c r="J686" s="5" t="n">
        <f aca="false">LEN(K686)</f>
        <v>28</v>
      </c>
      <c r="K686" s="6" t="s">
        <v>4300</v>
      </c>
      <c r="L686" s="4" t="s">
        <v>31</v>
      </c>
      <c r="M686" s="4" t="s">
        <v>763</v>
      </c>
    </row>
    <row r="687" customFormat="false" ht="15.75" hidden="false" customHeight="true" outlineLevel="0" collapsed="false">
      <c r="A687" s="4" t="n">
        <v>7550</v>
      </c>
      <c r="B687" s="4" t="s">
        <v>4301</v>
      </c>
      <c r="C687" s="4"/>
      <c r="D687" s="4" t="s">
        <v>4302</v>
      </c>
      <c r="E687" s="5" t="s">
        <v>2494</v>
      </c>
      <c r="F687" s="4" t="s">
        <v>2495</v>
      </c>
      <c r="G687" s="4" t="s">
        <v>84</v>
      </c>
      <c r="H687" s="5" t="s">
        <v>4303</v>
      </c>
      <c r="I687" s="4" t="s">
        <v>4304</v>
      </c>
      <c r="J687" s="5" t="n">
        <f aca="false">LEN(K687)</f>
        <v>28</v>
      </c>
      <c r="K687" s="6" t="s">
        <v>4305</v>
      </c>
      <c r="L687" s="4" t="s">
        <v>57</v>
      </c>
      <c r="M687" s="4" t="s">
        <v>32</v>
      </c>
    </row>
    <row r="688" customFormat="false" ht="15.75" hidden="false" customHeight="true" outlineLevel="0" collapsed="false">
      <c r="A688" s="4" t="n">
        <v>7718</v>
      </c>
      <c r="B688" s="4" t="s">
        <v>4306</v>
      </c>
      <c r="C688" s="4"/>
      <c r="D688" s="4" t="s">
        <v>4307</v>
      </c>
      <c r="E688" s="5" t="s">
        <v>504</v>
      </c>
      <c r="F688" s="4" t="s">
        <v>505</v>
      </c>
      <c r="G688" s="4" t="s">
        <v>84</v>
      </c>
      <c r="H688" s="5" t="s">
        <v>4308</v>
      </c>
      <c r="I688" s="4" t="s">
        <v>4309</v>
      </c>
      <c r="J688" s="5" t="n">
        <f aca="false">LEN(K688)</f>
        <v>28</v>
      </c>
      <c r="K688" s="6" t="s">
        <v>4310</v>
      </c>
      <c r="L688" s="4" t="s">
        <v>78</v>
      </c>
      <c r="M688" s="4" t="s">
        <v>31</v>
      </c>
    </row>
    <row r="689" customFormat="false" ht="27.75" hidden="false" customHeight="true" outlineLevel="0" collapsed="false">
      <c r="A689" s="4" t="n">
        <v>7740</v>
      </c>
      <c r="B689" s="4" t="s">
        <v>4311</v>
      </c>
      <c r="C689" s="4"/>
      <c r="D689" s="4" t="s">
        <v>4312</v>
      </c>
      <c r="E689" s="5" t="s">
        <v>3583</v>
      </c>
      <c r="F689" s="4" t="s">
        <v>505</v>
      </c>
      <c r="G689" s="4" t="s">
        <v>84</v>
      </c>
      <c r="H689" s="5" t="s">
        <v>4313</v>
      </c>
      <c r="I689" s="7" t="s">
        <v>4314</v>
      </c>
      <c r="J689" s="5" t="n">
        <f aca="false">LEN(K689)</f>
        <v>28</v>
      </c>
      <c r="K689" s="6" t="s">
        <v>4315</v>
      </c>
      <c r="L689" s="4" t="s">
        <v>1970</v>
      </c>
      <c r="M689" s="4" t="s">
        <v>4316</v>
      </c>
    </row>
    <row r="690" customFormat="false" ht="27.75" hidden="false" customHeight="true" outlineLevel="0" collapsed="false">
      <c r="A690" s="4" t="n">
        <v>7910</v>
      </c>
      <c r="B690" s="4" t="s">
        <v>4317</v>
      </c>
      <c r="C690" s="4"/>
      <c r="D690" s="4" t="s">
        <v>4318</v>
      </c>
      <c r="E690" s="5" t="s">
        <v>1644</v>
      </c>
      <c r="F690" s="4" t="s">
        <v>1645</v>
      </c>
      <c r="G690" s="4" t="s">
        <v>84</v>
      </c>
      <c r="H690" s="5" t="s">
        <v>4319</v>
      </c>
      <c r="I690" s="7" t="s">
        <v>4320</v>
      </c>
      <c r="J690" s="5" t="n">
        <f aca="false">LEN(K690)</f>
        <v>28</v>
      </c>
      <c r="K690" s="6" t="s">
        <v>4321</v>
      </c>
      <c r="L690" s="4" t="s">
        <v>31</v>
      </c>
      <c r="M690" s="4" t="s">
        <v>31</v>
      </c>
    </row>
    <row r="691" customFormat="false" ht="15.75" hidden="false" customHeight="true" outlineLevel="0" collapsed="false">
      <c r="A691" s="4" t="n">
        <v>8046</v>
      </c>
      <c r="B691" s="4" t="s">
        <v>4322</v>
      </c>
      <c r="C691" s="4"/>
      <c r="D691" s="4" t="s">
        <v>4323</v>
      </c>
      <c r="E691" s="5" t="s">
        <v>510</v>
      </c>
      <c r="F691" s="4" t="s">
        <v>511</v>
      </c>
      <c r="G691" s="4" t="s">
        <v>84</v>
      </c>
      <c r="H691" s="5" t="s">
        <v>4324</v>
      </c>
      <c r="I691" s="4" t="s">
        <v>4325</v>
      </c>
      <c r="J691" s="5" t="n">
        <f aca="false">LEN(K691)</f>
        <v>28</v>
      </c>
      <c r="K691" s="10" t="s">
        <v>4326</v>
      </c>
      <c r="L691" s="4" t="s">
        <v>21</v>
      </c>
      <c r="M691" s="4" t="s">
        <v>3869</v>
      </c>
    </row>
    <row r="692" customFormat="false" ht="15.75" hidden="false" customHeight="true" outlineLevel="0" collapsed="false">
      <c r="A692" s="4" t="n">
        <v>8330</v>
      </c>
      <c r="B692" s="4" t="s">
        <v>4327</v>
      </c>
      <c r="C692" s="4"/>
      <c r="D692" s="4" t="s">
        <v>4328</v>
      </c>
      <c r="E692" s="5" t="s">
        <v>144</v>
      </c>
      <c r="F692" s="4" t="s">
        <v>145</v>
      </c>
      <c r="G692" s="4" t="s">
        <v>146</v>
      </c>
      <c r="H692" s="5" t="s">
        <v>4329</v>
      </c>
      <c r="I692" s="4" t="str">
        <f aca="false">IFERROR(__xludf.dummyfunction("""info@""&amp;LOWER(REGEXREPLACE(B692,""[^A-Za-z0-9]"",""""))&amp;"".com"""),"info@gesthotelactivoslloretsl.com")</f>
        <v>info@gesthotelactivoslloretsl.com</v>
      </c>
      <c r="J692" s="5" t="n">
        <f aca="false">LEN(K692)</f>
        <v>28</v>
      </c>
      <c r="K692" s="10" t="s">
        <v>4330</v>
      </c>
      <c r="L692" s="4" t="s">
        <v>66</v>
      </c>
      <c r="M692" s="4" t="s">
        <v>31</v>
      </c>
    </row>
    <row r="693" customFormat="false" ht="15.75" hidden="false" customHeight="true" outlineLevel="0" collapsed="false">
      <c r="A693" s="4" t="n">
        <v>8347</v>
      </c>
      <c r="B693" s="4" t="s">
        <v>4331</v>
      </c>
      <c r="C693" s="4" t="s">
        <v>4332</v>
      </c>
      <c r="D693" s="4" t="s">
        <v>4333</v>
      </c>
      <c r="E693" s="5" t="s">
        <v>144</v>
      </c>
      <c r="F693" s="4" t="s">
        <v>145</v>
      </c>
      <c r="G693" s="4" t="s">
        <v>146</v>
      </c>
      <c r="H693" s="5" t="s">
        <v>4334</v>
      </c>
      <c r="I693" s="4" t="str">
        <f aca="false">IFERROR(__xludf.dummyfunction("""info@""&amp;LOWER(REGEXREPLACE(B693,""[^A-Za-z0-9]"",""""))&amp;"".com"""),"info@hotelsuneoclubcostabrava.com")</f>
        <v>info@hotelsuneoclubcostabrava.com</v>
      </c>
      <c r="J693" s="5" t="n">
        <f aca="false">LEN(K693)</f>
        <v>28</v>
      </c>
      <c r="K693" s="10" t="s">
        <v>4335</v>
      </c>
      <c r="L693" s="4" t="s">
        <v>31</v>
      </c>
      <c r="M693" s="4" t="s">
        <v>31</v>
      </c>
    </row>
    <row r="694" customFormat="false" ht="15.75" hidden="false" customHeight="true" outlineLevel="0" collapsed="false">
      <c r="A694" s="4" t="n">
        <v>8378</v>
      </c>
      <c r="B694" s="4" t="s">
        <v>4336</v>
      </c>
      <c r="C694" s="4" t="s">
        <v>4337</v>
      </c>
      <c r="D694" s="4" t="s">
        <v>4338</v>
      </c>
      <c r="E694" s="5" t="s">
        <v>4339</v>
      </c>
      <c r="F694" s="4" t="s">
        <v>4340</v>
      </c>
      <c r="G694" s="4" t="s">
        <v>146</v>
      </c>
      <c r="H694" s="5" t="s">
        <v>4341</v>
      </c>
      <c r="I694" s="4" t="str">
        <f aca="false">IFERROR(__xludf.dummyfunction("""info@""&amp;LOWER(REGEXREPLACE(B694,""[^A-Za-z0-9]"",""""))&amp;"".com"""),"info@hotelmasvilalongapetitsl.com")</f>
        <v>info@hotelmasvilalongapetitsl.com</v>
      </c>
      <c r="J694" s="5" t="n">
        <f aca="false">LEN(K694)</f>
        <v>28</v>
      </c>
      <c r="K694" s="6" t="s">
        <v>4342</v>
      </c>
      <c r="L694" s="4" t="s">
        <v>21</v>
      </c>
      <c r="M694" s="4" t="s">
        <v>2097</v>
      </c>
    </row>
    <row r="695" customFormat="false" ht="15.75" hidden="false" customHeight="true" outlineLevel="0" collapsed="false">
      <c r="A695" s="4" t="n">
        <v>8952</v>
      </c>
      <c r="B695" s="4" t="s">
        <v>4343</v>
      </c>
      <c r="C695" s="4"/>
      <c r="D695" s="4" t="s">
        <v>4344</v>
      </c>
      <c r="E695" s="5" t="s">
        <v>4345</v>
      </c>
      <c r="F695" s="4" t="s">
        <v>4346</v>
      </c>
      <c r="G695" s="4" t="s">
        <v>355</v>
      </c>
      <c r="H695" s="5" t="s">
        <v>4347</v>
      </c>
      <c r="I695" s="4" t="s">
        <v>4348</v>
      </c>
      <c r="J695" s="5" t="n">
        <f aca="false">LEN(K695)</f>
        <v>28</v>
      </c>
      <c r="K695" s="6" t="s">
        <v>4349</v>
      </c>
      <c r="L695" s="4" t="s">
        <v>31</v>
      </c>
      <c r="M695" s="4" t="s">
        <v>31</v>
      </c>
    </row>
    <row r="696" customFormat="false" ht="15.75" hidden="false" customHeight="true" outlineLevel="0" collapsed="false">
      <c r="A696" s="4" t="n">
        <v>8957</v>
      </c>
      <c r="B696" s="4" t="s">
        <v>4350</v>
      </c>
      <c r="C696" s="4"/>
      <c r="D696" s="4" t="s">
        <v>4351</v>
      </c>
      <c r="E696" s="5" t="s">
        <v>4352</v>
      </c>
      <c r="F696" s="4" t="s">
        <v>4353</v>
      </c>
      <c r="G696" s="4" t="s">
        <v>355</v>
      </c>
      <c r="H696" s="5" t="s">
        <v>4354</v>
      </c>
      <c r="I696" s="4" t="s">
        <v>4355</v>
      </c>
      <c r="J696" s="5" t="n">
        <f aca="false">LEN(K696)</f>
        <v>28</v>
      </c>
      <c r="K696" s="6" t="s">
        <v>4356</v>
      </c>
      <c r="L696" s="4" t="s">
        <v>21</v>
      </c>
      <c r="M696" s="4" t="s">
        <v>359</v>
      </c>
    </row>
    <row r="697" customFormat="false" ht="15.75" hidden="false" customHeight="true" outlineLevel="0" collapsed="false">
      <c r="A697" s="4" t="n">
        <v>9083</v>
      </c>
      <c r="B697" s="4" t="s">
        <v>4357</v>
      </c>
      <c r="C697" s="4"/>
      <c r="D697" s="4" t="s">
        <v>4358</v>
      </c>
      <c r="E697" s="5" t="s">
        <v>2204</v>
      </c>
      <c r="F697" s="4" t="s">
        <v>2205</v>
      </c>
      <c r="G697" s="4" t="s">
        <v>1574</v>
      </c>
      <c r="H697" s="5" t="s">
        <v>4359</v>
      </c>
      <c r="I697" s="4" t="s">
        <v>4360</v>
      </c>
      <c r="J697" s="5" t="n">
        <f aca="false">LEN(K697)</f>
        <v>28</v>
      </c>
      <c r="K697" s="6" t="s">
        <v>4361</v>
      </c>
      <c r="L697" s="4" t="s">
        <v>31</v>
      </c>
      <c r="M697" s="4" t="s">
        <v>32</v>
      </c>
    </row>
    <row r="698" customFormat="false" ht="15.75" hidden="false" customHeight="true" outlineLevel="0" collapsed="false">
      <c r="A698" s="4" t="n">
        <v>9104</v>
      </c>
      <c r="B698" s="4" t="s">
        <v>4362</v>
      </c>
      <c r="C698" s="4"/>
      <c r="D698" s="4" t="s">
        <v>4363</v>
      </c>
      <c r="E698" s="5" t="s">
        <v>4364</v>
      </c>
      <c r="F698" s="4" t="s">
        <v>4365</v>
      </c>
      <c r="G698" s="4" t="s">
        <v>1574</v>
      </c>
      <c r="H698" s="5" t="s">
        <v>4366</v>
      </c>
      <c r="I698" s="4" t="str">
        <f aca="false">IFERROR(__xludf.dummyfunction("""info@""&amp;LOWER(REGEXREPLACE(B698,""[^A-Za-z0-9]"",""""))&amp;"".com"""),"info@apartamentosyserviciossl.com")</f>
        <v>info@apartamentosyserviciossl.com</v>
      </c>
      <c r="J698" s="5" t="n">
        <f aca="false">LEN(K698)</f>
        <v>28</v>
      </c>
      <c r="K698" s="6" t="s">
        <v>4367</v>
      </c>
      <c r="L698" s="4" t="s">
        <v>31</v>
      </c>
      <c r="M698" s="4" t="s">
        <v>31</v>
      </c>
    </row>
    <row r="699" customFormat="false" ht="15.75" hidden="false" customHeight="true" outlineLevel="0" collapsed="false">
      <c r="A699" s="4" t="n">
        <v>9164</v>
      </c>
      <c r="B699" s="4" t="s">
        <v>4368</v>
      </c>
      <c r="C699" s="4"/>
      <c r="D699" s="4" t="s">
        <v>4369</v>
      </c>
      <c r="E699" s="5" t="s">
        <v>3614</v>
      </c>
      <c r="F699" s="4" t="s">
        <v>3615</v>
      </c>
      <c r="G699" s="4" t="s">
        <v>259</v>
      </c>
      <c r="H699" s="5" t="s">
        <v>4370</v>
      </c>
      <c r="I699" s="4" t="s">
        <v>4371</v>
      </c>
      <c r="J699" s="5" t="n">
        <f aca="false">LEN(K699)</f>
        <v>28</v>
      </c>
      <c r="K699" s="10" t="s">
        <v>4372</v>
      </c>
      <c r="L699" s="4" t="s">
        <v>31</v>
      </c>
      <c r="M699" s="4" t="s">
        <v>31</v>
      </c>
    </row>
    <row r="700" customFormat="false" ht="15.75" hidden="false" customHeight="true" outlineLevel="0" collapsed="false">
      <c r="A700" s="4" t="n">
        <v>9351</v>
      </c>
      <c r="B700" s="4" t="s">
        <v>4373</v>
      </c>
      <c r="C700" s="4"/>
      <c r="D700" s="4" t="s">
        <v>4374</v>
      </c>
      <c r="E700" s="5" t="s">
        <v>4375</v>
      </c>
      <c r="F700" s="4" t="s">
        <v>2214</v>
      </c>
      <c r="G700" s="4" t="s">
        <v>2214</v>
      </c>
      <c r="H700" s="5" t="s">
        <v>4376</v>
      </c>
      <c r="I700" s="4" t="s">
        <v>3972</v>
      </c>
      <c r="J700" s="5" t="n">
        <f aca="false">LEN(K700)</f>
        <v>28</v>
      </c>
      <c r="K700" s="10" t="s">
        <v>4377</v>
      </c>
      <c r="L700" s="4" t="s">
        <v>57</v>
      </c>
      <c r="M700" s="4" t="s">
        <v>4378</v>
      </c>
    </row>
    <row r="701" customFormat="false" ht="15.75" hidden="false" customHeight="true" outlineLevel="0" collapsed="false">
      <c r="A701" s="4" t="n">
        <v>9375</v>
      </c>
      <c r="B701" s="4" t="s">
        <v>4379</v>
      </c>
      <c r="C701" s="4"/>
      <c r="D701" s="4" t="s">
        <v>4380</v>
      </c>
      <c r="E701" s="5" t="s">
        <v>4381</v>
      </c>
      <c r="F701" s="4" t="s">
        <v>4382</v>
      </c>
      <c r="G701" s="4" t="s">
        <v>2214</v>
      </c>
      <c r="H701" s="5" t="s">
        <v>4383</v>
      </c>
      <c r="I701" s="4" t="str">
        <f aca="false">IFERROR(__xludf.dummyfunction("""info@""&amp;LOWER(REGEXREPLACE(B701,""[^A-Za-z0-9]"",""""))&amp;"".com"""),"info@habitacionesvaldevecarsl.com")</f>
        <v>info@habitacionesvaldevecarsl.com</v>
      </c>
      <c r="J701" s="5" t="n">
        <f aca="false">LEN(K701)</f>
        <v>28</v>
      </c>
      <c r="K701" s="10" t="s">
        <v>4384</v>
      </c>
      <c r="L701" s="4" t="s">
        <v>66</v>
      </c>
      <c r="M701" s="4" t="s">
        <v>336</v>
      </c>
    </row>
    <row r="702" customFormat="false" ht="15.75" hidden="false" customHeight="true" outlineLevel="0" collapsed="false">
      <c r="A702" s="4" t="n">
        <v>9433</v>
      </c>
      <c r="B702" s="4" t="s">
        <v>4385</v>
      </c>
      <c r="C702" s="4"/>
      <c r="D702" s="4" t="s">
        <v>4386</v>
      </c>
      <c r="E702" s="5" t="s">
        <v>4387</v>
      </c>
      <c r="F702" s="4" t="s">
        <v>4388</v>
      </c>
      <c r="G702" s="4" t="s">
        <v>2538</v>
      </c>
      <c r="H702" s="5" t="s">
        <v>4389</v>
      </c>
      <c r="I702" s="4" t="str">
        <f aca="false">IFERROR(__xludf.dummyfunction("""info@""&amp;LOWER(REGEXREPLACE(B702,""[^A-Za-z0-9]"",""""))&amp;"".com"""),"info@posadasantamarialarealsl.com")</f>
        <v>info@posadasantamarialarealsl.com</v>
      </c>
      <c r="J702" s="5" t="n">
        <f aca="false">LEN(K702)</f>
        <v>28</v>
      </c>
      <c r="K702" s="10" t="s">
        <v>4390</v>
      </c>
      <c r="L702" s="4" t="s">
        <v>31</v>
      </c>
      <c r="M702" s="4" t="s">
        <v>31</v>
      </c>
    </row>
    <row r="703" customFormat="false" ht="15.75" hidden="false" customHeight="true" outlineLevel="0" collapsed="false">
      <c r="A703" s="4" t="n">
        <v>9462</v>
      </c>
      <c r="B703" s="4" t="s">
        <v>4391</v>
      </c>
      <c r="C703" s="4"/>
      <c r="D703" s="4" t="s">
        <v>4392</v>
      </c>
      <c r="E703" s="5" t="s">
        <v>4393</v>
      </c>
      <c r="F703" s="4" t="s">
        <v>4394</v>
      </c>
      <c r="G703" s="4" t="s">
        <v>2538</v>
      </c>
      <c r="H703" s="5" t="s">
        <v>4395</v>
      </c>
      <c r="I703" s="4" t="str">
        <f aca="false">IFERROR(__xludf.dummyfunction("""info@""&amp;LOWER(REGEXREPLACE(B703,""[^A-Za-z0-9]"",""""))&amp;"".com"""),"info@valdesacedeinversionessl.com")</f>
        <v>info@valdesacedeinversionessl.com</v>
      </c>
      <c r="J703" s="5" t="n">
        <f aca="false">LEN(K703)</f>
        <v>28</v>
      </c>
      <c r="K703" s="6" t="s">
        <v>4396</v>
      </c>
      <c r="L703" s="4" t="s">
        <v>21</v>
      </c>
      <c r="M703" s="4" t="s">
        <v>31</v>
      </c>
    </row>
    <row r="704" customFormat="false" ht="15.75" hidden="false" customHeight="true" outlineLevel="0" collapsed="false">
      <c r="A704" s="4" t="n">
        <v>9534</v>
      </c>
      <c r="B704" s="4" t="s">
        <v>4397</v>
      </c>
      <c r="C704" s="4"/>
      <c r="D704" s="4" t="s">
        <v>4398</v>
      </c>
      <c r="E704" s="5" t="s">
        <v>4399</v>
      </c>
      <c r="F704" s="4" t="s">
        <v>4400</v>
      </c>
      <c r="G704" s="4" t="s">
        <v>1081</v>
      </c>
      <c r="H704" s="5" t="s">
        <v>4401</v>
      </c>
      <c r="I704" s="4" t="s">
        <v>4402</v>
      </c>
      <c r="J704" s="5" t="n">
        <f aca="false">LEN(K704)</f>
        <v>28</v>
      </c>
      <c r="K704" s="6" t="s">
        <v>4403</v>
      </c>
      <c r="L704" s="4" t="s">
        <v>66</v>
      </c>
      <c r="M704" s="4" t="s">
        <v>577</v>
      </c>
    </row>
    <row r="705" customFormat="false" ht="15.75" hidden="false" customHeight="true" outlineLevel="0" collapsed="false">
      <c r="A705" s="4" t="n">
        <v>9700</v>
      </c>
      <c r="B705" s="4" t="s">
        <v>4404</v>
      </c>
      <c r="C705" s="4"/>
      <c r="D705" s="4" t="s">
        <v>4405</v>
      </c>
      <c r="E705" s="5" t="s">
        <v>4406</v>
      </c>
      <c r="F705" s="4" t="s">
        <v>4407</v>
      </c>
      <c r="G705" s="4" t="s">
        <v>603</v>
      </c>
      <c r="H705" s="5" t="s">
        <v>4408</v>
      </c>
      <c r="I705" s="4" t="s">
        <v>4409</v>
      </c>
      <c r="J705" s="5" t="n">
        <f aca="false">LEN(K705)</f>
        <v>28</v>
      </c>
      <c r="K705" s="6" t="s">
        <v>4410</v>
      </c>
      <c r="L705" s="4" t="s">
        <v>31</v>
      </c>
      <c r="M705" s="4" t="s">
        <v>929</v>
      </c>
    </row>
    <row r="706" customFormat="false" ht="15.75" hidden="false" customHeight="true" outlineLevel="0" collapsed="false">
      <c r="A706" s="4" t="n">
        <v>9859</v>
      </c>
      <c r="B706" s="4" t="s">
        <v>4411</v>
      </c>
      <c r="C706" s="4"/>
      <c r="D706" s="4" t="s">
        <v>4412</v>
      </c>
      <c r="E706" s="5" t="s">
        <v>2227</v>
      </c>
      <c r="F706" s="4" t="s">
        <v>2228</v>
      </c>
      <c r="G706" s="4" t="s">
        <v>242</v>
      </c>
      <c r="H706" s="5" t="s">
        <v>4413</v>
      </c>
      <c r="I706" s="4" t="s">
        <v>4414</v>
      </c>
      <c r="J706" s="5" t="n">
        <f aca="false">LEN(K706)</f>
        <v>28</v>
      </c>
      <c r="K706" s="10" t="s">
        <v>4415</v>
      </c>
      <c r="L706" s="4" t="s">
        <v>31</v>
      </c>
      <c r="M706" s="4" t="s">
        <v>31</v>
      </c>
    </row>
    <row r="707" customFormat="false" ht="15.75" hidden="false" customHeight="true" outlineLevel="0" collapsed="false">
      <c r="A707" s="4" t="n">
        <v>9906</v>
      </c>
      <c r="B707" s="4" t="s">
        <v>4416</v>
      </c>
      <c r="C707" s="4"/>
      <c r="D707" s="4" t="s">
        <v>4417</v>
      </c>
      <c r="E707" s="5" t="s">
        <v>4418</v>
      </c>
      <c r="F707" s="4" t="s">
        <v>4419</v>
      </c>
      <c r="G707" s="4" t="s">
        <v>611</v>
      </c>
      <c r="H707" s="5" t="s">
        <v>4420</v>
      </c>
      <c r="I707" s="4" t="s">
        <v>4421</v>
      </c>
      <c r="J707" s="5" t="n">
        <f aca="false">LEN(K707)</f>
        <v>28</v>
      </c>
      <c r="K707" s="6" t="s">
        <v>4422</v>
      </c>
      <c r="L707" s="4" t="s">
        <v>66</v>
      </c>
      <c r="M707" s="4" t="s">
        <v>435</v>
      </c>
    </row>
    <row r="708" customFormat="false" ht="15.75" hidden="false" customHeight="true" outlineLevel="0" collapsed="false">
      <c r="A708" s="4" t="n">
        <v>9905</v>
      </c>
      <c r="B708" s="4" t="s">
        <v>4416</v>
      </c>
      <c r="C708" s="4"/>
      <c r="D708" s="4" t="s">
        <v>4423</v>
      </c>
      <c r="E708" s="5" t="s">
        <v>4418</v>
      </c>
      <c r="F708" s="4" t="s">
        <v>4419</v>
      </c>
      <c r="G708" s="4" t="s">
        <v>611</v>
      </c>
      <c r="H708" s="5" t="s">
        <v>4420</v>
      </c>
      <c r="I708" s="4" t="s">
        <v>4421</v>
      </c>
      <c r="J708" s="5" t="n">
        <f aca="false">LEN(K708)</f>
        <v>28</v>
      </c>
      <c r="K708" s="6" t="s">
        <v>4424</v>
      </c>
      <c r="L708" s="4" t="s">
        <v>66</v>
      </c>
      <c r="M708" s="4" t="s">
        <v>779</v>
      </c>
    </row>
    <row r="709" customFormat="false" ht="15.75" hidden="false" customHeight="true" outlineLevel="0" collapsed="false">
      <c r="A709" s="4" t="n">
        <v>10047</v>
      </c>
      <c r="B709" s="4" t="s">
        <v>4425</v>
      </c>
      <c r="C709" s="4"/>
      <c r="D709" s="4" t="s">
        <v>4426</v>
      </c>
      <c r="E709" s="5" t="s">
        <v>4427</v>
      </c>
      <c r="F709" s="4" t="s">
        <v>3664</v>
      </c>
      <c r="G709" s="4" t="s">
        <v>620</v>
      </c>
      <c r="H709" s="5" t="s">
        <v>4428</v>
      </c>
      <c r="I709" s="4" t="str">
        <f aca="false">IFERROR(__xludf.dummyfunction("""info@""&amp;LOWER(REGEXREPLACE(B709,""[^A-Za-z0-9]"",""""))&amp;"".com"""),"info@hotelisladecubacafeteria.com")</f>
        <v>info@hotelisladecubacafeteria.com</v>
      </c>
      <c r="J709" s="5" t="n">
        <f aca="false">LEN(K709)</f>
        <v>28</v>
      </c>
      <c r="K709" s="10" t="s">
        <v>4429</v>
      </c>
      <c r="L709" s="4" t="s">
        <v>57</v>
      </c>
      <c r="M709" s="4" t="s">
        <v>32</v>
      </c>
    </row>
    <row r="710" customFormat="false" ht="15.75" hidden="false" customHeight="true" outlineLevel="0" collapsed="false">
      <c r="A710" s="4" t="n">
        <v>10283</v>
      </c>
      <c r="B710" s="4" t="s">
        <v>4430</v>
      </c>
      <c r="C710" s="4"/>
      <c r="D710" s="4" t="s">
        <v>4431</v>
      </c>
      <c r="E710" s="5" t="s">
        <v>4432</v>
      </c>
      <c r="F710" s="4" t="s">
        <v>4433</v>
      </c>
      <c r="G710" s="4" t="s">
        <v>620</v>
      </c>
      <c r="H710" s="5" t="s">
        <v>4434</v>
      </c>
      <c r="I710" s="4" t="s">
        <v>4435</v>
      </c>
      <c r="J710" s="5" t="n">
        <f aca="false">LEN(K710)</f>
        <v>28</v>
      </c>
      <c r="K710" s="10" t="s">
        <v>4436</v>
      </c>
      <c r="L710" s="4" t="s">
        <v>21</v>
      </c>
      <c r="M710" s="4" t="s">
        <v>918</v>
      </c>
    </row>
    <row r="711" customFormat="false" ht="15.75" hidden="false" customHeight="true" outlineLevel="0" collapsed="false">
      <c r="A711" s="4" t="n">
        <v>10450</v>
      </c>
      <c r="B711" s="4" t="s">
        <v>4437</v>
      </c>
      <c r="C711" s="4"/>
      <c r="D711" s="4" t="s">
        <v>4438</v>
      </c>
      <c r="E711" s="5" t="s">
        <v>4439</v>
      </c>
      <c r="F711" s="4" t="s">
        <v>4440</v>
      </c>
      <c r="G711" s="4" t="s">
        <v>620</v>
      </c>
      <c r="H711" s="5" t="s">
        <v>4441</v>
      </c>
      <c r="I711" s="4" t="s">
        <v>4442</v>
      </c>
      <c r="J711" s="5" t="n">
        <f aca="false">LEN(K711)</f>
        <v>28</v>
      </c>
      <c r="K711" s="10" t="s">
        <v>4443</v>
      </c>
      <c r="L711" s="4" t="s">
        <v>66</v>
      </c>
      <c r="M711" s="4" t="s">
        <v>929</v>
      </c>
    </row>
    <row r="712" customFormat="false" ht="15.75" hidden="false" customHeight="true" outlineLevel="0" collapsed="false">
      <c r="A712" s="4" t="n">
        <v>10584</v>
      </c>
      <c r="B712" s="4" t="s">
        <v>4444</v>
      </c>
      <c r="C712" s="4"/>
      <c r="D712" s="4" t="s">
        <v>4445</v>
      </c>
      <c r="E712" s="5" t="s">
        <v>880</v>
      </c>
      <c r="F712" s="4" t="s">
        <v>881</v>
      </c>
      <c r="G712" s="4" t="s">
        <v>882</v>
      </c>
      <c r="H712" s="5" t="s">
        <v>4446</v>
      </c>
      <c r="I712" s="4" t="s">
        <v>4447</v>
      </c>
      <c r="J712" s="5" t="n">
        <f aca="false">LEN(K712)</f>
        <v>28</v>
      </c>
      <c r="K712" s="10" t="s">
        <v>4448</v>
      </c>
      <c r="L712" s="4" t="s">
        <v>31</v>
      </c>
      <c r="M712" s="4" t="s">
        <v>419</v>
      </c>
    </row>
    <row r="713" customFormat="false" ht="15.75" hidden="false" customHeight="true" outlineLevel="0" collapsed="false">
      <c r="A713" s="4" t="n">
        <v>10732</v>
      </c>
      <c r="B713" s="4" t="s">
        <v>4449</v>
      </c>
      <c r="C713" s="4"/>
      <c r="D713" s="4" t="s">
        <v>4450</v>
      </c>
      <c r="E713" s="5" t="s">
        <v>4451</v>
      </c>
      <c r="F713" s="4" t="s">
        <v>1789</v>
      </c>
      <c r="G713" s="4" t="s">
        <v>882</v>
      </c>
      <c r="H713" s="5" t="s">
        <v>4452</v>
      </c>
      <c r="I713" s="4" t="s">
        <v>4453</v>
      </c>
      <c r="J713" s="5" t="n">
        <f aca="false">LEN(K713)</f>
        <v>28</v>
      </c>
      <c r="K713" s="10" t="s">
        <v>4454</v>
      </c>
      <c r="L713" s="4" t="s">
        <v>57</v>
      </c>
      <c r="M713" s="4" t="s">
        <v>2760</v>
      </c>
    </row>
    <row r="714" customFormat="false" ht="15.75" hidden="false" customHeight="true" outlineLevel="0" collapsed="false">
      <c r="A714" s="4" t="n">
        <v>10881</v>
      </c>
      <c r="B714" s="4" t="s">
        <v>4455</v>
      </c>
      <c r="C714" s="4"/>
      <c r="D714" s="4" t="s">
        <v>4456</v>
      </c>
      <c r="E714" s="5" t="s">
        <v>4457</v>
      </c>
      <c r="F714" s="4" t="s">
        <v>4458</v>
      </c>
      <c r="G714" s="4" t="s">
        <v>364</v>
      </c>
      <c r="H714" s="5" t="s">
        <v>4459</v>
      </c>
      <c r="I714" s="7" t="s">
        <v>4460</v>
      </c>
      <c r="J714" s="5" t="n">
        <f aca="false">LEN(K714)</f>
        <v>28</v>
      </c>
      <c r="K714" s="6" t="s">
        <v>4461</v>
      </c>
      <c r="L714" s="4" t="s">
        <v>57</v>
      </c>
      <c r="M714" s="4" t="s">
        <v>577</v>
      </c>
    </row>
    <row r="715" customFormat="false" ht="15.75" hidden="false" customHeight="true" outlineLevel="0" collapsed="false">
      <c r="A715" s="4" t="n">
        <v>11696</v>
      </c>
      <c r="B715" s="4" t="s">
        <v>4462</v>
      </c>
      <c r="C715" s="4"/>
      <c r="D715" s="4" t="s">
        <v>4463</v>
      </c>
      <c r="E715" s="5" t="s">
        <v>4464</v>
      </c>
      <c r="F715" s="4" t="s">
        <v>4465</v>
      </c>
      <c r="G715" s="4" t="s">
        <v>355</v>
      </c>
      <c r="H715" s="5" t="n">
        <v>638062287</v>
      </c>
      <c r="I715" s="4" t="s">
        <v>4466</v>
      </c>
      <c r="J715" s="5" t="n">
        <f aca="false">LEN(K715)</f>
        <v>27</v>
      </c>
      <c r="K715" s="6" t="s">
        <v>4467</v>
      </c>
      <c r="L715" s="4" t="s">
        <v>78</v>
      </c>
      <c r="M715" s="4" t="s">
        <v>1016</v>
      </c>
    </row>
    <row r="716" customFormat="false" ht="15.75" hidden="false" customHeight="true" outlineLevel="0" collapsed="false">
      <c r="A716" s="4" t="n">
        <v>11469</v>
      </c>
      <c r="B716" s="4" t="s">
        <v>4468</v>
      </c>
      <c r="C716" s="4"/>
      <c r="D716" s="4" t="s">
        <v>4469</v>
      </c>
      <c r="E716" s="5" t="s">
        <v>814</v>
      </c>
      <c r="F716" s="4" t="s">
        <v>815</v>
      </c>
      <c r="G716" s="4" t="s">
        <v>332</v>
      </c>
      <c r="H716" s="5" t="n">
        <v>691391577</v>
      </c>
      <c r="I716" s="4" t="s">
        <v>4470</v>
      </c>
      <c r="J716" s="5" t="n">
        <f aca="false">LEN(K716)</f>
        <v>27</v>
      </c>
      <c r="K716" s="10" t="s">
        <v>4471</v>
      </c>
      <c r="L716" s="4" t="s">
        <v>31</v>
      </c>
      <c r="M716" s="4" t="s">
        <v>31</v>
      </c>
    </row>
    <row r="717" customFormat="false" ht="15.75" hidden="false" customHeight="true" outlineLevel="0" collapsed="false">
      <c r="A717" s="4" t="n">
        <v>11119</v>
      </c>
      <c r="B717" s="4" t="s">
        <v>4472</v>
      </c>
      <c r="C717" s="4"/>
      <c r="D717" s="4" t="s">
        <v>4473</v>
      </c>
      <c r="E717" s="5" t="s">
        <v>4474</v>
      </c>
      <c r="F717" s="4" t="s">
        <v>423</v>
      </c>
      <c r="G717" s="4" t="s">
        <v>27</v>
      </c>
      <c r="H717" s="5" t="s">
        <v>283</v>
      </c>
      <c r="I717" s="4" t="s">
        <v>4475</v>
      </c>
      <c r="J717" s="5" t="n">
        <f aca="false">LEN(K717)</f>
        <v>27</v>
      </c>
      <c r="K717" s="10" t="str">
        <f aca="false">LOWER(SUBSTITUTE(SUBSTITUTE(SUBSTITUTE(SUBSTITUTE(SUBSTITUTE(SUBSTITUTE(SUBSTITUTE(B717,"S.L.",""),"SL",""),"S.A.",""),"SA","")," ",""),".",""),",",""))&amp;".com"</f>
        <v>pensióngeneralespartero.com</v>
      </c>
      <c r="L717" s="4" t="s">
        <v>21</v>
      </c>
      <c r="M717" s="4" t="s">
        <v>359</v>
      </c>
    </row>
    <row r="718" customFormat="false" ht="15.75" hidden="false" customHeight="true" outlineLevel="0" collapsed="false">
      <c r="A718" s="4" t="n">
        <v>11172</v>
      </c>
      <c r="B718" s="4" t="s">
        <v>4476</v>
      </c>
      <c r="C718" s="4"/>
      <c r="D718" s="4" t="s">
        <v>4477</v>
      </c>
      <c r="E718" s="5" t="s">
        <v>4478</v>
      </c>
      <c r="F718" s="4" t="s">
        <v>4479</v>
      </c>
      <c r="G718" s="4" t="s">
        <v>27</v>
      </c>
      <c r="H718" s="5" t="s">
        <v>283</v>
      </c>
      <c r="I718" s="4" t="s">
        <v>4480</v>
      </c>
      <c r="J718" s="5" t="n">
        <f aca="false">LEN(K718)</f>
        <v>27</v>
      </c>
      <c r="K718" s="10" t="s">
        <v>4481</v>
      </c>
      <c r="L718" s="4" t="s">
        <v>78</v>
      </c>
      <c r="M718" s="4" t="s">
        <v>1979</v>
      </c>
    </row>
    <row r="719" customFormat="false" ht="15.75" hidden="false" customHeight="true" outlineLevel="0" collapsed="false">
      <c r="A719" s="4" t="n">
        <v>11320</v>
      </c>
      <c r="B719" s="4" t="s">
        <v>4482</v>
      </c>
      <c r="C719" s="4"/>
      <c r="D719" s="4" t="s">
        <v>4483</v>
      </c>
      <c r="E719" s="5" t="s">
        <v>4484</v>
      </c>
      <c r="F719" s="4" t="s">
        <v>4485</v>
      </c>
      <c r="G719" s="4" t="s">
        <v>1097</v>
      </c>
      <c r="H719" s="5" t="s">
        <v>283</v>
      </c>
      <c r="I719" s="4" t="s">
        <v>4486</v>
      </c>
      <c r="J719" s="5" t="n">
        <f aca="false">LEN(K719)</f>
        <v>27</v>
      </c>
      <c r="K719" s="6" t="s">
        <v>4487</v>
      </c>
      <c r="L719" s="4" t="s">
        <v>21</v>
      </c>
      <c r="M719" s="4" t="s">
        <v>877</v>
      </c>
    </row>
    <row r="720" customFormat="false" ht="15.75" hidden="false" customHeight="true" outlineLevel="0" collapsed="false">
      <c r="A720" s="4" t="n">
        <v>11410</v>
      </c>
      <c r="B720" s="4" t="s">
        <v>4488</v>
      </c>
      <c r="C720" s="4"/>
      <c r="D720" s="4" t="s">
        <v>4489</v>
      </c>
      <c r="E720" s="5" t="s">
        <v>4490</v>
      </c>
      <c r="F720" s="4" t="s">
        <v>4491</v>
      </c>
      <c r="G720" s="4" t="s">
        <v>290</v>
      </c>
      <c r="H720" s="5" t="s">
        <v>283</v>
      </c>
      <c r="I720" s="4" t="s">
        <v>4492</v>
      </c>
      <c r="J720" s="5" t="n">
        <f aca="false">LEN(K720)</f>
        <v>27</v>
      </c>
      <c r="K720" s="10" t="s">
        <v>4493</v>
      </c>
      <c r="L720" s="4" t="s">
        <v>57</v>
      </c>
      <c r="M720" s="4" t="s">
        <v>31</v>
      </c>
    </row>
    <row r="721" customFormat="false" ht="15.75" hidden="false" customHeight="true" outlineLevel="0" collapsed="false">
      <c r="A721" s="4" t="n">
        <v>11611</v>
      </c>
      <c r="B721" s="4" t="s">
        <v>4494</v>
      </c>
      <c r="C721" s="4"/>
      <c r="D721" s="4" t="s">
        <v>4495</v>
      </c>
      <c r="E721" s="5" t="s">
        <v>144</v>
      </c>
      <c r="F721" s="4" t="s">
        <v>145</v>
      </c>
      <c r="G721" s="4" t="s">
        <v>146</v>
      </c>
      <c r="H721" s="5" t="s">
        <v>283</v>
      </c>
      <c r="I721" s="7" t="s">
        <v>4496</v>
      </c>
      <c r="J721" s="5" t="n">
        <f aca="false">LEN(K721)</f>
        <v>27</v>
      </c>
      <c r="K721" s="6" t="s">
        <v>4497</v>
      </c>
      <c r="L721" s="4" t="s">
        <v>31</v>
      </c>
      <c r="M721" s="4" t="s">
        <v>31</v>
      </c>
    </row>
    <row r="722" customFormat="false" ht="15.75" hidden="false" customHeight="true" outlineLevel="0" collapsed="false">
      <c r="A722" s="4" t="n">
        <v>11637</v>
      </c>
      <c r="B722" s="4" t="s">
        <v>4498</v>
      </c>
      <c r="C722" s="4"/>
      <c r="D722" s="4" t="s">
        <v>4499</v>
      </c>
      <c r="E722" s="5" t="s">
        <v>587</v>
      </c>
      <c r="F722" s="4" t="s">
        <v>250</v>
      </c>
      <c r="G722" s="4" t="s">
        <v>250</v>
      </c>
      <c r="H722" s="5" t="s">
        <v>283</v>
      </c>
      <c r="I722" s="4" t="s">
        <v>4500</v>
      </c>
      <c r="J722" s="5" t="n">
        <f aca="false">LEN(K722)</f>
        <v>27</v>
      </c>
      <c r="K722" s="6" t="str">
        <f aca="false">LOWER(SUBSTITUTE(SUBSTITUTE(SUBSTITUTE(SUBSTITUTE(SUBSTITUTE(SUBSTITUTE(SUBSTITUTE(B722,"S.L.",""),"SL",""),"S.A.",""),"SA","")," ",""),".",""),",",""))&amp;".com"</f>
        <v>hotel-residenciaarriola.com</v>
      </c>
      <c r="L722" s="4" t="s">
        <v>31</v>
      </c>
      <c r="M722" s="4" t="s">
        <v>31</v>
      </c>
    </row>
    <row r="723" customFormat="false" ht="15.75" hidden="false" customHeight="true" outlineLevel="0" collapsed="false">
      <c r="A723" s="4" t="n">
        <v>11894</v>
      </c>
      <c r="B723" s="4" t="s">
        <v>4501</v>
      </c>
      <c r="C723" s="4"/>
      <c r="D723" s="4" t="s">
        <v>4502</v>
      </c>
      <c r="E723" s="5" t="s">
        <v>4503</v>
      </c>
      <c r="F723" s="4" t="s">
        <v>4504</v>
      </c>
      <c r="G723" s="4" t="s">
        <v>37</v>
      </c>
      <c r="H723" s="5" t="s">
        <v>283</v>
      </c>
      <c r="I723" s="4" t="s">
        <v>4505</v>
      </c>
      <c r="J723" s="5" t="n">
        <f aca="false">LEN(K723)</f>
        <v>27</v>
      </c>
      <c r="K723" s="6" t="s">
        <v>4506</v>
      </c>
      <c r="L723" s="4" t="s">
        <v>31</v>
      </c>
      <c r="M723" s="4" t="s">
        <v>31</v>
      </c>
    </row>
    <row r="724" customFormat="false" ht="15.75" hidden="false" customHeight="true" outlineLevel="0" collapsed="false">
      <c r="A724" s="4" t="n">
        <v>11960</v>
      </c>
      <c r="B724" s="4" t="s">
        <v>4507</v>
      </c>
      <c r="C724" s="4"/>
      <c r="D724" s="4" t="s">
        <v>4508</v>
      </c>
      <c r="E724" s="5" t="s">
        <v>4509</v>
      </c>
      <c r="F724" s="4" t="s">
        <v>4510</v>
      </c>
      <c r="G724" s="4" t="s">
        <v>242</v>
      </c>
      <c r="H724" s="5" t="s">
        <v>283</v>
      </c>
      <c r="I724" s="4" t="s">
        <v>4511</v>
      </c>
      <c r="J724" s="5" t="n">
        <f aca="false">LEN(K724)</f>
        <v>27</v>
      </c>
      <c r="K724" s="6" t="s">
        <v>4512</v>
      </c>
      <c r="L724" s="4" t="s">
        <v>21</v>
      </c>
      <c r="M724" s="4" t="s">
        <v>31</v>
      </c>
    </row>
    <row r="725" customFormat="false" ht="27.75" hidden="false" customHeight="true" outlineLevel="0" collapsed="false">
      <c r="A725" s="4" t="n">
        <v>12079</v>
      </c>
      <c r="B725" s="4" t="s">
        <v>4513</v>
      </c>
      <c r="C725" s="4"/>
      <c r="D725" s="4" t="s">
        <v>4514</v>
      </c>
      <c r="E725" s="5" t="s">
        <v>913</v>
      </c>
      <c r="F725" s="4" t="s">
        <v>914</v>
      </c>
      <c r="G725" s="4" t="s">
        <v>107</v>
      </c>
      <c r="H725" s="5" t="s">
        <v>283</v>
      </c>
      <c r="I725" s="7" t="s">
        <v>4515</v>
      </c>
      <c r="J725" s="5" t="n">
        <f aca="false">LEN(K725)</f>
        <v>27</v>
      </c>
      <c r="K725" s="5" t="s">
        <v>4516</v>
      </c>
      <c r="L725" s="4" t="s">
        <v>31</v>
      </c>
      <c r="M725" s="4" t="s">
        <v>4517</v>
      </c>
    </row>
    <row r="726" customFormat="false" ht="15.75" hidden="false" customHeight="true" outlineLevel="0" collapsed="false">
      <c r="A726" s="4" t="n">
        <v>12307</v>
      </c>
      <c r="B726" s="4" t="s">
        <v>4518</v>
      </c>
      <c r="C726" s="4" t="s">
        <v>4519</v>
      </c>
      <c r="D726" s="4" t="s">
        <v>4520</v>
      </c>
      <c r="E726" s="5" t="s">
        <v>4521</v>
      </c>
      <c r="F726" s="4" t="s">
        <v>4522</v>
      </c>
      <c r="G726" s="4" t="s">
        <v>259</v>
      </c>
      <c r="H726" s="5" t="s">
        <v>283</v>
      </c>
      <c r="I726" s="4" t="s">
        <v>4523</v>
      </c>
      <c r="J726" s="5" t="n">
        <f aca="false">LEN(K726)</f>
        <v>27</v>
      </c>
      <c r="K726" s="10" t="str">
        <f aca="false">LOWER(SUBSTITUTE(SUBSTITUTE(SUBSTITUTE(SUBSTITUTE(SUBSTITUTE(SUBSTITUTE(SUBSTITUTE(B726,"S.L.",""),"SL",""),"S.A.",""),"SA","")," ",""),".",""),",",""))&amp;".com"</f>
        <v>hotelelspinsdeprenafeta.com</v>
      </c>
      <c r="L726" s="4" t="s">
        <v>78</v>
      </c>
      <c r="M726" s="4" t="s">
        <v>294</v>
      </c>
    </row>
    <row r="727" customFormat="false" ht="27.75" hidden="false" customHeight="true" outlineLevel="0" collapsed="false">
      <c r="A727" s="4" t="n">
        <v>11710</v>
      </c>
      <c r="B727" s="4" t="s">
        <v>4524</v>
      </c>
      <c r="C727" s="4"/>
      <c r="D727" s="4" t="s">
        <v>4525</v>
      </c>
      <c r="E727" s="5" t="s">
        <v>4272</v>
      </c>
      <c r="F727" s="4" t="s">
        <v>4273</v>
      </c>
      <c r="G727" s="4" t="s">
        <v>84</v>
      </c>
      <c r="H727" s="5" t="s">
        <v>4526</v>
      </c>
      <c r="I727" s="7" t="s">
        <v>4527</v>
      </c>
      <c r="J727" s="5" t="n">
        <f aca="false">LEN(K727)</f>
        <v>27</v>
      </c>
      <c r="K727" s="6" t="s">
        <v>4528</v>
      </c>
      <c r="L727" s="4" t="s">
        <v>57</v>
      </c>
      <c r="M727" s="4" t="s">
        <v>31</v>
      </c>
    </row>
    <row r="728" customFormat="false" ht="15.75" hidden="false" customHeight="true" outlineLevel="0" collapsed="false">
      <c r="A728" s="4" t="n">
        <v>12345</v>
      </c>
      <c r="B728" s="4" t="s">
        <v>4529</v>
      </c>
      <c r="C728" s="4"/>
      <c r="D728" s="4" t="s">
        <v>4530</v>
      </c>
      <c r="E728" s="5" t="s">
        <v>4531</v>
      </c>
      <c r="F728" s="4" t="s">
        <v>4532</v>
      </c>
      <c r="G728" s="4" t="s">
        <v>464</v>
      </c>
      <c r="H728" s="5" t="s">
        <v>4533</v>
      </c>
      <c r="I728" s="4" t="s">
        <v>4534</v>
      </c>
      <c r="J728" s="5" t="n">
        <f aca="false">LEN(K728)</f>
        <v>27</v>
      </c>
      <c r="K728" s="10" t="s">
        <v>4535</v>
      </c>
      <c r="L728" s="4" t="s">
        <v>21</v>
      </c>
      <c r="M728" s="4" t="s">
        <v>2097</v>
      </c>
    </row>
    <row r="729" customFormat="false" ht="15.75" hidden="false" customHeight="true" outlineLevel="0" collapsed="false">
      <c r="A729" s="4" t="n">
        <v>12308</v>
      </c>
      <c r="B729" s="4" t="s">
        <v>4536</v>
      </c>
      <c r="C729" s="4"/>
      <c r="D729" s="4" t="s">
        <v>4537</v>
      </c>
      <c r="E729" s="5" t="s">
        <v>4538</v>
      </c>
      <c r="F729" s="4" t="s">
        <v>4539</v>
      </c>
      <c r="G729" s="4" t="s">
        <v>259</v>
      </c>
      <c r="H729" s="5" t="s">
        <v>4540</v>
      </c>
      <c r="I729" s="4" t="s">
        <v>4541</v>
      </c>
      <c r="J729" s="5" t="n">
        <f aca="false">LEN(K729)</f>
        <v>27</v>
      </c>
      <c r="K729" s="10" t="s">
        <v>4542</v>
      </c>
      <c r="L729" s="4" t="s">
        <v>21</v>
      </c>
      <c r="M729" s="4" t="s">
        <v>186</v>
      </c>
    </row>
    <row r="730" customFormat="false" ht="27.75" hidden="false" customHeight="true" outlineLevel="0" collapsed="false">
      <c r="A730" s="4" t="n">
        <v>12314</v>
      </c>
      <c r="B730" s="4" t="s">
        <v>4543</v>
      </c>
      <c r="C730" s="4"/>
      <c r="D730" s="4" t="s">
        <v>4544</v>
      </c>
      <c r="E730" s="5" t="s">
        <v>4545</v>
      </c>
      <c r="F730" s="4" t="s">
        <v>259</v>
      </c>
      <c r="G730" s="4" t="s">
        <v>259</v>
      </c>
      <c r="H730" s="5" t="s">
        <v>4546</v>
      </c>
      <c r="I730" s="7" t="s">
        <v>4547</v>
      </c>
      <c r="J730" s="5" t="n">
        <f aca="false">LEN(K730)</f>
        <v>27</v>
      </c>
      <c r="K730" s="6" t="str">
        <f aca="false">LOWER(SUBSTITUTE(SUBSTITUTE(SUBSTITUTE(SUBSTITUTE(SUBSTITUTE(SUBSTITUTE(SUBSTITUTE(B730,"S.L.",""),"SL",""),"S.A.",""),"SA","")," ",""),".",""),",",""))&amp;".com"</f>
        <v>plaçadelreiecoapartment.com</v>
      </c>
      <c r="L730" s="4" t="s">
        <v>66</v>
      </c>
      <c r="M730" s="4" t="s">
        <v>31</v>
      </c>
    </row>
    <row r="731" customFormat="false" ht="15.75" hidden="false" customHeight="true" outlineLevel="0" collapsed="false">
      <c r="A731" s="4" t="n">
        <v>12401</v>
      </c>
      <c r="B731" s="4" t="s">
        <v>4548</v>
      </c>
      <c r="C731" s="4"/>
      <c r="D731" s="4" t="s">
        <v>4549</v>
      </c>
      <c r="E731" s="5" t="s">
        <v>4550</v>
      </c>
      <c r="F731" s="4" t="s">
        <v>4551</v>
      </c>
      <c r="G731" s="4" t="s">
        <v>1574</v>
      </c>
      <c r="H731" s="5" t="s">
        <v>4552</v>
      </c>
      <c r="I731" s="4" t="s">
        <v>4553</v>
      </c>
      <c r="J731" s="5" t="n">
        <f aca="false">LEN(K731)</f>
        <v>27</v>
      </c>
      <c r="K731" s="6" t="s">
        <v>4554</v>
      </c>
      <c r="L731" s="4" t="s">
        <v>31</v>
      </c>
      <c r="M731" s="4" t="s">
        <v>929</v>
      </c>
    </row>
    <row r="732" customFormat="false" ht="15.75" hidden="false" customHeight="true" outlineLevel="0" collapsed="false">
      <c r="A732" s="4" t="n">
        <v>11820</v>
      </c>
      <c r="B732" s="4" t="s">
        <v>4555</v>
      </c>
      <c r="C732" s="4"/>
      <c r="D732" s="4" t="s">
        <v>4556</v>
      </c>
      <c r="E732" s="5" t="s">
        <v>3760</v>
      </c>
      <c r="F732" s="4" t="s">
        <v>3761</v>
      </c>
      <c r="G732" s="4" t="s">
        <v>84</v>
      </c>
      <c r="H732" s="5" t="s">
        <v>4557</v>
      </c>
      <c r="I732" s="7" t="s">
        <v>4558</v>
      </c>
      <c r="J732" s="5" t="n">
        <f aca="false">LEN(K732)</f>
        <v>27</v>
      </c>
      <c r="K732" s="5" t="s">
        <v>4559</v>
      </c>
      <c r="L732" s="4" t="s">
        <v>57</v>
      </c>
      <c r="M732" s="4" t="s">
        <v>317</v>
      </c>
    </row>
    <row r="733" customFormat="false" ht="15.75" hidden="false" customHeight="true" outlineLevel="0" collapsed="false">
      <c r="A733" s="4" t="n">
        <v>29</v>
      </c>
      <c r="B733" s="4" t="s">
        <v>4560</v>
      </c>
      <c r="C733" s="4"/>
      <c r="D733" s="4" t="s">
        <v>4561</v>
      </c>
      <c r="E733" s="5" t="s">
        <v>4562</v>
      </c>
      <c r="F733" s="4" t="s">
        <v>331</v>
      </c>
      <c r="G733" s="4" t="s">
        <v>332</v>
      </c>
      <c r="H733" s="5" t="s">
        <v>4563</v>
      </c>
      <c r="I733" s="4" t="s">
        <v>4564</v>
      </c>
      <c r="J733" s="5" t="n">
        <f aca="false">LEN(K733)</f>
        <v>27</v>
      </c>
      <c r="K733" s="6" t="s">
        <v>4565</v>
      </c>
      <c r="L733" s="4" t="s">
        <v>78</v>
      </c>
      <c r="M733" s="4" t="s">
        <v>32</v>
      </c>
    </row>
    <row r="734" customFormat="false" ht="27.75" hidden="false" customHeight="true" outlineLevel="0" collapsed="false">
      <c r="A734" s="4" t="n">
        <v>39</v>
      </c>
      <c r="B734" s="4" t="s">
        <v>4566</v>
      </c>
      <c r="C734" s="4"/>
      <c r="D734" s="4" t="s">
        <v>4567</v>
      </c>
      <c r="E734" s="5" t="n">
        <v>18009</v>
      </c>
      <c r="F734" s="4" t="s">
        <v>250</v>
      </c>
      <c r="G734" s="4" t="s">
        <v>250</v>
      </c>
      <c r="H734" s="5" t="s">
        <v>4568</v>
      </c>
      <c r="I734" s="7" t="s">
        <v>4569</v>
      </c>
      <c r="J734" s="5" t="n">
        <f aca="false">LEN(K734)</f>
        <v>27</v>
      </c>
      <c r="K734" s="6" t="s">
        <v>4570</v>
      </c>
      <c r="L734" s="4" t="s">
        <v>31</v>
      </c>
      <c r="M734" s="4" t="s">
        <v>929</v>
      </c>
    </row>
    <row r="735" customFormat="false" ht="15.75" hidden="false" customHeight="true" outlineLevel="0" collapsed="false">
      <c r="A735" s="4" t="n">
        <v>222</v>
      </c>
      <c r="B735" s="4" t="s">
        <v>4571</v>
      </c>
      <c r="C735" s="4" t="s">
        <v>4572</v>
      </c>
      <c r="D735" s="4" t="s">
        <v>4573</v>
      </c>
      <c r="E735" s="5" t="s">
        <v>105</v>
      </c>
      <c r="F735" s="4" t="s">
        <v>106</v>
      </c>
      <c r="G735" s="4" t="s">
        <v>107</v>
      </c>
      <c r="H735" s="5" t="s">
        <v>4574</v>
      </c>
      <c r="I735" s="4" t="s">
        <v>4575</v>
      </c>
      <c r="J735" s="5" t="n">
        <f aca="false">LEN(K735)</f>
        <v>27</v>
      </c>
      <c r="K735" s="6" t="s">
        <v>4576</v>
      </c>
      <c r="L735" s="4" t="s">
        <v>21</v>
      </c>
      <c r="M735" s="4" t="s">
        <v>4577</v>
      </c>
    </row>
    <row r="736" customFormat="false" ht="15.75" hidden="false" customHeight="true" outlineLevel="0" collapsed="false">
      <c r="A736" s="4" t="n">
        <v>229</v>
      </c>
      <c r="B736" s="4" t="s">
        <v>4578</v>
      </c>
      <c r="C736" s="4"/>
      <c r="D736" s="4" t="s">
        <v>4579</v>
      </c>
      <c r="E736" s="5" t="n">
        <v>40171</v>
      </c>
      <c r="F736" s="4" t="s">
        <v>4580</v>
      </c>
      <c r="G736" s="4" t="s">
        <v>1482</v>
      </c>
      <c r="H736" s="5" t="s">
        <v>4581</v>
      </c>
      <c r="I736" s="4" t="s">
        <v>4582</v>
      </c>
      <c r="J736" s="5" t="n">
        <f aca="false">LEN(K736)</f>
        <v>27</v>
      </c>
      <c r="K736" s="6" t="s">
        <v>4583</v>
      </c>
      <c r="L736" s="4" t="s">
        <v>31</v>
      </c>
      <c r="M736" s="4" t="s">
        <v>2097</v>
      </c>
    </row>
    <row r="737" customFormat="false" ht="15.75" hidden="false" customHeight="true" outlineLevel="0" collapsed="false">
      <c r="A737" s="4" t="n">
        <v>230</v>
      </c>
      <c r="B737" s="4" t="s">
        <v>4584</v>
      </c>
      <c r="C737" s="4" t="s">
        <v>4585</v>
      </c>
      <c r="D737" s="4" t="s">
        <v>4586</v>
      </c>
      <c r="E737" s="5" t="s">
        <v>446</v>
      </c>
      <c r="F737" s="4" t="s">
        <v>447</v>
      </c>
      <c r="G737" s="4" t="s">
        <v>138</v>
      </c>
      <c r="H737" s="5" t="s">
        <v>4587</v>
      </c>
      <c r="I737" s="4" t="s">
        <v>4588</v>
      </c>
      <c r="J737" s="5" t="n">
        <f aca="false">LEN(K737)</f>
        <v>27</v>
      </c>
      <c r="K737" s="6" t="s">
        <v>4589</v>
      </c>
      <c r="L737" s="4" t="s">
        <v>57</v>
      </c>
      <c r="M737" s="4" t="s">
        <v>4590</v>
      </c>
    </row>
    <row r="738" customFormat="false" ht="27.75" hidden="false" customHeight="true" outlineLevel="0" collapsed="false">
      <c r="A738" s="4" t="n">
        <v>276</v>
      </c>
      <c r="B738" s="4" t="s">
        <v>4591</v>
      </c>
      <c r="C738" s="4"/>
      <c r="D738" s="4" t="s">
        <v>4592</v>
      </c>
      <c r="E738" s="5" t="s">
        <v>2324</v>
      </c>
      <c r="F738" s="4" t="s">
        <v>205</v>
      </c>
      <c r="G738" s="4" t="s">
        <v>205</v>
      </c>
      <c r="H738" s="5" t="s">
        <v>4593</v>
      </c>
      <c r="I738" s="7" t="s">
        <v>4594</v>
      </c>
      <c r="J738" s="5" t="n">
        <f aca="false">LEN(K738)</f>
        <v>27</v>
      </c>
      <c r="K738" s="5" t="s">
        <v>4595</v>
      </c>
      <c r="L738" s="4" t="s">
        <v>78</v>
      </c>
      <c r="M738" s="4" t="s">
        <v>1694</v>
      </c>
    </row>
    <row r="739" customFormat="false" ht="15.75" hidden="false" customHeight="true" outlineLevel="0" collapsed="false">
      <c r="A739" s="4" t="n">
        <v>307</v>
      </c>
      <c r="B739" s="4" t="s">
        <v>4596</v>
      </c>
      <c r="C739" s="4"/>
      <c r="D739" s="4" t="s">
        <v>4597</v>
      </c>
      <c r="E739" s="5" t="n">
        <v>28944</v>
      </c>
      <c r="F739" s="4" t="s">
        <v>4598</v>
      </c>
      <c r="G739" s="4" t="s">
        <v>205</v>
      </c>
      <c r="H739" s="5" t="s">
        <v>4599</v>
      </c>
      <c r="I739" s="7" t="s">
        <v>4600</v>
      </c>
      <c r="J739" s="5" t="n">
        <f aca="false">LEN(K739)</f>
        <v>27</v>
      </c>
      <c r="K739" s="6" t="str">
        <f aca="false">LOWER(SUBSTITUTE(SUBSTITUTE(SUBSTITUTE(SUBSTITUTE(SUBSTITUTE(SUBSTITUTE(SUBSTITUTE(B739,"S.L.",""),"SL",""),"S.A.",""),"SA","")," ",""),".",""),",",""))&amp;".com"</f>
        <v>sercotelgemafuenlabrada.com</v>
      </c>
      <c r="L739" s="4" t="s">
        <v>31</v>
      </c>
      <c r="M739" s="4" t="s">
        <v>31</v>
      </c>
    </row>
    <row r="740" customFormat="false" ht="15.75" hidden="false" customHeight="true" outlineLevel="0" collapsed="false">
      <c r="A740" s="4" t="n">
        <v>466</v>
      </c>
      <c r="B740" s="4" t="s">
        <v>4601</v>
      </c>
      <c r="C740" s="4"/>
      <c r="D740" s="4" t="s">
        <v>4602</v>
      </c>
      <c r="E740" s="5" t="s">
        <v>3171</v>
      </c>
      <c r="F740" s="4" t="s">
        <v>205</v>
      </c>
      <c r="G740" s="4" t="s">
        <v>205</v>
      </c>
      <c r="H740" s="5" t="s">
        <v>4603</v>
      </c>
      <c r="I740" s="4" t="s">
        <v>4604</v>
      </c>
      <c r="J740" s="5" t="n">
        <f aca="false">LEN(K740)</f>
        <v>27</v>
      </c>
      <c r="K740" s="6" t="s">
        <v>4605</v>
      </c>
      <c r="L740" s="4" t="s">
        <v>31</v>
      </c>
      <c r="M740" s="4" t="s">
        <v>232</v>
      </c>
    </row>
    <row r="741" customFormat="false" ht="15.75" hidden="false" customHeight="true" outlineLevel="0" collapsed="false">
      <c r="A741" s="4" t="n">
        <v>509</v>
      </c>
      <c r="B741" s="4" t="s">
        <v>4606</v>
      </c>
      <c r="C741" s="4"/>
      <c r="D741" s="4" t="s">
        <v>4607</v>
      </c>
      <c r="E741" s="5" t="s">
        <v>725</v>
      </c>
      <c r="F741" s="4" t="s">
        <v>205</v>
      </c>
      <c r="G741" s="4" t="s">
        <v>205</v>
      </c>
      <c r="H741" s="5" t="s">
        <v>4608</v>
      </c>
      <c r="I741" s="4" t="s">
        <v>4609</v>
      </c>
      <c r="J741" s="5" t="n">
        <f aca="false">LEN(K741)</f>
        <v>27</v>
      </c>
      <c r="K741" s="6" t="s">
        <v>4610</v>
      </c>
      <c r="L741" s="4" t="s">
        <v>21</v>
      </c>
      <c r="M741" s="4" t="s">
        <v>225</v>
      </c>
    </row>
    <row r="742" customFormat="false" ht="15.75" hidden="false" customHeight="true" outlineLevel="0" collapsed="false">
      <c r="A742" s="15" t="n">
        <v>622</v>
      </c>
      <c r="B742" s="15" t="s">
        <v>4611</v>
      </c>
      <c r="C742" s="15"/>
      <c r="D742" s="15" t="s">
        <v>4612</v>
      </c>
      <c r="E742" s="16" t="s">
        <v>4613</v>
      </c>
      <c r="F742" s="15" t="s">
        <v>4614</v>
      </c>
      <c r="G742" s="15" t="s">
        <v>205</v>
      </c>
      <c r="H742" s="5" t="s">
        <v>4615</v>
      </c>
      <c r="I742" s="17" t="s">
        <v>4616</v>
      </c>
      <c r="J742" s="5" t="n">
        <f aca="false">LEN(K742)</f>
        <v>27</v>
      </c>
      <c r="K742" s="19" t="s">
        <v>4617</v>
      </c>
      <c r="L742" s="4" t="s">
        <v>31</v>
      </c>
      <c r="M742" s="4" t="s">
        <v>680</v>
      </c>
    </row>
    <row r="743" customFormat="false" ht="15.75" hidden="false" customHeight="true" outlineLevel="0" collapsed="false">
      <c r="A743" s="4" t="n">
        <v>643</v>
      </c>
      <c r="B743" s="4" t="s">
        <v>4618</v>
      </c>
      <c r="C743" s="4"/>
      <c r="D743" s="4" t="s">
        <v>4619</v>
      </c>
      <c r="E743" s="5" t="s">
        <v>3171</v>
      </c>
      <c r="F743" s="4" t="s">
        <v>205</v>
      </c>
      <c r="G743" s="4" t="s">
        <v>205</v>
      </c>
      <c r="H743" s="5" t="s">
        <v>4620</v>
      </c>
      <c r="I743" s="4" t="s">
        <v>4621</v>
      </c>
      <c r="J743" s="5" t="n">
        <f aca="false">LEN(K743)</f>
        <v>27</v>
      </c>
      <c r="K743" s="6" t="str">
        <f aca="false">LOWER(SUBSTITUTE(SUBSTITUTE(SUBSTITUTE(SUBSTITUTE(SUBSTITUTE(SUBSTITUTE(SUBSTITUTE(B743,"S.L.",""),"SL",""),"S.A.",""),"SA","")," ",""),".",""),",",""))&amp;".com"</f>
        <v>hotelesturisticosunidos.com</v>
      </c>
      <c r="L743" s="4" t="s">
        <v>78</v>
      </c>
      <c r="M743" s="4" t="s">
        <v>31</v>
      </c>
    </row>
    <row r="744" customFormat="false" ht="15.75" hidden="false" customHeight="true" outlineLevel="0" collapsed="false">
      <c r="A744" s="15" t="n">
        <v>793</v>
      </c>
      <c r="B744" s="15" t="s">
        <v>4622</v>
      </c>
      <c r="C744" s="15"/>
      <c r="D744" s="15" t="s">
        <v>4623</v>
      </c>
      <c r="E744" s="16" t="s">
        <v>4624</v>
      </c>
      <c r="F744" s="15" t="s">
        <v>4625</v>
      </c>
      <c r="G744" s="15" t="s">
        <v>205</v>
      </c>
      <c r="H744" s="5" t="s">
        <v>4626</v>
      </c>
      <c r="I744" s="17" t="s">
        <v>4627</v>
      </c>
      <c r="J744" s="5" t="n">
        <f aca="false">LEN(K744)</f>
        <v>27</v>
      </c>
      <c r="K744" s="19" t="s">
        <v>4628</v>
      </c>
      <c r="L744" s="4" t="s">
        <v>31</v>
      </c>
      <c r="M744" s="4" t="s">
        <v>359</v>
      </c>
    </row>
    <row r="745" customFormat="false" ht="15.75" hidden="false" customHeight="true" outlineLevel="0" collapsed="false">
      <c r="A745" s="4" t="n">
        <v>811</v>
      </c>
      <c r="B745" s="4" t="s">
        <v>4629</v>
      </c>
      <c r="C745" s="4"/>
      <c r="D745" s="4" t="s">
        <v>4630</v>
      </c>
      <c r="E745" s="5" t="s">
        <v>4631</v>
      </c>
      <c r="F745" s="4" t="s">
        <v>2305</v>
      </c>
      <c r="G745" s="4" t="s">
        <v>2305</v>
      </c>
      <c r="H745" s="5" t="s">
        <v>4632</v>
      </c>
      <c r="I745" s="4" t="s">
        <v>4633</v>
      </c>
      <c r="J745" s="5" t="n">
        <f aca="false">LEN(K745)</f>
        <v>27</v>
      </c>
      <c r="K745" s="6" t="str">
        <f aca="false">LOWER(SUBSTITUTE(SUBSTITUTE(SUBSTITUTE(SUBSTITUTE(SUBSTITUTE(SUBSTITUTE(SUBSTITUTE(B745,"S.L.",""),"SL",""),"S.A.",""),"SA","")," ",""),".",""),",",""))&amp;".com"</f>
        <v>mesonelsolyhotelntatere.com</v>
      </c>
      <c r="L745" s="4" t="s">
        <v>31</v>
      </c>
      <c r="M745" s="4" t="s">
        <v>31</v>
      </c>
    </row>
    <row r="746" customFormat="false" ht="15.75" hidden="false" customHeight="true" outlineLevel="0" collapsed="false">
      <c r="A746" s="4" t="n">
        <v>835</v>
      </c>
      <c r="B746" s="4" t="s">
        <v>4634</v>
      </c>
      <c r="C746" s="4"/>
      <c r="D746" s="4" t="s">
        <v>4635</v>
      </c>
      <c r="E746" s="5" t="s">
        <v>4636</v>
      </c>
      <c r="F746" s="4" t="s">
        <v>4637</v>
      </c>
      <c r="G746" s="4" t="s">
        <v>2305</v>
      </c>
      <c r="H746" s="5" t="s">
        <v>4638</v>
      </c>
      <c r="I746" s="4" t="s">
        <v>4639</v>
      </c>
      <c r="J746" s="5" t="n">
        <f aca="false">LEN(K746)</f>
        <v>27</v>
      </c>
      <c r="K746" s="6" t="s">
        <v>4640</v>
      </c>
      <c r="L746" s="4" t="s">
        <v>31</v>
      </c>
      <c r="M746" s="4" t="s">
        <v>2890</v>
      </c>
    </row>
    <row r="747" customFormat="false" ht="15.75" hidden="false" customHeight="true" outlineLevel="0" collapsed="false">
      <c r="A747" s="15" t="n">
        <v>847</v>
      </c>
      <c r="B747" s="15" t="s">
        <v>4641</v>
      </c>
      <c r="C747" s="15"/>
      <c r="D747" s="15" t="s">
        <v>4642</v>
      </c>
      <c r="E747" s="16" t="s">
        <v>4643</v>
      </c>
      <c r="F747" s="15" t="s">
        <v>4644</v>
      </c>
      <c r="G747" s="15" t="s">
        <v>2305</v>
      </c>
      <c r="H747" s="5" t="s">
        <v>4645</v>
      </c>
      <c r="I747" s="17" t="s">
        <v>4646</v>
      </c>
      <c r="J747" s="5" t="n">
        <f aca="false">LEN(K747)</f>
        <v>27</v>
      </c>
      <c r="K747" s="6" t="s">
        <v>4647</v>
      </c>
      <c r="L747" s="4" t="s">
        <v>78</v>
      </c>
      <c r="M747" s="4" t="s">
        <v>419</v>
      </c>
    </row>
    <row r="748" customFormat="false" ht="15.75" hidden="false" customHeight="true" outlineLevel="0" collapsed="false">
      <c r="A748" s="4" t="n">
        <v>854</v>
      </c>
      <c r="B748" s="4" t="s">
        <v>4648</v>
      </c>
      <c r="C748" s="4"/>
      <c r="D748" s="4" t="s">
        <v>4649</v>
      </c>
      <c r="E748" s="5" t="s">
        <v>4650</v>
      </c>
      <c r="F748" s="4" t="s">
        <v>4651</v>
      </c>
      <c r="G748" s="4" t="s">
        <v>1482</v>
      </c>
      <c r="H748" s="5" t="s">
        <v>4652</v>
      </c>
      <c r="I748" s="4" t="s">
        <v>4653</v>
      </c>
      <c r="J748" s="5" t="n">
        <f aca="false">LEN(K748)</f>
        <v>27</v>
      </c>
      <c r="K748" s="6" t="str">
        <f aca="false">LOWER(SUBSTITUTE(SUBSTITUTE(SUBSTITUTE(SUBSTITUTE(SUBSTITUTE(SUBSTITUTE(SUBSTITUTE(B748,"S.L.",""),"SL",""),"S.A.",""),"SA","")," ",""),".",""),",",""))&amp;".com"</f>
        <v>alejandromujicamenendez.com</v>
      </c>
      <c r="L748" s="4" t="s">
        <v>57</v>
      </c>
      <c r="M748" s="4" t="s">
        <v>31</v>
      </c>
    </row>
    <row r="749" customFormat="false" ht="27.75" hidden="false" customHeight="true" outlineLevel="0" collapsed="false">
      <c r="A749" s="4" t="n">
        <v>898</v>
      </c>
      <c r="B749" s="4" t="s">
        <v>4578</v>
      </c>
      <c r="C749" s="4"/>
      <c r="D749" s="4" t="s">
        <v>4579</v>
      </c>
      <c r="E749" s="5" t="s">
        <v>4654</v>
      </c>
      <c r="F749" s="4" t="s">
        <v>4580</v>
      </c>
      <c r="G749" s="4" t="s">
        <v>1482</v>
      </c>
      <c r="H749" s="5" t="s">
        <v>4655</v>
      </c>
      <c r="I749" s="7" t="s">
        <v>4656</v>
      </c>
      <c r="J749" s="5" t="n">
        <f aca="false">LEN(K749)</f>
        <v>27</v>
      </c>
      <c r="K749" s="6" t="str">
        <f aca="false">LOWER(SUBSTITUTE(SUBSTITUTE(SUBSTITUTE(SUBSTITUTE(SUBSTITUTE(SUBSTITUTE(SUBSTITUTE(B749,"S.L.",""),"SL",""),"S.A.",""),"SA","")," ",""),".",""),",",""))&amp;".com"</f>
        <v>lahosteriadelguadarrama.com</v>
      </c>
      <c r="L749" s="4" t="s">
        <v>31</v>
      </c>
      <c r="M749" s="4" t="s">
        <v>2097</v>
      </c>
    </row>
    <row r="750" customFormat="false" ht="15.75" hidden="false" customHeight="true" outlineLevel="0" collapsed="false">
      <c r="A750" s="4" t="n">
        <v>905</v>
      </c>
      <c r="B750" s="4" t="s">
        <v>4657</v>
      </c>
      <c r="C750" s="4"/>
      <c r="D750" s="4" t="s">
        <v>4658</v>
      </c>
      <c r="E750" s="5" t="s">
        <v>4659</v>
      </c>
      <c r="F750" s="4" t="s">
        <v>4660</v>
      </c>
      <c r="G750" s="4" t="s">
        <v>1482</v>
      </c>
      <c r="H750" s="5" t="s">
        <v>4661</v>
      </c>
      <c r="I750" s="7" t="s">
        <v>4662</v>
      </c>
      <c r="J750" s="5" t="n">
        <f aca="false">LEN(K750)</f>
        <v>27</v>
      </c>
      <c r="K750" s="6" t="str">
        <f aca="false">LOWER(SUBSTITUTE(SUBSTITUTE(SUBSTITUTE(SUBSTITUTE(SUBSTITUTE(SUBSTITUTE(SUBSTITUTE(B750,"S.L.",""),"SL",""),"S.A.",""),"SA","")," ",""),".",""),",",""))&amp;".com"</f>
        <v>lacharcahocesdelduraton.com</v>
      </c>
      <c r="L750" s="4" t="s">
        <v>31</v>
      </c>
      <c r="M750" s="4" t="s">
        <v>31</v>
      </c>
    </row>
    <row r="751" customFormat="false" ht="27.75" hidden="false" customHeight="true" outlineLevel="0" collapsed="false">
      <c r="A751" s="4" t="n">
        <v>938</v>
      </c>
      <c r="B751" s="4" t="s">
        <v>4663</v>
      </c>
      <c r="C751" s="4"/>
      <c r="D751" s="4" t="s">
        <v>4664</v>
      </c>
      <c r="E751" s="5" t="s">
        <v>2045</v>
      </c>
      <c r="F751" s="4" t="s">
        <v>2046</v>
      </c>
      <c r="G751" s="4" t="s">
        <v>431</v>
      </c>
      <c r="H751" s="5" t="s">
        <v>4665</v>
      </c>
      <c r="I751" s="7" t="s">
        <v>4666</v>
      </c>
      <c r="J751" s="5" t="n">
        <f aca="false">LEN(K751)</f>
        <v>27</v>
      </c>
      <c r="K751" s="6" t="str">
        <f aca="false">LOWER(SUBSTITUTE(SUBSTITUTE(SUBSTITUTE(SUBSTITUTE(SUBSTITUTE(SUBSTITUTE(SUBSTITUTE(B751,"S.L.",""),"SL",""),"S.A.",""),"SA","")," ",""),".",""),",",""))&amp;".com"</f>
        <v>apartamentosdurazno-sur.com</v>
      </c>
      <c r="L751" s="4" t="s">
        <v>31</v>
      </c>
      <c r="M751" s="4" t="s">
        <v>31</v>
      </c>
    </row>
    <row r="752" customFormat="false" ht="15.75" hidden="false" customHeight="true" outlineLevel="0" collapsed="false">
      <c r="A752" s="4" t="n">
        <v>1211</v>
      </c>
      <c r="B752" s="4" t="s">
        <v>4667</v>
      </c>
      <c r="C752" s="4"/>
      <c r="D752" s="4" t="s">
        <v>4668</v>
      </c>
      <c r="E752" s="5" t="s">
        <v>429</v>
      </c>
      <c r="F752" s="4" t="s">
        <v>1027</v>
      </c>
      <c r="G752" s="4" t="s">
        <v>431</v>
      </c>
      <c r="H752" s="5" t="s">
        <v>4669</v>
      </c>
      <c r="I752" s="4" t="s">
        <v>3195</v>
      </c>
      <c r="J752" s="5" t="n">
        <f aca="false">LEN(K752)</f>
        <v>27</v>
      </c>
      <c r="K752" s="6" t="s">
        <v>4670</v>
      </c>
      <c r="L752" s="4" t="s">
        <v>31</v>
      </c>
      <c r="M752" s="4" t="s">
        <v>4671</v>
      </c>
    </row>
    <row r="753" customFormat="false" ht="27.75" hidden="false" customHeight="true" outlineLevel="0" collapsed="false">
      <c r="A753" s="4" t="n">
        <v>1277</v>
      </c>
      <c r="B753" s="4" t="s">
        <v>4672</v>
      </c>
      <c r="C753" s="4"/>
      <c r="D753" s="4" t="s">
        <v>4673</v>
      </c>
      <c r="E753" s="5" t="s">
        <v>4674</v>
      </c>
      <c r="F753" s="4" t="s">
        <v>4675</v>
      </c>
      <c r="G753" s="4" t="s">
        <v>431</v>
      </c>
      <c r="H753" s="5" t="s">
        <v>4676</v>
      </c>
      <c r="I753" s="7" t="s">
        <v>4677</v>
      </c>
      <c r="J753" s="5" t="n">
        <f aca="false">LEN(K753)</f>
        <v>27</v>
      </c>
      <c r="K753" s="6" t="s">
        <v>4678</v>
      </c>
      <c r="L753" s="4" t="s">
        <v>66</v>
      </c>
      <c r="M753" s="4" t="s">
        <v>1120</v>
      </c>
    </row>
    <row r="754" customFormat="false" ht="15.75" hidden="false" customHeight="true" outlineLevel="0" collapsed="false">
      <c r="A754" s="4" t="n">
        <v>1326</v>
      </c>
      <c r="B754" s="4" t="s">
        <v>4679</v>
      </c>
      <c r="C754" s="4"/>
      <c r="D754" s="4" t="s">
        <v>4680</v>
      </c>
      <c r="E754" s="5" t="s">
        <v>4681</v>
      </c>
      <c r="F754" s="4" t="s">
        <v>322</v>
      </c>
      <c r="G754" s="4" t="s">
        <v>322</v>
      </c>
      <c r="H754" s="5" t="s">
        <v>4682</v>
      </c>
      <c r="I754" s="7" t="s">
        <v>4683</v>
      </c>
      <c r="J754" s="5" t="n">
        <f aca="false">LEN(K754)</f>
        <v>27</v>
      </c>
      <c r="K754" s="19" t="str">
        <f aca="false">LOWER(SUBSTITUTE(SUBSTITUTE(SUBSTITUTE(SUBSTITUTE(SUBSTITUTE(SUBSTITUTE(SUBSTITUTE(B754,"S.L.",""),"SL",""),"S.A.",""),"SA","")," ",""),".",""),",",""))&amp;".com"</f>
        <v>ibbrecoletoscocolamanca.com</v>
      </c>
      <c r="L754" s="4" t="s">
        <v>31</v>
      </c>
      <c r="M754" s="4" t="s">
        <v>828</v>
      </c>
    </row>
    <row r="755" customFormat="false" ht="15.75" hidden="false" customHeight="true" outlineLevel="0" collapsed="false">
      <c r="A755" s="4" t="n">
        <v>1351</v>
      </c>
      <c r="B755" s="4" t="s">
        <v>4684</v>
      </c>
      <c r="C755" s="4"/>
      <c r="D755" s="4" t="s">
        <v>4685</v>
      </c>
      <c r="E755" s="5" t="s">
        <v>4686</v>
      </c>
      <c r="F755" s="4" t="s">
        <v>4687</v>
      </c>
      <c r="G755" s="4" t="s">
        <v>322</v>
      </c>
      <c r="H755" s="5" t="s">
        <v>4688</v>
      </c>
      <c r="I755" s="4" t="s">
        <v>4689</v>
      </c>
      <c r="J755" s="5" t="n">
        <f aca="false">LEN(K755)</f>
        <v>27</v>
      </c>
      <c r="K755" s="6" t="s">
        <v>4690</v>
      </c>
      <c r="L755" s="4" t="s">
        <v>31</v>
      </c>
      <c r="M755" s="4" t="s">
        <v>729</v>
      </c>
    </row>
    <row r="756" customFormat="false" ht="27.75" hidden="false" customHeight="true" outlineLevel="0" collapsed="false">
      <c r="A756" s="4" t="n">
        <v>1357</v>
      </c>
      <c r="B756" s="4" t="s">
        <v>4691</v>
      </c>
      <c r="C756" s="4"/>
      <c r="D756" s="4" t="s">
        <v>4692</v>
      </c>
      <c r="E756" s="5" t="s">
        <v>4693</v>
      </c>
      <c r="F756" s="4" t="s">
        <v>4694</v>
      </c>
      <c r="G756" s="4" t="s">
        <v>322</v>
      </c>
      <c r="H756" s="5" t="s">
        <v>4695</v>
      </c>
      <c r="I756" s="7" t="s">
        <v>4696</v>
      </c>
      <c r="J756" s="5" t="n">
        <f aca="false">LEN(K756)</f>
        <v>27</v>
      </c>
      <c r="K756" s="6" t="s">
        <v>4697</v>
      </c>
      <c r="L756" s="4" t="s">
        <v>78</v>
      </c>
      <c r="M756" s="4" t="s">
        <v>819</v>
      </c>
    </row>
    <row r="757" customFormat="false" ht="27.75" hidden="false" customHeight="true" outlineLevel="0" collapsed="false">
      <c r="A757" s="4" t="n">
        <v>1365</v>
      </c>
      <c r="B757" s="4" t="s">
        <v>4698</v>
      </c>
      <c r="C757" s="4"/>
      <c r="D757" s="4" t="s">
        <v>4699</v>
      </c>
      <c r="E757" s="5" t="s">
        <v>4700</v>
      </c>
      <c r="F757" s="4" t="s">
        <v>4701</v>
      </c>
      <c r="G757" s="4" t="s">
        <v>322</v>
      </c>
      <c r="H757" s="5" t="s">
        <v>4702</v>
      </c>
      <c r="I757" s="7" t="s">
        <v>4703</v>
      </c>
      <c r="J757" s="5" t="n">
        <f aca="false">LEN(K757)</f>
        <v>27</v>
      </c>
      <c r="K757" s="6" t="s">
        <v>4704</v>
      </c>
      <c r="L757" s="4" t="s">
        <v>57</v>
      </c>
      <c r="M757" s="4" t="s">
        <v>1016</v>
      </c>
    </row>
    <row r="758" customFormat="false" ht="27.75" hidden="false" customHeight="true" outlineLevel="0" collapsed="false">
      <c r="A758" s="4" t="n">
        <v>1398</v>
      </c>
      <c r="B758" s="4" t="s">
        <v>4705</v>
      </c>
      <c r="C758" s="4"/>
      <c r="D758" s="4" t="s">
        <v>4706</v>
      </c>
      <c r="E758" s="5" t="s">
        <v>3904</v>
      </c>
      <c r="F758" s="4" t="s">
        <v>1097</v>
      </c>
      <c r="G758" s="4" t="s">
        <v>1097</v>
      </c>
      <c r="H758" s="5" t="s">
        <v>4707</v>
      </c>
      <c r="I758" s="7" t="s">
        <v>4708</v>
      </c>
      <c r="J758" s="5" t="n">
        <f aca="false">LEN(K758)</f>
        <v>27</v>
      </c>
      <c r="K758" s="6" t="str">
        <f aca="false">LOWER(SUBSTITUTE(SUBSTITUTE(SUBSTITUTE(SUBSTITUTE(SUBSTITUTE(SUBSTITUTE(SUBSTITUTE(B758,"S.L.",""),"SL",""),"S.A.",""),"SA","")," ",""),".",""),",",""))&amp;".com"</f>
        <v>gradoibelpellofernández.com</v>
      </c>
      <c r="L758" s="4" t="s">
        <v>21</v>
      </c>
      <c r="M758" s="4" t="s">
        <v>31</v>
      </c>
    </row>
    <row r="759" customFormat="false" ht="27.75" hidden="false" customHeight="true" outlineLevel="0" collapsed="false">
      <c r="A759" s="4" t="n">
        <v>1629</v>
      </c>
      <c r="B759" s="4" t="s">
        <v>4709</v>
      </c>
      <c r="C759" s="4"/>
      <c r="D759" s="4" t="s">
        <v>4710</v>
      </c>
      <c r="E759" s="5" t="s">
        <v>4711</v>
      </c>
      <c r="F759" s="4" t="s">
        <v>4712</v>
      </c>
      <c r="G759" s="4" t="s">
        <v>895</v>
      </c>
      <c r="H759" s="5" t="s">
        <v>4713</v>
      </c>
      <c r="I759" s="7" t="s">
        <v>4714</v>
      </c>
      <c r="J759" s="5" t="n">
        <f aca="false">LEN(K759)</f>
        <v>27</v>
      </c>
      <c r="K759" s="6" t="s">
        <v>4715</v>
      </c>
      <c r="L759" s="4" t="s">
        <v>57</v>
      </c>
      <c r="M759" s="4" t="s">
        <v>1063</v>
      </c>
    </row>
    <row r="760" customFormat="false" ht="15.75" hidden="false" customHeight="true" outlineLevel="0" collapsed="false">
      <c r="A760" s="4" t="n">
        <v>1631</v>
      </c>
      <c r="B760" s="4" t="s">
        <v>4716</v>
      </c>
      <c r="C760" s="4"/>
      <c r="D760" s="4" t="s">
        <v>4717</v>
      </c>
      <c r="E760" s="5" t="s">
        <v>4718</v>
      </c>
      <c r="F760" s="4" t="s">
        <v>4719</v>
      </c>
      <c r="G760" s="4" t="s">
        <v>895</v>
      </c>
      <c r="H760" s="5" t="s">
        <v>4720</v>
      </c>
      <c r="I760" s="4" t="s">
        <v>4721</v>
      </c>
      <c r="J760" s="5" t="n">
        <f aca="false">LEN(K760)</f>
        <v>27</v>
      </c>
      <c r="K760" s="10" t="s">
        <v>4722</v>
      </c>
      <c r="L760" s="4" t="s">
        <v>31</v>
      </c>
      <c r="M760" s="4" t="s">
        <v>336</v>
      </c>
    </row>
    <row r="761" customFormat="false" ht="27.75" hidden="false" customHeight="true" outlineLevel="0" collapsed="false">
      <c r="A761" s="4" t="n">
        <v>1652</v>
      </c>
      <c r="B761" s="4" t="s">
        <v>4723</v>
      </c>
      <c r="C761" s="4"/>
      <c r="D761" s="4" t="s">
        <v>4724</v>
      </c>
      <c r="E761" s="5" t="s">
        <v>4725</v>
      </c>
      <c r="F761" s="4" t="s">
        <v>4726</v>
      </c>
      <c r="G761" s="4" t="s">
        <v>895</v>
      </c>
      <c r="H761" s="5" t="s">
        <v>4727</v>
      </c>
      <c r="I761" s="7" t="s">
        <v>4728</v>
      </c>
      <c r="J761" s="5" t="n">
        <f aca="false">LEN(K761)</f>
        <v>27</v>
      </c>
      <c r="K761" s="6" t="s">
        <v>4715</v>
      </c>
      <c r="L761" s="4" t="s">
        <v>21</v>
      </c>
      <c r="M761" s="4" t="s">
        <v>577</v>
      </c>
    </row>
    <row r="762" customFormat="false" ht="27.75" hidden="false" customHeight="true" outlineLevel="0" collapsed="false">
      <c r="A762" s="4" t="n">
        <v>1673</v>
      </c>
      <c r="B762" s="4" t="s">
        <v>4729</v>
      </c>
      <c r="C762" s="4"/>
      <c r="D762" s="4" t="s">
        <v>4730</v>
      </c>
      <c r="E762" s="5" t="s">
        <v>4731</v>
      </c>
      <c r="F762" s="4" t="s">
        <v>4732</v>
      </c>
      <c r="G762" s="4" t="s">
        <v>895</v>
      </c>
      <c r="H762" s="5" t="s">
        <v>4733</v>
      </c>
      <c r="I762" s="7" t="s">
        <v>4734</v>
      </c>
      <c r="J762" s="5" t="n">
        <f aca="false">LEN(K762)</f>
        <v>27</v>
      </c>
      <c r="K762" s="6" t="s">
        <v>4715</v>
      </c>
      <c r="L762" s="4" t="s">
        <v>78</v>
      </c>
      <c r="M762" s="4" t="s">
        <v>2429</v>
      </c>
    </row>
    <row r="763" customFormat="false" ht="15.75" hidden="false" customHeight="true" outlineLevel="0" collapsed="false">
      <c r="A763" s="4" t="n">
        <v>1684</v>
      </c>
      <c r="B763" s="4" t="s">
        <v>4735</v>
      </c>
      <c r="C763" s="4"/>
      <c r="D763" s="4" t="s">
        <v>4736</v>
      </c>
      <c r="E763" s="5" t="s">
        <v>4737</v>
      </c>
      <c r="F763" s="4" t="s">
        <v>4738</v>
      </c>
      <c r="G763" s="4" t="s">
        <v>895</v>
      </c>
      <c r="H763" s="5" t="s">
        <v>4739</v>
      </c>
      <c r="I763" s="7" t="s">
        <v>4740</v>
      </c>
      <c r="J763" s="5" t="n">
        <f aca="false">LEN(K763)</f>
        <v>27</v>
      </c>
      <c r="K763" s="6" t="s">
        <v>4715</v>
      </c>
      <c r="L763" s="4" t="s">
        <v>31</v>
      </c>
      <c r="M763" s="4" t="s">
        <v>467</v>
      </c>
    </row>
    <row r="764" customFormat="false" ht="15.75" hidden="false" customHeight="true" outlineLevel="0" collapsed="false">
      <c r="A764" s="4" t="n">
        <v>1691</v>
      </c>
      <c r="B764" s="4" t="s">
        <v>4741</v>
      </c>
      <c r="C764" s="4"/>
      <c r="D764" s="4" t="s">
        <v>4742</v>
      </c>
      <c r="E764" s="5" t="s">
        <v>4743</v>
      </c>
      <c r="F764" s="4" t="s">
        <v>4744</v>
      </c>
      <c r="G764" s="4" t="s">
        <v>895</v>
      </c>
      <c r="H764" s="5" t="s">
        <v>4745</v>
      </c>
      <c r="I764" s="4" t="s">
        <v>4746</v>
      </c>
      <c r="J764" s="5" t="n">
        <f aca="false">LEN(K764)</f>
        <v>27</v>
      </c>
      <c r="K764" s="6" t="s">
        <v>4715</v>
      </c>
      <c r="L764" s="4" t="s">
        <v>21</v>
      </c>
      <c r="M764" s="4" t="s">
        <v>502</v>
      </c>
    </row>
    <row r="765" customFormat="false" ht="15.75" hidden="false" customHeight="true" outlineLevel="0" collapsed="false">
      <c r="A765" s="4" t="n">
        <v>1787</v>
      </c>
      <c r="B765" s="4" t="s">
        <v>4747</v>
      </c>
      <c r="C765" s="4"/>
      <c r="D765" s="4" t="s">
        <v>4748</v>
      </c>
      <c r="E765" s="5" t="s">
        <v>2700</v>
      </c>
      <c r="F765" s="4" t="s">
        <v>2701</v>
      </c>
      <c r="G765" s="4" t="s">
        <v>37</v>
      </c>
      <c r="H765" s="5" t="s">
        <v>4749</v>
      </c>
      <c r="I765" s="4" t="s">
        <v>4750</v>
      </c>
      <c r="J765" s="5" t="n">
        <f aca="false">LEN(K765)</f>
        <v>27</v>
      </c>
      <c r="K765" s="10" t="s">
        <v>4751</v>
      </c>
      <c r="L765" s="4" t="s">
        <v>31</v>
      </c>
      <c r="M765" s="4" t="s">
        <v>4752</v>
      </c>
    </row>
    <row r="766" customFormat="false" ht="27.75" hidden="false" customHeight="true" outlineLevel="0" collapsed="false">
      <c r="A766" s="4" t="n">
        <v>1873</v>
      </c>
      <c r="B766" s="4" t="s">
        <v>4753</v>
      </c>
      <c r="C766" s="4"/>
      <c r="D766" s="4" t="s">
        <v>4754</v>
      </c>
      <c r="E766" s="5" t="s">
        <v>1046</v>
      </c>
      <c r="F766" s="4" t="s">
        <v>1047</v>
      </c>
      <c r="G766" s="4" t="s">
        <v>37</v>
      </c>
      <c r="H766" s="5" t="s">
        <v>4755</v>
      </c>
      <c r="I766" s="7" t="s">
        <v>4756</v>
      </c>
      <c r="J766" s="5" t="n">
        <f aca="false">LEN(K766)</f>
        <v>27</v>
      </c>
      <c r="K766" s="5" t="s">
        <v>4757</v>
      </c>
      <c r="L766" s="4" t="s">
        <v>57</v>
      </c>
      <c r="M766" s="4" t="s">
        <v>1035</v>
      </c>
    </row>
    <row r="767" customFormat="false" ht="15.75" hidden="false" customHeight="true" outlineLevel="0" collapsed="false">
      <c r="A767" s="4" t="n">
        <v>1900</v>
      </c>
      <c r="B767" s="4" t="s">
        <v>4758</v>
      </c>
      <c r="C767" s="4"/>
      <c r="D767" s="4" t="s">
        <v>4759</v>
      </c>
      <c r="E767" s="5" t="s">
        <v>266</v>
      </c>
      <c r="F767" s="4" t="s">
        <v>267</v>
      </c>
      <c r="G767" s="4" t="s">
        <v>37</v>
      </c>
      <c r="H767" s="5" t="s">
        <v>4760</v>
      </c>
      <c r="I767" s="4" t="s">
        <v>4761</v>
      </c>
      <c r="J767" s="5" t="n">
        <f aca="false">LEN(K767)</f>
        <v>27</v>
      </c>
      <c r="K767" s="6" t="s">
        <v>4762</v>
      </c>
      <c r="L767" s="4" t="s">
        <v>31</v>
      </c>
      <c r="M767" s="4" t="s">
        <v>4763</v>
      </c>
    </row>
    <row r="768" customFormat="false" ht="15.75" hidden="false" customHeight="true" outlineLevel="0" collapsed="false">
      <c r="A768" s="4" t="n">
        <v>2142</v>
      </c>
      <c r="B768" s="4" t="s">
        <v>4764</v>
      </c>
      <c r="C768" s="4"/>
      <c r="D768" s="4" t="s">
        <v>4765</v>
      </c>
      <c r="E768" s="5" t="s">
        <v>4766</v>
      </c>
      <c r="F768" s="4" t="s">
        <v>4767</v>
      </c>
      <c r="G768" s="4" t="s">
        <v>37</v>
      </c>
      <c r="H768" s="5" t="s">
        <v>4768</v>
      </c>
      <c r="I768" s="4" t="s">
        <v>4769</v>
      </c>
      <c r="J768" s="5" t="n">
        <f aca="false">LEN(K768)</f>
        <v>27</v>
      </c>
      <c r="K768" s="6" t="s">
        <v>4770</v>
      </c>
      <c r="L768" s="4" t="s">
        <v>31</v>
      </c>
      <c r="M768" s="4" t="s">
        <v>4771</v>
      </c>
    </row>
    <row r="769" customFormat="false" ht="15.75" hidden="false" customHeight="true" outlineLevel="0" collapsed="false">
      <c r="A769" s="4" t="n">
        <v>2201</v>
      </c>
      <c r="B769" s="4" t="s">
        <v>4772</v>
      </c>
      <c r="C769" s="4" t="s">
        <v>4773</v>
      </c>
      <c r="D769" s="4" t="s">
        <v>4774</v>
      </c>
      <c r="E769" s="5" t="s">
        <v>213</v>
      </c>
      <c r="F769" s="4" t="s">
        <v>138</v>
      </c>
      <c r="G769" s="4" t="s">
        <v>138</v>
      </c>
      <c r="H769" s="5" t="s">
        <v>4775</v>
      </c>
      <c r="I769" s="4" t="s">
        <v>4776</v>
      </c>
      <c r="J769" s="5" t="n">
        <f aca="false">LEN(K769)</f>
        <v>27</v>
      </c>
      <c r="K769" s="6" t="s">
        <v>4777</v>
      </c>
      <c r="L769" s="4" t="s">
        <v>31</v>
      </c>
      <c r="M769" s="4" t="s">
        <v>929</v>
      </c>
    </row>
    <row r="770" customFormat="false" ht="27.75" hidden="false" customHeight="true" outlineLevel="0" collapsed="false">
      <c r="A770" s="4" t="n">
        <v>2269</v>
      </c>
      <c r="B770" s="4" t="s">
        <v>4778</v>
      </c>
      <c r="C770" s="4" t="s">
        <v>4779</v>
      </c>
      <c r="D770" s="4" t="s">
        <v>4780</v>
      </c>
      <c r="E770" s="5" t="s">
        <v>4781</v>
      </c>
      <c r="F770" s="4" t="s">
        <v>138</v>
      </c>
      <c r="G770" s="4" t="s">
        <v>138</v>
      </c>
      <c r="H770" s="5" t="s">
        <v>4782</v>
      </c>
      <c r="I770" s="7" t="s">
        <v>4783</v>
      </c>
      <c r="J770" s="5" t="n">
        <f aca="false">LEN(K770)</f>
        <v>27</v>
      </c>
      <c r="K770" s="6" t="s">
        <v>4784</v>
      </c>
      <c r="L770" s="4" t="s">
        <v>21</v>
      </c>
      <c r="M770" s="4" t="s">
        <v>31</v>
      </c>
    </row>
    <row r="771" customFormat="false" ht="15.75" hidden="false" customHeight="true" outlineLevel="0" collapsed="false">
      <c r="A771" s="4" t="n">
        <v>2337</v>
      </c>
      <c r="B771" s="4" t="s">
        <v>4785</v>
      </c>
      <c r="C771" s="4"/>
      <c r="D771" s="4" t="s">
        <v>4786</v>
      </c>
      <c r="E771" s="5" t="s">
        <v>446</v>
      </c>
      <c r="F771" s="4" t="s">
        <v>447</v>
      </c>
      <c r="G771" s="4" t="s">
        <v>138</v>
      </c>
      <c r="H771" s="5" t="s">
        <v>4787</v>
      </c>
      <c r="I771" s="4" t="s">
        <v>4788</v>
      </c>
      <c r="J771" s="5" t="n">
        <f aca="false">LEN(K771)</f>
        <v>27</v>
      </c>
      <c r="K771" s="6" t="s">
        <v>4789</v>
      </c>
      <c r="L771" s="4" t="s">
        <v>31</v>
      </c>
      <c r="M771" s="4" t="s">
        <v>2097</v>
      </c>
    </row>
    <row r="772" customFormat="false" ht="15.75" hidden="false" customHeight="true" outlineLevel="0" collapsed="false">
      <c r="A772" s="4" t="n">
        <v>2355</v>
      </c>
      <c r="B772" s="4" t="s">
        <v>4790</v>
      </c>
      <c r="C772" s="4" t="s">
        <v>4791</v>
      </c>
      <c r="D772" s="4" t="s">
        <v>4792</v>
      </c>
      <c r="E772" s="5" t="s">
        <v>2406</v>
      </c>
      <c r="F772" s="4" t="s">
        <v>138</v>
      </c>
      <c r="G772" s="4" t="s">
        <v>138</v>
      </c>
      <c r="H772" s="5" t="s">
        <v>4793</v>
      </c>
      <c r="I772" s="4" t="s">
        <v>4794</v>
      </c>
      <c r="J772" s="5" t="n">
        <f aca="false">LEN(K772)</f>
        <v>27</v>
      </c>
      <c r="K772" s="6" t="s">
        <v>4795</v>
      </c>
      <c r="L772" s="4" t="s">
        <v>21</v>
      </c>
      <c r="M772" s="4" t="s">
        <v>2663</v>
      </c>
    </row>
    <row r="773" customFormat="false" ht="15.75" hidden="false" customHeight="true" outlineLevel="0" collapsed="false">
      <c r="A773" s="4" t="n">
        <v>2364</v>
      </c>
      <c r="B773" s="4" t="s">
        <v>4796</v>
      </c>
      <c r="C773" s="4"/>
      <c r="D773" s="4" t="s">
        <v>4797</v>
      </c>
      <c r="E773" s="5" t="s">
        <v>213</v>
      </c>
      <c r="F773" s="4" t="s">
        <v>138</v>
      </c>
      <c r="G773" s="4" t="s">
        <v>138</v>
      </c>
      <c r="H773" s="5" t="s">
        <v>4798</v>
      </c>
      <c r="I773" s="4" t="s">
        <v>4799</v>
      </c>
      <c r="J773" s="5" t="n">
        <f aca="false">LEN(K773)</f>
        <v>27</v>
      </c>
      <c r="K773" s="6" t="s">
        <v>4800</v>
      </c>
      <c r="L773" s="4" t="s">
        <v>78</v>
      </c>
      <c r="M773" s="4" t="s">
        <v>1216</v>
      </c>
    </row>
    <row r="774" customFormat="false" ht="15.75" hidden="false" customHeight="true" outlineLevel="0" collapsed="false">
      <c r="A774" s="4" t="n">
        <v>2443</v>
      </c>
      <c r="B774" s="4" t="s">
        <v>4801</v>
      </c>
      <c r="C774" s="4"/>
      <c r="D774" s="4" t="s">
        <v>4802</v>
      </c>
      <c r="E774" s="5" t="s">
        <v>2406</v>
      </c>
      <c r="F774" s="4" t="s">
        <v>138</v>
      </c>
      <c r="G774" s="4" t="s">
        <v>138</v>
      </c>
      <c r="H774" s="5" t="s">
        <v>4803</v>
      </c>
      <c r="I774" s="4" t="s">
        <v>4804</v>
      </c>
      <c r="J774" s="5" t="n">
        <f aca="false">LEN(K774)</f>
        <v>27</v>
      </c>
      <c r="K774" s="10" t="s">
        <v>4805</v>
      </c>
      <c r="L774" s="4" t="s">
        <v>57</v>
      </c>
      <c r="M774" s="4" t="s">
        <v>4806</v>
      </c>
    </row>
    <row r="775" customFormat="false" ht="15.75" hidden="false" customHeight="true" outlineLevel="0" collapsed="false">
      <c r="A775" s="4" t="n">
        <v>2553</v>
      </c>
      <c r="B775" s="4" t="s">
        <v>4807</v>
      </c>
      <c r="C775" s="4"/>
      <c r="D775" s="4" t="s">
        <v>4808</v>
      </c>
      <c r="E775" s="5" t="s">
        <v>927</v>
      </c>
      <c r="F775" s="4" t="s">
        <v>138</v>
      </c>
      <c r="G775" s="4" t="s">
        <v>138</v>
      </c>
      <c r="H775" s="5" t="s">
        <v>4809</v>
      </c>
      <c r="I775" s="4" t="s">
        <v>4810</v>
      </c>
      <c r="J775" s="5" t="n">
        <f aca="false">LEN(K775)</f>
        <v>27</v>
      </c>
      <c r="K775" s="6" t="s">
        <v>4811</v>
      </c>
      <c r="L775" s="4" t="s">
        <v>21</v>
      </c>
      <c r="M775" s="4" t="s">
        <v>2321</v>
      </c>
    </row>
    <row r="776" customFormat="false" ht="15.75" hidden="false" customHeight="true" outlineLevel="0" collapsed="false">
      <c r="A776" s="4" t="n">
        <v>2558</v>
      </c>
      <c r="B776" s="4" t="s">
        <v>4812</v>
      </c>
      <c r="C776" s="4" t="s">
        <v>4813</v>
      </c>
      <c r="D776" s="4" t="s">
        <v>4814</v>
      </c>
      <c r="E776" s="5" t="s">
        <v>927</v>
      </c>
      <c r="F776" s="4" t="s">
        <v>138</v>
      </c>
      <c r="G776" s="4" t="s">
        <v>138</v>
      </c>
      <c r="H776" s="5" t="s">
        <v>4815</v>
      </c>
      <c r="I776" s="4" t="s">
        <v>4816</v>
      </c>
      <c r="J776" s="5" t="n">
        <f aca="false">LEN(K776)</f>
        <v>27</v>
      </c>
      <c r="K776" s="6" t="s">
        <v>4817</v>
      </c>
      <c r="L776" s="4" t="s">
        <v>78</v>
      </c>
      <c r="M776" s="4" t="s">
        <v>4818</v>
      </c>
    </row>
    <row r="777" customFormat="false" ht="15.75" hidden="false" customHeight="true" outlineLevel="0" collapsed="false">
      <c r="A777" s="4" t="n">
        <v>2572</v>
      </c>
      <c r="B777" s="4" t="s">
        <v>4819</v>
      </c>
      <c r="C777" s="4" t="s">
        <v>4820</v>
      </c>
      <c r="D777" s="4" t="s">
        <v>4821</v>
      </c>
      <c r="E777" s="5" t="s">
        <v>3334</v>
      </c>
      <c r="F777" s="4" t="s">
        <v>138</v>
      </c>
      <c r="G777" s="4" t="s">
        <v>138</v>
      </c>
      <c r="H777" s="5" t="s">
        <v>4822</v>
      </c>
      <c r="I777" s="4" t="s">
        <v>4823</v>
      </c>
      <c r="J777" s="5" t="n">
        <f aca="false">LEN(K777)</f>
        <v>27</v>
      </c>
      <c r="K777" s="6" t="s">
        <v>4824</v>
      </c>
      <c r="L777" s="4" t="s">
        <v>21</v>
      </c>
      <c r="M777" s="4" t="s">
        <v>680</v>
      </c>
    </row>
    <row r="778" customFormat="false" ht="15.75" hidden="false" customHeight="true" outlineLevel="0" collapsed="false">
      <c r="A778" s="4" t="n">
        <v>2711</v>
      </c>
      <c r="B778" s="4" t="s">
        <v>4825</v>
      </c>
      <c r="C778" s="4" t="s">
        <v>4826</v>
      </c>
      <c r="D778" s="4" t="s">
        <v>4827</v>
      </c>
      <c r="E778" s="5" t="s">
        <v>4828</v>
      </c>
      <c r="F778" s="4" t="s">
        <v>138</v>
      </c>
      <c r="G778" s="4" t="s">
        <v>138</v>
      </c>
      <c r="H778" s="5" t="s">
        <v>4829</v>
      </c>
      <c r="I778" s="4" t="s">
        <v>4830</v>
      </c>
      <c r="J778" s="5" t="n">
        <f aca="false">LEN(K778)</f>
        <v>27</v>
      </c>
      <c r="K778" s="6" t="s">
        <v>4831</v>
      </c>
      <c r="L778" s="4" t="s">
        <v>31</v>
      </c>
      <c r="M778" s="4" t="s">
        <v>4517</v>
      </c>
    </row>
    <row r="779" customFormat="false" ht="15.75" hidden="false" customHeight="true" outlineLevel="0" collapsed="false">
      <c r="A779" s="4" t="n">
        <v>2710</v>
      </c>
      <c r="B779" s="4" t="s">
        <v>4832</v>
      </c>
      <c r="C779" s="4" t="s">
        <v>4826</v>
      </c>
      <c r="D779" s="4" t="s">
        <v>4827</v>
      </c>
      <c r="E779" s="5" t="s">
        <v>4828</v>
      </c>
      <c r="F779" s="4" t="s">
        <v>138</v>
      </c>
      <c r="G779" s="4" t="s">
        <v>138</v>
      </c>
      <c r="H779" s="5" t="s">
        <v>4829</v>
      </c>
      <c r="I779" s="4" t="s">
        <v>4833</v>
      </c>
      <c r="J779" s="5" t="n">
        <f aca="false">LEN(K779)</f>
        <v>27</v>
      </c>
      <c r="K779" s="6" t="s">
        <v>4831</v>
      </c>
      <c r="L779" s="4" t="s">
        <v>31</v>
      </c>
      <c r="M779" s="4" t="s">
        <v>31</v>
      </c>
    </row>
    <row r="780" customFormat="false" ht="15.75" hidden="false" customHeight="true" outlineLevel="0" collapsed="false">
      <c r="A780" s="4" t="n">
        <v>3190</v>
      </c>
      <c r="B780" s="4" t="s">
        <v>4834</v>
      </c>
      <c r="C780" s="4"/>
      <c r="D780" s="4" t="s">
        <v>4835</v>
      </c>
      <c r="E780" s="5" t="s">
        <v>4836</v>
      </c>
      <c r="F780" s="4" t="s">
        <v>4837</v>
      </c>
      <c r="G780" s="4" t="s">
        <v>313</v>
      </c>
      <c r="H780" s="5" t="s">
        <v>4838</v>
      </c>
      <c r="I780" s="4" t="s">
        <v>4839</v>
      </c>
      <c r="J780" s="5" t="n">
        <f aca="false">LEN(K780)</f>
        <v>27</v>
      </c>
      <c r="K780" s="6" t="s">
        <v>4840</v>
      </c>
      <c r="L780" s="4" t="s">
        <v>31</v>
      </c>
      <c r="M780" s="4" t="s">
        <v>4841</v>
      </c>
    </row>
    <row r="781" customFormat="false" ht="15.75" hidden="false" customHeight="true" outlineLevel="0" collapsed="false">
      <c r="A781" s="4" t="n">
        <v>3378</v>
      </c>
      <c r="B781" s="4" t="s">
        <v>4842</v>
      </c>
      <c r="C781" s="4"/>
      <c r="D781" s="4" t="s">
        <v>4843</v>
      </c>
      <c r="E781" s="5" t="s">
        <v>4844</v>
      </c>
      <c r="F781" s="4" t="s">
        <v>4845</v>
      </c>
      <c r="G781" s="4" t="s">
        <v>852</v>
      </c>
      <c r="H781" s="5" t="s">
        <v>4846</v>
      </c>
      <c r="I781" s="4" t="s">
        <v>4847</v>
      </c>
      <c r="J781" s="5" t="n">
        <f aca="false">LEN(K781)</f>
        <v>27</v>
      </c>
      <c r="K781" s="6" t="str">
        <f aca="false">LOWER(SUBSTITUTE(SUBSTITUTE(SUBSTITUTE(SUBSTITUTE(SUBSTITUTE(SUBSTITUTE(SUBSTITUTE(B781,"S.L.",""),"SL",""),"S.A.",""),"SA","")," ",""),".",""),",",""))&amp;".com"</f>
        <v>hotelbalneariodecestona.com</v>
      </c>
      <c r="L781" s="4" t="s">
        <v>31</v>
      </c>
      <c r="M781" s="4" t="s">
        <v>4848</v>
      </c>
    </row>
    <row r="782" customFormat="false" ht="15.75" hidden="false" customHeight="true" outlineLevel="0" collapsed="false">
      <c r="A782" s="4" t="n">
        <v>3471</v>
      </c>
      <c r="B782" s="4" t="s">
        <v>4849</v>
      </c>
      <c r="C782" s="4"/>
      <c r="D782" s="4" t="s">
        <v>4850</v>
      </c>
      <c r="E782" s="5" t="s">
        <v>4851</v>
      </c>
      <c r="F782" s="4" t="s">
        <v>4852</v>
      </c>
      <c r="G782" s="4" t="s">
        <v>852</v>
      </c>
      <c r="H782" s="5" t="s">
        <v>4853</v>
      </c>
      <c r="I782" s="4" t="s">
        <v>4854</v>
      </c>
      <c r="J782" s="5" t="n">
        <f aca="false">LEN(K782)</f>
        <v>27</v>
      </c>
      <c r="K782" s="6" t="str">
        <f aca="false">LOWER(SUBSTITUTE(SUBSTITUTE(SUBSTITUTE(SUBSTITUTE(SUBSTITUTE(SUBSTITUTE(SUBSTITUTE(B782,"S.L.",""),"SL",""),"S.A.",""),"SA","")," ",""),".",""),",",""))&amp;".com"</f>
        <v>hotelntuariodearantzazu.com</v>
      </c>
      <c r="L782" s="4" t="s">
        <v>78</v>
      </c>
      <c r="M782" s="4" t="s">
        <v>4855</v>
      </c>
    </row>
    <row r="783" customFormat="false" ht="15.75" hidden="false" customHeight="true" outlineLevel="0" collapsed="false">
      <c r="A783" s="4" t="n">
        <v>3495</v>
      </c>
      <c r="B783" s="4" t="s">
        <v>4856</v>
      </c>
      <c r="C783" s="4"/>
      <c r="D783" s="4" t="s">
        <v>4857</v>
      </c>
      <c r="E783" s="5" t="s">
        <v>4858</v>
      </c>
      <c r="F783" s="4" t="s">
        <v>4859</v>
      </c>
      <c r="G783" s="4" t="s">
        <v>1390</v>
      </c>
      <c r="H783" s="5" t="s">
        <v>4860</v>
      </c>
      <c r="I783" s="4" t="s">
        <v>4861</v>
      </c>
      <c r="J783" s="5" t="n">
        <f aca="false">LEN(K783)</f>
        <v>27</v>
      </c>
      <c r="K783" s="6" t="s">
        <v>4862</v>
      </c>
      <c r="L783" s="4" t="s">
        <v>66</v>
      </c>
      <c r="M783" s="4" t="s">
        <v>3523</v>
      </c>
    </row>
    <row r="784" customFormat="false" ht="15.75" hidden="false" customHeight="true" outlineLevel="0" collapsed="false">
      <c r="A784" s="4" t="n">
        <v>3566</v>
      </c>
      <c r="B784" s="4" t="s">
        <v>4863</v>
      </c>
      <c r="C784" s="4"/>
      <c r="D784" s="4" t="s">
        <v>4864</v>
      </c>
      <c r="E784" s="5" t="s">
        <v>4865</v>
      </c>
      <c r="F784" s="4" t="s">
        <v>4866</v>
      </c>
      <c r="G784" s="4" t="s">
        <v>1498</v>
      </c>
      <c r="H784" s="5" t="s">
        <v>4867</v>
      </c>
      <c r="I784" s="4" t="s">
        <v>4868</v>
      </c>
      <c r="J784" s="5" t="n">
        <f aca="false">LEN(K784)</f>
        <v>27</v>
      </c>
      <c r="K784" s="6" t="s">
        <v>4869</v>
      </c>
      <c r="L784" s="4" t="s">
        <v>66</v>
      </c>
      <c r="M784" s="4" t="s">
        <v>4870</v>
      </c>
    </row>
    <row r="785" customFormat="false" ht="15.75" hidden="false" customHeight="true" outlineLevel="0" collapsed="false">
      <c r="A785" s="4" t="n">
        <v>3629</v>
      </c>
      <c r="B785" s="4" t="s">
        <v>4871</v>
      </c>
      <c r="C785" s="4"/>
      <c r="D785" s="4" t="s">
        <v>4872</v>
      </c>
      <c r="E785" s="5" t="s">
        <v>4873</v>
      </c>
      <c r="F785" s="4" t="s">
        <v>1389</v>
      </c>
      <c r="G785" s="4" t="s">
        <v>1390</v>
      </c>
      <c r="H785" s="5" t="s">
        <v>4874</v>
      </c>
      <c r="I785" s="4" t="s">
        <v>4875</v>
      </c>
      <c r="J785" s="5" t="n">
        <f aca="false">LEN(K785)</f>
        <v>27</v>
      </c>
      <c r="K785" s="6" t="s">
        <v>4876</v>
      </c>
      <c r="L785" s="4" t="s">
        <v>78</v>
      </c>
      <c r="M785" s="4" t="s">
        <v>31</v>
      </c>
    </row>
    <row r="786" customFormat="false" ht="15.75" hidden="false" customHeight="true" outlineLevel="0" collapsed="false">
      <c r="A786" s="4" t="n">
        <v>3731</v>
      </c>
      <c r="B786" s="4" t="s">
        <v>4877</v>
      </c>
      <c r="C786" s="4"/>
      <c r="D786" s="4" t="s">
        <v>4878</v>
      </c>
      <c r="E786" s="5" t="s">
        <v>4068</v>
      </c>
      <c r="F786" s="4" t="s">
        <v>4069</v>
      </c>
      <c r="G786" s="4" t="s">
        <v>290</v>
      </c>
      <c r="H786" s="5" t="s">
        <v>4879</v>
      </c>
      <c r="I786" s="4" t="s">
        <v>4880</v>
      </c>
      <c r="J786" s="5" t="n">
        <f aca="false">LEN(K786)</f>
        <v>27</v>
      </c>
      <c r="K786" s="6" t="s">
        <v>4881</v>
      </c>
      <c r="L786" s="4" t="s">
        <v>21</v>
      </c>
      <c r="M786" s="4" t="s">
        <v>929</v>
      </c>
    </row>
    <row r="787" customFormat="false" ht="15.75" hidden="false" customHeight="true" outlineLevel="0" collapsed="false">
      <c r="A787" s="4" t="n">
        <v>3772</v>
      </c>
      <c r="B787" s="4" t="s">
        <v>4882</v>
      </c>
      <c r="C787" s="4"/>
      <c r="D787" s="4" t="s">
        <v>4883</v>
      </c>
      <c r="E787" s="5" t="s">
        <v>4884</v>
      </c>
      <c r="F787" s="4" t="s">
        <v>4882</v>
      </c>
      <c r="G787" s="4" t="s">
        <v>290</v>
      </c>
      <c r="H787" s="5" t="s">
        <v>4885</v>
      </c>
      <c r="I787" s="4" t="s">
        <v>4886</v>
      </c>
      <c r="J787" s="5" t="n">
        <f aca="false">LEN(K787)</f>
        <v>27</v>
      </c>
      <c r="K787" s="6" t="s">
        <v>4887</v>
      </c>
      <c r="L787" s="4" t="s">
        <v>78</v>
      </c>
      <c r="M787" s="4" t="s">
        <v>22</v>
      </c>
    </row>
    <row r="788" customFormat="false" ht="15.75" hidden="false" customHeight="true" outlineLevel="0" collapsed="false">
      <c r="A788" s="4" t="n">
        <v>3784</v>
      </c>
      <c r="B788" s="4" t="s">
        <v>4888</v>
      </c>
      <c r="C788" s="4"/>
      <c r="D788" s="4" t="s">
        <v>4889</v>
      </c>
      <c r="E788" s="5" t="s">
        <v>4890</v>
      </c>
      <c r="F788" s="4" t="s">
        <v>4891</v>
      </c>
      <c r="G788" s="4" t="s">
        <v>409</v>
      </c>
      <c r="H788" s="5" t="s">
        <v>4892</v>
      </c>
      <c r="I788" s="4" t="s">
        <v>2144</v>
      </c>
      <c r="J788" s="5" t="n">
        <f aca="false">LEN(K788)</f>
        <v>27</v>
      </c>
      <c r="K788" s="6" t="s">
        <v>4893</v>
      </c>
      <c r="L788" s="4" t="s">
        <v>21</v>
      </c>
      <c r="M788" s="4" t="s">
        <v>4894</v>
      </c>
    </row>
    <row r="789" customFormat="false" ht="27.75" hidden="false" customHeight="true" outlineLevel="0" collapsed="false">
      <c r="A789" s="4" t="n">
        <v>3788</v>
      </c>
      <c r="B789" s="4" t="s">
        <v>4895</v>
      </c>
      <c r="C789" s="4"/>
      <c r="D789" s="4" t="s">
        <v>4896</v>
      </c>
      <c r="E789" s="5" t="s">
        <v>4897</v>
      </c>
      <c r="F789" s="4" t="s">
        <v>4891</v>
      </c>
      <c r="G789" s="4" t="s">
        <v>409</v>
      </c>
      <c r="H789" s="5" t="s">
        <v>4898</v>
      </c>
      <c r="I789" s="7" t="s">
        <v>4899</v>
      </c>
      <c r="J789" s="5" t="n">
        <f aca="false">LEN(K789)</f>
        <v>27</v>
      </c>
      <c r="K789" s="6" t="s">
        <v>4900</v>
      </c>
      <c r="L789" s="4" t="s">
        <v>21</v>
      </c>
      <c r="M789" s="4" t="s">
        <v>4901</v>
      </c>
    </row>
    <row r="790" customFormat="false" ht="27.75" hidden="false" customHeight="true" outlineLevel="0" collapsed="false">
      <c r="A790" s="4" t="n">
        <v>4127</v>
      </c>
      <c r="B790" s="4" t="s">
        <v>4902</v>
      </c>
      <c r="C790" s="4"/>
      <c r="D790" s="4" t="s">
        <v>4903</v>
      </c>
      <c r="E790" s="5" t="s">
        <v>4904</v>
      </c>
      <c r="F790" s="4" t="s">
        <v>4905</v>
      </c>
      <c r="G790" s="4" t="s">
        <v>107</v>
      </c>
      <c r="H790" s="5" t="s">
        <v>4906</v>
      </c>
      <c r="I790" s="7" t="s">
        <v>4907</v>
      </c>
      <c r="J790" s="5" t="n">
        <f aca="false">LEN(K790)</f>
        <v>27</v>
      </c>
      <c r="K790" s="6" t="s">
        <v>4908</v>
      </c>
      <c r="L790" s="4" t="s">
        <v>31</v>
      </c>
      <c r="M790" s="4" t="s">
        <v>929</v>
      </c>
    </row>
    <row r="791" customFormat="false" ht="15.75" hidden="false" customHeight="true" outlineLevel="0" collapsed="false">
      <c r="A791" s="4" t="n">
        <v>4144</v>
      </c>
      <c r="B791" s="4" t="s">
        <v>4909</v>
      </c>
      <c r="C791" s="4" t="s">
        <v>4910</v>
      </c>
      <c r="D791" s="4" t="s">
        <v>4911</v>
      </c>
      <c r="E791" s="5" t="s">
        <v>1130</v>
      </c>
      <c r="F791" s="4" t="s">
        <v>1131</v>
      </c>
      <c r="G791" s="4" t="s">
        <v>107</v>
      </c>
      <c r="H791" s="5" t="s">
        <v>4912</v>
      </c>
      <c r="I791" s="4" t="s">
        <v>4913</v>
      </c>
      <c r="J791" s="5" t="n">
        <f aca="false">LEN(K791)</f>
        <v>27</v>
      </c>
      <c r="K791" s="6" t="s">
        <v>4914</v>
      </c>
      <c r="L791" s="4" t="s">
        <v>31</v>
      </c>
      <c r="M791" s="4" t="s">
        <v>4915</v>
      </c>
    </row>
    <row r="792" customFormat="false" ht="15.75" hidden="false" customHeight="true" outlineLevel="0" collapsed="false">
      <c r="A792" s="4" t="n">
        <v>4149</v>
      </c>
      <c r="B792" s="4" t="s">
        <v>4916</v>
      </c>
      <c r="C792" s="4"/>
      <c r="D792" s="4" t="s">
        <v>4917</v>
      </c>
      <c r="E792" s="5" t="s">
        <v>4918</v>
      </c>
      <c r="F792" s="4" t="s">
        <v>107</v>
      </c>
      <c r="G792" s="4" t="s">
        <v>107</v>
      </c>
      <c r="H792" s="5" t="s">
        <v>4919</v>
      </c>
      <c r="I792" s="4" t="s">
        <v>4920</v>
      </c>
      <c r="J792" s="5" t="n">
        <f aca="false">LEN(K792)</f>
        <v>27</v>
      </c>
      <c r="K792" s="10" t="s">
        <v>4921</v>
      </c>
      <c r="L792" s="4" t="s">
        <v>31</v>
      </c>
      <c r="M792" s="4" t="s">
        <v>225</v>
      </c>
    </row>
    <row r="793" customFormat="false" ht="15.75" hidden="false" customHeight="true" outlineLevel="0" collapsed="false">
      <c r="A793" s="4" t="n">
        <v>4186</v>
      </c>
      <c r="B793" s="4" t="s">
        <v>4922</v>
      </c>
      <c r="C793" s="4"/>
      <c r="D793" s="4" t="s">
        <v>4923</v>
      </c>
      <c r="E793" s="5" t="s">
        <v>4924</v>
      </c>
      <c r="F793" s="4" t="s">
        <v>107</v>
      </c>
      <c r="G793" s="4" t="s">
        <v>107</v>
      </c>
      <c r="H793" s="5" t="s">
        <v>4925</v>
      </c>
      <c r="I793" s="4" t="s">
        <v>4926</v>
      </c>
      <c r="J793" s="5" t="n">
        <f aca="false">LEN(K793)</f>
        <v>27</v>
      </c>
      <c r="K793" s="6" t="s">
        <v>4927</v>
      </c>
      <c r="L793" s="4" t="s">
        <v>31</v>
      </c>
      <c r="M793" s="4" t="s">
        <v>317</v>
      </c>
    </row>
    <row r="794" customFormat="false" ht="15.75" hidden="false" customHeight="true" outlineLevel="0" collapsed="false">
      <c r="A794" s="4" t="n">
        <v>4276</v>
      </c>
      <c r="B794" s="4" t="s">
        <v>4928</v>
      </c>
      <c r="C794" s="4" t="s">
        <v>4929</v>
      </c>
      <c r="D794" s="4" t="s">
        <v>4930</v>
      </c>
      <c r="E794" s="5" t="s">
        <v>4931</v>
      </c>
      <c r="F794" s="4" t="s">
        <v>4932</v>
      </c>
      <c r="G794" s="4" t="s">
        <v>107</v>
      </c>
      <c r="H794" s="5" t="s">
        <v>4933</v>
      </c>
      <c r="I794" s="7" t="s">
        <v>4934</v>
      </c>
      <c r="J794" s="5" t="n">
        <f aca="false">LEN(K794)</f>
        <v>27</v>
      </c>
      <c r="K794" s="13" t="str">
        <f aca="false">LOWER(SUBSTITUTE(SUBSTITUTE(SUBSTITUTE(SUBSTITUTE(SUBSTITUTE(SUBSTITUTE(SUBSTITUTE(B794,"S.L.",""),"SL",""),"S.A.",""),"SA","")," ",""),".",""),",",""))&amp;".com"</f>
        <v>hotelvistalmarmoclinejo.com</v>
      </c>
      <c r="L794" s="4" t="s">
        <v>31</v>
      </c>
      <c r="M794" s="4" t="s">
        <v>877</v>
      </c>
    </row>
    <row r="795" customFormat="false" ht="15.75" hidden="false" customHeight="true" outlineLevel="0" collapsed="false">
      <c r="A795" s="4" t="n">
        <v>4496</v>
      </c>
      <c r="B795" s="4" t="s">
        <v>4935</v>
      </c>
      <c r="C795" s="4"/>
      <c r="D795" s="4" t="s">
        <v>4936</v>
      </c>
      <c r="E795" s="5" t="s">
        <v>4937</v>
      </c>
      <c r="F795" s="4" t="s">
        <v>106</v>
      </c>
      <c r="G795" s="4" t="s">
        <v>107</v>
      </c>
      <c r="H795" s="5" t="s">
        <v>4938</v>
      </c>
      <c r="I795" s="4" t="s">
        <v>4939</v>
      </c>
      <c r="J795" s="5" t="n">
        <f aca="false">LEN(K795)</f>
        <v>27</v>
      </c>
      <c r="K795" s="6" t="str">
        <f aca="false">LOWER(SUBSTITUTE(SUBSTITUTE(SUBSTITUTE(SUBSTITUTE(SUBSTITUTE(SUBSTITUTE(SUBSTITUTE(B795,"S.L.",""),"SL",""),"S.A.",""),"SA","")," ",""),".",""),",",""))&amp;".com"</f>
        <v>lospatiosdentamariagolf.com</v>
      </c>
      <c r="L795" s="4" t="s">
        <v>21</v>
      </c>
      <c r="M795" s="4" t="s">
        <v>31</v>
      </c>
    </row>
    <row r="796" customFormat="false" ht="15.75" hidden="false" customHeight="true" outlineLevel="0" collapsed="false">
      <c r="A796" s="4" t="n">
        <v>4630</v>
      </c>
      <c r="B796" s="4" t="s">
        <v>4940</v>
      </c>
      <c r="C796" s="4"/>
      <c r="D796" s="4" t="s">
        <v>4941</v>
      </c>
      <c r="E796" s="5" t="s">
        <v>4942</v>
      </c>
      <c r="F796" s="4" t="s">
        <v>4943</v>
      </c>
      <c r="G796" s="4" t="s">
        <v>948</v>
      </c>
      <c r="H796" s="5" t="s">
        <v>4944</v>
      </c>
      <c r="I796" s="4" t="s">
        <v>4945</v>
      </c>
      <c r="J796" s="5" t="n">
        <f aca="false">LEN(K796)</f>
        <v>27</v>
      </c>
      <c r="K796" s="6" t="s">
        <v>4946</v>
      </c>
      <c r="L796" s="4" t="s">
        <v>21</v>
      </c>
      <c r="M796" s="4" t="s">
        <v>2124</v>
      </c>
    </row>
    <row r="797" customFormat="false" ht="15.75" hidden="false" customHeight="true" outlineLevel="0" collapsed="false">
      <c r="A797" s="4" t="n">
        <v>4690</v>
      </c>
      <c r="B797" s="4" t="s">
        <v>4947</v>
      </c>
      <c r="C797" s="4" t="s">
        <v>4948</v>
      </c>
      <c r="D797" s="4" t="s">
        <v>4949</v>
      </c>
      <c r="E797" s="5" t="s">
        <v>2804</v>
      </c>
      <c r="F797" s="4" t="s">
        <v>2805</v>
      </c>
      <c r="G797" s="4" t="s">
        <v>948</v>
      </c>
      <c r="H797" s="5" t="s">
        <v>4950</v>
      </c>
      <c r="I797" s="4" t="s">
        <v>4951</v>
      </c>
      <c r="J797" s="5" t="n">
        <f aca="false">LEN(K797)</f>
        <v>27</v>
      </c>
      <c r="K797" s="10" t="s">
        <v>4952</v>
      </c>
      <c r="L797" s="4" t="s">
        <v>57</v>
      </c>
      <c r="M797" s="4" t="s">
        <v>695</v>
      </c>
    </row>
    <row r="798" customFormat="false" ht="15.75" hidden="false" customHeight="true" outlineLevel="0" collapsed="false">
      <c r="A798" s="4" t="n">
        <v>4874</v>
      </c>
      <c r="B798" s="4" t="s">
        <v>4953</v>
      </c>
      <c r="C798" s="4" t="s">
        <v>4954</v>
      </c>
      <c r="D798" s="4" t="s">
        <v>4955</v>
      </c>
      <c r="E798" s="5" t="s">
        <v>4956</v>
      </c>
      <c r="F798" s="4" t="s">
        <v>372</v>
      </c>
      <c r="G798" s="4" t="s">
        <v>372</v>
      </c>
      <c r="H798" s="5" t="s">
        <v>4957</v>
      </c>
      <c r="I798" s="4" t="s">
        <v>4958</v>
      </c>
      <c r="J798" s="5" t="n">
        <f aca="false">LEN(K798)</f>
        <v>27</v>
      </c>
      <c r="K798" s="6" t="s">
        <v>4959</v>
      </c>
      <c r="L798" s="4" t="s">
        <v>78</v>
      </c>
      <c r="M798" s="4" t="s">
        <v>4517</v>
      </c>
    </row>
    <row r="799" customFormat="false" ht="15.75" hidden="false" customHeight="true" outlineLevel="0" collapsed="false">
      <c r="A799" s="4" t="n">
        <v>4891</v>
      </c>
      <c r="B799" s="4" t="s">
        <v>4960</v>
      </c>
      <c r="C799" s="4"/>
      <c r="D799" s="4" t="s">
        <v>4961</v>
      </c>
      <c r="E799" s="5" t="s">
        <v>1282</v>
      </c>
      <c r="F799" s="4" t="s">
        <v>372</v>
      </c>
      <c r="G799" s="4" t="s">
        <v>372</v>
      </c>
      <c r="H799" s="5" t="s">
        <v>4962</v>
      </c>
      <c r="I799" s="4" t="s">
        <v>4963</v>
      </c>
      <c r="J799" s="5" t="n">
        <f aca="false">LEN(K799)</f>
        <v>27</v>
      </c>
      <c r="K799" s="6" t="s">
        <v>4964</v>
      </c>
      <c r="L799" s="4" t="s">
        <v>21</v>
      </c>
      <c r="M799" s="4" t="s">
        <v>819</v>
      </c>
    </row>
    <row r="800" customFormat="false" ht="15.75" hidden="false" customHeight="true" outlineLevel="0" collapsed="false">
      <c r="A800" s="4" t="n">
        <v>4913</v>
      </c>
      <c r="B800" s="4" t="s">
        <v>4965</v>
      </c>
      <c r="C800" s="4" t="s">
        <v>4966</v>
      </c>
      <c r="D800" s="4" t="s">
        <v>4967</v>
      </c>
      <c r="E800" s="5" t="s">
        <v>4968</v>
      </c>
      <c r="F800" s="4" t="s">
        <v>4969</v>
      </c>
      <c r="G800" s="4" t="s">
        <v>372</v>
      </c>
      <c r="H800" s="5" t="s">
        <v>4970</v>
      </c>
      <c r="I800" s="7" t="s">
        <v>4971</v>
      </c>
      <c r="J800" s="5" t="n">
        <f aca="false">LEN(K800)</f>
        <v>27</v>
      </c>
      <c r="K800" s="13" t="s">
        <v>4972</v>
      </c>
      <c r="L800" s="4" t="s">
        <v>57</v>
      </c>
      <c r="M800" s="4" t="s">
        <v>381</v>
      </c>
    </row>
    <row r="801" customFormat="false" ht="15.75" hidden="false" customHeight="true" outlineLevel="0" collapsed="false">
      <c r="A801" s="4" t="n">
        <v>4914</v>
      </c>
      <c r="B801" s="4" t="s">
        <v>4965</v>
      </c>
      <c r="C801" s="4"/>
      <c r="D801" s="4" t="s">
        <v>4967</v>
      </c>
      <c r="E801" s="5" t="s">
        <v>4968</v>
      </c>
      <c r="F801" s="4" t="s">
        <v>4969</v>
      </c>
      <c r="G801" s="4" t="s">
        <v>372</v>
      </c>
      <c r="H801" s="5" t="s">
        <v>4970</v>
      </c>
      <c r="I801" s="7" t="s">
        <v>4971</v>
      </c>
      <c r="J801" s="5" t="n">
        <f aca="false">LEN(K801)</f>
        <v>27</v>
      </c>
      <c r="K801" s="13" t="s">
        <v>4972</v>
      </c>
      <c r="L801" s="4" t="s">
        <v>78</v>
      </c>
      <c r="M801" s="4" t="s">
        <v>381</v>
      </c>
    </row>
    <row r="802" customFormat="false" ht="27.75" hidden="false" customHeight="true" outlineLevel="0" collapsed="false">
      <c r="A802" s="4" t="n">
        <v>4920</v>
      </c>
      <c r="B802" s="4" t="s">
        <v>4973</v>
      </c>
      <c r="C802" s="4" t="s">
        <v>4974</v>
      </c>
      <c r="D802" s="4" t="s">
        <v>4975</v>
      </c>
      <c r="E802" s="5" t="s">
        <v>4976</v>
      </c>
      <c r="F802" s="4" t="s">
        <v>2150</v>
      </c>
      <c r="G802" s="4" t="s">
        <v>372</v>
      </c>
      <c r="H802" s="5" t="s">
        <v>4977</v>
      </c>
      <c r="I802" s="7" t="s">
        <v>4978</v>
      </c>
      <c r="J802" s="5" t="n">
        <f aca="false">LEN(K802)</f>
        <v>27</v>
      </c>
      <c r="K802" s="6" t="str">
        <f aca="false">LOWER(SUBSTITUTE(SUBSTITUTE(SUBSTITUTE(SUBSTITUTE(SUBSTITUTE(SUBSTITUTE(SUBSTITUTE(B802,"S.L.",""),"SL",""),"S.A.",""),"SA","")," ",""),".",""),",",""))&amp;".com"</f>
        <v>hotelpalaciolosgranados.com</v>
      </c>
      <c r="L802" s="4" t="s">
        <v>66</v>
      </c>
      <c r="M802" s="4" t="s">
        <v>381</v>
      </c>
    </row>
    <row r="803" customFormat="false" ht="27.75" hidden="false" customHeight="true" outlineLevel="0" collapsed="false">
      <c r="A803" s="4" t="n">
        <v>4942</v>
      </c>
      <c r="B803" s="4" t="s">
        <v>4979</v>
      </c>
      <c r="C803" s="4" t="s">
        <v>4980</v>
      </c>
      <c r="D803" s="4" t="s">
        <v>4981</v>
      </c>
      <c r="E803" s="5" t="s">
        <v>330</v>
      </c>
      <c r="F803" s="4" t="s">
        <v>331</v>
      </c>
      <c r="G803" s="4" t="s">
        <v>332</v>
      </c>
      <c r="H803" s="5" t="s">
        <v>4982</v>
      </c>
      <c r="I803" s="7" t="s">
        <v>4983</v>
      </c>
      <c r="J803" s="5" t="n">
        <f aca="false">LEN(K803)</f>
        <v>27</v>
      </c>
      <c r="K803" s="6" t="s">
        <v>4984</v>
      </c>
      <c r="L803" s="4" t="s">
        <v>21</v>
      </c>
      <c r="M803" s="4" t="s">
        <v>924</v>
      </c>
    </row>
    <row r="804" customFormat="false" ht="15.75" hidden="false" customHeight="true" outlineLevel="0" collapsed="false">
      <c r="A804" s="4" t="n">
        <v>5085</v>
      </c>
      <c r="B804" s="4" t="s">
        <v>4985</v>
      </c>
      <c r="C804" s="4" t="s">
        <v>4986</v>
      </c>
      <c r="D804" s="4" t="s">
        <v>4987</v>
      </c>
      <c r="E804" s="5" t="s">
        <v>1452</v>
      </c>
      <c r="F804" s="4" t="s">
        <v>1453</v>
      </c>
      <c r="G804" s="4" t="s">
        <v>332</v>
      </c>
      <c r="H804" s="5" t="s">
        <v>4988</v>
      </c>
      <c r="I804" s="4" t="s">
        <v>4989</v>
      </c>
      <c r="J804" s="5" t="n">
        <f aca="false">LEN(K804)</f>
        <v>27</v>
      </c>
      <c r="K804" s="10" t="s">
        <v>4990</v>
      </c>
      <c r="L804" s="4" t="s">
        <v>31</v>
      </c>
      <c r="M804" s="4" t="s">
        <v>31</v>
      </c>
    </row>
    <row r="805" customFormat="false" ht="15.75" hidden="false" customHeight="true" outlineLevel="0" collapsed="false">
      <c r="A805" s="4" t="n">
        <v>5200</v>
      </c>
      <c r="B805" s="4" t="s">
        <v>4991</v>
      </c>
      <c r="C805" s="4" t="s">
        <v>4992</v>
      </c>
      <c r="D805" s="4" t="s">
        <v>4993</v>
      </c>
      <c r="E805" s="5" t="s">
        <v>718</v>
      </c>
      <c r="F805" s="4" t="s">
        <v>719</v>
      </c>
      <c r="G805" s="4" t="s">
        <v>332</v>
      </c>
      <c r="H805" s="5" t="s">
        <v>4994</v>
      </c>
      <c r="I805" s="4" t="s">
        <v>4995</v>
      </c>
      <c r="J805" s="5" t="n">
        <f aca="false">LEN(K805)</f>
        <v>27</v>
      </c>
      <c r="K805" s="6" t="s">
        <v>4996</v>
      </c>
      <c r="L805" s="4" t="s">
        <v>31</v>
      </c>
      <c r="M805" s="4" t="s">
        <v>2097</v>
      </c>
    </row>
    <row r="806" customFormat="false" ht="15.75" hidden="false" customHeight="true" outlineLevel="0" collapsed="false">
      <c r="A806" s="4" t="n">
        <v>5202</v>
      </c>
      <c r="B806" s="4" t="s">
        <v>4997</v>
      </c>
      <c r="C806" s="4"/>
      <c r="D806" s="4" t="s">
        <v>4998</v>
      </c>
      <c r="E806" s="5" t="s">
        <v>718</v>
      </c>
      <c r="F806" s="4" t="s">
        <v>719</v>
      </c>
      <c r="G806" s="4" t="s">
        <v>332</v>
      </c>
      <c r="H806" s="5" t="s">
        <v>4999</v>
      </c>
      <c r="I806" s="4" t="s">
        <v>5000</v>
      </c>
      <c r="J806" s="5" t="n">
        <f aca="false">LEN(K806)</f>
        <v>27</v>
      </c>
      <c r="K806" s="6" t="s">
        <v>5001</v>
      </c>
      <c r="L806" s="4" t="s">
        <v>21</v>
      </c>
      <c r="M806" s="4" t="s">
        <v>31</v>
      </c>
    </row>
    <row r="807" customFormat="false" ht="15.75" hidden="false" customHeight="true" outlineLevel="0" collapsed="false">
      <c r="A807" s="4" t="n">
        <v>5215</v>
      </c>
      <c r="B807" s="4" t="s">
        <v>5002</v>
      </c>
      <c r="C807" s="4"/>
      <c r="D807" s="4" t="s">
        <v>5003</v>
      </c>
      <c r="E807" s="5" t="s">
        <v>5004</v>
      </c>
      <c r="F807" s="4" t="s">
        <v>332</v>
      </c>
      <c r="G807" s="4" t="s">
        <v>332</v>
      </c>
      <c r="H807" s="5" t="s">
        <v>5005</v>
      </c>
      <c r="I807" s="4" t="s">
        <v>5006</v>
      </c>
      <c r="J807" s="5" t="n">
        <f aca="false">LEN(K807)</f>
        <v>27</v>
      </c>
      <c r="K807" s="10" t="s">
        <v>5007</v>
      </c>
      <c r="L807" s="4" t="s">
        <v>31</v>
      </c>
      <c r="M807" s="4" t="s">
        <v>31</v>
      </c>
    </row>
    <row r="808" customFormat="false" ht="15.75" hidden="false" customHeight="true" outlineLevel="0" collapsed="false">
      <c r="A808" s="4" t="n">
        <v>5235</v>
      </c>
      <c r="B808" s="4" t="s">
        <v>4618</v>
      </c>
      <c r="C808" s="4"/>
      <c r="D808" s="4" t="s">
        <v>5008</v>
      </c>
      <c r="E808" s="5" t="s">
        <v>2163</v>
      </c>
      <c r="F808" s="4" t="s">
        <v>824</v>
      </c>
      <c r="G808" s="4" t="s">
        <v>824</v>
      </c>
      <c r="H808" s="5" t="s">
        <v>5009</v>
      </c>
      <c r="I808" s="4" t="s">
        <v>4621</v>
      </c>
      <c r="J808" s="5" t="n">
        <f aca="false">LEN(K808)</f>
        <v>27</v>
      </c>
      <c r="K808" s="6" t="str">
        <f aca="false">LOWER(SUBSTITUTE(SUBSTITUTE(SUBSTITUTE(SUBSTITUTE(SUBSTITUTE(SUBSTITUTE(SUBSTITUTE(B808,"S.L.",""),"SL",""),"S.A.",""),"SA","")," ",""),".",""),",",""))&amp;".com"</f>
        <v>hotelesturisticosunidos.com</v>
      </c>
      <c r="L808" s="4" t="s">
        <v>78</v>
      </c>
      <c r="M808" s="4" t="s">
        <v>31</v>
      </c>
    </row>
    <row r="809" customFormat="false" ht="15.75" hidden="false" customHeight="true" outlineLevel="0" collapsed="false">
      <c r="A809" s="4" t="n">
        <v>5461</v>
      </c>
      <c r="B809" s="4" t="s">
        <v>5010</v>
      </c>
      <c r="C809" s="4" t="s">
        <v>5011</v>
      </c>
      <c r="D809" s="4" t="s">
        <v>5012</v>
      </c>
      <c r="E809" s="5" t="s">
        <v>5013</v>
      </c>
      <c r="F809" s="4" t="s">
        <v>5014</v>
      </c>
      <c r="G809" s="4" t="s">
        <v>250</v>
      </c>
      <c r="H809" s="5" t="s">
        <v>5015</v>
      </c>
      <c r="I809" s="4" t="s">
        <v>5016</v>
      </c>
      <c r="J809" s="5" t="n">
        <f aca="false">LEN(K809)</f>
        <v>27</v>
      </c>
      <c r="K809" s="6" t="s">
        <v>5017</v>
      </c>
      <c r="L809" s="4" t="s">
        <v>78</v>
      </c>
      <c r="M809" s="4" t="s">
        <v>794</v>
      </c>
    </row>
    <row r="810" customFormat="false" ht="27.75" hidden="false" customHeight="true" outlineLevel="0" collapsed="false">
      <c r="A810" s="4" t="n">
        <v>5548</v>
      </c>
      <c r="B810" s="4" t="s">
        <v>5018</v>
      </c>
      <c r="C810" s="4"/>
      <c r="D810" s="4" t="s">
        <v>5019</v>
      </c>
      <c r="E810" s="5" t="s">
        <v>5020</v>
      </c>
      <c r="F810" s="4" t="s">
        <v>5021</v>
      </c>
      <c r="G810" s="4" t="s">
        <v>250</v>
      </c>
      <c r="H810" s="5" t="s">
        <v>5022</v>
      </c>
      <c r="I810" s="7" t="s">
        <v>5023</v>
      </c>
      <c r="J810" s="5" t="n">
        <f aca="false">LEN(K810)</f>
        <v>27</v>
      </c>
      <c r="K810" s="6" t="s">
        <v>5024</v>
      </c>
      <c r="L810" s="4" t="s">
        <v>66</v>
      </c>
      <c r="M810" s="4" t="s">
        <v>31</v>
      </c>
    </row>
    <row r="811" customFormat="false" ht="15.75" hidden="false" customHeight="true" outlineLevel="0" collapsed="false">
      <c r="A811" s="4" t="n">
        <v>5606</v>
      </c>
      <c r="B811" s="4" t="s">
        <v>5025</v>
      </c>
      <c r="C811" s="4"/>
      <c r="D811" s="4" t="s">
        <v>5026</v>
      </c>
      <c r="E811" s="5" t="s">
        <v>5027</v>
      </c>
      <c r="F811" s="4" t="s">
        <v>5028</v>
      </c>
      <c r="G811" s="4" t="s">
        <v>573</v>
      </c>
      <c r="H811" s="5" t="s">
        <v>5029</v>
      </c>
      <c r="I811" s="4" t="s">
        <v>5030</v>
      </c>
      <c r="J811" s="5" t="n">
        <f aca="false">LEN(K811)</f>
        <v>27</v>
      </c>
      <c r="K811" s="6" t="s">
        <v>5031</v>
      </c>
      <c r="L811" s="4" t="s">
        <v>78</v>
      </c>
      <c r="M811" s="4" t="s">
        <v>672</v>
      </c>
    </row>
    <row r="812" customFormat="false" ht="15.75" hidden="false" customHeight="true" outlineLevel="0" collapsed="false">
      <c r="A812" s="4" t="n">
        <v>5644</v>
      </c>
      <c r="B812" s="4" t="s">
        <v>5032</v>
      </c>
      <c r="C812" s="4"/>
      <c r="D812" s="4" t="s">
        <v>5033</v>
      </c>
      <c r="E812" s="5" t="s">
        <v>5034</v>
      </c>
      <c r="F812" s="4" t="s">
        <v>5035</v>
      </c>
      <c r="G812" s="4" t="s">
        <v>573</v>
      </c>
      <c r="H812" s="5" t="s">
        <v>5036</v>
      </c>
      <c r="I812" s="4" t="s">
        <v>5037</v>
      </c>
      <c r="J812" s="5" t="n">
        <f aca="false">LEN(K812)</f>
        <v>27</v>
      </c>
      <c r="K812" s="6" t="s">
        <v>5038</v>
      </c>
      <c r="L812" s="4" t="s">
        <v>31</v>
      </c>
      <c r="M812" s="4" t="s">
        <v>2139</v>
      </c>
    </row>
    <row r="813" customFormat="false" ht="15.75" hidden="false" customHeight="true" outlineLevel="0" collapsed="false">
      <c r="A813" s="4" t="n">
        <v>5673</v>
      </c>
      <c r="B813" s="4" t="s">
        <v>5039</v>
      </c>
      <c r="C813" s="4" t="s">
        <v>5040</v>
      </c>
      <c r="D813" s="4" t="s">
        <v>5041</v>
      </c>
      <c r="E813" s="5" t="s">
        <v>5042</v>
      </c>
      <c r="F813" s="4" t="s">
        <v>5043</v>
      </c>
      <c r="G813" s="4" t="s">
        <v>573</v>
      </c>
      <c r="H813" s="5" t="s">
        <v>5044</v>
      </c>
      <c r="I813" s="4" t="s">
        <v>5045</v>
      </c>
      <c r="J813" s="5" t="n">
        <f aca="false">LEN(K813)</f>
        <v>27</v>
      </c>
      <c r="K813" s="6" t="s">
        <v>5046</v>
      </c>
      <c r="L813" s="4" t="s">
        <v>57</v>
      </c>
      <c r="M813" s="4" t="s">
        <v>5047</v>
      </c>
    </row>
    <row r="814" customFormat="false" ht="15.75" hidden="false" customHeight="true" outlineLevel="0" collapsed="false">
      <c r="A814" s="4" t="n">
        <v>5703</v>
      </c>
      <c r="B814" s="4" t="s">
        <v>5048</v>
      </c>
      <c r="C814" s="4"/>
      <c r="D814" s="4" t="s">
        <v>5049</v>
      </c>
      <c r="E814" s="5" t="s">
        <v>1523</v>
      </c>
      <c r="F814" s="4" t="s">
        <v>62</v>
      </c>
      <c r="G814" s="4" t="s">
        <v>18</v>
      </c>
      <c r="H814" s="5" t="s">
        <v>5050</v>
      </c>
      <c r="I814" s="4" t="s">
        <v>5051</v>
      </c>
      <c r="J814" s="5" t="n">
        <f aca="false">LEN(K814)</f>
        <v>27</v>
      </c>
      <c r="K814" s="6" t="s">
        <v>5052</v>
      </c>
      <c r="L814" s="4" t="s">
        <v>31</v>
      </c>
      <c r="M814" s="4" t="s">
        <v>1063</v>
      </c>
    </row>
    <row r="815" customFormat="false" ht="15.75" hidden="false" customHeight="true" outlineLevel="0" collapsed="false">
      <c r="A815" s="4" t="n">
        <v>5741</v>
      </c>
      <c r="B815" s="4" t="s">
        <v>5053</v>
      </c>
      <c r="C815" s="4"/>
      <c r="D815" s="4" t="s">
        <v>5054</v>
      </c>
      <c r="E815" s="5" t="s">
        <v>5055</v>
      </c>
      <c r="F815" s="4" t="s">
        <v>5056</v>
      </c>
      <c r="G815" s="4" t="s">
        <v>18</v>
      </c>
      <c r="H815" s="5" t="s">
        <v>5057</v>
      </c>
      <c r="I815" s="4" t="s">
        <v>5058</v>
      </c>
      <c r="J815" s="5" t="n">
        <f aca="false">LEN(K815)</f>
        <v>27</v>
      </c>
      <c r="K815" s="6" t="s">
        <v>5059</v>
      </c>
      <c r="L815" s="4" t="s">
        <v>21</v>
      </c>
      <c r="M815" s="4" t="s">
        <v>317</v>
      </c>
    </row>
    <row r="816" customFormat="false" ht="27.75" hidden="false" customHeight="true" outlineLevel="0" collapsed="false">
      <c r="A816" s="4" t="n">
        <v>5985</v>
      </c>
      <c r="B816" s="4" t="s">
        <v>5060</v>
      </c>
      <c r="C816" s="4"/>
      <c r="D816" s="4" t="s">
        <v>5061</v>
      </c>
      <c r="E816" s="5" t="s">
        <v>5062</v>
      </c>
      <c r="F816" s="4" t="s">
        <v>5063</v>
      </c>
      <c r="G816" s="4" t="s">
        <v>154</v>
      </c>
      <c r="H816" s="5" t="s">
        <v>5064</v>
      </c>
      <c r="I816" s="7" t="s">
        <v>5065</v>
      </c>
      <c r="J816" s="5" t="n">
        <f aca="false">LEN(K816)</f>
        <v>27</v>
      </c>
      <c r="K816" s="6" t="s">
        <v>5066</v>
      </c>
      <c r="L816" s="4" t="s">
        <v>21</v>
      </c>
      <c r="M816" s="4" t="s">
        <v>2768</v>
      </c>
    </row>
    <row r="817" customFormat="false" ht="27.75" hidden="false" customHeight="true" outlineLevel="0" collapsed="false">
      <c r="A817" s="4" t="n">
        <v>6057</v>
      </c>
      <c r="B817" s="4" t="s">
        <v>5067</v>
      </c>
      <c r="C817" s="4"/>
      <c r="D817" s="4" t="s">
        <v>5068</v>
      </c>
      <c r="E817" s="5" t="s">
        <v>2461</v>
      </c>
      <c r="F817" s="4" t="s">
        <v>2466</v>
      </c>
      <c r="G817" s="4" t="s">
        <v>154</v>
      </c>
      <c r="H817" s="5" t="s">
        <v>5069</v>
      </c>
      <c r="I817" s="7" t="s">
        <v>5070</v>
      </c>
      <c r="J817" s="5" t="n">
        <f aca="false">LEN(K817)</f>
        <v>27</v>
      </c>
      <c r="K817" s="5" t="str">
        <f aca="false">LOWER(SUBSTITUTE(SUBSTITUTE(SUBSTITUTE(SUBSTITUTE(SUBSTITUTE(SUBSTITUTE(SUBSTITUTE(B817,"S.L.",""),"SL",""),"S.A.",""),"SA","")," ",""),".",""),",",""))&amp;".com"</f>
        <v>fantasiahoteles&amp;resorts.com</v>
      </c>
      <c r="L817" s="4" t="s">
        <v>1970</v>
      </c>
      <c r="M817" s="4" t="s">
        <v>31</v>
      </c>
    </row>
    <row r="818" customFormat="false" ht="15.75" hidden="false" customHeight="true" outlineLevel="0" collapsed="false">
      <c r="A818" s="4" t="n">
        <v>6128</v>
      </c>
      <c r="B818" s="4" t="s">
        <v>5071</v>
      </c>
      <c r="C818" s="4"/>
      <c r="D818" s="4" t="s">
        <v>5072</v>
      </c>
      <c r="E818" s="5" t="s">
        <v>5073</v>
      </c>
      <c r="F818" s="4" t="s">
        <v>5074</v>
      </c>
      <c r="G818" s="4" t="s">
        <v>154</v>
      </c>
      <c r="H818" s="5" t="s">
        <v>5075</v>
      </c>
      <c r="I818" s="4" t="s">
        <v>5076</v>
      </c>
      <c r="J818" s="5" t="n">
        <f aca="false">LEN(K818)</f>
        <v>27</v>
      </c>
      <c r="K818" s="10" t="str">
        <f aca="false">LOWER(SUBSTITUTE(SUBSTITUTE(SUBSTITUTE(SUBSTITUTE(SUBSTITUTE(SUBSTITUTE(SUBSTITUTE(B818,"S.L.",""),"SL",""),"S.A.",""),"SA","")," ",""),".",""),",",""))&amp;".com"</f>
        <v>expressbyholidayinnonda.com</v>
      </c>
      <c r="L818" s="4" t="s">
        <v>57</v>
      </c>
      <c r="M818" s="4" t="s">
        <v>225</v>
      </c>
    </row>
    <row r="819" customFormat="false" ht="15.75" hidden="false" customHeight="true" outlineLevel="0" collapsed="false">
      <c r="A819" s="4" t="n">
        <v>6205</v>
      </c>
      <c r="B819" s="4" t="s">
        <v>5077</v>
      </c>
      <c r="C819" s="4"/>
      <c r="D819" s="4" t="s">
        <v>5078</v>
      </c>
      <c r="E819" s="5" t="s">
        <v>5079</v>
      </c>
      <c r="F819" s="4" t="s">
        <v>5080</v>
      </c>
      <c r="G819" s="4" t="s">
        <v>27</v>
      </c>
      <c r="H819" s="5" t="s">
        <v>5081</v>
      </c>
      <c r="I819" s="4" t="s">
        <v>5082</v>
      </c>
      <c r="J819" s="5" t="n">
        <f aca="false">LEN(K819)</f>
        <v>27</v>
      </c>
      <c r="K819" s="10" t="s">
        <v>5083</v>
      </c>
      <c r="L819" s="4" t="s">
        <v>31</v>
      </c>
      <c r="M819" s="4" t="s">
        <v>1418</v>
      </c>
    </row>
    <row r="820" customFormat="false" ht="15.75" hidden="false" customHeight="true" outlineLevel="0" collapsed="false">
      <c r="A820" s="4" t="n">
        <v>6401</v>
      </c>
      <c r="B820" s="4" t="s">
        <v>5084</v>
      </c>
      <c r="C820" s="4"/>
      <c r="D820" s="4" t="s">
        <v>5085</v>
      </c>
      <c r="E820" s="5" t="s">
        <v>1931</v>
      </c>
      <c r="F820" s="4" t="s">
        <v>1317</v>
      </c>
      <c r="G820" s="4" t="s">
        <v>27</v>
      </c>
      <c r="H820" s="5" t="s">
        <v>5086</v>
      </c>
      <c r="I820" s="4" t="s">
        <v>5087</v>
      </c>
      <c r="J820" s="5" t="n">
        <f aca="false">LEN(K820)</f>
        <v>27</v>
      </c>
      <c r="K820" s="6" t="s">
        <v>5088</v>
      </c>
      <c r="L820" s="4" t="s">
        <v>31</v>
      </c>
      <c r="M820" s="4" t="s">
        <v>31</v>
      </c>
    </row>
    <row r="821" customFormat="false" ht="15.75" hidden="false" customHeight="true" outlineLevel="0" collapsed="false">
      <c r="A821" s="4" t="n">
        <v>6405</v>
      </c>
      <c r="B821" s="4" t="s">
        <v>5089</v>
      </c>
      <c r="C821" s="4"/>
      <c r="D821" s="4" t="s">
        <v>5090</v>
      </c>
      <c r="E821" s="5" t="s">
        <v>5091</v>
      </c>
      <c r="F821" s="4" t="s">
        <v>423</v>
      </c>
      <c r="G821" s="4" t="s">
        <v>27</v>
      </c>
      <c r="H821" s="5" t="s">
        <v>5092</v>
      </c>
      <c r="I821" s="4" t="s">
        <v>5093</v>
      </c>
      <c r="J821" s="5" t="n">
        <f aca="false">LEN(K821)</f>
        <v>27</v>
      </c>
      <c r="K821" s="6" t="s">
        <v>5094</v>
      </c>
      <c r="L821" s="4" t="s">
        <v>31</v>
      </c>
      <c r="M821" s="4" t="s">
        <v>549</v>
      </c>
    </row>
    <row r="822" customFormat="false" ht="15.75" hidden="false" customHeight="true" outlineLevel="0" collapsed="false">
      <c r="A822" s="4" t="n">
        <v>6414</v>
      </c>
      <c r="B822" s="4" t="s">
        <v>5095</v>
      </c>
      <c r="C822" s="4"/>
      <c r="D822" s="4" t="s">
        <v>5096</v>
      </c>
      <c r="E822" s="5" t="s">
        <v>5097</v>
      </c>
      <c r="F822" s="4" t="s">
        <v>5098</v>
      </c>
      <c r="G822" s="4" t="s">
        <v>27</v>
      </c>
      <c r="H822" s="5" t="s">
        <v>5099</v>
      </c>
      <c r="I822" s="4" t="s">
        <v>5100</v>
      </c>
      <c r="J822" s="5" t="n">
        <f aca="false">LEN(K822)</f>
        <v>27</v>
      </c>
      <c r="K822" s="6" t="s">
        <v>5101</v>
      </c>
      <c r="L822" s="4" t="s">
        <v>57</v>
      </c>
      <c r="M822" s="4" t="s">
        <v>31</v>
      </c>
    </row>
    <row r="823" customFormat="false" ht="15.75" hidden="false" customHeight="true" outlineLevel="0" collapsed="false">
      <c r="A823" s="4" t="n">
        <v>6458</v>
      </c>
      <c r="B823" s="4" t="s">
        <v>5102</v>
      </c>
      <c r="C823" s="4"/>
      <c r="D823" s="4" t="s">
        <v>5103</v>
      </c>
      <c r="E823" s="5" t="s">
        <v>5104</v>
      </c>
      <c r="F823" s="4" t="s">
        <v>5105</v>
      </c>
      <c r="G823" s="4" t="s">
        <v>27</v>
      </c>
      <c r="H823" s="5" t="s">
        <v>5106</v>
      </c>
      <c r="I823" s="4" t="s">
        <v>5107</v>
      </c>
      <c r="J823" s="5" t="n">
        <f aca="false">LEN(K823)</f>
        <v>27</v>
      </c>
      <c r="K823" s="6" t="s">
        <v>5108</v>
      </c>
      <c r="L823" s="4" t="s">
        <v>21</v>
      </c>
      <c r="M823" s="4" t="s">
        <v>729</v>
      </c>
    </row>
    <row r="824" customFormat="false" ht="15.75" hidden="false" customHeight="true" outlineLevel="0" collapsed="false">
      <c r="A824" s="4" t="n">
        <v>6497</v>
      </c>
      <c r="B824" s="4" t="s">
        <v>5109</v>
      </c>
      <c r="C824" s="4"/>
      <c r="D824" s="4" t="s">
        <v>5110</v>
      </c>
      <c r="E824" s="5" t="s">
        <v>5111</v>
      </c>
      <c r="F824" s="4" t="s">
        <v>5112</v>
      </c>
      <c r="G824" s="4" t="s">
        <v>27</v>
      </c>
      <c r="H824" s="5" t="s">
        <v>5113</v>
      </c>
      <c r="I824" s="4" t="s">
        <v>5114</v>
      </c>
      <c r="J824" s="5" t="n">
        <f aca="false">LEN(K824)</f>
        <v>27</v>
      </c>
      <c r="K824" s="6" t="s">
        <v>5115</v>
      </c>
      <c r="L824" s="4" t="s">
        <v>21</v>
      </c>
      <c r="M824" s="4" t="s">
        <v>5116</v>
      </c>
    </row>
    <row r="825" customFormat="false" ht="15.75" hidden="false" customHeight="true" outlineLevel="0" collapsed="false">
      <c r="A825" s="4" t="n">
        <v>6512</v>
      </c>
      <c r="B825" s="4" t="s">
        <v>5117</v>
      </c>
      <c r="C825" s="4"/>
      <c r="D825" s="4" t="s">
        <v>5118</v>
      </c>
      <c r="E825" s="5" t="s">
        <v>1762</v>
      </c>
      <c r="F825" s="4" t="s">
        <v>1763</v>
      </c>
      <c r="G825" s="4" t="s">
        <v>299</v>
      </c>
      <c r="H825" s="5" t="s">
        <v>5119</v>
      </c>
      <c r="I825" s="4" t="s">
        <v>5120</v>
      </c>
      <c r="J825" s="5" t="n">
        <f aca="false">LEN(K825)</f>
        <v>27</v>
      </c>
      <c r="K825" s="6" t="str">
        <f aca="false">LOWER(SUBSTITUTE(SUBSTITUTE(SUBSTITUTE(SUBSTITUTE(SUBSTITUTE(SUBSTITUTE(SUBSTITUTE(B825,"S.L.",""),"SL",""),"S.A.",""),"SA","")," ",""),".",""),",",""))&amp;".com"</f>
        <v>cateringibericocastilla.com</v>
      </c>
      <c r="L825" s="4" t="s">
        <v>57</v>
      </c>
      <c r="M825" s="4" t="s">
        <v>31</v>
      </c>
    </row>
    <row r="826" customFormat="false" ht="27.75" hidden="false" customHeight="true" outlineLevel="0" collapsed="false">
      <c r="A826" s="4" t="n">
        <v>6557</v>
      </c>
      <c r="B826" s="4" t="s">
        <v>5121</v>
      </c>
      <c r="C826" s="4"/>
      <c r="D826" s="4" t="s">
        <v>5122</v>
      </c>
      <c r="E826" s="5" t="s">
        <v>5123</v>
      </c>
      <c r="F826" s="4" t="s">
        <v>5124</v>
      </c>
      <c r="G826" s="4" t="s">
        <v>299</v>
      </c>
      <c r="H826" s="5" t="s">
        <v>5125</v>
      </c>
      <c r="I826" s="7" t="s">
        <v>5126</v>
      </c>
      <c r="J826" s="5" t="n">
        <f aca="false">LEN(K826)</f>
        <v>27</v>
      </c>
      <c r="K826" s="5" t="s">
        <v>5127</v>
      </c>
      <c r="L826" s="4" t="s">
        <v>57</v>
      </c>
      <c r="M826" s="4" t="s">
        <v>1979</v>
      </c>
    </row>
    <row r="827" customFormat="false" ht="27.75" hidden="false" customHeight="true" outlineLevel="0" collapsed="false">
      <c r="A827" s="4" t="n">
        <v>6656</v>
      </c>
      <c r="B827" s="4" t="s">
        <v>5128</v>
      </c>
      <c r="C827" s="4"/>
      <c r="D827" s="4" t="s">
        <v>5129</v>
      </c>
      <c r="E827" s="5" t="s">
        <v>5130</v>
      </c>
      <c r="F827" s="4" t="s">
        <v>1542</v>
      </c>
      <c r="G827" s="4" t="s">
        <v>1155</v>
      </c>
      <c r="H827" s="5" t="s">
        <v>5131</v>
      </c>
      <c r="I827" s="7" t="s">
        <v>5132</v>
      </c>
      <c r="J827" s="5" t="n">
        <f aca="false">LEN(K827)</f>
        <v>27</v>
      </c>
      <c r="K827" s="6" t="s">
        <v>5133</v>
      </c>
      <c r="L827" s="4" t="s">
        <v>637</v>
      </c>
      <c r="M827" s="4" t="s">
        <v>5134</v>
      </c>
    </row>
    <row r="828" customFormat="false" ht="15.75" hidden="false" customHeight="true" outlineLevel="0" collapsed="false">
      <c r="A828" s="4" t="n">
        <v>6730</v>
      </c>
      <c r="B828" s="4" t="s">
        <v>5135</v>
      </c>
      <c r="C828" s="4"/>
      <c r="D828" s="4" t="s">
        <v>5136</v>
      </c>
      <c r="E828" s="5" t="s">
        <v>5137</v>
      </c>
      <c r="F828" s="4" t="s">
        <v>5138</v>
      </c>
      <c r="G828" s="4" t="s">
        <v>1423</v>
      </c>
      <c r="H828" s="5" t="s">
        <v>5139</v>
      </c>
      <c r="I828" s="4" t="s">
        <v>5140</v>
      </c>
      <c r="J828" s="5" t="n">
        <f aca="false">LEN(K828)</f>
        <v>27</v>
      </c>
      <c r="K828" s="6" t="s">
        <v>5141</v>
      </c>
      <c r="L828" s="4" t="s">
        <v>21</v>
      </c>
      <c r="M828" s="4" t="s">
        <v>577</v>
      </c>
    </row>
    <row r="829" customFormat="false" ht="15.75" hidden="false" customHeight="true" outlineLevel="0" collapsed="false">
      <c r="A829" s="4" t="n">
        <v>6741</v>
      </c>
      <c r="B829" s="4" t="s">
        <v>5142</v>
      </c>
      <c r="C829" s="4"/>
      <c r="D829" s="4" t="s">
        <v>5143</v>
      </c>
      <c r="E829" s="5" t="s">
        <v>3788</v>
      </c>
      <c r="F829" s="4" t="s">
        <v>1423</v>
      </c>
      <c r="G829" s="4" t="s">
        <v>1423</v>
      </c>
      <c r="H829" s="5" t="s">
        <v>5144</v>
      </c>
      <c r="I829" s="4" t="s">
        <v>5145</v>
      </c>
      <c r="J829" s="5" t="n">
        <f aca="false">LEN(K829)</f>
        <v>27</v>
      </c>
      <c r="K829" s="6" t="s">
        <v>5146</v>
      </c>
      <c r="L829" s="4" t="s">
        <v>31</v>
      </c>
      <c r="M829" s="4" t="s">
        <v>2429</v>
      </c>
    </row>
    <row r="830" customFormat="false" ht="27.75" hidden="false" customHeight="true" outlineLevel="0" collapsed="false">
      <c r="A830" s="4" t="n">
        <v>6832</v>
      </c>
      <c r="B830" s="4" t="s">
        <v>5147</v>
      </c>
      <c r="C830" s="4"/>
      <c r="D830" s="4" t="s">
        <v>5148</v>
      </c>
      <c r="E830" s="5" t="s">
        <v>5149</v>
      </c>
      <c r="F830" s="4" t="s">
        <v>5150</v>
      </c>
      <c r="G830" s="4" t="s">
        <v>84</v>
      </c>
      <c r="H830" s="5" t="s">
        <v>5151</v>
      </c>
      <c r="I830" s="7" t="s">
        <v>5152</v>
      </c>
      <c r="J830" s="5" t="n">
        <f aca="false">LEN(K830)</f>
        <v>27</v>
      </c>
      <c r="K830" s="6" t="str">
        <f aca="false">LOWER(SUBSTITUTE(SUBSTITUTE(SUBSTITUTE(SUBSTITUTE(SUBSTITUTE(SUBSTITUTE(SUBSTITUTE(B830,"S.L.",""),"SL",""),"S.A.",""),"SA","")," ",""),".",""),",",""))&amp;".com"</f>
        <v>apartamentoslaspalmeras.com</v>
      </c>
      <c r="L830" s="4" t="s">
        <v>637</v>
      </c>
      <c r="M830" s="4" t="s">
        <v>31</v>
      </c>
    </row>
    <row r="831" customFormat="false" ht="15.75" hidden="false" customHeight="true" outlineLevel="0" collapsed="false">
      <c r="A831" s="4" t="n">
        <v>7131</v>
      </c>
      <c r="B831" s="4" t="s">
        <v>5153</v>
      </c>
      <c r="C831" s="4"/>
      <c r="D831" s="4" t="s">
        <v>5154</v>
      </c>
      <c r="E831" s="5" t="s">
        <v>5155</v>
      </c>
      <c r="F831" s="4" t="s">
        <v>122</v>
      </c>
      <c r="G831" s="4" t="s">
        <v>84</v>
      </c>
      <c r="H831" s="5" t="s">
        <v>5156</v>
      </c>
      <c r="I831" s="4" t="s">
        <v>5157</v>
      </c>
      <c r="J831" s="5" t="n">
        <f aca="false">LEN(K831)</f>
        <v>27</v>
      </c>
      <c r="K831" s="6" t="s">
        <v>5158</v>
      </c>
      <c r="L831" s="4" t="s">
        <v>57</v>
      </c>
      <c r="M831" s="4" t="s">
        <v>819</v>
      </c>
    </row>
    <row r="832" customFormat="false" ht="15.75" hidden="false" customHeight="true" outlineLevel="0" collapsed="false">
      <c r="A832" s="4" t="n">
        <v>7152</v>
      </c>
      <c r="B832" s="4" t="s">
        <v>5159</v>
      </c>
      <c r="C832" s="4"/>
      <c r="D832" s="4" t="s">
        <v>5160</v>
      </c>
      <c r="E832" s="5" t="s">
        <v>91</v>
      </c>
      <c r="F832" s="4" t="s">
        <v>92</v>
      </c>
      <c r="G832" s="4" t="s">
        <v>84</v>
      </c>
      <c r="H832" s="5" t="s">
        <v>5161</v>
      </c>
      <c r="I832" s="4" t="s">
        <v>5162</v>
      </c>
      <c r="J832" s="5" t="n">
        <f aca="false">LEN(K832)</f>
        <v>27</v>
      </c>
      <c r="K832" s="6" t="s">
        <v>5163</v>
      </c>
      <c r="L832" s="4" t="s">
        <v>21</v>
      </c>
      <c r="M832" s="4" t="s">
        <v>2435</v>
      </c>
    </row>
    <row r="833" customFormat="false" ht="15.75" hidden="false" customHeight="true" outlineLevel="0" collapsed="false">
      <c r="A833" s="4" t="n">
        <v>7190</v>
      </c>
      <c r="B833" s="4" t="s">
        <v>5164</v>
      </c>
      <c r="C833" s="4"/>
      <c r="D833" s="4" t="s">
        <v>5165</v>
      </c>
      <c r="E833" s="5" t="s">
        <v>1161</v>
      </c>
      <c r="F833" s="4" t="s">
        <v>1162</v>
      </c>
      <c r="G833" s="4" t="s">
        <v>84</v>
      </c>
      <c r="H833" s="5" t="s">
        <v>5166</v>
      </c>
      <c r="I833" s="4" t="s">
        <v>5167</v>
      </c>
      <c r="J833" s="5" t="n">
        <f aca="false">LEN(K833)</f>
        <v>27</v>
      </c>
      <c r="K833" s="6" t="s">
        <v>4516</v>
      </c>
      <c r="L833" s="4" t="s">
        <v>31</v>
      </c>
      <c r="M833" s="4" t="s">
        <v>31</v>
      </c>
    </row>
    <row r="834" customFormat="false" ht="15.75" hidden="false" customHeight="true" outlineLevel="0" collapsed="false">
      <c r="A834" s="4" t="n">
        <v>7255</v>
      </c>
      <c r="B834" s="4" t="s">
        <v>5168</v>
      </c>
      <c r="C834" s="4"/>
      <c r="D834" s="4" t="s">
        <v>5169</v>
      </c>
      <c r="E834" s="5" t="s">
        <v>161</v>
      </c>
      <c r="F834" s="4" t="s">
        <v>162</v>
      </c>
      <c r="G834" s="4" t="s">
        <v>84</v>
      </c>
      <c r="H834" s="5" t="s">
        <v>5170</v>
      </c>
      <c r="I834" s="7" t="s">
        <v>5171</v>
      </c>
      <c r="J834" s="5" t="n">
        <f aca="false">LEN(K834)</f>
        <v>27</v>
      </c>
      <c r="K834" s="6" t="s">
        <v>5172</v>
      </c>
      <c r="L834" s="4" t="s">
        <v>78</v>
      </c>
      <c r="M834" s="4" t="s">
        <v>31</v>
      </c>
    </row>
    <row r="835" customFormat="false" ht="15.75" hidden="false" customHeight="true" outlineLevel="0" collapsed="false">
      <c r="A835" s="4" t="n">
        <v>7298</v>
      </c>
      <c r="B835" s="4" t="s">
        <v>5173</v>
      </c>
      <c r="C835" s="4"/>
      <c r="D835" s="4" t="s">
        <v>5174</v>
      </c>
      <c r="E835" s="5" t="s">
        <v>660</v>
      </c>
      <c r="F835" s="4" t="s">
        <v>661</v>
      </c>
      <c r="G835" s="4" t="s">
        <v>84</v>
      </c>
      <c r="H835" s="5" t="s">
        <v>5175</v>
      </c>
      <c r="I835" s="4" t="s">
        <v>5176</v>
      </c>
      <c r="J835" s="5" t="n">
        <f aca="false">LEN(K835)</f>
        <v>27</v>
      </c>
      <c r="K835" s="6" t="s">
        <v>5177</v>
      </c>
      <c r="L835" s="4" t="s">
        <v>21</v>
      </c>
      <c r="M835" s="4" t="s">
        <v>31</v>
      </c>
    </row>
    <row r="836" customFormat="false" ht="15.75" hidden="false" customHeight="true" outlineLevel="0" collapsed="false">
      <c r="A836" s="4" t="n">
        <v>7350</v>
      </c>
      <c r="B836" s="4" t="s">
        <v>5178</v>
      </c>
      <c r="C836" s="4"/>
      <c r="D836" s="4" t="s">
        <v>5179</v>
      </c>
      <c r="E836" s="5" t="s">
        <v>228</v>
      </c>
      <c r="F836" s="4" t="s">
        <v>162</v>
      </c>
      <c r="G836" s="4" t="s">
        <v>84</v>
      </c>
      <c r="H836" s="5" t="s">
        <v>5180</v>
      </c>
      <c r="I836" s="4" t="s">
        <v>5181</v>
      </c>
      <c r="J836" s="5" t="n">
        <f aca="false">LEN(K836)</f>
        <v>27</v>
      </c>
      <c r="K836" s="6" t="s">
        <v>5182</v>
      </c>
      <c r="L836" s="4" t="s">
        <v>57</v>
      </c>
      <c r="M836" s="4" t="s">
        <v>22</v>
      </c>
    </row>
    <row r="837" customFormat="false" ht="15.75" hidden="false" customHeight="true" outlineLevel="0" collapsed="false">
      <c r="A837" s="4" t="n">
        <v>7482</v>
      </c>
      <c r="B837" s="4" t="s">
        <v>5183</v>
      </c>
      <c r="C837" s="4"/>
      <c r="D837" s="4" t="s">
        <v>5184</v>
      </c>
      <c r="E837" s="5" t="s">
        <v>5185</v>
      </c>
      <c r="F837" s="4" t="s">
        <v>5186</v>
      </c>
      <c r="G837" s="4" t="s">
        <v>84</v>
      </c>
      <c r="H837" s="5" t="s">
        <v>5187</v>
      </c>
      <c r="I837" s="4" t="s">
        <v>5188</v>
      </c>
      <c r="J837" s="5" t="n">
        <f aca="false">LEN(K837)</f>
        <v>27</v>
      </c>
      <c r="K837" s="6" t="s">
        <v>5189</v>
      </c>
      <c r="L837" s="4" t="s">
        <v>78</v>
      </c>
      <c r="M837" s="4" t="s">
        <v>133</v>
      </c>
    </row>
    <row r="838" customFormat="false" ht="15.75" hidden="false" customHeight="true" outlineLevel="0" collapsed="false">
      <c r="A838" s="4" t="n">
        <v>7641</v>
      </c>
      <c r="B838" s="4" t="s">
        <v>5190</v>
      </c>
      <c r="C838" s="4"/>
      <c r="D838" s="4" t="s">
        <v>5191</v>
      </c>
      <c r="E838" s="5" t="s">
        <v>3565</v>
      </c>
      <c r="F838" s="4" t="s">
        <v>3566</v>
      </c>
      <c r="G838" s="4" t="s">
        <v>84</v>
      </c>
      <c r="H838" s="5" t="s">
        <v>5192</v>
      </c>
      <c r="I838" s="4" t="s">
        <v>5193</v>
      </c>
      <c r="J838" s="5" t="n">
        <f aca="false">LEN(K838)</f>
        <v>27</v>
      </c>
      <c r="K838" s="6" t="s">
        <v>5194</v>
      </c>
      <c r="L838" s="4" t="s">
        <v>57</v>
      </c>
      <c r="M838" s="4" t="s">
        <v>31</v>
      </c>
    </row>
    <row r="839" customFormat="false" ht="27.75" hidden="false" customHeight="true" outlineLevel="0" collapsed="false">
      <c r="A839" s="4" t="n">
        <v>7640</v>
      </c>
      <c r="B839" s="4" t="s">
        <v>5195</v>
      </c>
      <c r="C839" s="4"/>
      <c r="D839" s="4" t="s">
        <v>5196</v>
      </c>
      <c r="E839" s="5" t="s">
        <v>3565</v>
      </c>
      <c r="F839" s="4" t="s">
        <v>3566</v>
      </c>
      <c r="G839" s="4" t="s">
        <v>84</v>
      </c>
      <c r="H839" s="5" t="s">
        <v>5192</v>
      </c>
      <c r="I839" s="7" t="s">
        <v>5193</v>
      </c>
      <c r="J839" s="5" t="n">
        <f aca="false">LEN(K839)</f>
        <v>27</v>
      </c>
      <c r="K839" s="6" t="s">
        <v>5197</v>
      </c>
      <c r="L839" s="4" t="s">
        <v>57</v>
      </c>
      <c r="M839" s="4" t="s">
        <v>31</v>
      </c>
    </row>
    <row r="840" customFormat="false" ht="15.75" hidden="false" customHeight="true" outlineLevel="0" collapsed="false">
      <c r="A840" s="4" t="n">
        <v>7670</v>
      </c>
      <c r="B840" s="4" t="s">
        <v>5198</v>
      </c>
      <c r="C840" s="4"/>
      <c r="D840" s="4" t="s">
        <v>5199</v>
      </c>
      <c r="E840" s="5" t="s">
        <v>2922</v>
      </c>
      <c r="F840" s="4" t="s">
        <v>2923</v>
      </c>
      <c r="G840" s="4" t="s">
        <v>84</v>
      </c>
      <c r="H840" s="5" t="s">
        <v>5200</v>
      </c>
      <c r="I840" s="4" t="s">
        <v>5201</v>
      </c>
      <c r="J840" s="5" t="n">
        <f aca="false">LEN(K840)</f>
        <v>27</v>
      </c>
      <c r="K840" s="6" t="s">
        <v>5202</v>
      </c>
      <c r="L840" s="4" t="s">
        <v>31</v>
      </c>
      <c r="M840" s="4" t="s">
        <v>31</v>
      </c>
    </row>
    <row r="841" customFormat="false" ht="15.75" hidden="false" customHeight="true" outlineLevel="0" collapsed="false">
      <c r="A841" s="4" t="n">
        <v>7704</v>
      </c>
      <c r="B841" s="4" t="s">
        <v>5203</v>
      </c>
      <c r="C841" s="4"/>
      <c r="D841" s="4" t="s">
        <v>5204</v>
      </c>
      <c r="E841" s="5" t="s">
        <v>504</v>
      </c>
      <c r="F841" s="4" t="s">
        <v>505</v>
      </c>
      <c r="G841" s="4" t="s">
        <v>84</v>
      </c>
      <c r="H841" s="5" t="s">
        <v>5205</v>
      </c>
      <c r="I841" s="4" t="str">
        <f aca="false">IFERROR(__xludf.dummyfunction("""info@""&amp;LOWER(REGEXREPLACE(B841,""[^A-Za-z0-9]"",""""))&amp;"".com"""),"info@bahiaprincipecoralplaya.com")</f>
        <v>info@bahiaprincipecoralplaya.com</v>
      </c>
      <c r="J841" s="5" t="n">
        <f aca="false">LEN(K841)</f>
        <v>27</v>
      </c>
      <c r="K841" s="6" t="s">
        <v>5206</v>
      </c>
      <c r="L841" s="4" t="s">
        <v>31</v>
      </c>
      <c r="M841" s="4" t="s">
        <v>5207</v>
      </c>
    </row>
    <row r="842" customFormat="false" ht="15.75" hidden="false" customHeight="true" outlineLevel="0" collapsed="false">
      <c r="A842" s="4" t="n">
        <v>7853</v>
      </c>
      <c r="B842" s="4" t="s">
        <v>5208</v>
      </c>
      <c r="C842" s="4"/>
      <c r="D842" s="4" t="s">
        <v>5209</v>
      </c>
      <c r="E842" s="5" t="s">
        <v>5210</v>
      </c>
      <c r="F842" s="4" t="s">
        <v>83</v>
      </c>
      <c r="G842" s="4" t="s">
        <v>84</v>
      </c>
      <c r="H842" s="5" t="s">
        <v>5211</v>
      </c>
      <c r="I842" s="4" t="s">
        <v>5212</v>
      </c>
      <c r="J842" s="5" t="n">
        <f aca="false">LEN(K842)</f>
        <v>27</v>
      </c>
      <c r="K842" s="6" t="s">
        <v>5213</v>
      </c>
      <c r="L842" s="4" t="s">
        <v>21</v>
      </c>
      <c r="M842" s="4" t="s">
        <v>459</v>
      </c>
    </row>
    <row r="843" customFormat="false" ht="15.75" hidden="false" customHeight="true" outlineLevel="0" collapsed="false">
      <c r="A843" s="4" t="n">
        <v>7935</v>
      </c>
      <c r="B843" s="4" t="s">
        <v>5214</v>
      </c>
      <c r="C843" s="4"/>
      <c r="D843" s="4" t="s">
        <v>5215</v>
      </c>
      <c r="E843" s="5" t="s">
        <v>5216</v>
      </c>
      <c r="F843" s="4" t="s">
        <v>661</v>
      </c>
      <c r="G843" s="4" t="s">
        <v>84</v>
      </c>
      <c r="H843" s="5" t="s">
        <v>5217</v>
      </c>
      <c r="I843" s="4" t="s">
        <v>5218</v>
      </c>
      <c r="J843" s="5" t="n">
        <f aca="false">LEN(K843)</f>
        <v>27</v>
      </c>
      <c r="K843" s="10" t="s">
        <v>5219</v>
      </c>
      <c r="L843" s="4" t="s">
        <v>31</v>
      </c>
      <c r="M843" s="4" t="s">
        <v>3203</v>
      </c>
    </row>
    <row r="844" customFormat="false" ht="27.75" hidden="false" customHeight="true" outlineLevel="0" collapsed="false">
      <c r="A844" s="4" t="n">
        <v>7984</v>
      </c>
      <c r="B844" s="4" t="s">
        <v>5220</v>
      </c>
      <c r="C844" s="4"/>
      <c r="D844" s="4" t="s">
        <v>5221</v>
      </c>
      <c r="E844" s="5" t="s">
        <v>1650</v>
      </c>
      <c r="F844" s="4" t="s">
        <v>1651</v>
      </c>
      <c r="G844" s="4" t="s">
        <v>84</v>
      </c>
      <c r="H844" s="5" t="s">
        <v>5222</v>
      </c>
      <c r="I844" s="7" t="s">
        <v>5223</v>
      </c>
      <c r="J844" s="5" t="n">
        <f aca="false">LEN(K844)</f>
        <v>27</v>
      </c>
      <c r="K844" s="6" t="s">
        <v>5224</v>
      </c>
      <c r="L844" s="4" t="s">
        <v>31</v>
      </c>
      <c r="M844" s="4" t="s">
        <v>5225</v>
      </c>
    </row>
    <row r="845" customFormat="false" ht="15.75" hidden="false" customHeight="true" outlineLevel="0" collapsed="false">
      <c r="A845" s="4" t="n">
        <v>8054</v>
      </c>
      <c r="B845" s="4" t="s">
        <v>5226</v>
      </c>
      <c r="C845" s="4"/>
      <c r="D845" s="4" t="s">
        <v>5227</v>
      </c>
      <c r="E845" s="5" t="s">
        <v>5228</v>
      </c>
      <c r="F845" s="4" t="s">
        <v>2501</v>
      </c>
      <c r="G845" s="4" t="s">
        <v>84</v>
      </c>
      <c r="H845" s="5" t="s">
        <v>5229</v>
      </c>
      <c r="I845" s="4" t="s">
        <v>5230</v>
      </c>
      <c r="J845" s="5" t="n">
        <f aca="false">LEN(K845)</f>
        <v>27</v>
      </c>
      <c r="K845" s="6" t="s">
        <v>5231</v>
      </c>
      <c r="L845" s="4" t="s">
        <v>31</v>
      </c>
      <c r="M845" s="4" t="s">
        <v>5232</v>
      </c>
    </row>
    <row r="846" customFormat="false" ht="15.75" hidden="false" customHeight="true" outlineLevel="0" collapsed="false">
      <c r="A846" s="4" t="n">
        <v>8234</v>
      </c>
      <c r="B846" s="4" t="s">
        <v>5233</v>
      </c>
      <c r="C846" s="4" t="s">
        <v>5234</v>
      </c>
      <c r="D846" s="4" t="s">
        <v>5235</v>
      </c>
      <c r="E846" s="5" t="s">
        <v>5236</v>
      </c>
      <c r="F846" s="4" t="s">
        <v>5237</v>
      </c>
      <c r="G846" s="4" t="s">
        <v>146</v>
      </c>
      <c r="H846" s="5" t="s">
        <v>5238</v>
      </c>
      <c r="I846" s="4" t="s">
        <v>5239</v>
      </c>
      <c r="J846" s="5" t="n">
        <f aca="false">LEN(K846)</f>
        <v>27</v>
      </c>
      <c r="K846" s="6" t="s">
        <v>5240</v>
      </c>
      <c r="L846" s="4" t="s">
        <v>21</v>
      </c>
      <c r="M846" s="4" t="s">
        <v>695</v>
      </c>
    </row>
    <row r="847" customFormat="false" ht="15.75" hidden="false" customHeight="true" outlineLevel="0" collapsed="false">
      <c r="A847" s="4" t="n">
        <v>8436</v>
      </c>
      <c r="B847" s="4" t="s">
        <v>5241</v>
      </c>
      <c r="C847" s="4" t="s">
        <v>5242</v>
      </c>
      <c r="D847" s="4" t="s">
        <v>5243</v>
      </c>
      <c r="E847" s="5" t="s">
        <v>5244</v>
      </c>
      <c r="F847" s="4" t="s">
        <v>5245</v>
      </c>
      <c r="G847" s="4" t="s">
        <v>146</v>
      </c>
      <c r="H847" s="5" t="s">
        <v>5246</v>
      </c>
      <c r="I847" s="4" t="str">
        <f aca="false">IFERROR(__xludf.dummyfunction("""info@""&amp;LOWER(REGEXREPLACE(B847,""[^A-Za-z0-9]"",""""))&amp;"".com"""),"info@elsjardinsdelamartanasl.com")</f>
        <v>info@elsjardinsdelamartanasl.com</v>
      </c>
      <c r="J847" s="5" t="n">
        <f aca="false">LEN(K847)</f>
        <v>27</v>
      </c>
      <c r="K847" s="6" t="s">
        <v>5247</v>
      </c>
      <c r="L847" s="4" t="s">
        <v>57</v>
      </c>
      <c r="M847" s="4" t="s">
        <v>381</v>
      </c>
    </row>
    <row r="848" customFormat="false" ht="15.75" hidden="false" customHeight="true" outlineLevel="0" collapsed="false">
      <c r="A848" s="4" t="n">
        <v>8872</v>
      </c>
      <c r="B848" s="4" t="s">
        <v>5248</v>
      </c>
      <c r="C848" s="4"/>
      <c r="D848" s="4" t="s">
        <v>5249</v>
      </c>
      <c r="E848" s="5" t="s">
        <v>1337</v>
      </c>
      <c r="F848" s="4" t="s">
        <v>1338</v>
      </c>
      <c r="G848" s="4" t="s">
        <v>355</v>
      </c>
      <c r="H848" s="5" t="s">
        <v>5250</v>
      </c>
      <c r="I848" s="4" t="s">
        <v>5251</v>
      </c>
      <c r="J848" s="5" t="n">
        <f aca="false">LEN(K848)</f>
        <v>27</v>
      </c>
      <c r="K848" s="6" t="s">
        <v>5252</v>
      </c>
      <c r="L848" s="4" t="s">
        <v>57</v>
      </c>
      <c r="M848" s="4" t="s">
        <v>326</v>
      </c>
    </row>
    <row r="849" customFormat="false" ht="15.75" hidden="false" customHeight="true" outlineLevel="0" collapsed="false">
      <c r="A849" s="4" t="n">
        <v>8878</v>
      </c>
      <c r="B849" s="4" t="s">
        <v>5253</v>
      </c>
      <c r="C849" s="4"/>
      <c r="D849" s="4" t="s">
        <v>5254</v>
      </c>
      <c r="E849" s="5" t="s">
        <v>5255</v>
      </c>
      <c r="F849" s="4" t="s">
        <v>5256</v>
      </c>
      <c r="G849" s="4" t="s">
        <v>355</v>
      </c>
      <c r="H849" s="5" t="s">
        <v>5257</v>
      </c>
      <c r="I849" s="4" t="str">
        <f aca="false">IFERROR(__xludf.dummyfunction("""info@""&amp;LOWER(REGEXREPLACE(B849,""[^A-Za-z0-9]"",""""))&amp;"".com"""),"info@casaferrandopanticosasl.com")</f>
        <v>info@casaferrandopanticosasl.com</v>
      </c>
      <c r="J849" s="5" t="n">
        <f aca="false">LEN(K849)</f>
        <v>27</v>
      </c>
      <c r="K849" s="6" t="s">
        <v>5258</v>
      </c>
      <c r="L849" s="4" t="s">
        <v>31</v>
      </c>
      <c r="M849" s="4" t="s">
        <v>31</v>
      </c>
    </row>
    <row r="850" customFormat="false" ht="15.75" hidden="false" customHeight="true" outlineLevel="0" collapsed="false">
      <c r="A850" s="4" t="n">
        <v>8929</v>
      </c>
      <c r="B850" s="4" t="s">
        <v>5259</v>
      </c>
      <c r="C850" s="4"/>
      <c r="D850" s="4" t="s">
        <v>5260</v>
      </c>
      <c r="E850" s="5" t="s">
        <v>5261</v>
      </c>
      <c r="F850" s="4" t="s">
        <v>5262</v>
      </c>
      <c r="G850" s="4" t="s">
        <v>355</v>
      </c>
      <c r="H850" s="5" t="s">
        <v>5263</v>
      </c>
      <c r="I850" s="4" t="s">
        <v>5264</v>
      </c>
      <c r="J850" s="5" t="n">
        <f aca="false">LEN(K850)</f>
        <v>27</v>
      </c>
      <c r="K850" s="10" t="s">
        <v>5265</v>
      </c>
      <c r="L850" s="4" t="s">
        <v>78</v>
      </c>
      <c r="M850" s="4" t="s">
        <v>1043</v>
      </c>
    </row>
    <row r="851" customFormat="false" ht="15.75" hidden="false" customHeight="true" outlineLevel="0" collapsed="false">
      <c r="A851" s="4" t="n">
        <v>9150</v>
      </c>
      <c r="B851" s="4" t="s">
        <v>5266</v>
      </c>
      <c r="C851" s="4" t="s">
        <v>5267</v>
      </c>
      <c r="D851" s="4" t="s">
        <v>5268</v>
      </c>
      <c r="E851" s="5" t="s">
        <v>3614</v>
      </c>
      <c r="F851" s="4" t="s">
        <v>3615</v>
      </c>
      <c r="G851" s="4" t="s">
        <v>259</v>
      </c>
      <c r="H851" s="5" t="s">
        <v>5269</v>
      </c>
      <c r="I851" s="7" t="s">
        <v>5270</v>
      </c>
      <c r="J851" s="5" t="n">
        <f aca="false">LEN(K851)</f>
        <v>27</v>
      </c>
      <c r="K851" s="6" t="s">
        <v>5271</v>
      </c>
      <c r="L851" s="4" t="s">
        <v>31</v>
      </c>
      <c r="M851" s="4" t="s">
        <v>5272</v>
      </c>
    </row>
    <row r="852" customFormat="false" ht="15.75" hidden="false" customHeight="true" outlineLevel="0" collapsed="false">
      <c r="A852" s="4" t="n">
        <v>9362</v>
      </c>
      <c r="B852" s="4" t="s">
        <v>5273</v>
      </c>
      <c r="C852" s="4"/>
      <c r="D852" s="4" t="s">
        <v>5274</v>
      </c>
      <c r="E852" s="5" t="s">
        <v>2212</v>
      </c>
      <c r="F852" s="4" t="s">
        <v>2213</v>
      </c>
      <c r="G852" s="4" t="s">
        <v>2214</v>
      </c>
      <c r="H852" s="5" t="s">
        <v>5275</v>
      </c>
      <c r="I852" s="4" t="s">
        <v>5276</v>
      </c>
      <c r="J852" s="5" t="n">
        <f aca="false">LEN(K852)</f>
        <v>27</v>
      </c>
      <c r="K852" s="6" t="s">
        <v>5277</v>
      </c>
      <c r="L852" s="4" t="s">
        <v>31</v>
      </c>
      <c r="M852" s="4" t="s">
        <v>31</v>
      </c>
    </row>
    <row r="853" customFormat="false" ht="15.75" hidden="false" customHeight="true" outlineLevel="0" collapsed="false">
      <c r="A853" s="4" t="n">
        <v>9430</v>
      </c>
      <c r="B853" s="4" t="s">
        <v>5278</v>
      </c>
      <c r="C853" s="4"/>
      <c r="D853" s="4" t="s">
        <v>5279</v>
      </c>
      <c r="E853" s="5" t="s">
        <v>5280</v>
      </c>
      <c r="F853" s="4" t="s">
        <v>5281</v>
      </c>
      <c r="G853" s="4" t="s">
        <v>2538</v>
      </c>
      <c r="H853" s="5" t="s">
        <v>5282</v>
      </c>
      <c r="I853" s="4" t="s">
        <v>5283</v>
      </c>
      <c r="J853" s="5" t="n">
        <f aca="false">LEN(K853)</f>
        <v>27</v>
      </c>
      <c r="K853" s="10" t="s">
        <v>5284</v>
      </c>
      <c r="L853" s="4" t="s">
        <v>31</v>
      </c>
      <c r="M853" s="4" t="s">
        <v>1016</v>
      </c>
    </row>
    <row r="854" customFormat="false" ht="15.75" hidden="false" customHeight="true" outlineLevel="0" collapsed="false">
      <c r="A854" s="4" t="n">
        <v>9490</v>
      </c>
      <c r="B854" s="4" t="s">
        <v>5285</v>
      </c>
      <c r="C854" s="4"/>
      <c r="D854" s="4" t="s">
        <v>5286</v>
      </c>
      <c r="E854" s="5" t="s">
        <v>5287</v>
      </c>
      <c r="F854" s="4" t="s">
        <v>5288</v>
      </c>
      <c r="G854" s="4" t="s">
        <v>1081</v>
      </c>
      <c r="H854" s="5" t="s">
        <v>5289</v>
      </c>
      <c r="I854" s="4" t="s">
        <v>5290</v>
      </c>
      <c r="J854" s="5" t="n">
        <f aca="false">LEN(K854)</f>
        <v>27</v>
      </c>
      <c r="K854" s="6" t="s">
        <v>5291</v>
      </c>
      <c r="L854" s="4" t="s">
        <v>78</v>
      </c>
      <c r="M854" s="4" t="s">
        <v>31</v>
      </c>
    </row>
    <row r="855" customFormat="false" ht="15.75" hidden="false" customHeight="true" outlineLevel="0" collapsed="false">
      <c r="A855" s="4" t="n">
        <v>9506</v>
      </c>
      <c r="B855" s="4" t="s">
        <v>5292</v>
      </c>
      <c r="C855" s="4"/>
      <c r="D855" s="4" t="s">
        <v>5293</v>
      </c>
      <c r="E855" s="5" t="s">
        <v>5294</v>
      </c>
      <c r="F855" s="4" t="s">
        <v>5295</v>
      </c>
      <c r="G855" s="4" t="s">
        <v>1081</v>
      </c>
      <c r="H855" s="5" t="s">
        <v>5296</v>
      </c>
      <c r="I855" s="4" t="s">
        <v>5297</v>
      </c>
      <c r="J855" s="5" t="n">
        <f aca="false">LEN(K855)</f>
        <v>27</v>
      </c>
      <c r="K855" s="6" t="s">
        <v>5298</v>
      </c>
      <c r="L855" s="4" t="s">
        <v>1970</v>
      </c>
      <c r="M855" s="4" t="s">
        <v>368</v>
      </c>
    </row>
    <row r="856" customFormat="false" ht="15.75" hidden="false" customHeight="true" outlineLevel="0" collapsed="false">
      <c r="A856" s="4" t="n">
        <v>9540</v>
      </c>
      <c r="B856" s="4" t="s">
        <v>5299</v>
      </c>
      <c r="C856" s="4"/>
      <c r="D856" s="4" t="s">
        <v>5300</v>
      </c>
      <c r="E856" s="5" t="s">
        <v>3767</v>
      </c>
      <c r="F856" s="4" t="s">
        <v>3768</v>
      </c>
      <c r="G856" s="4" t="s">
        <v>603</v>
      </c>
      <c r="H856" s="5" t="s">
        <v>5301</v>
      </c>
      <c r="I856" s="4" t="s">
        <v>5302</v>
      </c>
      <c r="J856" s="5" t="n">
        <f aca="false">LEN(K856)</f>
        <v>27</v>
      </c>
      <c r="K856" s="10" t="s">
        <v>5303</v>
      </c>
      <c r="L856" s="4" t="s">
        <v>21</v>
      </c>
      <c r="M856" s="4" t="s">
        <v>317</v>
      </c>
    </row>
    <row r="857" customFormat="false" ht="15.75" hidden="false" customHeight="true" outlineLevel="0" collapsed="false">
      <c r="A857" s="4" t="n">
        <v>9629</v>
      </c>
      <c r="B857" s="4" t="s">
        <v>5304</v>
      </c>
      <c r="C857" s="4"/>
      <c r="D857" s="4" t="s">
        <v>5305</v>
      </c>
      <c r="E857" s="5" t="s">
        <v>5306</v>
      </c>
      <c r="F857" s="4" t="s">
        <v>3782</v>
      </c>
      <c r="G857" s="4" t="s">
        <v>603</v>
      </c>
      <c r="H857" s="5" t="s">
        <v>5307</v>
      </c>
      <c r="I857" s="4" t="s">
        <v>5308</v>
      </c>
      <c r="J857" s="5" t="n">
        <f aca="false">LEN(K857)</f>
        <v>27</v>
      </c>
      <c r="K857" s="6" t="s">
        <v>5309</v>
      </c>
      <c r="L857" s="4" t="s">
        <v>21</v>
      </c>
      <c r="M857" s="4" t="s">
        <v>5310</v>
      </c>
    </row>
    <row r="858" customFormat="false" ht="15.75" hidden="false" customHeight="true" outlineLevel="0" collapsed="false">
      <c r="A858" s="4" t="n">
        <v>9645</v>
      </c>
      <c r="B858" s="4" t="s">
        <v>5311</v>
      </c>
      <c r="C858" s="4"/>
      <c r="D858" s="4" t="s">
        <v>5312</v>
      </c>
      <c r="E858" s="5" t="s">
        <v>5313</v>
      </c>
      <c r="F858" s="4" t="s">
        <v>3782</v>
      </c>
      <c r="G858" s="4" t="s">
        <v>603</v>
      </c>
      <c r="H858" s="5" t="s">
        <v>5314</v>
      </c>
      <c r="I858" s="4" t="s">
        <v>5315</v>
      </c>
      <c r="J858" s="5" t="n">
        <f aca="false">LEN(K858)</f>
        <v>27</v>
      </c>
      <c r="K858" s="10" t="s">
        <v>5316</v>
      </c>
      <c r="L858" s="4" t="s">
        <v>21</v>
      </c>
      <c r="M858" s="4" t="s">
        <v>1016</v>
      </c>
    </row>
    <row r="859" customFormat="false" ht="15.75" hidden="false" customHeight="true" outlineLevel="0" collapsed="false">
      <c r="A859" s="4" t="n">
        <v>9708</v>
      </c>
      <c r="B859" s="4" t="s">
        <v>5317</v>
      </c>
      <c r="C859" s="4"/>
      <c r="D859" s="4" t="s">
        <v>5318</v>
      </c>
      <c r="E859" s="5" t="s">
        <v>5319</v>
      </c>
      <c r="F859" s="4" t="s">
        <v>2573</v>
      </c>
      <c r="G859" s="4" t="s">
        <v>603</v>
      </c>
      <c r="H859" s="5" t="s">
        <v>5320</v>
      </c>
      <c r="I859" s="4" t="s">
        <v>5321</v>
      </c>
      <c r="J859" s="5" t="n">
        <f aca="false">LEN(K859)</f>
        <v>27</v>
      </c>
      <c r="K859" s="6" t="s">
        <v>5322</v>
      </c>
      <c r="L859" s="4" t="s">
        <v>57</v>
      </c>
      <c r="M859" s="4" t="s">
        <v>31</v>
      </c>
    </row>
    <row r="860" customFormat="false" ht="15.75" hidden="false" customHeight="true" outlineLevel="0" collapsed="false">
      <c r="A860" s="4" t="n">
        <v>9765</v>
      </c>
      <c r="B860" s="4" t="s">
        <v>5323</v>
      </c>
      <c r="C860" s="4"/>
      <c r="D860" s="4" t="s">
        <v>5324</v>
      </c>
      <c r="E860" s="5" t="s">
        <v>5325</v>
      </c>
      <c r="F860" s="4" t="s">
        <v>5326</v>
      </c>
      <c r="G860" s="4" t="s">
        <v>242</v>
      </c>
      <c r="H860" s="5" t="s">
        <v>5327</v>
      </c>
      <c r="I860" s="4" t="s">
        <v>5328</v>
      </c>
      <c r="J860" s="5" t="n">
        <f aca="false">LEN(K860)</f>
        <v>27</v>
      </c>
      <c r="K860" s="10" t="s">
        <v>5329</v>
      </c>
      <c r="L860" s="4" t="s">
        <v>31</v>
      </c>
      <c r="M860" s="4" t="s">
        <v>336</v>
      </c>
    </row>
    <row r="861" customFormat="false" ht="15.75" hidden="false" customHeight="true" outlineLevel="0" collapsed="false">
      <c r="A861" s="4" t="n">
        <v>9766</v>
      </c>
      <c r="B861" s="4" t="s">
        <v>5330</v>
      </c>
      <c r="C861" s="4"/>
      <c r="D861" s="4" t="s">
        <v>5331</v>
      </c>
      <c r="E861" s="5" t="s">
        <v>5332</v>
      </c>
      <c r="F861" s="4" t="s">
        <v>5333</v>
      </c>
      <c r="G861" s="4" t="s">
        <v>242</v>
      </c>
      <c r="H861" s="5" t="s">
        <v>5334</v>
      </c>
      <c r="I861" s="4" t="s">
        <v>5335</v>
      </c>
      <c r="J861" s="5" t="n">
        <f aca="false">LEN(K861)</f>
        <v>27</v>
      </c>
      <c r="K861" s="6" t="s">
        <v>5336</v>
      </c>
      <c r="L861" s="4" t="s">
        <v>21</v>
      </c>
      <c r="M861" s="4" t="s">
        <v>2474</v>
      </c>
    </row>
    <row r="862" customFormat="false" ht="15.75" hidden="false" customHeight="true" outlineLevel="0" collapsed="false">
      <c r="A862" s="4" t="n">
        <v>9865</v>
      </c>
      <c r="B862" s="4" t="s">
        <v>5337</v>
      </c>
      <c r="C862" s="4"/>
      <c r="D862" s="4" t="s">
        <v>5003</v>
      </c>
      <c r="E862" s="5" t="s">
        <v>5332</v>
      </c>
      <c r="F862" s="4" t="s">
        <v>5333</v>
      </c>
      <c r="G862" s="4" t="s">
        <v>242</v>
      </c>
      <c r="H862" s="5" t="s">
        <v>5338</v>
      </c>
      <c r="I862" s="4" t="s">
        <v>5339</v>
      </c>
      <c r="J862" s="5" t="n">
        <f aca="false">LEN(K862)</f>
        <v>27</v>
      </c>
      <c r="K862" s="6" t="s">
        <v>5340</v>
      </c>
      <c r="L862" s="4" t="s">
        <v>78</v>
      </c>
      <c r="M862" s="4" t="s">
        <v>2097</v>
      </c>
    </row>
    <row r="863" customFormat="false" ht="27.75" hidden="false" customHeight="true" outlineLevel="0" collapsed="false">
      <c r="A863" s="4" t="n">
        <v>10084</v>
      </c>
      <c r="B863" s="4" t="s">
        <v>5341</v>
      </c>
      <c r="C863" s="4"/>
      <c r="D863" s="4" t="s">
        <v>5342</v>
      </c>
      <c r="E863" s="5" t="s">
        <v>1440</v>
      </c>
      <c r="F863" s="4" t="s">
        <v>619</v>
      </c>
      <c r="G863" s="4" t="s">
        <v>620</v>
      </c>
      <c r="H863" s="5" t="s">
        <v>5343</v>
      </c>
      <c r="I863" s="7" t="s">
        <v>5321</v>
      </c>
      <c r="J863" s="5" t="n">
        <f aca="false">LEN(K863)</f>
        <v>27</v>
      </c>
      <c r="K863" s="6" t="s">
        <v>5322</v>
      </c>
      <c r="L863" s="4" t="s">
        <v>21</v>
      </c>
      <c r="M863" s="4" t="s">
        <v>22</v>
      </c>
    </row>
    <row r="864" customFormat="false" ht="15.75" hidden="false" customHeight="true" outlineLevel="0" collapsed="false">
      <c r="A864" s="4" t="n">
        <v>10090</v>
      </c>
      <c r="B864" s="4" t="s">
        <v>5344</v>
      </c>
      <c r="C864" s="4"/>
      <c r="D864" s="4" t="s">
        <v>5345</v>
      </c>
      <c r="E864" s="5" t="s">
        <v>5346</v>
      </c>
      <c r="F864" s="4" t="s">
        <v>619</v>
      </c>
      <c r="G864" s="4" t="s">
        <v>620</v>
      </c>
      <c r="H864" s="5" t="s">
        <v>5347</v>
      </c>
      <c r="I864" s="4" t="s">
        <v>5348</v>
      </c>
      <c r="J864" s="5" t="n">
        <f aca="false">LEN(K864)</f>
        <v>27</v>
      </c>
      <c r="K864" s="6" t="s">
        <v>5349</v>
      </c>
      <c r="L864" s="4" t="s">
        <v>66</v>
      </c>
      <c r="M864" s="4" t="s">
        <v>1016</v>
      </c>
    </row>
    <row r="865" customFormat="false" ht="15.75" hidden="false" customHeight="true" outlineLevel="0" collapsed="false">
      <c r="A865" s="4" t="n">
        <v>10124</v>
      </c>
      <c r="B865" s="4" t="s">
        <v>5350</v>
      </c>
      <c r="C865" s="4"/>
      <c r="D865" s="4" t="s">
        <v>5351</v>
      </c>
      <c r="E865" s="5" t="s">
        <v>5352</v>
      </c>
      <c r="F865" s="4" t="s">
        <v>619</v>
      </c>
      <c r="G865" s="4" t="s">
        <v>620</v>
      </c>
      <c r="H865" s="5" t="s">
        <v>5353</v>
      </c>
      <c r="I865" s="4" t="s">
        <v>5354</v>
      </c>
      <c r="J865" s="5" t="n">
        <f aca="false">LEN(K865)</f>
        <v>27</v>
      </c>
      <c r="K865" s="6" t="s">
        <v>5355</v>
      </c>
      <c r="L865" s="4" t="s">
        <v>21</v>
      </c>
      <c r="M865" s="4" t="s">
        <v>32</v>
      </c>
    </row>
    <row r="866" customFormat="false" ht="15.75" hidden="false" customHeight="true" outlineLevel="0" collapsed="false">
      <c r="A866" s="4" t="n">
        <v>10235</v>
      </c>
      <c r="B866" s="4" t="s">
        <v>5356</v>
      </c>
      <c r="C866" s="4"/>
      <c r="D866" s="4" t="s">
        <v>5357</v>
      </c>
      <c r="E866" s="5" t="s">
        <v>3639</v>
      </c>
      <c r="F866" s="4" t="s">
        <v>3640</v>
      </c>
      <c r="G866" s="4" t="s">
        <v>620</v>
      </c>
      <c r="H866" s="5" t="s">
        <v>5358</v>
      </c>
      <c r="I866" s="7" t="str">
        <f aca="false">IFERROR(__xludf.dummyfunction("""info@""&amp;LOWER(REGEXREPLACE(B866,""[^A-Za-z0-9]"",""""))&amp;"".com"""),"info@hotelgastronmicoarnicio.com")</f>
        <v>info@hotelgastronmicoarnicio.com</v>
      </c>
      <c r="J866" s="5" t="n">
        <f aca="false">LEN(K866)</f>
        <v>27</v>
      </c>
      <c r="K866" s="6" t="s">
        <v>5359</v>
      </c>
      <c r="L866" s="4" t="s">
        <v>66</v>
      </c>
      <c r="M866" s="4" t="s">
        <v>31</v>
      </c>
    </row>
    <row r="867" customFormat="false" ht="15.75" hidden="false" customHeight="true" outlineLevel="0" collapsed="false">
      <c r="A867" s="4" t="n">
        <v>10333</v>
      </c>
      <c r="B867" s="4" t="s">
        <v>5360</v>
      </c>
      <c r="C867" s="4"/>
      <c r="D867" s="4" t="s">
        <v>5361</v>
      </c>
      <c r="E867" s="5" t="s">
        <v>5362</v>
      </c>
      <c r="F867" s="4" t="s">
        <v>5363</v>
      </c>
      <c r="G867" s="4" t="s">
        <v>620</v>
      </c>
      <c r="H867" s="5" t="s">
        <v>5364</v>
      </c>
      <c r="I867" s="4" t="s">
        <v>5365</v>
      </c>
      <c r="J867" s="5" t="n">
        <f aca="false">LEN(K867)</f>
        <v>27</v>
      </c>
      <c r="K867" s="6" t="s">
        <v>5366</v>
      </c>
      <c r="L867" s="4" t="s">
        <v>66</v>
      </c>
      <c r="M867" s="4" t="s">
        <v>794</v>
      </c>
    </row>
    <row r="868" customFormat="false" ht="15.75" hidden="false" customHeight="true" outlineLevel="0" collapsed="false">
      <c r="A868" s="4" t="n">
        <v>10387</v>
      </c>
      <c r="B868" s="4" t="s">
        <v>5367</v>
      </c>
      <c r="C868" s="4"/>
      <c r="D868" s="4" t="s">
        <v>5368</v>
      </c>
      <c r="E868" s="5" t="s">
        <v>3650</v>
      </c>
      <c r="F868" s="4" t="s">
        <v>1782</v>
      </c>
      <c r="G868" s="4" t="s">
        <v>620</v>
      </c>
      <c r="H868" s="5" t="s">
        <v>5369</v>
      </c>
      <c r="I868" s="4" t="s">
        <v>5370</v>
      </c>
      <c r="J868" s="5" t="n">
        <f aca="false">LEN(K868)</f>
        <v>27</v>
      </c>
      <c r="K868" s="6" t="s">
        <v>5371</v>
      </c>
      <c r="L868" s="4" t="s">
        <v>31</v>
      </c>
      <c r="M868" s="4" t="s">
        <v>31</v>
      </c>
    </row>
    <row r="869" customFormat="false" ht="15.75" hidden="false" customHeight="true" outlineLevel="0" collapsed="false">
      <c r="A869" s="4" t="n">
        <v>10392</v>
      </c>
      <c r="B869" s="4" t="s">
        <v>5372</v>
      </c>
      <c r="C869" s="4"/>
      <c r="D869" s="4" t="s">
        <v>5373</v>
      </c>
      <c r="E869" s="5" t="s">
        <v>3650</v>
      </c>
      <c r="F869" s="4" t="s">
        <v>1782</v>
      </c>
      <c r="G869" s="4" t="s">
        <v>620</v>
      </c>
      <c r="H869" s="5" t="s">
        <v>5374</v>
      </c>
      <c r="I869" s="4" t="s">
        <v>5375</v>
      </c>
      <c r="J869" s="5" t="n">
        <f aca="false">LEN(K869)</f>
        <v>27</v>
      </c>
      <c r="K869" s="6" t="s">
        <v>5376</v>
      </c>
      <c r="L869" s="4" t="s">
        <v>21</v>
      </c>
      <c r="M869" s="4" t="s">
        <v>695</v>
      </c>
    </row>
    <row r="870" customFormat="false" ht="15.75" hidden="false" customHeight="true" outlineLevel="0" collapsed="false">
      <c r="A870" s="4" t="n">
        <v>10620</v>
      </c>
      <c r="B870" s="4" t="s">
        <v>5377</v>
      </c>
      <c r="C870" s="4"/>
      <c r="D870" s="4" t="s">
        <v>5378</v>
      </c>
      <c r="E870" s="5" t="s">
        <v>5379</v>
      </c>
      <c r="F870" s="4" t="s">
        <v>5380</v>
      </c>
      <c r="G870" s="4" t="s">
        <v>882</v>
      </c>
      <c r="H870" s="5" t="s">
        <v>5381</v>
      </c>
      <c r="I870" s="7" t="s">
        <v>5382</v>
      </c>
      <c r="J870" s="5" t="n">
        <f aca="false">LEN(K870)</f>
        <v>27</v>
      </c>
      <c r="K870" s="6" t="s">
        <v>5383</v>
      </c>
      <c r="L870" s="4" t="s">
        <v>57</v>
      </c>
      <c r="M870" s="4" t="s">
        <v>819</v>
      </c>
    </row>
    <row r="871" customFormat="false" ht="15.75" hidden="false" customHeight="true" outlineLevel="0" collapsed="false">
      <c r="A871" s="4" t="n">
        <v>10641</v>
      </c>
      <c r="B871" s="4" t="s">
        <v>5384</v>
      </c>
      <c r="C871" s="4"/>
      <c r="D871" s="4" t="s">
        <v>5385</v>
      </c>
      <c r="E871" s="5" t="s">
        <v>5386</v>
      </c>
      <c r="F871" s="4" t="s">
        <v>5387</v>
      </c>
      <c r="G871" s="4" t="s">
        <v>882</v>
      </c>
      <c r="H871" s="5" t="s">
        <v>5388</v>
      </c>
      <c r="I871" s="4" t="s">
        <v>5389</v>
      </c>
      <c r="J871" s="5" t="n">
        <f aca="false">LEN(K871)</f>
        <v>27</v>
      </c>
      <c r="K871" s="10" t="s">
        <v>5390</v>
      </c>
      <c r="L871" s="4" t="s">
        <v>637</v>
      </c>
      <c r="M871" s="4" t="s">
        <v>368</v>
      </c>
    </row>
    <row r="872" customFormat="false" ht="15.75" hidden="false" customHeight="true" outlineLevel="0" collapsed="false">
      <c r="A872" s="4" t="n">
        <v>10677</v>
      </c>
      <c r="B872" s="4" t="s">
        <v>5391</v>
      </c>
      <c r="C872" s="4"/>
      <c r="D872" s="4" t="s">
        <v>5392</v>
      </c>
      <c r="E872" s="5" t="s">
        <v>5393</v>
      </c>
      <c r="F872" s="4" t="s">
        <v>1089</v>
      </c>
      <c r="G872" s="4" t="s">
        <v>882</v>
      </c>
      <c r="H872" s="5" t="s">
        <v>5394</v>
      </c>
      <c r="I872" s="4" t="s">
        <v>5395</v>
      </c>
      <c r="J872" s="5" t="n">
        <f aca="false">LEN(K872)</f>
        <v>27</v>
      </c>
      <c r="K872" s="6" t="s">
        <v>5396</v>
      </c>
      <c r="L872" s="4" t="s">
        <v>31</v>
      </c>
      <c r="M872" s="4" t="s">
        <v>2801</v>
      </c>
    </row>
    <row r="873" customFormat="false" ht="15.75" hidden="false" customHeight="true" outlineLevel="0" collapsed="false">
      <c r="A873" s="4" t="n">
        <v>10817</v>
      </c>
      <c r="B873" s="4" t="s">
        <v>5397</v>
      </c>
      <c r="C873" s="4"/>
      <c r="D873" s="4" t="s">
        <v>5398</v>
      </c>
      <c r="E873" s="5" t="s">
        <v>5399</v>
      </c>
      <c r="F873" s="4" t="s">
        <v>882</v>
      </c>
      <c r="G873" s="4" t="s">
        <v>882</v>
      </c>
      <c r="H873" s="5" t="s">
        <v>5400</v>
      </c>
      <c r="I873" s="4" t="s">
        <v>5401</v>
      </c>
      <c r="J873" s="5" t="n">
        <f aca="false">LEN(K873)</f>
        <v>27</v>
      </c>
      <c r="K873" s="10" t="s">
        <v>5402</v>
      </c>
      <c r="L873" s="4" t="s">
        <v>57</v>
      </c>
      <c r="M873" s="4" t="s">
        <v>680</v>
      </c>
    </row>
    <row r="874" customFormat="false" ht="15.75" hidden="false" customHeight="true" outlineLevel="0" collapsed="false">
      <c r="A874" s="4" t="n">
        <v>10885</v>
      </c>
      <c r="B874" s="4" t="s">
        <v>5403</v>
      </c>
      <c r="C874" s="4"/>
      <c r="D874" s="4" t="s">
        <v>5404</v>
      </c>
      <c r="E874" s="5" t="s">
        <v>5405</v>
      </c>
      <c r="F874" s="4" t="s">
        <v>4458</v>
      </c>
      <c r="G874" s="4" t="s">
        <v>364</v>
      </c>
      <c r="H874" s="5" t="s">
        <v>5406</v>
      </c>
      <c r="I874" s="4" t="s">
        <v>5407</v>
      </c>
      <c r="J874" s="5" t="n">
        <f aca="false">LEN(K874)</f>
        <v>27</v>
      </c>
      <c r="K874" s="10" t="s">
        <v>5408</v>
      </c>
      <c r="L874" s="4" t="s">
        <v>21</v>
      </c>
      <c r="M874" s="4" t="s">
        <v>1793</v>
      </c>
    </row>
    <row r="875" customFormat="false" ht="15.75" hidden="false" customHeight="true" outlineLevel="0" collapsed="false">
      <c r="A875" s="4" t="n">
        <v>10943</v>
      </c>
      <c r="B875" s="4" t="s">
        <v>5409</v>
      </c>
      <c r="C875" s="4"/>
      <c r="D875" s="4" t="s">
        <v>5410</v>
      </c>
      <c r="E875" s="5" t="s">
        <v>5411</v>
      </c>
      <c r="F875" s="4" t="s">
        <v>5412</v>
      </c>
      <c r="G875" s="4" t="s">
        <v>364</v>
      </c>
      <c r="H875" s="5" t="s">
        <v>5413</v>
      </c>
      <c r="I875" s="4" t="s">
        <v>5414</v>
      </c>
      <c r="J875" s="5" t="n">
        <f aca="false">LEN(K875)</f>
        <v>27</v>
      </c>
      <c r="K875" s="10" t="s">
        <v>5415</v>
      </c>
      <c r="L875" s="4" t="s">
        <v>78</v>
      </c>
      <c r="M875" s="4" t="s">
        <v>1016</v>
      </c>
    </row>
    <row r="876" customFormat="false" ht="15.75" hidden="false" customHeight="true" outlineLevel="0" collapsed="false">
      <c r="A876" s="4" t="n">
        <v>11037</v>
      </c>
      <c r="B876" s="4" t="s">
        <v>5416</v>
      </c>
      <c r="C876" s="4"/>
      <c r="D876" s="4" t="s">
        <v>5417</v>
      </c>
      <c r="E876" s="5" t="s">
        <v>5418</v>
      </c>
      <c r="F876" s="4" t="s">
        <v>5419</v>
      </c>
      <c r="G876" s="4" t="s">
        <v>1270</v>
      </c>
      <c r="H876" s="5" t="s">
        <v>5420</v>
      </c>
      <c r="I876" s="4" t="s">
        <v>5421</v>
      </c>
      <c r="J876" s="5" t="n">
        <f aca="false">LEN(K876)</f>
        <v>27</v>
      </c>
      <c r="K876" s="6" t="s">
        <v>5422</v>
      </c>
      <c r="L876" s="4" t="s">
        <v>78</v>
      </c>
      <c r="M876" s="4" t="s">
        <v>1063</v>
      </c>
    </row>
    <row r="877" customFormat="false" ht="15.75" hidden="false" customHeight="true" outlineLevel="0" collapsed="false">
      <c r="A877" s="4" t="n">
        <v>11678</v>
      </c>
      <c r="B877" s="4" t="s">
        <v>5423</v>
      </c>
      <c r="C877" s="4"/>
      <c r="D877" s="4" t="s">
        <v>5424</v>
      </c>
      <c r="E877" s="5" t="s">
        <v>5425</v>
      </c>
      <c r="F877" s="4" t="s">
        <v>5426</v>
      </c>
      <c r="G877" s="4" t="s">
        <v>573</v>
      </c>
      <c r="H877" s="5" t="n">
        <v>608558803</v>
      </c>
      <c r="I877" s="4" t="s">
        <v>5427</v>
      </c>
      <c r="J877" s="5" t="n">
        <f aca="false">LEN(K877)</f>
        <v>26</v>
      </c>
      <c r="K877" s="6" t="s">
        <v>5428</v>
      </c>
      <c r="L877" s="4" t="s">
        <v>31</v>
      </c>
      <c r="M877" s="4" t="s">
        <v>877</v>
      </c>
    </row>
    <row r="878" customFormat="false" ht="15.75" hidden="false" customHeight="true" outlineLevel="0" collapsed="false">
      <c r="A878" s="4" t="n">
        <v>11978</v>
      </c>
      <c r="B878" s="4" t="s">
        <v>5429</v>
      </c>
      <c r="C878" s="4"/>
      <c r="D878" s="4" t="s">
        <v>5430</v>
      </c>
      <c r="E878" s="5" t="s">
        <v>5431</v>
      </c>
      <c r="F878" s="4" t="s">
        <v>5432</v>
      </c>
      <c r="G878" s="4" t="s">
        <v>205</v>
      </c>
      <c r="H878" s="5" t="n">
        <v>918689509</v>
      </c>
      <c r="I878" s="4" t="s">
        <v>5433</v>
      </c>
      <c r="J878" s="5" t="n">
        <f aca="false">LEN(K878)</f>
        <v>26</v>
      </c>
      <c r="K878" s="6" t="s">
        <v>5434</v>
      </c>
      <c r="L878" s="4" t="s">
        <v>31</v>
      </c>
      <c r="M878" s="4" t="s">
        <v>22</v>
      </c>
    </row>
    <row r="879" customFormat="false" ht="15.75" hidden="false" customHeight="true" outlineLevel="0" collapsed="false">
      <c r="A879" s="4" t="n">
        <v>11291</v>
      </c>
      <c r="B879" s="4" t="s">
        <v>5435</v>
      </c>
      <c r="C879" s="4"/>
      <c r="D879" s="4" t="s">
        <v>5436</v>
      </c>
      <c r="E879" s="5" t="s">
        <v>5437</v>
      </c>
      <c r="F879" s="4" t="s">
        <v>5438</v>
      </c>
      <c r="G879" s="4" t="s">
        <v>2305</v>
      </c>
      <c r="H879" s="5" t="n">
        <v>920348089</v>
      </c>
      <c r="I879" s="4" t="s">
        <v>5439</v>
      </c>
      <c r="J879" s="5" t="n">
        <f aca="false">LEN(K879)</f>
        <v>26</v>
      </c>
      <c r="K879" s="10" t="s">
        <v>5440</v>
      </c>
      <c r="L879" s="4" t="s">
        <v>78</v>
      </c>
      <c r="M879" s="4" t="s">
        <v>381</v>
      </c>
    </row>
    <row r="880" customFormat="false" ht="15.75" hidden="false" customHeight="true" outlineLevel="0" collapsed="false">
      <c r="A880" s="4" t="n">
        <v>12020</v>
      </c>
      <c r="B880" s="4" t="s">
        <v>5441</v>
      </c>
      <c r="C880" s="4"/>
      <c r="D880" s="4" t="s">
        <v>5442</v>
      </c>
      <c r="E880" s="5" t="s">
        <v>5443</v>
      </c>
      <c r="F880" s="4" t="s">
        <v>5444</v>
      </c>
      <c r="G880" s="4" t="s">
        <v>107</v>
      </c>
      <c r="H880" s="5" t="s">
        <v>5445</v>
      </c>
      <c r="I880" s="4" t="s">
        <v>5446</v>
      </c>
      <c r="J880" s="5" t="n">
        <f aca="false">LEN(K880)</f>
        <v>26</v>
      </c>
      <c r="K880" s="6" t="s">
        <v>5447</v>
      </c>
      <c r="L880" s="4" t="s">
        <v>21</v>
      </c>
      <c r="M880" s="4" t="s">
        <v>32</v>
      </c>
    </row>
    <row r="881" customFormat="false" ht="15.75" hidden="false" customHeight="true" outlineLevel="0" collapsed="false">
      <c r="A881" s="4" t="n">
        <v>11219</v>
      </c>
      <c r="B881" s="4" t="s">
        <v>5448</v>
      </c>
      <c r="C881" s="4"/>
      <c r="D881" s="4" t="s">
        <v>5449</v>
      </c>
      <c r="E881" s="5" t="s">
        <v>5450</v>
      </c>
      <c r="F881" s="4" t="s">
        <v>5451</v>
      </c>
      <c r="G881" s="4" t="s">
        <v>620</v>
      </c>
      <c r="H881" s="5" t="s">
        <v>5452</v>
      </c>
      <c r="I881" s="4" t="s">
        <v>5453</v>
      </c>
      <c r="J881" s="5" t="n">
        <f aca="false">LEN(K881)</f>
        <v>26</v>
      </c>
      <c r="K881" s="10" t="s">
        <v>5454</v>
      </c>
      <c r="L881" s="4" t="s">
        <v>57</v>
      </c>
      <c r="M881" s="4" t="s">
        <v>877</v>
      </c>
    </row>
    <row r="882" customFormat="false" ht="15.75" hidden="false" customHeight="true" outlineLevel="0" collapsed="false">
      <c r="A882" s="4" t="n">
        <v>11307</v>
      </c>
      <c r="B882" s="4" t="s">
        <v>5455</v>
      </c>
      <c r="C882" s="4"/>
      <c r="D882" s="4" t="s">
        <v>5456</v>
      </c>
      <c r="E882" s="5" t="s">
        <v>5457</v>
      </c>
      <c r="F882" s="4" t="s">
        <v>5458</v>
      </c>
      <c r="G882" s="4" t="s">
        <v>1097</v>
      </c>
      <c r="H882" s="5" t="s">
        <v>283</v>
      </c>
      <c r="I882" s="4" t="s">
        <v>5459</v>
      </c>
      <c r="J882" s="5" t="n">
        <f aca="false">LEN(K882)</f>
        <v>26</v>
      </c>
      <c r="K882" s="6" t="str">
        <f aca="false">LOWER(SUBSTITUTE(SUBSTITUTE(SUBSTITUTE(SUBSTITUTE(SUBSTITUTE(SUBSTITUTE(SUBSTITUTE(B882,"S.L.",""),"SL",""),"S.A.",""),"SA","")," ",""),".",""),",",""))&amp;".com"</f>
        <v>hotelrural-lasciguenas.com</v>
      </c>
      <c r="L882" s="4" t="s">
        <v>31</v>
      </c>
      <c r="M882" s="4" t="s">
        <v>381</v>
      </c>
    </row>
    <row r="883" customFormat="false" ht="15.75" hidden="false" customHeight="true" outlineLevel="0" collapsed="false">
      <c r="A883" s="4" t="n">
        <v>11308</v>
      </c>
      <c r="B883" s="4" t="s">
        <v>5460</v>
      </c>
      <c r="C883" s="4"/>
      <c r="D883" s="4" t="s">
        <v>5461</v>
      </c>
      <c r="E883" s="5" t="s">
        <v>5462</v>
      </c>
      <c r="F883" s="4" t="s">
        <v>5463</v>
      </c>
      <c r="G883" s="4" t="s">
        <v>1097</v>
      </c>
      <c r="H883" s="5" t="s">
        <v>283</v>
      </c>
      <c r="I883" s="4" t="s">
        <v>5464</v>
      </c>
      <c r="J883" s="5" t="n">
        <f aca="false">LEN(K883)</f>
        <v>26</v>
      </c>
      <c r="K883" s="6" t="str">
        <f aca="false">LOWER(SUBSTITUTE(SUBSTITUTE(SUBSTITUTE(SUBSTITUTE(SUBSTITUTE(SUBSTITUTE(SUBSTITUTE(B883,"S.L.",""),"SL",""),"S.A.",""),"SA","")," ",""),".",""),",",""))&amp;".com"</f>
        <v>hotelrurallafontanilla.com</v>
      </c>
      <c r="L883" s="4" t="s">
        <v>21</v>
      </c>
      <c r="M883" s="4" t="s">
        <v>32</v>
      </c>
    </row>
    <row r="884" customFormat="false" ht="15.75" hidden="false" customHeight="true" outlineLevel="0" collapsed="false">
      <c r="A884" s="4" t="n">
        <v>11326</v>
      </c>
      <c r="B884" s="4" t="s">
        <v>5465</v>
      </c>
      <c r="C884" s="4"/>
      <c r="D884" s="4" t="s">
        <v>5466</v>
      </c>
      <c r="E884" s="5" t="s">
        <v>1867</v>
      </c>
      <c r="F884" s="4" t="s">
        <v>138</v>
      </c>
      <c r="G884" s="4" t="s">
        <v>138</v>
      </c>
      <c r="H884" s="5" t="s">
        <v>283</v>
      </c>
      <c r="I884" s="4" t="s">
        <v>5467</v>
      </c>
      <c r="J884" s="5" t="n">
        <f aca="false">LEN(K884)</f>
        <v>26</v>
      </c>
      <c r="K884" s="6" t="s">
        <v>5468</v>
      </c>
      <c r="L884" s="4" t="s">
        <v>78</v>
      </c>
      <c r="M884" s="4" t="s">
        <v>31</v>
      </c>
    </row>
    <row r="885" customFormat="false" ht="15.75" hidden="false" customHeight="true" outlineLevel="0" collapsed="false">
      <c r="A885" s="4" t="n">
        <v>11353</v>
      </c>
      <c r="B885" s="4" t="s">
        <v>5469</v>
      </c>
      <c r="C885" s="4"/>
      <c r="D885" s="4" t="s">
        <v>5470</v>
      </c>
      <c r="E885" s="5" t="s">
        <v>5471</v>
      </c>
      <c r="F885" s="4" t="s">
        <v>138</v>
      </c>
      <c r="G885" s="4" t="s">
        <v>138</v>
      </c>
      <c r="H885" s="5" t="s">
        <v>283</v>
      </c>
      <c r="I885" s="4" t="s">
        <v>5472</v>
      </c>
      <c r="J885" s="5" t="n">
        <f aca="false">LEN(K885)</f>
        <v>26</v>
      </c>
      <c r="K885" s="10" t="s">
        <v>5473</v>
      </c>
      <c r="L885" s="4" t="s">
        <v>66</v>
      </c>
      <c r="M885" s="4" t="s">
        <v>1016</v>
      </c>
    </row>
    <row r="886" customFormat="false" ht="15.75" hidden="false" customHeight="true" outlineLevel="0" collapsed="false">
      <c r="A886" s="4" t="n">
        <v>11473</v>
      </c>
      <c r="B886" s="4" t="s">
        <v>5474</v>
      </c>
      <c r="C886" s="4" t="s">
        <v>5475</v>
      </c>
      <c r="D886" s="4" t="s">
        <v>5476</v>
      </c>
      <c r="E886" s="5" t="s">
        <v>5477</v>
      </c>
      <c r="F886" s="4" t="s">
        <v>5478</v>
      </c>
      <c r="G886" s="4" t="s">
        <v>332</v>
      </c>
      <c r="H886" s="5" t="s">
        <v>283</v>
      </c>
      <c r="I886" s="4" t="s">
        <v>5479</v>
      </c>
      <c r="J886" s="5" t="n">
        <f aca="false">LEN(K886)</f>
        <v>26</v>
      </c>
      <c r="K886" s="6" t="s">
        <v>5480</v>
      </c>
      <c r="L886" s="4" t="s">
        <v>21</v>
      </c>
      <c r="M886" s="4" t="s">
        <v>22</v>
      </c>
    </row>
    <row r="887" customFormat="false" ht="15.75" hidden="false" customHeight="true" outlineLevel="0" collapsed="false">
      <c r="A887" s="4" t="n">
        <v>11471</v>
      </c>
      <c r="B887" s="4" t="s">
        <v>5481</v>
      </c>
      <c r="C887" s="4"/>
      <c r="D887" s="4" t="s">
        <v>5482</v>
      </c>
      <c r="E887" s="5" t="s">
        <v>5483</v>
      </c>
      <c r="F887" s="4" t="s">
        <v>5484</v>
      </c>
      <c r="G887" s="4" t="s">
        <v>332</v>
      </c>
      <c r="H887" s="5" t="s">
        <v>283</v>
      </c>
      <c r="I887" s="4" t="s">
        <v>5485</v>
      </c>
      <c r="J887" s="5" t="n">
        <f aca="false">LEN(K887)</f>
        <v>26</v>
      </c>
      <c r="K887" s="6" t="s">
        <v>5486</v>
      </c>
      <c r="L887" s="4" t="s">
        <v>21</v>
      </c>
      <c r="M887" s="4" t="s">
        <v>22</v>
      </c>
    </row>
    <row r="888" customFormat="false" ht="15.75" hidden="false" customHeight="true" outlineLevel="0" collapsed="false">
      <c r="A888" s="4" t="n">
        <v>11582</v>
      </c>
      <c r="B888" s="4" t="s">
        <v>5487</v>
      </c>
      <c r="C888" s="4"/>
      <c r="D888" s="4" t="s">
        <v>5488</v>
      </c>
      <c r="E888" s="5" t="s">
        <v>5489</v>
      </c>
      <c r="F888" s="4" t="s">
        <v>851</v>
      </c>
      <c r="G888" s="4" t="s">
        <v>852</v>
      </c>
      <c r="H888" s="5" t="s">
        <v>283</v>
      </c>
      <c r="I888" s="5" t="s">
        <v>5490</v>
      </c>
      <c r="J888" s="5" t="n">
        <f aca="false">LEN(K888)</f>
        <v>26</v>
      </c>
      <c r="K888" s="6" t="str">
        <f aca="false">LOWER(SUBSTITUTE(SUBSTITUTE(SUBSTITUTE(SUBSTITUTE(SUBSTITUTE(SUBSTITUTE(SUBSTITUTE(B888,"S.L.",""),"SL",""),"S.A.",""),"SA","")," ",""),".",""),",",""))&amp;".com"</f>
        <v>loatzosuitesnsebastián.com</v>
      </c>
      <c r="L888" s="4" t="s">
        <v>21</v>
      </c>
      <c r="M888" s="4" t="s">
        <v>31</v>
      </c>
    </row>
    <row r="889" customFormat="false" ht="15.75" hidden="false" customHeight="true" outlineLevel="0" collapsed="false">
      <c r="A889" s="4" t="n">
        <v>11679</v>
      </c>
      <c r="B889" s="4" t="s">
        <v>5491</v>
      </c>
      <c r="C889" s="4" t="s">
        <v>5492</v>
      </c>
      <c r="D889" s="4" t="s">
        <v>5493</v>
      </c>
      <c r="E889" s="5" t="s">
        <v>5494</v>
      </c>
      <c r="F889" s="4" t="s">
        <v>5495</v>
      </c>
      <c r="G889" s="4" t="s">
        <v>573</v>
      </c>
      <c r="H889" s="5" t="s">
        <v>283</v>
      </c>
      <c r="I889" s="4" t="s">
        <v>5496</v>
      </c>
      <c r="J889" s="5" t="n">
        <f aca="false">LEN(K889)</f>
        <v>26</v>
      </c>
      <c r="K889" s="6" t="s">
        <v>5497</v>
      </c>
      <c r="L889" s="4" t="s">
        <v>31</v>
      </c>
      <c r="M889" s="4" t="s">
        <v>1208</v>
      </c>
    </row>
    <row r="890" customFormat="false" ht="15.75" hidden="false" customHeight="true" outlineLevel="0" collapsed="false">
      <c r="A890" s="4" t="n">
        <v>11799</v>
      </c>
      <c r="B890" s="4" t="s">
        <v>5498</v>
      </c>
      <c r="C890" s="4"/>
      <c r="D890" s="4" t="s">
        <v>5499</v>
      </c>
      <c r="E890" s="5" t="s">
        <v>5500</v>
      </c>
      <c r="F890" s="4" t="s">
        <v>888</v>
      </c>
      <c r="G890" s="4" t="s">
        <v>84</v>
      </c>
      <c r="H890" s="5" t="s">
        <v>283</v>
      </c>
      <c r="I890" s="4" t="s">
        <v>5501</v>
      </c>
      <c r="J890" s="5" t="n">
        <f aca="false">LEN(K890)</f>
        <v>26</v>
      </c>
      <c r="K890" s="6" t="s">
        <v>5502</v>
      </c>
      <c r="L890" s="4" t="s">
        <v>57</v>
      </c>
      <c r="M890" s="4" t="s">
        <v>32</v>
      </c>
    </row>
    <row r="891" customFormat="false" ht="27.75" hidden="false" customHeight="true" outlineLevel="0" collapsed="false">
      <c r="A891" s="4" t="n">
        <v>11724</v>
      </c>
      <c r="B891" s="4" t="s">
        <v>5503</v>
      </c>
      <c r="C891" s="4"/>
      <c r="D891" s="4" t="s">
        <v>5504</v>
      </c>
      <c r="E891" s="5" t="s">
        <v>1644</v>
      </c>
      <c r="F891" s="4" t="s">
        <v>1645</v>
      </c>
      <c r="G891" s="4" t="s">
        <v>84</v>
      </c>
      <c r="H891" s="5" t="s">
        <v>283</v>
      </c>
      <c r="I891" s="7" t="s">
        <v>5505</v>
      </c>
      <c r="J891" s="5" t="n">
        <f aca="false">LEN(K891)</f>
        <v>26</v>
      </c>
      <c r="K891" s="6" t="str">
        <f aca="false">LOWER(SUBSTITUTE(SUBSTITUTE(SUBSTITUTE(SUBSTITUTE(SUBSTITUTE(SUBSTITUTE(SUBSTITUTE(B891,"S.L.",""),"SL",""),"S.A.",""),"SA","")," ",""),".",""),",",""))&amp;".com"</f>
        <v>thecornerhouseboutique.com</v>
      </c>
      <c r="L891" s="4" t="s">
        <v>78</v>
      </c>
      <c r="M891" s="4" t="s">
        <v>31</v>
      </c>
    </row>
    <row r="892" customFormat="false" ht="15.75" hidden="false" customHeight="true" outlineLevel="0" collapsed="false">
      <c r="A892" s="4" t="n">
        <v>12015</v>
      </c>
      <c r="B892" s="4" t="s">
        <v>5506</v>
      </c>
      <c r="C892" s="4"/>
      <c r="D892" s="4" t="s">
        <v>5507</v>
      </c>
      <c r="E892" s="5" t="s">
        <v>5508</v>
      </c>
      <c r="F892" s="4" t="s">
        <v>5509</v>
      </c>
      <c r="G892" s="4" t="s">
        <v>205</v>
      </c>
      <c r="H892" s="5" t="s">
        <v>283</v>
      </c>
      <c r="I892" s="7" t="s">
        <v>5510</v>
      </c>
      <c r="J892" s="5" t="n">
        <f aca="false">LEN(K892)</f>
        <v>26</v>
      </c>
      <c r="K892" s="6" t="s">
        <v>5511</v>
      </c>
      <c r="L892" s="4" t="s">
        <v>21</v>
      </c>
      <c r="M892" s="4" t="s">
        <v>1016</v>
      </c>
    </row>
    <row r="893" customFormat="false" ht="15.75" hidden="false" customHeight="true" outlineLevel="0" collapsed="false">
      <c r="A893" s="4" t="n">
        <v>12004</v>
      </c>
      <c r="B893" s="4" t="s">
        <v>5512</v>
      </c>
      <c r="C893" s="4"/>
      <c r="D893" s="4" t="s">
        <v>5513</v>
      </c>
      <c r="E893" s="5" t="s">
        <v>5514</v>
      </c>
      <c r="F893" s="4" t="s">
        <v>5515</v>
      </c>
      <c r="G893" s="4" t="s">
        <v>205</v>
      </c>
      <c r="H893" s="5" t="s">
        <v>283</v>
      </c>
      <c r="I893" s="4" t="s">
        <v>5516</v>
      </c>
      <c r="J893" s="5" t="n">
        <f aca="false">LEN(K893)</f>
        <v>26</v>
      </c>
      <c r="K893" s="10" t="str">
        <f aca="false">LOWER(SUBSTITUTE(SUBSTITUTE(SUBSTITUTE(SUBSTITUTE(SUBSTITUTE(SUBSTITUTE(SUBSTITUTE(B893,"S.L.",""),"SL",""),"S.A.",""),"SA","")," ",""),".",""),",",""))&amp;".com"</f>
        <v>elcastillodesomosierra.com</v>
      </c>
      <c r="L893" s="4" t="s">
        <v>57</v>
      </c>
      <c r="M893" s="4" t="s">
        <v>31</v>
      </c>
    </row>
    <row r="894" customFormat="false" ht="15.75" hidden="false" customHeight="true" outlineLevel="0" collapsed="false">
      <c r="A894" s="4" t="n">
        <v>12069</v>
      </c>
      <c r="B894" s="4" t="s">
        <v>5517</v>
      </c>
      <c r="C894" s="4"/>
      <c r="D894" s="4" t="s">
        <v>5518</v>
      </c>
      <c r="E894" s="5" t="s">
        <v>5519</v>
      </c>
      <c r="F894" s="4" t="s">
        <v>106</v>
      </c>
      <c r="G894" s="4" t="s">
        <v>107</v>
      </c>
      <c r="H894" s="5" t="s">
        <v>283</v>
      </c>
      <c r="I894" s="7" t="s">
        <v>5520</v>
      </c>
      <c r="J894" s="5" t="n">
        <f aca="false">LEN(K894)</f>
        <v>26</v>
      </c>
      <c r="K894" s="6" t="str">
        <f aca="false">LOWER(SUBSTITUTE(SUBSTITUTE(SUBSTITUTE(SUBSTITUTE(SUBSTITUTE(SUBSTITUTE(SUBSTITUTE(B894,"S.L.",""),"SL",""),"S.A.",""),"SA","")," ",""),".",""),",",""))&amp;".com"</f>
        <v>hostalpenajaramarbella.com</v>
      </c>
      <c r="L894" s="4" t="s">
        <v>57</v>
      </c>
      <c r="M894" s="4" t="s">
        <v>31</v>
      </c>
    </row>
    <row r="895" customFormat="false" ht="15.75" hidden="false" customHeight="true" outlineLevel="0" collapsed="false">
      <c r="A895" s="4" t="n">
        <v>12048</v>
      </c>
      <c r="B895" s="4" t="s">
        <v>5521</v>
      </c>
      <c r="C895" s="4"/>
      <c r="D895" s="4" t="s">
        <v>5522</v>
      </c>
      <c r="E895" s="5" t="s">
        <v>5523</v>
      </c>
      <c r="F895" s="4" t="s">
        <v>5524</v>
      </c>
      <c r="G895" s="4" t="s">
        <v>107</v>
      </c>
      <c r="H895" s="5" t="s">
        <v>283</v>
      </c>
      <c r="I895" s="4" t="s">
        <v>5525</v>
      </c>
      <c r="J895" s="5" t="n">
        <f aca="false">LEN(K895)</f>
        <v>26</v>
      </c>
      <c r="K895" s="6" t="s">
        <v>5526</v>
      </c>
      <c r="L895" s="4" t="s">
        <v>31</v>
      </c>
      <c r="M895" s="4" t="s">
        <v>32</v>
      </c>
    </row>
    <row r="896" customFormat="false" ht="15.75" hidden="false" customHeight="true" outlineLevel="0" collapsed="false">
      <c r="A896" s="4" t="n">
        <v>12156</v>
      </c>
      <c r="B896" s="4" t="s">
        <v>5527</v>
      </c>
      <c r="C896" s="4"/>
      <c r="D896" s="4" t="s">
        <v>5528</v>
      </c>
      <c r="E896" s="5" t="s">
        <v>5529</v>
      </c>
      <c r="F896" s="4" t="s">
        <v>882</v>
      </c>
      <c r="G896" s="4" t="s">
        <v>882</v>
      </c>
      <c r="H896" s="5" t="s">
        <v>283</v>
      </c>
      <c r="I896" s="4" t="s">
        <v>5530</v>
      </c>
      <c r="J896" s="5" t="n">
        <f aca="false">LEN(K896)</f>
        <v>26</v>
      </c>
      <c r="K896" s="6" t="str">
        <f aca="false">LOWER(SUBSTITUTE(SUBSTITUTE(SUBSTITUTE(SUBSTITUTE(SUBSTITUTE(SUBSTITUTE(SUBSTITUTE(B896,"S.L.",""),"SL",""),"S.A.",""),"SA","")," ",""),".",""),",",""))&amp;".com"</f>
        <v>pontevedraconforthotel.com</v>
      </c>
      <c r="L896" s="4" t="s">
        <v>31</v>
      </c>
      <c r="M896" s="4" t="s">
        <v>2890</v>
      </c>
    </row>
    <row r="897" customFormat="false" ht="27.75" hidden="false" customHeight="true" outlineLevel="0" collapsed="false">
      <c r="A897" s="4" t="n">
        <v>12182</v>
      </c>
      <c r="B897" s="4" t="s">
        <v>5531</v>
      </c>
      <c r="C897" s="4"/>
      <c r="D897" s="4" t="s">
        <v>5532</v>
      </c>
      <c r="E897" s="5" t="s">
        <v>5533</v>
      </c>
      <c r="F897" s="4" t="s">
        <v>5534</v>
      </c>
      <c r="G897" s="4" t="s">
        <v>322</v>
      </c>
      <c r="H897" s="5" t="s">
        <v>283</v>
      </c>
      <c r="I897" s="7" t="s">
        <v>5535</v>
      </c>
      <c r="J897" s="5" t="n">
        <f aca="false">LEN(K897)</f>
        <v>26</v>
      </c>
      <c r="K897" s="5" t="str">
        <f aca="false">LOWER(SUBSTITUTE(SUBSTITUTE(SUBSTITUTE(SUBSTITUTE(SUBSTITUTE(SUBSTITUTE(SUBSTITUTE(B897,"S.L.",""),"SL",""),"S.A.",""),"SA","")," ",""),".",""),",",""))&amp;".com"</f>
        <v>clerecíadelabeltraneja.com</v>
      </c>
      <c r="L897" s="4" t="s">
        <v>57</v>
      </c>
      <c r="M897" s="4" t="s">
        <v>877</v>
      </c>
    </row>
    <row r="898" customFormat="false" ht="15.75" hidden="false" customHeight="true" outlineLevel="0" collapsed="false">
      <c r="A898" s="4" t="n">
        <v>12301</v>
      </c>
      <c r="B898" s="4" t="s">
        <v>5536</v>
      </c>
      <c r="C898" s="4" t="s">
        <v>5537</v>
      </c>
      <c r="D898" s="4" t="s">
        <v>5538</v>
      </c>
      <c r="E898" s="5" t="s">
        <v>5539</v>
      </c>
      <c r="F898" s="4" t="s">
        <v>5540</v>
      </c>
      <c r="G898" s="4" t="s">
        <v>259</v>
      </c>
      <c r="H898" s="5" t="s">
        <v>283</v>
      </c>
      <c r="I898" s="7" t="s">
        <v>5541</v>
      </c>
      <c r="J898" s="5" t="n">
        <f aca="false">LEN(K898)</f>
        <v>26</v>
      </c>
      <c r="K898" s="6" t="s">
        <v>5542</v>
      </c>
      <c r="L898" s="4" t="s">
        <v>21</v>
      </c>
      <c r="M898" s="4" t="s">
        <v>1016</v>
      </c>
    </row>
    <row r="899" customFormat="false" ht="15.75" hidden="false" customHeight="true" outlineLevel="0" collapsed="false">
      <c r="A899" s="4" t="n">
        <v>12402</v>
      </c>
      <c r="B899" s="4" t="s">
        <v>5543</v>
      </c>
      <c r="C899" s="4"/>
      <c r="D899" s="4" t="s">
        <v>5544</v>
      </c>
      <c r="E899" s="5" t="s">
        <v>5545</v>
      </c>
      <c r="F899" s="4" t="s">
        <v>5546</v>
      </c>
      <c r="G899" s="4" t="s">
        <v>1574</v>
      </c>
      <c r="H899" s="5" t="s">
        <v>283</v>
      </c>
      <c r="I899" s="7" t="s">
        <v>5547</v>
      </c>
      <c r="J899" s="5" t="n">
        <f aca="false">LEN(K899)</f>
        <v>26</v>
      </c>
      <c r="K899" s="6" t="s">
        <v>5548</v>
      </c>
      <c r="L899" s="4" t="s">
        <v>57</v>
      </c>
      <c r="M899" s="4" t="s">
        <v>317</v>
      </c>
    </row>
    <row r="900" customFormat="false" ht="27.75" hidden="false" customHeight="true" outlineLevel="0" collapsed="false">
      <c r="A900" s="4" t="n">
        <v>11453</v>
      </c>
      <c r="B900" s="4" t="s">
        <v>5549</v>
      </c>
      <c r="C900" s="4" t="s">
        <v>5550</v>
      </c>
      <c r="D900" s="4" t="s">
        <v>5551</v>
      </c>
      <c r="E900" s="5" t="s">
        <v>1204</v>
      </c>
      <c r="F900" s="4" t="s">
        <v>972</v>
      </c>
      <c r="G900" s="4" t="s">
        <v>332</v>
      </c>
      <c r="H900" s="5" t="s">
        <v>5552</v>
      </c>
      <c r="I900" s="7" t="s">
        <v>5553</v>
      </c>
      <c r="J900" s="5" t="n">
        <f aca="false">LEN(K900)</f>
        <v>26</v>
      </c>
      <c r="K900" s="6" t="s">
        <v>5554</v>
      </c>
      <c r="L900" s="4" t="s">
        <v>21</v>
      </c>
      <c r="M900" s="4" t="s">
        <v>31</v>
      </c>
    </row>
    <row r="901" customFormat="false" ht="15.75" hidden="false" customHeight="true" outlineLevel="0" collapsed="false">
      <c r="A901" s="4" t="n">
        <v>12117</v>
      </c>
      <c r="B901" s="4" t="s">
        <v>5555</v>
      </c>
      <c r="C901" s="4"/>
      <c r="D901" s="4" t="s">
        <v>5556</v>
      </c>
      <c r="E901" s="5" t="s">
        <v>5557</v>
      </c>
      <c r="F901" s="4" t="s">
        <v>5558</v>
      </c>
      <c r="G901" s="4" t="s">
        <v>409</v>
      </c>
      <c r="H901" s="5" t="s">
        <v>5559</v>
      </c>
      <c r="I901" s="7" t="s">
        <v>5560</v>
      </c>
      <c r="J901" s="5" t="n">
        <f aca="false">LEN(K901)</f>
        <v>26</v>
      </c>
      <c r="K901" s="6" t="s">
        <v>5561</v>
      </c>
      <c r="L901" s="4" t="s">
        <v>21</v>
      </c>
      <c r="M901" s="4" t="s">
        <v>32</v>
      </c>
    </row>
    <row r="902" customFormat="false" ht="15.75" hidden="false" customHeight="true" outlineLevel="0" collapsed="false">
      <c r="A902" s="4" t="n">
        <v>11464</v>
      </c>
      <c r="B902" s="4" t="s">
        <v>5562</v>
      </c>
      <c r="C902" s="4"/>
      <c r="D902" s="4" t="s">
        <v>5563</v>
      </c>
      <c r="E902" s="5" t="s">
        <v>1458</v>
      </c>
      <c r="F902" s="4" t="s">
        <v>1459</v>
      </c>
      <c r="G902" s="4" t="s">
        <v>332</v>
      </c>
      <c r="H902" s="5" t="s">
        <v>5564</v>
      </c>
      <c r="I902" s="4" t="s">
        <v>5565</v>
      </c>
      <c r="J902" s="5" t="n">
        <f aca="false">LEN(K902)</f>
        <v>26</v>
      </c>
      <c r="K902" s="6" t="s">
        <v>5566</v>
      </c>
      <c r="L902" s="4" t="s">
        <v>21</v>
      </c>
      <c r="M902" s="4" t="s">
        <v>31</v>
      </c>
    </row>
    <row r="903" customFormat="false" ht="15.75" hidden="false" customHeight="true" outlineLevel="0" collapsed="false">
      <c r="A903" s="4" t="n">
        <v>11857</v>
      </c>
      <c r="B903" s="4" t="s">
        <v>5567</v>
      </c>
      <c r="C903" s="4"/>
      <c r="D903" s="4" t="s">
        <v>5568</v>
      </c>
      <c r="E903" s="5" t="s">
        <v>5569</v>
      </c>
      <c r="F903" s="4" t="s">
        <v>5570</v>
      </c>
      <c r="G903" s="4" t="s">
        <v>37</v>
      </c>
      <c r="H903" s="5" t="s">
        <v>5571</v>
      </c>
      <c r="I903" s="4" t="s">
        <v>5572</v>
      </c>
      <c r="J903" s="5" t="n">
        <f aca="false">LEN(K903)</f>
        <v>26</v>
      </c>
      <c r="K903" s="6" t="str">
        <f aca="false">LOWER(SUBSTITUTE(SUBSTITUTE(SUBSTITUTE(SUBSTITUTE(SUBSTITUTE(SUBSTITUTE(SUBSTITUTE(B903,"S.L.",""),"SL",""),"S.A.",""),"SA","")," ",""),".",""),",",""))&amp;".com"</f>
        <v>aparthotelrurallafonda.com</v>
      </c>
      <c r="L903" s="4" t="s">
        <v>31</v>
      </c>
      <c r="M903" s="4" t="s">
        <v>31</v>
      </c>
    </row>
    <row r="904" customFormat="false" ht="15.75" hidden="false" customHeight="true" outlineLevel="0" collapsed="false">
      <c r="A904" s="4" t="n">
        <v>11686</v>
      </c>
      <c r="B904" s="4" t="s">
        <v>5573</v>
      </c>
      <c r="C904" s="4"/>
      <c r="D904" s="4" t="s">
        <v>5574</v>
      </c>
      <c r="E904" s="5" t="s">
        <v>5575</v>
      </c>
      <c r="F904" s="4" t="s">
        <v>5576</v>
      </c>
      <c r="G904" s="4" t="s">
        <v>355</v>
      </c>
      <c r="H904" s="5" t="s">
        <v>5577</v>
      </c>
      <c r="I904" s="7" t="s">
        <v>5578</v>
      </c>
      <c r="J904" s="5" t="n">
        <f aca="false">LEN(K904)</f>
        <v>26</v>
      </c>
      <c r="K904" s="6" t="s">
        <v>5579</v>
      </c>
      <c r="L904" s="4" t="s">
        <v>21</v>
      </c>
      <c r="M904" s="4" t="s">
        <v>32</v>
      </c>
    </row>
    <row r="905" customFormat="false" ht="27.75" hidden="false" customHeight="true" outlineLevel="0" collapsed="false">
      <c r="A905" s="4" t="n">
        <v>12332</v>
      </c>
      <c r="B905" s="4" t="s">
        <v>5580</v>
      </c>
      <c r="C905" s="4"/>
      <c r="D905" s="4" t="s">
        <v>5581</v>
      </c>
      <c r="E905" s="5" t="s">
        <v>5582</v>
      </c>
      <c r="F905" s="4" t="s">
        <v>5583</v>
      </c>
      <c r="G905" s="4" t="s">
        <v>2214</v>
      </c>
      <c r="H905" s="5" t="s">
        <v>5584</v>
      </c>
      <c r="I905" s="7" t="s">
        <v>5585</v>
      </c>
      <c r="J905" s="5" t="n">
        <f aca="false">LEN(K905)</f>
        <v>26</v>
      </c>
      <c r="K905" s="6" t="s">
        <v>5586</v>
      </c>
      <c r="L905" s="4" t="s">
        <v>21</v>
      </c>
      <c r="M905" s="4" t="s">
        <v>359</v>
      </c>
    </row>
    <row r="906" customFormat="false" ht="27.75" hidden="false" customHeight="true" outlineLevel="0" collapsed="false">
      <c r="A906" s="4" t="n">
        <v>11676</v>
      </c>
      <c r="B906" s="4" t="s">
        <v>5587</v>
      </c>
      <c r="C906" s="4"/>
      <c r="D906" s="4" t="s">
        <v>5588</v>
      </c>
      <c r="E906" s="5" t="s">
        <v>5589</v>
      </c>
      <c r="F906" s="4" t="s">
        <v>5590</v>
      </c>
      <c r="G906" s="4" t="s">
        <v>573</v>
      </c>
      <c r="H906" s="5" t="s">
        <v>5591</v>
      </c>
      <c r="I906" s="7" t="s">
        <v>5592</v>
      </c>
      <c r="J906" s="5" t="n">
        <f aca="false">LEN(K906)</f>
        <v>26</v>
      </c>
      <c r="K906" s="5" t="str">
        <f aca="false">LOWER(SUBSTITUTE(SUBSTITUTE(SUBSTITUTE(SUBSTITUTE(SUBSTITUTE(SUBSTITUTE(SUBSTITUTE(B906,"S.L.",""),"SL",""),"S.A.",""),"SA","")," ",""),".",""),",",""))&amp;".com"</f>
        <v>molinosdefuenteheridos.com</v>
      </c>
      <c r="L906" s="4" t="s">
        <v>78</v>
      </c>
      <c r="M906" s="4" t="s">
        <v>31</v>
      </c>
    </row>
    <row r="907" customFormat="false" ht="15.75" hidden="false" customHeight="true" outlineLevel="0" collapsed="false">
      <c r="A907" s="4" t="n">
        <v>11302</v>
      </c>
      <c r="B907" s="4" t="s">
        <v>5593</v>
      </c>
      <c r="C907" s="4"/>
      <c r="D907" s="4" t="s">
        <v>5594</v>
      </c>
      <c r="E907" s="5" t="s">
        <v>5595</v>
      </c>
      <c r="F907" s="4" t="s">
        <v>5596</v>
      </c>
      <c r="G907" s="4" t="s">
        <v>1097</v>
      </c>
      <c r="H907" s="5" t="s">
        <v>5597</v>
      </c>
      <c r="I907" s="4" t="s">
        <v>5598</v>
      </c>
      <c r="J907" s="5" t="n">
        <f aca="false">LEN(K907)</f>
        <v>26</v>
      </c>
      <c r="K907" s="6" t="s">
        <v>5599</v>
      </c>
      <c r="L907" s="4" t="s">
        <v>31</v>
      </c>
      <c r="M907" s="4" t="s">
        <v>31</v>
      </c>
    </row>
    <row r="908" customFormat="false" ht="15.75" hidden="false" customHeight="true" outlineLevel="0" collapsed="false">
      <c r="A908" s="4" t="n">
        <v>12172</v>
      </c>
      <c r="B908" s="4" t="s">
        <v>5600</v>
      </c>
      <c r="C908" s="4"/>
      <c r="D908" s="4" t="s">
        <v>5601</v>
      </c>
      <c r="E908" s="5" t="s">
        <v>5602</v>
      </c>
      <c r="F908" s="4" t="s">
        <v>881</v>
      </c>
      <c r="G908" s="4" t="s">
        <v>882</v>
      </c>
      <c r="H908" s="5" t="s">
        <v>5603</v>
      </c>
      <c r="I908" s="7" t="s">
        <v>5604</v>
      </c>
      <c r="J908" s="5" t="n">
        <f aca="false">LEN(K908)</f>
        <v>26</v>
      </c>
      <c r="K908" s="6" t="s">
        <v>5605</v>
      </c>
      <c r="L908" s="4" t="s">
        <v>31</v>
      </c>
      <c r="M908" s="4" t="s">
        <v>819</v>
      </c>
    </row>
    <row r="909" customFormat="false" ht="15.75" hidden="false" customHeight="true" outlineLevel="0" collapsed="false">
      <c r="A909" s="4" t="n">
        <v>12404</v>
      </c>
      <c r="B909" s="4" t="s">
        <v>5606</v>
      </c>
      <c r="C909" s="4"/>
      <c r="D909" s="4" t="s">
        <v>5607</v>
      </c>
      <c r="E909" s="5" t="s">
        <v>5608</v>
      </c>
      <c r="F909" s="4" t="s">
        <v>5609</v>
      </c>
      <c r="G909" s="4" t="s">
        <v>1574</v>
      </c>
      <c r="H909" s="5" t="s">
        <v>5610</v>
      </c>
      <c r="I909" s="4" t="s">
        <v>5611</v>
      </c>
      <c r="J909" s="5" t="n">
        <f aca="false">LEN(K909)</f>
        <v>26</v>
      </c>
      <c r="K909" s="6" t="s">
        <v>5612</v>
      </c>
      <c r="L909" s="4" t="s">
        <v>21</v>
      </c>
      <c r="M909" s="4" t="s">
        <v>929</v>
      </c>
    </row>
    <row r="910" customFormat="false" ht="15.75" hidden="false" customHeight="true" outlineLevel="0" collapsed="false">
      <c r="A910" s="4" t="n">
        <v>12144</v>
      </c>
      <c r="B910" s="4" t="s">
        <v>5613</v>
      </c>
      <c r="C910" s="4"/>
      <c r="D910" s="4" t="s">
        <v>5614</v>
      </c>
      <c r="E910" s="5" t="s">
        <v>5615</v>
      </c>
      <c r="F910" s="4" t="s">
        <v>5616</v>
      </c>
      <c r="G910" s="4" t="s">
        <v>882</v>
      </c>
      <c r="H910" s="5" t="s">
        <v>5617</v>
      </c>
      <c r="I910" s="4" t="s">
        <v>5618</v>
      </c>
      <c r="J910" s="5" t="n">
        <f aca="false">LEN(K910)</f>
        <v>26</v>
      </c>
      <c r="K910" s="6" t="s">
        <v>5619</v>
      </c>
      <c r="L910" s="4" t="s">
        <v>637</v>
      </c>
      <c r="M910" s="4" t="s">
        <v>31</v>
      </c>
    </row>
    <row r="911" customFormat="false" ht="15.75" hidden="false" customHeight="true" outlineLevel="0" collapsed="false">
      <c r="A911" s="4" t="n">
        <v>12</v>
      </c>
      <c r="B911" s="4" t="s">
        <v>5620</v>
      </c>
      <c r="C911" s="4"/>
      <c r="D911" s="4" t="s">
        <v>5621</v>
      </c>
      <c r="E911" s="5" t="n">
        <v>35626</v>
      </c>
      <c r="F911" s="4" t="s">
        <v>169</v>
      </c>
      <c r="G911" s="4" t="s">
        <v>37</v>
      </c>
      <c r="H911" s="5" t="s">
        <v>5622</v>
      </c>
      <c r="I911" s="4" t="s">
        <v>5623</v>
      </c>
      <c r="J911" s="5" t="n">
        <f aca="false">LEN(K911)</f>
        <v>26</v>
      </c>
      <c r="K911" s="6" t="s">
        <v>5624</v>
      </c>
      <c r="L911" s="4" t="s">
        <v>57</v>
      </c>
      <c r="M911" s="4" t="s">
        <v>31</v>
      </c>
    </row>
    <row r="912" customFormat="false" ht="15.75" hidden="false" customHeight="true" outlineLevel="0" collapsed="false">
      <c r="A912" s="4" t="n">
        <v>11459</v>
      </c>
      <c r="B912" s="4" t="s">
        <v>5625</v>
      </c>
      <c r="C912" s="4" t="s">
        <v>5626</v>
      </c>
      <c r="D912" s="4" t="s">
        <v>5627</v>
      </c>
      <c r="E912" s="5" t="s">
        <v>5628</v>
      </c>
      <c r="F912" s="4" t="s">
        <v>5629</v>
      </c>
      <c r="G912" s="4" t="s">
        <v>332</v>
      </c>
      <c r="H912" s="14" t="s">
        <v>5630</v>
      </c>
      <c r="I912" s="4" t="s">
        <v>5631</v>
      </c>
      <c r="J912" s="5" t="n">
        <f aca="false">LEN(K912)</f>
        <v>26</v>
      </c>
      <c r="K912" s="6" t="s">
        <v>5632</v>
      </c>
      <c r="L912" s="4" t="s">
        <v>78</v>
      </c>
      <c r="M912" s="4" t="s">
        <v>31</v>
      </c>
    </row>
    <row r="913" customFormat="false" ht="15.75" hidden="false" customHeight="true" outlineLevel="0" collapsed="false">
      <c r="A913" s="4" t="n">
        <v>48</v>
      </c>
      <c r="B913" s="4" t="s">
        <v>5633</v>
      </c>
      <c r="C913" s="4"/>
      <c r="D913" s="4" t="s">
        <v>5634</v>
      </c>
      <c r="E913" s="5" t="s">
        <v>5635</v>
      </c>
      <c r="F913" s="4" t="s">
        <v>5636</v>
      </c>
      <c r="G913" s="4" t="s">
        <v>1155</v>
      </c>
      <c r="H913" s="5" t="s">
        <v>5637</v>
      </c>
      <c r="I913" s="4" t="s">
        <v>5638</v>
      </c>
      <c r="J913" s="5" t="n">
        <f aca="false">LEN(K913)</f>
        <v>26</v>
      </c>
      <c r="K913" s="6" t="s">
        <v>5639</v>
      </c>
      <c r="L913" s="4" t="s">
        <v>78</v>
      </c>
      <c r="M913" s="4" t="s">
        <v>336</v>
      </c>
    </row>
    <row r="914" customFormat="false" ht="15.75" hidden="false" customHeight="true" outlineLevel="0" collapsed="false">
      <c r="A914" s="4" t="n">
        <v>63</v>
      </c>
      <c r="B914" s="4" t="s">
        <v>5640</v>
      </c>
      <c r="C914" s="4"/>
      <c r="D914" s="4" t="s">
        <v>5641</v>
      </c>
      <c r="E914" s="5" t="s">
        <v>648</v>
      </c>
      <c r="F914" s="4" t="s">
        <v>649</v>
      </c>
      <c r="G914" s="4" t="s">
        <v>84</v>
      </c>
      <c r="H914" s="5" t="s">
        <v>5642</v>
      </c>
      <c r="I914" s="4" t="s">
        <v>5643</v>
      </c>
      <c r="J914" s="5" t="n">
        <f aca="false">LEN(K914)</f>
        <v>26</v>
      </c>
      <c r="K914" s="6" t="s">
        <v>5644</v>
      </c>
      <c r="L914" s="4" t="s">
        <v>31</v>
      </c>
      <c r="M914" s="4" t="s">
        <v>1063</v>
      </c>
    </row>
    <row r="915" customFormat="false" ht="15.75" hidden="false" customHeight="true" outlineLevel="0" collapsed="false">
      <c r="A915" s="4" t="n">
        <v>69</v>
      </c>
      <c r="B915" s="4" t="s">
        <v>5645</v>
      </c>
      <c r="C915" s="4"/>
      <c r="D915" s="4" t="s">
        <v>5646</v>
      </c>
      <c r="E915" s="5" t="s">
        <v>2931</v>
      </c>
      <c r="F915" s="4" t="s">
        <v>83</v>
      </c>
      <c r="G915" s="4" t="s">
        <v>84</v>
      </c>
      <c r="H915" s="5" t="s">
        <v>5647</v>
      </c>
      <c r="I915" s="4" t="s">
        <v>5648</v>
      </c>
      <c r="J915" s="5" t="n">
        <f aca="false">LEN(K915)</f>
        <v>26</v>
      </c>
      <c r="K915" s="6" t="s">
        <v>5649</v>
      </c>
      <c r="L915" s="4" t="s">
        <v>21</v>
      </c>
      <c r="M915" s="4" t="s">
        <v>3895</v>
      </c>
    </row>
    <row r="916" customFormat="false" ht="15.75" hidden="false" customHeight="true" outlineLevel="0" collapsed="false">
      <c r="A916" s="4" t="n">
        <v>71</v>
      </c>
      <c r="B916" s="4" t="s">
        <v>5650</v>
      </c>
      <c r="C916" s="4"/>
      <c r="D916" s="4" t="s">
        <v>5651</v>
      </c>
      <c r="E916" s="5" t="s">
        <v>2931</v>
      </c>
      <c r="F916" s="4" t="s">
        <v>83</v>
      </c>
      <c r="G916" s="4" t="s">
        <v>84</v>
      </c>
      <c r="H916" s="5" t="s">
        <v>5652</v>
      </c>
      <c r="I916" s="4" t="s">
        <v>5653</v>
      </c>
      <c r="J916" s="5" t="n">
        <f aca="false">LEN(K916)</f>
        <v>26</v>
      </c>
      <c r="K916" s="6" t="s">
        <v>5654</v>
      </c>
      <c r="L916" s="4" t="s">
        <v>78</v>
      </c>
      <c r="M916" s="4" t="s">
        <v>22</v>
      </c>
    </row>
    <row r="917" customFormat="false" ht="15.75" hidden="false" customHeight="true" outlineLevel="0" collapsed="false">
      <c r="A917" s="4" t="n">
        <v>105</v>
      </c>
      <c r="B917" s="4" t="s">
        <v>5655</v>
      </c>
      <c r="C917" s="4"/>
      <c r="D917" s="4" t="s">
        <v>5656</v>
      </c>
      <c r="E917" s="5" t="s">
        <v>3614</v>
      </c>
      <c r="F917" s="4" t="s">
        <v>3615</v>
      </c>
      <c r="G917" s="4" t="s">
        <v>259</v>
      </c>
      <c r="H917" s="5" t="s">
        <v>5657</v>
      </c>
      <c r="I917" s="4" t="s">
        <v>5658</v>
      </c>
      <c r="J917" s="5" t="n">
        <f aca="false">LEN(K917)</f>
        <v>26</v>
      </c>
      <c r="K917" s="6" t="s">
        <v>5659</v>
      </c>
      <c r="L917" s="4" t="s">
        <v>21</v>
      </c>
      <c r="M917" s="4" t="s">
        <v>5660</v>
      </c>
    </row>
    <row r="918" customFormat="false" ht="15.75" hidden="false" customHeight="true" outlineLevel="0" collapsed="false">
      <c r="A918" s="4" t="n">
        <v>120</v>
      </c>
      <c r="B918" s="4" t="s">
        <v>5661</v>
      </c>
      <c r="C918" s="4"/>
      <c r="D918" s="4" t="s">
        <v>5662</v>
      </c>
      <c r="E918" s="5" t="s">
        <v>3063</v>
      </c>
      <c r="F918" s="4" t="s">
        <v>1089</v>
      </c>
      <c r="G918" s="4" t="s">
        <v>882</v>
      </c>
      <c r="H918" s="5" t="s">
        <v>5663</v>
      </c>
      <c r="I918" s="4" t="s">
        <v>5664</v>
      </c>
      <c r="J918" s="5" t="n">
        <f aca="false">LEN(K918)</f>
        <v>26</v>
      </c>
      <c r="K918" s="6" t="s">
        <v>5665</v>
      </c>
      <c r="L918" s="4" t="s">
        <v>21</v>
      </c>
      <c r="M918" s="4" t="s">
        <v>31</v>
      </c>
    </row>
    <row r="919" customFormat="false" ht="15.75" hidden="false" customHeight="true" outlineLevel="0" collapsed="false">
      <c r="A919" s="4" t="n">
        <v>570</v>
      </c>
      <c r="B919" s="4" t="s">
        <v>5666</v>
      </c>
      <c r="C919" s="4"/>
      <c r="D919" s="4" t="s">
        <v>5667</v>
      </c>
      <c r="E919" s="5" t="s">
        <v>2052</v>
      </c>
      <c r="F919" s="4" t="s">
        <v>205</v>
      </c>
      <c r="G919" s="4" t="s">
        <v>205</v>
      </c>
      <c r="H919" s="5" t="s">
        <v>5668</v>
      </c>
      <c r="I919" s="4" t="s">
        <v>4575</v>
      </c>
      <c r="J919" s="5" t="n">
        <f aca="false">LEN(K919)</f>
        <v>26</v>
      </c>
      <c r="K919" s="6" t="s">
        <v>5669</v>
      </c>
      <c r="L919" s="4" t="s">
        <v>21</v>
      </c>
      <c r="M919" s="4" t="s">
        <v>3348</v>
      </c>
    </row>
    <row r="920" customFormat="false" ht="15.75" hidden="false" customHeight="true" outlineLevel="0" collapsed="false">
      <c r="A920" s="15" t="n">
        <v>585</v>
      </c>
      <c r="B920" s="15" t="s">
        <v>5670</v>
      </c>
      <c r="C920" s="15"/>
      <c r="D920" s="15" t="s">
        <v>5671</v>
      </c>
      <c r="E920" s="16" t="s">
        <v>5672</v>
      </c>
      <c r="F920" s="15" t="s">
        <v>5673</v>
      </c>
      <c r="G920" s="15" t="s">
        <v>205</v>
      </c>
      <c r="H920" s="5" t="s">
        <v>5674</v>
      </c>
      <c r="I920" s="17" t="s">
        <v>5675</v>
      </c>
      <c r="J920" s="5" t="n">
        <f aca="false">LEN(K920)</f>
        <v>26</v>
      </c>
      <c r="K920" s="19" t="s">
        <v>5676</v>
      </c>
      <c r="L920" s="4" t="s">
        <v>57</v>
      </c>
      <c r="M920" s="4" t="s">
        <v>4027</v>
      </c>
    </row>
    <row r="921" customFormat="false" ht="15.75" hidden="false" customHeight="true" outlineLevel="0" collapsed="false">
      <c r="A921" s="4" t="n">
        <v>591</v>
      </c>
      <c r="B921" s="4" t="s">
        <v>5677</v>
      </c>
      <c r="C921" s="4"/>
      <c r="D921" s="4" t="s">
        <v>5678</v>
      </c>
      <c r="E921" s="5" t="s">
        <v>5679</v>
      </c>
      <c r="F921" s="4" t="s">
        <v>3851</v>
      </c>
      <c r="G921" s="4" t="s">
        <v>205</v>
      </c>
      <c r="H921" s="5" t="s">
        <v>5680</v>
      </c>
      <c r="I921" s="7" t="s">
        <v>5681</v>
      </c>
      <c r="J921" s="5" t="n">
        <f aca="false">LEN(K921)</f>
        <v>26</v>
      </c>
      <c r="K921" s="6" t="s">
        <v>5682</v>
      </c>
      <c r="L921" s="4" t="s">
        <v>57</v>
      </c>
      <c r="M921" s="4" t="s">
        <v>1418</v>
      </c>
    </row>
    <row r="922" customFormat="false" ht="15.75" hidden="false" customHeight="true" outlineLevel="0" collapsed="false">
      <c r="A922" s="4" t="n">
        <v>605</v>
      </c>
      <c r="B922" s="4" t="s">
        <v>5683</v>
      </c>
      <c r="C922" s="4"/>
      <c r="D922" s="4" t="s">
        <v>5684</v>
      </c>
      <c r="E922" s="5" t="s">
        <v>5685</v>
      </c>
      <c r="F922" s="4" t="s">
        <v>4598</v>
      </c>
      <c r="G922" s="4" t="s">
        <v>205</v>
      </c>
      <c r="H922" s="5" t="s">
        <v>5686</v>
      </c>
      <c r="I922" s="4" t="s">
        <v>5687</v>
      </c>
      <c r="J922" s="5" t="n">
        <f aca="false">LEN(K922)</f>
        <v>26</v>
      </c>
      <c r="K922" s="6" t="s">
        <v>5688</v>
      </c>
      <c r="L922" s="4" t="s">
        <v>21</v>
      </c>
      <c r="M922" s="4" t="s">
        <v>3523</v>
      </c>
    </row>
    <row r="923" customFormat="false" ht="15.75" hidden="false" customHeight="true" outlineLevel="0" collapsed="false">
      <c r="A923" s="4" t="n">
        <v>714</v>
      </c>
      <c r="B923" s="4" t="s">
        <v>5689</v>
      </c>
      <c r="C923" s="4"/>
      <c r="D923" s="4" t="s">
        <v>5690</v>
      </c>
      <c r="E923" s="5" t="s">
        <v>5691</v>
      </c>
      <c r="F923" s="4" t="s">
        <v>5692</v>
      </c>
      <c r="G923" s="4" t="s">
        <v>205</v>
      </c>
      <c r="H923" s="5" t="s">
        <v>5693</v>
      </c>
      <c r="I923" s="4" t="s">
        <v>5694</v>
      </c>
      <c r="J923" s="5" t="n">
        <f aca="false">LEN(K923)</f>
        <v>26</v>
      </c>
      <c r="K923" s="6" t="s">
        <v>5695</v>
      </c>
      <c r="L923" s="4" t="s">
        <v>78</v>
      </c>
      <c r="M923" s="4" t="s">
        <v>381</v>
      </c>
    </row>
    <row r="924" customFormat="false" ht="15.75" hidden="false" customHeight="true" outlineLevel="0" collapsed="false">
      <c r="A924" s="4" t="n">
        <v>802</v>
      </c>
      <c r="B924" s="4" t="s">
        <v>5696</v>
      </c>
      <c r="C924" s="4"/>
      <c r="D924" s="4" t="s">
        <v>5697</v>
      </c>
      <c r="E924" s="5" t="s">
        <v>5698</v>
      </c>
      <c r="F924" s="4" t="s">
        <v>5699</v>
      </c>
      <c r="G924" s="4" t="s">
        <v>2305</v>
      </c>
      <c r="H924" s="5" t="s">
        <v>5700</v>
      </c>
      <c r="I924" s="4" t="s">
        <v>5701</v>
      </c>
      <c r="J924" s="5" t="n">
        <f aca="false">LEN(K924)</f>
        <v>26</v>
      </c>
      <c r="K924" s="6" t="s">
        <v>5702</v>
      </c>
      <c r="L924" s="4" t="s">
        <v>31</v>
      </c>
      <c r="M924" s="4" t="s">
        <v>1016</v>
      </c>
    </row>
    <row r="925" customFormat="false" ht="15.75" hidden="false" customHeight="true" outlineLevel="0" collapsed="false">
      <c r="A925" s="4" t="n">
        <v>846</v>
      </c>
      <c r="B925" s="4" t="s">
        <v>5703</v>
      </c>
      <c r="C925" s="4"/>
      <c r="D925" s="4" t="s">
        <v>5704</v>
      </c>
      <c r="E925" s="5" t="s">
        <v>5705</v>
      </c>
      <c r="F925" s="4" t="s">
        <v>5706</v>
      </c>
      <c r="G925" s="4" t="s">
        <v>2305</v>
      </c>
      <c r="H925" s="5" t="s">
        <v>5707</v>
      </c>
      <c r="I925" s="4" t="s">
        <v>5708</v>
      </c>
      <c r="J925" s="5" t="n">
        <f aca="false">LEN(K925)</f>
        <v>26</v>
      </c>
      <c r="K925" s="6" t="s">
        <v>5709</v>
      </c>
      <c r="L925" s="4" t="s">
        <v>31</v>
      </c>
      <c r="M925" s="4" t="s">
        <v>32</v>
      </c>
    </row>
    <row r="926" customFormat="false" ht="15.75" hidden="false" customHeight="true" outlineLevel="0" collapsed="false">
      <c r="A926" s="4" t="n">
        <v>856</v>
      </c>
      <c r="B926" s="4" t="s">
        <v>5710</v>
      </c>
      <c r="C926" s="4"/>
      <c r="D926" s="4" t="s">
        <v>5711</v>
      </c>
      <c r="E926" s="5" t="s">
        <v>5712</v>
      </c>
      <c r="F926" s="4" t="s">
        <v>5713</v>
      </c>
      <c r="G926" s="4" t="s">
        <v>1482</v>
      </c>
      <c r="H926" s="5" t="s">
        <v>5714</v>
      </c>
      <c r="I926" s="4" t="s">
        <v>5715</v>
      </c>
      <c r="J926" s="5" t="n">
        <f aca="false">LEN(K926)</f>
        <v>26</v>
      </c>
      <c r="K926" s="6" t="s">
        <v>5716</v>
      </c>
      <c r="L926" s="4" t="s">
        <v>31</v>
      </c>
      <c r="M926" s="4" t="s">
        <v>381</v>
      </c>
    </row>
    <row r="927" customFormat="false" ht="15.75" hidden="false" customHeight="true" outlineLevel="0" collapsed="false">
      <c r="A927" s="4" t="n">
        <v>906</v>
      </c>
      <c r="B927" s="4" t="s">
        <v>5717</v>
      </c>
      <c r="C927" s="4"/>
      <c r="D927" s="4" t="s">
        <v>5718</v>
      </c>
      <c r="E927" s="5" t="s">
        <v>5719</v>
      </c>
      <c r="F927" s="4" t="s">
        <v>5720</v>
      </c>
      <c r="G927" s="4" t="s">
        <v>1482</v>
      </c>
      <c r="H927" s="5" t="s">
        <v>5721</v>
      </c>
      <c r="I927" s="4" t="s">
        <v>5722</v>
      </c>
      <c r="J927" s="5" t="n">
        <f aca="false">LEN(K927)</f>
        <v>26</v>
      </c>
      <c r="K927" s="6" t="s">
        <v>5723</v>
      </c>
      <c r="L927" s="4" t="s">
        <v>21</v>
      </c>
      <c r="M927" s="4" t="s">
        <v>877</v>
      </c>
    </row>
    <row r="928" customFormat="false" ht="15.75" hidden="false" customHeight="true" outlineLevel="0" collapsed="false">
      <c r="A928" s="4" t="n">
        <v>917</v>
      </c>
      <c r="B928" s="4" t="s">
        <v>5724</v>
      </c>
      <c r="C928" s="4"/>
      <c r="D928" s="4" t="s">
        <v>5725</v>
      </c>
      <c r="E928" s="5" t="s">
        <v>4650</v>
      </c>
      <c r="F928" s="4" t="s">
        <v>5726</v>
      </c>
      <c r="G928" s="4" t="s">
        <v>1482</v>
      </c>
      <c r="H928" s="5" t="s">
        <v>5727</v>
      </c>
      <c r="I928" s="4" t="s">
        <v>5728</v>
      </c>
      <c r="J928" s="5" t="n">
        <f aca="false">LEN(K928)</f>
        <v>26</v>
      </c>
      <c r="K928" s="6" t="str">
        <f aca="false">LOWER(SUBSTITUTE(SUBSTITUTE(SUBSTITUTE(SUBSTITUTE(SUBSTITUTE(SUBSTITUTE(SUBSTITUTE(B928,"S.L.",""),"SL",""),"S.A.",""),"SA","")," ",""),".",""),",",""))&amp;".com"</f>
        <v>hotelruralgradodelpico.com</v>
      </c>
      <c r="L928" s="4" t="s">
        <v>66</v>
      </c>
      <c r="M928" s="4" t="s">
        <v>31</v>
      </c>
    </row>
    <row r="929" customFormat="false" ht="27.75" hidden="false" customHeight="true" outlineLevel="0" collapsed="false">
      <c r="A929" s="4" t="n">
        <v>959</v>
      </c>
      <c r="B929" s="4" t="s">
        <v>5729</v>
      </c>
      <c r="C929" s="4"/>
      <c r="D929" s="4" t="s">
        <v>5730</v>
      </c>
      <c r="E929" s="5" t="s">
        <v>5731</v>
      </c>
      <c r="F929" s="4" t="s">
        <v>431</v>
      </c>
      <c r="G929" s="4" t="s">
        <v>431</v>
      </c>
      <c r="H929" s="5" t="s">
        <v>5732</v>
      </c>
      <c r="I929" s="7" t="s">
        <v>5733</v>
      </c>
      <c r="J929" s="5" t="n">
        <f aca="false">LEN(K929)</f>
        <v>26</v>
      </c>
      <c r="K929" s="6" t="s">
        <v>5734</v>
      </c>
      <c r="L929" s="4" t="s">
        <v>57</v>
      </c>
      <c r="M929" s="4" t="s">
        <v>4855</v>
      </c>
    </row>
    <row r="930" customFormat="false" ht="27.75" hidden="false" customHeight="true" outlineLevel="0" collapsed="false">
      <c r="A930" s="4" t="n">
        <v>1153</v>
      </c>
      <c r="B930" s="4" t="s">
        <v>5735</v>
      </c>
      <c r="C930" s="4"/>
      <c r="D930" s="4" t="s">
        <v>5736</v>
      </c>
      <c r="E930" s="5" t="s">
        <v>5737</v>
      </c>
      <c r="F930" s="4" t="s">
        <v>1027</v>
      </c>
      <c r="G930" s="4" t="s">
        <v>431</v>
      </c>
      <c r="H930" s="5" t="s">
        <v>5738</v>
      </c>
      <c r="I930" s="7" t="s">
        <v>5739</v>
      </c>
      <c r="J930" s="5" t="n">
        <f aca="false">LEN(K930)</f>
        <v>26</v>
      </c>
      <c r="K930" s="6" t="str">
        <f aca="false">LOWER(SUBSTITUTE(SUBSTITUTE(SUBSTITUTE(SUBSTITUTE(SUBSTITUTE(SUBSTITUTE(SUBSTITUTE(B930,"S.L.",""),"SL",""),"S.A.",""),"SA","")," ",""),".",""),",",""))&amp;".com"</f>
        <v>annapurnahoteltenerife.com</v>
      </c>
      <c r="L930" s="4" t="s">
        <v>78</v>
      </c>
      <c r="M930" s="4" t="s">
        <v>31</v>
      </c>
    </row>
    <row r="931" customFormat="false" ht="15.75" hidden="false" customHeight="true" outlineLevel="0" collapsed="false">
      <c r="A931" s="4" t="n">
        <v>1190</v>
      </c>
      <c r="B931" s="4" t="s">
        <v>5740</v>
      </c>
      <c r="C931" s="4"/>
      <c r="D931" s="4" t="s">
        <v>5741</v>
      </c>
      <c r="E931" s="5" t="s">
        <v>429</v>
      </c>
      <c r="F931" s="4" t="s">
        <v>1027</v>
      </c>
      <c r="G931" s="4" t="s">
        <v>431</v>
      </c>
      <c r="H931" s="5" t="s">
        <v>5742</v>
      </c>
      <c r="I931" s="4" t="s">
        <v>5743</v>
      </c>
      <c r="J931" s="5" t="n">
        <f aca="false">LEN(K931)</f>
        <v>26</v>
      </c>
      <c r="K931" s="6" t="str">
        <f aca="false">LOWER(SUBSTITUTE(SUBSTITUTE(SUBSTITUTE(SUBSTITUTE(SUBSTITUTE(SUBSTITUTE(SUBSTITUTE(B931,"S.L.",""),"SL",""),"S.A.",""),"SA","")," ",""),".",""),",",""))&amp;".com"</f>
        <v>apartamentoscalifornia.com</v>
      </c>
      <c r="L931" s="4" t="s">
        <v>21</v>
      </c>
      <c r="M931" s="4" t="s">
        <v>5744</v>
      </c>
    </row>
    <row r="932" customFormat="false" ht="15.75" hidden="false" customHeight="true" outlineLevel="0" collapsed="false">
      <c r="A932" s="4" t="n">
        <v>1219</v>
      </c>
      <c r="B932" s="4" t="s">
        <v>5745</v>
      </c>
      <c r="C932" s="4"/>
      <c r="D932" s="4" t="s">
        <v>5746</v>
      </c>
      <c r="E932" s="5" t="s">
        <v>2355</v>
      </c>
      <c r="F932" s="4" t="s">
        <v>1027</v>
      </c>
      <c r="G932" s="4" t="s">
        <v>431</v>
      </c>
      <c r="H932" s="5" t="s">
        <v>5747</v>
      </c>
      <c r="I932" s="9" t="s">
        <v>5748</v>
      </c>
      <c r="J932" s="5" t="n">
        <f aca="false">LEN(K932)</f>
        <v>26</v>
      </c>
      <c r="K932" s="6" t="str">
        <f aca="false">LOWER(SUBSTITUTE(SUBSTITUTE(SUBSTITUTE(SUBSTITUTE(SUBSTITUTE(SUBSTITUTE(SUBSTITUTE(B932,"S.L.",""),"SL",""),"S.A.",""),"SA","")," ",""),".",""),",",""))&amp;".com"</f>
        <v>apartamentoslosalisios.com</v>
      </c>
      <c r="L932" s="4" t="s">
        <v>57</v>
      </c>
      <c r="M932" s="4" t="s">
        <v>31</v>
      </c>
    </row>
    <row r="933" customFormat="false" ht="15.75" hidden="false" customHeight="true" outlineLevel="0" collapsed="false">
      <c r="A933" s="4" t="n">
        <v>1223</v>
      </c>
      <c r="B933" s="4" t="s">
        <v>5749</v>
      </c>
      <c r="C933" s="4"/>
      <c r="D933" s="4" t="s">
        <v>5750</v>
      </c>
      <c r="E933" s="5" t="s">
        <v>429</v>
      </c>
      <c r="F933" s="4" t="s">
        <v>1027</v>
      </c>
      <c r="G933" s="4" t="s">
        <v>431</v>
      </c>
      <c r="H933" s="5" t="s">
        <v>5751</v>
      </c>
      <c r="I933" s="4" t="s">
        <v>5752</v>
      </c>
      <c r="J933" s="5" t="n">
        <f aca="false">LEN(K933)</f>
        <v>26</v>
      </c>
      <c r="K933" s="6" t="s">
        <v>5753</v>
      </c>
      <c r="L933" s="4" t="s">
        <v>57</v>
      </c>
      <c r="M933" s="4" t="s">
        <v>2474</v>
      </c>
    </row>
    <row r="934" customFormat="false" ht="15.75" hidden="false" customHeight="true" outlineLevel="0" collapsed="false">
      <c r="A934" s="4" t="n">
        <v>1275</v>
      </c>
      <c r="B934" s="4" t="s">
        <v>5754</v>
      </c>
      <c r="C934" s="4"/>
      <c r="D934" s="4" t="s">
        <v>5755</v>
      </c>
      <c r="E934" s="5" t="s">
        <v>5756</v>
      </c>
      <c r="F934" s="4" t="s">
        <v>5757</v>
      </c>
      <c r="G934" s="4" t="s">
        <v>431</v>
      </c>
      <c r="H934" s="5" t="s">
        <v>5758</v>
      </c>
      <c r="I934" s="4" t="s">
        <v>5759</v>
      </c>
      <c r="J934" s="5" t="n">
        <f aca="false">LEN(K934)</f>
        <v>26</v>
      </c>
      <c r="K934" s="10" t="s">
        <v>5760</v>
      </c>
      <c r="L934" s="4" t="s">
        <v>31</v>
      </c>
      <c r="M934" s="4" t="s">
        <v>31</v>
      </c>
    </row>
    <row r="935" customFormat="false" ht="15.75" hidden="false" customHeight="true" outlineLevel="0" collapsed="false">
      <c r="A935" s="4" t="n">
        <v>1315</v>
      </c>
      <c r="B935" s="4" t="s">
        <v>5761</v>
      </c>
      <c r="C935" s="4"/>
      <c r="D935" s="4" t="s">
        <v>5762</v>
      </c>
      <c r="E935" s="5" t="s">
        <v>808</v>
      </c>
      <c r="F935" s="4" t="s">
        <v>322</v>
      </c>
      <c r="G935" s="4" t="s">
        <v>322</v>
      </c>
      <c r="H935" s="5" t="s">
        <v>5763</v>
      </c>
      <c r="I935" s="4" t="s">
        <v>5764</v>
      </c>
      <c r="J935" s="5" t="n">
        <f aca="false">LEN(K935)</f>
        <v>26</v>
      </c>
      <c r="K935" s="6" t="str">
        <f aca="false">LOWER(SUBSTITUTE(SUBSTITUTE(SUBSTITUTE(SUBSTITUTE(SUBSTITUTE(SUBSTITUTE(SUBSTITUTE(B935,"S.L.",""),"SL",""),"S.A.",""),"SA","")," ",""),".",""),",",""))&amp;".com"</f>
        <v>hotelresidenciagranvía.com</v>
      </c>
      <c r="L935" s="4" t="s">
        <v>78</v>
      </c>
      <c r="M935" s="4" t="s">
        <v>5765</v>
      </c>
    </row>
    <row r="936" customFormat="false" ht="15.75" hidden="false" customHeight="true" outlineLevel="0" collapsed="false">
      <c r="A936" s="4" t="n">
        <v>1318</v>
      </c>
      <c r="B936" s="4" t="s">
        <v>5766</v>
      </c>
      <c r="C936" s="4"/>
      <c r="D936" s="4" t="s">
        <v>5767</v>
      </c>
      <c r="E936" s="5" t="s">
        <v>5768</v>
      </c>
      <c r="F936" s="4" t="s">
        <v>322</v>
      </c>
      <c r="G936" s="4" t="s">
        <v>322</v>
      </c>
      <c r="H936" s="5" t="s">
        <v>5769</v>
      </c>
      <c r="I936" s="4" t="s">
        <v>5770</v>
      </c>
      <c r="J936" s="5" t="n">
        <f aca="false">LEN(K936)</f>
        <v>26</v>
      </c>
      <c r="K936" s="6" t="s">
        <v>5771</v>
      </c>
      <c r="L936" s="4" t="s">
        <v>66</v>
      </c>
      <c r="M936" s="4" t="s">
        <v>680</v>
      </c>
    </row>
    <row r="937" customFormat="false" ht="27.75" hidden="false" customHeight="true" outlineLevel="0" collapsed="false">
      <c r="A937" s="4" t="n">
        <v>11300</v>
      </c>
      <c r="B937" s="4" t="s">
        <v>5772</v>
      </c>
      <c r="C937" s="4"/>
      <c r="D937" s="4" t="s">
        <v>5773</v>
      </c>
      <c r="E937" s="5" t="s">
        <v>5774</v>
      </c>
      <c r="F937" s="4" t="s">
        <v>5775</v>
      </c>
      <c r="G937" s="4" t="s">
        <v>1097</v>
      </c>
      <c r="H937" s="5" t="s">
        <v>5776</v>
      </c>
      <c r="I937" s="7" t="s">
        <v>5777</v>
      </c>
      <c r="J937" s="5" t="n">
        <f aca="false">LEN(K937)</f>
        <v>26</v>
      </c>
      <c r="K937" s="6" t="s">
        <v>5778</v>
      </c>
      <c r="L937" s="4" t="s">
        <v>31</v>
      </c>
      <c r="M937" s="4" t="s">
        <v>2097</v>
      </c>
    </row>
    <row r="938" customFormat="false" ht="15.75" hidden="false" customHeight="true" outlineLevel="0" collapsed="false">
      <c r="A938" s="4" t="n">
        <v>1479</v>
      </c>
      <c r="B938" s="4" t="s">
        <v>5779</v>
      </c>
      <c r="C938" s="4"/>
      <c r="D938" s="4" t="s">
        <v>5780</v>
      </c>
      <c r="E938" s="5" t="s">
        <v>5781</v>
      </c>
      <c r="F938" s="4" t="s">
        <v>5782</v>
      </c>
      <c r="G938" s="4" t="s">
        <v>464</v>
      </c>
      <c r="H938" s="5" t="s">
        <v>5783</v>
      </c>
      <c r="I938" s="4" t="s">
        <v>5784</v>
      </c>
      <c r="J938" s="5" t="n">
        <f aca="false">LEN(K938)</f>
        <v>26</v>
      </c>
      <c r="K938" s="6" t="s">
        <v>5785</v>
      </c>
      <c r="L938" s="4" t="s">
        <v>66</v>
      </c>
      <c r="M938" s="4" t="s">
        <v>31</v>
      </c>
    </row>
    <row r="939" customFormat="false" ht="27.75" hidden="false" customHeight="true" outlineLevel="0" collapsed="false">
      <c r="A939" s="4" t="n">
        <v>1481</v>
      </c>
      <c r="B939" s="4" t="s">
        <v>5786</v>
      </c>
      <c r="C939" s="4"/>
      <c r="D939" s="4" t="s">
        <v>5787</v>
      </c>
      <c r="E939" s="5" t="s">
        <v>5788</v>
      </c>
      <c r="F939" s="4" t="s">
        <v>464</v>
      </c>
      <c r="G939" s="4" t="s">
        <v>464</v>
      </c>
      <c r="H939" s="5" t="s">
        <v>5789</v>
      </c>
      <c r="I939" s="7" t="s">
        <v>5790</v>
      </c>
      <c r="J939" s="5" t="n">
        <f aca="false">LEN(K939)</f>
        <v>26</v>
      </c>
      <c r="K939" s="6" t="s">
        <v>5791</v>
      </c>
      <c r="L939" s="4" t="s">
        <v>21</v>
      </c>
      <c r="M939" s="4" t="s">
        <v>2082</v>
      </c>
    </row>
    <row r="940" customFormat="false" ht="27.75" hidden="false" customHeight="true" outlineLevel="0" collapsed="false">
      <c r="A940" s="4" t="n">
        <v>1511</v>
      </c>
      <c r="B940" s="4" t="s">
        <v>5792</v>
      </c>
      <c r="C940" s="4"/>
      <c r="D940" s="4" t="s">
        <v>5793</v>
      </c>
      <c r="E940" s="5" t="s">
        <v>3206</v>
      </c>
      <c r="F940" s="4" t="s">
        <v>464</v>
      </c>
      <c r="G940" s="4" t="s">
        <v>464</v>
      </c>
      <c r="H940" s="5" t="s">
        <v>5794</v>
      </c>
      <c r="I940" s="7" t="s">
        <v>5795</v>
      </c>
      <c r="J940" s="5" t="n">
        <f aca="false">LEN(K940)</f>
        <v>26</v>
      </c>
      <c r="K940" s="6" t="s">
        <v>5796</v>
      </c>
      <c r="L940" s="4" t="s">
        <v>31</v>
      </c>
      <c r="M940" s="4" t="s">
        <v>1085</v>
      </c>
    </row>
    <row r="941" customFormat="false" ht="27.75" hidden="false" customHeight="true" outlineLevel="0" collapsed="false">
      <c r="A941" s="4" t="n">
        <v>1634</v>
      </c>
      <c r="B941" s="4" t="s">
        <v>5797</v>
      </c>
      <c r="C941" s="4"/>
      <c r="D941" s="4" t="s">
        <v>5798</v>
      </c>
      <c r="E941" s="5" t="s">
        <v>5799</v>
      </c>
      <c r="F941" s="4" t="s">
        <v>5800</v>
      </c>
      <c r="G941" s="4" t="s">
        <v>895</v>
      </c>
      <c r="H941" s="5" t="s">
        <v>5801</v>
      </c>
      <c r="I941" s="7" t="s">
        <v>5802</v>
      </c>
      <c r="J941" s="5" t="n">
        <f aca="false">LEN(K941)</f>
        <v>26</v>
      </c>
      <c r="K941" s="6" t="s">
        <v>5803</v>
      </c>
      <c r="L941" s="4" t="s">
        <v>637</v>
      </c>
      <c r="M941" s="4" t="s">
        <v>1208</v>
      </c>
    </row>
    <row r="942" customFormat="false" ht="15.75" hidden="false" customHeight="true" outlineLevel="0" collapsed="false">
      <c r="A942" s="4" t="n">
        <v>1644</v>
      </c>
      <c r="B942" s="4" t="s">
        <v>5804</v>
      </c>
      <c r="C942" s="4"/>
      <c r="D942" s="4" t="s">
        <v>5805</v>
      </c>
      <c r="E942" s="5" t="s">
        <v>5806</v>
      </c>
      <c r="F942" s="4" t="s">
        <v>895</v>
      </c>
      <c r="G942" s="4" t="s">
        <v>895</v>
      </c>
      <c r="H942" s="5" t="s">
        <v>5807</v>
      </c>
      <c r="I942" s="9" t="s">
        <v>5808</v>
      </c>
      <c r="J942" s="5" t="n">
        <f aca="false">LEN(K942)</f>
        <v>26</v>
      </c>
      <c r="K942" s="6" t="s">
        <v>5809</v>
      </c>
      <c r="L942" s="4" t="s">
        <v>21</v>
      </c>
      <c r="M942" s="4" t="s">
        <v>4848</v>
      </c>
    </row>
    <row r="943" customFormat="false" ht="15.75" hidden="false" customHeight="true" outlineLevel="0" collapsed="false">
      <c r="A943" s="4" t="n">
        <v>1670</v>
      </c>
      <c r="B943" s="4" t="s">
        <v>5810</v>
      </c>
      <c r="C943" s="4"/>
      <c r="D943" s="4" t="s">
        <v>5811</v>
      </c>
      <c r="E943" s="5" t="s">
        <v>5812</v>
      </c>
      <c r="F943" s="4" t="s">
        <v>5813</v>
      </c>
      <c r="G943" s="4" t="s">
        <v>895</v>
      </c>
      <c r="H943" s="5" t="s">
        <v>5814</v>
      </c>
      <c r="I943" s="4" t="s">
        <v>5815</v>
      </c>
      <c r="J943" s="5" t="n">
        <f aca="false">LEN(K943)</f>
        <v>26</v>
      </c>
      <c r="K943" s="6" t="s">
        <v>5816</v>
      </c>
      <c r="L943" s="4" t="s">
        <v>31</v>
      </c>
      <c r="M943" s="4" t="s">
        <v>1979</v>
      </c>
    </row>
    <row r="944" customFormat="false" ht="27.75" hidden="false" customHeight="true" outlineLevel="0" collapsed="false">
      <c r="A944" s="4" t="n">
        <v>1671</v>
      </c>
      <c r="B944" s="4" t="s">
        <v>5817</v>
      </c>
      <c r="C944" s="4"/>
      <c r="D944" s="4" t="s">
        <v>5818</v>
      </c>
      <c r="E944" s="5" t="s">
        <v>5819</v>
      </c>
      <c r="F944" s="4" t="s">
        <v>5820</v>
      </c>
      <c r="G944" s="4" t="s">
        <v>895</v>
      </c>
      <c r="H944" s="5" t="s">
        <v>5821</v>
      </c>
      <c r="I944" s="7" t="s">
        <v>5822</v>
      </c>
      <c r="J944" s="5" t="n">
        <f aca="false">LEN(K944)</f>
        <v>26</v>
      </c>
      <c r="K944" s="5" t="str">
        <f aca="false">LOWER(SUBSTITUTE(SUBSTITUTE(SUBSTITUTE(SUBSTITUTE(SUBSTITUTE(SUBSTITUTE(SUBSTITUTE(B944,"S.L.",""),"SL",""),"S.A.",""),"SA","")," ",""),".",""),",",""))&amp;".com"</f>
        <v>crucelasherreriashotel.com</v>
      </c>
      <c r="L944" s="4" t="s">
        <v>31</v>
      </c>
      <c r="M944" s="4" t="s">
        <v>336</v>
      </c>
    </row>
    <row r="945" customFormat="false" ht="15.75" hidden="false" customHeight="true" outlineLevel="0" collapsed="false">
      <c r="A945" s="4" t="n">
        <v>1683</v>
      </c>
      <c r="B945" s="4" t="s">
        <v>5823</v>
      </c>
      <c r="C945" s="4"/>
      <c r="D945" s="4" t="s">
        <v>5824</v>
      </c>
      <c r="E945" s="5" t="s">
        <v>1038</v>
      </c>
      <c r="F945" s="4" t="s">
        <v>1039</v>
      </c>
      <c r="G945" s="4" t="s">
        <v>895</v>
      </c>
      <c r="H945" s="5" t="s">
        <v>5825</v>
      </c>
      <c r="I945" s="4" t="s">
        <v>5826</v>
      </c>
      <c r="J945" s="5" t="n">
        <f aca="false">LEN(K945)</f>
        <v>26</v>
      </c>
      <c r="K945" s="6" t="s">
        <v>5827</v>
      </c>
      <c r="L945" s="4" t="s">
        <v>31</v>
      </c>
      <c r="M945" s="4" t="s">
        <v>2980</v>
      </c>
    </row>
    <row r="946" customFormat="false" ht="15.75" hidden="false" customHeight="true" outlineLevel="0" collapsed="false">
      <c r="A946" s="4" t="n">
        <v>1720</v>
      </c>
      <c r="B946" s="4" t="s">
        <v>5828</v>
      </c>
      <c r="C946" s="4"/>
      <c r="D946" s="4" t="s">
        <v>5829</v>
      </c>
      <c r="E946" s="5" t="s">
        <v>3922</v>
      </c>
      <c r="F946" s="4" t="s">
        <v>3923</v>
      </c>
      <c r="G946" s="4" t="s">
        <v>895</v>
      </c>
      <c r="H946" s="5" t="s">
        <v>5830</v>
      </c>
      <c r="I946" s="4" t="s">
        <v>5831</v>
      </c>
      <c r="J946" s="5" t="n">
        <f aca="false">LEN(K946)</f>
        <v>26</v>
      </c>
      <c r="K946" s="6" t="s">
        <v>5832</v>
      </c>
      <c r="L946" s="4" t="s">
        <v>21</v>
      </c>
      <c r="M946" s="4" t="s">
        <v>336</v>
      </c>
    </row>
    <row r="947" customFormat="false" ht="15.75" hidden="false" customHeight="true" outlineLevel="0" collapsed="false">
      <c r="A947" s="4" t="n">
        <v>1751</v>
      </c>
      <c r="B947" s="4" t="s">
        <v>5833</v>
      </c>
      <c r="C947" s="4"/>
      <c r="D947" s="4" t="s">
        <v>5834</v>
      </c>
      <c r="E947" s="5" t="s">
        <v>5835</v>
      </c>
      <c r="F947" s="4" t="s">
        <v>53</v>
      </c>
      <c r="G947" s="4" t="s">
        <v>37</v>
      </c>
      <c r="H947" s="5" t="s">
        <v>5836</v>
      </c>
      <c r="I947" s="4" t="s">
        <v>5837</v>
      </c>
      <c r="J947" s="5" t="n">
        <f aca="false">LEN(K947)</f>
        <v>26</v>
      </c>
      <c r="K947" s="6" t="s">
        <v>5838</v>
      </c>
      <c r="L947" s="4" t="s">
        <v>57</v>
      </c>
      <c r="M947" s="4" t="s">
        <v>5839</v>
      </c>
    </row>
    <row r="948" customFormat="false" ht="15.75" hidden="false" customHeight="true" outlineLevel="0" collapsed="false">
      <c r="A948" s="4" t="n">
        <v>1789</v>
      </c>
      <c r="B948" s="4" t="s">
        <v>5840</v>
      </c>
      <c r="C948" s="4"/>
      <c r="D948" s="4" t="s">
        <v>5841</v>
      </c>
      <c r="E948" s="5" t="s">
        <v>5842</v>
      </c>
      <c r="F948" s="4" t="s">
        <v>5843</v>
      </c>
      <c r="G948" s="4" t="s">
        <v>37</v>
      </c>
      <c r="H948" s="5" t="s">
        <v>5844</v>
      </c>
      <c r="I948" s="7" t="s">
        <v>5845</v>
      </c>
      <c r="J948" s="5" t="n">
        <f aca="false">LEN(K948)</f>
        <v>26</v>
      </c>
      <c r="K948" s="6" t="str">
        <f aca="false">LOWER(SUBSTITUTE(SUBSTITUTE(SUBSTITUTE(SUBSTITUTE(SUBSTITUTE(SUBSTITUTE(SUBSTITUTE(B948,"S.L.",""),"SL",""),"S.A.",""),"SA","")," ",""),".",""),",",""))&amp;".com"</f>
        <v>tofio&amp;resortbahíaplaya.com</v>
      </c>
      <c r="L948" s="4" t="s">
        <v>66</v>
      </c>
      <c r="M948" s="4" t="s">
        <v>5846</v>
      </c>
    </row>
    <row r="949" customFormat="false" ht="15.75" hidden="false" customHeight="true" outlineLevel="0" collapsed="false">
      <c r="A949" s="4" t="n">
        <v>1824</v>
      </c>
      <c r="B949" s="4" t="s">
        <v>5847</v>
      </c>
      <c r="C949" s="4"/>
      <c r="D949" s="4" t="s">
        <v>5848</v>
      </c>
      <c r="E949" s="5" t="s">
        <v>2105</v>
      </c>
      <c r="F949" s="4" t="s">
        <v>478</v>
      </c>
      <c r="G949" s="4" t="s">
        <v>37</v>
      </c>
      <c r="H949" s="5" t="s">
        <v>5849</v>
      </c>
      <c r="I949" s="4" t="s">
        <v>5850</v>
      </c>
      <c r="J949" s="5" t="n">
        <f aca="false">LEN(K949)</f>
        <v>26</v>
      </c>
      <c r="K949" s="6" t="s">
        <v>5851</v>
      </c>
      <c r="L949" s="4" t="s">
        <v>57</v>
      </c>
      <c r="M949" s="4" t="s">
        <v>5852</v>
      </c>
    </row>
    <row r="950" customFormat="false" ht="15.75" hidden="false" customHeight="true" outlineLevel="0" collapsed="false">
      <c r="A950" s="4" t="n">
        <v>1834</v>
      </c>
      <c r="B950" s="4" t="s">
        <v>5853</v>
      </c>
      <c r="C950" s="4"/>
      <c r="D950" s="4" t="s">
        <v>5854</v>
      </c>
      <c r="E950" s="5" t="s">
        <v>5855</v>
      </c>
      <c r="F950" s="4" t="s">
        <v>478</v>
      </c>
      <c r="G950" s="4" t="s">
        <v>37</v>
      </c>
      <c r="H950" s="5" t="s">
        <v>5856</v>
      </c>
      <c r="I950" s="4" t="s">
        <v>5857</v>
      </c>
      <c r="J950" s="5" t="n">
        <f aca="false">LEN(K950)</f>
        <v>26</v>
      </c>
      <c r="K950" s="6" t="s">
        <v>5858</v>
      </c>
      <c r="L950" s="4" t="s">
        <v>57</v>
      </c>
      <c r="M950" s="4" t="s">
        <v>31</v>
      </c>
    </row>
    <row r="951" customFormat="false" ht="15.75" hidden="false" customHeight="true" outlineLevel="0" collapsed="false">
      <c r="A951" s="4" t="n">
        <v>1942</v>
      </c>
      <c r="B951" s="4" t="s">
        <v>5859</v>
      </c>
      <c r="C951" s="4"/>
      <c r="D951" s="4" t="s">
        <v>5860</v>
      </c>
      <c r="E951" s="5" t="s">
        <v>281</v>
      </c>
      <c r="F951" s="4" t="s">
        <v>282</v>
      </c>
      <c r="G951" s="4" t="s">
        <v>37</v>
      </c>
      <c r="H951" s="5" t="s">
        <v>5861</v>
      </c>
      <c r="I951" s="4" t="s">
        <v>5862</v>
      </c>
      <c r="J951" s="5" t="n">
        <f aca="false">LEN(K951)</f>
        <v>26</v>
      </c>
      <c r="K951" s="10" t="str">
        <f aca="false">LOWER(SUBSTITUTE(SUBSTITUTE(SUBSTITUTE(SUBSTITUTE(SUBSTITUTE(SUBSTITUTE(SUBSTITUTE(B951,"S.L.",""),"SL",""),"S.A.",""),"SA","")," ",""),".",""),",",""))&amp;".com"</f>
        <v>lasmarismasdecorralejo.com</v>
      </c>
      <c r="L951" s="4" t="s">
        <v>21</v>
      </c>
      <c r="M951" s="4" t="s">
        <v>5863</v>
      </c>
    </row>
    <row r="952" customFormat="false" ht="15.75" hidden="false" customHeight="true" outlineLevel="0" collapsed="false">
      <c r="A952" s="4" t="n">
        <v>1950</v>
      </c>
      <c r="B952" s="4" t="s">
        <v>5864</v>
      </c>
      <c r="C952" s="4"/>
      <c r="D952" s="4" t="s">
        <v>5865</v>
      </c>
      <c r="E952" s="5" t="s">
        <v>539</v>
      </c>
      <c r="F952" s="4" t="s">
        <v>169</v>
      </c>
      <c r="G952" s="4" t="s">
        <v>37</v>
      </c>
      <c r="H952" s="5" t="s">
        <v>5866</v>
      </c>
      <c r="I952" s="7" t="s">
        <v>5867</v>
      </c>
      <c r="J952" s="5" t="n">
        <f aca="false">LEN(K952)</f>
        <v>26</v>
      </c>
      <c r="K952" s="6" t="s">
        <v>5868</v>
      </c>
      <c r="L952" s="4" t="s">
        <v>78</v>
      </c>
      <c r="M952" s="4" t="s">
        <v>31</v>
      </c>
    </row>
    <row r="953" customFormat="false" ht="27.75" hidden="false" customHeight="true" outlineLevel="0" collapsed="false">
      <c r="A953" s="4" t="n">
        <v>1966</v>
      </c>
      <c r="B953" s="4" t="s">
        <v>5869</v>
      </c>
      <c r="C953" s="4"/>
      <c r="D953" s="4" t="s">
        <v>5870</v>
      </c>
      <c r="E953" s="5" t="s">
        <v>539</v>
      </c>
      <c r="F953" s="4" t="s">
        <v>169</v>
      </c>
      <c r="G953" s="4" t="s">
        <v>37</v>
      </c>
      <c r="H953" s="5" t="s">
        <v>5871</v>
      </c>
      <c r="I953" s="7" t="s">
        <v>5872</v>
      </c>
      <c r="J953" s="5" t="n">
        <f aca="false">LEN(K953)</f>
        <v>26</v>
      </c>
      <c r="K953" s="6" t="s">
        <v>5873</v>
      </c>
      <c r="L953" s="4" t="s">
        <v>31</v>
      </c>
      <c r="M953" s="4" t="s">
        <v>31</v>
      </c>
    </row>
    <row r="954" customFormat="false" ht="15.75" hidden="false" customHeight="true" outlineLevel="0" collapsed="false">
      <c r="A954" s="4" t="n">
        <v>1979</v>
      </c>
      <c r="B954" s="4" t="s">
        <v>5874</v>
      </c>
      <c r="C954" s="4"/>
      <c r="D954" s="4" t="s">
        <v>5875</v>
      </c>
      <c r="E954" s="5" t="s">
        <v>438</v>
      </c>
      <c r="F954" s="4" t="s">
        <v>439</v>
      </c>
      <c r="G954" s="4" t="s">
        <v>37</v>
      </c>
      <c r="H954" s="5" t="s">
        <v>5876</v>
      </c>
      <c r="I954" s="4" t="s">
        <v>5877</v>
      </c>
      <c r="J954" s="5" t="n">
        <f aca="false">LEN(K954)</f>
        <v>26</v>
      </c>
      <c r="K954" s="6" t="s">
        <v>5878</v>
      </c>
      <c r="L954" s="4" t="s">
        <v>57</v>
      </c>
      <c r="M954" s="4" t="s">
        <v>31</v>
      </c>
    </row>
    <row r="955" customFormat="false" ht="15.75" hidden="false" customHeight="true" outlineLevel="0" collapsed="false">
      <c r="A955" s="4" t="n">
        <v>1978</v>
      </c>
      <c r="B955" s="4" t="s">
        <v>5879</v>
      </c>
      <c r="C955" s="4"/>
      <c r="D955" s="4" t="s">
        <v>5880</v>
      </c>
      <c r="E955" s="5" t="s">
        <v>438</v>
      </c>
      <c r="F955" s="4" t="s">
        <v>439</v>
      </c>
      <c r="G955" s="4" t="s">
        <v>37</v>
      </c>
      <c r="H955" s="5" t="s">
        <v>5876</v>
      </c>
      <c r="I955" s="4" t="s">
        <v>5881</v>
      </c>
      <c r="J955" s="5" t="n">
        <f aca="false">LEN(K955)</f>
        <v>26</v>
      </c>
      <c r="K955" s="6" t="s">
        <v>5878</v>
      </c>
      <c r="L955" s="4" t="s">
        <v>21</v>
      </c>
      <c r="M955" s="4" t="s">
        <v>5882</v>
      </c>
    </row>
    <row r="956" customFormat="false" ht="15.75" hidden="false" customHeight="true" outlineLevel="0" collapsed="false">
      <c r="A956" s="4" t="n">
        <v>2061</v>
      </c>
      <c r="B956" s="4" t="s">
        <v>5883</v>
      </c>
      <c r="C956" s="4"/>
      <c r="D956" s="4" t="s">
        <v>5884</v>
      </c>
      <c r="E956" s="5" t="s">
        <v>52</v>
      </c>
      <c r="F956" s="4" t="s">
        <v>53</v>
      </c>
      <c r="G956" s="4" t="s">
        <v>37</v>
      </c>
      <c r="H956" s="5" t="s">
        <v>5885</v>
      </c>
      <c r="I956" s="4" t="s">
        <v>5886</v>
      </c>
      <c r="J956" s="5" t="n">
        <f aca="false">LEN(K956)</f>
        <v>26</v>
      </c>
      <c r="K956" s="6" t="s">
        <v>5887</v>
      </c>
      <c r="L956" s="4" t="s">
        <v>57</v>
      </c>
      <c r="M956" s="4" t="s">
        <v>31</v>
      </c>
    </row>
    <row r="957" customFormat="false" ht="27.75" hidden="false" customHeight="true" outlineLevel="0" collapsed="false">
      <c r="A957" s="4" t="n">
        <v>2063</v>
      </c>
      <c r="B957" s="4" t="s">
        <v>5888</v>
      </c>
      <c r="C957" s="4"/>
      <c r="D957" s="4" t="s">
        <v>5889</v>
      </c>
      <c r="E957" s="5" t="s">
        <v>1600</v>
      </c>
      <c r="F957" s="4" t="s">
        <v>1601</v>
      </c>
      <c r="G957" s="4" t="s">
        <v>37</v>
      </c>
      <c r="H957" s="5" t="s">
        <v>5890</v>
      </c>
      <c r="I957" s="7" t="s">
        <v>5891</v>
      </c>
      <c r="J957" s="5" t="n">
        <f aca="false">LEN(K957)</f>
        <v>26</v>
      </c>
      <c r="K957" s="5" t="s">
        <v>5892</v>
      </c>
      <c r="L957" s="4" t="s">
        <v>78</v>
      </c>
      <c r="M957" s="4" t="s">
        <v>502</v>
      </c>
    </row>
    <row r="958" customFormat="false" ht="15.75" hidden="false" customHeight="true" outlineLevel="0" collapsed="false">
      <c r="A958" s="4" t="n">
        <v>2088</v>
      </c>
      <c r="B958" s="4" t="s">
        <v>5893</v>
      </c>
      <c r="C958" s="4"/>
      <c r="D958" s="4" t="s">
        <v>5894</v>
      </c>
      <c r="E958" s="5" t="s">
        <v>52</v>
      </c>
      <c r="F958" s="4" t="s">
        <v>53</v>
      </c>
      <c r="G958" s="4" t="s">
        <v>37</v>
      </c>
      <c r="H958" s="5" t="s">
        <v>5895</v>
      </c>
      <c r="I958" s="4" t="s">
        <v>5896</v>
      </c>
      <c r="J958" s="5" t="n">
        <f aca="false">LEN(K958)</f>
        <v>26</v>
      </c>
      <c r="K958" s="6" t="s">
        <v>5897</v>
      </c>
      <c r="L958" s="4" t="s">
        <v>21</v>
      </c>
      <c r="M958" s="4" t="s">
        <v>31</v>
      </c>
    </row>
    <row r="959" customFormat="false" ht="15.75" hidden="false" customHeight="true" outlineLevel="0" collapsed="false">
      <c r="A959" s="4" t="n">
        <v>2107</v>
      </c>
      <c r="B959" s="4" t="s">
        <v>5898</v>
      </c>
      <c r="C959" s="4"/>
      <c r="D959" s="4" t="s">
        <v>5899</v>
      </c>
      <c r="E959" s="5" t="s">
        <v>52</v>
      </c>
      <c r="F959" s="4" t="s">
        <v>53</v>
      </c>
      <c r="G959" s="4" t="s">
        <v>37</v>
      </c>
      <c r="H959" s="5" t="s">
        <v>5900</v>
      </c>
      <c r="I959" s="4" t="s">
        <v>5901</v>
      </c>
      <c r="J959" s="5" t="n">
        <f aca="false">LEN(K959)</f>
        <v>26</v>
      </c>
      <c r="K959" s="10" t="s">
        <v>5902</v>
      </c>
      <c r="L959" s="4" t="s">
        <v>637</v>
      </c>
      <c r="M959" s="4" t="s">
        <v>31</v>
      </c>
    </row>
    <row r="960" customFormat="false" ht="27.75" hidden="false" customHeight="true" outlineLevel="0" collapsed="false">
      <c r="A960" s="4" t="n">
        <v>2242</v>
      </c>
      <c r="B960" s="4" t="s">
        <v>5903</v>
      </c>
      <c r="C960" s="4" t="s">
        <v>5904</v>
      </c>
      <c r="D960" s="4" t="s">
        <v>5905</v>
      </c>
      <c r="E960" s="5" t="s">
        <v>2399</v>
      </c>
      <c r="F960" s="4" t="s">
        <v>138</v>
      </c>
      <c r="G960" s="4" t="s">
        <v>138</v>
      </c>
      <c r="H960" s="5" t="s">
        <v>5906</v>
      </c>
      <c r="I960" s="7" t="s">
        <v>5907</v>
      </c>
      <c r="J960" s="5" t="n">
        <f aca="false">LEN(K960)</f>
        <v>26</v>
      </c>
      <c r="K960" s="6" t="s">
        <v>5908</v>
      </c>
      <c r="L960" s="4" t="s">
        <v>57</v>
      </c>
      <c r="M960" s="4" t="s">
        <v>5909</v>
      </c>
    </row>
    <row r="961" customFormat="false" ht="15.75" hidden="false" customHeight="true" outlineLevel="0" collapsed="false">
      <c r="A961" s="4" t="n">
        <v>2322</v>
      </c>
      <c r="B961" s="4" t="s">
        <v>5910</v>
      </c>
      <c r="C961" s="4"/>
      <c r="D961" s="4" t="s">
        <v>5911</v>
      </c>
      <c r="E961" s="5" t="s">
        <v>1190</v>
      </c>
      <c r="F961" s="4" t="s">
        <v>138</v>
      </c>
      <c r="G961" s="4" t="s">
        <v>138</v>
      </c>
      <c r="H961" s="5" t="s">
        <v>5912</v>
      </c>
      <c r="I961" s="4" t="s">
        <v>5913</v>
      </c>
      <c r="J961" s="5" t="n">
        <f aca="false">LEN(K961)</f>
        <v>26</v>
      </c>
      <c r="K961" s="6" t="s">
        <v>5914</v>
      </c>
      <c r="L961" s="4" t="s">
        <v>78</v>
      </c>
      <c r="M961" s="4" t="s">
        <v>31</v>
      </c>
    </row>
    <row r="962" customFormat="false" ht="15.75" hidden="false" customHeight="true" outlineLevel="0" collapsed="false">
      <c r="A962" s="4" t="n">
        <v>2411</v>
      </c>
      <c r="B962" s="4" t="s">
        <v>5915</v>
      </c>
      <c r="C962" s="4"/>
      <c r="D962" s="4" t="s">
        <v>5916</v>
      </c>
      <c r="E962" s="5" t="s">
        <v>213</v>
      </c>
      <c r="F962" s="4" t="s">
        <v>138</v>
      </c>
      <c r="G962" s="4" t="s">
        <v>138</v>
      </c>
      <c r="H962" s="5" t="s">
        <v>5917</v>
      </c>
      <c r="I962" s="4" t="s">
        <v>5918</v>
      </c>
      <c r="J962" s="5" t="n">
        <f aca="false">LEN(K962)</f>
        <v>26</v>
      </c>
      <c r="K962" s="10" t="s">
        <v>5919</v>
      </c>
      <c r="L962" s="4" t="s">
        <v>31</v>
      </c>
      <c r="M962" s="4" t="s">
        <v>3523</v>
      </c>
    </row>
    <row r="963" customFormat="false" ht="15.75" hidden="false" customHeight="true" outlineLevel="0" collapsed="false">
      <c r="A963" s="4" t="n">
        <v>2493</v>
      </c>
      <c r="B963" s="4" t="s">
        <v>1121</v>
      </c>
      <c r="C963" s="4" t="s">
        <v>1122</v>
      </c>
      <c r="D963" s="4" t="s">
        <v>5920</v>
      </c>
      <c r="E963" s="5" t="s">
        <v>802</v>
      </c>
      <c r="F963" s="4" t="s">
        <v>138</v>
      </c>
      <c r="G963" s="4" t="s">
        <v>138</v>
      </c>
      <c r="H963" s="5" t="s">
        <v>1124</v>
      </c>
      <c r="I963" s="4" t="s">
        <v>5921</v>
      </c>
      <c r="J963" s="5" t="n">
        <f aca="false">LEN(K963)</f>
        <v>26</v>
      </c>
      <c r="K963" s="6" t="s">
        <v>5922</v>
      </c>
      <c r="L963" s="4" t="s">
        <v>31</v>
      </c>
      <c r="M963" s="4" t="s">
        <v>5923</v>
      </c>
    </row>
    <row r="964" customFormat="false" ht="15.75" hidden="false" customHeight="true" outlineLevel="0" collapsed="false">
      <c r="A964" s="4" t="n">
        <v>2502</v>
      </c>
      <c r="B964" s="4" t="s">
        <v>5924</v>
      </c>
      <c r="C964" s="4"/>
      <c r="D964" s="4" t="s">
        <v>5925</v>
      </c>
      <c r="E964" s="5" t="s">
        <v>5926</v>
      </c>
      <c r="F964" s="4" t="s">
        <v>138</v>
      </c>
      <c r="G964" s="4" t="s">
        <v>138</v>
      </c>
      <c r="H964" s="5" t="s">
        <v>5927</v>
      </c>
      <c r="I964" s="4" t="s">
        <v>5928</v>
      </c>
      <c r="J964" s="5" t="n">
        <f aca="false">LEN(K964)</f>
        <v>26</v>
      </c>
      <c r="K964" s="6" t="s">
        <v>5929</v>
      </c>
      <c r="L964" s="4" t="s">
        <v>21</v>
      </c>
      <c r="M964" s="4" t="s">
        <v>5930</v>
      </c>
    </row>
    <row r="965" customFormat="false" ht="15.75" hidden="false" customHeight="true" outlineLevel="0" collapsed="false">
      <c r="A965" s="4" t="n">
        <v>2602</v>
      </c>
      <c r="B965" s="4" t="s">
        <v>5931</v>
      </c>
      <c r="C965" s="4"/>
      <c r="D965" s="4" t="s">
        <v>5932</v>
      </c>
      <c r="E965" s="5" t="s">
        <v>1197</v>
      </c>
      <c r="F965" s="4" t="s">
        <v>1697</v>
      </c>
      <c r="G965" s="4" t="s">
        <v>138</v>
      </c>
      <c r="H965" s="5" t="s">
        <v>5933</v>
      </c>
      <c r="I965" s="4" t="s">
        <v>5934</v>
      </c>
      <c r="J965" s="5" t="n">
        <f aca="false">LEN(K965)</f>
        <v>26</v>
      </c>
      <c r="K965" s="6" t="str">
        <f aca="false">LOWER(SUBSTITUTE(SUBSTITUTE(SUBSTITUTE(SUBSTITUTE(SUBSTITUTE(SUBSTITUTE(SUBSTITUTE(B965,"S.L.",""),"SL",""),"S.A.",""),"SA","")," ",""),".",""),",",""))&amp;".com"</f>
        <v>hosteleriavalenciana98.com</v>
      </c>
      <c r="L965" s="4" t="s">
        <v>31</v>
      </c>
      <c r="M965" s="4" t="s">
        <v>31</v>
      </c>
    </row>
    <row r="966" customFormat="false" ht="15.75" hidden="false" customHeight="true" outlineLevel="0" collapsed="false">
      <c r="A966" s="4" t="n">
        <v>2619</v>
      </c>
      <c r="B966" s="4" t="s">
        <v>5935</v>
      </c>
      <c r="C966" s="4"/>
      <c r="D966" s="4" t="s">
        <v>5936</v>
      </c>
      <c r="E966" s="5" t="s">
        <v>213</v>
      </c>
      <c r="F966" s="4" t="s">
        <v>138</v>
      </c>
      <c r="G966" s="4" t="s">
        <v>138</v>
      </c>
      <c r="H966" s="5" t="s">
        <v>5937</v>
      </c>
      <c r="I966" s="4" t="s">
        <v>5938</v>
      </c>
      <c r="J966" s="5" t="n">
        <f aca="false">LEN(K966)</f>
        <v>26</v>
      </c>
      <c r="K966" s="6" t="s">
        <v>5939</v>
      </c>
      <c r="L966" s="4" t="s">
        <v>31</v>
      </c>
      <c r="M966" s="4" t="s">
        <v>5940</v>
      </c>
    </row>
    <row r="967" customFormat="false" ht="27.75" hidden="false" customHeight="true" outlineLevel="0" collapsed="false">
      <c r="A967" s="4" t="n">
        <v>2626</v>
      </c>
      <c r="B967" s="4" t="s">
        <v>5941</v>
      </c>
      <c r="C967" s="4" t="s">
        <v>5942</v>
      </c>
      <c r="D967" s="4" t="s">
        <v>5943</v>
      </c>
      <c r="E967" s="5" t="s">
        <v>5944</v>
      </c>
      <c r="F967" s="4" t="s">
        <v>138</v>
      </c>
      <c r="G967" s="4" t="s">
        <v>138</v>
      </c>
      <c r="H967" s="5" t="s">
        <v>5945</v>
      </c>
      <c r="I967" s="7" t="s">
        <v>5946</v>
      </c>
      <c r="J967" s="5" t="n">
        <f aca="false">LEN(K967)</f>
        <v>26</v>
      </c>
      <c r="K967" s="6" t="s">
        <v>5947</v>
      </c>
      <c r="L967" s="4" t="s">
        <v>31</v>
      </c>
      <c r="M967" s="4" t="s">
        <v>1035</v>
      </c>
    </row>
    <row r="968" customFormat="false" ht="15.75" hidden="false" customHeight="true" outlineLevel="0" collapsed="false">
      <c r="A968" s="4" t="n">
        <v>2629</v>
      </c>
      <c r="B968" s="4" t="s">
        <v>5941</v>
      </c>
      <c r="C968" s="4" t="s">
        <v>5942</v>
      </c>
      <c r="D968" s="4" t="s">
        <v>5948</v>
      </c>
      <c r="E968" s="5" t="s">
        <v>5944</v>
      </c>
      <c r="F968" s="4" t="s">
        <v>138</v>
      </c>
      <c r="G968" s="4" t="s">
        <v>138</v>
      </c>
      <c r="H968" s="5" t="s">
        <v>5949</v>
      </c>
      <c r="I968" s="4" t="s">
        <v>5946</v>
      </c>
      <c r="J968" s="5" t="n">
        <f aca="false">LEN(K968)</f>
        <v>26</v>
      </c>
      <c r="K968" s="6" t="s">
        <v>5947</v>
      </c>
      <c r="L968" s="4" t="s">
        <v>21</v>
      </c>
      <c r="M968" s="4" t="s">
        <v>1035</v>
      </c>
    </row>
    <row r="969" customFormat="false" ht="15.75" hidden="false" customHeight="true" outlineLevel="0" collapsed="false">
      <c r="A969" s="4" t="n">
        <v>2630</v>
      </c>
      <c r="B969" s="4" t="s">
        <v>5950</v>
      </c>
      <c r="C969" s="4"/>
      <c r="D969" s="4" t="s">
        <v>5951</v>
      </c>
      <c r="E969" s="5" t="s">
        <v>2406</v>
      </c>
      <c r="F969" s="4" t="s">
        <v>138</v>
      </c>
      <c r="G969" s="4" t="s">
        <v>138</v>
      </c>
      <c r="H969" s="5" t="s">
        <v>5952</v>
      </c>
      <c r="I969" s="4" t="s">
        <v>5953</v>
      </c>
      <c r="J969" s="5" t="n">
        <f aca="false">LEN(K969)</f>
        <v>26</v>
      </c>
      <c r="K969" s="6" t="s">
        <v>5954</v>
      </c>
      <c r="L969" s="4" t="s">
        <v>57</v>
      </c>
      <c r="M969" s="4" t="s">
        <v>31</v>
      </c>
    </row>
    <row r="970" customFormat="false" ht="15.75" hidden="false" customHeight="true" outlineLevel="0" collapsed="false">
      <c r="A970" s="4" t="n">
        <v>2636</v>
      </c>
      <c r="B970" s="4" t="s">
        <v>5955</v>
      </c>
      <c r="C970" s="4" t="s">
        <v>5956</v>
      </c>
      <c r="D970" s="4" t="s">
        <v>5957</v>
      </c>
      <c r="E970" s="5" t="s">
        <v>5958</v>
      </c>
      <c r="F970" s="4" t="s">
        <v>138</v>
      </c>
      <c r="G970" s="4" t="s">
        <v>138</v>
      </c>
      <c r="H970" s="5" t="s">
        <v>5959</v>
      </c>
      <c r="I970" s="4" t="s">
        <v>5960</v>
      </c>
      <c r="J970" s="5" t="n">
        <f aca="false">LEN(K970)</f>
        <v>26</v>
      </c>
      <c r="K970" s="6" t="s">
        <v>5961</v>
      </c>
      <c r="L970" s="4" t="s">
        <v>21</v>
      </c>
      <c r="M970" s="4" t="s">
        <v>294</v>
      </c>
    </row>
    <row r="971" customFormat="false" ht="15.75" hidden="false" customHeight="true" outlineLevel="0" collapsed="false">
      <c r="A971" s="4" t="n">
        <v>2648</v>
      </c>
      <c r="B971" s="4" t="s">
        <v>5962</v>
      </c>
      <c r="C971" s="4"/>
      <c r="D971" s="4" t="s">
        <v>5963</v>
      </c>
      <c r="E971" s="5" t="s">
        <v>446</v>
      </c>
      <c r="F971" s="4" t="s">
        <v>447</v>
      </c>
      <c r="G971" s="4" t="s">
        <v>138</v>
      </c>
      <c r="H971" s="5" t="s">
        <v>5964</v>
      </c>
      <c r="I971" s="7" t="s">
        <v>5965</v>
      </c>
      <c r="J971" s="5" t="n">
        <f aca="false">LEN(K971)</f>
        <v>26</v>
      </c>
      <c r="K971" s="6" t="s">
        <v>5966</v>
      </c>
      <c r="L971" s="4" t="s">
        <v>66</v>
      </c>
      <c r="M971" s="4" t="s">
        <v>5967</v>
      </c>
    </row>
    <row r="972" customFormat="false" ht="15.75" hidden="false" customHeight="true" outlineLevel="0" collapsed="false">
      <c r="A972" s="4" t="n">
        <v>2668</v>
      </c>
      <c r="B972" s="4" t="s">
        <v>5968</v>
      </c>
      <c r="C972" s="4" t="s">
        <v>5969</v>
      </c>
      <c r="D972" s="4" t="s">
        <v>5970</v>
      </c>
      <c r="E972" s="5" t="s">
        <v>5971</v>
      </c>
      <c r="F972" s="4" t="s">
        <v>5972</v>
      </c>
      <c r="G972" s="4" t="s">
        <v>138</v>
      </c>
      <c r="H972" s="5" t="s">
        <v>5973</v>
      </c>
      <c r="I972" s="4" t="s">
        <v>5974</v>
      </c>
      <c r="J972" s="5" t="n">
        <f aca="false">LEN(K972)</f>
        <v>22</v>
      </c>
      <c r="K972" s="6" t="str">
        <f aca="false">LOWER(SUBSTITUTE(SUBSTITUTE(SUBSTITUTE(SUBSTITUTE(SUBSTITUTE(SUBSTITUTE(SUBSTITUTE(B972,"S.L.",""),"SL",""),"S.A.",""),"SA","")," ",""),".",""),",",""))&amp;".com"</f>
        <v>hotelportad´alella.com</v>
      </c>
      <c r="L972" s="4" t="s">
        <v>78</v>
      </c>
      <c r="M972" s="4" t="s">
        <v>1979</v>
      </c>
    </row>
    <row r="973" customFormat="false" ht="15.75" hidden="false" customHeight="true" outlineLevel="0" collapsed="false">
      <c r="A973" s="4" t="n">
        <v>2709</v>
      </c>
      <c r="B973" s="4" t="s">
        <v>5975</v>
      </c>
      <c r="C973" s="4" t="s">
        <v>5976</v>
      </c>
      <c r="D973" s="4" t="s">
        <v>5977</v>
      </c>
      <c r="E973" s="5" t="s">
        <v>802</v>
      </c>
      <c r="F973" s="4" t="s">
        <v>138</v>
      </c>
      <c r="G973" s="4" t="s">
        <v>138</v>
      </c>
      <c r="H973" s="5" t="s">
        <v>5978</v>
      </c>
      <c r="I973" s="4" t="s">
        <v>5979</v>
      </c>
      <c r="J973" s="5" t="n">
        <f aca="false">LEN(K973)</f>
        <v>26</v>
      </c>
      <c r="K973" s="10" t="s">
        <v>5980</v>
      </c>
      <c r="L973" s="4" t="s">
        <v>31</v>
      </c>
      <c r="M973" s="4" t="s">
        <v>344</v>
      </c>
    </row>
    <row r="974" customFormat="false" ht="27.75" hidden="false" customHeight="true" outlineLevel="0" collapsed="false">
      <c r="A974" s="4" t="n">
        <v>2774</v>
      </c>
      <c r="B974" s="4" t="s">
        <v>5981</v>
      </c>
      <c r="C974" s="4" t="s">
        <v>5982</v>
      </c>
      <c r="D974" s="4" t="s">
        <v>5983</v>
      </c>
      <c r="E974" s="5" t="s">
        <v>5984</v>
      </c>
      <c r="F974" s="4" t="s">
        <v>5985</v>
      </c>
      <c r="G974" s="4" t="s">
        <v>138</v>
      </c>
      <c r="H974" s="5" t="s">
        <v>5986</v>
      </c>
      <c r="I974" s="7" t="s">
        <v>5987</v>
      </c>
      <c r="J974" s="5" t="n">
        <f aca="false">LEN(K974)</f>
        <v>26</v>
      </c>
      <c r="K974" s="6" t="s">
        <v>5988</v>
      </c>
      <c r="L974" s="4" t="s">
        <v>78</v>
      </c>
      <c r="M974" s="4" t="s">
        <v>779</v>
      </c>
    </row>
    <row r="975" customFormat="false" ht="15.75" hidden="false" customHeight="true" outlineLevel="0" collapsed="false">
      <c r="A975" s="4" t="n">
        <v>2809</v>
      </c>
      <c r="B975" s="4" t="s">
        <v>5989</v>
      </c>
      <c r="C975" s="4"/>
      <c r="D975" s="4" t="s">
        <v>5990</v>
      </c>
      <c r="E975" s="5" t="s">
        <v>5991</v>
      </c>
      <c r="F975" s="4" t="s">
        <v>5992</v>
      </c>
      <c r="G975" s="4" t="s">
        <v>138</v>
      </c>
      <c r="H975" s="5" t="s">
        <v>5993</v>
      </c>
      <c r="I975" s="4" t="s">
        <v>5994</v>
      </c>
      <c r="J975" s="5" t="n">
        <f aca="false">LEN(K975)</f>
        <v>26</v>
      </c>
      <c r="K975" s="6" t="s">
        <v>5995</v>
      </c>
      <c r="L975" s="4" t="s">
        <v>31</v>
      </c>
      <c r="M975" s="4" t="s">
        <v>31</v>
      </c>
    </row>
    <row r="976" customFormat="false" ht="15.75" hidden="false" customHeight="true" outlineLevel="0" collapsed="false">
      <c r="A976" s="4" t="n">
        <v>2960</v>
      </c>
      <c r="B976" s="4" t="s">
        <v>5996</v>
      </c>
      <c r="C976" s="4"/>
      <c r="D976" s="4" t="s">
        <v>5997</v>
      </c>
      <c r="E976" s="5" t="s">
        <v>5998</v>
      </c>
      <c r="F976" s="4" t="s">
        <v>5999</v>
      </c>
      <c r="G976" s="4" t="s">
        <v>138</v>
      </c>
      <c r="H976" s="5" t="s">
        <v>6000</v>
      </c>
      <c r="I976" s="20" t="s">
        <v>6001</v>
      </c>
      <c r="J976" s="5" t="n">
        <f aca="false">LEN(K976)</f>
        <v>26</v>
      </c>
      <c r="K976" s="13" t="s">
        <v>6002</v>
      </c>
      <c r="L976" s="4" t="s">
        <v>31</v>
      </c>
      <c r="M976" s="4" t="s">
        <v>186</v>
      </c>
    </row>
    <row r="977" customFormat="false" ht="15.75" hidden="false" customHeight="true" outlineLevel="0" collapsed="false">
      <c r="A977" s="4" t="n">
        <v>3018</v>
      </c>
      <c r="B977" s="4" t="s">
        <v>6003</v>
      </c>
      <c r="C977" s="4" t="s">
        <v>6004</v>
      </c>
      <c r="D977" s="4" t="s">
        <v>6005</v>
      </c>
      <c r="E977" s="5" t="s">
        <v>3963</v>
      </c>
      <c r="F977" s="4" t="s">
        <v>3964</v>
      </c>
      <c r="G977" s="4" t="s">
        <v>138</v>
      </c>
      <c r="H977" s="5" t="s">
        <v>6006</v>
      </c>
      <c r="I977" s="20" t="s">
        <v>6007</v>
      </c>
      <c r="J977" s="5" t="n">
        <f aca="false">LEN(K977)</f>
        <v>26</v>
      </c>
      <c r="K977" s="13" t="s">
        <v>6008</v>
      </c>
      <c r="L977" s="4" t="s">
        <v>57</v>
      </c>
      <c r="M977" s="4" t="s">
        <v>31</v>
      </c>
    </row>
    <row r="978" customFormat="false" ht="15.75" hidden="false" customHeight="true" outlineLevel="0" collapsed="false">
      <c r="A978" s="4" t="n">
        <v>3057</v>
      </c>
      <c r="B978" s="4" t="s">
        <v>6009</v>
      </c>
      <c r="C978" s="4"/>
      <c r="D978" s="4" t="s">
        <v>6010</v>
      </c>
      <c r="E978" s="5" t="s">
        <v>6011</v>
      </c>
      <c r="F978" s="4" t="s">
        <v>6012</v>
      </c>
      <c r="G978" s="4" t="s">
        <v>1610</v>
      </c>
      <c r="H978" s="5" t="s">
        <v>6013</v>
      </c>
      <c r="I978" s="4" t="s">
        <v>6014</v>
      </c>
      <c r="J978" s="5" t="n">
        <f aca="false">LEN(K978)</f>
        <v>26</v>
      </c>
      <c r="K978" s="6" t="s">
        <v>6015</v>
      </c>
      <c r="L978" s="4" t="s">
        <v>31</v>
      </c>
      <c r="M978" s="4" t="s">
        <v>6016</v>
      </c>
    </row>
    <row r="979" customFormat="false" ht="15.75" hidden="false" customHeight="true" outlineLevel="0" collapsed="false">
      <c r="A979" s="4" t="n">
        <v>3148</v>
      </c>
      <c r="B979" s="4" t="s">
        <v>6017</v>
      </c>
      <c r="C979" s="4"/>
      <c r="D979" s="4" t="s">
        <v>6018</v>
      </c>
      <c r="E979" s="5" t="s">
        <v>6019</v>
      </c>
      <c r="F979" s="4" t="s">
        <v>2733</v>
      </c>
      <c r="G979" s="4" t="s">
        <v>313</v>
      </c>
      <c r="H979" s="5" t="s">
        <v>6020</v>
      </c>
      <c r="I979" s="7" t="s">
        <v>6021</v>
      </c>
      <c r="J979" s="5" t="n">
        <f aca="false">LEN(K979)</f>
        <v>26</v>
      </c>
      <c r="K979" s="21" t="str">
        <f aca="false">LOWER(SUBSTITUTE(SUBSTITUTE(SUBSTITUTE(SUBSTITUTE(SUBSTITUTE(SUBSTITUTE(SUBSTITUTE(B979,"S.L.",""),"SL",""),"S.A.",""),"SA","")," ",""),".",""),",",""))&amp;".com"</f>
        <v>hotelelarenaldentander.com</v>
      </c>
      <c r="L979" s="4" t="s">
        <v>31</v>
      </c>
      <c r="M979" s="4" t="s">
        <v>31</v>
      </c>
    </row>
    <row r="980" customFormat="false" ht="15.75" hidden="false" customHeight="true" outlineLevel="0" collapsed="false">
      <c r="A980" s="4" t="n">
        <v>3178</v>
      </c>
      <c r="B980" s="4" t="s">
        <v>6022</v>
      </c>
      <c r="C980" s="4"/>
      <c r="D980" s="4" t="s">
        <v>6023</v>
      </c>
      <c r="E980" s="5" t="s">
        <v>6024</v>
      </c>
      <c r="F980" s="4" t="s">
        <v>6025</v>
      </c>
      <c r="G980" s="4" t="s">
        <v>313</v>
      </c>
      <c r="H980" s="5" t="s">
        <v>6026</v>
      </c>
      <c r="I980" s="7" t="s">
        <v>6027</v>
      </c>
      <c r="J980" s="5" t="n">
        <f aca="false">LEN(K980)</f>
        <v>26</v>
      </c>
      <c r="K980" s="13" t="s">
        <v>6028</v>
      </c>
      <c r="L980" s="4" t="s">
        <v>66</v>
      </c>
      <c r="M980" s="4" t="s">
        <v>31</v>
      </c>
    </row>
    <row r="981" customFormat="false" ht="15.75" hidden="false" customHeight="true" outlineLevel="0" collapsed="false">
      <c r="A981" s="4" t="n">
        <v>3253</v>
      </c>
      <c r="B981" s="4" t="s">
        <v>6029</v>
      </c>
      <c r="C981" s="4"/>
      <c r="D981" s="4" t="s">
        <v>6030</v>
      </c>
      <c r="E981" s="5" t="s">
        <v>6031</v>
      </c>
      <c r="F981" s="4" t="s">
        <v>6032</v>
      </c>
      <c r="G981" s="4" t="s">
        <v>313</v>
      </c>
      <c r="H981" s="5" t="s">
        <v>6033</v>
      </c>
      <c r="I981" s="7" t="s">
        <v>6034</v>
      </c>
      <c r="J981" s="5" t="n">
        <f aca="false">LEN(K981)</f>
        <v>26</v>
      </c>
      <c r="K981" s="5" t="str">
        <f aca="false">LOWER(SUBSTITUTE(SUBSTITUTE(SUBSTITUTE(SUBSTITUTE(SUBSTITUTE(SUBSTITUTE(SUBSTITUTE(B981,"S.L.",""),"SL",""),"S.A.",""),"SA","")," ",""),".",""),",",""))&amp;".com"</f>
        <v>grupohostelerocorocota.com</v>
      </c>
      <c r="L981" s="4" t="s">
        <v>3407</v>
      </c>
      <c r="M981" s="4" t="s">
        <v>31</v>
      </c>
    </row>
    <row r="982" customFormat="false" ht="15.75" hidden="false" customHeight="true" outlineLevel="0" collapsed="false">
      <c r="A982" s="4" t="n">
        <v>3285</v>
      </c>
      <c r="B982" s="4" t="s">
        <v>6035</v>
      </c>
      <c r="C982" s="4"/>
      <c r="D982" s="4" t="s">
        <v>6036</v>
      </c>
      <c r="E982" s="5" t="s">
        <v>6037</v>
      </c>
      <c r="F982" s="4" t="s">
        <v>6038</v>
      </c>
      <c r="G982" s="4" t="s">
        <v>313</v>
      </c>
      <c r="H982" s="5" t="s">
        <v>6039</v>
      </c>
      <c r="I982" s="4" t="s">
        <v>6040</v>
      </c>
      <c r="J982" s="5" t="n">
        <f aca="false">LEN(K982)</f>
        <v>26</v>
      </c>
      <c r="K982" s="6" t="s">
        <v>6041</v>
      </c>
      <c r="L982" s="4" t="s">
        <v>21</v>
      </c>
      <c r="M982" s="4" t="s">
        <v>1063</v>
      </c>
    </row>
    <row r="983" customFormat="false" ht="27.75" hidden="false" customHeight="true" outlineLevel="0" collapsed="false">
      <c r="A983" s="4" t="n">
        <v>3305</v>
      </c>
      <c r="B983" s="4" t="s">
        <v>6042</v>
      </c>
      <c r="C983" s="4"/>
      <c r="D983" s="4" t="s">
        <v>6043</v>
      </c>
      <c r="E983" s="5" t="s">
        <v>6044</v>
      </c>
      <c r="F983" s="4" t="s">
        <v>6045</v>
      </c>
      <c r="G983" s="4" t="s">
        <v>313</v>
      </c>
      <c r="H983" s="5" t="s">
        <v>6046</v>
      </c>
      <c r="I983" s="7" t="s">
        <v>6047</v>
      </c>
      <c r="J983" s="5" t="n">
        <f aca="false">LEN(K983)</f>
        <v>26</v>
      </c>
      <c r="K983" s="13" t="str">
        <f aca="false">LOWER(SUBSTITUTE(SUBSTITUTE(SUBSTITUTE(SUBSTITUTE(SUBSTITUTE(SUBSTITUTE(SUBSTITUTE(B983,"S.L.",""),"SL",""),"S.A.",""),"SA","")," ",""),".",""),",",""))&amp;".com"</f>
        <v>apartahotelesmlliebana.com</v>
      </c>
      <c r="L983" s="4" t="s">
        <v>66</v>
      </c>
      <c r="M983" s="4" t="s">
        <v>31</v>
      </c>
    </row>
    <row r="984" customFormat="false" ht="15.75" hidden="false" customHeight="true" outlineLevel="0" collapsed="false">
      <c r="A984" s="4" t="n">
        <v>3321</v>
      </c>
      <c r="B984" s="4" t="s">
        <v>6048</v>
      </c>
      <c r="C984" s="4"/>
      <c r="D984" s="4" t="s">
        <v>6049</v>
      </c>
      <c r="E984" s="5" t="s">
        <v>311</v>
      </c>
      <c r="F984" s="4" t="s">
        <v>312</v>
      </c>
      <c r="G984" s="4" t="s">
        <v>313</v>
      </c>
      <c r="H984" s="5" t="s">
        <v>6050</v>
      </c>
      <c r="I984" s="7" t="s">
        <v>6051</v>
      </c>
      <c r="J984" s="5" t="n">
        <f aca="false">LEN(K984)</f>
        <v>26</v>
      </c>
      <c r="K984" s="13" t="s">
        <v>6052</v>
      </c>
      <c r="L984" s="4" t="s">
        <v>57</v>
      </c>
      <c r="M984" s="4" t="s">
        <v>1043</v>
      </c>
    </row>
    <row r="985" customFormat="false" ht="15.75" hidden="false" customHeight="true" outlineLevel="0" collapsed="false">
      <c r="A985" s="4" t="n">
        <v>3342</v>
      </c>
      <c r="B985" s="4" t="s">
        <v>6053</v>
      </c>
      <c r="C985" s="4"/>
      <c r="D985" s="4" t="s">
        <v>6054</v>
      </c>
      <c r="E985" s="5" t="s">
        <v>6055</v>
      </c>
      <c r="F985" s="4" t="s">
        <v>6056</v>
      </c>
      <c r="G985" s="4" t="s">
        <v>313</v>
      </c>
      <c r="H985" s="5" t="s">
        <v>6057</v>
      </c>
      <c r="I985" s="4" t="s">
        <v>6058</v>
      </c>
      <c r="J985" s="5" t="n">
        <f aca="false">LEN(K985)</f>
        <v>26</v>
      </c>
      <c r="K985" s="6" t="s">
        <v>6059</v>
      </c>
      <c r="L985" s="4" t="s">
        <v>57</v>
      </c>
      <c r="M985" s="4" t="s">
        <v>819</v>
      </c>
    </row>
    <row r="986" customFormat="false" ht="15.75" hidden="false" customHeight="true" outlineLevel="0" collapsed="false">
      <c r="A986" s="4" t="n">
        <v>3505</v>
      </c>
      <c r="B986" s="4" t="s">
        <v>6060</v>
      </c>
      <c r="C986" s="4"/>
      <c r="D986" s="4" t="s">
        <v>6061</v>
      </c>
      <c r="E986" s="5" t="s">
        <v>6062</v>
      </c>
      <c r="F986" s="4" t="s">
        <v>1389</v>
      </c>
      <c r="G986" s="4" t="s">
        <v>1390</v>
      </c>
      <c r="H986" s="5" t="s">
        <v>6063</v>
      </c>
      <c r="I986" s="4" t="s">
        <v>6064</v>
      </c>
      <c r="J986" s="5" t="n">
        <f aca="false">LEN(K986)</f>
        <v>26</v>
      </c>
      <c r="K986" s="10" t="s">
        <v>6065</v>
      </c>
      <c r="L986" s="4" t="s">
        <v>21</v>
      </c>
      <c r="M986" s="4" t="s">
        <v>31</v>
      </c>
    </row>
    <row r="987" customFormat="false" ht="15.75" hidden="false" customHeight="true" outlineLevel="0" collapsed="false">
      <c r="A987" s="4" t="n">
        <v>3556</v>
      </c>
      <c r="B987" s="4" t="s">
        <v>6066</v>
      </c>
      <c r="C987" s="4"/>
      <c r="D987" s="4" t="s">
        <v>6067</v>
      </c>
      <c r="E987" s="5" t="s">
        <v>6068</v>
      </c>
      <c r="F987" s="4" t="s">
        <v>6069</v>
      </c>
      <c r="G987" s="4" t="s">
        <v>1498</v>
      </c>
      <c r="H987" s="5" t="s">
        <v>6070</v>
      </c>
      <c r="I987" s="4" t="s">
        <v>6071</v>
      </c>
      <c r="J987" s="5" t="n">
        <f aca="false">LEN(K987)</f>
        <v>26</v>
      </c>
      <c r="K987" s="6" t="s">
        <v>6072</v>
      </c>
      <c r="L987" s="4" t="s">
        <v>78</v>
      </c>
      <c r="M987" s="4" t="s">
        <v>32</v>
      </c>
    </row>
    <row r="988" customFormat="false" ht="27.75" hidden="false" customHeight="true" outlineLevel="0" collapsed="false">
      <c r="A988" s="4" t="n">
        <v>3598</v>
      </c>
      <c r="B988" s="4" t="s">
        <v>6073</v>
      </c>
      <c r="C988" s="4"/>
      <c r="D988" s="4" t="s">
        <v>6074</v>
      </c>
      <c r="E988" s="5" t="s">
        <v>6075</v>
      </c>
      <c r="F988" s="4" t="s">
        <v>6076</v>
      </c>
      <c r="G988" s="4" t="s">
        <v>1498</v>
      </c>
      <c r="H988" s="5" t="s">
        <v>6077</v>
      </c>
      <c r="I988" s="7" t="s">
        <v>6078</v>
      </c>
      <c r="J988" s="5" t="n">
        <f aca="false">LEN(K988)</f>
        <v>26</v>
      </c>
      <c r="K988" s="6" t="s">
        <v>6079</v>
      </c>
      <c r="L988" s="4" t="s">
        <v>66</v>
      </c>
      <c r="M988" s="4" t="s">
        <v>1208</v>
      </c>
    </row>
    <row r="989" customFormat="false" ht="15.75" hidden="false" customHeight="true" outlineLevel="0" collapsed="false">
      <c r="A989" s="4" t="n">
        <v>3627</v>
      </c>
      <c r="B989" s="4" t="s">
        <v>6080</v>
      </c>
      <c r="C989" s="4"/>
      <c r="D989" s="4" t="s">
        <v>6081</v>
      </c>
      <c r="E989" s="5" t="s">
        <v>6082</v>
      </c>
      <c r="F989" s="4" t="s">
        <v>6083</v>
      </c>
      <c r="G989" s="4" t="s">
        <v>1390</v>
      </c>
      <c r="H989" s="5" t="s">
        <v>6084</v>
      </c>
      <c r="I989" s="4" t="s">
        <v>6085</v>
      </c>
      <c r="J989" s="5" t="n">
        <f aca="false">LEN(K989)</f>
        <v>26</v>
      </c>
      <c r="K989" s="6" t="str">
        <f aca="false">LOWER(SUBSTITUTE(SUBSTITUTE(SUBSTITUTE(SUBSTITUTE(SUBSTITUTE(SUBSTITUTE(SUBSTITUTE(B989,"S.L.",""),"SL",""),"S.A.",""),"SA","")," ",""),".",""),",",""))&amp;".com"</f>
        <v>urbansondikabyeurotels.com</v>
      </c>
      <c r="L989" s="4" t="s">
        <v>31</v>
      </c>
      <c r="M989" s="4" t="s">
        <v>31</v>
      </c>
    </row>
    <row r="990" customFormat="false" ht="27.75" hidden="false" customHeight="true" outlineLevel="0" collapsed="false">
      <c r="A990" s="4" t="n">
        <v>3674</v>
      </c>
      <c r="B990" s="4" t="s">
        <v>6086</v>
      </c>
      <c r="C990" s="4"/>
      <c r="D990" s="4" t="s">
        <v>6087</v>
      </c>
      <c r="E990" s="5" t="s">
        <v>6088</v>
      </c>
      <c r="F990" s="4" t="s">
        <v>6089</v>
      </c>
      <c r="G990" s="4" t="s">
        <v>290</v>
      </c>
      <c r="H990" s="5" t="s">
        <v>6090</v>
      </c>
      <c r="I990" s="7" t="s">
        <v>6091</v>
      </c>
      <c r="J990" s="5" t="n">
        <f aca="false">LEN(K990)</f>
        <v>26</v>
      </c>
      <c r="K990" s="6" t="s">
        <v>6092</v>
      </c>
      <c r="L990" s="4" t="s">
        <v>66</v>
      </c>
      <c r="M990" s="4" t="s">
        <v>695</v>
      </c>
    </row>
    <row r="991" customFormat="false" ht="15.75" hidden="false" customHeight="true" outlineLevel="0" collapsed="false">
      <c r="A991" s="4" t="n">
        <v>3874</v>
      </c>
      <c r="B991" s="4" t="s">
        <v>6093</v>
      </c>
      <c r="C991" s="4"/>
      <c r="D991" s="4" t="s">
        <v>6094</v>
      </c>
      <c r="E991" s="5" t="s">
        <v>6095</v>
      </c>
      <c r="F991" s="4" t="s">
        <v>6096</v>
      </c>
      <c r="G991" s="4" t="s">
        <v>409</v>
      </c>
      <c r="H991" s="5" t="s">
        <v>6097</v>
      </c>
      <c r="I991" s="4" t="s">
        <v>6098</v>
      </c>
      <c r="J991" s="5" t="n">
        <f aca="false">LEN(K991)</f>
        <v>26</v>
      </c>
      <c r="K991" s="6" t="s">
        <v>6099</v>
      </c>
      <c r="L991" s="4" t="s">
        <v>637</v>
      </c>
      <c r="M991" s="4" t="s">
        <v>336</v>
      </c>
    </row>
    <row r="992" customFormat="false" ht="27.75" hidden="false" customHeight="true" outlineLevel="0" collapsed="false">
      <c r="A992" s="4" t="n">
        <v>4092</v>
      </c>
      <c r="B992" s="4" t="s">
        <v>6100</v>
      </c>
      <c r="C992" s="4"/>
      <c r="D992" s="4" t="s">
        <v>6101</v>
      </c>
      <c r="E992" s="5" t="s">
        <v>6102</v>
      </c>
      <c r="F992" s="4" t="s">
        <v>6103</v>
      </c>
      <c r="G992" s="4" t="s">
        <v>107</v>
      </c>
      <c r="H992" s="5" t="s">
        <v>6104</v>
      </c>
      <c r="I992" s="7" t="s">
        <v>6105</v>
      </c>
      <c r="J992" s="5" t="n">
        <f aca="false">LEN(K992)</f>
        <v>26</v>
      </c>
      <c r="K992" s="6" t="str">
        <f aca="false">LOWER(SUBSTITUTE(SUBSTITUTE(SUBSTITUTE(SUBSTITUTE(SUBSTITUTE(SUBSTITUTE(SUBSTITUTE(B992,"S.L.",""),"SL",""),"S.A.",""),"SA","")," ",""),".",""),",",""))&amp;".com"</f>
        <v>dosiberosbed&amp;breakfast.com</v>
      </c>
      <c r="L992" s="4" t="s">
        <v>66</v>
      </c>
      <c r="M992" s="4" t="s">
        <v>317</v>
      </c>
    </row>
    <row r="993" customFormat="false" ht="15.75" hidden="false" customHeight="true" outlineLevel="0" collapsed="false">
      <c r="A993" s="4" t="n">
        <v>4114</v>
      </c>
      <c r="B993" s="4" t="s">
        <v>6106</v>
      </c>
      <c r="C993" s="4" t="s">
        <v>6107</v>
      </c>
      <c r="D993" s="4" t="s">
        <v>6108</v>
      </c>
      <c r="E993" s="5" t="s">
        <v>6109</v>
      </c>
      <c r="F993" s="4" t="s">
        <v>6110</v>
      </c>
      <c r="G993" s="4" t="s">
        <v>107</v>
      </c>
      <c r="H993" s="5" t="s">
        <v>6111</v>
      </c>
      <c r="I993" s="4" t="s">
        <v>6112</v>
      </c>
      <c r="J993" s="5" t="n">
        <f aca="false">LEN(K993)</f>
        <v>26</v>
      </c>
      <c r="K993" s="6" t="str">
        <f aca="false">LOWER(SUBSTITUTE(SUBSTITUTE(SUBSTITUTE(SUBSTITUTE(SUBSTITUTE(SUBSTITUTE(SUBSTITUTE(B993,"S.L.",""),"SL",""),"S.A.",""),"SA","")," ",""),".",""),",",""))&amp;".com"</f>
        <v>hotelruralelcastillejo.com</v>
      </c>
      <c r="L993" s="4" t="s">
        <v>57</v>
      </c>
      <c r="M993" s="4" t="s">
        <v>336</v>
      </c>
    </row>
    <row r="994" customFormat="false" ht="15.75" hidden="false" customHeight="true" outlineLevel="0" collapsed="false">
      <c r="A994" s="4" t="n">
        <v>4131</v>
      </c>
      <c r="B994" s="4" t="s">
        <v>6113</v>
      </c>
      <c r="C994" s="4"/>
      <c r="D994" s="4" t="s">
        <v>6114</v>
      </c>
      <c r="E994" s="5" t="s">
        <v>6115</v>
      </c>
      <c r="F994" s="4" t="s">
        <v>6116</v>
      </c>
      <c r="G994" s="4" t="s">
        <v>107</v>
      </c>
      <c r="H994" s="5" t="s">
        <v>6117</v>
      </c>
      <c r="I994" s="7" t="s">
        <v>6118</v>
      </c>
      <c r="J994" s="5" t="n">
        <f aca="false">LEN(K994)</f>
        <v>26</v>
      </c>
      <c r="K994" s="13" t="s">
        <v>6119</v>
      </c>
      <c r="L994" s="4" t="s">
        <v>21</v>
      </c>
      <c r="M994" s="4" t="s">
        <v>1793</v>
      </c>
    </row>
    <row r="995" customFormat="false" ht="15.75" hidden="false" customHeight="true" outlineLevel="0" collapsed="false">
      <c r="A995" s="4" t="n">
        <v>4133</v>
      </c>
      <c r="B995" s="4" t="s">
        <v>6120</v>
      </c>
      <c r="C995" s="4"/>
      <c r="D995" s="4" t="s">
        <v>6121</v>
      </c>
      <c r="E995" s="5" t="s">
        <v>6122</v>
      </c>
      <c r="F995" s="4" t="s">
        <v>6123</v>
      </c>
      <c r="G995" s="4" t="s">
        <v>107</v>
      </c>
      <c r="H995" s="5" t="s">
        <v>6124</v>
      </c>
      <c r="I995" s="4" t="s">
        <v>6125</v>
      </c>
      <c r="J995" s="5" t="n">
        <f aca="false">LEN(K995)</f>
        <v>26</v>
      </c>
      <c r="K995" s="6" t="str">
        <f aca="false">LOWER(SUBSTITUTE(SUBSTITUTE(SUBSTITUTE(SUBSTITUTE(SUBSTITUTE(SUBSTITUTE(SUBSTITUTE(B995,"S.L.",""),"SL",""),"S.A.",""),"SA","")," ",""),".",""),",",""))&amp;".com"</f>
        <v>hotel-spacotomirefugio.com</v>
      </c>
      <c r="L995" s="4" t="s">
        <v>21</v>
      </c>
      <c r="M995" s="4" t="s">
        <v>336</v>
      </c>
    </row>
    <row r="996" customFormat="false" ht="15.75" hidden="false" customHeight="true" outlineLevel="0" collapsed="false">
      <c r="A996" s="4" t="n">
        <v>4174</v>
      </c>
      <c r="B996" s="4" t="s">
        <v>6126</v>
      </c>
      <c r="C996" s="4"/>
      <c r="D996" s="4" t="s">
        <v>6127</v>
      </c>
      <c r="E996" s="5" t="s">
        <v>1725</v>
      </c>
      <c r="F996" s="4" t="s">
        <v>107</v>
      </c>
      <c r="G996" s="4" t="s">
        <v>107</v>
      </c>
      <c r="H996" s="5" t="s">
        <v>6128</v>
      </c>
      <c r="I996" s="4" t="s">
        <v>6129</v>
      </c>
      <c r="J996" s="5" t="n">
        <f aca="false">LEN(K996)</f>
        <v>26</v>
      </c>
      <c r="K996" s="6" t="str">
        <f aca="false">LOWER(SUBSTITUTE(SUBSTITUTE(SUBSTITUTE(SUBSTITUTE(SUBSTITUTE(SUBSTITUTE(SUBSTITUTE(B996,"S.L.",""),"SL",""),"S.A.",""),"SA","")," ",""),".",""),",",""))&amp;".com"</f>
        <v>campanileairportmalaga.com</v>
      </c>
      <c r="L996" s="4" t="s">
        <v>57</v>
      </c>
      <c r="M996" s="4" t="s">
        <v>4027</v>
      </c>
    </row>
    <row r="997" customFormat="false" ht="15.75" hidden="false" customHeight="true" outlineLevel="0" collapsed="false">
      <c r="A997" s="4" t="n">
        <v>4401</v>
      </c>
      <c r="B997" s="4" t="s">
        <v>6130</v>
      </c>
      <c r="C997" s="4" t="s">
        <v>6131</v>
      </c>
      <c r="D997" s="4" t="s">
        <v>6132</v>
      </c>
      <c r="E997" s="5" t="s">
        <v>4924</v>
      </c>
      <c r="F997" s="4" t="s">
        <v>107</v>
      </c>
      <c r="G997" s="4" t="s">
        <v>107</v>
      </c>
      <c r="H997" s="5" t="s">
        <v>6133</v>
      </c>
      <c r="I997" s="4" t="s">
        <v>6134</v>
      </c>
      <c r="J997" s="5" t="n">
        <f aca="false">LEN(K997)</f>
        <v>26</v>
      </c>
      <c r="K997" s="6" t="s">
        <v>6135</v>
      </c>
      <c r="L997" s="4" t="s">
        <v>57</v>
      </c>
      <c r="M997" s="4" t="s">
        <v>6136</v>
      </c>
    </row>
    <row r="998" customFormat="false" ht="27.75" hidden="false" customHeight="true" outlineLevel="0" collapsed="false">
      <c r="A998" s="4" t="n">
        <v>4460</v>
      </c>
      <c r="B998" s="4" t="s">
        <v>6137</v>
      </c>
      <c r="C998" s="4"/>
      <c r="D998" s="4" t="s">
        <v>6138</v>
      </c>
      <c r="E998" s="5" t="s">
        <v>6139</v>
      </c>
      <c r="F998" s="4" t="s">
        <v>3390</v>
      </c>
      <c r="G998" s="4" t="s">
        <v>107</v>
      </c>
      <c r="H998" s="5" t="s">
        <v>6140</v>
      </c>
      <c r="I998" s="7" t="s">
        <v>6141</v>
      </c>
      <c r="J998" s="5" t="n">
        <f aca="false">LEN(K998)</f>
        <v>26</v>
      </c>
      <c r="K998" s="6" t="str">
        <f aca="false">LOWER(SUBSTITUTE(SUBSTITUTE(SUBSTITUTE(SUBSTITUTE(SUBSTITUTE(SUBSTITUTE(SUBSTITUTE(B998,"S.L.",""),"SL",""),"S.A.",""),"SA","")," ",""),".",""),",",""))&amp;".com"</f>
        <v>trautebuchertgebschulz.com</v>
      </c>
      <c r="L998" s="4" t="s">
        <v>78</v>
      </c>
      <c r="M998" s="4" t="s">
        <v>31</v>
      </c>
    </row>
    <row r="999" customFormat="false" ht="15.75" hidden="false" customHeight="true" outlineLevel="0" collapsed="false">
      <c r="A999" s="4" t="n">
        <v>4510</v>
      </c>
      <c r="B999" s="4" t="s">
        <v>6142</v>
      </c>
      <c r="C999" s="4" t="s">
        <v>6143</v>
      </c>
      <c r="D999" s="4" t="s">
        <v>6144</v>
      </c>
      <c r="E999" s="5" t="s">
        <v>4937</v>
      </c>
      <c r="F999" s="4" t="s">
        <v>106</v>
      </c>
      <c r="G999" s="4" t="s">
        <v>107</v>
      </c>
      <c r="H999" s="5" t="s">
        <v>6145</v>
      </c>
      <c r="I999" s="4" t="s">
        <v>6146</v>
      </c>
      <c r="J999" s="5" t="n">
        <f aca="false">LEN(K999)</f>
        <v>26</v>
      </c>
      <c r="K999" s="6" t="s">
        <v>6147</v>
      </c>
      <c r="L999" s="4" t="s">
        <v>31</v>
      </c>
      <c r="M999" s="4" t="s">
        <v>4517</v>
      </c>
    </row>
    <row r="1000" customFormat="false" ht="15.75" hidden="false" customHeight="true" outlineLevel="0" collapsed="false">
      <c r="A1000" s="4" t="n">
        <v>4595</v>
      </c>
      <c r="B1000" s="4" t="s">
        <v>6148</v>
      </c>
      <c r="C1000" s="4" t="s">
        <v>6149</v>
      </c>
      <c r="D1000" s="4" t="s">
        <v>6150</v>
      </c>
      <c r="E1000" s="5" t="s">
        <v>6151</v>
      </c>
      <c r="F1000" s="4" t="s">
        <v>948</v>
      </c>
      <c r="G1000" s="4" t="s">
        <v>948</v>
      </c>
      <c r="H1000" s="5" t="s">
        <v>6152</v>
      </c>
      <c r="I1000" s="4" t="s">
        <v>6153</v>
      </c>
      <c r="J1000" s="5" t="n">
        <f aca="false">LEN(K1000)</f>
        <v>26</v>
      </c>
      <c r="K1000" s="10" t="s">
        <v>6154</v>
      </c>
      <c r="L1000" s="4" t="s">
        <v>66</v>
      </c>
      <c r="M1000" s="4" t="s">
        <v>1605</v>
      </c>
    </row>
    <row r="1001" customFormat="false" ht="15.75" hidden="false" customHeight="true" outlineLevel="0" collapsed="false">
      <c r="A1001" s="4" t="n">
        <v>4602</v>
      </c>
      <c r="B1001" s="4" t="s">
        <v>6155</v>
      </c>
      <c r="C1001" s="4" t="s">
        <v>6156</v>
      </c>
      <c r="D1001" s="4" t="s">
        <v>6157</v>
      </c>
      <c r="E1001" s="5" t="s">
        <v>6158</v>
      </c>
      <c r="F1001" s="4" t="s">
        <v>6159</v>
      </c>
      <c r="G1001" s="4" t="s">
        <v>948</v>
      </c>
      <c r="H1001" s="5" t="s">
        <v>6160</v>
      </c>
      <c r="I1001" s="4" t="s">
        <v>6161</v>
      </c>
      <c r="J1001" s="5" t="n">
        <f aca="false">LEN(K1001)</f>
        <v>26</v>
      </c>
      <c r="K1001" s="10" t="s">
        <v>6162</v>
      </c>
      <c r="L1001" s="4" t="s">
        <v>57</v>
      </c>
      <c r="M1001" s="4" t="s">
        <v>467</v>
      </c>
    </row>
    <row r="1002" customFormat="false" ht="27.75" hidden="false" customHeight="true" outlineLevel="0" collapsed="false">
      <c r="A1002" s="4" t="n">
        <v>4609</v>
      </c>
      <c r="B1002" s="4" t="s">
        <v>6163</v>
      </c>
      <c r="C1002" s="4" t="s">
        <v>6164</v>
      </c>
      <c r="D1002" s="4" t="s">
        <v>6165</v>
      </c>
      <c r="E1002" s="5" t="s">
        <v>6166</v>
      </c>
      <c r="F1002" s="4" t="s">
        <v>6167</v>
      </c>
      <c r="G1002" s="4" t="s">
        <v>948</v>
      </c>
      <c r="H1002" s="5" t="s">
        <v>6168</v>
      </c>
      <c r="I1002" s="7" t="s">
        <v>6169</v>
      </c>
      <c r="J1002" s="5" t="n">
        <f aca="false">LEN(K1002)</f>
        <v>26</v>
      </c>
      <c r="K1002" s="5" t="str">
        <f aca="false">LOWER(SUBSTITUTE(SUBSTITUTE(SUBSTITUTE(SUBSTITUTE(SUBSTITUTE(SUBSTITUTE(SUBSTITUTE(B1002,"S.L.",""),"SL",""),"S.A.",""),"SA","")," ",""),".",""),",",""))&amp;".com"</f>
        <v>hotelruralpuertomagina.com</v>
      </c>
      <c r="L1002" s="4" t="s">
        <v>21</v>
      </c>
      <c r="M1002" s="4" t="s">
        <v>22</v>
      </c>
    </row>
    <row r="1003" customFormat="false" ht="15.75" hidden="false" customHeight="true" outlineLevel="0" collapsed="false">
      <c r="A1003" s="4" t="n">
        <v>4685</v>
      </c>
      <c r="B1003" s="4" t="s">
        <v>6170</v>
      </c>
      <c r="C1003" s="4" t="s">
        <v>6171</v>
      </c>
      <c r="D1003" s="4" t="s">
        <v>6172</v>
      </c>
      <c r="E1003" s="5" t="s">
        <v>6173</v>
      </c>
      <c r="F1003" s="4" t="s">
        <v>6174</v>
      </c>
      <c r="G1003" s="4" t="s">
        <v>948</v>
      </c>
      <c r="H1003" s="5" t="s">
        <v>6175</v>
      </c>
      <c r="I1003" s="7" t="s">
        <v>6176</v>
      </c>
      <c r="J1003" s="5" t="n">
        <f aca="false">LEN(K1003)</f>
        <v>26</v>
      </c>
      <c r="K1003" s="6" t="s">
        <v>6177</v>
      </c>
      <c r="L1003" s="4" t="s">
        <v>66</v>
      </c>
      <c r="M1003" s="4" t="s">
        <v>819</v>
      </c>
    </row>
    <row r="1004" customFormat="false" ht="15.75" hidden="false" customHeight="true" outlineLevel="0" collapsed="false">
      <c r="A1004" s="4" t="n">
        <v>4686</v>
      </c>
      <c r="B1004" s="4" t="s">
        <v>6178</v>
      </c>
      <c r="C1004" s="4"/>
      <c r="D1004" s="4" t="s">
        <v>6179</v>
      </c>
      <c r="E1004" s="5" t="s">
        <v>6180</v>
      </c>
      <c r="F1004" s="4" t="s">
        <v>6181</v>
      </c>
      <c r="G1004" s="4" t="s">
        <v>948</v>
      </c>
      <c r="H1004" s="5" t="s">
        <v>6182</v>
      </c>
      <c r="I1004" s="4" t="s">
        <v>6183</v>
      </c>
      <c r="J1004" s="5" t="n">
        <f aca="false">LEN(K1004)</f>
        <v>26</v>
      </c>
      <c r="K1004" s="6" t="s">
        <v>6184</v>
      </c>
      <c r="L1004" s="4" t="s">
        <v>57</v>
      </c>
      <c r="M1004" s="4" t="s">
        <v>381</v>
      </c>
    </row>
    <row r="1005" customFormat="false" ht="27.75" hidden="false" customHeight="true" outlineLevel="0" collapsed="false">
      <c r="A1005" s="4" t="n">
        <v>4708</v>
      </c>
      <c r="B1005" s="4" t="s">
        <v>6185</v>
      </c>
      <c r="C1005" s="4"/>
      <c r="D1005" s="4" t="s">
        <v>6186</v>
      </c>
      <c r="E1005" s="5" t="s">
        <v>6187</v>
      </c>
      <c r="F1005" s="4" t="s">
        <v>6188</v>
      </c>
      <c r="G1005" s="4" t="s">
        <v>372</v>
      </c>
      <c r="H1005" s="5" t="s">
        <v>6189</v>
      </c>
      <c r="I1005" s="7" t="s">
        <v>6190</v>
      </c>
      <c r="J1005" s="5" t="n">
        <f aca="false">LEN(K1005)</f>
        <v>26</v>
      </c>
      <c r="K1005" s="6" t="s">
        <v>6191</v>
      </c>
      <c r="L1005" s="4" t="s">
        <v>21</v>
      </c>
      <c r="M1005" s="4" t="s">
        <v>133</v>
      </c>
    </row>
    <row r="1006" customFormat="false" ht="27.75" hidden="false" customHeight="true" outlineLevel="0" collapsed="false">
      <c r="A1006" s="4" t="n">
        <v>4720</v>
      </c>
      <c r="B1006" s="4" t="s">
        <v>6192</v>
      </c>
      <c r="C1006" s="4"/>
      <c r="D1006" s="4" t="s">
        <v>6193</v>
      </c>
      <c r="E1006" s="5" t="s">
        <v>675</v>
      </c>
      <c r="F1006" s="4" t="s">
        <v>676</v>
      </c>
      <c r="G1006" s="4" t="s">
        <v>372</v>
      </c>
      <c r="H1006" s="5" t="s">
        <v>6194</v>
      </c>
      <c r="I1006" s="7" t="s">
        <v>6195</v>
      </c>
      <c r="J1006" s="5" t="n">
        <f aca="false">LEN(K1006)</f>
        <v>26</v>
      </c>
      <c r="K1006" s="6" t="str">
        <f aca="false">LOWER(SUBSTITUTE(SUBSTITUTE(SUBSTITUTE(SUBSTITUTE(SUBSTITUTE(SUBSTITUTE(SUBSTITUTE(B1006,"S.L.",""),"SL",""),"S.A.",""),"SA","")," ",""),".",""),",",""))&amp;".com"</f>
        <v>sevillasuiteseurostars.com</v>
      </c>
      <c r="L1006" s="4" t="s">
        <v>31</v>
      </c>
      <c r="M1006" s="4" t="s">
        <v>6016</v>
      </c>
    </row>
    <row r="1007" customFormat="false" ht="15.75" hidden="false" customHeight="true" outlineLevel="0" collapsed="false">
      <c r="A1007" s="4" t="n">
        <v>4721</v>
      </c>
      <c r="B1007" s="4" t="s">
        <v>6196</v>
      </c>
      <c r="C1007" s="4"/>
      <c r="D1007" s="4" t="s">
        <v>6197</v>
      </c>
      <c r="E1007" s="5" t="s">
        <v>675</v>
      </c>
      <c r="F1007" s="4" t="s">
        <v>676</v>
      </c>
      <c r="G1007" s="4" t="s">
        <v>372</v>
      </c>
      <c r="H1007" s="5" t="s">
        <v>6198</v>
      </c>
      <c r="I1007" s="4" t="s">
        <v>6199</v>
      </c>
      <c r="J1007" s="5" t="n">
        <f aca="false">LEN(K1007)</f>
        <v>26</v>
      </c>
      <c r="K1007" s="6" t="s">
        <v>6200</v>
      </c>
      <c r="L1007" s="4" t="s">
        <v>21</v>
      </c>
      <c r="M1007" s="4" t="s">
        <v>31</v>
      </c>
    </row>
    <row r="1008" customFormat="false" ht="27.75" hidden="false" customHeight="true" outlineLevel="0" collapsed="false">
      <c r="A1008" s="4" t="n">
        <v>4722</v>
      </c>
      <c r="B1008" s="4" t="s">
        <v>6201</v>
      </c>
      <c r="C1008" s="4" t="s">
        <v>6202</v>
      </c>
      <c r="D1008" s="4" t="s">
        <v>6203</v>
      </c>
      <c r="E1008" s="5" t="s">
        <v>6204</v>
      </c>
      <c r="F1008" s="4" t="s">
        <v>6205</v>
      </c>
      <c r="G1008" s="4" t="s">
        <v>372</v>
      </c>
      <c r="H1008" s="5" t="s">
        <v>6206</v>
      </c>
      <c r="I1008" s="7" t="s">
        <v>6207</v>
      </c>
      <c r="J1008" s="5" t="n">
        <f aca="false">LEN(K1008)</f>
        <v>26</v>
      </c>
      <c r="K1008" s="6" t="s">
        <v>6208</v>
      </c>
      <c r="L1008" s="4" t="s">
        <v>21</v>
      </c>
      <c r="M1008" s="4" t="s">
        <v>133</v>
      </c>
    </row>
    <row r="1009" customFormat="false" ht="15.75" hidden="false" customHeight="true" outlineLevel="0" collapsed="false">
      <c r="A1009" s="4" t="n">
        <v>4758</v>
      </c>
      <c r="B1009" s="4" t="s">
        <v>6209</v>
      </c>
      <c r="C1009" s="4" t="s">
        <v>6210</v>
      </c>
      <c r="D1009" s="4" t="s">
        <v>6211</v>
      </c>
      <c r="E1009" s="5" t="s">
        <v>1675</v>
      </c>
      <c r="F1009" s="4" t="s">
        <v>372</v>
      </c>
      <c r="G1009" s="4" t="s">
        <v>372</v>
      </c>
      <c r="H1009" s="5" t="s">
        <v>6212</v>
      </c>
      <c r="I1009" s="7" t="s">
        <v>6213</v>
      </c>
      <c r="J1009" s="5" t="n">
        <f aca="false">LEN(K1009)</f>
        <v>26</v>
      </c>
      <c r="K1009" s="6" t="s">
        <v>6214</v>
      </c>
      <c r="L1009" s="4" t="s">
        <v>57</v>
      </c>
      <c r="M1009" s="4" t="s">
        <v>1920</v>
      </c>
    </row>
    <row r="1010" customFormat="false" ht="15.75" hidden="false" customHeight="true" outlineLevel="0" collapsed="false">
      <c r="A1010" s="4" t="n">
        <v>4843</v>
      </c>
      <c r="B1010" s="4" t="s">
        <v>6215</v>
      </c>
      <c r="C1010" s="4"/>
      <c r="D1010" s="4" t="s">
        <v>6216</v>
      </c>
      <c r="E1010" s="5" t="s">
        <v>6217</v>
      </c>
      <c r="F1010" s="4" t="s">
        <v>6218</v>
      </c>
      <c r="G1010" s="4" t="s">
        <v>372</v>
      </c>
      <c r="H1010" s="5" t="s">
        <v>6219</v>
      </c>
      <c r="I1010" s="4" t="s">
        <v>6220</v>
      </c>
      <c r="J1010" s="5" t="n">
        <f aca="false">LEN(K1010)</f>
        <v>26</v>
      </c>
      <c r="K1010" s="6" t="s">
        <v>6221</v>
      </c>
      <c r="L1010" s="4" t="s">
        <v>57</v>
      </c>
      <c r="M1010" s="4" t="s">
        <v>2097</v>
      </c>
    </row>
    <row r="1011" customFormat="false" ht="15.75" hidden="false" customHeight="true" outlineLevel="0" collapsed="false">
      <c r="A1011" s="4" t="n">
        <v>4886</v>
      </c>
      <c r="B1011" s="4" t="s">
        <v>6222</v>
      </c>
      <c r="C1011" s="4" t="s">
        <v>6223</v>
      </c>
      <c r="D1011" s="4" t="s">
        <v>6224</v>
      </c>
      <c r="E1011" s="5" t="s">
        <v>675</v>
      </c>
      <c r="F1011" s="4" t="s">
        <v>676</v>
      </c>
      <c r="G1011" s="4" t="s">
        <v>372</v>
      </c>
      <c r="H1011" s="5" t="s">
        <v>6225</v>
      </c>
      <c r="I1011" s="4" t="s">
        <v>6226</v>
      </c>
      <c r="J1011" s="5" t="n">
        <f aca="false">LEN(K1011)</f>
        <v>26</v>
      </c>
      <c r="K1011" s="6" t="s">
        <v>6227</v>
      </c>
      <c r="L1011" s="4" t="s">
        <v>1679</v>
      </c>
      <c r="M1011" s="4" t="s">
        <v>3002</v>
      </c>
    </row>
    <row r="1012" customFormat="false" ht="27.75" hidden="false" customHeight="true" outlineLevel="0" collapsed="false">
      <c r="A1012" s="4" t="n">
        <v>4904</v>
      </c>
      <c r="B1012" s="4" t="s">
        <v>6228</v>
      </c>
      <c r="C1012" s="4"/>
      <c r="D1012" s="4" t="s">
        <v>6229</v>
      </c>
      <c r="E1012" s="5" t="s">
        <v>6230</v>
      </c>
      <c r="F1012" s="4" t="s">
        <v>6231</v>
      </c>
      <c r="G1012" s="4" t="s">
        <v>372</v>
      </c>
      <c r="H1012" s="5" t="s">
        <v>6232</v>
      </c>
      <c r="I1012" s="7" t="s">
        <v>6233</v>
      </c>
      <c r="J1012" s="5" t="n">
        <f aca="false">LEN(K1012)</f>
        <v>26</v>
      </c>
      <c r="K1012" s="6" t="s">
        <v>6234</v>
      </c>
      <c r="L1012" s="4" t="s">
        <v>57</v>
      </c>
      <c r="M1012" s="4" t="s">
        <v>6235</v>
      </c>
    </row>
    <row r="1013" customFormat="false" ht="15.75" hidden="false" customHeight="true" outlineLevel="0" collapsed="false">
      <c r="A1013" s="4" t="n">
        <v>4970</v>
      </c>
      <c r="B1013" s="4" t="s">
        <v>6236</v>
      </c>
      <c r="C1013" s="4" t="s">
        <v>6237</v>
      </c>
      <c r="D1013" s="4" t="s">
        <v>6238</v>
      </c>
      <c r="E1013" s="5" t="s">
        <v>6239</v>
      </c>
      <c r="F1013" s="4" t="s">
        <v>6240</v>
      </c>
      <c r="G1013" s="4" t="s">
        <v>332</v>
      </c>
      <c r="H1013" s="5" t="s">
        <v>6241</v>
      </c>
      <c r="I1013" s="4" t="s">
        <v>6242</v>
      </c>
      <c r="J1013" s="5" t="n">
        <f aca="false">LEN(K1013)</f>
        <v>26</v>
      </c>
      <c r="K1013" s="10" t="s">
        <v>6243</v>
      </c>
      <c r="L1013" s="4" t="s">
        <v>66</v>
      </c>
      <c r="M1013" s="4" t="s">
        <v>929</v>
      </c>
    </row>
    <row r="1014" customFormat="false" ht="15.75" hidden="false" customHeight="true" outlineLevel="0" collapsed="false">
      <c r="A1014" s="4" t="n">
        <v>5017</v>
      </c>
      <c r="B1014" s="4" t="s">
        <v>6244</v>
      </c>
      <c r="C1014" s="4" t="s">
        <v>6245</v>
      </c>
      <c r="D1014" s="4" t="s">
        <v>6246</v>
      </c>
      <c r="E1014" s="5" t="s">
        <v>6247</v>
      </c>
      <c r="F1014" s="4" t="s">
        <v>6248</v>
      </c>
      <c r="G1014" s="4" t="s">
        <v>332</v>
      </c>
      <c r="H1014" s="5" t="s">
        <v>6249</v>
      </c>
      <c r="I1014" s="4" t="s">
        <v>6250</v>
      </c>
      <c r="J1014" s="5" t="n">
        <f aca="false">LEN(K1014)</f>
        <v>26</v>
      </c>
      <c r="K1014" s="6" t="s">
        <v>6251</v>
      </c>
      <c r="L1014" s="4" t="s">
        <v>66</v>
      </c>
      <c r="M1014" s="4" t="s">
        <v>988</v>
      </c>
    </row>
    <row r="1015" customFormat="false" ht="15.75" hidden="false" customHeight="true" outlineLevel="0" collapsed="false">
      <c r="A1015" s="4" t="n">
        <v>5175</v>
      </c>
      <c r="B1015" s="4" t="s">
        <v>6252</v>
      </c>
      <c r="C1015" s="4"/>
      <c r="D1015" s="4" t="s">
        <v>6253</v>
      </c>
      <c r="E1015" s="5" t="s">
        <v>6239</v>
      </c>
      <c r="F1015" s="4" t="s">
        <v>6240</v>
      </c>
      <c r="G1015" s="4" t="s">
        <v>332</v>
      </c>
      <c r="H1015" s="5" t="s">
        <v>6254</v>
      </c>
      <c r="I1015" s="7" t="s">
        <v>6255</v>
      </c>
      <c r="J1015" s="5" t="n">
        <f aca="false">LEN(K1015)</f>
        <v>26</v>
      </c>
      <c r="K1015" s="6" t="s">
        <v>6256</v>
      </c>
      <c r="L1015" s="4" t="s">
        <v>21</v>
      </c>
      <c r="M1015" s="4" t="s">
        <v>186</v>
      </c>
    </row>
    <row r="1016" customFormat="false" ht="15.75" hidden="false" customHeight="true" outlineLevel="0" collapsed="false">
      <c r="A1016" s="4" t="n">
        <v>5204</v>
      </c>
      <c r="B1016" s="4" t="s">
        <v>6257</v>
      </c>
      <c r="C1016" s="4"/>
      <c r="D1016" s="4" t="s">
        <v>6258</v>
      </c>
      <c r="E1016" s="5" t="s">
        <v>718</v>
      </c>
      <c r="F1016" s="4" t="s">
        <v>719</v>
      </c>
      <c r="G1016" s="4" t="s">
        <v>332</v>
      </c>
      <c r="H1016" s="5" t="s">
        <v>6259</v>
      </c>
      <c r="I1016" s="7" t="s">
        <v>6260</v>
      </c>
      <c r="J1016" s="5" t="n">
        <f aca="false">LEN(K1016)</f>
        <v>26</v>
      </c>
      <c r="K1016" s="6" t="s">
        <v>6261</v>
      </c>
      <c r="L1016" s="4" t="s">
        <v>21</v>
      </c>
      <c r="M1016" s="4" t="s">
        <v>2167</v>
      </c>
    </row>
    <row r="1017" customFormat="false" ht="15.75" hidden="false" customHeight="true" outlineLevel="0" collapsed="false">
      <c r="A1017" s="4" t="n">
        <v>11557</v>
      </c>
      <c r="B1017" s="4" t="s">
        <v>6262</v>
      </c>
      <c r="C1017" s="4" t="s">
        <v>6263</v>
      </c>
      <c r="D1017" s="4" t="s">
        <v>6264</v>
      </c>
      <c r="E1017" s="5" t="s">
        <v>6265</v>
      </c>
      <c r="F1017" s="4" t="s">
        <v>6266</v>
      </c>
      <c r="G1017" s="4" t="s">
        <v>824</v>
      </c>
      <c r="H1017" s="5" t="s">
        <v>6267</v>
      </c>
      <c r="I1017" s="4" t="s">
        <v>6268</v>
      </c>
      <c r="J1017" s="5" t="n">
        <f aca="false">LEN(K1017)</f>
        <v>26</v>
      </c>
      <c r="K1017" s="6" t="s">
        <v>6269</v>
      </c>
      <c r="L1017" s="4" t="s">
        <v>31</v>
      </c>
      <c r="M1017" s="4" t="s">
        <v>1793</v>
      </c>
    </row>
    <row r="1018" customFormat="false" ht="15.75" hidden="false" customHeight="true" outlineLevel="0" collapsed="false">
      <c r="A1018" s="4" t="n">
        <v>5295</v>
      </c>
      <c r="B1018" s="4" t="s">
        <v>6270</v>
      </c>
      <c r="C1018" s="4" t="s">
        <v>6271</v>
      </c>
      <c r="D1018" s="4" t="s">
        <v>6272</v>
      </c>
      <c r="E1018" s="5" t="s">
        <v>6273</v>
      </c>
      <c r="F1018" s="4" t="s">
        <v>6274</v>
      </c>
      <c r="G1018" s="4" t="s">
        <v>824</v>
      </c>
      <c r="H1018" s="5" t="s">
        <v>6275</v>
      </c>
      <c r="I1018" s="4" t="s">
        <v>6276</v>
      </c>
      <c r="J1018" s="5" t="n">
        <f aca="false">LEN(K1018)</f>
        <v>26</v>
      </c>
      <c r="K1018" s="6" t="s">
        <v>6277</v>
      </c>
      <c r="L1018" s="4" t="s">
        <v>31</v>
      </c>
      <c r="M1018" s="4" t="s">
        <v>336</v>
      </c>
    </row>
    <row r="1019" customFormat="false" ht="15.75" hidden="false" customHeight="true" outlineLevel="0" collapsed="false">
      <c r="A1019" s="4" t="n">
        <v>5312</v>
      </c>
      <c r="B1019" s="4" t="s">
        <v>6278</v>
      </c>
      <c r="C1019" s="4"/>
      <c r="D1019" s="4" t="s">
        <v>6279</v>
      </c>
      <c r="E1019" s="5" t="s">
        <v>6280</v>
      </c>
      <c r="F1019" s="4" t="s">
        <v>6281</v>
      </c>
      <c r="G1019" s="4" t="s">
        <v>824</v>
      </c>
      <c r="H1019" s="5" t="s">
        <v>6282</v>
      </c>
      <c r="I1019" s="4" t="s">
        <v>6283</v>
      </c>
      <c r="J1019" s="5" t="n">
        <f aca="false">LEN(K1019)</f>
        <v>26</v>
      </c>
      <c r="K1019" s="6" t="str">
        <f aca="false">LOWER(SUBSTITUTE(SUBSTITUTE(SUBSTITUTE(SUBSTITUTE(SUBSTITUTE(SUBSTITUTE(SUBSTITUTE(B1019,"S.L.",""),"SL",""),"S.A.",""),"SA","")," ",""),".",""),",",""))&amp;".com"</f>
        <v>hotelvilladetrassierra.com</v>
      </c>
      <c r="L1019" s="4" t="s">
        <v>31</v>
      </c>
      <c r="M1019" s="4" t="s">
        <v>695</v>
      </c>
    </row>
    <row r="1020" customFormat="false" ht="15.75" hidden="false" customHeight="true" outlineLevel="0" collapsed="false">
      <c r="A1020" s="4" t="n">
        <v>5413</v>
      </c>
      <c r="B1020" s="4" t="s">
        <v>6284</v>
      </c>
      <c r="C1020" s="4" t="s">
        <v>6285</v>
      </c>
      <c r="D1020" s="4" t="s">
        <v>6286</v>
      </c>
      <c r="E1020" s="5" t="s">
        <v>6287</v>
      </c>
      <c r="F1020" s="4" t="s">
        <v>250</v>
      </c>
      <c r="G1020" s="4" t="s">
        <v>250</v>
      </c>
      <c r="H1020" s="5" t="s">
        <v>6288</v>
      </c>
      <c r="I1020" s="4" t="s">
        <v>6289</v>
      </c>
      <c r="J1020" s="5" t="n">
        <f aca="false">LEN(K1020)</f>
        <v>26</v>
      </c>
      <c r="K1020" s="10" t="s">
        <v>6290</v>
      </c>
      <c r="L1020" s="4" t="s">
        <v>31</v>
      </c>
      <c r="M1020" s="4" t="s">
        <v>6291</v>
      </c>
    </row>
    <row r="1021" customFormat="false" ht="15.75" hidden="false" customHeight="true" outlineLevel="0" collapsed="false">
      <c r="A1021" s="4" t="n">
        <v>5427</v>
      </c>
      <c r="B1021" s="4" t="s">
        <v>6292</v>
      </c>
      <c r="C1021" s="4" t="s">
        <v>6293</v>
      </c>
      <c r="D1021" s="4" t="s">
        <v>6294</v>
      </c>
      <c r="E1021" s="5" t="s">
        <v>1410</v>
      </c>
      <c r="F1021" s="4" t="s">
        <v>250</v>
      </c>
      <c r="G1021" s="4" t="s">
        <v>250</v>
      </c>
      <c r="H1021" s="5" t="s">
        <v>6295</v>
      </c>
      <c r="I1021" s="4" t="s">
        <v>6296</v>
      </c>
      <c r="J1021" s="5" t="n">
        <f aca="false">LEN(K1021)</f>
        <v>26</v>
      </c>
      <c r="K1021" s="6" t="s">
        <v>6297</v>
      </c>
      <c r="L1021" s="4" t="s">
        <v>21</v>
      </c>
      <c r="M1021" s="4" t="s">
        <v>1979</v>
      </c>
    </row>
    <row r="1022" customFormat="false" ht="15.75" hidden="false" customHeight="true" outlineLevel="0" collapsed="false">
      <c r="A1022" s="4" t="n">
        <v>5520</v>
      </c>
      <c r="B1022" s="4" t="s">
        <v>6298</v>
      </c>
      <c r="C1022" s="4" t="s">
        <v>6299</v>
      </c>
      <c r="D1022" s="4" t="s">
        <v>6300</v>
      </c>
      <c r="E1022" s="5" t="s">
        <v>6301</v>
      </c>
      <c r="F1022" s="4" t="s">
        <v>6302</v>
      </c>
      <c r="G1022" s="4" t="s">
        <v>250</v>
      </c>
      <c r="H1022" s="5" t="s">
        <v>6303</v>
      </c>
      <c r="I1022" s="4" t="s">
        <v>6304</v>
      </c>
      <c r="J1022" s="5" t="n">
        <f aca="false">LEN(K1022)</f>
        <v>26</v>
      </c>
      <c r="K1022" s="6" t="s">
        <v>6305</v>
      </c>
      <c r="L1022" s="4" t="s">
        <v>57</v>
      </c>
      <c r="M1022" s="4" t="s">
        <v>2082</v>
      </c>
    </row>
    <row r="1023" customFormat="false" ht="15.75" hidden="false" customHeight="true" outlineLevel="0" collapsed="false">
      <c r="A1023" s="4" t="n">
        <v>5544</v>
      </c>
      <c r="B1023" s="4" t="s">
        <v>6306</v>
      </c>
      <c r="C1023" s="4"/>
      <c r="D1023" s="4" t="s">
        <v>6307</v>
      </c>
      <c r="E1023" s="5" t="s">
        <v>2854</v>
      </c>
      <c r="F1023" s="4" t="s">
        <v>6308</v>
      </c>
      <c r="G1023" s="4" t="s">
        <v>250</v>
      </c>
      <c r="H1023" s="5" t="s">
        <v>6309</v>
      </c>
      <c r="I1023" s="4" t="s">
        <v>6310</v>
      </c>
      <c r="J1023" s="5" t="n">
        <f aca="false">LEN(K1023)</f>
        <v>26</v>
      </c>
      <c r="K1023" s="10" t="s">
        <v>6311</v>
      </c>
      <c r="L1023" s="4" t="s">
        <v>31</v>
      </c>
      <c r="M1023" s="4" t="s">
        <v>359</v>
      </c>
    </row>
    <row r="1024" customFormat="false" ht="15.75" hidden="false" customHeight="true" outlineLevel="0" collapsed="false">
      <c r="A1024" s="4" t="n">
        <v>5592</v>
      </c>
      <c r="B1024" s="4" t="s">
        <v>6312</v>
      </c>
      <c r="C1024" s="4" t="s">
        <v>6313</v>
      </c>
      <c r="D1024" s="4" t="s">
        <v>6314</v>
      </c>
      <c r="E1024" s="5" t="s">
        <v>6315</v>
      </c>
      <c r="F1024" s="4" t="s">
        <v>6316</v>
      </c>
      <c r="G1024" s="4" t="s">
        <v>250</v>
      </c>
      <c r="H1024" s="5" t="s">
        <v>6317</v>
      </c>
      <c r="I1024" s="7" t="s">
        <v>6318</v>
      </c>
      <c r="J1024" s="5" t="n">
        <f aca="false">LEN(K1024)</f>
        <v>26</v>
      </c>
      <c r="K1024" s="6" t="str">
        <f aca="false">LOWER(SUBSTITUTE(SUBSTITUTE(SUBSTITUTE(SUBSTITUTE(SUBSTITUTE(SUBSTITUTE(SUBSTITUTE(B1024,"S.L.",""),"SL",""),"S.A.",""),"SA","")," ",""),".",""),",",""))&amp;".com"</f>
        <v>hotelbeatrizdelpozuelo.com</v>
      </c>
      <c r="L1024" s="4" t="s">
        <v>78</v>
      </c>
      <c r="M1024" s="4" t="s">
        <v>467</v>
      </c>
    </row>
    <row r="1025" customFormat="false" ht="15.75" hidden="false" customHeight="true" outlineLevel="0" collapsed="false">
      <c r="A1025" s="4" t="n">
        <v>5605</v>
      </c>
      <c r="B1025" s="4" t="s">
        <v>6319</v>
      </c>
      <c r="C1025" s="4" t="s">
        <v>6320</v>
      </c>
      <c r="D1025" s="4" t="s">
        <v>6321</v>
      </c>
      <c r="E1025" s="5" t="s">
        <v>6322</v>
      </c>
      <c r="F1025" s="4" t="s">
        <v>6323</v>
      </c>
      <c r="G1025" s="4" t="s">
        <v>573</v>
      </c>
      <c r="H1025" s="5" t="s">
        <v>6324</v>
      </c>
      <c r="I1025" s="4" t="s">
        <v>6325</v>
      </c>
      <c r="J1025" s="5" t="n">
        <f aca="false">LEN(K1025)</f>
        <v>26</v>
      </c>
      <c r="K1025" s="6" t="s">
        <v>6326</v>
      </c>
      <c r="L1025" s="4" t="s">
        <v>31</v>
      </c>
      <c r="M1025" s="4" t="s">
        <v>5207</v>
      </c>
    </row>
    <row r="1026" customFormat="false" ht="15.75" hidden="false" customHeight="true" outlineLevel="0" collapsed="false">
      <c r="A1026" s="4" t="n">
        <v>5696</v>
      </c>
      <c r="B1026" s="4" t="s">
        <v>6327</v>
      </c>
      <c r="C1026" s="4"/>
      <c r="D1026" s="4" t="s">
        <v>6328</v>
      </c>
      <c r="E1026" s="5" t="s">
        <v>6329</v>
      </c>
      <c r="F1026" s="4" t="s">
        <v>6330</v>
      </c>
      <c r="G1026" s="4" t="s">
        <v>18</v>
      </c>
      <c r="H1026" s="5" t="s">
        <v>6331</v>
      </c>
      <c r="I1026" s="4" t="s">
        <v>6332</v>
      </c>
      <c r="J1026" s="5" t="n">
        <f aca="false">LEN(K1026)</f>
        <v>26</v>
      </c>
      <c r="K1026" s="10" t="s">
        <v>6333</v>
      </c>
      <c r="L1026" s="4" t="s">
        <v>57</v>
      </c>
      <c r="M1026" s="4" t="s">
        <v>31</v>
      </c>
    </row>
    <row r="1027" customFormat="false" ht="15.75" hidden="false" customHeight="true" outlineLevel="0" collapsed="false">
      <c r="A1027" s="4" t="n">
        <v>5706</v>
      </c>
      <c r="B1027" s="4" t="s">
        <v>6334</v>
      </c>
      <c r="C1027" s="4"/>
      <c r="D1027" s="4" t="s">
        <v>6335</v>
      </c>
      <c r="E1027" s="5" t="s">
        <v>6336</v>
      </c>
      <c r="F1027" s="4" t="s">
        <v>62</v>
      </c>
      <c r="G1027" s="4" t="s">
        <v>18</v>
      </c>
      <c r="H1027" s="5" t="s">
        <v>6337</v>
      </c>
      <c r="I1027" s="4" t="s">
        <v>6338</v>
      </c>
      <c r="J1027" s="5" t="n">
        <f aca="false">LEN(K1027)</f>
        <v>26</v>
      </c>
      <c r="K1027" s="6" t="str">
        <f aca="false">LOWER(SUBSTITUTE(SUBSTITUTE(SUBSTITUTE(SUBSTITUTE(SUBSTITUTE(SUBSTITUTE(SUBSTITUTE(B1027,"S.L.",""),"SL",""),"S.A.",""),"SA","")," ",""),".",""),",",""))&amp;".com"</f>
        <v>casualsocarratvalencia.com</v>
      </c>
      <c r="L1027" s="4" t="s">
        <v>31</v>
      </c>
      <c r="M1027" s="4" t="s">
        <v>31</v>
      </c>
    </row>
    <row r="1028" customFormat="false" ht="15.75" hidden="false" customHeight="true" outlineLevel="0" collapsed="false">
      <c r="A1028" s="4" t="n">
        <v>5740</v>
      </c>
      <c r="B1028" s="4" t="s">
        <v>6339</v>
      </c>
      <c r="C1028" s="4"/>
      <c r="D1028" s="4" t="s">
        <v>6340</v>
      </c>
      <c r="E1028" s="5" t="s">
        <v>6341</v>
      </c>
      <c r="F1028" s="4" t="s">
        <v>6342</v>
      </c>
      <c r="G1028" s="4" t="s">
        <v>18</v>
      </c>
      <c r="H1028" s="5" t="s">
        <v>6343</v>
      </c>
      <c r="I1028" s="4" t="s">
        <v>6344</v>
      </c>
      <c r="J1028" s="5" t="n">
        <f aca="false">LEN(K1028)</f>
        <v>26</v>
      </c>
      <c r="K1028" s="6" t="s">
        <v>6345</v>
      </c>
      <c r="L1028" s="4" t="s">
        <v>21</v>
      </c>
      <c r="M1028" s="4" t="s">
        <v>577</v>
      </c>
    </row>
    <row r="1029" customFormat="false" ht="15.75" hidden="false" customHeight="true" outlineLevel="0" collapsed="false">
      <c r="A1029" s="4" t="n">
        <v>5844</v>
      </c>
      <c r="B1029" s="4" t="s">
        <v>6346</v>
      </c>
      <c r="C1029" s="4"/>
      <c r="D1029" s="4" t="s">
        <v>6347</v>
      </c>
      <c r="E1029" s="5" t="s">
        <v>113</v>
      </c>
      <c r="F1029" s="4" t="s">
        <v>114</v>
      </c>
      <c r="G1029" s="4" t="s">
        <v>18</v>
      </c>
      <c r="H1029" s="5" t="s">
        <v>6348</v>
      </c>
      <c r="I1029" s="7" t="s">
        <v>6349</v>
      </c>
      <c r="J1029" s="5" t="n">
        <f aca="false">LEN(K1029)</f>
        <v>26</v>
      </c>
      <c r="K1029" s="6" t="s">
        <v>6350</v>
      </c>
      <c r="L1029" s="4" t="s">
        <v>21</v>
      </c>
      <c r="M1029" s="4" t="s">
        <v>6351</v>
      </c>
    </row>
    <row r="1030" customFormat="false" ht="15.75" hidden="false" customHeight="true" outlineLevel="0" collapsed="false">
      <c r="A1030" s="4" t="n">
        <v>5906</v>
      </c>
      <c r="B1030" s="4" t="s">
        <v>6352</v>
      </c>
      <c r="C1030" s="4"/>
      <c r="D1030" s="4" t="s">
        <v>6353</v>
      </c>
      <c r="E1030" s="5" t="s">
        <v>3497</v>
      </c>
      <c r="F1030" s="4" t="s">
        <v>62</v>
      </c>
      <c r="G1030" s="4" t="s">
        <v>18</v>
      </c>
      <c r="H1030" s="5" t="s">
        <v>6354</v>
      </c>
      <c r="I1030" s="4" t="s">
        <v>6355</v>
      </c>
      <c r="J1030" s="5" t="n">
        <f aca="false">LEN(K1030)</f>
        <v>26</v>
      </c>
      <c r="K1030" s="6" t="s">
        <v>6356</v>
      </c>
      <c r="L1030" s="4" t="s">
        <v>31</v>
      </c>
      <c r="M1030" s="4" t="s">
        <v>31</v>
      </c>
    </row>
    <row r="1031" customFormat="false" ht="15.75" hidden="false" customHeight="true" outlineLevel="0" collapsed="false">
      <c r="A1031" s="4" t="n">
        <v>5914</v>
      </c>
      <c r="B1031" s="4" t="s">
        <v>6357</v>
      </c>
      <c r="C1031" s="4"/>
      <c r="D1031" s="4" t="s">
        <v>6358</v>
      </c>
      <c r="E1031" s="5" t="s">
        <v>6359</v>
      </c>
      <c r="F1031" s="4" t="s">
        <v>62</v>
      </c>
      <c r="G1031" s="4" t="s">
        <v>18</v>
      </c>
      <c r="H1031" s="5" t="s">
        <v>6360</v>
      </c>
      <c r="I1031" s="7" t="s">
        <v>6361</v>
      </c>
      <c r="J1031" s="5" t="n">
        <f aca="false">LEN(K1031)</f>
        <v>26</v>
      </c>
      <c r="K1031" s="6" t="s">
        <v>6362</v>
      </c>
      <c r="L1031" s="4" t="s">
        <v>21</v>
      </c>
      <c r="M1031" s="4" t="s">
        <v>31</v>
      </c>
    </row>
    <row r="1032" customFormat="false" ht="15.75" hidden="false" customHeight="true" outlineLevel="0" collapsed="false">
      <c r="A1032" s="4" t="n">
        <v>6107</v>
      </c>
      <c r="B1032" s="4" t="s">
        <v>6363</v>
      </c>
      <c r="C1032" s="4"/>
      <c r="D1032" s="4" t="s">
        <v>6364</v>
      </c>
      <c r="E1032" s="5" t="s">
        <v>6365</v>
      </c>
      <c r="F1032" s="4" t="s">
        <v>6366</v>
      </c>
      <c r="G1032" s="4" t="s">
        <v>154</v>
      </c>
      <c r="H1032" s="5" t="s">
        <v>6367</v>
      </c>
      <c r="I1032" s="4" t="s">
        <v>6368</v>
      </c>
      <c r="J1032" s="5" t="n">
        <f aca="false">LEN(K1032)</f>
        <v>26</v>
      </c>
      <c r="K1032" s="6" t="s">
        <v>6369</v>
      </c>
      <c r="L1032" s="4" t="s">
        <v>57</v>
      </c>
      <c r="M1032" s="4" t="s">
        <v>31</v>
      </c>
    </row>
    <row r="1033" customFormat="false" ht="15.75" hidden="false" customHeight="true" outlineLevel="0" collapsed="false">
      <c r="A1033" s="4" t="n">
        <v>6154</v>
      </c>
      <c r="B1033" s="4" t="s">
        <v>6370</v>
      </c>
      <c r="C1033" s="4"/>
      <c r="D1033" s="4" t="s">
        <v>6371</v>
      </c>
      <c r="E1033" s="5" t="s">
        <v>2879</v>
      </c>
      <c r="F1033" s="4" t="s">
        <v>423</v>
      </c>
      <c r="G1033" s="4" t="s">
        <v>27</v>
      </c>
      <c r="H1033" s="5" t="s">
        <v>6372</v>
      </c>
      <c r="I1033" s="4" t="s">
        <v>6373</v>
      </c>
      <c r="J1033" s="5" t="n">
        <f aca="false">LEN(K1033)</f>
        <v>26</v>
      </c>
      <c r="K1033" s="6" t="s">
        <v>6374</v>
      </c>
      <c r="L1033" s="4" t="s">
        <v>57</v>
      </c>
      <c r="M1033" s="4" t="s">
        <v>31</v>
      </c>
    </row>
    <row r="1034" customFormat="false" ht="27.75" hidden="false" customHeight="true" outlineLevel="0" collapsed="false">
      <c r="A1034" s="4" t="n">
        <v>6207</v>
      </c>
      <c r="B1034" s="4" t="s">
        <v>6375</v>
      </c>
      <c r="C1034" s="4"/>
      <c r="D1034" s="4" t="s">
        <v>6376</v>
      </c>
      <c r="E1034" s="5" t="s">
        <v>5079</v>
      </c>
      <c r="F1034" s="4" t="s">
        <v>5080</v>
      </c>
      <c r="G1034" s="4" t="s">
        <v>27</v>
      </c>
      <c r="H1034" s="5" t="s">
        <v>6377</v>
      </c>
      <c r="I1034" s="7" t="s">
        <v>6378</v>
      </c>
      <c r="J1034" s="5" t="n">
        <f aca="false">LEN(K1034)</f>
        <v>26</v>
      </c>
      <c r="K1034" s="6" t="s">
        <v>6379</v>
      </c>
      <c r="L1034" s="4" t="s">
        <v>57</v>
      </c>
      <c r="M1034" s="4" t="s">
        <v>794</v>
      </c>
    </row>
    <row r="1035" customFormat="false" ht="15.75" hidden="false" customHeight="true" outlineLevel="0" collapsed="false">
      <c r="A1035" s="4" t="n">
        <v>6248</v>
      </c>
      <c r="B1035" s="4" t="s">
        <v>6380</v>
      </c>
      <c r="C1035" s="4"/>
      <c r="D1035" s="4" t="s">
        <v>6381</v>
      </c>
      <c r="E1035" s="5" t="s">
        <v>1931</v>
      </c>
      <c r="F1035" s="4" t="s">
        <v>1317</v>
      </c>
      <c r="G1035" s="4" t="s">
        <v>27</v>
      </c>
      <c r="H1035" s="5" t="s">
        <v>6382</v>
      </c>
      <c r="I1035" s="4" t="s">
        <v>6383</v>
      </c>
      <c r="J1035" s="5" t="n">
        <f aca="false">LEN(K1035)</f>
        <v>26</v>
      </c>
      <c r="K1035" s="10" t="s">
        <v>6384</v>
      </c>
      <c r="L1035" s="4" t="s">
        <v>31</v>
      </c>
      <c r="M1035" s="4" t="s">
        <v>877</v>
      </c>
    </row>
    <row r="1036" customFormat="false" ht="27.75" hidden="false" customHeight="true" outlineLevel="0" collapsed="false">
      <c r="A1036" s="4" t="n">
        <v>6297</v>
      </c>
      <c r="B1036" s="4" t="s">
        <v>6385</v>
      </c>
      <c r="C1036" s="4"/>
      <c r="D1036" s="4" t="s">
        <v>6386</v>
      </c>
      <c r="E1036" s="5" t="s">
        <v>6387</v>
      </c>
      <c r="F1036" s="4" t="s">
        <v>45</v>
      </c>
      <c r="G1036" s="4" t="s">
        <v>27</v>
      </c>
      <c r="H1036" s="5" t="s">
        <v>6388</v>
      </c>
      <c r="I1036" s="7" t="s">
        <v>6389</v>
      </c>
      <c r="J1036" s="5" t="n">
        <f aca="false">LEN(K1036)</f>
        <v>26</v>
      </c>
      <c r="K1036" s="6" t="s">
        <v>6390</v>
      </c>
      <c r="L1036" s="4" t="s">
        <v>21</v>
      </c>
      <c r="M1036" s="4" t="s">
        <v>6235</v>
      </c>
    </row>
    <row r="1037" customFormat="false" ht="27.75" hidden="false" customHeight="true" outlineLevel="0" collapsed="false">
      <c r="A1037" s="4" t="n">
        <v>6457</v>
      </c>
      <c r="B1037" s="4" t="s">
        <v>6391</v>
      </c>
      <c r="C1037" s="4"/>
      <c r="D1037" s="4" t="s">
        <v>6392</v>
      </c>
      <c r="E1037" s="5" t="s">
        <v>6393</v>
      </c>
      <c r="F1037" s="4" t="s">
        <v>6394</v>
      </c>
      <c r="G1037" s="4" t="s">
        <v>27</v>
      </c>
      <c r="H1037" s="5" t="s">
        <v>6395</v>
      </c>
      <c r="I1037" s="7" t="s">
        <v>6396</v>
      </c>
      <c r="J1037" s="5" t="n">
        <f aca="false">LEN(K1037)</f>
        <v>26</v>
      </c>
      <c r="K1037" s="6" t="s">
        <v>6397</v>
      </c>
      <c r="L1037" s="4" t="s">
        <v>57</v>
      </c>
      <c r="M1037" s="4" t="s">
        <v>31</v>
      </c>
    </row>
    <row r="1038" customFormat="false" ht="15.75" hidden="false" customHeight="true" outlineLevel="0" collapsed="false">
      <c r="A1038" s="4" t="n">
        <v>6560</v>
      </c>
      <c r="B1038" s="4" t="s">
        <v>6398</v>
      </c>
      <c r="C1038" s="4"/>
      <c r="D1038" s="4" t="s">
        <v>6399</v>
      </c>
      <c r="E1038" s="5" t="s">
        <v>6400</v>
      </c>
      <c r="F1038" s="4" t="s">
        <v>6401</v>
      </c>
      <c r="G1038" s="4" t="s">
        <v>299</v>
      </c>
      <c r="H1038" s="5" t="s">
        <v>6402</v>
      </c>
      <c r="I1038" s="4" t="s">
        <v>6403</v>
      </c>
      <c r="J1038" s="5" t="n">
        <f aca="false">LEN(K1038)</f>
        <v>26</v>
      </c>
      <c r="K1038" s="10" t="s">
        <v>6404</v>
      </c>
      <c r="L1038" s="4" t="s">
        <v>57</v>
      </c>
      <c r="M1038" s="4" t="s">
        <v>6405</v>
      </c>
    </row>
    <row r="1039" customFormat="false" ht="15.75" hidden="false" customHeight="true" outlineLevel="0" collapsed="false">
      <c r="A1039" s="4" t="n">
        <v>6561</v>
      </c>
      <c r="B1039" s="4" t="s">
        <v>6406</v>
      </c>
      <c r="C1039" s="4"/>
      <c r="D1039" s="4" t="s">
        <v>6407</v>
      </c>
      <c r="E1039" s="5" t="s">
        <v>6400</v>
      </c>
      <c r="F1039" s="4" t="s">
        <v>6401</v>
      </c>
      <c r="G1039" s="4" t="s">
        <v>299</v>
      </c>
      <c r="H1039" s="5" t="s">
        <v>6402</v>
      </c>
      <c r="I1039" s="4" t="s">
        <v>6403</v>
      </c>
      <c r="J1039" s="5" t="n">
        <f aca="false">LEN(K1039)</f>
        <v>26</v>
      </c>
      <c r="K1039" s="6" t="s">
        <v>6404</v>
      </c>
      <c r="L1039" s="4" t="s">
        <v>31</v>
      </c>
      <c r="M1039" s="4" t="s">
        <v>459</v>
      </c>
    </row>
    <row r="1040" customFormat="false" ht="15.75" hidden="false" customHeight="true" outlineLevel="0" collapsed="false">
      <c r="A1040" s="4" t="n">
        <v>6562</v>
      </c>
      <c r="B1040" s="4" t="s">
        <v>6408</v>
      </c>
      <c r="C1040" s="4"/>
      <c r="D1040" s="4" t="s">
        <v>6409</v>
      </c>
      <c r="E1040" s="5" t="s">
        <v>6400</v>
      </c>
      <c r="F1040" s="4" t="s">
        <v>6401</v>
      </c>
      <c r="G1040" s="4" t="s">
        <v>299</v>
      </c>
      <c r="H1040" s="5" t="s">
        <v>6402</v>
      </c>
      <c r="I1040" s="4" t="s">
        <v>6403</v>
      </c>
      <c r="J1040" s="5" t="n">
        <f aca="false">LEN(K1040)</f>
        <v>26</v>
      </c>
      <c r="K1040" s="10" t="s">
        <v>6404</v>
      </c>
      <c r="L1040" s="4" t="s">
        <v>57</v>
      </c>
      <c r="M1040" s="4" t="s">
        <v>31</v>
      </c>
    </row>
    <row r="1041" customFormat="false" ht="15.75" hidden="false" customHeight="true" outlineLevel="0" collapsed="false">
      <c r="A1041" s="4" t="n">
        <v>6563</v>
      </c>
      <c r="B1041" s="4" t="s">
        <v>6410</v>
      </c>
      <c r="C1041" s="4"/>
      <c r="D1041" s="4" t="s">
        <v>6411</v>
      </c>
      <c r="E1041" s="5" t="s">
        <v>6400</v>
      </c>
      <c r="F1041" s="4" t="s">
        <v>6401</v>
      </c>
      <c r="G1041" s="4" t="s">
        <v>299</v>
      </c>
      <c r="H1041" s="5" t="s">
        <v>6402</v>
      </c>
      <c r="I1041" s="4" t="s">
        <v>6403</v>
      </c>
      <c r="J1041" s="5" t="n">
        <f aca="false">LEN(K1041)</f>
        <v>26</v>
      </c>
      <c r="K1041" s="6" t="s">
        <v>6404</v>
      </c>
      <c r="L1041" s="4" t="s">
        <v>78</v>
      </c>
      <c r="M1041" s="4" t="s">
        <v>31</v>
      </c>
    </row>
    <row r="1042" customFormat="false" ht="15.75" hidden="false" customHeight="true" outlineLevel="0" collapsed="false">
      <c r="A1042" s="4" t="n">
        <v>6582</v>
      </c>
      <c r="B1042" s="4" t="s">
        <v>6412</v>
      </c>
      <c r="C1042" s="4"/>
      <c r="D1042" s="4" t="s">
        <v>6413</v>
      </c>
      <c r="E1042" s="5" t="s">
        <v>6414</v>
      </c>
      <c r="F1042" s="4" t="s">
        <v>6415</v>
      </c>
      <c r="G1042" s="4" t="s">
        <v>1155</v>
      </c>
      <c r="H1042" s="5" t="s">
        <v>6416</v>
      </c>
      <c r="I1042" s="4" t="s">
        <v>6417</v>
      </c>
      <c r="J1042" s="5" t="n">
        <f aca="false">LEN(K1042)</f>
        <v>26</v>
      </c>
      <c r="K1042" s="6" t="s">
        <v>6418</v>
      </c>
      <c r="L1042" s="4" t="s">
        <v>78</v>
      </c>
      <c r="M1042" s="4" t="s">
        <v>31</v>
      </c>
    </row>
    <row r="1043" customFormat="false" ht="15.75" hidden="false" customHeight="true" outlineLevel="0" collapsed="false">
      <c r="A1043" s="4" t="n">
        <v>6640</v>
      </c>
      <c r="B1043" s="4" t="s">
        <v>6419</v>
      </c>
      <c r="C1043" s="4"/>
      <c r="D1043" s="4" t="s">
        <v>6420</v>
      </c>
      <c r="E1043" s="5" t="s">
        <v>6421</v>
      </c>
      <c r="F1043" s="4" t="s">
        <v>6422</v>
      </c>
      <c r="G1043" s="4" t="s">
        <v>1155</v>
      </c>
      <c r="H1043" s="5" t="s">
        <v>6423</v>
      </c>
      <c r="I1043" s="4" t="s">
        <v>6424</v>
      </c>
      <c r="J1043" s="5" t="n">
        <f aca="false">LEN(K1043)</f>
        <v>26</v>
      </c>
      <c r="K1043" s="10" t="s">
        <v>6425</v>
      </c>
      <c r="L1043" s="4" t="s">
        <v>31</v>
      </c>
      <c r="M1043" s="4" t="s">
        <v>1043</v>
      </c>
    </row>
    <row r="1044" customFormat="false" ht="15.75" hidden="false" customHeight="true" outlineLevel="0" collapsed="false">
      <c r="A1044" s="4" t="n">
        <v>6652</v>
      </c>
      <c r="B1044" s="4" t="s">
        <v>6426</v>
      </c>
      <c r="C1044" s="4"/>
      <c r="D1044" s="4" t="s">
        <v>6427</v>
      </c>
      <c r="E1044" s="5" t="s">
        <v>6428</v>
      </c>
      <c r="F1044" s="4" t="s">
        <v>6429</v>
      </c>
      <c r="G1044" s="4" t="s">
        <v>1155</v>
      </c>
      <c r="H1044" s="5" t="s">
        <v>6430</v>
      </c>
      <c r="I1044" s="4" t="s">
        <v>6431</v>
      </c>
      <c r="J1044" s="5" t="n">
        <f aca="false">LEN(K1044)</f>
        <v>26</v>
      </c>
      <c r="K1044" s="6" t="s">
        <v>6432</v>
      </c>
      <c r="L1044" s="4" t="s">
        <v>31</v>
      </c>
      <c r="M1044" s="4" t="s">
        <v>344</v>
      </c>
    </row>
    <row r="1045" customFormat="false" ht="15.75" hidden="false" customHeight="true" outlineLevel="0" collapsed="false">
      <c r="A1045" s="4" t="n">
        <v>6653</v>
      </c>
      <c r="B1045" s="4" t="s">
        <v>6433</v>
      </c>
      <c r="C1045" s="4"/>
      <c r="D1045" s="4" t="s">
        <v>6434</v>
      </c>
      <c r="E1045" s="5" t="s">
        <v>6435</v>
      </c>
      <c r="F1045" s="4" t="s">
        <v>6436</v>
      </c>
      <c r="G1045" s="4" t="s">
        <v>1155</v>
      </c>
      <c r="H1045" s="5" t="s">
        <v>6437</v>
      </c>
      <c r="I1045" s="4" t="s">
        <v>6438</v>
      </c>
      <c r="J1045" s="5" t="n">
        <f aca="false">LEN(K1045)</f>
        <v>26</v>
      </c>
      <c r="K1045" s="6" t="s">
        <v>6439</v>
      </c>
      <c r="L1045" s="4" t="s">
        <v>57</v>
      </c>
      <c r="M1045" s="4" t="s">
        <v>209</v>
      </c>
    </row>
    <row r="1046" customFormat="false" ht="15.75" hidden="false" customHeight="true" outlineLevel="0" collapsed="false">
      <c r="A1046" s="4" t="n">
        <v>6671</v>
      </c>
      <c r="B1046" s="4" t="s">
        <v>6440</v>
      </c>
      <c r="C1046" s="4"/>
      <c r="D1046" s="4" t="s">
        <v>6441</v>
      </c>
      <c r="E1046" s="5" t="s">
        <v>2899</v>
      </c>
      <c r="F1046" s="4" t="s">
        <v>2900</v>
      </c>
      <c r="G1046" s="4" t="s">
        <v>1155</v>
      </c>
      <c r="H1046" s="5" t="s">
        <v>6442</v>
      </c>
      <c r="I1046" s="4" t="s">
        <v>6443</v>
      </c>
      <c r="J1046" s="5" t="n">
        <f aca="false">LEN(K1046)</f>
        <v>26</v>
      </c>
      <c r="K1046" s="6" t="str">
        <f aca="false">LOWER(SUBSTITUTE(SUBSTITUTE(SUBSTITUTE(SUBSTITUTE(SUBSTITUTE(SUBSTITUTE(SUBSTITUTE(B1046,"S.L.",""),"SL",""),"S.A.",""),"SA","")," ",""),".",""),",",""))&amp;".com"</f>
        <v>petronilomartinezpardo.com</v>
      </c>
      <c r="L1046" s="4" t="s">
        <v>57</v>
      </c>
      <c r="M1046" s="4" t="s">
        <v>31</v>
      </c>
    </row>
    <row r="1047" customFormat="false" ht="15.75" hidden="false" customHeight="true" outlineLevel="0" collapsed="false">
      <c r="A1047" s="4" t="n">
        <v>6739</v>
      </c>
      <c r="B1047" s="4" t="s">
        <v>6444</v>
      </c>
      <c r="C1047" s="4"/>
      <c r="D1047" s="4" t="s">
        <v>6445</v>
      </c>
      <c r="E1047" s="5" t="s">
        <v>3788</v>
      </c>
      <c r="F1047" s="4" t="s">
        <v>1423</v>
      </c>
      <c r="G1047" s="4" t="s">
        <v>1423</v>
      </c>
      <c r="H1047" s="5" t="s">
        <v>6446</v>
      </c>
      <c r="I1047" s="4" t="s">
        <v>6447</v>
      </c>
      <c r="J1047" s="5" t="n">
        <f aca="false">LEN(K1047)</f>
        <v>26</v>
      </c>
      <c r="K1047" s="6" t="s">
        <v>6448</v>
      </c>
      <c r="L1047" s="4" t="s">
        <v>31</v>
      </c>
      <c r="M1047" s="4" t="s">
        <v>4855</v>
      </c>
    </row>
    <row r="1048" customFormat="false" ht="15.75" hidden="false" customHeight="true" outlineLevel="0" collapsed="false">
      <c r="A1048" s="4" t="n">
        <v>7093</v>
      </c>
      <c r="B1048" s="4" t="s">
        <v>6449</v>
      </c>
      <c r="C1048" s="4"/>
      <c r="D1048" s="4" t="s">
        <v>6450</v>
      </c>
      <c r="E1048" s="5" t="s">
        <v>91</v>
      </c>
      <c r="F1048" s="4" t="s">
        <v>92</v>
      </c>
      <c r="G1048" s="4" t="s">
        <v>84</v>
      </c>
      <c r="H1048" s="5" t="s">
        <v>6451</v>
      </c>
      <c r="I1048" s="4" t="s">
        <v>6452</v>
      </c>
      <c r="J1048" s="5" t="n">
        <f aca="false">LEN(K1048)</f>
        <v>26</v>
      </c>
      <c r="K1048" s="6" t="str">
        <f aca="false">LOWER(SUBSTITUTE(SUBSTITUTE(SUBSTITUTE(SUBSTITUTE(SUBSTITUTE(SUBSTITUTE(SUBSTITUTE(B1048,"S.L.",""),"SL",""),"S.A.",""),"SA","")," ",""),".",""),",",""))&amp;".com"</f>
        <v>apartamentomarinaplaya.com</v>
      </c>
      <c r="L1048" s="4" t="s">
        <v>57</v>
      </c>
      <c r="M1048" s="4" t="s">
        <v>31</v>
      </c>
    </row>
    <row r="1049" customFormat="false" ht="15.75" hidden="false" customHeight="true" outlineLevel="0" collapsed="false">
      <c r="A1049" s="4" t="n">
        <v>7097</v>
      </c>
      <c r="B1049" s="4" t="s">
        <v>6453</v>
      </c>
      <c r="C1049" s="4"/>
      <c r="D1049" s="4" t="s">
        <v>6454</v>
      </c>
      <c r="E1049" s="5" t="s">
        <v>6455</v>
      </c>
      <c r="F1049" s="4" t="s">
        <v>4277</v>
      </c>
      <c r="G1049" s="4" t="s">
        <v>84</v>
      </c>
      <c r="H1049" s="5" t="s">
        <v>6456</v>
      </c>
      <c r="I1049" s="4" t="s">
        <v>6457</v>
      </c>
      <c r="J1049" s="5" t="n">
        <f aca="false">LEN(K1049)</f>
        <v>26</v>
      </c>
      <c r="K1049" s="6" t="s">
        <v>6458</v>
      </c>
      <c r="L1049" s="4" t="s">
        <v>57</v>
      </c>
      <c r="M1049" s="4" t="s">
        <v>6459</v>
      </c>
    </row>
    <row r="1050" customFormat="false" ht="15.75" hidden="false" customHeight="true" outlineLevel="0" collapsed="false">
      <c r="A1050" s="4" t="n">
        <v>7493</v>
      </c>
      <c r="B1050" s="4" t="s">
        <v>6460</v>
      </c>
      <c r="C1050" s="4"/>
      <c r="D1050" s="4" t="s">
        <v>6461</v>
      </c>
      <c r="E1050" s="5" t="s">
        <v>6462</v>
      </c>
      <c r="F1050" s="4" t="s">
        <v>6463</v>
      </c>
      <c r="G1050" s="4" t="s">
        <v>84</v>
      </c>
      <c r="H1050" s="5" t="s">
        <v>6464</v>
      </c>
      <c r="I1050" s="4" t="s">
        <v>6465</v>
      </c>
      <c r="J1050" s="5" t="n">
        <f aca="false">LEN(K1050)</f>
        <v>26</v>
      </c>
      <c r="K1050" s="6" t="s">
        <v>6466</v>
      </c>
      <c r="L1050" s="4" t="s">
        <v>31</v>
      </c>
      <c r="M1050" s="4" t="s">
        <v>6467</v>
      </c>
    </row>
    <row r="1051" customFormat="false" ht="15.75" hidden="false" customHeight="true" outlineLevel="0" collapsed="false">
      <c r="A1051" s="4" t="n">
        <v>7552</v>
      </c>
      <c r="B1051" s="4" t="s">
        <v>6468</v>
      </c>
      <c r="C1051" s="4"/>
      <c r="D1051" s="4" t="s">
        <v>6469</v>
      </c>
      <c r="E1051" s="5" t="s">
        <v>2494</v>
      </c>
      <c r="F1051" s="4" t="s">
        <v>2495</v>
      </c>
      <c r="G1051" s="4" t="s">
        <v>84</v>
      </c>
      <c r="H1051" s="5" t="s">
        <v>6470</v>
      </c>
      <c r="I1051" s="4" t="str">
        <f aca="false">IFERROR(__xludf.dummyfunction("""info@""&amp;LOWER(REGEXREPLACE(B1051,""[^A-Za-z0-9]"",""""))&amp;"".com"""),"info@hoteleravalldemosinasl.com")</f>
        <v>info@hoteleravalldemosinasl.com</v>
      </c>
      <c r="J1051" s="5" t="n">
        <f aca="false">LEN(K1051)</f>
        <v>26</v>
      </c>
      <c r="K1051" s="6" t="s">
        <v>6471</v>
      </c>
      <c r="L1051" s="4" t="s">
        <v>57</v>
      </c>
      <c r="M1051" s="4" t="s">
        <v>31</v>
      </c>
    </row>
    <row r="1052" customFormat="false" ht="15.75" hidden="false" customHeight="true" outlineLevel="0" collapsed="false">
      <c r="A1052" s="4" t="n">
        <v>7591</v>
      </c>
      <c r="B1052" s="4" t="s">
        <v>6472</v>
      </c>
      <c r="C1052" s="4"/>
      <c r="D1052" s="4" t="s">
        <v>6473</v>
      </c>
      <c r="E1052" s="5" t="s">
        <v>6474</v>
      </c>
      <c r="F1052" s="4" t="s">
        <v>6475</v>
      </c>
      <c r="G1052" s="4" t="s">
        <v>84</v>
      </c>
      <c r="H1052" s="5" t="s">
        <v>6476</v>
      </c>
      <c r="I1052" s="4" t="str">
        <f aca="false">IFERROR(__xludf.dummyfunction("""info@""&amp;LOWER(REGEXREPLACE(B1052,""[^A-Za-z0-9]"",""""))&amp;"".com"""),"info@satanquetadefornaluxsl.com")</f>
        <v>info@satanquetadefornaluxsl.com</v>
      </c>
      <c r="J1052" s="5" t="n">
        <f aca="false">LEN(K1052)</f>
        <v>26</v>
      </c>
      <c r="K1052" s="10" t="s">
        <v>6477</v>
      </c>
      <c r="L1052" s="4" t="s">
        <v>57</v>
      </c>
      <c r="M1052" s="4" t="s">
        <v>31</v>
      </c>
    </row>
    <row r="1053" customFormat="false" ht="15.75" hidden="false" customHeight="true" outlineLevel="0" collapsed="false">
      <c r="A1053" s="4" t="n">
        <v>7788</v>
      </c>
      <c r="B1053" s="4" t="s">
        <v>6478</v>
      </c>
      <c r="C1053" s="4"/>
      <c r="D1053" s="4" t="s">
        <v>6479</v>
      </c>
      <c r="E1053" s="5" t="s">
        <v>6480</v>
      </c>
      <c r="F1053" s="4" t="s">
        <v>505</v>
      </c>
      <c r="G1053" s="4" t="s">
        <v>84</v>
      </c>
      <c r="H1053" s="5" t="s">
        <v>6481</v>
      </c>
      <c r="I1053" s="4" t="s">
        <v>6482</v>
      </c>
      <c r="J1053" s="5" t="n">
        <f aca="false">LEN(K1053)</f>
        <v>26</v>
      </c>
      <c r="K1053" s="6" t="s">
        <v>6483</v>
      </c>
      <c r="L1053" s="4" t="s">
        <v>1679</v>
      </c>
      <c r="M1053" s="4" t="s">
        <v>225</v>
      </c>
    </row>
    <row r="1054" customFormat="false" ht="15.75" hidden="false" customHeight="true" outlineLevel="0" collapsed="false">
      <c r="A1054" s="4" t="n">
        <v>7804</v>
      </c>
      <c r="B1054" s="4" t="s">
        <v>6484</v>
      </c>
      <c r="C1054" s="4"/>
      <c r="D1054" s="4" t="s">
        <v>6485</v>
      </c>
      <c r="E1054" s="5" t="s">
        <v>510</v>
      </c>
      <c r="F1054" s="4" t="s">
        <v>511</v>
      </c>
      <c r="G1054" s="4" t="s">
        <v>84</v>
      </c>
      <c r="H1054" s="5" t="s">
        <v>6486</v>
      </c>
      <c r="I1054" s="4" t="s">
        <v>6487</v>
      </c>
      <c r="J1054" s="5" t="n">
        <f aca="false">LEN(K1054)</f>
        <v>26</v>
      </c>
      <c r="K1054" s="6" t="s">
        <v>6488</v>
      </c>
      <c r="L1054" s="4" t="s">
        <v>21</v>
      </c>
      <c r="M1054" s="4" t="s">
        <v>2760</v>
      </c>
    </row>
    <row r="1055" customFormat="false" ht="15.75" hidden="false" customHeight="true" outlineLevel="0" collapsed="false">
      <c r="A1055" s="4" t="n">
        <v>7825</v>
      </c>
      <c r="B1055" s="4" t="s">
        <v>6489</v>
      </c>
      <c r="C1055" s="4"/>
      <c r="D1055" s="4" t="s">
        <v>6490</v>
      </c>
      <c r="E1055" s="5" t="s">
        <v>2928</v>
      </c>
      <c r="F1055" s="4" t="s">
        <v>83</v>
      </c>
      <c r="G1055" s="4" t="s">
        <v>84</v>
      </c>
      <c r="H1055" s="5" t="s">
        <v>6491</v>
      </c>
      <c r="I1055" s="4" t="s">
        <v>6492</v>
      </c>
      <c r="J1055" s="5" t="n">
        <f aca="false">LEN(K1055)</f>
        <v>26</v>
      </c>
      <c r="K1055" s="6" t="s">
        <v>6493</v>
      </c>
      <c r="L1055" s="4" t="s">
        <v>31</v>
      </c>
      <c r="M1055" s="4" t="s">
        <v>794</v>
      </c>
    </row>
    <row r="1056" customFormat="false" ht="27.75" hidden="false" customHeight="true" outlineLevel="0" collapsed="false">
      <c r="A1056" s="4" t="n">
        <v>7914</v>
      </c>
      <c r="B1056" s="4" t="s">
        <v>6494</v>
      </c>
      <c r="C1056" s="4"/>
      <c r="D1056" s="4" t="s">
        <v>6495</v>
      </c>
      <c r="E1056" s="5" t="s">
        <v>660</v>
      </c>
      <c r="F1056" s="4" t="s">
        <v>661</v>
      </c>
      <c r="G1056" s="4" t="s">
        <v>84</v>
      </c>
      <c r="H1056" s="5" t="s">
        <v>6496</v>
      </c>
      <c r="I1056" s="7" t="s">
        <v>6497</v>
      </c>
      <c r="J1056" s="5" t="n">
        <f aca="false">LEN(K1056)</f>
        <v>26</v>
      </c>
      <c r="K1056" s="6" t="s">
        <v>6498</v>
      </c>
      <c r="L1056" s="4" t="s">
        <v>21</v>
      </c>
      <c r="M1056" s="4" t="s">
        <v>6499</v>
      </c>
    </row>
    <row r="1057" customFormat="false" ht="15.75" hidden="false" customHeight="true" outlineLevel="0" collapsed="false">
      <c r="A1057" s="4" t="n">
        <v>7949</v>
      </c>
      <c r="B1057" s="4" t="s">
        <v>6500</v>
      </c>
      <c r="C1057" s="4"/>
      <c r="D1057" s="4" t="s">
        <v>6501</v>
      </c>
      <c r="E1057" s="5" t="s">
        <v>6502</v>
      </c>
      <c r="F1057" s="4" t="s">
        <v>1645</v>
      </c>
      <c r="G1057" s="4" t="s">
        <v>84</v>
      </c>
      <c r="H1057" s="5" t="s">
        <v>6503</v>
      </c>
      <c r="I1057" s="4" t="str">
        <f aca="false">IFERROR(__xludf.dummyfunction("""info@""&amp;LOWER(REGEXREPLACE(B1057,""[^A-Za-z0-9]"",""""))&amp;"".com"""),"info@catherinelisabethtwine.com")</f>
        <v>info@catherinelisabethtwine.com</v>
      </c>
      <c r="J1057" s="5" t="n">
        <f aca="false">LEN(K1057)</f>
        <v>26</v>
      </c>
      <c r="K1057" s="6" t="s">
        <v>6504</v>
      </c>
      <c r="L1057" s="4" t="s">
        <v>31</v>
      </c>
      <c r="M1057" s="4" t="s">
        <v>31</v>
      </c>
    </row>
    <row r="1058" customFormat="false" ht="27.75" hidden="false" customHeight="true" outlineLevel="0" collapsed="false">
      <c r="A1058" s="4" t="n">
        <v>8049</v>
      </c>
      <c r="B1058" s="4" t="s">
        <v>6505</v>
      </c>
      <c r="C1058" s="4"/>
      <c r="D1058" s="4" t="s">
        <v>6506</v>
      </c>
      <c r="E1058" s="5" t="s">
        <v>5228</v>
      </c>
      <c r="F1058" s="4" t="s">
        <v>2501</v>
      </c>
      <c r="G1058" s="4" t="s">
        <v>84</v>
      </c>
      <c r="H1058" s="5" t="s">
        <v>6507</v>
      </c>
      <c r="I1058" s="7" t="s">
        <v>6508</v>
      </c>
      <c r="J1058" s="5" t="n">
        <f aca="false">LEN(K1058)</f>
        <v>26</v>
      </c>
      <c r="K1058" s="6" t="s">
        <v>6509</v>
      </c>
      <c r="L1058" s="4" t="s">
        <v>66</v>
      </c>
      <c r="M1058" s="4" t="s">
        <v>6510</v>
      </c>
    </row>
    <row r="1059" customFormat="false" ht="15.75" hidden="false" customHeight="true" outlineLevel="0" collapsed="false">
      <c r="A1059" s="4" t="n">
        <v>8079</v>
      </c>
      <c r="B1059" s="4" t="s">
        <v>6511</v>
      </c>
      <c r="C1059" s="4"/>
      <c r="D1059" s="4" t="s">
        <v>6512</v>
      </c>
      <c r="E1059" s="5" t="s">
        <v>5228</v>
      </c>
      <c r="F1059" s="4" t="s">
        <v>2501</v>
      </c>
      <c r="G1059" s="4" t="s">
        <v>84</v>
      </c>
      <c r="H1059" s="5" t="s">
        <v>6513</v>
      </c>
      <c r="I1059" s="4" t="s">
        <v>6514</v>
      </c>
      <c r="J1059" s="5" t="n">
        <f aca="false">LEN(K1059)</f>
        <v>26</v>
      </c>
      <c r="K1059" s="6" t="s">
        <v>6515</v>
      </c>
      <c r="L1059" s="4" t="s">
        <v>78</v>
      </c>
      <c r="M1059" s="4" t="s">
        <v>4901</v>
      </c>
    </row>
    <row r="1060" customFormat="false" ht="15.75" hidden="false" customHeight="true" outlineLevel="0" collapsed="false">
      <c r="A1060" s="4" t="n">
        <v>8241</v>
      </c>
      <c r="B1060" s="4" t="s">
        <v>6516</v>
      </c>
      <c r="C1060" s="4" t="s">
        <v>6517</v>
      </c>
      <c r="D1060" s="4" t="s">
        <v>6518</v>
      </c>
      <c r="E1060" s="5" t="s">
        <v>5236</v>
      </c>
      <c r="F1060" s="4" t="s">
        <v>5237</v>
      </c>
      <c r="G1060" s="4" t="s">
        <v>146</v>
      </c>
      <c r="H1060" s="5" t="s">
        <v>6519</v>
      </c>
      <c r="I1060" s="4" t="s">
        <v>6520</v>
      </c>
      <c r="J1060" s="5" t="n">
        <f aca="false">LEN(K1060)</f>
        <v>26</v>
      </c>
      <c r="K1060" s="6" t="s">
        <v>6521</v>
      </c>
      <c r="L1060" s="4" t="s">
        <v>21</v>
      </c>
      <c r="M1060" s="4" t="s">
        <v>31</v>
      </c>
    </row>
    <row r="1061" customFormat="false" ht="15.75" hidden="false" customHeight="true" outlineLevel="0" collapsed="false">
      <c r="A1061" s="4" t="n">
        <v>8639</v>
      </c>
      <c r="B1061" s="4" t="s">
        <v>6522</v>
      </c>
      <c r="C1061" s="4" t="s">
        <v>6523</v>
      </c>
      <c r="D1061" s="4" t="s">
        <v>6524</v>
      </c>
      <c r="E1061" s="5" t="s">
        <v>6525</v>
      </c>
      <c r="F1061" s="4" t="s">
        <v>6526</v>
      </c>
      <c r="G1061" s="4" t="s">
        <v>1567</v>
      </c>
      <c r="H1061" s="5" t="s">
        <v>6527</v>
      </c>
      <c r="I1061" s="4" t="s">
        <v>6528</v>
      </c>
      <c r="J1061" s="5" t="n">
        <f aca="false">LEN(K1061)</f>
        <v>26</v>
      </c>
      <c r="K1061" s="10" t="s">
        <v>6529</v>
      </c>
      <c r="L1061" s="4" t="s">
        <v>637</v>
      </c>
      <c r="M1061" s="4" t="s">
        <v>3895</v>
      </c>
    </row>
    <row r="1062" customFormat="false" ht="15.75" hidden="false" customHeight="true" outlineLevel="0" collapsed="false">
      <c r="A1062" s="4" t="n">
        <v>8746</v>
      </c>
      <c r="B1062" s="4" t="s">
        <v>6530</v>
      </c>
      <c r="C1062" s="4" t="s">
        <v>6531</v>
      </c>
      <c r="D1062" s="4" t="s">
        <v>6532</v>
      </c>
      <c r="E1062" s="5" t="s">
        <v>6533</v>
      </c>
      <c r="F1062" s="4" t="s">
        <v>6534</v>
      </c>
      <c r="G1062" s="4" t="s">
        <v>1567</v>
      </c>
      <c r="H1062" s="5" t="s">
        <v>6535</v>
      </c>
      <c r="I1062" s="4" t="s">
        <v>6536</v>
      </c>
      <c r="J1062" s="5" t="n">
        <f aca="false">LEN(K1062)</f>
        <v>26</v>
      </c>
      <c r="K1062" s="10" t="s">
        <v>6537</v>
      </c>
      <c r="L1062" s="4" t="s">
        <v>21</v>
      </c>
      <c r="M1062" s="4" t="s">
        <v>2429</v>
      </c>
    </row>
    <row r="1063" customFormat="false" ht="15.75" hidden="false" customHeight="true" outlineLevel="0" collapsed="false">
      <c r="A1063" s="4" t="n">
        <v>8796</v>
      </c>
      <c r="B1063" s="4" t="s">
        <v>6538</v>
      </c>
      <c r="C1063" s="4"/>
      <c r="D1063" s="4" t="s">
        <v>6539</v>
      </c>
      <c r="E1063" s="5" t="s">
        <v>6540</v>
      </c>
      <c r="F1063" s="4" t="s">
        <v>6541</v>
      </c>
      <c r="G1063" s="4" t="s">
        <v>355</v>
      </c>
      <c r="H1063" s="5" t="s">
        <v>6542</v>
      </c>
      <c r="I1063" s="4" t="s">
        <v>6543</v>
      </c>
      <c r="J1063" s="5" t="n">
        <f aca="false">LEN(K1063)</f>
        <v>26</v>
      </c>
      <c r="K1063" s="10" t="s">
        <v>6544</v>
      </c>
      <c r="L1063" s="4" t="s">
        <v>57</v>
      </c>
      <c r="M1063" s="4" t="s">
        <v>3895</v>
      </c>
    </row>
    <row r="1064" customFormat="false" ht="15.75" hidden="false" customHeight="true" outlineLevel="0" collapsed="false">
      <c r="A1064" s="4" t="n">
        <v>8798</v>
      </c>
      <c r="B1064" s="4" t="s">
        <v>6545</v>
      </c>
      <c r="C1064" s="4"/>
      <c r="D1064" s="4" t="s">
        <v>6546</v>
      </c>
      <c r="E1064" s="5" t="s">
        <v>6540</v>
      </c>
      <c r="F1064" s="4" t="s">
        <v>6541</v>
      </c>
      <c r="G1064" s="4" t="s">
        <v>355</v>
      </c>
      <c r="H1064" s="5" t="s">
        <v>6547</v>
      </c>
      <c r="I1064" s="4" t="s">
        <v>6548</v>
      </c>
      <c r="J1064" s="5" t="n">
        <f aca="false">LEN(K1064)</f>
        <v>26</v>
      </c>
      <c r="K1064" s="10" t="s">
        <v>6549</v>
      </c>
      <c r="L1064" s="4" t="s">
        <v>21</v>
      </c>
      <c r="M1064" s="4" t="s">
        <v>381</v>
      </c>
    </row>
    <row r="1065" customFormat="false" ht="15.75" hidden="false" customHeight="true" outlineLevel="0" collapsed="false">
      <c r="A1065" s="4" t="n">
        <v>8805</v>
      </c>
      <c r="B1065" s="4" t="s">
        <v>6550</v>
      </c>
      <c r="C1065" s="4"/>
      <c r="D1065" s="4" t="s">
        <v>6551</v>
      </c>
      <c r="E1065" s="5" t="s">
        <v>6552</v>
      </c>
      <c r="F1065" s="4" t="s">
        <v>6553</v>
      </c>
      <c r="G1065" s="4" t="s">
        <v>355</v>
      </c>
      <c r="H1065" s="5" t="s">
        <v>6554</v>
      </c>
      <c r="I1065" s="4" t="s">
        <v>6555</v>
      </c>
      <c r="J1065" s="5" t="n">
        <f aca="false">LEN(K1065)</f>
        <v>26</v>
      </c>
      <c r="K1065" s="6" t="s">
        <v>6556</v>
      </c>
      <c r="L1065" s="4" t="s">
        <v>31</v>
      </c>
      <c r="M1065" s="4" t="s">
        <v>31</v>
      </c>
    </row>
    <row r="1066" customFormat="false" ht="15.75" hidden="false" customHeight="true" outlineLevel="0" collapsed="false">
      <c r="A1066" s="4" t="n">
        <v>8809</v>
      </c>
      <c r="B1066" s="4" t="s">
        <v>6557</v>
      </c>
      <c r="C1066" s="4"/>
      <c r="D1066" s="4" t="s">
        <v>6558</v>
      </c>
      <c r="E1066" s="5" t="s">
        <v>6559</v>
      </c>
      <c r="F1066" s="4" t="s">
        <v>6560</v>
      </c>
      <c r="G1066" s="4" t="s">
        <v>355</v>
      </c>
      <c r="H1066" s="5" t="s">
        <v>6561</v>
      </c>
      <c r="I1066" s="4" t="s">
        <v>6562</v>
      </c>
      <c r="J1066" s="5" t="n">
        <f aca="false">LEN(K1066)</f>
        <v>26</v>
      </c>
      <c r="K1066" s="10" t="s">
        <v>6563</v>
      </c>
      <c r="L1066" s="4" t="s">
        <v>57</v>
      </c>
      <c r="M1066" s="4" t="s">
        <v>577</v>
      </c>
    </row>
    <row r="1067" customFormat="false" ht="15.75" hidden="false" customHeight="true" outlineLevel="0" collapsed="false">
      <c r="A1067" s="4" t="n">
        <v>8810</v>
      </c>
      <c r="B1067" s="4" t="s">
        <v>6564</v>
      </c>
      <c r="C1067" s="4"/>
      <c r="D1067" s="4" t="s">
        <v>6565</v>
      </c>
      <c r="E1067" s="5" t="s">
        <v>6566</v>
      </c>
      <c r="F1067" s="4" t="s">
        <v>6567</v>
      </c>
      <c r="G1067" s="4" t="s">
        <v>355</v>
      </c>
      <c r="H1067" s="5" t="s">
        <v>6568</v>
      </c>
      <c r="I1067" s="4" t="s">
        <v>6569</v>
      </c>
      <c r="J1067" s="5" t="n">
        <f aca="false">LEN(K1067)</f>
        <v>26</v>
      </c>
      <c r="K1067" s="10" t="s">
        <v>6570</v>
      </c>
      <c r="L1067" s="4" t="s">
        <v>31</v>
      </c>
      <c r="M1067" s="4" t="s">
        <v>22</v>
      </c>
    </row>
    <row r="1068" customFormat="false" ht="15.75" hidden="false" customHeight="true" outlineLevel="0" collapsed="false">
      <c r="A1068" s="4" t="n">
        <v>8826</v>
      </c>
      <c r="B1068" s="4" t="s">
        <v>6571</v>
      </c>
      <c r="C1068" s="4"/>
      <c r="D1068" s="4" t="s">
        <v>6572</v>
      </c>
      <c r="E1068" s="5" t="s">
        <v>3607</v>
      </c>
      <c r="F1068" s="4" t="s">
        <v>3608</v>
      </c>
      <c r="G1068" s="4" t="s">
        <v>355</v>
      </c>
      <c r="H1068" s="5" t="s">
        <v>6573</v>
      </c>
      <c r="I1068" s="4" t="s">
        <v>6574</v>
      </c>
      <c r="J1068" s="5" t="n">
        <f aca="false">LEN(K1068)</f>
        <v>26</v>
      </c>
      <c r="K1068" s="10" t="s">
        <v>6575</v>
      </c>
      <c r="L1068" s="4" t="s">
        <v>31</v>
      </c>
      <c r="M1068" s="4" t="s">
        <v>31</v>
      </c>
    </row>
    <row r="1069" customFormat="false" ht="15.75" hidden="false" customHeight="true" outlineLevel="0" collapsed="false">
      <c r="A1069" s="4" t="n">
        <v>9008</v>
      </c>
      <c r="B1069" s="4" t="s">
        <v>6576</v>
      </c>
      <c r="C1069" s="4"/>
      <c r="D1069" s="4" t="s">
        <v>6577</v>
      </c>
      <c r="E1069" s="5" t="s">
        <v>6578</v>
      </c>
      <c r="F1069" s="4" t="s">
        <v>6579</v>
      </c>
      <c r="G1069" s="4" t="s">
        <v>700</v>
      </c>
      <c r="H1069" s="5" t="s">
        <v>6580</v>
      </c>
      <c r="I1069" s="4" t="str">
        <f aca="false">IFERROR(__xludf.dummyfunction("""info@""&amp;LOWER(REGEXREPLACE(B1069,""[^A-Za-z0-9]"",""""))&amp;"".com"""),"info@lareservadesanleonardo.com")</f>
        <v>info@lareservadesanleonardo.com</v>
      </c>
      <c r="J1069" s="5" t="n">
        <f aca="false">LEN(K1069)</f>
        <v>26</v>
      </c>
      <c r="K1069" s="10" t="s">
        <v>6581</v>
      </c>
      <c r="L1069" s="4" t="s">
        <v>31</v>
      </c>
      <c r="M1069" s="4" t="s">
        <v>6582</v>
      </c>
    </row>
    <row r="1070" customFormat="false" ht="15.75" hidden="false" customHeight="true" outlineLevel="0" collapsed="false">
      <c r="A1070" s="4" t="n">
        <v>9010</v>
      </c>
      <c r="B1070" s="4" t="s">
        <v>6583</v>
      </c>
      <c r="C1070" s="4"/>
      <c r="D1070" s="4" t="s">
        <v>6584</v>
      </c>
      <c r="E1070" s="5" t="s">
        <v>6585</v>
      </c>
      <c r="F1070" s="4" t="s">
        <v>6586</v>
      </c>
      <c r="G1070" s="4" t="s">
        <v>700</v>
      </c>
      <c r="H1070" s="5" t="s">
        <v>6587</v>
      </c>
      <c r="I1070" s="4" t="s">
        <v>6588</v>
      </c>
      <c r="J1070" s="5" t="n">
        <f aca="false">LEN(K1070)</f>
        <v>26</v>
      </c>
      <c r="K1070" s="6" t="s">
        <v>6589</v>
      </c>
      <c r="L1070" s="4" t="s">
        <v>57</v>
      </c>
      <c r="M1070" s="4" t="s">
        <v>326</v>
      </c>
    </row>
    <row r="1071" customFormat="false" ht="15.75" hidden="false" customHeight="true" outlineLevel="0" collapsed="false">
      <c r="A1071" s="4" t="n">
        <v>9102</v>
      </c>
      <c r="B1071" s="4" t="s">
        <v>6590</v>
      </c>
      <c r="C1071" s="4"/>
      <c r="D1071" s="4" t="s">
        <v>6591</v>
      </c>
      <c r="E1071" s="5" t="s">
        <v>6592</v>
      </c>
      <c r="F1071" s="4" t="s">
        <v>6590</v>
      </c>
      <c r="G1071" s="4" t="s">
        <v>1574</v>
      </c>
      <c r="H1071" s="5" t="s">
        <v>6593</v>
      </c>
      <c r="I1071" s="4" t="s">
        <v>6594</v>
      </c>
      <c r="J1071" s="5" t="n">
        <f aca="false">LEN(K1071)</f>
        <v>26</v>
      </c>
      <c r="K1071" s="6" t="s">
        <v>6595</v>
      </c>
      <c r="L1071" s="4" t="s">
        <v>31</v>
      </c>
      <c r="M1071" s="4" t="s">
        <v>2167</v>
      </c>
    </row>
    <row r="1072" customFormat="false" ht="15.75" hidden="false" customHeight="true" outlineLevel="0" collapsed="false">
      <c r="A1072" s="4" t="n">
        <v>9137</v>
      </c>
      <c r="B1072" s="4" t="s">
        <v>6596</v>
      </c>
      <c r="C1072" s="4" t="s">
        <v>6597</v>
      </c>
      <c r="D1072" s="4" t="s">
        <v>6598</v>
      </c>
      <c r="E1072" s="5" t="s">
        <v>6599</v>
      </c>
      <c r="F1072" s="4" t="s">
        <v>259</v>
      </c>
      <c r="G1072" s="4" t="s">
        <v>259</v>
      </c>
      <c r="H1072" s="5" t="s">
        <v>6600</v>
      </c>
      <c r="I1072" s="4" t="s">
        <v>6601</v>
      </c>
      <c r="J1072" s="5" t="n">
        <f aca="false">LEN(K1072)</f>
        <v>26</v>
      </c>
      <c r="K1072" s="6" t="s">
        <v>6602</v>
      </c>
      <c r="L1072" s="4" t="s">
        <v>57</v>
      </c>
      <c r="M1072" s="4" t="s">
        <v>2909</v>
      </c>
    </row>
    <row r="1073" customFormat="false" ht="15.75" hidden="false" customHeight="true" outlineLevel="0" collapsed="false">
      <c r="A1073" s="4" t="n">
        <v>9175</v>
      </c>
      <c r="B1073" s="4" t="s">
        <v>6603</v>
      </c>
      <c r="C1073" s="4" t="s">
        <v>6604</v>
      </c>
      <c r="D1073" s="4" t="s">
        <v>6605</v>
      </c>
      <c r="E1073" s="5" t="s">
        <v>257</v>
      </c>
      <c r="F1073" s="4" t="s">
        <v>258</v>
      </c>
      <c r="G1073" s="4" t="s">
        <v>259</v>
      </c>
      <c r="H1073" s="5" t="s">
        <v>6606</v>
      </c>
      <c r="I1073" s="4" t="s">
        <v>6607</v>
      </c>
      <c r="J1073" s="5" t="n">
        <f aca="false">LEN(K1073)</f>
        <v>26</v>
      </c>
      <c r="K1073" s="6" t="s">
        <v>6608</v>
      </c>
      <c r="L1073" s="4" t="s">
        <v>31</v>
      </c>
      <c r="M1073" s="4" t="s">
        <v>2773</v>
      </c>
    </row>
    <row r="1074" customFormat="false" ht="15.75" hidden="false" customHeight="true" outlineLevel="0" collapsed="false">
      <c r="A1074" s="4" t="n">
        <v>9208</v>
      </c>
      <c r="B1074" s="4" t="s">
        <v>6609</v>
      </c>
      <c r="C1074" s="4" t="s">
        <v>6610</v>
      </c>
      <c r="D1074" s="4" t="s">
        <v>6611</v>
      </c>
      <c r="E1074" s="5" t="s">
        <v>3614</v>
      </c>
      <c r="F1074" s="4" t="s">
        <v>3615</v>
      </c>
      <c r="G1074" s="4" t="s">
        <v>259</v>
      </c>
      <c r="H1074" s="5" t="s">
        <v>6612</v>
      </c>
      <c r="I1074" s="4" t="s">
        <v>6613</v>
      </c>
      <c r="J1074" s="5" t="n">
        <f aca="false">LEN(K1074)</f>
        <v>26</v>
      </c>
      <c r="K1074" s="6" t="s">
        <v>6614</v>
      </c>
      <c r="L1074" s="4" t="s">
        <v>57</v>
      </c>
      <c r="M1074" s="4" t="s">
        <v>6615</v>
      </c>
    </row>
    <row r="1075" customFormat="false" ht="15.75" hidden="false" customHeight="true" outlineLevel="0" collapsed="false">
      <c r="A1075" s="4" t="n">
        <v>9259</v>
      </c>
      <c r="B1075" s="4" t="s">
        <v>6616</v>
      </c>
      <c r="C1075" s="4"/>
      <c r="D1075" s="4" t="s">
        <v>6617</v>
      </c>
      <c r="E1075" s="5" t="s">
        <v>6618</v>
      </c>
      <c r="F1075" s="4" t="s">
        <v>259</v>
      </c>
      <c r="G1075" s="4" t="s">
        <v>259</v>
      </c>
      <c r="H1075" s="5" t="s">
        <v>6619</v>
      </c>
      <c r="I1075" s="4" t="str">
        <f aca="false">IFERROR(__xludf.dummyfunction("""info@""&amp;LOWER(REGEXREPLACE(B1075,""[^A-Za-z0-9]"",""""))&amp;"".com"""),"info@tradecentertarragonasl.com")</f>
        <v>info@tradecentertarragonasl.com</v>
      </c>
      <c r="J1075" s="5" t="n">
        <f aca="false">LEN(K1075)</f>
        <v>26</v>
      </c>
      <c r="K1075" s="6" t="s">
        <v>6620</v>
      </c>
      <c r="L1075" s="4" t="s">
        <v>1970</v>
      </c>
      <c r="M1075" s="4" t="s">
        <v>31</v>
      </c>
    </row>
    <row r="1076" customFormat="false" ht="15.75" hidden="false" customHeight="true" outlineLevel="0" collapsed="false">
      <c r="A1076" s="4" t="n">
        <v>9340</v>
      </c>
      <c r="B1076" s="4" t="s">
        <v>6621</v>
      </c>
      <c r="C1076" s="4"/>
      <c r="D1076" s="4" t="s">
        <v>6622</v>
      </c>
      <c r="E1076" s="5" t="s">
        <v>6623</v>
      </c>
      <c r="F1076" s="4" t="s">
        <v>6624</v>
      </c>
      <c r="G1076" s="4" t="s">
        <v>2214</v>
      </c>
      <c r="H1076" s="5" t="s">
        <v>6625</v>
      </c>
      <c r="I1076" s="4" t="str">
        <f aca="false">IFERROR(__xludf.dummyfunction("""info@""&amp;LOWER(REGEXREPLACE(B1076,""[^A-Za-z0-9]"",""""))&amp;"".com"""),"info@hotelvillamonteralcaiz.com")</f>
        <v>info@hotelvillamonteralcaiz.com</v>
      </c>
      <c r="J1076" s="5" t="n">
        <f aca="false">LEN(K1076)</f>
        <v>26</v>
      </c>
      <c r="K1076" s="6" t="s">
        <v>6626</v>
      </c>
      <c r="L1076" s="4" t="s">
        <v>21</v>
      </c>
      <c r="M1076" s="4" t="s">
        <v>996</v>
      </c>
    </row>
    <row r="1077" customFormat="false" ht="15.75" hidden="false" customHeight="true" outlineLevel="0" collapsed="false">
      <c r="A1077" s="4" t="n">
        <v>9398</v>
      </c>
      <c r="B1077" s="4" t="s">
        <v>6627</v>
      </c>
      <c r="C1077" s="4"/>
      <c r="D1077" s="4" t="s">
        <v>6628</v>
      </c>
      <c r="E1077" s="5" t="s">
        <v>6629</v>
      </c>
      <c r="F1077" s="4" t="s">
        <v>6630</v>
      </c>
      <c r="G1077" s="4" t="s">
        <v>2214</v>
      </c>
      <c r="H1077" s="5" t="s">
        <v>6631</v>
      </c>
      <c r="I1077" s="4" t="s">
        <v>6632</v>
      </c>
      <c r="J1077" s="5" t="n">
        <f aca="false">LEN(K1077)</f>
        <v>26</v>
      </c>
      <c r="K1077" s="6" t="s">
        <v>6633</v>
      </c>
      <c r="L1077" s="4" t="s">
        <v>21</v>
      </c>
      <c r="M1077" s="4" t="s">
        <v>294</v>
      </c>
    </row>
    <row r="1078" customFormat="false" ht="15.75" hidden="false" customHeight="true" outlineLevel="0" collapsed="false">
      <c r="A1078" s="4" t="n">
        <v>9427</v>
      </c>
      <c r="B1078" s="4" t="s">
        <v>6634</v>
      </c>
      <c r="C1078" s="4"/>
      <c r="D1078" s="4" t="s">
        <v>6635</v>
      </c>
      <c r="E1078" s="5" t="s">
        <v>6636</v>
      </c>
      <c r="F1078" s="4" t="s">
        <v>6637</v>
      </c>
      <c r="G1078" s="4" t="s">
        <v>2538</v>
      </c>
      <c r="H1078" s="5" t="s">
        <v>6638</v>
      </c>
      <c r="I1078" s="4" t="str">
        <f aca="false">IFERROR(__xludf.dummyfunction("""info@""&amp;LOWER(REGEXREPLACE(B1078,""[^A-Za-z0-9]"",""""))&amp;"".com"""),"info@alberguelamorena1920sl.com")</f>
        <v>info@alberguelamorena1920sl.com</v>
      </c>
      <c r="J1078" s="5" t="n">
        <f aca="false">LEN(K1078)</f>
        <v>26</v>
      </c>
      <c r="K1078" s="6" t="s">
        <v>6639</v>
      </c>
      <c r="L1078" s="4" t="s">
        <v>66</v>
      </c>
      <c r="M1078" s="4" t="s">
        <v>31</v>
      </c>
    </row>
    <row r="1079" customFormat="false" ht="15.75" hidden="false" customHeight="true" outlineLevel="0" collapsed="false">
      <c r="A1079" s="4" t="n">
        <v>9432</v>
      </c>
      <c r="B1079" s="4" t="s">
        <v>4385</v>
      </c>
      <c r="C1079" s="4"/>
      <c r="D1079" s="4" t="s">
        <v>6640</v>
      </c>
      <c r="E1079" s="5" t="s">
        <v>4387</v>
      </c>
      <c r="F1079" s="4" t="s">
        <v>4388</v>
      </c>
      <c r="G1079" s="4" t="s">
        <v>2538</v>
      </c>
      <c r="H1079" s="5" t="s">
        <v>4389</v>
      </c>
      <c r="I1079" s="4" t="str">
        <f aca="false">IFERROR(__xludf.dummyfunction("""info@""&amp;LOWER(REGEXREPLACE(B1079,""[^A-Za-z0-9]"",""""))&amp;"".com"""),"info@posadasantamarialareal.com")</f>
        <v>info@posadasantamarialareal.com</v>
      </c>
      <c r="J1079" s="5" t="n">
        <f aca="false">LEN(K1079)</f>
        <v>26</v>
      </c>
      <c r="K1079" s="10" t="s">
        <v>6641</v>
      </c>
      <c r="L1079" s="4" t="s">
        <v>66</v>
      </c>
      <c r="M1079" s="4" t="s">
        <v>294</v>
      </c>
    </row>
    <row r="1080" customFormat="false" ht="15.75" hidden="false" customHeight="true" outlineLevel="0" collapsed="false">
      <c r="A1080" s="4" t="n">
        <v>9654</v>
      </c>
      <c r="B1080" s="4" t="s">
        <v>6642</v>
      </c>
      <c r="C1080" s="4"/>
      <c r="D1080" s="4" t="s">
        <v>6643</v>
      </c>
      <c r="E1080" s="5" t="s">
        <v>6644</v>
      </c>
      <c r="F1080" s="4" t="s">
        <v>3782</v>
      </c>
      <c r="G1080" s="4" t="s">
        <v>603</v>
      </c>
      <c r="H1080" s="5" t="s">
        <v>6645</v>
      </c>
      <c r="I1080" s="4" t="s">
        <v>6646</v>
      </c>
      <c r="J1080" s="5" t="n">
        <f aca="false">LEN(K1080)</f>
        <v>26</v>
      </c>
      <c r="K1080" s="10" t="s">
        <v>6647</v>
      </c>
      <c r="L1080" s="4" t="s">
        <v>21</v>
      </c>
      <c r="M1080" s="4" t="s">
        <v>3470</v>
      </c>
    </row>
    <row r="1081" customFormat="false" ht="15.75" hidden="false" customHeight="true" outlineLevel="0" collapsed="false">
      <c r="A1081" s="4" t="n">
        <v>9665</v>
      </c>
      <c r="B1081" s="4" t="s">
        <v>6648</v>
      </c>
      <c r="C1081" s="4"/>
      <c r="D1081" s="4" t="s">
        <v>6649</v>
      </c>
      <c r="E1081" s="5" t="s">
        <v>6650</v>
      </c>
      <c r="F1081" s="4" t="s">
        <v>6651</v>
      </c>
      <c r="G1081" s="4" t="s">
        <v>603</v>
      </c>
      <c r="H1081" s="5" t="s">
        <v>6652</v>
      </c>
      <c r="I1081" s="4" t="str">
        <f aca="false">IFERROR(__xludf.dummyfunction("""info@""&amp;LOWER(REGEXREPLACE(B1081,""[^A-Za-z0-9]"",""""))&amp;"".com"""),"info@parrilladamarytierrasl.com")</f>
        <v>info@parrilladamarytierrasl.com</v>
      </c>
      <c r="J1081" s="5" t="n">
        <f aca="false">LEN(K1081)</f>
        <v>26</v>
      </c>
      <c r="K1081" s="6" t="s">
        <v>6653</v>
      </c>
      <c r="L1081" s="4" t="s">
        <v>78</v>
      </c>
      <c r="M1081" s="4" t="s">
        <v>31</v>
      </c>
    </row>
    <row r="1082" customFormat="false" ht="15.75" hidden="false" customHeight="true" outlineLevel="0" collapsed="false">
      <c r="A1082" s="4" t="n">
        <v>9851</v>
      </c>
      <c r="B1082" s="4" t="s">
        <v>6654</v>
      </c>
      <c r="C1082" s="4"/>
      <c r="D1082" s="4" t="s">
        <v>6655</v>
      </c>
      <c r="E1082" s="5" t="s">
        <v>6656</v>
      </c>
      <c r="F1082" s="4" t="s">
        <v>2228</v>
      </c>
      <c r="G1082" s="4" t="s">
        <v>242</v>
      </c>
      <c r="H1082" s="5" t="s">
        <v>6657</v>
      </c>
      <c r="I1082" s="4" t="s">
        <v>6658</v>
      </c>
      <c r="J1082" s="5" t="n">
        <f aca="false">LEN(K1082)</f>
        <v>26</v>
      </c>
      <c r="K1082" s="6" t="s">
        <v>6659</v>
      </c>
      <c r="L1082" s="4" t="s">
        <v>21</v>
      </c>
      <c r="M1082" s="4" t="s">
        <v>467</v>
      </c>
    </row>
    <row r="1083" customFormat="false" ht="15.75" hidden="false" customHeight="true" outlineLevel="0" collapsed="false">
      <c r="A1083" s="4" t="n">
        <v>9955</v>
      </c>
      <c r="B1083" s="4" t="s">
        <v>6660</v>
      </c>
      <c r="C1083" s="4"/>
      <c r="D1083" s="4" t="s">
        <v>6661</v>
      </c>
      <c r="E1083" s="5" t="s">
        <v>6662</v>
      </c>
      <c r="F1083" s="4" t="s">
        <v>6663</v>
      </c>
      <c r="G1083" s="4" t="s">
        <v>611</v>
      </c>
      <c r="H1083" s="5" t="s">
        <v>6664</v>
      </c>
      <c r="I1083" s="4" t="s">
        <v>6665</v>
      </c>
      <c r="J1083" s="5" t="n">
        <f aca="false">LEN(K1083)</f>
        <v>26</v>
      </c>
      <c r="K1083" s="10" t="s">
        <v>6666</v>
      </c>
      <c r="L1083" s="4" t="s">
        <v>31</v>
      </c>
      <c r="M1083" s="4" t="s">
        <v>6582</v>
      </c>
    </row>
    <row r="1084" customFormat="false" ht="15.75" hidden="false" customHeight="true" outlineLevel="0" collapsed="false">
      <c r="A1084" s="4" t="n">
        <v>10029</v>
      </c>
      <c r="B1084" s="4" t="s">
        <v>6667</v>
      </c>
      <c r="C1084" s="4"/>
      <c r="D1084" s="4" t="s">
        <v>6668</v>
      </c>
      <c r="E1084" s="5" t="s">
        <v>6669</v>
      </c>
      <c r="F1084" s="4" t="s">
        <v>3664</v>
      </c>
      <c r="G1084" s="4" t="s">
        <v>620</v>
      </c>
      <c r="H1084" s="5" t="s">
        <v>6670</v>
      </c>
      <c r="I1084" s="4" t="s">
        <v>6671</v>
      </c>
      <c r="J1084" s="5" t="n">
        <f aca="false">LEN(K1084)</f>
        <v>26</v>
      </c>
      <c r="K1084" s="6" t="s">
        <v>6672</v>
      </c>
      <c r="L1084" s="4" t="s">
        <v>78</v>
      </c>
      <c r="M1084" s="4" t="s">
        <v>5765</v>
      </c>
    </row>
    <row r="1085" customFormat="false" ht="15.75" hidden="false" customHeight="true" outlineLevel="0" collapsed="false">
      <c r="A1085" s="4" t="n">
        <v>10243</v>
      </c>
      <c r="B1085" s="4" t="s">
        <v>6673</v>
      </c>
      <c r="C1085" s="4"/>
      <c r="D1085" s="4" t="s">
        <v>6674</v>
      </c>
      <c r="E1085" s="5" t="s">
        <v>6675</v>
      </c>
      <c r="F1085" s="4" t="s">
        <v>6676</v>
      </c>
      <c r="G1085" s="4" t="s">
        <v>620</v>
      </c>
      <c r="H1085" s="5" t="s">
        <v>6677</v>
      </c>
      <c r="I1085" s="4" t="s">
        <v>6678</v>
      </c>
      <c r="J1085" s="5" t="n">
        <f aca="false">LEN(K1085)</f>
        <v>26</v>
      </c>
      <c r="K1085" s="10" t="s">
        <v>6679</v>
      </c>
      <c r="L1085" s="4" t="s">
        <v>66</v>
      </c>
      <c r="M1085" s="4" t="s">
        <v>577</v>
      </c>
    </row>
    <row r="1086" customFormat="false" ht="15.75" hidden="false" customHeight="true" outlineLevel="0" collapsed="false">
      <c r="A1086" s="4" t="n">
        <v>10260</v>
      </c>
      <c r="B1086" s="4" t="s">
        <v>6680</v>
      </c>
      <c r="C1086" s="4"/>
      <c r="D1086" s="4" t="s">
        <v>6681</v>
      </c>
      <c r="E1086" s="5" t="s">
        <v>6682</v>
      </c>
      <c r="F1086" s="4" t="s">
        <v>6683</v>
      </c>
      <c r="G1086" s="4" t="s">
        <v>620</v>
      </c>
      <c r="H1086" s="5" t="s">
        <v>6684</v>
      </c>
      <c r="I1086" s="4" t="s">
        <v>6685</v>
      </c>
      <c r="J1086" s="5" t="n">
        <f aca="false">LEN(K1086)</f>
        <v>26</v>
      </c>
      <c r="K1086" s="10" t="s">
        <v>6686</v>
      </c>
      <c r="L1086" s="4" t="s">
        <v>78</v>
      </c>
      <c r="M1086" s="4" t="s">
        <v>929</v>
      </c>
    </row>
    <row r="1087" customFormat="false" ht="15.75" hidden="false" customHeight="true" outlineLevel="0" collapsed="false">
      <c r="A1087" s="4" t="n">
        <v>10388</v>
      </c>
      <c r="B1087" s="4" t="s">
        <v>6687</v>
      </c>
      <c r="C1087" s="4"/>
      <c r="D1087" s="4" t="s">
        <v>6688</v>
      </c>
      <c r="E1087" s="5" t="s">
        <v>3650</v>
      </c>
      <c r="F1087" s="4" t="s">
        <v>1782</v>
      </c>
      <c r="G1087" s="4" t="s">
        <v>620</v>
      </c>
      <c r="H1087" s="5" t="s">
        <v>6689</v>
      </c>
      <c r="I1087" s="4" t="s">
        <v>6690</v>
      </c>
      <c r="J1087" s="5" t="n">
        <f aca="false">LEN(K1087)</f>
        <v>26</v>
      </c>
      <c r="K1087" s="10" t="s">
        <v>6691</v>
      </c>
      <c r="L1087" s="4" t="s">
        <v>21</v>
      </c>
      <c r="M1087" s="4" t="s">
        <v>381</v>
      </c>
    </row>
    <row r="1088" customFormat="false" ht="15.75" hidden="false" customHeight="true" outlineLevel="0" collapsed="false">
      <c r="A1088" s="4" t="n">
        <v>10390</v>
      </c>
      <c r="B1088" s="4" t="s">
        <v>6692</v>
      </c>
      <c r="C1088" s="4"/>
      <c r="D1088" s="4" t="s">
        <v>6693</v>
      </c>
      <c r="E1088" s="5" t="s">
        <v>6694</v>
      </c>
      <c r="F1088" s="4" t="s">
        <v>1782</v>
      </c>
      <c r="G1088" s="4" t="s">
        <v>620</v>
      </c>
      <c r="H1088" s="5" t="s">
        <v>6695</v>
      </c>
      <c r="I1088" s="4" t="s">
        <v>6696</v>
      </c>
      <c r="J1088" s="5" t="n">
        <f aca="false">LEN(K1088)</f>
        <v>26</v>
      </c>
      <c r="K1088" s="10" t="s">
        <v>6697</v>
      </c>
      <c r="L1088" s="4" t="s">
        <v>31</v>
      </c>
      <c r="M1088" s="4" t="s">
        <v>381</v>
      </c>
    </row>
    <row r="1089" customFormat="false" ht="15.75" hidden="false" customHeight="true" outlineLevel="0" collapsed="false">
      <c r="A1089" s="4" t="n">
        <v>10416</v>
      </c>
      <c r="B1089" s="4" t="s">
        <v>6698</v>
      </c>
      <c r="C1089" s="4"/>
      <c r="D1089" s="4" t="s">
        <v>6699</v>
      </c>
      <c r="E1089" s="5" t="s">
        <v>6700</v>
      </c>
      <c r="F1089" s="4" t="s">
        <v>3657</v>
      </c>
      <c r="G1089" s="4" t="s">
        <v>620</v>
      </c>
      <c r="H1089" s="5" t="s">
        <v>6701</v>
      </c>
      <c r="I1089" s="4" t="s">
        <v>6702</v>
      </c>
      <c r="J1089" s="5" t="n">
        <f aca="false">LEN(K1089)</f>
        <v>26</v>
      </c>
      <c r="K1089" s="10" t="s">
        <v>6703</v>
      </c>
      <c r="L1089" s="4" t="s">
        <v>31</v>
      </c>
      <c r="M1089" s="4" t="s">
        <v>2321</v>
      </c>
    </row>
    <row r="1090" customFormat="false" ht="15.75" hidden="false" customHeight="true" outlineLevel="0" collapsed="false">
      <c r="A1090" s="4" t="n">
        <v>10496</v>
      </c>
      <c r="B1090" s="4" t="s">
        <v>6704</v>
      </c>
      <c r="C1090" s="4"/>
      <c r="D1090" s="4" t="s">
        <v>6705</v>
      </c>
      <c r="E1090" s="5" t="s">
        <v>6706</v>
      </c>
      <c r="F1090" s="4" t="s">
        <v>3664</v>
      </c>
      <c r="G1090" s="4" t="s">
        <v>620</v>
      </c>
      <c r="H1090" s="5" t="s">
        <v>6707</v>
      </c>
      <c r="I1090" s="4" t="s">
        <v>6708</v>
      </c>
      <c r="J1090" s="5" t="n">
        <f aca="false">LEN(K1090)</f>
        <v>26</v>
      </c>
      <c r="K1090" s="6" t="s">
        <v>6709</v>
      </c>
      <c r="L1090" s="4" t="s">
        <v>57</v>
      </c>
      <c r="M1090" s="4" t="s">
        <v>2167</v>
      </c>
    </row>
    <row r="1091" customFormat="false" ht="15.75" hidden="false" customHeight="true" outlineLevel="0" collapsed="false">
      <c r="A1091" s="4" t="n">
        <v>10897</v>
      </c>
      <c r="B1091" s="4" t="s">
        <v>6710</v>
      </c>
      <c r="C1091" s="4"/>
      <c r="D1091" s="4" t="s">
        <v>6711</v>
      </c>
      <c r="E1091" s="5" t="s">
        <v>6712</v>
      </c>
      <c r="F1091" s="4" t="s">
        <v>6713</v>
      </c>
      <c r="G1091" s="4" t="s">
        <v>364</v>
      </c>
      <c r="H1091" s="5" t="s">
        <v>6714</v>
      </c>
      <c r="I1091" s="4" t="s">
        <v>6715</v>
      </c>
      <c r="J1091" s="5" t="n">
        <f aca="false">LEN(K1091)</f>
        <v>26</v>
      </c>
      <c r="K1091" s="10" t="s">
        <v>6716</v>
      </c>
      <c r="L1091" s="4" t="s">
        <v>78</v>
      </c>
      <c r="M1091" s="4" t="s">
        <v>31</v>
      </c>
    </row>
    <row r="1092" customFormat="false" ht="15.75" hidden="false" customHeight="true" outlineLevel="0" collapsed="false">
      <c r="A1092" s="4" t="n">
        <v>10909</v>
      </c>
      <c r="B1092" s="4" t="s">
        <v>6717</v>
      </c>
      <c r="C1092" s="4"/>
      <c r="D1092" s="4" t="s">
        <v>6718</v>
      </c>
      <c r="E1092" s="5" t="s">
        <v>6719</v>
      </c>
      <c r="F1092" s="4" t="s">
        <v>6720</v>
      </c>
      <c r="G1092" s="4" t="s">
        <v>364</v>
      </c>
      <c r="H1092" s="5" t="s">
        <v>6721</v>
      </c>
      <c r="I1092" s="4" t="s">
        <v>6722</v>
      </c>
      <c r="J1092" s="5" t="n">
        <f aca="false">LEN(K1092)</f>
        <v>26</v>
      </c>
      <c r="K1092" s="6" t="s">
        <v>6723</v>
      </c>
      <c r="L1092" s="4" t="s">
        <v>57</v>
      </c>
      <c r="M1092" s="4" t="s">
        <v>929</v>
      </c>
    </row>
    <row r="1093" customFormat="false" ht="15.75" hidden="false" customHeight="true" outlineLevel="0" collapsed="false">
      <c r="A1093" s="4" t="n">
        <v>10922</v>
      </c>
      <c r="B1093" s="4" t="s">
        <v>6724</v>
      </c>
      <c r="C1093" s="4"/>
      <c r="D1093" s="4" t="s">
        <v>6725</v>
      </c>
      <c r="E1093" s="5" t="s">
        <v>6726</v>
      </c>
      <c r="F1093" s="4" t="s">
        <v>6727</v>
      </c>
      <c r="G1093" s="4" t="s">
        <v>364</v>
      </c>
      <c r="H1093" s="5" t="s">
        <v>6728</v>
      </c>
      <c r="I1093" s="4" t="str">
        <f aca="false">IFERROR(__xludf.dummyfunction("""info@""&amp;LOWER(REGEXREPLACE(B1093,""[^A-Za-z0-9]"",""""))&amp;"".com"""),"info@alvaromartinezmartinez.com")</f>
        <v>info@alvaromartinezmartinez.com</v>
      </c>
      <c r="J1093" s="5" t="n">
        <f aca="false">LEN(K1093)</f>
        <v>26</v>
      </c>
      <c r="K1093" s="6" t="s">
        <v>6729</v>
      </c>
      <c r="L1093" s="4" t="s">
        <v>21</v>
      </c>
      <c r="M1093" s="4" t="s">
        <v>31</v>
      </c>
    </row>
    <row r="1094" customFormat="false" ht="15.75" hidden="false" customHeight="true" outlineLevel="0" collapsed="false">
      <c r="A1094" s="4" t="n">
        <v>11015</v>
      </c>
      <c r="B1094" s="4" t="s">
        <v>6730</v>
      </c>
      <c r="C1094" s="4"/>
      <c r="D1094" s="4" t="s">
        <v>6731</v>
      </c>
      <c r="E1094" s="5" t="s">
        <v>6732</v>
      </c>
      <c r="F1094" s="4" t="s">
        <v>6733</v>
      </c>
      <c r="G1094" s="4" t="s">
        <v>1270</v>
      </c>
      <c r="H1094" s="5" t="s">
        <v>6734</v>
      </c>
      <c r="I1094" s="4" t="s">
        <v>6735</v>
      </c>
      <c r="J1094" s="5" t="n">
        <f aca="false">LEN(K1094)</f>
        <v>26</v>
      </c>
      <c r="K1094" s="6" t="s">
        <v>6736</v>
      </c>
      <c r="L1094" s="4" t="s">
        <v>31</v>
      </c>
      <c r="M1094" s="4" t="s">
        <v>918</v>
      </c>
    </row>
    <row r="1095" customFormat="false" ht="15.75" hidden="false" customHeight="true" outlineLevel="0" collapsed="false">
      <c r="A1095" s="4" t="n">
        <v>11314</v>
      </c>
      <c r="B1095" s="4" t="s">
        <v>6737</v>
      </c>
      <c r="C1095" s="4"/>
      <c r="D1095" s="4" t="s">
        <v>6738</v>
      </c>
      <c r="E1095" s="5" t="s">
        <v>2686</v>
      </c>
      <c r="F1095" s="4" t="s">
        <v>2687</v>
      </c>
      <c r="G1095" s="4" t="s">
        <v>1097</v>
      </c>
      <c r="H1095" s="5" t="n">
        <v>669936927</v>
      </c>
      <c r="I1095" s="4" t="s">
        <v>6739</v>
      </c>
      <c r="J1095" s="5" t="n">
        <f aca="false">LEN(K1095)</f>
        <v>25</v>
      </c>
      <c r="K1095" s="6" t="s">
        <v>6740</v>
      </c>
      <c r="L1095" s="4" t="s">
        <v>57</v>
      </c>
      <c r="M1095" s="4" t="s">
        <v>317</v>
      </c>
    </row>
    <row r="1096" customFormat="false" ht="15.75" hidden="false" customHeight="true" outlineLevel="0" collapsed="false">
      <c r="A1096" s="4" t="n">
        <v>11757</v>
      </c>
      <c r="B1096" s="4" t="s">
        <v>6741</v>
      </c>
      <c r="C1096" s="4"/>
      <c r="D1096" s="4" t="s">
        <v>6742</v>
      </c>
      <c r="E1096" s="5" t="s">
        <v>564</v>
      </c>
      <c r="F1096" s="4" t="s">
        <v>565</v>
      </c>
      <c r="G1096" s="4" t="s">
        <v>84</v>
      </c>
      <c r="H1096" s="5" t="n">
        <v>971328196</v>
      </c>
      <c r="I1096" s="7" t="s">
        <v>6743</v>
      </c>
      <c r="J1096" s="5" t="n">
        <f aca="false">LEN(K1096)</f>
        <v>25</v>
      </c>
      <c r="K1096" s="6" t="s">
        <v>6744</v>
      </c>
      <c r="L1096" s="4" t="s">
        <v>21</v>
      </c>
      <c r="M1096" s="4" t="s">
        <v>31</v>
      </c>
    </row>
    <row r="1097" customFormat="false" ht="15.75" hidden="false" customHeight="true" outlineLevel="0" collapsed="false">
      <c r="A1097" s="4" t="n">
        <v>11226</v>
      </c>
      <c r="B1097" s="4" t="s">
        <v>6745</v>
      </c>
      <c r="C1097" s="4"/>
      <c r="D1097" s="4" t="s">
        <v>6746</v>
      </c>
      <c r="E1097" s="5" t="s">
        <v>6747</v>
      </c>
      <c r="F1097" s="4" t="s">
        <v>619</v>
      </c>
      <c r="G1097" s="4" t="s">
        <v>620</v>
      </c>
      <c r="H1097" s="5" t="n">
        <v>985345947</v>
      </c>
      <c r="I1097" s="4" t="s">
        <v>6748</v>
      </c>
      <c r="J1097" s="5" t="n">
        <f aca="false">LEN(K1097)</f>
        <v>25</v>
      </c>
      <c r="K1097" s="6" t="s">
        <v>6749</v>
      </c>
      <c r="L1097" s="4" t="s">
        <v>57</v>
      </c>
      <c r="M1097" s="4" t="s">
        <v>336</v>
      </c>
    </row>
    <row r="1098" customFormat="false" ht="15.75" hidden="false" customHeight="true" outlineLevel="0" collapsed="false">
      <c r="A1098" s="4" t="n">
        <v>11083</v>
      </c>
      <c r="B1098" s="4" t="s">
        <v>6750</v>
      </c>
      <c r="C1098" s="4"/>
      <c r="D1098" s="4" t="s">
        <v>6751</v>
      </c>
      <c r="E1098" s="5" t="s">
        <v>6752</v>
      </c>
      <c r="F1098" s="4" t="s">
        <v>6753</v>
      </c>
      <c r="G1098" s="4" t="s">
        <v>603</v>
      </c>
      <c r="H1098" s="5" t="s">
        <v>283</v>
      </c>
      <c r="I1098" s="7" t="s">
        <v>6754</v>
      </c>
      <c r="J1098" s="5" t="n">
        <f aca="false">LEN(K1098)</f>
        <v>25</v>
      </c>
      <c r="K1098" s="6" t="s">
        <v>6755</v>
      </c>
      <c r="L1098" s="4" t="s">
        <v>57</v>
      </c>
      <c r="M1098" s="4" t="s">
        <v>1016</v>
      </c>
    </row>
    <row r="1099" customFormat="false" ht="15.75" hidden="false" customHeight="true" outlineLevel="0" collapsed="false">
      <c r="A1099" s="4" t="n">
        <v>11109</v>
      </c>
      <c r="B1099" s="4" t="s">
        <v>6756</v>
      </c>
      <c r="C1099" s="4"/>
      <c r="D1099" s="4" t="s">
        <v>6757</v>
      </c>
      <c r="E1099" s="5" t="s">
        <v>6758</v>
      </c>
      <c r="F1099" s="4" t="s">
        <v>6759</v>
      </c>
      <c r="G1099" s="4" t="s">
        <v>299</v>
      </c>
      <c r="H1099" s="5" t="s">
        <v>283</v>
      </c>
      <c r="I1099" s="4" t="s">
        <v>6760</v>
      </c>
      <c r="J1099" s="5" t="n">
        <f aca="false">LEN(K1099)</f>
        <v>25</v>
      </c>
      <c r="K1099" s="6" t="s">
        <v>6761</v>
      </c>
      <c r="L1099" s="4" t="s">
        <v>21</v>
      </c>
      <c r="M1099" s="4" t="s">
        <v>31</v>
      </c>
    </row>
    <row r="1100" customFormat="false" ht="15.75" hidden="false" customHeight="true" outlineLevel="0" collapsed="false">
      <c r="A1100" s="4" t="n">
        <v>11168</v>
      </c>
      <c r="B1100" s="4" t="s">
        <v>6762</v>
      </c>
      <c r="C1100" s="4"/>
      <c r="D1100" s="4" t="s">
        <v>6763</v>
      </c>
      <c r="E1100" s="5" t="s">
        <v>6764</v>
      </c>
      <c r="F1100" s="4" t="s">
        <v>6765</v>
      </c>
      <c r="G1100" s="4" t="s">
        <v>27</v>
      </c>
      <c r="H1100" s="5" t="s">
        <v>283</v>
      </c>
      <c r="I1100" s="4" t="s">
        <v>6766</v>
      </c>
      <c r="J1100" s="5" t="n">
        <f aca="false">LEN(K1100)</f>
        <v>25</v>
      </c>
      <c r="K1100" s="6" t="str">
        <f aca="false">LOWER(SUBSTITUTE(SUBSTITUTE(SUBSTITUTE(SUBSTITUTE(SUBSTITUTE(SUBSTITUTE(SUBSTITUTE(B1100,"S.L.",""),"SL",""),"S.A.",""),"SA","")," ",""),".",""),",",""))&amp;".com"</f>
        <v>holidayparkcadelmundo.com</v>
      </c>
      <c r="L1100" s="4" t="s">
        <v>31</v>
      </c>
      <c r="M1100" s="4" t="s">
        <v>31</v>
      </c>
    </row>
    <row r="1101" customFormat="false" ht="27.75" hidden="false" customHeight="true" outlineLevel="0" collapsed="false">
      <c r="A1101" s="4" t="n">
        <v>11133</v>
      </c>
      <c r="B1101" s="4" t="s">
        <v>6767</v>
      </c>
      <c r="C1101" s="4"/>
      <c r="D1101" s="4" t="s">
        <v>6768</v>
      </c>
      <c r="E1101" s="5" t="s">
        <v>6769</v>
      </c>
      <c r="F1101" s="4" t="s">
        <v>6770</v>
      </c>
      <c r="G1101" s="4" t="s">
        <v>27</v>
      </c>
      <c r="H1101" s="5" t="s">
        <v>283</v>
      </c>
      <c r="I1101" s="7" t="s">
        <v>6771</v>
      </c>
      <c r="J1101" s="5" t="n">
        <f aca="false">LEN(K1101)</f>
        <v>25</v>
      </c>
      <c r="K1101" s="6" t="s">
        <v>6772</v>
      </c>
      <c r="L1101" s="4" t="s">
        <v>57</v>
      </c>
      <c r="M1101" s="4" t="s">
        <v>31</v>
      </c>
    </row>
    <row r="1102" customFormat="false" ht="15.75" hidden="false" customHeight="true" outlineLevel="0" collapsed="false">
      <c r="A1102" s="4" t="n">
        <v>11303</v>
      </c>
      <c r="B1102" s="4" t="s">
        <v>6773</v>
      </c>
      <c r="C1102" s="4"/>
      <c r="D1102" s="4" t="s">
        <v>6774</v>
      </c>
      <c r="E1102" s="5" t="s">
        <v>6775</v>
      </c>
      <c r="F1102" s="4" t="s">
        <v>6776</v>
      </c>
      <c r="G1102" s="4" t="s">
        <v>1097</v>
      </c>
      <c r="H1102" s="5" t="s">
        <v>283</v>
      </c>
      <c r="I1102" s="4" t="s">
        <v>6777</v>
      </c>
      <c r="J1102" s="5" t="n">
        <f aca="false">LEN(K1102)</f>
        <v>25</v>
      </c>
      <c r="K1102" s="6" t="s">
        <v>6778</v>
      </c>
      <c r="L1102" s="4" t="s">
        <v>21</v>
      </c>
      <c r="M1102" s="4" t="s">
        <v>32</v>
      </c>
    </row>
    <row r="1103" customFormat="false" ht="15.75" hidden="false" customHeight="true" outlineLevel="0" collapsed="false">
      <c r="A1103" s="4" t="n">
        <v>11315</v>
      </c>
      <c r="B1103" s="4" t="s">
        <v>2827</v>
      </c>
      <c r="C1103" s="4"/>
      <c r="D1103" s="4" t="s">
        <v>6779</v>
      </c>
      <c r="E1103" s="5" t="s">
        <v>6780</v>
      </c>
      <c r="F1103" s="4" t="s">
        <v>6781</v>
      </c>
      <c r="G1103" s="4" t="s">
        <v>1097</v>
      </c>
      <c r="H1103" s="5" t="s">
        <v>283</v>
      </c>
      <c r="I1103" s="4" t="s">
        <v>6782</v>
      </c>
      <c r="J1103" s="5" t="n">
        <f aca="false">LEN(K1103)</f>
        <v>25</v>
      </c>
      <c r="K1103" s="10" t="s">
        <v>6783</v>
      </c>
      <c r="L1103" s="4" t="s">
        <v>57</v>
      </c>
      <c r="M1103" s="4" t="s">
        <v>22</v>
      </c>
    </row>
    <row r="1104" customFormat="false" ht="15.75" hidden="false" customHeight="true" outlineLevel="0" collapsed="false">
      <c r="A1104" s="4" t="n">
        <v>11325</v>
      </c>
      <c r="B1104" s="4" t="s">
        <v>6784</v>
      </c>
      <c r="C1104" s="4"/>
      <c r="D1104" s="4" t="s">
        <v>6785</v>
      </c>
      <c r="E1104" s="5" t="s">
        <v>6786</v>
      </c>
      <c r="F1104" s="4" t="s">
        <v>138</v>
      </c>
      <c r="G1104" s="4" t="s">
        <v>138</v>
      </c>
      <c r="H1104" s="5" t="s">
        <v>283</v>
      </c>
      <c r="I1104" s="4" t="s">
        <v>6787</v>
      </c>
      <c r="J1104" s="5" t="n">
        <f aca="false">LEN(K1104)</f>
        <v>25</v>
      </c>
      <c r="K1104" s="6" t="str">
        <f aca="false">LOWER(SUBSTITUTE(SUBSTITUTE(SUBSTITUTE(SUBSTITUTE(SUBSTITUTE(SUBSTITUTE(SUBSTITUTE(B1104,"S.L.",""),"SL",""),"S.A.",""),"SA","")," ",""),".",""),",",""))&amp;".com"</f>
        <v>barcelonafiraboutique.com</v>
      </c>
      <c r="L1104" s="4" t="s">
        <v>78</v>
      </c>
      <c r="M1104" s="4" t="s">
        <v>186</v>
      </c>
    </row>
    <row r="1105" customFormat="false" ht="15.75" hidden="false" customHeight="true" outlineLevel="0" collapsed="false">
      <c r="A1105" s="4" t="n">
        <v>11364</v>
      </c>
      <c r="B1105" s="4" t="s">
        <v>6788</v>
      </c>
      <c r="C1105" s="4"/>
      <c r="D1105" s="4" t="s">
        <v>6789</v>
      </c>
      <c r="E1105" s="5" t="s">
        <v>6790</v>
      </c>
      <c r="F1105" s="4" t="s">
        <v>6791</v>
      </c>
      <c r="G1105" s="4" t="s">
        <v>138</v>
      </c>
      <c r="H1105" s="5" t="s">
        <v>283</v>
      </c>
      <c r="I1105" s="4" t="s">
        <v>6792</v>
      </c>
      <c r="J1105" s="5" t="n">
        <f aca="false">LEN(K1105)</f>
        <v>25</v>
      </c>
      <c r="K1105" s="6" t="s">
        <v>6793</v>
      </c>
      <c r="L1105" s="4" t="s">
        <v>21</v>
      </c>
      <c r="M1105" s="4" t="s">
        <v>31</v>
      </c>
    </row>
    <row r="1106" customFormat="false" ht="15.75" hidden="false" customHeight="true" outlineLevel="0" collapsed="false">
      <c r="A1106" s="4" t="n">
        <v>11523</v>
      </c>
      <c r="B1106" s="4" t="s">
        <v>6794</v>
      </c>
      <c r="C1106" s="4"/>
      <c r="D1106" s="4" t="s">
        <v>6795</v>
      </c>
      <c r="E1106" s="5" t="s">
        <v>782</v>
      </c>
      <c r="F1106" s="4" t="s">
        <v>783</v>
      </c>
      <c r="G1106" s="4" t="s">
        <v>154</v>
      </c>
      <c r="H1106" s="5" t="s">
        <v>283</v>
      </c>
      <c r="I1106" s="4" t="s">
        <v>6796</v>
      </c>
      <c r="J1106" s="5" t="n">
        <f aca="false">LEN(K1106)</f>
        <v>25</v>
      </c>
      <c r="K1106" s="6" t="s">
        <v>6797</v>
      </c>
      <c r="L1106" s="4" t="s">
        <v>57</v>
      </c>
      <c r="M1106" s="4" t="s">
        <v>1016</v>
      </c>
    </row>
    <row r="1107" customFormat="false" ht="15.75" hidden="false" customHeight="true" outlineLevel="0" collapsed="false">
      <c r="A1107" s="4" t="n">
        <v>11553</v>
      </c>
      <c r="B1107" s="4" t="s">
        <v>6798</v>
      </c>
      <c r="C1107" s="4"/>
      <c r="D1107" s="4" t="s">
        <v>6799</v>
      </c>
      <c r="E1107" s="5" t="s">
        <v>6800</v>
      </c>
      <c r="F1107" s="4" t="s">
        <v>824</v>
      </c>
      <c r="G1107" s="4" t="s">
        <v>824</v>
      </c>
      <c r="H1107" s="5" t="s">
        <v>283</v>
      </c>
      <c r="I1107" s="4" t="s">
        <v>6801</v>
      </c>
      <c r="J1107" s="5" t="n">
        <f aca="false">LEN(K1107)</f>
        <v>25</v>
      </c>
      <c r="K1107" s="6" t="s">
        <v>6802</v>
      </c>
      <c r="L1107" s="4" t="s">
        <v>31</v>
      </c>
      <c r="M1107" s="4" t="s">
        <v>31</v>
      </c>
    </row>
    <row r="1108" customFormat="false" ht="15.75" hidden="false" customHeight="true" outlineLevel="0" collapsed="false">
      <c r="A1108" s="4" t="n">
        <v>11579</v>
      </c>
      <c r="B1108" s="4" t="s">
        <v>6803</v>
      </c>
      <c r="C1108" s="4"/>
      <c r="D1108" s="4" t="s">
        <v>6804</v>
      </c>
      <c r="E1108" s="5" t="s">
        <v>6805</v>
      </c>
      <c r="F1108" s="4" t="s">
        <v>6806</v>
      </c>
      <c r="G1108" s="4" t="s">
        <v>1423</v>
      </c>
      <c r="H1108" s="5" t="s">
        <v>283</v>
      </c>
      <c r="I1108" s="4" t="s">
        <v>6807</v>
      </c>
      <c r="J1108" s="5" t="n">
        <f aca="false">LEN(K1108)</f>
        <v>25</v>
      </c>
      <c r="K1108" s="6" t="s">
        <v>6808</v>
      </c>
      <c r="L1108" s="4" t="s">
        <v>78</v>
      </c>
      <c r="M1108" s="4" t="s">
        <v>1979</v>
      </c>
    </row>
    <row r="1109" customFormat="false" ht="15.75" hidden="false" customHeight="true" outlineLevel="0" collapsed="false">
      <c r="A1109" s="4" t="n">
        <v>11606</v>
      </c>
      <c r="B1109" s="4" t="s">
        <v>6809</v>
      </c>
      <c r="C1109" s="4"/>
      <c r="D1109" s="4" t="s">
        <v>6810</v>
      </c>
      <c r="E1109" s="5" t="s">
        <v>6811</v>
      </c>
      <c r="F1109" s="4" t="s">
        <v>146</v>
      </c>
      <c r="G1109" s="4" t="s">
        <v>146</v>
      </c>
      <c r="H1109" s="5" t="s">
        <v>283</v>
      </c>
      <c r="I1109" s="7" t="s">
        <v>6812</v>
      </c>
      <c r="J1109" s="5" t="n">
        <f aca="false">LEN(K1109)</f>
        <v>25</v>
      </c>
      <c r="K1109" s="6" t="str">
        <f aca="false">LOWER(SUBSTITUTE(SUBSTITUTE(SUBSTITUTE(SUBSTITUTE(SUBSTITUTE(SUBSTITUTE(SUBSTITUTE(B1109,"S.L.",""),"SL",""),"S.A.",""),"SA","")," ",""),".",""),",",""))&amp;".com"</f>
        <v>montjuicbed&amp;breakfast.com</v>
      </c>
      <c r="L1109" s="4" t="s">
        <v>78</v>
      </c>
      <c r="M1109" s="4" t="s">
        <v>1462</v>
      </c>
    </row>
    <row r="1110" customFormat="false" ht="15.75" hidden="false" customHeight="true" outlineLevel="0" collapsed="false">
      <c r="A1110" s="4" t="n">
        <v>12016</v>
      </c>
      <c r="B1110" s="4" t="s">
        <v>6813</v>
      </c>
      <c r="C1110" s="4"/>
      <c r="D1110" s="4" t="s">
        <v>6814</v>
      </c>
      <c r="E1110" s="5" t="s">
        <v>6815</v>
      </c>
      <c r="F1110" s="4" t="s">
        <v>6816</v>
      </c>
      <c r="G1110" s="4" t="s">
        <v>205</v>
      </c>
      <c r="H1110" s="5" t="s">
        <v>283</v>
      </c>
      <c r="I1110" s="4" t="s">
        <v>6817</v>
      </c>
      <c r="J1110" s="5" t="n">
        <f aca="false">LEN(K1110)</f>
        <v>25</v>
      </c>
      <c r="K1110" s="10" t="s">
        <v>6818</v>
      </c>
      <c r="L1110" s="4" t="s">
        <v>57</v>
      </c>
      <c r="M1110" s="4" t="s">
        <v>31</v>
      </c>
    </row>
    <row r="1111" customFormat="false" ht="27.75" hidden="false" customHeight="true" outlineLevel="0" collapsed="false">
      <c r="A1111" s="4" t="n">
        <v>11980</v>
      </c>
      <c r="B1111" s="4" t="s">
        <v>6819</v>
      </c>
      <c r="C1111" s="4"/>
      <c r="D1111" s="4" t="s">
        <v>6820</v>
      </c>
      <c r="E1111" s="5" t="s">
        <v>6821</v>
      </c>
      <c r="F1111" s="4" t="s">
        <v>6822</v>
      </c>
      <c r="G1111" s="4" t="s">
        <v>205</v>
      </c>
      <c r="H1111" s="5" t="s">
        <v>283</v>
      </c>
      <c r="I1111" s="7" t="s">
        <v>6823</v>
      </c>
      <c r="J1111" s="5" t="n">
        <f aca="false">LEN(K1111)</f>
        <v>25</v>
      </c>
      <c r="K1111" s="6" t="s">
        <v>6824</v>
      </c>
      <c r="L1111" s="4" t="s">
        <v>66</v>
      </c>
      <c r="M1111" s="4" t="s">
        <v>31</v>
      </c>
    </row>
    <row r="1112" customFormat="false" ht="27.75" hidden="false" customHeight="true" outlineLevel="0" collapsed="false">
      <c r="A1112" s="4" t="n">
        <v>12034</v>
      </c>
      <c r="B1112" s="4" t="s">
        <v>6825</v>
      </c>
      <c r="C1112" s="4"/>
      <c r="D1112" s="4" t="s">
        <v>6826</v>
      </c>
      <c r="E1112" s="5" t="s">
        <v>6827</v>
      </c>
      <c r="F1112" s="4" t="s">
        <v>6828</v>
      </c>
      <c r="G1112" s="4" t="s">
        <v>107</v>
      </c>
      <c r="H1112" s="5" t="s">
        <v>283</v>
      </c>
      <c r="I1112" s="7" t="s">
        <v>6829</v>
      </c>
      <c r="J1112" s="5" t="n">
        <f aca="false">LEN(K1112)</f>
        <v>25</v>
      </c>
      <c r="K1112" s="6" t="str">
        <f aca="false">LOWER(SUBSTITUTE(SUBSTITUTE(SUBSTITUTE(SUBSTITUTE(SUBSTITUTE(SUBSTITUTE(SUBSTITUTE(B1112,"S.L.",""),"SL",""),"S.A.",""),"SA","")," ",""),".",""),",",""))&amp;".com"</f>
        <v>hotelrurallospintores.com</v>
      </c>
      <c r="L1112" s="4" t="s">
        <v>57</v>
      </c>
      <c r="M1112" s="4" t="s">
        <v>2097</v>
      </c>
    </row>
    <row r="1113" customFormat="false" ht="15.75" hidden="false" customHeight="true" outlineLevel="0" collapsed="false">
      <c r="A1113" s="4" t="n">
        <v>12031</v>
      </c>
      <c r="B1113" s="4" t="s">
        <v>6830</v>
      </c>
      <c r="C1113" s="4"/>
      <c r="D1113" s="4" t="s">
        <v>6831</v>
      </c>
      <c r="E1113" s="5" t="s">
        <v>6832</v>
      </c>
      <c r="F1113" s="4" t="s">
        <v>545</v>
      </c>
      <c r="G1113" s="4" t="s">
        <v>107</v>
      </c>
      <c r="H1113" s="5" t="s">
        <v>283</v>
      </c>
      <c r="I1113" s="4" t="s">
        <v>6833</v>
      </c>
      <c r="J1113" s="5" t="n">
        <f aca="false">LEN(K1113)</f>
        <v>25</v>
      </c>
      <c r="K1113" s="10" t="s">
        <v>6834</v>
      </c>
      <c r="L1113" s="4" t="s">
        <v>57</v>
      </c>
      <c r="M1113" s="4" t="s">
        <v>31</v>
      </c>
    </row>
    <row r="1114" customFormat="false" ht="15.75" hidden="false" customHeight="true" outlineLevel="0" collapsed="false">
      <c r="A1114" s="4" t="n">
        <v>12171</v>
      </c>
      <c r="B1114" s="4" t="s">
        <v>6835</v>
      </c>
      <c r="C1114" s="4"/>
      <c r="D1114" s="4" t="s">
        <v>6836</v>
      </c>
      <c r="E1114" s="5" t="s">
        <v>6837</v>
      </c>
      <c r="F1114" s="4" t="s">
        <v>881</v>
      </c>
      <c r="G1114" s="4" t="s">
        <v>882</v>
      </c>
      <c r="H1114" s="5" t="s">
        <v>283</v>
      </c>
      <c r="I1114" s="7" t="s">
        <v>6838</v>
      </c>
      <c r="J1114" s="5" t="n">
        <f aca="false">LEN(K1114)</f>
        <v>25</v>
      </c>
      <c r="K1114" s="6" t="str">
        <f aca="false">LOWER(SUBSTITUTE(SUBSTITUTE(SUBSTITUTE(SUBSTITUTE(SUBSTITUTE(SUBSTITUTE(SUBSTITUTE(B1114,"S.L.",""),"SL",""),"S.A.",""),"SA","")," ",""),".",""),",",""))&amp;".com"</f>
        <v>cañaveralsscoopgalega.com</v>
      </c>
      <c r="L1114" s="4" t="s">
        <v>57</v>
      </c>
      <c r="M1114" s="4" t="s">
        <v>31</v>
      </c>
    </row>
    <row r="1115" customFormat="false" ht="15.75" hidden="false" customHeight="true" outlineLevel="0" collapsed="false">
      <c r="A1115" s="4" t="n">
        <v>12371</v>
      </c>
      <c r="B1115" s="4" t="s">
        <v>6839</v>
      </c>
      <c r="C1115" s="4"/>
      <c r="D1115" s="4" t="s">
        <v>6840</v>
      </c>
      <c r="E1115" s="5" t="s">
        <v>6841</v>
      </c>
      <c r="F1115" s="4" t="s">
        <v>6842</v>
      </c>
      <c r="G1115" s="4" t="s">
        <v>18</v>
      </c>
      <c r="H1115" s="5" t="s">
        <v>283</v>
      </c>
      <c r="I1115" s="7" t="s">
        <v>6843</v>
      </c>
      <c r="J1115" s="5" t="n">
        <f aca="false">LEN(K1115)</f>
        <v>25</v>
      </c>
      <c r="K1115" s="6" t="s">
        <v>6844</v>
      </c>
      <c r="L1115" s="4" t="s">
        <v>21</v>
      </c>
      <c r="M1115" s="4" t="s">
        <v>459</v>
      </c>
    </row>
    <row r="1116" customFormat="false" ht="15.75" hidden="false" customHeight="true" outlineLevel="0" collapsed="false">
      <c r="A1116" s="4" t="n">
        <v>12398</v>
      </c>
      <c r="B1116" s="4" t="s">
        <v>6845</v>
      </c>
      <c r="C1116" s="4"/>
      <c r="D1116" s="4" t="s">
        <v>6846</v>
      </c>
      <c r="E1116" s="5" t="s">
        <v>6847</v>
      </c>
      <c r="F1116" s="4" t="s">
        <v>6848</v>
      </c>
      <c r="G1116" s="4" t="s">
        <v>1574</v>
      </c>
      <c r="H1116" s="5" t="s">
        <v>283</v>
      </c>
      <c r="I1116" s="4" t="s">
        <v>6849</v>
      </c>
      <c r="J1116" s="5" t="n">
        <f aca="false">LEN(K1116)</f>
        <v>25</v>
      </c>
      <c r="K1116" s="10" t="s">
        <v>6850</v>
      </c>
      <c r="L1116" s="4" t="s">
        <v>57</v>
      </c>
      <c r="M1116" s="4" t="s">
        <v>31</v>
      </c>
    </row>
    <row r="1117" customFormat="false" ht="15.75" hidden="false" customHeight="true" outlineLevel="0" collapsed="false">
      <c r="A1117" s="4" t="n">
        <v>11858</v>
      </c>
      <c r="B1117" s="4" t="s">
        <v>6851</v>
      </c>
      <c r="C1117" s="4"/>
      <c r="D1117" s="4" t="s">
        <v>6852</v>
      </c>
      <c r="E1117" s="5" t="s">
        <v>281</v>
      </c>
      <c r="F1117" s="4" t="s">
        <v>282</v>
      </c>
      <c r="G1117" s="4" t="s">
        <v>37</v>
      </c>
      <c r="H1117" s="5" t="s">
        <v>6853</v>
      </c>
      <c r="I1117" s="4" t="s">
        <v>6854</v>
      </c>
      <c r="J1117" s="5" t="n">
        <f aca="false">LEN(K1117)</f>
        <v>25</v>
      </c>
      <c r="K1117" s="10" t="str">
        <f aca="false">LOWER(SUBSTITUTE(SUBSTITUTE(SUBSTITUTE(SUBSTITUTE(SUBSTITUTE(SUBSTITUTE(SUBSTITUTE(B1117,"S.L.",""),"SL",""),"S.A.",""),"SA","")," ",""),".",""),",",""))&amp;".com"</f>
        <v>corralejogarden&amp;relax.com</v>
      </c>
      <c r="L1117" s="4" t="s">
        <v>57</v>
      </c>
      <c r="M1117" s="4" t="s">
        <v>31</v>
      </c>
    </row>
    <row r="1118" customFormat="false" ht="15.75" hidden="false" customHeight="true" outlineLevel="0" collapsed="false">
      <c r="A1118" s="4" t="n">
        <v>11358</v>
      </c>
      <c r="B1118" s="4" t="s">
        <v>6855</v>
      </c>
      <c r="C1118" s="4" t="s">
        <v>6856</v>
      </c>
      <c r="D1118" s="4" t="s">
        <v>6857</v>
      </c>
      <c r="E1118" s="5" t="s">
        <v>6858</v>
      </c>
      <c r="F1118" s="4" t="s">
        <v>6859</v>
      </c>
      <c r="G1118" s="4" t="s">
        <v>138</v>
      </c>
      <c r="H1118" s="5" t="s">
        <v>6860</v>
      </c>
      <c r="I1118" s="4" t="s">
        <v>6861</v>
      </c>
      <c r="J1118" s="5" t="n">
        <f aca="false">LEN(K1118)</f>
        <v>25</v>
      </c>
      <c r="K1118" s="10" t="s">
        <v>6862</v>
      </c>
      <c r="L1118" s="4" t="s">
        <v>66</v>
      </c>
      <c r="M1118" s="4" t="s">
        <v>381</v>
      </c>
    </row>
    <row r="1119" customFormat="false" ht="15.75" hidden="false" customHeight="true" outlineLevel="0" collapsed="false">
      <c r="A1119" s="4" t="n">
        <v>12058</v>
      </c>
      <c r="B1119" s="4" t="s">
        <v>6863</v>
      </c>
      <c r="C1119" s="4"/>
      <c r="D1119" s="4" t="s">
        <v>6864</v>
      </c>
      <c r="E1119" s="5" t="s">
        <v>6865</v>
      </c>
      <c r="F1119" s="4" t="s">
        <v>107</v>
      </c>
      <c r="G1119" s="4" t="s">
        <v>107</v>
      </c>
      <c r="H1119" s="5" t="s">
        <v>6866</v>
      </c>
      <c r="I1119" s="4" t="s">
        <v>6867</v>
      </c>
      <c r="J1119" s="5" t="n">
        <f aca="false">LEN(K1119)</f>
        <v>25</v>
      </c>
      <c r="K1119" s="10" t="s">
        <v>6868</v>
      </c>
      <c r="L1119" s="4" t="s">
        <v>21</v>
      </c>
      <c r="M1119" s="4" t="s">
        <v>31</v>
      </c>
    </row>
    <row r="1120" customFormat="false" ht="27.75" hidden="false" customHeight="true" outlineLevel="0" collapsed="false">
      <c r="A1120" s="4" t="n">
        <v>11483</v>
      </c>
      <c r="B1120" s="4" t="s">
        <v>6869</v>
      </c>
      <c r="C1120" s="4"/>
      <c r="D1120" s="4" t="s">
        <v>6870</v>
      </c>
      <c r="E1120" s="5" t="s">
        <v>6871</v>
      </c>
      <c r="F1120" s="4" t="s">
        <v>6872</v>
      </c>
      <c r="G1120" s="4" t="s">
        <v>313</v>
      </c>
      <c r="H1120" s="5" t="s">
        <v>6873</v>
      </c>
      <c r="I1120" s="7" t="s">
        <v>6874</v>
      </c>
      <c r="J1120" s="5" t="n">
        <f aca="false">LEN(K1120)</f>
        <v>25</v>
      </c>
      <c r="K1120" s="5" t="s">
        <v>6875</v>
      </c>
      <c r="L1120" s="4" t="s">
        <v>57</v>
      </c>
      <c r="M1120" s="4" t="s">
        <v>1208</v>
      </c>
    </row>
    <row r="1121" customFormat="false" ht="15.75" hidden="false" customHeight="true" outlineLevel="0" collapsed="false">
      <c r="A1121" s="4" t="n">
        <v>11583</v>
      </c>
      <c r="B1121" s="4" t="s">
        <v>6876</v>
      </c>
      <c r="C1121" s="4"/>
      <c r="D1121" s="4" t="s">
        <v>6877</v>
      </c>
      <c r="E1121" s="5" t="s">
        <v>6878</v>
      </c>
      <c r="F1121" s="4" t="s">
        <v>851</v>
      </c>
      <c r="G1121" s="4" t="s">
        <v>852</v>
      </c>
      <c r="H1121" s="5" t="s">
        <v>6879</v>
      </c>
      <c r="I1121" s="4" t="s">
        <v>6880</v>
      </c>
      <c r="J1121" s="5" t="n">
        <f aca="false">LEN(K1121)</f>
        <v>25</v>
      </c>
      <c r="K1121" s="6" t="str">
        <f aca="false">LOWER(SUBSTITUTE(SUBSTITUTE(SUBSTITUTE(SUBSTITUTE(SUBSTITUTE(SUBSTITUTE(SUBSTITUTE(B1121,"S.L.",""),"SL",""),"S.A.",""),"SA","")," ",""),".",""),",",""))&amp;".com"</f>
        <v>pensiónnignaciocentro.com</v>
      </c>
      <c r="L1121" s="4" t="s">
        <v>31</v>
      </c>
      <c r="M1121" s="4" t="s">
        <v>22</v>
      </c>
    </row>
    <row r="1122" customFormat="false" ht="15.75" hidden="false" customHeight="true" outlineLevel="0" collapsed="false">
      <c r="A1122" s="4" t="n">
        <v>11653</v>
      </c>
      <c r="B1122" s="4" t="s">
        <v>6881</v>
      </c>
      <c r="C1122" s="4"/>
      <c r="D1122" s="4" t="s">
        <v>6882</v>
      </c>
      <c r="E1122" s="5" t="s">
        <v>6883</v>
      </c>
      <c r="F1122" s="4" t="s">
        <v>6884</v>
      </c>
      <c r="G1122" s="4" t="s">
        <v>1397</v>
      </c>
      <c r="H1122" s="5" t="s">
        <v>6885</v>
      </c>
      <c r="I1122" s="4" t="s">
        <v>6886</v>
      </c>
      <c r="J1122" s="5" t="n">
        <f aca="false">LEN(K1122)</f>
        <v>25</v>
      </c>
      <c r="K1122" s="6" t="s">
        <v>6887</v>
      </c>
      <c r="L1122" s="4" t="s">
        <v>21</v>
      </c>
      <c r="M1122" s="4" t="s">
        <v>344</v>
      </c>
    </row>
    <row r="1123" customFormat="false" ht="15.75" hidden="false" customHeight="true" outlineLevel="0" collapsed="false">
      <c r="A1123" s="4" t="n">
        <v>11665</v>
      </c>
      <c r="B1123" s="4" t="s">
        <v>6888</v>
      </c>
      <c r="C1123" s="4"/>
      <c r="D1123" s="4" t="s">
        <v>6889</v>
      </c>
      <c r="E1123" s="5" t="s">
        <v>6890</v>
      </c>
      <c r="F1123" s="4" t="s">
        <v>6891</v>
      </c>
      <c r="G1123" s="4" t="s">
        <v>1397</v>
      </c>
      <c r="H1123" s="5" t="s">
        <v>6892</v>
      </c>
      <c r="I1123" s="4" t="s">
        <v>6893</v>
      </c>
      <c r="J1123" s="5" t="n">
        <f aca="false">LEN(K1123)</f>
        <v>25</v>
      </c>
      <c r="K1123" s="6" t="s">
        <v>6894</v>
      </c>
      <c r="L1123" s="4" t="s">
        <v>31</v>
      </c>
      <c r="M1123" s="4" t="s">
        <v>31</v>
      </c>
    </row>
    <row r="1124" customFormat="false" ht="27.75" hidden="false" customHeight="true" outlineLevel="0" collapsed="false">
      <c r="A1124" s="4" t="n">
        <v>11385</v>
      </c>
      <c r="B1124" s="4" t="s">
        <v>6895</v>
      </c>
      <c r="C1124" s="4"/>
      <c r="D1124" s="4" t="s">
        <v>6896</v>
      </c>
      <c r="E1124" s="5" t="s">
        <v>6897</v>
      </c>
      <c r="F1124" s="4" t="s">
        <v>1389</v>
      </c>
      <c r="G1124" s="4" t="s">
        <v>1390</v>
      </c>
      <c r="H1124" s="5" t="s">
        <v>6898</v>
      </c>
      <c r="I1124" s="7" t="s">
        <v>6899</v>
      </c>
      <c r="J1124" s="5" t="n">
        <f aca="false">LEN(K1124)</f>
        <v>25</v>
      </c>
      <c r="K1124" s="6" t="s">
        <v>6900</v>
      </c>
      <c r="L1124" s="4" t="s">
        <v>66</v>
      </c>
      <c r="M1124" s="4" t="s">
        <v>31</v>
      </c>
    </row>
    <row r="1125" customFormat="false" ht="15.75" hidden="false" customHeight="true" outlineLevel="0" collapsed="false">
      <c r="A1125" s="4" t="n">
        <v>13</v>
      </c>
      <c r="B1125" s="4" t="s">
        <v>6901</v>
      </c>
      <c r="C1125" s="4"/>
      <c r="D1125" s="4" t="s">
        <v>6902</v>
      </c>
      <c r="E1125" s="5" t="s">
        <v>52</v>
      </c>
      <c r="F1125" s="4" t="s">
        <v>53</v>
      </c>
      <c r="G1125" s="4" t="s">
        <v>37</v>
      </c>
      <c r="H1125" s="5" t="s">
        <v>6903</v>
      </c>
      <c r="I1125" s="4" t="s">
        <v>6904</v>
      </c>
      <c r="J1125" s="5" t="n">
        <f aca="false">LEN(K1125)</f>
        <v>25</v>
      </c>
      <c r="K1125" s="5" t="s">
        <v>6905</v>
      </c>
      <c r="L1125" s="4" t="s">
        <v>31</v>
      </c>
      <c r="M1125" s="4" t="s">
        <v>31</v>
      </c>
    </row>
    <row r="1126" customFormat="false" ht="15.75" hidden="false" customHeight="true" outlineLevel="0" collapsed="false">
      <c r="A1126" s="4" t="n">
        <v>115</v>
      </c>
      <c r="B1126" s="4" t="s">
        <v>6906</v>
      </c>
      <c r="C1126" s="4"/>
      <c r="D1126" s="4" t="s">
        <v>6907</v>
      </c>
      <c r="E1126" s="5" t="s">
        <v>6908</v>
      </c>
      <c r="F1126" s="4" t="s">
        <v>6909</v>
      </c>
      <c r="G1126" s="4" t="s">
        <v>603</v>
      </c>
      <c r="H1126" s="5" t="s">
        <v>6910</v>
      </c>
      <c r="I1126" s="4" t="s">
        <v>6911</v>
      </c>
      <c r="J1126" s="5" t="n">
        <f aca="false">LEN(K1126)</f>
        <v>25</v>
      </c>
      <c r="K1126" s="6" t="s">
        <v>6912</v>
      </c>
      <c r="L1126" s="4" t="s">
        <v>78</v>
      </c>
      <c r="M1126" s="4" t="s">
        <v>31</v>
      </c>
    </row>
    <row r="1127" customFormat="false" ht="15.75" hidden="false" customHeight="true" outlineLevel="0" collapsed="false">
      <c r="A1127" s="4" t="n">
        <v>168</v>
      </c>
      <c r="B1127" s="4" t="s">
        <v>6913</v>
      </c>
      <c r="C1127" s="4"/>
      <c r="D1127" s="4" t="s">
        <v>6914</v>
      </c>
      <c r="E1127" s="5" t="s">
        <v>455</v>
      </c>
      <c r="F1127" s="4" t="s">
        <v>372</v>
      </c>
      <c r="G1127" s="4" t="s">
        <v>372</v>
      </c>
      <c r="H1127" s="5" t="s">
        <v>6915</v>
      </c>
      <c r="I1127" s="4" t="s">
        <v>6916</v>
      </c>
      <c r="J1127" s="5" t="n">
        <f aca="false">LEN(K1127)</f>
        <v>25</v>
      </c>
      <c r="K1127" s="6" t="s">
        <v>6917</v>
      </c>
      <c r="L1127" s="4" t="s">
        <v>66</v>
      </c>
      <c r="M1127" s="4" t="s">
        <v>2177</v>
      </c>
    </row>
    <row r="1128" customFormat="false" ht="27.75" hidden="false" customHeight="true" outlineLevel="0" collapsed="false">
      <c r="A1128" s="4" t="n">
        <v>174</v>
      </c>
      <c r="B1128" s="4" t="s">
        <v>6918</v>
      </c>
      <c r="C1128" s="4"/>
      <c r="D1128" s="4" t="s">
        <v>6919</v>
      </c>
      <c r="E1128" s="5" t="s">
        <v>6920</v>
      </c>
      <c r="F1128" s="4" t="s">
        <v>138</v>
      </c>
      <c r="G1128" s="4" t="s">
        <v>138</v>
      </c>
      <c r="H1128" s="5" t="s">
        <v>6921</v>
      </c>
      <c r="I1128" s="7" t="s">
        <v>6922</v>
      </c>
      <c r="J1128" s="5" t="n">
        <f aca="false">LEN(K1128)</f>
        <v>25</v>
      </c>
      <c r="K1128" s="5" t="s">
        <v>6923</v>
      </c>
      <c r="L1128" s="4" t="s">
        <v>78</v>
      </c>
      <c r="M1128" s="4" t="s">
        <v>2209</v>
      </c>
    </row>
    <row r="1129" customFormat="false" ht="15.75" hidden="false" customHeight="true" outlineLevel="0" collapsed="false">
      <c r="A1129" s="4" t="n">
        <v>189</v>
      </c>
      <c r="B1129" s="4" t="s">
        <v>6924</v>
      </c>
      <c r="C1129" s="4"/>
      <c r="D1129" s="4" t="s">
        <v>6925</v>
      </c>
      <c r="E1129" s="5" t="s">
        <v>6926</v>
      </c>
      <c r="F1129" s="4" t="s">
        <v>62</v>
      </c>
      <c r="G1129" s="4" t="s">
        <v>18</v>
      </c>
      <c r="H1129" s="5" t="s">
        <v>6927</v>
      </c>
      <c r="I1129" s="4" t="s">
        <v>6928</v>
      </c>
      <c r="J1129" s="5" t="n">
        <f aca="false">LEN(K1129)</f>
        <v>25</v>
      </c>
      <c r="K1129" s="6" t="s">
        <v>6929</v>
      </c>
      <c r="L1129" s="4" t="s">
        <v>31</v>
      </c>
      <c r="M1129" s="4" t="s">
        <v>2801</v>
      </c>
    </row>
    <row r="1130" customFormat="false" ht="15.75" hidden="false" customHeight="true" outlineLevel="0" collapsed="false">
      <c r="A1130" s="4" t="n">
        <v>239</v>
      </c>
      <c r="B1130" s="4" t="s">
        <v>6930</v>
      </c>
      <c r="C1130" s="4"/>
      <c r="D1130" s="4" t="s">
        <v>6931</v>
      </c>
      <c r="E1130" s="5" t="n">
        <v>29200</v>
      </c>
      <c r="F1130" s="4" t="s">
        <v>3412</v>
      </c>
      <c r="G1130" s="4" t="s">
        <v>107</v>
      </c>
      <c r="H1130" s="5" t="s">
        <v>6932</v>
      </c>
      <c r="I1130" s="4" t="s">
        <v>6933</v>
      </c>
      <c r="J1130" s="5" t="n">
        <f aca="false">LEN(K1130)</f>
        <v>25</v>
      </c>
      <c r="K1130" s="6" t="s">
        <v>6934</v>
      </c>
      <c r="L1130" s="4" t="s">
        <v>21</v>
      </c>
      <c r="M1130" s="4" t="s">
        <v>2890</v>
      </c>
    </row>
    <row r="1131" customFormat="false" ht="15.75" hidden="false" customHeight="true" outlineLevel="0" collapsed="false">
      <c r="A1131" s="4" t="n">
        <v>240</v>
      </c>
      <c r="B1131" s="4" t="s">
        <v>6935</v>
      </c>
      <c r="C1131" s="4" t="s">
        <v>6936</v>
      </c>
      <c r="D1131" s="4" t="s">
        <v>6937</v>
      </c>
      <c r="E1131" s="5" t="s">
        <v>6938</v>
      </c>
      <c r="F1131" s="4" t="s">
        <v>6939</v>
      </c>
      <c r="G1131" s="4" t="s">
        <v>138</v>
      </c>
      <c r="H1131" s="5" t="s">
        <v>6940</v>
      </c>
      <c r="I1131" s="4" t="s">
        <v>6941</v>
      </c>
      <c r="J1131" s="5" t="n">
        <f aca="false">LEN(K1131)</f>
        <v>25</v>
      </c>
      <c r="K1131" s="6" t="s">
        <v>6942</v>
      </c>
      <c r="L1131" s="4" t="s">
        <v>66</v>
      </c>
      <c r="M1131" s="4" t="s">
        <v>3294</v>
      </c>
    </row>
    <row r="1132" customFormat="false" ht="27.75" hidden="false" customHeight="true" outlineLevel="0" collapsed="false">
      <c r="A1132" s="4" t="n">
        <v>251</v>
      </c>
      <c r="B1132" s="4" t="s">
        <v>6943</v>
      </c>
      <c r="C1132" s="4"/>
      <c r="D1132" s="4" t="s">
        <v>6944</v>
      </c>
      <c r="E1132" s="5" t="s">
        <v>6945</v>
      </c>
      <c r="F1132" s="4" t="s">
        <v>6946</v>
      </c>
      <c r="G1132" s="4" t="s">
        <v>205</v>
      </c>
      <c r="H1132" s="5" t="s">
        <v>6947</v>
      </c>
      <c r="I1132" s="7" t="s">
        <v>6948</v>
      </c>
      <c r="J1132" s="5" t="n">
        <f aca="false">LEN(K1132)</f>
        <v>25</v>
      </c>
      <c r="K1132" s="5" t="s">
        <v>6949</v>
      </c>
      <c r="L1132" s="4" t="s">
        <v>31</v>
      </c>
      <c r="M1132" s="4" t="s">
        <v>31</v>
      </c>
    </row>
    <row r="1133" customFormat="false" ht="15.75" hidden="false" customHeight="true" outlineLevel="0" collapsed="false">
      <c r="A1133" s="4" t="n">
        <v>257</v>
      </c>
      <c r="B1133" s="4" t="s">
        <v>6950</v>
      </c>
      <c r="C1133" s="4"/>
      <c r="D1133" s="4" t="s">
        <v>6951</v>
      </c>
      <c r="E1133" s="5" t="s">
        <v>6952</v>
      </c>
      <c r="F1133" s="4" t="s">
        <v>205</v>
      </c>
      <c r="G1133" s="4" t="s">
        <v>205</v>
      </c>
      <c r="H1133" s="5" t="s">
        <v>6953</v>
      </c>
      <c r="I1133" s="4" t="s">
        <v>6954</v>
      </c>
      <c r="J1133" s="5" t="n">
        <f aca="false">LEN(K1133)</f>
        <v>25</v>
      </c>
      <c r="K1133" s="6" t="s">
        <v>6955</v>
      </c>
      <c r="L1133" s="4" t="s">
        <v>57</v>
      </c>
      <c r="M1133" s="4" t="s">
        <v>31</v>
      </c>
    </row>
    <row r="1134" customFormat="false" ht="15.75" hidden="false" customHeight="true" outlineLevel="0" collapsed="false">
      <c r="A1134" s="4" t="n">
        <v>267</v>
      </c>
      <c r="B1134" s="4" t="s">
        <v>6956</v>
      </c>
      <c r="C1134" s="4"/>
      <c r="D1134" s="4" t="s">
        <v>6957</v>
      </c>
      <c r="E1134" s="5" t="s">
        <v>6958</v>
      </c>
      <c r="F1134" s="4" t="s">
        <v>205</v>
      </c>
      <c r="G1134" s="4" t="s">
        <v>205</v>
      </c>
      <c r="H1134" s="5" t="s">
        <v>6959</v>
      </c>
      <c r="I1134" s="4" t="s">
        <v>6960</v>
      </c>
      <c r="J1134" s="5" t="n">
        <f aca="false">LEN(K1134)</f>
        <v>25</v>
      </c>
      <c r="K1134" s="6" t="s">
        <v>6961</v>
      </c>
      <c r="L1134" s="4" t="s">
        <v>78</v>
      </c>
      <c r="M1134" s="4" t="s">
        <v>1216</v>
      </c>
    </row>
    <row r="1135" customFormat="false" ht="15.75" hidden="false" customHeight="true" outlineLevel="0" collapsed="false">
      <c r="A1135" s="4" t="n">
        <v>407</v>
      </c>
      <c r="B1135" s="4" t="s">
        <v>6962</v>
      </c>
      <c r="C1135" s="4"/>
      <c r="D1135" s="4" t="s">
        <v>6963</v>
      </c>
      <c r="E1135" s="5" t="s">
        <v>6964</v>
      </c>
      <c r="F1135" s="4" t="s">
        <v>205</v>
      </c>
      <c r="G1135" s="4" t="s">
        <v>205</v>
      </c>
      <c r="H1135" s="5" t="s">
        <v>6965</v>
      </c>
      <c r="I1135" s="4" t="s">
        <v>6966</v>
      </c>
      <c r="J1135" s="5" t="n">
        <f aca="false">LEN(K1135)</f>
        <v>25</v>
      </c>
      <c r="K1135" s="6" t="s">
        <v>6967</v>
      </c>
      <c r="L1135" s="4" t="s">
        <v>31</v>
      </c>
      <c r="M1135" s="4" t="s">
        <v>31</v>
      </c>
    </row>
    <row r="1136" customFormat="false" ht="15.75" hidden="false" customHeight="true" outlineLevel="0" collapsed="false">
      <c r="A1136" s="4" t="n">
        <v>473</v>
      </c>
      <c r="B1136" s="4" t="s">
        <v>6968</v>
      </c>
      <c r="C1136" s="4"/>
      <c r="D1136" s="4" t="s">
        <v>6969</v>
      </c>
      <c r="E1136" s="5" t="n">
        <v>28013</v>
      </c>
      <c r="F1136" s="4" t="s">
        <v>205</v>
      </c>
      <c r="G1136" s="4" t="s">
        <v>205</v>
      </c>
      <c r="H1136" s="5" t="s">
        <v>6970</v>
      </c>
      <c r="I1136" s="4" t="s">
        <v>6971</v>
      </c>
      <c r="J1136" s="5" t="n">
        <f aca="false">LEN(K1136)</f>
        <v>25</v>
      </c>
      <c r="K1136" s="6" t="str">
        <f aca="false">LOWER(SUBSTITUTE(SUBSTITUTE(SUBSTITUTE(SUBSTITUTE(SUBSTITUTE(SUBSTITUTE(SUBSTITUTE(B1136,"S.L.",""),"SL",""),"S.A.",""),"SA","")," ",""),".",""),",",""))&amp;".com"</f>
        <v>petitpalacetrescruces.com</v>
      </c>
      <c r="L1136" s="4" t="s">
        <v>1970</v>
      </c>
      <c r="M1136" s="4" t="s">
        <v>3974</v>
      </c>
    </row>
    <row r="1137" customFormat="false" ht="15.75" hidden="false" customHeight="true" outlineLevel="0" collapsed="false">
      <c r="A1137" s="4" t="n">
        <v>596</v>
      </c>
      <c r="B1137" s="4" t="s">
        <v>6972</v>
      </c>
      <c r="C1137" s="4"/>
      <c r="D1137" s="4" t="s">
        <v>6973</v>
      </c>
      <c r="E1137" s="5" t="s">
        <v>843</v>
      </c>
      <c r="F1137" s="4" t="s">
        <v>844</v>
      </c>
      <c r="G1137" s="4" t="s">
        <v>205</v>
      </c>
      <c r="H1137" s="5" t="s">
        <v>6974</v>
      </c>
      <c r="I1137" s="4" t="s">
        <v>6975</v>
      </c>
      <c r="J1137" s="5" t="n">
        <f aca="false">LEN(K1137)</f>
        <v>25</v>
      </c>
      <c r="K1137" s="6" t="str">
        <f aca="false">LOWER(SUBSTITUTE(SUBSTITUTE(SUBSTITUTE(SUBSTITUTE(SUBSTITUTE(SUBSTITUTE(SUBSTITUTE(B1137,"S.L.",""),"SL",""),"S.A.",""),"SA","")," ",""),".",""),",",""))&amp;".com"</f>
        <v>apartamentoslaflorida.com</v>
      </c>
      <c r="L1137" s="4" t="s">
        <v>21</v>
      </c>
      <c r="M1137" s="4" t="s">
        <v>31</v>
      </c>
    </row>
    <row r="1138" customFormat="false" ht="15.75" hidden="false" customHeight="true" outlineLevel="0" collapsed="false">
      <c r="A1138" s="4" t="n">
        <v>607</v>
      </c>
      <c r="B1138" s="4" t="s">
        <v>6976</v>
      </c>
      <c r="C1138" s="4"/>
      <c r="D1138" s="4" t="s">
        <v>6977</v>
      </c>
      <c r="E1138" s="5" t="s">
        <v>6978</v>
      </c>
      <c r="F1138" s="4" t="s">
        <v>6979</v>
      </c>
      <c r="G1138" s="4" t="s">
        <v>205</v>
      </c>
      <c r="H1138" s="5" t="s">
        <v>6980</v>
      </c>
      <c r="I1138" s="4" t="s">
        <v>6981</v>
      </c>
      <c r="J1138" s="5" t="n">
        <f aca="false">LEN(K1138)</f>
        <v>25</v>
      </c>
      <c r="K1138" s="6" t="s">
        <v>6982</v>
      </c>
      <c r="L1138" s="4" t="s">
        <v>31</v>
      </c>
      <c r="M1138" s="4" t="s">
        <v>1063</v>
      </c>
    </row>
    <row r="1139" customFormat="false" ht="15.75" hidden="false" customHeight="true" outlineLevel="0" collapsed="false">
      <c r="A1139" s="4" t="n">
        <v>637</v>
      </c>
      <c r="B1139" s="4" t="s">
        <v>6983</v>
      </c>
      <c r="C1139" s="4"/>
      <c r="D1139" s="4" t="s">
        <v>6984</v>
      </c>
      <c r="E1139" s="5" t="s">
        <v>3171</v>
      </c>
      <c r="F1139" s="4" t="s">
        <v>205</v>
      </c>
      <c r="G1139" s="4" t="s">
        <v>205</v>
      </c>
      <c r="H1139" s="5" t="s">
        <v>6985</v>
      </c>
      <c r="I1139" s="4" t="s">
        <v>6986</v>
      </c>
      <c r="J1139" s="5" t="n">
        <f aca="false">LEN(K1139)</f>
        <v>25</v>
      </c>
      <c r="K1139" s="6" t="s">
        <v>6987</v>
      </c>
      <c r="L1139" s="4" t="s">
        <v>31</v>
      </c>
      <c r="M1139" s="4" t="s">
        <v>6988</v>
      </c>
    </row>
    <row r="1140" customFormat="false" ht="15.75" hidden="false" customHeight="true" outlineLevel="0" collapsed="false">
      <c r="A1140" s="4" t="n">
        <v>639</v>
      </c>
      <c r="B1140" s="4" t="s">
        <v>6989</v>
      </c>
      <c r="C1140" s="4"/>
      <c r="D1140" s="4" t="s">
        <v>6990</v>
      </c>
      <c r="E1140" s="5" t="s">
        <v>580</v>
      </c>
      <c r="F1140" s="4" t="s">
        <v>205</v>
      </c>
      <c r="G1140" s="4" t="s">
        <v>205</v>
      </c>
      <c r="H1140" s="5" t="s">
        <v>6991</v>
      </c>
      <c r="I1140" s="4" t="s">
        <v>6992</v>
      </c>
      <c r="J1140" s="5" t="n">
        <f aca="false">LEN(K1140)</f>
        <v>25</v>
      </c>
      <c r="K1140" s="6" t="str">
        <f aca="false">LOWER(SUBSTITUTE(SUBSTITUTE(SUBSTITUTE(SUBSTITUTE(SUBSTITUTE(SUBSTITUTE(SUBSTITUTE(B1140,"S.L.",""),"SL",""),"S.A.",""),"SA","")," ",""),".",""),",",""))&amp;".com"</f>
        <v>memadridreinavictoria.com</v>
      </c>
      <c r="L1140" s="4" t="s">
        <v>57</v>
      </c>
      <c r="M1140" s="4" t="s">
        <v>1321</v>
      </c>
    </row>
    <row r="1141" customFormat="false" ht="15.75" hidden="false" customHeight="true" outlineLevel="0" collapsed="false">
      <c r="A1141" s="15" t="n">
        <v>685</v>
      </c>
      <c r="B1141" s="15" t="s">
        <v>6993</v>
      </c>
      <c r="C1141" s="15"/>
      <c r="D1141" s="15" t="s">
        <v>6994</v>
      </c>
      <c r="E1141" s="16" t="s">
        <v>2660</v>
      </c>
      <c r="F1141" s="15" t="s">
        <v>2331</v>
      </c>
      <c r="G1141" s="15" t="s">
        <v>205</v>
      </c>
      <c r="H1141" s="5" t="s">
        <v>6995</v>
      </c>
      <c r="I1141" s="17" t="s">
        <v>6996</v>
      </c>
      <c r="J1141" s="5" t="n">
        <f aca="false">LEN(K1141)</f>
        <v>25</v>
      </c>
      <c r="K1141" s="19" t="s">
        <v>6997</v>
      </c>
      <c r="L1141" s="4" t="s">
        <v>57</v>
      </c>
      <c r="M1141" s="4" t="s">
        <v>2980</v>
      </c>
    </row>
    <row r="1142" customFormat="false" ht="15.75" hidden="false" customHeight="true" outlineLevel="0" collapsed="false">
      <c r="A1142" s="4" t="n">
        <v>698</v>
      </c>
      <c r="B1142" s="4" t="s">
        <v>6998</v>
      </c>
      <c r="C1142" s="4"/>
      <c r="D1142" s="4" t="s">
        <v>6999</v>
      </c>
      <c r="E1142" s="5" t="s">
        <v>7000</v>
      </c>
      <c r="F1142" s="4" t="s">
        <v>7001</v>
      </c>
      <c r="G1142" s="4" t="s">
        <v>205</v>
      </c>
      <c r="H1142" s="5" t="s">
        <v>7002</v>
      </c>
      <c r="I1142" s="4" t="s">
        <v>7003</v>
      </c>
      <c r="J1142" s="5" t="n">
        <f aca="false">LEN(K1142)</f>
        <v>25</v>
      </c>
      <c r="K1142" s="6" t="str">
        <f aca="false">LOWER(SUBSTITUTE(SUBSTITUTE(SUBSTITUTE(SUBSTITUTE(SUBSTITUTE(SUBSTITUTE(SUBSTITUTE(B1142,"S.L.",""),"SL",""),"S.A.",""),"SA","")," ",""),".",""),",",""))&amp;".com"</f>
        <v>apartahotelvillanueva.com</v>
      </c>
      <c r="L1142" s="4" t="s">
        <v>57</v>
      </c>
      <c r="M1142" s="4" t="s">
        <v>2474</v>
      </c>
    </row>
    <row r="1143" customFormat="false" ht="15.75" hidden="false" customHeight="true" outlineLevel="0" collapsed="false">
      <c r="A1143" s="4" t="n">
        <v>707</v>
      </c>
      <c r="B1143" s="4" t="s">
        <v>7004</v>
      </c>
      <c r="C1143" s="4"/>
      <c r="D1143" s="4" t="s">
        <v>7005</v>
      </c>
      <c r="E1143" s="5" t="s">
        <v>7006</v>
      </c>
      <c r="F1143" s="4" t="s">
        <v>205</v>
      </c>
      <c r="G1143" s="4" t="s">
        <v>205</v>
      </c>
      <c r="H1143" s="5" t="s">
        <v>7007</v>
      </c>
      <c r="I1143" s="4" t="s">
        <v>7008</v>
      </c>
      <c r="J1143" s="5" t="n">
        <f aca="false">LEN(K1143)</f>
        <v>25</v>
      </c>
      <c r="K1143" s="6" t="s">
        <v>7009</v>
      </c>
      <c r="L1143" s="4" t="s">
        <v>637</v>
      </c>
      <c r="M1143" s="4" t="s">
        <v>317</v>
      </c>
    </row>
    <row r="1144" customFormat="false" ht="15.75" hidden="false" customHeight="true" outlineLevel="0" collapsed="false">
      <c r="A1144" s="4" t="n">
        <v>715</v>
      </c>
      <c r="B1144" s="4" t="s">
        <v>7010</v>
      </c>
      <c r="C1144" s="4"/>
      <c r="D1144" s="4" t="s">
        <v>7011</v>
      </c>
      <c r="E1144" s="5" t="s">
        <v>7012</v>
      </c>
      <c r="F1144" s="4" t="s">
        <v>7013</v>
      </c>
      <c r="G1144" s="4" t="s">
        <v>205</v>
      </c>
      <c r="H1144" s="5" t="s">
        <v>7014</v>
      </c>
      <c r="I1144" s="4" t="s">
        <v>7015</v>
      </c>
      <c r="J1144" s="5" t="n">
        <f aca="false">LEN(K1144)</f>
        <v>25</v>
      </c>
      <c r="K1144" s="6" t="s">
        <v>7016</v>
      </c>
      <c r="L1144" s="4" t="s">
        <v>21</v>
      </c>
      <c r="M1144" s="4" t="s">
        <v>929</v>
      </c>
    </row>
    <row r="1145" customFormat="false" ht="15.75" hidden="false" customHeight="true" outlineLevel="0" collapsed="false">
      <c r="A1145" s="4" t="n">
        <v>734</v>
      </c>
      <c r="B1145" s="4" t="s">
        <v>7017</v>
      </c>
      <c r="C1145" s="4"/>
      <c r="D1145" s="4" t="s">
        <v>7018</v>
      </c>
      <c r="E1145" s="5" t="s">
        <v>5691</v>
      </c>
      <c r="F1145" s="4" t="s">
        <v>5692</v>
      </c>
      <c r="G1145" s="4" t="s">
        <v>205</v>
      </c>
      <c r="H1145" s="5" t="s">
        <v>7019</v>
      </c>
      <c r="I1145" s="4" t="s">
        <v>7020</v>
      </c>
      <c r="J1145" s="5" t="n">
        <f aca="false">LEN(K1145)</f>
        <v>25</v>
      </c>
      <c r="K1145" s="6" t="s">
        <v>7021</v>
      </c>
      <c r="L1145" s="4" t="s">
        <v>78</v>
      </c>
      <c r="M1145" s="4" t="s">
        <v>2474</v>
      </c>
    </row>
    <row r="1146" customFormat="false" ht="15.75" hidden="false" customHeight="true" outlineLevel="0" collapsed="false">
      <c r="A1146" s="4" t="n">
        <v>789</v>
      </c>
      <c r="B1146" s="4" t="s">
        <v>7022</v>
      </c>
      <c r="C1146" s="4"/>
      <c r="D1146" s="4" t="s">
        <v>7023</v>
      </c>
      <c r="E1146" s="5" t="s">
        <v>2627</v>
      </c>
      <c r="F1146" s="4" t="s">
        <v>2628</v>
      </c>
      <c r="G1146" s="4" t="s">
        <v>205</v>
      </c>
      <c r="H1146" s="5" t="s">
        <v>7024</v>
      </c>
      <c r="I1146" s="4" t="s">
        <v>7025</v>
      </c>
      <c r="J1146" s="5" t="n">
        <f aca="false">LEN(K1146)</f>
        <v>25</v>
      </c>
      <c r="K1146" s="10" t="s">
        <v>7026</v>
      </c>
      <c r="L1146" s="4" t="s">
        <v>31</v>
      </c>
      <c r="M1146" s="4" t="s">
        <v>467</v>
      </c>
    </row>
    <row r="1147" customFormat="false" ht="15.75" hidden="false" customHeight="true" outlineLevel="0" collapsed="false">
      <c r="A1147" s="15" t="n">
        <v>799</v>
      </c>
      <c r="B1147" s="15" t="s">
        <v>7027</v>
      </c>
      <c r="C1147" s="15"/>
      <c r="D1147" s="15" t="s">
        <v>7028</v>
      </c>
      <c r="E1147" s="16" t="s">
        <v>7029</v>
      </c>
      <c r="F1147" s="15" t="s">
        <v>7030</v>
      </c>
      <c r="G1147" s="15" t="s">
        <v>205</v>
      </c>
      <c r="H1147" s="5" t="s">
        <v>7031</v>
      </c>
      <c r="I1147" s="17" t="s">
        <v>7032</v>
      </c>
      <c r="J1147" s="5" t="n">
        <f aca="false">LEN(K1147)</f>
        <v>25</v>
      </c>
      <c r="K1147" s="6" t="s">
        <v>7033</v>
      </c>
      <c r="L1147" s="4" t="s">
        <v>21</v>
      </c>
      <c r="M1147" s="4" t="s">
        <v>32</v>
      </c>
    </row>
    <row r="1148" customFormat="false" ht="27.75" hidden="false" customHeight="true" outlineLevel="0" collapsed="false">
      <c r="A1148" s="4" t="n">
        <v>808</v>
      </c>
      <c r="B1148" s="4" t="s">
        <v>7034</v>
      </c>
      <c r="C1148" s="4"/>
      <c r="D1148" s="4" t="s">
        <v>7035</v>
      </c>
      <c r="E1148" s="5" t="s">
        <v>4631</v>
      </c>
      <c r="F1148" s="4" t="s">
        <v>2305</v>
      </c>
      <c r="G1148" s="4" t="s">
        <v>2305</v>
      </c>
      <c r="H1148" s="5" t="s">
        <v>7036</v>
      </c>
      <c r="I1148" s="7" t="s">
        <v>7037</v>
      </c>
      <c r="J1148" s="5" t="n">
        <f aca="false">LEN(K1148)</f>
        <v>25</v>
      </c>
      <c r="K1148" s="6" t="s">
        <v>7038</v>
      </c>
      <c r="L1148" s="4" t="s">
        <v>31</v>
      </c>
      <c r="M1148" s="4" t="s">
        <v>326</v>
      </c>
    </row>
    <row r="1149" customFormat="false" ht="15.75" hidden="false" customHeight="true" outlineLevel="0" collapsed="false">
      <c r="A1149" s="4" t="n">
        <v>851</v>
      </c>
      <c r="B1149" s="4" t="s">
        <v>7039</v>
      </c>
      <c r="C1149" s="4"/>
      <c r="D1149" s="4" t="s">
        <v>7040</v>
      </c>
      <c r="E1149" s="5" t="s">
        <v>4650</v>
      </c>
      <c r="F1149" s="4" t="s">
        <v>5726</v>
      </c>
      <c r="G1149" s="4" t="s">
        <v>1482</v>
      </c>
      <c r="H1149" s="5" t="s">
        <v>7041</v>
      </c>
      <c r="I1149" s="4" t="s">
        <v>7042</v>
      </c>
      <c r="J1149" s="5" t="n">
        <f aca="false">LEN(K1149)</f>
        <v>25</v>
      </c>
      <c r="K1149" s="10" t="s">
        <v>7043</v>
      </c>
      <c r="L1149" s="4" t="s">
        <v>57</v>
      </c>
      <c r="M1149" s="4" t="s">
        <v>31</v>
      </c>
    </row>
    <row r="1150" customFormat="false" ht="15.75" hidden="false" customHeight="true" outlineLevel="0" collapsed="false">
      <c r="A1150" s="4" t="n">
        <v>857</v>
      </c>
      <c r="B1150" s="4" t="s">
        <v>7044</v>
      </c>
      <c r="C1150" s="4"/>
      <c r="D1150" s="4" t="s">
        <v>7045</v>
      </c>
      <c r="E1150" s="5" t="s">
        <v>5712</v>
      </c>
      <c r="F1150" s="4" t="s">
        <v>5713</v>
      </c>
      <c r="G1150" s="4" t="s">
        <v>1482</v>
      </c>
      <c r="H1150" s="5" t="s">
        <v>7046</v>
      </c>
      <c r="I1150" s="4" t="s">
        <v>7047</v>
      </c>
      <c r="J1150" s="5" t="n">
        <f aca="false">LEN(K1150)</f>
        <v>25</v>
      </c>
      <c r="K1150" s="6" t="s">
        <v>7048</v>
      </c>
      <c r="L1150" s="4" t="s">
        <v>31</v>
      </c>
      <c r="M1150" s="4" t="s">
        <v>31</v>
      </c>
    </row>
    <row r="1151" customFormat="false" ht="27.75" hidden="false" customHeight="true" outlineLevel="0" collapsed="false">
      <c r="A1151" s="4" t="n">
        <v>887</v>
      </c>
      <c r="B1151" s="4" t="s">
        <v>7049</v>
      </c>
      <c r="C1151" s="4"/>
      <c r="D1151" s="4" t="s">
        <v>7050</v>
      </c>
      <c r="E1151" s="5" t="s">
        <v>7051</v>
      </c>
      <c r="F1151" s="4" t="s">
        <v>1482</v>
      </c>
      <c r="G1151" s="4" t="s">
        <v>1482</v>
      </c>
      <c r="H1151" s="5" t="s">
        <v>7052</v>
      </c>
      <c r="I1151" s="7" t="s">
        <v>7053</v>
      </c>
      <c r="J1151" s="5" t="n">
        <f aca="false">LEN(K1151)</f>
        <v>25</v>
      </c>
      <c r="K1151" s="6" t="s">
        <v>7054</v>
      </c>
      <c r="L1151" s="4" t="s">
        <v>57</v>
      </c>
      <c r="M1151" s="4" t="s">
        <v>877</v>
      </c>
    </row>
    <row r="1152" customFormat="false" ht="15.75" hidden="false" customHeight="true" outlineLevel="0" collapsed="false">
      <c r="A1152" s="4" t="n">
        <v>892</v>
      </c>
      <c r="B1152" s="4" t="s">
        <v>7055</v>
      </c>
      <c r="C1152" s="4"/>
      <c r="D1152" s="4" t="s">
        <v>7056</v>
      </c>
      <c r="E1152" s="5" t="s">
        <v>7057</v>
      </c>
      <c r="F1152" s="4" t="s">
        <v>7058</v>
      </c>
      <c r="G1152" s="4" t="s">
        <v>1482</v>
      </c>
      <c r="H1152" s="5" t="s">
        <v>7059</v>
      </c>
      <c r="I1152" s="4" t="s">
        <v>7060</v>
      </c>
      <c r="J1152" s="5" t="n">
        <f aca="false">LEN(K1152)</f>
        <v>25</v>
      </c>
      <c r="K1152" s="10" t="s">
        <v>7061</v>
      </c>
      <c r="L1152" s="4" t="s">
        <v>78</v>
      </c>
      <c r="M1152" s="4" t="s">
        <v>918</v>
      </c>
    </row>
    <row r="1153" customFormat="false" ht="15.75" hidden="false" customHeight="true" outlineLevel="0" collapsed="false">
      <c r="A1153" s="4" t="n">
        <v>944</v>
      </c>
      <c r="B1153" s="4" t="s">
        <v>7062</v>
      </c>
      <c r="C1153" s="4"/>
      <c r="D1153" s="4" t="s">
        <v>7063</v>
      </c>
      <c r="E1153" s="5" t="s">
        <v>7064</v>
      </c>
      <c r="F1153" s="4" t="s">
        <v>7065</v>
      </c>
      <c r="G1153" s="4" t="s">
        <v>431</v>
      </c>
      <c r="H1153" s="5" t="s">
        <v>7066</v>
      </c>
      <c r="I1153" s="7" t="s">
        <v>7067</v>
      </c>
      <c r="J1153" s="5" t="n">
        <f aca="false">LEN(K1153)</f>
        <v>25</v>
      </c>
      <c r="K1153" s="6" t="s">
        <v>7068</v>
      </c>
      <c r="L1153" s="4" t="s">
        <v>31</v>
      </c>
      <c r="M1153" s="4" t="s">
        <v>3461</v>
      </c>
    </row>
    <row r="1154" customFormat="false" ht="15.75" hidden="false" customHeight="true" outlineLevel="0" collapsed="false">
      <c r="A1154" s="4" t="n">
        <v>1117</v>
      </c>
      <c r="B1154" s="4" t="s">
        <v>7069</v>
      </c>
      <c r="C1154" s="4"/>
      <c r="D1154" s="4" t="s">
        <v>7070</v>
      </c>
      <c r="E1154" s="5" t="s">
        <v>429</v>
      </c>
      <c r="F1154" s="4" t="s">
        <v>430</v>
      </c>
      <c r="G1154" s="4" t="s">
        <v>431</v>
      </c>
      <c r="H1154" s="5" t="s">
        <v>7071</v>
      </c>
      <c r="I1154" s="4" t="s">
        <v>7072</v>
      </c>
      <c r="J1154" s="5" t="n">
        <f aca="false">LEN(K1154)</f>
        <v>25</v>
      </c>
      <c r="K1154" s="6" t="s">
        <v>7073</v>
      </c>
      <c r="L1154" s="4" t="s">
        <v>66</v>
      </c>
      <c r="M1154" s="4" t="s">
        <v>31</v>
      </c>
    </row>
    <row r="1155" customFormat="false" ht="15.75" hidden="false" customHeight="true" outlineLevel="0" collapsed="false">
      <c r="A1155" s="4" t="n">
        <v>1151</v>
      </c>
      <c r="B1155" s="4" t="s">
        <v>7074</v>
      </c>
      <c r="C1155" s="4"/>
      <c r="D1155" s="4" t="s">
        <v>7075</v>
      </c>
      <c r="E1155" s="5" t="s">
        <v>7076</v>
      </c>
      <c r="F1155" s="4" t="s">
        <v>1027</v>
      </c>
      <c r="G1155" s="4" t="s">
        <v>431</v>
      </c>
      <c r="H1155" s="5" t="s">
        <v>7077</v>
      </c>
      <c r="I1155" s="4" t="s">
        <v>7078</v>
      </c>
      <c r="J1155" s="5" t="n">
        <f aca="false">LEN(K1155)</f>
        <v>25</v>
      </c>
      <c r="K1155" s="10" t="str">
        <f aca="false">LOWER(SUBSTITUTE(SUBSTITUTE(SUBSTITUTE(SUBSTITUTE(SUBSTITUTE(SUBSTITUTE(SUBSTITUTE(B1155,"S.L.",""),"SL",""),"S.A.",""),"SA","")," ",""),".",""),",",""))&amp;".com"</f>
        <v>aparthotelchafoyapark.com</v>
      </c>
      <c r="L1155" s="4" t="s">
        <v>31</v>
      </c>
      <c r="M1155" s="4" t="s">
        <v>31</v>
      </c>
    </row>
    <row r="1156" customFormat="false" ht="15.75" hidden="false" customHeight="true" outlineLevel="0" collapsed="false">
      <c r="A1156" s="4" t="n">
        <v>1183</v>
      </c>
      <c r="B1156" s="4" t="s">
        <v>7079</v>
      </c>
      <c r="C1156" s="4"/>
      <c r="D1156" s="4" t="s">
        <v>7080</v>
      </c>
      <c r="E1156" s="5" t="s">
        <v>429</v>
      </c>
      <c r="F1156" s="4" t="s">
        <v>430</v>
      </c>
      <c r="G1156" s="4" t="s">
        <v>431</v>
      </c>
      <c r="H1156" s="5" t="s">
        <v>7081</v>
      </c>
      <c r="I1156" s="4" t="s">
        <v>7082</v>
      </c>
      <c r="J1156" s="5" t="n">
        <f aca="false">LEN(K1156)</f>
        <v>25</v>
      </c>
      <c r="K1156" s="6" t="s">
        <v>7083</v>
      </c>
      <c r="L1156" s="4" t="s">
        <v>21</v>
      </c>
      <c r="M1156" s="4" t="s">
        <v>31</v>
      </c>
    </row>
    <row r="1157" customFormat="false" ht="15.75" hidden="false" customHeight="true" outlineLevel="0" collapsed="false">
      <c r="A1157" s="4" t="n">
        <v>1232</v>
      </c>
      <c r="B1157" s="4" t="s">
        <v>7084</v>
      </c>
      <c r="C1157" s="4"/>
      <c r="D1157" s="4" t="s">
        <v>7085</v>
      </c>
      <c r="E1157" s="5" t="s">
        <v>2355</v>
      </c>
      <c r="F1157" s="4" t="s">
        <v>1027</v>
      </c>
      <c r="G1157" s="4" t="s">
        <v>431</v>
      </c>
      <c r="H1157" s="5" t="s">
        <v>7086</v>
      </c>
      <c r="I1157" s="4" t="s">
        <v>7087</v>
      </c>
      <c r="J1157" s="5" t="n">
        <f aca="false">LEN(K1157)</f>
        <v>25</v>
      </c>
      <c r="K1157" s="6" t="s">
        <v>7088</v>
      </c>
      <c r="L1157" s="4" t="s">
        <v>21</v>
      </c>
      <c r="M1157" s="4" t="s">
        <v>31</v>
      </c>
    </row>
    <row r="1158" customFormat="false" ht="15.75" hidden="false" customHeight="true" outlineLevel="0" collapsed="false">
      <c r="A1158" s="4" t="n">
        <v>1264</v>
      </c>
      <c r="B1158" s="4" t="s">
        <v>7089</v>
      </c>
      <c r="C1158" s="4"/>
      <c r="D1158" s="4" t="s">
        <v>7090</v>
      </c>
      <c r="E1158" s="5" t="s">
        <v>7091</v>
      </c>
      <c r="F1158" s="4" t="s">
        <v>431</v>
      </c>
      <c r="G1158" s="4" t="s">
        <v>431</v>
      </c>
      <c r="H1158" s="5" t="s">
        <v>7092</v>
      </c>
      <c r="I1158" s="17" t="s">
        <v>7093</v>
      </c>
      <c r="J1158" s="5" t="n">
        <f aca="false">LEN(K1158)</f>
        <v>25</v>
      </c>
      <c r="K1158" s="19" t="s">
        <v>7094</v>
      </c>
      <c r="L1158" s="4" t="s">
        <v>21</v>
      </c>
      <c r="M1158" s="4" t="s">
        <v>271</v>
      </c>
    </row>
    <row r="1159" customFormat="false" ht="15.75" hidden="false" customHeight="true" outlineLevel="0" collapsed="false">
      <c r="A1159" s="4" t="n">
        <v>1344</v>
      </c>
      <c r="B1159" s="4" t="s">
        <v>7095</v>
      </c>
      <c r="C1159" s="4"/>
      <c r="D1159" s="4" t="s">
        <v>7096</v>
      </c>
      <c r="E1159" s="5" t="s">
        <v>5768</v>
      </c>
      <c r="F1159" s="4" t="s">
        <v>322</v>
      </c>
      <c r="G1159" s="4" t="s">
        <v>322</v>
      </c>
      <c r="H1159" s="5" t="s">
        <v>7097</v>
      </c>
      <c r="I1159" s="4" t="s">
        <v>7098</v>
      </c>
      <c r="J1159" s="5" t="n">
        <f aca="false">LEN(K1159)</f>
        <v>25</v>
      </c>
      <c r="K1159" s="6" t="s">
        <v>7099</v>
      </c>
      <c r="L1159" s="4" t="s">
        <v>31</v>
      </c>
      <c r="M1159" s="4" t="s">
        <v>31</v>
      </c>
    </row>
    <row r="1160" customFormat="false" ht="15.75" hidden="false" customHeight="true" outlineLevel="0" collapsed="false">
      <c r="A1160" s="4" t="n">
        <v>1362</v>
      </c>
      <c r="B1160" s="4" t="s">
        <v>7100</v>
      </c>
      <c r="C1160" s="4"/>
      <c r="D1160" s="4" t="s">
        <v>7101</v>
      </c>
      <c r="E1160" s="5" t="s">
        <v>7102</v>
      </c>
      <c r="F1160" s="4" t="s">
        <v>7103</v>
      </c>
      <c r="G1160" s="4" t="s">
        <v>322</v>
      </c>
      <c r="H1160" s="5" t="s">
        <v>7104</v>
      </c>
      <c r="I1160" s="4" t="s">
        <v>7105</v>
      </c>
      <c r="J1160" s="5" t="n">
        <f aca="false">LEN(K1160)</f>
        <v>25</v>
      </c>
      <c r="K1160" s="6" t="str">
        <f aca="false">LOWER(SUBSTITUTE(SUBSTITUTE(SUBSTITUTE(SUBSTITUTE(SUBSTITUTE(SUBSTITUTE(SUBSTITUTE(B1160,"S.L.",""),"SL",""),"S.A.",""),"SA","")," ",""),".",""),",",""))&amp;".com"</f>
        <v>hospederiarealdebejar.com</v>
      </c>
      <c r="L1160" s="4" t="s">
        <v>21</v>
      </c>
      <c r="M1160" s="4" t="s">
        <v>133</v>
      </c>
    </row>
    <row r="1161" customFormat="false" ht="15.75" hidden="false" customHeight="true" outlineLevel="0" collapsed="false">
      <c r="A1161" s="4" t="n">
        <v>1366</v>
      </c>
      <c r="B1161" s="4" t="s">
        <v>7106</v>
      </c>
      <c r="C1161" s="4"/>
      <c r="D1161" s="4" t="s">
        <v>7107</v>
      </c>
      <c r="E1161" s="5" t="s">
        <v>7108</v>
      </c>
      <c r="F1161" s="4" t="s">
        <v>7109</v>
      </c>
      <c r="G1161" s="4" t="s">
        <v>322</v>
      </c>
      <c r="H1161" s="5" t="s">
        <v>7110</v>
      </c>
      <c r="I1161" s="4" t="s">
        <v>7111</v>
      </c>
      <c r="J1161" s="5" t="n">
        <f aca="false">LEN(K1161)</f>
        <v>25</v>
      </c>
      <c r="K1161" s="6" t="str">
        <f aca="false">LOWER(SUBSTITUTE(SUBSTITUTE(SUBSTITUTE(SUBSTITUTE(SUBSTITUTE(SUBSTITUTE(SUBSTITUTE(B1161,"S.L.",""),"SL",""),"S.A.",""),"SA","")," ",""),".",""),",",""))&amp;".com"</f>
        <v>antiguaseraslaalberca.com</v>
      </c>
      <c r="L1161" s="4" t="s">
        <v>78</v>
      </c>
      <c r="M1161" s="4" t="s">
        <v>2429</v>
      </c>
    </row>
    <row r="1162" customFormat="false" ht="15.75" hidden="false" customHeight="true" outlineLevel="0" collapsed="false">
      <c r="A1162" s="4" t="n">
        <v>1375</v>
      </c>
      <c r="B1162" s="4" t="s">
        <v>7112</v>
      </c>
      <c r="C1162" s="4"/>
      <c r="D1162" s="4" t="s">
        <v>7113</v>
      </c>
      <c r="E1162" s="5" t="s">
        <v>7114</v>
      </c>
      <c r="F1162" s="4" t="s">
        <v>7115</v>
      </c>
      <c r="G1162" s="4" t="s">
        <v>322</v>
      </c>
      <c r="H1162" s="5" t="s">
        <v>7116</v>
      </c>
      <c r="I1162" s="4" t="s">
        <v>7117</v>
      </c>
      <c r="J1162" s="5" t="n">
        <f aca="false">LEN(K1162)</f>
        <v>25</v>
      </c>
      <c r="K1162" s="6" t="str">
        <f aca="false">LOWER(SUBSTITUTE(SUBSTITUTE(SUBSTITUTE(SUBSTITUTE(SUBSTITUTE(SUBSTITUTE(SUBSTITUTE(B1162,"S.L.",""),"SL",""),"S.A.",""),"SA","")," ",""),".",""),",",""))&amp;".com"</f>
        <v>peraleswellnesscenter.com</v>
      </c>
      <c r="L1162" s="4" t="s">
        <v>57</v>
      </c>
      <c r="M1162" s="4" t="s">
        <v>31</v>
      </c>
    </row>
    <row r="1163" customFormat="false" ht="15.75" hidden="false" customHeight="true" outlineLevel="0" collapsed="false">
      <c r="A1163" s="4" t="n">
        <v>1456</v>
      </c>
      <c r="B1163" s="4" t="s">
        <v>7118</v>
      </c>
      <c r="C1163" s="4"/>
      <c r="D1163" s="4" t="s">
        <v>7119</v>
      </c>
      <c r="E1163" s="5" t="s">
        <v>5462</v>
      </c>
      <c r="F1163" s="4" t="s">
        <v>5463</v>
      </c>
      <c r="G1163" s="4" t="s">
        <v>1097</v>
      </c>
      <c r="H1163" s="5" t="s">
        <v>7120</v>
      </c>
      <c r="I1163" s="17" t="s">
        <v>7121</v>
      </c>
      <c r="J1163" s="5" t="n">
        <f aca="false">LEN(K1163)</f>
        <v>25</v>
      </c>
      <c r="K1163" s="19" t="s">
        <v>7122</v>
      </c>
      <c r="L1163" s="4" t="s">
        <v>21</v>
      </c>
      <c r="M1163" s="4" t="s">
        <v>1085</v>
      </c>
    </row>
    <row r="1164" customFormat="false" ht="15.75" hidden="false" customHeight="true" outlineLevel="0" collapsed="false">
      <c r="A1164" s="4" t="n">
        <v>1458</v>
      </c>
      <c r="B1164" s="4" t="s">
        <v>7123</v>
      </c>
      <c r="C1164" s="4"/>
      <c r="D1164" s="4" t="s">
        <v>7124</v>
      </c>
      <c r="E1164" s="5" t="s">
        <v>7125</v>
      </c>
      <c r="F1164" s="4" t="s">
        <v>7126</v>
      </c>
      <c r="G1164" s="4" t="s">
        <v>1097</v>
      </c>
      <c r="H1164" s="5" t="s">
        <v>7127</v>
      </c>
      <c r="I1164" s="17" t="s">
        <v>7128</v>
      </c>
      <c r="J1164" s="5" t="n">
        <f aca="false">LEN(K1164)</f>
        <v>25</v>
      </c>
      <c r="K1164" s="19" t="s">
        <v>7129</v>
      </c>
      <c r="L1164" s="4" t="s">
        <v>66</v>
      </c>
      <c r="M1164" s="4" t="s">
        <v>22</v>
      </c>
    </row>
    <row r="1165" customFormat="false" ht="15.75" hidden="false" customHeight="true" outlineLevel="0" collapsed="false">
      <c r="A1165" s="4" t="n">
        <v>1460</v>
      </c>
      <c r="B1165" s="4" t="s">
        <v>7130</v>
      </c>
      <c r="C1165" s="4"/>
      <c r="D1165" s="4" t="s">
        <v>7131</v>
      </c>
      <c r="E1165" s="5" t="s">
        <v>7132</v>
      </c>
      <c r="F1165" s="4" t="s">
        <v>7133</v>
      </c>
      <c r="G1165" s="4" t="s">
        <v>1097</v>
      </c>
      <c r="H1165" s="5" t="s">
        <v>7134</v>
      </c>
      <c r="I1165" s="17" t="s">
        <v>7135</v>
      </c>
      <c r="J1165" s="5" t="n">
        <f aca="false">LEN(K1165)</f>
        <v>25</v>
      </c>
      <c r="K1165" s="19" t="s">
        <v>7136</v>
      </c>
      <c r="L1165" s="4" t="s">
        <v>66</v>
      </c>
      <c r="M1165" s="4" t="s">
        <v>819</v>
      </c>
    </row>
    <row r="1166" customFormat="false" ht="15.75" hidden="false" customHeight="true" outlineLevel="0" collapsed="false">
      <c r="A1166" s="4" t="n">
        <v>1471</v>
      </c>
      <c r="B1166" s="4" t="s">
        <v>7137</v>
      </c>
      <c r="C1166" s="4"/>
      <c r="D1166" s="4" t="s">
        <v>7138</v>
      </c>
      <c r="E1166" s="5" t="s">
        <v>7139</v>
      </c>
      <c r="F1166" s="4" t="s">
        <v>7140</v>
      </c>
      <c r="G1166" s="4" t="s">
        <v>1097</v>
      </c>
      <c r="H1166" s="5" t="s">
        <v>7141</v>
      </c>
      <c r="I1166" s="17" t="s">
        <v>7142</v>
      </c>
      <c r="J1166" s="5" t="n">
        <f aca="false">LEN(K1166)</f>
        <v>25</v>
      </c>
      <c r="K1166" s="6" t="s">
        <v>7143</v>
      </c>
      <c r="L1166" s="4" t="s">
        <v>21</v>
      </c>
      <c r="M1166" s="4" t="s">
        <v>31</v>
      </c>
    </row>
    <row r="1167" customFormat="false" ht="15.75" hidden="false" customHeight="true" outlineLevel="0" collapsed="false">
      <c r="A1167" s="4" t="n">
        <v>1474</v>
      </c>
      <c r="B1167" s="4" t="s">
        <v>7144</v>
      </c>
      <c r="C1167" s="4"/>
      <c r="D1167" s="4" t="s">
        <v>7145</v>
      </c>
      <c r="E1167" s="5" t="s">
        <v>7146</v>
      </c>
      <c r="F1167" s="4" t="s">
        <v>7147</v>
      </c>
      <c r="G1167" s="4" t="s">
        <v>464</v>
      </c>
      <c r="H1167" s="5" t="s">
        <v>7148</v>
      </c>
      <c r="I1167" s="4" t="s">
        <v>7149</v>
      </c>
      <c r="J1167" s="5" t="n">
        <f aca="false">LEN(K1167)</f>
        <v>25</v>
      </c>
      <c r="K1167" s="10" t="s">
        <v>7143</v>
      </c>
      <c r="L1167" s="4" t="s">
        <v>31</v>
      </c>
      <c r="M1167" s="4" t="s">
        <v>133</v>
      </c>
      <c r="N1167" s="1"/>
    </row>
    <row r="1168" customFormat="false" ht="15.75" hidden="false" customHeight="true" outlineLevel="0" collapsed="false">
      <c r="A1168" s="4" t="n">
        <v>1492</v>
      </c>
      <c r="B1168" s="4" t="s">
        <v>7150</v>
      </c>
      <c r="C1168" s="4"/>
      <c r="D1168" s="4" t="s">
        <v>7151</v>
      </c>
      <c r="E1168" s="5" t="s">
        <v>7152</v>
      </c>
      <c r="F1168" s="4" t="s">
        <v>464</v>
      </c>
      <c r="G1168" s="4" t="s">
        <v>464</v>
      </c>
      <c r="H1168" s="5" t="s">
        <v>7153</v>
      </c>
      <c r="I1168" s="4" t="s">
        <v>7154</v>
      </c>
      <c r="J1168" s="5" t="n">
        <f aca="false">LEN(K1168)</f>
        <v>25</v>
      </c>
      <c r="K1168" s="6" t="s">
        <v>7155</v>
      </c>
      <c r="L1168" s="4" t="s">
        <v>21</v>
      </c>
      <c r="M1168" s="4" t="s">
        <v>336</v>
      </c>
    </row>
    <row r="1169" customFormat="false" ht="15.75" hidden="false" customHeight="true" outlineLevel="0" collapsed="false">
      <c r="A1169" s="4" t="n">
        <v>1515</v>
      </c>
      <c r="B1169" s="4" t="s">
        <v>7156</v>
      </c>
      <c r="C1169" s="4"/>
      <c r="D1169" s="4" t="s">
        <v>7157</v>
      </c>
      <c r="E1169" s="5" t="s">
        <v>7152</v>
      </c>
      <c r="F1169" s="4" t="s">
        <v>464</v>
      </c>
      <c r="G1169" s="4" t="s">
        <v>464</v>
      </c>
      <c r="H1169" s="5" t="s">
        <v>7158</v>
      </c>
      <c r="I1169" s="4" t="s">
        <v>7159</v>
      </c>
      <c r="J1169" s="5" t="n">
        <f aca="false">LEN(K1169)</f>
        <v>25</v>
      </c>
      <c r="K1169" s="10" t="s">
        <v>7160</v>
      </c>
      <c r="L1169" s="4" t="s">
        <v>78</v>
      </c>
      <c r="M1169" s="4" t="s">
        <v>988</v>
      </c>
    </row>
    <row r="1170" customFormat="false" ht="15.75" hidden="false" customHeight="true" outlineLevel="0" collapsed="false">
      <c r="A1170" s="4" t="n">
        <v>1517</v>
      </c>
      <c r="B1170" s="4" t="s">
        <v>7161</v>
      </c>
      <c r="C1170" s="4"/>
      <c r="D1170" s="4" t="s">
        <v>7162</v>
      </c>
      <c r="E1170" s="5" t="s">
        <v>7152</v>
      </c>
      <c r="F1170" s="4" t="s">
        <v>464</v>
      </c>
      <c r="G1170" s="4" t="s">
        <v>464</v>
      </c>
      <c r="H1170" s="5" t="s">
        <v>7163</v>
      </c>
      <c r="I1170" s="4" t="s">
        <v>7164</v>
      </c>
      <c r="J1170" s="5" t="n">
        <f aca="false">LEN(K1170)</f>
        <v>25</v>
      </c>
      <c r="K1170" s="6" t="s">
        <v>7165</v>
      </c>
      <c r="L1170" s="4" t="s">
        <v>78</v>
      </c>
      <c r="M1170" s="4" t="s">
        <v>3470</v>
      </c>
    </row>
    <row r="1171" customFormat="false" ht="27.75" hidden="false" customHeight="true" outlineLevel="0" collapsed="false">
      <c r="A1171" s="4" t="n">
        <v>11535</v>
      </c>
      <c r="B1171" s="4" t="s">
        <v>7166</v>
      </c>
      <c r="C1171" s="4"/>
      <c r="D1171" s="4" t="s">
        <v>7167</v>
      </c>
      <c r="E1171" s="5" t="s">
        <v>7168</v>
      </c>
      <c r="F1171" s="4" t="s">
        <v>7169</v>
      </c>
      <c r="G1171" s="4" t="s">
        <v>2093</v>
      </c>
      <c r="H1171" s="5" t="s">
        <v>7170</v>
      </c>
      <c r="I1171" s="7" t="s">
        <v>7171</v>
      </c>
      <c r="J1171" s="5" t="n">
        <f aca="false">LEN(K1171)</f>
        <v>25</v>
      </c>
      <c r="K1171" s="6" t="s">
        <v>7172</v>
      </c>
      <c r="L1171" s="4" t="s">
        <v>78</v>
      </c>
      <c r="M1171" s="4" t="s">
        <v>294</v>
      </c>
    </row>
    <row r="1172" customFormat="false" ht="27.75" hidden="false" customHeight="true" outlineLevel="0" collapsed="false">
      <c r="A1172" s="4" t="n">
        <v>1604</v>
      </c>
      <c r="B1172" s="4" t="s">
        <v>7173</v>
      </c>
      <c r="C1172" s="4"/>
      <c r="D1172" s="4" t="s">
        <v>7174</v>
      </c>
      <c r="E1172" s="5" t="s">
        <v>7175</v>
      </c>
      <c r="F1172" s="4" t="s">
        <v>7176</v>
      </c>
      <c r="G1172" s="4" t="s">
        <v>2093</v>
      </c>
      <c r="H1172" s="5" t="s">
        <v>7177</v>
      </c>
      <c r="I1172" s="7" t="s">
        <v>7178</v>
      </c>
      <c r="J1172" s="5" t="n">
        <f aca="false">LEN(K1172)</f>
        <v>25</v>
      </c>
      <c r="K1172" s="6" t="s">
        <v>7179</v>
      </c>
      <c r="L1172" s="4" t="s">
        <v>31</v>
      </c>
      <c r="M1172" s="4" t="s">
        <v>294</v>
      </c>
    </row>
    <row r="1173" customFormat="false" ht="27.75" hidden="false" customHeight="true" outlineLevel="0" collapsed="false">
      <c r="A1173" s="4" t="n">
        <v>11428</v>
      </c>
      <c r="B1173" s="4" t="s">
        <v>7180</v>
      </c>
      <c r="C1173" s="4"/>
      <c r="D1173" s="4" t="s">
        <v>7181</v>
      </c>
      <c r="E1173" s="5" t="s">
        <v>7182</v>
      </c>
      <c r="F1173" s="4" t="s">
        <v>7183</v>
      </c>
      <c r="G1173" s="4" t="s">
        <v>895</v>
      </c>
      <c r="H1173" s="5" t="s">
        <v>7184</v>
      </c>
      <c r="I1173" s="7" t="s">
        <v>7185</v>
      </c>
      <c r="J1173" s="5" t="n">
        <f aca="false">LEN(K1173)</f>
        <v>25</v>
      </c>
      <c r="K1173" s="6" t="s">
        <v>7186</v>
      </c>
      <c r="L1173" s="4" t="s">
        <v>78</v>
      </c>
      <c r="M1173" s="4" t="s">
        <v>22</v>
      </c>
    </row>
    <row r="1174" customFormat="false" ht="15.75" hidden="false" customHeight="true" outlineLevel="0" collapsed="false">
      <c r="A1174" s="4" t="n">
        <v>1641</v>
      </c>
      <c r="B1174" s="4" t="s">
        <v>7187</v>
      </c>
      <c r="C1174" s="4"/>
      <c r="D1174" s="4" t="s">
        <v>7188</v>
      </c>
      <c r="E1174" s="5" t="s">
        <v>7189</v>
      </c>
      <c r="F1174" s="4" t="s">
        <v>895</v>
      </c>
      <c r="G1174" s="4" t="s">
        <v>895</v>
      </c>
      <c r="H1174" s="5" t="s">
        <v>7190</v>
      </c>
      <c r="I1174" s="9" t="s">
        <v>7191</v>
      </c>
      <c r="J1174" s="5" t="n">
        <f aca="false">LEN(K1174)</f>
        <v>25</v>
      </c>
      <c r="K1174" s="6" t="s">
        <v>7192</v>
      </c>
      <c r="L1174" s="4" t="s">
        <v>21</v>
      </c>
      <c r="M1174" s="4" t="s">
        <v>2167</v>
      </c>
    </row>
    <row r="1175" customFormat="false" ht="27.75" hidden="false" customHeight="true" outlineLevel="0" collapsed="false">
      <c r="A1175" s="4" t="n">
        <v>1642</v>
      </c>
      <c r="B1175" s="4" t="s">
        <v>7193</v>
      </c>
      <c r="C1175" s="4"/>
      <c r="D1175" s="4" t="s">
        <v>7194</v>
      </c>
      <c r="E1175" s="5" t="s">
        <v>5806</v>
      </c>
      <c r="F1175" s="4" t="s">
        <v>895</v>
      </c>
      <c r="G1175" s="4" t="s">
        <v>895</v>
      </c>
      <c r="H1175" s="5" t="s">
        <v>7195</v>
      </c>
      <c r="I1175" s="7" t="s">
        <v>7196</v>
      </c>
      <c r="J1175" s="5" t="n">
        <f aca="false">LEN(K1175)</f>
        <v>25</v>
      </c>
      <c r="K1175" s="6" t="s">
        <v>7197</v>
      </c>
      <c r="L1175" s="4" t="s">
        <v>21</v>
      </c>
      <c r="M1175" s="4" t="s">
        <v>1793</v>
      </c>
    </row>
    <row r="1176" customFormat="false" ht="15.75" hidden="false" customHeight="true" outlineLevel="0" collapsed="false">
      <c r="A1176" s="4" t="n">
        <v>1718</v>
      </c>
      <c r="B1176" s="4" t="s">
        <v>7198</v>
      </c>
      <c r="C1176" s="4"/>
      <c r="D1176" s="4" t="s">
        <v>7199</v>
      </c>
      <c r="E1176" s="5" t="s">
        <v>3922</v>
      </c>
      <c r="F1176" s="4" t="s">
        <v>3923</v>
      </c>
      <c r="G1176" s="4" t="s">
        <v>895</v>
      </c>
      <c r="H1176" s="5" t="s">
        <v>7200</v>
      </c>
      <c r="I1176" s="4" t="s">
        <v>7201</v>
      </c>
      <c r="J1176" s="5" t="n">
        <f aca="false">LEN(K1176)</f>
        <v>25</v>
      </c>
      <c r="K1176" s="10" t="s">
        <v>7202</v>
      </c>
      <c r="L1176" s="4" t="s">
        <v>57</v>
      </c>
      <c r="M1176" s="4" t="s">
        <v>326</v>
      </c>
    </row>
    <row r="1177" customFormat="false" ht="15.75" hidden="false" customHeight="true" outlineLevel="0" collapsed="false">
      <c r="A1177" s="4" t="n">
        <v>1800</v>
      </c>
      <c r="B1177" s="4" t="s">
        <v>7203</v>
      </c>
      <c r="C1177" s="4"/>
      <c r="D1177" s="4" t="s">
        <v>7204</v>
      </c>
      <c r="E1177" s="5" t="s">
        <v>539</v>
      </c>
      <c r="F1177" s="4" t="s">
        <v>169</v>
      </c>
      <c r="G1177" s="4" t="s">
        <v>37</v>
      </c>
      <c r="H1177" s="5" t="s">
        <v>7205</v>
      </c>
      <c r="I1177" s="9" t="s">
        <v>7206</v>
      </c>
      <c r="J1177" s="5" t="n">
        <f aca="false">LEN(K1177)</f>
        <v>24</v>
      </c>
      <c r="K1177" s="6" t="str">
        <f aca="false">LOWER(SUBSTITUTE(SUBSTITUTE(SUBSTITUTE(SUBSTITUTE(SUBSTITUTE(SUBSTITUTE(SUBSTITUTE(B1177,"S.L.",""),"SL",""),"S.A.",""),"SA","")," ",""),".",""),",",""))&amp;".com"</f>
        <v>igramarexplotaciones.com</v>
      </c>
      <c r="L1177" s="4" t="s">
        <v>21</v>
      </c>
      <c r="M1177" s="4" t="s">
        <v>31</v>
      </c>
    </row>
    <row r="1178" customFormat="false" ht="15.75" hidden="false" customHeight="true" outlineLevel="0" collapsed="false">
      <c r="A1178" s="4" t="n">
        <v>1816</v>
      </c>
      <c r="B1178" s="4" t="s">
        <v>7207</v>
      </c>
      <c r="C1178" s="4"/>
      <c r="D1178" s="4" t="s">
        <v>7208</v>
      </c>
      <c r="E1178" s="5" t="s">
        <v>2100</v>
      </c>
      <c r="F1178" s="4" t="s">
        <v>478</v>
      </c>
      <c r="G1178" s="4" t="s">
        <v>37</v>
      </c>
      <c r="H1178" s="5" t="s">
        <v>7209</v>
      </c>
      <c r="I1178" s="9" t="s">
        <v>7210</v>
      </c>
      <c r="J1178" s="5" t="n">
        <f aca="false">LEN(K1178)</f>
        <v>25</v>
      </c>
      <c r="K1178" s="6" t="str">
        <f aca="false">LOWER(SUBSTITUTE(SUBSTITUTE(SUBSTITUTE(SUBSTITUTE(SUBSTITUTE(SUBSTITUTE(SUBSTITUTE(B1178,"S.L.",""),"SL",""),"S.A.",""),"SA","")," ",""),".",""),",",""))&amp;".com"</f>
        <v>hotel-residenciaibiza.com</v>
      </c>
      <c r="L1178" s="4" t="s">
        <v>78</v>
      </c>
      <c r="M1178" s="4" t="s">
        <v>31</v>
      </c>
    </row>
    <row r="1179" customFormat="false" ht="15.75" hidden="false" customHeight="true" outlineLevel="0" collapsed="false">
      <c r="A1179" s="4" t="n">
        <v>1832</v>
      </c>
      <c r="B1179" s="4" t="s">
        <v>7211</v>
      </c>
      <c r="C1179" s="4"/>
      <c r="D1179" s="4" t="s">
        <v>7212</v>
      </c>
      <c r="E1179" s="5" t="s">
        <v>7213</v>
      </c>
      <c r="F1179" s="4" t="s">
        <v>478</v>
      </c>
      <c r="G1179" s="4" t="s">
        <v>37</v>
      </c>
      <c r="H1179" s="5" t="s">
        <v>7214</v>
      </c>
      <c r="I1179" s="4" t="s">
        <v>7215</v>
      </c>
      <c r="J1179" s="5" t="n">
        <f aca="false">LEN(K1179)</f>
        <v>25</v>
      </c>
      <c r="K1179" s="6" t="s">
        <v>7216</v>
      </c>
      <c r="L1179" s="4" t="s">
        <v>57</v>
      </c>
      <c r="M1179" s="4" t="s">
        <v>3461</v>
      </c>
    </row>
    <row r="1180" customFormat="false" ht="15.75" hidden="false" customHeight="true" outlineLevel="0" collapsed="false">
      <c r="A1180" s="4" t="n">
        <v>1857</v>
      </c>
      <c r="B1180" s="4" t="s">
        <v>7217</v>
      </c>
      <c r="C1180" s="4"/>
      <c r="D1180" s="4" t="s">
        <v>7218</v>
      </c>
      <c r="E1180" s="5" t="s">
        <v>2700</v>
      </c>
      <c r="F1180" s="4" t="s">
        <v>2701</v>
      </c>
      <c r="G1180" s="4" t="s">
        <v>37</v>
      </c>
      <c r="H1180" s="5" t="s">
        <v>7219</v>
      </c>
      <c r="I1180" s="4" t="s">
        <v>7220</v>
      </c>
      <c r="J1180" s="5" t="n">
        <f aca="false">LEN(K1180)</f>
        <v>25</v>
      </c>
      <c r="K1180" s="10" t="s">
        <v>7221</v>
      </c>
      <c r="L1180" s="4" t="s">
        <v>78</v>
      </c>
      <c r="M1180" s="4" t="s">
        <v>6510</v>
      </c>
    </row>
    <row r="1181" customFormat="false" ht="15.75" hidden="false" customHeight="true" outlineLevel="0" collapsed="false">
      <c r="A1181" s="4" t="n">
        <v>1885</v>
      </c>
      <c r="B1181" s="4" t="s">
        <v>7222</v>
      </c>
      <c r="C1181" s="4"/>
      <c r="D1181" s="4" t="s">
        <v>7223</v>
      </c>
      <c r="E1181" s="5" t="s">
        <v>1046</v>
      </c>
      <c r="F1181" s="4" t="s">
        <v>1047</v>
      </c>
      <c r="G1181" s="4" t="s">
        <v>37</v>
      </c>
      <c r="H1181" s="5" t="s">
        <v>7224</v>
      </c>
      <c r="I1181" s="4" t="s">
        <v>7225</v>
      </c>
      <c r="J1181" s="5" t="n">
        <f aca="false">LEN(K1181)</f>
        <v>25</v>
      </c>
      <c r="K1181" s="6" t="s">
        <v>7226</v>
      </c>
      <c r="L1181" s="4" t="s">
        <v>637</v>
      </c>
      <c r="M1181" s="4" t="s">
        <v>31</v>
      </c>
    </row>
    <row r="1182" customFormat="false" ht="15.75" hidden="false" customHeight="true" outlineLevel="0" collapsed="false">
      <c r="A1182" s="4" t="n">
        <v>1917</v>
      </c>
      <c r="B1182" s="4" t="s">
        <v>7227</v>
      </c>
      <c r="C1182" s="4"/>
      <c r="D1182" s="4" t="s">
        <v>7228</v>
      </c>
      <c r="E1182" s="5" t="s">
        <v>266</v>
      </c>
      <c r="F1182" s="4" t="s">
        <v>267</v>
      </c>
      <c r="G1182" s="4" t="s">
        <v>37</v>
      </c>
      <c r="H1182" s="5" t="s">
        <v>7229</v>
      </c>
      <c r="I1182" s="4" t="s">
        <v>7230</v>
      </c>
      <c r="J1182" s="5" t="n">
        <f aca="false">LEN(K1182)</f>
        <v>25</v>
      </c>
      <c r="K1182" s="6" t="s">
        <v>7231</v>
      </c>
      <c r="L1182" s="4" t="s">
        <v>31</v>
      </c>
      <c r="M1182" s="4" t="s">
        <v>877</v>
      </c>
    </row>
    <row r="1183" customFormat="false" ht="15.75" hidden="false" customHeight="true" outlineLevel="0" collapsed="false">
      <c r="A1183" s="4" t="n">
        <v>1984</v>
      </c>
      <c r="B1183" s="4" t="s">
        <v>7232</v>
      </c>
      <c r="C1183" s="4"/>
      <c r="D1183" s="4" t="s">
        <v>7233</v>
      </c>
      <c r="E1183" s="5" t="s">
        <v>438</v>
      </c>
      <c r="F1183" s="4" t="s">
        <v>439</v>
      </c>
      <c r="G1183" s="4" t="s">
        <v>37</v>
      </c>
      <c r="H1183" s="5" t="s">
        <v>7234</v>
      </c>
      <c r="I1183" s="4" t="s">
        <v>7235</v>
      </c>
      <c r="J1183" s="5" t="n">
        <f aca="false">LEN(K1183)</f>
        <v>25</v>
      </c>
      <c r="K1183" s="6" t="s">
        <v>7236</v>
      </c>
      <c r="L1183" s="4" t="s">
        <v>21</v>
      </c>
      <c r="M1183" s="4" t="s">
        <v>31</v>
      </c>
    </row>
    <row r="1184" customFormat="false" ht="15.75" hidden="false" customHeight="true" outlineLevel="0" collapsed="false">
      <c r="A1184" s="4" t="n">
        <v>2024</v>
      </c>
      <c r="B1184" s="4" t="s">
        <v>7237</v>
      </c>
      <c r="C1184" s="4"/>
      <c r="D1184" s="4" t="s">
        <v>7238</v>
      </c>
      <c r="E1184" s="5" t="s">
        <v>35</v>
      </c>
      <c r="F1184" s="4" t="s">
        <v>36</v>
      </c>
      <c r="G1184" s="4" t="s">
        <v>37</v>
      </c>
      <c r="H1184" s="5" t="s">
        <v>7239</v>
      </c>
      <c r="I1184" s="4" t="s">
        <v>7240</v>
      </c>
      <c r="J1184" s="5" t="n">
        <f aca="false">LEN(K1184)</f>
        <v>25</v>
      </c>
      <c r="K1184" s="6" t="s">
        <v>7241</v>
      </c>
      <c r="L1184" s="4" t="s">
        <v>31</v>
      </c>
      <c r="M1184" s="4" t="s">
        <v>763</v>
      </c>
    </row>
    <row r="1185" customFormat="false" ht="15.75" hidden="false" customHeight="true" outlineLevel="0" collapsed="false">
      <c r="A1185" s="4" t="n">
        <v>2043</v>
      </c>
      <c r="B1185" s="4" t="s">
        <v>7242</v>
      </c>
      <c r="C1185" s="4"/>
      <c r="D1185" s="4" t="s">
        <v>7243</v>
      </c>
      <c r="E1185" s="5" t="s">
        <v>7244</v>
      </c>
      <c r="F1185" s="4" t="s">
        <v>7245</v>
      </c>
      <c r="G1185" s="4" t="s">
        <v>37</v>
      </c>
      <c r="H1185" s="5" t="s">
        <v>7246</v>
      </c>
      <c r="I1185" s="4" t="s">
        <v>7247</v>
      </c>
      <c r="J1185" s="5" t="n">
        <f aca="false">LEN(K1185)</f>
        <v>25</v>
      </c>
      <c r="K1185" s="6" t="s">
        <v>7248</v>
      </c>
      <c r="L1185" s="4" t="s">
        <v>57</v>
      </c>
      <c r="M1185" s="4" t="s">
        <v>336</v>
      </c>
    </row>
    <row r="1186" customFormat="false" ht="15.75" hidden="false" customHeight="true" outlineLevel="0" collapsed="false">
      <c r="A1186" s="4" t="n">
        <v>2057</v>
      </c>
      <c r="B1186" s="4" t="s">
        <v>7249</v>
      </c>
      <c r="C1186" s="4"/>
      <c r="D1186" s="4" t="s">
        <v>7250</v>
      </c>
      <c r="E1186" s="5" t="s">
        <v>7251</v>
      </c>
      <c r="F1186" s="4" t="s">
        <v>439</v>
      </c>
      <c r="G1186" s="4" t="s">
        <v>37</v>
      </c>
      <c r="H1186" s="5" t="s">
        <v>7252</v>
      </c>
      <c r="I1186" s="4" t="s">
        <v>7253</v>
      </c>
      <c r="J1186" s="5" t="n">
        <f aca="false">LEN(K1186)</f>
        <v>25</v>
      </c>
      <c r="K1186" s="6" t="s">
        <v>7254</v>
      </c>
      <c r="L1186" s="4" t="s">
        <v>31</v>
      </c>
      <c r="M1186" s="4" t="s">
        <v>31</v>
      </c>
    </row>
    <row r="1187" customFormat="false" ht="15.75" hidden="false" customHeight="true" outlineLevel="0" collapsed="false">
      <c r="A1187" s="4" t="n">
        <v>2138</v>
      </c>
      <c r="B1187" s="4" t="s">
        <v>7255</v>
      </c>
      <c r="C1187" s="4"/>
      <c r="D1187" s="4" t="s">
        <v>7256</v>
      </c>
      <c r="E1187" s="5" t="s">
        <v>281</v>
      </c>
      <c r="F1187" s="4" t="s">
        <v>282</v>
      </c>
      <c r="G1187" s="4" t="s">
        <v>37</v>
      </c>
      <c r="H1187" s="5" t="s">
        <v>7257</v>
      </c>
      <c r="I1187" s="4" t="s">
        <v>7258</v>
      </c>
      <c r="J1187" s="5" t="n">
        <f aca="false">LEN(K1187)</f>
        <v>25</v>
      </c>
      <c r="K1187" s="6" t="str">
        <f aca="false">LOWER(SUBSTITUTE(SUBSTITUTE(SUBSTITUTE(SUBSTITUTE(SUBSTITUTE(SUBSTITUTE(SUBSTITUTE(B1187,"S.L.",""),"SL",""),"S.A.",""),"SA","")," ",""),".",""),",",""))&amp;".com"</f>
        <v>oasisdunasdecorralejo.com</v>
      </c>
      <c r="L1187" s="4" t="s">
        <v>21</v>
      </c>
      <c r="M1187" s="4" t="s">
        <v>31</v>
      </c>
    </row>
    <row r="1188" customFormat="false" ht="27.75" hidden="false" customHeight="true" outlineLevel="0" collapsed="false">
      <c r="A1188" s="4" t="n">
        <v>2158</v>
      </c>
      <c r="B1188" s="4" t="s">
        <v>7259</v>
      </c>
      <c r="C1188" s="4"/>
      <c r="D1188" s="4" t="s">
        <v>7260</v>
      </c>
      <c r="E1188" s="5" t="s">
        <v>3956</v>
      </c>
      <c r="F1188" s="4" t="s">
        <v>169</v>
      </c>
      <c r="G1188" s="4" t="s">
        <v>37</v>
      </c>
      <c r="H1188" s="5" t="s">
        <v>7261</v>
      </c>
      <c r="I1188" s="7" t="s">
        <v>7262</v>
      </c>
      <c r="J1188" s="5" t="n">
        <f aca="false">LEN(K1188)</f>
        <v>25</v>
      </c>
      <c r="K1188" s="6" t="str">
        <f aca="false">LOWER(SUBSTITUTE(SUBSTITUTE(SUBSTITUTE(SUBSTITUTE(SUBSTITUTE(SUBSTITUTE(SUBSTITUTE(B1188,"S.L.",""),"SL",""),"S.A.",""),"SA","")," ",""),".",""),",",""))&amp;".com"</f>
        <v>bungalow-hsolyventura.com</v>
      </c>
      <c r="L1188" s="4" t="s">
        <v>66</v>
      </c>
      <c r="M1188" s="4" t="s">
        <v>31</v>
      </c>
    </row>
    <row r="1189" customFormat="false" ht="15.75" hidden="false" customHeight="true" outlineLevel="0" collapsed="false">
      <c r="A1189" s="4" t="n">
        <v>2169</v>
      </c>
      <c r="B1189" s="4" t="s">
        <v>7263</v>
      </c>
      <c r="C1189" s="4"/>
      <c r="D1189" s="4" t="s">
        <v>7264</v>
      </c>
      <c r="E1189" s="5" t="s">
        <v>7265</v>
      </c>
      <c r="F1189" s="4" t="s">
        <v>1110</v>
      </c>
      <c r="G1189" s="4" t="s">
        <v>37</v>
      </c>
      <c r="H1189" s="5" t="s">
        <v>7266</v>
      </c>
      <c r="I1189" s="7" t="s">
        <v>7267</v>
      </c>
      <c r="J1189" s="5" t="n">
        <f aca="false">LEN(K1189)</f>
        <v>25</v>
      </c>
      <c r="K1189" s="6" t="s">
        <v>7268</v>
      </c>
      <c r="L1189" s="4" t="s">
        <v>31</v>
      </c>
      <c r="M1189" s="4" t="s">
        <v>2890</v>
      </c>
    </row>
    <row r="1190" customFormat="false" ht="15.75" hidden="false" customHeight="true" outlineLevel="0" collapsed="false">
      <c r="A1190" s="4" t="n">
        <v>2216</v>
      </c>
      <c r="B1190" s="4" t="s">
        <v>7269</v>
      </c>
      <c r="C1190" s="4" t="s">
        <v>7270</v>
      </c>
      <c r="D1190" s="4" t="s">
        <v>7271</v>
      </c>
      <c r="E1190" s="5" t="s">
        <v>2709</v>
      </c>
      <c r="F1190" s="4" t="s">
        <v>138</v>
      </c>
      <c r="G1190" s="4" t="s">
        <v>138</v>
      </c>
      <c r="H1190" s="5" t="s">
        <v>7272</v>
      </c>
      <c r="I1190" s="4" t="s">
        <v>7273</v>
      </c>
      <c r="J1190" s="5" t="n">
        <f aca="false">LEN(K1190)</f>
        <v>25</v>
      </c>
      <c r="K1190" s="6" t="s">
        <v>7274</v>
      </c>
      <c r="L1190" s="4" t="s">
        <v>57</v>
      </c>
      <c r="M1190" s="4" t="s">
        <v>336</v>
      </c>
    </row>
    <row r="1191" customFormat="false" ht="15.75" hidden="false" customHeight="true" outlineLevel="0" collapsed="false">
      <c r="A1191" s="4" t="n">
        <v>2282</v>
      </c>
      <c r="B1191" s="4" t="s">
        <v>7275</v>
      </c>
      <c r="C1191" s="4" t="s">
        <v>7276</v>
      </c>
      <c r="D1191" s="4" t="s">
        <v>7277</v>
      </c>
      <c r="E1191" s="5" t="s">
        <v>7278</v>
      </c>
      <c r="F1191" s="4" t="s">
        <v>138</v>
      </c>
      <c r="G1191" s="4" t="s">
        <v>138</v>
      </c>
      <c r="H1191" s="5" t="s">
        <v>7279</v>
      </c>
      <c r="I1191" s="4" t="s">
        <v>7280</v>
      </c>
      <c r="J1191" s="5" t="n">
        <f aca="false">LEN(K1191)</f>
        <v>25</v>
      </c>
      <c r="K1191" s="6" t="s">
        <v>7281</v>
      </c>
      <c r="L1191" s="4" t="s">
        <v>21</v>
      </c>
      <c r="M1191" s="4" t="s">
        <v>5765</v>
      </c>
    </row>
    <row r="1192" customFormat="false" ht="15.75" hidden="false" customHeight="true" outlineLevel="0" collapsed="false">
      <c r="A1192" s="4" t="n">
        <v>2340</v>
      </c>
      <c r="B1192" s="4" t="s">
        <v>7282</v>
      </c>
      <c r="C1192" s="4" t="s">
        <v>7283</v>
      </c>
      <c r="D1192" s="4" t="s">
        <v>7284</v>
      </c>
      <c r="E1192" s="5" t="s">
        <v>7285</v>
      </c>
      <c r="F1192" s="4" t="s">
        <v>138</v>
      </c>
      <c r="G1192" s="4" t="s">
        <v>138</v>
      </c>
      <c r="H1192" s="5" t="s">
        <v>7286</v>
      </c>
      <c r="I1192" s="4" t="s">
        <v>7287</v>
      </c>
      <c r="J1192" s="5" t="n">
        <f aca="false">LEN(K1192)</f>
        <v>25</v>
      </c>
      <c r="K1192" s="6" t="s">
        <v>7288</v>
      </c>
      <c r="L1192" s="4" t="s">
        <v>21</v>
      </c>
      <c r="M1192" s="4" t="s">
        <v>2177</v>
      </c>
    </row>
    <row r="1193" customFormat="false" ht="15.75" hidden="false" customHeight="true" outlineLevel="0" collapsed="false">
      <c r="A1193" s="4" t="n">
        <v>2414</v>
      </c>
      <c r="B1193" s="4" t="s">
        <v>7289</v>
      </c>
      <c r="C1193" s="4" t="s">
        <v>7290</v>
      </c>
      <c r="D1193" s="4" t="s">
        <v>7291</v>
      </c>
      <c r="E1193" s="5" t="s">
        <v>213</v>
      </c>
      <c r="F1193" s="4" t="s">
        <v>138</v>
      </c>
      <c r="G1193" s="4" t="s">
        <v>138</v>
      </c>
      <c r="H1193" s="5" t="s">
        <v>7292</v>
      </c>
      <c r="I1193" s="4" t="s">
        <v>7293</v>
      </c>
      <c r="J1193" s="5" t="n">
        <f aca="false">LEN(K1193)</f>
        <v>25</v>
      </c>
      <c r="K1193" s="6" t="str">
        <f aca="false">LOWER(SUBSTITUTE(SUBSTITUTE(SUBSTITUTE(SUBSTITUTE(SUBSTITUTE(SUBSTITUTE(SUBSTITUTE(B1193,"S.L.",""),"SL",""),"S.A.",""),"SA","")," ",""),".",""),",",""))&amp;".com"</f>
        <v>boutiquehotelcavolver.com</v>
      </c>
      <c r="L1193" s="4" t="s">
        <v>57</v>
      </c>
      <c r="M1193" s="4" t="s">
        <v>31</v>
      </c>
    </row>
    <row r="1194" customFormat="false" ht="15.75" hidden="false" customHeight="true" outlineLevel="0" collapsed="false">
      <c r="A1194" s="4" t="n">
        <v>2464</v>
      </c>
      <c r="B1194" s="4" t="s">
        <v>7294</v>
      </c>
      <c r="C1194" s="4"/>
      <c r="D1194" s="4" t="s">
        <v>7295</v>
      </c>
      <c r="E1194" s="5" t="s">
        <v>927</v>
      </c>
      <c r="F1194" s="4" t="s">
        <v>138</v>
      </c>
      <c r="G1194" s="4" t="s">
        <v>138</v>
      </c>
      <c r="H1194" s="5" t="s">
        <v>7296</v>
      </c>
      <c r="I1194" s="4" t="s">
        <v>7297</v>
      </c>
      <c r="J1194" s="5" t="n">
        <f aca="false">LEN(K1194)</f>
        <v>25</v>
      </c>
      <c r="K1194" s="6" t="s">
        <v>7298</v>
      </c>
      <c r="L1194" s="4" t="s">
        <v>21</v>
      </c>
      <c r="M1194" s="4" t="s">
        <v>2177</v>
      </c>
    </row>
    <row r="1195" customFormat="false" ht="15.75" hidden="false" customHeight="true" outlineLevel="0" collapsed="false">
      <c r="A1195" s="4" t="n">
        <v>2512</v>
      </c>
      <c r="B1195" s="4" t="s">
        <v>7299</v>
      </c>
      <c r="C1195" s="4"/>
      <c r="D1195" s="4" t="s">
        <v>7300</v>
      </c>
      <c r="E1195" s="5" t="s">
        <v>4937</v>
      </c>
      <c r="F1195" s="4" t="s">
        <v>106</v>
      </c>
      <c r="G1195" s="4" t="s">
        <v>107</v>
      </c>
      <c r="H1195" s="5" t="s">
        <v>7301</v>
      </c>
      <c r="I1195" s="4" t="s">
        <v>7302</v>
      </c>
      <c r="J1195" s="5" t="n">
        <f aca="false">LEN(K1195)</f>
        <v>25</v>
      </c>
      <c r="K1195" s="10" t="s">
        <v>7303</v>
      </c>
      <c r="L1195" s="4" t="s">
        <v>21</v>
      </c>
      <c r="M1195" s="4" t="s">
        <v>31</v>
      </c>
    </row>
    <row r="1196" customFormat="false" ht="15.75" hidden="false" customHeight="true" outlineLevel="0" collapsed="false">
      <c r="A1196" s="4" t="n">
        <v>2534</v>
      </c>
      <c r="B1196" s="4" t="s">
        <v>7304</v>
      </c>
      <c r="C1196" s="4" t="s">
        <v>7305</v>
      </c>
      <c r="D1196" s="4" t="s">
        <v>7306</v>
      </c>
      <c r="E1196" s="5" t="s">
        <v>1867</v>
      </c>
      <c r="F1196" s="4" t="s">
        <v>138</v>
      </c>
      <c r="G1196" s="4" t="s">
        <v>138</v>
      </c>
      <c r="H1196" s="5" t="s">
        <v>7307</v>
      </c>
      <c r="I1196" s="4" t="s">
        <v>403</v>
      </c>
      <c r="J1196" s="5" t="n">
        <f aca="false">LEN(K1196)</f>
        <v>25</v>
      </c>
      <c r="K1196" s="6" t="s">
        <v>7308</v>
      </c>
      <c r="L1196" s="4" t="s">
        <v>57</v>
      </c>
      <c r="M1196" s="4" t="s">
        <v>2321</v>
      </c>
    </row>
    <row r="1197" customFormat="false" ht="15.75" hidden="false" customHeight="true" outlineLevel="0" collapsed="false">
      <c r="A1197" s="4" t="n">
        <v>2599</v>
      </c>
      <c r="B1197" s="4" t="s">
        <v>7309</v>
      </c>
      <c r="C1197" s="4"/>
      <c r="D1197" s="4" t="s">
        <v>7310</v>
      </c>
      <c r="E1197" s="5" t="s">
        <v>7311</v>
      </c>
      <c r="F1197" s="4" t="s">
        <v>7312</v>
      </c>
      <c r="G1197" s="4" t="s">
        <v>138</v>
      </c>
      <c r="H1197" s="5" t="s">
        <v>7313</v>
      </c>
      <c r="I1197" s="4" t="s">
        <v>7314</v>
      </c>
      <c r="J1197" s="5" t="n">
        <f aca="false">LEN(K1197)</f>
        <v>25</v>
      </c>
      <c r="K1197" s="6" t="s">
        <v>7315</v>
      </c>
      <c r="L1197" s="4" t="s">
        <v>57</v>
      </c>
      <c r="M1197" s="4" t="s">
        <v>79</v>
      </c>
    </row>
    <row r="1198" customFormat="false" ht="27.75" hidden="false" customHeight="true" outlineLevel="0" collapsed="false">
      <c r="A1198" s="4" t="n">
        <v>2628</v>
      </c>
      <c r="B1198" s="4" t="s">
        <v>7316</v>
      </c>
      <c r="C1198" s="4" t="s">
        <v>7317</v>
      </c>
      <c r="D1198" s="4" t="s">
        <v>7318</v>
      </c>
      <c r="E1198" s="5" t="s">
        <v>2720</v>
      </c>
      <c r="F1198" s="4" t="s">
        <v>138</v>
      </c>
      <c r="G1198" s="4" t="s">
        <v>138</v>
      </c>
      <c r="H1198" s="5" t="s">
        <v>7319</v>
      </c>
      <c r="I1198" s="7" t="s">
        <v>7320</v>
      </c>
      <c r="J1198" s="5" t="n">
        <f aca="false">LEN(K1198)</f>
        <v>25</v>
      </c>
      <c r="K1198" s="6" t="s">
        <v>7321</v>
      </c>
      <c r="L1198" s="4" t="s">
        <v>78</v>
      </c>
      <c r="M1198" s="4" t="s">
        <v>3974</v>
      </c>
    </row>
    <row r="1199" customFormat="false" ht="27.75" hidden="false" customHeight="true" outlineLevel="0" collapsed="false">
      <c r="A1199" s="4" t="n">
        <v>2690</v>
      </c>
      <c r="B1199" s="4" t="s">
        <v>7322</v>
      </c>
      <c r="C1199" s="4"/>
      <c r="D1199" s="4" t="s">
        <v>6937</v>
      </c>
      <c r="E1199" s="5" t="s">
        <v>6938</v>
      </c>
      <c r="F1199" s="4" t="s">
        <v>6939</v>
      </c>
      <c r="G1199" s="4" t="s">
        <v>138</v>
      </c>
      <c r="H1199" s="5" t="s">
        <v>7323</v>
      </c>
      <c r="I1199" s="7" t="s">
        <v>6941</v>
      </c>
      <c r="J1199" s="5" t="n">
        <f aca="false">LEN(K1199)</f>
        <v>25</v>
      </c>
      <c r="K1199" s="6" t="s">
        <v>6942</v>
      </c>
      <c r="L1199" s="4" t="s">
        <v>31</v>
      </c>
      <c r="M1199" s="4" t="s">
        <v>4122</v>
      </c>
    </row>
    <row r="1200" customFormat="false" ht="27.75" hidden="false" customHeight="true" outlineLevel="0" collapsed="false">
      <c r="A1200" s="4" t="n">
        <v>2729</v>
      </c>
      <c r="B1200" s="4" t="s">
        <v>7324</v>
      </c>
      <c r="C1200" s="4"/>
      <c r="D1200" s="4" t="s">
        <v>7325</v>
      </c>
      <c r="E1200" s="5" t="s">
        <v>7326</v>
      </c>
      <c r="F1200" s="4" t="s">
        <v>7327</v>
      </c>
      <c r="G1200" s="4" t="s">
        <v>138</v>
      </c>
      <c r="H1200" s="5" t="s">
        <v>7328</v>
      </c>
      <c r="I1200" s="7" t="s">
        <v>7329</v>
      </c>
      <c r="J1200" s="5" t="n">
        <f aca="false">LEN(K1200)</f>
        <v>25</v>
      </c>
      <c r="K1200" s="6" t="s">
        <v>7330</v>
      </c>
      <c r="L1200" s="4" t="s">
        <v>78</v>
      </c>
      <c r="M1200" s="4" t="s">
        <v>31</v>
      </c>
    </row>
    <row r="1201" customFormat="false" ht="15.75" hidden="false" customHeight="true" outlineLevel="0" collapsed="false">
      <c r="A1201" s="4" t="n">
        <v>2750</v>
      </c>
      <c r="B1201" s="4" t="s">
        <v>7331</v>
      </c>
      <c r="C1201" s="4"/>
      <c r="D1201" s="4" t="s">
        <v>7332</v>
      </c>
      <c r="E1201" s="5" t="s">
        <v>7326</v>
      </c>
      <c r="F1201" s="4" t="s">
        <v>7327</v>
      </c>
      <c r="G1201" s="4" t="s">
        <v>138</v>
      </c>
      <c r="H1201" s="5" t="s">
        <v>7333</v>
      </c>
      <c r="I1201" s="4" t="s">
        <v>7334</v>
      </c>
      <c r="J1201" s="5" t="n">
        <f aca="false">LEN(K1201)</f>
        <v>25</v>
      </c>
      <c r="K1201" s="6" t="str">
        <f aca="false">LOWER(SUBSTITUTE(SUBSTITUTE(SUBSTITUTE(SUBSTITUTE(SUBSTITUTE(SUBSTITUTE(SUBSTITUTE(B1201,"S.L.",""),"SL",""),"S.A.",""),"SA","")," ",""),".",""),",",""))&amp;".com"</f>
        <v>apartamentoselpinarii.com</v>
      </c>
      <c r="L1201" s="4" t="s">
        <v>21</v>
      </c>
      <c r="M1201" s="4" t="s">
        <v>31</v>
      </c>
    </row>
    <row r="1202" customFormat="false" ht="15.75" hidden="false" customHeight="true" outlineLevel="0" collapsed="false">
      <c r="A1202" s="4" t="n">
        <v>3017</v>
      </c>
      <c r="B1202" s="4" t="s">
        <v>7335</v>
      </c>
      <c r="C1202" s="4" t="s">
        <v>6004</v>
      </c>
      <c r="D1202" s="4" t="s">
        <v>7336</v>
      </c>
      <c r="E1202" s="5" t="s">
        <v>3963</v>
      </c>
      <c r="F1202" s="4" t="s">
        <v>3964</v>
      </c>
      <c r="G1202" s="4" t="s">
        <v>138</v>
      </c>
      <c r="H1202" s="5" t="s">
        <v>6006</v>
      </c>
      <c r="I1202" s="4" t="s">
        <v>6007</v>
      </c>
      <c r="J1202" s="5" t="n">
        <f aca="false">LEN(K1202)</f>
        <v>25</v>
      </c>
      <c r="K1202" s="6" t="s">
        <v>7337</v>
      </c>
      <c r="L1202" s="4" t="s">
        <v>78</v>
      </c>
      <c r="M1202" s="4" t="s">
        <v>31</v>
      </c>
    </row>
    <row r="1203" customFormat="false" ht="15.75" hidden="false" customHeight="true" outlineLevel="0" collapsed="false">
      <c r="A1203" s="4" t="n">
        <v>3053</v>
      </c>
      <c r="B1203" s="4" t="s">
        <v>7338</v>
      </c>
      <c r="C1203" s="4"/>
      <c r="D1203" s="4" t="s">
        <v>7339</v>
      </c>
      <c r="E1203" s="5" t="s">
        <v>2606</v>
      </c>
      <c r="F1203" s="4" t="s">
        <v>2607</v>
      </c>
      <c r="G1203" s="4" t="s">
        <v>1610</v>
      </c>
      <c r="H1203" s="5" t="s">
        <v>7340</v>
      </c>
      <c r="I1203" s="4" t="s">
        <v>7341</v>
      </c>
      <c r="J1203" s="5" t="n">
        <f aca="false">LEN(K1203)</f>
        <v>25</v>
      </c>
      <c r="K1203" s="6" t="s">
        <v>7342</v>
      </c>
      <c r="L1203" s="4" t="s">
        <v>57</v>
      </c>
      <c r="M1203" s="4" t="s">
        <v>133</v>
      </c>
    </row>
    <row r="1204" customFormat="false" ht="27.75" hidden="false" customHeight="true" outlineLevel="0" collapsed="false">
      <c r="A1204" s="4" t="n">
        <v>3114</v>
      </c>
      <c r="B1204" s="4" t="s">
        <v>7343</v>
      </c>
      <c r="C1204" s="4"/>
      <c r="D1204" s="4" t="s">
        <v>7344</v>
      </c>
      <c r="E1204" s="5" t="s">
        <v>2739</v>
      </c>
      <c r="F1204" s="4" t="s">
        <v>2733</v>
      </c>
      <c r="G1204" s="4" t="s">
        <v>313</v>
      </c>
      <c r="H1204" s="5" t="s">
        <v>7345</v>
      </c>
      <c r="I1204" s="7" t="s">
        <v>7346</v>
      </c>
      <c r="J1204" s="5" t="n">
        <f aca="false">LEN(K1204)</f>
        <v>25</v>
      </c>
      <c r="K1204" s="6" t="s">
        <v>7347</v>
      </c>
      <c r="L1204" s="4" t="s">
        <v>66</v>
      </c>
      <c r="M1204" s="4" t="s">
        <v>22</v>
      </c>
    </row>
    <row r="1205" customFormat="false" ht="15.75" hidden="false" customHeight="true" outlineLevel="0" collapsed="false">
      <c r="A1205" s="4" t="n">
        <v>3144</v>
      </c>
      <c r="B1205" s="4" t="s">
        <v>7348</v>
      </c>
      <c r="C1205" s="4"/>
      <c r="D1205" s="4" t="s">
        <v>7349</v>
      </c>
      <c r="E1205" s="5" t="s">
        <v>7350</v>
      </c>
      <c r="F1205" s="4" t="s">
        <v>2733</v>
      </c>
      <c r="G1205" s="4" t="s">
        <v>313</v>
      </c>
      <c r="H1205" s="5" t="s">
        <v>7351</v>
      </c>
      <c r="I1205" s="4" t="s">
        <v>7352</v>
      </c>
      <c r="J1205" s="5" t="n">
        <f aca="false">LEN(K1205)</f>
        <v>25</v>
      </c>
      <c r="K1205" s="6" t="s">
        <v>7353</v>
      </c>
      <c r="L1205" s="4" t="s">
        <v>57</v>
      </c>
      <c r="M1205" s="4" t="s">
        <v>2061</v>
      </c>
    </row>
    <row r="1206" customFormat="false" ht="15.75" hidden="false" customHeight="true" outlineLevel="0" collapsed="false">
      <c r="A1206" s="4" t="n">
        <v>3158</v>
      </c>
      <c r="B1206" s="4" t="s">
        <v>7354</v>
      </c>
      <c r="C1206" s="4"/>
      <c r="D1206" s="4" t="s">
        <v>7355</v>
      </c>
      <c r="E1206" s="5" t="s">
        <v>7356</v>
      </c>
      <c r="F1206" s="4" t="s">
        <v>7357</v>
      </c>
      <c r="G1206" s="4" t="s">
        <v>313</v>
      </c>
      <c r="H1206" s="5" t="s">
        <v>7358</v>
      </c>
      <c r="I1206" s="4" t="s">
        <v>7359</v>
      </c>
      <c r="J1206" s="5" t="n">
        <f aca="false">LEN(K1206)</f>
        <v>25</v>
      </c>
      <c r="K1206" s="6" t="s">
        <v>7360</v>
      </c>
      <c r="L1206" s="4" t="s">
        <v>78</v>
      </c>
      <c r="M1206" s="4" t="s">
        <v>344</v>
      </c>
    </row>
    <row r="1207" customFormat="false" ht="15.75" hidden="false" customHeight="true" outlineLevel="0" collapsed="false">
      <c r="A1207" s="4" t="n">
        <v>3160</v>
      </c>
      <c r="B1207" s="4" t="s">
        <v>7361</v>
      </c>
      <c r="C1207" s="4"/>
      <c r="D1207" s="4" t="s">
        <v>7362</v>
      </c>
      <c r="E1207" s="5" t="s">
        <v>667</v>
      </c>
      <c r="F1207" s="4" t="s">
        <v>668</v>
      </c>
      <c r="G1207" s="4" t="s">
        <v>313</v>
      </c>
      <c r="H1207" s="5" t="s">
        <v>7363</v>
      </c>
      <c r="I1207" s="4" t="s">
        <v>7364</v>
      </c>
      <c r="J1207" s="5" t="n">
        <f aca="false">LEN(K1207)</f>
        <v>25</v>
      </c>
      <c r="K1207" s="6" t="s">
        <v>7365</v>
      </c>
      <c r="L1207" s="4" t="s">
        <v>21</v>
      </c>
      <c r="M1207" s="4" t="s">
        <v>794</v>
      </c>
    </row>
    <row r="1208" customFormat="false" ht="27.75" hidden="false" customHeight="true" outlineLevel="0" collapsed="false">
      <c r="A1208" s="4" t="n">
        <v>3234</v>
      </c>
      <c r="B1208" s="4" t="s">
        <v>7366</v>
      </c>
      <c r="C1208" s="4"/>
      <c r="D1208" s="4" t="s">
        <v>7367</v>
      </c>
      <c r="E1208" s="5" t="s">
        <v>1873</v>
      </c>
      <c r="F1208" s="4" t="s">
        <v>633</v>
      </c>
      <c r="G1208" s="4" t="s">
        <v>313</v>
      </c>
      <c r="H1208" s="5" t="s">
        <v>7368</v>
      </c>
      <c r="I1208" s="20" t="s">
        <v>7369</v>
      </c>
      <c r="J1208" s="5" t="n">
        <f aca="false">LEN(K1208)</f>
        <v>25</v>
      </c>
      <c r="K1208" s="13" t="s">
        <v>7370</v>
      </c>
      <c r="L1208" s="4" t="s">
        <v>31</v>
      </c>
      <c r="M1208" s="4" t="s">
        <v>5765</v>
      </c>
    </row>
    <row r="1209" customFormat="false" ht="15.75" hidden="false" customHeight="true" outlineLevel="0" collapsed="false">
      <c r="A1209" s="4" t="n">
        <v>3303</v>
      </c>
      <c r="B1209" s="4" t="s">
        <v>7371</v>
      </c>
      <c r="C1209" s="4"/>
      <c r="D1209" s="4" t="s">
        <v>7372</v>
      </c>
      <c r="E1209" s="5" t="s">
        <v>7373</v>
      </c>
      <c r="F1209" s="4" t="s">
        <v>7374</v>
      </c>
      <c r="G1209" s="4" t="s">
        <v>313</v>
      </c>
      <c r="H1209" s="5" t="s">
        <v>7375</v>
      </c>
      <c r="I1209" s="4" t="s">
        <v>7376</v>
      </c>
      <c r="J1209" s="5" t="n">
        <f aca="false">LEN(K1209)</f>
        <v>25</v>
      </c>
      <c r="K1209" s="6" t="s">
        <v>7377</v>
      </c>
      <c r="L1209" s="4" t="s">
        <v>21</v>
      </c>
      <c r="M1209" s="4" t="s">
        <v>31</v>
      </c>
    </row>
    <row r="1210" customFormat="false" ht="15.75" hidden="false" customHeight="true" outlineLevel="0" collapsed="false">
      <c r="A1210" s="4" t="n">
        <v>3374</v>
      </c>
      <c r="B1210" s="4" t="s">
        <v>7378</v>
      </c>
      <c r="C1210" s="4"/>
      <c r="D1210" s="4" t="s">
        <v>7379</v>
      </c>
      <c r="E1210" s="5" t="s">
        <v>7380</v>
      </c>
      <c r="F1210" s="4" t="s">
        <v>7381</v>
      </c>
      <c r="G1210" s="4" t="s">
        <v>852</v>
      </c>
      <c r="H1210" s="5" t="s">
        <v>7382</v>
      </c>
      <c r="I1210" s="4" t="s">
        <v>7383</v>
      </c>
      <c r="J1210" s="5" t="n">
        <f aca="false">LEN(K1210)</f>
        <v>25</v>
      </c>
      <c r="K1210" s="6" t="str">
        <f aca="false">LOWER(SUBSTITUTE(SUBSTITUTE(SUBSTITUTE(SUBSTITUTE(SUBSTITUTE(SUBSTITUTE(SUBSTITUTE(B1210,"S.L.",""),"SL",""),"S.A.",""),"SA","")," ",""),".",""),",",""))&amp;".com"</f>
        <v>hotelitxasgaingetaria.com</v>
      </c>
      <c r="L1210" s="4" t="s">
        <v>21</v>
      </c>
      <c r="M1210" s="4" t="s">
        <v>794</v>
      </c>
    </row>
    <row r="1211" customFormat="false" ht="15.75" hidden="false" customHeight="true" outlineLevel="0" collapsed="false">
      <c r="A1211" s="4" t="n">
        <v>3377</v>
      </c>
      <c r="B1211" s="4" t="s">
        <v>7384</v>
      </c>
      <c r="C1211" s="4"/>
      <c r="D1211" s="4" t="s">
        <v>7385</v>
      </c>
      <c r="E1211" s="5" t="s">
        <v>4844</v>
      </c>
      <c r="F1211" s="4" t="s">
        <v>4845</v>
      </c>
      <c r="G1211" s="4" t="s">
        <v>852</v>
      </c>
      <c r="H1211" s="5" t="s">
        <v>4846</v>
      </c>
      <c r="I1211" s="4" t="s">
        <v>7386</v>
      </c>
      <c r="J1211" s="5" t="n">
        <f aca="false">LEN(K1211)</f>
        <v>25</v>
      </c>
      <c r="K1211" s="6" t="s">
        <v>7387</v>
      </c>
      <c r="L1211" s="4" t="s">
        <v>78</v>
      </c>
      <c r="M1211" s="4" t="s">
        <v>4848</v>
      </c>
    </row>
    <row r="1212" customFormat="false" ht="15.75" hidden="false" customHeight="true" outlineLevel="0" collapsed="false">
      <c r="A1212" s="4" t="n">
        <v>3419</v>
      </c>
      <c r="B1212" s="4" t="s">
        <v>7388</v>
      </c>
      <c r="C1212" s="4"/>
      <c r="D1212" s="4" t="s">
        <v>7389</v>
      </c>
      <c r="E1212" s="5" t="s">
        <v>7390</v>
      </c>
      <c r="F1212" s="4" t="s">
        <v>7391</v>
      </c>
      <c r="G1212" s="4" t="s">
        <v>852</v>
      </c>
      <c r="H1212" s="5" t="s">
        <v>7392</v>
      </c>
      <c r="I1212" s="7" t="s">
        <v>7393</v>
      </c>
      <c r="J1212" s="5" t="n">
        <f aca="false">LEN(K1212)</f>
        <v>25</v>
      </c>
      <c r="K1212" s="6" t="str">
        <f aca="false">LOWER(SUBSTITUTE(SUBSTITUTE(SUBSTITUTE(SUBSTITUTE(SUBSTITUTE(SUBSTITUTE(SUBSTITUTE(B1212,"S.L.",""),"SL",""),"S.A.",""),"SA","")," ",""),".",""),",",""))&amp;".com"</f>
        <v>mikelizagirremuguerza.com</v>
      </c>
      <c r="L1212" s="4" t="s">
        <v>31</v>
      </c>
      <c r="M1212" s="4" t="s">
        <v>31</v>
      </c>
    </row>
    <row r="1213" customFormat="false" ht="15.75" hidden="false" customHeight="true" outlineLevel="0" collapsed="false">
      <c r="A1213" s="4" t="n">
        <v>3429</v>
      </c>
      <c r="B1213" s="4" t="s">
        <v>7394</v>
      </c>
      <c r="C1213" s="4"/>
      <c r="D1213" s="4" t="s">
        <v>7395</v>
      </c>
      <c r="E1213" s="5" t="s">
        <v>4057</v>
      </c>
      <c r="F1213" s="4" t="s">
        <v>851</v>
      </c>
      <c r="G1213" s="4" t="s">
        <v>852</v>
      </c>
      <c r="H1213" s="5" t="s">
        <v>7396</v>
      </c>
      <c r="I1213" s="4" t="s">
        <v>7397</v>
      </c>
      <c r="J1213" s="5" t="n">
        <f aca="false">LEN(K1213)</f>
        <v>25</v>
      </c>
      <c r="K1213" s="6" t="str">
        <f aca="false">LOWER(SUBSTITUTE(SUBSTITUTE(SUBSTITUTE(SUBSTITUTE(SUBSTITUTE(SUBSTITUTE(SUBSTITUTE(B1213,"S.L.",""),"SL",""),"S.A.",""),"SA","")," ",""),".",""),",",""))&amp;".com"</f>
        <v>antoniocipitriaotegui.com</v>
      </c>
      <c r="L1213" s="4" t="s">
        <v>57</v>
      </c>
      <c r="M1213" s="4" t="s">
        <v>31</v>
      </c>
    </row>
    <row r="1214" customFormat="false" ht="15.75" hidden="false" customHeight="true" outlineLevel="0" collapsed="false">
      <c r="A1214" s="4" t="n">
        <v>3576</v>
      </c>
      <c r="B1214" s="4" t="s">
        <v>7398</v>
      </c>
      <c r="C1214" s="4"/>
      <c r="D1214" s="4" t="s">
        <v>7399</v>
      </c>
      <c r="E1214" s="5" t="s">
        <v>1496</v>
      </c>
      <c r="F1214" s="4" t="s">
        <v>4866</v>
      </c>
      <c r="G1214" s="4" t="s">
        <v>1498</v>
      </c>
      <c r="H1214" s="5" t="s">
        <v>7400</v>
      </c>
      <c r="I1214" s="4" t="s">
        <v>7401</v>
      </c>
      <c r="J1214" s="5" t="n">
        <f aca="false">LEN(K1214)</f>
        <v>25</v>
      </c>
      <c r="K1214" s="10" t="s">
        <v>7402</v>
      </c>
      <c r="L1214" s="4" t="s">
        <v>66</v>
      </c>
      <c r="M1214" s="4" t="s">
        <v>294</v>
      </c>
    </row>
    <row r="1215" customFormat="false" ht="27.75" hidden="false" customHeight="true" outlineLevel="0" collapsed="false">
      <c r="A1215" s="4" t="n">
        <v>3585</v>
      </c>
      <c r="B1215" s="4" t="s">
        <v>7403</v>
      </c>
      <c r="C1215" s="4"/>
      <c r="D1215" s="4" t="s">
        <v>7404</v>
      </c>
      <c r="E1215" s="5" t="s">
        <v>7405</v>
      </c>
      <c r="F1215" s="4" t="s">
        <v>4866</v>
      </c>
      <c r="G1215" s="4" t="s">
        <v>1498</v>
      </c>
      <c r="H1215" s="5" t="s">
        <v>7406</v>
      </c>
      <c r="I1215" s="20" t="s">
        <v>7407</v>
      </c>
      <c r="J1215" s="5" t="n">
        <f aca="false">LEN(K1215)</f>
        <v>25</v>
      </c>
      <c r="K1215" s="13" t="s">
        <v>7408</v>
      </c>
      <c r="L1215" s="4" t="s">
        <v>31</v>
      </c>
      <c r="M1215" s="4" t="s">
        <v>31</v>
      </c>
    </row>
    <row r="1216" customFormat="false" ht="15.75" hidden="false" customHeight="true" outlineLevel="0" collapsed="false">
      <c r="A1216" s="4" t="n">
        <v>3595</v>
      </c>
      <c r="B1216" s="4" t="s">
        <v>7409</v>
      </c>
      <c r="C1216" s="4"/>
      <c r="D1216" s="4" t="s">
        <v>7410</v>
      </c>
      <c r="E1216" s="5"/>
      <c r="F1216" s="4" t="s">
        <v>6012</v>
      </c>
      <c r="G1216" s="4" t="s">
        <v>1610</v>
      </c>
      <c r="H1216" s="5" t="s">
        <v>7411</v>
      </c>
      <c r="I1216" s="4" t="s">
        <v>7412</v>
      </c>
      <c r="J1216" s="5" t="n">
        <f aca="false">LEN(K1216)</f>
        <v>25</v>
      </c>
      <c r="K1216" s="6" t="s">
        <v>7413</v>
      </c>
      <c r="L1216" s="4" t="s">
        <v>21</v>
      </c>
      <c r="M1216" s="4" t="s">
        <v>591</v>
      </c>
    </row>
    <row r="1217" customFormat="false" ht="15.75" hidden="false" customHeight="true" outlineLevel="0" collapsed="false">
      <c r="A1217" s="4" t="n">
        <v>3634</v>
      </c>
      <c r="B1217" s="4" t="s">
        <v>7414</v>
      </c>
      <c r="C1217" s="4"/>
      <c r="D1217" s="4" t="s">
        <v>7415</v>
      </c>
      <c r="E1217" s="5" t="s">
        <v>6062</v>
      </c>
      <c r="F1217" s="4" t="s">
        <v>1389</v>
      </c>
      <c r="G1217" s="4" t="s">
        <v>1390</v>
      </c>
      <c r="H1217" s="5" t="s">
        <v>7416</v>
      </c>
      <c r="I1217" s="7" t="s">
        <v>7417</v>
      </c>
      <c r="J1217" s="5" t="n">
        <f aca="false">LEN(K1217)</f>
        <v>25</v>
      </c>
      <c r="K1217" s="21" t="s">
        <v>7418</v>
      </c>
      <c r="L1217" s="4" t="s">
        <v>31</v>
      </c>
      <c r="M1217" s="4" t="s">
        <v>271</v>
      </c>
    </row>
    <row r="1218" customFormat="false" ht="15.75" hidden="false" customHeight="true" outlineLevel="0" collapsed="false">
      <c r="A1218" s="4" t="n">
        <v>3636</v>
      </c>
      <c r="B1218" s="4" t="s">
        <v>7419</v>
      </c>
      <c r="C1218" s="4"/>
      <c r="D1218" s="4" t="s">
        <v>7420</v>
      </c>
      <c r="E1218" s="5" t="s">
        <v>7421</v>
      </c>
      <c r="F1218" s="4" t="s">
        <v>7422</v>
      </c>
      <c r="G1218" s="4" t="s">
        <v>1390</v>
      </c>
      <c r="H1218" s="5" t="s">
        <v>7423</v>
      </c>
      <c r="I1218" s="7" t="s">
        <v>7424</v>
      </c>
      <c r="J1218" s="5" t="n">
        <f aca="false">LEN(K1218)</f>
        <v>25</v>
      </c>
      <c r="K1218" s="21" t="s">
        <v>7425</v>
      </c>
      <c r="L1218" s="4" t="s">
        <v>21</v>
      </c>
      <c r="M1218" s="4" t="s">
        <v>1979</v>
      </c>
    </row>
    <row r="1219" customFormat="false" ht="15.75" hidden="false" customHeight="true" outlineLevel="0" collapsed="false">
      <c r="A1219" s="4" t="n">
        <v>3637</v>
      </c>
      <c r="B1219" s="4" t="s">
        <v>7419</v>
      </c>
      <c r="C1219" s="4"/>
      <c r="D1219" s="4" t="s">
        <v>7426</v>
      </c>
      <c r="E1219" s="5" t="s">
        <v>7421</v>
      </c>
      <c r="F1219" s="4" t="s">
        <v>7422</v>
      </c>
      <c r="G1219" s="4" t="s">
        <v>1390</v>
      </c>
      <c r="H1219" s="5" t="s">
        <v>7427</v>
      </c>
      <c r="I1219" s="4" t="s">
        <v>7424</v>
      </c>
      <c r="J1219" s="5" t="n">
        <f aca="false">LEN(K1219)</f>
        <v>25</v>
      </c>
      <c r="K1219" s="6" t="s">
        <v>7425</v>
      </c>
      <c r="L1219" s="4" t="s">
        <v>21</v>
      </c>
      <c r="M1219" s="4" t="s">
        <v>1979</v>
      </c>
    </row>
    <row r="1220" customFormat="false" ht="15.75" hidden="false" customHeight="true" outlineLevel="0" collapsed="false">
      <c r="A1220" s="4" t="n">
        <v>3697</v>
      </c>
      <c r="B1220" s="4" t="s">
        <v>7428</v>
      </c>
      <c r="C1220" s="4"/>
      <c r="D1220" s="4" t="s">
        <v>7429</v>
      </c>
      <c r="E1220" s="5" t="s">
        <v>7430</v>
      </c>
      <c r="F1220" s="4" t="s">
        <v>290</v>
      </c>
      <c r="G1220" s="4" t="s">
        <v>290</v>
      </c>
      <c r="H1220" s="5" t="s">
        <v>7431</v>
      </c>
      <c r="I1220" s="4" t="s">
        <v>7432</v>
      </c>
      <c r="J1220" s="5" t="n">
        <f aca="false">LEN(K1220)</f>
        <v>25</v>
      </c>
      <c r="K1220" s="6" t="s">
        <v>7433</v>
      </c>
      <c r="L1220" s="4" t="s">
        <v>31</v>
      </c>
      <c r="M1220" s="4" t="s">
        <v>368</v>
      </c>
    </row>
    <row r="1221" customFormat="false" ht="15.75" hidden="false" customHeight="true" outlineLevel="0" collapsed="false">
      <c r="A1221" s="4" t="n">
        <v>3738</v>
      </c>
      <c r="B1221" s="4" t="s">
        <v>7434</v>
      </c>
      <c r="C1221" s="4"/>
      <c r="D1221" s="4" t="s">
        <v>7435</v>
      </c>
      <c r="E1221" s="5" t="s">
        <v>7436</v>
      </c>
      <c r="F1221" s="4" t="s">
        <v>7437</v>
      </c>
      <c r="G1221" s="4" t="s">
        <v>290</v>
      </c>
      <c r="H1221" s="5" t="s">
        <v>7438</v>
      </c>
      <c r="I1221" s="7" t="s">
        <v>7439</v>
      </c>
      <c r="J1221" s="5" t="n">
        <f aca="false">LEN(K1221)</f>
        <v>25</v>
      </c>
      <c r="K1221" s="6" t="s">
        <v>7440</v>
      </c>
      <c r="L1221" s="4" t="s">
        <v>31</v>
      </c>
      <c r="M1221" s="4" t="s">
        <v>929</v>
      </c>
    </row>
    <row r="1222" customFormat="false" ht="15.75" hidden="false" customHeight="true" outlineLevel="0" collapsed="false">
      <c r="A1222" s="4" t="n">
        <v>3768</v>
      </c>
      <c r="B1222" s="4" t="s">
        <v>7441</v>
      </c>
      <c r="C1222" s="4"/>
      <c r="D1222" s="4" t="s">
        <v>7442</v>
      </c>
      <c r="E1222" s="5" t="s">
        <v>7443</v>
      </c>
      <c r="F1222" s="4" t="s">
        <v>7444</v>
      </c>
      <c r="G1222" s="4" t="s">
        <v>290</v>
      </c>
      <c r="H1222" s="5" t="s">
        <v>7445</v>
      </c>
      <c r="I1222" s="4" t="s">
        <v>7446</v>
      </c>
      <c r="J1222" s="5" t="n">
        <f aca="false">LEN(K1222)</f>
        <v>25</v>
      </c>
      <c r="K1222" s="10" t="s">
        <v>7447</v>
      </c>
      <c r="L1222" s="4" t="s">
        <v>31</v>
      </c>
      <c r="M1222" s="4" t="s">
        <v>317</v>
      </c>
    </row>
    <row r="1223" customFormat="false" ht="27.75" hidden="false" customHeight="true" outlineLevel="0" collapsed="false">
      <c r="A1223" s="4" t="n">
        <v>3789</v>
      </c>
      <c r="B1223" s="4" t="s">
        <v>7448</v>
      </c>
      <c r="C1223" s="4"/>
      <c r="D1223" s="4" t="s">
        <v>7449</v>
      </c>
      <c r="E1223" s="5" t="s">
        <v>7450</v>
      </c>
      <c r="F1223" s="4" t="s">
        <v>4891</v>
      </c>
      <c r="G1223" s="4" t="s">
        <v>409</v>
      </c>
      <c r="H1223" s="5" t="s">
        <v>7451</v>
      </c>
      <c r="I1223" s="7" t="s">
        <v>7452</v>
      </c>
      <c r="J1223" s="5" t="n">
        <f aca="false">LEN(K1223)</f>
        <v>25</v>
      </c>
      <c r="K1223" s="6" t="s">
        <v>7453</v>
      </c>
      <c r="L1223" s="4" t="s">
        <v>31</v>
      </c>
      <c r="M1223" s="4" t="s">
        <v>1208</v>
      </c>
    </row>
    <row r="1224" customFormat="false" ht="15.75" hidden="false" customHeight="true" outlineLevel="0" collapsed="false">
      <c r="A1224" s="4" t="n">
        <v>3796</v>
      </c>
      <c r="B1224" s="4" t="s">
        <v>7454</v>
      </c>
      <c r="C1224" s="4"/>
      <c r="D1224" s="4" t="s">
        <v>7455</v>
      </c>
      <c r="E1224" s="5" t="s">
        <v>7450</v>
      </c>
      <c r="F1224" s="4" t="s">
        <v>4891</v>
      </c>
      <c r="G1224" s="4" t="s">
        <v>409</v>
      </c>
      <c r="H1224" s="5" t="s">
        <v>7456</v>
      </c>
      <c r="I1224" s="7" t="s">
        <v>7457</v>
      </c>
      <c r="J1224" s="5" t="n">
        <f aca="false">LEN(K1224)</f>
        <v>25</v>
      </c>
      <c r="K1224" s="6" t="s">
        <v>7458</v>
      </c>
      <c r="L1224" s="4" t="s">
        <v>78</v>
      </c>
      <c r="M1224" s="4" t="s">
        <v>1694</v>
      </c>
    </row>
    <row r="1225" customFormat="false" ht="15.75" hidden="false" customHeight="true" outlineLevel="0" collapsed="false">
      <c r="A1225" s="4" t="n">
        <v>3799</v>
      </c>
      <c r="B1225" s="4" t="s">
        <v>7459</v>
      </c>
      <c r="C1225" s="4"/>
      <c r="D1225" s="4" t="s">
        <v>7460</v>
      </c>
      <c r="E1225" s="5" t="s">
        <v>4890</v>
      </c>
      <c r="F1225" s="4" t="s">
        <v>4891</v>
      </c>
      <c r="G1225" s="4" t="s">
        <v>409</v>
      </c>
      <c r="H1225" s="5" t="s">
        <v>7461</v>
      </c>
      <c r="I1225" s="4" t="s">
        <v>7462</v>
      </c>
      <c r="J1225" s="5" t="n">
        <f aca="false">LEN(K1225)</f>
        <v>25</v>
      </c>
      <c r="K1225" s="6" t="s">
        <v>7463</v>
      </c>
      <c r="L1225" s="4" t="s">
        <v>78</v>
      </c>
      <c r="M1225" s="4" t="s">
        <v>4870</v>
      </c>
    </row>
    <row r="1226" customFormat="false" ht="27.75" hidden="false" customHeight="true" outlineLevel="0" collapsed="false">
      <c r="A1226" s="4" t="n">
        <v>3833</v>
      </c>
      <c r="B1226" s="4" t="s">
        <v>7464</v>
      </c>
      <c r="C1226" s="4"/>
      <c r="D1226" s="4" t="s">
        <v>7465</v>
      </c>
      <c r="E1226" s="5" t="s">
        <v>7466</v>
      </c>
      <c r="F1226" s="4" t="s">
        <v>7467</v>
      </c>
      <c r="G1226" s="4" t="s">
        <v>409</v>
      </c>
      <c r="H1226" s="5" t="s">
        <v>7468</v>
      </c>
      <c r="I1226" s="7" t="s">
        <v>7469</v>
      </c>
      <c r="J1226" s="5" t="n">
        <f aca="false">LEN(K1226)</f>
        <v>25</v>
      </c>
      <c r="K1226" s="13" t="s">
        <v>7470</v>
      </c>
      <c r="L1226" s="4" t="s">
        <v>78</v>
      </c>
      <c r="M1226" s="4" t="s">
        <v>680</v>
      </c>
    </row>
    <row r="1227" customFormat="false" ht="15.75" hidden="false" customHeight="true" outlineLevel="0" collapsed="false">
      <c r="A1227" s="4" t="n">
        <v>3841</v>
      </c>
      <c r="B1227" s="4" t="s">
        <v>7471</v>
      </c>
      <c r="C1227" s="4"/>
      <c r="D1227" s="4" t="s">
        <v>7472</v>
      </c>
      <c r="E1227" s="5" t="s">
        <v>7473</v>
      </c>
      <c r="F1227" s="4" t="s">
        <v>7474</v>
      </c>
      <c r="G1227" s="4" t="s">
        <v>409</v>
      </c>
      <c r="H1227" s="5" t="s">
        <v>7475</v>
      </c>
      <c r="I1227" s="7" t="s">
        <v>7476</v>
      </c>
      <c r="J1227" s="5" t="n">
        <f aca="false">LEN(K1227)</f>
        <v>25</v>
      </c>
      <c r="K1227" s="13" t="s">
        <v>7477</v>
      </c>
      <c r="L1227" s="4" t="s">
        <v>57</v>
      </c>
      <c r="M1227" s="4" t="s">
        <v>2896</v>
      </c>
    </row>
    <row r="1228" customFormat="false" ht="15.75" hidden="false" customHeight="true" outlineLevel="0" collapsed="false">
      <c r="A1228" s="4" t="n">
        <v>3842</v>
      </c>
      <c r="B1228" s="4" t="s">
        <v>7478</v>
      </c>
      <c r="C1228" s="4"/>
      <c r="D1228" s="4" t="s">
        <v>7479</v>
      </c>
      <c r="E1228" s="5" t="s">
        <v>7480</v>
      </c>
      <c r="F1228" s="4" t="s">
        <v>7481</v>
      </c>
      <c r="G1228" s="4" t="s">
        <v>409</v>
      </c>
      <c r="H1228" s="5" t="s">
        <v>7482</v>
      </c>
      <c r="I1228" s="7" t="s">
        <v>7483</v>
      </c>
      <c r="J1228" s="5" t="n">
        <f aca="false">LEN(K1228)</f>
        <v>25</v>
      </c>
      <c r="K1228" s="13" t="s">
        <v>7484</v>
      </c>
      <c r="L1228" s="4" t="s">
        <v>21</v>
      </c>
      <c r="M1228" s="4" t="s">
        <v>31</v>
      </c>
    </row>
    <row r="1229" customFormat="false" ht="15.75" hidden="false" customHeight="true" outlineLevel="0" collapsed="false">
      <c r="A1229" s="4" t="n">
        <v>3843</v>
      </c>
      <c r="B1229" s="4" t="s">
        <v>7485</v>
      </c>
      <c r="C1229" s="4"/>
      <c r="D1229" s="4" t="s">
        <v>7486</v>
      </c>
      <c r="E1229" s="5" t="s">
        <v>7480</v>
      </c>
      <c r="F1229" s="4" t="s">
        <v>7481</v>
      </c>
      <c r="G1229" s="4" t="s">
        <v>409</v>
      </c>
      <c r="H1229" s="5" t="s">
        <v>7487</v>
      </c>
      <c r="I1229" s="7" t="s">
        <v>7488</v>
      </c>
      <c r="J1229" s="5" t="n">
        <f aca="false">LEN(K1229)</f>
        <v>25</v>
      </c>
      <c r="K1229" s="13" t="s">
        <v>7489</v>
      </c>
      <c r="L1229" s="4" t="s">
        <v>31</v>
      </c>
      <c r="M1229" s="4" t="s">
        <v>31</v>
      </c>
    </row>
    <row r="1230" customFormat="false" ht="15.75" hidden="false" customHeight="true" outlineLevel="0" collapsed="false">
      <c r="A1230" s="4" t="n">
        <v>4085</v>
      </c>
      <c r="B1230" s="4" t="s">
        <v>7490</v>
      </c>
      <c r="C1230" s="4" t="s">
        <v>7491</v>
      </c>
      <c r="D1230" s="4" t="s">
        <v>7492</v>
      </c>
      <c r="E1230" s="5" t="s">
        <v>3411</v>
      </c>
      <c r="F1230" s="4" t="s">
        <v>3412</v>
      </c>
      <c r="G1230" s="4" t="s">
        <v>107</v>
      </c>
      <c r="H1230" s="5" t="s">
        <v>7493</v>
      </c>
      <c r="I1230" s="7" t="s">
        <v>7494</v>
      </c>
      <c r="J1230" s="5" t="n">
        <f aca="false">LEN(K1230)</f>
        <v>25</v>
      </c>
      <c r="K1230" s="13" t="s">
        <v>7495</v>
      </c>
      <c r="L1230" s="4" t="s">
        <v>57</v>
      </c>
      <c r="M1230" s="4" t="s">
        <v>31</v>
      </c>
    </row>
    <row r="1231" customFormat="false" ht="15.75" hidden="false" customHeight="true" outlineLevel="0" collapsed="false">
      <c r="A1231" s="4" t="n">
        <v>4088</v>
      </c>
      <c r="B1231" s="4" t="s">
        <v>7496</v>
      </c>
      <c r="C1231" s="4"/>
      <c r="D1231" s="4" t="s">
        <v>7497</v>
      </c>
      <c r="E1231" s="5" t="s">
        <v>2798</v>
      </c>
      <c r="F1231" s="4" t="s">
        <v>712</v>
      </c>
      <c r="G1231" s="4" t="s">
        <v>107</v>
      </c>
      <c r="H1231" s="5" t="s">
        <v>7498</v>
      </c>
      <c r="I1231" s="4" t="s">
        <v>7499</v>
      </c>
      <c r="J1231" s="5" t="n">
        <f aca="false">LEN(K1231)</f>
        <v>25</v>
      </c>
      <c r="K1231" s="6" t="s">
        <v>7500</v>
      </c>
      <c r="L1231" s="4" t="s">
        <v>637</v>
      </c>
      <c r="M1231" s="4" t="s">
        <v>1043</v>
      </c>
    </row>
    <row r="1232" customFormat="false" ht="15.75" hidden="false" customHeight="true" outlineLevel="0" collapsed="false">
      <c r="A1232" s="4" t="n">
        <v>4109</v>
      </c>
      <c r="B1232" s="4" t="s">
        <v>7501</v>
      </c>
      <c r="C1232" s="4"/>
      <c r="D1232" s="4" t="s">
        <v>7502</v>
      </c>
      <c r="E1232" s="5" t="s">
        <v>7503</v>
      </c>
      <c r="F1232" s="4" t="s">
        <v>7504</v>
      </c>
      <c r="G1232" s="4" t="s">
        <v>107</v>
      </c>
      <c r="H1232" s="5" t="s">
        <v>7505</v>
      </c>
      <c r="I1232" s="4" t="s">
        <v>7506</v>
      </c>
      <c r="J1232" s="5" t="n">
        <f aca="false">LEN(K1232)</f>
        <v>25</v>
      </c>
      <c r="K1232" s="6" t="s">
        <v>7507</v>
      </c>
      <c r="L1232" s="4" t="s">
        <v>21</v>
      </c>
      <c r="M1232" s="4" t="s">
        <v>232</v>
      </c>
    </row>
    <row r="1233" customFormat="false" ht="15.75" hidden="false" customHeight="true" outlineLevel="0" collapsed="false">
      <c r="A1233" s="4" t="n">
        <v>4124</v>
      </c>
      <c r="B1233" s="4" t="s">
        <v>7508</v>
      </c>
      <c r="C1233" s="4"/>
      <c r="D1233" s="4" t="s">
        <v>7509</v>
      </c>
      <c r="E1233" s="5" t="s">
        <v>1361</v>
      </c>
      <c r="F1233" s="4" t="s">
        <v>1362</v>
      </c>
      <c r="G1233" s="4" t="s">
        <v>107</v>
      </c>
      <c r="H1233" s="5" t="s">
        <v>7510</v>
      </c>
      <c r="I1233" s="4" t="s">
        <v>7511</v>
      </c>
      <c r="J1233" s="5" t="n">
        <f aca="false">LEN(K1233)</f>
        <v>25</v>
      </c>
      <c r="K1233" s="6" t="s">
        <v>7512</v>
      </c>
      <c r="L1233" s="4" t="s">
        <v>21</v>
      </c>
      <c r="M1233" s="4" t="s">
        <v>31</v>
      </c>
    </row>
    <row r="1234" customFormat="false" ht="15.75" hidden="false" customHeight="true" outlineLevel="0" collapsed="false">
      <c r="A1234" s="4" t="n">
        <v>4138</v>
      </c>
      <c r="B1234" s="4" t="s">
        <v>7513</v>
      </c>
      <c r="C1234" s="4" t="s">
        <v>7514</v>
      </c>
      <c r="D1234" s="4" t="s">
        <v>7515</v>
      </c>
      <c r="E1234" s="5" t="s">
        <v>7516</v>
      </c>
      <c r="F1234" s="4" t="s">
        <v>7517</v>
      </c>
      <c r="G1234" s="4" t="s">
        <v>107</v>
      </c>
      <c r="H1234" s="5" t="s">
        <v>7518</v>
      </c>
      <c r="I1234" s="4" t="s">
        <v>7519</v>
      </c>
      <c r="J1234" s="5" t="n">
        <f aca="false">LEN(K1234)</f>
        <v>25</v>
      </c>
      <c r="K1234" s="6" t="str">
        <f aca="false">LOWER(SUBSTITUTE(SUBSTITUTE(SUBSTITUTE(SUBSTITUTE(SUBSTITUTE(SUBSTITUTE(SUBSTITUTE(B1234,"S.L.",""),"SL",""),"S.A.",""),"SA","")," ",""),".",""),",",""))&amp;".com"</f>
        <v>hotelspamarbellahills.com</v>
      </c>
      <c r="L1234" s="4" t="s">
        <v>57</v>
      </c>
      <c r="M1234" s="4" t="s">
        <v>2768</v>
      </c>
    </row>
    <row r="1235" customFormat="false" ht="15.75" hidden="false" customHeight="true" outlineLevel="0" collapsed="false">
      <c r="A1235" s="4" t="n">
        <v>4192</v>
      </c>
      <c r="B1235" s="4" t="s">
        <v>7520</v>
      </c>
      <c r="C1235" s="4" t="s">
        <v>7521</v>
      </c>
      <c r="D1235" s="4" t="s">
        <v>7522</v>
      </c>
      <c r="E1235" s="5" t="s">
        <v>2791</v>
      </c>
      <c r="F1235" s="4" t="s">
        <v>107</v>
      </c>
      <c r="G1235" s="4" t="s">
        <v>107</v>
      </c>
      <c r="H1235" s="5" t="s">
        <v>7523</v>
      </c>
      <c r="I1235" s="4" t="s">
        <v>7524</v>
      </c>
      <c r="J1235" s="5" t="n">
        <f aca="false">LEN(K1235)</f>
        <v>25</v>
      </c>
      <c r="K1235" s="6" t="s">
        <v>7525</v>
      </c>
      <c r="L1235" s="4" t="s">
        <v>21</v>
      </c>
      <c r="M1235" s="4" t="s">
        <v>31</v>
      </c>
    </row>
    <row r="1236" customFormat="false" ht="15.75" hidden="false" customHeight="true" outlineLevel="0" collapsed="false">
      <c r="A1236" s="4" t="n">
        <v>4208</v>
      </c>
      <c r="B1236" s="4" t="s">
        <v>7526</v>
      </c>
      <c r="C1236" s="4" t="s">
        <v>7527</v>
      </c>
      <c r="D1236" s="4" t="s">
        <v>7528</v>
      </c>
      <c r="E1236" s="5" t="s">
        <v>1299</v>
      </c>
      <c r="F1236" s="4" t="s">
        <v>107</v>
      </c>
      <c r="G1236" s="4" t="s">
        <v>107</v>
      </c>
      <c r="H1236" s="5" t="s">
        <v>7529</v>
      </c>
      <c r="I1236" s="4" t="s">
        <v>7530</v>
      </c>
      <c r="J1236" s="5" t="n">
        <f aca="false">LEN(K1236)</f>
        <v>25</v>
      </c>
      <c r="K1236" s="6" t="s">
        <v>7531</v>
      </c>
      <c r="L1236" s="4" t="s">
        <v>21</v>
      </c>
      <c r="M1236" s="4" t="s">
        <v>1793</v>
      </c>
    </row>
    <row r="1237" customFormat="false" ht="15.75" hidden="false" customHeight="true" outlineLevel="0" collapsed="false">
      <c r="A1237" s="4" t="n">
        <v>4264</v>
      </c>
      <c r="B1237" s="4" t="s">
        <v>7532</v>
      </c>
      <c r="C1237" s="4"/>
      <c r="D1237" s="4" t="s">
        <v>7533</v>
      </c>
      <c r="E1237" s="5" t="s">
        <v>1130</v>
      </c>
      <c r="F1237" s="4" t="s">
        <v>1131</v>
      </c>
      <c r="G1237" s="4" t="s">
        <v>107</v>
      </c>
      <c r="H1237" s="5" t="s">
        <v>7534</v>
      </c>
      <c r="I1237" s="4" t="s">
        <v>7535</v>
      </c>
      <c r="J1237" s="5" t="n">
        <f aca="false">LEN(K1237)</f>
        <v>25</v>
      </c>
      <c r="K1237" s="10" t="str">
        <f aca="false">LOWER(SUBSTITUTE(SUBSTITUTE(SUBSTITUTE(SUBSTITUTE(SUBSTITUTE(SUBSTITUTE(SUBSTITUTE(B1237,"S.L.",""),"SL",""),"S.A.",""),"SA","")," ",""),".",""),",",""))&amp;".com"</f>
        <v>torremolinosbeachclub.com</v>
      </c>
      <c r="L1237" s="4" t="s">
        <v>57</v>
      </c>
      <c r="M1237" s="4" t="s">
        <v>7536</v>
      </c>
    </row>
    <row r="1238" customFormat="false" ht="15.75" hidden="false" customHeight="true" outlineLevel="0" collapsed="false">
      <c r="A1238" s="4" t="n">
        <v>4268</v>
      </c>
      <c r="B1238" s="4" t="s">
        <v>7537</v>
      </c>
      <c r="C1238" s="4" t="s">
        <v>7538</v>
      </c>
      <c r="D1238" s="4" t="s">
        <v>7539</v>
      </c>
      <c r="E1238" s="5" t="s">
        <v>1130</v>
      </c>
      <c r="F1238" s="4" t="s">
        <v>1131</v>
      </c>
      <c r="G1238" s="4" t="s">
        <v>107</v>
      </c>
      <c r="H1238" s="5" t="s">
        <v>7540</v>
      </c>
      <c r="I1238" s="4" t="s">
        <v>7541</v>
      </c>
      <c r="J1238" s="5" t="n">
        <f aca="false">LEN(K1238)</f>
        <v>25</v>
      </c>
      <c r="K1238" s="10" t="s">
        <v>7542</v>
      </c>
      <c r="L1238" s="4" t="s">
        <v>78</v>
      </c>
      <c r="M1238" s="4" t="s">
        <v>7543</v>
      </c>
    </row>
    <row r="1239" customFormat="false" ht="15.75" hidden="false" customHeight="true" outlineLevel="0" collapsed="false">
      <c r="A1239" s="4" t="n">
        <v>4280</v>
      </c>
      <c r="B1239" s="4" t="s">
        <v>7544</v>
      </c>
      <c r="C1239" s="4"/>
      <c r="D1239" s="4" t="s">
        <v>7545</v>
      </c>
      <c r="E1239" s="5" t="s">
        <v>7546</v>
      </c>
      <c r="F1239" s="4" t="s">
        <v>7547</v>
      </c>
      <c r="G1239" s="4" t="s">
        <v>107</v>
      </c>
      <c r="H1239" s="5" t="s">
        <v>7548</v>
      </c>
      <c r="I1239" s="4" t="s">
        <v>7549</v>
      </c>
      <c r="J1239" s="5" t="n">
        <f aca="false">LEN(K1239)</f>
        <v>25</v>
      </c>
      <c r="K1239" s="6" t="s">
        <v>7550</v>
      </c>
      <c r="L1239" s="4" t="s">
        <v>21</v>
      </c>
      <c r="M1239" s="4" t="s">
        <v>31</v>
      </c>
    </row>
    <row r="1240" customFormat="false" ht="15.75" hidden="false" customHeight="true" outlineLevel="0" collapsed="false">
      <c r="A1240" s="4" t="n">
        <v>4318</v>
      </c>
      <c r="B1240" s="4" t="s">
        <v>7551</v>
      </c>
      <c r="C1240" s="4" t="s">
        <v>7552</v>
      </c>
      <c r="D1240" s="4" t="s">
        <v>7553</v>
      </c>
      <c r="E1240" s="5" t="s">
        <v>1361</v>
      </c>
      <c r="F1240" s="4" t="s">
        <v>1362</v>
      </c>
      <c r="G1240" s="4" t="s">
        <v>107</v>
      </c>
      <c r="H1240" s="5" t="s">
        <v>7554</v>
      </c>
      <c r="I1240" s="4" t="s">
        <v>7555</v>
      </c>
      <c r="J1240" s="5" t="n">
        <f aca="false">LEN(K1240)</f>
        <v>25</v>
      </c>
      <c r="K1240" s="6" t="s">
        <v>7556</v>
      </c>
      <c r="L1240" s="4" t="s">
        <v>57</v>
      </c>
      <c r="M1240" s="4" t="s">
        <v>31</v>
      </c>
    </row>
    <row r="1241" customFormat="false" ht="15.75" hidden="false" customHeight="true" outlineLevel="0" collapsed="false">
      <c r="A1241" s="4" t="n">
        <v>4327</v>
      </c>
      <c r="B1241" s="4" t="s">
        <v>7557</v>
      </c>
      <c r="C1241" s="4"/>
      <c r="D1241" s="4" t="s">
        <v>7558</v>
      </c>
      <c r="E1241" s="5" t="s">
        <v>3404</v>
      </c>
      <c r="F1241" s="4" t="s">
        <v>914</v>
      </c>
      <c r="G1241" s="4" t="s">
        <v>107</v>
      </c>
      <c r="H1241" s="5" t="s">
        <v>7559</v>
      </c>
      <c r="I1241" s="4" t="s">
        <v>7560</v>
      </c>
      <c r="J1241" s="5" t="n">
        <f aca="false">LEN(K1241)</f>
        <v>25</v>
      </c>
      <c r="K1241" s="6" t="str">
        <f aca="false">LOWER(SUBSTITUTE(SUBSTITUTE(SUBSTITUTE(SUBSTITUTE(SUBSTITUTE(SUBSTITUTE(SUBSTITUTE(B1241,"S.L.",""),"SL",""),"S.A.",""),"SA","")," ",""),".",""),",",""))&amp;".com"</f>
        <v>macdonaldresortsspain.com</v>
      </c>
      <c r="L1241" s="4" t="s">
        <v>31</v>
      </c>
      <c r="M1241" s="4" t="s">
        <v>31</v>
      </c>
    </row>
    <row r="1242" customFormat="false" ht="27.75" hidden="false" customHeight="true" outlineLevel="0" collapsed="false">
      <c r="A1242" s="4" t="n">
        <v>4468</v>
      </c>
      <c r="B1242" s="4" t="s">
        <v>7561</v>
      </c>
      <c r="C1242" s="4" t="s">
        <v>7562</v>
      </c>
      <c r="D1242" s="4" t="s">
        <v>7563</v>
      </c>
      <c r="E1242" s="5" t="s">
        <v>2798</v>
      </c>
      <c r="F1242" s="4" t="s">
        <v>712</v>
      </c>
      <c r="G1242" s="4" t="s">
        <v>107</v>
      </c>
      <c r="H1242" s="5" t="s">
        <v>7564</v>
      </c>
      <c r="I1242" s="7" t="s">
        <v>7565</v>
      </c>
      <c r="J1242" s="5" t="n">
        <f aca="false">LEN(K1242)</f>
        <v>25</v>
      </c>
      <c r="K1242" s="5" t="s">
        <v>7566</v>
      </c>
      <c r="L1242" s="4" t="s">
        <v>31</v>
      </c>
      <c r="M1242" s="4" t="s">
        <v>2429</v>
      </c>
    </row>
    <row r="1243" customFormat="false" ht="15.75" hidden="false" customHeight="true" outlineLevel="0" collapsed="false">
      <c r="A1243" s="4" t="n">
        <v>4522</v>
      </c>
      <c r="B1243" s="4" t="s">
        <v>7567</v>
      </c>
      <c r="C1243" s="4" t="s">
        <v>7568</v>
      </c>
      <c r="D1243" s="4" t="s">
        <v>7569</v>
      </c>
      <c r="E1243" s="5" t="s">
        <v>7570</v>
      </c>
      <c r="F1243" s="4" t="s">
        <v>7571</v>
      </c>
      <c r="G1243" s="4" t="s">
        <v>107</v>
      </c>
      <c r="H1243" s="5" t="s">
        <v>7572</v>
      </c>
      <c r="I1243" s="4" t="s">
        <v>7573</v>
      </c>
      <c r="J1243" s="5" t="n">
        <f aca="false">LEN(K1243)</f>
        <v>25</v>
      </c>
      <c r="K1243" s="6" t="s">
        <v>7574</v>
      </c>
      <c r="L1243" s="4" t="s">
        <v>21</v>
      </c>
      <c r="M1243" s="4" t="s">
        <v>459</v>
      </c>
    </row>
    <row r="1244" customFormat="false" ht="15.75" hidden="false" customHeight="true" outlineLevel="0" collapsed="false">
      <c r="A1244" s="4" t="n">
        <v>4565</v>
      </c>
      <c r="B1244" s="4" t="s">
        <v>7575</v>
      </c>
      <c r="C1244" s="4"/>
      <c r="D1244" s="4" t="s">
        <v>7576</v>
      </c>
      <c r="E1244" s="5" t="s">
        <v>3864</v>
      </c>
      <c r="F1244" s="4" t="s">
        <v>3865</v>
      </c>
      <c r="G1244" s="4" t="s">
        <v>431</v>
      </c>
      <c r="H1244" s="5" t="s">
        <v>7577</v>
      </c>
      <c r="I1244" s="4" t="s">
        <v>7578</v>
      </c>
      <c r="J1244" s="5" t="n">
        <f aca="false">LEN(K1244)</f>
        <v>25</v>
      </c>
      <c r="K1244" s="6" t="s">
        <v>7579</v>
      </c>
      <c r="L1244" s="4" t="s">
        <v>57</v>
      </c>
      <c r="M1244" s="4" t="s">
        <v>7580</v>
      </c>
    </row>
    <row r="1245" customFormat="false" ht="15.75" hidden="false" customHeight="true" outlineLevel="0" collapsed="false">
      <c r="A1245" s="4" t="n">
        <v>4705</v>
      </c>
      <c r="B1245" s="4" t="s">
        <v>7581</v>
      </c>
      <c r="C1245" s="4" t="s">
        <v>7582</v>
      </c>
      <c r="D1245" s="4" t="s">
        <v>7583</v>
      </c>
      <c r="E1245" s="5" t="s">
        <v>7584</v>
      </c>
      <c r="F1245" s="4" t="s">
        <v>7585</v>
      </c>
      <c r="G1245" s="4" t="s">
        <v>948</v>
      </c>
      <c r="H1245" s="5" t="s">
        <v>7586</v>
      </c>
      <c r="I1245" s="4" t="s">
        <v>7587</v>
      </c>
      <c r="J1245" s="5" t="n">
        <f aca="false">LEN(K1245)</f>
        <v>25</v>
      </c>
      <c r="K1245" s="6" t="s">
        <v>7588</v>
      </c>
      <c r="L1245" s="4" t="s">
        <v>21</v>
      </c>
      <c r="M1245" s="4" t="s">
        <v>31</v>
      </c>
    </row>
    <row r="1246" customFormat="false" ht="15.75" hidden="false" customHeight="true" outlineLevel="0" collapsed="false">
      <c r="A1246" s="4" t="n">
        <v>4753</v>
      </c>
      <c r="B1246" s="4" t="s">
        <v>7589</v>
      </c>
      <c r="C1246" s="4" t="s">
        <v>7590</v>
      </c>
      <c r="D1246" s="4" t="s">
        <v>7591</v>
      </c>
      <c r="E1246" s="5" t="s">
        <v>471</v>
      </c>
      <c r="F1246" s="4" t="s">
        <v>372</v>
      </c>
      <c r="G1246" s="4" t="s">
        <v>372</v>
      </c>
      <c r="H1246" s="5" t="s">
        <v>7592</v>
      </c>
      <c r="I1246" s="4" t="s">
        <v>7593</v>
      </c>
      <c r="J1246" s="5" t="n">
        <f aca="false">LEN(K1246)</f>
        <v>25</v>
      </c>
      <c r="K1246" s="6" t="s">
        <v>7594</v>
      </c>
      <c r="L1246" s="4" t="s">
        <v>21</v>
      </c>
      <c r="M1246" s="4" t="s">
        <v>31</v>
      </c>
    </row>
    <row r="1247" customFormat="false" ht="15.75" hidden="false" customHeight="true" outlineLevel="0" collapsed="false">
      <c r="A1247" s="4" t="n">
        <v>4757</v>
      </c>
      <c r="B1247" s="4" t="s">
        <v>7595</v>
      </c>
      <c r="C1247" s="4" t="s">
        <v>7596</v>
      </c>
      <c r="D1247" s="4" t="s">
        <v>7597</v>
      </c>
      <c r="E1247" s="5" t="s">
        <v>7598</v>
      </c>
      <c r="F1247" s="4" t="s">
        <v>2157</v>
      </c>
      <c r="G1247" s="4" t="s">
        <v>372</v>
      </c>
      <c r="H1247" s="5" t="s">
        <v>7599</v>
      </c>
      <c r="I1247" s="7" t="s">
        <v>7600</v>
      </c>
      <c r="J1247" s="5" t="n">
        <f aca="false">LEN(K1247)</f>
        <v>25</v>
      </c>
      <c r="K1247" s="13" t="s">
        <v>7601</v>
      </c>
      <c r="L1247" s="4" t="s">
        <v>57</v>
      </c>
      <c r="M1247" s="4" t="s">
        <v>2890</v>
      </c>
    </row>
    <row r="1248" customFormat="false" ht="15.75" hidden="false" customHeight="true" outlineLevel="0" collapsed="false">
      <c r="A1248" s="4" t="n">
        <v>4834</v>
      </c>
      <c r="B1248" s="4" t="s">
        <v>7602</v>
      </c>
      <c r="C1248" s="4" t="s">
        <v>7603</v>
      </c>
      <c r="D1248" s="4" t="s">
        <v>7604</v>
      </c>
      <c r="E1248" s="5" t="s">
        <v>4968</v>
      </c>
      <c r="F1248" s="4" t="s">
        <v>4969</v>
      </c>
      <c r="G1248" s="4" t="s">
        <v>372</v>
      </c>
      <c r="H1248" s="5" t="s">
        <v>7605</v>
      </c>
      <c r="I1248" s="7" t="s">
        <v>7606</v>
      </c>
      <c r="J1248" s="5" t="n">
        <f aca="false">LEN(K1248)</f>
        <v>25</v>
      </c>
      <c r="K1248" s="6" t="s">
        <v>7607</v>
      </c>
      <c r="L1248" s="4" t="s">
        <v>66</v>
      </c>
      <c r="M1248" s="4" t="s">
        <v>1208</v>
      </c>
    </row>
    <row r="1249" customFormat="false" ht="15.75" hidden="false" customHeight="true" outlineLevel="0" collapsed="false">
      <c r="A1249" s="4" t="n">
        <v>4858</v>
      </c>
      <c r="B1249" s="4" t="s">
        <v>7608</v>
      </c>
      <c r="C1249" s="4"/>
      <c r="D1249" s="4" t="s">
        <v>7609</v>
      </c>
      <c r="E1249" s="5" t="s">
        <v>7610</v>
      </c>
      <c r="F1249" s="4" t="s">
        <v>372</v>
      </c>
      <c r="G1249" s="4" t="s">
        <v>372</v>
      </c>
      <c r="H1249" s="5" t="s">
        <v>7611</v>
      </c>
      <c r="I1249" s="4" t="s">
        <v>7612</v>
      </c>
      <c r="J1249" s="5" t="n">
        <f aca="false">LEN(K1249)</f>
        <v>25</v>
      </c>
      <c r="K1249" s="10" t="s">
        <v>7613</v>
      </c>
      <c r="L1249" s="4" t="s">
        <v>1679</v>
      </c>
      <c r="M1249" s="4" t="s">
        <v>3895</v>
      </c>
    </row>
    <row r="1250" customFormat="false" ht="15.75" hidden="false" customHeight="true" outlineLevel="0" collapsed="false">
      <c r="A1250" s="4" t="n">
        <v>4869</v>
      </c>
      <c r="B1250" s="4" t="s">
        <v>7567</v>
      </c>
      <c r="C1250" s="4" t="s">
        <v>7614</v>
      </c>
      <c r="D1250" s="4" t="s">
        <v>7615</v>
      </c>
      <c r="E1250" s="5" t="s">
        <v>4147</v>
      </c>
      <c r="F1250" s="4" t="s">
        <v>372</v>
      </c>
      <c r="G1250" s="4" t="s">
        <v>372</v>
      </c>
      <c r="H1250" s="5" t="s">
        <v>7616</v>
      </c>
      <c r="I1250" s="4" t="s">
        <v>7617</v>
      </c>
      <c r="J1250" s="5" t="n">
        <f aca="false">LEN(K1250)</f>
        <v>25</v>
      </c>
      <c r="K1250" s="6" t="str">
        <f aca="false">LOWER(SUBSTITUTE(SUBSTITUTE(SUBSTITUTE(SUBSTITUTE(SUBSTITUTE(SUBSTITUTE(SUBSTITUTE(B1250,"S.L.",""),"SL",""),"S.A.",""),"SA","")," ",""),".",""),",",""))&amp;".com"</f>
        <v>hotelvirgendelosreyes.com</v>
      </c>
      <c r="L1250" s="4" t="s">
        <v>57</v>
      </c>
      <c r="M1250" s="4" t="s">
        <v>209</v>
      </c>
    </row>
    <row r="1251" customFormat="false" ht="27.75" hidden="false" customHeight="true" outlineLevel="0" collapsed="false">
      <c r="A1251" s="4" t="n">
        <v>4878</v>
      </c>
      <c r="B1251" s="4" t="s">
        <v>7618</v>
      </c>
      <c r="C1251" s="4" t="s">
        <v>7619</v>
      </c>
      <c r="D1251" s="4" t="s">
        <v>7620</v>
      </c>
      <c r="E1251" s="5" t="s">
        <v>7621</v>
      </c>
      <c r="F1251" s="4" t="s">
        <v>7622</v>
      </c>
      <c r="G1251" s="4" t="s">
        <v>372</v>
      </c>
      <c r="H1251" s="5" t="s">
        <v>7623</v>
      </c>
      <c r="I1251" s="7" t="s">
        <v>7624</v>
      </c>
      <c r="J1251" s="5" t="n">
        <f aca="false">LEN(K1251)</f>
        <v>25</v>
      </c>
      <c r="K1251" s="6" t="str">
        <f aca="false">LOWER(SUBSTITUTE(SUBSTITUTE(SUBSTITUTE(SUBSTITUTE(SUBSTITUTE(SUBSTITUTE(SUBSTITUTE(B1251,"S.L.",""),"SL",""),"S.A.",""),"SA","")," ",""),".",""),",",""))&amp;".com"</f>
        <v>hotelfortwestbarranco.com</v>
      </c>
      <c r="L1251" s="4" t="s">
        <v>637</v>
      </c>
      <c r="M1251" s="4" t="s">
        <v>31</v>
      </c>
    </row>
    <row r="1252" customFormat="false" ht="27.75" hidden="false" customHeight="true" outlineLevel="0" collapsed="false">
      <c r="A1252" s="4" t="n">
        <v>4899</v>
      </c>
      <c r="B1252" s="4" t="s">
        <v>7625</v>
      </c>
      <c r="C1252" s="4"/>
      <c r="D1252" s="4" t="s">
        <v>7626</v>
      </c>
      <c r="E1252" s="5" t="s">
        <v>7627</v>
      </c>
      <c r="F1252" s="4" t="s">
        <v>7628</v>
      </c>
      <c r="G1252" s="4" t="s">
        <v>372</v>
      </c>
      <c r="H1252" s="5" t="s">
        <v>7629</v>
      </c>
      <c r="I1252" s="7" t="s">
        <v>7630</v>
      </c>
      <c r="J1252" s="5" t="n">
        <f aca="false">LEN(K1252)</f>
        <v>25</v>
      </c>
      <c r="K1252" s="13" t="str">
        <f aca="false">LOWER(SUBSTITUTE(SUBSTITUTE(SUBSTITUTE(SUBSTITUTE(SUBSTITUTE(SUBSTITUTE(SUBSTITUTE(B1252,"S.L.",""),"SL",""),"S.A.",""),"SA","")," ",""),".",""),",",""))&amp;".com"</f>
        <v>glesnuevasinversiones.com</v>
      </c>
      <c r="L1252" s="4" t="s">
        <v>21</v>
      </c>
      <c r="M1252" s="4" t="s">
        <v>31</v>
      </c>
    </row>
    <row r="1253" customFormat="false" ht="15.75" hidden="false" customHeight="true" outlineLevel="0" collapsed="false">
      <c r="A1253" s="4" t="n">
        <v>11529</v>
      </c>
      <c r="B1253" s="4" t="s">
        <v>7631</v>
      </c>
      <c r="C1253" s="4"/>
      <c r="D1253" s="4" t="s">
        <v>7632</v>
      </c>
      <c r="E1253" s="5" t="s">
        <v>7633</v>
      </c>
      <c r="F1253" s="4" t="s">
        <v>7634</v>
      </c>
      <c r="G1253" s="4" t="s">
        <v>7634</v>
      </c>
      <c r="H1253" s="5" t="s">
        <v>7635</v>
      </c>
      <c r="I1253" s="4" t="s">
        <v>7636</v>
      </c>
      <c r="J1253" s="5" t="n">
        <f aca="false">LEN(K1253)</f>
        <v>25</v>
      </c>
      <c r="K1253" s="10" t="s">
        <v>7637</v>
      </c>
      <c r="L1253" s="4" t="s">
        <v>78</v>
      </c>
      <c r="M1253" s="4" t="s">
        <v>31</v>
      </c>
    </row>
    <row r="1254" customFormat="false" ht="15.75" hidden="false" customHeight="true" outlineLevel="0" collapsed="false">
      <c r="A1254" s="4" t="n">
        <v>5019</v>
      </c>
      <c r="B1254" s="4" t="s">
        <v>7638</v>
      </c>
      <c r="C1254" s="4"/>
      <c r="D1254" s="4" t="s">
        <v>7639</v>
      </c>
      <c r="E1254" s="5" t="s">
        <v>3451</v>
      </c>
      <c r="F1254" s="4" t="s">
        <v>1916</v>
      </c>
      <c r="G1254" s="4" t="s">
        <v>332</v>
      </c>
      <c r="H1254" s="5" t="s">
        <v>7640</v>
      </c>
      <c r="I1254" s="4" t="s">
        <v>7641</v>
      </c>
      <c r="J1254" s="5" t="n">
        <f aca="false">LEN(K1254)</f>
        <v>25</v>
      </c>
      <c r="K1254" s="6" t="str">
        <f aca="false">LOWER(SUBSTITUTE(SUBSTITUTE(SUBSTITUTE(SUBSTITUTE(SUBSTITUTE(SUBSTITUTE(SUBSTITUTE(B1254,"S.L.",""),"SL",""),"S.A.",""),"SA","")," ",""),".",""),",",""))&amp;".com"</f>
        <v>hotelescuelafuentemar.com</v>
      </c>
      <c r="L1254" s="4" t="s">
        <v>31</v>
      </c>
      <c r="M1254" s="4" t="s">
        <v>31</v>
      </c>
    </row>
    <row r="1255" customFormat="false" ht="27.75" hidden="false" customHeight="true" outlineLevel="0" collapsed="false">
      <c r="A1255" s="4" t="n">
        <v>5033</v>
      </c>
      <c r="B1255" s="4" t="s">
        <v>7642</v>
      </c>
      <c r="C1255" s="4" t="s">
        <v>7643</v>
      </c>
      <c r="D1255" s="4" t="s">
        <v>7644</v>
      </c>
      <c r="E1255" s="5" t="s">
        <v>7645</v>
      </c>
      <c r="F1255" s="4" t="s">
        <v>7646</v>
      </c>
      <c r="G1255" s="4" t="s">
        <v>332</v>
      </c>
      <c r="H1255" s="5" t="s">
        <v>7647</v>
      </c>
      <c r="I1255" s="7" t="s">
        <v>7648</v>
      </c>
      <c r="J1255" s="5" t="n">
        <f aca="false">LEN(K1255)</f>
        <v>25</v>
      </c>
      <c r="K1255" s="6" t="str">
        <f aca="false">LOWER(SUBSTITUTE(SUBSTITUTE(SUBSTITUTE(SUBSTITUTE(SUBSTITUTE(SUBSTITUTE(SUBSTITUTE(B1255,"S.L.",""),"SL",""),"S.A.",""),"SA","")," ",""),".",""),",",""))&amp;".com"</f>
        <v>fairplaygolfhotel&amp;spa.com</v>
      </c>
      <c r="L1255" s="4" t="s">
        <v>57</v>
      </c>
      <c r="M1255" s="4" t="s">
        <v>31</v>
      </c>
    </row>
    <row r="1256" customFormat="false" ht="15.75" hidden="false" customHeight="true" outlineLevel="0" collapsed="false">
      <c r="A1256" s="4" t="n">
        <v>5086</v>
      </c>
      <c r="B1256" s="4" t="s">
        <v>7649</v>
      </c>
      <c r="C1256" s="4" t="s">
        <v>7650</v>
      </c>
      <c r="D1256" s="4" t="s">
        <v>7651</v>
      </c>
      <c r="E1256" s="5" t="s">
        <v>3451</v>
      </c>
      <c r="F1256" s="4" t="s">
        <v>1916</v>
      </c>
      <c r="G1256" s="4" t="s">
        <v>332</v>
      </c>
      <c r="H1256" s="5" t="s">
        <v>7652</v>
      </c>
      <c r="I1256" s="4" t="s">
        <v>7653</v>
      </c>
      <c r="J1256" s="5" t="n">
        <f aca="false">LEN(K1256)</f>
        <v>25</v>
      </c>
      <c r="K1256" s="6" t="s">
        <v>7654</v>
      </c>
      <c r="L1256" s="4" t="s">
        <v>57</v>
      </c>
      <c r="M1256" s="4" t="s">
        <v>695</v>
      </c>
    </row>
    <row r="1257" customFormat="false" ht="15.75" hidden="false" customHeight="true" outlineLevel="0" collapsed="false">
      <c r="A1257" s="4" t="n">
        <v>5210</v>
      </c>
      <c r="B1257" s="4" t="s">
        <v>7655</v>
      </c>
      <c r="C1257" s="4"/>
      <c r="D1257" s="4" t="s">
        <v>7656</v>
      </c>
      <c r="E1257" s="5" t="s">
        <v>7657</v>
      </c>
      <c r="F1257" s="4" t="s">
        <v>7658</v>
      </c>
      <c r="G1257" s="4" t="s">
        <v>332</v>
      </c>
      <c r="H1257" s="5" t="s">
        <v>7659</v>
      </c>
      <c r="I1257" s="4" t="s">
        <v>7660</v>
      </c>
      <c r="J1257" s="5" t="n">
        <f aca="false">LEN(K1257)</f>
        <v>25</v>
      </c>
      <c r="K1257" s="6" t="str">
        <f aca="false">LOWER(SUBSTITUTE(SUBSTITUTE(SUBSTITUTE(SUBSTITUTE(SUBSTITUTE(SUBSTITUTE(SUBSTITUTE(B1257,"S.L.",""),"SL",""),"S.A.",""),"SA","")," ",""),".",""),",",""))&amp;".com"</f>
        <v>fiestahoteles&amp;resorts.com</v>
      </c>
      <c r="L1257" s="4" t="s">
        <v>21</v>
      </c>
      <c r="M1257" s="4" t="s">
        <v>31</v>
      </c>
    </row>
    <row r="1258" customFormat="false" ht="15.75" hidden="false" customHeight="true" outlineLevel="0" collapsed="false">
      <c r="A1258" s="4" t="n">
        <v>5211</v>
      </c>
      <c r="B1258" s="4" t="s">
        <v>7661</v>
      </c>
      <c r="C1258" s="4" t="s">
        <v>7662</v>
      </c>
      <c r="D1258" s="4" t="s">
        <v>7663</v>
      </c>
      <c r="E1258" s="5" t="s">
        <v>7664</v>
      </c>
      <c r="F1258" s="4" t="s">
        <v>332</v>
      </c>
      <c r="G1258" s="4" t="s">
        <v>332</v>
      </c>
      <c r="H1258" s="5" t="s">
        <v>7665</v>
      </c>
      <c r="I1258" s="4" t="s">
        <v>7666</v>
      </c>
      <c r="J1258" s="5" t="n">
        <f aca="false">LEN(K1258)</f>
        <v>25</v>
      </c>
      <c r="K1258" s="6" t="s">
        <v>7667</v>
      </c>
      <c r="L1258" s="4" t="s">
        <v>637</v>
      </c>
      <c r="M1258" s="4" t="s">
        <v>577</v>
      </c>
    </row>
    <row r="1259" customFormat="false" ht="15.75" hidden="false" customHeight="true" outlineLevel="0" collapsed="false">
      <c r="A1259" s="4" t="n">
        <v>5214</v>
      </c>
      <c r="B1259" s="4" t="s">
        <v>7668</v>
      </c>
      <c r="C1259" s="4" t="s">
        <v>7669</v>
      </c>
      <c r="D1259" s="4" t="s">
        <v>7670</v>
      </c>
      <c r="E1259" s="5" t="s">
        <v>814</v>
      </c>
      <c r="F1259" s="4" t="s">
        <v>815</v>
      </c>
      <c r="G1259" s="4" t="s">
        <v>332</v>
      </c>
      <c r="H1259" s="5" t="s">
        <v>7671</v>
      </c>
      <c r="I1259" s="7" t="s">
        <v>7672</v>
      </c>
      <c r="J1259" s="5" t="n">
        <f aca="false">LEN(K1259)</f>
        <v>25</v>
      </c>
      <c r="K1259" s="6" t="s">
        <v>7673</v>
      </c>
      <c r="L1259" s="4" t="s">
        <v>21</v>
      </c>
      <c r="M1259" s="4" t="s">
        <v>31</v>
      </c>
    </row>
    <row r="1260" customFormat="false" ht="15.75" hidden="false" customHeight="true" outlineLevel="0" collapsed="false">
      <c r="A1260" s="4" t="n">
        <v>5264</v>
      </c>
      <c r="B1260" s="4" t="s">
        <v>7674</v>
      </c>
      <c r="C1260" s="4" t="s">
        <v>7675</v>
      </c>
      <c r="D1260" s="4" t="s">
        <v>7676</v>
      </c>
      <c r="E1260" s="5" t="s">
        <v>1073</v>
      </c>
      <c r="F1260" s="4" t="s">
        <v>824</v>
      </c>
      <c r="G1260" s="4" t="s">
        <v>824</v>
      </c>
      <c r="H1260" s="5" t="s">
        <v>7677</v>
      </c>
      <c r="I1260" s="4" t="s">
        <v>7678</v>
      </c>
      <c r="J1260" s="5" t="n">
        <f aca="false">LEN(K1260)</f>
        <v>25</v>
      </c>
      <c r="K1260" s="6" t="s">
        <v>7679</v>
      </c>
      <c r="L1260" s="4" t="s">
        <v>21</v>
      </c>
      <c r="M1260" s="4" t="s">
        <v>1979</v>
      </c>
    </row>
    <row r="1261" customFormat="false" ht="15.75" hidden="false" customHeight="true" outlineLevel="0" collapsed="false">
      <c r="A1261" s="4" t="n">
        <v>5265</v>
      </c>
      <c r="B1261" s="4" t="s">
        <v>7680</v>
      </c>
      <c r="C1261" s="4"/>
      <c r="D1261" s="4" t="s">
        <v>7681</v>
      </c>
      <c r="E1261" s="5" t="s">
        <v>823</v>
      </c>
      <c r="F1261" s="4" t="s">
        <v>824</v>
      </c>
      <c r="G1261" s="4" t="s">
        <v>824</v>
      </c>
      <c r="H1261" s="5" t="s">
        <v>7682</v>
      </c>
      <c r="I1261" s="4" t="s">
        <v>7683</v>
      </c>
      <c r="J1261" s="5" t="n">
        <f aca="false">LEN(K1261)</f>
        <v>25</v>
      </c>
      <c r="K1261" s="10" t="s">
        <v>7684</v>
      </c>
      <c r="L1261" s="4" t="s">
        <v>21</v>
      </c>
      <c r="M1261" s="4" t="s">
        <v>1208</v>
      </c>
    </row>
    <row r="1262" customFormat="false" ht="15.75" hidden="false" customHeight="true" outlineLevel="0" collapsed="false">
      <c r="A1262" s="4" t="n">
        <v>5362</v>
      </c>
      <c r="B1262" s="4" t="s">
        <v>7685</v>
      </c>
      <c r="C1262" s="4" t="s">
        <v>7686</v>
      </c>
      <c r="D1262" s="4" t="s">
        <v>7687</v>
      </c>
      <c r="E1262" s="5" t="s">
        <v>1410</v>
      </c>
      <c r="F1262" s="4" t="s">
        <v>250</v>
      </c>
      <c r="G1262" s="4" t="s">
        <v>250</v>
      </c>
      <c r="H1262" s="5" t="s">
        <v>7688</v>
      </c>
      <c r="I1262" s="4" t="s">
        <v>7689</v>
      </c>
      <c r="J1262" s="5" t="n">
        <f aca="false">LEN(K1262)</f>
        <v>25</v>
      </c>
      <c r="K1262" s="6" t="s">
        <v>7690</v>
      </c>
      <c r="L1262" s="4" t="s">
        <v>31</v>
      </c>
      <c r="M1262" s="4" t="s">
        <v>317</v>
      </c>
    </row>
    <row r="1263" customFormat="false" ht="15.75" hidden="false" customHeight="true" outlineLevel="0" collapsed="false">
      <c r="A1263" s="4" t="n">
        <v>5398</v>
      </c>
      <c r="B1263" s="4" t="s">
        <v>337</v>
      </c>
      <c r="C1263" s="4"/>
      <c r="D1263" s="4" t="s">
        <v>7691</v>
      </c>
      <c r="E1263" s="5" t="s">
        <v>340</v>
      </c>
      <c r="F1263" s="4" t="s">
        <v>250</v>
      </c>
      <c r="G1263" s="4" t="s">
        <v>250</v>
      </c>
      <c r="H1263" s="5" t="s">
        <v>7692</v>
      </c>
      <c r="I1263" s="4" t="s">
        <v>7693</v>
      </c>
      <c r="J1263" s="5" t="n">
        <f aca="false">LEN(K1263)</f>
        <v>25</v>
      </c>
      <c r="K1263" s="6" t="s">
        <v>7694</v>
      </c>
      <c r="L1263" s="4" t="s">
        <v>57</v>
      </c>
      <c r="M1263" s="4" t="s">
        <v>3895</v>
      </c>
    </row>
    <row r="1264" customFormat="false" ht="27.75" hidden="false" customHeight="true" outlineLevel="0" collapsed="false">
      <c r="A1264" s="4" t="n">
        <v>5419</v>
      </c>
      <c r="B1264" s="4" t="s">
        <v>7695</v>
      </c>
      <c r="C1264" s="4"/>
      <c r="D1264" s="4" t="s">
        <v>7696</v>
      </c>
      <c r="E1264" s="5" t="s">
        <v>587</v>
      </c>
      <c r="F1264" s="4" t="s">
        <v>250</v>
      </c>
      <c r="G1264" s="4" t="s">
        <v>250</v>
      </c>
      <c r="H1264" s="5" t="s">
        <v>7697</v>
      </c>
      <c r="I1264" s="7" t="s">
        <v>7698</v>
      </c>
      <c r="J1264" s="5" t="n">
        <f aca="false">LEN(K1264)</f>
        <v>25</v>
      </c>
      <c r="K1264" s="6" t="s">
        <v>7699</v>
      </c>
      <c r="L1264" s="4" t="s">
        <v>21</v>
      </c>
      <c r="M1264" s="4" t="s">
        <v>31</v>
      </c>
    </row>
    <row r="1265" customFormat="false" ht="27.75" hidden="false" customHeight="true" outlineLevel="0" collapsed="false">
      <c r="A1265" s="4" t="n">
        <v>5441</v>
      </c>
      <c r="B1265" s="4" t="s">
        <v>7700</v>
      </c>
      <c r="C1265" s="4" t="s">
        <v>7701</v>
      </c>
      <c r="D1265" s="4" t="s">
        <v>7702</v>
      </c>
      <c r="E1265" s="5" t="s">
        <v>7703</v>
      </c>
      <c r="F1265" s="4" t="s">
        <v>7704</v>
      </c>
      <c r="G1265" s="4" t="s">
        <v>250</v>
      </c>
      <c r="H1265" s="5" t="s">
        <v>7705</v>
      </c>
      <c r="I1265" s="7" t="s">
        <v>7706</v>
      </c>
      <c r="J1265" s="5" t="n">
        <f aca="false">LEN(K1265)</f>
        <v>25</v>
      </c>
      <c r="K1265" s="6" t="s">
        <v>7707</v>
      </c>
      <c r="L1265" s="4" t="s">
        <v>21</v>
      </c>
      <c r="M1265" s="4" t="s">
        <v>929</v>
      </c>
    </row>
    <row r="1266" customFormat="false" ht="27.75" hidden="false" customHeight="true" outlineLevel="0" collapsed="false">
      <c r="A1266" s="4" t="n">
        <v>5465</v>
      </c>
      <c r="B1266" s="4" t="s">
        <v>7708</v>
      </c>
      <c r="C1266" s="4"/>
      <c r="D1266" s="4" t="s">
        <v>7709</v>
      </c>
      <c r="E1266" s="5" t="s">
        <v>7710</v>
      </c>
      <c r="F1266" s="4" t="s">
        <v>7711</v>
      </c>
      <c r="G1266" s="4" t="s">
        <v>250</v>
      </c>
      <c r="H1266" s="5" t="s">
        <v>7712</v>
      </c>
      <c r="I1266" s="7" t="s">
        <v>7713</v>
      </c>
      <c r="J1266" s="5" t="n">
        <f aca="false">LEN(K1266)</f>
        <v>25</v>
      </c>
      <c r="K1266" s="6" t="s">
        <v>7714</v>
      </c>
      <c r="L1266" s="4" t="s">
        <v>21</v>
      </c>
      <c r="M1266" s="4" t="s">
        <v>577</v>
      </c>
    </row>
    <row r="1267" customFormat="false" ht="15.75" hidden="false" customHeight="true" outlineLevel="0" collapsed="false">
      <c r="A1267" s="4" t="n">
        <v>5760</v>
      </c>
      <c r="B1267" s="4" t="s">
        <v>7715</v>
      </c>
      <c r="C1267" s="4"/>
      <c r="D1267" s="4" t="s">
        <v>7716</v>
      </c>
      <c r="E1267" s="5" t="s">
        <v>7717</v>
      </c>
      <c r="F1267" s="4" t="s">
        <v>7718</v>
      </c>
      <c r="G1267" s="4" t="s">
        <v>18</v>
      </c>
      <c r="H1267" s="5" t="s">
        <v>7719</v>
      </c>
      <c r="I1267" s="4" t="s">
        <v>7720</v>
      </c>
      <c r="J1267" s="5" t="n">
        <f aca="false">LEN(K1267)</f>
        <v>25</v>
      </c>
      <c r="K1267" s="6" t="s">
        <v>7721</v>
      </c>
      <c r="L1267" s="4" t="s">
        <v>57</v>
      </c>
      <c r="M1267" s="4" t="s">
        <v>326</v>
      </c>
    </row>
    <row r="1268" customFormat="false" ht="27.75" hidden="false" customHeight="true" outlineLevel="0" collapsed="false">
      <c r="A1268" s="4" t="n">
        <v>5834</v>
      </c>
      <c r="B1268" s="4" t="s">
        <v>7722</v>
      </c>
      <c r="C1268" s="4"/>
      <c r="D1268" s="4" t="s">
        <v>7723</v>
      </c>
      <c r="E1268" s="5" t="s">
        <v>113</v>
      </c>
      <c r="F1268" s="4" t="s">
        <v>114</v>
      </c>
      <c r="G1268" s="4" t="s">
        <v>18</v>
      </c>
      <c r="H1268" s="5" t="s">
        <v>7724</v>
      </c>
      <c r="I1268" s="7" t="s">
        <v>7725</v>
      </c>
      <c r="J1268" s="5" t="n">
        <f aca="false">LEN(K1268)</f>
        <v>25</v>
      </c>
      <c r="K1268" s="6" t="s">
        <v>7726</v>
      </c>
      <c r="L1268" s="4" t="s">
        <v>21</v>
      </c>
      <c r="M1268" s="4" t="s">
        <v>31</v>
      </c>
    </row>
    <row r="1269" customFormat="false" ht="15.75" hidden="false" customHeight="true" outlineLevel="0" collapsed="false">
      <c r="A1269" s="4" t="n">
        <v>5874</v>
      </c>
      <c r="B1269" s="4" t="s">
        <v>7727</v>
      </c>
      <c r="C1269" s="4"/>
      <c r="D1269" s="4" t="s">
        <v>7728</v>
      </c>
      <c r="E1269" s="5" t="s">
        <v>7729</v>
      </c>
      <c r="F1269" s="4" t="s">
        <v>62</v>
      </c>
      <c r="G1269" s="4" t="s">
        <v>18</v>
      </c>
      <c r="H1269" s="5" t="s">
        <v>7730</v>
      </c>
      <c r="I1269" s="7" t="s">
        <v>7731</v>
      </c>
      <c r="J1269" s="5" t="n">
        <f aca="false">LEN(K1269)</f>
        <v>25</v>
      </c>
      <c r="K1269" s="5" t="s">
        <v>7732</v>
      </c>
      <c r="L1269" s="4" t="s">
        <v>31</v>
      </c>
      <c r="M1269" s="4" t="s">
        <v>6467</v>
      </c>
    </row>
    <row r="1270" customFormat="false" ht="15.75" hidden="false" customHeight="true" outlineLevel="0" collapsed="false">
      <c r="A1270" s="4" t="n">
        <v>5896</v>
      </c>
      <c r="B1270" s="4" t="s">
        <v>7733</v>
      </c>
      <c r="C1270" s="4"/>
      <c r="D1270" s="4" t="s">
        <v>7734</v>
      </c>
      <c r="E1270" s="5" t="s">
        <v>61</v>
      </c>
      <c r="F1270" s="4" t="s">
        <v>62</v>
      </c>
      <c r="G1270" s="4" t="s">
        <v>18</v>
      </c>
      <c r="H1270" s="5" t="s">
        <v>7735</v>
      </c>
      <c r="I1270" s="4" t="s">
        <v>7736</v>
      </c>
      <c r="J1270" s="5" t="n">
        <f aca="false">LEN(K1270)</f>
        <v>25</v>
      </c>
      <c r="K1270" s="6" t="s">
        <v>7737</v>
      </c>
      <c r="L1270" s="4" t="s">
        <v>1970</v>
      </c>
      <c r="M1270" s="4" t="s">
        <v>680</v>
      </c>
    </row>
    <row r="1271" customFormat="false" ht="15.75" hidden="false" customHeight="true" outlineLevel="0" collapsed="false">
      <c r="A1271" s="4" t="n">
        <v>5925</v>
      </c>
      <c r="B1271" s="4" t="s">
        <v>7738</v>
      </c>
      <c r="C1271" s="4"/>
      <c r="D1271" s="4" t="s">
        <v>7739</v>
      </c>
      <c r="E1271" s="5" t="s">
        <v>978</v>
      </c>
      <c r="F1271" s="4" t="s">
        <v>62</v>
      </c>
      <c r="G1271" s="4" t="s">
        <v>18</v>
      </c>
      <c r="H1271" s="5" t="s">
        <v>7740</v>
      </c>
      <c r="I1271" s="7" t="s">
        <v>7741</v>
      </c>
      <c r="J1271" s="5" t="n">
        <f aca="false">LEN(K1271)</f>
        <v>25</v>
      </c>
      <c r="K1271" s="5" t="s">
        <v>7742</v>
      </c>
      <c r="L1271" s="4" t="s">
        <v>637</v>
      </c>
      <c r="M1271" s="4" t="s">
        <v>7743</v>
      </c>
    </row>
    <row r="1272" customFormat="false" ht="15.75" hidden="false" customHeight="true" outlineLevel="0" collapsed="false">
      <c r="A1272" s="4" t="n">
        <v>5949</v>
      </c>
      <c r="B1272" s="4" t="s">
        <v>7744</v>
      </c>
      <c r="C1272" s="4"/>
      <c r="D1272" s="4" t="s">
        <v>7745</v>
      </c>
      <c r="E1272" s="5" t="s">
        <v>3487</v>
      </c>
      <c r="F1272" s="4" t="s">
        <v>62</v>
      </c>
      <c r="G1272" s="4" t="s">
        <v>18</v>
      </c>
      <c r="H1272" s="5" t="s">
        <v>7746</v>
      </c>
      <c r="I1272" s="4" t="s">
        <v>7747</v>
      </c>
      <c r="J1272" s="5" t="n">
        <f aca="false">LEN(K1272)</f>
        <v>25</v>
      </c>
      <c r="K1272" s="6" t="str">
        <f aca="false">LOWER(SUBSTITUTE(SUBSTITUTE(SUBSTITUTE(SUBSTITUTE(SUBSTITUTE(SUBSTITUTE(SUBSTITUTE(B1272,"S.L.",""),"SL",""),"S.A.",""),"SA","")," ",""),".",""),",",""))&amp;".com"</f>
        <v>casualhoteleslasartes.com</v>
      </c>
      <c r="L1272" s="4" t="s">
        <v>21</v>
      </c>
      <c r="M1272" s="4" t="s">
        <v>6582</v>
      </c>
    </row>
    <row r="1273" customFormat="false" ht="15.75" hidden="false" customHeight="true" outlineLevel="0" collapsed="false">
      <c r="A1273" s="4" t="n">
        <v>6020</v>
      </c>
      <c r="B1273" s="4" t="s">
        <v>7748</v>
      </c>
      <c r="C1273" s="4"/>
      <c r="D1273" s="4" t="s">
        <v>7749</v>
      </c>
      <c r="E1273" s="5" t="s">
        <v>831</v>
      </c>
      <c r="F1273" s="4" t="s">
        <v>832</v>
      </c>
      <c r="G1273" s="4" t="s">
        <v>154</v>
      </c>
      <c r="H1273" s="5" t="s">
        <v>7750</v>
      </c>
      <c r="I1273" s="4" t="s">
        <v>7751</v>
      </c>
      <c r="J1273" s="5" t="n">
        <f aca="false">LEN(K1273)</f>
        <v>25</v>
      </c>
      <c r="K1273" s="6" t="s">
        <v>7752</v>
      </c>
      <c r="L1273" s="4" t="s">
        <v>31</v>
      </c>
      <c r="M1273" s="4" t="s">
        <v>326</v>
      </c>
    </row>
    <row r="1274" customFormat="false" ht="15.75" hidden="false" customHeight="true" outlineLevel="0" collapsed="false">
      <c r="A1274" s="4" t="n">
        <v>6059</v>
      </c>
      <c r="B1274" s="4" t="s">
        <v>7753</v>
      </c>
      <c r="C1274" s="4"/>
      <c r="D1274" s="4" t="s">
        <v>7754</v>
      </c>
      <c r="E1274" s="5" t="s">
        <v>7755</v>
      </c>
      <c r="F1274" s="4" t="s">
        <v>7756</v>
      </c>
      <c r="G1274" s="4" t="s">
        <v>154</v>
      </c>
      <c r="H1274" s="5" t="s">
        <v>7757</v>
      </c>
      <c r="I1274" s="4" t="s">
        <v>7758</v>
      </c>
      <c r="J1274" s="5" t="n">
        <f aca="false">LEN(K1274)</f>
        <v>25</v>
      </c>
      <c r="K1274" s="6" t="str">
        <f aca="false">LOWER(SUBSTITUTE(SUBSTITUTE(SUBSTITUTE(SUBSTITUTE(SUBSTITUTE(SUBSTITUTE(SUBSTITUTE(B1274,"S.L.",""),"SL",""),"S.A.",""),"SA","")," ",""),".",""),",",""))&amp;".com"</f>
        <v>hotelrestaurantemonte.com</v>
      </c>
      <c r="L1274" s="4" t="s">
        <v>31</v>
      </c>
      <c r="M1274" s="4" t="s">
        <v>1979</v>
      </c>
    </row>
    <row r="1275" customFormat="false" ht="15.75" hidden="false" customHeight="true" outlineLevel="0" collapsed="false">
      <c r="A1275" s="4" t="n">
        <v>6063</v>
      </c>
      <c r="B1275" s="4" t="s">
        <v>7759</v>
      </c>
      <c r="C1275" s="4"/>
      <c r="D1275" s="4" t="s">
        <v>7760</v>
      </c>
      <c r="E1275" s="5" t="s">
        <v>7761</v>
      </c>
      <c r="F1275" s="4" t="s">
        <v>7762</v>
      </c>
      <c r="G1275" s="4" t="s">
        <v>154</v>
      </c>
      <c r="H1275" s="5" t="s">
        <v>7763</v>
      </c>
      <c r="I1275" s="4" t="s">
        <v>7764</v>
      </c>
      <c r="J1275" s="5" t="n">
        <f aca="false">LEN(K1275)</f>
        <v>25</v>
      </c>
      <c r="K1275" s="6" t="s">
        <v>7765</v>
      </c>
      <c r="L1275" s="4" t="s">
        <v>57</v>
      </c>
      <c r="M1275" s="4" t="s">
        <v>133</v>
      </c>
    </row>
    <row r="1276" customFormat="false" ht="15.75" hidden="false" customHeight="true" outlineLevel="0" collapsed="false">
      <c r="A1276" s="4" t="n">
        <v>6118</v>
      </c>
      <c r="B1276" s="4" t="s">
        <v>7766</v>
      </c>
      <c r="C1276" s="4"/>
      <c r="D1276" s="4" t="s">
        <v>7767</v>
      </c>
      <c r="E1276" s="5" t="s">
        <v>7768</v>
      </c>
      <c r="F1276" s="4" t="s">
        <v>7769</v>
      </c>
      <c r="G1276" s="4" t="s">
        <v>154</v>
      </c>
      <c r="H1276" s="5" t="s">
        <v>7770</v>
      </c>
      <c r="I1276" s="4" t="s">
        <v>7771</v>
      </c>
      <c r="J1276" s="5" t="n">
        <f aca="false">LEN(K1276)</f>
        <v>25</v>
      </c>
      <c r="K1276" s="6" t="s">
        <v>7772</v>
      </c>
      <c r="L1276" s="4" t="s">
        <v>31</v>
      </c>
      <c r="M1276" s="4" t="s">
        <v>31</v>
      </c>
    </row>
    <row r="1277" customFormat="false" ht="15.75" hidden="false" customHeight="true" outlineLevel="0" collapsed="false">
      <c r="A1277" s="4" t="n">
        <v>6127</v>
      </c>
      <c r="B1277" s="4" t="s">
        <v>7773</v>
      </c>
      <c r="C1277" s="4"/>
      <c r="D1277" s="4" t="s">
        <v>7774</v>
      </c>
      <c r="E1277" s="5" t="s">
        <v>7775</v>
      </c>
      <c r="F1277" s="4" t="s">
        <v>7776</v>
      </c>
      <c r="G1277" s="4" t="s">
        <v>154</v>
      </c>
      <c r="H1277" s="5" t="s">
        <v>7777</v>
      </c>
      <c r="I1277" s="4" t="s">
        <v>7778</v>
      </c>
      <c r="J1277" s="5" t="n">
        <f aca="false">LEN(K1277)</f>
        <v>25</v>
      </c>
      <c r="K1277" s="6" t="str">
        <f aca="false">LOWER(SUBSTITUTE(SUBSTITUTE(SUBSTITUTE(SUBSTITUTE(SUBSTITUTE(SUBSTITUTE(SUBSTITUTE(B1277,"S.L.",""),"SL",""),"S.A.",""),"SA","")," ",""),".",""),",",""))&amp;".com"</f>
        <v>montañetadevalld´alba.com</v>
      </c>
      <c r="L1277" s="4" t="s">
        <v>637</v>
      </c>
      <c r="M1277" s="4" t="s">
        <v>317</v>
      </c>
    </row>
    <row r="1278" customFormat="false" ht="15.75" hidden="false" customHeight="true" outlineLevel="0" collapsed="false">
      <c r="A1278" s="4" t="n">
        <v>6217</v>
      </c>
      <c r="B1278" s="4" t="s">
        <v>7779</v>
      </c>
      <c r="C1278" s="4"/>
      <c r="D1278" s="4" t="s">
        <v>7780</v>
      </c>
      <c r="E1278" s="5" t="s">
        <v>7781</v>
      </c>
      <c r="F1278" s="4" t="s">
        <v>4479</v>
      </c>
      <c r="G1278" s="4" t="s">
        <v>27</v>
      </c>
      <c r="H1278" s="5" t="s">
        <v>7782</v>
      </c>
      <c r="I1278" s="7" t="s">
        <v>7783</v>
      </c>
      <c r="J1278" s="5" t="n">
        <f aca="false">LEN(K1278)</f>
        <v>25</v>
      </c>
      <c r="K1278" s="6" t="str">
        <f aca="false">LOWER(SUBSTITUTE(SUBSTITUTE(SUBSTITUTE(SUBSTITUTE(SUBSTITUTE(SUBSTITUTE(SUBSTITUTE(B1278,"S.L.",""),"SL",""),"S.A.",""),"SA","")," ",""),".",""),",",""))&amp;".com"</f>
        <v>construccionesgutin95.com</v>
      </c>
      <c r="L1278" s="4" t="s">
        <v>31</v>
      </c>
      <c r="M1278" s="4" t="s">
        <v>31</v>
      </c>
    </row>
    <row r="1279" customFormat="false" ht="15.75" hidden="false" customHeight="true" outlineLevel="0" collapsed="false">
      <c r="A1279" s="4" t="n">
        <v>6240</v>
      </c>
      <c r="B1279" s="4" t="s">
        <v>7784</v>
      </c>
      <c r="C1279" s="4"/>
      <c r="D1279" s="4" t="s">
        <v>7785</v>
      </c>
      <c r="E1279" s="5" t="s">
        <v>1931</v>
      </c>
      <c r="F1279" s="4" t="s">
        <v>1317</v>
      </c>
      <c r="G1279" s="4" t="s">
        <v>27</v>
      </c>
      <c r="H1279" s="5" t="s">
        <v>7786</v>
      </c>
      <c r="I1279" s="4" t="s">
        <v>7787</v>
      </c>
      <c r="J1279" s="5" t="n">
        <f aca="false">LEN(K1279)</f>
        <v>25</v>
      </c>
      <c r="K1279" s="6" t="s">
        <v>7788</v>
      </c>
      <c r="L1279" s="4" t="s">
        <v>31</v>
      </c>
      <c r="M1279" s="4" t="s">
        <v>1863</v>
      </c>
    </row>
    <row r="1280" customFormat="false" ht="15.75" hidden="false" customHeight="true" outlineLevel="0" collapsed="false">
      <c r="A1280" s="4" t="n">
        <v>6242</v>
      </c>
      <c r="B1280" s="4" t="s">
        <v>7789</v>
      </c>
      <c r="C1280" s="4"/>
      <c r="D1280" s="4" t="s">
        <v>7790</v>
      </c>
      <c r="E1280" s="5" t="s">
        <v>1931</v>
      </c>
      <c r="F1280" s="4" t="s">
        <v>1317</v>
      </c>
      <c r="G1280" s="4" t="s">
        <v>27</v>
      </c>
      <c r="H1280" s="5" t="s">
        <v>7791</v>
      </c>
      <c r="I1280" s="7" t="s">
        <v>7792</v>
      </c>
      <c r="J1280" s="5" t="n">
        <f aca="false">LEN(K1280)</f>
        <v>25</v>
      </c>
      <c r="K1280" s="6" t="s">
        <v>7793</v>
      </c>
      <c r="L1280" s="4" t="s">
        <v>21</v>
      </c>
      <c r="M1280" s="4" t="s">
        <v>31</v>
      </c>
    </row>
    <row r="1281" customFormat="false" ht="15.75" hidden="false" customHeight="true" outlineLevel="0" collapsed="false">
      <c r="A1281" s="4" t="n">
        <v>6258</v>
      </c>
      <c r="B1281" s="4" t="s">
        <v>7794</v>
      </c>
      <c r="C1281" s="4"/>
      <c r="D1281" s="4" t="s">
        <v>7795</v>
      </c>
      <c r="E1281" s="5" t="s">
        <v>2879</v>
      </c>
      <c r="F1281" s="4" t="s">
        <v>423</v>
      </c>
      <c r="G1281" s="4" t="s">
        <v>27</v>
      </c>
      <c r="H1281" s="5" t="s">
        <v>7796</v>
      </c>
      <c r="I1281" s="4" t="s">
        <v>7797</v>
      </c>
      <c r="J1281" s="5" t="n">
        <f aca="false">LEN(K1281)</f>
        <v>25</v>
      </c>
      <c r="K1281" s="6" t="s">
        <v>7798</v>
      </c>
      <c r="L1281" s="4" t="s">
        <v>21</v>
      </c>
      <c r="M1281" s="4" t="s">
        <v>996</v>
      </c>
    </row>
    <row r="1282" customFormat="false" ht="15.75" hidden="false" customHeight="true" outlineLevel="0" collapsed="false">
      <c r="A1282" s="4" t="n">
        <v>6274</v>
      </c>
      <c r="B1282" s="4" t="s">
        <v>7799</v>
      </c>
      <c r="C1282" s="4"/>
      <c r="D1282" s="4" t="s">
        <v>7800</v>
      </c>
      <c r="E1282" s="5" t="s">
        <v>6387</v>
      </c>
      <c r="F1282" s="4" t="s">
        <v>45</v>
      </c>
      <c r="G1282" s="4" t="s">
        <v>27</v>
      </c>
      <c r="H1282" s="5" t="s">
        <v>7801</v>
      </c>
      <c r="I1282" s="4" t="s">
        <v>7802</v>
      </c>
      <c r="J1282" s="5" t="n">
        <f aca="false">LEN(K1282)</f>
        <v>25</v>
      </c>
      <c r="K1282" s="6" t="s">
        <v>7803</v>
      </c>
      <c r="L1282" s="4" t="s">
        <v>78</v>
      </c>
      <c r="M1282" s="4" t="s">
        <v>1035</v>
      </c>
    </row>
    <row r="1283" customFormat="false" ht="27.75" hidden="false" customHeight="true" outlineLevel="0" collapsed="false">
      <c r="A1283" s="4" t="n">
        <v>6306</v>
      </c>
      <c r="B1283" s="4" t="s">
        <v>7804</v>
      </c>
      <c r="C1283" s="4"/>
      <c r="D1283" s="4" t="s">
        <v>7805</v>
      </c>
      <c r="E1283" s="5" t="s">
        <v>1230</v>
      </c>
      <c r="F1283" s="4" t="s">
        <v>45</v>
      </c>
      <c r="G1283" s="4" t="s">
        <v>27</v>
      </c>
      <c r="H1283" s="5" t="s">
        <v>7806</v>
      </c>
      <c r="I1283" s="7" t="s">
        <v>7807</v>
      </c>
      <c r="J1283" s="5" t="n">
        <f aca="false">LEN(K1283)</f>
        <v>25</v>
      </c>
      <c r="K1283" s="6" t="s">
        <v>7808</v>
      </c>
      <c r="L1283" s="4" t="s">
        <v>31</v>
      </c>
      <c r="M1283" s="4" t="s">
        <v>7809</v>
      </c>
    </row>
    <row r="1284" customFormat="false" ht="27.75" hidden="false" customHeight="true" outlineLevel="0" collapsed="false">
      <c r="A1284" s="4" t="n">
        <v>6382</v>
      </c>
      <c r="B1284" s="4" t="s">
        <v>7810</v>
      </c>
      <c r="C1284" s="4"/>
      <c r="D1284" s="4" t="s">
        <v>7811</v>
      </c>
      <c r="E1284" s="5" t="s">
        <v>44</v>
      </c>
      <c r="F1284" s="4" t="s">
        <v>45</v>
      </c>
      <c r="G1284" s="4" t="s">
        <v>27</v>
      </c>
      <c r="H1284" s="5" t="s">
        <v>7812</v>
      </c>
      <c r="I1284" s="7" t="s">
        <v>7813</v>
      </c>
      <c r="J1284" s="5" t="n">
        <f aca="false">LEN(K1284)</f>
        <v>25</v>
      </c>
      <c r="K1284" s="6" t="s">
        <v>7814</v>
      </c>
      <c r="L1284" s="4" t="s">
        <v>57</v>
      </c>
      <c r="M1284" s="4" t="s">
        <v>31</v>
      </c>
    </row>
    <row r="1285" customFormat="false" ht="15.75" hidden="false" customHeight="true" outlineLevel="0" collapsed="false">
      <c r="A1285" s="4" t="n">
        <v>6474</v>
      </c>
      <c r="B1285" s="4" t="s">
        <v>7815</v>
      </c>
      <c r="C1285" s="4"/>
      <c r="D1285" s="4" t="s">
        <v>7816</v>
      </c>
      <c r="E1285" s="5" t="s">
        <v>1230</v>
      </c>
      <c r="F1285" s="4" t="s">
        <v>45</v>
      </c>
      <c r="G1285" s="4" t="s">
        <v>27</v>
      </c>
      <c r="H1285" s="5" t="s">
        <v>7817</v>
      </c>
      <c r="I1285" s="7" t="s">
        <v>7818</v>
      </c>
      <c r="J1285" s="5" t="n">
        <f aca="false">LEN(K1285)</f>
        <v>25</v>
      </c>
      <c r="K1285" s="6" t="s">
        <v>7819</v>
      </c>
      <c r="L1285" s="4" t="s">
        <v>57</v>
      </c>
      <c r="M1285" s="4" t="s">
        <v>31</v>
      </c>
    </row>
    <row r="1286" customFormat="false" ht="15.75" hidden="false" customHeight="true" outlineLevel="0" collapsed="false">
      <c r="A1286" s="4" t="n">
        <v>6626</v>
      </c>
      <c r="B1286" s="4" t="s">
        <v>7820</v>
      </c>
      <c r="C1286" s="4"/>
      <c r="D1286" s="4" t="s">
        <v>7821</v>
      </c>
      <c r="E1286" s="5" t="s">
        <v>7822</v>
      </c>
      <c r="F1286" s="4" t="s">
        <v>7823</v>
      </c>
      <c r="G1286" s="4" t="s">
        <v>1155</v>
      </c>
      <c r="H1286" s="5" t="s">
        <v>7824</v>
      </c>
      <c r="I1286" s="7" t="s">
        <v>7825</v>
      </c>
      <c r="J1286" s="5" t="n">
        <f aca="false">LEN(K1286)</f>
        <v>25</v>
      </c>
      <c r="K1286" s="6" t="s">
        <v>7826</v>
      </c>
      <c r="L1286" s="4" t="s">
        <v>31</v>
      </c>
      <c r="M1286" s="4" t="s">
        <v>31</v>
      </c>
    </row>
    <row r="1287" customFormat="false" ht="15.75" hidden="false" customHeight="true" outlineLevel="0" collapsed="false">
      <c r="A1287" s="4" t="n">
        <v>6723</v>
      </c>
      <c r="B1287" s="4" t="s">
        <v>7827</v>
      </c>
      <c r="C1287" s="4"/>
      <c r="D1287" s="4" t="s">
        <v>7828</v>
      </c>
      <c r="E1287" s="5" t="s">
        <v>7829</v>
      </c>
      <c r="F1287" s="4" t="s">
        <v>6422</v>
      </c>
      <c r="G1287" s="4" t="s">
        <v>1155</v>
      </c>
      <c r="H1287" s="5" t="s">
        <v>7830</v>
      </c>
      <c r="I1287" s="4" t="s">
        <v>7831</v>
      </c>
      <c r="J1287" s="5" t="n">
        <f aca="false">LEN(K1287)</f>
        <v>25</v>
      </c>
      <c r="K1287" s="6" t="s">
        <v>7832</v>
      </c>
      <c r="L1287" s="4" t="s">
        <v>57</v>
      </c>
      <c r="M1287" s="4" t="s">
        <v>1208</v>
      </c>
    </row>
    <row r="1288" customFormat="false" ht="27.75" hidden="false" customHeight="true" outlineLevel="0" collapsed="false">
      <c r="A1288" s="4" t="n">
        <v>6756</v>
      </c>
      <c r="B1288" s="4" t="s">
        <v>7833</v>
      </c>
      <c r="C1288" s="4"/>
      <c r="D1288" s="4" t="s">
        <v>7834</v>
      </c>
      <c r="E1288" s="5" t="s">
        <v>7835</v>
      </c>
      <c r="F1288" s="4" t="s">
        <v>7836</v>
      </c>
      <c r="G1288" s="4" t="s">
        <v>1423</v>
      </c>
      <c r="H1288" s="5" t="s">
        <v>7837</v>
      </c>
      <c r="I1288" s="7" t="s">
        <v>7838</v>
      </c>
      <c r="J1288" s="5" t="n">
        <f aca="false">LEN(K1288)</f>
        <v>25</v>
      </c>
      <c r="K1288" s="6" t="s">
        <v>7839</v>
      </c>
      <c r="L1288" s="4" t="s">
        <v>31</v>
      </c>
      <c r="M1288" s="4" t="s">
        <v>695</v>
      </c>
    </row>
    <row r="1289" customFormat="false" ht="15.75" hidden="false" customHeight="true" outlineLevel="0" collapsed="false">
      <c r="A1289" s="4" t="n">
        <v>6758</v>
      </c>
      <c r="B1289" s="4" t="s">
        <v>7840</v>
      </c>
      <c r="C1289" s="4"/>
      <c r="D1289" s="4" t="s">
        <v>7841</v>
      </c>
      <c r="E1289" s="5" t="s">
        <v>7842</v>
      </c>
      <c r="F1289" s="4" t="s">
        <v>7843</v>
      </c>
      <c r="G1289" s="4" t="s">
        <v>1423</v>
      </c>
      <c r="H1289" s="5" t="s">
        <v>7844</v>
      </c>
      <c r="I1289" s="4" t="s">
        <v>7845</v>
      </c>
      <c r="J1289" s="5" t="n">
        <f aca="false">LEN(K1289)</f>
        <v>25</v>
      </c>
      <c r="K1289" s="6" t="s">
        <v>7846</v>
      </c>
      <c r="L1289" s="4" t="s">
        <v>21</v>
      </c>
      <c r="M1289" s="4" t="s">
        <v>294</v>
      </c>
    </row>
    <row r="1290" customFormat="false" ht="15.75" hidden="false" customHeight="true" outlineLevel="0" collapsed="false">
      <c r="A1290" s="4" t="n">
        <v>6785</v>
      </c>
      <c r="B1290" s="4" t="s">
        <v>7847</v>
      </c>
      <c r="C1290" s="4"/>
      <c r="D1290" s="4" t="s">
        <v>7848</v>
      </c>
      <c r="E1290" s="5" t="s">
        <v>7849</v>
      </c>
      <c r="F1290" s="4" t="s">
        <v>661</v>
      </c>
      <c r="G1290" s="4" t="s">
        <v>84</v>
      </c>
      <c r="H1290" s="5" t="s">
        <v>7850</v>
      </c>
      <c r="I1290" s="4" t="s">
        <v>7851</v>
      </c>
      <c r="J1290" s="5" t="n">
        <f aca="false">LEN(K1290)</f>
        <v>25</v>
      </c>
      <c r="K1290" s="6" t="str">
        <f aca="false">LOWER(SUBSTITUTE(SUBSTITUTE(SUBSTITUTE(SUBSTITUTE(SUBSTITUTE(SUBSTITUTE(SUBSTITUTE(B1290,"S.L.",""),"SL",""),"S.A.",""),"SA","")," ",""),".",""),",",""))&amp;".com"</f>
        <v>portopetrorestauracio.com</v>
      </c>
      <c r="L1290" s="4" t="s">
        <v>31</v>
      </c>
      <c r="M1290" s="4" t="s">
        <v>31</v>
      </c>
    </row>
    <row r="1291" customFormat="false" ht="27.75" hidden="false" customHeight="true" outlineLevel="0" collapsed="false">
      <c r="A1291" s="4" t="n">
        <v>6814</v>
      </c>
      <c r="B1291" s="4" t="s">
        <v>7852</v>
      </c>
      <c r="C1291" s="4"/>
      <c r="D1291" s="4" t="s">
        <v>7853</v>
      </c>
      <c r="E1291" s="5" t="s">
        <v>504</v>
      </c>
      <c r="F1291" s="4" t="s">
        <v>505</v>
      </c>
      <c r="G1291" s="4" t="s">
        <v>84</v>
      </c>
      <c r="H1291" s="5" t="s">
        <v>7854</v>
      </c>
      <c r="I1291" s="7" t="s">
        <v>7855</v>
      </c>
      <c r="J1291" s="5" t="n">
        <f aca="false">LEN(K1291)</f>
        <v>25</v>
      </c>
      <c r="K1291" s="5" t="str">
        <f aca="false">LOWER(SUBSTITUTE(SUBSTITUTE(SUBSTITUTE(SUBSTITUTE(SUBSTITUTE(SUBSTITUTE(SUBSTITUTE(B1291,"S.L.",""),"SL",""),"S.A.",""),"SA","")," ",""),".",""),",",""))&amp;".com"</f>
        <v>produccionesdeparques.com</v>
      </c>
      <c r="L1291" s="4" t="s">
        <v>57</v>
      </c>
      <c r="M1291" s="4" t="s">
        <v>31</v>
      </c>
    </row>
    <row r="1292" customFormat="false" ht="27.75" hidden="false" customHeight="true" outlineLevel="0" collapsed="false">
      <c r="A1292" s="4" t="n">
        <v>6935</v>
      </c>
      <c r="B1292" s="4" t="s">
        <v>7856</v>
      </c>
      <c r="C1292" s="4"/>
      <c r="D1292" s="4" t="s">
        <v>7857</v>
      </c>
      <c r="E1292" s="5" t="s">
        <v>82</v>
      </c>
      <c r="F1292" s="4" t="s">
        <v>83</v>
      </c>
      <c r="G1292" s="4" t="s">
        <v>84</v>
      </c>
      <c r="H1292" s="5" t="s">
        <v>7858</v>
      </c>
      <c r="I1292" s="7" t="s">
        <v>7859</v>
      </c>
      <c r="J1292" s="5" t="n">
        <f aca="false">LEN(K1292)</f>
        <v>25</v>
      </c>
      <c r="K1292" s="6" t="s">
        <v>7860</v>
      </c>
      <c r="L1292" s="4" t="s">
        <v>31</v>
      </c>
      <c r="M1292" s="4" t="s">
        <v>7861</v>
      </c>
    </row>
    <row r="1293" customFormat="false" ht="15.75" hidden="false" customHeight="true" outlineLevel="0" collapsed="false">
      <c r="A1293" s="4" t="n">
        <v>6961</v>
      </c>
      <c r="B1293" s="4" t="s">
        <v>7862</v>
      </c>
      <c r="C1293" s="4"/>
      <c r="D1293" s="4" t="s">
        <v>7863</v>
      </c>
      <c r="E1293" s="5" t="s">
        <v>82</v>
      </c>
      <c r="F1293" s="4" t="s">
        <v>83</v>
      </c>
      <c r="G1293" s="4" t="s">
        <v>84</v>
      </c>
      <c r="H1293" s="5" t="s">
        <v>7864</v>
      </c>
      <c r="I1293" s="4" t="s">
        <v>7865</v>
      </c>
      <c r="J1293" s="5" t="n">
        <f aca="false">LEN(K1293)</f>
        <v>25</v>
      </c>
      <c r="K1293" s="6" t="s">
        <v>7866</v>
      </c>
      <c r="L1293" s="4" t="s">
        <v>31</v>
      </c>
      <c r="M1293" s="4" t="s">
        <v>2909</v>
      </c>
    </row>
    <row r="1294" customFormat="false" ht="15.75" hidden="false" customHeight="true" outlineLevel="0" collapsed="false">
      <c r="A1294" s="4" t="n">
        <v>7054</v>
      </c>
      <c r="B1294" s="4" t="s">
        <v>7867</v>
      </c>
      <c r="C1294" s="4"/>
      <c r="D1294" s="4" t="s">
        <v>7868</v>
      </c>
      <c r="E1294" s="5" t="s">
        <v>7869</v>
      </c>
      <c r="F1294" s="4" t="s">
        <v>565</v>
      </c>
      <c r="G1294" s="4" t="s">
        <v>84</v>
      </c>
      <c r="H1294" s="5" t="s">
        <v>7870</v>
      </c>
      <c r="I1294" s="4" t="s">
        <v>7871</v>
      </c>
      <c r="J1294" s="5" t="n">
        <f aca="false">LEN(K1294)</f>
        <v>25</v>
      </c>
      <c r="K1294" s="6" t="s">
        <v>7872</v>
      </c>
      <c r="L1294" s="4" t="s">
        <v>57</v>
      </c>
      <c r="M1294" s="4" t="s">
        <v>729</v>
      </c>
    </row>
    <row r="1295" customFormat="false" ht="15.75" hidden="false" customHeight="true" outlineLevel="0" collapsed="false">
      <c r="A1295" s="4" t="n">
        <v>7070</v>
      </c>
      <c r="B1295" s="4" t="s">
        <v>7873</v>
      </c>
      <c r="C1295" s="4"/>
      <c r="D1295" s="4" t="s">
        <v>7874</v>
      </c>
      <c r="E1295" s="5" t="s">
        <v>564</v>
      </c>
      <c r="F1295" s="4" t="s">
        <v>565</v>
      </c>
      <c r="G1295" s="4" t="s">
        <v>84</v>
      </c>
      <c r="H1295" s="5" t="s">
        <v>7875</v>
      </c>
      <c r="I1295" s="4" t="s">
        <v>7876</v>
      </c>
      <c r="J1295" s="5" t="n">
        <f aca="false">LEN(K1295)</f>
        <v>25</v>
      </c>
      <c r="K1295" s="6" t="s">
        <v>7877</v>
      </c>
      <c r="L1295" s="4" t="s">
        <v>78</v>
      </c>
      <c r="M1295" s="4" t="s">
        <v>591</v>
      </c>
    </row>
    <row r="1296" customFormat="false" ht="15.75" hidden="false" customHeight="true" outlineLevel="0" collapsed="false">
      <c r="A1296" s="4" t="n">
        <v>7115</v>
      </c>
      <c r="B1296" s="4" t="s">
        <v>7878</v>
      </c>
      <c r="C1296" s="4"/>
      <c r="D1296" s="4" t="s">
        <v>7879</v>
      </c>
      <c r="E1296" s="5" t="s">
        <v>91</v>
      </c>
      <c r="F1296" s="4" t="s">
        <v>92</v>
      </c>
      <c r="G1296" s="4" t="s">
        <v>84</v>
      </c>
      <c r="H1296" s="5" t="s">
        <v>7880</v>
      </c>
      <c r="I1296" s="4" t="s">
        <v>7881</v>
      </c>
      <c r="J1296" s="5" t="n">
        <f aca="false">LEN(K1296)</f>
        <v>25</v>
      </c>
      <c r="K1296" s="6" t="s">
        <v>7882</v>
      </c>
      <c r="L1296" s="4" t="s">
        <v>57</v>
      </c>
      <c r="M1296" s="4" t="s">
        <v>4671</v>
      </c>
    </row>
    <row r="1297" customFormat="false" ht="15.75" hidden="false" customHeight="true" outlineLevel="0" collapsed="false">
      <c r="A1297" s="4" t="n">
        <v>7143</v>
      </c>
      <c r="B1297" s="4" t="s">
        <v>7883</v>
      </c>
      <c r="C1297" s="4"/>
      <c r="D1297" s="4" t="s">
        <v>7884</v>
      </c>
      <c r="E1297" s="5" t="s">
        <v>91</v>
      </c>
      <c r="F1297" s="4" t="s">
        <v>92</v>
      </c>
      <c r="G1297" s="4" t="s">
        <v>84</v>
      </c>
      <c r="H1297" s="5" t="s">
        <v>93</v>
      </c>
      <c r="I1297" s="4" t="s">
        <v>7885</v>
      </c>
      <c r="J1297" s="5" t="n">
        <f aca="false">LEN(K1297)</f>
        <v>25</v>
      </c>
      <c r="K1297" s="6" t="str">
        <f aca="false">LOWER(SUBSTITUTE(SUBSTITUTE(SUBSTITUTE(SUBSTITUTE(SUBSTITUTE(SUBSTITUTE(SUBSTITUTE(B1297,"S.L.",""),"SL",""),"S.A.",""),"SA","")," ",""),".",""),",",""))&amp;".com"</f>
        <v>fiestahotelcalagraciò.com</v>
      </c>
      <c r="L1297" s="4" t="s">
        <v>21</v>
      </c>
      <c r="M1297" s="4" t="s">
        <v>967</v>
      </c>
    </row>
    <row r="1298" customFormat="false" ht="15.75" hidden="false" customHeight="true" outlineLevel="0" collapsed="false">
      <c r="A1298" s="4" t="n">
        <v>7217</v>
      </c>
      <c r="B1298" s="4" t="s">
        <v>7886</v>
      </c>
      <c r="C1298" s="4"/>
      <c r="D1298" s="4" t="s">
        <v>7887</v>
      </c>
      <c r="E1298" s="5" t="s">
        <v>7888</v>
      </c>
      <c r="F1298" s="4" t="s">
        <v>7889</v>
      </c>
      <c r="G1298" s="4" t="s">
        <v>84</v>
      </c>
      <c r="H1298" s="5" t="s">
        <v>7890</v>
      </c>
      <c r="I1298" s="4" t="s">
        <v>7891</v>
      </c>
      <c r="J1298" s="5" t="n">
        <f aca="false">LEN(K1298)</f>
        <v>25</v>
      </c>
      <c r="K1298" s="6" t="str">
        <f aca="false">LOWER(SUBSTITUTE(SUBSTITUTE(SUBSTITUTE(SUBSTITUTE(SUBSTITUTE(SUBSTITUTE(SUBSTITUTE(B1298,"S.L.",""),"SL",""),"S.A.",""),"SA","")," ",""),".",""),",",""))&amp;".com"</f>
        <v>idayvueltahome&amp;suites.com</v>
      </c>
      <c r="L1298" s="4" t="s">
        <v>57</v>
      </c>
      <c r="M1298" s="4" t="s">
        <v>31</v>
      </c>
    </row>
    <row r="1299" customFormat="false" ht="15.75" hidden="false" customHeight="true" outlineLevel="0" collapsed="false">
      <c r="A1299" s="4" t="n">
        <v>7220</v>
      </c>
      <c r="B1299" s="4" t="s">
        <v>7892</v>
      </c>
      <c r="C1299" s="4"/>
      <c r="D1299" s="4" t="s">
        <v>7893</v>
      </c>
      <c r="E1299" s="5" t="s">
        <v>4272</v>
      </c>
      <c r="F1299" s="4" t="s">
        <v>4273</v>
      </c>
      <c r="G1299" s="4" t="s">
        <v>84</v>
      </c>
      <c r="H1299" s="5" t="s">
        <v>7894</v>
      </c>
      <c r="I1299" s="4" t="s">
        <v>7895</v>
      </c>
      <c r="J1299" s="5" t="n">
        <f aca="false">LEN(K1299)</f>
        <v>25</v>
      </c>
      <c r="K1299" s="6" t="s">
        <v>7896</v>
      </c>
      <c r="L1299" s="4" t="s">
        <v>31</v>
      </c>
      <c r="M1299" s="4" t="s">
        <v>31</v>
      </c>
    </row>
    <row r="1300" customFormat="false" ht="15.75" hidden="false" customHeight="true" outlineLevel="0" collapsed="false">
      <c r="A1300" s="4" t="n">
        <v>7253</v>
      </c>
      <c r="B1300" s="4" t="s">
        <v>7897</v>
      </c>
      <c r="C1300" s="4"/>
      <c r="D1300" s="4" t="s">
        <v>7898</v>
      </c>
      <c r="E1300" s="5" t="s">
        <v>161</v>
      </c>
      <c r="F1300" s="4" t="s">
        <v>162</v>
      </c>
      <c r="G1300" s="4" t="s">
        <v>84</v>
      </c>
      <c r="H1300" s="5" t="s">
        <v>7899</v>
      </c>
      <c r="I1300" s="4" t="s">
        <v>7900</v>
      </c>
      <c r="J1300" s="5" t="n">
        <f aca="false">LEN(K1300)</f>
        <v>25</v>
      </c>
      <c r="K1300" s="6" t="s">
        <v>7901</v>
      </c>
      <c r="L1300" s="4" t="s">
        <v>57</v>
      </c>
      <c r="M1300" s="4" t="s">
        <v>31</v>
      </c>
    </row>
    <row r="1301" customFormat="false" ht="15.75" hidden="false" customHeight="true" outlineLevel="0" collapsed="false">
      <c r="A1301" s="4" t="n">
        <v>7442</v>
      </c>
      <c r="B1301" s="4" t="s">
        <v>7902</v>
      </c>
      <c r="C1301" s="4"/>
      <c r="D1301" s="4" t="s">
        <v>7903</v>
      </c>
      <c r="E1301" s="5" t="s">
        <v>1644</v>
      </c>
      <c r="F1301" s="4" t="s">
        <v>1645</v>
      </c>
      <c r="G1301" s="4" t="s">
        <v>84</v>
      </c>
      <c r="H1301" s="5" t="s">
        <v>7904</v>
      </c>
      <c r="I1301" s="4" t="s">
        <v>7905</v>
      </c>
      <c r="J1301" s="5" t="n">
        <f aca="false">LEN(K1301)</f>
        <v>25</v>
      </c>
      <c r="K1301" s="6" t="s">
        <v>7906</v>
      </c>
      <c r="L1301" s="4" t="s">
        <v>31</v>
      </c>
      <c r="M1301" s="4" t="s">
        <v>1694</v>
      </c>
    </row>
    <row r="1302" customFormat="false" ht="15.75" hidden="false" customHeight="true" outlineLevel="0" collapsed="false">
      <c r="A1302" s="4" t="n">
        <v>7483</v>
      </c>
      <c r="B1302" s="4" t="s">
        <v>7907</v>
      </c>
      <c r="C1302" s="4"/>
      <c r="D1302" s="4" t="s">
        <v>7908</v>
      </c>
      <c r="E1302" s="5" t="s">
        <v>648</v>
      </c>
      <c r="F1302" s="4" t="s">
        <v>649</v>
      </c>
      <c r="G1302" s="4" t="s">
        <v>84</v>
      </c>
      <c r="H1302" s="5" t="s">
        <v>7909</v>
      </c>
      <c r="I1302" s="4" t="s">
        <v>7910</v>
      </c>
      <c r="J1302" s="5" t="n">
        <f aca="false">LEN(K1302)</f>
        <v>25</v>
      </c>
      <c r="K1302" s="6" t="s">
        <v>7911</v>
      </c>
      <c r="L1302" s="4" t="s">
        <v>31</v>
      </c>
      <c r="M1302" s="4" t="s">
        <v>31</v>
      </c>
    </row>
    <row r="1303" customFormat="false" ht="15.75" hidden="false" customHeight="true" outlineLevel="0" collapsed="false">
      <c r="A1303" s="4" t="n">
        <v>7502</v>
      </c>
      <c r="B1303" s="4" t="s">
        <v>7912</v>
      </c>
      <c r="C1303" s="4"/>
      <c r="D1303" s="4" t="s">
        <v>7913</v>
      </c>
      <c r="E1303" s="5" t="s">
        <v>5500</v>
      </c>
      <c r="F1303" s="4" t="s">
        <v>6463</v>
      </c>
      <c r="G1303" s="4" t="s">
        <v>84</v>
      </c>
      <c r="H1303" s="5" t="s">
        <v>7914</v>
      </c>
      <c r="I1303" s="4" t="s">
        <v>4575</v>
      </c>
      <c r="J1303" s="5" t="n">
        <f aca="false">LEN(K1303)</f>
        <v>25</v>
      </c>
      <c r="K1303" s="10" t="s">
        <v>7915</v>
      </c>
      <c r="L1303" s="4" t="s">
        <v>31</v>
      </c>
      <c r="M1303" s="4" t="s">
        <v>4027</v>
      </c>
    </row>
    <row r="1304" customFormat="false" ht="15.75" hidden="false" customHeight="true" outlineLevel="0" collapsed="false">
      <c r="A1304" s="4" t="n">
        <v>7599</v>
      </c>
      <c r="B1304" s="4" t="s">
        <v>7916</v>
      </c>
      <c r="C1304" s="4"/>
      <c r="D1304" s="4" t="s">
        <v>7917</v>
      </c>
      <c r="E1304" s="5" t="s">
        <v>3565</v>
      </c>
      <c r="F1304" s="4" t="s">
        <v>3566</v>
      </c>
      <c r="G1304" s="4" t="s">
        <v>84</v>
      </c>
      <c r="H1304" s="5" t="s">
        <v>7918</v>
      </c>
      <c r="I1304" s="7" t="str">
        <f aca="false">IFERROR(__xludf.dummyfunction("""info@""&amp;LOWER(REGEXREPLACE(B1304,""[^A-Za-z0-9]"",""""))&amp;"".com"""),"info@hotelclubdorgardenssa.com")</f>
        <v>info@hotelclubdorgardenssa.com</v>
      </c>
      <c r="J1304" s="5" t="n">
        <f aca="false">LEN(K1304)</f>
        <v>25</v>
      </c>
      <c r="K1304" s="6" t="s">
        <v>7919</v>
      </c>
      <c r="L1304" s="4" t="s">
        <v>21</v>
      </c>
      <c r="M1304" s="4" t="s">
        <v>7920</v>
      </c>
    </row>
    <row r="1305" customFormat="false" ht="27.75" hidden="false" customHeight="true" outlineLevel="0" collapsed="false">
      <c r="A1305" s="4" t="n">
        <v>7656</v>
      </c>
      <c r="B1305" s="4" t="s">
        <v>7921</v>
      </c>
      <c r="C1305" s="4"/>
      <c r="D1305" s="4" t="s">
        <v>7922</v>
      </c>
      <c r="E1305" s="5" t="s">
        <v>3565</v>
      </c>
      <c r="F1305" s="4" t="s">
        <v>3566</v>
      </c>
      <c r="G1305" s="4" t="s">
        <v>84</v>
      </c>
      <c r="H1305" s="5" t="s">
        <v>7923</v>
      </c>
      <c r="I1305" s="7" t="s">
        <v>7924</v>
      </c>
      <c r="J1305" s="5" t="n">
        <f aca="false">LEN(K1305)</f>
        <v>25</v>
      </c>
      <c r="K1305" s="6" t="s">
        <v>7925</v>
      </c>
      <c r="L1305" s="4" t="s">
        <v>637</v>
      </c>
      <c r="M1305" s="4" t="s">
        <v>22</v>
      </c>
    </row>
    <row r="1306" customFormat="false" ht="15.75" hidden="false" customHeight="true" outlineLevel="0" collapsed="false">
      <c r="A1306" s="4" t="n">
        <v>7701</v>
      </c>
      <c r="B1306" s="4" t="s">
        <v>7926</v>
      </c>
      <c r="C1306" s="4"/>
      <c r="D1306" s="4" t="s">
        <v>7927</v>
      </c>
      <c r="E1306" s="5" t="s">
        <v>504</v>
      </c>
      <c r="F1306" s="4" t="s">
        <v>505</v>
      </c>
      <c r="G1306" s="4" t="s">
        <v>84</v>
      </c>
      <c r="H1306" s="5" t="s">
        <v>7928</v>
      </c>
      <c r="I1306" s="4" t="s">
        <v>7929</v>
      </c>
      <c r="J1306" s="5" t="n">
        <f aca="false">LEN(K1306)</f>
        <v>25</v>
      </c>
      <c r="K1306" s="10" t="s">
        <v>7930</v>
      </c>
      <c r="L1306" s="4" t="s">
        <v>637</v>
      </c>
      <c r="M1306" s="4" t="s">
        <v>238</v>
      </c>
    </row>
    <row r="1307" customFormat="false" ht="15.75" hidden="false" customHeight="true" outlineLevel="0" collapsed="false">
      <c r="A1307" s="4" t="n">
        <v>7707</v>
      </c>
      <c r="B1307" s="4" t="s">
        <v>7931</v>
      </c>
      <c r="C1307" s="4"/>
      <c r="D1307" s="4" t="s">
        <v>7932</v>
      </c>
      <c r="E1307" s="5" t="s">
        <v>504</v>
      </c>
      <c r="F1307" s="4" t="s">
        <v>505</v>
      </c>
      <c r="G1307" s="4" t="s">
        <v>84</v>
      </c>
      <c r="H1307" s="5" t="s">
        <v>7933</v>
      </c>
      <c r="I1307" s="7" t="s">
        <v>7934</v>
      </c>
      <c r="J1307" s="5" t="n">
        <f aca="false">LEN(K1307)</f>
        <v>25</v>
      </c>
      <c r="K1307" s="6" t="s">
        <v>7935</v>
      </c>
      <c r="L1307" s="4" t="s">
        <v>31</v>
      </c>
      <c r="M1307" s="4" t="s">
        <v>7936</v>
      </c>
    </row>
    <row r="1308" customFormat="false" ht="15.75" hidden="false" customHeight="true" outlineLevel="0" collapsed="false">
      <c r="A1308" s="4" t="n">
        <v>7799</v>
      </c>
      <c r="B1308" s="4" t="s">
        <v>7937</v>
      </c>
      <c r="C1308" s="4"/>
      <c r="D1308" s="4" t="s">
        <v>7938</v>
      </c>
      <c r="E1308" s="5" t="s">
        <v>504</v>
      </c>
      <c r="F1308" s="4" t="s">
        <v>505</v>
      </c>
      <c r="G1308" s="4" t="s">
        <v>84</v>
      </c>
      <c r="H1308" s="5" t="s">
        <v>7939</v>
      </c>
      <c r="I1308" s="4" t="s">
        <v>7940</v>
      </c>
      <c r="J1308" s="5" t="n">
        <f aca="false">LEN(K1308)</f>
        <v>25</v>
      </c>
      <c r="K1308" s="6" t="s">
        <v>7941</v>
      </c>
      <c r="L1308" s="4" t="s">
        <v>57</v>
      </c>
      <c r="M1308" s="4" t="s">
        <v>7942</v>
      </c>
    </row>
    <row r="1309" customFormat="false" ht="15.75" hidden="false" customHeight="true" outlineLevel="0" collapsed="false">
      <c r="A1309" s="4" t="n">
        <v>7862</v>
      </c>
      <c r="B1309" s="4" t="s">
        <v>7943</v>
      </c>
      <c r="C1309" s="4"/>
      <c r="D1309" s="4" t="s">
        <v>7944</v>
      </c>
      <c r="E1309" s="5" t="s">
        <v>91</v>
      </c>
      <c r="F1309" s="4" t="s">
        <v>92</v>
      </c>
      <c r="G1309" s="4" t="s">
        <v>84</v>
      </c>
      <c r="H1309" s="5" t="s">
        <v>7945</v>
      </c>
      <c r="I1309" s="4" t="s">
        <v>7946</v>
      </c>
      <c r="J1309" s="5" t="n">
        <f aca="false">LEN(K1309)</f>
        <v>25</v>
      </c>
      <c r="K1309" s="6" t="s">
        <v>7947</v>
      </c>
      <c r="L1309" s="4" t="s">
        <v>31</v>
      </c>
      <c r="M1309" s="4" t="s">
        <v>7948</v>
      </c>
    </row>
    <row r="1310" customFormat="false" ht="15.75" hidden="false" customHeight="true" outlineLevel="0" collapsed="false">
      <c r="A1310" s="4" t="n">
        <v>7895</v>
      </c>
      <c r="B1310" s="4" t="s">
        <v>7949</v>
      </c>
      <c r="C1310" s="4"/>
      <c r="D1310" s="4" t="s">
        <v>7950</v>
      </c>
      <c r="E1310" s="5" t="s">
        <v>5500</v>
      </c>
      <c r="F1310" s="4" t="s">
        <v>888</v>
      </c>
      <c r="G1310" s="4" t="s">
        <v>84</v>
      </c>
      <c r="H1310" s="5" t="s">
        <v>7951</v>
      </c>
      <c r="I1310" s="4" t="s">
        <v>7952</v>
      </c>
      <c r="J1310" s="5" t="n">
        <f aca="false">LEN(K1310)</f>
        <v>25</v>
      </c>
      <c r="K1310" s="6" t="s">
        <v>7953</v>
      </c>
      <c r="L1310" s="4" t="s">
        <v>31</v>
      </c>
      <c r="M1310" s="4" t="s">
        <v>7954</v>
      </c>
    </row>
    <row r="1311" customFormat="false" ht="15.75" hidden="false" customHeight="true" outlineLevel="0" collapsed="false">
      <c r="A1311" s="4" t="n">
        <v>7933</v>
      </c>
      <c r="B1311" s="4" t="s">
        <v>7955</v>
      </c>
      <c r="C1311" s="4"/>
      <c r="D1311" s="4" t="s">
        <v>7956</v>
      </c>
      <c r="E1311" s="5" t="s">
        <v>4297</v>
      </c>
      <c r="F1311" s="4" t="s">
        <v>661</v>
      </c>
      <c r="G1311" s="4" t="s">
        <v>84</v>
      </c>
      <c r="H1311" s="5" t="s">
        <v>7957</v>
      </c>
      <c r="I1311" s="7" t="str">
        <f aca="false">IFERROR(__xludf.dummyfunction("""info@""&amp;LOWER(REGEXREPLACE(B1311,""[^A-Za-z0-9]"",""""))&amp;"".com"""),"info@solmastineschihuahuas.com")</f>
        <v>info@solmastineschihuahuas.com</v>
      </c>
      <c r="J1311" s="5" t="n">
        <f aca="false">LEN(K1311)</f>
        <v>25</v>
      </c>
      <c r="K1311" s="5" t="s">
        <v>7958</v>
      </c>
      <c r="L1311" s="4" t="s">
        <v>31</v>
      </c>
      <c r="M1311" s="4" t="s">
        <v>7959</v>
      </c>
    </row>
    <row r="1312" customFormat="false" ht="27.75" hidden="false" customHeight="true" outlineLevel="0" collapsed="false">
      <c r="A1312" s="4" t="n">
        <v>7970</v>
      </c>
      <c r="B1312" s="4" t="s">
        <v>7960</v>
      </c>
      <c r="C1312" s="4"/>
      <c r="D1312" s="4" t="s">
        <v>7961</v>
      </c>
      <c r="E1312" s="5" t="s">
        <v>1650</v>
      </c>
      <c r="F1312" s="4" t="s">
        <v>1651</v>
      </c>
      <c r="G1312" s="4" t="s">
        <v>84</v>
      </c>
      <c r="H1312" s="5" t="s">
        <v>7962</v>
      </c>
      <c r="I1312" s="7" t="s">
        <v>6514</v>
      </c>
      <c r="J1312" s="5" t="n">
        <f aca="false">LEN(K1312)</f>
        <v>25</v>
      </c>
      <c r="K1312" s="5" t="s">
        <v>7963</v>
      </c>
      <c r="L1312" s="4" t="s">
        <v>31</v>
      </c>
      <c r="M1312" s="4" t="s">
        <v>7964</v>
      </c>
    </row>
    <row r="1313" customFormat="false" ht="15.75" hidden="false" customHeight="true" outlineLevel="0" collapsed="false">
      <c r="A1313" s="4" t="n">
        <v>7972</v>
      </c>
      <c r="B1313" s="4" t="s">
        <v>7965</v>
      </c>
      <c r="C1313" s="4"/>
      <c r="D1313" s="4" t="s">
        <v>7966</v>
      </c>
      <c r="E1313" s="5" t="s">
        <v>1650</v>
      </c>
      <c r="F1313" s="4" t="s">
        <v>1651</v>
      </c>
      <c r="G1313" s="4" t="s">
        <v>84</v>
      </c>
      <c r="H1313" s="5" t="s">
        <v>7967</v>
      </c>
      <c r="I1313" s="4" t="s">
        <v>7968</v>
      </c>
      <c r="J1313" s="5" t="n">
        <f aca="false">LEN(K1313)</f>
        <v>25</v>
      </c>
      <c r="K1313" s="10" t="s">
        <v>7969</v>
      </c>
      <c r="L1313" s="4" t="s">
        <v>31</v>
      </c>
      <c r="M1313" s="4" t="s">
        <v>31</v>
      </c>
    </row>
    <row r="1314" customFormat="false" ht="15.75" hidden="false" customHeight="true" outlineLevel="0" collapsed="false">
      <c r="A1314" s="4" t="n">
        <v>7974</v>
      </c>
      <c r="B1314" s="4" t="s">
        <v>7970</v>
      </c>
      <c r="C1314" s="4"/>
      <c r="D1314" s="4" t="s">
        <v>7971</v>
      </c>
      <c r="E1314" s="5" t="s">
        <v>1650</v>
      </c>
      <c r="F1314" s="4" t="s">
        <v>1651</v>
      </c>
      <c r="G1314" s="4" t="s">
        <v>84</v>
      </c>
      <c r="H1314" s="5" t="s">
        <v>7972</v>
      </c>
      <c r="I1314" s="4" t="s">
        <v>7973</v>
      </c>
      <c r="J1314" s="5" t="n">
        <f aca="false">LEN(K1314)</f>
        <v>25</v>
      </c>
      <c r="K1314" s="10" t="s">
        <v>7974</v>
      </c>
      <c r="L1314" s="4" t="s">
        <v>31</v>
      </c>
      <c r="M1314" s="4" t="s">
        <v>7975</v>
      </c>
    </row>
    <row r="1315" customFormat="false" ht="15.75" hidden="false" customHeight="true" outlineLevel="0" collapsed="false">
      <c r="A1315" s="4" t="n">
        <v>7977</v>
      </c>
      <c r="B1315" s="4" t="s">
        <v>7976</v>
      </c>
      <c r="C1315" s="4"/>
      <c r="D1315" s="4" t="s">
        <v>7977</v>
      </c>
      <c r="E1315" s="5" t="s">
        <v>1650</v>
      </c>
      <c r="F1315" s="4" t="s">
        <v>1651</v>
      </c>
      <c r="G1315" s="4" t="s">
        <v>84</v>
      </c>
      <c r="H1315" s="5" t="s">
        <v>7978</v>
      </c>
      <c r="I1315" s="4" t="s">
        <v>7979</v>
      </c>
      <c r="J1315" s="5" t="n">
        <f aca="false">LEN(K1315)</f>
        <v>25</v>
      </c>
      <c r="K1315" s="6" t="s">
        <v>7980</v>
      </c>
      <c r="L1315" s="4" t="s">
        <v>31</v>
      </c>
      <c r="M1315" s="4" t="s">
        <v>31</v>
      </c>
    </row>
    <row r="1316" customFormat="false" ht="15.75" hidden="false" customHeight="true" outlineLevel="0" collapsed="false">
      <c r="A1316" s="4" t="n">
        <v>8224</v>
      </c>
      <c r="B1316" s="4" t="s">
        <v>7981</v>
      </c>
      <c r="C1316" s="4" t="s">
        <v>7982</v>
      </c>
      <c r="D1316" s="4" t="s">
        <v>7983</v>
      </c>
      <c r="E1316" s="5" t="s">
        <v>7984</v>
      </c>
      <c r="F1316" s="4" t="s">
        <v>7985</v>
      </c>
      <c r="G1316" s="4" t="s">
        <v>146</v>
      </c>
      <c r="H1316" s="5" t="s">
        <v>7986</v>
      </c>
      <c r="I1316" s="4" t="s">
        <v>7987</v>
      </c>
      <c r="J1316" s="5" t="n">
        <f aca="false">LEN(K1316)</f>
        <v>25</v>
      </c>
      <c r="K1316" s="6" t="s">
        <v>7988</v>
      </c>
      <c r="L1316" s="4" t="s">
        <v>66</v>
      </c>
      <c r="M1316" s="4" t="s">
        <v>209</v>
      </c>
    </row>
    <row r="1317" customFormat="false" ht="15.75" hidden="false" customHeight="true" outlineLevel="0" collapsed="false">
      <c r="A1317" s="4" t="n">
        <v>8509</v>
      </c>
      <c r="B1317" s="4" t="s">
        <v>7989</v>
      </c>
      <c r="C1317" s="4" t="s">
        <v>7990</v>
      </c>
      <c r="D1317" s="4" t="s">
        <v>7991</v>
      </c>
      <c r="E1317" s="5" t="s">
        <v>347</v>
      </c>
      <c r="F1317" s="4" t="s">
        <v>348</v>
      </c>
      <c r="G1317" s="4" t="s">
        <v>146</v>
      </c>
      <c r="H1317" s="5" t="s">
        <v>7992</v>
      </c>
      <c r="I1317" s="4" t="s">
        <v>7993</v>
      </c>
      <c r="J1317" s="5" t="n">
        <f aca="false">LEN(K1317)</f>
        <v>25</v>
      </c>
      <c r="K1317" s="6" t="s">
        <v>7994</v>
      </c>
      <c r="L1317" s="4" t="s">
        <v>31</v>
      </c>
      <c r="M1317" s="4" t="s">
        <v>4517</v>
      </c>
    </row>
    <row r="1318" customFormat="false" ht="15.75" hidden="false" customHeight="true" outlineLevel="0" collapsed="false">
      <c r="A1318" s="4" t="n">
        <v>8642</v>
      </c>
      <c r="B1318" s="4" t="s">
        <v>7995</v>
      </c>
      <c r="C1318" s="4"/>
      <c r="D1318" s="4" t="s">
        <v>7996</v>
      </c>
      <c r="E1318" s="5" t="s">
        <v>7997</v>
      </c>
      <c r="F1318" s="4" t="s">
        <v>7998</v>
      </c>
      <c r="G1318" s="4" t="s">
        <v>1567</v>
      </c>
      <c r="H1318" s="5" t="s">
        <v>7999</v>
      </c>
      <c r="I1318" s="4" t="str">
        <f aca="false">IFERROR(__xludf.dummyfunction("""info@""&amp;LOWER(REGEXREPLACE(B1318,""[^A-Za-z0-9]"",""""))&amp;"".com"""),"info@villapotnsdeserveissa.com")</f>
        <v>info@villapotnsdeserveissa.com</v>
      </c>
      <c r="J1318" s="5" t="n">
        <f aca="false">LEN(K1318)</f>
        <v>25</v>
      </c>
      <c r="K1318" s="10" t="s">
        <v>8000</v>
      </c>
      <c r="L1318" s="4" t="s">
        <v>57</v>
      </c>
      <c r="M1318" s="4" t="s">
        <v>31</v>
      </c>
    </row>
    <row r="1319" customFormat="false" ht="15.75" hidden="false" customHeight="true" outlineLevel="0" collapsed="false">
      <c r="A1319" s="4" t="n">
        <v>8653</v>
      </c>
      <c r="B1319" s="4" t="s">
        <v>8001</v>
      </c>
      <c r="C1319" s="4" t="s">
        <v>8002</v>
      </c>
      <c r="D1319" s="4" t="s">
        <v>8003</v>
      </c>
      <c r="E1319" s="5" t="s">
        <v>3600</v>
      </c>
      <c r="F1319" s="4" t="s">
        <v>3601</v>
      </c>
      <c r="G1319" s="4" t="s">
        <v>1567</v>
      </c>
      <c r="H1319" s="5" t="s">
        <v>8004</v>
      </c>
      <c r="I1319" s="4" t="s">
        <v>8005</v>
      </c>
      <c r="J1319" s="5" t="n">
        <f aca="false">LEN(K1319)</f>
        <v>25</v>
      </c>
      <c r="K1319" s="6" t="s">
        <v>8006</v>
      </c>
      <c r="L1319" s="4" t="s">
        <v>57</v>
      </c>
      <c r="M1319" s="4" t="s">
        <v>877</v>
      </c>
    </row>
    <row r="1320" customFormat="false" ht="15.75" hidden="false" customHeight="true" outlineLevel="0" collapsed="false">
      <c r="A1320" s="4" t="n">
        <v>8691</v>
      </c>
      <c r="B1320" s="4" t="s">
        <v>8007</v>
      </c>
      <c r="C1320" s="4" t="s">
        <v>8008</v>
      </c>
      <c r="D1320" s="4" t="s">
        <v>8009</v>
      </c>
      <c r="E1320" s="5" t="s">
        <v>6533</v>
      </c>
      <c r="F1320" s="4" t="s">
        <v>6534</v>
      </c>
      <c r="G1320" s="4" t="s">
        <v>1567</v>
      </c>
      <c r="H1320" s="5" t="s">
        <v>8010</v>
      </c>
      <c r="I1320" s="4" t="s">
        <v>8011</v>
      </c>
      <c r="J1320" s="5" t="n">
        <f aca="false">LEN(K1320)</f>
        <v>25</v>
      </c>
      <c r="K1320" s="6" t="s">
        <v>8012</v>
      </c>
      <c r="L1320" s="4" t="s">
        <v>57</v>
      </c>
      <c r="M1320" s="4" t="s">
        <v>4378</v>
      </c>
    </row>
    <row r="1321" customFormat="false" ht="15.75" hidden="false" customHeight="true" outlineLevel="0" collapsed="false">
      <c r="A1321" s="4" t="n">
        <v>8780</v>
      </c>
      <c r="B1321" s="4" t="s">
        <v>8013</v>
      </c>
      <c r="C1321" s="4"/>
      <c r="D1321" s="4" t="s">
        <v>8014</v>
      </c>
      <c r="E1321" s="5" t="s">
        <v>8015</v>
      </c>
      <c r="F1321" s="4" t="s">
        <v>355</v>
      </c>
      <c r="G1321" s="4" t="s">
        <v>355</v>
      </c>
      <c r="H1321" s="5" t="s">
        <v>8016</v>
      </c>
      <c r="I1321" s="4" t="s">
        <v>8017</v>
      </c>
      <c r="J1321" s="5" t="n">
        <f aca="false">LEN(K1321)</f>
        <v>25</v>
      </c>
      <c r="K1321" s="6" t="s">
        <v>8018</v>
      </c>
      <c r="L1321" s="4" t="s">
        <v>78</v>
      </c>
      <c r="M1321" s="4" t="s">
        <v>5909</v>
      </c>
    </row>
    <row r="1322" customFormat="false" ht="15.75" hidden="false" customHeight="true" outlineLevel="0" collapsed="false">
      <c r="A1322" s="4" t="n">
        <v>8795</v>
      </c>
      <c r="B1322" s="4" t="s">
        <v>8019</v>
      </c>
      <c r="C1322" s="4"/>
      <c r="D1322" s="4" t="s">
        <v>8020</v>
      </c>
      <c r="E1322" s="5" t="s">
        <v>6540</v>
      </c>
      <c r="F1322" s="4" t="s">
        <v>6541</v>
      </c>
      <c r="G1322" s="4" t="s">
        <v>355</v>
      </c>
      <c r="H1322" s="5" t="s">
        <v>8021</v>
      </c>
      <c r="I1322" s="4" t="s">
        <v>8022</v>
      </c>
      <c r="J1322" s="5" t="n">
        <f aca="false">LEN(K1322)</f>
        <v>25</v>
      </c>
      <c r="K1322" s="10" t="s">
        <v>8023</v>
      </c>
      <c r="L1322" s="4" t="s">
        <v>57</v>
      </c>
      <c r="M1322" s="4" t="s">
        <v>5116</v>
      </c>
    </row>
    <row r="1323" customFormat="false" ht="15.75" hidden="false" customHeight="true" outlineLevel="0" collapsed="false">
      <c r="A1323" s="4" t="n">
        <v>8812</v>
      </c>
      <c r="B1323" s="4" t="s">
        <v>8024</v>
      </c>
      <c r="C1323" s="4"/>
      <c r="D1323" s="4" t="s">
        <v>8025</v>
      </c>
      <c r="E1323" s="5" t="s">
        <v>8026</v>
      </c>
      <c r="F1323" s="4" t="s">
        <v>3608</v>
      </c>
      <c r="G1323" s="4" t="s">
        <v>355</v>
      </c>
      <c r="H1323" s="5" t="s">
        <v>8027</v>
      </c>
      <c r="I1323" s="4" t="s">
        <v>8028</v>
      </c>
      <c r="J1323" s="5" t="n">
        <f aca="false">LEN(K1323)</f>
        <v>25</v>
      </c>
      <c r="K1323" s="10" t="s">
        <v>8029</v>
      </c>
      <c r="L1323" s="4" t="s">
        <v>21</v>
      </c>
      <c r="M1323" s="4" t="s">
        <v>158</v>
      </c>
    </row>
    <row r="1324" customFormat="false" ht="15.75" hidden="false" customHeight="true" outlineLevel="0" collapsed="false">
      <c r="A1324" s="4" t="n">
        <v>8825</v>
      </c>
      <c r="B1324" s="4" t="s">
        <v>8030</v>
      </c>
      <c r="C1324" s="4"/>
      <c r="D1324" s="4" t="s">
        <v>8031</v>
      </c>
      <c r="E1324" s="5" t="s">
        <v>3607</v>
      </c>
      <c r="F1324" s="4" t="s">
        <v>3608</v>
      </c>
      <c r="G1324" s="4" t="s">
        <v>355</v>
      </c>
      <c r="H1324" s="5" t="s">
        <v>8032</v>
      </c>
      <c r="I1324" s="4" t="s">
        <v>8033</v>
      </c>
      <c r="J1324" s="5" t="n">
        <f aca="false">LEN(K1324)</f>
        <v>25</v>
      </c>
      <c r="K1324" s="6" t="s">
        <v>8034</v>
      </c>
      <c r="L1324" s="4" t="s">
        <v>31</v>
      </c>
      <c r="M1324" s="4" t="s">
        <v>2139</v>
      </c>
    </row>
    <row r="1325" customFormat="false" ht="15.75" hidden="false" customHeight="true" outlineLevel="0" collapsed="false">
      <c r="A1325" s="4" t="n">
        <v>8840</v>
      </c>
      <c r="B1325" s="4" t="s">
        <v>8035</v>
      </c>
      <c r="C1325" s="4"/>
      <c r="D1325" s="4" t="s">
        <v>8036</v>
      </c>
      <c r="E1325" s="5" t="s">
        <v>8037</v>
      </c>
      <c r="F1325" s="4" t="s">
        <v>8038</v>
      </c>
      <c r="G1325" s="4" t="s">
        <v>355</v>
      </c>
      <c r="H1325" s="5" t="s">
        <v>8039</v>
      </c>
      <c r="I1325" s="4" t="s">
        <v>8040</v>
      </c>
      <c r="J1325" s="5" t="n">
        <f aca="false">LEN(K1325)</f>
        <v>25</v>
      </c>
      <c r="K1325" s="10" t="s">
        <v>8041</v>
      </c>
      <c r="L1325" s="4" t="s">
        <v>31</v>
      </c>
      <c r="M1325" s="4" t="s">
        <v>1016</v>
      </c>
    </row>
    <row r="1326" customFormat="false" ht="15.75" hidden="false" customHeight="true" outlineLevel="0" collapsed="false">
      <c r="A1326" s="4" t="n">
        <v>8841</v>
      </c>
      <c r="B1326" s="4" t="s">
        <v>8042</v>
      </c>
      <c r="C1326" s="4"/>
      <c r="D1326" s="4" t="s">
        <v>8043</v>
      </c>
      <c r="E1326" s="5" t="s">
        <v>8044</v>
      </c>
      <c r="F1326" s="4" t="s">
        <v>8045</v>
      </c>
      <c r="G1326" s="4" t="s">
        <v>1574</v>
      </c>
      <c r="H1326" s="5" t="s">
        <v>8046</v>
      </c>
      <c r="I1326" s="4" t="s">
        <v>8047</v>
      </c>
      <c r="J1326" s="5" t="n">
        <f aca="false">LEN(K1326)</f>
        <v>25</v>
      </c>
      <c r="K1326" s="10" t="s">
        <v>8048</v>
      </c>
      <c r="L1326" s="4" t="s">
        <v>31</v>
      </c>
      <c r="M1326" s="4" t="s">
        <v>695</v>
      </c>
    </row>
    <row r="1327" customFormat="false" ht="15.75" hidden="false" customHeight="true" outlineLevel="0" collapsed="false">
      <c r="A1327" s="4" t="n">
        <v>8873</v>
      </c>
      <c r="B1327" s="4" t="s">
        <v>8049</v>
      </c>
      <c r="C1327" s="4"/>
      <c r="D1327" s="4" t="s">
        <v>8050</v>
      </c>
      <c r="E1327" s="5" t="s">
        <v>8051</v>
      </c>
      <c r="F1327" s="4" t="s">
        <v>8052</v>
      </c>
      <c r="G1327" s="4" t="s">
        <v>355</v>
      </c>
      <c r="H1327" s="5" t="s">
        <v>8053</v>
      </c>
      <c r="I1327" s="4" t="s">
        <v>8054</v>
      </c>
      <c r="J1327" s="5" t="n">
        <f aca="false">LEN(K1327)</f>
        <v>25</v>
      </c>
      <c r="K1327" s="10" t="s">
        <v>8055</v>
      </c>
      <c r="L1327" s="4" t="s">
        <v>31</v>
      </c>
      <c r="M1327" s="4" t="s">
        <v>31</v>
      </c>
    </row>
    <row r="1328" customFormat="false" ht="15.75" hidden="false" customHeight="true" outlineLevel="0" collapsed="false">
      <c r="A1328" s="4" t="n">
        <v>8921</v>
      </c>
      <c r="B1328" s="4" t="s">
        <v>8056</v>
      </c>
      <c r="C1328" s="4"/>
      <c r="D1328" s="4" t="s">
        <v>8057</v>
      </c>
      <c r="E1328" s="5" t="s">
        <v>8058</v>
      </c>
      <c r="F1328" s="4" t="s">
        <v>8059</v>
      </c>
      <c r="G1328" s="4" t="s">
        <v>355</v>
      </c>
      <c r="H1328" s="5" t="s">
        <v>8060</v>
      </c>
      <c r="I1328" s="4" t="s">
        <v>8061</v>
      </c>
      <c r="J1328" s="5" t="n">
        <f aca="false">LEN(K1328)</f>
        <v>25</v>
      </c>
      <c r="K1328" s="6" t="s">
        <v>8062</v>
      </c>
      <c r="L1328" s="4" t="s">
        <v>78</v>
      </c>
      <c r="M1328" s="4" t="s">
        <v>1016</v>
      </c>
    </row>
    <row r="1329" customFormat="false" ht="15.75" hidden="false" customHeight="true" outlineLevel="0" collapsed="false">
      <c r="A1329" s="4" t="n">
        <v>8928</v>
      </c>
      <c r="B1329" s="4" t="s">
        <v>8063</v>
      </c>
      <c r="C1329" s="4"/>
      <c r="D1329" s="4" t="s">
        <v>8064</v>
      </c>
      <c r="E1329" s="5" t="s">
        <v>8065</v>
      </c>
      <c r="F1329" s="4" t="s">
        <v>8066</v>
      </c>
      <c r="G1329" s="4" t="s">
        <v>355</v>
      </c>
      <c r="H1329" s="5" t="s">
        <v>8067</v>
      </c>
      <c r="I1329" s="4" t="s">
        <v>8068</v>
      </c>
      <c r="J1329" s="5" t="n">
        <f aca="false">LEN(K1329)</f>
        <v>25</v>
      </c>
      <c r="K1329" s="6" t="s">
        <v>8069</v>
      </c>
      <c r="L1329" s="4" t="s">
        <v>21</v>
      </c>
      <c r="M1329" s="4" t="s">
        <v>996</v>
      </c>
    </row>
    <row r="1330" customFormat="false" ht="15.75" hidden="false" customHeight="true" outlineLevel="0" collapsed="false">
      <c r="A1330" s="4" t="n">
        <v>8947</v>
      </c>
      <c r="B1330" s="4" t="s">
        <v>8070</v>
      </c>
      <c r="C1330" s="4"/>
      <c r="D1330" s="4" t="s">
        <v>8071</v>
      </c>
      <c r="E1330" s="5" t="s">
        <v>8072</v>
      </c>
      <c r="F1330" s="4" t="s">
        <v>8073</v>
      </c>
      <c r="G1330" s="4" t="s">
        <v>355</v>
      </c>
      <c r="H1330" s="5" t="s">
        <v>8074</v>
      </c>
      <c r="I1330" s="4" t="str">
        <f aca="false">IFERROR(__xludf.dummyfunction("""info@""&amp;LOWER(REGEXREPLACE(B1330,""[^A-Za-z0-9]"",""""))&amp;"".com"""),"info@hotelesdealtamontaasa.com")</f>
        <v>info@hotelesdealtamontaasa.com</v>
      </c>
      <c r="J1330" s="5" t="n">
        <f aca="false">LEN(K1330)</f>
        <v>25</v>
      </c>
      <c r="K1330" s="6" t="s">
        <v>8075</v>
      </c>
      <c r="L1330" s="4" t="s">
        <v>21</v>
      </c>
      <c r="M1330" s="4" t="s">
        <v>31</v>
      </c>
    </row>
    <row r="1331" customFormat="false" ht="15.75" hidden="false" customHeight="true" outlineLevel="0" collapsed="false">
      <c r="A1331" s="4" t="n">
        <v>8959</v>
      </c>
      <c r="B1331" s="4" t="s">
        <v>8076</v>
      </c>
      <c r="C1331" s="4"/>
      <c r="D1331" s="4" t="s">
        <v>8077</v>
      </c>
      <c r="E1331" s="5" t="s">
        <v>8078</v>
      </c>
      <c r="F1331" s="4" t="s">
        <v>8079</v>
      </c>
      <c r="G1331" s="4" t="s">
        <v>355</v>
      </c>
      <c r="H1331" s="5" t="s">
        <v>8080</v>
      </c>
      <c r="I1331" s="4" t="s">
        <v>8081</v>
      </c>
      <c r="J1331" s="5" t="n">
        <f aca="false">LEN(K1331)</f>
        <v>25</v>
      </c>
      <c r="K1331" s="6" t="s">
        <v>8082</v>
      </c>
      <c r="L1331" s="4" t="s">
        <v>78</v>
      </c>
      <c r="M1331" s="4" t="s">
        <v>1016</v>
      </c>
    </row>
    <row r="1332" customFormat="false" ht="15.75" hidden="false" customHeight="true" outlineLevel="0" collapsed="false">
      <c r="A1332" s="4" t="n">
        <v>8966</v>
      </c>
      <c r="B1332" s="4" t="s">
        <v>8083</v>
      </c>
      <c r="C1332" s="4"/>
      <c r="D1332" s="4" t="s">
        <v>8084</v>
      </c>
      <c r="E1332" s="5" t="s">
        <v>8085</v>
      </c>
      <c r="F1332" s="4" t="s">
        <v>8086</v>
      </c>
      <c r="G1332" s="4" t="s">
        <v>700</v>
      </c>
      <c r="H1332" s="5" t="s">
        <v>8087</v>
      </c>
      <c r="I1332" s="4" t="s">
        <v>8088</v>
      </c>
      <c r="J1332" s="5" t="n">
        <f aca="false">LEN(K1332)</f>
        <v>25</v>
      </c>
      <c r="K1332" s="10" t="s">
        <v>8089</v>
      </c>
      <c r="L1332" s="4" t="s">
        <v>78</v>
      </c>
      <c r="M1332" s="4" t="s">
        <v>1462</v>
      </c>
    </row>
    <row r="1333" customFormat="false" ht="15.75" hidden="false" customHeight="true" outlineLevel="0" collapsed="false">
      <c r="A1333" s="4" t="n">
        <v>9052</v>
      </c>
      <c r="B1333" s="4" t="s">
        <v>4123</v>
      </c>
      <c r="C1333" s="4"/>
      <c r="D1333" s="4" t="s">
        <v>8090</v>
      </c>
      <c r="E1333" s="5" t="s">
        <v>2057</v>
      </c>
      <c r="F1333" s="4" t="s">
        <v>1574</v>
      </c>
      <c r="G1333" s="4" t="s">
        <v>1574</v>
      </c>
      <c r="H1333" s="5" t="s">
        <v>8091</v>
      </c>
      <c r="I1333" s="4" t="s">
        <v>8092</v>
      </c>
      <c r="J1333" s="5" t="n">
        <f aca="false">LEN(K1333)</f>
        <v>25</v>
      </c>
      <c r="K1333" s="6" t="s">
        <v>8093</v>
      </c>
      <c r="L1333" s="4" t="s">
        <v>21</v>
      </c>
      <c r="M1333" s="4" t="s">
        <v>4870</v>
      </c>
    </row>
    <row r="1334" customFormat="false" ht="15.75" hidden="false" customHeight="true" outlineLevel="0" collapsed="false">
      <c r="A1334" s="4" t="n">
        <v>9163</v>
      </c>
      <c r="B1334" s="4" t="s">
        <v>8094</v>
      </c>
      <c r="C1334" s="4" t="s">
        <v>8095</v>
      </c>
      <c r="D1334" s="4" t="s">
        <v>8096</v>
      </c>
      <c r="E1334" s="5" t="s">
        <v>3614</v>
      </c>
      <c r="F1334" s="4" t="s">
        <v>3615</v>
      </c>
      <c r="G1334" s="4" t="s">
        <v>259</v>
      </c>
      <c r="H1334" s="5" t="s">
        <v>8097</v>
      </c>
      <c r="I1334" s="4" t="s">
        <v>8098</v>
      </c>
      <c r="J1334" s="5" t="n">
        <f aca="false">LEN(K1334)</f>
        <v>25</v>
      </c>
      <c r="K1334" s="6" t="s">
        <v>8099</v>
      </c>
      <c r="L1334" s="4" t="s">
        <v>31</v>
      </c>
      <c r="M1334" s="4" t="s">
        <v>8100</v>
      </c>
    </row>
    <row r="1335" customFormat="false" ht="15.75" hidden="false" customHeight="true" outlineLevel="0" collapsed="false">
      <c r="A1335" s="4" t="n">
        <v>9177</v>
      </c>
      <c r="B1335" s="4" t="s">
        <v>8101</v>
      </c>
      <c r="C1335" s="4" t="s">
        <v>255</v>
      </c>
      <c r="D1335" s="4" t="s">
        <v>8102</v>
      </c>
      <c r="E1335" s="5" t="s">
        <v>257</v>
      </c>
      <c r="F1335" s="4" t="s">
        <v>258</v>
      </c>
      <c r="G1335" s="4" t="s">
        <v>259</v>
      </c>
      <c r="H1335" s="5" t="s">
        <v>8103</v>
      </c>
      <c r="I1335" s="4" t="s">
        <v>261</v>
      </c>
      <c r="J1335" s="5" t="n">
        <f aca="false">LEN(K1335)</f>
        <v>25</v>
      </c>
      <c r="K1335" s="10" t="s">
        <v>8104</v>
      </c>
      <c r="L1335" s="4" t="s">
        <v>21</v>
      </c>
      <c r="M1335" s="4" t="s">
        <v>3938</v>
      </c>
    </row>
    <row r="1336" customFormat="false" ht="15.75" hidden="false" customHeight="true" outlineLevel="0" collapsed="false">
      <c r="A1336" s="4" t="n">
        <v>9183</v>
      </c>
      <c r="B1336" s="4" t="s">
        <v>8105</v>
      </c>
      <c r="C1336" s="4" t="s">
        <v>8106</v>
      </c>
      <c r="D1336" s="4" t="s">
        <v>8107</v>
      </c>
      <c r="E1336" s="5" t="s">
        <v>257</v>
      </c>
      <c r="F1336" s="4" t="s">
        <v>258</v>
      </c>
      <c r="G1336" s="4" t="s">
        <v>259</v>
      </c>
      <c r="H1336" s="5" t="s">
        <v>8108</v>
      </c>
      <c r="I1336" s="4" t="s">
        <v>8109</v>
      </c>
      <c r="J1336" s="5" t="n">
        <f aca="false">LEN(K1336)</f>
        <v>25</v>
      </c>
      <c r="K1336" s="6" t="s">
        <v>8110</v>
      </c>
      <c r="L1336" s="4" t="s">
        <v>57</v>
      </c>
      <c r="M1336" s="4" t="s">
        <v>929</v>
      </c>
    </row>
    <row r="1337" customFormat="false" ht="15.75" hidden="false" customHeight="true" outlineLevel="0" collapsed="false">
      <c r="A1337" s="4" t="n">
        <v>9308</v>
      </c>
      <c r="B1337" s="4" t="s">
        <v>8111</v>
      </c>
      <c r="C1337" s="4"/>
      <c r="D1337" s="4" t="s">
        <v>8112</v>
      </c>
      <c r="E1337" s="5" t="s">
        <v>8113</v>
      </c>
      <c r="F1337" s="4" t="s">
        <v>8114</v>
      </c>
      <c r="G1337" s="4" t="s">
        <v>259</v>
      </c>
      <c r="H1337" s="5" t="s">
        <v>8115</v>
      </c>
      <c r="I1337" s="4" t="s">
        <v>8116</v>
      </c>
      <c r="J1337" s="5" t="n">
        <f aca="false">LEN(K1337)</f>
        <v>25</v>
      </c>
      <c r="K1337" s="6" t="s">
        <v>8117</v>
      </c>
      <c r="L1337" s="4" t="s">
        <v>3407</v>
      </c>
      <c r="M1337" s="4" t="s">
        <v>22</v>
      </c>
    </row>
    <row r="1338" customFormat="false" ht="15.75" hidden="false" customHeight="true" outlineLevel="0" collapsed="false">
      <c r="A1338" s="4" t="n">
        <v>9374</v>
      </c>
      <c r="B1338" s="4" t="s">
        <v>8118</v>
      </c>
      <c r="C1338" s="4"/>
      <c r="D1338" s="4" t="s">
        <v>8119</v>
      </c>
      <c r="E1338" s="5" t="s">
        <v>4381</v>
      </c>
      <c r="F1338" s="4" t="s">
        <v>4382</v>
      </c>
      <c r="G1338" s="4" t="s">
        <v>2214</v>
      </c>
      <c r="H1338" s="5" t="s">
        <v>8120</v>
      </c>
      <c r="I1338" s="7" t="s">
        <v>8121</v>
      </c>
      <c r="J1338" s="5" t="n">
        <f aca="false">LEN(K1338)</f>
        <v>25</v>
      </c>
      <c r="K1338" s="6" t="s">
        <v>8122</v>
      </c>
      <c r="L1338" s="4" t="s">
        <v>31</v>
      </c>
      <c r="M1338" s="4" t="s">
        <v>2321</v>
      </c>
    </row>
    <row r="1339" customFormat="false" ht="15.75" hidden="false" customHeight="true" outlineLevel="0" collapsed="false">
      <c r="A1339" s="4" t="n">
        <v>9377</v>
      </c>
      <c r="B1339" s="4" t="s">
        <v>8123</v>
      </c>
      <c r="C1339" s="4"/>
      <c r="D1339" s="4" t="s">
        <v>8124</v>
      </c>
      <c r="E1339" s="5" t="s">
        <v>4381</v>
      </c>
      <c r="F1339" s="4" t="s">
        <v>4382</v>
      </c>
      <c r="G1339" s="4" t="s">
        <v>2214</v>
      </c>
      <c r="H1339" s="5" t="s">
        <v>8125</v>
      </c>
      <c r="I1339" s="4" t="s">
        <v>8126</v>
      </c>
      <c r="J1339" s="5" t="n">
        <f aca="false">LEN(K1339)</f>
        <v>25</v>
      </c>
      <c r="K1339" s="6" t="s">
        <v>8127</v>
      </c>
      <c r="L1339" s="4" t="s">
        <v>21</v>
      </c>
      <c r="M1339" s="4" t="s">
        <v>1016</v>
      </c>
    </row>
    <row r="1340" customFormat="false" ht="15.75" hidden="false" customHeight="true" outlineLevel="0" collapsed="false">
      <c r="A1340" s="4" t="n">
        <v>9429</v>
      </c>
      <c r="B1340" s="4" t="s">
        <v>8128</v>
      </c>
      <c r="C1340" s="4"/>
      <c r="D1340" s="4" t="s">
        <v>8129</v>
      </c>
      <c r="E1340" s="5" t="s">
        <v>8130</v>
      </c>
      <c r="F1340" s="4" t="s">
        <v>2538</v>
      </c>
      <c r="G1340" s="4" t="s">
        <v>2538</v>
      </c>
      <c r="H1340" s="5" t="s">
        <v>8131</v>
      </c>
      <c r="I1340" s="4" t="s">
        <v>8132</v>
      </c>
      <c r="J1340" s="5" t="n">
        <f aca="false">LEN(K1340)</f>
        <v>25</v>
      </c>
      <c r="K1340" s="6" t="s">
        <v>8133</v>
      </c>
      <c r="L1340" s="4" t="s">
        <v>66</v>
      </c>
      <c r="M1340" s="4" t="s">
        <v>680</v>
      </c>
    </row>
    <row r="1341" customFormat="false" ht="15.75" hidden="false" customHeight="true" outlineLevel="0" collapsed="false">
      <c r="A1341" s="4" t="n">
        <v>9451</v>
      </c>
      <c r="B1341" s="4" t="s">
        <v>8134</v>
      </c>
      <c r="C1341" s="4"/>
      <c r="D1341" s="4" t="s">
        <v>8135</v>
      </c>
      <c r="E1341" s="5" t="s">
        <v>8136</v>
      </c>
      <c r="F1341" s="4" t="s">
        <v>2538</v>
      </c>
      <c r="G1341" s="4" t="s">
        <v>2538</v>
      </c>
      <c r="H1341" s="5" t="s">
        <v>8137</v>
      </c>
      <c r="I1341" s="4" t="str">
        <f aca="false">IFERROR(__xludf.dummyfunction("""info@""&amp;LOWER(REGEXREPLACE(B1341,""[^A-Za-z0-9]"",""""))&amp;"".com"""),"info@hotelcastillaviejaslu.com")</f>
        <v>info@hotelcastillaviejaslu.com</v>
      </c>
      <c r="J1341" s="5" t="n">
        <f aca="false">LEN(K1341)</f>
        <v>25</v>
      </c>
      <c r="K1341" s="10" t="s">
        <v>8138</v>
      </c>
      <c r="L1341" s="4" t="s">
        <v>57</v>
      </c>
      <c r="M1341" s="4" t="s">
        <v>31</v>
      </c>
    </row>
    <row r="1342" customFormat="false" ht="15.75" hidden="false" customHeight="true" outlineLevel="0" collapsed="false">
      <c r="A1342" s="4" t="n">
        <v>9467</v>
      </c>
      <c r="B1342" s="4" t="s">
        <v>8139</v>
      </c>
      <c r="C1342" s="4"/>
      <c r="D1342" s="4" t="s">
        <v>8140</v>
      </c>
      <c r="E1342" s="5" t="s">
        <v>8141</v>
      </c>
      <c r="F1342" s="4" t="s">
        <v>8142</v>
      </c>
      <c r="G1342" s="4" t="s">
        <v>2538</v>
      </c>
      <c r="H1342" s="5" t="s">
        <v>8143</v>
      </c>
      <c r="I1342" s="4" t="s">
        <v>8144</v>
      </c>
      <c r="J1342" s="5" t="n">
        <f aca="false">LEN(K1342)</f>
        <v>25</v>
      </c>
      <c r="K1342" s="6" t="s">
        <v>8145</v>
      </c>
      <c r="L1342" s="4" t="s">
        <v>78</v>
      </c>
      <c r="M1342" s="4" t="s">
        <v>929</v>
      </c>
    </row>
    <row r="1343" customFormat="false" ht="15.75" hidden="false" customHeight="true" outlineLevel="0" collapsed="false">
      <c r="A1343" s="4" t="n">
        <v>9527</v>
      </c>
      <c r="B1343" s="4" t="s">
        <v>8146</v>
      </c>
      <c r="C1343" s="4"/>
      <c r="D1343" s="4" t="s">
        <v>8147</v>
      </c>
      <c r="E1343" s="5" t="s">
        <v>1079</v>
      </c>
      <c r="F1343" s="4" t="s">
        <v>1080</v>
      </c>
      <c r="G1343" s="4" t="s">
        <v>1081</v>
      </c>
      <c r="H1343" s="5" t="s">
        <v>8148</v>
      </c>
      <c r="I1343" s="4" t="s">
        <v>8149</v>
      </c>
      <c r="J1343" s="5" t="n">
        <f aca="false">LEN(K1343)</f>
        <v>25</v>
      </c>
      <c r="K1343" s="6" t="s">
        <v>8150</v>
      </c>
      <c r="L1343" s="4" t="s">
        <v>57</v>
      </c>
      <c r="M1343" s="4" t="s">
        <v>967</v>
      </c>
    </row>
    <row r="1344" customFormat="false" ht="15.75" hidden="false" customHeight="true" outlineLevel="0" collapsed="false">
      <c r="A1344" s="4" t="n">
        <v>11052</v>
      </c>
      <c r="B1344" s="4" t="s">
        <v>8151</v>
      </c>
      <c r="C1344" s="4"/>
      <c r="D1344" s="4" t="s">
        <v>8152</v>
      </c>
      <c r="E1344" s="5" t="s">
        <v>8153</v>
      </c>
      <c r="F1344" s="4" t="s">
        <v>8154</v>
      </c>
      <c r="G1344" s="4" t="s">
        <v>603</v>
      </c>
      <c r="H1344" s="5" t="s">
        <v>8155</v>
      </c>
      <c r="I1344" s="4" t="s">
        <v>8156</v>
      </c>
      <c r="J1344" s="5" t="n">
        <f aca="false">LEN(K1344)</f>
        <v>25</v>
      </c>
      <c r="K1344" s="10" t="s">
        <v>8157</v>
      </c>
      <c r="L1344" s="4" t="s">
        <v>31</v>
      </c>
      <c r="M1344" s="4" t="s">
        <v>1063</v>
      </c>
    </row>
    <row r="1345" customFormat="false" ht="15.75" hidden="false" customHeight="true" outlineLevel="0" collapsed="false">
      <c r="A1345" s="4" t="n">
        <v>9561</v>
      </c>
      <c r="B1345" s="4" t="s">
        <v>8158</v>
      </c>
      <c r="C1345" s="4"/>
      <c r="D1345" s="4" t="s">
        <v>8159</v>
      </c>
      <c r="E1345" s="5" t="s">
        <v>8160</v>
      </c>
      <c r="F1345" s="4" t="s">
        <v>603</v>
      </c>
      <c r="G1345" s="4" t="s">
        <v>603</v>
      </c>
      <c r="H1345" s="5" t="s">
        <v>8161</v>
      </c>
      <c r="I1345" s="4" t="s">
        <v>8162</v>
      </c>
      <c r="J1345" s="5" t="n">
        <f aca="false">LEN(K1345)</f>
        <v>25</v>
      </c>
      <c r="K1345" s="6" t="s">
        <v>8163</v>
      </c>
      <c r="L1345" s="4" t="s">
        <v>1679</v>
      </c>
      <c r="M1345" s="4" t="s">
        <v>794</v>
      </c>
    </row>
    <row r="1346" customFormat="false" ht="15.75" hidden="false" customHeight="true" outlineLevel="0" collapsed="false">
      <c r="A1346" s="4" t="n">
        <v>9635</v>
      </c>
      <c r="B1346" s="4" t="s">
        <v>8164</v>
      </c>
      <c r="C1346" s="4"/>
      <c r="D1346" s="4" t="s">
        <v>8165</v>
      </c>
      <c r="E1346" s="5" t="s">
        <v>3781</v>
      </c>
      <c r="F1346" s="4" t="s">
        <v>3782</v>
      </c>
      <c r="G1346" s="4" t="s">
        <v>603</v>
      </c>
      <c r="H1346" s="5" t="s">
        <v>8166</v>
      </c>
      <c r="I1346" s="4" t="s">
        <v>8167</v>
      </c>
      <c r="J1346" s="5" t="n">
        <f aca="false">LEN(K1346)</f>
        <v>25</v>
      </c>
      <c r="K1346" s="6" t="s">
        <v>8168</v>
      </c>
      <c r="L1346" s="4" t="s">
        <v>57</v>
      </c>
      <c r="M1346" s="4" t="s">
        <v>577</v>
      </c>
    </row>
    <row r="1347" customFormat="false" ht="15.75" hidden="false" customHeight="true" outlineLevel="0" collapsed="false">
      <c r="A1347" s="4" t="n">
        <v>9690</v>
      </c>
      <c r="B1347" s="4" t="s">
        <v>8169</v>
      </c>
      <c r="C1347" s="4"/>
      <c r="D1347" s="4" t="s">
        <v>8170</v>
      </c>
      <c r="E1347" s="5" t="s">
        <v>8171</v>
      </c>
      <c r="F1347" s="4" t="s">
        <v>3768</v>
      </c>
      <c r="G1347" s="4" t="s">
        <v>603</v>
      </c>
      <c r="H1347" s="5" t="s">
        <v>8172</v>
      </c>
      <c r="I1347" s="4" t="s">
        <v>8173</v>
      </c>
      <c r="J1347" s="5" t="n">
        <f aca="false">LEN(K1347)</f>
        <v>25</v>
      </c>
      <c r="K1347" s="6" t="s">
        <v>8174</v>
      </c>
      <c r="L1347" s="4" t="s">
        <v>21</v>
      </c>
      <c r="M1347" s="4" t="s">
        <v>695</v>
      </c>
    </row>
    <row r="1348" customFormat="false" ht="15.75" hidden="false" customHeight="true" outlineLevel="0" collapsed="false">
      <c r="A1348" s="4" t="n">
        <v>9820</v>
      </c>
      <c r="B1348" s="4" t="s">
        <v>8175</v>
      </c>
      <c r="C1348" s="4"/>
      <c r="D1348" s="4" t="s">
        <v>8176</v>
      </c>
      <c r="E1348" s="5" t="s">
        <v>8177</v>
      </c>
      <c r="F1348" s="4" t="s">
        <v>8178</v>
      </c>
      <c r="G1348" s="4" t="s">
        <v>242</v>
      </c>
      <c r="H1348" s="5" t="s">
        <v>8179</v>
      </c>
      <c r="I1348" s="7" t="s">
        <v>8180</v>
      </c>
      <c r="J1348" s="5" t="n">
        <f aca="false">LEN(K1348)</f>
        <v>25</v>
      </c>
      <c r="K1348" s="6" t="s">
        <v>8181</v>
      </c>
      <c r="L1348" s="4" t="s">
        <v>78</v>
      </c>
      <c r="M1348" s="4" t="s">
        <v>577</v>
      </c>
    </row>
    <row r="1349" customFormat="false" ht="15.75" hidden="false" customHeight="true" outlineLevel="0" collapsed="false">
      <c r="A1349" s="4" t="n">
        <v>9885</v>
      </c>
      <c r="B1349" s="4" t="s">
        <v>8182</v>
      </c>
      <c r="C1349" s="4"/>
      <c r="D1349" s="4" t="s">
        <v>8183</v>
      </c>
      <c r="E1349" s="5" t="s">
        <v>8184</v>
      </c>
      <c r="F1349" s="4" t="s">
        <v>611</v>
      </c>
      <c r="G1349" s="4" t="s">
        <v>611</v>
      </c>
      <c r="H1349" s="5" t="s">
        <v>8185</v>
      </c>
      <c r="I1349" s="4" t="s">
        <v>8186</v>
      </c>
      <c r="J1349" s="5" t="n">
        <f aca="false">LEN(K1349)</f>
        <v>25</v>
      </c>
      <c r="K1349" s="6" t="s">
        <v>8187</v>
      </c>
      <c r="L1349" s="4" t="s">
        <v>21</v>
      </c>
      <c r="M1349" s="4" t="s">
        <v>1043</v>
      </c>
    </row>
    <row r="1350" customFormat="false" ht="15.75" hidden="false" customHeight="true" outlineLevel="0" collapsed="false">
      <c r="A1350" s="4" t="n">
        <v>9922</v>
      </c>
      <c r="B1350" s="4" t="s">
        <v>8188</v>
      </c>
      <c r="C1350" s="4"/>
      <c r="D1350" s="4" t="s">
        <v>8189</v>
      </c>
      <c r="E1350" s="5" t="s">
        <v>8190</v>
      </c>
      <c r="F1350" s="4" t="s">
        <v>8191</v>
      </c>
      <c r="G1350" s="4" t="s">
        <v>611</v>
      </c>
      <c r="H1350" s="5" t="s">
        <v>8192</v>
      </c>
      <c r="I1350" s="4" t="s">
        <v>8193</v>
      </c>
      <c r="J1350" s="5" t="n">
        <f aca="false">LEN(K1350)</f>
        <v>25</v>
      </c>
      <c r="K1350" s="6" t="s">
        <v>8194</v>
      </c>
      <c r="L1350" s="4" t="s">
        <v>31</v>
      </c>
      <c r="M1350" s="4" t="s">
        <v>1216</v>
      </c>
    </row>
    <row r="1351" customFormat="false" ht="15.75" hidden="false" customHeight="true" outlineLevel="0" collapsed="false">
      <c r="A1351" s="4" t="n">
        <v>9927</v>
      </c>
      <c r="B1351" s="4" t="s">
        <v>8195</v>
      </c>
      <c r="C1351" s="4"/>
      <c r="D1351" s="4" t="s">
        <v>8196</v>
      </c>
      <c r="E1351" s="5" t="s">
        <v>609</v>
      </c>
      <c r="F1351" s="4" t="s">
        <v>610</v>
      </c>
      <c r="G1351" s="4" t="s">
        <v>611</v>
      </c>
      <c r="H1351" s="5" t="s">
        <v>8197</v>
      </c>
      <c r="I1351" s="7" t="str">
        <f aca="false">IFERROR(__xludf.dummyfunction("""info@""&amp;LOWER(REGEXREPLACE(B1351,""[^A-Za-z0-9]"",""""))&amp;"".com"""),"info@hotelaguadevalbuenasl.com")</f>
        <v>info@hotelaguadevalbuenasl.com</v>
      </c>
      <c r="J1351" s="5" t="n">
        <f aca="false">LEN(K1351)</f>
        <v>25</v>
      </c>
      <c r="K1351" s="6" t="s">
        <v>8198</v>
      </c>
      <c r="L1351" s="4" t="s">
        <v>78</v>
      </c>
      <c r="M1351" s="4" t="s">
        <v>31</v>
      </c>
    </row>
    <row r="1352" customFormat="false" ht="15.75" hidden="false" customHeight="true" outlineLevel="0" collapsed="false">
      <c r="A1352" s="4" t="n">
        <v>9931</v>
      </c>
      <c r="B1352" s="4" t="s">
        <v>8199</v>
      </c>
      <c r="C1352" s="4"/>
      <c r="D1352" s="4" t="s">
        <v>8200</v>
      </c>
      <c r="E1352" s="5" t="s">
        <v>8201</v>
      </c>
      <c r="F1352" s="4" t="s">
        <v>8202</v>
      </c>
      <c r="G1352" s="4" t="s">
        <v>611</v>
      </c>
      <c r="H1352" s="5" t="s">
        <v>8203</v>
      </c>
      <c r="I1352" s="4" t="str">
        <f aca="false">IFERROR(__xludf.dummyfunction("""info@""&amp;LOWER(REGEXREPLACE(B1352,""[^A-Za-z0-9]"",""""))&amp;"".com"""),"info@casarurallosabuelossl.com")</f>
        <v>info@casarurallosabuelossl.com</v>
      </c>
      <c r="J1352" s="5" t="n">
        <f aca="false">LEN(K1352)</f>
        <v>25</v>
      </c>
      <c r="K1352" s="6" t="s">
        <v>8204</v>
      </c>
      <c r="L1352" s="4" t="s">
        <v>31</v>
      </c>
      <c r="M1352" s="4" t="s">
        <v>31</v>
      </c>
    </row>
    <row r="1353" customFormat="false" ht="15.75" hidden="false" customHeight="true" outlineLevel="0" collapsed="false">
      <c r="A1353" s="4" t="n">
        <v>9961</v>
      </c>
      <c r="B1353" s="4" t="s">
        <v>8205</v>
      </c>
      <c r="C1353" s="4"/>
      <c r="D1353" s="4" t="s">
        <v>8206</v>
      </c>
      <c r="E1353" s="5" t="s">
        <v>6662</v>
      </c>
      <c r="F1353" s="4" t="s">
        <v>6663</v>
      </c>
      <c r="G1353" s="4" t="s">
        <v>611</v>
      </c>
      <c r="H1353" s="5" t="s">
        <v>8207</v>
      </c>
      <c r="I1353" s="4" t="str">
        <f aca="false">IFERROR(__xludf.dummyfunction("""info@""&amp;LOWER(REGEXREPLACE(B1353,""[^A-Za-z0-9]"",""""))&amp;"".com"""),"info@hotelamriberadelduero.com")</f>
        <v>info@hotelamriberadelduero.com</v>
      </c>
      <c r="J1353" s="5" t="n">
        <f aca="false">LEN(K1353)</f>
        <v>25</v>
      </c>
      <c r="K1353" s="6" t="s">
        <v>8208</v>
      </c>
      <c r="L1353" s="4" t="s">
        <v>57</v>
      </c>
      <c r="M1353" s="4" t="s">
        <v>1043</v>
      </c>
    </row>
    <row r="1354" customFormat="false" ht="15.75" hidden="false" customHeight="true" outlineLevel="0" collapsed="false">
      <c r="A1354" s="4" t="n">
        <v>9965</v>
      </c>
      <c r="B1354" s="4" t="s">
        <v>8209</v>
      </c>
      <c r="C1354" s="4"/>
      <c r="D1354" s="4" t="s">
        <v>8210</v>
      </c>
      <c r="E1354" s="5" t="s">
        <v>8211</v>
      </c>
      <c r="F1354" s="4" t="s">
        <v>8212</v>
      </c>
      <c r="G1354" s="4" t="s">
        <v>620</v>
      </c>
      <c r="H1354" s="5" t="s">
        <v>8213</v>
      </c>
      <c r="I1354" s="4" t="s">
        <v>8214</v>
      </c>
      <c r="J1354" s="5" t="n">
        <f aca="false">LEN(K1354)</f>
        <v>25</v>
      </c>
      <c r="K1354" s="6" t="s">
        <v>8215</v>
      </c>
      <c r="L1354" s="4" t="s">
        <v>31</v>
      </c>
      <c r="M1354" s="4" t="s">
        <v>31</v>
      </c>
    </row>
    <row r="1355" customFormat="false" ht="15.75" hidden="false" customHeight="true" outlineLevel="0" collapsed="false">
      <c r="A1355" s="4" t="n">
        <v>9988</v>
      </c>
      <c r="B1355" s="4" t="s">
        <v>8216</v>
      </c>
      <c r="C1355" s="4"/>
      <c r="D1355" s="4" t="s">
        <v>8217</v>
      </c>
      <c r="E1355" s="5" t="s">
        <v>4427</v>
      </c>
      <c r="F1355" s="4" t="s">
        <v>3664</v>
      </c>
      <c r="G1355" s="4" t="s">
        <v>620</v>
      </c>
      <c r="H1355" s="5" t="s">
        <v>8218</v>
      </c>
      <c r="I1355" s="4" t="s">
        <v>8219</v>
      </c>
      <c r="J1355" s="5" t="n">
        <f aca="false">LEN(K1355)</f>
        <v>25</v>
      </c>
      <c r="K1355" s="10" t="s">
        <v>8220</v>
      </c>
      <c r="L1355" s="4" t="s">
        <v>57</v>
      </c>
      <c r="M1355" s="4" t="s">
        <v>1793</v>
      </c>
    </row>
    <row r="1356" customFormat="false" ht="15.75" hidden="false" customHeight="true" outlineLevel="0" collapsed="false">
      <c r="A1356" s="4" t="n">
        <v>10033</v>
      </c>
      <c r="B1356" s="4" t="s">
        <v>8221</v>
      </c>
      <c r="C1356" s="4"/>
      <c r="D1356" s="4" t="s">
        <v>8222</v>
      </c>
      <c r="E1356" s="5" t="s">
        <v>8223</v>
      </c>
      <c r="F1356" s="4" t="s">
        <v>8212</v>
      </c>
      <c r="G1356" s="4" t="s">
        <v>620</v>
      </c>
      <c r="H1356" s="5" t="s">
        <v>8224</v>
      </c>
      <c r="I1356" s="4" t="str">
        <f aca="false">IFERROR(__xludf.dummyfunction("""info@""&amp;LOWER(REGEXREPLACE(B1356,""[^A-Za-z0-9]"",""""))&amp;"".com"""),"info@lospinosdelprincipado.com")</f>
        <v>info@lospinosdelprincipado.com</v>
      </c>
      <c r="J1356" s="5" t="n">
        <f aca="false">LEN(K1356)</f>
        <v>25</v>
      </c>
      <c r="K1356" s="6" t="s">
        <v>8225</v>
      </c>
      <c r="L1356" s="4" t="s">
        <v>57</v>
      </c>
      <c r="M1356" s="4" t="s">
        <v>435</v>
      </c>
    </row>
    <row r="1357" customFormat="false" ht="15.75" hidden="false" customHeight="true" outlineLevel="0" collapsed="false">
      <c r="A1357" s="4" t="n">
        <v>10073</v>
      </c>
      <c r="B1357" s="4" t="s">
        <v>8226</v>
      </c>
      <c r="C1357" s="4"/>
      <c r="D1357" s="4" t="s">
        <v>8227</v>
      </c>
      <c r="E1357" s="5" t="s">
        <v>8228</v>
      </c>
      <c r="F1357" s="4" t="s">
        <v>1261</v>
      </c>
      <c r="G1357" s="4" t="s">
        <v>620</v>
      </c>
      <c r="H1357" s="5" t="s">
        <v>8229</v>
      </c>
      <c r="I1357" s="4" t="s">
        <v>8230</v>
      </c>
      <c r="J1357" s="5" t="n">
        <f aca="false">LEN(K1357)</f>
        <v>25</v>
      </c>
      <c r="K1357" s="6" t="s">
        <v>8231</v>
      </c>
      <c r="L1357" s="4" t="s">
        <v>31</v>
      </c>
      <c r="M1357" s="4" t="s">
        <v>232</v>
      </c>
    </row>
    <row r="1358" customFormat="false" ht="15.75" hidden="false" customHeight="true" outlineLevel="0" collapsed="false">
      <c r="A1358" s="4" t="n">
        <v>10201</v>
      </c>
      <c r="B1358" s="4" t="s">
        <v>8232</v>
      </c>
      <c r="C1358" s="4"/>
      <c r="D1358" s="4" t="s">
        <v>8233</v>
      </c>
      <c r="E1358" s="5" t="s">
        <v>8234</v>
      </c>
      <c r="F1358" s="4" t="s">
        <v>8235</v>
      </c>
      <c r="G1358" s="4" t="s">
        <v>620</v>
      </c>
      <c r="H1358" s="5" t="s">
        <v>8236</v>
      </c>
      <c r="I1358" s="4" t="str">
        <f aca="false">IFERROR(__xludf.dummyfunction("""info@""&amp;LOWER(REGEXREPLACE(B1358,""[^A-Za-z0-9]"",""""))&amp;"".com"""),"info@mariajosefamartinmata.com")</f>
        <v>info@mariajosefamartinmata.com</v>
      </c>
      <c r="J1358" s="5" t="n">
        <f aca="false">LEN(K1358)</f>
        <v>25</v>
      </c>
      <c r="K1358" s="6" t="s">
        <v>8237</v>
      </c>
      <c r="L1358" s="4" t="s">
        <v>31</v>
      </c>
      <c r="M1358" s="4" t="s">
        <v>31</v>
      </c>
    </row>
    <row r="1359" customFormat="false" ht="15.75" hidden="false" customHeight="true" outlineLevel="0" collapsed="false">
      <c r="A1359" s="4" t="n">
        <v>10210</v>
      </c>
      <c r="B1359" s="4" t="s">
        <v>8238</v>
      </c>
      <c r="C1359" s="4"/>
      <c r="D1359" s="4" t="s">
        <v>8239</v>
      </c>
      <c r="E1359" s="5" t="s">
        <v>8240</v>
      </c>
      <c r="F1359" s="4" t="s">
        <v>8241</v>
      </c>
      <c r="G1359" s="4" t="s">
        <v>620</v>
      </c>
      <c r="H1359" s="5" t="s">
        <v>8242</v>
      </c>
      <c r="I1359" s="4" t="s">
        <v>8243</v>
      </c>
      <c r="J1359" s="5" t="n">
        <f aca="false">LEN(K1359)</f>
        <v>25</v>
      </c>
      <c r="K1359" s="10" t="s">
        <v>8244</v>
      </c>
      <c r="L1359" s="4" t="s">
        <v>78</v>
      </c>
      <c r="M1359" s="4" t="s">
        <v>1208</v>
      </c>
    </row>
    <row r="1360" customFormat="false" ht="15.75" hidden="false" customHeight="true" outlineLevel="0" collapsed="false">
      <c r="A1360" s="4" t="n">
        <v>10308</v>
      </c>
      <c r="B1360" s="4" t="s">
        <v>8245</v>
      </c>
      <c r="C1360" s="4"/>
      <c r="D1360" s="4" t="s">
        <v>8246</v>
      </c>
      <c r="E1360" s="5" t="s">
        <v>8247</v>
      </c>
      <c r="F1360" s="4" t="s">
        <v>8248</v>
      </c>
      <c r="G1360" s="4" t="s">
        <v>620</v>
      </c>
      <c r="H1360" s="5" t="s">
        <v>8249</v>
      </c>
      <c r="I1360" s="4" t="str">
        <f aca="false">IFERROR(__xludf.dummyfunction("""info@""&amp;LOWER(REGEXREPLACE(B1360,""[^A-Za-z0-9]"",""""))&amp;"".com"""),"info@lacasonadedonsantossl.com")</f>
        <v>info@lacasonadedonsantossl.com</v>
      </c>
      <c r="J1360" s="5" t="n">
        <f aca="false">LEN(K1360)</f>
        <v>25</v>
      </c>
      <c r="K1360" s="6" t="s">
        <v>8250</v>
      </c>
      <c r="L1360" s="4" t="s">
        <v>21</v>
      </c>
      <c r="M1360" s="4" t="s">
        <v>929</v>
      </c>
    </row>
    <row r="1361" customFormat="false" ht="15.75" hidden="false" customHeight="true" outlineLevel="0" collapsed="false">
      <c r="A1361" s="4" t="n">
        <v>10382</v>
      </c>
      <c r="B1361" s="4" t="s">
        <v>8251</v>
      </c>
      <c r="C1361" s="4"/>
      <c r="D1361" s="4" t="s">
        <v>8252</v>
      </c>
      <c r="E1361" s="5" t="s">
        <v>8253</v>
      </c>
      <c r="F1361" s="4" t="s">
        <v>8254</v>
      </c>
      <c r="G1361" s="4" t="s">
        <v>620</v>
      </c>
      <c r="H1361" s="5" t="s">
        <v>8255</v>
      </c>
      <c r="I1361" s="4" t="s">
        <v>8256</v>
      </c>
      <c r="J1361" s="5" t="n">
        <f aca="false">LEN(K1361)</f>
        <v>25</v>
      </c>
      <c r="K1361" s="6" t="s">
        <v>8257</v>
      </c>
      <c r="L1361" s="4" t="s">
        <v>21</v>
      </c>
      <c r="M1361" s="4" t="s">
        <v>2097</v>
      </c>
    </row>
    <row r="1362" customFormat="false" ht="15.75" hidden="false" customHeight="true" outlineLevel="0" collapsed="false">
      <c r="A1362" s="4" t="n">
        <v>10423</v>
      </c>
      <c r="B1362" s="4" t="s">
        <v>8258</v>
      </c>
      <c r="C1362" s="4"/>
      <c r="D1362" s="4" t="s">
        <v>8259</v>
      </c>
      <c r="E1362" s="5" t="s">
        <v>6700</v>
      </c>
      <c r="F1362" s="4" t="s">
        <v>3657</v>
      </c>
      <c r="G1362" s="4" t="s">
        <v>620</v>
      </c>
      <c r="H1362" s="5" t="s">
        <v>8260</v>
      </c>
      <c r="I1362" s="4" t="s">
        <v>8261</v>
      </c>
      <c r="J1362" s="5" t="n">
        <f aca="false">LEN(K1362)</f>
        <v>25</v>
      </c>
      <c r="K1362" s="6" t="s">
        <v>8262</v>
      </c>
      <c r="L1362" s="4" t="s">
        <v>31</v>
      </c>
      <c r="M1362" s="4" t="s">
        <v>31</v>
      </c>
    </row>
    <row r="1363" customFormat="false" ht="15.75" hidden="false" customHeight="true" outlineLevel="0" collapsed="false">
      <c r="A1363" s="4" t="n">
        <v>10424</v>
      </c>
      <c r="B1363" s="4" t="s">
        <v>8263</v>
      </c>
      <c r="C1363" s="4"/>
      <c r="D1363" s="4" t="s">
        <v>8264</v>
      </c>
      <c r="E1363" s="5" t="s">
        <v>6700</v>
      </c>
      <c r="F1363" s="4" t="s">
        <v>3657</v>
      </c>
      <c r="G1363" s="4" t="s">
        <v>620</v>
      </c>
      <c r="H1363" s="5" t="s">
        <v>8260</v>
      </c>
      <c r="I1363" s="4" t="s">
        <v>8261</v>
      </c>
      <c r="J1363" s="5" t="n">
        <f aca="false">LEN(K1363)</f>
        <v>25</v>
      </c>
      <c r="K1363" s="6" t="s">
        <v>8262</v>
      </c>
      <c r="L1363" s="4" t="s">
        <v>31</v>
      </c>
      <c r="M1363" s="4" t="s">
        <v>996</v>
      </c>
    </row>
    <row r="1364" customFormat="false" ht="15.75" hidden="false" customHeight="true" outlineLevel="0" collapsed="false">
      <c r="A1364" s="4" t="n">
        <v>10463</v>
      </c>
      <c r="B1364" s="4" t="s">
        <v>8265</v>
      </c>
      <c r="C1364" s="4"/>
      <c r="D1364" s="4" t="s">
        <v>8266</v>
      </c>
      <c r="E1364" s="5" t="s">
        <v>8267</v>
      </c>
      <c r="F1364" s="4" t="s">
        <v>2243</v>
      </c>
      <c r="G1364" s="4" t="s">
        <v>620</v>
      </c>
      <c r="H1364" s="5" t="s">
        <v>8268</v>
      </c>
      <c r="I1364" s="4" t="s">
        <v>8269</v>
      </c>
      <c r="J1364" s="5" t="n">
        <f aca="false">LEN(K1364)</f>
        <v>25</v>
      </c>
      <c r="K1364" s="10" t="s">
        <v>8270</v>
      </c>
      <c r="L1364" s="4" t="s">
        <v>31</v>
      </c>
      <c r="M1364" s="4" t="s">
        <v>2097</v>
      </c>
    </row>
    <row r="1365" customFormat="false" ht="15.75" hidden="false" customHeight="true" outlineLevel="0" collapsed="false">
      <c r="A1365" s="4" t="n">
        <v>10485</v>
      </c>
      <c r="B1365" s="4" t="s">
        <v>8271</v>
      </c>
      <c r="C1365" s="4"/>
      <c r="D1365" s="4" t="s">
        <v>8272</v>
      </c>
      <c r="E1365" s="5" t="s">
        <v>8273</v>
      </c>
      <c r="F1365" s="4" t="s">
        <v>1782</v>
      </c>
      <c r="G1365" s="4" t="s">
        <v>620</v>
      </c>
      <c r="H1365" s="5" t="s">
        <v>8274</v>
      </c>
      <c r="I1365" s="4" t="s">
        <v>8275</v>
      </c>
      <c r="J1365" s="5" t="n">
        <f aca="false">LEN(K1365)</f>
        <v>25</v>
      </c>
      <c r="K1365" s="10" t="s">
        <v>8276</v>
      </c>
      <c r="L1365" s="4" t="s">
        <v>66</v>
      </c>
      <c r="M1365" s="4" t="s">
        <v>1016</v>
      </c>
    </row>
    <row r="1366" customFormat="false" ht="15.75" hidden="false" customHeight="true" outlineLevel="0" collapsed="false">
      <c r="A1366" s="4" t="n">
        <v>10495</v>
      </c>
      <c r="B1366" s="4" t="s">
        <v>8277</v>
      </c>
      <c r="C1366" s="4"/>
      <c r="D1366" s="4" t="s">
        <v>8278</v>
      </c>
      <c r="E1366" s="5" t="s">
        <v>8279</v>
      </c>
      <c r="F1366" s="4" t="s">
        <v>8280</v>
      </c>
      <c r="G1366" s="4" t="s">
        <v>620</v>
      </c>
      <c r="H1366" s="5" t="s">
        <v>8281</v>
      </c>
      <c r="I1366" s="4" t="s">
        <v>8282</v>
      </c>
      <c r="J1366" s="5" t="n">
        <f aca="false">LEN(K1366)</f>
        <v>25</v>
      </c>
      <c r="K1366" s="10" t="s">
        <v>8283</v>
      </c>
      <c r="L1366" s="4" t="s">
        <v>78</v>
      </c>
      <c r="M1366" s="4" t="s">
        <v>381</v>
      </c>
    </row>
    <row r="1367" customFormat="false" ht="15.75" hidden="false" customHeight="true" outlineLevel="0" collapsed="false">
      <c r="A1367" s="4" t="n">
        <v>10514</v>
      </c>
      <c r="B1367" s="4" t="s">
        <v>8284</v>
      </c>
      <c r="C1367" s="4"/>
      <c r="D1367" s="4" t="s">
        <v>8285</v>
      </c>
      <c r="E1367" s="5" t="s">
        <v>8286</v>
      </c>
      <c r="F1367" s="4" t="s">
        <v>881</v>
      </c>
      <c r="G1367" s="4" t="s">
        <v>882</v>
      </c>
      <c r="H1367" s="5" t="s">
        <v>8287</v>
      </c>
      <c r="I1367" s="4" t="s">
        <v>8288</v>
      </c>
      <c r="J1367" s="5" t="n">
        <f aca="false">LEN(K1367)</f>
        <v>25</v>
      </c>
      <c r="K1367" s="10" t="s">
        <v>8289</v>
      </c>
      <c r="L1367" s="4" t="s">
        <v>637</v>
      </c>
      <c r="M1367" s="4" t="s">
        <v>294</v>
      </c>
    </row>
    <row r="1368" customFormat="false" ht="15.75" hidden="false" customHeight="true" outlineLevel="0" collapsed="false">
      <c r="A1368" s="4" t="n">
        <v>10595</v>
      </c>
      <c r="B1368" s="4" t="s">
        <v>8290</v>
      </c>
      <c r="C1368" s="4"/>
      <c r="D1368" s="4" t="s">
        <v>8291</v>
      </c>
      <c r="E1368" s="5" t="s">
        <v>8292</v>
      </c>
      <c r="F1368" s="4" t="s">
        <v>8293</v>
      </c>
      <c r="G1368" s="4" t="s">
        <v>882</v>
      </c>
      <c r="H1368" s="5" t="s">
        <v>8294</v>
      </c>
      <c r="I1368" s="4" t="str">
        <f aca="false">IFERROR(__xludf.dummyfunction("""info@""&amp;LOWER(REGEXREPLACE(B1368,""[^A-Za-z0-9]"",""""))&amp;"".com"""),"info@enseanzasamediaslarsl.com")</f>
        <v>info@enseanzasamediaslarsl.com</v>
      </c>
      <c r="J1368" s="5" t="n">
        <f aca="false">LEN(K1368)</f>
        <v>25</v>
      </c>
      <c r="K1368" s="6" t="s">
        <v>8295</v>
      </c>
      <c r="L1368" s="4" t="s">
        <v>1970</v>
      </c>
      <c r="M1368" s="4" t="s">
        <v>31</v>
      </c>
    </row>
    <row r="1369" customFormat="false" ht="15.75" hidden="false" customHeight="true" outlineLevel="0" collapsed="false">
      <c r="A1369" s="4" t="n">
        <v>10611</v>
      </c>
      <c r="B1369" s="4" t="s">
        <v>8296</v>
      </c>
      <c r="C1369" s="4"/>
      <c r="D1369" s="4" t="s">
        <v>8297</v>
      </c>
      <c r="E1369" s="5" t="s">
        <v>8298</v>
      </c>
      <c r="F1369" s="4" t="s">
        <v>8299</v>
      </c>
      <c r="G1369" s="4" t="s">
        <v>882</v>
      </c>
      <c r="H1369" s="5" t="s">
        <v>8300</v>
      </c>
      <c r="I1369" s="4" t="s">
        <v>8301</v>
      </c>
      <c r="J1369" s="5" t="n">
        <f aca="false">LEN(K1369)</f>
        <v>25</v>
      </c>
      <c r="K1369" s="6" t="s">
        <v>8302</v>
      </c>
      <c r="L1369" s="4" t="s">
        <v>637</v>
      </c>
      <c r="M1369" s="4" t="s">
        <v>3415</v>
      </c>
    </row>
    <row r="1370" customFormat="false" ht="15.75" hidden="false" customHeight="true" outlineLevel="0" collapsed="false">
      <c r="A1370" s="4" t="n">
        <v>10719</v>
      </c>
      <c r="B1370" s="4" t="s">
        <v>8303</v>
      </c>
      <c r="C1370" s="4"/>
      <c r="D1370" s="4" t="s">
        <v>8304</v>
      </c>
      <c r="E1370" s="5" t="s">
        <v>8305</v>
      </c>
      <c r="F1370" s="4" t="s">
        <v>1089</v>
      </c>
      <c r="G1370" s="4" t="s">
        <v>882</v>
      </c>
      <c r="H1370" s="5" t="s">
        <v>8306</v>
      </c>
      <c r="I1370" s="4" t="s">
        <v>8307</v>
      </c>
      <c r="J1370" s="5" t="n">
        <f aca="false">LEN(K1370)</f>
        <v>25</v>
      </c>
      <c r="K1370" s="10" t="s">
        <v>8308</v>
      </c>
      <c r="L1370" s="4" t="s">
        <v>21</v>
      </c>
      <c r="M1370" s="4" t="s">
        <v>381</v>
      </c>
    </row>
    <row r="1371" customFormat="false" ht="15.75" hidden="false" customHeight="true" outlineLevel="0" collapsed="false">
      <c r="A1371" s="4" t="n">
        <v>10747</v>
      </c>
      <c r="B1371" s="4" t="s">
        <v>8309</v>
      </c>
      <c r="C1371" s="4"/>
      <c r="D1371" s="4" t="s">
        <v>8310</v>
      </c>
      <c r="E1371" s="5" t="s">
        <v>1788</v>
      </c>
      <c r="F1371" s="4" t="s">
        <v>1789</v>
      </c>
      <c r="G1371" s="4" t="s">
        <v>882</v>
      </c>
      <c r="H1371" s="5" t="s">
        <v>8311</v>
      </c>
      <c r="I1371" s="4" t="s">
        <v>8312</v>
      </c>
      <c r="J1371" s="5" t="n">
        <f aca="false">LEN(K1371)</f>
        <v>25</v>
      </c>
      <c r="K1371" s="6" t="s">
        <v>8313</v>
      </c>
      <c r="L1371" s="4" t="s">
        <v>21</v>
      </c>
      <c r="M1371" s="4" t="s">
        <v>1063</v>
      </c>
    </row>
    <row r="1372" customFormat="false" ht="15.75" hidden="false" customHeight="true" outlineLevel="0" collapsed="false">
      <c r="A1372" s="4" t="n">
        <v>10869</v>
      </c>
      <c r="B1372" s="4" t="s">
        <v>8314</v>
      </c>
      <c r="C1372" s="4"/>
      <c r="D1372" s="4" t="s">
        <v>8315</v>
      </c>
      <c r="E1372" s="5" t="s">
        <v>8316</v>
      </c>
      <c r="F1372" s="4" t="s">
        <v>8317</v>
      </c>
      <c r="G1372" s="4" t="s">
        <v>364</v>
      </c>
      <c r="H1372" s="5" t="s">
        <v>8318</v>
      </c>
      <c r="I1372" s="4" t="s">
        <v>8319</v>
      </c>
      <c r="J1372" s="5" t="n">
        <f aca="false">LEN(K1372)</f>
        <v>25</v>
      </c>
      <c r="K1372" s="10" t="s">
        <v>8320</v>
      </c>
      <c r="L1372" s="4" t="s">
        <v>637</v>
      </c>
      <c r="M1372" s="4" t="s">
        <v>2097</v>
      </c>
    </row>
    <row r="1373" customFormat="false" ht="15.75" hidden="false" customHeight="true" outlineLevel="0" collapsed="false">
      <c r="A1373" s="4" t="n">
        <v>11034</v>
      </c>
      <c r="B1373" s="4" t="s">
        <v>8321</v>
      </c>
      <c r="C1373" s="4"/>
      <c r="D1373" s="4" t="s">
        <v>8322</v>
      </c>
      <c r="E1373" s="5" t="s">
        <v>8323</v>
      </c>
      <c r="F1373" s="4" t="s">
        <v>8324</v>
      </c>
      <c r="G1373" s="4" t="s">
        <v>1270</v>
      </c>
      <c r="H1373" s="5" t="s">
        <v>8325</v>
      </c>
      <c r="I1373" s="7" t="s">
        <v>8326</v>
      </c>
      <c r="J1373" s="5" t="n">
        <f aca="false">LEN(K1373)</f>
        <v>25</v>
      </c>
      <c r="K1373" s="6" t="s">
        <v>8327</v>
      </c>
      <c r="L1373" s="4" t="s">
        <v>31</v>
      </c>
      <c r="M1373" s="4" t="s">
        <v>317</v>
      </c>
    </row>
    <row r="1374" customFormat="false" ht="15.75" hidden="false" customHeight="true" outlineLevel="0" collapsed="false">
      <c r="A1374" s="4" t="n">
        <v>11035</v>
      </c>
      <c r="B1374" s="4" t="s">
        <v>8328</v>
      </c>
      <c r="C1374" s="4"/>
      <c r="D1374" s="4" t="s">
        <v>8329</v>
      </c>
      <c r="E1374" s="5" t="s">
        <v>8330</v>
      </c>
      <c r="F1374" s="4" t="s">
        <v>8331</v>
      </c>
      <c r="G1374" s="4" t="s">
        <v>1270</v>
      </c>
      <c r="H1374" s="5" t="s">
        <v>8332</v>
      </c>
      <c r="I1374" s="4" t="s">
        <v>8333</v>
      </c>
      <c r="J1374" s="5" t="n">
        <f aca="false">LEN(K1374)</f>
        <v>25</v>
      </c>
      <c r="K1374" s="10" t="s">
        <v>8334</v>
      </c>
      <c r="L1374" s="4" t="s">
        <v>57</v>
      </c>
      <c r="M1374" s="4" t="s">
        <v>294</v>
      </c>
    </row>
    <row r="1375" customFormat="false" ht="15.75" hidden="false" customHeight="true" outlineLevel="0" collapsed="false">
      <c r="A1375" s="4" t="n">
        <v>11972</v>
      </c>
      <c r="B1375" s="4" t="s">
        <v>8335</v>
      </c>
      <c r="C1375" s="4"/>
      <c r="D1375" s="4" t="s">
        <v>8336</v>
      </c>
      <c r="E1375" s="5" t="s">
        <v>8337</v>
      </c>
      <c r="F1375" s="4" t="s">
        <v>8338</v>
      </c>
      <c r="G1375" s="4" t="s">
        <v>205</v>
      </c>
      <c r="H1375" s="5" t="n">
        <v>615071847</v>
      </c>
      <c r="I1375" s="4" t="s">
        <v>8339</v>
      </c>
      <c r="J1375" s="5" t="n">
        <f aca="false">LEN(K1375)</f>
        <v>24</v>
      </c>
      <c r="K1375" s="6" t="s">
        <v>8340</v>
      </c>
      <c r="L1375" s="4" t="s">
        <v>66</v>
      </c>
      <c r="M1375" s="4" t="s">
        <v>1979</v>
      </c>
    </row>
    <row r="1376" customFormat="false" ht="15.75" hidden="false" customHeight="true" outlineLevel="0" collapsed="false">
      <c r="A1376" s="4" t="n">
        <v>11904</v>
      </c>
      <c r="B1376" s="4" t="s">
        <v>8341</v>
      </c>
      <c r="C1376" s="4"/>
      <c r="D1376" s="4" t="s">
        <v>8342</v>
      </c>
      <c r="E1376" s="5" t="s">
        <v>8343</v>
      </c>
      <c r="F1376" s="4" t="s">
        <v>8344</v>
      </c>
      <c r="G1376" s="4" t="s">
        <v>364</v>
      </c>
      <c r="H1376" s="5" t="n">
        <v>637530820</v>
      </c>
      <c r="I1376" s="4" t="s">
        <v>8345</v>
      </c>
      <c r="J1376" s="5" t="n">
        <f aca="false">LEN(K1376)</f>
        <v>24</v>
      </c>
      <c r="K1376" s="6" t="s">
        <v>8346</v>
      </c>
      <c r="L1376" s="4" t="s">
        <v>21</v>
      </c>
      <c r="M1376" s="4" t="s">
        <v>1016</v>
      </c>
    </row>
    <row r="1377" customFormat="false" ht="15.75" hidden="false" customHeight="true" outlineLevel="0" collapsed="false">
      <c r="A1377" s="4" t="n">
        <v>11282</v>
      </c>
      <c r="B1377" s="4" t="s">
        <v>8347</v>
      </c>
      <c r="C1377" s="4"/>
      <c r="D1377" s="4" t="s">
        <v>8348</v>
      </c>
      <c r="E1377" s="5" t="s">
        <v>8349</v>
      </c>
      <c r="F1377" s="4" t="s">
        <v>8350</v>
      </c>
      <c r="G1377" s="4" t="s">
        <v>2305</v>
      </c>
      <c r="H1377" s="5" t="n">
        <v>639784522</v>
      </c>
      <c r="I1377" s="4" t="s">
        <v>8351</v>
      </c>
      <c r="J1377" s="5" t="n">
        <f aca="false">LEN(K1377)</f>
        <v>24</v>
      </c>
      <c r="K1377" s="6" t="s">
        <v>8352</v>
      </c>
      <c r="L1377" s="4" t="s">
        <v>31</v>
      </c>
      <c r="M1377" s="4" t="s">
        <v>32</v>
      </c>
    </row>
    <row r="1378" customFormat="false" ht="15.75" hidden="false" customHeight="true" outlineLevel="0" collapsed="false">
      <c r="A1378" s="4" t="n">
        <v>11408</v>
      </c>
      <c r="B1378" s="4" t="s">
        <v>8353</v>
      </c>
      <c r="C1378" s="4"/>
      <c r="D1378" s="4" t="s">
        <v>8354</v>
      </c>
      <c r="E1378" s="5" t="s">
        <v>8355</v>
      </c>
      <c r="F1378" s="4" t="s">
        <v>8356</v>
      </c>
      <c r="G1378" s="4" t="s">
        <v>290</v>
      </c>
      <c r="H1378" s="5" t="n">
        <v>655819016</v>
      </c>
      <c r="I1378" s="4" t="s">
        <v>8357</v>
      </c>
      <c r="J1378" s="5" t="n">
        <f aca="false">LEN(K1378)</f>
        <v>24</v>
      </c>
      <c r="K1378" s="6" t="s">
        <v>8358</v>
      </c>
      <c r="L1378" s="4" t="s">
        <v>31</v>
      </c>
      <c r="M1378" s="4" t="s">
        <v>317</v>
      </c>
    </row>
    <row r="1379" customFormat="false" ht="15.75" hidden="false" customHeight="true" outlineLevel="0" collapsed="false">
      <c r="A1379" s="4" t="n">
        <v>11831</v>
      </c>
      <c r="B1379" s="4" t="s">
        <v>8359</v>
      </c>
      <c r="C1379" s="4"/>
      <c r="D1379" s="4" t="s">
        <v>8360</v>
      </c>
      <c r="E1379" s="5" t="s">
        <v>8361</v>
      </c>
      <c r="F1379" s="4" t="s">
        <v>8362</v>
      </c>
      <c r="G1379" s="4" t="s">
        <v>948</v>
      </c>
      <c r="H1379" s="5" t="n">
        <v>687165648</v>
      </c>
      <c r="I1379" s="7" t="s">
        <v>8363</v>
      </c>
      <c r="J1379" s="5" t="n">
        <f aca="false">LEN(K1379)</f>
        <v>24</v>
      </c>
      <c r="K1379" s="6" t="s">
        <v>8364</v>
      </c>
      <c r="L1379" s="4" t="s">
        <v>31</v>
      </c>
      <c r="M1379" s="4" t="s">
        <v>31</v>
      </c>
    </row>
    <row r="1380" customFormat="false" ht="15.75" hidden="false" customHeight="true" outlineLevel="0" collapsed="false">
      <c r="A1380" s="4" t="n">
        <v>11098</v>
      </c>
      <c r="B1380" s="4" t="s">
        <v>8365</v>
      </c>
      <c r="C1380" s="4"/>
      <c r="D1380" s="4" t="s">
        <v>8366</v>
      </c>
      <c r="E1380" s="5" t="s">
        <v>8367</v>
      </c>
      <c r="F1380" s="4" t="s">
        <v>299</v>
      </c>
      <c r="G1380" s="4" t="s">
        <v>299</v>
      </c>
      <c r="H1380" s="5" t="n">
        <v>696589497</v>
      </c>
      <c r="I1380" s="4" t="s">
        <v>8368</v>
      </c>
      <c r="J1380" s="5" t="n">
        <f aca="false">LEN(K1380)</f>
        <v>24</v>
      </c>
      <c r="K1380" s="6" t="s">
        <v>8369</v>
      </c>
      <c r="L1380" s="4" t="s">
        <v>57</v>
      </c>
      <c r="M1380" s="4" t="s">
        <v>31</v>
      </c>
    </row>
    <row r="1381" customFormat="false" ht="15.75" hidden="false" customHeight="true" outlineLevel="0" collapsed="false">
      <c r="A1381" s="4" t="n">
        <v>12338</v>
      </c>
      <c r="B1381" s="4" t="s">
        <v>8370</v>
      </c>
      <c r="C1381" s="4"/>
      <c r="D1381" s="4" t="s">
        <v>8371</v>
      </c>
      <c r="E1381" s="5" t="s">
        <v>8372</v>
      </c>
      <c r="F1381" s="4" t="s">
        <v>8373</v>
      </c>
      <c r="G1381" s="4" t="s">
        <v>2214</v>
      </c>
      <c r="H1381" s="5" t="n">
        <v>978784435</v>
      </c>
      <c r="I1381" s="4" t="s">
        <v>8374</v>
      </c>
      <c r="J1381" s="5" t="n">
        <f aca="false">LEN(K1381)</f>
        <v>24</v>
      </c>
      <c r="K1381" s="10" t="s">
        <v>8375</v>
      </c>
      <c r="L1381" s="4" t="s">
        <v>21</v>
      </c>
      <c r="M1381" s="4" t="s">
        <v>32</v>
      </c>
    </row>
    <row r="1382" customFormat="false" ht="15.75" hidden="false" customHeight="true" outlineLevel="0" collapsed="false">
      <c r="A1382" s="4" t="n">
        <v>12382</v>
      </c>
      <c r="B1382" s="4" t="s">
        <v>8376</v>
      </c>
      <c r="C1382" s="4"/>
      <c r="D1382" s="4" t="s">
        <v>8377</v>
      </c>
      <c r="E1382" s="5" t="s">
        <v>8378</v>
      </c>
      <c r="F1382" s="4" t="s">
        <v>8379</v>
      </c>
      <c r="G1382" s="4" t="s">
        <v>1081</v>
      </c>
      <c r="H1382" s="5" t="n">
        <v>980614026</v>
      </c>
      <c r="I1382" s="4" t="s">
        <v>8380</v>
      </c>
      <c r="J1382" s="5" t="n">
        <f aca="false">LEN(K1382)</f>
        <v>24</v>
      </c>
      <c r="K1382" s="10" t="s">
        <v>8381</v>
      </c>
      <c r="L1382" s="4" t="s">
        <v>21</v>
      </c>
      <c r="M1382" s="4" t="s">
        <v>31</v>
      </c>
    </row>
    <row r="1383" customFormat="false" ht="15.75" hidden="false" customHeight="true" outlineLevel="0" collapsed="false">
      <c r="A1383" s="4" t="n">
        <v>12312</v>
      </c>
      <c r="B1383" s="4" t="s">
        <v>8382</v>
      </c>
      <c r="C1383" s="4" t="s">
        <v>8383</v>
      </c>
      <c r="D1383" s="4" t="s">
        <v>8384</v>
      </c>
      <c r="E1383" s="5" t="s">
        <v>8385</v>
      </c>
      <c r="F1383" s="4" t="s">
        <v>259</v>
      </c>
      <c r="G1383" s="4" t="s">
        <v>259</v>
      </c>
      <c r="H1383" s="5" t="s">
        <v>8386</v>
      </c>
      <c r="I1383" s="4" t="s">
        <v>8387</v>
      </c>
      <c r="J1383" s="5" t="n">
        <f aca="false">LEN(K1383)</f>
        <v>24</v>
      </c>
      <c r="K1383" s="10" t="s">
        <v>8388</v>
      </c>
      <c r="L1383" s="4" t="s">
        <v>21</v>
      </c>
      <c r="M1383" s="4" t="s">
        <v>31</v>
      </c>
    </row>
    <row r="1384" customFormat="false" ht="15.75" hidden="false" customHeight="true" outlineLevel="0" collapsed="false">
      <c r="A1384" s="4" t="n">
        <v>11111</v>
      </c>
      <c r="B1384" s="4" t="s">
        <v>8389</v>
      </c>
      <c r="C1384" s="4"/>
      <c r="D1384" s="4" t="s">
        <v>8390</v>
      </c>
      <c r="E1384" s="5" t="s">
        <v>8391</v>
      </c>
      <c r="F1384" s="4" t="s">
        <v>8392</v>
      </c>
      <c r="G1384" s="4" t="s">
        <v>299</v>
      </c>
      <c r="H1384" s="5" t="s">
        <v>283</v>
      </c>
      <c r="I1384" s="7" t="s">
        <v>8393</v>
      </c>
      <c r="J1384" s="5" t="n">
        <f aca="false">LEN(K1384)</f>
        <v>24</v>
      </c>
      <c r="K1384" s="6" t="s">
        <v>8394</v>
      </c>
      <c r="L1384" s="4" t="s">
        <v>21</v>
      </c>
      <c r="M1384" s="4" t="s">
        <v>381</v>
      </c>
    </row>
    <row r="1385" customFormat="false" ht="15.75" hidden="false" customHeight="true" outlineLevel="0" collapsed="false">
      <c r="A1385" s="4" t="n">
        <v>11129</v>
      </c>
      <c r="B1385" s="4" t="s">
        <v>8395</v>
      </c>
      <c r="C1385" s="4"/>
      <c r="D1385" s="4" t="s">
        <v>8396</v>
      </c>
      <c r="E1385" s="5" t="s">
        <v>1230</v>
      </c>
      <c r="F1385" s="4" t="s">
        <v>45</v>
      </c>
      <c r="G1385" s="4" t="s">
        <v>27</v>
      </c>
      <c r="H1385" s="5" t="s">
        <v>283</v>
      </c>
      <c r="I1385" s="4" t="s">
        <v>8397</v>
      </c>
      <c r="J1385" s="5" t="n">
        <f aca="false">LEN(K1385)</f>
        <v>24</v>
      </c>
      <c r="K1385" s="10" t="s">
        <v>8398</v>
      </c>
      <c r="L1385" s="4" t="s">
        <v>78</v>
      </c>
      <c r="M1385" s="4" t="s">
        <v>31</v>
      </c>
    </row>
    <row r="1386" customFormat="false" ht="15.75" hidden="false" customHeight="true" outlineLevel="0" collapsed="false">
      <c r="A1386" s="4" t="n">
        <v>11305</v>
      </c>
      <c r="B1386" s="4" t="s">
        <v>8399</v>
      </c>
      <c r="C1386" s="4"/>
      <c r="D1386" s="4" t="s">
        <v>8400</v>
      </c>
      <c r="E1386" s="5" t="s">
        <v>8401</v>
      </c>
      <c r="F1386" s="4" t="s">
        <v>8402</v>
      </c>
      <c r="G1386" s="4" t="s">
        <v>1097</v>
      </c>
      <c r="H1386" s="5" t="s">
        <v>283</v>
      </c>
      <c r="I1386" s="4" t="s">
        <v>8403</v>
      </c>
      <c r="J1386" s="5" t="n">
        <f aca="false">LEN(K1386)</f>
        <v>24</v>
      </c>
      <c r="K1386" s="6" t="str">
        <f aca="false">LOWER(SUBSTITUTE(SUBSTITUTE(SUBSTITUTE(SUBSTITUTE(SUBSTITUTE(SUBSTITUTE(SUBSTITUTE(B1386,"S.L.",""),"SL",""),"S.A.",""),"SA","")," ",""),".",""),",",""))&amp;".com"</f>
        <v>hostalrurallacaverde.com</v>
      </c>
      <c r="L1386" s="4" t="s">
        <v>31</v>
      </c>
      <c r="M1386" s="4" t="s">
        <v>31</v>
      </c>
    </row>
    <row r="1387" customFormat="false" ht="15.75" hidden="false" customHeight="true" outlineLevel="0" collapsed="false">
      <c r="A1387" s="4" t="n">
        <v>11334</v>
      </c>
      <c r="B1387" s="4" t="s">
        <v>8404</v>
      </c>
      <c r="C1387" s="4"/>
      <c r="D1387" s="4" t="s">
        <v>8405</v>
      </c>
      <c r="E1387" s="5" t="s">
        <v>8406</v>
      </c>
      <c r="F1387" s="4" t="s">
        <v>138</v>
      </c>
      <c r="G1387" s="4" t="s">
        <v>138</v>
      </c>
      <c r="H1387" s="5" t="s">
        <v>283</v>
      </c>
      <c r="I1387" s="4" t="s">
        <v>8407</v>
      </c>
      <c r="J1387" s="5" t="n">
        <f aca="false">LEN(K1387)</f>
        <v>24</v>
      </c>
      <c r="K1387" s="6" t="s">
        <v>8408</v>
      </c>
      <c r="L1387" s="4" t="s">
        <v>66</v>
      </c>
      <c r="M1387" s="4" t="s">
        <v>31</v>
      </c>
    </row>
    <row r="1388" customFormat="false" ht="27.75" hidden="false" customHeight="true" outlineLevel="0" collapsed="false">
      <c r="A1388" s="4" t="n">
        <v>11359</v>
      </c>
      <c r="B1388" s="4" t="s">
        <v>8409</v>
      </c>
      <c r="C1388" s="4" t="s">
        <v>8410</v>
      </c>
      <c r="D1388" s="4" t="s">
        <v>8411</v>
      </c>
      <c r="E1388" s="5" t="s">
        <v>400</v>
      </c>
      <c r="F1388" s="4" t="s">
        <v>401</v>
      </c>
      <c r="G1388" s="4" t="s">
        <v>138</v>
      </c>
      <c r="H1388" s="5" t="s">
        <v>283</v>
      </c>
      <c r="I1388" s="22" t="s">
        <v>8412</v>
      </c>
      <c r="J1388" s="5" t="n">
        <f aca="false">LEN(K1388)</f>
        <v>24</v>
      </c>
      <c r="K1388" s="6" t="s">
        <v>8413</v>
      </c>
      <c r="L1388" s="4" t="s">
        <v>31</v>
      </c>
      <c r="M1388" s="4" t="s">
        <v>31</v>
      </c>
    </row>
    <row r="1389" customFormat="false" ht="15.75" hidden="false" customHeight="true" outlineLevel="0" collapsed="false">
      <c r="A1389" s="4" t="n">
        <v>11344</v>
      </c>
      <c r="B1389" s="4" t="s">
        <v>8414</v>
      </c>
      <c r="C1389" s="4"/>
      <c r="D1389" s="4" t="s">
        <v>8415</v>
      </c>
      <c r="E1389" s="5" t="s">
        <v>8406</v>
      </c>
      <c r="F1389" s="4" t="s">
        <v>138</v>
      </c>
      <c r="G1389" s="4" t="s">
        <v>138</v>
      </c>
      <c r="H1389" s="5" t="s">
        <v>283</v>
      </c>
      <c r="I1389" s="4" t="s">
        <v>8416</v>
      </c>
      <c r="J1389" s="5" t="n">
        <f aca="false">LEN(K1389)</f>
        <v>24</v>
      </c>
      <c r="K1389" s="6" t="s">
        <v>8417</v>
      </c>
      <c r="L1389" s="4" t="s">
        <v>31</v>
      </c>
      <c r="M1389" s="4" t="s">
        <v>577</v>
      </c>
    </row>
    <row r="1390" customFormat="false" ht="15.75" hidden="false" customHeight="true" outlineLevel="0" collapsed="false">
      <c r="A1390" s="4" t="n">
        <v>11423</v>
      </c>
      <c r="B1390" s="4" t="s">
        <v>8418</v>
      </c>
      <c r="C1390" s="4"/>
      <c r="D1390" s="4" t="s">
        <v>8419</v>
      </c>
      <c r="E1390" s="5" t="s">
        <v>8420</v>
      </c>
      <c r="F1390" s="4" t="s">
        <v>8421</v>
      </c>
      <c r="G1390" s="4" t="s">
        <v>895</v>
      </c>
      <c r="H1390" s="5" t="s">
        <v>283</v>
      </c>
      <c r="I1390" s="4" t="s">
        <v>8422</v>
      </c>
      <c r="J1390" s="5" t="n">
        <f aca="false">LEN(K1390)</f>
        <v>24</v>
      </c>
      <c r="K1390" s="6" t="s">
        <v>8423</v>
      </c>
      <c r="L1390" s="4" t="s">
        <v>66</v>
      </c>
      <c r="M1390" s="4" t="s">
        <v>317</v>
      </c>
    </row>
    <row r="1391" customFormat="false" ht="15.75" hidden="false" customHeight="true" outlineLevel="0" collapsed="false">
      <c r="A1391" s="4" t="n">
        <v>11636</v>
      </c>
      <c r="B1391" s="4" t="s">
        <v>8424</v>
      </c>
      <c r="C1391" s="4"/>
      <c r="D1391" s="4" t="s">
        <v>8425</v>
      </c>
      <c r="E1391" s="5" t="s">
        <v>499</v>
      </c>
      <c r="F1391" s="4" t="s">
        <v>250</v>
      </c>
      <c r="G1391" s="4" t="s">
        <v>250</v>
      </c>
      <c r="H1391" s="5" t="s">
        <v>283</v>
      </c>
      <c r="I1391" s="4" t="s">
        <v>8426</v>
      </c>
      <c r="J1391" s="5" t="n">
        <f aca="false">LEN(K1391)</f>
        <v>24</v>
      </c>
      <c r="K1391" s="6" t="s">
        <v>8427</v>
      </c>
      <c r="L1391" s="4" t="s">
        <v>78</v>
      </c>
      <c r="M1391" s="4" t="s">
        <v>31</v>
      </c>
    </row>
    <row r="1392" customFormat="false" ht="15.75" hidden="false" customHeight="true" outlineLevel="0" collapsed="false">
      <c r="A1392" s="4" t="n">
        <v>11640</v>
      </c>
      <c r="B1392" s="4" t="s">
        <v>8428</v>
      </c>
      <c r="C1392" s="4"/>
      <c r="D1392" s="4" t="s">
        <v>8429</v>
      </c>
      <c r="E1392" s="5" t="s">
        <v>340</v>
      </c>
      <c r="F1392" s="4" t="s">
        <v>250</v>
      </c>
      <c r="G1392" s="4" t="s">
        <v>250</v>
      </c>
      <c r="H1392" s="5" t="s">
        <v>283</v>
      </c>
      <c r="I1392" s="4" t="s">
        <v>8430</v>
      </c>
      <c r="J1392" s="5" t="n">
        <f aca="false">LEN(K1392)</f>
        <v>24</v>
      </c>
      <c r="K1392" s="6" t="str">
        <f aca="false">LOWER(SUBSTITUTE(SUBSTITUTE(SUBSTITUTE(SUBSTITUTE(SUBSTITUTE(SUBSTITUTE(SUBSTITUTE(B1392,"S.L.",""),"SL",""),"S.A.",""),"SA","")," ",""),".",""),",",""))&amp;".com"</f>
        <v>rockandsuitesgranada.com</v>
      </c>
      <c r="L1392" s="4" t="s">
        <v>78</v>
      </c>
      <c r="M1392" s="4" t="s">
        <v>31</v>
      </c>
    </row>
    <row r="1393" customFormat="false" ht="15.75" hidden="false" customHeight="true" outlineLevel="0" collapsed="false">
      <c r="A1393" s="4" t="n">
        <v>11659</v>
      </c>
      <c r="B1393" s="4" t="s">
        <v>8431</v>
      </c>
      <c r="C1393" s="4"/>
      <c r="D1393" s="4" t="s">
        <v>8432</v>
      </c>
      <c r="E1393" s="5" t="s">
        <v>8433</v>
      </c>
      <c r="F1393" s="4" t="s">
        <v>8434</v>
      </c>
      <c r="G1393" s="4" t="s">
        <v>1397</v>
      </c>
      <c r="H1393" s="5" t="s">
        <v>283</v>
      </c>
      <c r="I1393" s="4" t="s">
        <v>8435</v>
      </c>
      <c r="J1393" s="5" t="n">
        <f aca="false">LEN(K1393)</f>
        <v>24</v>
      </c>
      <c r="K1393" s="6" t="str">
        <f aca="false">LOWER(SUBSTITUTE(SUBSTITUTE(SUBSTITUTE(SUBSTITUTE(SUBSTITUTE(SUBSTITUTE(SUBSTITUTE(B1393,"S.L.",""),"SL",""),"S.A.",""),"SA","")," ",""),".",""),",",""))&amp;".com"</f>
        <v>lacasonademajaelrayo.com</v>
      </c>
      <c r="L1393" s="4" t="s">
        <v>21</v>
      </c>
      <c r="M1393" s="4" t="s">
        <v>381</v>
      </c>
    </row>
    <row r="1394" customFormat="false" ht="15.75" hidden="false" customHeight="true" outlineLevel="0" collapsed="false">
      <c r="A1394" s="4" t="n">
        <v>11775</v>
      </c>
      <c r="B1394" s="4" t="s">
        <v>8436</v>
      </c>
      <c r="C1394" s="4"/>
      <c r="D1394" s="4" t="s">
        <v>8437</v>
      </c>
      <c r="E1394" s="5" t="s">
        <v>8438</v>
      </c>
      <c r="F1394" s="4" t="s">
        <v>8439</v>
      </c>
      <c r="G1394" s="4" t="s">
        <v>84</v>
      </c>
      <c r="H1394" s="5" t="s">
        <v>283</v>
      </c>
      <c r="I1394" s="4" t="s">
        <v>8440</v>
      </c>
      <c r="J1394" s="5" t="n">
        <f aca="false">LEN(K1394)</f>
        <v>24</v>
      </c>
      <c r="K1394" s="6" t="s">
        <v>8441</v>
      </c>
      <c r="L1394" s="4" t="s">
        <v>57</v>
      </c>
      <c r="M1394" s="4" t="s">
        <v>1462</v>
      </c>
    </row>
    <row r="1395" customFormat="false" ht="15.75" hidden="false" customHeight="true" outlineLevel="0" collapsed="false">
      <c r="A1395" s="4" t="n">
        <v>11959</v>
      </c>
      <c r="B1395" s="4" t="s">
        <v>8442</v>
      </c>
      <c r="C1395" s="4"/>
      <c r="D1395" s="4" t="s">
        <v>8443</v>
      </c>
      <c r="E1395" s="5" t="s">
        <v>4509</v>
      </c>
      <c r="F1395" s="4" t="s">
        <v>4510</v>
      </c>
      <c r="G1395" s="4" t="s">
        <v>242</v>
      </c>
      <c r="H1395" s="5" t="s">
        <v>283</v>
      </c>
      <c r="I1395" s="4" t="s">
        <v>8444</v>
      </c>
      <c r="J1395" s="5" t="n">
        <f aca="false">LEN(K1395)</f>
        <v>24</v>
      </c>
      <c r="K1395" s="6" t="s">
        <v>8445</v>
      </c>
      <c r="L1395" s="4" t="s">
        <v>78</v>
      </c>
      <c r="M1395" s="4" t="s">
        <v>31</v>
      </c>
    </row>
    <row r="1396" customFormat="false" ht="15.75" hidden="false" customHeight="true" outlineLevel="0" collapsed="false">
      <c r="A1396" s="4" t="n">
        <v>11997</v>
      </c>
      <c r="B1396" s="4" t="s">
        <v>8446</v>
      </c>
      <c r="C1396" s="4"/>
      <c r="D1396" s="4" t="s">
        <v>8447</v>
      </c>
      <c r="E1396" s="5" t="s">
        <v>2052</v>
      </c>
      <c r="F1396" s="4" t="s">
        <v>205</v>
      </c>
      <c r="G1396" s="4" t="s">
        <v>205</v>
      </c>
      <c r="H1396" s="5" t="s">
        <v>283</v>
      </c>
      <c r="I1396" s="4" t="s">
        <v>8448</v>
      </c>
      <c r="J1396" s="5" t="n">
        <f aca="false">LEN(K1396)</f>
        <v>24</v>
      </c>
      <c r="K1396" s="6" t="str">
        <f aca="false">LOWER(SUBSTITUTE(SUBSTITUTE(SUBSTITUTE(SUBSTITUTE(SUBSTITUTE(SUBSTITUTE(SUBSTITUTE(B1396,"S.L.",""),"SL",""),"S.A.",""),"SA","")," ",""),".",""),",",""))&amp;".com"</f>
        <v>scientificrevolution.com</v>
      </c>
      <c r="L1396" s="4" t="s">
        <v>31</v>
      </c>
      <c r="M1396" s="4" t="s">
        <v>31</v>
      </c>
    </row>
    <row r="1397" customFormat="false" ht="15.75" hidden="false" customHeight="true" outlineLevel="0" collapsed="false">
      <c r="A1397" s="4" t="n">
        <v>12107</v>
      </c>
      <c r="B1397" s="4" t="s">
        <v>8449</v>
      </c>
      <c r="C1397" s="4"/>
      <c r="D1397" s="4" t="s">
        <v>8450</v>
      </c>
      <c r="E1397" s="5" t="s">
        <v>8451</v>
      </c>
      <c r="F1397" s="4" t="s">
        <v>1155</v>
      </c>
      <c r="G1397" s="4" t="s">
        <v>1155</v>
      </c>
      <c r="H1397" s="5" t="s">
        <v>283</v>
      </c>
      <c r="I1397" s="4" t="s">
        <v>8452</v>
      </c>
      <c r="J1397" s="5" t="n">
        <f aca="false">LEN(K1397)</f>
        <v>24</v>
      </c>
      <c r="K1397" s="6" t="str">
        <f aca="false">LOWER(SUBSTITUTE(SUBSTITUTE(SUBSTITUTE(SUBSTITUTE(SUBSTITUTE(SUBSTITUTE(SUBSTITUTE(B1397,"S.L.",""),"SL",""),"S.A.",""),"SA","")," ",""),".",""),",",""))&amp;".com"</f>
        <v>apartamentosbenimur3.com</v>
      </c>
      <c r="L1397" s="4" t="s">
        <v>31</v>
      </c>
      <c r="M1397" s="4" t="s">
        <v>31</v>
      </c>
    </row>
    <row r="1398" customFormat="false" ht="15.75" hidden="false" customHeight="true" outlineLevel="0" collapsed="false">
      <c r="A1398" s="4" t="n">
        <v>12111</v>
      </c>
      <c r="B1398" s="4" t="s">
        <v>8453</v>
      </c>
      <c r="C1398" s="4"/>
      <c r="D1398" s="4" t="s">
        <v>8454</v>
      </c>
      <c r="E1398" s="5" t="s">
        <v>8455</v>
      </c>
      <c r="F1398" s="4" t="s">
        <v>8456</v>
      </c>
      <c r="G1398" s="4" t="s">
        <v>409</v>
      </c>
      <c r="H1398" s="5" t="s">
        <v>283</v>
      </c>
      <c r="I1398" s="7" t="s">
        <v>8457</v>
      </c>
      <c r="J1398" s="5" t="n">
        <f aca="false">LEN(K1398)</f>
        <v>24</v>
      </c>
      <c r="K1398" s="6" t="s">
        <v>8458</v>
      </c>
      <c r="L1398" s="4" t="s">
        <v>31</v>
      </c>
      <c r="M1398" s="4" t="s">
        <v>1979</v>
      </c>
    </row>
    <row r="1399" customFormat="false" ht="15.75" hidden="false" customHeight="true" outlineLevel="0" collapsed="false">
      <c r="A1399" s="4" t="n">
        <v>12135</v>
      </c>
      <c r="B1399" s="4" t="s">
        <v>8459</v>
      </c>
      <c r="C1399" s="4"/>
      <c r="D1399" s="4" t="s">
        <v>8460</v>
      </c>
      <c r="E1399" s="5" t="s">
        <v>8461</v>
      </c>
      <c r="F1399" s="4" t="s">
        <v>8462</v>
      </c>
      <c r="G1399" s="4" t="s">
        <v>2538</v>
      </c>
      <c r="H1399" s="5" t="s">
        <v>283</v>
      </c>
      <c r="I1399" s="4" t="s">
        <v>8463</v>
      </c>
      <c r="J1399" s="5" t="n">
        <f aca="false">LEN(K1399)</f>
        <v>24</v>
      </c>
      <c r="K1399" s="6" t="s">
        <v>8464</v>
      </c>
      <c r="L1399" s="4" t="s">
        <v>31</v>
      </c>
      <c r="M1399" s="4" t="s">
        <v>317</v>
      </c>
    </row>
    <row r="1400" customFormat="false" ht="15.75" hidden="false" customHeight="true" outlineLevel="0" collapsed="false">
      <c r="A1400" s="4" t="n">
        <v>12158</v>
      </c>
      <c r="B1400" s="4" t="s">
        <v>8465</v>
      </c>
      <c r="C1400" s="4"/>
      <c r="D1400" s="4" t="s">
        <v>8466</v>
      </c>
      <c r="E1400" s="5" t="s">
        <v>8467</v>
      </c>
      <c r="F1400" s="4" t="s">
        <v>1089</v>
      </c>
      <c r="G1400" s="4" t="s">
        <v>882</v>
      </c>
      <c r="H1400" s="5" t="s">
        <v>283</v>
      </c>
      <c r="I1400" s="4" t="s">
        <v>8468</v>
      </c>
      <c r="J1400" s="5" t="n">
        <f aca="false">LEN(K1400)</f>
        <v>24</v>
      </c>
      <c r="K1400" s="6" t="s">
        <v>8469</v>
      </c>
      <c r="L1400" s="4" t="s">
        <v>31</v>
      </c>
      <c r="M1400" s="4" t="s">
        <v>877</v>
      </c>
    </row>
    <row r="1401" customFormat="false" ht="15.75" hidden="false" customHeight="true" outlineLevel="0" collapsed="false">
      <c r="A1401" s="4" t="n">
        <v>12166</v>
      </c>
      <c r="B1401" s="4" t="s">
        <v>8470</v>
      </c>
      <c r="C1401" s="4"/>
      <c r="D1401" s="4" t="s">
        <v>8471</v>
      </c>
      <c r="E1401" s="5" t="s">
        <v>1088</v>
      </c>
      <c r="F1401" s="4" t="s">
        <v>1089</v>
      </c>
      <c r="G1401" s="4" t="s">
        <v>882</v>
      </c>
      <c r="H1401" s="5" t="s">
        <v>283</v>
      </c>
      <c r="I1401" s="7" t="s">
        <v>8472</v>
      </c>
      <c r="J1401" s="5" t="n">
        <f aca="false">LEN(K1401)</f>
        <v>24</v>
      </c>
      <c r="K1401" s="6" t="s">
        <v>8473</v>
      </c>
      <c r="L1401" s="4" t="s">
        <v>21</v>
      </c>
      <c r="M1401" s="4" t="s">
        <v>326</v>
      </c>
    </row>
    <row r="1402" customFormat="false" ht="15.75" hidden="false" customHeight="true" outlineLevel="0" collapsed="false">
      <c r="A1402" s="4" t="n">
        <v>12175</v>
      </c>
      <c r="B1402" s="4" t="s">
        <v>8474</v>
      </c>
      <c r="C1402" s="4"/>
      <c r="D1402" s="4" t="s">
        <v>8475</v>
      </c>
      <c r="E1402" s="5" t="s">
        <v>8476</v>
      </c>
      <c r="F1402" s="4" t="s">
        <v>8477</v>
      </c>
      <c r="G1402" s="4" t="s">
        <v>322</v>
      </c>
      <c r="H1402" s="5" t="s">
        <v>283</v>
      </c>
      <c r="I1402" s="4" t="s">
        <v>8478</v>
      </c>
      <c r="J1402" s="5" t="n">
        <f aca="false">LEN(K1402)</f>
        <v>24</v>
      </c>
      <c r="K1402" s="10" t="str">
        <f aca="false">LOWER(SUBSTITUTE(SUBSTITUTE(SUBSTITUTE(SUBSTITUTE(SUBSTITUTE(SUBSTITUTE(SUBSTITUTE(B1402,"S.L.",""),"SL",""),"S.A.",""),"SA","")," ",""),".",""),",",""))&amp;".com"</f>
        <v>hotalrurallasarribes.com</v>
      </c>
      <c r="L1402" s="4" t="s">
        <v>31</v>
      </c>
      <c r="M1402" s="4" t="s">
        <v>336</v>
      </c>
    </row>
    <row r="1403" customFormat="false" ht="15.75" hidden="false" customHeight="true" outlineLevel="0" collapsed="false">
      <c r="A1403" s="4" t="n">
        <v>11788</v>
      </c>
      <c r="B1403" s="4" t="s">
        <v>8479</v>
      </c>
      <c r="C1403" s="4"/>
      <c r="D1403" s="4" t="s">
        <v>8480</v>
      </c>
      <c r="E1403" s="5" t="s">
        <v>8481</v>
      </c>
      <c r="F1403" s="4" t="s">
        <v>8482</v>
      </c>
      <c r="G1403" s="4" t="s">
        <v>84</v>
      </c>
      <c r="H1403" s="5" t="s">
        <v>8483</v>
      </c>
      <c r="I1403" s="4" t="s">
        <v>8484</v>
      </c>
      <c r="J1403" s="5" t="n">
        <f aca="false">LEN(K1403)</f>
        <v>24</v>
      </c>
      <c r="K1403" s="10" t="s">
        <v>8485</v>
      </c>
      <c r="L1403" s="4" t="s">
        <v>57</v>
      </c>
      <c r="M1403" s="4" t="s">
        <v>31</v>
      </c>
    </row>
    <row r="1404" customFormat="false" ht="15.75" hidden="false" customHeight="true" outlineLevel="0" collapsed="false">
      <c r="A1404" s="4" t="n">
        <v>11624</v>
      </c>
      <c r="B1404" s="4" t="s">
        <v>8486</v>
      </c>
      <c r="C1404" s="4" t="s">
        <v>8487</v>
      </c>
      <c r="D1404" s="4" t="s">
        <v>8488</v>
      </c>
      <c r="E1404" s="5" t="s">
        <v>8489</v>
      </c>
      <c r="F1404" s="4" t="s">
        <v>8490</v>
      </c>
      <c r="G1404" s="4" t="s">
        <v>146</v>
      </c>
      <c r="H1404" s="5" t="s">
        <v>8491</v>
      </c>
      <c r="I1404" s="4" t="s">
        <v>8492</v>
      </c>
      <c r="J1404" s="5" t="n">
        <f aca="false">LEN(K1404)</f>
        <v>24</v>
      </c>
      <c r="K1404" s="10" t="s">
        <v>8493</v>
      </c>
      <c r="L1404" s="4" t="s">
        <v>21</v>
      </c>
      <c r="M1404" s="4" t="s">
        <v>22</v>
      </c>
    </row>
    <row r="1405" customFormat="false" ht="15.75" hidden="false" customHeight="true" outlineLevel="0" collapsed="false">
      <c r="A1405" s="4" t="n">
        <v>11822</v>
      </c>
      <c r="B1405" s="4" t="s">
        <v>8494</v>
      </c>
      <c r="C1405" s="4"/>
      <c r="D1405" s="4" t="s">
        <v>8495</v>
      </c>
      <c r="E1405" s="5" t="s">
        <v>8496</v>
      </c>
      <c r="F1405" s="4" t="s">
        <v>3555</v>
      </c>
      <c r="G1405" s="4" t="s">
        <v>84</v>
      </c>
      <c r="H1405" s="5" t="s">
        <v>8497</v>
      </c>
      <c r="I1405" s="4" t="s">
        <v>8498</v>
      </c>
      <c r="J1405" s="5" t="n">
        <f aca="false">LEN(K1405)</f>
        <v>24</v>
      </c>
      <c r="K1405" s="6" t="s">
        <v>8499</v>
      </c>
      <c r="L1405" s="4" t="s">
        <v>21</v>
      </c>
      <c r="M1405" s="4" t="s">
        <v>31</v>
      </c>
    </row>
    <row r="1406" customFormat="false" ht="15.75" hidden="false" customHeight="true" outlineLevel="0" collapsed="false">
      <c r="A1406" s="4" t="n">
        <v>12065</v>
      </c>
      <c r="B1406" s="4" t="s">
        <v>8500</v>
      </c>
      <c r="C1406" s="4"/>
      <c r="D1406" s="4" t="s">
        <v>8501</v>
      </c>
      <c r="E1406" s="5" t="s">
        <v>2024</v>
      </c>
      <c r="F1406" s="4" t="s">
        <v>106</v>
      </c>
      <c r="G1406" s="4" t="s">
        <v>107</v>
      </c>
      <c r="H1406" s="5" t="s">
        <v>8502</v>
      </c>
      <c r="I1406" s="4" t="s">
        <v>8503</v>
      </c>
      <c r="J1406" s="5" t="n">
        <f aca="false">LEN(K1406)</f>
        <v>24</v>
      </c>
      <c r="K1406" s="6" t="str">
        <f aca="false">LOWER(SUBSTITUTE(SUBSTITUTE(SUBSTITUTE(SUBSTITUTE(SUBSTITUTE(SUBSTITUTE(SUBSTITUTE(B1406,"S.L.",""),"SL",""),"S.A.",""),"SA","")," ",""),".",""),",",""))&amp;".com"</f>
        <v>banusbeachapartments.com</v>
      </c>
      <c r="L1406" s="4" t="s">
        <v>57</v>
      </c>
      <c r="M1406" s="4" t="s">
        <v>31</v>
      </c>
    </row>
    <row r="1407" customFormat="false" ht="27.75" hidden="false" customHeight="true" outlineLevel="0" collapsed="false">
      <c r="A1407" s="4" t="n">
        <v>12207</v>
      </c>
      <c r="B1407" s="4" t="s">
        <v>8504</v>
      </c>
      <c r="C1407" s="4"/>
      <c r="D1407" s="4" t="s">
        <v>8505</v>
      </c>
      <c r="E1407" s="5" t="s">
        <v>429</v>
      </c>
      <c r="F1407" s="4" t="s">
        <v>1027</v>
      </c>
      <c r="G1407" s="4" t="s">
        <v>431</v>
      </c>
      <c r="H1407" s="5" t="s">
        <v>8506</v>
      </c>
      <c r="I1407" s="7" t="s">
        <v>8507</v>
      </c>
      <c r="J1407" s="5" t="n">
        <f aca="false">LEN(K1407)</f>
        <v>24</v>
      </c>
      <c r="K1407" s="6" t="str">
        <f aca="false">LOWER(SUBSTITUTE(SUBSTITUTE(SUBSTITUTE(SUBSTITUTE(SUBSTITUTE(SUBSTITUTE(SUBSTITUTE(B1407,"S.L.",""),"SL",""),"S.A.",""),"SA","")," ",""),".",""),",",""))&amp;".com"</f>
        <v>lasamericasfamilyinn.com</v>
      </c>
      <c r="L1407" s="4" t="s">
        <v>21</v>
      </c>
      <c r="M1407" s="4" t="s">
        <v>2097</v>
      </c>
    </row>
    <row r="1408" customFormat="false" ht="27.75" hidden="false" customHeight="true" outlineLevel="0" collapsed="false">
      <c r="A1408" s="4" t="n">
        <v>11864</v>
      </c>
      <c r="B1408" s="4" t="s">
        <v>8508</v>
      </c>
      <c r="C1408" s="4"/>
      <c r="D1408" s="4" t="s">
        <v>8509</v>
      </c>
      <c r="E1408" s="5" t="s">
        <v>8510</v>
      </c>
      <c r="F1408" s="4" t="s">
        <v>478</v>
      </c>
      <c r="G1408" s="4" t="s">
        <v>37</v>
      </c>
      <c r="H1408" s="5" t="s">
        <v>8511</v>
      </c>
      <c r="I1408" s="7" t="s">
        <v>8512</v>
      </c>
      <c r="J1408" s="5" t="n">
        <f aca="false">LEN(K1408)</f>
        <v>24</v>
      </c>
      <c r="K1408" s="6" t="str">
        <f aca="false">LOWER(SUBSTITUTE(SUBSTITUTE(SUBSTITUTE(SUBSTITUTE(SUBSTITUTE(SUBSTITUTE(SUBSTITUTE(B1408,"S.L.",""),"SL",""),"S.A.",""),"SA","")," ",""),".",""),",",""))&amp;".com"</f>
        <v>davidmasiasalejandro.com</v>
      </c>
      <c r="L1408" s="4" t="s">
        <v>78</v>
      </c>
      <c r="M1408" s="4" t="s">
        <v>31</v>
      </c>
    </row>
    <row r="1409" customFormat="false" ht="15.75" hidden="false" customHeight="true" outlineLevel="0" collapsed="false">
      <c r="A1409" s="4" t="n">
        <v>12174</v>
      </c>
      <c r="B1409" s="4" t="s">
        <v>8513</v>
      </c>
      <c r="C1409" s="4"/>
      <c r="D1409" s="4" t="s">
        <v>8514</v>
      </c>
      <c r="E1409" s="5" t="s">
        <v>8515</v>
      </c>
      <c r="F1409" s="4" t="s">
        <v>8477</v>
      </c>
      <c r="G1409" s="4" t="s">
        <v>322</v>
      </c>
      <c r="H1409" s="5" t="s">
        <v>8516</v>
      </c>
      <c r="I1409" s="4" t="s">
        <v>8517</v>
      </c>
      <c r="J1409" s="5" t="n">
        <f aca="false">LEN(K1409)</f>
        <v>24</v>
      </c>
      <c r="K1409" s="6" t="s">
        <v>8518</v>
      </c>
      <c r="L1409" s="4" t="s">
        <v>57</v>
      </c>
      <c r="M1409" s="4" t="s">
        <v>577</v>
      </c>
    </row>
    <row r="1410" customFormat="false" ht="15.75" hidden="false" customHeight="true" outlineLevel="0" collapsed="false">
      <c r="A1410" s="4" t="n">
        <v>11591</v>
      </c>
      <c r="B1410" s="4" t="s">
        <v>8519</v>
      </c>
      <c r="C1410" s="4"/>
      <c r="D1410" s="4" t="s">
        <v>8520</v>
      </c>
      <c r="E1410" s="5" t="s">
        <v>8521</v>
      </c>
      <c r="F1410" s="4" t="s">
        <v>8522</v>
      </c>
      <c r="G1410" s="4" t="s">
        <v>852</v>
      </c>
      <c r="H1410" s="5" t="s">
        <v>8523</v>
      </c>
      <c r="I1410" s="4" t="s">
        <v>8524</v>
      </c>
      <c r="J1410" s="5" t="n">
        <f aca="false">LEN(K1410)</f>
        <v>24</v>
      </c>
      <c r="K1410" s="6" t="s">
        <v>8525</v>
      </c>
      <c r="L1410" s="4" t="s">
        <v>57</v>
      </c>
      <c r="M1410" s="4" t="s">
        <v>31</v>
      </c>
    </row>
    <row r="1411" customFormat="false" ht="15.75" hidden="false" customHeight="true" outlineLevel="0" collapsed="false">
      <c r="A1411" s="4" t="n">
        <v>12279</v>
      </c>
      <c r="B1411" s="4" t="s">
        <v>8526</v>
      </c>
      <c r="C1411" s="4"/>
      <c r="D1411" s="4" t="s">
        <v>8527</v>
      </c>
      <c r="E1411" s="5" t="s">
        <v>8528</v>
      </c>
      <c r="F1411" s="4" t="s">
        <v>8529</v>
      </c>
      <c r="G1411" s="4" t="s">
        <v>700</v>
      </c>
      <c r="H1411" s="5" t="s">
        <v>8530</v>
      </c>
      <c r="I1411" s="7" t="s">
        <v>8531</v>
      </c>
      <c r="J1411" s="5" t="n">
        <f aca="false">LEN(K1411)</f>
        <v>24</v>
      </c>
      <c r="K1411" s="6" t="s">
        <v>8532</v>
      </c>
      <c r="L1411" s="4" t="s">
        <v>57</v>
      </c>
      <c r="M1411" s="4" t="s">
        <v>32</v>
      </c>
    </row>
    <row r="1412" customFormat="false" ht="15.75" hidden="false" customHeight="true" outlineLevel="0" collapsed="false">
      <c r="A1412" s="4" t="n">
        <v>11126</v>
      </c>
      <c r="B1412" s="4" t="s">
        <v>8533</v>
      </c>
      <c r="C1412" s="4"/>
      <c r="D1412" s="4" t="s">
        <v>8534</v>
      </c>
      <c r="E1412" s="5" t="s">
        <v>44</v>
      </c>
      <c r="F1412" s="4" t="s">
        <v>45</v>
      </c>
      <c r="G1412" s="4" t="s">
        <v>27</v>
      </c>
      <c r="H1412" s="5" t="s">
        <v>8535</v>
      </c>
      <c r="I1412" s="4" t="s">
        <v>8536</v>
      </c>
      <c r="J1412" s="5" t="n">
        <f aca="false">LEN(K1412)</f>
        <v>24</v>
      </c>
      <c r="K1412" s="6" t="str">
        <f aca="false">LOWER(SUBSTITUTE(SUBSTITUTE(SUBSTITUTE(SUBSTITUTE(SUBSTITUTE(SUBSTITUTE(SUBSTITUTE(B1412,"S.L.",""),"SL",""),"S.A.",""),"SA","")," ",""),".",""),",",""))&amp;".com"</f>
        <v>hoteleuropeobenidorm.com</v>
      </c>
      <c r="L1412" s="4" t="s">
        <v>21</v>
      </c>
      <c r="M1412" s="4" t="s">
        <v>326</v>
      </c>
    </row>
    <row r="1413" customFormat="false" ht="15.75" hidden="false" customHeight="true" outlineLevel="0" collapsed="false">
      <c r="A1413" s="4" t="n">
        <v>11963</v>
      </c>
      <c r="B1413" s="4" t="s">
        <v>8537</v>
      </c>
      <c r="C1413" s="4"/>
      <c r="D1413" s="4" t="s">
        <v>8538</v>
      </c>
      <c r="E1413" s="5" t="s">
        <v>2627</v>
      </c>
      <c r="F1413" s="4" t="s">
        <v>2628</v>
      </c>
      <c r="G1413" s="4" t="s">
        <v>205</v>
      </c>
      <c r="H1413" s="5" t="s">
        <v>8539</v>
      </c>
      <c r="I1413" s="4" t="s">
        <v>2630</v>
      </c>
      <c r="J1413" s="5" t="n">
        <f aca="false">LEN(K1413)</f>
        <v>24</v>
      </c>
      <c r="K1413" s="6" t="s">
        <v>8540</v>
      </c>
      <c r="L1413" s="4" t="s">
        <v>21</v>
      </c>
      <c r="M1413" s="4" t="s">
        <v>31</v>
      </c>
    </row>
    <row r="1414" customFormat="false" ht="15.75" hidden="false" customHeight="true" outlineLevel="0" collapsed="false">
      <c r="A1414" s="4" t="n">
        <v>11844</v>
      </c>
      <c r="B1414" s="4" t="s">
        <v>8541</v>
      </c>
      <c r="C1414" s="4" t="s">
        <v>8542</v>
      </c>
      <c r="D1414" s="4" t="s">
        <v>8543</v>
      </c>
      <c r="E1414" s="5" t="s">
        <v>7584</v>
      </c>
      <c r="F1414" s="4" t="s">
        <v>7585</v>
      </c>
      <c r="G1414" s="4" t="s">
        <v>948</v>
      </c>
      <c r="H1414" s="5" t="s">
        <v>8544</v>
      </c>
      <c r="I1414" s="7" t="s">
        <v>8545</v>
      </c>
      <c r="J1414" s="5" t="n">
        <f aca="false">LEN(K1414)</f>
        <v>24</v>
      </c>
      <c r="K1414" s="6" t="s">
        <v>8546</v>
      </c>
      <c r="L1414" s="4" t="s">
        <v>78</v>
      </c>
      <c r="M1414" s="4" t="s">
        <v>805</v>
      </c>
    </row>
    <row r="1415" customFormat="false" ht="15.75" hidden="false" customHeight="true" outlineLevel="0" collapsed="false">
      <c r="A1415" s="4" t="n">
        <v>12005</v>
      </c>
      <c r="B1415" s="4" t="s">
        <v>8547</v>
      </c>
      <c r="C1415" s="4"/>
      <c r="D1415" s="4" t="s">
        <v>8548</v>
      </c>
      <c r="E1415" s="5" t="s">
        <v>8549</v>
      </c>
      <c r="F1415" s="4" t="s">
        <v>6946</v>
      </c>
      <c r="G1415" s="4" t="s">
        <v>205</v>
      </c>
      <c r="H1415" s="5" t="s">
        <v>8550</v>
      </c>
      <c r="I1415" s="4" t="s">
        <v>8551</v>
      </c>
      <c r="J1415" s="5" t="n">
        <f aca="false">LEN(K1415)</f>
        <v>24</v>
      </c>
      <c r="K1415" s="6" t="s">
        <v>8552</v>
      </c>
      <c r="L1415" s="4" t="s">
        <v>31</v>
      </c>
      <c r="M1415" s="4" t="s">
        <v>31</v>
      </c>
    </row>
    <row r="1416" customFormat="false" ht="15.75" hidden="false" customHeight="true" outlineLevel="0" collapsed="false">
      <c r="A1416" s="4" t="n">
        <v>14</v>
      </c>
      <c r="B1416" s="4" t="s">
        <v>8553</v>
      </c>
      <c r="C1416" s="4"/>
      <c r="D1416" s="4" t="s">
        <v>8554</v>
      </c>
      <c r="E1416" s="5" t="s">
        <v>1019</v>
      </c>
      <c r="F1416" s="4" t="s">
        <v>478</v>
      </c>
      <c r="G1416" s="4" t="s">
        <v>37</v>
      </c>
      <c r="H1416" s="5" t="s">
        <v>8555</v>
      </c>
      <c r="I1416" s="4" t="s">
        <v>8556</v>
      </c>
      <c r="J1416" s="5" t="n">
        <f aca="false">LEN(K1416)</f>
        <v>24</v>
      </c>
      <c r="K1416" s="6" t="s">
        <v>8557</v>
      </c>
      <c r="L1416" s="4" t="s">
        <v>78</v>
      </c>
      <c r="M1416" s="4" t="s">
        <v>1793</v>
      </c>
    </row>
    <row r="1417" customFormat="false" ht="15.75" hidden="false" customHeight="true" outlineLevel="0" collapsed="false">
      <c r="A1417" s="4" t="n">
        <v>53</v>
      </c>
      <c r="B1417" s="4" t="s">
        <v>8558</v>
      </c>
      <c r="C1417" s="4"/>
      <c r="D1417" s="4" t="s">
        <v>8559</v>
      </c>
      <c r="E1417" s="5" t="n">
        <v>7589</v>
      </c>
      <c r="F1417" s="4" t="s">
        <v>1645</v>
      </c>
      <c r="G1417" s="4" t="s">
        <v>84</v>
      </c>
      <c r="H1417" s="5" t="s">
        <v>8560</v>
      </c>
      <c r="I1417" s="7" t="s">
        <v>8561</v>
      </c>
      <c r="J1417" s="5" t="n">
        <f aca="false">LEN(K1417)</f>
        <v>24</v>
      </c>
      <c r="K1417" s="6" t="s">
        <v>8562</v>
      </c>
      <c r="L1417" s="4" t="s">
        <v>31</v>
      </c>
      <c r="M1417" s="4" t="s">
        <v>31</v>
      </c>
    </row>
    <row r="1418" customFormat="false" ht="15.75" hidden="false" customHeight="true" outlineLevel="0" collapsed="false">
      <c r="A1418" s="4" t="n">
        <v>60</v>
      </c>
      <c r="B1418" s="4" t="s">
        <v>8563</v>
      </c>
      <c r="C1418" s="4"/>
      <c r="D1418" s="4" t="s">
        <v>8564</v>
      </c>
      <c r="E1418" s="5" t="s">
        <v>1650</v>
      </c>
      <c r="F1418" s="4" t="s">
        <v>1651</v>
      </c>
      <c r="G1418" s="4" t="s">
        <v>84</v>
      </c>
      <c r="H1418" s="5" t="s">
        <v>8565</v>
      </c>
      <c r="I1418" s="4" t="s">
        <v>8566</v>
      </c>
      <c r="J1418" s="5" t="n">
        <f aca="false">LEN(K1418)</f>
        <v>24</v>
      </c>
      <c r="K1418" s="6" t="s">
        <v>8567</v>
      </c>
      <c r="L1418" s="4" t="s">
        <v>66</v>
      </c>
      <c r="M1418" s="4" t="s">
        <v>8568</v>
      </c>
    </row>
    <row r="1419" customFormat="false" ht="15.75" hidden="false" customHeight="true" outlineLevel="0" collapsed="false">
      <c r="A1419" s="4" t="n">
        <v>128</v>
      </c>
      <c r="B1419" s="4" t="s">
        <v>8569</v>
      </c>
      <c r="C1419" s="4"/>
      <c r="D1419" s="4" t="s">
        <v>8570</v>
      </c>
      <c r="E1419" s="5" t="s">
        <v>4918</v>
      </c>
      <c r="F1419" s="4" t="s">
        <v>107</v>
      </c>
      <c r="G1419" s="4" t="s">
        <v>107</v>
      </c>
      <c r="H1419" s="5" t="s">
        <v>8571</v>
      </c>
      <c r="I1419" s="4" t="s">
        <v>8572</v>
      </c>
      <c r="J1419" s="5" t="n">
        <f aca="false">LEN(K1419)</f>
        <v>24</v>
      </c>
      <c r="K1419" s="6" t="s">
        <v>8573</v>
      </c>
      <c r="L1419" s="4" t="s">
        <v>66</v>
      </c>
      <c r="M1419" s="4" t="s">
        <v>5765</v>
      </c>
    </row>
    <row r="1420" customFormat="false" ht="15.75" hidden="false" customHeight="true" outlineLevel="0" collapsed="false">
      <c r="A1420" s="4" t="n">
        <v>175</v>
      </c>
      <c r="B1420" s="4" t="s">
        <v>8574</v>
      </c>
      <c r="C1420" s="4"/>
      <c r="D1420" s="4" t="s">
        <v>6919</v>
      </c>
      <c r="E1420" s="5" t="s">
        <v>6920</v>
      </c>
      <c r="F1420" s="4" t="s">
        <v>138</v>
      </c>
      <c r="G1420" s="4" t="s">
        <v>138</v>
      </c>
      <c r="H1420" s="5" t="s">
        <v>6921</v>
      </c>
      <c r="I1420" s="7" t="s">
        <v>8575</v>
      </c>
      <c r="J1420" s="5" t="n">
        <f aca="false">LEN(K1420)</f>
        <v>24</v>
      </c>
      <c r="K1420" s="6" t="s">
        <v>8576</v>
      </c>
      <c r="L1420" s="4" t="s">
        <v>31</v>
      </c>
      <c r="M1420" s="4" t="s">
        <v>695</v>
      </c>
    </row>
    <row r="1421" customFormat="false" ht="27.75" hidden="false" customHeight="true" outlineLevel="0" collapsed="false">
      <c r="A1421" s="4" t="n">
        <v>206</v>
      </c>
      <c r="B1421" s="4" t="s">
        <v>8577</v>
      </c>
      <c r="C1421" s="4"/>
      <c r="D1421" s="4" t="s">
        <v>8578</v>
      </c>
      <c r="E1421" s="5" t="s">
        <v>3781</v>
      </c>
      <c r="F1421" s="4" t="s">
        <v>3782</v>
      </c>
      <c r="G1421" s="4" t="s">
        <v>603</v>
      </c>
      <c r="H1421" s="5" t="s">
        <v>8579</v>
      </c>
      <c r="I1421" s="7" t="s">
        <v>8580</v>
      </c>
      <c r="J1421" s="5" t="n">
        <f aca="false">LEN(K1421)</f>
        <v>24</v>
      </c>
      <c r="K1421" s="6" t="s">
        <v>8581</v>
      </c>
      <c r="L1421" s="4" t="s">
        <v>66</v>
      </c>
      <c r="M1421" s="4" t="s">
        <v>680</v>
      </c>
    </row>
    <row r="1422" customFormat="false" ht="15.75" hidden="false" customHeight="true" outlineLevel="0" collapsed="false">
      <c r="A1422" s="4" t="n">
        <v>207</v>
      </c>
      <c r="B1422" s="4" t="s">
        <v>8582</v>
      </c>
      <c r="C1422" s="4"/>
      <c r="D1422" s="4" t="s">
        <v>8583</v>
      </c>
      <c r="E1422" s="5" t="s">
        <v>8584</v>
      </c>
      <c r="F1422" s="4" t="s">
        <v>8585</v>
      </c>
      <c r="G1422" s="4" t="s">
        <v>882</v>
      </c>
      <c r="H1422" s="5" t="s">
        <v>8579</v>
      </c>
      <c r="I1422" s="7" t="s">
        <v>8586</v>
      </c>
      <c r="J1422" s="5" t="n">
        <f aca="false">LEN(K1422)</f>
        <v>24</v>
      </c>
      <c r="K1422" s="6" t="s">
        <v>8587</v>
      </c>
      <c r="L1422" s="4" t="s">
        <v>21</v>
      </c>
      <c r="M1422" s="4" t="s">
        <v>1793</v>
      </c>
    </row>
    <row r="1423" customFormat="false" ht="15.75" hidden="false" customHeight="true" outlineLevel="0" collapsed="false">
      <c r="A1423" s="4" t="n">
        <v>11970</v>
      </c>
      <c r="B1423" s="4" t="s">
        <v>8588</v>
      </c>
      <c r="C1423" s="4"/>
      <c r="D1423" s="4" t="s">
        <v>8589</v>
      </c>
      <c r="E1423" s="5" t="s">
        <v>4624</v>
      </c>
      <c r="F1423" s="4" t="s">
        <v>4625</v>
      </c>
      <c r="G1423" s="4" t="s">
        <v>205</v>
      </c>
      <c r="H1423" s="5" t="s">
        <v>8590</v>
      </c>
      <c r="I1423" s="4" t="s">
        <v>8591</v>
      </c>
      <c r="J1423" s="5" t="n">
        <f aca="false">LEN(K1423)</f>
        <v>24</v>
      </c>
      <c r="K1423" s="6" t="s">
        <v>8592</v>
      </c>
      <c r="L1423" s="4" t="s">
        <v>78</v>
      </c>
      <c r="M1423" s="4" t="s">
        <v>31</v>
      </c>
    </row>
    <row r="1424" customFormat="false" ht="15.75" hidden="false" customHeight="true" outlineLevel="0" collapsed="false">
      <c r="A1424" s="4" t="n">
        <v>299</v>
      </c>
      <c r="B1424" s="4" t="s">
        <v>8593</v>
      </c>
      <c r="C1424" s="4"/>
      <c r="D1424" s="4" t="s">
        <v>8594</v>
      </c>
      <c r="E1424" s="5" t="s">
        <v>5672</v>
      </c>
      <c r="F1424" s="4" t="s">
        <v>5673</v>
      </c>
      <c r="G1424" s="4" t="s">
        <v>205</v>
      </c>
      <c r="H1424" s="5" t="s">
        <v>8595</v>
      </c>
      <c r="I1424" s="4" t="s">
        <v>8596</v>
      </c>
      <c r="J1424" s="5" t="n">
        <f aca="false">LEN(K1424)</f>
        <v>24</v>
      </c>
      <c r="K1424" s="6" t="s">
        <v>8597</v>
      </c>
      <c r="L1424" s="4" t="s">
        <v>21</v>
      </c>
      <c r="M1424" s="4" t="s">
        <v>4806</v>
      </c>
    </row>
    <row r="1425" customFormat="false" ht="15.75" hidden="false" customHeight="true" outlineLevel="0" collapsed="false">
      <c r="A1425" s="4" t="n">
        <v>338</v>
      </c>
      <c r="B1425" s="4" t="s">
        <v>8598</v>
      </c>
      <c r="C1425" s="4"/>
      <c r="D1425" s="4" t="s">
        <v>8599</v>
      </c>
      <c r="E1425" s="5" t="s">
        <v>8600</v>
      </c>
      <c r="F1425" s="4" t="s">
        <v>205</v>
      </c>
      <c r="G1425" s="4" t="s">
        <v>205</v>
      </c>
      <c r="H1425" s="5" t="s">
        <v>8601</v>
      </c>
      <c r="I1425" s="4" t="s">
        <v>8602</v>
      </c>
      <c r="J1425" s="5" t="n">
        <f aca="false">LEN(K1425)</f>
        <v>24</v>
      </c>
      <c r="K1425" s="6" t="s">
        <v>8603</v>
      </c>
      <c r="L1425" s="4" t="s">
        <v>57</v>
      </c>
      <c r="M1425" s="4" t="s">
        <v>8604</v>
      </c>
    </row>
    <row r="1426" customFormat="false" ht="15.75" hidden="false" customHeight="true" outlineLevel="0" collapsed="false">
      <c r="A1426" s="4" t="n">
        <v>366</v>
      </c>
      <c r="B1426" s="4" t="s">
        <v>8605</v>
      </c>
      <c r="C1426" s="4"/>
      <c r="D1426" s="4" t="s">
        <v>8606</v>
      </c>
      <c r="E1426" s="5" t="s">
        <v>8607</v>
      </c>
      <c r="F1426" s="4" t="s">
        <v>205</v>
      </c>
      <c r="G1426" s="4" t="s">
        <v>205</v>
      </c>
      <c r="H1426" s="5" t="s">
        <v>8608</v>
      </c>
      <c r="I1426" s="4" t="s">
        <v>8609</v>
      </c>
      <c r="J1426" s="5" t="n">
        <f aca="false">LEN(K1426)</f>
        <v>24</v>
      </c>
      <c r="K1426" s="6" t="s">
        <v>8610</v>
      </c>
      <c r="L1426" s="4" t="s">
        <v>78</v>
      </c>
      <c r="M1426" s="4" t="s">
        <v>31</v>
      </c>
    </row>
    <row r="1427" customFormat="false" ht="27.75" hidden="false" customHeight="true" outlineLevel="0" collapsed="false">
      <c r="A1427" s="4" t="n">
        <v>428</v>
      </c>
      <c r="B1427" s="4" t="s">
        <v>8611</v>
      </c>
      <c r="C1427" s="4"/>
      <c r="D1427" s="4" t="s">
        <v>8612</v>
      </c>
      <c r="E1427" s="5" t="s">
        <v>384</v>
      </c>
      <c r="F1427" s="4" t="s">
        <v>205</v>
      </c>
      <c r="G1427" s="4" t="s">
        <v>205</v>
      </c>
      <c r="H1427" s="5" t="s">
        <v>8613</v>
      </c>
      <c r="I1427" s="7" t="s">
        <v>8614</v>
      </c>
      <c r="J1427" s="5" t="n">
        <f aca="false">LEN(K1427)</f>
        <v>24</v>
      </c>
      <c r="K1427" s="6" t="s">
        <v>8615</v>
      </c>
      <c r="L1427" s="4" t="s">
        <v>31</v>
      </c>
      <c r="M1427" s="4" t="s">
        <v>3523</v>
      </c>
    </row>
    <row r="1428" customFormat="false" ht="15.75" hidden="false" customHeight="true" outlineLevel="0" collapsed="false">
      <c r="A1428" s="4" t="n">
        <v>438</v>
      </c>
      <c r="B1428" s="4" t="s">
        <v>8616</v>
      </c>
      <c r="C1428" s="4"/>
      <c r="D1428" s="4" t="s">
        <v>8617</v>
      </c>
      <c r="E1428" s="5" t="s">
        <v>5679</v>
      </c>
      <c r="F1428" s="4" t="s">
        <v>3851</v>
      </c>
      <c r="G1428" s="4" t="s">
        <v>205</v>
      </c>
      <c r="H1428" s="5" t="s">
        <v>8618</v>
      </c>
      <c r="I1428" s="4" t="s">
        <v>8619</v>
      </c>
      <c r="J1428" s="5" t="n">
        <f aca="false">LEN(K1428)</f>
        <v>24</v>
      </c>
      <c r="K1428" s="6" t="s">
        <v>8620</v>
      </c>
      <c r="L1428" s="4" t="s">
        <v>31</v>
      </c>
      <c r="M1428" s="4" t="s">
        <v>8621</v>
      </c>
    </row>
    <row r="1429" customFormat="false" ht="15.75" hidden="false" customHeight="true" outlineLevel="0" collapsed="false">
      <c r="A1429" s="4" t="n">
        <v>501</v>
      </c>
      <c r="B1429" s="4" t="s">
        <v>8622</v>
      </c>
      <c r="C1429" s="4"/>
      <c r="D1429" s="4" t="s">
        <v>8623</v>
      </c>
      <c r="E1429" s="5" t="s">
        <v>384</v>
      </c>
      <c r="F1429" s="4" t="s">
        <v>205</v>
      </c>
      <c r="G1429" s="4" t="s">
        <v>205</v>
      </c>
      <c r="H1429" s="5" t="s">
        <v>8624</v>
      </c>
      <c r="I1429" s="4" t="s">
        <v>8625</v>
      </c>
      <c r="J1429" s="5" t="n">
        <f aca="false">LEN(K1429)</f>
        <v>24</v>
      </c>
      <c r="K1429" s="6" t="s">
        <v>8626</v>
      </c>
      <c r="L1429" s="4" t="s">
        <v>78</v>
      </c>
      <c r="M1429" s="4" t="s">
        <v>232</v>
      </c>
    </row>
    <row r="1430" customFormat="false" ht="15.75" hidden="false" customHeight="true" outlineLevel="0" collapsed="false">
      <c r="A1430" s="4" t="n">
        <v>524</v>
      </c>
      <c r="B1430" s="4" t="s">
        <v>8627</v>
      </c>
      <c r="C1430" s="4"/>
      <c r="D1430" s="4" t="s">
        <v>8628</v>
      </c>
      <c r="E1430" s="5" t="s">
        <v>384</v>
      </c>
      <c r="F1430" s="4" t="s">
        <v>205</v>
      </c>
      <c r="G1430" s="4" t="s">
        <v>205</v>
      </c>
      <c r="H1430" s="5" t="s">
        <v>8629</v>
      </c>
      <c r="I1430" s="4" t="s">
        <v>8630</v>
      </c>
      <c r="J1430" s="5" t="n">
        <f aca="false">LEN(K1430)</f>
        <v>24</v>
      </c>
      <c r="K1430" s="6" t="str">
        <f aca="false">LOWER(SUBSTITUTE(SUBSTITUTE(SUBSTITUTE(SUBSTITUTE(SUBSTITUTE(SUBSTITUTE(SUBSTITUTE(B1430,"S.L.",""),"SL",""),"S.A.",""),"SA","")," ",""),".",""),",",""))&amp;".com"</f>
        <v>petitpalacenbernardo.com</v>
      </c>
      <c r="L1430" s="4" t="s">
        <v>21</v>
      </c>
      <c r="M1430" s="4" t="s">
        <v>1694</v>
      </c>
    </row>
    <row r="1431" customFormat="false" ht="15.75" hidden="false" customHeight="true" outlineLevel="0" collapsed="false">
      <c r="A1431" s="4" t="n">
        <v>603</v>
      </c>
      <c r="B1431" s="4" t="s">
        <v>8631</v>
      </c>
      <c r="C1431" s="4"/>
      <c r="D1431" s="4" t="s">
        <v>8632</v>
      </c>
      <c r="E1431" s="5" t="s">
        <v>843</v>
      </c>
      <c r="F1431" s="4" t="s">
        <v>844</v>
      </c>
      <c r="G1431" s="4" t="s">
        <v>205</v>
      </c>
      <c r="H1431" s="5" t="s">
        <v>8633</v>
      </c>
      <c r="I1431" s="4" t="s">
        <v>8634</v>
      </c>
      <c r="J1431" s="5" t="n">
        <f aca="false">LEN(K1431)</f>
        <v>24</v>
      </c>
      <c r="K1431" s="6" t="s">
        <v>8635</v>
      </c>
      <c r="L1431" s="4" t="s">
        <v>31</v>
      </c>
      <c r="M1431" s="4" t="s">
        <v>31</v>
      </c>
    </row>
    <row r="1432" customFormat="false" ht="15.75" hidden="false" customHeight="true" outlineLevel="0" collapsed="false">
      <c r="A1432" s="15" t="n">
        <v>649</v>
      </c>
      <c r="B1432" s="15" t="s">
        <v>8636</v>
      </c>
      <c r="C1432" s="15"/>
      <c r="D1432" s="15" t="s">
        <v>8637</v>
      </c>
      <c r="E1432" s="16" t="s">
        <v>2311</v>
      </c>
      <c r="F1432" s="15" t="s">
        <v>205</v>
      </c>
      <c r="G1432" s="15" t="s">
        <v>205</v>
      </c>
      <c r="H1432" s="5" t="s">
        <v>8638</v>
      </c>
      <c r="I1432" s="17" t="s">
        <v>8639</v>
      </c>
      <c r="J1432" s="5" t="n">
        <f aca="false">LEN(K1432)</f>
        <v>24</v>
      </c>
      <c r="K1432" s="19" t="s">
        <v>8640</v>
      </c>
      <c r="L1432" s="4" t="s">
        <v>57</v>
      </c>
      <c r="M1432" s="4" t="s">
        <v>8641</v>
      </c>
    </row>
    <row r="1433" customFormat="false" ht="15.75" hidden="false" customHeight="true" outlineLevel="0" collapsed="false">
      <c r="A1433" s="4" t="n">
        <v>671</v>
      </c>
      <c r="B1433" s="4" t="s">
        <v>8642</v>
      </c>
      <c r="C1433" s="4"/>
      <c r="D1433" s="4" t="s">
        <v>8643</v>
      </c>
      <c r="E1433" s="5" t="s">
        <v>3813</v>
      </c>
      <c r="F1433" s="4" t="s">
        <v>205</v>
      </c>
      <c r="G1433" s="4" t="s">
        <v>205</v>
      </c>
      <c r="H1433" s="5" t="s">
        <v>8644</v>
      </c>
      <c r="I1433" s="4" t="s">
        <v>8645</v>
      </c>
      <c r="J1433" s="5" t="n">
        <f aca="false">LEN(K1433)</f>
        <v>24</v>
      </c>
      <c r="K1433" s="6" t="str">
        <f aca="false">LOWER(SUBSTITUTE(SUBSTITUTE(SUBSTITUTE(SUBSTITUTE(SUBSTITUTE(SUBSTITUTE(SUBSTITUTE(B1433,"S.L.",""),"SL",""),"S.A.",""),"SA","")," ",""),".",""),",",""))&amp;".com"</f>
        <v>dovideointernacional.com</v>
      </c>
      <c r="L1433" s="4" t="s">
        <v>78</v>
      </c>
      <c r="M1433" s="4" t="s">
        <v>31</v>
      </c>
    </row>
    <row r="1434" customFormat="false" ht="15.75" hidden="false" customHeight="true" outlineLevel="0" collapsed="false">
      <c r="A1434" s="4" t="n">
        <v>695</v>
      </c>
      <c r="B1434" s="4" t="s">
        <v>8646</v>
      </c>
      <c r="C1434" s="4"/>
      <c r="D1434" s="4" t="s">
        <v>8647</v>
      </c>
      <c r="E1434" s="5" t="s">
        <v>8648</v>
      </c>
      <c r="F1434" s="4" t="s">
        <v>8649</v>
      </c>
      <c r="G1434" s="4" t="s">
        <v>464</v>
      </c>
      <c r="H1434" s="5" t="s">
        <v>8650</v>
      </c>
      <c r="I1434" s="4" t="s">
        <v>8651</v>
      </c>
      <c r="J1434" s="5" t="n">
        <f aca="false">LEN(K1434)</f>
        <v>24</v>
      </c>
      <c r="K1434" s="6" t="s">
        <v>8652</v>
      </c>
      <c r="L1434" s="4" t="s">
        <v>21</v>
      </c>
      <c r="M1434" s="4" t="s">
        <v>6988</v>
      </c>
    </row>
    <row r="1435" customFormat="false" ht="15.75" hidden="false" customHeight="true" outlineLevel="0" collapsed="false">
      <c r="A1435" s="4" t="n">
        <v>732</v>
      </c>
      <c r="B1435" s="4" t="s">
        <v>8653</v>
      </c>
      <c r="C1435" s="4"/>
      <c r="D1435" s="4" t="s">
        <v>8654</v>
      </c>
      <c r="E1435" s="5" t="s">
        <v>8655</v>
      </c>
      <c r="F1435" s="4" t="s">
        <v>8656</v>
      </c>
      <c r="G1435" s="4" t="s">
        <v>205</v>
      </c>
      <c r="H1435" s="5" t="s">
        <v>8657</v>
      </c>
      <c r="I1435" s="4" t="s">
        <v>8658</v>
      </c>
      <c r="J1435" s="5" t="n">
        <f aca="false">LEN(K1435)</f>
        <v>24</v>
      </c>
      <c r="K1435" s="6" t="s">
        <v>8659</v>
      </c>
      <c r="L1435" s="4" t="s">
        <v>57</v>
      </c>
      <c r="M1435" s="4" t="s">
        <v>317</v>
      </c>
    </row>
    <row r="1436" customFormat="false" ht="15.75" hidden="false" customHeight="true" outlineLevel="0" collapsed="false">
      <c r="A1436" s="4" t="n">
        <v>757</v>
      </c>
      <c r="B1436" s="4" t="s">
        <v>8660</v>
      </c>
      <c r="C1436" s="4"/>
      <c r="D1436" s="4" t="s">
        <v>8661</v>
      </c>
      <c r="E1436" s="5" t="s">
        <v>6821</v>
      </c>
      <c r="F1436" s="4" t="s">
        <v>8662</v>
      </c>
      <c r="G1436" s="4" t="s">
        <v>205</v>
      </c>
      <c r="H1436" s="5" t="s">
        <v>8663</v>
      </c>
      <c r="I1436" s="4" t="s">
        <v>8664</v>
      </c>
      <c r="J1436" s="5" t="n">
        <f aca="false">LEN(K1436)</f>
        <v>24</v>
      </c>
      <c r="K1436" s="6" t="s">
        <v>8665</v>
      </c>
      <c r="L1436" s="4" t="s">
        <v>31</v>
      </c>
      <c r="M1436" s="4" t="s">
        <v>317</v>
      </c>
    </row>
    <row r="1437" customFormat="false" ht="15.75" hidden="false" customHeight="true" outlineLevel="0" collapsed="false">
      <c r="A1437" s="4" t="n">
        <v>840</v>
      </c>
      <c r="B1437" s="4" t="s">
        <v>8666</v>
      </c>
      <c r="C1437" s="4"/>
      <c r="D1437" s="4" t="s">
        <v>8667</v>
      </c>
      <c r="E1437" s="5" t="s">
        <v>8668</v>
      </c>
      <c r="F1437" s="4" t="s">
        <v>8669</v>
      </c>
      <c r="G1437" s="4" t="s">
        <v>2305</v>
      </c>
      <c r="H1437" s="5" t="s">
        <v>8670</v>
      </c>
      <c r="I1437" s="4" t="s">
        <v>8671</v>
      </c>
      <c r="J1437" s="5" t="n">
        <f aca="false">LEN(K1437)</f>
        <v>24</v>
      </c>
      <c r="K1437" s="10" t="s">
        <v>8672</v>
      </c>
      <c r="L1437" s="4" t="s">
        <v>66</v>
      </c>
      <c r="M1437" s="4" t="s">
        <v>22</v>
      </c>
    </row>
    <row r="1438" customFormat="false" ht="15.75" hidden="false" customHeight="true" outlineLevel="0" collapsed="false">
      <c r="A1438" s="4" t="n">
        <v>843</v>
      </c>
      <c r="B1438" s="4" t="s">
        <v>8673</v>
      </c>
      <c r="C1438" s="4"/>
      <c r="D1438" s="4" t="s">
        <v>8674</v>
      </c>
      <c r="E1438" s="5" t="s">
        <v>8675</v>
      </c>
      <c r="F1438" s="4" t="s">
        <v>8676</v>
      </c>
      <c r="G1438" s="4" t="s">
        <v>2305</v>
      </c>
      <c r="H1438" s="5" t="s">
        <v>8677</v>
      </c>
      <c r="I1438" s="4" t="s">
        <v>8678</v>
      </c>
      <c r="J1438" s="5" t="n">
        <f aca="false">LEN(K1438)</f>
        <v>24</v>
      </c>
      <c r="K1438" s="6" t="str">
        <f aca="false">LOWER(SUBSTITUTE(SUBSTITUTE(SUBSTITUTE(SUBSTITUTE(SUBSTITUTE(SUBSTITUTE(SUBSTITUTE(B1438,"S.L.",""),"SL",""),"S.A.",""),"SA","")," ",""),".",""),",",""))&amp;".com"</f>
        <v>elrinconcitodegredos.com</v>
      </c>
      <c r="L1438" s="4" t="s">
        <v>637</v>
      </c>
      <c r="M1438" s="4" t="s">
        <v>336</v>
      </c>
    </row>
    <row r="1439" customFormat="false" ht="15.75" hidden="false" customHeight="true" outlineLevel="0" collapsed="false">
      <c r="A1439" s="4" t="n">
        <v>860</v>
      </c>
      <c r="B1439" s="4" t="s">
        <v>8679</v>
      </c>
      <c r="C1439" s="4"/>
      <c r="D1439" s="4" t="s">
        <v>8680</v>
      </c>
      <c r="E1439" s="5" t="s">
        <v>8681</v>
      </c>
      <c r="F1439" s="4" t="s">
        <v>3183</v>
      </c>
      <c r="G1439" s="4" t="s">
        <v>1482</v>
      </c>
      <c r="H1439" s="5" t="s">
        <v>8682</v>
      </c>
      <c r="I1439" s="4" t="s">
        <v>8683</v>
      </c>
      <c r="J1439" s="5" t="n">
        <f aca="false">LEN(K1439)</f>
        <v>24</v>
      </c>
      <c r="K1439" s="6" t="s">
        <v>8684</v>
      </c>
      <c r="L1439" s="4" t="s">
        <v>57</v>
      </c>
      <c r="M1439" s="4" t="s">
        <v>2097</v>
      </c>
    </row>
    <row r="1440" customFormat="false" ht="15.75" hidden="false" customHeight="true" outlineLevel="0" collapsed="false">
      <c r="A1440" s="4" t="n">
        <v>864</v>
      </c>
      <c r="B1440" s="4" t="s">
        <v>8685</v>
      </c>
      <c r="C1440" s="4"/>
      <c r="D1440" s="4" t="s">
        <v>8686</v>
      </c>
      <c r="E1440" s="5" t="s">
        <v>8687</v>
      </c>
      <c r="F1440" s="4" t="s">
        <v>8688</v>
      </c>
      <c r="G1440" s="4" t="s">
        <v>1482</v>
      </c>
      <c r="H1440" s="5" t="s">
        <v>8689</v>
      </c>
      <c r="I1440" s="4" t="s">
        <v>8690</v>
      </c>
      <c r="J1440" s="5" t="n">
        <f aca="false">LEN(K1440)</f>
        <v>24</v>
      </c>
      <c r="K1440" s="6" t="s">
        <v>8691</v>
      </c>
      <c r="L1440" s="4" t="s">
        <v>78</v>
      </c>
      <c r="M1440" s="4" t="s">
        <v>819</v>
      </c>
    </row>
    <row r="1441" customFormat="false" ht="15.75" hidden="false" customHeight="true" outlineLevel="0" collapsed="false">
      <c r="A1441" s="4" t="n">
        <v>869</v>
      </c>
      <c r="B1441" s="4" t="s">
        <v>8692</v>
      </c>
      <c r="C1441" s="4"/>
      <c r="D1441" s="4" t="s">
        <v>8693</v>
      </c>
      <c r="E1441" s="5" t="s">
        <v>8694</v>
      </c>
      <c r="F1441" s="4" t="s">
        <v>8695</v>
      </c>
      <c r="G1441" s="4" t="s">
        <v>1482</v>
      </c>
      <c r="H1441" s="5" t="s">
        <v>8696</v>
      </c>
      <c r="I1441" s="4" t="s">
        <v>8697</v>
      </c>
      <c r="J1441" s="5" t="n">
        <f aca="false">LEN(K1441)</f>
        <v>24</v>
      </c>
      <c r="K1441" s="10" t="s">
        <v>8698</v>
      </c>
      <c r="L1441" s="4" t="s">
        <v>57</v>
      </c>
      <c r="M1441" s="4" t="s">
        <v>8699</v>
      </c>
    </row>
    <row r="1442" customFormat="false" ht="15.75" hidden="false" customHeight="true" outlineLevel="0" collapsed="false">
      <c r="A1442" s="4" t="n">
        <v>886</v>
      </c>
      <c r="B1442" s="4" t="s">
        <v>8700</v>
      </c>
      <c r="C1442" s="4"/>
      <c r="D1442" s="4" t="s">
        <v>8701</v>
      </c>
      <c r="E1442" s="5" t="s">
        <v>7051</v>
      </c>
      <c r="F1442" s="4" t="s">
        <v>1482</v>
      </c>
      <c r="G1442" s="4" t="s">
        <v>1482</v>
      </c>
      <c r="H1442" s="5" t="s">
        <v>8702</v>
      </c>
      <c r="I1442" s="4" t="s">
        <v>8703</v>
      </c>
      <c r="J1442" s="5" t="n">
        <f aca="false">LEN(K1442)</f>
        <v>24</v>
      </c>
      <c r="K1442" s="6" t="str">
        <f aca="false">LOWER(SUBSTITUTE(SUBSTITUTE(SUBSTITUTE(SUBSTITUTE(SUBSTITUTE(SUBSTITUTE(SUBSTITUTE(B1442,"S.L.",""),"SL",""),"S.A.",""),"SA","")," ",""),".",""),",",""))&amp;".com"</f>
        <v>hotelpalacionfacundo.com</v>
      </c>
      <c r="L1442" s="4" t="s">
        <v>31</v>
      </c>
      <c r="M1442" s="4" t="s">
        <v>467</v>
      </c>
    </row>
    <row r="1443" customFormat="false" ht="15.75" hidden="false" customHeight="true" outlineLevel="0" collapsed="false">
      <c r="A1443" s="4" t="n">
        <v>893</v>
      </c>
      <c r="B1443" s="4" t="s">
        <v>8704</v>
      </c>
      <c r="C1443" s="4"/>
      <c r="D1443" s="4" t="s">
        <v>8705</v>
      </c>
      <c r="E1443" s="5" t="s">
        <v>7057</v>
      </c>
      <c r="F1443" s="4" t="s">
        <v>7058</v>
      </c>
      <c r="G1443" s="4" t="s">
        <v>1482</v>
      </c>
      <c r="H1443" s="5" t="s">
        <v>8706</v>
      </c>
      <c r="I1443" s="4" t="s">
        <v>8707</v>
      </c>
      <c r="J1443" s="5" t="n">
        <f aca="false">LEN(K1443)</f>
        <v>24</v>
      </c>
      <c r="K1443" s="6" t="str">
        <f aca="false">LOWER(SUBSTITUTE(SUBSTITUTE(SUBSTITUTE(SUBSTITUTE(SUBSTITUTE(SUBSTITUTE(SUBSTITUTE(B1443,"S.L.",""),"SL",""),"S.A.",""),"SA","")," ",""),".",""),",",""))&amp;".com"</f>
        <v>mariaibelcañasalonso.com</v>
      </c>
      <c r="L1443" s="4" t="s">
        <v>78</v>
      </c>
      <c r="M1443" s="4" t="s">
        <v>31</v>
      </c>
    </row>
    <row r="1444" customFormat="false" ht="15.75" hidden="false" customHeight="true" outlineLevel="0" collapsed="false">
      <c r="A1444" s="4" t="n">
        <v>904</v>
      </c>
      <c r="B1444" s="4" t="s">
        <v>8708</v>
      </c>
      <c r="C1444" s="4"/>
      <c r="D1444" s="4" t="s">
        <v>8709</v>
      </c>
      <c r="E1444" s="5" t="s">
        <v>4659</v>
      </c>
      <c r="F1444" s="4" t="s">
        <v>4660</v>
      </c>
      <c r="G1444" s="4" t="s">
        <v>1482</v>
      </c>
      <c r="H1444" s="5" t="s">
        <v>8710</v>
      </c>
      <c r="I1444" s="7" t="s">
        <v>8711</v>
      </c>
      <c r="J1444" s="5" t="n">
        <f aca="false">LEN(K1444)</f>
        <v>24</v>
      </c>
      <c r="K1444" s="6" t="s">
        <v>8712</v>
      </c>
      <c r="L1444" s="4" t="s">
        <v>31</v>
      </c>
      <c r="M1444" s="4" t="s">
        <v>577</v>
      </c>
    </row>
    <row r="1445" customFormat="false" ht="15.75" hidden="false" customHeight="true" outlineLevel="0" collapsed="false">
      <c r="A1445" s="4" t="n">
        <v>996</v>
      </c>
      <c r="B1445" s="4" t="s">
        <v>8713</v>
      </c>
      <c r="C1445" s="4"/>
      <c r="D1445" s="4" t="s">
        <v>8714</v>
      </c>
      <c r="E1445" s="5" t="s">
        <v>8715</v>
      </c>
      <c r="F1445" s="4" t="s">
        <v>2345</v>
      </c>
      <c r="G1445" s="4" t="s">
        <v>431</v>
      </c>
      <c r="H1445" s="5" t="s">
        <v>8716</v>
      </c>
      <c r="I1445" s="7" t="s">
        <v>8717</v>
      </c>
      <c r="J1445" s="5" t="n">
        <f aca="false">LEN(K1445)</f>
        <v>24</v>
      </c>
      <c r="K1445" s="6" t="s">
        <v>8718</v>
      </c>
      <c r="L1445" s="4" t="s">
        <v>21</v>
      </c>
      <c r="M1445" s="4" t="s">
        <v>2760</v>
      </c>
    </row>
    <row r="1446" customFormat="false" ht="15.75" hidden="false" customHeight="true" outlineLevel="0" collapsed="false">
      <c r="A1446" s="4" t="n">
        <v>1003</v>
      </c>
      <c r="B1446" s="4" t="s">
        <v>8719</v>
      </c>
      <c r="C1446" s="4"/>
      <c r="D1446" s="4" t="s">
        <v>8720</v>
      </c>
      <c r="E1446" s="5" t="s">
        <v>3864</v>
      </c>
      <c r="F1446" s="4" t="s">
        <v>3865</v>
      </c>
      <c r="G1446" s="4" t="s">
        <v>431</v>
      </c>
      <c r="H1446" s="5" t="s">
        <v>8721</v>
      </c>
      <c r="I1446" s="4" t="s">
        <v>8722</v>
      </c>
      <c r="J1446" s="5" t="n">
        <f aca="false">LEN(K1446)</f>
        <v>24</v>
      </c>
      <c r="K1446" s="6" t="s">
        <v>8723</v>
      </c>
      <c r="L1446" s="4" t="s">
        <v>31</v>
      </c>
      <c r="M1446" s="4" t="s">
        <v>8724</v>
      </c>
    </row>
    <row r="1447" customFormat="false" ht="15.75" hidden="false" customHeight="true" outlineLevel="0" collapsed="false">
      <c r="A1447" s="4" t="n">
        <v>1073</v>
      </c>
      <c r="B1447" s="4" t="s">
        <v>8725</v>
      </c>
      <c r="C1447" s="4"/>
      <c r="D1447" s="4" t="s">
        <v>8726</v>
      </c>
      <c r="E1447" s="5" t="s">
        <v>8727</v>
      </c>
      <c r="F1447" s="4" t="s">
        <v>3147</v>
      </c>
      <c r="G1447" s="4" t="s">
        <v>431</v>
      </c>
      <c r="H1447" s="5" t="s">
        <v>8728</v>
      </c>
      <c r="I1447" s="4" t="s">
        <v>8729</v>
      </c>
      <c r="J1447" s="5" t="n">
        <f aca="false">LEN(K1447)</f>
        <v>24</v>
      </c>
      <c r="K1447" s="10" t="s">
        <v>8730</v>
      </c>
      <c r="L1447" s="4" t="s">
        <v>31</v>
      </c>
      <c r="M1447" s="4" t="s">
        <v>794</v>
      </c>
    </row>
    <row r="1448" customFormat="false" ht="15.75" hidden="false" customHeight="true" outlineLevel="0" collapsed="false">
      <c r="A1448" s="4" t="n">
        <v>1182</v>
      </c>
      <c r="B1448" s="4" t="s">
        <v>8731</v>
      </c>
      <c r="C1448" s="4"/>
      <c r="D1448" s="4" t="s">
        <v>8732</v>
      </c>
      <c r="E1448" s="5" t="s">
        <v>429</v>
      </c>
      <c r="F1448" s="4" t="s">
        <v>1027</v>
      </c>
      <c r="G1448" s="4" t="s">
        <v>431</v>
      </c>
      <c r="H1448" s="5" t="s">
        <v>8733</v>
      </c>
      <c r="I1448" s="7" t="s">
        <v>8734</v>
      </c>
      <c r="J1448" s="5" t="n">
        <f aca="false">LEN(K1448)</f>
        <v>24</v>
      </c>
      <c r="K1448" s="6" t="s">
        <v>8735</v>
      </c>
      <c r="L1448" s="4" t="s">
        <v>78</v>
      </c>
      <c r="M1448" s="4" t="s">
        <v>1265</v>
      </c>
    </row>
    <row r="1449" customFormat="false" ht="15.75" hidden="false" customHeight="true" outlineLevel="0" collapsed="false">
      <c r="A1449" s="4" t="n">
        <v>1187</v>
      </c>
      <c r="B1449" s="4" t="s">
        <v>8736</v>
      </c>
      <c r="C1449" s="4"/>
      <c r="D1449" s="4" t="s">
        <v>8737</v>
      </c>
      <c r="E1449" s="5" t="s">
        <v>2355</v>
      </c>
      <c r="F1449" s="4" t="s">
        <v>1027</v>
      </c>
      <c r="G1449" s="4" t="s">
        <v>431</v>
      </c>
      <c r="H1449" s="5" t="s">
        <v>8738</v>
      </c>
      <c r="I1449" s="4" t="s">
        <v>8739</v>
      </c>
      <c r="J1449" s="5" t="n">
        <f aca="false">LEN(K1449)</f>
        <v>24</v>
      </c>
      <c r="K1449" s="6" t="s">
        <v>8740</v>
      </c>
      <c r="L1449" s="4" t="s">
        <v>78</v>
      </c>
      <c r="M1449" s="4" t="s">
        <v>31</v>
      </c>
    </row>
    <row r="1450" customFormat="false" ht="15.75" hidden="false" customHeight="true" outlineLevel="0" collapsed="false">
      <c r="A1450" s="4" t="n">
        <v>1282</v>
      </c>
      <c r="B1450" s="4" t="s">
        <v>8741</v>
      </c>
      <c r="C1450" s="4"/>
      <c r="D1450" s="4" t="s">
        <v>8742</v>
      </c>
      <c r="E1450" s="5" t="s">
        <v>8743</v>
      </c>
      <c r="F1450" s="4" t="s">
        <v>8744</v>
      </c>
      <c r="G1450" s="4" t="s">
        <v>431</v>
      </c>
      <c r="H1450" s="5" t="s">
        <v>8745</v>
      </c>
      <c r="I1450" s="4" t="s">
        <v>8746</v>
      </c>
      <c r="J1450" s="5" t="n">
        <f aca="false">LEN(K1450)</f>
        <v>24</v>
      </c>
      <c r="K1450" s="6" t="s">
        <v>8747</v>
      </c>
      <c r="L1450" s="4" t="s">
        <v>31</v>
      </c>
      <c r="M1450" s="4" t="s">
        <v>31</v>
      </c>
    </row>
    <row r="1451" customFormat="false" ht="15.75" hidden="false" customHeight="true" outlineLevel="0" collapsed="false">
      <c r="A1451" s="4" t="n">
        <v>1299</v>
      </c>
      <c r="B1451" s="4" t="s">
        <v>8748</v>
      </c>
      <c r="C1451" s="4"/>
      <c r="D1451" s="4" t="s">
        <v>8749</v>
      </c>
      <c r="E1451" s="5" t="s">
        <v>8750</v>
      </c>
      <c r="F1451" s="4" t="s">
        <v>8751</v>
      </c>
      <c r="G1451" s="4" t="s">
        <v>322</v>
      </c>
      <c r="H1451" s="5" t="s">
        <v>8752</v>
      </c>
      <c r="I1451" s="4" t="s">
        <v>8753</v>
      </c>
      <c r="J1451" s="5" t="n">
        <f aca="false">LEN(K1451)</f>
        <v>24</v>
      </c>
      <c r="K1451" s="6" t="str">
        <f aca="false">LOWER(SUBSTITUTE(SUBSTITUTE(SUBSTITUTE(SUBSTITUTE(SUBSTITUTE(SUBSTITUTE(SUBSTITUTE(B1451,"S.L.",""),"SL",""),"S.A.",""),"SA","")," ",""),".",""),",",""))&amp;".com"</f>
        <v>fuertedelaconcepción.com</v>
      </c>
      <c r="L1451" s="4" t="s">
        <v>21</v>
      </c>
      <c r="M1451" s="4" t="s">
        <v>929</v>
      </c>
    </row>
    <row r="1452" customFormat="false" ht="15.75" hidden="false" customHeight="true" outlineLevel="0" collapsed="false">
      <c r="A1452" s="4" t="n">
        <v>1314</v>
      </c>
      <c r="B1452" s="4" t="s">
        <v>8754</v>
      </c>
      <c r="C1452" s="4"/>
      <c r="D1452" s="4" t="s">
        <v>8755</v>
      </c>
      <c r="E1452" s="5" t="s">
        <v>8756</v>
      </c>
      <c r="F1452" s="4" t="s">
        <v>8757</v>
      </c>
      <c r="G1452" s="4" t="s">
        <v>322</v>
      </c>
      <c r="H1452" s="5" t="s">
        <v>8758</v>
      </c>
      <c r="I1452" s="4" t="s">
        <v>8759</v>
      </c>
      <c r="J1452" s="5" t="n">
        <f aca="false">LEN(K1452)</f>
        <v>24</v>
      </c>
      <c r="K1452" s="6" t="str">
        <f aca="false">LOWER(SUBSTITUTE(SUBSTITUTE(SUBSTITUTE(SUBSTITUTE(SUBSTITUTE(SUBSTITUTE(SUBSTITUTE(B1452,"S.L.",""),"SL",""),"S.A.",""),"SA","")," ",""),".",""),",",""))&amp;".com"</f>
        <v>hotelpuertadelamanca.com</v>
      </c>
      <c r="L1452" s="4" t="s">
        <v>66</v>
      </c>
      <c r="M1452" s="4" t="s">
        <v>381</v>
      </c>
    </row>
    <row r="1453" customFormat="false" ht="15.75" hidden="false" customHeight="true" outlineLevel="0" collapsed="false">
      <c r="A1453" s="4" t="n">
        <v>1382</v>
      </c>
      <c r="B1453" s="4" t="s">
        <v>8760</v>
      </c>
      <c r="C1453" s="4"/>
      <c r="D1453" s="4" t="s">
        <v>8761</v>
      </c>
      <c r="E1453" s="5" t="s">
        <v>7114</v>
      </c>
      <c r="F1453" s="4" t="s">
        <v>7115</v>
      </c>
      <c r="G1453" s="4" t="s">
        <v>322</v>
      </c>
      <c r="H1453" s="5" t="s">
        <v>8762</v>
      </c>
      <c r="I1453" s="7" t="s">
        <v>8763</v>
      </c>
      <c r="J1453" s="5" t="n">
        <f aca="false">LEN(K1453)</f>
        <v>24</v>
      </c>
      <c r="K1453" s="6" t="str">
        <f aca="false">LOWER(SUBSTITUTE(SUBSTITUTE(SUBSTITUTE(SUBSTITUTE(SUBSTITUTE(SUBSTITUTE(SUBSTITUTE(B1453,"S.L.",""),"SL",""),"S.A.",""),"SA","")," ",""),".",""),",",""))&amp;".com"</f>
        <v>hotelmolinodelágueda.com</v>
      </c>
      <c r="L1453" s="4" t="s">
        <v>21</v>
      </c>
      <c r="M1453" s="4" t="s">
        <v>326</v>
      </c>
    </row>
    <row r="1454" customFormat="false" ht="15.75" hidden="false" customHeight="true" outlineLevel="0" collapsed="false">
      <c r="A1454" s="4" t="n">
        <v>1420</v>
      </c>
      <c r="B1454" s="4" t="s">
        <v>8764</v>
      </c>
      <c r="C1454" s="4"/>
      <c r="D1454" s="4" t="s">
        <v>8765</v>
      </c>
      <c r="E1454" s="5" t="s">
        <v>8766</v>
      </c>
      <c r="F1454" s="4" t="s">
        <v>8767</v>
      </c>
      <c r="G1454" s="4" t="s">
        <v>1097</v>
      </c>
      <c r="H1454" s="5" t="s">
        <v>8768</v>
      </c>
      <c r="I1454" s="7" t="s">
        <v>8769</v>
      </c>
      <c r="J1454" s="5" t="n">
        <f aca="false">LEN(K1454)</f>
        <v>24</v>
      </c>
      <c r="K1454" s="19" t="s">
        <v>8770</v>
      </c>
      <c r="L1454" s="4" t="s">
        <v>66</v>
      </c>
      <c r="M1454" s="4" t="s">
        <v>317</v>
      </c>
    </row>
    <row r="1455" customFormat="false" ht="15.75" hidden="false" customHeight="true" outlineLevel="0" collapsed="false">
      <c r="A1455" s="4" t="n">
        <v>1423</v>
      </c>
      <c r="B1455" s="4" t="s">
        <v>8771</v>
      </c>
      <c r="C1455" s="4"/>
      <c r="D1455" s="4" t="s">
        <v>8772</v>
      </c>
      <c r="E1455" s="5" t="s">
        <v>8773</v>
      </c>
      <c r="F1455" s="4" t="s">
        <v>8774</v>
      </c>
      <c r="G1455" s="4" t="s">
        <v>1097</v>
      </c>
      <c r="H1455" s="5" t="s">
        <v>8775</v>
      </c>
      <c r="I1455" s="4" t="s">
        <v>8776</v>
      </c>
      <c r="J1455" s="5" t="n">
        <f aca="false">LEN(K1455)</f>
        <v>24</v>
      </c>
      <c r="K1455" s="10" t="s">
        <v>8777</v>
      </c>
      <c r="L1455" s="4" t="s">
        <v>21</v>
      </c>
      <c r="M1455" s="4" t="s">
        <v>344</v>
      </c>
    </row>
    <row r="1456" customFormat="false" ht="15.75" hidden="false" customHeight="true" outlineLevel="0" collapsed="false">
      <c r="A1456" s="4" t="n">
        <v>1424</v>
      </c>
      <c r="B1456" s="4" t="s">
        <v>8771</v>
      </c>
      <c r="C1456" s="4"/>
      <c r="D1456" s="4" t="s">
        <v>8778</v>
      </c>
      <c r="E1456" s="5" t="s">
        <v>8773</v>
      </c>
      <c r="F1456" s="4" t="s">
        <v>8774</v>
      </c>
      <c r="G1456" s="4" t="s">
        <v>1097</v>
      </c>
      <c r="H1456" s="5" t="s">
        <v>8779</v>
      </c>
      <c r="I1456" s="7" t="s">
        <v>8776</v>
      </c>
      <c r="J1456" s="5" t="n">
        <f aca="false">LEN(K1456)</f>
        <v>24</v>
      </c>
      <c r="K1456" s="19" t="s">
        <v>8777</v>
      </c>
      <c r="L1456" s="4" t="s">
        <v>78</v>
      </c>
      <c r="M1456" s="4" t="s">
        <v>2890</v>
      </c>
    </row>
    <row r="1457" customFormat="false" ht="15.75" hidden="false" customHeight="true" outlineLevel="0" collapsed="false">
      <c r="A1457" s="4" t="n">
        <v>1455</v>
      </c>
      <c r="B1457" s="4" t="s">
        <v>8780</v>
      </c>
      <c r="C1457" s="4"/>
      <c r="D1457" s="4" t="s">
        <v>8781</v>
      </c>
      <c r="E1457" s="5" t="s">
        <v>8782</v>
      </c>
      <c r="F1457" s="4" t="s">
        <v>8783</v>
      </c>
      <c r="G1457" s="4" t="s">
        <v>1097</v>
      </c>
      <c r="H1457" s="5" t="s">
        <v>8784</v>
      </c>
      <c r="I1457" s="7" t="s">
        <v>8785</v>
      </c>
      <c r="J1457" s="5" t="n">
        <f aca="false">LEN(K1457)</f>
        <v>24</v>
      </c>
      <c r="K1457" s="6" t="s">
        <v>8786</v>
      </c>
      <c r="L1457" s="4" t="s">
        <v>31</v>
      </c>
      <c r="M1457" s="4" t="s">
        <v>577</v>
      </c>
    </row>
    <row r="1458" customFormat="false" ht="15.75" hidden="false" customHeight="true" outlineLevel="0" collapsed="false">
      <c r="A1458" s="4" t="n">
        <v>1466</v>
      </c>
      <c r="B1458" s="4" t="s">
        <v>8787</v>
      </c>
      <c r="C1458" s="4"/>
      <c r="D1458" s="4" t="s">
        <v>8788</v>
      </c>
      <c r="E1458" s="5" t="s">
        <v>8789</v>
      </c>
      <c r="F1458" s="4" t="s">
        <v>8790</v>
      </c>
      <c r="G1458" s="4" t="s">
        <v>1097</v>
      </c>
      <c r="H1458" s="5" t="s">
        <v>8791</v>
      </c>
      <c r="I1458" s="7" t="s">
        <v>8792</v>
      </c>
      <c r="J1458" s="5" t="n">
        <f aca="false">LEN(K1458)</f>
        <v>24</v>
      </c>
      <c r="K1458" s="5" t="s">
        <v>8793</v>
      </c>
      <c r="L1458" s="4" t="s">
        <v>31</v>
      </c>
      <c r="M1458" s="4" t="s">
        <v>2321</v>
      </c>
    </row>
    <row r="1459" customFormat="false" ht="15.75" hidden="false" customHeight="true" outlineLevel="0" collapsed="false">
      <c r="A1459" s="4" t="n">
        <v>1512</v>
      </c>
      <c r="B1459" s="4" t="s">
        <v>8794</v>
      </c>
      <c r="C1459" s="4"/>
      <c r="D1459" s="4" t="s">
        <v>8795</v>
      </c>
      <c r="E1459" s="5" t="s">
        <v>1031</v>
      </c>
      <c r="F1459" s="4" t="s">
        <v>464</v>
      </c>
      <c r="G1459" s="4" t="s">
        <v>464</v>
      </c>
      <c r="H1459" s="5" t="s">
        <v>8796</v>
      </c>
      <c r="I1459" s="4" t="s">
        <v>8797</v>
      </c>
      <c r="J1459" s="5" t="n">
        <f aca="false">LEN(K1459)</f>
        <v>24</v>
      </c>
      <c r="K1459" s="6" t="s">
        <v>8798</v>
      </c>
      <c r="L1459" s="4" t="s">
        <v>57</v>
      </c>
      <c r="M1459" s="4" t="s">
        <v>336</v>
      </c>
    </row>
    <row r="1460" customFormat="false" ht="15.75" hidden="false" customHeight="true" outlineLevel="0" collapsed="false">
      <c r="A1460" s="4" t="n">
        <v>1513</v>
      </c>
      <c r="B1460" s="4" t="s">
        <v>8799</v>
      </c>
      <c r="C1460" s="4"/>
      <c r="D1460" s="4" t="s">
        <v>8800</v>
      </c>
      <c r="E1460" s="5" t="s">
        <v>7152</v>
      </c>
      <c r="F1460" s="4" t="s">
        <v>464</v>
      </c>
      <c r="G1460" s="4" t="s">
        <v>464</v>
      </c>
      <c r="H1460" s="5" t="s">
        <v>8801</v>
      </c>
      <c r="I1460" s="17" t="s">
        <v>8802</v>
      </c>
      <c r="J1460" s="5" t="n">
        <f aca="false">LEN(K1460)</f>
        <v>24</v>
      </c>
      <c r="K1460" s="19" t="s">
        <v>8803</v>
      </c>
      <c r="L1460" s="4" t="s">
        <v>66</v>
      </c>
      <c r="M1460" s="4" t="s">
        <v>996</v>
      </c>
    </row>
    <row r="1461" customFormat="false" ht="15.75" hidden="false" customHeight="true" outlineLevel="0" collapsed="false">
      <c r="A1461" s="4" t="n">
        <v>1519</v>
      </c>
      <c r="B1461" s="4" t="s">
        <v>8804</v>
      </c>
      <c r="C1461" s="4"/>
      <c r="D1461" s="4" t="s">
        <v>8805</v>
      </c>
      <c r="E1461" s="5" t="s">
        <v>8806</v>
      </c>
      <c r="F1461" s="4" t="s">
        <v>8807</v>
      </c>
      <c r="G1461" s="4" t="s">
        <v>464</v>
      </c>
      <c r="H1461" s="5" t="s">
        <v>8808</v>
      </c>
      <c r="I1461" s="4" t="s">
        <v>8809</v>
      </c>
      <c r="J1461" s="5" t="n">
        <f aca="false">LEN(K1461)</f>
        <v>24</v>
      </c>
      <c r="K1461" s="6" t="s">
        <v>8810</v>
      </c>
      <c r="L1461" s="4" t="s">
        <v>21</v>
      </c>
      <c r="M1461" s="4" t="s">
        <v>2890</v>
      </c>
    </row>
    <row r="1462" customFormat="false" ht="15.75" hidden="false" customHeight="true" outlineLevel="0" collapsed="false">
      <c r="A1462" s="4" t="n">
        <v>12354</v>
      </c>
      <c r="B1462" s="4" t="s">
        <v>8811</v>
      </c>
      <c r="C1462" s="4"/>
      <c r="D1462" s="4" t="s">
        <v>8812</v>
      </c>
      <c r="E1462" s="5" t="s">
        <v>8813</v>
      </c>
      <c r="F1462" s="4" t="s">
        <v>8814</v>
      </c>
      <c r="G1462" s="4" t="s">
        <v>464</v>
      </c>
      <c r="H1462" s="5" t="s">
        <v>8815</v>
      </c>
      <c r="I1462" s="4" t="s">
        <v>8816</v>
      </c>
      <c r="J1462" s="5" t="n">
        <f aca="false">LEN(K1462)</f>
        <v>24</v>
      </c>
      <c r="K1462" s="6" t="str">
        <f aca="false">LOWER(SUBSTITUTE(SUBSTITUTE(SUBSTITUTE(SUBSTITUTE(SUBSTITUTE(SUBSTITUTE(SUBSTITUTE(B1462,"S.L.",""),"SL",""),"S.A.",""),"SA","")," ",""),".",""),",",""))&amp;".com"</f>
        <v>balneariolaspalmeras.com</v>
      </c>
      <c r="L1462" s="4" t="s">
        <v>31</v>
      </c>
      <c r="M1462" s="4" t="s">
        <v>31</v>
      </c>
    </row>
    <row r="1463" customFormat="false" ht="15.75" hidden="false" customHeight="true" outlineLevel="0" collapsed="false">
      <c r="A1463" s="4" t="n">
        <v>1553</v>
      </c>
      <c r="B1463" s="4" t="s">
        <v>8817</v>
      </c>
      <c r="C1463" s="4"/>
      <c r="D1463" s="4" t="s">
        <v>3237</v>
      </c>
      <c r="E1463" s="5" t="s">
        <v>3238</v>
      </c>
      <c r="F1463" s="4" t="s">
        <v>3239</v>
      </c>
      <c r="G1463" s="4" t="s">
        <v>2093</v>
      </c>
      <c r="H1463" s="5" t="s">
        <v>8818</v>
      </c>
      <c r="I1463" s="4" t="s">
        <v>8819</v>
      </c>
      <c r="J1463" s="5" t="n">
        <f aca="false">LEN(K1463)</f>
        <v>24</v>
      </c>
      <c r="K1463" s="6" t="s">
        <v>8820</v>
      </c>
      <c r="L1463" s="4" t="s">
        <v>31</v>
      </c>
      <c r="M1463" s="4" t="s">
        <v>3895</v>
      </c>
    </row>
    <row r="1464" customFormat="false" ht="15.75" hidden="false" customHeight="true" outlineLevel="0" collapsed="false">
      <c r="A1464" s="4" t="n">
        <v>1580</v>
      </c>
      <c r="B1464" s="4" t="s">
        <v>8821</v>
      </c>
      <c r="C1464" s="4"/>
      <c r="D1464" s="4" t="s">
        <v>8822</v>
      </c>
      <c r="E1464" s="5" t="s">
        <v>2368</v>
      </c>
      <c r="F1464" s="4" t="s">
        <v>2369</v>
      </c>
      <c r="G1464" s="4" t="s">
        <v>2093</v>
      </c>
      <c r="H1464" s="5" t="s">
        <v>8823</v>
      </c>
      <c r="I1464" s="4" t="s">
        <v>8824</v>
      </c>
      <c r="J1464" s="5" t="n">
        <f aca="false">LEN(K1464)</f>
        <v>24</v>
      </c>
      <c r="K1464" s="6" t="s">
        <v>8825</v>
      </c>
      <c r="L1464" s="4" t="s">
        <v>66</v>
      </c>
      <c r="M1464" s="4" t="s">
        <v>419</v>
      </c>
    </row>
    <row r="1465" customFormat="false" ht="15.75" hidden="false" customHeight="true" outlineLevel="0" collapsed="false">
      <c r="A1465" s="4" t="n">
        <v>1581</v>
      </c>
      <c r="B1465" s="4" t="s">
        <v>8826</v>
      </c>
      <c r="C1465" s="4"/>
      <c r="D1465" s="4" t="s">
        <v>8827</v>
      </c>
      <c r="E1465" s="5" t="s">
        <v>2368</v>
      </c>
      <c r="F1465" s="4" t="s">
        <v>2369</v>
      </c>
      <c r="G1465" s="4" t="s">
        <v>2093</v>
      </c>
      <c r="H1465" s="5" t="s">
        <v>8828</v>
      </c>
      <c r="I1465" s="4" t="s">
        <v>8829</v>
      </c>
      <c r="J1465" s="5" t="n">
        <f aca="false">LEN(K1465)</f>
        <v>24</v>
      </c>
      <c r="K1465" s="6" t="s">
        <v>8825</v>
      </c>
      <c r="L1465" s="4" t="s">
        <v>78</v>
      </c>
      <c r="M1465" s="4" t="s">
        <v>1063</v>
      </c>
    </row>
    <row r="1466" customFormat="false" ht="15.75" hidden="false" customHeight="true" outlineLevel="0" collapsed="false">
      <c r="A1466" s="4" t="n">
        <v>1659</v>
      </c>
      <c r="B1466" s="4" t="s">
        <v>8830</v>
      </c>
      <c r="C1466" s="4"/>
      <c r="D1466" s="4" t="s">
        <v>8831</v>
      </c>
      <c r="E1466" s="5" t="s">
        <v>8832</v>
      </c>
      <c r="F1466" s="4" t="s">
        <v>8833</v>
      </c>
      <c r="G1466" s="4" t="s">
        <v>895</v>
      </c>
      <c r="H1466" s="5" t="s">
        <v>8834</v>
      </c>
      <c r="I1466" s="7" t="s">
        <v>8835</v>
      </c>
      <c r="J1466" s="5" t="n">
        <f aca="false">LEN(K1466)</f>
        <v>24</v>
      </c>
      <c r="K1466" s="5" t="s">
        <v>8836</v>
      </c>
      <c r="L1466" s="4" t="s">
        <v>57</v>
      </c>
      <c r="M1466" s="4" t="s">
        <v>695</v>
      </c>
    </row>
    <row r="1467" customFormat="false" ht="27.75" hidden="false" customHeight="true" outlineLevel="0" collapsed="false">
      <c r="A1467" s="4" t="n">
        <v>1682</v>
      </c>
      <c r="B1467" s="4" t="s">
        <v>8837</v>
      </c>
      <c r="C1467" s="4"/>
      <c r="D1467" s="4" t="s">
        <v>8838</v>
      </c>
      <c r="E1467" s="5" t="s">
        <v>1038</v>
      </c>
      <c r="F1467" s="4" t="s">
        <v>1039</v>
      </c>
      <c r="G1467" s="4" t="s">
        <v>895</v>
      </c>
      <c r="H1467" s="5" t="s">
        <v>8839</v>
      </c>
      <c r="I1467" s="7" t="s">
        <v>8840</v>
      </c>
      <c r="J1467" s="5" t="n">
        <f aca="false">LEN(K1467)</f>
        <v>24</v>
      </c>
      <c r="K1467" s="6" t="s">
        <v>8841</v>
      </c>
      <c r="L1467" s="4" t="s">
        <v>31</v>
      </c>
      <c r="M1467" s="4" t="s">
        <v>918</v>
      </c>
    </row>
    <row r="1468" customFormat="false" ht="27.75" hidden="false" customHeight="true" outlineLevel="0" collapsed="false">
      <c r="A1468" s="4" t="n">
        <v>1686</v>
      </c>
      <c r="B1468" s="4" t="s">
        <v>8842</v>
      </c>
      <c r="C1468" s="4"/>
      <c r="D1468" s="4" t="s">
        <v>8843</v>
      </c>
      <c r="E1468" s="5" t="s">
        <v>8844</v>
      </c>
      <c r="F1468" s="4" t="s">
        <v>8845</v>
      </c>
      <c r="G1468" s="4" t="s">
        <v>895</v>
      </c>
      <c r="H1468" s="5" t="s">
        <v>8846</v>
      </c>
      <c r="I1468" s="7" t="s">
        <v>8847</v>
      </c>
      <c r="J1468" s="5" t="n">
        <f aca="false">LEN(K1468)</f>
        <v>24</v>
      </c>
      <c r="K1468" s="5" t="str">
        <f aca="false">LOWER(SUBSTITUTE(SUBSTITUTE(SUBSTITUTE(SUBSTITUTE(SUBSTITUTE(SUBSTITUTE(SUBSTITUTE(B1468,"S.L.",""),"SL",""),"S.A.",""),"SA","")," ",""),".",""),",",""))&amp;".com"</f>
        <v>elmolinodelospilares.com</v>
      </c>
      <c r="L1468" s="4" t="s">
        <v>31</v>
      </c>
      <c r="M1468" s="4" t="s">
        <v>186</v>
      </c>
    </row>
    <row r="1469" customFormat="false" ht="15.75" hidden="false" customHeight="true" outlineLevel="0" collapsed="false">
      <c r="A1469" s="4" t="n">
        <v>1716</v>
      </c>
      <c r="B1469" s="4" t="s">
        <v>8848</v>
      </c>
      <c r="C1469" s="4"/>
      <c r="D1469" s="4" t="s">
        <v>8849</v>
      </c>
      <c r="E1469" s="5" t="s">
        <v>8850</v>
      </c>
      <c r="F1469" s="4" t="s">
        <v>8851</v>
      </c>
      <c r="G1469" s="4" t="s">
        <v>895</v>
      </c>
      <c r="H1469" s="5" t="s">
        <v>8852</v>
      </c>
      <c r="I1469" s="4" t="s">
        <v>8853</v>
      </c>
      <c r="J1469" s="5" t="n">
        <f aca="false">LEN(K1469)</f>
        <v>24</v>
      </c>
      <c r="K1469" s="6" t="s">
        <v>8854</v>
      </c>
      <c r="L1469" s="4" t="s">
        <v>78</v>
      </c>
      <c r="M1469" s="4" t="s">
        <v>381</v>
      </c>
    </row>
    <row r="1470" customFormat="false" ht="15.75" hidden="false" customHeight="true" outlineLevel="0" collapsed="false">
      <c r="A1470" s="4" t="n">
        <v>1792</v>
      </c>
      <c r="B1470" s="4" t="s">
        <v>8855</v>
      </c>
      <c r="C1470" s="4"/>
      <c r="D1470" s="4" t="s">
        <v>2699</v>
      </c>
      <c r="E1470" s="5" t="s">
        <v>2700</v>
      </c>
      <c r="F1470" s="4" t="s">
        <v>2701</v>
      </c>
      <c r="G1470" s="4" t="s">
        <v>37</v>
      </c>
      <c r="H1470" s="5" t="s">
        <v>8856</v>
      </c>
      <c r="I1470" s="4" t="s">
        <v>8857</v>
      </c>
      <c r="J1470" s="5" t="n">
        <f aca="false">LEN(K1470)</f>
        <v>24</v>
      </c>
      <c r="K1470" s="6" t="s">
        <v>8858</v>
      </c>
      <c r="L1470" s="4" t="s">
        <v>21</v>
      </c>
      <c r="M1470" s="4" t="s">
        <v>8859</v>
      </c>
    </row>
    <row r="1471" customFormat="false" ht="15.75" hidden="false" customHeight="true" outlineLevel="0" collapsed="false">
      <c r="A1471" s="4" t="n">
        <v>1807</v>
      </c>
      <c r="B1471" s="4" t="s">
        <v>8860</v>
      </c>
      <c r="C1471" s="4"/>
      <c r="D1471" s="4" t="s">
        <v>8861</v>
      </c>
      <c r="E1471" s="5" t="s">
        <v>2100</v>
      </c>
      <c r="F1471" s="4" t="s">
        <v>478</v>
      </c>
      <c r="G1471" s="4" t="s">
        <v>37</v>
      </c>
      <c r="H1471" s="5" t="s">
        <v>8862</v>
      </c>
      <c r="I1471" s="4" t="s">
        <v>8863</v>
      </c>
      <c r="J1471" s="5" t="n">
        <f aca="false">LEN(K1471)</f>
        <v>24</v>
      </c>
      <c r="K1471" s="6" t="s">
        <v>8864</v>
      </c>
      <c r="L1471" s="4" t="s">
        <v>57</v>
      </c>
      <c r="M1471" s="4" t="s">
        <v>1120</v>
      </c>
    </row>
    <row r="1472" customFormat="false" ht="15.75" hidden="false" customHeight="true" outlineLevel="0" collapsed="false">
      <c r="A1472" s="4" t="n">
        <v>1853</v>
      </c>
      <c r="B1472" s="4" t="s">
        <v>8865</v>
      </c>
      <c r="C1472" s="4"/>
      <c r="D1472" s="4" t="s">
        <v>8866</v>
      </c>
      <c r="E1472" s="5" t="s">
        <v>1019</v>
      </c>
      <c r="F1472" s="4" t="s">
        <v>478</v>
      </c>
      <c r="G1472" s="4" t="s">
        <v>37</v>
      </c>
      <c r="H1472" s="5" t="s">
        <v>8867</v>
      </c>
      <c r="I1472" s="4" t="s">
        <v>8868</v>
      </c>
      <c r="J1472" s="5" t="n">
        <f aca="false">LEN(K1472)</f>
        <v>24</v>
      </c>
      <c r="K1472" s="10" t="s">
        <v>8869</v>
      </c>
      <c r="L1472" s="4" t="s">
        <v>1970</v>
      </c>
      <c r="M1472" s="4" t="s">
        <v>31</v>
      </c>
    </row>
    <row r="1473" customFormat="false" ht="15.75" hidden="false" customHeight="true" outlineLevel="0" collapsed="false">
      <c r="A1473" s="4" t="n">
        <v>1903</v>
      </c>
      <c r="B1473" s="4" t="s">
        <v>8870</v>
      </c>
      <c r="C1473" s="4"/>
      <c r="D1473" s="4" t="s">
        <v>8871</v>
      </c>
      <c r="E1473" s="5" t="s">
        <v>266</v>
      </c>
      <c r="F1473" s="4" t="s">
        <v>267</v>
      </c>
      <c r="G1473" s="4" t="s">
        <v>37</v>
      </c>
      <c r="H1473" s="5" t="s">
        <v>8872</v>
      </c>
      <c r="I1473" s="4" t="s">
        <v>8873</v>
      </c>
      <c r="J1473" s="5" t="n">
        <f aca="false">LEN(K1473)</f>
        <v>24</v>
      </c>
      <c r="K1473" s="6" t="s">
        <v>8874</v>
      </c>
      <c r="L1473" s="4" t="s">
        <v>31</v>
      </c>
      <c r="M1473" s="4" t="s">
        <v>8875</v>
      </c>
    </row>
    <row r="1474" customFormat="false" ht="15.75" hidden="false" customHeight="true" outlineLevel="0" collapsed="false">
      <c r="A1474" s="4" t="n">
        <v>1916</v>
      </c>
      <c r="B1474" s="4" t="s">
        <v>8876</v>
      </c>
      <c r="C1474" s="4"/>
      <c r="D1474" s="4" t="s">
        <v>8877</v>
      </c>
      <c r="E1474" s="5" t="s">
        <v>266</v>
      </c>
      <c r="F1474" s="4" t="s">
        <v>267</v>
      </c>
      <c r="G1474" s="4" t="s">
        <v>37</v>
      </c>
      <c r="H1474" s="5" t="s">
        <v>8878</v>
      </c>
      <c r="I1474" s="4" t="s">
        <v>8879</v>
      </c>
      <c r="J1474" s="5" t="n">
        <f aca="false">LEN(K1474)</f>
        <v>24</v>
      </c>
      <c r="K1474" s="6" t="s">
        <v>8880</v>
      </c>
      <c r="L1474" s="4" t="s">
        <v>21</v>
      </c>
      <c r="M1474" s="4" t="s">
        <v>7975</v>
      </c>
    </row>
    <row r="1475" customFormat="false" ht="15.75" hidden="false" customHeight="true" outlineLevel="0" collapsed="false">
      <c r="A1475" s="4" t="n">
        <v>1924</v>
      </c>
      <c r="B1475" s="4" t="s">
        <v>8881</v>
      </c>
      <c r="C1475" s="4"/>
      <c r="D1475" s="4" t="s">
        <v>8882</v>
      </c>
      <c r="E1475" s="5" t="s">
        <v>8883</v>
      </c>
      <c r="F1475" s="4" t="s">
        <v>8884</v>
      </c>
      <c r="G1475" s="4" t="s">
        <v>37</v>
      </c>
      <c r="H1475" s="5" t="s">
        <v>8885</v>
      </c>
      <c r="I1475" s="4" t="s">
        <v>8886</v>
      </c>
      <c r="J1475" s="5" t="n">
        <f aca="false">LEN(K1475)</f>
        <v>24</v>
      </c>
      <c r="K1475" s="6" t="s">
        <v>8887</v>
      </c>
      <c r="L1475" s="4" t="s">
        <v>21</v>
      </c>
      <c r="M1475" s="4" t="s">
        <v>336</v>
      </c>
    </row>
    <row r="1476" customFormat="false" ht="15.75" hidden="false" customHeight="true" outlineLevel="0" collapsed="false">
      <c r="A1476" s="4" t="n">
        <v>1963</v>
      </c>
      <c r="B1476" s="4" t="s">
        <v>8888</v>
      </c>
      <c r="C1476" s="4"/>
      <c r="D1476" s="4" t="s">
        <v>8889</v>
      </c>
      <c r="E1476" s="5" t="s">
        <v>168</v>
      </c>
      <c r="F1476" s="4" t="s">
        <v>169</v>
      </c>
      <c r="G1476" s="4" t="s">
        <v>37</v>
      </c>
      <c r="H1476" s="5" t="s">
        <v>8890</v>
      </c>
      <c r="I1476" s="4" t="s">
        <v>8891</v>
      </c>
      <c r="J1476" s="5" t="n">
        <f aca="false">LEN(K1476)</f>
        <v>24</v>
      </c>
      <c r="K1476" s="6" t="s">
        <v>8892</v>
      </c>
      <c r="L1476" s="4" t="s">
        <v>57</v>
      </c>
      <c r="M1476" s="4" t="s">
        <v>31</v>
      </c>
    </row>
    <row r="1477" customFormat="false" ht="15.75" hidden="false" customHeight="true" outlineLevel="0" collapsed="false">
      <c r="A1477" s="4" t="n">
        <v>1986</v>
      </c>
      <c r="B1477" s="4" t="s">
        <v>8893</v>
      </c>
      <c r="C1477" s="4"/>
      <c r="D1477" s="4" t="s">
        <v>8894</v>
      </c>
      <c r="E1477" s="5" t="s">
        <v>7251</v>
      </c>
      <c r="F1477" s="4" t="s">
        <v>439</v>
      </c>
      <c r="G1477" s="4" t="s">
        <v>37</v>
      </c>
      <c r="H1477" s="5" t="s">
        <v>8895</v>
      </c>
      <c r="I1477" s="7" t="s">
        <v>8896</v>
      </c>
      <c r="J1477" s="5" t="n">
        <f aca="false">LEN(K1477)</f>
        <v>24</v>
      </c>
      <c r="K1477" s="6" t="s">
        <v>8897</v>
      </c>
      <c r="L1477" s="4" t="s">
        <v>21</v>
      </c>
      <c r="M1477" s="4" t="s">
        <v>31</v>
      </c>
    </row>
    <row r="1478" customFormat="false" ht="15.75" hidden="false" customHeight="true" outlineLevel="0" collapsed="false">
      <c r="A1478" s="4" t="n">
        <v>1990</v>
      </c>
      <c r="B1478" s="4" t="s">
        <v>8898</v>
      </c>
      <c r="C1478" s="4"/>
      <c r="D1478" s="4" t="s">
        <v>8899</v>
      </c>
      <c r="E1478" s="5" t="s">
        <v>438</v>
      </c>
      <c r="F1478" s="4" t="s">
        <v>439</v>
      </c>
      <c r="G1478" s="4" t="s">
        <v>37</v>
      </c>
      <c r="H1478" s="5" t="s">
        <v>8900</v>
      </c>
      <c r="I1478" s="4" t="s">
        <v>8901</v>
      </c>
      <c r="J1478" s="5" t="n">
        <f aca="false">LEN(K1478)</f>
        <v>24</v>
      </c>
      <c r="K1478" s="6" t="str">
        <f aca="false">LOWER(SUBSTITUTE(SUBSTITUTE(SUBSTITUTE(SUBSTITUTE(SUBSTITUTE(SUBSTITUTE(SUBSTITUTE(B1478,"S.L.",""),"SL",""),"S.A.",""),"SA","")," ",""),".",""),",",""))&amp;".com"</f>
        <v>amadoresaparthotelcb.com</v>
      </c>
      <c r="L1478" s="4" t="s">
        <v>31</v>
      </c>
      <c r="M1478" s="4" t="s">
        <v>31</v>
      </c>
    </row>
    <row r="1479" customFormat="false" ht="15.75" hidden="false" customHeight="true" outlineLevel="0" collapsed="false">
      <c r="A1479" s="4" t="n">
        <v>2017</v>
      </c>
      <c r="B1479" s="4" t="s">
        <v>8902</v>
      </c>
      <c r="C1479" s="4"/>
      <c r="D1479" s="4" t="s">
        <v>8903</v>
      </c>
      <c r="E1479" s="5" t="s">
        <v>35</v>
      </c>
      <c r="F1479" s="4" t="s">
        <v>36</v>
      </c>
      <c r="G1479" s="4" t="s">
        <v>37</v>
      </c>
      <c r="H1479" s="5" t="s">
        <v>8904</v>
      </c>
      <c r="I1479" s="7" t="s">
        <v>8905</v>
      </c>
      <c r="J1479" s="5" t="n">
        <f aca="false">LEN(K1479)</f>
        <v>24</v>
      </c>
      <c r="K1479" s="6" t="s">
        <v>8906</v>
      </c>
      <c r="L1479" s="4" t="s">
        <v>31</v>
      </c>
      <c r="M1479" s="4" t="s">
        <v>8907</v>
      </c>
    </row>
    <row r="1480" customFormat="false" ht="15.75" hidden="false" customHeight="true" outlineLevel="0" collapsed="false">
      <c r="A1480" s="4" t="n">
        <v>2062</v>
      </c>
      <c r="B1480" s="4" t="s">
        <v>8908</v>
      </c>
      <c r="C1480" s="4"/>
      <c r="D1480" s="4" t="s">
        <v>8909</v>
      </c>
      <c r="E1480" s="5" t="s">
        <v>8910</v>
      </c>
      <c r="F1480" s="4" t="s">
        <v>439</v>
      </c>
      <c r="G1480" s="4" t="s">
        <v>37</v>
      </c>
      <c r="H1480" s="5" t="s">
        <v>8911</v>
      </c>
      <c r="I1480" s="4" t="s">
        <v>8912</v>
      </c>
      <c r="J1480" s="5" t="n">
        <f aca="false">LEN(K1480)</f>
        <v>24</v>
      </c>
      <c r="K1480" s="6" t="s">
        <v>8913</v>
      </c>
      <c r="L1480" s="4" t="s">
        <v>21</v>
      </c>
      <c r="M1480" s="4" t="s">
        <v>31</v>
      </c>
    </row>
    <row r="1481" customFormat="false" ht="15.75" hidden="false" customHeight="true" outlineLevel="0" collapsed="false">
      <c r="A1481" s="4" t="n">
        <v>2071</v>
      </c>
      <c r="B1481" s="4" t="s">
        <v>8914</v>
      </c>
      <c r="C1481" s="4"/>
      <c r="D1481" s="4" t="s">
        <v>8915</v>
      </c>
      <c r="E1481" s="5" t="s">
        <v>52</v>
      </c>
      <c r="F1481" s="4" t="s">
        <v>53</v>
      </c>
      <c r="G1481" s="4" t="s">
        <v>37</v>
      </c>
      <c r="H1481" s="5" t="s">
        <v>8916</v>
      </c>
      <c r="I1481" s="4" t="s">
        <v>8917</v>
      </c>
      <c r="J1481" s="5" t="n">
        <f aca="false">LEN(K1481)</f>
        <v>24</v>
      </c>
      <c r="K1481" s="6" t="s">
        <v>8918</v>
      </c>
      <c r="L1481" s="4" t="s">
        <v>78</v>
      </c>
      <c r="M1481" s="4" t="s">
        <v>31</v>
      </c>
    </row>
    <row r="1482" customFormat="false" ht="15.75" hidden="false" customHeight="true" outlineLevel="0" collapsed="false">
      <c r="A1482" s="4" t="n">
        <v>2103</v>
      </c>
      <c r="B1482" s="4" t="s">
        <v>8919</v>
      </c>
      <c r="C1482" s="4"/>
      <c r="D1482" s="4" t="s">
        <v>8920</v>
      </c>
      <c r="E1482" s="5" t="s">
        <v>52</v>
      </c>
      <c r="F1482" s="4" t="s">
        <v>53</v>
      </c>
      <c r="G1482" s="4" t="s">
        <v>37</v>
      </c>
      <c r="H1482" s="5" t="s">
        <v>8921</v>
      </c>
      <c r="I1482" s="4" t="s">
        <v>8922</v>
      </c>
      <c r="J1482" s="5" t="n">
        <f aca="false">LEN(K1482)</f>
        <v>24</v>
      </c>
      <c r="K1482" s="6" t="s">
        <v>8897</v>
      </c>
      <c r="L1482" s="4" t="s">
        <v>21</v>
      </c>
      <c r="M1482" s="4" t="s">
        <v>2980</v>
      </c>
    </row>
    <row r="1483" customFormat="false" ht="15.75" hidden="false" customHeight="true" outlineLevel="0" collapsed="false">
      <c r="A1483" s="4" t="n">
        <v>2273</v>
      </c>
      <c r="B1483" s="4" t="s">
        <v>8923</v>
      </c>
      <c r="C1483" s="4"/>
      <c r="D1483" s="4" t="s">
        <v>8924</v>
      </c>
      <c r="E1483" s="5" t="s">
        <v>2720</v>
      </c>
      <c r="F1483" s="4" t="s">
        <v>138</v>
      </c>
      <c r="G1483" s="4" t="s">
        <v>138</v>
      </c>
      <c r="H1483" s="5" t="s">
        <v>8925</v>
      </c>
      <c r="I1483" s="7" t="s">
        <v>8926</v>
      </c>
      <c r="J1483" s="5" t="n">
        <f aca="false">LEN(K1483)</f>
        <v>24</v>
      </c>
      <c r="K1483" s="6" t="s">
        <v>8927</v>
      </c>
      <c r="L1483" s="4" t="s">
        <v>31</v>
      </c>
      <c r="M1483" s="4" t="s">
        <v>1863</v>
      </c>
    </row>
    <row r="1484" customFormat="false" ht="15.75" hidden="false" customHeight="true" outlineLevel="0" collapsed="false">
      <c r="A1484" s="4" t="n">
        <v>2380</v>
      </c>
      <c r="B1484" s="4" t="s">
        <v>8928</v>
      </c>
      <c r="C1484" s="4" t="s">
        <v>8929</v>
      </c>
      <c r="D1484" s="4" t="s">
        <v>8930</v>
      </c>
      <c r="E1484" s="5" t="s">
        <v>2399</v>
      </c>
      <c r="F1484" s="4" t="s">
        <v>138</v>
      </c>
      <c r="G1484" s="4" t="s">
        <v>138</v>
      </c>
      <c r="H1484" s="5" t="s">
        <v>8931</v>
      </c>
      <c r="I1484" s="4" t="s">
        <v>8932</v>
      </c>
      <c r="J1484" s="5" t="n">
        <f aca="false">LEN(K1484)</f>
        <v>24</v>
      </c>
      <c r="K1484" s="10" t="str">
        <f aca="false">LOWER(SUBSTITUTE(SUBSTITUTE(SUBSTITUTE(SUBSTITUTE(SUBSTITUTE(SUBSTITUTE(SUBSTITUTE(B1484,"S.L.",""),"SL",""),"S.A.",""),"SA","")," ",""),".",""),",",""))&amp;".com"</f>
        <v>petitpalacebarcelona.com</v>
      </c>
      <c r="L1484" s="4" t="s">
        <v>78</v>
      </c>
      <c r="M1484" s="4" t="s">
        <v>967</v>
      </c>
    </row>
    <row r="1485" customFormat="false" ht="15.75" hidden="false" customHeight="true" outlineLevel="0" collapsed="false">
      <c r="A1485" s="4" t="n">
        <v>2382</v>
      </c>
      <c r="B1485" s="4" t="s">
        <v>8933</v>
      </c>
      <c r="C1485" s="4" t="s">
        <v>8934</v>
      </c>
      <c r="D1485" s="4" t="s">
        <v>8935</v>
      </c>
      <c r="E1485" s="5" t="s">
        <v>213</v>
      </c>
      <c r="F1485" s="4" t="s">
        <v>138</v>
      </c>
      <c r="G1485" s="4" t="s">
        <v>138</v>
      </c>
      <c r="H1485" s="5" t="s">
        <v>8936</v>
      </c>
      <c r="I1485" s="4" t="s">
        <v>8937</v>
      </c>
      <c r="J1485" s="5" t="n">
        <f aca="false">LEN(K1485)</f>
        <v>24</v>
      </c>
      <c r="K1485" s="6" t="str">
        <f aca="false">LOWER(SUBSTITUTE(SUBSTITUTE(SUBSTITUTE(SUBSTITUTE(SUBSTITUTE(SUBSTITUTE(SUBSTITUTE(B1485,"S.L.",""),"SL",""),"S.A.",""),"SA","")," ",""),".",""),",",""))&amp;".com"</f>
        <v>hotelramblasboqueria.com</v>
      </c>
      <c r="L1485" s="4" t="s">
        <v>21</v>
      </c>
      <c r="M1485" s="4" t="s">
        <v>31</v>
      </c>
    </row>
    <row r="1486" customFormat="false" ht="15.75" hidden="false" customHeight="true" outlineLevel="0" collapsed="false">
      <c r="A1486" s="4" t="n">
        <v>2383</v>
      </c>
      <c r="B1486" s="4" t="s">
        <v>8938</v>
      </c>
      <c r="C1486" s="4" t="s">
        <v>8939</v>
      </c>
      <c r="D1486" s="4" t="s">
        <v>8940</v>
      </c>
      <c r="E1486" s="5" t="s">
        <v>802</v>
      </c>
      <c r="F1486" s="4" t="s">
        <v>138</v>
      </c>
      <c r="G1486" s="4" t="s">
        <v>138</v>
      </c>
      <c r="H1486" s="5" t="s">
        <v>8941</v>
      </c>
      <c r="I1486" s="4" t="s">
        <v>8942</v>
      </c>
      <c r="J1486" s="5" t="n">
        <f aca="false">LEN(K1486)</f>
        <v>24</v>
      </c>
      <c r="K1486" s="6" t="s">
        <v>8943</v>
      </c>
      <c r="L1486" s="4" t="s">
        <v>21</v>
      </c>
      <c r="M1486" s="4" t="s">
        <v>4577</v>
      </c>
    </row>
    <row r="1487" customFormat="false" ht="15.75" hidden="false" customHeight="true" outlineLevel="0" collapsed="false">
      <c r="A1487" s="4" t="n">
        <v>2401</v>
      </c>
      <c r="B1487" s="4" t="s">
        <v>8944</v>
      </c>
      <c r="C1487" s="4"/>
      <c r="D1487" s="4" t="s">
        <v>8945</v>
      </c>
      <c r="E1487" s="5" t="s">
        <v>2399</v>
      </c>
      <c r="F1487" s="4" t="s">
        <v>138</v>
      </c>
      <c r="G1487" s="4" t="s">
        <v>138</v>
      </c>
      <c r="H1487" s="5" t="s">
        <v>8946</v>
      </c>
      <c r="I1487" s="7" t="s">
        <v>8947</v>
      </c>
      <c r="J1487" s="5" t="n">
        <f aca="false">LEN(K1487)</f>
        <v>24</v>
      </c>
      <c r="K1487" s="6" t="str">
        <f aca="false">LOWER(SUBSTITUTE(SUBSTITUTE(SUBSTITUTE(SUBSTITUTE(SUBSTITUTE(SUBSTITUTE(SUBSTITUTE(B1487,"S.L.",""),"SL",""),"S.A.",""),"SA","")," ",""),".",""),",",""))&amp;".com"</f>
        <v>barcelonacenterplaza.com</v>
      </c>
      <c r="L1487" s="4" t="s">
        <v>21</v>
      </c>
      <c r="M1487" s="4" t="s">
        <v>32</v>
      </c>
    </row>
    <row r="1488" customFormat="false" ht="15.75" hidden="false" customHeight="true" outlineLevel="0" collapsed="false">
      <c r="A1488" s="4" t="n">
        <v>2456</v>
      </c>
      <c r="B1488" s="4" t="s">
        <v>8948</v>
      </c>
      <c r="C1488" s="4" t="s">
        <v>8949</v>
      </c>
      <c r="D1488" s="4" t="s">
        <v>8950</v>
      </c>
      <c r="E1488" s="5" t="s">
        <v>8951</v>
      </c>
      <c r="F1488" s="4" t="s">
        <v>138</v>
      </c>
      <c r="G1488" s="4" t="s">
        <v>138</v>
      </c>
      <c r="H1488" s="5" t="s">
        <v>8952</v>
      </c>
      <c r="I1488" s="4" t="s">
        <v>8953</v>
      </c>
      <c r="J1488" s="5" t="n">
        <f aca="false">LEN(K1488)</f>
        <v>24</v>
      </c>
      <c r="K1488" s="6" t="s">
        <v>8954</v>
      </c>
      <c r="L1488" s="4" t="s">
        <v>31</v>
      </c>
      <c r="M1488" s="4" t="s">
        <v>2781</v>
      </c>
    </row>
    <row r="1489" customFormat="false" ht="15.75" hidden="false" customHeight="true" outlineLevel="0" collapsed="false">
      <c r="A1489" s="4" t="n">
        <v>2482</v>
      </c>
      <c r="B1489" s="4" t="s">
        <v>8955</v>
      </c>
      <c r="C1489" s="4" t="s">
        <v>8956</v>
      </c>
      <c r="D1489" s="4" t="s">
        <v>8957</v>
      </c>
      <c r="E1489" s="5" t="s">
        <v>927</v>
      </c>
      <c r="F1489" s="4" t="s">
        <v>138</v>
      </c>
      <c r="G1489" s="4" t="s">
        <v>138</v>
      </c>
      <c r="H1489" s="5" t="s">
        <v>2400</v>
      </c>
      <c r="I1489" s="4" t="s">
        <v>8958</v>
      </c>
      <c r="J1489" s="5" t="n">
        <f aca="false">LEN(K1489)</f>
        <v>24</v>
      </c>
      <c r="K1489" s="6" t="s">
        <v>8959</v>
      </c>
      <c r="L1489" s="4" t="s">
        <v>637</v>
      </c>
      <c r="M1489" s="4" t="s">
        <v>680</v>
      </c>
    </row>
    <row r="1490" customFormat="false" ht="15.75" hidden="false" customHeight="true" outlineLevel="0" collapsed="false">
      <c r="A1490" s="4" t="n">
        <v>2545</v>
      </c>
      <c r="B1490" s="4" t="s">
        <v>8960</v>
      </c>
      <c r="C1490" s="4" t="s">
        <v>5956</v>
      </c>
      <c r="D1490" s="4" t="s">
        <v>8961</v>
      </c>
      <c r="E1490" s="5" t="s">
        <v>5958</v>
      </c>
      <c r="F1490" s="4" t="s">
        <v>138</v>
      </c>
      <c r="G1490" s="4" t="s">
        <v>138</v>
      </c>
      <c r="H1490" s="5" t="s">
        <v>8962</v>
      </c>
      <c r="I1490" s="4" t="s">
        <v>8963</v>
      </c>
      <c r="J1490" s="5" t="n">
        <f aca="false">LEN(K1490)</f>
        <v>24</v>
      </c>
      <c r="K1490" s="6" t="str">
        <f aca="false">LOWER(SUBSTITUTE(SUBSTITUTE(SUBSTITUTE(SUBSTITUTE(SUBSTITUTE(SUBSTITUTE(SUBSTITUTE(B1490,"S.L.",""),"SL",""),"S.A.",""),"SA","")," ",""),".",""),",",""))&amp;".com"</f>
        <v>brustarrntpauaristol.com</v>
      </c>
      <c r="L1490" s="4" t="s">
        <v>1679</v>
      </c>
      <c r="M1490" s="4" t="s">
        <v>326</v>
      </c>
    </row>
    <row r="1491" customFormat="false" ht="15.75" hidden="false" customHeight="true" outlineLevel="0" collapsed="false">
      <c r="A1491" s="4" t="n">
        <v>2570</v>
      </c>
      <c r="B1491" s="4" t="s">
        <v>8964</v>
      </c>
      <c r="C1491" s="4" t="s">
        <v>8965</v>
      </c>
      <c r="D1491" s="4" t="s">
        <v>8966</v>
      </c>
      <c r="E1491" s="5" t="s">
        <v>2720</v>
      </c>
      <c r="F1491" s="4" t="s">
        <v>138</v>
      </c>
      <c r="G1491" s="4" t="s">
        <v>138</v>
      </c>
      <c r="H1491" s="5" t="s">
        <v>8967</v>
      </c>
      <c r="I1491" s="4" t="s">
        <v>8968</v>
      </c>
      <c r="J1491" s="5" t="n">
        <f aca="false">LEN(K1491)</f>
        <v>24</v>
      </c>
      <c r="K1491" s="6" t="s">
        <v>8969</v>
      </c>
      <c r="L1491" s="4" t="s">
        <v>31</v>
      </c>
      <c r="M1491" s="4" t="s">
        <v>31</v>
      </c>
    </row>
    <row r="1492" customFormat="false" ht="15.75" hidden="false" customHeight="true" outlineLevel="0" collapsed="false">
      <c r="A1492" s="4" t="n">
        <v>2582</v>
      </c>
      <c r="B1492" s="4" t="s">
        <v>8970</v>
      </c>
      <c r="C1492" s="4" t="s">
        <v>8971</v>
      </c>
      <c r="D1492" s="4" t="s">
        <v>8972</v>
      </c>
      <c r="E1492" s="5" t="s">
        <v>8951</v>
      </c>
      <c r="F1492" s="4" t="s">
        <v>138</v>
      </c>
      <c r="G1492" s="4" t="s">
        <v>138</v>
      </c>
      <c r="H1492" s="5" t="s">
        <v>8973</v>
      </c>
      <c r="I1492" s="7" t="s">
        <v>8974</v>
      </c>
      <c r="J1492" s="5" t="n">
        <f aca="false">LEN(K1492)</f>
        <v>24</v>
      </c>
      <c r="K1492" s="6" t="s">
        <v>8975</v>
      </c>
      <c r="L1492" s="4" t="s">
        <v>57</v>
      </c>
      <c r="M1492" s="4" t="s">
        <v>31</v>
      </c>
    </row>
    <row r="1493" customFormat="false" ht="27.75" hidden="false" customHeight="true" outlineLevel="0" collapsed="false">
      <c r="A1493" s="4" t="n">
        <v>2584</v>
      </c>
      <c r="B1493" s="4" t="s">
        <v>8976</v>
      </c>
      <c r="C1493" s="4" t="s">
        <v>8977</v>
      </c>
      <c r="D1493" s="4" t="s">
        <v>8978</v>
      </c>
      <c r="E1493" s="5" t="s">
        <v>2709</v>
      </c>
      <c r="F1493" s="4" t="s">
        <v>138</v>
      </c>
      <c r="G1493" s="4" t="s">
        <v>138</v>
      </c>
      <c r="H1493" s="5" t="s">
        <v>8979</v>
      </c>
      <c r="I1493" s="7" t="s">
        <v>8980</v>
      </c>
      <c r="J1493" s="5" t="n">
        <f aca="false">LEN(K1493)</f>
        <v>24</v>
      </c>
      <c r="K1493" s="6" t="s">
        <v>8981</v>
      </c>
      <c r="L1493" s="4" t="s">
        <v>21</v>
      </c>
      <c r="M1493" s="4" t="s">
        <v>2167</v>
      </c>
    </row>
    <row r="1494" customFormat="false" ht="15.75" hidden="false" customHeight="true" outlineLevel="0" collapsed="false">
      <c r="A1494" s="4" t="n">
        <v>2595</v>
      </c>
      <c r="B1494" s="4" t="s">
        <v>8982</v>
      </c>
      <c r="C1494" s="4" t="s">
        <v>8983</v>
      </c>
      <c r="D1494" s="4" t="s">
        <v>8984</v>
      </c>
      <c r="E1494" s="5" t="s">
        <v>8985</v>
      </c>
      <c r="F1494" s="4" t="s">
        <v>138</v>
      </c>
      <c r="G1494" s="4" t="s">
        <v>138</v>
      </c>
      <c r="H1494" s="5" t="s">
        <v>8986</v>
      </c>
      <c r="I1494" s="4" t="s">
        <v>8987</v>
      </c>
      <c r="J1494" s="5" t="n">
        <f aca="false">LEN(K1494)</f>
        <v>24</v>
      </c>
      <c r="K1494" s="6" t="s">
        <v>8988</v>
      </c>
      <c r="L1494" s="4" t="s">
        <v>57</v>
      </c>
      <c r="M1494" s="4" t="s">
        <v>31</v>
      </c>
    </row>
    <row r="1495" customFormat="false" ht="27.75" hidden="false" customHeight="true" outlineLevel="0" collapsed="false">
      <c r="A1495" s="4" t="n">
        <v>2641</v>
      </c>
      <c r="B1495" s="4" t="s">
        <v>8989</v>
      </c>
      <c r="C1495" s="4" t="s">
        <v>8990</v>
      </c>
      <c r="D1495" s="4" t="s">
        <v>8991</v>
      </c>
      <c r="E1495" s="5" t="s">
        <v>8992</v>
      </c>
      <c r="F1495" s="4" t="s">
        <v>138</v>
      </c>
      <c r="G1495" s="4" t="s">
        <v>138</v>
      </c>
      <c r="H1495" s="5" t="s">
        <v>8993</v>
      </c>
      <c r="I1495" s="7" t="s">
        <v>8994</v>
      </c>
      <c r="J1495" s="5" t="n">
        <f aca="false">LEN(K1495)</f>
        <v>24</v>
      </c>
      <c r="K1495" s="6" t="s">
        <v>8995</v>
      </c>
      <c r="L1495" s="4" t="s">
        <v>21</v>
      </c>
      <c r="M1495" s="4" t="s">
        <v>31</v>
      </c>
    </row>
    <row r="1496" customFormat="false" ht="27.75" hidden="false" customHeight="true" outlineLevel="0" collapsed="false">
      <c r="A1496" s="4" t="n">
        <v>11327</v>
      </c>
      <c r="B1496" s="4" t="s">
        <v>8996</v>
      </c>
      <c r="C1496" s="4"/>
      <c r="D1496" s="4" t="s">
        <v>8997</v>
      </c>
      <c r="E1496" s="5" t="s">
        <v>8951</v>
      </c>
      <c r="F1496" s="4" t="s">
        <v>138</v>
      </c>
      <c r="G1496" s="4" t="s">
        <v>138</v>
      </c>
      <c r="H1496" s="5" t="s">
        <v>8998</v>
      </c>
      <c r="I1496" s="7" t="s">
        <v>8999</v>
      </c>
      <c r="J1496" s="5" t="n">
        <f aca="false">LEN(K1496)</f>
        <v>24</v>
      </c>
      <c r="K1496" s="6" t="str">
        <f aca="false">LOWER(SUBSTITUTE(SUBSTITUTE(SUBSTITUTE(SUBSTITUTE(SUBSTITUTE(SUBSTITUTE(SUBSTITUTE(B1496,"S.L.",""),"SL",""),"S.A.",""),"SA","")," ",""),".",""),",",""))&amp;".com"</f>
        <v>barcelonaroomsrent10.com</v>
      </c>
      <c r="L1496" s="4" t="s">
        <v>637</v>
      </c>
      <c r="M1496" s="4" t="s">
        <v>31</v>
      </c>
    </row>
    <row r="1497" customFormat="false" ht="15.75" hidden="false" customHeight="true" outlineLevel="0" collapsed="false">
      <c r="A1497" s="4" t="n">
        <v>2659</v>
      </c>
      <c r="B1497" s="4" t="s">
        <v>9000</v>
      </c>
      <c r="C1497" s="4" t="s">
        <v>9001</v>
      </c>
      <c r="D1497" s="4" t="s">
        <v>9002</v>
      </c>
      <c r="E1497" s="5" t="s">
        <v>2399</v>
      </c>
      <c r="F1497" s="4" t="s">
        <v>138</v>
      </c>
      <c r="G1497" s="4" t="s">
        <v>138</v>
      </c>
      <c r="H1497" s="5" t="s">
        <v>9003</v>
      </c>
      <c r="I1497" s="7" t="s">
        <v>9004</v>
      </c>
      <c r="J1497" s="5" t="n">
        <f aca="false">LEN(K1497)</f>
        <v>24</v>
      </c>
      <c r="K1497" s="6" t="s">
        <v>9005</v>
      </c>
      <c r="L1497" s="4" t="s">
        <v>57</v>
      </c>
      <c r="M1497" s="4" t="s">
        <v>9006</v>
      </c>
    </row>
    <row r="1498" customFormat="false" ht="15.75" hidden="false" customHeight="true" outlineLevel="0" collapsed="false">
      <c r="A1498" s="4" t="n">
        <v>2691</v>
      </c>
      <c r="B1498" s="4" t="s">
        <v>9007</v>
      </c>
      <c r="C1498" s="4"/>
      <c r="D1498" s="4" t="s">
        <v>9008</v>
      </c>
      <c r="E1498" s="5" t="s">
        <v>6938</v>
      </c>
      <c r="F1498" s="4" t="s">
        <v>6939</v>
      </c>
      <c r="G1498" s="4" t="s">
        <v>138</v>
      </c>
      <c r="H1498" s="5" t="s">
        <v>9009</v>
      </c>
      <c r="I1498" s="7" t="s">
        <v>9010</v>
      </c>
      <c r="J1498" s="5" t="n">
        <f aca="false">LEN(K1498)</f>
        <v>24</v>
      </c>
      <c r="K1498" s="6" t="str">
        <f aca="false">LOWER(SUBSTITUTE(SUBSTITUTE(SUBSTITUTE(SUBSTITUTE(SUBSTITUTE(SUBSTITUTE(SUBSTITUTE(B1498,"S.L.",""),"SL",""),"S.A.",""),"SA","")," ",""),".",""),",",""))&amp;".com"</f>
        <v>serveislocatiuscarmo.com</v>
      </c>
      <c r="L1498" s="4" t="s">
        <v>21</v>
      </c>
      <c r="M1498" s="4" t="s">
        <v>31</v>
      </c>
    </row>
    <row r="1499" customFormat="false" ht="15.75" hidden="false" customHeight="true" outlineLevel="0" collapsed="false">
      <c r="A1499" s="4" t="n">
        <v>2768</v>
      </c>
      <c r="B1499" s="4" t="s">
        <v>9011</v>
      </c>
      <c r="C1499" s="4"/>
      <c r="D1499" s="4" t="s">
        <v>9012</v>
      </c>
      <c r="E1499" s="5" t="s">
        <v>9013</v>
      </c>
      <c r="F1499" s="4" t="s">
        <v>9014</v>
      </c>
      <c r="G1499" s="4" t="s">
        <v>138</v>
      </c>
      <c r="H1499" s="5" t="s">
        <v>9015</v>
      </c>
      <c r="I1499" s="7" t="s">
        <v>9016</v>
      </c>
      <c r="J1499" s="5" t="n">
        <f aca="false">LEN(K1499)</f>
        <v>24</v>
      </c>
      <c r="K1499" s="6" t="str">
        <f aca="false">LOWER(SUBSTITUTE(SUBSTITUTE(SUBSTITUTE(SUBSTITUTE(SUBSTITUTE(SUBSTITUTE(SUBSTITUTE(B1499,"S.L.",""),"SL",""),"S.A.",""),"SA","")," ",""),".",""),",",""))&amp;".com"</f>
        <v>cirgamingcorporation.com</v>
      </c>
      <c r="L1499" s="4" t="s">
        <v>57</v>
      </c>
      <c r="M1499" s="4" t="s">
        <v>31</v>
      </c>
    </row>
    <row r="1500" customFormat="false" ht="15.75" hidden="false" customHeight="true" outlineLevel="0" collapsed="false">
      <c r="A1500" s="4" t="n">
        <v>2770</v>
      </c>
      <c r="B1500" s="4" t="s">
        <v>9017</v>
      </c>
      <c r="C1500" s="4" t="s">
        <v>9018</v>
      </c>
      <c r="D1500" s="4" t="s">
        <v>9019</v>
      </c>
      <c r="E1500" s="5" t="s">
        <v>9020</v>
      </c>
      <c r="F1500" s="4" t="s">
        <v>9021</v>
      </c>
      <c r="G1500" s="4" t="s">
        <v>138</v>
      </c>
      <c r="H1500" s="5" t="s">
        <v>9022</v>
      </c>
      <c r="I1500" s="7" t="s">
        <v>9023</v>
      </c>
      <c r="J1500" s="5" t="n">
        <f aca="false">LEN(K1500)</f>
        <v>24</v>
      </c>
      <c r="K1500" s="6" t="str">
        <f aca="false">LOWER(SUBSTITUTE(SUBSTITUTE(SUBSTITUTE(SUBSTITUTE(SUBSTITUTE(SUBSTITUTE(SUBSTITUTE(B1500,"S.L.",""),"SL",""),"S.A.",""),"SA","")," ",""),".",""),",",""))&amp;".com"</f>
        <v>hlgcityparkterranova.com</v>
      </c>
      <c r="L1500" s="4" t="s">
        <v>66</v>
      </c>
      <c r="M1500" s="4" t="s">
        <v>344</v>
      </c>
    </row>
    <row r="1501" customFormat="false" ht="15.75" hidden="false" customHeight="true" outlineLevel="0" collapsed="false">
      <c r="A1501" s="4" t="n">
        <v>2961</v>
      </c>
      <c r="B1501" s="4" t="s">
        <v>9024</v>
      </c>
      <c r="C1501" s="4" t="s">
        <v>9025</v>
      </c>
      <c r="D1501" s="4" t="s">
        <v>9026</v>
      </c>
      <c r="E1501" s="5" t="s">
        <v>9027</v>
      </c>
      <c r="F1501" s="4" t="s">
        <v>9028</v>
      </c>
      <c r="G1501" s="4" t="s">
        <v>138</v>
      </c>
      <c r="H1501" s="5" t="s">
        <v>9029</v>
      </c>
      <c r="I1501" s="4" t="s">
        <v>9030</v>
      </c>
      <c r="J1501" s="5" t="n">
        <f aca="false">LEN(K1501)</f>
        <v>24</v>
      </c>
      <c r="K1501" s="10" t="s">
        <v>9031</v>
      </c>
      <c r="L1501" s="4" t="s">
        <v>31</v>
      </c>
      <c r="M1501" s="4" t="s">
        <v>31</v>
      </c>
    </row>
    <row r="1502" customFormat="false" ht="15.75" hidden="false" customHeight="true" outlineLevel="0" collapsed="false">
      <c r="A1502" s="4" t="n">
        <v>2991</v>
      </c>
      <c r="B1502" s="4" t="s">
        <v>9032</v>
      </c>
      <c r="C1502" s="4" t="s">
        <v>9033</v>
      </c>
      <c r="D1502" s="4" t="s">
        <v>9034</v>
      </c>
      <c r="E1502" s="5" t="s">
        <v>5998</v>
      </c>
      <c r="F1502" s="4" t="s">
        <v>5999</v>
      </c>
      <c r="G1502" s="4" t="s">
        <v>138</v>
      </c>
      <c r="H1502" s="5" t="s">
        <v>9035</v>
      </c>
      <c r="I1502" s="7" t="s">
        <v>9036</v>
      </c>
      <c r="J1502" s="5" t="n">
        <f aca="false">LEN(K1502)</f>
        <v>24</v>
      </c>
      <c r="K1502" s="6" t="s">
        <v>9037</v>
      </c>
      <c r="L1502" s="4" t="s">
        <v>21</v>
      </c>
      <c r="M1502" s="4" t="s">
        <v>326</v>
      </c>
    </row>
    <row r="1503" customFormat="false" ht="15.75" hidden="false" customHeight="true" outlineLevel="0" collapsed="false">
      <c r="A1503" s="4" t="n">
        <v>3008</v>
      </c>
      <c r="B1503" s="4" t="s">
        <v>9038</v>
      </c>
      <c r="C1503" s="4"/>
      <c r="D1503" s="4" t="s">
        <v>9039</v>
      </c>
      <c r="E1503" s="5" t="s">
        <v>9040</v>
      </c>
      <c r="F1503" s="4" t="s">
        <v>9041</v>
      </c>
      <c r="G1503" s="4" t="s">
        <v>146</v>
      </c>
      <c r="H1503" s="5" t="s">
        <v>9042</v>
      </c>
      <c r="I1503" s="4" t="s">
        <v>9043</v>
      </c>
      <c r="J1503" s="5" t="n">
        <f aca="false">LEN(K1503)</f>
        <v>24</v>
      </c>
      <c r="K1503" s="6" t="s">
        <v>9044</v>
      </c>
      <c r="L1503" s="4" t="s">
        <v>21</v>
      </c>
      <c r="M1503" s="4" t="s">
        <v>794</v>
      </c>
    </row>
    <row r="1504" customFormat="false" ht="15.75" hidden="false" customHeight="true" outlineLevel="0" collapsed="false">
      <c r="A1504" s="4" t="n">
        <v>3026</v>
      </c>
      <c r="B1504" s="4" t="s">
        <v>9045</v>
      </c>
      <c r="C1504" s="4" t="s">
        <v>9046</v>
      </c>
      <c r="D1504" s="4" t="s">
        <v>9047</v>
      </c>
      <c r="E1504" s="5" t="s">
        <v>3963</v>
      </c>
      <c r="F1504" s="4" t="s">
        <v>3964</v>
      </c>
      <c r="G1504" s="4" t="s">
        <v>138</v>
      </c>
      <c r="H1504" s="5" t="s">
        <v>9048</v>
      </c>
      <c r="I1504" s="4" t="s">
        <v>9049</v>
      </c>
      <c r="J1504" s="5" t="n">
        <f aca="false">LEN(K1504)</f>
        <v>24</v>
      </c>
      <c r="K1504" s="6" t="s">
        <v>9050</v>
      </c>
      <c r="L1504" s="4" t="s">
        <v>31</v>
      </c>
      <c r="M1504" s="4" t="s">
        <v>794</v>
      </c>
    </row>
    <row r="1505" customFormat="false" ht="15.75" hidden="false" customHeight="true" outlineLevel="0" collapsed="false">
      <c r="A1505" s="4" t="n">
        <v>3065</v>
      </c>
      <c r="B1505" s="4" t="s">
        <v>9051</v>
      </c>
      <c r="C1505" s="4"/>
      <c r="D1505" s="4" t="s">
        <v>9052</v>
      </c>
      <c r="E1505" s="5" t="s">
        <v>9053</v>
      </c>
      <c r="F1505" s="4" t="s">
        <v>6012</v>
      </c>
      <c r="G1505" s="4" t="s">
        <v>1610</v>
      </c>
      <c r="H1505" s="5" t="s">
        <v>9054</v>
      </c>
      <c r="I1505" s="7" t="s">
        <v>9055</v>
      </c>
      <c r="J1505" s="5" t="n">
        <f aca="false">LEN(K1505)</f>
        <v>24</v>
      </c>
      <c r="K1505" s="6" t="str">
        <f aca="false">LOWER(SUBSTITUTE(SUBSTITUTE(SUBSTITUTE(SUBSTITUTE(SUBSTITUTE(SUBSTITUTE(SUBSTITUTE(B1505,"S.L.",""),"SL",""),"S.A.",""),"SA","")," ",""),".",""),",",""))&amp;".com"</f>
        <v>hotelciudaddelogroño.com</v>
      </c>
      <c r="L1505" s="4" t="s">
        <v>21</v>
      </c>
      <c r="M1505" s="4" t="s">
        <v>1005</v>
      </c>
    </row>
    <row r="1506" customFormat="false" ht="15.75" hidden="false" customHeight="true" outlineLevel="0" collapsed="false">
      <c r="A1506" s="4" t="n">
        <v>11482</v>
      </c>
      <c r="B1506" s="4" t="s">
        <v>9056</v>
      </c>
      <c r="C1506" s="4"/>
      <c r="D1506" s="4" t="s">
        <v>9057</v>
      </c>
      <c r="E1506" s="5" t="s">
        <v>9058</v>
      </c>
      <c r="F1506" s="4" t="s">
        <v>9059</v>
      </c>
      <c r="G1506" s="4" t="s">
        <v>313</v>
      </c>
      <c r="H1506" s="5" t="s">
        <v>9060</v>
      </c>
      <c r="I1506" s="20" t="s">
        <v>9061</v>
      </c>
      <c r="J1506" s="5" t="n">
        <f aca="false">LEN(K1506)</f>
        <v>24</v>
      </c>
      <c r="K1506" s="13" t="str">
        <f aca="false">LOWER(SUBSTITUTE(SUBSTITUTE(SUBSTITUTE(SUBSTITUTE(SUBSTITUTE(SUBSTITUTE(SUBSTITUTE(B1506,"S.L.",""),"SL",""),"S.A.",""),"SA","")," ",""),".",""),",",""))&amp;".com"</f>
        <v>hotelpalaciodelapeña.com</v>
      </c>
      <c r="L1506" s="4" t="s">
        <v>21</v>
      </c>
      <c r="M1506" s="4" t="s">
        <v>359</v>
      </c>
    </row>
    <row r="1507" customFormat="false" ht="15.75" hidden="false" customHeight="true" outlineLevel="0" collapsed="false">
      <c r="A1507" s="4" t="n">
        <v>3131</v>
      </c>
      <c r="B1507" s="4" t="s">
        <v>9062</v>
      </c>
      <c r="C1507" s="4"/>
      <c r="D1507" s="4" t="s">
        <v>9063</v>
      </c>
      <c r="E1507" s="5" t="s">
        <v>9064</v>
      </c>
      <c r="F1507" s="4" t="s">
        <v>2733</v>
      </c>
      <c r="G1507" s="4" t="s">
        <v>313</v>
      </c>
      <c r="H1507" s="5" t="s">
        <v>9065</v>
      </c>
      <c r="I1507" s="4" t="s">
        <v>9066</v>
      </c>
      <c r="J1507" s="5" t="n">
        <f aca="false">LEN(K1507)</f>
        <v>24</v>
      </c>
      <c r="K1507" s="6" t="s">
        <v>9067</v>
      </c>
      <c r="L1507" s="4" t="s">
        <v>31</v>
      </c>
      <c r="M1507" s="4" t="s">
        <v>31</v>
      </c>
    </row>
    <row r="1508" customFormat="false" ht="15.75" hidden="false" customHeight="true" outlineLevel="0" collapsed="false">
      <c r="A1508" s="4" t="n">
        <v>3161</v>
      </c>
      <c r="B1508" s="4" t="s">
        <v>9068</v>
      </c>
      <c r="C1508" s="4"/>
      <c r="D1508" s="4" t="s">
        <v>9069</v>
      </c>
      <c r="E1508" s="5" t="s">
        <v>667</v>
      </c>
      <c r="F1508" s="4" t="s">
        <v>668</v>
      </c>
      <c r="G1508" s="4" t="s">
        <v>313</v>
      </c>
      <c r="H1508" s="5" t="s">
        <v>9070</v>
      </c>
      <c r="I1508" s="4" t="s">
        <v>9071</v>
      </c>
      <c r="J1508" s="5" t="n">
        <f aca="false">LEN(K1508)</f>
        <v>24</v>
      </c>
      <c r="K1508" s="6" t="s">
        <v>9072</v>
      </c>
      <c r="L1508" s="4" t="s">
        <v>21</v>
      </c>
      <c r="M1508" s="4" t="s">
        <v>672</v>
      </c>
    </row>
    <row r="1509" customFormat="false" ht="15.75" hidden="false" customHeight="true" outlineLevel="0" collapsed="false">
      <c r="A1509" s="4" t="n">
        <v>3177</v>
      </c>
      <c r="B1509" s="4" t="s">
        <v>9073</v>
      </c>
      <c r="C1509" s="4"/>
      <c r="D1509" s="4" t="s">
        <v>9074</v>
      </c>
      <c r="E1509" s="5" t="s">
        <v>9075</v>
      </c>
      <c r="F1509" s="4" t="s">
        <v>6025</v>
      </c>
      <c r="G1509" s="4" t="s">
        <v>313</v>
      </c>
      <c r="H1509" s="5" t="s">
        <v>9076</v>
      </c>
      <c r="I1509" s="4" t="s">
        <v>9077</v>
      </c>
      <c r="J1509" s="5" t="n">
        <f aca="false">LEN(K1509)</f>
        <v>24</v>
      </c>
      <c r="K1509" s="6" t="s">
        <v>9078</v>
      </c>
      <c r="L1509" s="4" t="s">
        <v>31</v>
      </c>
      <c r="M1509" s="4" t="s">
        <v>2124</v>
      </c>
    </row>
    <row r="1510" customFormat="false" ht="15.75" hidden="false" customHeight="true" outlineLevel="0" collapsed="false">
      <c r="A1510" s="4" t="n">
        <v>3225</v>
      </c>
      <c r="B1510" s="4" t="s">
        <v>9079</v>
      </c>
      <c r="C1510" s="4"/>
      <c r="D1510" s="4" t="s">
        <v>9080</v>
      </c>
      <c r="E1510" s="5" t="s">
        <v>9081</v>
      </c>
      <c r="F1510" s="4" t="s">
        <v>9082</v>
      </c>
      <c r="G1510" s="4" t="s">
        <v>313</v>
      </c>
      <c r="H1510" s="5" t="s">
        <v>9083</v>
      </c>
      <c r="I1510" s="4" t="s">
        <v>9084</v>
      </c>
      <c r="J1510" s="5" t="n">
        <f aca="false">LEN(K1510)</f>
        <v>24</v>
      </c>
      <c r="K1510" s="6" t="s">
        <v>9085</v>
      </c>
      <c r="L1510" s="4" t="s">
        <v>66</v>
      </c>
      <c r="M1510" s="4" t="s">
        <v>22</v>
      </c>
    </row>
    <row r="1511" customFormat="false" ht="27.75" hidden="false" customHeight="true" outlineLevel="0" collapsed="false">
      <c r="A1511" s="4" t="n">
        <v>3226</v>
      </c>
      <c r="B1511" s="4" t="s">
        <v>9086</v>
      </c>
      <c r="C1511" s="4"/>
      <c r="D1511" s="4" t="s">
        <v>9087</v>
      </c>
      <c r="E1511" s="5" t="s">
        <v>9088</v>
      </c>
      <c r="F1511" s="4" t="s">
        <v>9089</v>
      </c>
      <c r="G1511" s="4" t="s">
        <v>313</v>
      </c>
      <c r="H1511" s="5" t="s">
        <v>9090</v>
      </c>
      <c r="I1511" s="7" t="s">
        <v>9091</v>
      </c>
      <c r="J1511" s="5" t="n">
        <f aca="false">LEN(K1511)</f>
        <v>24</v>
      </c>
      <c r="K1511" s="6" t="s">
        <v>9092</v>
      </c>
      <c r="L1511" s="4" t="s">
        <v>21</v>
      </c>
      <c r="M1511" s="4" t="s">
        <v>31</v>
      </c>
    </row>
    <row r="1512" customFormat="false" ht="15.75" hidden="false" customHeight="true" outlineLevel="0" collapsed="false">
      <c r="A1512" s="4" t="n">
        <v>3272</v>
      </c>
      <c r="B1512" s="4" t="s">
        <v>9093</v>
      </c>
      <c r="C1512" s="4"/>
      <c r="D1512" s="4" t="s">
        <v>9094</v>
      </c>
      <c r="E1512" s="5" t="s">
        <v>9095</v>
      </c>
      <c r="F1512" s="4" t="s">
        <v>9096</v>
      </c>
      <c r="G1512" s="4" t="s">
        <v>313</v>
      </c>
      <c r="H1512" s="5" t="s">
        <v>9097</v>
      </c>
      <c r="I1512" s="4" t="s">
        <v>9098</v>
      </c>
      <c r="J1512" s="5" t="n">
        <f aca="false">LEN(K1512)</f>
        <v>24</v>
      </c>
      <c r="K1512" s="6" t="s">
        <v>9099</v>
      </c>
      <c r="L1512" s="4" t="s">
        <v>57</v>
      </c>
      <c r="M1512" s="4" t="s">
        <v>467</v>
      </c>
    </row>
    <row r="1513" customFormat="false" ht="15.75" hidden="false" customHeight="true" outlineLevel="0" collapsed="false">
      <c r="A1513" s="4" t="n">
        <v>3301</v>
      </c>
      <c r="B1513" s="4" t="s">
        <v>9100</v>
      </c>
      <c r="C1513" s="4"/>
      <c r="D1513" s="4" t="s">
        <v>9101</v>
      </c>
      <c r="E1513" s="5" t="s">
        <v>3725</v>
      </c>
      <c r="F1513" s="4" t="s">
        <v>3726</v>
      </c>
      <c r="G1513" s="4" t="s">
        <v>313</v>
      </c>
      <c r="H1513" s="5" t="s">
        <v>9102</v>
      </c>
      <c r="I1513" s="7" t="s">
        <v>9103</v>
      </c>
      <c r="J1513" s="5" t="n">
        <f aca="false">LEN(K1513)</f>
        <v>24</v>
      </c>
      <c r="K1513" s="6" t="str">
        <f aca="false">LOWER(SUBSTITUTE(SUBSTITUTE(SUBSTITUTE(SUBSTITUTE(SUBSTITUTE(SUBSTITUTE(SUBSTITUTE(B1513,"S.L.",""),"SL",""),"S.A.",""),"SA","")," ",""),".",""),",",""))&amp;".com"</f>
        <v>elmiradordeenterrias.com</v>
      </c>
      <c r="L1513" s="4" t="s">
        <v>31</v>
      </c>
      <c r="M1513" s="4" t="s">
        <v>31</v>
      </c>
    </row>
    <row r="1514" customFormat="false" ht="15.75" hidden="false" customHeight="true" outlineLevel="0" collapsed="false">
      <c r="A1514" s="4" t="n">
        <v>3306</v>
      </c>
      <c r="B1514" s="4" t="s">
        <v>9104</v>
      </c>
      <c r="C1514" s="4"/>
      <c r="D1514" s="4" t="s">
        <v>9105</v>
      </c>
      <c r="E1514" s="5" t="s">
        <v>9106</v>
      </c>
      <c r="F1514" s="4" t="s">
        <v>9107</v>
      </c>
      <c r="G1514" s="4" t="s">
        <v>313</v>
      </c>
      <c r="H1514" s="5" t="s">
        <v>9108</v>
      </c>
      <c r="I1514" s="7" t="s">
        <v>9109</v>
      </c>
      <c r="J1514" s="5" t="n">
        <f aca="false">LEN(K1514)</f>
        <v>24</v>
      </c>
      <c r="K1514" s="6" t="str">
        <f aca="false">LOWER(SUBSTITUTE(SUBSTITUTE(SUBSTITUTE(SUBSTITUTE(SUBSTITUTE(SUBSTITUTE(SUBSTITUTE(B1514,"S.L.",""),"SL",""),"S.A.",""),"SA","")," ",""),".",""),",",""))&amp;".com"</f>
        <v>hotelcampoolosvalles.com</v>
      </c>
      <c r="L1514" s="4" t="s">
        <v>66</v>
      </c>
      <c r="M1514" s="4" t="s">
        <v>1979</v>
      </c>
    </row>
    <row r="1515" customFormat="false" ht="15.75" hidden="false" customHeight="true" outlineLevel="0" collapsed="false">
      <c r="A1515" s="4" t="n">
        <v>3349</v>
      </c>
      <c r="B1515" s="4" t="s">
        <v>9110</v>
      </c>
      <c r="C1515" s="4"/>
      <c r="D1515" s="4" t="s">
        <v>9111</v>
      </c>
      <c r="E1515" s="5" t="s">
        <v>1884</v>
      </c>
      <c r="F1515" s="4" t="s">
        <v>1885</v>
      </c>
      <c r="G1515" s="4" t="s">
        <v>313</v>
      </c>
      <c r="H1515" s="5" t="s">
        <v>9112</v>
      </c>
      <c r="I1515" s="7" t="s">
        <v>9113</v>
      </c>
      <c r="J1515" s="5" t="n">
        <f aca="false">LEN(K1515)</f>
        <v>24</v>
      </c>
      <c r="K1515" s="6" t="s">
        <v>9114</v>
      </c>
      <c r="L1515" s="4" t="s">
        <v>57</v>
      </c>
      <c r="M1515" s="4" t="s">
        <v>1979</v>
      </c>
    </row>
    <row r="1516" customFormat="false" ht="15.75" hidden="false" customHeight="true" outlineLevel="0" collapsed="false">
      <c r="A1516" s="4" t="n">
        <v>3398</v>
      </c>
      <c r="B1516" s="4" t="s">
        <v>9115</v>
      </c>
      <c r="C1516" s="4"/>
      <c r="D1516" s="4" t="s">
        <v>9116</v>
      </c>
      <c r="E1516" s="5" t="s">
        <v>2425</v>
      </c>
      <c r="F1516" s="4" t="s">
        <v>851</v>
      </c>
      <c r="G1516" s="4" t="s">
        <v>852</v>
      </c>
      <c r="H1516" s="5" t="s">
        <v>9117</v>
      </c>
      <c r="I1516" s="4" t="s">
        <v>9118</v>
      </c>
      <c r="J1516" s="5" t="n">
        <f aca="false">LEN(K1516)</f>
        <v>24</v>
      </c>
      <c r="K1516" s="6" t="s">
        <v>9119</v>
      </c>
      <c r="L1516" s="4" t="s">
        <v>21</v>
      </c>
      <c r="M1516" s="4" t="s">
        <v>31</v>
      </c>
    </row>
    <row r="1517" customFormat="false" ht="15.75" hidden="false" customHeight="true" outlineLevel="0" collapsed="false">
      <c r="A1517" s="4" t="n">
        <v>3415</v>
      </c>
      <c r="B1517" s="4" t="s">
        <v>9120</v>
      </c>
      <c r="C1517" s="4"/>
      <c r="D1517" s="4" t="s">
        <v>9121</v>
      </c>
      <c r="E1517" s="5" t="s">
        <v>9122</v>
      </c>
      <c r="F1517" s="4" t="s">
        <v>851</v>
      </c>
      <c r="G1517" s="4" t="s">
        <v>852</v>
      </c>
      <c r="H1517" s="5" t="s">
        <v>9123</v>
      </c>
      <c r="I1517" s="4" t="s">
        <v>9124</v>
      </c>
      <c r="J1517" s="5" t="n">
        <f aca="false">LEN(K1517)</f>
        <v>24</v>
      </c>
      <c r="K1517" s="6" t="s">
        <v>9125</v>
      </c>
      <c r="L1517" s="4" t="s">
        <v>78</v>
      </c>
      <c r="M1517" s="4" t="s">
        <v>2321</v>
      </c>
    </row>
    <row r="1518" customFormat="false" ht="15.75" hidden="false" customHeight="true" outlineLevel="0" collapsed="false">
      <c r="A1518" s="4" t="n">
        <v>3422</v>
      </c>
      <c r="B1518" s="4" t="s">
        <v>9126</v>
      </c>
      <c r="C1518" s="4"/>
      <c r="D1518" s="4" t="s">
        <v>9127</v>
      </c>
      <c r="E1518" s="5" t="s">
        <v>7390</v>
      </c>
      <c r="F1518" s="4" t="s">
        <v>7391</v>
      </c>
      <c r="G1518" s="4" t="s">
        <v>852</v>
      </c>
      <c r="H1518" s="5" t="s">
        <v>9128</v>
      </c>
      <c r="I1518" s="4" t="s">
        <v>9129</v>
      </c>
      <c r="J1518" s="5" t="n">
        <f aca="false">LEN(K1518)</f>
        <v>24</v>
      </c>
      <c r="K1518" s="6" t="s">
        <v>9130</v>
      </c>
      <c r="L1518" s="4" t="s">
        <v>78</v>
      </c>
      <c r="M1518" s="4" t="s">
        <v>1016</v>
      </c>
    </row>
    <row r="1519" customFormat="false" ht="15.75" hidden="false" customHeight="true" outlineLevel="0" collapsed="false">
      <c r="A1519" s="4" t="n">
        <v>3448</v>
      </c>
      <c r="B1519" s="4" t="s">
        <v>9131</v>
      </c>
      <c r="C1519" s="4"/>
      <c r="D1519" s="4" t="s">
        <v>9132</v>
      </c>
      <c r="E1519" s="5" t="s">
        <v>9133</v>
      </c>
      <c r="F1519" s="4" t="s">
        <v>4852</v>
      </c>
      <c r="G1519" s="4" t="s">
        <v>852</v>
      </c>
      <c r="H1519" s="5" t="s">
        <v>9134</v>
      </c>
      <c r="I1519" s="4" t="s">
        <v>9135</v>
      </c>
      <c r="J1519" s="5" t="n">
        <f aca="false">LEN(K1519)</f>
        <v>24</v>
      </c>
      <c r="K1519" s="6" t="s">
        <v>9136</v>
      </c>
      <c r="L1519" s="4" t="s">
        <v>31</v>
      </c>
      <c r="M1519" s="4" t="s">
        <v>877</v>
      </c>
    </row>
    <row r="1520" customFormat="false" ht="15.75" hidden="false" customHeight="true" outlineLevel="0" collapsed="false">
      <c r="A1520" s="4" t="n">
        <v>3503</v>
      </c>
      <c r="B1520" s="4" t="s">
        <v>9137</v>
      </c>
      <c r="C1520" s="4"/>
      <c r="D1520" s="4" t="s">
        <v>9138</v>
      </c>
      <c r="E1520" s="5" t="s">
        <v>6062</v>
      </c>
      <c r="F1520" s="4" t="s">
        <v>1389</v>
      </c>
      <c r="G1520" s="4" t="s">
        <v>1390</v>
      </c>
      <c r="H1520" s="5" t="s">
        <v>9139</v>
      </c>
      <c r="I1520" s="7" t="s">
        <v>9140</v>
      </c>
      <c r="J1520" s="5" t="n">
        <f aca="false">LEN(K1520)</f>
        <v>24</v>
      </c>
      <c r="K1520" s="5" t="s">
        <v>9141</v>
      </c>
      <c r="L1520" s="4" t="s">
        <v>1679</v>
      </c>
      <c r="M1520" s="4" t="s">
        <v>3895</v>
      </c>
    </row>
    <row r="1521" customFormat="false" ht="15.75" hidden="false" customHeight="true" outlineLevel="0" collapsed="false">
      <c r="A1521" s="4" t="n">
        <v>3539</v>
      </c>
      <c r="B1521" s="4" t="s">
        <v>9142</v>
      </c>
      <c r="C1521" s="4"/>
      <c r="D1521" s="4" t="s">
        <v>9143</v>
      </c>
      <c r="E1521" s="5" t="s">
        <v>9144</v>
      </c>
      <c r="F1521" s="4" t="s">
        <v>9145</v>
      </c>
      <c r="G1521" s="4" t="s">
        <v>1390</v>
      </c>
      <c r="H1521" s="5" t="s">
        <v>9146</v>
      </c>
      <c r="I1521" s="7" t="s">
        <v>9147</v>
      </c>
      <c r="J1521" s="5" t="n">
        <f aca="false">LEN(K1521)</f>
        <v>24</v>
      </c>
      <c r="K1521" s="5" t="s">
        <v>9148</v>
      </c>
      <c r="L1521" s="4" t="s">
        <v>66</v>
      </c>
      <c r="M1521" s="4" t="s">
        <v>232</v>
      </c>
    </row>
    <row r="1522" customFormat="false" ht="15.75" hidden="false" customHeight="true" outlineLevel="0" collapsed="false">
      <c r="A1522" s="4" t="n">
        <v>3549</v>
      </c>
      <c r="B1522" s="4" t="s">
        <v>9149</v>
      </c>
      <c r="C1522" s="4"/>
      <c r="D1522" s="4" t="s">
        <v>9150</v>
      </c>
      <c r="E1522" s="5" t="s">
        <v>9151</v>
      </c>
      <c r="F1522" s="4" t="s">
        <v>9152</v>
      </c>
      <c r="G1522" s="4" t="s">
        <v>1390</v>
      </c>
      <c r="H1522" s="5" t="s">
        <v>9153</v>
      </c>
      <c r="I1522" s="4" t="s">
        <v>9154</v>
      </c>
      <c r="J1522" s="5" t="n">
        <f aca="false">LEN(K1522)</f>
        <v>24</v>
      </c>
      <c r="K1522" s="6" t="str">
        <f aca="false">LOWER(SUBSTITUTE(SUBSTITUTE(SUBSTITUTE(SUBSTITUTE(SUBSTITUTE(SUBSTITUTE(SUBSTITUTE(B1522,"S.L.",""),"SL",""),"S.A.",""),"SA","")," ",""),".",""),",",""))&amp;".com"</f>
        <v>petitpalacetamarises.com</v>
      </c>
      <c r="L1522" s="4" t="s">
        <v>31</v>
      </c>
      <c r="M1522" s="4" t="s">
        <v>31</v>
      </c>
    </row>
    <row r="1523" customFormat="false" ht="15.75" hidden="false" customHeight="true" outlineLevel="0" collapsed="false">
      <c r="A1523" s="4" t="n">
        <v>3551</v>
      </c>
      <c r="B1523" s="4" t="s">
        <v>9149</v>
      </c>
      <c r="C1523" s="4"/>
      <c r="D1523" s="4" t="s">
        <v>9155</v>
      </c>
      <c r="E1523" s="5" t="s">
        <v>9151</v>
      </c>
      <c r="F1523" s="4" t="s">
        <v>9152</v>
      </c>
      <c r="G1523" s="4" t="s">
        <v>1390</v>
      </c>
      <c r="H1523" s="5" t="s">
        <v>9153</v>
      </c>
      <c r="I1523" s="7" t="s">
        <v>9156</v>
      </c>
      <c r="J1523" s="5" t="n">
        <f aca="false">LEN(K1523)</f>
        <v>24</v>
      </c>
      <c r="K1523" s="21" t="s">
        <v>9157</v>
      </c>
      <c r="L1523" s="4" t="s">
        <v>21</v>
      </c>
      <c r="M1523" s="4" t="s">
        <v>419</v>
      </c>
    </row>
    <row r="1524" customFormat="false" ht="15.75" hidden="false" customHeight="true" outlineLevel="0" collapsed="false">
      <c r="A1524" s="4" t="n">
        <v>3550</v>
      </c>
      <c r="B1524" s="4" t="s">
        <v>9149</v>
      </c>
      <c r="C1524" s="4"/>
      <c r="D1524" s="4" t="s">
        <v>9150</v>
      </c>
      <c r="E1524" s="5" t="s">
        <v>9151</v>
      </c>
      <c r="F1524" s="4" t="s">
        <v>9152</v>
      </c>
      <c r="G1524" s="4" t="s">
        <v>1390</v>
      </c>
      <c r="H1524" s="5" t="s">
        <v>9153</v>
      </c>
      <c r="I1524" s="4" t="s">
        <v>9156</v>
      </c>
      <c r="J1524" s="5" t="n">
        <f aca="false">LEN(K1524)</f>
        <v>24</v>
      </c>
      <c r="K1524" s="6" t="s">
        <v>9157</v>
      </c>
      <c r="L1524" s="4" t="s">
        <v>78</v>
      </c>
      <c r="M1524" s="4" t="s">
        <v>419</v>
      </c>
    </row>
    <row r="1525" customFormat="false" ht="27.75" hidden="false" customHeight="true" outlineLevel="0" collapsed="false">
      <c r="A1525" s="4" t="n">
        <v>3557</v>
      </c>
      <c r="B1525" s="4" t="s">
        <v>9158</v>
      </c>
      <c r="C1525" s="4"/>
      <c r="D1525" s="4" t="s">
        <v>9159</v>
      </c>
      <c r="E1525" s="5" t="s">
        <v>9160</v>
      </c>
      <c r="F1525" s="4" t="s">
        <v>4866</v>
      </c>
      <c r="G1525" s="4" t="s">
        <v>1498</v>
      </c>
      <c r="H1525" s="5" t="s">
        <v>9161</v>
      </c>
      <c r="I1525" s="7" t="s">
        <v>9162</v>
      </c>
      <c r="J1525" s="5" t="n">
        <f aca="false">LEN(K1525)</f>
        <v>24</v>
      </c>
      <c r="K1525" s="13" t="s">
        <v>9163</v>
      </c>
      <c r="L1525" s="4" t="s">
        <v>21</v>
      </c>
      <c r="M1525" s="4" t="s">
        <v>2890</v>
      </c>
    </row>
    <row r="1526" customFormat="false" ht="15.75" hidden="false" customHeight="true" outlineLevel="0" collapsed="false">
      <c r="A1526" s="4" t="n">
        <v>3582</v>
      </c>
      <c r="B1526" s="4" t="s">
        <v>9164</v>
      </c>
      <c r="C1526" s="4"/>
      <c r="D1526" s="4" t="s">
        <v>9165</v>
      </c>
      <c r="E1526" s="5" t="s">
        <v>9166</v>
      </c>
      <c r="F1526" s="4" t="s">
        <v>4866</v>
      </c>
      <c r="G1526" s="4" t="s">
        <v>1498</v>
      </c>
      <c r="H1526" s="5" t="s">
        <v>9167</v>
      </c>
      <c r="I1526" s="7" t="s">
        <v>9168</v>
      </c>
      <c r="J1526" s="5" t="n">
        <f aca="false">LEN(K1526)</f>
        <v>24</v>
      </c>
      <c r="K1526" s="13" t="s">
        <v>9169</v>
      </c>
      <c r="L1526" s="4" t="s">
        <v>78</v>
      </c>
      <c r="M1526" s="4" t="s">
        <v>326</v>
      </c>
    </row>
    <row r="1527" customFormat="false" ht="15.75" hidden="false" customHeight="true" outlineLevel="0" collapsed="false">
      <c r="A1527" s="4" t="n">
        <v>3671</v>
      </c>
      <c r="B1527" s="4" t="s">
        <v>9170</v>
      </c>
      <c r="C1527" s="4"/>
      <c r="D1527" s="4" t="s">
        <v>9171</v>
      </c>
      <c r="E1527" s="5" t="s">
        <v>9172</v>
      </c>
      <c r="F1527" s="4" t="s">
        <v>9173</v>
      </c>
      <c r="G1527" s="4" t="s">
        <v>290</v>
      </c>
      <c r="H1527" s="5" t="s">
        <v>9174</v>
      </c>
      <c r="I1527" s="4" t="s">
        <v>9175</v>
      </c>
      <c r="J1527" s="5" t="n">
        <f aca="false">LEN(K1527)</f>
        <v>24</v>
      </c>
      <c r="K1527" s="10" t="s">
        <v>9176</v>
      </c>
      <c r="L1527" s="4" t="s">
        <v>78</v>
      </c>
      <c r="M1527" s="4" t="s">
        <v>294</v>
      </c>
    </row>
    <row r="1528" customFormat="false" ht="15.75" hidden="false" customHeight="true" outlineLevel="0" collapsed="false">
      <c r="A1528" s="4" t="n">
        <v>3719</v>
      </c>
      <c r="B1528" s="4" t="s">
        <v>9177</v>
      </c>
      <c r="C1528" s="4"/>
      <c r="D1528" s="4" t="s">
        <v>9178</v>
      </c>
      <c r="E1528" s="5" t="s">
        <v>9179</v>
      </c>
      <c r="F1528" s="4" t="s">
        <v>9180</v>
      </c>
      <c r="G1528" s="4" t="s">
        <v>290</v>
      </c>
      <c r="H1528" s="5" t="s">
        <v>9181</v>
      </c>
      <c r="I1528" s="7" t="s">
        <v>9182</v>
      </c>
      <c r="J1528" s="5" t="n">
        <f aca="false">LEN(K1528)</f>
        <v>24</v>
      </c>
      <c r="K1528" s="6" t="str">
        <f aca="false">LOWER(SUBSTITUTE(SUBSTITUTE(SUBSTITUTE(SUBSTITUTE(SUBSTITUTE(SUBSTITUTE(SUBSTITUTE(B1528,"S.L.",""),"SL",""),"S.A.",""),"SA","")," ",""),".",""),",",""))&amp;".com"</f>
        <v>hotellatabernagrande.com</v>
      </c>
      <c r="L1528" s="4" t="s">
        <v>21</v>
      </c>
      <c r="M1528" s="4" t="s">
        <v>2097</v>
      </c>
    </row>
    <row r="1529" customFormat="false" ht="15.75" hidden="false" customHeight="true" outlineLevel="0" collapsed="false">
      <c r="A1529" s="4" t="n">
        <v>3723</v>
      </c>
      <c r="B1529" s="4" t="s">
        <v>9183</v>
      </c>
      <c r="C1529" s="4"/>
      <c r="D1529" s="4" t="s">
        <v>9184</v>
      </c>
      <c r="E1529" s="5" t="s">
        <v>9179</v>
      </c>
      <c r="F1529" s="4" t="s">
        <v>9180</v>
      </c>
      <c r="G1529" s="4" t="s">
        <v>290</v>
      </c>
      <c r="H1529" s="5" t="s">
        <v>9185</v>
      </c>
      <c r="I1529" s="7" t="s">
        <v>9186</v>
      </c>
      <c r="J1529" s="5" t="n">
        <f aca="false">LEN(K1529)</f>
        <v>24</v>
      </c>
      <c r="K1529" s="6" t="s">
        <v>9187</v>
      </c>
      <c r="L1529" s="4" t="s">
        <v>31</v>
      </c>
      <c r="M1529" s="4" t="s">
        <v>459</v>
      </c>
    </row>
    <row r="1530" customFormat="false" ht="15.75" hidden="false" customHeight="true" outlineLevel="0" collapsed="false">
      <c r="A1530" s="4" t="n">
        <v>3744</v>
      </c>
      <c r="B1530" s="4" t="s">
        <v>9188</v>
      </c>
      <c r="C1530" s="4"/>
      <c r="D1530" s="4" t="s">
        <v>9189</v>
      </c>
      <c r="E1530" s="5" t="s">
        <v>9190</v>
      </c>
      <c r="F1530" s="4" t="s">
        <v>9191</v>
      </c>
      <c r="G1530" s="4" t="s">
        <v>290</v>
      </c>
      <c r="H1530" s="5" t="s">
        <v>9192</v>
      </c>
      <c r="I1530" s="4" t="s">
        <v>9193</v>
      </c>
      <c r="J1530" s="5" t="n">
        <f aca="false">LEN(K1530)</f>
        <v>24</v>
      </c>
      <c r="K1530" s="6" t="str">
        <f aca="false">LOWER(SUBSTITUTE(SUBSTITUTE(SUBSTITUTE(SUBSTITUTE(SUBSTITUTE(SUBSTITUTE(SUBSTITUTE(B1530,"S.L.",""),"SL",""),"S.A.",""),"SA","")," ",""),".",""),",",""))&amp;".com"</f>
        <v>hotelrurallosfaroles.com</v>
      </c>
      <c r="L1530" s="4" t="s">
        <v>66</v>
      </c>
      <c r="M1530" s="4" t="s">
        <v>31</v>
      </c>
    </row>
    <row r="1531" customFormat="false" ht="15.75" hidden="false" customHeight="true" outlineLevel="0" collapsed="false">
      <c r="A1531" s="4" t="n">
        <v>3764</v>
      </c>
      <c r="B1531" s="4" t="s">
        <v>9194</v>
      </c>
      <c r="C1531" s="4"/>
      <c r="D1531" s="4" t="s">
        <v>9195</v>
      </c>
      <c r="E1531" s="5" t="s">
        <v>8355</v>
      </c>
      <c r="F1531" s="4" t="s">
        <v>8356</v>
      </c>
      <c r="G1531" s="4" t="s">
        <v>290</v>
      </c>
      <c r="H1531" s="5" t="s">
        <v>9196</v>
      </c>
      <c r="I1531" s="4" t="s">
        <v>9197</v>
      </c>
      <c r="J1531" s="5" t="n">
        <f aca="false">LEN(K1531)</f>
        <v>24</v>
      </c>
      <c r="K1531" s="6" t="s">
        <v>9198</v>
      </c>
      <c r="L1531" s="4" t="s">
        <v>31</v>
      </c>
      <c r="M1531" s="4" t="s">
        <v>2097</v>
      </c>
    </row>
    <row r="1532" customFormat="false" ht="15.75" hidden="false" customHeight="true" outlineLevel="0" collapsed="false">
      <c r="A1532" s="4" t="n">
        <v>3773</v>
      </c>
      <c r="B1532" s="4" t="s">
        <v>9199</v>
      </c>
      <c r="C1532" s="4"/>
      <c r="D1532" s="4" t="s">
        <v>9200</v>
      </c>
      <c r="E1532" s="5" t="s">
        <v>9201</v>
      </c>
      <c r="F1532" s="4" t="s">
        <v>9202</v>
      </c>
      <c r="G1532" s="4" t="s">
        <v>290</v>
      </c>
      <c r="H1532" s="5" t="s">
        <v>9203</v>
      </c>
      <c r="I1532" s="4" t="s">
        <v>9204</v>
      </c>
      <c r="J1532" s="5" t="n">
        <f aca="false">LEN(K1532)</f>
        <v>24</v>
      </c>
      <c r="K1532" s="6" t="s">
        <v>9205</v>
      </c>
      <c r="L1532" s="4" t="s">
        <v>57</v>
      </c>
      <c r="M1532" s="4" t="s">
        <v>381</v>
      </c>
    </row>
    <row r="1533" customFormat="false" ht="15.75" hidden="false" customHeight="true" outlineLevel="0" collapsed="false">
      <c r="A1533" s="4" t="n">
        <v>3779</v>
      </c>
      <c r="B1533" s="4" t="s">
        <v>9206</v>
      </c>
      <c r="C1533" s="4"/>
      <c r="D1533" s="4" t="s">
        <v>9207</v>
      </c>
      <c r="E1533" s="5" t="s">
        <v>9208</v>
      </c>
      <c r="F1533" s="4" t="s">
        <v>9209</v>
      </c>
      <c r="G1533" s="4" t="s">
        <v>409</v>
      </c>
      <c r="H1533" s="5" t="s">
        <v>9210</v>
      </c>
      <c r="I1533" s="4" t="s">
        <v>9211</v>
      </c>
      <c r="J1533" s="5" t="n">
        <f aca="false">LEN(K1533)</f>
        <v>24</v>
      </c>
      <c r="K1533" s="6" t="s">
        <v>9212</v>
      </c>
      <c r="L1533" s="4" t="s">
        <v>21</v>
      </c>
      <c r="M1533" s="4" t="s">
        <v>31</v>
      </c>
    </row>
    <row r="1534" customFormat="false" ht="15.75" hidden="false" customHeight="true" outlineLevel="0" collapsed="false">
      <c r="A1534" s="4" t="n">
        <v>3782</v>
      </c>
      <c r="B1534" s="4" t="s">
        <v>9213</v>
      </c>
      <c r="C1534" s="4"/>
      <c r="D1534" s="4" t="s">
        <v>9214</v>
      </c>
      <c r="E1534" s="5" t="s">
        <v>4890</v>
      </c>
      <c r="F1534" s="4" t="s">
        <v>4891</v>
      </c>
      <c r="G1534" s="4" t="s">
        <v>409</v>
      </c>
      <c r="H1534" s="5" t="s">
        <v>9215</v>
      </c>
      <c r="I1534" s="4" t="s">
        <v>9216</v>
      </c>
      <c r="J1534" s="5" t="n">
        <f aca="false">LEN(K1534)</f>
        <v>24</v>
      </c>
      <c r="K1534" s="6" t="s">
        <v>9217</v>
      </c>
      <c r="L1534" s="4" t="s">
        <v>31</v>
      </c>
      <c r="M1534" s="4" t="s">
        <v>779</v>
      </c>
    </row>
    <row r="1535" customFormat="false" ht="15.75" hidden="false" customHeight="true" outlineLevel="0" collapsed="false">
      <c r="A1535" s="4" t="n">
        <v>3832</v>
      </c>
      <c r="B1535" s="4" t="s">
        <v>9218</v>
      </c>
      <c r="C1535" s="4"/>
      <c r="D1535" s="4" t="s">
        <v>9219</v>
      </c>
      <c r="E1535" s="5" t="s">
        <v>7466</v>
      </c>
      <c r="F1535" s="4" t="s">
        <v>7467</v>
      </c>
      <c r="G1535" s="4" t="s">
        <v>409</v>
      </c>
      <c r="H1535" s="5" t="s">
        <v>9220</v>
      </c>
      <c r="I1535" s="4" t="s">
        <v>9221</v>
      </c>
      <c r="J1535" s="5" t="n">
        <f aca="false">LEN(K1535)</f>
        <v>24</v>
      </c>
      <c r="K1535" s="6" t="str">
        <f aca="false">LOWER(SUBSTITUTE(SUBSTITUTE(SUBSTITUTE(SUBSTITUTE(SUBSTITUTE(SUBSTITUTE(SUBSTITUTE(B1535,"S.L.",""),"SL",""),"S.A.",""),"SA","")," ",""),".",""),",",""))&amp;".com"</f>
        <v>hotelmontesdelcierzo.com</v>
      </c>
      <c r="L1535" s="4" t="s">
        <v>78</v>
      </c>
      <c r="M1535" s="4" t="s">
        <v>819</v>
      </c>
    </row>
    <row r="1536" customFormat="false" ht="15.75" hidden="false" customHeight="true" outlineLevel="0" collapsed="false">
      <c r="A1536" s="4" t="n">
        <v>3848</v>
      </c>
      <c r="B1536" s="4" t="s">
        <v>9222</v>
      </c>
      <c r="C1536" s="4"/>
      <c r="D1536" s="4" t="s">
        <v>9223</v>
      </c>
      <c r="E1536" s="5" t="s">
        <v>9224</v>
      </c>
      <c r="F1536" s="4" t="s">
        <v>9225</v>
      </c>
      <c r="G1536" s="4" t="s">
        <v>409</v>
      </c>
      <c r="H1536" s="5" t="s">
        <v>9226</v>
      </c>
      <c r="I1536" s="4" t="s">
        <v>9227</v>
      </c>
      <c r="J1536" s="5" t="n">
        <f aca="false">LEN(K1536)</f>
        <v>24</v>
      </c>
      <c r="K1536" s="6" t="s">
        <v>9228</v>
      </c>
      <c r="L1536" s="4" t="s">
        <v>78</v>
      </c>
      <c r="M1536" s="4" t="s">
        <v>2097</v>
      </c>
    </row>
    <row r="1537" customFormat="false" ht="15.75" hidden="false" customHeight="true" outlineLevel="0" collapsed="false">
      <c r="A1537" s="4" t="n">
        <v>3908</v>
      </c>
      <c r="B1537" s="4" t="s">
        <v>9229</v>
      </c>
      <c r="C1537" s="4"/>
      <c r="D1537" s="4" t="s">
        <v>9230</v>
      </c>
      <c r="E1537" s="5" t="s">
        <v>9231</v>
      </c>
      <c r="F1537" s="4" t="s">
        <v>1397</v>
      </c>
      <c r="G1537" s="4" t="s">
        <v>1397</v>
      </c>
      <c r="H1537" s="5" t="s">
        <v>9232</v>
      </c>
      <c r="I1537" s="7" t="s">
        <v>9233</v>
      </c>
      <c r="J1537" s="5" t="n">
        <f aca="false">LEN(K1537)</f>
        <v>24</v>
      </c>
      <c r="K1537" s="6" t="s">
        <v>9234</v>
      </c>
      <c r="L1537" s="4" t="s">
        <v>57</v>
      </c>
      <c r="M1537" s="4" t="s">
        <v>2980</v>
      </c>
    </row>
    <row r="1538" customFormat="false" ht="15.75" hidden="false" customHeight="true" outlineLevel="0" collapsed="false">
      <c r="A1538" s="4" t="n">
        <v>4080</v>
      </c>
      <c r="B1538" s="4" t="s">
        <v>9235</v>
      </c>
      <c r="C1538" s="4"/>
      <c r="D1538" s="4" t="s">
        <v>9236</v>
      </c>
      <c r="E1538" s="5" t="s">
        <v>5519</v>
      </c>
      <c r="F1538" s="4" t="s">
        <v>106</v>
      </c>
      <c r="G1538" s="4" t="s">
        <v>107</v>
      </c>
      <c r="H1538" s="5" t="s">
        <v>9237</v>
      </c>
      <c r="I1538" s="4" t="s">
        <v>9238</v>
      </c>
      <c r="J1538" s="5" t="n">
        <f aca="false">LEN(K1538)</f>
        <v>24</v>
      </c>
      <c r="K1538" s="10" t="s">
        <v>9239</v>
      </c>
      <c r="L1538" s="4" t="s">
        <v>78</v>
      </c>
      <c r="M1538" s="4" t="s">
        <v>9240</v>
      </c>
    </row>
    <row r="1539" customFormat="false" ht="15.75" hidden="false" customHeight="true" outlineLevel="0" collapsed="false">
      <c r="A1539" s="4" t="n">
        <v>4081</v>
      </c>
      <c r="B1539" s="4" t="s">
        <v>9241</v>
      </c>
      <c r="C1539" s="4" t="s">
        <v>9242</v>
      </c>
      <c r="D1539" s="4" t="s">
        <v>9243</v>
      </c>
      <c r="E1539" s="5" t="s">
        <v>2798</v>
      </c>
      <c r="F1539" s="4" t="s">
        <v>712</v>
      </c>
      <c r="G1539" s="4" t="s">
        <v>107</v>
      </c>
      <c r="H1539" s="5" t="s">
        <v>9244</v>
      </c>
      <c r="I1539" s="4" t="s">
        <v>9245</v>
      </c>
      <c r="J1539" s="5" t="n">
        <f aca="false">LEN(K1539)</f>
        <v>24</v>
      </c>
      <c r="K1539" s="10" t="s">
        <v>9246</v>
      </c>
      <c r="L1539" s="4" t="s">
        <v>57</v>
      </c>
      <c r="M1539" s="4" t="s">
        <v>31</v>
      </c>
    </row>
    <row r="1540" customFormat="false" ht="15.75" hidden="false" customHeight="true" outlineLevel="0" collapsed="false">
      <c r="A1540" s="4" t="n">
        <v>4091</v>
      </c>
      <c r="B1540" s="4" t="s">
        <v>9247</v>
      </c>
      <c r="C1540" s="4" t="s">
        <v>9248</v>
      </c>
      <c r="D1540" s="4" t="s">
        <v>9249</v>
      </c>
      <c r="E1540" s="5" t="s">
        <v>9250</v>
      </c>
      <c r="F1540" s="4" t="s">
        <v>9251</v>
      </c>
      <c r="G1540" s="4" t="s">
        <v>107</v>
      </c>
      <c r="H1540" s="5" t="s">
        <v>9252</v>
      </c>
      <c r="I1540" s="4" t="s">
        <v>9253</v>
      </c>
      <c r="J1540" s="5" t="n">
        <f aca="false">LEN(K1540)</f>
        <v>24</v>
      </c>
      <c r="K1540" s="6" t="s">
        <v>9254</v>
      </c>
      <c r="L1540" s="4" t="s">
        <v>21</v>
      </c>
      <c r="M1540" s="4" t="s">
        <v>929</v>
      </c>
    </row>
    <row r="1541" customFormat="false" ht="15.75" hidden="false" customHeight="true" outlineLevel="0" collapsed="false">
      <c r="A1541" s="4" t="n">
        <v>4098</v>
      </c>
      <c r="B1541" s="4" t="s">
        <v>9255</v>
      </c>
      <c r="C1541" s="4"/>
      <c r="D1541" s="4" t="s">
        <v>9256</v>
      </c>
      <c r="E1541" s="5" t="s">
        <v>1130</v>
      </c>
      <c r="F1541" s="4" t="s">
        <v>1131</v>
      </c>
      <c r="G1541" s="4" t="s">
        <v>107</v>
      </c>
      <c r="H1541" s="5" t="s">
        <v>9257</v>
      </c>
      <c r="I1541" s="4" t="s">
        <v>9258</v>
      </c>
      <c r="J1541" s="5" t="n">
        <f aca="false">LEN(K1541)</f>
        <v>24</v>
      </c>
      <c r="K1541" s="6" t="s">
        <v>9259</v>
      </c>
      <c r="L1541" s="4" t="s">
        <v>78</v>
      </c>
      <c r="M1541" s="4" t="s">
        <v>31</v>
      </c>
    </row>
    <row r="1542" customFormat="false" ht="15.75" hidden="false" customHeight="true" outlineLevel="0" collapsed="false">
      <c r="A1542" s="4" t="n">
        <v>4108</v>
      </c>
      <c r="B1542" s="4" t="s">
        <v>9260</v>
      </c>
      <c r="C1542" s="4" t="s">
        <v>9261</v>
      </c>
      <c r="D1542" s="4" t="s">
        <v>9262</v>
      </c>
      <c r="E1542" s="5" t="s">
        <v>7570</v>
      </c>
      <c r="F1542" s="4" t="s">
        <v>7571</v>
      </c>
      <c r="G1542" s="4" t="s">
        <v>107</v>
      </c>
      <c r="H1542" s="5" t="s">
        <v>9263</v>
      </c>
      <c r="I1542" s="4" t="s">
        <v>9264</v>
      </c>
      <c r="J1542" s="5" t="n">
        <f aca="false">LEN(K1542)</f>
        <v>24</v>
      </c>
      <c r="K1542" s="6" t="str">
        <f aca="false">LOWER(SUBSTITUTE(SUBSTITUTE(SUBSTITUTE(SUBSTITUTE(SUBSTITUTE(SUBSTITUTE(SUBSTITUTE(B1542,"S.L.",""),"SL",""),"S.A.",""),"SA","")," ",""),".",""),",",""))&amp;".com"</f>
        <v>capalaciovillazambra.com</v>
      </c>
      <c r="L1542" s="4" t="s">
        <v>31</v>
      </c>
      <c r="M1542" s="4" t="s">
        <v>31</v>
      </c>
    </row>
    <row r="1543" customFormat="false" ht="15.75" hidden="false" customHeight="true" outlineLevel="0" collapsed="false">
      <c r="A1543" s="4" t="n">
        <v>4177</v>
      </c>
      <c r="B1543" s="4" t="s">
        <v>9265</v>
      </c>
      <c r="C1543" s="4" t="s">
        <v>9266</v>
      </c>
      <c r="D1543" s="4" t="s">
        <v>9267</v>
      </c>
      <c r="E1543" s="5" t="s">
        <v>1725</v>
      </c>
      <c r="F1543" s="4" t="s">
        <v>107</v>
      </c>
      <c r="G1543" s="4" t="s">
        <v>107</v>
      </c>
      <c r="H1543" s="5" t="s">
        <v>9268</v>
      </c>
      <c r="I1543" s="7" t="s">
        <v>9269</v>
      </c>
      <c r="J1543" s="5" t="n">
        <f aca="false">LEN(K1543)</f>
        <v>24</v>
      </c>
      <c r="K1543" s="6" t="s">
        <v>9270</v>
      </c>
      <c r="L1543" s="4" t="s">
        <v>57</v>
      </c>
      <c r="M1543" s="4" t="s">
        <v>5765</v>
      </c>
    </row>
    <row r="1544" customFormat="false" ht="15.75" hidden="false" customHeight="true" outlineLevel="0" collapsed="false">
      <c r="A1544" s="4" t="n">
        <v>4184</v>
      </c>
      <c r="B1544" s="4" t="s">
        <v>9271</v>
      </c>
      <c r="C1544" s="4"/>
      <c r="D1544" s="4" t="s">
        <v>9272</v>
      </c>
      <c r="E1544" s="5" t="s">
        <v>9273</v>
      </c>
      <c r="F1544" s="4" t="s">
        <v>107</v>
      </c>
      <c r="G1544" s="4" t="s">
        <v>107</v>
      </c>
      <c r="H1544" s="5" t="s">
        <v>9274</v>
      </c>
      <c r="I1544" s="4" t="s">
        <v>9275</v>
      </c>
      <c r="J1544" s="5" t="n">
        <f aca="false">LEN(K1544)</f>
        <v>24</v>
      </c>
      <c r="K1544" s="6" t="str">
        <f aca="false">LOWER(SUBSTITUTE(SUBSTITUTE(SUBSTITUTE(SUBSTITUTE(SUBSTITUTE(SUBSTITUTE(SUBSTITUTE(B1544,"S.L.",""),"SL",""),"S.A.",""),"SA","")," ",""),".",""),",",""))&amp;".com"</f>
        <v>mariatereestradavaño.com</v>
      </c>
      <c r="L1544" s="4" t="s">
        <v>21</v>
      </c>
      <c r="M1544" s="4" t="s">
        <v>31</v>
      </c>
    </row>
    <row r="1545" customFormat="false" ht="15.75" hidden="false" customHeight="true" outlineLevel="0" collapsed="false">
      <c r="A1545" s="4" t="n">
        <v>4193</v>
      </c>
      <c r="B1545" s="4" t="s">
        <v>9276</v>
      </c>
      <c r="C1545" s="4"/>
      <c r="D1545" s="4" t="s">
        <v>9277</v>
      </c>
      <c r="E1545" s="5" t="s">
        <v>1299</v>
      </c>
      <c r="F1545" s="4" t="s">
        <v>107</v>
      </c>
      <c r="G1545" s="4" t="s">
        <v>107</v>
      </c>
      <c r="H1545" s="5" t="s">
        <v>9278</v>
      </c>
      <c r="I1545" s="7" t="s">
        <v>9279</v>
      </c>
      <c r="J1545" s="5" t="n">
        <f aca="false">LEN(K1545)</f>
        <v>24</v>
      </c>
      <c r="K1545" s="6" t="s">
        <v>9280</v>
      </c>
      <c r="L1545" s="4" t="s">
        <v>31</v>
      </c>
      <c r="M1545" s="4" t="s">
        <v>31</v>
      </c>
    </row>
    <row r="1546" customFormat="false" ht="15.75" hidden="false" customHeight="true" outlineLevel="0" collapsed="false">
      <c r="A1546" s="4" t="n">
        <v>4316</v>
      </c>
      <c r="B1546" s="4" t="s">
        <v>9281</v>
      </c>
      <c r="C1546" s="4"/>
      <c r="D1546" s="4" t="s">
        <v>9282</v>
      </c>
      <c r="E1546" s="5" t="s">
        <v>1361</v>
      </c>
      <c r="F1546" s="4" t="s">
        <v>1362</v>
      </c>
      <c r="G1546" s="4" t="s">
        <v>107</v>
      </c>
      <c r="H1546" s="5" t="s">
        <v>9283</v>
      </c>
      <c r="I1546" s="4" t="s">
        <v>9284</v>
      </c>
      <c r="J1546" s="5" t="n">
        <f aca="false">LEN(K1546)</f>
        <v>24</v>
      </c>
      <c r="K1546" s="6" t="str">
        <f aca="false">LOWER(SUBSTITUTE(SUBSTITUTE(SUBSTITUTE(SUBSTITUTE(SUBSTITUTE(SUBSTITUTE(SUBSTITUTE(B1546,"S.L.",""),"SL",""),"S.A.",""),"SA","")," ",""),".",""),",",""))&amp;".com"</f>
        <v>alquileresfuengirola.com</v>
      </c>
      <c r="L1546" s="4" t="s">
        <v>31</v>
      </c>
      <c r="M1546" s="4" t="s">
        <v>31</v>
      </c>
    </row>
    <row r="1547" customFormat="false" ht="15.75" hidden="false" customHeight="true" outlineLevel="0" collapsed="false">
      <c r="A1547" s="4" t="n">
        <v>4363</v>
      </c>
      <c r="B1547" s="4" t="s">
        <v>9285</v>
      </c>
      <c r="C1547" s="4" t="s">
        <v>9286</v>
      </c>
      <c r="D1547" s="4" t="s">
        <v>9287</v>
      </c>
      <c r="E1547" s="5" t="s">
        <v>7503</v>
      </c>
      <c r="F1547" s="4" t="s">
        <v>7504</v>
      </c>
      <c r="G1547" s="4" t="s">
        <v>107</v>
      </c>
      <c r="H1547" s="5" t="s">
        <v>9288</v>
      </c>
      <c r="I1547" s="7" t="s">
        <v>9289</v>
      </c>
      <c r="J1547" s="5" t="n">
        <f aca="false">LEN(K1547)</f>
        <v>24</v>
      </c>
      <c r="K1547" s="13" t="str">
        <f aca="false">LOWER(SUBSTITUTE(SUBSTITUTE(SUBSTITUTE(SUBSTITUTE(SUBSTITUTE(SUBSTITUTE(SUBSTITUTE(B1547,"S.L.",""),"SL",""),"S.A.",""),"SA","")," ",""),".",""),",",""))&amp;".com"</f>
        <v>iberostarmálagaplaya.com</v>
      </c>
      <c r="L1547" s="4" t="s">
        <v>21</v>
      </c>
      <c r="M1547" s="4" t="s">
        <v>9290</v>
      </c>
    </row>
    <row r="1548" customFormat="false" ht="15.75" hidden="false" customHeight="true" outlineLevel="0" collapsed="false">
      <c r="A1548" s="4" t="n">
        <v>4369</v>
      </c>
      <c r="B1548" s="4" t="s">
        <v>9291</v>
      </c>
      <c r="C1548" s="4" t="s">
        <v>9292</v>
      </c>
      <c r="D1548" s="4" t="s">
        <v>9293</v>
      </c>
      <c r="E1548" s="5" t="s">
        <v>9294</v>
      </c>
      <c r="F1548" s="4" t="s">
        <v>9295</v>
      </c>
      <c r="G1548" s="4" t="s">
        <v>107</v>
      </c>
      <c r="H1548" s="5" t="s">
        <v>9296</v>
      </c>
      <c r="I1548" s="7" t="s">
        <v>9297</v>
      </c>
      <c r="J1548" s="5" t="n">
        <f aca="false">LEN(K1548)</f>
        <v>24</v>
      </c>
      <c r="K1548" s="13" t="s">
        <v>9298</v>
      </c>
      <c r="L1548" s="4" t="s">
        <v>78</v>
      </c>
      <c r="M1548" s="4" t="s">
        <v>2082</v>
      </c>
    </row>
    <row r="1549" customFormat="false" ht="15.75" hidden="false" customHeight="true" outlineLevel="0" collapsed="false">
      <c r="A1549" s="4" t="n">
        <v>4414</v>
      </c>
      <c r="B1549" s="4" t="s">
        <v>9299</v>
      </c>
      <c r="C1549" s="4"/>
      <c r="D1549" s="4" t="s">
        <v>9300</v>
      </c>
      <c r="E1549" s="5" t="s">
        <v>913</v>
      </c>
      <c r="F1549" s="4" t="s">
        <v>914</v>
      </c>
      <c r="G1549" s="4" t="s">
        <v>107</v>
      </c>
      <c r="H1549" s="5" t="s">
        <v>9301</v>
      </c>
      <c r="I1549" s="4" t="s">
        <v>9302</v>
      </c>
      <c r="J1549" s="5" t="n">
        <f aca="false">LEN(K1549)</f>
        <v>24</v>
      </c>
      <c r="K1549" s="6" t="str">
        <f aca="false">LOWER(SUBSTITUTE(SUBSTITUTE(SUBSTITUTE(SUBSTITUTE(SUBSTITUTE(SUBSTITUTE(SUBSTITUTE(B1549,"S.L.",""),"SL",""),"S.A.",""),"SA","")," ",""),".",""),",",""))&amp;".com"</f>
        <v>mijascostaapartments.com</v>
      </c>
      <c r="L1549" s="4" t="s">
        <v>21</v>
      </c>
      <c r="M1549" s="4" t="s">
        <v>31</v>
      </c>
    </row>
    <row r="1550" customFormat="false" ht="15.75" hidden="false" customHeight="true" outlineLevel="0" collapsed="false">
      <c r="A1550" s="4" t="n">
        <v>4413</v>
      </c>
      <c r="B1550" s="4" t="s">
        <v>9303</v>
      </c>
      <c r="C1550" s="4"/>
      <c r="D1550" s="4" t="s">
        <v>9304</v>
      </c>
      <c r="E1550" s="5" t="s">
        <v>1361</v>
      </c>
      <c r="F1550" s="4" t="s">
        <v>1362</v>
      </c>
      <c r="G1550" s="4" t="s">
        <v>107</v>
      </c>
      <c r="H1550" s="5" t="s">
        <v>9301</v>
      </c>
      <c r="I1550" s="7" t="s">
        <v>9305</v>
      </c>
      <c r="J1550" s="5" t="n">
        <f aca="false">LEN(K1550)</f>
        <v>24</v>
      </c>
      <c r="K1550" s="6" t="s">
        <v>9306</v>
      </c>
      <c r="L1550" s="4" t="s">
        <v>21</v>
      </c>
      <c r="M1550" s="4" t="s">
        <v>31</v>
      </c>
    </row>
    <row r="1551" customFormat="false" ht="15.75" hidden="false" customHeight="true" outlineLevel="0" collapsed="false">
      <c r="A1551" s="4" t="n">
        <v>4457</v>
      </c>
      <c r="B1551" s="4" t="s">
        <v>103</v>
      </c>
      <c r="C1551" s="4"/>
      <c r="D1551" s="4" t="s">
        <v>9307</v>
      </c>
      <c r="E1551" s="5" t="s">
        <v>105</v>
      </c>
      <c r="F1551" s="4" t="s">
        <v>106</v>
      </c>
      <c r="G1551" s="4" t="s">
        <v>107</v>
      </c>
      <c r="H1551" s="5" t="s">
        <v>9308</v>
      </c>
      <c r="I1551" s="7" t="s">
        <v>9309</v>
      </c>
      <c r="J1551" s="5" t="n">
        <f aca="false">LEN(K1551)</f>
        <v>24</v>
      </c>
      <c r="K1551" s="13" t="s">
        <v>9310</v>
      </c>
      <c r="L1551" s="4" t="s">
        <v>31</v>
      </c>
      <c r="M1551" s="4" t="s">
        <v>31</v>
      </c>
    </row>
    <row r="1552" customFormat="false" ht="15.75" hidden="false" customHeight="true" outlineLevel="0" collapsed="false">
      <c r="A1552" s="4" t="n">
        <v>4495</v>
      </c>
      <c r="B1552" s="4" t="s">
        <v>9311</v>
      </c>
      <c r="C1552" s="4"/>
      <c r="D1552" s="4" t="s">
        <v>9312</v>
      </c>
      <c r="E1552" s="5" t="s">
        <v>105</v>
      </c>
      <c r="F1552" s="4" t="s">
        <v>106</v>
      </c>
      <c r="G1552" s="4" t="s">
        <v>107</v>
      </c>
      <c r="H1552" s="5" t="s">
        <v>9313</v>
      </c>
      <c r="I1552" s="4" t="s">
        <v>9314</v>
      </c>
      <c r="J1552" s="5" t="n">
        <f aca="false">LEN(K1552)</f>
        <v>24</v>
      </c>
      <c r="K1552" s="6" t="str">
        <f aca="false">LOWER(SUBSTITUTE(SUBSTITUTE(SUBSTITUTE(SUBSTITUTE(SUBSTITUTE(SUBSTITUTE(SUBSTITUTE(B1552,"S.L.",""),"SL",""),"S.A.",""),"SA","")," ",""),".",""),",",""))&amp;".com"</f>
        <v>veoliaservicioslecam.com</v>
      </c>
      <c r="L1552" s="4" t="s">
        <v>78</v>
      </c>
      <c r="M1552" s="4" t="s">
        <v>31</v>
      </c>
    </row>
    <row r="1553" customFormat="false" ht="15.75" hidden="false" customHeight="true" outlineLevel="0" collapsed="false">
      <c r="A1553" s="4" t="n">
        <v>4506</v>
      </c>
      <c r="B1553" s="4" t="s">
        <v>9315</v>
      </c>
      <c r="C1553" s="4" t="s">
        <v>9316</v>
      </c>
      <c r="D1553" s="4" t="s">
        <v>9317</v>
      </c>
      <c r="E1553" s="5" t="s">
        <v>9318</v>
      </c>
      <c r="F1553" s="4" t="s">
        <v>3412</v>
      </c>
      <c r="G1553" s="4" t="s">
        <v>107</v>
      </c>
      <c r="H1553" s="5" t="s">
        <v>9319</v>
      </c>
      <c r="I1553" s="7" t="s">
        <v>9320</v>
      </c>
      <c r="J1553" s="5" t="n">
        <f aca="false">LEN(K1553)</f>
        <v>24</v>
      </c>
      <c r="K1553" s="6" t="str">
        <f aca="false">LOWER(SUBSTITUTE(SUBSTITUTE(SUBSTITUTE(SUBSTITUTE(SUBSTITUTE(SUBSTITUTE(SUBSTITUTE(B1553,"S.L.",""),"SL",""),"S.A.",""),"SA","")," ",""),".",""),",",""))&amp;".com"</f>
        <v>hotelplazansebastian.com</v>
      </c>
      <c r="L1553" s="4" t="s">
        <v>57</v>
      </c>
      <c r="M1553" s="4" t="s">
        <v>918</v>
      </c>
    </row>
    <row r="1554" customFormat="false" ht="15.75" hidden="false" customHeight="true" outlineLevel="0" collapsed="false">
      <c r="A1554" s="4" t="n">
        <v>4558</v>
      </c>
      <c r="B1554" s="4" t="s">
        <v>9321</v>
      </c>
      <c r="C1554" s="4" t="s">
        <v>9322</v>
      </c>
      <c r="D1554" s="4" t="s">
        <v>9323</v>
      </c>
      <c r="E1554" s="5" t="s">
        <v>9324</v>
      </c>
      <c r="F1554" s="4" t="s">
        <v>106</v>
      </c>
      <c r="G1554" s="4" t="s">
        <v>107</v>
      </c>
      <c r="H1554" s="5" t="s">
        <v>9325</v>
      </c>
      <c r="I1554" s="4" t="s">
        <v>9326</v>
      </c>
      <c r="J1554" s="5" t="n">
        <f aca="false">LEN(K1554)</f>
        <v>24</v>
      </c>
      <c r="K1554" s="6" t="s">
        <v>9327</v>
      </c>
      <c r="L1554" s="4" t="s">
        <v>57</v>
      </c>
      <c r="M1554" s="4" t="s">
        <v>336</v>
      </c>
    </row>
    <row r="1555" customFormat="false" ht="15.75" hidden="false" customHeight="true" outlineLevel="0" collapsed="false">
      <c r="A1555" s="4" t="n">
        <v>4563</v>
      </c>
      <c r="B1555" s="4" t="s">
        <v>9328</v>
      </c>
      <c r="C1555" s="4"/>
      <c r="D1555" s="4" t="s">
        <v>9329</v>
      </c>
      <c r="E1555" s="5" t="s">
        <v>2024</v>
      </c>
      <c r="F1555" s="4" t="s">
        <v>106</v>
      </c>
      <c r="G1555" s="4" t="s">
        <v>107</v>
      </c>
      <c r="H1555" s="5" t="s">
        <v>9330</v>
      </c>
      <c r="I1555" s="4" t="s">
        <v>9331</v>
      </c>
      <c r="J1555" s="5" t="n">
        <f aca="false">LEN(K1555)</f>
        <v>24</v>
      </c>
      <c r="K1555" s="6" t="s">
        <v>9332</v>
      </c>
      <c r="L1555" s="4" t="s">
        <v>66</v>
      </c>
      <c r="M1555" s="4" t="s">
        <v>1759</v>
      </c>
    </row>
    <row r="1556" customFormat="false" ht="15.75" hidden="false" customHeight="true" outlineLevel="0" collapsed="false">
      <c r="A1556" s="4" t="n">
        <v>4564</v>
      </c>
      <c r="B1556" s="4" t="s">
        <v>9333</v>
      </c>
      <c r="C1556" s="4"/>
      <c r="D1556" s="4" t="s">
        <v>9334</v>
      </c>
      <c r="E1556" s="5" t="s">
        <v>2024</v>
      </c>
      <c r="F1556" s="4" t="s">
        <v>106</v>
      </c>
      <c r="G1556" s="4" t="s">
        <v>107</v>
      </c>
      <c r="H1556" s="5" t="s">
        <v>9330</v>
      </c>
      <c r="I1556" s="4" t="s">
        <v>9331</v>
      </c>
      <c r="J1556" s="5" t="n">
        <f aca="false">LEN(K1556)</f>
        <v>24</v>
      </c>
      <c r="K1556" s="6" t="s">
        <v>9332</v>
      </c>
      <c r="L1556" s="4" t="s">
        <v>21</v>
      </c>
      <c r="M1556" s="4" t="s">
        <v>4855</v>
      </c>
    </row>
    <row r="1557" customFormat="false" ht="27.75" hidden="false" customHeight="true" outlineLevel="0" collapsed="false">
      <c r="A1557" s="4" t="n">
        <v>4599</v>
      </c>
      <c r="B1557" s="4" t="s">
        <v>9335</v>
      </c>
      <c r="C1557" s="4" t="s">
        <v>9336</v>
      </c>
      <c r="D1557" s="4" t="s">
        <v>9337</v>
      </c>
      <c r="E1557" s="5" t="s">
        <v>9338</v>
      </c>
      <c r="F1557" s="4" t="s">
        <v>948</v>
      </c>
      <c r="G1557" s="4" t="s">
        <v>948</v>
      </c>
      <c r="H1557" s="5" t="s">
        <v>9339</v>
      </c>
      <c r="I1557" s="7" t="s">
        <v>9340</v>
      </c>
      <c r="J1557" s="5" t="n">
        <f aca="false">LEN(K1557)</f>
        <v>24</v>
      </c>
      <c r="K1557" s="13" t="s">
        <v>9341</v>
      </c>
      <c r="L1557" s="4" t="s">
        <v>31</v>
      </c>
      <c r="M1557" s="4" t="s">
        <v>2768</v>
      </c>
    </row>
    <row r="1558" customFormat="false" ht="15.75" hidden="false" customHeight="true" outlineLevel="0" collapsed="false">
      <c r="A1558" s="4" t="n">
        <v>4603</v>
      </c>
      <c r="B1558" s="4" t="s">
        <v>9342</v>
      </c>
      <c r="C1558" s="4" t="s">
        <v>9343</v>
      </c>
      <c r="D1558" s="4" t="s">
        <v>9344</v>
      </c>
      <c r="E1558" s="5" t="s">
        <v>9345</v>
      </c>
      <c r="F1558" s="4" t="s">
        <v>9346</v>
      </c>
      <c r="G1558" s="4" t="s">
        <v>948</v>
      </c>
      <c r="H1558" s="5" t="s">
        <v>9347</v>
      </c>
      <c r="I1558" s="4" t="s">
        <v>9348</v>
      </c>
      <c r="J1558" s="5" t="n">
        <f aca="false">LEN(K1558)</f>
        <v>24</v>
      </c>
      <c r="K1558" s="6" t="str">
        <f aca="false">LOWER(SUBSTITUTE(SUBSTITUTE(SUBSTITUTE(SUBSTITUTE(SUBSTITUTE(SUBSTITUTE(SUBSTITUTE(B1558,"S.L.",""),"SL",""),"S.A.",""),"SA","")," ",""),".",""),",",""))&amp;".com"</f>
        <v>hotelbecerrantalucía.com</v>
      </c>
      <c r="L1558" s="4" t="s">
        <v>57</v>
      </c>
      <c r="M1558" s="4" t="s">
        <v>2890</v>
      </c>
    </row>
    <row r="1559" customFormat="false" ht="15.75" hidden="false" customHeight="true" outlineLevel="0" collapsed="false">
      <c r="A1559" s="4" t="n">
        <v>4639</v>
      </c>
      <c r="B1559" s="4" t="s">
        <v>9349</v>
      </c>
      <c r="C1559" s="4" t="s">
        <v>9350</v>
      </c>
      <c r="D1559" s="4" t="s">
        <v>9351</v>
      </c>
      <c r="E1559" s="5" t="s">
        <v>9352</v>
      </c>
      <c r="F1559" s="4" t="s">
        <v>9353</v>
      </c>
      <c r="G1559" s="4" t="s">
        <v>948</v>
      </c>
      <c r="H1559" s="5" t="s">
        <v>9354</v>
      </c>
      <c r="I1559" s="4" t="s">
        <v>9355</v>
      </c>
      <c r="J1559" s="5" t="n">
        <f aca="false">LEN(K1559)</f>
        <v>24</v>
      </c>
      <c r="K1559" s="6" t="s">
        <v>9356</v>
      </c>
      <c r="L1559" s="4" t="s">
        <v>31</v>
      </c>
      <c r="M1559" s="4" t="s">
        <v>294</v>
      </c>
    </row>
    <row r="1560" customFormat="false" ht="15.75" hidden="false" customHeight="true" outlineLevel="0" collapsed="false">
      <c r="A1560" s="4" t="n">
        <v>4663</v>
      </c>
      <c r="B1560" s="4" t="s">
        <v>3643</v>
      </c>
      <c r="C1560" s="4" t="s">
        <v>9357</v>
      </c>
      <c r="D1560" s="4" t="s">
        <v>9358</v>
      </c>
      <c r="E1560" s="5" t="s">
        <v>6180</v>
      </c>
      <c r="F1560" s="4" t="s">
        <v>6181</v>
      </c>
      <c r="G1560" s="4" t="s">
        <v>948</v>
      </c>
      <c r="H1560" s="5" t="s">
        <v>9359</v>
      </c>
      <c r="I1560" s="7" t="s">
        <v>9360</v>
      </c>
      <c r="J1560" s="5" t="n">
        <f aca="false">LEN(K1560)</f>
        <v>24</v>
      </c>
      <c r="K1560" s="6" t="s">
        <v>9361</v>
      </c>
      <c r="L1560" s="4" t="s">
        <v>21</v>
      </c>
      <c r="M1560" s="4" t="s">
        <v>918</v>
      </c>
    </row>
    <row r="1561" customFormat="false" ht="15.75" hidden="false" customHeight="true" outlineLevel="0" collapsed="false">
      <c r="A1561" s="4" t="n">
        <v>4664</v>
      </c>
      <c r="B1561" s="4" t="s">
        <v>9362</v>
      </c>
      <c r="C1561" s="4" t="s">
        <v>9363</v>
      </c>
      <c r="D1561" s="4" t="s">
        <v>9364</v>
      </c>
      <c r="E1561" s="5" t="s">
        <v>6180</v>
      </c>
      <c r="F1561" s="4" t="s">
        <v>6181</v>
      </c>
      <c r="G1561" s="4" t="s">
        <v>948</v>
      </c>
      <c r="H1561" s="5" t="s">
        <v>9365</v>
      </c>
      <c r="I1561" s="4" t="s">
        <v>9366</v>
      </c>
      <c r="J1561" s="5" t="n">
        <f aca="false">LEN(K1561)</f>
        <v>24</v>
      </c>
      <c r="K1561" s="6" t="s">
        <v>9367</v>
      </c>
      <c r="L1561" s="4" t="s">
        <v>57</v>
      </c>
      <c r="M1561" s="4" t="s">
        <v>2082</v>
      </c>
    </row>
    <row r="1562" customFormat="false" ht="27.75" hidden="false" customHeight="true" outlineLevel="0" collapsed="false">
      <c r="A1562" s="4" t="n">
        <v>4665</v>
      </c>
      <c r="B1562" s="4" t="s">
        <v>9368</v>
      </c>
      <c r="C1562" s="4" t="s">
        <v>9369</v>
      </c>
      <c r="D1562" s="4" t="s">
        <v>9370</v>
      </c>
      <c r="E1562" s="5" t="s">
        <v>9371</v>
      </c>
      <c r="F1562" s="4" t="s">
        <v>1505</v>
      </c>
      <c r="G1562" s="4" t="s">
        <v>948</v>
      </c>
      <c r="H1562" s="5" t="s">
        <v>9372</v>
      </c>
      <c r="I1562" s="7" t="s">
        <v>9373</v>
      </c>
      <c r="J1562" s="5" t="n">
        <f aca="false">LEN(K1562)</f>
        <v>24</v>
      </c>
      <c r="K1562" s="5" t="s">
        <v>9374</v>
      </c>
      <c r="L1562" s="4" t="s">
        <v>637</v>
      </c>
      <c r="M1562" s="4" t="s">
        <v>1216</v>
      </c>
    </row>
    <row r="1563" customFormat="false" ht="15.75" hidden="false" customHeight="true" outlineLevel="0" collapsed="false">
      <c r="A1563" s="4" t="n">
        <v>4666</v>
      </c>
      <c r="B1563" s="4" t="s">
        <v>9375</v>
      </c>
      <c r="C1563" s="4" t="s">
        <v>9376</v>
      </c>
      <c r="D1563" s="4" t="s">
        <v>9377</v>
      </c>
      <c r="E1563" s="5" t="s">
        <v>9378</v>
      </c>
      <c r="F1563" s="4" t="s">
        <v>9379</v>
      </c>
      <c r="G1563" s="4" t="s">
        <v>948</v>
      </c>
      <c r="H1563" s="5" t="s">
        <v>9380</v>
      </c>
      <c r="I1563" s="4" t="s">
        <v>9381</v>
      </c>
      <c r="J1563" s="5" t="n">
        <f aca="false">LEN(K1563)</f>
        <v>24</v>
      </c>
      <c r="K1563" s="6" t="s">
        <v>9382</v>
      </c>
      <c r="L1563" s="4" t="s">
        <v>57</v>
      </c>
      <c r="M1563" s="4" t="s">
        <v>31</v>
      </c>
    </row>
    <row r="1564" customFormat="false" ht="15.75" hidden="false" customHeight="true" outlineLevel="0" collapsed="false">
      <c r="A1564" s="4" t="n">
        <v>4671</v>
      </c>
      <c r="B1564" s="4" t="s">
        <v>9383</v>
      </c>
      <c r="C1564" s="4" t="s">
        <v>9384</v>
      </c>
      <c r="D1564" s="4" t="s">
        <v>9385</v>
      </c>
      <c r="E1564" s="5" t="s">
        <v>9378</v>
      </c>
      <c r="F1564" s="4" t="s">
        <v>9379</v>
      </c>
      <c r="G1564" s="4" t="s">
        <v>948</v>
      </c>
      <c r="H1564" s="5" t="s">
        <v>9386</v>
      </c>
      <c r="I1564" s="7" t="s">
        <v>9387</v>
      </c>
      <c r="J1564" s="5" t="n">
        <f aca="false">LEN(K1564)</f>
        <v>24</v>
      </c>
      <c r="K1564" s="6" t="s">
        <v>9388</v>
      </c>
      <c r="L1564" s="4" t="s">
        <v>21</v>
      </c>
      <c r="M1564" s="4" t="s">
        <v>577</v>
      </c>
    </row>
    <row r="1565" customFormat="false" ht="15.75" hidden="false" customHeight="true" outlineLevel="0" collapsed="false">
      <c r="A1565" s="4" t="n">
        <v>4673</v>
      </c>
      <c r="B1565" s="4" t="s">
        <v>9389</v>
      </c>
      <c r="C1565" s="4" t="s">
        <v>9390</v>
      </c>
      <c r="D1565" s="4" t="s">
        <v>9391</v>
      </c>
      <c r="E1565" s="5" t="s">
        <v>9378</v>
      </c>
      <c r="F1565" s="4" t="s">
        <v>9379</v>
      </c>
      <c r="G1565" s="4" t="s">
        <v>948</v>
      </c>
      <c r="H1565" s="5" t="s">
        <v>9392</v>
      </c>
      <c r="I1565" s="7" t="s">
        <v>9393</v>
      </c>
      <c r="J1565" s="5" t="n">
        <f aca="false">LEN(K1565)</f>
        <v>24</v>
      </c>
      <c r="K1565" s="5" t="s">
        <v>9394</v>
      </c>
      <c r="L1565" s="4" t="s">
        <v>31</v>
      </c>
      <c r="M1565" s="4" t="s">
        <v>2082</v>
      </c>
    </row>
    <row r="1566" customFormat="false" ht="15.75" hidden="false" customHeight="true" outlineLevel="0" collapsed="false">
      <c r="A1566" s="4" t="n">
        <v>4682</v>
      </c>
      <c r="B1566" s="4" t="s">
        <v>9395</v>
      </c>
      <c r="C1566" s="4"/>
      <c r="D1566" s="4" t="s">
        <v>9396</v>
      </c>
      <c r="E1566" s="5" t="s">
        <v>1504</v>
      </c>
      <c r="F1566" s="4" t="s">
        <v>1505</v>
      </c>
      <c r="G1566" s="4" t="s">
        <v>948</v>
      </c>
      <c r="H1566" s="5" t="s">
        <v>9397</v>
      </c>
      <c r="I1566" s="4" t="s">
        <v>9398</v>
      </c>
      <c r="J1566" s="5" t="n">
        <f aca="false">LEN(K1566)</f>
        <v>24</v>
      </c>
      <c r="K1566" s="6" t="s">
        <v>9399</v>
      </c>
      <c r="L1566" s="4" t="s">
        <v>31</v>
      </c>
      <c r="M1566" s="4" t="s">
        <v>31</v>
      </c>
    </row>
    <row r="1567" customFormat="false" ht="27.75" hidden="false" customHeight="true" outlineLevel="0" collapsed="false">
      <c r="A1567" s="4" t="n">
        <v>4728</v>
      </c>
      <c r="B1567" s="4" t="s">
        <v>9400</v>
      </c>
      <c r="C1567" s="4" t="s">
        <v>9401</v>
      </c>
      <c r="D1567" s="4" t="s">
        <v>9402</v>
      </c>
      <c r="E1567" s="5" t="s">
        <v>455</v>
      </c>
      <c r="F1567" s="4" t="s">
        <v>372</v>
      </c>
      <c r="G1567" s="4" t="s">
        <v>372</v>
      </c>
      <c r="H1567" s="5" t="s">
        <v>9403</v>
      </c>
      <c r="I1567" s="7" t="s">
        <v>9404</v>
      </c>
      <c r="J1567" s="5" t="n">
        <f aca="false">LEN(K1567)</f>
        <v>24</v>
      </c>
      <c r="K1567" s="6" t="s">
        <v>9405</v>
      </c>
      <c r="L1567" s="4" t="s">
        <v>57</v>
      </c>
      <c r="M1567" s="4" t="s">
        <v>1085</v>
      </c>
    </row>
    <row r="1568" customFormat="false" ht="15.75" hidden="false" customHeight="true" outlineLevel="0" collapsed="false">
      <c r="A1568" s="4" t="n">
        <v>4748</v>
      </c>
      <c r="B1568" s="4" t="s">
        <v>9406</v>
      </c>
      <c r="C1568" s="4"/>
      <c r="D1568" s="4" t="s">
        <v>9407</v>
      </c>
      <c r="E1568" s="5" t="s">
        <v>455</v>
      </c>
      <c r="F1568" s="4" t="s">
        <v>372</v>
      </c>
      <c r="G1568" s="4" t="s">
        <v>372</v>
      </c>
      <c r="H1568" s="5" t="s">
        <v>9408</v>
      </c>
      <c r="I1568" s="4" t="s">
        <v>9409</v>
      </c>
      <c r="J1568" s="5" t="n">
        <f aca="false">LEN(K1568)</f>
        <v>24</v>
      </c>
      <c r="K1568" s="6" t="str">
        <f aca="false">LOWER(SUBSTITUTE(SUBSTITUTE(SUBSTITUTE(SUBSTITUTE(SUBSTITUTE(SUBSTITUTE(SUBSTITUTE(B1568,"S.L.",""),"SL",""),"S.A.",""),"SA","")," ",""),".",""),",",""))&amp;".com"</f>
        <v>castillejadetalahara.com</v>
      </c>
      <c r="L1568" s="4" t="s">
        <v>31</v>
      </c>
      <c r="M1568" s="4" t="s">
        <v>31</v>
      </c>
    </row>
    <row r="1569" customFormat="false" ht="15.75" hidden="false" customHeight="true" outlineLevel="0" collapsed="false">
      <c r="A1569" s="4" t="n">
        <v>4770</v>
      </c>
      <c r="B1569" s="4" t="s">
        <v>9410</v>
      </c>
      <c r="C1569" s="4" t="s">
        <v>9411</v>
      </c>
      <c r="D1569" s="4" t="s">
        <v>9412</v>
      </c>
      <c r="E1569" s="5" t="s">
        <v>9413</v>
      </c>
      <c r="F1569" s="4" t="s">
        <v>9414</v>
      </c>
      <c r="G1569" s="4" t="s">
        <v>372</v>
      </c>
      <c r="H1569" s="5" t="s">
        <v>9415</v>
      </c>
      <c r="I1569" s="4" t="s">
        <v>9416</v>
      </c>
      <c r="J1569" s="5" t="n">
        <f aca="false">LEN(K1569)</f>
        <v>24</v>
      </c>
      <c r="K1569" s="6" t="s">
        <v>9417</v>
      </c>
      <c r="L1569" s="4" t="s">
        <v>66</v>
      </c>
      <c r="M1569" s="4" t="s">
        <v>9418</v>
      </c>
    </row>
    <row r="1570" customFormat="false" ht="15.75" hidden="false" customHeight="true" outlineLevel="0" collapsed="false">
      <c r="A1570" s="4" t="n">
        <v>4794</v>
      </c>
      <c r="B1570" s="4" t="s">
        <v>9419</v>
      </c>
      <c r="C1570" s="4" t="s">
        <v>9420</v>
      </c>
      <c r="D1570" s="4" t="s">
        <v>9421</v>
      </c>
      <c r="E1570" s="5" t="s">
        <v>455</v>
      </c>
      <c r="F1570" s="4" t="s">
        <v>372</v>
      </c>
      <c r="G1570" s="4" t="s">
        <v>372</v>
      </c>
      <c r="H1570" s="5" t="s">
        <v>9422</v>
      </c>
      <c r="I1570" s="7" t="s">
        <v>9423</v>
      </c>
      <c r="J1570" s="5" t="n">
        <f aca="false">LEN(K1570)</f>
        <v>24</v>
      </c>
      <c r="K1570" s="6" t="s">
        <v>9424</v>
      </c>
      <c r="L1570" s="4" t="s">
        <v>57</v>
      </c>
      <c r="M1570" s="4" t="s">
        <v>186</v>
      </c>
    </row>
    <row r="1571" customFormat="false" ht="15.75" hidden="false" customHeight="true" outlineLevel="0" collapsed="false">
      <c r="A1571" s="4" t="n">
        <v>4807</v>
      </c>
      <c r="B1571" s="4" t="s">
        <v>9425</v>
      </c>
      <c r="C1571" s="4" t="s">
        <v>9426</v>
      </c>
      <c r="D1571" s="4" t="s">
        <v>9427</v>
      </c>
      <c r="E1571" s="5" t="s">
        <v>471</v>
      </c>
      <c r="F1571" s="4" t="s">
        <v>372</v>
      </c>
      <c r="G1571" s="4" t="s">
        <v>372</v>
      </c>
      <c r="H1571" s="5" t="s">
        <v>9428</v>
      </c>
      <c r="I1571" s="7" t="s">
        <v>9429</v>
      </c>
      <c r="J1571" s="5" t="n">
        <f aca="false">LEN(K1571)</f>
        <v>24</v>
      </c>
      <c r="K1571" s="6" t="s">
        <v>9430</v>
      </c>
      <c r="L1571" s="4" t="s">
        <v>78</v>
      </c>
      <c r="M1571" s="4" t="s">
        <v>729</v>
      </c>
    </row>
    <row r="1572" customFormat="false" ht="15.75" hidden="false" customHeight="true" outlineLevel="0" collapsed="false">
      <c r="A1572" s="4" t="n">
        <v>4811</v>
      </c>
      <c r="B1572" s="4" t="s">
        <v>9431</v>
      </c>
      <c r="C1572" s="4"/>
      <c r="D1572" s="4" t="s">
        <v>9432</v>
      </c>
      <c r="E1572" s="5" t="s">
        <v>2438</v>
      </c>
      <c r="F1572" s="4" t="s">
        <v>372</v>
      </c>
      <c r="G1572" s="4" t="s">
        <v>372</v>
      </c>
      <c r="H1572" s="5" t="s">
        <v>9433</v>
      </c>
      <c r="I1572" s="4" t="s">
        <v>9434</v>
      </c>
      <c r="J1572" s="5" t="n">
        <f aca="false">LEN(K1572)</f>
        <v>24</v>
      </c>
      <c r="K1572" s="6" t="s">
        <v>9435</v>
      </c>
      <c r="L1572" s="4" t="s">
        <v>66</v>
      </c>
      <c r="M1572" s="4" t="s">
        <v>31</v>
      </c>
    </row>
    <row r="1573" customFormat="false" ht="15.75" hidden="false" customHeight="true" outlineLevel="0" collapsed="false">
      <c r="A1573" s="4" t="n">
        <v>4813</v>
      </c>
      <c r="B1573" s="4" t="s">
        <v>7567</v>
      </c>
      <c r="C1573" s="4"/>
      <c r="D1573" s="4" t="s">
        <v>9436</v>
      </c>
      <c r="E1573" s="5" t="s">
        <v>4147</v>
      </c>
      <c r="F1573" s="4" t="s">
        <v>372</v>
      </c>
      <c r="G1573" s="4" t="s">
        <v>372</v>
      </c>
      <c r="H1573" s="5" t="s">
        <v>9437</v>
      </c>
      <c r="I1573" s="4" t="s">
        <v>4575</v>
      </c>
      <c r="J1573" s="5" t="n">
        <f aca="false">LEN(K1573)</f>
        <v>24</v>
      </c>
      <c r="K1573" s="6" t="s">
        <v>9438</v>
      </c>
      <c r="L1573" s="4" t="s">
        <v>21</v>
      </c>
      <c r="M1573" s="4" t="s">
        <v>209</v>
      </c>
    </row>
    <row r="1574" customFormat="false" ht="15.75" hidden="false" customHeight="true" outlineLevel="0" collapsed="false">
      <c r="A1574" s="4" t="n">
        <v>4837</v>
      </c>
      <c r="B1574" s="4" t="s">
        <v>9439</v>
      </c>
      <c r="C1574" s="4" t="s">
        <v>9440</v>
      </c>
      <c r="D1574" s="4" t="s">
        <v>9441</v>
      </c>
      <c r="E1574" s="5" t="s">
        <v>4976</v>
      </c>
      <c r="F1574" s="4" t="s">
        <v>2150</v>
      </c>
      <c r="G1574" s="4" t="s">
        <v>372</v>
      </c>
      <c r="H1574" s="5" t="s">
        <v>9442</v>
      </c>
      <c r="I1574" s="4" t="s">
        <v>9443</v>
      </c>
      <c r="J1574" s="5" t="n">
        <f aca="false">LEN(K1574)</f>
        <v>24</v>
      </c>
      <c r="K1574" s="6" t="s">
        <v>9444</v>
      </c>
      <c r="L1574" s="4" t="s">
        <v>57</v>
      </c>
      <c r="M1574" s="4" t="s">
        <v>344</v>
      </c>
    </row>
    <row r="1575" customFormat="false" ht="15.75" hidden="false" customHeight="true" outlineLevel="0" collapsed="false">
      <c r="A1575" s="4" t="n">
        <v>4865</v>
      </c>
      <c r="B1575" s="4" t="s">
        <v>9445</v>
      </c>
      <c r="C1575" s="4"/>
      <c r="D1575" s="4" t="s">
        <v>9446</v>
      </c>
      <c r="E1575" s="5" t="s">
        <v>9447</v>
      </c>
      <c r="F1575" s="4" t="s">
        <v>372</v>
      </c>
      <c r="G1575" s="4" t="s">
        <v>372</v>
      </c>
      <c r="H1575" s="5" t="s">
        <v>9448</v>
      </c>
      <c r="I1575" s="4" t="s">
        <v>9449</v>
      </c>
      <c r="J1575" s="5" t="n">
        <f aca="false">LEN(K1575)</f>
        <v>24</v>
      </c>
      <c r="K1575" s="6" t="s">
        <v>9450</v>
      </c>
      <c r="L1575" s="4" t="s">
        <v>57</v>
      </c>
      <c r="M1575" s="4" t="s">
        <v>615</v>
      </c>
    </row>
    <row r="1576" customFormat="false" ht="15.75" hidden="false" customHeight="true" outlineLevel="0" collapsed="false">
      <c r="A1576" s="4" t="n">
        <v>4871</v>
      </c>
      <c r="B1576" s="4" t="s">
        <v>9451</v>
      </c>
      <c r="C1576" s="4" t="s">
        <v>9452</v>
      </c>
      <c r="D1576" s="4" t="s">
        <v>9453</v>
      </c>
      <c r="E1576" s="5" t="s">
        <v>471</v>
      </c>
      <c r="F1576" s="4" t="s">
        <v>372</v>
      </c>
      <c r="G1576" s="4" t="s">
        <v>372</v>
      </c>
      <c r="H1576" s="5" t="s">
        <v>9454</v>
      </c>
      <c r="I1576" s="7" t="s">
        <v>9455</v>
      </c>
      <c r="J1576" s="5" t="n">
        <f aca="false">LEN(K1576)</f>
        <v>24</v>
      </c>
      <c r="K1576" s="5" t="s">
        <v>9456</v>
      </c>
      <c r="L1576" s="4" t="s">
        <v>66</v>
      </c>
      <c r="M1576" s="4" t="s">
        <v>794</v>
      </c>
    </row>
    <row r="1577" customFormat="false" ht="15.75" hidden="false" customHeight="true" outlineLevel="0" collapsed="false">
      <c r="A1577" s="4" t="n">
        <v>4872</v>
      </c>
      <c r="B1577" s="4" t="s">
        <v>9457</v>
      </c>
      <c r="C1577" s="4" t="s">
        <v>9458</v>
      </c>
      <c r="D1577" s="4" t="s">
        <v>9459</v>
      </c>
      <c r="E1577" s="5" t="s">
        <v>1282</v>
      </c>
      <c r="F1577" s="4" t="s">
        <v>372</v>
      </c>
      <c r="G1577" s="4" t="s">
        <v>372</v>
      </c>
      <c r="H1577" s="5" t="s">
        <v>9460</v>
      </c>
      <c r="I1577" s="4" t="s">
        <v>9461</v>
      </c>
      <c r="J1577" s="5" t="n">
        <f aca="false">LEN(K1577)</f>
        <v>24</v>
      </c>
      <c r="K1577" s="6" t="s">
        <v>9462</v>
      </c>
      <c r="L1577" s="4" t="s">
        <v>57</v>
      </c>
      <c r="M1577" s="4" t="s">
        <v>819</v>
      </c>
    </row>
    <row r="1578" customFormat="false" ht="15.75" hidden="false" customHeight="true" outlineLevel="0" collapsed="false">
      <c r="A1578" s="4" t="n">
        <v>4918</v>
      </c>
      <c r="B1578" s="4" t="s">
        <v>9463</v>
      </c>
      <c r="C1578" s="4" t="s">
        <v>9464</v>
      </c>
      <c r="D1578" s="4" t="s">
        <v>9465</v>
      </c>
      <c r="E1578" s="5" t="s">
        <v>9466</v>
      </c>
      <c r="F1578" s="4" t="s">
        <v>9467</v>
      </c>
      <c r="G1578" s="4" t="s">
        <v>372</v>
      </c>
      <c r="H1578" s="5" t="s">
        <v>9468</v>
      </c>
      <c r="I1578" s="23" t="s">
        <v>9469</v>
      </c>
      <c r="J1578" s="5" t="n">
        <f aca="false">LEN(K1578)</f>
        <v>24</v>
      </c>
      <c r="K1578" s="6" t="s">
        <v>9470</v>
      </c>
      <c r="L1578" s="4" t="s">
        <v>66</v>
      </c>
      <c r="M1578" s="4" t="s">
        <v>877</v>
      </c>
    </row>
    <row r="1579" customFormat="false" ht="15.75" hidden="false" customHeight="true" outlineLevel="0" collapsed="false">
      <c r="A1579" s="4" t="n">
        <v>4955</v>
      </c>
      <c r="B1579" s="4" t="s">
        <v>9471</v>
      </c>
      <c r="C1579" s="4" t="s">
        <v>9472</v>
      </c>
      <c r="D1579" s="4" t="s">
        <v>9473</v>
      </c>
      <c r="E1579" s="5" t="s">
        <v>9474</v>
      </c>
      <c r="F1579" s="4" t="s">
        <v>815</v>
      </c>
      <c r="G1579" s="4" t="s">
        <v>332</v>
      </c>
      <c r="H1579" s="5" t="s">
        <v>9475</v>
      </c>
      <c r="I1579" s="4" t="s">
        <v>9476</v>
      </c>
      <c r="J1579" s="5" t="n">
        <f aca="false">LEN(K1579)</f>
        <v>24</v>
      </c>
      <c r="K1579" s="6" t="s">
        <v>9477</v>
      </c>
      <c r="L1579" s="4" t="s">
        <v>1970</v>
      </c>
      <c r="M1579" s="4" t="s">
        <v>102</v>
      </c>
    </row>
    <row r="1580" customFormat="false" ht="15.75" hidden="false" customHeight="true" outlineLevel="0" collapsed="false">
      <c r="A1580" s="4" t="n">
        <v>4956</v>
      </c>
      <c r="B1580" s="4" t="s">
        <v>9478</v>
      </c>
      <c r="C1580" s="4" t="s">
        <v>9479</v>
      </c>
      <c r="D1580" s="4" t="s">
        <v>9480</v>
      </c>
      <c r="E1580" s="5" t="s">
        <v>9481</v>
      </c>
      <c r="F1580" s="4" t="s">
        <v>815</v>
      </c>
      <c r="G1580" s="4" t="s">
        <v>332</v>
      </c>
      <c r="H1580" s="5" t="s">
        <v>9482</v>
      </c>
      <c r="I1580" s="4" t="s">
        <v>9476</v>
      </c>
      <c r="J1580" s="5" t="n">
        <f aca="false">LEN(K1580)</f>
        <v>24</v>
      </c>
      <c r="K1580" s="6" t="s">
        <v>9477</v>
      </c>
      <c r="L1580" s="4" t="s">
        <v>21</v>
      </c>
      <c r="M1580" s="4" t="s">
        <v>988</v>
      </c>
    </row>
    <row r="1581" customFormat="false" ht="15.75" hidden="false" customHeight="true" outlineLevel="0" collapsed="false">
      <c r="A1581" s="4" t="n">
        <v>4961</v>
      </c>
      <c r="B1581" s="4" t="s">
        <v>9483</v>
      </c>
      <c r="C1581" s="4" t="s">
        <v>9484</v>
      </c>
      <c r="D1581" s="4" t="s">
        <v>9485</v>
      </c>
      <c r="E1581" s="5" t="s">
        <v>7664</v>
      </c>
      <c r="F1581" s="4" t="s">
        <v>332</v>
      </c>
      <c r="G1581" s="4" t="s">
        <v>332</v>
      </c>
      <c r="H1581" s="5" t="s">
        <v>9486</v>
      </c>
      <c r="I1581" s="7" t="s">
        <v>4575</v>
      </c>
      <c r="J1581" s="5" t="n">
        <f aca="false">LEN(K1581)</f>
        <v>24</v>
      </c>
      <c r="K1581" s="6" t="s">
        <v>9487</v>
      </c>
      <c r="L1581" s="4" t="s">
        <v>66</v>
      </c>
      <c r="M1581" s="4" t="s">
        <v>2781</v>
      </c>
    </row>
    <row r="1582" customFormat="false" ht="15.75" hidden="false" customHeight="true" outlineLevel="0" collapsed="false">
      <c r="A1582" s="4" t="n">
        <v>5020</v>
      </c>
      <c r="B1582" s="4" t="s">
        <v>9488</v>
      </c>
      <c r="C1582" s="4"/>
      <c r="D1582" s="4" t="s">
        <v>9489</v>
      </c>
      <c r="E1582" s="5" t="s">
        <v>3451</v>
      </c>
      <c r="F1582" s="4" t="s">
        <v>1916</v>
      </c>
      <c r="G1582" s="4" t="s">
        <v>332</v>
      </c>
      <c r="H1582" s="5" t="s">
        <v>9490</v>
      </c>
      <c r="I1582" s="8" t="s">
        <v>9491</v>
      </c>
      <c r="J1582" s="5" t="n">
        <f aca="false">LEN(K1582)</f>
        <v>24</v>
      </c>
      <c r="K1582" s="6" t="s">
        <v>9492</v>
      </c>
      <c r="L1582" s="4" t="s">
        <v>21</v>
      </c>
      <c r="M1582" s="4" t="s">
        <v>9493</v>
      </c>
    </row>
    <row r="1583" customFormat="false" ht="15.75" hidden="false" customHeight="true" outlineLevel="0" collapsed="false">
      <c r="A1583" s="4" t="n">
        <v>5025</v>
      </c>
      <c r="B1583" s="4" t="s">
        <v>9494</v>
      </c>
      <c r="C1583" s="4" t="s">
        <v>9495</v>
      </c>
      <c r="D1583" s="4" t="s">
        <v>9496</v>
      </c>
      <c r="E1583" s="5" t="s">
        <v>9497</v>
      </c>
      <c r="F1583" s="4" t="s">
        <v>9498</v>
      </c>
      <c r="G1583" s="4" t="s">
        <v>332</v>
      </c>
      <c r="H1583" s="5" t="s">
        <v>9499</v>
      </c>
      <c r="I1583" s="7" t="s">
        <v>9500</v>
      </c>
      <c r="J1583" s="5" t="n">
        <f aca="false">LEN(K1583)</f>
        <v>24</v>
      </c>
      <c r="K1583" s="6" t="s">
        <v>9501</v>
      </c>
      <c r="L1583" s="4" t="s">
        <v>66</v>
      </c>
      <c r="M1583" s="4" t="s">
        <v>877</v>
      </c>
    </row>
    <row r="1584" customFormat="false" ht="15.75" hidden="false" customHeight="true" outlineLevel="0" collapsed="false">
      <c r="A1584" s="4" t="n">
        <v>5039</v>
      </c>
      <c r="B1584" s="4" t="s">
        <v>9502</v>
      </c>
      <c r="C1584" s="4"/>
      <c r="D1584" s="4" t="s">
        <v>9503</v>
      </c>
      <c r="E1584" s="5" t="s">
        <v>1204</v>
      </c>
      <c r="F1584" s="4" t="s">
        <v>972</v>
      </c>
      <c r="G1584" s="4" t="s">
        <v>332</v>
      </c>
      <c r="H1584" s="5" t="s">
        <v>9504</v>
      </c>
      <c r="I1584" s="4" t="s">
        <v>9505</v>
      </c>
      <c r="J1584" s="5" t="n">
        <f aca="false">LEN(K1584)</f>
        <v>24</v>
      </c>
      <c r="K1584" s="6" t="str">
        <f aca="false">LOWER(SUBSTITUTE(SUBSTITUTE(SUBSTITUTE(SUBSTITUTE(SUBSTITUTE(SUBSTITUTE(SUBSTITUTE(B1584,"S.L.",""),"SL",""),"S.A.",""),"SA","")," ",""),".",""),",",""))&amp;".com"</f>
        <v>helicheclimatización.com</v>
      </c>
      <c r="L1584" s="4" t="s">
        <v>57</v>
      </c>
      <c r="M1584" s="4" t="s">
        <v>31</v>
      </c>
    </row>
    <row r="1585" customFormat="false" ht="15.75" hidden="false" customHeight="true" outlineLevel="0" collapsed="false">
      <c r="A1585" s="4" t="n">
        <v>5042</v>
      </c>
      <c r="B1585" s="4" t="s">
        <v>9506</v>
      </c>
      <c r="C1585" s="4"/>
      <c r="D1585" s="4" t="s">
        <v>9507</v>
      </c>
      <c r="E1585" s="5" t="s">
        <v>1204</v>
      </c>
      <c r="F1585" s="4" t="s">
        <v>972</v>
      </c>
      <c r="G1585" s="4" t="s">
        <v>332</v>
      </c>
      <c r="H1585" s="5" t="s">
        <v>9508</v>
      </c>
      <c r="I1585" s="4" t="s">
        <v>9509</v>
      </c>
      <c r="J1585" s="5" t="n">
        <f aca="false">LEN(K1585)</f>
        <v>24</v>
      </c>
      <c r="K1585" s="6" t="s">
        <v>9510</v>
      </c>
      <c r="L1585" s="4" t="s">
        <v>31</v>
      </c>
      <c r="M1585" s="4" t="s">
        <v>31</v>
      </c>
    </row>
    <row r="1586" customFormat="false" ht="15.75" hidden="false" customHeight="true" outlineLevel="0" collapsed="false">
      <c r="A1586" s="4" t="n">
        <v>5083</v>
      </c>
      <c r="B1586" s="4" t="s">
        <v>9511</v>
      </c>
      <c r="C1586" s="4" t="s">
        <v>9512</v>
      </c>
      <c r="D1586" s="4" t="s">
        <v>9513</v>
      </c>
      <c r="E1586" s="5" t="s">
        <v>9514</v>
      </c>
      <c r="F1586" s="4" t="s">
        <v>1305</v>
      </c>
      <c r="G1586" s="4" t="s">
        <v>332</v>
      </c>
      <c r="H1586" s="5" t="s">
        <v>9515</v>
      </c>
      <c r="I1586" s="7" t="s">
        <v>9516</v>
      </c>
      <c r="J1586" s="5" t="n">
        <f aca="false">LEN(K1586)</f>
        <v>24</v>
      </c>
      <c r="K1586" s="6" t="s">
        <v>9517</v>
      </c>
      <c r="L1586" s="4" t="s">
        <v>31</v>
      </c>
      <c r="M1586" s="4" t="s">
        <v>326</v>
      </c>
    </row>
    <row r="1587" customFormat="false" ht="15.75" hidden="false" customHeight="true" outlineLevel="0" collapsed="false">
      <c r="A1587" s="4" t="n">
        <v>5099</v>
      </c>
      <c r="B1587" s="4" t="s">
        <v>9518</v>
      </c>
      <c r="C1587" s="4"/>
      <c r="D1587" s="4" t="s">
        <v>9519</v>
      </c>
      <c r="E1587" s="5" t="s">
        <v>1915</v>
      </c>
      <c r="F1587" s="4" t="s">
        <v>1916</v>
      </c>
      <c r="G1587" s="4" t="s">
        <v>332</v>
      </c>
      <c r="H1587" s="5" t="s">
        <v>9520</v>
      </c>
      <c r="I1587" s="4" t="s">
        <v>9521</v>
      </c>
      <c r="J1587" s="5" t="n">
        <f aca="false">LEN(K1587)</f>
        <v>23</v>
      </c>
      <c r="K1587" s="6" t="str">
        <f aca="false">LOWER(SUBSTITUTE(SUBSTITUTE(SUBSTITUTE(SUBSTITUTE(SUBSTITUTE(SUBSTITUTE(SUBSTITUTE(B1587,"S.L.",""),"SL",""),"S.A.",""),"SA","")," ",""),".",""),",",""))&amp;".com"</f>
        <v>bluedolphinchiclana.com</v>
      </c>
      <c r="L1587" s="4" t="s">
        <v>31</v>
      </c>
      <c r="M1587" s="4" t="s">
        <v>31</v>
      </c>
    </row>
    <row r="1588" customFormat="false" ht="27.75" hidden="false" customHeight="true" outlineLevel="0" collapsed="false">
      <c r="A1588" s="4" t="n">
        <v>5187</v>
      </c>
      <c r="B1588" s="4" t="s">
        <v>9522</v>
      </c>
      <c r="C1588" s="4" t="s">
        <v>9523</v>
      </c>
      <c r="D1588" s="4" t="s">
        <v>9524</v>
      </c>
      <c r="E1588" s="5" t="s">
        <v>9525</v>
      </c>
      <c r="F1588" s="4" t="s">
        <v>9526</v>
      </c>
      <c r="G1588" s="4" t="s">
        <v>332</v>
      </c>
      <c r="H1588" s="5" t="s">
        <v>9527</v>
      </c>
      <c r="I1588" s="7" t="s">
        <v>9528</v>
      </c>
      <c r="J1588" s="5" t="n">
        <f aca="false">LEN(K1588)</f>
        <v>24</v>
      </c>
      <c r="K1588" s="6" t="s">
        <v>9529</v>
      </c>
      <c r="L1588" s="4" t="s">
        <v>66</v>
      </c>
      <c r="M1588" s="4" t="s">
        <v>9530</v>
      </c>
    </row>
    <row r="1589" customFormat="false" ht="15.75" hidden="false" customHeight="true" outlineLevel="0" collapsed="false">
      <c r="A1589" s="4" t="n">
        <v>5221</v>
      </c>
      <c r="B1589" s="4" t="s">
        <v>9531</v>
      </c>
      <c r="C1589" s="4" t="s">
        <v>9532</v>
      </c>
      <c r="D1589" s="4" t="s">
        <v>9533</v>
      </c>
      <c r="E1589" s="5" t="s">
        <v>9534</v>
      </c>
      <c r="F1589" s="4" t="s">
        <v>9535</v>
      </c>
      <c r="G1589" s="4" t="s">
        <v>824</v>
      </c>
      <c r="H1589" s="5" t="s">
        <v>9536</v>
      </c>
      <c r="I1589" s="4" t="s">
        <v>9537</v>
      </c>
      <c r="J1589" s="5" t="n">
        <f aca="false">LEN(K1589)</f>
        <v>24</v>
      </c>
      <c r="K1589" s="6" t="s">
        <v>9538</v>
      </c>
      <c r="L1589" s="4" t="s">
        <v>31</v>
      </c>
      <c r="M1589" s="4" t="s">
        <v>996</v>
      </c>
    </row>
    <row r="1590" customFormat="false" ht="15.75" hidden="false" customHeight="true" outlineLevel="0" collapsed="false">
      <c r="A1590" s="4" t="n">
        <v>5223</v>
      </c>
      <c r="B1590" s="4" t="s">
        <v>9539</v>
      </c>
      <c r="C1590" s="4" t="s">
        <v>9540</v>
      </c>
      <c r="D1590" s="4" t="s">
        <v>9541</v>
      </c>
      <c r="E1590" s="5" t="s">
        <v>9542</v>
      </c>
      <c r="F1590" s="4" t="s">
        <v>9543</v>
      </c>
      <c r="G1590" s="4" t="s">
        <v>824</v>
      </c>
      <c r="H1590" s="5" t="s">
        <v>9544</v>
      </c>
      <c r="I1590" s="4" t="s">
        <v>9545</v>
      </c>
      <c r="J1590" s="5" t="n">
        <f aca="false">LEN(K1590)</f>
        <v>24</v>
      </c>
      <c r="K1590" s="6" t="s">
        <v>9546</v>
      </c>
      <c r="L1590" s="4" t="s">
        <v>21</v>
      </c>
      <c r="M1590" s="4" t="s">
        <v>3895</v>
      </c>
    </row>
    <row r="1591" customFormat="false" ht="15.75" hidden="false" customHeight="true" outlineLevel="0" collapsed="false">
      <c r="A1591" s="4" t="n">
        <v>5245</v>
      </c>
      <c r="B1591" s="4" t="s">
        <v>9547</v>
      </c>
      <c r="C1591" s="4" t="s">
        <v>9548</v>
      </c>
      <c r="D1591" s="4" t="s">
        <v>9549</v>
      </c>
      <c r="E1591" s="5" t="s">
        <v>9550</v>
      </c>
      <c r="F1591" s="4" t="s">
        <v>9551</v>
      </c>
      <c r="G1591" s="4" t="s">
        <v>824</v>
      </c>
      <c r="H1591" s="5" t="s">
        <v>9552</v>
      </c>
      <c r="I1591" s="4" t="s">
        <v>9553</v>
      </c>
      <c r="J1591" s="5" t="n">
        <f aca="false">LEN(K1591)</f>
        <v>24</v>
      </c>
      <c r="K1591" s="6" t="s">
        <v>9554</v>
      </c>
      <c r="L1591" s="4" t="s">
        <v>57</v>
      </c>
      <c r="M1591" s="4" t="s">
        <v>31</v>
      </c>
    </row>
    <row r="1592" customFormat="false" ht="15.75" hidden="false" customHeight="true" outlineLevel="0" collapsed="false">
      <c r="A1592" s="4" t="n">
        <v>5322</v>
      </c>
      <c r="B1592" s="4" t="s">
        <v>9555</v>
      </c>
      <c r="C1592" s="4" t="s">
        <v>9556</v>
      </c>
      <c r="D1592" s="4" t="s">
        <v>9557</v>
      </c>
      <c r="E1592" s="5" t="s">
        <v>1073</v>
      </c>
      <c r="F1592" s="4" t="s">
        <v>824</v>
      </c>
      <c r="G1592" s="4" t="s">
        <v>824</v>
      </c>
      <c r="H1592" s="5" t="s">
        <v>9558</v>
      </c>
      <c r="I1592" s="4" t="s">
        <v>9559</v>
      </c>
      <c r="J1592" s="5" t="n">
        <f aca="false">LEN(K1592)</f>
        <v>24</v>
      </c>
      <c r="K1592" s="6" t="s">
        <v>9560</v>
      </c>
      <c r="L1592" s="4" t="s">
        <v>78</v>
      </c>
      <c r="M1592" s="4" t="s">
        <v>3895</v>
      </c>
    </row>
    <row r="1593" customFormat="false" ht="15.75" hidden="false" customHeight="true" outlineLevel="0" collapsed="false">
      <c r="A1593" s="4" t="n">
        <v>5329</v>
      </c>
      <c r="B1593" s="4" t="s">
        <v>9561</v>
      </c>
      <c r="C1593" s="4" t="s">
        <v>9562</v>
      </c>
      <c r="D1593" s="4" t="s">
        <v>9563</v>
      </c>
      <c r="E1593" s="5" t="s">
        <v>4189</v>
      </c>
      <c r="F1593" s="4" t="s">
        <v>250</v>
      </c>
      <c r="G1593" s="4" t="s">
        <v>250</v>
      </c>
      <c r="H1593" s="5" t="s">
        <v>9564</v>
      </c>
      <c r="I1593" s="4" t="s">
        <v>9565</v>
      </c>
      <c r="J1593" s="5" t="n">
        <f aca="false">LEN(K1593)</f>
        <v>24</v>
      </c>
      <c r="K1593" s="10" t="s">
        <v>9566</v>
      </c>
      <c r="L1593" s="4" t="s">
        <v>1679</v>
      </c>
      <c r="M1593" s="4" t="s">
        <v>729</v>
      </c>
    </row>
    <row r="1594" customFormat="false" ht="15.75" hidden="false" customHeight="true" outlineLevel="0" collapsed="false">
      <c r="A1594" s="4" t="n">
        <v>5467</v>
      </c>
      <c r="B1594" s="4" t="s">
        <v>9567</v>
      </c>
      <c r="C1594" s="4"/>
      <c r="D1594" s="4" t="s">
        <v>9568</v>
      </c>
      <c r="E1594" s="5" t="s">
        <v>9569</v>
      </c>
      <c r="F1594" s="4" t="s">
        <v>9570</v>
      </c>
      <c r="G1594" s="4" t="s">
        <v>250</v>
      </c>
      <c r="H1594" s="5" t="s">
        <v>9571</v>
      </c>
      <c r="I1594" s="4" t="s">
        <v>9572</v>
      </c>
      <c r="J1594" s="5" t="n">
        <f aca="false">LEN(K1594)</f>
        <v>24</v>
      </c>
      <c r="K1594" s="6" t="s">
        <v>9573</v>
      </c>
      <c r="L1594" s="4" t="s">
        <v>31</v>
      </c>
      <c r="M1594" s="4" t="s">
        <v>31</v>
      </c>
    </row>
    <row r="1595" customFormat="false" ht="15.75" hidden="false" customHeight="true" outlineLevel="0" collapsed="false">
      <c r="A1595" s="4" t="n">
        <v>5476</v>
      </c>
      <c r="B1595" s="4" t="s">
        <v>9574</v>
      </c>
      <c r="C1595" s="4" t="s">
        <v>9575</v>
      </c>
      <c r="D1595" s="4" t="s">
        <v>9576</v>
      </c>
      <c r="E1595" s="5" t="s">
        <v>9569</v>
      </c>
      <c r="F1595" s="4" t="s">
        <v>9570</v>
      </c>
      <c r="G1595" s="4" t="s">
        <v>250</v>
      </c>
      <c r="H1595" s="5" t="s">
        <v>9577</v>
      </c>
      <c r="I1595" s="4" t="s">
        <v>9578</v>
      </c>
      <c r="J1595" s="5" t="n">
        <f aca="false">LEN(K1595)</f>
        <v>24</v>
      </c>
      <c r="K1595" s="6" t="s">
        <v>9579</v>
      </c>
      <c r="L1595" s="4" t="s">
        <v>66</v>
      </c>
      <c r="M1595" s="4" t="s">
        <v>2890</v>
      </c>
    </row>
    <row r="1596" customFormat="false" ht="15.75" hidden="false" customHeight="true" outlineLevel="0" collapsed="false">
      <c r="A1596" s="4" t="n">
        <v>5494</v>
      </c>
      <c r="B1596" s="4" t="s">
        <v>9580</v>
      </c>
      <c r="C1596" s="4"/>
      <c r="D1596" s="4" t="s">
        <v>9581</v>
      </c>
      <c r="E1596" s="5" t="s">
        <v>9582</v>
      </c>
      <c r="F1596" s="4" t="s">
        <v>9570</v>
      </c>
      <c r="G1596" s="4" t="s">
        <v>250</v>
      </c>
      <c r="H1596" s="5" t="s">
        <v>9583</v>
      </c>
      <c r="I1596" s="7" t="s">
        <v>9584</v>
      </c>
      <c r="J1596" s="5" t="n">
        <f aca="false">LEN(K1596)</f>
        <v>24</v>
      </c>
      <c r="K1596" s="6" t="s">
        <v>9585</v>
      </c>
      <c r="L1596" s="4" t="s">
        <v>78</v>
      </c>
      <c r="M1596" s="4" t="s">
        <v>929</v>
      </c>
    </row>
    <row r="1597" customFormat="false" ht="15.75" hidden="false" customHeight="true" outlineLevel="0" collapsed="false">
      <c r="A1597" s="4" t="n">
        <v>5515</v>
      </c>
      <c r="B1597" s="4" t="s">
        <v>9586</v>
      </c>
      <c r="C1597" s="4" t="s">
        <v>9587</v>
      </c>
      <c r="D1597" s="4" t="s">
        <v>9588</v>
      </c>
      <c r="E1597" s="5" t="s">
        <v>3474</v>
      </c>
      <c r="F1597" s="4" t="s">
        <v>3475</v>
      </c>
      <c r="G1597" s="4" t="s">
        <v>250</v>
      </c>
      <c r="H1597" s="5" t="s">
        <v>9589</v>
      </c>
      <c r="I1597" s="4" t="s">
        <v>9590</v>
      </c>
      <c r="J1597" s="5" t="n">
        <f aca="false">LEN(K1597)</f>
        <v>24</v>
      </c>
      <c r="K1597" s="6" t="s">
        <v>9591</v>
      </c>
      <c r="L1597" s="4" t="s">
        <v>1970</v>
      </c>
      <c r="M1597" s="4" t="s">
        <v>1063</v>
      </c>
      <c r="N1597" s="1"/>
    </row>
    <row r="1598" customFormat="false" ht="15.75" hidden="false" customHeight="true" outlineLevel="0" collapsed="false">
      <c r="A1598" s="4" t="n">
        <v>5529</v>
      </c>
      <c r="B1598" s="4" t="s">
        <v>9592</v>
      </c>
      <c r="C1598" s="4" t="s">
        <v>9593</v>
      </c>
      <c r="D1598" s="4" t="s">
        <v>9594</v>
      </c>
      <c r="E1598" s="5" t="s">
        <v>641</v>
      </c>
      <c r="F1598" s="4" t="s">
        <v>642</v>
      </c>
      <c r="G1598" s="4" t="s">
        <v>250</v>
      </c>
      <c r="H1598" s="5" t="s">
        <v>9595</v>
      </c>
      <c r="I1598" s="4" t="s">
        <v>9596</v>
      </c>
      <c r="J1598" s="5" t="n">
        <f aca="false">LEN(K1598)</f>
        <v>24</v>
      </c>
      <c r="K1598" s="6" t="s">
        <v>9597</v>
      </c>
      <c r="L1598" s="4" t="s">
        <v>31</v>
      </c>
      <c r="M1598" s="4" t="s">
        <v>118</v>
      </c>
    </row>
    <row r="1599" customFormat="false" ht="15.75" hidden="false" customHeight="true" outlineLevel="0" collapsed="false">
      <c r="A1599" s="4" t="n">
        <v>5530</v>
      </c>
      <c r="B1599" s="4" t="s">
        <v>9598</v>
      </c>
      <c r="C1599" s="4" t="s">
        <v>9599</v>
      </c>
      <c r="D1599" s="4" t="s">
        <v>9600</v>
      </c>
      <c r="E1599" s="5" t="s">
        <v>641</v>
      </c>
      <c r="F1599" s="4" t="s">
        <v>642</v>
      </c>
      <c r="G1599" s="4" t="s">
        <v>250</v>
      </c>
      <c r="H1599" s="5" t="s">
        <v>9601</v>
      </c>
      <c r="I1599" s="4" t="s">
        <v>9602</v>
      </c>
      <c r="J1599" s="5" t="n">
        <f aca="false">LEN(K1599)</f>
        <v>24</v>
      </c>
      <c r="K1599" s="6" t="s">
        <v>9603</v>
      </c>
      <c r="L1599" s="4" t="s">
        <v>31</v>
      </c>
      <c r="M1599" s="4" t="s">
        <v>3461</v>
      </c>
    </row>
    <row r="1600" customFormat="false" ht="15.75" hidden="false" customHeight="true" outlineLevel="0" collapsed="false">
      <c r="A1600" s="4" t="n">
        <v>5578</v>
      </c>
      <c r="B1600" s="4" t="s">
        <v>9604</v>
      </c>
      <c r="C1600" s="4"/>
      <c r="D1600" s="4" t="s">
        <v>9605</v>
      </c>
      <c r="E1600" s="5" t="s">
        <v>9606</v>
      </c>
      <c r="F1600" s="4" t="s">
        <v>9607</v>
      </c>
      <c r="G1600" s="4" t="s">
        <v>250</v>
      </c>
      <c r="H1600" s="5" t="s">
        <v>9608</v>
      </c>
      <c r="I1600" s="4" t="s">
        <v>9609</v>
      </c>
      <c r="J1600" s="5" t="n">
        <f aca="false">LEN(K1600)</f>
        <v>24</v>
      </c>
      <c r="K1600" s="6" t="s">
        <v>9610</v>
      </c>
      <c r="L1600" s="4" t="s">
        <v>31</v>
      </c>
      <c r="M1600" s="4" t="s">
        <v>729</v>
      </c>
    </row>
    <row r="1601" customFormat="false" ht="15.75" hidden="false" customHeight="true" outlineLevel="0" collapsed="false">
      <c r="A1601" s="4" t="n">
        <v>5615</v>
      </c>
      <c r="B1601" s="4" t="s">
        <v>9611</v>
      </c>
      <c r="C1601" s="4" t="s">
        <v>9612</v>
      </c>
      <c r="D1601" s="4" t="s">
        <v>9613</v>
      </c>
      <c r="E1601" s="5" t="s">
        <v>9614</v>
      </c>
      <c r="F1601" s="4" t="s">
        <v>9615</v>
      </c>
      <c r="G1601" s="4" t="s">
        <v>573</v>
      </c>
      <c r="H1601" s="5" t="s">
        <v>9616</v>
      </c>
      <c r="I1601" s="7" t="s">
        <v>9617</v>
      </c>
      <c r="J1601" s="5" t="n">
        <f aca="false">LEN(K1601)</f>
        <v>24</v>
      </c>
      <c r="K1601" s="6" t="s">
        <v>9618</v>
      </c>
      <c r="L1601" s="4" t="s">
        <v>31</v>
      </c>
      <c r="M1601" s="4" t="s">
        <v>2124</v>
      </c>
    </row>
    <row r="1602" customFormat="false" ht="15.75" hidden="false" customHeight="true" outlineLevel="0" collapsed="false">
      <c r="A1602" s="4" t="n">
        <v>5624</v>
      </c>
      <c r="B1602" s="4" t="s">
        <v>9619</v>
      </c>
      <c r="C1602" s="4" t="s">
        <v>9620</v>
      </c>
      <c r="D1602" s="4" t="s">
        <v>9621</v>
      </c>
      <c r="E1602" s="5" t="s">
        <v>9622</v>
      </c>
      <c r="F1602" s="4" t="s">
        <v>684</v>
      </c>
      <c r="G1602" s="4" t="s">
        <v>573</v>
      </c>
      <c r="H1602" s="5" t="s">
        <v>9623</v>
      </c>
      <c r="I1602" s="7" t="s">
        <v>9624</v>
      </c>
      <c r="J1602" s="5" t="n">
        <f aca="false">LEN(K1602)</f>
        <v>24</v>
      </c>
      <c r="K1602" s="5" t="s">
        <v>9625</v>
      </c>
      <c r="L1602" s="4" t="s">
        <v>78</v>
      </c>
      <c r="M1602" s="4" t="s">
        <v>9626</v>
      </c>
    </row>
    <row r="1603" customFormat="false" ht="15.75" hidden="false" customHeight="true" outlineLevel="0" collapsed="false">
      <c r="A1603" s="4" t="n">
        <v>5745</v>
      </c>
      <c r="B1603" s="4" t="s">
        <v>9627</v>
      </c>
      <c r="C1603" s="4"/>
      <c r="D1603" s="4" t="s">
        <v>9628</v>
      </c>
      <c r="E1603" s="5" t="s">
        <v>9629</v>
      </c>
      <c r="F1603" s="4" t="s">
        <v>6330</v>
      </c>
      <c r="G1603" s="4" t="s">
        <v>18</v>
      </c>
      <c r="H1603" s="5" t="s">
        <v>9630</v>
      </c>
      <c r="I1603" s="4" t="s">
        <v>9631</v>
      </c>
      <c r="J1603" s="5" t="n">
        <f aca="false">LEN(K1603)</f>
        <v>24</v>
      </c>
      <c r="K1603" s="6" t="s">
        <v>9632</v>
      </c>
      <c r="L1603" s="4" t="s">
        <v>31</v>
      </c>
      <c r="M1603" s="4" t="s">
        <v>326</v>
      </c>
    </row>
    <row r="1604" customFormat="false" ht="15.75" hidden="false" customHeight="true" outlineLevel="0" collapsed="false">
      <c r="A1604" s="4" t="n">
        <v>5763</v>
      </c>
      <c r="B1604" s="4" t="s">
        <v>9633</v>
      </c>
      <c r="C1604" s="4"/>
      <c r="D1604" s="4" t="s">
        <v>9634</v>
      </c>
      <c r="E1604" s="5" t="s">
        <v>9635</v>
      </c>
      <c r="F1604" s="4" t="s">
        <v>62</v>
      </c>
      <c r="G1604" s="4" t="s">
        <v>18</v>
      </c>
      <c r="H1604" s="5" t="s">
        <v>9636</v>
      </c>
      <c r="I1604" s="4" t="s">
        <v>9637</v>
      </c>
      <c r="J1604" s="5" t="n">
        <f aca="false">LEN(K1604)</f>
        <v>24</v>
      </c>
      <c r="K1604" s="6" t="s">
        <v>9638</v>
      </c>
      <c r="L1604" s="4" t="s">
        <v>21</v>
      </c>
      <c r="M1604" s="4" t="s">
        <v>819</v>
      </c>
    </row>
    <row r="1605" customFormat="false" ht="15.75" hidden="false" customHeight="true" outlineLevel="0" collapsed="false">
      <c r="A1605" s="4" t="n">
        <v>5769</v>
      </c>
      <c r="B1605" s="4" t="s">
        <v>9639</v>
      </c>
      <c r="C1605" s="4"/>
      <c r="D1605" s="4" t="s">
        <v>9640</v>
      </c>
      <c r="E1605" s="5" t="s">
        <v>978</v>
      </c>
      <c r="F1605" s="4" t="s">
        <v>62</v>
      </c>
      <c r="G1605" s="4" t="s">
        <v>18</v>
      </c>
      <c r="H1605" s="5" t="s">
        <v>9641</v>
      </c>
      <c r="I1605" s="7" t="s">
        <v>9642</v>
      </c>
      <c r="J1605" s="5" t="n">
        <f aca="false">LEN(K1605)</f>
        <v>24</v>
      </c>
      <c r="K1605" s="6" t="s">
        <v>9643</v>
      </c>
      <c r="L1605" s="4" t="s">
        <v>31</v>
      </c>
      <c r="M1605" s="4" t="s">
        <v>31</v>
      </c>
    </row>
    <row r="1606" customFormat="false" ht="15.75" hidden="false" customHeight="true" outlineLevel="0" collapsed="false">
      <c r="A1606" s="4" t="n">
        <v>5774</v>
      </c>
      <c r="B1606" s="4" t="s">
        <v>9644</v>
      </c>
      <c r="C1606" s="4"/>
      <c r="D1606" s="4" t="s">
        <v>9645</v>
      </c>
      <c r="E1606" s="5" t="s">
        <v>9646</v>
      </c>
      <c r="F1606" s="4" t="s">
        <v>9647</v>
      </c>
      <c r="G1606" s="4" t="s">
        <v>2214</v>
      </c>
      <c r="H1606" s="5" t="s">
        <v>9648</v>
      </c>
      <c r="I1606" s="4" t="s">
        <v>9649</v>
      </c>
      <c r="J1606" s="5" t="n">
        <f aca="false">LEN(K1606)</f>
        <v>24</v>
      </c>
      <c r="K1606" s="6" t="s">
        <v>9650</v>
      </c>
      <c r="L1606" s="4" t="s">
        <v>21</v>
      </c>
      <c r="M1606" s="4" t="s">
        <v>577</v>
      </c>
    </row>
    <row r="1607" customFormat="false" ht="15.75" hidden="false" customHeight="true" outlineLevel="0" collapsed="false">
      <c r="A1607" s="4" t="n">
        <v>5797</v>
      </c>
      <c r="B1607" s="4" t="s">
        <v>9651</v>
      </c>
      <c r="C1607" s="4"/>
      <c r="D1607" s="4" t="s">
        <v>9652</v>
      </c>
      <c r="E1607" s="5" t="s">
        <v>1211</v>
      </c>
      <c r="F1607" s="4" t="s">
        <v>1212</v>
      </c>
      <c r="G1607" s="4" t="s">
        <v>18</v>
      </c>
      <c r="H1607" s="5" t="s">
        <v>9653</v>
      </c>
      <c r="I1607" s="7" t="s">
        <v>9654</v>
      </c>
      <c r="J1607" s="5" t="n">
        <f aca="false">LEN(K1607)</f>
        <v>24</v>
      </c>
      <c r="K1607" s="6" t="s">
        <v>9655</v>
      </c>
      <c r="L1607" s="4" t="s">
        <v>78</v>
      </c>
      <c r="M1607" s="4" t="s">
        <v>2097</v>
      </c>
    </row>
    <row r="1608" customFormat="false" ht="27.75" hidden="false" customHeight="true" outlineLevel="0" collapsed="false">
      <c r="A1608" s="4" t="n">
        <v>5869</v>
      </c>
      <c r="B1608" s="4" t="s">
        <v>9656</v>
      </c>
      <c r="C1608" s="4"/>
      <c r="D1608" s="4" t="s">
        <v>9657</v>
      </c>
      <c r="E1608" s="5" t="s">
        <v>9658</v>
      </c>
      <c r="F1608" s="4" t="s">
        <v>9659</v>
      </c>
      <c r="G1608" s="4" t="s">
        <v>18</v>
      </c>
      <c r="H1608" s="5" t="s">
        <v>9660</v>
      </c>
      <c r="I1608" s="7" t="s">
        <v>9661</v>
      </c>
      <c r="J1608" s="5" t="n">
        <f aca="false">LEN(K1608)</f>
        <v>24</v>
      </c>
      <c r="K1608" s="6" t="s">
        <v>9662</v>
      </c>
      <c r="L1608" s="4" t="s">
        <v>57</v>
      </c>
      <c r="M1608" s="4" t="s">
        <v>2505</v>
      </c>
    </row>
    <row r="1609" customFormat="false" ht="15.75" hidden="false" customHeight="true" outlineLevel="0" collapsed="false">
      <c r="A1609" s="4" t="n">
        <v>5879</v>
      </c>
      <c r="B1609" s="4" t="s">
        <v>9663</v>
      </c>
      <c r="C1609" s="4"/>
      <c r="D1609" s="4" t="s">
        <v>9664</v>
      </c>
      <c r="E1609" s="5" t="s">
        <v>415</v>
      </c>
      <c r="F1609" s="4" t="s">
        <v>62</v>
      </c>
      <c r="G1609" s="4" t="s">
        <v>18</v>
      </c>
      <c r="H1609" s="5" t="s">
        <v>9665</v>
      </c>
      <c r="I1609" s="4" t="s">
        <v>9666</v>
      </c>
      <c r="J1609" s="5" t="n">
        <f aca="false">LEN(K1609)</f>
        <v>24</v>
      </c>
      <c r="K1609" s="6" t="s">
        <v>9667</v>
      </c>
      <c r="L1609" s="4" t="s">
        <v>57</v>
      </c>
      <c r="M1609" s="4" t="s">
        <v>996</v>
      </c>
    </row>
    <row r="1610" customFormat="false" ht="15.75" hidden="false" customHeight="true" outlineLevel="0" collapsed="false">
      <c r="A1610" s="4" t="n">
        <v>5883</v>
      </c>
      <c r="B1610" s="4" t="s">
        <v>9668</v>
      </c>
      <c r="C1610" s="4"/>
      <c r="D1610" s="4" t="s">
        <v>9669</v>
      </c>
      <c r="E1610" s="5" t="s">
        <v>1523</v>
      </c>
      <c r="F1610" s="4" t="s">
        <v>62</v>
      </c>
      <c r="G1610" s="4" t="s">
        <v>18</v>
      </c>
      <c r="H1610" s="5" t="s">
        <v>9670</v>
      </c>
      <c r="I1610" s="4" t="s">
        <v>9671</v>
      </c>
      <c r="J1610" s="5" t="n">
        <f aca="false">LEN(K1610)</f>
        <v>24</v>
      </c>
      <c r="K1610" s="6" t="s">
        <v>9672</v>
      </c>
      <c r="L1610" s="4" t="s">
        <v>57</v>
      </c>
      <c r="M1610" s="4" t="s">
        <v>2097</v>
      </c>
    </row>
    <row r="1611" customFormat="false" ht="15.75" hidden="false" customHeight="true" outlineLevel="0" collapsed="false">
      <c r="A1611" s="4" t="n">
        <v>5885</v>
      </c>
      <c r="B1611" s="4" t="s">
        <v>9673</v>
      </c>
      <c r="C1611" s="4"/>
      <c r="D1611" s="4" t="s">
        <v>9674</v>
      </c>
      <c r="E1611" s="5" t="s">
        <v>415</v>
      </c>
      <c r="F1611" s="4" t="s">
        <v>62</v>
      </c>
      <c r="G1611" s="4" t="s">
        <v>18</v>
      </c>
      <c r="H1611" s="5" t="s">
        <v>9675</v>
      </c>
      <c r="I1611" s="4" t="s">
        <v>9676</v>
      </c>
      <c r="J1611" s="5" t="n">
        <f aca="false">LEN(K1611)</f>
        <v>24</v>
      </c>
      <c r="K1611" s="6" t="s">
        <v>9677</v>
      </c>
      <c r="L1611" s="4" t="s">
        <v>21</v>
      </c>
      <c r="M1611" s="4" t="s">
        <v>31</v>
      </c>
    </row>
    <row r="1612" customFormat="false" ht="15.75" hidden="false" customHeight="true" outlineLevel="0" collapsed="false">
      <c r="A1612" s="4" t="n">
        <v>5938</v>
      </c>
      <c r="B1612" s="4" t="s">
        <v>9678</v>
      </c>
      <c r="C1612" s="4"/>
      <c r="D1612" s="4" t="s">
        <v>9679</v>
      </c>
      <c r="E1612" s="5" t="s">
        <v>2633</v>
      </c>
      <c r="F1612" s="4" t="s">
        <v>62</v>
      </c>
      <c r="G1612" s="4" t="s">
        <v>18</v>
      </c>
      <c r="H1612" s="5" t="s">
        <v>9680</v>
      </c>
      <c r="I1612" s="4" t="s">
        <v>9681</v>
      </c>
      <c r="J1612" s="5" t="n">
        <f aca="false">LEN(K1612)</f>
        <v>24</v>
      </c>
      <c r="K1612" s="6" t="s">
        <v>9682</v>
      </c>
      <c r="L1612" s="4" t="s">
        <v>637</v>
      </c>
      <c r="M1612" s="4" t="s">
        <v>1759</v>
      </c>
    </row>
    <row r="1613" customFormat="false" ht="15.75" hidden="false" customHeight="true" outlineLevel="0" collapsed="false">
      <c r="A1613" s="4" t="n">
        <v>5948</v>
      </c>
      <c r="B1613" s="4" t="s">
        <v>9683</v>
      </c>
      <c r="C1613" s="4"/>
      <c r="D1613" s="4" t="s">
        <v>9684</v>
      </c>
      <c r="E1613" s="5" t="s">
        <v>61</v>
      </c>
      <c r="F1613" s="4" t="s">
        <v>62</v>
      </c>
      <c r="G1613" s="4" t="s">
        <v>18</v>
      </c>
      <c r="H1613" s="5" t="s">
        <v>9685</v>
      </c>
      <c r="I1613" s="4" t="s">
        <v>9686</v>
      </c>
      <c r="J1613" s="5" t="n">
        <f aca="false">LEN(K1613)</f>
        <v>24</v>
      </c>
      <c r="K1613" s="6" t="s">
        <v>9687</v>
      </c>
      <c r="L1613" s="4" t="s">
        <v>21</v>
      </c>
      <c r="M1613" s="4" t="s">
        <v>967</v>
      </c>
    </row>
    <row r="1614" customFormat="false" ht="15.75" hidden="false" customHeight="true" outlineLevel="0" collapsed="false">
      <c r="A1614" s="4" t="n">
        <v>5978</v>
      </c>
      <c r="B1614" s="4" t="s">
        <v>9688</v>
      </c>
      <c r="C1614" s="4"/>
      <c r="D1614" s="4" t="s">
        <v>9689</v>
      </c>
      <c r="E1614" s="5" t="s">
        <v>2461</v>
      </c>
      <c r="F1614" s="4" t="s">
        <v>2466</v>
      </c>
      <c r="G1614" s="4" t="s">
        <v>154</v>
      </c>
      <c r="H1614" s="5" t="s">
        <v>9690</v>
      </c>
      <c r="I1614" s="4" t="s">
        <v>9691</v>
      </c>
      <c r="J1614" s="5" t="n">
        <f aca="false">LEN(K1614)</f>
        <v>24</v>
      </c>
      <c r="K1614" s="6" t="s">
        <v>9692</v>
      </c>
      <c r="L1614" s="4" t="s">
        <v>637</v>
      </c>
      <c r="M1614" s="4" t="s">
        <v>877</v>
      </c>
    </row>
    <row r="1615" customFormat="false" ht="15.75" hidden="false" customHeight="true" outlineLevel="0" collapsed="false">
      <c r="A1615" s="4" t="n">
        <v>5986</v>
      </c>
      <c r="B1615" s="4" t="s">
        <v>9693</v>
      </c>
      <c r="C1615" s="4"/>
      <c r="D1615" s="4" t="s">
        <v>9694</v>
      </c>
      <c r="E1615" s="5" t="s">
        <v>9695</v>
      </c>
      <c r="F1615" s="4" t="s">
        <v>9696</v>
      </c>
      <c r="G1615" s="4" t="s">
        <v>154</v>
      </c>
      <c r="H1615" s="5" t="s">
        <v>9697</v>
      </c>
      <c r="I1615" s="7" t="s">
        <v>9698</v>
      </c>
      <c r="J1615" s="5" t="n">
        <f aca="false">LEN(K1615)</f>
        <v>24</v>
      </c>
      <c r="K1615" s="6" t="s">
        <v>9699</v>
      </c>
      <c r="L1615" s="4" t="s">
        <v>31</v>
      </c>
      <c r="M1615" s="4" t="s">
        <v>577</v>
      </c>
    </row>
    <row r="1616" customFormat="false" ht="15.75" hidden="false" customHeight="true" outlineLevel="0" collapsed="false">
      <c r="A1616" s="4" t="n">
        <v>6030</v>
      </c>
      <c r="B1616" s="4" t="s">
        <v>9700</v>
      </c>
      <c r="C1616" s="4"/>
      <c r="D1616" s="4" t="s">
        <v>9701</v>
      </c>
      <c r="E1616" s="5" t="s">
        <v>1936</v>
      </c>
      <c r="F1616" s="4" t="s">
        <v>1937</v>
      </c>
      <c r="G1616" s="4" t="s">
        <v>154</v>
      </c>
      <c r="H1616" s="5" t="s">
        <v>9702</v>
      </c>
      <c r="I1616" s="7" t="s">
        <v>9703</v>
      </c>
      <c r="J1616" s="5" t="n">
        <f aca="false">LEN(K1616)</f>
        <v>24</v>
      </c>
      <c r="K1616" s="6" t="s">
        <v>9704</v>
      </c>
      <c r="L1616" s="4" t="s">
        <v>31</v>
      </c>
      <c r="M1616" s="4" t="s">
        <v>31</v>
      </c>
    </row>
    <row r="1617" customFormat="false" ht="15.75" hidden="false" customHeight="true" outlineLevel="0" collapsed="false">
      <c r="A1617" s="4" t="n">
        <v>6062</v>
      </c>
      <c r="B1617" s="4" t="s">
        <v>9705</v>
      </c>
      <c r="C1617" s="4"/>
      <c r="D1617" s="4" t="s">
        <v>9706</v>
      </c>
      <c r="E1617" s="5" t="s">
        <v>7761</v>
      </c>
      <c r="F1617" s="4" t="s">
        <v>7762</v>
      </c>
      <c r="G1617" s="4" t="s">
        <v>154</v>
      </c>
      <c r="H1617" s="5" t="s">
        <v>9707</v>
      </c>
      <c r="I1617" s="4" t="s">
        <v>9708</v>
      </c>
      <c r="J1617" s="5" t="n">
        <f aca="false">LEN(K1617)</f>
        <v>24</v>
      </c>
      <c r="K1617" s="6" t="str">
        <f aca="false">LOWER(SUBSTITUTE(SUBSTITUTE(SUBSTITUTE(SUBSTITUTE(SUBSTITUTE(SUBSTITUTE(SUBSTITUTE(B1617,"S.L.",""),"SL",""),"S.A.",""),"SA","")," ",""),".",""),",",""))&amp;".com"</f>
        <v>hotelfuenteensegures.com</v>
      </c>
      <c r="L1617" s="4" t="s">
        <v>57</v>
      </c>
      <c r="M1617" s="4" t="s">
        <v>2139</v>
      </c>
    </row>
    <row r="1618" customFormat="false" ht="15.75" hidden="false" customHeight="true" outlineLevel="0" collapsed="false">
      <c r="A1618" s="4" t="n">
        <v>6084</v>
      </c>
      <c r="B1618" s="4" t="s">
        <v>9709</v>
      </c>
      <c r="C1618" s="4"/>
      <c r="D1618" s="4" t="s">
        <v>9710</v>
      </c>
      <c r="E1618" s="5" t="s">
        <v>782</v>
      </c>
      <c r="F1618" s="4" t="s">
        <v>783</v>
      </c>
      <c r="G1618" s="4" t="s">
        <v>154</v>
      </c>
      <c r="H1618" s="5" t="s">
        <v>9711</v>
      </c>
      <c r="I1618" s="4" t="s">
        <v>9712</v>
      </c>
      <c r="J1618" s="5" t="n">
        <f aca="false">LEN(K1618)</f>
        <v>24</v>
      </c>
      <c r="K1618" s="10" t="s">
        <v>9713</v>
      </c>
      <c r="L1618" s="4" t="s">
        <v>31</v>
      </c>
      <c r="M1618" s="4" t="s">
        <v>31</v>
      </c>
    </row>
    <row r="1619" customFormat="false" ht="15.75" hidden="false" customHeight="true" outlineLevel="0" collapsed="false">
      <c r="A1619" s="4" t="n">
        <v>6106</v>
      </c>
      <c r="B1619" s="4" t="s">
        <v>9714</v>
      </c>
      <c r="C1619" s="4"/>
      <c r="D1619" s="4" t="s">
        <v>9715</v>
      </c>
      <c r="E1619" s="5" t="s">
        <v>782</v>
      </c>
      <c r="F1619" s="4" t="s">
        <v>783</v>
      </c>
      <c r="G1619" s="4" t="s">
        <v>154</v>
      </c>
      <c r="H1619" s="5" t="s">
        <v>9716</v>
      </c>
      <c r="I1619" s="4" t="s">
        <v>9717</v>
      </c>
      <c r="J1619" s="5" t="n">
        <f aca="false">LEN(K1619)</f>
        <v>24</v>
      </c>
      <c r="K1619" s="6" t="s">
        <v>9718</v>
      </c>
      <c r="L1619" s="4" t="s">
        <v>31</v>
      </c>
      <c r="M1619" s="4" t="s">
        <v>4855</v>
      </c>
    </row>
    <row r="1620" customFormat="false" ht="15.75" hidden="false" customHeight="true" outlineLevel="0" collapsed="false">
      <c r="A1620" s="4" t="n">
        <v>6121</v>
      </c>
      <c r="B1620" s="4" t="s">
        <v>9719</v>
      </c>
      <c r="C1620" s="4"/>
      <c r="D1620" s="4" t="s">
        <v>9720</v>
      </c>
      <c r="E1620" s="5" t="s">
        <v>9721</v>
      </c>
      <c r="F1620" s="4" t="s">
        <v>9722</v>
      </c>
      <c r="G1620" s="4" t="s">
        <v>154</v>
      </c>
      <c r="H1620" s="5" t="s">
        <v>9723</v>
      </c>
      <c r="I1620" s="4" t="s">
        <v>9724</v>
      </c>
      <c r="J1620" s="5" t="n">
        <f aca="false">LEN(K1620)</f>
        <v>24</v>
      </c>
      <c r="K1620" s="6" t="s">
        <v>9725</v>
      </c>
      <c r="L1620" s="4" t="s">
        <v>31</v>
      </c>
      <c r="M1620" s="4" t="s">
        <v>31</v>
      </c>
    </row>
    <row r="1621" customFormat="false" ht="15.75" hidden="false" customHeight="true" outlineLevel="0" collapsed="false">
      <c r="A1621" s="4" t="n">
        <v>6198</v>
      </c>
      <c r="B1621" s="4" t="s">
        <v>9726</v>
      </c>
      <c r="C1621" s="4"/>
      <c r="D1621" s="4" t="s">
        <v>9727</v>
      </c>
      <c r="E1621" s="5" t="s">
        <v>1754</v>
      </c>
      <c r="F1621" s="4" t="s">
        <v>1755</v>
      </c>
      <c r="G1621" s="4" t="s">
        <v>27</v>
      </c>
      <c r="H1621" s="5" t="s">
        <v>9728</v>
      </c>
      <c r="I1621" s="4" t="s">
        <v>9729</v>
      </c>
      <c r="J1621" s="5" t="n">
        <f aca="false">LEN(K1621)</f>
        <v>24</v>
      </c>
      <c r="K1621" s="10" t="s">
        <v>9730</v>
      </c>
      <c r="L1621" s="4" t="s">
        <v>31</v>
      </c>
      <c r="M1621" s="4" t="s">
        <v>1208</v>
      </c>
    </row>
    <row r="1622" customFormat="false" ht="15.75" hidden="false" customHeight="true" outlineLevel="0" collapsed="false">
      <c r="A1622" s="4" t="n">
        <v>6355</v>
      </c>
      <c r="B1622" s="4" t="s">
        <v>9731</v>
      </c>
      <c r="C1622" s="4"/>
      <c r="D1622" s="4" t="s">
        <v>9732</v>
      </c>
      <c r="E1622" s="5" t="s">
        <v>1230</v>
      </c>
      <c r="F1622" s="4" t="s">
        <v>45</v>
      </c>
      <c r="G1622" s="4" t="s">
        <v>27</v>
      </c>
      <c r="H1622" s="5" t="s">
        <v>9733</v>
      </c>
      <c r="I1622" s="4" t="s">
        <v>9734</v>
      </c>
      <c r="J1622" s="5" t="n">
        <f aca="false">LEN(K1622)</f>
        <v>24</v>
      </c>
      <c r="K1622" s="6" t="s">
        <v>9735</v>
      </c>
      <c r="L1622" s="4" t="s">
        <v>637</v>
      </c>
      <c r="M1622" s="4" t="s">
        <v>2435</v>
      </c>
    </row>
    <row r="1623" customFormat="false" ht="15.75" hidden="false" customHeight="true" outlineLevel="0" collapsed="false">
      <c r="A1623" s="4" t="n">
        <v>6356</v>
      </c>
      <c r="B1623" s="4" t="s">
        <v>9736</v>
      </c>
      <c r="C1623" s="4"/>
      <c r="D1623" s="4" t="s">
        <v>9737</v>
      </c>
      <c r="E1623" s="5" t="s">
        <v>1230</v>
      </c>
      <c r="F1623" s="4" t="s">
        <v>45</v>
      </c>
      <c r="G1623" s="4" t="s">
        <v>27</v>
      </c>
      <c r="H1623" s="5" t="s">
        <v>9733</v>
      </c>
      <c r="I1623" s="4" t="s">
        <v>9734</v>
      </c>
      <c r="J1623" s="5" t="n">
        <f aca="false">LEN(K1623)</f>
        <v>24</v>
      </c>
      <c r="K1623" s="10" t="s">
        <v>9735</v>
      </c>
      <c r="L1623" s="4" t="s">
        <v>21</v>
      </c>
      <c r="M1623" s="4" t="s">
        <v>2435</v>
      </c>
    </row>
    <row r="1624" customFormat="false" ht="15.75" hidden="false" customHeight="true" outlineLevel="0" collapsed="false">
      <c r="A1624" s="4" t="n">
        <v>6546</v>
      </c>
      <c r="B1624" s="4" t="s">
        <v>9738</v>
      </c>
      <c r="C1624" s="4"/>
      <c r="D1624" s="4" t="s">
        <v>9739</v>
      </c>
      <c r="E1624" s="5" t="s">
        <v>9740</v>
      </c>
      <c r="F1624" s="4" t="s">
        <v>9741</v>
      </c>
      <c r="G1624" s="4" t="s">
        <v>299</v>
      </c>
      <c r="H1624" s="5" t="s">
        <v>9742</v>
      </c>
      <c r="I1624" s="7" t="s">
        <v>9743</v>
      </c>
      <c r="J1624" s="5" t="n">
        <f aca="false">LEN(K1624)</f>
        <v>24</v>
      </c>
      <c r="K1624" s="6" t="s">
        <v>9744</v>
      </c>
      <c r="L1624" s="4" t="s">
        <v>57</v>
      </c>
      <c r="M1624" s="4" t="s">
        <v>118</v>
      </c>
    </row>
    <row r="1625" customFormat="false" ht="15.75" hidden="false" customHeight="true" outlineLevel="0" collapsed="false">
      <c r="A1625" s="4" t="n">
        <v>6584</v>
      </c>
      <c r="B1625" s="4" t="s">
        <v>9745</v>
      </c>
      <c r="C1625" s="4"/>
      <c r="D1625" s="4" t="s">
        <v>9746</v>
      </c>
      <c r="E1625" s="5" t="s">
        <v>9747</v>
      </c>
      <c r="F1625" s="4" t="s">
        <v>1542</v>
      </c>
      <c r="G1625" s="4" t="s">
        <v>1155</v>
      </c>
      <c r="H1625" s="5" t="s">
        <v>9748</v>
      </c>
      <c r="I1625" s="4" t="s">
        <v>9749</v>
      </c>
      <c r="J1625" s="5" t="n">
        <f aca="false">LEN(K1625)</f>
        <v>24</v>
      </c>
      <c r="K1625" s="6" t="str">
        <f aca="false">LOWER(SUBSTITUTE(SUBSTITUTE(SUBSTITUTE(SUBSTITUTE(SUBSTITUTE(SUBSTITUTE(SUBSTITUTE(B1625,"S.L.",""),"SL",""),"S.A.",""),"SA","")," ",""),".",""),",",""))&amp;".com"</f>
        <v>cerveceriahostaltaxi.com</v>
      </c>
      <c r="L1625" s="4" t="s">
        <v>57</v>
      </c>
      <c r="M1625" s="4" t="s">
        <v>32</v>
      </c>
    </row>
    <row r="1626" customFormat="false" ht="15.75" hidden="false" customHeight="true" outlineLevel="0" collapsed="false">
      <c r="A1626" s="4" t="n">
        <v>6675</v>
      </c>
      <c r="B1626" s="4" t="s">
        <v>9750</v>
      </c>
      <c r="C1626" s="4"/>
      <c r="D1626" s="4" t="s">
        <v>9751</v>
      </c>
      <c r="E1626" s="5" t="s">
        <v>7822</v>
      </c>
      <c r="F1626" s="4" t="s">
        <v>7823</v>
      </c>
      <c r="G1626" s="4" t="s">
        <v>1155</v>
      </c>
      <c r="H1626" s="5" t="s">
        <v>9752</v>
      </c>
      <c r="I1626" s="4" t="s">
        <v>9753</v>
      </c>
      <c r="J1626" s="5" t="n">
        <f aca="false">LEN(K1626)</f>
        <v>24</v>
      </c>
      <c r="K1626" s="6" t="s">
        <v>9754</v>
      </c>
      <c r="L1626" s="4" t="s">
        <v>31</v>
      </c>
      <c r="M1626" s="4" t="s">
        <v>31</v>
      </c>
    </row>
    <row r="1627" customFormat="false" ht="15.75" hidden="false" customHeight="true" outlineLevel="0" collapsed="false">
      <c r="A1627" s="4" t="n">
        <v>6703</v>
      </c>
      <c r="B1627" s="4" t="s">
        <v>9755</v>
      </c>
      <c r="C1627" s="4"/>
      <c r="D1627" s="4" t="s">
        <v>9756</v>
      </c>
      <c r="E1627" s="5" t="s">
        <v>9757</v>
      </c>
      <c r="F1627" s="4" t="s">
        <v>9758</v>
      </c>
      <c r="G1627" s="4" t="s">
        <v>1155</v>
      </c>
      <c r="H1627" s="5" t="s">
        <v>9759</v>
      </c>
      <c r="I1627" s="4" t="s">
        <v>9760</v>
      </c>
      <c r="J1627" s="5" t="n">
        <f aca="false">LEN(K1627)</f>
        <v>24</v>
      </c>
      <c r="K1627" s="6" t="s">
        <v>9761</v>
      </c>
      <c r="L1627" s="4" t="s">
        <v>31</v>
      </c>
      <c r="M1627" s="4" t="s">
        <v>1063</v>
      </c>
    </row>
    <row r="1628" customFormat="false" ht="15.75" hidden="false" customHeight="true" outlineLevel="0" collapsed="false">
      <c r="A1628" s="4" t="n">
        <v>11803</v>
      </c>
      <c r="B1628" s="4" t="s">
        <v>9762</v>
      </c>
      <c r="C1628" s="4"/>
      <c r="D1628" s="4" t="s">
        <v>9763</v>
      </c>
      <c r="E1628" s="5" t="s">
        <v>9764</v>
      </c>
      <c r="F1628" s="4" t="s">
        <v>4285</v>
      </c>
      <c r="G1628" s="4" t="s">
        <v>84</v>
      </c>
      <c r="H1628" s="5" t="s">
        <v>9765</v>
      </c>
      <c r="I1628" s="4" t="s">
        <v>9766</v>
      </c>
      <c r="J1628" s="5" t="n">
        <f aca="false">LEN(K1628)</f>
        <v>24</v>
      </c>
      <c r="K1628" s="6" t="s">
        <v>9767</v>
      </c>
      <c r="L1628" s="4" t="s">
        <v>21</v>
      </c>
      <c r="M1628" s="4" t="s">
        <v>186</v>
      </c>
    </row>
    <row r="1629" customFormat="false" ht="27.75" hidden="false" customHeight="true" outlineLevel="0" collapsed="false">
      <c r="A1629" s="4" t="n">
        <v>11712</v>
      </c>
      <c r="B1629" s="4" t="s">
        <v>9768</v>
      </c>
      <c r="C1629" s="4"/>
      <c r="D1629" s="4" t="s">
        <v>9769</v>
      </c>
      <c r="E1629" s="5" t="s">
        <v>4272</v>
      </c>
      <c r="F1629" s="4" t="s">
        <v>4273</v>
      </c>
      <c r="G1629" s="4" t="s">
        <v>84</v>
      </c>
      <c r="H1629" s="5" t="s">
        <v>9770</v>
      </c>
      <c r="I1629" s="7" t="s">
        <v>9771</v>
      </c>
      <c r="J1629" s="5" t="n">
        <f aca="false">LEN(K1629)</f>
        <v>24</v>
      </c>
      <c r="K1629" s="6" t="s">
        <v>9772</v>
      </c>
      <c r="L1629" s="4" t="s">
        <v>31</v>
      </c>
      <c r="M1629" s="4" t="s">
        <v>31</v>
      </c>
    </row>
    <row r="1630" customFormat="false" ht="15.75" hidden="false" customHeight="true" outlineLevel="0" collapsed="false">
      <c r="A1630" s="4" t="n">
        <v>6865</v>
      </c>
      <c r="B1630" s="4" t="s">
        <v>9773</v>
      </c>
      <c r="C1630" s="4"/>
      <c r="D1630" s="4" t="s">
        <v>9774</v>
      </c>
      <c r="E1630" s="5" t="s">
        <v>1161</v>
      </c>
      <c r="F1630" s="4" t="s">
        <v>1162</v>
      </c>
      <c r="G1630" s="4" t="s">
        <v>84</v>
      </c>
      <c r="H1630" s="5" t="s">
        <v>9775</v>
      </c>
      <c r="I1630" s="4" t="s">
        <v>9776</v>
      </c>
      <c r="J1630" s="5" t="n">
        <f aca="false">LEN(K1630)</f>
        <v>24</v>
      </c>
      <c r="K1630" s="6" t="s">
        <v>9777</v>
      </c>
      <c r="L1630" s="4" t="s">
        <v>21</v>
      </c>
      <c r="M1630" s="4" t="s">
        <v>1920</v>
      </c>
    </row>
    <row r="1631" customFormat="false" ht="15.75" hidden="false" customHeight="true" outlineLevel="0" collapsed="false">
      <c r="A1631" s="4" t="n">
        <v>6866</v>
      </c>
      <c r="B1631" s="4" t="s">
        <v>9778</v>
      </c>
      <c r="C1631" s="4"/>
      <c r="D1631" s="4" t="s">
        <v>9779</v>
      </c>
      <c r="E1631" s="5" t="s">
        <v>1161</v>
      </c>
      <c r="F1631" s="4" t="s">
        <v>1162</v>
      </c>
      <c r="G1631" s="4" t="s">
        <v>84</v>
      </c>
      <c r="H1631" s="5" t="s">
        <v>9780</v>
      </c>
      <c r="I1631" s="4" t="s">
        <v>9781</v>
      </c>
      <c r="J1631" s="5" t="n">
        <f aca="false">LEN(K1631)</f>
        <v>24</v>
      </c>
      <c r="K1631" s="6" t="s">
        <v>9777</v>
      </c>
      <c r="L1631" s="4" t="s">
        <v>31</v>
      </c>
      <c r="M1631" s="4" t="s">
        <v>31</v>
      </c>
    </row>
    <row r="1632" customFormat="false" ht="15.75" hidden="false" customHeight="true" outlineLevel="0" collapsed="false">
      <c r="A1632" s="4" t="n">
        <v>6942</v>
      </c>
      <c r="B1632" s="4" t="s">
        <v>9782</v>
      </c>
      <c r="C1632" s="4"/>
      <c r="D1632" s="4" t="s">
        <v>9783</v>
      </c>
      <c r="E1632" s="5" t="s">
        <v>1768</v>
      </c>
      <c r="F1632" s="4" t="s">
        <v>83</v>
      </c>
      <c r="G1632" s="4" t="s">
        <v>84</v>
      </c>
      <c r="H1632" s="5" t="s">
        <v>9784</v>
      </c>
      <c r="I1632" s="4" t="s">
        <v>1950</v>
      </c>
      <c r="J1632" s="5" t="n">
        <f aca="false">LEN(K1632)</f>
        <v>24</v>
      </c>
      <c r="K1632" s="6" t="s">
        <v>9785</v>
      </c>
      <c r="L1632" s="4" t="s">
        <v>31</v>
      </c>
      <c r="M1632" s="4" t="s">
        <v>9786</v>
      </c>
    </row>
    <row r="1633" customFormat="false" ht="15.75" hidden="false" customHeight="true" outlineLevel="0" collapsed="false">
      <c r="A1633" s="4" t="n">
        <v>7046</v>
      </c>
      <c r="B1633" s="4" t="s">
        <v>9787</v>
      </c>
      <c r="C1633" s="4"/>
      <c r="D1633" s="4" t="s">
        <v>9788</v>
      </c>
      <c r="E1633" s="5" t="s">
        <v>4276</v>
      </c>
      <c r="F1633" s="4" t="s">
        <v>4277</v>
      </c>
      <c r="G1633" s="4" t="s">
        <v>84</v>
      </c>
      <c r="H1633" s="5" t="s">
        <v>9789</v>
      </c>
      <c r="I1633" s="4" t="s">
        <v>9790</v>
      </c>
      <c r="J1633" s="5" t="n">
        <f aca="false">LEN(K1633)</f>
        <v>24</v>
      </c>
      <c r="K1633" s="6" t="s">
        <v>9791</v>
      </c>
      <c r="L1633" s="4" t="s">
        <v>57</v>
      </c>
      <c r="M1633" s="4" t="s">
        <v>31</v>
      </c>
    </row>
    <row r="1634" customFormat="false" ht="15.75" hidden="false" customHeight="true" outlineLevel="0" collapsed="false">
      <c r="A1634" s="4" t="n">
        <v>7059</v>
      </c>
      <c r="B1634" s="4" t="s">
        <v>9792</v>
      </c>
      <c r="C1634" s="4"/>
      <c r="D1634" s="4" t="s">
        <v>9793</v>
      </c>
      <c r="E1634" s="5" t="s">
        <v>9794</v>
      </c>
      <c r="F1634" s="4" t="s">
        <v>565</v>
      </c>
      <c r="G1634" s="4" t="s">
        <v>84</v>
      </c>
      <c r="H1634" s="5" t="s">
        <v>9795</v>
      </c>
      <c r="I1634" s="4" t="s">
        <v>9796</v>
      </c>
      <c r="J1634" s="5" t="n">
        <f aca="false">LEN(K1634)</f>
        <v>24</v>
      </c>
      <c r="K1634" s="6" t="str">
        <f aca="false">LOWER(SUBSTITUTE(SUBSTITUTE(SUBSTITUTE(SUBSTITUTE(SUBSTITUTE(SUBSTITUTE(SUBSTITUTE(B1634,"S.L.",""),"SL",""),"S.A.",""),"SA","")," ",""),".",""),",",""))&amp;".com"</f>
        <v>gestionturisticaemar.com</v>
      </c>
      <c r="L1634" s="4" t="s">
        <v>66</v>
      </c>
      <c r="M1634" s="4" t="s">
        <v>31</v>
      </c>
    </row>
    <row r="1635" customFormat="false" ht="15.75" hidden="false" customHeight="true" outlineLevel="0" collapsed="false">
      <c r="A1635" s="4" t="n">
        <v>7270</v>
      </c>
      <c r="B1635" s="4" t="s">
        <v>9797</v>
      </c>
      <c r="C1635" s="4"/>
      <c r="D1635" s="4" t="s">
        <v>9798</v>
      </c>
      <c r="E1635" s="5" t="s">
        <v>3544</v>
      </c>
      <c r="F1635" s="4" t="s">
        <v>122</v>
      </c>
      <c r="G1635" s="4" t="s">
        <v>84</v>
      </c>
      <c r="H1635" s="5" t="s">
        <v>9799</v>
      </c>
      <c r="I1635" s="7" t="s">
        <v>9800</v>
      </c>
      <c r="J1635" s="5" t="n">
        <f aca="false">LEN(K1635)</f>
        <v>24</v>
      </c>
      <c r="K1635" s="6" t="s">
        <v>9801</v>
      </c>
      <c r="L1635" s="4" t="s">
        <v>78</v>
      </c>
      <c r="M1635" s="4" t="s">
        <v>31</v>
      </c>
    </row>
    <row r="1636" customFormat="false" ht="15.75" hidden="false" customHeight="true" outlineLevel="0" collapsed="false">
      <c r="A1636" s="4" t="n">
        <v>7468</v>
      </c>
      <c r="B1636" s="4" t="s">
        <v>9802</v>
      </c>
      <c r="C1636" s="4"/>
      <c r="D1636" s="4" t="s">
        <v>9803</v>
      </c>
      <c r="E1636" s="5" t="s">
        <v>1644</v>
      </c>
      <c r="F1636" s="4" t="s">
        <v>1645</v>
      </c>
      <c r="G1636" s="4" t="s">
        <v>84</v>
      </c>
      <c r="H1636" s="5" t="s">
        <v>9804</v>
      </c>
      <c r="I1636" s="7" t="str">
        <f aca="false">IFERROR(__xludf.dummyfunction("""info@""&amp;LOWER(REGEXREPLACE(B1636,""[^A-Za-z0-9]"",""""))&amp;"".com"""),"info@clubhotelcalaratjada.com")</f>
        <v>info@clubhotelcalaratjada.com</v>
      </c>
      <c r="J1636" s="5" t="n">
        <f aca="false">LEN(K1636)</f>
        <v>24</v>
      </c>
      <c r="K1636" s="6" t="s">
        <v>9805</v>
      </c>
      <c r="L1636" s="4" t="s">
        <v>78</v>
      </c>
      <c r="M1636" s="4" t="s">
        <v>31</v>
      </c>
    </row>
    <row r="1637" customFormat="false" ht="15.75" hidden="false" customHeight="true" outlineLevel="0" collapsed="false">
      <c r="A1637" s="4" t="n">
        <v>7469</v>
      </c>
      <c r="B1637" s="4" t="s">
        <v>9806</v>
      </c>
      <c r="C1637" s="4"/>
      <c r="D1637" s="4" t="s">
        <v>9807</v>
      </c>
      <c r="E1637" s="5" t="s">
        <v>6502</v>
      </c>
      <c r="F1637" s="4" t="s">
        <v>1645</v>
      </c>
      <c r="G1637" s="4" t="s">
        <v>84</v>
      </c>
      <c r="H1637" s="5" t="s">
        <v>9808</v>
      </c>
      <c r="I1637" s="4" t="s">
        <v>9809</v>
      </c>
      <c r="J1637" s="5" t="n">
        <f aca="false">LEN(K1637)</f>
        <v>24</v>
      </c>
      <c r="K1637" s="6" t="s">
        <v>9810</v>
      </c>
      <c r="L1637" s="4" t="s">
        <v>31</v>
      </c>
      <c r="M1637" s="4" t="s">
        <v>9811</v>
      </c>
    </row>
    <row r="1638" customFormat="false" ht="15.75" hidden="false" customHeight="true" outlineLevel="0" collapsed="false">
      <c r="A1638" s="4" t="n">
        <v>7526</v>
      </c>
      <c r="B1638" s="4" t="s">
        <v>9812</v>
      </c>
      <c r="C1638" s="4"/>
      <c r="D1638" s="4" t="s">
        <v>9813</v>
      </c>
      <c r="E1638" s="5" t="s">
        <v>5500</v>
      </c>
      <c r="F1638" s="4" t="s">
        <v>6463</v>
      </c>
      <c r="G1638" s="4" t="s">
        <v>84</v>
      </c>
      <c r="H1638" s="5" t="s">
        <v>9814</v>
      </c>
      <c r="I1638" s="4" t="s">
        <v>9815</v>
      </c>
      <c r="J1638" s="5" t="n">
        <f aca="false">LEN(K1638)</f>
        <v>24</v>
      </c>
      <c r="K1638" s="6" t="s">
        <v>9816</v>
      </c>
      <c r="L1638" s="4" t="s">
        <v>31</v>
      </c>
      <c r="M1638" s="4" t="s">
        <v>31</v>
      </c>
    </row>
    <row r="1639" customFormat="false" ht="15.75" hidden="false" customHeight="true" outlineLevel="0" collapsed="false">
      <c r="A1639" s="4" t="n">
        <v>7662</v>
      </c>
      <c r="B1639" s="4" t="s">
        <v>9817</v>
      </c>
      <c r="C1639" s="4"/>
      <c r="D1639" s="4" t="s">
        <v>9818</v>
      </c>
      <c r="E1639" s="5" t="s">
        <v>3565</v>
      </c>
      <c r="F1639" s="4" t="s">
        <v>3566</v>
      </c>
      <c r="G1639" s="4" t="s">
        <v>84</v>
      </c>
      <c r="H1639" s="5" t="s">
        <v>9819</v>
      </c>
      <c r="I1639" s="4" t="s">
        <v>9820</v>
      </c>
      <c r="J1639" s="5" t="n">
        <f aca="false">LEN(K1639)</f>
        <v>24</v>
      </c>
      <c r="K1639" s="6" t="s">
        <v>9821</v>
      </c>
      <c r="L1639" s="4" t="s">
        <v>57</v>
      </c>
      <c r="M1639" s="4" t="s">
        <v>549</v>
      </c>
    </row>
    <row r="1640" customFormat="false" ht="15.75" hidden="false" customHeight="true" outlineLevel="0" collapsed="false">
      <c r="A1640" s="4" t="n">
        <v>7678</v>
      </c>
      <c r="B1640" s="4" t="s">
        <v>9822</v>
      </c>
      <c r="C1640" s="4"/>
      <c r="D1640" s="4" t="s">
        <v>9823</v>
      </c>
      <c r="E1640" s="5" t="s">
        <v>9824</v>
      </c>
      <c r="F1640" s="4" t="s">
        <v>5186</v>
      </c>
      <c r="G1640" s="4" t="s">
        <v>84</v>
      </c>
      <c r="H1640" s="5" t="s">
        <v>9825</v>
      </c>
      <c r="I1640" s="4" t="s">
        <v>9826</v>
      </c>
      <c r="J1640" s="5" t="n">
        <f aca="false">LEN(K1640)</f>
        <v>24</v>
      </c>
      <c r="K1640" s="6" t="s">
        <v>9827</v>
      </c>
      <c r="L1640" s="4" t="s">
        <v>57</v>
      </c>
      <c r="M1640" s="4" t="s">
        <v>336</v>
      </c>
    </row>
    <row r="1641" customFormat="false" ht="15.75" hidden="false" customHeight="true" outlineLevel="0" collapsed="false">
      <c r="A1641" s="4" t="n">
        <v>7681</v>
      </c>
      <c r="B1641" s="4" t="s">
        <v>9828</v>
      </c>
      <c r="C1641" s="4"/>
      <c r="D1641" s="4" t="s">
        <v>9829</v>
      </c>
      <c r="E1641" s="5" t="s">
        <v>9830</v>
      </c>
      <c r="F1641" s="4" t="s">
        <v>9831</v>
      </c>
      <c r="G1641" s="4" t="s">
        <v>84</v>
      </c>
      <c r="H1641" s="5" t="s">
        <v>9832</v>
      </c>
      <c r="I1641" s="4" t="s">
        <v>9833</v>
      </c>
      <c r="J1641" s="5" t="n">
        <f aca="false">LEN(K1641)</f>
        <v>24</v>
      </c>
      <c r="K1641" s="6" t="s">
        <v>9834</v>
      </c>
      <c r="L1641" s="4" t="s">
        <v>637</v>
      </c>
      <c r="M1641" s="4" t="s">
        <v>31</v>
      </c>
    </row>
    <row r="1642" customFormat="false" ht="15.75" hidden="false" customHeight="true" outlineLevel="0" collapsed="false">
      <c r="A1642" s="4" t="n">
        <v>7694</v>
      </c>
      <c r="B1642" s="4" t="s">
        <v>9835</v>
      </c>
      <c r="C1642" s="4"/>
      <c r="D1642" s="4" t="s">
        <v>9836</v>
      </c>
      <c r="E1642" s="5" t="s">
        <v>504</v>
      </c>
      <c r="F1642" s="4" t="s">
        <v>505</v>
      </c>
      <c r="G1642" s="4" t="s">
        <v>84</v>
      </c>
      <c r="H1642" s="5" t="s">
        <v>9837</v>
      </c>
      <c r="I1642" s="4" t="str">
        <f aca="false">IFERROR(__xludf.dummyfunction("""info@""&amp;LOWER(REGEXREPLACE(B1642,""[^A-Za-z0-9]"",""""))&amp;"".com"""),"info@aparthotelrosadelmar.com")</f>
        <v>info@aparthotelrosadelmar.com</v>
      </c>
      <c r="J1642" s="5" t="n">
        <f aca="false">LEN(K1642)</f>
        <v>24</v>
      </c>
      <c r="K1642" s="6" t="s">
        <v>9838</v>
      </c>
      <c r="L1642" s="4" t="s">
        <v>57</v>
      </c>
      <c r="M1642" s="4" t="s">
        <v>31</v>
      </c>
    </row>
    <row r="1643" customFormat="false" ht="15.75" hidden="false" customHeight="true" outlineLevel="0" collapsed="false">
      <c r="A1643" s="4" t="n">
        <v>7775</v>
      </c>
      <c r="B1643" s="4" t="s">
        <v>9839</v>
      </c>
      <c r="C1643" s="4"/>
      <c r="D1643" s="4" t="s">
        <v>9840</v>
      </c>
      <c r="E1643" s="5" t="s">
        <v>3583</v>
      </c>
      <c r="F1643" s="4" t="s">
        <v>505</v>
      </c>
      <c r="G1643" s="4" t="s">
        <v>84</v>
      </c>
      <c r="H1643" s="5" t="s">
        <v>9841</v>
      </c>
      <c r="I1643" s="7" t="str">
        <f aca="false">IFERROR(__xludf.dummyfunction("""info@""&amp;LOWER(REGEXREPLACE(B1643,""[^A-Za-z0-9]"",""""))&amp;"".com"""),"info@redrubberduckgroupsl.com")</f>
        <v>info@redrubberduckgroupsl.com</v>
      </c>
      <c r="J1643" s="5" t="n">
        <f aca="false">LEN(K1643)</f>
        <v>24</v>
      </c>
      <c r="K1643" s="6" t="s">
        <v>9842</v>
      </c>
      <c r="L1643" s="4" t="s">
        <v>57</v>
      </c>
      <c r="M1643" s="4" t="s">
        <v>31</v>
      </c>
    </row>
    <row r="1644" customFormat="false" ht="15.75" hidden="false" customHeight="true" outlineLevel="0" collapsed="false">
      <c r="A1644" s="4" t="n">
        <v>7810</v>
      </c>
      <c r="B1644" s="4" t="s">
        <v>9843</v>
      </c>
      <c r="C1644" s="4"/>
      <c r="D1644" s="4" t="s">
        <v>9844</v>
      </c>
      <c r="E1644" s="5" t="s">
        <v>9845</v>
      </c>
      <c r="F1644" s="4" t="s">
        <v>83</v>
      </c>
      <c r="G1644" s="4" t="s">
        <v>84</v>
      </c>
      <c r="H1644" s="5" t="s">
        <v>9846</v>
      </c>
      <c r="I1644" s="4" t="s">
        <v>9847</v>
      </c>
      <c r="J1644" s="5" t="n">
        <f aca="false">LEN(K1644)</f>
        <v>24</v>
      </c>
      <c r="K1644" s="10" t="s">
        <v>9848</v>
      </c>
      <c r="L1644" s="4" t="s">
        <v>21</v>
      </c>
      <c r="M1644" s="4" t="s">
        <v>31</v>
      </c>
    </row>
    <row r="1645" customFormat="false" ht="15.75" hidden="false" customHeight="true" outlineLevel="0" collapsed="false">
      <c r="A1645" s="4" t="n">
        <v>7820</v>
      </c>
      <c r="B1645" s="4" t="s">
        <v>9849</v>
      </c>
      <c r="C1645" s="4"/>
      <c r="D1645" s="4" t="s">
        <v>9850</v>
      </c>
      <c r="E1645" s="5" t="s">
        <v>1644</v>
      </c>
      <c r="F1645" s="4" t="s">
        <v>1645</v>
      </c>
      <c r="G1645" s="4" t="s">
        <v>84</v>
      </c>
      <c r="H1645" s="5" t="s">
        <v>9851</v>
      </c>
      <c r="I1645" s="7" t="str">
        <f aca="false">IFERROR(__xludf.dummyfunction("""info@""&amp;LOWER(REGEXREPLACE(B1645,""[^A-Za-z0-9]"",""""))&amp;"".com"""),"info@aparthotelcalaguyasa.com")</f>
        <v>info@aparthotelcalaguyasa.com</v>
      </c>
      <c r="J1645" s="5" t="n">
        <f aca="false">LEN(K1645)</f>
        <v>24</v>
      </c>
      <c r="K1645" s="6" t="s">
        <v>9852</v>
      </c>
      <c r="L1645" s="4" t="s">
        <v>57</v>
      </c>
      <c r="M1645" s="4" t="s">
        <v>31</v>
      </c>
    </row>
    <row r="1646" customFormat="false" ht="15.75" hidden="false" customHeight="true" outlineLevel="0" collapsed="false">
      <c r="A1646" s="4" t="n">
        <v>7821</v>
      </c>
      <c r="B1646" s="4" t="s">
        <v>9853</v>
      </c>
      <c r="C1646" s="4"/>
      <c r="D1646" s="4" t="s">
        <v>9854</v>
      </c>
      <c r="E1646" s="5" t="s">
        <v>2931</v>
      </c>
      <c r="F1646" s="4" t="s">
        <v>83</v>
      </c>
      <c r="G1646" s="4" t="s">
        <v>84</v>
      </c>
      <c r="H1646" s="5" t="s">
        <v>9855</v>
      </c>
      <c r="I1646" s="4" t="s">
        <v>9856</v>
      </c>
      <c r="J1646" s="5" t="n">
        <f aca="false">LEN(K1646)</f>
        <v>24</v>
      </c>
      <c r="K1646" s="6" t="s">
        <v>9857</v>
      </c>
      <c r="L1646" s="4" t="s">
        <v>637</v>
      </c>
      <c r="M1646" s="4" t="s">
        <v>31</v>
      </c>
    </row>
    <row r="1647" customFormat="false" ht="15.75" hidden="false" customHeight="true" outlineLevel="0" collapsed="false">
      <c r="A1647" s="4" t="n">
        <v>7843</v>
      </c>
      <c r="B1647" s="4" t="s">
        <v>9858</v>
      </c>
      <c r="C1647" s="4"/>
      <c r="D1647" s="4" t="s">
        <v>9859</v>
      </c>
      <c r="E1647" s="5" t="s">
        <v>82</v>
      </c>
      <c r="F1647" s="4" t="s">
        <v>83</v>
      </c>
      <c r="G1647" s="4" t="s">
        <v>84</v>
      </c>
      <c r="H1647" s="5" t="s">
        <v>9860</v>
      </c>
      <c r="I1647" s="4" t="s">
        <v>9861</v>
      </c>
      <c r="J1647" s="5" t="n">
        <f aca="false">LEN(K1647)</f>
        <v>24</v>
      </c>
      <c r="K1647" s="6" t="s">
        <v>9862</v>
      </c>
      <c r="L1647" s="4" t="s">
        <v>57</v>
      </c>
      <c r="M1647" s="4" t="s">
        <v>2505</v>
      </c>
    </row>
    <row r="1648" customFormat="false" ht="15.75" hidden="false" customHeight="true" outlineLevel="0" collapsed="false">
      <c r="A1648" s="4" t="n">
        <v>7882</v>
      </c>
      <c r="B1648" s="4" t="s">
        <v>9863</v>
      </c>
      <c r="C1648" s="4"/>
      <c r="D1648" s="4" t="s">
        <v>9864</v>
      </c>
      <c r="E1648" s="5" t="s">
        <v>5500</v>
      </c>
      <c r="F1648" s="4" t="s">
        <v>888</v>
      </c>
      <c r="G1648" s="4" t="s">
        <v>84</v>
      </c>
      <c r="H1648" s="5" t="s">
        <v>9865</v>
      </c>
      <c r="I1648" s="4" t="s">
        <v>9866</v>
      </c>
      <c r="J1648" s="5" t="n">
        <f aca="false">LEN(K1648)</f>
        <v>24</v>
      </c>
      <c r="K1648" s="6" t="s">
        <v>9867</v>
      </c>
      <c r="L1648" s="4" t="s">
        <v>31</v>
      </c>
      <c r="M1648" s="4" t="s">
        <v>9868</v>
      </c>
    </row>
    <row r="1649" customFormat="false" ht="15.75" hidden="false" customHeight="true" outlineLevel="0" collapsed="false">
      <c r="A1649" s="4" t="n">
        <v>7917</v>
      </c>
      <c r="B1649" s="4" t="s">
        <v>9869</v>
      </c>
      <c r="C1649" s="4"/>
      <c r="D1649" s="4" t="s">
        <v>9870</v>
      </c>
      <c r="E1649" s="5" t="s">
        <v>660</v>
      </c>
      <c r="F1649" s="4" t="s">
        <v>661</v>
      </c>
      <c r="G1649" s="4" t="s">
        <v>84</v>
      </c>
      <c r="H1649" s="5" t="s">
        <v>9871</v>
      </c>
      <c r="I1649" s="4" t="s">
        <v>9872</v>
      </c>
      <c r="J1649" s="5" t="n">
        <f aca="false">LEN(K1649)</f>
        <v>24</v>
      </c>
      <c r="K1649" s="6" t="s">
        <v>9873</v>
      </c>
      <c r="L1649" s="4" t="s">
        <v>31</v>
      </c>
      <c r="M1649" s="4" t="s">
        <v>31</v>
      </c>
    </row>
    <row r="1650" customFormat="false" ht="15.75" hidden="false" customHeight="true" outlineLevel="0" collapsed="false">
      <c r="A1650" s="4" t="n">
        <v>7960</v>
      </c>
      <c r="B1650" s="4" t="s">
        <v>9874</v>
      </c>
      <c r="C1650" s="4"/>
      <c r="D1650" s="4" t="s">
        <v>9875</v>
      </c>
      <c r="E1650" s="5" t="s">
        <v>1650</v>
      </c>
      <c r="F1650" s="4" t="s">
        <v>1651</v>
      </c>
      <c r="G1650" s="4" t="s">
        <v>84</v>
      </c>
      <c r="H1650" s="5" t="s">
        <v>9876</v>
      </c>
      <c r="I1650" s="4" t="s">
        <v>9877</v>
      </c>
      <c r="J1650" s="5" t="n">
        <f aca="false">LEN(K1650)</f>
        <v>24</v>
      </c>
      <c r="K1650" s="10" t="s">
        <v>9878</v>
      </c>
      <c r="L1650" s="4" t="s">
        <v>31</v>
      </c>
      <c r="M1650" s="4" t="s">
        <v>4818</v>
      </c>
    </row>
    <row r="1651" customFormat="false" ht="15.75" hidden="false" customHeight="true" outlineLevel="0" collapsed="false">
      <c r="A1651" s="4" t="n">
        <v>7964</v>
      </c>
      <c r="B1651" s="4" t="s">
        <v>9879</v>
      </c>
      <c r="C1651" s="4"/>
      <c r="D1651" s="4" t="s">
        <v>9880</v>
      </c>
      <c r="E1651" s="5" t="s">
        <v>1650</v>
      </c>
      <c r="F1651" s="4" t="s">
        <v>1651</v>
      </c>
      <c r="G1651" s="4" t="s">
        <v>84</v>
      </c>
      <c r="H1651" s="5" t="s">
        <v>9881</v>
      </c>
      <c r="I1651" s="4" t="s">
        <v>9882</v>
      </c>
      <c r="J1651" s="5" t="n">
        <f aca="false">LEN(K1651)</f>
        <v>24</v>
      </c>
      <c r="K1651" s="10" t="s">
        <v>9883</v>
      </c>
      <c r="L1651" s="4" t="s">
        <v>78</v>
      </c>
      <c r="M1651" s="4" t="s">
        <v>31</v>
      </c>
    </row>
    <row r="1652" customFormat="false" ht="15.75" hidden="false" customHeight="true" outlineLevel="0" collapsed="false">
      <c r="A1652" s="4" t="n">
        <v>8007</v>
      </c>
      <c r="B1652" s="4" t="s">
        <v>9884</v>
      </c>
      <c r="C1652" s="4"/>
      <c r="D1652" s="4" t="s">
        <v>9885</v>
      </c>
      <c r="E1652" s="5" t="s">
        <v>2918</v>
      </c>
      <c r="F1652" s="4" t="s">
        <v>1956</v>
      </c>
      <c r="G1652" s="4" t="s">
        <v>84</v>
      </c>
      <c r="H1652" s="5" t="s">
        <v>9886</v>
      </c>
      <c r="I1652" s="7" t="s">
        <v>9887</v>
      </c>
      <c r="J1652" s="5" t="n">
        <f aca="false">LEN(K1652)</f>
        <v>24</v>
      </c>
      <c r="K1652" s="6" t="s">
        <v>9888</v>
      </c>
      <c r="L1652" s="4" t="s">
        <v>78</v>
      </c>
      <c r="M1652" s="4" t="s">
        <v>695</v>
      </c>
    </row>
    <row r="1653" customFormat="false" ht="15.75" hidden="false" customHeight="true" outlineLevel="0" collapsed="false">
      <c r="A1653" s="4" t="n">
        <v>8026</v>
      </c>
      <c r="B1653" s="4" t="s">
        <v>9889</v>
      </c>
      <c r="C1653" s="4"/>
      <c r="D1653" s="4" t="s">
        <v>9890</v>
      </c>
      <c r="E1653" s="5" t="s">
        <v>9891</v>
      </c>
      <c r="F1653" s="4" t="s">
        <v>9892</v>
      </c>
      <c r="G1653" s="4" t="s">
        <v>84</v>
      </c>
      <c r="H1653" s="5" t="s">
        <v>9893</v>
      </c>
      <c r="I1653" s="4" t="s">
        <v>9894</v>
      </c>
      <c r="J1653" s="5" t="n">
        <f aca="false">LEN(K1653)</f>
        <v>24</v>
      </c>
      <c r="K1653" s="10" t="s">
        <v>9895</v>
      </c>
      <c r="L1653" s="4" t="s">
        <v>78</v>
      </c>
      <c r="M1653" s="4" t="s">
        <v>22</v>
      </c>
    </row>
    <row r="1654" customFormat="false" ht="15.75" hidden="false" customHeight="true" outlineLevel="0" collapsed="false">
      <c r="A1654" s="4" t="n">
        <v>8081</v>
      </c>
      <c r="B1654" s="4" t="s">
        <v>9896</v>
      </c>
      <c r="C1654" s="4"/>
      <c r="D1654" s="4" t="s">
        <v>9897</v>
      </c>
      <c r="E1654" s="5" t="s">
        <v>510</v>
      </c>
      <c r="F1654" s="4" t="s">
        <v>511</v>
      </c>
      <c r="G1654" s="4" t="s">
        <v>84</v>
      </c>
      <c r="H1654" s="5" t="s">
        <v>9898</v>
      </c>
      <c r="I1654" s="4" t="str">
        <f aca="false">IFERROR(__xludf.dummyfunction("""info@""&amp;LOWER(REGEXREPLACE(B1654,""[^A-Za-z0-9]"",""""))&amp;"".com"""),"info@inversionespascualsl.com")</f>
        <v>info@inversionespascualsl.com</v>
      </c>
      <c r="J1654" s="5" t="n">
        <f aca="false">LEN(K1654)</f>
        <v>24</v>
      </c>
      <c r="K1654" s="10" t="s">
        <v>9899</v>
      </c>
      <c r="L1654" s="4" t="s">
        <v>57</v>
      </c>
      <c r="M1654" s="4" t="s">
        <v>31</v>
      </c>
    </row>
    <row r="1655" customFormat="false" ht="15.75" hidden="false" customHeight="true" outlineLevel="0" collapsed="false">
      <c r="A1655" s="4" t="n">
        <v>8116</v>
      </c>
      <c r="B1655" s="4" t="s">
        <v>9900</v>
      </c>
      <c r="C1655" s="4" t="s">
        <v>9901</v>
      </c>
      <c r="D1655" s="4" t="s">
        <v>9902</v>
      </c>
      <c r="E1655" s="5" t="s">
        <v>9903</v>
      </c>
      <c r="F1655" s="4" t="s">
        <v>9904</v>
      </c>
      <c r="G1655" s="4" t="s">
        <v>146</v>
      </c>
      <c r="H1655" s="5" t="s">
        <v>9905</v>
      </c>
      <c r="I1655" s="4" t="s">
        <v>9906</v>
      </c>
      <c r="J1655" s="5" t="n">
        <f aca="false">LEN(K1655)</f>
        <v>24</v>
      </c>
      <c r="K1655" s="6" t="s">
        <v>9907</v>
      </c>
      <c r="L1655" s="4" t="s">
        <v>31</v>
      </c>
      <c r="M1655" s="4" t="s">
        <v>577</v>
      </c>
    </row>
    <row r="1656" customFormat="false" ht="15.75" hidden="false" customHeight="true" outlineLevel="0" collapsed="false">
      <c r="A1656" s="4" t="n">
        <v>8123</v>
      </c>
      <c r="B1656" s="4" t="s">
        <v>9908</v>
      </c>
      <c r="C1656" s="4"/>
      <c r="D1656" s="4" t="s">
        <v>9909</v>
      </c>
      <c r="E1656" s="5" t="s">
        <v>9910</v>
      </c>
      <c r="F1656" s="4" t="s">
        <v>9911</v>
      </c>
      <c r="G1656" s="4" t="s">
        <v>146</v>
      </c>
      <c r="H1656" s="5" t="s">
        <v>9912</v>
      </c>
      <c r="I1656" s="7" t="s">
        <v>9913</v>
      </c>
      <c r="J1656" s="5" t="n">
        <f aca="false">LEN(K1656)</f>
        <v>24</v>
      </c>
      <c r="K1656" s="6" t="s">
        <v>9914</v>
      </c>
      <c r="L1656" s="4" t="s">
        <v>21</v>
      </c>
      <c r="M1656" s="4" t="s">
        <v>31</v>
      </c>
    </row>
    <row r="1657" customFormat="false" ht="15.75" hidden="false" customHeight="true" outlineLevel="0" collapsed="false">
      <c r="A1657" s="4" t="n">
        <v>8389</v>
      </c>
      <c r="B1657" s="4" t="s">
        <v>9915</v>
      </c>
      <c r="C1657" s="4" t="s">
        <v>9916</v>
      </c>
      <c r="D1657" s="4" t="s">
        <v>9917</v>
      </c>
      <c r="E1657" s="5" t="s">
        <v>9918</v>
      </c>
      <c r="F1657" s="4" t="s">
        <v>9919</v>
      </c>
      <c r="G1657" s="4" t="s">
        <v>146</v>
      </c>
      <c r="H1657" s="5" t="s">
        <v>9920</v>
      </c>
      <c r="I1657" s="4" t="s">
        <v>9921</v>
      </c>
      <c r="J1657" s="5" t="n">
        <f aca="false">LEN(K1657)</f>
        <v>24</v>
      </c>
      <c r="K1657" s="6" t="s">
        <v>9922</v>
      </c>
      <c r="L1657" s="4" t="s">
        <v>21</v>
      </c>
      <c r="M1657" s="4" t="s">
        <v>1863</v>
      </c>
    </row>
    <row r="1658" customFormat="false" ht="15.75" hidden="false" customHeight="true" outlineLevel="0" collapsed="false">
      <c r="A1658" s="4" t="n">
        <v>8440</v>
      </c>
      <c r="B1658" s="4" t="s">
        <v>9923</v>
      </c>
      <c r="C1658" s="4" t="s">
        <v>9924</v>
      </c>
      <c r="D1658" s="4" t="s">
        <v>9925</v>
      </c>
      <c r="E1658" s="5" t="s">
        <v>2943</v>
      </c>
      <c r="F1658" s="4" t="s">
        <v>2517</v>
      </c>
      <c r="G1658" s="4" t="s">
        <v>146</v>
      </c>
      <c r="H1658" s="5" t="s">
        <v>9926</v>
      </c>
      <c r="I1658" s="4" t="s">
        <v>9927</v>
      </c>
      <c r="J1658" s="5" t="n">
        <f aca="false">LEN(K1658)</f>
        <v>24</v>
      </c>
      <c r="K1658" s="6" t="s">
        <v>9928</v>
      </c>
      <c r="L1658" s="4" t="s">
        <v>31</v>
      </c>
      <c r="M1658" s="4" t="s">
        <v>368</v>
      </c>
    </row>
    <row r="1659" customFormat="false" ht="15.75" hidden="false" customHeight="true" outlineLevel="0" collapsed="false">
      <c r="A1659" s="4" t="n">
        <v>8513</v>
      </c>
      <c r="B1659" s="4" t="s">
        <v>9929</v>
      </c>
      <c r="C1659" s="4"/>
      <c r="D1659" s="4" t="s">
        <v>9930</v>
      </c>
      <c r="E1659" s="5" t="s">
        <v>347</v>
      </c>
      <c r="F1659" s="4" t="s">
        <v>348</v>
      </c>
      <c r="G1659" s="4" t="s">
        <v>146</v>
      </c>
      <c r="H1659" s="5" t="s">
        <v>9931</v>
      </c>
      <c r="I1659" s="4" t="str">
        <f aca="false">IFERROR(__xludf.dummyfunction("""info@""&amp;LOWER(REGEXREPLACE(B1659,""[^A-Za-z0-9]"",""""))&amp;"".com"""),"info@apartamentosfestamar.com")</f>
        <v>info@apartamentosfestamar.com</v>
      </c>
      <c r="J1659" s="5" t="n">
        <f aca="false">LEN(K1659)</f>
        <v>24</v>
      </c>
      <c r="K1659" s="6" t="s">
        <v>9932</v>
      </c>
      <c r="L1659" s="4" t="s">
        <v>57</v>
      </c>
      <c r="M1659" s="4" t="s">
        <v>31</v>
      </c>
    </row>
    <row r="1660" customFormat="false" ht="15.75" hidden="false" customHeight="true" outlineLevel="0" collapsed="false">
      <c r="A1660" s="4" t="n">
        <v>8531</v>
      </c>
      <c r="B1660" s="4" t="s">
        <v>9933</v>
      </c>
      <c r="C1660" s="4" t="s">
        <v>9934</v>
      </c>
      <c r="D1660" s="4" t="s">
        <v>9935</v>
      </c>
      <c r="E1660" s="5" t="s">
        <v>9936</v>
      </c>
      <c r="F1660" s="4" t="s">
        <v>9937</v>
      </c>
      <c r="G1660" s="4" t="s">
        <v>146</v>
      </c>
      <c r="H1660" s="5" t="s">
        <v>9938</v>
      </c>
      <c r="I1660" s="4" t="s">
        <v>9939</v>
      </c>
      <c r="J1660" s="5" t="n">
        <f aca="false">LEN(K1660)</f>
        <v>24</v>
      </c>
      <c r="K1660" s="10" t="s">
        <v>9940</v>
      </c>
      <c r="L1660" s="4" t="s">
        <v>57</v>
      </c>
      <c r="M1660" s="4" t="s">
        <v>2505</v>
      </c>
    </row>
    <row r="1661" customFormat="false" ht="15.75" hidden="false" customHeight="true" outlineLevel="0" collapsed="false">
      <c r="A1661" s="4" t="n">
        <v>8806</v>
      </c>
      <c r="B1661" s="4" t="s">
        <v>9941</v>
      </c>
      <c r="C1661" s="4"/>
      <c r="D1661" s="4" t="s">
        <v>9942</v>
      </c>
      <c r="E1661" s="5" t="s">
        <v>9943</v>
      </c>
      <c r="F1661" s="4" t="s">
        <v>9944</v>
      </c>
      <c r="G1661" s="4" t="s">
        <v>355</v>
      </c>
      <c r="H1661" s="5" t="s">
        <v>9945</v>
      </c>
      <c r="I1661" s="4" t="str">
        <f aca="false">IFERROR(__xludf.dummyfunction("""info@""&amp;LOWER(REGEXREPLACE(B1661,""[^A-Za-z0-9]"",""""))&amp;"".com"""),"info@hoteldemontaalamiana.com")</f>
        <v>info@hoteldemontaalamiana.com</v>
      </c>
      <c r="J1661" s="5" t="n">
        <f aca="false">LEN(K1661)</f>
        <v>24</v>
      </c>
      <c r="K1661" s="10" t="s">
        <v>9946</v>
      </c>
      <c r="L1661" s="4" t="s">
        <v>57</v>
      </c>
      <c r="M1661" s="4" t="s">
        <v>31</v>
      </c>
    </row>
    <row r="1662" customFormat="false" ht="15.75" hidden="false" customHeight="true" outlineLevel="0" collapsed="false">
      <c r="A1662" s="4" t="n">
        <v>8820</v>
      </c>
      <c r="B1662" s="4" t="s">
        <v>9947</v>
      </c>
      <c r="C1662" s="4"/>
      <c r="D1662" s="4" t="s">
        <v>9948</v>
      </c>
      <c r="E1662" s="5" t="s">
        <v>3607</v>
      </c>
      <c r="F1662" s="4" t="s">
        <v>3608</v>
      </c>
      <c r="G1662" s="4" t="s">
        <v>355</v>
      </c>
      <c r="H1662" s="5" t="s">
        <v>9949</v>
      </c>
      <c r="I1662" s="4" t="s">
        <v>9950</v>
      </c>
      <c r="J1662" s="5" t="n">
        <f aca="false">LEN(K1662)</f>
        <v>24</v>
      </c>
      <c r="K1662" s="6" t="s">
        <v>9951</v>
      </c>
      <c r="L1662" s="4" t="s">
        <v>637</v>
      </c>
      <c r="M1662" s="4" t="s">
        <v>186</v>
      </c>
    </row>
    <row r="1663" customFormat="false" ht="15.75" hidden="false" customHeight="true" outlineLevel="0" collapsed="false">
      <c r="A1663" s="4" t="n">
        <v>8848</v>
      </c>
      <c r="B1663" s="4" t="s">
        <v>9952</v>
      </c>
      <c r="C1663" s="4"/>
      <c r="D1663" s="4" t="s">
        <v>9953</v>
      </c>
      <c r="E1663" s="5" t="s">
        <v>9954</v>
      </c>
      <c r="F1663" s="4" t="s">
        <v>9955</v>
      </c>
      <c r="G1663" s="4" t="s">
        <v>355</v>
      </c>
      <c r="H1663" s="5" t="s">
        <v>9956</v>
      </c>
      <c r="I1663" s="4" t="s">
        <v>9957</v>
      </c>
      <c r="J1663" s="5" t="n">
        <f aca="false">LEN(K1663)</f>
        <v>24</v>
      </c>
      <c r="K1663" s="10" t="s">
        <v>9958</v>
      </c>
      <c r="L1663" s="4" t="s">
        <v>31</v>
      </c>
      <c r="M1663" s="4" t="s">
        <v>31</v>
      </c>
    </row>
    <row r="1664" customFormat="false" ht="15.75" hidden="false" customHeight="true" outlineLevel="0" collapsed="false">
      <c r="A1664" s="4" t="n">
        <v>8863</v>
      </c>
      <c r="B1664" s="4" t="s">
        <v>9959</v>
      </c>
      <c r="C1664" s="4"/>
      <c r="D1664" s="4" t="s">
        <v>9960</v>
      </c>
      <c r="E1664" s="5" t="s">
        <v>9961</v>
      </c>
      <c r="F1664" s="4" t="s">
        <v>9962</v>
      </c>
      <c r="G1664" s="4" t="s">
        <v>355</v>
      </c>
      <c r="H1664" s="5" t="s">
        <v>9963</v>
      </c>
      <c r="I1664" s="4" t="s">
        <v>9964</v>
      </c>
      <c r="J1664" s="5" t="n">
        <f aca="false">LEN(K1664)</f>
        <v>24</v>
      </c>
      <c r="K1664" s="6" t="s">
        <v>9965</v>
      </c>
      <c r="L1664" s="4" t="s">
        <v>57</v>
      </c>
      <c r="M1664" s="4" t="s">
        <v>3501</v>
      </c>
    </row>
    <row r="1665" customFormat="false" ht="15.75" hidden="false" customHeight="true" outlineLevel="0" collapsed="false">
      <c r="A1665" s="4" t="n">
        <v>8884</v>
      </c>
      <c r="B1665" s="4" t="s">
        <v>9966</v>
      </c>
      <c r="C1665" s="4"/>
      <c r="D1665" s="4" t="s">
        <v>9967</v>
      </c>
      <c r="E1665" s="5" t="s">
        <v>5255</v>
      </c>
      <c r="F1665" s="4" t="s">
        <v>5256</v>
      </c>
      <c r="G1665" s="4" t="s">
        <v>355</v>
      </c>
      <c r="H1665" s="5" t="s">
        <v>9968</v>
      </c>
      <c r="I1665" s="4" t="s">
        <v>9969</v>
      </c>
      <c r="J1665" s="5" t="n">
        <f aca="false">LEN(K1665)</f>
        <v>24</v>
      </c>
      <c r="K1665" s="10" t="s">
        <v>9970</v>
      </c>
      <c r="L1665" s="4" t="s">
        <v>31</v>
      </c>
      <c r="M1665" s="4" t="s">
        <v>1216</v>
      </c>
    </row>
    <row r="1666" customFormat="false" ht="15.75" hidden="false" customHeight="true" outlineLevel="0" collapsed="false">
      <c r="A1666" s="4" t="n">
        <v>8925</v>
      </c>
      <c r="B1666" s="4" t="s">
        <v>9971</v>
      </c>
      <c r="C1666" s="4"/>
      <c r="D1666" s="4" t="s">
        <v>9972</v>
      </c>
      <c r="E1666" s="5" t="s">
        <v>9973</v>
      </c>
      <c r="F1666" s="4" t="s">
        <v>9974</v>
      </c>
      <c r="G1666" s="4" t="s">
        <v>355</v>
      </c>
      <c r="H1666" s="5" t="s">
        <v>9975</v>
      </c>
      <c r="I1666" s="4" t="s">
        <v>9976</v>
      </c>
      <c r="J1666" s="5" t="n">
        <f aca="false">LEN(K1666)</f>
        <v>24</v>
      </c>
      <c r="K1666" s="10" t="s">
        <v>9977</v>
      </c>
      <c r="L1666" s="4" t="s">
        <v>57</v>
      </c>
      <c r="M1666" s="4" t="s">
        <v>1979</v>
      </c>
    </row>
    <row r="1667" customFormat="false" ht="15.75" hidden="false" customHeight="true" outlineLevel="0" collapsed="false">
      <c r="A1667" s="4" t="n">
        <v>8926</v>
      </c>
      <c r="B1667" s="4" t="s">
        <v>9978</v>
      </c>
      <c r="C1667" s="4"/>
      <c r="D1667" s="4" t="s">
        <v>9979</v>
      </c>
      <c r="E1667" s="5" t="s">
        <v>9973</v>
      </c>
      <c r="F1667" s="4" t="s">
        <v>9974</v>
      </c>
      <c r="G1667" s="4" t="s">
        <v>355</v>
      </c>
      <c r="H1667" s="5" t="s">
        <v>9975</v>
      </c>
      <c r="I1667" s="4" t="s">
        <v>9976</v>
      </c>
      <c r="J1667" s="5" t="n">
        <f aca="false">LEN(K1667)</f>
        <v>24</v>
      </c>
      <c r="K1667" s="6" t="s">
        <v>9977</v>
      </c>
      <c r="L1667" s="4" t="s">
        <v>21</v>
      </c>
      <c r="M1667" s="4" t="s">
        <v>1979</v>
      </c>
    </row>
    <row r="1668" customFormat="false" ht="15.75" hidden="false" customHeight="true" outlineLevel="0" collapsed="false">
      <c r="A1668" s="4" t="n">
        <v>8934</v>
      </c>
      <c r="B1668" s="4" t="s">
        <v>9980</v>
      </c>
      <c r="C1668" s="4"/>
      <c r="D1668" s="4" t="s">
        <v>9981</v>
      </c>
      <c r="E1668" s="5" t="s">
        <v>8072</v>
      </c>
      <c r="F1668" s="4" t="s">
        <v>8073</v>
      </c>
      <c r="G1668" s="4" t="s">
        <v>355</v>
      </c>
      <c r="H1668" s="5" t="s">
        <v>9982</v>
      </c>
      <c r="I1668" s="4" t="str">
        <f aca="false">IFERROR(__xludf.dummyfunction("""info@""&amp;LOWER(REGEXREPLACE(B1668,""[^A-Za-z0-9]"",""""))&amp;"".com"""),"info@hoteleveniamontealba.com")</f>
        <v>info@hoteleveniamontealba.com</v>
      </c>
      <c r="J1668" s="5" t="n">
        <f aca="false">LEN(K1668)</f>
        <v>24</v>
      </c>
      <c r="K1668" s="10" t="s">
        <v>9983</v>
      </c>
      <c r="L1668" s="4" t="s">
        <v>31</v>
      </c>
      <c r="M1668" s="4" t="s">
        <v>3408</v>
      </c>
    </row>
    <row r="1669" customFormat="false" ht="15.75" hidden="false" customHeight="true" outlineLevel="0" collapsed="false">
      <c r="A1669" s="4" t="n">
        <v>8979</v>
      </c>
      <c r="B1669" s="4" t="s">
        <v>9984</v>
      </c>
      <c r="C1669" s="4"/>
      <c r="D1669" s="4" t="s">
        <v>9985</v>
      </c>
      <c r="E1669" s="5" t="s">
        <v>9986</v>
      </c>
      <c r="F1669" s="4" t="s">
        <v>700</v>
      </c>
      <c r="G1669" s="4" t="s">
        <v>700</v>
      </c>
      <c r="H1669" s="5" t="s">
        <v>9987</v>
      </c>
      <c r="I1669" s="4" t="s">
        <v>9988</v>
      </c>
      <c r="J1669" s="5" t="n">
        <f aca="false">LEN(K1669)</f>
        <v>24</v>
      </c>
      <c r="K1669" s="6" t="s">
        <v>9989</v>
      </c>
      <c r="L1669" s="4" t="s">
        <v>31</v>
      </c>
      <c r="M1669" s="4" t="s">
        <v>381</v>
      </c>
    </row>
    <row r="1670" customFormat="false" ht="15.75" hidden="false" customHeight="true" outlineLevel="0" collapsed="false">
      <c r="A1670" s="4" t="n">
        <v>12407</v>
      </c>
      <c r="B1670" s="4" t="s">
        <v>9990</v>
      </c>
      <c r="C1670" s="4"/>
      <c r="D1670" s="4" t="s">
        <v>9991</v>
      </c>
      <c r="E1670" s="5" t="s">
        <v>9992</v>
      </c>
      <c r="F1670" s="4" t="s">
        <v>1574</v>
      </c>
      <c r="G1670" s="4" t="s">
        <v>1574</v>
      </c>
      <c r="H1670" s="5" t="s">
        <v>9993</v>
      </c>
      <c r="I1670" s="4" t="s">
        <v>9994</v>
      </c>
      <c r="J1670" s="5" t="n">
        <f aca="false">LEN(K1670)</f>
        <v>24</v>
      </c>
      <c r="K1670" s="10" t="s">
        <v>9995</v>
      </c>
      <c r="L1670" s="4" t="s">
        <v>21</v>
      </c>
      <c r="M1670" s="4" t="s">
        <v>680</v>
      </c>
    </row>
    <row r="1671" customFormat="false" ht="15.75" hidden="false" customHeight="true" outlineLevel="0" collapsed="false">
      <c r="A1671" s="4" t="n">
        <v>9019</v>
      </c>
      <c r="B1671" s="4" t="s">
        <v>9996</v>
      </c>
      <c r="C1671" s="4"/>
      <c r="D1671" s="4" t="s">
        <v>9997</v>
      </c>
      <c r="E1671" s="5" t="s">
        <v>9998</v>
      </c>
      <c r="F1671" s="4" t="s">
        <v>9999</v>
      </c>
      <c r="G1671" s="4" t="s">
        <v>1574</v>
      </c>
      <c r="H1671" s="5" t="s">
        <v>10000</v>
      </c>
      <c r="I1671" s="4" t="s">
        <v>10001</v>
      </c>
      <c r="J1671" s="5" t="n">
        <f aca="false">LEN(K1671)</f>
        <v>24</v>
      </c>
      <c r="K1671" s="10" t="s">
        <v>10002</v>
      </c>
      <c r="L1671" s="4" t="s">
        <v>57</v>
      </c>
      <c r="M1671" s="4" t="s">
        <v>31</v>
      </c>
    </row>
    <row r="1672" customFormat="false" ht="15.75" hidden="false" customHeight="true" outlineLevel="0" collapsed="false">
      <c r="A1672" s="4" t="n">
        <v>9098</v>
      </c>
      <c r="B1672" s="4" t="s">
        <v>10003</v>
      </c>
      <c r="C1672" s="4"/>
      <c r="D1672" s="4" t="s">
        <v>10004</v>
      </c>
      <c r="E1672" s="5" t="s">
        <v>2990</v>
      </c>
      <c r="F1672" s="4" t="s">
        <v>2991</v>
      </c>
      <c r="G1672" s="4" t="s">
        <v>1574</v>
      </c>
      <c r="H1672" s="5" t="s">
        <v>10005</v>
      </c>
      <c r="I1672" s="4" t="s">
        <v>10006</v>
      </c>
      <c r="J1672" s="5" t="n">
        <f aca="false">LEN(K1672)</f>
        <v>24</v>
      </c>
      <c r="K1672" s="10" t="s">
        <v>10007</v>
      </c>
      <c r="L1672" s="4" t="s">
        <v>66</v>
      </c>
      <c r="M1672" s="4" t="s">
        <v>680</v>
      </c>
    </row>
    <row r="1673" customFormat="false" ht="15.75" hidden="false" customHeight="true" outlineLevel="0" collapsed="false">
      <c r="A1673" s="4" t="n">
        <v>9134</v>
      </c>
      <c r="B1673" s="4" t="s">
        <v>10008</v>
      </c>
      <c r="C1673" s="4" t="s">
        <v>10009</v>
      </c>
      <c r="D1673" s="4" t="s">
        <v>10010</v>
      </c>
      <c r="E1673" s="5" t="s">
        <v>10011</v>
      </c>
      <c r="F1673" s="4" t="s">
        <v>259</v>
      </c>
      <c r="G1673" s="4" t="s">
        <v>259</v>
      </c>
      <c r="H1673" s="5" t="s">
        <v>10012</v>
      </c>
      <c r="I1673" s="4" t="s">
        <v>10013</v>
      </c>
      <c r="J1673" s="5" t="n">
        <f aca="false">LEN(K1673)</f>
        <v>24</v>
      </c>
      <c r="K1673" s="6" t="s">
        <v>10014</v>
      </c>
      <c r="L1673" s="4" t="s">
        <v>31</v>
      </c>
      <c r="M1673" s="4" t="s">
        <v>929</v>
      </c>
    </row>
    <row r="1674" customFormat="false" ht="15.75" hidden="false" customHeight="true" outlineLevel="0" collapsed="false">
      <c r="A1674" s="4" t="n">
        <v>9166</v>
      </c>
      <c r="B1674" s="4" t="s">
        <v>10015</v>
      </c>
      <c r="C1674" s="4"/>
      <c r="D1674" s="4" t="s">
        <v>10016</v>
      </c>
      <c r="E1674" s="5" t="s">
        <v>3614</v>
      </c>
      <c r="F1674" s="4" t="s">
        <v>3615</v>
      </c>
      <c r="G1674" s="4" t="s">
        <v>259</v>
      </c>
      <c r="H1674" s="5" t="s">
        <v>10017</v>
      </c>
      <c r="I1674" s="4" t="str">
        <f aca="false">IFERROR(__xludf.dummyfunction("""info@""&amp;LOWER(REGEXREPLACE(B1674,""[^A-Za-z0-9]"",""""))&amp;"".com"""),"info@hotelsalouaventurasl.com")</f>
        <v>info@hotelsalouaventurasl.com</v>
      </c>
      <c r="J1674" s="5" t="n">
        <f aca="false">LEN(K1674)</f>
        <v>24</v>
      </c>
      <c r="K1674" s="10" t="s">
        <v>10018</v>
      </c>
      <c r="L1674" s="4" t="s">
        <v>57</v>
      </c>
      <c r="M1674" s="4" t="s">
        <v>31</v>
      </c>
    </row>
    <row r="1675" customFormat="false" ht="15.75" hidden="false" customHeight="true" outlineLevel="0" collapsed="false">
      <c r="A1675" s="4" t="n">
        <v>9286</v>
      </c>
      <c r="B1675" s="4" t="s">
        <v>10019</v>
      </c>
      <c r="C1675" s="4"/>
      <c r="D1675" s="4" t="s">
        <v>10020</v>
      </c>
      <c r="E1675" s="5" t="s">
        <v>3006</v>
      </c>
      <c r="F1675" s="4" t="s">
        <v>3007</v>
      </c>
      <c r="G1675" s="4" t="s">
        <v>259</v>
      </c>
      <c r="H1675" s="5" t="s">
        <v>10021</v>
      </c>
      <c r="I1675" s="7" t="s">
        <v>10022</v>
      </c>
      <c r="J1675" s="5" t="n">
        <f aca="false">LEN(K1675)</f>
        <v>24</v>
      </c>
      <c r="K1675" s="6" t="s">
        <v>10023</v>
      </c>
      <c r="L1675" s="4" t="s">
        <v>57</v>
      </c>
      <c r="M1675" s="4" t="s">
        <v>3461</v>
      </c>
    </row>
    <row r="1676" customFormat="false" ht="15.75" hidden="false" customHeight="true" outlineLevel="0" collapsed="false">
      <c r="A1676" s="4" t="n">
        <v>9294</v>
      </c>
      <c r="B1676" s="4" t="s">
        <v>10024</v>
      </c>
      <c r="C1676" s="4" t="s">
        <v>10025</v>
      </c>
      <c r="D1676" s="4" t="s">
        <v>10026</v>
      </c>
      <c r="E1676" s="5" t="s">
        <v>10027</v>
      </c>
      <c r="F1676" s="4" t="s">
        <v>10028</v>
      </c>
      <c r="G1676" s="4" t="s">
        <v>259</v>
      </c>
      <c r="H1676" s="5" t="s">
        <v>10029</v>
      </c>
      <c r="I1676" s="4" t="s">
        <v>10030</v>
      </c>
      <c r="J1676" s="5" t="n">
        <f aca="false">LEN(K1676)</f>
        <v>24</v>
      </c>
      <c r="K1676" s="6" t="s">
        <v>10031</v>
      </c>
      <c r="L1676" s="4" t="s">
        <v>21</v>
      </c>
      <c r="M1676" s="4" t="s">
        <v>294</v>
      </c>
    </row>
    <row r="1677" customFormat="false" ht="15.75" hidden="false" customHeight="true" outlineLevel="0" collapsed="false">
      <c r="A1677" s="4" t="n">
        <v>9324</v>
      </c>
      <c r="B1677" s="4" t="s">
        <v>10032</v>
      </c>
      <c r="C1677" s="4" t="s">
        <v>10033</v>
      </c>
      <c r="D1677" s="4" t="s">
        <v>10034</v>
      </c>
      <c r="E1677" s="5" t="s">
        <v>10035</v>
      </c>
      <c r="F1677" s="4" t="s">
        <v>10036</v>
      </c>
      <c r="G1677" s="4" t="s">
        <v>259</v>
      </c>
      <c r="H1677" s="5" t="s">
        <v>10037</v>
      </c>
      <c r="I1677" s="4" t="s">
        <v>10038</v>
      </c>
      <c r="J1677" s="5" t="n">
        <f aca="false">LEN(K1677)</f>
        <v>24</v>
      </c>
      <c r="K1677" s="10" t="s">
        <v>10039</v>
      </c>
      <c r="L1677" s="4" t="s">
        <v>57</v>
      </c>
      <c r="M1677" s="4" t="s">
        <v>31</v>
      </c>
    </row>
    <row r="1678" customFormat="false" ht="15.75" hidden="false" customHeight="true" outlineLevel="0" collapsed="false">
      <c r="A1678" s="4" t="n">
        <v>9346</v>
      </c>
      <c r="B1678" s="4" t="s">
        <v>10040</v>
      </c>
      <c r="C1678" s="4"/>
      <c r="D1678" s="4" t="s">
        <v>10041</v>
      </c>
      <c r="E1678" s="5" t="s">
        <v>10042</v>
      </c>
      <c r="F1678" s="4" t="s">
        <v>2214</v>
      </c>
      <c r="G1678" s="4" t="s">
        <v>2214</v>
      </c>
      <c r="H1678" s="5" t="s">
        <v>10043</v>
      </c>
      <c r="I1678" s="4" t="s">
        <v>10044</v>
      </c>
      <c r="J1678" s="5" t="n">
        <f aca="false">LEN(K1678)</f>
        <v>24</v>
      </c>
      <c r="K1678" s="6" t="s">
        <v>10045</v>
      </c>
      <c r="L1678" s="4" t="s">
        <v>21</v>
      </c>
      <c r="M1678" s="4" t="s">
        <v>3461</v>
      </c>
    </row>
    <row r="1679" customFormat="false" ht="15.75" hidden="false" customHeight="true" outlineLevel="0" collapsed="false">
      <c r="A1679" s="4" t="n">
        <v>9367</v>
      </c>
      <c r="B1679" s="4" t="s">
        <v>10046</v>
      </c>
      <c r="C1679" s="4"/>
      <c r="D1679" s="4" t="s">
        <v>10047</v>
      </c>
      <c r="E1679" s="5" t="s">
        <v>4381</v>
      </c>
      <c r="F1679" s="4" t="s">
        <v>4382</v>
      </c>
      <c r="G1679" s="4" t="s">
        <v>2214</v>
      </c>
      <c r="H1679" s="5" t="s">
        <v>10048</v>
      </c>
      <c r="I1679" s="4" t="str">
        <f aca="false">IFERROR(__xludf.dummyfunction("""info@""&amp;LOWER(REGEXREPLACE(B1679,""[^A-Za-z0-9]"",""""))&amp;"".com"""),"info@hotellacasadelabuelo.com")</f>
        <v>info@hotellacasadelabuelo.com</v>
      </c>
      <c r="J1679" s="5" t="n">
        <f aca="false">LEN(K1679)</f>
        <v>24</v>
      </c>
      <c r="K1679" s="10" t="s">
        <v>10049</v>
      </c>
      <c r="L1679" s="4" t="s">
        <v>31</v>
      </c>
      <c r="M1679" s="4" t="s">
        <v>186</v>
      </c>
    </row>
    <row r="1680" customFormat="false" ht="15.75" hidden="false" customHeight="true" outlineLevel="0" collapsed="false">
      <c r="A1680" s="4" t="n">
        <v>9373</v>
      </c>
      <c r="B1680" s="4" t="s">
        <v>10050</v>
      </c>
      <c r="C1680" s="4"/>
      <c r="D1680" s="4" t="s">
        <v>10051</v>
      </c>
      <c r="E1680" s="5" t="s">
        <v>4381</v>
      </c>
      <c r="F1680" s="4" t="s">
        <v>4382</v>
      </c>
      <c r="G1680" s="4" t="s">
        <v>2214</v>
      </c>
      <c r="H1680" s="5" t="s">
        <v>10052</v>
      </c>
      <c r="I1680" s="4" t="s">
        <v>10053</v>
      </c>
      <c r="J1680" s="5" t="n">
        <f aca="false">LEN(K1680)</f>
        <v>24</v>
      </c>
      <c r="K1680" s="6" t="s">
        <v>10054</v>
      </c>
      <c r="L1680" s="4" t="s">
        <v>78</v>
      </c>
      <c r="M1680" s="4" t="s">
        <v>381</v>
      </c>
    </row>
    <row r="1681" customFormat="false" ht="15.75" hidden="false" customHeight="true" outlineLevel="0" collapsed="false">
      <c r="A1681" s="4" t="n">
        <v>9426</v>
      </c>
      <c r="B1681" s="4" t="s">
        <v>10055</v>
      </c>
      <c r="C1681" s="4"/>
      <c r="D1681" s="4" t="s">
        <v>10056</v>
      </c>
      <c r="E1681" s="5" t="s">
        <v>8130</v>
      </c>
      <c r="F1681" s="4" t="s">
        <v>2538</v>
      </c>
      <c r="G1681" s="4" t="s">
        <v>2538</v>
      </c>
      <c r="H1681" s="5" t="s">
        <v>10057</v>
      </c>
      <c r="I1681" s="4" t="s">
        <v>10058</v>
      </c>
      <c r="J1681" s="5" t="n">
        <f aca="false">LEN(K1681)</f>
        <v>24</v>
      </c>
      <c r="K1681" s="6" t="s">
        <v>10059</v>
      </c>
      <c r="L1681" s="4" t="s">
        <v>31</v>
      </c>
      <c r="M1681" s="4" t="s">
        <v>10060</v>
      </c>
    </row>
    <row r="1682" customFormat="false" ht="15.75" hidden="false" customHeight="true" outlineLevel="0" collapsed="false">
      <c r="A1682" s="4" t="n">
        <v>9474</v>
      </c>
      <c r="B1682" s="4" t="s">
        <v>10061</v>
      </c>
      <c r="C1682" s="4"/>
      <c r="D1682" s="4" t="s">
        <v>10062</v>
      </c>
      <c r="E1682" s="5" t="s">
        <v>10063</v>
      </c>
      <c r="F1682" s="4" t="s">
        <v>10064</v>
      </c>
      <c r="G1682" s="4" t="s">
        <v>2538</v>
      </c>
      <c r="H1682" s="5" t="s">
        <v>10065</v>
      </c>
      <c r="I1682" s="4" t="s">
        <v>10066</v>
      </c>
      <c r="J1682" s="5" t="n">
        <f aca="false">LEN(K1682)</f>
        <v>24</v>
      </c>
      <c r="K1682" s="6" t="s">
        <v>10067</v>
      </c>
      <c r="L1682" s="4" t="s">
        <v>31</v>
      </c>
      <c r="M1682" s="4" t="s">
        <v>877</v>
      </c>
    </row>
    <row r="1683" customFormat="false" ht="15.75" hidden="false" customHeight="true" outlineLevel="0" collapsed="false">
      <c r="A1683" s="4" t="n">
        <v>9485</v>
      </c>
      <c r="B1683" s="4" t="s">
        <v>10068</v>
      </c>
      <c r="C1683" s="4"/>
      <c r="D1683" s="4" t="s">
        <v>10069</v>
      </c>
      <c r="E1683" s="5" t="s">
        <v>10070</v>
      </c>
      <c r="F1683" s="4" t="s">
        <v>1081</v>
      </c>
      <c r="G1683" s="4" t="s">
        <v>1081</v>
      </c>
      <c r="H1683" s="5" t="s">
        <v>10071</v>
      </c>
      <c r="I1683" s="4" t="s">
        <v>10072</v>
      </c>
      <c r="J1683" s="5" t="n">
        <f aca="false">LEN(K1683)</f>
        <v>24</v>
      </c>
      <c r="K1683" s="10" t="s">
        <v>10073</v>
      </c>
      <c r="L1683" s="4" t="s">
        <v>31</v>
      </c>
      <c r="M1683" s="4" t="s">
        <v>326</v>
      </c>
    </row>
    <row r="1684" customFormat="false" ht="15.75" hidden="false" customHeight="true" outlineLevel="0" collapsed="false">
      <c r="A1684" s="4" t="n">
        <v>9503</v>
      </c>
      <c r="B1684" s="4" t="s">
        <v>10074</v>
      </c>
      <c r="C1684" s="4"/>
      <c r="D1684" s="4" t="s">
        <v>10075</v>
      </c>
      <c r="E1684" s="5" t="s">
        <v>10076</v>
      </c>
      <c r="F1684" s="4" t="s">
        <v>10077</v>
      </c>
      <c r="G1684" s="4" t="s">
        <v>1081</v>
      </c>
      <c r="H1684" s="5" t="s">
        <v>10078</v>
      </c>
      <c r="I1684" s="4" t="s">
        <v>10079</v>
      </c>
      <c r="J1684" s="5" t="n">
        <f aca="false">LEN(K1684)</f>
        <v>24</v>
      </c>
      <c r="K1684" s="6" t="s">
        <v>10080</v>
      </c>
      <c r="L1684" s="4" t="s">
        <v>57</v>
      </c>
      <c r="M1684" s="4" t="s">
        <v>22</v>
      </c>
    </row>
    <row r="1685" customFormat="false" ht="15.75" hidden="false" customHeight="true" outlineLevel="0" collapsed="false">
      <c r="A1685" s="4" t="n">
        <v>9505</v>
      </c>
      <c r="B1685" s="4" t="s">
        <v>10081</v>
      </c>
      <c r="C1685" s="4"/>
      <c r="D1685" s="4" t="s">
        <v>10082</v>
      </c>
      <c r="E1685" s="5" t="s">
        <v>10083</v>
      </c>
      <c r="F1685" s="4" t="s">
        <v>10081</v>
      </c>
      <c r="G1685" s="4" t="s">
        <v>1081</v>
      </c>
      <c r="H1685" s="5" t="s">
        <v>10084</v>
      </c>
      <c r="I1685" s="4" t="s">
        <v>10085</v>
      </c>
      <c r="J1685" s="5" t="n">
        <f aca="false">LEN(K1685)</f>
        <v>24</v>
      </c>
      <c r="K1685" s="6" t="s">
        <v>10086</v>
      </c>
      <c r="L1685" s="4" t="s">
        <v>21</v>
      </c>
      <c r="M1685" s="4" t="s">
        <v>381</v>
      </c>
    </row>
    <row r="1686" customFormat="false" ht="15.75" hidden="false" customHeight="true" outlineLevel="0" collapsed="false">
      <c r="A1686" s="4" t="n">
        <v>9524</v>
      </c>
      <c r="B1686" s="4" t="s">
        <v>10087</v>
      </c>
      <c r="C1686" s="4"/>
      <c r="D1686" s="4" t="s">
        <v>10088</v>
      </c>
      <c r="E1686" s="5" t="s">
        <v>10089</v>
      </c>
      <c r="F1686" s="4" t="s">
        <v>10090</v>
      </c>
      <c r="G1686" s="4" t="s">
        <v>1081</v>
      </c>
      <c r="H1686" s="5" t="s">
        <v>10091</v>
      </c>
      <c r="I1686" s="4" t="str">
        <f aca="false">IFERROR(__xludf.dummyfunction("""info@""&amp;LOWER(REGEXREPLACE(B1686,""[^A-Za-z0-9]"",""""))&amp;"".com"""),"info@laposadadepedrezales.com")</f>
        <v>info@laposadadepedrezales.com</v>
      </c>
      <c r="J1686" s="5" t="n">
        <f aca="false">LEN(K1686)</f>
        <v>24</v>
      </c>
      <c r="K1686" s="10" t="s">
        <v>10092</v>
      </c>
      <c r="L1686" s="4" t="s">
        <v>78</v>
      </c>
      <c r="M1686" s="4" t="s">
        <v>1016</v>
      </c>
    </row>
    <row r="1687" customFormat="false" ht="15.75" hidden="false" customHeight="true" outlineLevel="0" collapsed="false">
      <c r="A1687" s="4" t="n">
        <v>11088</v>
      </c>
      <c r="B1687" s="4" t="s">
        <v>10093</v>
      </c>
      <c r="C1687" s="4"/>
      <c r="D1687" s="4" t="s">
        <v>10094</v>
      </c>
      <c r="E1687" s="5" t="s">
        <v>10095</v>
      </c>
      <c r="F1687" s="4" t="s">
        <v>3782</v>
      </c>
      <c r="G1687" s="4" t="s">
        <v>603</v>
      </c>
      <c r="H1687" s="5" t="s">
        <v>10096</v>
      </c>
      <c r="I1687" s="4" t="s">
        <v>10097</v>
      </c>
      <c r="J1687" s="5" t="n">
        <f aca="false">LEN(K1687)</f>
        <v>24</v>
      </c>
      <c r="K1687" s="6" t="s">
        <v>8581</v>
      </c>
      <c r="L1687" s="4" t="s">
        <v>31</v>
      </c>
      <c r="M1687" s="4" t="s">
        <v>929</v>
      </c>
    </row>
    <row r="1688" customFormat="false" ht="15.75" hidden="false" customHeight="true" outlineLevel="0" collapsed="false">
      <c r="A1688" s="4" t="n">
        <v>9559</v>
      </c>
      <c r="B1688" s="4" t="s">
        <v>10098</v>
      </c>
      <c r="C1688" s="4"/>
      <c r="D1688" s="4" t="s">
        <v>10099</v>
      </c>
      <c r="E1688" s="5" t="s">
        <v>10100</v>
      </c>
      <c r="F1688" s="4" t="s">
        <v>603</v>
      </c>
      <c r="G1688" s="4" t="s">
        <v>603</v>
      </c>
      <c r="H1688" s="5" t="s">
        <v>10101</v>
      </c>
      <c r="I1688" s="4" t="s">
        <v>10102</v>
      </c>
      <c r="J1688" s="5" t="n">
        <f aca="false">LEN(K1688)</f>
        <v>24</v>
      </c>
      <c r="K1688" s="6" t="s">
        <v>10103</v>
      </c>
      <c r="L1688" s="4" t="s">
        <v>78</v>
      </c>
      <c r="M1688" s="4" t="s">
        <v>996</v>
      </c>
    </row>
    <row r="1689" customFormat="false" ht="15.75" hidden="false" customHeight="true" outlineLevel="0" collapsed="false">
      <c r="A1689" s="4" t="n">
        <v>9619</v>
      </c>
      <c r="B1689" s="4" t="s">
        <v>10104</v>
      </c>
      <c r="C1689" s="4"/>
      <c r="D1689" s="4" t="s">
        <v>10105</v>
      </c>
      <c r="E1689" s="5" t="s">
        <v>5313</v>
      </c>
      <c r="F1689" s="4" t="s">
        <v>3782</v>
      </c>
      <c r="G1689" s="4" t="s">
        <v>603</v>
      </c>
      <c r="H1689" s="5" t="s">
        <v>10106</v>
      </c>
      <c r="I1689" s="4" t="s">
        <v>10107</v>
      </c>
      <c r="J1689" s="5" t="n">
        <f aca="false">LEN(K1689)</f>
        <v>24</v>
      </c>
      <c r="K1689" s="6" t="s">
        <v>10108</v>
      </c>
      <c r="L1689" s="4" t="s">
        <v>21</v>
      </c>
      <c r="M1689" s="4" t="s">
        <v>336</v>
      </c>
    </row>
    <row r="1690" customFormat="false" ht="15.75" hidden="false" customHeight="true" outlineLevel="0" collapsed="false">
      <c r="A1690" s="4" t="n">
        <v>9624</v>
      </c>
      <c r="B1690" s="4" t="s">
        <v>10109</v>
      </c>
      <c r="C1690" s="4"/>
      <c r="D1690" s="4" t="s">
        <v>10110</v>
      </c>
      <c r="E1690" s="5" t="s">
        <v>10111</v>
      </c>
      <c r="F1690" s="4" t="s">
        <v>3782</v>
      </c>
      <c r="G1690" s="4" t="s">
        <v>603</v>
      </c>
      <c r="H1690" s="5" t="s">
        <v>10112</v>
      </c>
      <c r="I1690" s="4" t="s">
        <v>10113</v>
      </c>
      <c r="J1690" s="5" t="n">
        <f aca="false">LEN(K1690)</f>
        <v>24</v>
      </c>
      <c r="K1690" s="6" t="s">
        <v>10114</v>
      </c>
      <c r="L1690" s="4" t="s">
        <v>78</v>
      </c>
      <c r="M1690" s="4" t="s">
        <v>435</v>
      </c>
    </row>
    <row r="1691" customFormat="false" ht="15.75" hidden="false" customHeight="true" outlineLevel="0" collapsed="false">
      <c r="A1691" s="4" t="n">
        <v>9640</v>
      </c>
      <c r="B1691" s="4" t="s">
        <v>10115</v>
      </c>
      <c r="C1691" s="4"/>
      <c r="D1691" s="4" t="s">
        <v>10116</v>
      </c>
      <c r="E1691" s="5" t="s">
        <v>10117</v>
      </c>
      <c r="F1691" s="4" t="s">
        <v>10118</v>
      </c>
      <c r="G1691" s="4" t="s">
        <v>603</v>
      </c>
      <c r="H1691" s="5" t="s">
        <v>10119</v>
      </c>
      <c r="I1691" s="7" t="s">
        <v>10120</v>
      </c>
      <c r="J1691" s="5" t="n">
        <f aca="false">LEN(K1691)</f>
        <v>24</v>
      </c>
      <c r="K1691" s="6" t="s">
        <v>8581</v>
      </c>
      <c r="L1691" s="4" t="s">
        <v>78</v>
      </c>
      <c r="M1691" s="4" t="s">
        <v>31</v>
      </c>
    </row>
    <row r="1692" customFormat="false" ht="15.75" hidden="false" customHeight="true" outlineLevel="0" collapsed="false">
      <c r="A1692" s="4" t="n">
        <v>9655</v>
      </c>
      <c r="B1692" s="4" t="s">
        <v>10121</v>
      </c>
      <c r="C1692" s="4"/>
      <c r="D1692" s="4" t="s">
        <v>10122</v>
      </c>
      <c r="E1692" s="5" t="s">
        <v>10095</v>
      </c>
      <c r="F1692" s="4" t="s">
        <v>3782</v>
      </c>
      <c r="G1692" s="4" t="s">
        <v>603</v>
      </c>
      <c r="H1692" s="5" t="s">
        <v>10123</v>
      </c>
      <c r="I1692" s="4" t="s">
        <v>10124</v>
      </c>
      <c r="J1692" s="5" t="n">
        <f aca="false">LEN(K1692)</f>
        <v>24</v>
      </c>
      <c r="K1692" s="10" t="s">
        <v>8581</v>
      </c>
      <c r="L1692" s="4" t="s">
        <v>21</v>
      </c>
      <c r="M1692" s="4" t="s">
        <v>381</v>
      </c>
    </row>
    <row r="1693" customFormat="false" ht="15.75" hidden="false" customHeight="true" outlineLevel="0" collapsed="false">
      <c r="A1693" s="4" t="n">
        <v>9696</v>
      </c>
      <c r="B1693" s="4" t="s">
        <v>10125</v>
      </c>
      <c r="C1693" s="4"/>
      <c r="D1693" s="4" t="s">
        <v>10126</v>
      </c>
      <c r="E1693" s="5" t="s">
        <v>10127</v>
      </c>
      <c r="F1693" s="4" t="s">
        <v>10128</v>
      </c>
      <c r="G1693" s="4" t="s">
        <v>603</v>
      </c>
      <c r="H1693" s="5" t="s">
        <v>10129</v>
      </c>
      <c r="I1693" s="4" t="s">
        <v>10130</v>
      </c>
      <c r="J1693" s="5" t="n">
        <f aca="false">LEN(K1693)</f>
        <v>24</v>
      </c>
      <c r="K1693" s="6" t="s">
        <v>10131</v>
      </c>
      <c r="L1693" s="4" t="s">
        <v>31</v>
      </c>
      <c r="M1693" s="4" t="s">
        <v>577</v>
      </c>
    </row>
    <row r="1694" customFormat="false" ht="15.75" hidden="false" customHeight="true" outlineLevel="0" collapsed="false">
      <c r="A1694" s="4" t="n">
        <v>9855</v>
      </c>
      <c r="B1694" s="4" t="s">
        <v>10132</v>
      </c>
      <c r="C1694" s="4"/>
      <c r="D1694" s="4" t="s">
        <v>10133</v>
      </c>
      <c r="E1694" s="5" t="s">
        <v>10134</v>
      </c>
      <c r="F1694" s="4" t="s">
        <v>10135</v>
      </c>
      <c r="G1694" s="4" t="s">
        <v>242</v>
      </c>
      <c r="H1694" s="5" t="s">
        <v>10136</v>
      </c>
      <c r="I1694" s="4" t="s">
        <v>10137</v>
      </c>
      <c r="J1694" s="5" t="n">
        <f aca="false">LEN(K1694)</f>
        <v>24</v>
      </c>
      <c r="K1694" s="6" t="s">
        <v>10138</v>
      </c>
      <c r="L1694" s="4" t="s">
        <v>31</v>
      </c>
      <c r="M1694" s="4" t="s">
        <v>924</v>
      </c>
    </row>
    <row r="1695" customFormat="false" ht="15.75" hidden="false" customHeight="true" outlineLevel="0" collapsed="false">
      <c r="A1695" s="4" t="n">
        <v>9870</v>
      </c>
      <c r="B1695" s="4" t="s">
        <v>10139</v>
      </c>
      <c r="C1695" s="4"/>
      <c r="D1695" s="4" t="s">
        <v>10140</v>
      </c>
      <c r="E1695" s="5" t="s">
        <v>10141</v>
      </c>
      <c r="F1695" s="4" t="s">
        <v>611</v>
      </c>
      <c r="G1695" s="4" t="s">
        <v>611</v>
      </c>
      <c r="H1695" s="5" t="s">
        <v>10142</v>
      </c>
      <c r="I1695" s="4" t="s">
        <v>10143</v>
      </c>
      <c r="J1695" s="5" t="n">
        <f aca="false">LEN(K1695)</f>
        <v>24</v>
      </c>
      <c r="K1695" s="6" t="s">
        <v>10144</v>
      </c>
      <c r="L1695" s="4" t="s">
        <v>66</v>
      </c>
      <c r="M1695" s="4" t="s">
        <v>31</v>
      </c>
    </row>
    <row r="1696" customFormat="false" ht="15.75" hidden="false" customHeight="true" outlineLevel="0" collapsed="false">
      <c r="A1696" s="4" t="n">
        <v>9901</v>
      </c>
      <c r="B1696" s="4" t="s">
        <v>10145</v>
      </c>
      <c r="C1696" s="4"/>
      <c r="D1696" s="4" t="s">
        <v>10146</v>
      </c>
      <c r="E1696" s="5" t="s">
        <v>3045</v>
      </c>
      <c r="F1696" s="4" t="s">
        <v>611</v>
      </c>
      <c r="G1696" s="4" t="s">
        <v>611</v>
      </c>
      <c r="H1696" s="5" t="s">
        <v>10147</v>
      </c>
      <c r="I1696" s="4" t="s">
        <v>10148</v>
      </c>
      <c r="J1696" s="5" t="n">
        <f aca="false">LEN(K1696)</f>
        <v>24</v>
      </c>
      <c r="K1696" s="6" t="s">
        <v>10149</v>
      </c>
      <c r="L1696" s="4" t="s">
        <v>78</v>
      </c>
      <c r="M1696" s="4" t="s">
        <v>31</v>
      </c>
    </row>
    <row r="1697" customFormat="false" ht="15.75" hidden="false" customHeight="true" outlineLevel="0" collapsed="false">
      <c r="A1697" s="4" t="n">
        <v>9918</v>
      </c>
      <c r="B1697" s="4" t="s">
        <v>10150</v>
      </c>
      <c r="C1697" s="4"/>
      <c r="D1697" s="4" t="s">
        <v>10151</v>
      </c>
      <c r="E1697" s="5" t="s">
        <v>10152</v>
      </c>
      <c r="F1697" s="4" t="s">
        <v>10153</v>
      </c>
      <c r="G1697" s="4" t="s">
        <v>611</v>
      </c>
      <c r="H1697" s="5" t="s">
        <v>10154</v>
      </c>
      <c r="I1697" s="4" t="s">
        <v>10155</v>
      </c>
      <c r="J1697" s="5" t="n">
        <f aca="false">LEN(K1697)</f>
        <v>24</v>
      </c>
      <c r="K1697" s="10" t="s">
        <v>10156</v>
      </c>
      <c r="L1697" s="4" t="s">
        <v>66</v>
      </c>
      <c r="M1697" s="4" t="s">
        <v>133</v>
      </c>
    </row>
    <row r="1698" customFormat="false" ht="15.75" hidden="false" customHeight="true" outlineLevel="0" collapsed="false">
      <c r="A1698" s="4" t="n">
        <v>9993</v>
      </c>
      <c r="B1698" s="4" t="s">
        <v>9321</v>
      </c>
      <c r="C1698" s="4"/>
      <c r="D1698" s="4" t="s">
        <v>10157</v>
      </c>
      <c r="E1698" s="5" t="s">
        <v>1260</v>
      </c>
      <c r="F1698" s="4" t="s">
        <v>1261</v>
      </c>
      <c r="G1698" s="4" t="s">
        <v>620</v>
      </c>
      <c r="H1698" s="5" t="s">
        <v>10158</v>
      </c>
      <c r="I1698" s="7" t="s">
        <v>10159</v>
      </c>
      <c r="J1698" s="5" t="n">
        <f aca="false">LEN(K1698)</f>
        <v>24</v>
      </c>
      <c r="K1698" s="6" t="s">
        <v>10160</v>
      </c>
      <c r="L1698" s="4" t="s">
        <v>78</v>
      </c>
      <c r="M1698" s="4" t="s">
        <v>2097</v>
      </c>
    </row>
    <row r="1699" customFormat="false" ht="15.75" hidden="false" customHeight="true" outlineLevel="0" collapsed="false">
      <c r="A1699" s="4" t="n">
        <v>10021</v>
      </c>
      <c r="B1699" s="4" t="s">
        <v>10161</v>
      </c>
      <c r="C1699" s="4"/>
      <c r="D1699" s="4" t="s">
        <v>10162</v>
      </c>
      <c r="E1699" s="5" t="s">
        <v>10163</v>
      </c>
      <c r="F1699" s="4" t="s">
        <v>3664</v>
      </c>
      <c r="G1699" s="4" t="s">
        <v>620</v>
      </c>
      <c r="H1699" s="5" t="s">
        <v>10164</v>
      </c>
      <c r="I1699" s="4" t="s">
        <v>10165</v>
      </c>
      <c r="J1699" s="5" t="n">
        <f aca="false">LEN(K1699)</f>
        <v>24</v>
      </c>
      <c r="K1699" s="6" t="s">
        <v>10166</v>
      </c>
      <c r="L1699" s="4" t="s">
        <v>31</v>
      </c>
      <c r="M1699" s="4" t="s">
        <v>1216</v>
      </c>
    </row>
    <row r="1700" customFormat="false" ht="15.75" hidden="false" customHeight="true" outlineLevel="0" collapsed="false">
      <c r="A1700" s="4" t="n">
        <v>10062</v>
      </c>
      <c r="B1700" s="4" t="s">
        <v>10167</v>
      </c>
      <c r="C1700" s="4"/>
      <c r="D1700" s="4" t="s">
        <v>10168</v>
      </c>
      <c r="E1700" s="5" t="s">
        <v>10169</v>
      </c>
      <c r="F1700" s="4" t="s">
        <v>1261</v>
      </c>
      <c r="G1700" s="4" t="s">
        <v>620</v>
      </c>
      <c r="H1700" s="5" t="s">
        <v>10170</v>
      </c>
      <c r="I1700" s="4" t="s">
        <v>10171</v>
      </c>
      <c r="J1700" s="5" t="n">
        <f aca="false">LEN(K1700)</f>
        <v>24</v>
      </c>
      <c r="K1700" s="6" t="s">
        <v>10172</v>
      </c>
      <c r="L1700" s="4" t="s">
        <v>66</v>
      </c>
      <c r="M1700" s="4" t="s">
        <v>133</v>
      </c>
    </row>
    <row r="1701" customFormat="false" ht="15.75" hidden="false" customHeight="true" outlineLevel="0" collapsed="false">
      <c r="A1701" s="4" t="n">
        <v>10134</v>
      </c>
      <c r="B1701" s="4" t="s">
        <v>10173</v>
      </c>
      <c r="C1701" s="4"/>
      <c r="D1701" s="4" t="s">
        <v>10174</v>
      </c>
      <c r="E1701" s="5" t="s">
        <v>10175</v>
      </c>
      <c r="F1701" s="4" t="s">
        <v>619</v>
      </c>
      <c r="G1701" s="4" t="s">
        <v>620</v>
      </c>
      <c r="H1701" s="5" t="s">
        <v>10176</v>
      </c>
      <c r="I1701" s="4" t="s">
        <v>10177</v>
      </c>
      <c r="J1701" s="5" t="n">
        <f aca="false">LEN(K1701)</f>
        <v>24</v>
      </c>
      <c r="K1701" s="6" t="s">
        <v>10178</v>
      </c>
      <c r="L1701" s="4" t="s">
        <v>78</v>
      </c>
      <c r="M1701" s="4" t="s">
        <v>31</v>
      </c>
    </row>
    <row r="1702" customFormat="false" ht="15.75" hidden="false" customHeight="true" outlineLevel="0" collapsed="false">
      <c r="A1702" s="4" t="n">
        <v>10138</v>
      </c>
      <c r="B1702" s="4" t="s">
        <v>10179</v>
      </c>
      <c r="C1702" s="4"/>
      <c r="D1702" s="4" t="s">
        <v>10180</v>
      </c>
      <c r="E1702" s="5" t="s">
        <v>10181</v>
      </c>
      <c r="F1702" s="4" t="s">
        <v>10182</v>
      </c>
      <c r="G1702" s="4" t="s">
        <v>620</v>
      </c>
      <c r="H1702" s="5" t="s">
        <v>10183</v>
      </c>
      <c r="I1702" s="4" t="s">
        <v>10184</v>
      </c>
      <c r="J1702" s="5" t="n">
        <f aca="false">LEN(K1702)</f>
        <v>24</v>
      </c>
      <c r="K1702" s="6" t="s">
        <v>10185</v>
      </c>
      <c r="L1702" s="4" t="s">
        <v>21</v>
      </c>
      <c r="M1702" s="4" t="s">
        <v>1793</v>
      </c>
    </row>
    <row r="1703" customFormat="false" ht="15.75" hidden="false" customHeight="true" outlineLevel="0" collapsed="false">
      <c r="A1703" s="4" t="n">
        <v>10152</v>
      </c>
      <c r="B1703" s="4" t="s">
        <v>10186</v>
      </c>
      <c r="C1703" s="4"/>
      <c r="D1703" s="4" t="s">
        <v>10187</v>
      </c>
      <c r="E1703" s="5" t="s">
        <v>6747</v>
      </c>
      <c r="F1703" s="4" t="s">
        <v>619</v>
      </c>
      <c r="G1703" s="4" t="s">
        <v>620</v>
      </c>
      <c r="H1703" s="5" t="s">
        <v>10188</v>
      </c>
      <c r="I1703" s="4" t="s">
        <v>10189</v>
      </c>
      <c r="J1703" s="5" t="n">
        <f aca="false">LEN(K1703)</f>
        <v>24</v>
      </c>
      <c r="K1703" s="6" t="s">
        <v>10190</v>
      </c>
      <c r="L1703" s="4" t="s">
        <v>21</v>
      </c>
      <c r="M1703" s="4" t="s">
        <v>877</v>
      </c>
    </row>
    <row r="1704" customFormat="false" ht="15.75" hidden="false" customHeight="true" outlineLevel="0" collapsed="false">
      <c r="A1704" s="4" t="n">
        <v>10187</v>
      </c>
      <c r="B1704" s="4" t="s">
        <v>10191</v>
      </c>
      <c r="C1704" s="4"/>
      <c r="D1704" s="4" t="s">
        <v>10192</v>
      </c>
      <c r="E1704" s="5" t="s">
        <v>10193</v>
      </c>
      <c r="F1704" s="4" t="s">
        <v>8235</v>
      </c>
      <c r="G1704" s="4" t="s">
        <v>620</v>
      </c>
      <c r="H1704" s="5" t="s">
        <v>10194</v>
      </c>
      <c r="I1704" s="4" t="s">
        <v>10195</v>
      </c>
      <c r="J1704" s="5" t="n">
        <f aca="false">LEN(K1704)</f>
        <v>24</v>
      </c>
      <c r="K1704" s="10" t="s">
        <v>10196</v>
      </c>
      <c r="L1704" s="4" t="s">
        <v>21</v>
      </c>
      <c r="M1704" s="4" t="s">
        <v>1979</v>
      </c>
    </row>
    <row r="1705" customFormat="false" ht="15.75" hidden="false" customHeight="true" outlineLevel="0" collapsed="false">
      <c r="A1705" s="4" t="n">
        <v>10244</v>
      </c>
      <c r="B1705" s="4" t="s">
        <v>10197</v>
      </c>
      <c r="C1705" s="4"/>
      <c r="D1705" s="4" t="s">
        <v>10198</v>
      </c>
      <c r="E1705" s="5" t="s">
        <v>6675</v>
      </c>
      <c r="F1705" s="4" t="s">
        <v>6676</v>
      </c>
      <c r="G1705" s="4" t="s">
        <v>620</v>
      </c>
      <c r="H1705" s="5" t="s">
        <v>10199</v>
      </c>
      <c r="I1705" s="4" t="s">
        <v>10200</v>
      </c>
      <c r="J1705" s="5" t="n">
        <f aca="false">LEN(K1705)</f>
        <v>24</v>
      </c>
      <c r="K1705" s="6" t="s">
        <v>10201</v>
      </c>
      <c r="L1705" s="4" t="s">
        <v>21</v>
      </c>
      <c r="M1705" s="4" t="s">
        <v>1979</v>
      </c>
    </row>
    <row r="1706" customFormat="false" ht="15.75" hidden="false" customHeight="true" outlineLevel="0" collapsed="false">
      <c r="A1706" s="4" t="n">
        <v>10262</v>
      </c>
      <c r="B1706" s="4" t="s">
        <v>10202</v>
      </c>
      <c r="C1706" s="4"/>
      <c r="D1706" s="4" t="s">
        <v>10203</v>
      </c>
      <c r="E1706" s="5" t="s">
        <v>10204</v>
      </c>
      <c r="F1706" s="4" t="s">
        <v>6683</v>
      </c>
      <c r="G1706" s="4" t="s">
        <v>620</v>
      </c>
      <c r="H1706" s="5" t="s">
        <v>10205</v>
      </c>
      <c r="I1706" s="4" t="s">
        <v>10206</v>
      </c>
      <c r="J1706" s="5" t="n">
        <f aca="false">LEN(K1706)</f>
        <v>24</v>
      </c>
      <c r="K1706" s="6" t="s">
        <v>10207</v>
      </c>
      <c r="L1706" s="4" t="s">
        <v>57</v>
      </c>
      <c r="M1706" s="4" t="s">
        <v>577</v>
      </c>
    </row>
    <row r="1707" customFormat="false" ht="15.75" hidden="false" customHeight="true" outlineLevel="0" collapsed="false">
      <c r="A1707" s="4" t="n">
        <v>10322</v>
      </c>
      <c r="B1707" s="4" t="s">
        <v>10208</v>
      </c>
      <c r="C1707" s="4"/>
      <c r="D1707" s="4" t="s">
        <v>10209</v>
      </c>
      <c r="E1707" s="5" t="s">
        <v>1286</v>
      </c>
      <c r="F1707" s="4" t="s">
        <v>1287</v>
      </c>
      <c r="G1707" s="4" t="s">
        <v>620</v>
      </c>
      <c r="H1707" s="5" t="s">
        <v>10210</v>
      </c>
      <c r="I1707" s="4" t="s">
        <v>10211</v>
      </c>
      <c r="J1707" s="5" t="n">
        <f aca="false">LEN(K1707)</f>
        <v>24</v>
      </c>
      <c r="K1707" s="6" t="s">
        <v>10212</v>
      </c>
      <c r="L1707" s="4" t="s">
        <v>78</v>
      </c>
      <c r="M1707" s="4" t="s">
        <v>336</v>
      </c>
    </row>
    <row r="1708" customFormat="false" ht="15.75" hidden="false" customHeight="true" outlineLevel="0" collapsed="false">
      <c r="A1708" s="4" t="n">
        <v>10328</v>
      </c>
      <c r="B1708" s="4" t="s">
        <v>10213</v>
      </c>
      <c r="C1708" s="4"/>
      <c r="D1708" s="4" t="s">
        <v>10214</v>
      </c>
      <c r="E1708" s="5" t="s">
        <v>10215</v>
      </c>
      <c r="F1708" s="4" t="s">
        <v>3664</v>
      </c>
      <c r="G1708" s="4" t="s">
        <v>620</v>
      </c>
      <c r="H1708" s="5" t="s">
        <v>10216</v>
      </c>
      <c r="I1708" s="4" t="s">
        <v>10217</v>
      </c>
      <c r="J1708" s="5" t="n">
        <f aca="false">LEN(K1708)</f>
        <v>24</v>
      </c>
      <c r="K1708" s="6" t="s">
        <v>10218</v>
      </c>
      <c r="L1708" s="4" t="s">
        <v>31</v>
      </c>
      <c r="M1708" s="4" t="s">
        <v>9493</v>
      </c>
    </row>
    <row r="1709" customFormat="false" ht="15.75" hidden="false" customHeight="true" outlineLevel="0" collapsed="false">
      <c r="A1709" s="4" t="n">
        <v>10349</v>
      </c>
      <c r="B1709" s="4" t="s">
        <v>10219</v>
      </c>
      <c r="C1709" s="4"/>
      <c r="D1709" s="4" t="s">
        <v>10220</v>
      </c>
      <c r="E1709" s="5" t="s">
        <v>10221</v>
      </c>
      <c r="F1709" s="4" t="s">
        <v>10222</v>
      </c>
      <c r="G1709" s="4" t="s">
        <v>620</v>
      </c>
      <c r="H1709" s="5" t="s">
        <v>10223</v>
      </c>
      <c r="I1709" s="4" t="str">
        <f aca="false">IFERROR(__xludf.dummyfunction("""info@""&amp;LOWER(REGEXREPLACE(B1709,""[^A-Za-z0-9]"",""""))&amp;"".com"""),"info@palaciocondedetoreno.com")</f>
        <v>info@palaciocondedetoreno.com</v>
      </c>
      <c r="J1709" s="5" t="n">
        <f aca="false">LEN(K1709)</f>
        <v>24</v>
      </c>
      <c r="K1709" s="6" t="s">
        <v>10224</v>
      </c>
      <c r="L1709" s="4" t="s">
        <v>57</v>
      </c>
      <c r="M1709" s="4" t="s">
        <v>794</v>
      </c>
    </row>
    <row r="1710" customFormat="false" ht="15.75" hidden="false" customHeight="true" outlineLevel="0" collapsed="false">
      <c r="A1710" s="4" t="n">
        <v>10371</v>
      </c>
      <c r="B1710" s="4" t="s">
        <v>10225</v>
      </c>
      <c r="C1710" s="4"/>
      <c r="D1710" s="4" t="s">
        <v>10226</v>
      </c>
      <c r="E1710" s="5" t="s">
        <v>8253</v>
      </c>
      <c r="F1710" s="4" t="s">
        <v>8254</v>
      </c>
      <c r="G1710" s="4" t="s">
        <v>620</v>
      </c>
      <c r="H1710" s="5" t="s">
        <v>10227</v>
      </c>
      <c r="I1710" s="4" t="s">
        <v>10228</v>
      </c>
      <c r="J1710" s="5" t="n">
        <f aca="false">LEN(K1710)</f>
        <v>24</v>
      </c>
      <c r="K1710" s="6" t="s">
        <v>10229</v>
      </c>
      <c r="L1710" s="4" t="s">
        <v>78</v>
      </c>
      <c r="M1710" s="4" t="s">
        <v>2097</v>
      </c>
    </row>
    <row r="1711" customFormat="false" ht="15.75" hidden="false" customHeight="true" outlineLevel="0" collapsed="false">
      <c r="A1711" s="4" t="n">
        <v>10372</v>
      </c>
      <c r="B1711" s="4" t="s">
        <v>10230</v>
      </c>
      <c r="C1711" s="4"/>
      <c r="D1711" s="4" t="s">
        <v>10231</v>
      </c>
      <c r="E1711" s="5" t="s">
        <v>8253</v>
      </c>
      <c r="F1711" s="4" t="s">
        <v>8254</v>
      </c>
      <c r="G1711" s="4" t="s">
        <v>620</v>
      </c>
      <c r="H1711" s="5" t="s">
        <v>10232</v>
      </c>
      <c r="I1711" s="4" t="s">
        <v>10233</v>
      </c>
      <c r="J1711" s="5" t="n">
        <f aca="false">LEN(K1711)</f>
        <v>24</v>
      </c>
      <c r="K1711" s="10" t="s">
        <v>10234</v>
      </c>
      <c r="L1711" s="4" t="s">
        <v>57</v>
      </c>
      <c r="M1711" s="4" t="s">
        <v>32</v>
      </c>
    </row>
    <row r="1712" customFormat="false" ht="15.75" hidden="false" customHeight="true" outlineLevel="0" collapsed="false">
      <c r="A1712" s="4" t="n">
        <v>10375</v>
      </c>
      <c r="B1712" s="4" t="s">
        <v>10235</v>
      </c>
      <c r="C1712" s="4"/>
      <c r="D1712" s="4" t="s">
        <v>6681</v>
      </c>
      <c r="E1712" s="5" t="s">
        <v>8253</v>
      </c>
      <c r="F1712" s="4" t="s">
        <v>8254</v>
      </c>
      <c r="G1712" s="4" t="s">
        <v>620</v>
      </c>
      <c r="H1712" s="5" t="s">
        <v>10236</v>
      </c>
      <c r="I1712" s="4" t="s">
        <v>10237</v>
      </c>
      <c r="J1712" s="5" t="n">
        <f aca="false">LEN(K1712)</f>
        <v>24</v>
      </c>
      <c r="K1712" s="6" t="s">
        <v>10238</v>
      </c>
      <c r="L1712" s="4" t="s">
        <v>21</v>
      </c>
      <c r="M1712" s="4" t="s">
        <v>344</v>
      </c>
    </row>
    <row r="1713" customFormat="false" ht="15.75" hidden="false" customHeight="true" outlineLevel="0" collapsed="false">
      <c r="A1713" s="4" t="n">
        <v>10470</v>
      </c>
      <c r="B1713" s="4" t="s">
        <v>10239</v>
      </c>
      <c r="C1713" s="4"/>
      <c r="D1713" s="4" t="s">
        <v>10240</v>
      </c>
      <c r="E1713" s="5" t="s">
        <v>1013</v>
      </c>
      <c r="F1713" s="4" t="s">
        <v>619</v>
      </c>
      <c r="G1713" s="4" t="s">
        <v>620</v>
      </c>
      <c r="H1713" s="5" t="s">
        <v>10241</v>
      </c>
      <c r="I1713" s="4" t="s">
        <v>10242</v>
      </c>
      <c r="J1713" s="5" t="n">
        <f aca="false">LEN(K1713)</f>
        <v>24</v>
      </c>
      <c r="K1713" s="6" t="s">
        <v>10243</v>
      </c>
      <c r="L1713" s="4" t="s">
        <v>21</v>
      </c>
      <c r="M1713" s="4" t="s">
        <v>877</v>
      </c>
    </row>
    <row r="1714" customFormat="false" ht="15.75" hidden="false" customHeight="true" outlineLevel="0" collapsed="false">
      <c r="A1714" s="4" t="n">
        <v>10476</v>
      </c>
      <c r="B1714" s="4" t="s">
        <v>10244</v>
      </c>
      <c r="C1714" s="4"/>
      <c r="D1714" s="4" t="s">
        <v>10245</v>
      </c>
      <c r="E1714" s="5" t="s">
        <v>1781</v>
      </c>
      <c r="F1714" s="4" t="s">
        <v>1782</v>
      </c>
      <c r="G1714" s="4" t="s">
        <v>620</v>
      </c>
      <c r="H1714" s="5" t="s">
        <v>10246</v>
      </c>
      <c r="I1714" s="4" t="s">
        <v>10247</v>
      </c>
      <c r="J1714" s="5" t="n">
        <f aca="false">LEN(K1714)</f>
        <v>24</v>
      </c>
      <c r="K1714" s="6" t="s">
        <v>10248</v>
      </c>
      <c r="L1714" s="4" t="s">
        <v>57</v>
      </c>
      <c r="M1714" s="4" t="s">
        <v>1063</v>
      </c>
    </row>
    <row r="1715" customFormat="false" ht="15.75" hidden="false" customHeight="true" outlineLevel="0" collapsed="false">
      <c r="A1715" s="4" t="n">
        <v>10630</v>
      </c>
      <c r="B1715" s="4" t="s">
        <v>10249</v>
      </c>
      <c r="C1715" s="4"/>
      <c r="D1715" s="4" t="s">
        <v>10250</v>
      </c>
      <c r="E1715" s="5" t="s">
        <v>10251</v>
      </c>
      <c r="F1715" s="4" t="s">
        <v>10252</v>
      </c>
      <c r="G1715" s="4" t="s">
        <v>882</v>
      </c>
      <c r="H1715" s="5" t="s">
        <v>10253</v>
      </c>
      <c r="I1715" s="4" t="s">
        <v>10254</v>
      </c>
      <c r="J1715" s="5" t="n">
        <f aca="false">LEN(K1715)</f>
        <v>24</v>
      </c>
      <c r="K1715" s="10" t="s">
        <v>10255</v>
      </c>
      <c r="L1715" s="4" t="s">
        <v>57</v>
      </c>
      <c r="M1715" s="4" t="s">
        <v>1216</v>
      </c>
    </row>
    <row r="1716" customFormat="false" ht="15.75" hidden="false" customHeight="true" outlineLevel="0" collapsed="false">
      <c r="A1716" s="4" t="n">
        <v>10665</v>
      </c>
      <c r="B1716" s="4" t="s">
        <v>10256</v>
      </c>
      <c r="C1716" s="4"/>
      <c r="D1716" s="4" t="s">
        <v>10257</v>
      </c>
      <c r="E1716" s="5" t="s">
        <v>10258</v>
      </c>
      <c r="F1716" s="4" t="s">
        <v>10259</v>
      </c>
      <c r="G1716" s="4" t="s">
        <v>882</v>
      </c>
      <c r="H1716" s="5" t="s">
        <v>10260</v>
      </c>
      <c r="I1716" s="4" t="s">
        <v>10261</v>
      </c>
      <c r="J1716" s="5" t="n">
        <f aca="false">LEN(K1716)</f>
        <v>24</v>
      </c>
      <c r="K1716" s="6" t="s">
        <v>10262</v>
      </c>
      <c r="L1716" s="4" t="s">
        <v>31</v>
      </c>
      <c r="M1716" s="4" t="s">
        <v>32</v>
      </c>
    </row>
    <row r="1717" customFormat="false" ht="15.75" hidden="false" customHeight="true" outlineLevel="0" collapsed="false">
      <c r="A1717" s="4" t="n">
        <v>10689</v>
      </c>
      <c r="B1717" s="4" t="s">
        <v>10263</v>
      </c>
      <c r="C1717" s="4"/>
      <c r="D1717" s="4" t="s">
        <v>10264</v>
      </c>
      <c r="E1717" s="5" t="s">
        <v>10265</v>
      </c>
      <c r="F1717" s="4" t="s">
        <v>10259</v>
      </c>
      <c r="G1717" s="4" t="s">
        <v>882</v>
      </c>
      <c r="H1717" s="5" t="s">
        <v>10266</v>
      </c>
      <c r="I1717" s="4" t="str">
        <f aca="false">IFERROR(__xludf.dummyfunction("""info@""&amp;LOWER(REGEXREPLACE(B1717,""[^A-Za-z0-9]"",""""))&amp;"".com"""),"info@inversionescomodinsl.com")</f>
        <v>info@inversionescomodinsl.com</v>
      </c>
      <c r="J1717" s="5" t="n">
        <f aca="false">LEN(K1717)</f>
        <v>24</v>
      </c>
      <c r="K1717" s="6" t="s">
        <v>10267</v>
      </c>
      <c r="L1717" s="4" t="s">
        <v>57</v>
      </c>
      <c r="M1717" s="4" t="s">
        <v>31</v>
      </c>
    </row>
    <row r="1718" customFormat="false" ht="15.75" hidden="false" customHeight="true" outlineLevel="0" collapsed="false">
      <c r="A1718" s="4" t="n">
        <v>10787</v>
      </c>
      <c r="B1718" s="4" t="s">
        <v>2743</v>
      </c>
      <c r="C1718" s="4"/>
      <c r="D1718" s="4" t="s">
        <v>10268</v>
      </c>
      <c r="E1718" s="5" t="s">
        <v>5393</v>
      </c>
      <c r="F1718" s="4" t="s">
        <v>1089</v>
      </c>
      <c r="G1718" s="4" t="s">
        <v>882</v>
      </c>
      <c r="H1718" s="5" t="s">
        <v>10269</v>
      </c>
      <c r="I1718" s="4" t="s">
        <v>10270</v>
      </c>
      <c r="J1718" s="5" t="n">
        <f aca="false">LEN(K1718)</f>
        <v>24</v>
      </c>
      <c r="K1718" s="6" t="s">
        <v>10271</v>
      </c>
      <c r="L1718" s="4" t="s">
        <v>1970</v>
      </c>
      <c r="M1718" s="4" t="s">
        <v>467</v>
      </c>
    </row>
    <row r="1719" customFormat="false" ht="15.75" hidden="false" customHeight="true" outlineLevel="0" collapsed="false">
      <c r="A1719" s="4" t="n">
        <v>10816</v>
      </c>
      <c r="B1719" s="4" t="s">
        <v>10272</v>
      </c>
      <c r="C1719" s="4"/>
      <c r="D1719" s="4" t="s">
        <v>10273</v>
      </c>
      <c r="E1719" s="5" t="s">
        <v>5399</v>
      </c>
      <c r="F1719" s="4" t="s">
        <v>882</v>
      </c>
      <c r="G1719" s="4" t="s">
        <v>882</v>
      </c>
      <c r="H1719" s="5" t="s">
        <v>10274</v>
      </c>
      <c r="I1719" s="4" t="s">
        <v>10275</v>
      </c>
      <c r="J1719" s="5" t="n">
        <f aca="false">LEN(K1719)</f>
        <v>24</v>
      </c>
      <c r="K1719" s="6" t="s">
        <v>10276</v>
      </c>
      <c r="L1719" s="4" t="s">
        <v>57</v>
      </c>
      <c r="M1719" s="4" t="s">
        <v>459</v>
      </c>
    </row>
    <row r="1720" customFormat="false" ht="15.75" hidden="false" customHeight="true" outlineLevel="0" collapsed="false">
      <c r="A1720" s="4" t="n">
        <v>10822</v>
      </c>
      <c r="B1720" s="4" t="s">
        <v>10277</v>
      </c>
      <c r="C1720" s="4"/>
      <c r="D1720" s="4" t="s">
        <v>10278</v>
      </c>
      <c r="E1720" s="5" t="s">
        <v>10279</v>
      </c>
      <c r="F1720" s="4" t="s">
        <v>882</v>
      </c>
      <c r="G1720" s="4" t="s">
        <v>882</v>
      </c>
      <c r="H1720" s="5" t="s">
        <v>10280</v>
      </c>
      <c r="I1720" s="4" t="s">
        <v>10281</v>
      </c>
      <c r="J1720" s="5" t="n">
        <f aca="false">LEN(K1720)</f>
        <v>24</v>
      </c>
      <c r="K1720" s="6" t="s">
        <v>10282</v>
      </c>
      <c r="L1720" s="4" t="s">
        <v>10283</v>
      </c>
      <c r="M1720" s="4" t="s">
        <v>209</v>
      </c>
    </row>
    <row r="1721" customFormat="false" ht="15.75" hidden="false" customHeight="true" outlineLevel="0" collapsed="false">
      <c r="A1721" s="4" t="n">
        <v>10833</v>
      </c>
      <c r="B1721" s="4" t="s">
        <v>10284</v>
      </c>
      <c r="C1721" s="4"/>
      <c r="D1721" s="4" t="s">
        <v>10285</v>
      </c>
      <c r="E1721" s="5" t="s">
        <v>6726</v>
      </c>
      <c r="F1721" s="4" t="s">
        <v>6727</v>
      </c>
      <c r="G1721" s="4" t="s">
        <v>364</v>
      </c>
      <c r="H1721" s="5" t="s">
        <v>10286</v>
      </c>
      <c r="I1721" s="4" t="s">
        <v>10287</v>
      </c>
      <c r="J1721" s="5" t="n">
        <f aca="false">LEN(K1721)</f>
        <v>24</v>
      </c>
      <c r="K1721" s="6" t="s">
        <v>10288</v>
      </c>
      <c r="L1721" s="4" t="s">
        <v>31</v>
      </c>
      <c r="M1721" s="4" t="s">
        <v>1793</v>
      </c>
    </row>
    <row r="1722" customFormat="false" ht="15.75" hidden="false" customHeight="true" outlineLevel="0" collapsed="false">
      <c r="A1722" s="4" t="n">
        <v>10844</v>
      </c>
      <c r="B1722" s="4" t="s">
        <v>10289</v>
      </c>
      <c r="C1722" s="4"/>
      <c r="D1722" s="4" t="s">
        <v>10290</v>
      </c>
      <c r="E1722" s="5" t="s">
        <v>10291</v>
      </c>
      <c r="F1722" s="4" t="s">
        <v>364</v>
      </c>
      <c r="G1722" s="4" t="s">
        <v>364</v>
      </c>
      <c r="H1722" s="5" t="s">
        <v>10292</v>
      </c>
      <c r="I1722" s="4" t="s">
        <v>10293</v>
      </c>
      <c r="J1722" s="5" t="n">
        <f aca="false">LEN(K1722)</f>
        <v>24</v>
      </c>
      <c r="K1722" s="6" t="s">
        <v>10294</v>
      </c>
      <c r="L1722" s="4" t="s">
        <v>57</v>
      </c>
      <c r="M1722" s="4" t="s">
        <v>9006</v>
      </c>
    </row>
    <row r="1723" customFormat="false" ht="15.75" hidden="false" customHeight="true" outlineLevel="0" collapsed="false">
      <c r="A1723" s="4" t="n">
        <v>10890</v>
      </c>
      <c r="B1723" s="4" t="s">
        <v>10295</v>
      </c>
      <c r="C1723" s="4"/>
      <c r="D1723" s="4" t="s">
        <v>10296</v>
      </c>
      <c r="E1723" s="5" t="s">
        <v>3099</v>
      </c>
      <c r="F1723" s="4" t="s">
        <v>3100</v>
      </c>
      <c r="G1723" s="4" t="s">
        <v>364</v>
      </c>
      <c r="H1723" s="5" t="s">
        <v>10297</v>
      </c>
      <c r="I1723" s="4" t="str">
        <f aca="false">IFERROR(__xludf.dummyfunction("""info@""&amp;LOWER(REGEXREPLACE(B1723,""[^A-Za-z0-9]"",""""))&amp;"".com"""),"info@elcaprichodejosanasl.com")</f>
        <v>info@elcaprichodejosanasl.com</v>
      </c>
      <c r="J1723" s="5" t="n">
        <f aca="false">LEN(K1723)</f>
        <v>24</v>
      </c>
      <c r="K1723" s="6" t="s">
        <v>10298</v>
      </c>
      <c r="L1723" s="4" t="s">
        <v>31</v>
      </c>
      <c r="M1723" s="4" t="s">
        <v>32</v>
      </c>
    </row>
    <row r="1724" customFormat="false" ht="15.75" hidden="false" customHeight="true" outlineLevel="0" collapsed="false">
      <c r="A1724" s="4" t="n">
        <v>10906</v>
      </c>
      <c r="B1724" s="4" t="s">
        <v>10299</v>
      </c>
      <c r="C1724" s="4"/>
      <c r="D1724" s="4" t="s">
        <v>10300</v>
      </c>
      <c r="E1724" s="5" t="s">
        <v>10301</v>
      </c>
      <c r="F1724" s="4" t="s">
        <v>10302</v>
      </c>
      <c r="G1724" s="4" t="s">
        <v>364</v>
      </c>
      <c r="H1724" s="5" t="s">
        <v>10303</v>
      </c>
      <c r="I1724" s="4" t="s">
        <v>10304</v>
      </c>
      <c r="J1724" s="5" t="n">
        <f aca="false">LEN(K1724)</f>
        <v>24</v>
      </c>
      <c r="K1724" s="6" t="s">
        <v>10305</v>
      </c>
      <c r="L1724" s="4" t="s">
        <v>78</v>
      </c>
      <c r="M1724" s="4" t="s">
        <v>729</v>
      </c>
    </row>
    <row r="1725" customFormat="false" ht="15.75" hidden="false" customHeight="true" outlineLevel="0" collapsed="false">
      <c r="A1725" s="4" t="n">
        <v>10924</v>
      </c>
      <c r="B1725" s="4" t="s">
        <v>10306</v>
      </c>
      <c r="C1725" s="4"/>
      <c r="D1725" s="4" t="s">
        <v>10307</v>
      </c>
      <c r="E1725" s="5" t="s">
        <v>10308</v>
      </c>
      <c r="F1725" s="4" t="s">
        <v>10309</v>
      </c>
      <c r="G1725" s="4" t="s">
        <v>364</v>
      </c>
      <c r="H1725" s="5" t="s">
        <v>6728</v>
      </c>
      <c r="I1725" s="4" t="str">
        <f aca="false">IFERROR(__xludf.dummyfunction("""info@""&amp;LOWER(REGEXREPLACE(B1725,""[^A-Za-z0-9]"",""""))&amp;"".com"""),"info@alvaromartnezmartnez.com")</f>
        <v>info@alvaromartnezmartnez.com</v>
      </c>
      <c r="J1725" s="5" t="n">
        <f aca="false">LEN(K1725)</f>
        <v>24</v>
      </c>
      <c r="K1725" s="10" t="s">
        <v>10310</v>
      </c>
      <c r="L1725" s="4" t="s">
        <v>31</v>
      </c>
      <c r="M1725" s="4" t="s">
        <v>31</v>
      </c>
    </row>
    <row r="1726" customFormat="false" ht="15.75" hidden="false" customHeight="true" outlineLevel="0" collapsed="false">
      <c r="A1726" s="4" t="n">
        <v>10926</v>
      </c>
      <c r="B1726" s="4" t="s">
        <v>10311</v>
      </c>
      <c r="C1726" s="4"/>
      <c r="D1726" s="4" t="s">
        <v>10312</v>
      </c>
      <c r="E1726" s="5" t="s">
        <v>6726</v>
      </c>
      <c r="F1726" s="4" t="s">
        <v>6727</v>
      </c>
      <c r="G1726" s="4" t="s">
        <v>364</v>
      </c>
      <c r="H1726" s="5" t="s">
        <v>10313</v>
      </c>
      <c r="I1726" s="4" t="s">
        <v>10314</v>
      </c>
      <c r="J1726" s="5" t="n">
        <f aca="false">LEN(K1726)</f>
        <v>24</v>
      </c>
      <c r="K1726" s="6" t="s">
        <v>10315</v>
      </c>
      <c r="L1726" s="4" t="s">
        <v>31</v>
      </c>
      <c r="M1726" s="4" t="s">
        <v>2167</v>
      </c>
    </row>
    <row r="1727" customFormat="false" ht="15.75" hidden="false" customHeight="true" outlineLevel="0" collapsed="false">
      <c r="A1727" s="4" t="n">
        <v>10929</v>
      </c>
      <c r="B1727" s="4" t="s">
        <v>10316</v>
      </c>
      <c r="C1727" s="4"/>
      <c r="D1727" s="4" t="s">
        <v>10317</v>
      </c>
      <c r="E1727" s="5" t="s">
        <v>6726</v>
      </c>
      <c r="F1727" s="4" t="s">
        <v>6727</v>
      </c>
      <c r="G1727" s="4" t="s">
        <v>364</v>
      </c>
      <c r="H1727" s="5" t="s">
        <v>10318</v>
      </c>
      <c r="I1727" s="4" t="s">
        <v>10319</v>
      </c>
      <c r="J1727" s="5" t="n">
        <f aca="false">LEN(K1727)</f>
        <v>24</v>
      </c>
      <c r="K1727" s="10" t="s">
        <v>10320</v>
      </c>
      <c r="L1727" s="4" t="s">
        <v>31</v>
      </c>
      <c r="M1727" s="4" t="s">
        <v>729</v>
      </c>
    </row>
    <row r="1728" customFormat="false" ht="15.75" hidden="false" customHeight="true" outlineLevel="0" collapsed="false">
      <c r="A1728" s="4" t="n">
        <v>10935</v>
      </c>
      <c r="B1728" s="4" t="s">
        <v>10321</v>
      </c>
      <c r="C1728" s="4"/>
      <c r="D1728" s="4" t="s">
        <v>10322</v>
      </c>
      <c r="E1728" s="5" t="s">
        <v>10323</v>
      </c>
      <c r="F1728" s="4" t="s">
        <v>10324</v>
      </c>
      <c r="G1728" s="4" t="s">
        <v>364</v>
      </c>
      <c r="H1728" s="5" t="s">
        <v>10325</v>
      </c>
      <c r="I1728" s="4" t="str">
        <f aca="false">IFERROR(__xludf.dummyfunction("""info@""&amp;LOWER(REGEXREPLACE(B1728,""[^A-Za-z0-9]"",""""))&amp;"".com"""),"info@miradordelermitagesl.com")</f>
        <v>info@miradordelermitagesl.com</v>
      </c>
      <c r="J1728" s="5" t="n">
        <f aca="false">LEN(K1728)</f>
        <v>24</v>
      </c>
      <c r="K1728" s="6" t="s">
        <v>10326</v>
      </c>
      <c r="L1728" s="4" t="s">
        <v>31</v>
      </c>
      <c r="M1728" s="4" t="s">
        <v>31</v>
      </c>
    </row>
    <row r="1729" customFormat="false" ht="15.75" hidden="false" customHeight="true" outlineLevel="0" collapsed="false">
      <c r="A1729" s="4" t="n">
        <v>10953</v>
      </c>
      <c r="B1729" s="4" t="s">
        <v>10327</v>
      </c>
      <c r="C1729" s="4"/>
      <c r="D1729" s="4" t="s">
        <v>10328</v>
      </c>
      <c r="E1729" s="5" t="s">
        <v>10329</v>
      </c>
      <c r="F1729" s="4" t="s">
        <v>10330</v>
      </c>
      <c r="G1729" s="4" t="s">
        <v>364</v>
      </c>
      <c r="H1729" s="5" t="s">
        <v>10331</v>
      </c>
      <c r="I1729" s="4" t="s">
        <v>10332</v>
      </c>
      <c r="J1729" s="5" t="n">
        <f aca="false">LEN(K1729)</f>
        <v>24</v>
      </c>
      <c r="K1729" s="6" t="s">
        <v>10333</v>
      </c>
      <c r="L1729" s="4" t="s">
        <v>78</v>
      </c>
      <c r="M1729" s="4" t="s">
        <v>819</v>
      </c>
    </row>
    <row r="1730" customFormat="false" ht="15.75" hidden="false" customHeight="true" outlineLevel="0" collapsed="false">
      <c r="A1730" s="4" t="n">
        <v>11826</v>
      </c>
      <c r="B1730" s="4" t="s">
        <v>10334</v>
      </c>
      <c r="C1730" s="4"/>
      <c r="D1730" s="4" t="s">
        <v>10335</v>
      </c>
      <c r="E1730" s="5" t="s">
        <v>5500</v>
      </c>
      <c r="F1730" s="4" t="s">
        <v>6463</v>
      </c>
      <c r="G1730" s="4" t="s">
        <v>84</v>
      </c>
      <c r="H1730" s="5" t="n">
        <v>669033166</v>
      </c>
      <c r="I1730" s="4" t="s">
        <v>10336</v>
      </c>
      <c r="J1730" s="5" t="n">
        <f aca="false">LEN(K1730)</f>
        <v>23</v>
      </c>
      <c r="K1730" s="6" t="s">
        <v>10337</v>
      </c>
      <c r="L1730" s="4" t="s">
        <v>31</v>
      </c>
      <c r="M1730" s="4" t="s">
        <v>31</v>
      </c>
    </row>
    <row r="1731" customFormat="false" ht="15.75" hidden="false" customHeight="true" outlineLevel="0" collapsed="false">
      <c r="A1731" s="4" t="n">
        <v>11286</v>
      </c>
      <c r="B1731" s="4" t="s">
        <v>10338</v>
      </c>
      <c r="C1731" s="4"/>
      <c r="D1731" s="4" t="s">
        <v>10339</v>
      </c>
      <c r="E1731" s="5" t="s">
        <v>10340</v>
      </c>
      <c r="F1731" s="4" t="s">
        <v>10341</v>
      </c>
      <c r="G1731" s="4" t="s">
        <v>2305</v>
      </c>
      <c r="H1731" s="5" t="n">
        <v>918634335</v>
      </c>
      <c r="I1731" s="4" t="s">
        <v>10342</v>
      </c>
      <c r="J1731" s="5" t="n">
        <f aca="false">LEN(K1731)</f>
        <v>23</v>
      </c>
      <c r="K1731" s="6" t="s">
        <v>10343</v>
      </c>
      <c r="L1731" s="4" t="s">
        <v>66</v>
      </c>
      <c r="M1731" s="4" t="s">
        <v>1016</v>
      </c>
    </row>
    <row r="1732" customFormat="false" ht="15.75" hidden="false" customHeight="true" outlineLevel="0" collapsed="false">
      <c r="A1732" s="4" t="n">
        <v>11367</v>
      </c>
      <c r="B1732" s="4" t="s">
        <v>10344</v>
      </c>
      <c r="C1732" s="4" t="s">
        <v>10345</v>
      </c>
      <c r="D1732" s="4" t="s">
        <v>10346</v>
      </c>
      <c r="E1732" s="5" t="s">
        <v>10347</v>
      </c>
      <c r="F1732" s="4" t="s">
        <v>10348</v>
      </c>
      <c r="G1732" s="4" t="s">
        <v>138</v>
      </c>
      <c r="H1732" s="5" t="n">
        <v>931982515</v>
      </c>
      <c r="I1732" s="7" t="s">
        <v>10349</v>
      </c>
      <c r="J1732" s="5" t="n">
        <f aca="false">LEN(K1732)</f>
        <v>23</v>
      </c>
      <c r="K1732" s="6" t="s">
        <v>10350</v>
      </c>
      <c r="L1732" s="4" t="s">
        <v>57</v>
      </c>
      <c r="M1732" s="4" t="s">
        <v>2097</v>
      </c>
    </row>
    <row r="1733" customFormat="false" ht="15.75" hidden="false" customHeight="true" outlineLevel="0" collapsed="false">
      <c r="A1733" s="4" t="n">
        <v>11702</v>
      </c>
      <c r="B1733" s="4" t="s">
        <v>10351</v>
      </c>
      <c r="C1733" s="4"/>
      <c r="D1733" s="4" t="s">
        <v>10352</v>
      </c>
      <c r="E1733" s="5" t="s">
        <v>10353</v>
      </c>
      <c r="F1733" s="4" t="s">
        <v>10354</v>
      </c>
      <c r="G1733" s="4" t="s">
        <v>355</v>
      </c>
      <c r="H1733" s="5" t="n">
        <v>974551333</v>
      </c>
      <c r="I1733" s="4" t="s">
        <v>10355</v>
      </c>
      <c r="J1733" s="5" t="n">
        <f aca="false">LEN(K1733)</f>
        <v>23</v>
      </c>
      <c r="K1733" s="6" t="s">
        <v>10356</v>
      </c>
      <c r="L1733" s="4" t="s">
        <v>21</v>
      </c>
      <c r="M1733" s="4" t="s">
        <v>31</v>
      </c>
    </row>
    <row r="1734" customFormat="false" ht="15.75" hidden="false" customHeight="true" outlineLevel="0" collapsed="false">
      <c r="A1734" s="4" t="n">
        <v>11066</v>
      </c>
      <c r="B1734" s="4" t="s">
        <v>10357</v>
      </c>
      <c r="C1734" s="4"/>
      <c r="D1734" s="4" t="s">
        <v>10358</v>
      </c>
      <c r="E1734" s="5" t="s">
        <v>3767</v>
      </c>
      <c r="F1734" s="4" t="s">
        <v>3768</v>
      </c>
      <c r="G1734" s="4" t="s">
        <v>603</v>
      </c>
      <c r="H1734" s="5" t="s">
        <v>283</v>
      </c>
      <c r="I1734" s="4" t="s">
        <v>10359</v>
      </c>
      <c r="J1734" s="5" t="n">
        <f aca="false">LEN(K1734)</f>
        <v>23</v>
      </c>
      <c r="K1734" s="10" t="s">
        <v>10360</v>
      </c>
      <c r="L1734" s="4" t="s">
        <v>78</v>
      </c>
      <c r="M1734" s="4" t="s">
        <v>31</v>
      </c>
    </row>
    <row r="1735" customFormat="false" ht="15.75" hidden="false" customHeight="true" outlineLevel="0" collapsed="false">
      <c r="A1735" s="4" t="n">
        <v>11141</v>
      </c>
      <c r="B1735" s="4" t="s">
        <v>10361</v>
      </c>
      <c r="C1735" s="4"/>
      <c r="D1735" s="4" t="s">
        <v>10362</v>
      </c>
      <c r="E1735" s="5" t="s">
        <v>1931</v>
      </c>
      <c r="F1735" s="4" t="s">
        <v>1317</v>
      </c>
      <c r="G1735" s="4" t="s">
        <v>27</v>
      </c>
      <c r="H1735" s="5" t="s">
        <v>283</v>
      </c>
      <c r="I1735" s="4" t="s">
        <v>10363</v>
      </c>
      <c r="J1735" s="5" t="n">
        <f aca="false">LEN(K1735)</f>
        <v>23</v>
      </c>
      <c r="K1735" s="10" t="str">
        <f aca="false">LOWER(SUBSTITUTE(SUBSTITUTE(SUBSTITUTE(SUBSTITUTE(SUBSTITUTE(SUBSTITUTE(SUBSTITUTE(B1735,"S.L.",""),"SL",""),"S.A.",""),"SA","")," ",""),".",""),",",""))&amp;".com"</f>
        <v>apartamentoelpatiov.com</v>
      </c>
      <c r="L1735" s="4" t="s">
        <v>21</v>
      </c>
      <c r="M1735" s="4" t="s">
        <v>31</v>
      </c>
    </row>
    <row r="1736" customFormat="false" ht="15.75" hidden="false" customHeight="true" outlineLevel="0" collapsed="false">
      <c r="A1736" s="4" t="n">
        <v>11316</v>
      </c>
      <c r="B1736" s="4" t="s">
        <v>10364</v>
      </c>
      <c r="C1736" s="4"/>
      <c r="D1736" s="4" t="s">
        <v>10365</v>
      </c>
      <c r="E1736" s="5" t="s">
        <v>10366</v>
      </c>
      <c r="F1736" s="4" t="s">
        <v>10367</v>
      </c>
      <c r="G1736" s="4" t="s">
        <v>1097</v>
      </c>
      <c r="H1736" s="5" t="s">
        <v>283</v>
      </c>
      <c r="I1736" s="4" t="s">
        <v>10368</v>
      </c>
      <c r="J1736" s="5" t="n">
        <f aca="false">LEN(K1736)</f>
        <v>23</v>
      </c>
      <c r="K1736" s="6" t="s">
        <v>10369</v>
      </c>
      <c r="L1736" s="4" t="s">
        <v>31</v>
      </c>
      <c r="M1736" s="4" t="s">
        <v>317</v>
      </c>
    </row>
    <row r="1737" customFormat="false" ht="15.75" hidden="false" customHeight="true" outlineLevel="0" collapsed="false">
      <c r="A1737" s="4" t="n">
        <v>11301</v>
      </c>
      <c r="B1737" s="4" t="s">
        <v>10370</v>
      </c>
      <c r="C1737" s="4"/>
      <c r="D1737" s="4" t="s">
        <v>10371</v>
      </c>
      <c r="E1737" s="5" t="s">
        <v>10372</v>
      </c>
      <c r="F1737" s="4" t="s">
        <v>10373</v>
      </c>
      <c r="G1737" s="4" t="s">
        <v>1097</v>
      </c>
      <c r="H1737" s="5" t="s">
        <v>283</v>
      </c>
      <c r="I1737" s="4" t="s">
        <v>10374</v>
      </c>
      <c r="J1737" s="5" t="n">
        <f aca="false">LEN(K1737)</f>
        <v>23</v>
      </c>
      <c r="K1737" s="6" t="str">
        <f aca="false">LOWER(SUBSTITUTE(SUBSTITUTE(SUBSTITUTE(SUBSTITUTE(SUBSTITUTE(SUBSTITUTE(SUBSTITUTE(B1737,"S.L.",""),"SL",""),"S.A.",""),"SA","")," ",""),".",""),",",""))&amp;".com"</f>
        <v>amaliabaldiviaacebo.com</v>
      </c>
      <c r="L1737" s="4" t="s">
        <v>31</v>
      </c>
      <c r="M1737" s="4" t="s">
        <v>1016</v>
      </c>
    </row>
    <row r="1738" customFormat="false" ht="15.75" hidden="false" customHeight="true" outlineLevel="0" collapsed="false">
      <c r="A1738" s="4" t="n">
        <v>11395</v>
      </c>
      <c r="B1738" s="4" t="s">
        <v>10375</v>
      </c>
      <c r="C1738" s="4"/>
      <c r="D1738" s="4" t="s">
        <v>10376</v>
      </c>
      <c r="E1738" s="5" t="s">
        <v>10377</v>
      </c>
      <c r="F1738" s="4" t="s">
        <v>10378</v>
      </c>
      <c r="G1738" s="4" t="s">
        <v>1390</v>
      </c>
      <c r="H1738" s="5" t="s">
        <v>283</v>
      </c>
      <c r="I1738" s="4" t="s">
        <v>10379</v>
      </c>
      <c r="J1738" s="5" t="n">
        <f aca="false">LEN(K1738)</f>
        <v>23</v>
      </c>
      <c r="K1738" s="10" t="str">
        <f aca="false">LOWER(SUBSTITUTE(SUBSTITUTE(SUBSTITUTE(SUBSTITUTE(SUBSTITUTE(SUBSTITUTE(SUBSTITUTE(B1738,"S.L.",""),"SL",""),"S.A.",""),"SA","")," ",""),".",""),",",""))&amp;".com"</f>
        <v>estudiosermitabarri.com</v>
      </c>
      <c r="L1738" s="4" t="s">
        <v>31</v>
      </c>
      <c r="M1738" s="4" t="s">
        <v>31</v>
      </c>
    </row>
    <row r="1739" customFormat="false" ht="15.75" hidden="false" customHeight="true" outlineLevel="0" collapsed="false">
      <c r="A1739" s="4" t="n">
        <v>11431</v>
      </c>
      <c r="B1739" s="4" t="s">
        <v>10380</v>
      </c>
      <c r="C1739" s="4"/>
      <c r="D1739" s="4" t="s">
        <v>10381</v>
      </c>
      <c r="E1739" s="5" t="s">
        <v>1038</v>
      </c>
      <c r="F1739" s="4" t="s">
        <v>1039</v>
      </c>
      <c r="G1739" s="4" t="s">
        <v>895</v>
      </c>
      <c r="H1739" s="5" t="s">
        <v>283</v>
      </c>
      <c r="I1739" s="4" t="s">
        <v>10382</v>
      </c>
      <c r="J1739" s="5" t="n">
        <f aca="false">LEN(K1739)</f>
        <v>23</v>
      </c>
      <c r="K1739" s="6" t="s">
        <v>10383</v>
      </c>
      <c r="L1739" s="4" t="s">
        <v>78</v>
      </c>
      <c r="M1739" s="4" t="s">
        <v>31</v>
      </c>
    </row>
    <row r="1740" customFormat="false" ht="15.75" hidden="false" customHeight="true" outlineLevel="0" collapsed="false">
      <c r="A1740" s="4" t="n">
        <v>11429</v>
      </c>
      <c r="B1740" s="4" t="s">
        <v>10380</v>
      </c>
      <c r="C1740" s="4"/>
      <c r="D1740" s="4" t="s">
        <v>10384</v>
      </c>
      <c r="E1740" s="5" t="s">
        <v>10385</v>
      </c>
      <c r="F1740" s="4" t="s">
        <v>7183</v>
      </c>
      <c r="G1740" s="4" t="s">
        <v>895</v>
      </c>
      <c r="H1740" s="5" t="s">
        <v>283</v>
      </c>
      <c r="I1740" s="4" t="s">
        <v>10382</v>
      </c>
      <c r="J1740" s="5" t="n">
        <f aca="false">LEN(K1740)</f>
        <v>23</v>
      </c>
      <c r="K1740" s="10" t="s">
        <v>10383</v>
      </c>
      <c r="L1740" s="4" t="s">
        <v>57</v>
      </c>
      <c r="M1740" s="4" t="s">
        <v>31</v>
      </c>
    </row>
    <row r="1741" customFormat="false" ht="15.75" hidden="false" customHeight="true" outlineLevel="0" collapsed="false">
      <c r="A1741" s="4" t="n">
        <v>11460</v>
      </c>
      <c r="B1741" s="4" t="s">
        <v>10386</v>
      </c>
      <c r="C1741" s="4" t="s">
        <v>10387</v>
      </c>
      <c r="D1741" s="4" t="s">
        <v>10388</v>
      </c>
      <c r="E1741" s="5" t="s">
        <v>5628</v>
      </c>
      <c r="F1741" s="4" t="s">
        <v>5629</v>
      </c>
      <c r="G1741" s="4" t="s">
        <v>332</v>
      </c>
      <c r="H1741" s="5" t="s">
        <v>283</v>
      </c>
      <c r="I1741" s="4" t="s">
        <v>10389</v>
      </c>
      <c r="J1741" s="5" t="n">
        <f aca="false">LEN(K1741)</f>
        <v>23</v>
      </c>
      <c r="K1741" s="10" t="s">
        <v>10390</v>
      </c>
      <c r="L1741" s="4" t="s">
        <v>31</v>
      </c>
      <c r="M1741" s="4" t="s">
        <v>1979</v>
      </c>
    </row>
    <row r="1742" customFormat="false" ht="15.75" hidden="false" customHeight="true" outlineLevel="0" collapsed="false">
      <c r="A1742" s="4" t="n">
        <v>11502</v>
      </c>
      <c r="B1742" s="4" t="s">
        <v>10391</v>
      </c>
      <c r="C1742" s="4"/>
      <c r="D1742" s="4" t="s">
        <v>10392</v>
      </c>
      <c r="E1742" s="5" t="s">
        <v>1884</v>
      </c>
      <c r="F1742" s="4" t="s">
        <v>1885</v>
      </c>
      <c r="G1742" s="4" t="s">
        <v>313</v>
      </c>
      <c r="H1742" s="5" t="s">
        <v>283</v>
      </c>
      <c r="I1742" s="7" t="s">
        <v>10393</v>
      </c>
      <c r="J1742" s="5" t="n">
        <f aca="false">LEN(K1742)</f>
        <v>23</v>
      </c>
      <c r="K1742" s="6" t="s">
        <v>10394</v>
      </c>
      <c r="L1742" s="4" t="s">
        <v>31</v>
      </c>
      <c r="M1742" s="4" t="s">
        <v>2097</v>
      </c>
    </row>
    <row r="1743" customFormat="false" ht="15.75" hidden="false" customHeight="true" outlineLevel="0" collapsed="false">
      <c r="A1743" s="4" t="n">
        <v>11545</v>
      </c>
      <c r="B1743" s="4" t="s">
        <v>10395</v>
      </c>
      <c r="C1743" s="4"/>
      <c r="D1743" s="4" t="s">
        <v>10396</v>
      </c>
      <c r="E1743" s="5" t="s">
        <v>10397</v>
      </c>
      <c r="F1743" s="4" t="s">
        <v>10398</v>
      </c>
      <c r="G1743" s="4" t="s">
        <v>2093</v>
      </c>
      <c r="H1743" s="5" t="s">
        <v>283</v>
      </c>
      <c r="I1743" s="4" t="s">
        <v>10399</v>
      </c>
      <c r="J1743" s="5" t="n">
        <f aca="false">LEN(K1743)</f>
        <v>23</v>
      </c>
      <c r="K1743" s="10" t="s">
        <v>10400</v>
      </c>
      <c r="L1743" s="4" t="s">
        <v>78</v>
      </c>
      <c r="M1743" s="4" t="s">
        <v>381</v>
      </c>
    </row>
    <row r="1744" customFormat="false" ht="15.75" hidden="false" customHeight="true" outlineLevel="0" collapsed="false">
      <c r="A1744" s="4" t="n">
        <v>11560</v>
      </c>
      <c r="B1744" s="4" t="s">
        <v>10401</v>
      </c>
      <c r="C1744" s="4"/>
      <c r="D1744" s="4" t="s">
        <v>10402</v>
      </c>
      <c r="E1744" s="5" t="s">
        <v>10403</v>
      </c>
      <c r="F1744" s="4" t="s">
        <v>10404</v>
      </c>
      <c r="G1744" s="4" t="s">
        <v>1423</v>
      </c>
      <c r="H1744" s="5" t="s">
        <v>283</v>
      </c>
      <c r="I1744" s="4" t="s">
        <v>10405</v>
      </c>
      <c r="J1744" s="5" t="n">
        <f aca="false">LEN(K1744)</f>
        <v>23</v>
      </c>
      <c r="K1744" s="6" t="s">
        <v>10406</v>
      </c>
      <c r="L1744" s="4" t="s">
        <v>31</v>
      </c>
      <c r="M1744" s="4" t="s">
        <v>819</v>
      </c>
    </row>
    <row r="1745" customFormat="false" ht="15.75" hidden="false" customHeight="true" outlineLevel="0" collapsed="false">
      <c r="A1745" s="4" t="n">
        <v>11630</v>
      </c>
      <c r="B1745" s="4" t="s">
        <v>10407</v>
      </c>
      <c r="C1745" s="4" t="s">
        <v>10408</v>
      </c>
      <c r="D1745" s="4" t="s">
        <v>10409</v>
      </c>
      <c r="E1745" s="5" t="s">
        <v>4195</v>
      </c>
      <c r="F1745" s="4" t="s">
        <v>4196</v>
      </c>
      <c r="G1745" s="4" t="s">
        <v>250</v>
      </c>
      <c r="H1745" s="5" t="s">
        <v>283</v>
      </c>
      <c r="I1745" s="4" t="s">
        <v>10410</v>
      </c>
      <c r="J1745" s="5" t="n">
        <f aca="false">LEN(K1745)</f>
        <v>23</v>
      </c>
      <c r="K1745" s="6" t="s">
        <v>10411</v>
      </c>
      <c r="L1745" s="4" t="s">
        <v>78</v>
      </c>
      <c r="M1745" s="4" t="s">
        <v>1979</v>
      </c>
    </row>
    <row r="1746" customFormat="false" ht="15.75" hidden="false" customHeight="true" outlineLevel="0" collapsed="false">
      <c r="A1746" s="4" t="n">
        <v>11657</v>
      </c>
      <c r="B1746" s="4" t="s">
        <v>10412</v>
      </c>
      <c r="C1746" s="4"/>
      <c r="D1746" s="4" t="s">
        <v>10413</v>
      </c>
      <c r="E1746" s="5" t="s">
        <v>10414</v>
      </c>
      <c r="F1746" s="4" t="s">
        <v>10415</v>
      </c>
      <c r="G1746" s="4" t="s">
        <v>1397</v>
      </c>
      <c r="H1746" s="5" t="s">
        <v>283</v>
      </c>
      <c r="I1746" s="4" t="s">
        <v>10416</v>
      </c>
      <c r="J1746" s="5" t="n">
        <f aca="false">LEN(K1746)</f>
        <v>23</v>
      </c>
      <c r="K1746" s="10" t="str">
        <f aca="false">LOWER(SUBSTITUTE(SUBSTITUTE(SUBSTITUTE(SUBSTITUTE(SUBSTITUTE(SUBSTITUTE(SUBSTITUTE(B1746,"S.L.",""),"SL",""),"S.A.",""),"SA","")," ",""),".",""),",",""))&amp;".com"</f>
        <v>elrefugiodelaltorey.com</v>
      </c>
      <c r="L1746" s="4" t="s">
        <v>31</v>
      </c>
      <c r="M1746" s="4" t="s">
        <v>929</v>
      </c>
    </row>
    <row r="1747" customFormat="false" ht="15.75" hidden="false" customHeight="true" outlineLevel="0" collapsed="false">
      <c r="A1747" s="4" t="n">
        <v>11711</v>
      </c>
      <c r="B1747" s="4" t="s">
        <v>10417</v>
      </c>
      <c r="C1747" s="4"/>
      <c r="D1747" s="4" t="s">
        <v>10418</v>
      </c>
      <c r="E1747" s="5" t="s">
        <v>4272</v>
      </c>
      <c r="F1747" s="4" t="s">
        <v>4273</v>
      </c>
      <c r="G1747" s="4" t="s">
        <v>84</v>
      </c>
      <c r="H1747" s="5" t="s">
        <v>283</v>
      </c>
      <c r="I1747" s="4" t="s">
        <v>10419</v>
      </c>
      <c r="J1747" s="5" t="n">
        <f aca="false">LEN(K1747)</f>
        <v>23</v>
      </c>
      <c r="K1747" s="6" t="str">
        <f aca="false">LOWER(SUBSTITUTE(SUBSTITUTE(SUBSTITUTE(SUBSTITUTE(SUBSTITUTE(SUBSTITUTE(SUBSTITUTE(B1747,"S.L.",""),"SL",""),"S.A.",""),"SA","")," ",""),".",""),",",""))&amp;".com"</f>
        <v>apartamentosjamaica.com</v>
      </c>
      <c r="L1747" s="4" t="s">
        <v>31</v>
      </c>
      <c r="M1747" s="4" t="s">
        <v>31</v>
      </c>
    </row>
    <row r="1748" customFormat="false" ht="15.75" hidden="false" customHeight="true" outlineLevel="0" collapsed="false">
      <c r="A1748" s="4" t="n">
        <v>11713</v>
      </c>
      <c r="B1748" s="4" t="s">
        <v>10420</v>
      </c>
      <c r="C1748" s="4"/>
      <c r="D1748" s="4" t="s">
        <v>9769</v>
      </c>
      <c r="E1748" s="5" t="s">
        <v>4272</v>
      </c>
      <c r="F1748" s="4" t="s">
        <v>4273</v>
      </c>
      <c r="G1748" s="4" t="s">
        <v>84</v>
      </c>
      <c r="H1748" s="5" t="s">
        <v>283</v>
      </c>
      <c r="I1748" s="4" t="s">
        <v>10421</v>
      </c>
      <c r="J1748" s="5" t="n">
        <f aca="false">LEN(K1748)</f>
        <v>23</v>
      </c>
      <c r="K1748" s="6" t="s">
        <v>10422</v>
      </c>
      <c r="L1748" s="4" t="s">
        <v>78</v>
      </c>
      <c r="M1748" s="4" t="s">
        <v>31</v>
      </c>
    </row>
    <row r="1749" customFormat="false" ht="15.75" hidden="false" customHeight="true" outlineLevel="0" collapsed="false">
      <c r="A1749" s="4" t="n">
        <v>12071</v>
      </c>
      <c r="B1749" s="4" t="s">
        <v>10423</v>
      </c>
      <c r="C1749" s="4"/>
      <c r="D1749" s="4" t="s">
        <v>10424</v>
      </c>
      <c r="E1749" s="5" t="s">
        <v>105</v>
      </c>
      <c r="F1749" s="4" t="s">
        <v>106</v>
      </c>
      <c r="G1749" s="4" t="s">
        <v>107</v>
      </c>
      <c r="H1749" s="5" t="s">
        <v>283</v>
      </c>
      <c r="I1749" s="4" t="s">
        <v>10425</v>
      </c>
      <c r="J1749" s="5" t="n">
        <f aca="false">LEN(K1749)</f>
        <v>23</v>
      </c>
      <c r="K1749" s="6" t="str">
        <f aca="false">LOWER(SUBSTITUTE(SUBSTITUTE(SUBSTITUTE(SUBSTITUTE(SUBSTITUTE(SUBSTITUTE(SUBSTITUTE(B1749,"S.L.",""),"SL",""),"S.A.",""),"SA","")," ",""),".",""),",",""))&amp;".com"</f>
        <v>marbellalovelyhouse.com</v>
      </c>
      <c r="L1749" s="4" t="s">
        <v>31</v>
      </c>
      <c r="M1749" s="4" t="s">
        <v>31</v>
      </c>
    </row>
    <row r="1750" customFormat="false" ht="15.75" hidden="false" customHeight="true" outlineLevel="0" collapsed="false">
      <c r="A1750" s="4" t="n">
        <v>12044</v>
      </c>
      <c r="B1750" s="4" t="s">
        <v>10426</v>
      </c>
      <c r="C1750" s="4"/>
      <c r="D1750" s="4" t="s">
        <v>10427</v>
      </c>
      <c r="E1750" s="5" t="s">
        <v>2798</v>
      </c>
      <c r="F1750" s="4" t="s">
        <v>712</v>
      </c>
      <c r="G1750" s="4" t="s">
        <v>107</v>
      </c>
      <c r="H1750" s="5" t="s">
        <v>283</v>
      </c>
      <c r="I1750" s="4" t="s">
        <v>10428</v>
      </c>
      <c r="J1750" s="5" t="n">
        <f aca="false">LEN(K1750)</f>
        <v>23</v>
      </c>
      <c r="K1750" s="6" t="str">
        <f aca="false">LOWER(SUBSTITUTE(SUBSTITUTE(SUBSTITUTE(SUBSTITUTE(SUBSTITUTE(SUBSTITUTE(SUBSTITUTE(B1750,"S.L.",""),"SL",""),"S.A.",""),"SA","")," ",""),".",""),",",""))&amp;".com"</f>
        <v>royalsuitesestepona.com</v>
      </c>
      <c r="L1750" s="4" t="s">
        <v>21</v>
      </c>
      <c r="M1750" s="4" t="s">
        <v>31</v>
      </c>
    </row>
    <row r="1751" customFormat="false" ht="15.75" hidden="false" customHeight="true" outlineLevel="0" collapsed="false">
      <c r="A1751" s="4" t="n">
        <v>12042</v>
      </c>
      <c r="B1751" s="4" t="s">
        <v>10429</v>
      </c>
      <c r="C1751" s="4"/>
      <c r="D1751" s="4" t="s">
        <v>10430</v>
      </c>
      <c r="E1751" s="5" t="s">
        <v>2798</v>
      </c>
      <c r="F1751" s="4" t="s">
        <v>712</v>
      </c>
      <c r="G1751" s="4" t="s">
        <v>107</v>
      </c>
      <c r="H1751" s="5" t="s">
        <v>283</v>
      </c>
      <c r="I1751" s="4" t="s">
        <v>10431</v>
      </c>
      <c r="J1751" s="5" t="n">
        <f aca="false">LEN(K1751)</f>
        <v>23</v>
      </c>
      <c r="K1751" s="6" t="s">
        <v>10432</v>
      </c>
      <c r="L1751" s="4" t="s">
        <v>21</v>
      </c>
      <c r="M1751" s="4" t="s">
        <v>31</v>
      </c>
    </row>
    <row r="1752" customFormat="false" ht="15.75" hidden="false" customHeight="true" outlineLevel="0" collapsed="false">
      <c r="A1752" s="4" t="n">
        <v>12125</v>
      </c>
      <c r="B1752" s="4" t="s">
        <v>10433</v>
      </c>
      <c r="C1752" s="4"/>
      <c r="D1752" s="4" t="s">
        <v>10434</v>
      </c>
      <c r="E1752" s="5" t="s">
        <v>10435</v>
      </c>
      <c r="F1752" s="4" t="s">
        <v>10436</v>
      </c>
      <c r="G1752" s="4" t="s">
        <v>1270</v>
      </c>
      <c r="H1752" s="5" t="s">
        <v>283</v>
      </c>
      <c r="I1752" s="4" t="s">
        <v>10437</v>
      </c>
      <c r="J1752" s="5" t="n">
        <f aca="false">LEN(K1752)</f>
        <v>23</v>
      </c>
      <c r="K1752" s="10" t="s">
        <v>10438</v>
      </c>
      <c r="L1752" s="4" t="s">
        <v>31</v>
      </c>
      <c r="M1752" s="4" t="s">
        <v>1016</v>
      </c>
    </row>
    <row r="1753" customFormat="false" ht="15.75" hidden="false" customHeight="true" outlineLevel="0" collapsed="false">
      <c r="A1753" s="4" t="n">
        <v>12189</v>
      </c>
      <c r="B1753" s="4" t="s">
        <v>10439</v>
      </c>
      <c r="C1753" s="4"/>
      <c r="D1753" s="4" t="s">
        <v>10440</v>
      </c>
      <c r="E1753" s="5" t="s">
        <v>2078</v>
      </c>
      <c r="F1753" s="4" t="s">
        <v>322</v>
      </c>
      <c r="G1753" s="4" t="s">
        <v>322</v>
      </c>
      <c r="H1753" s="5" t="s">
        <v>283</v>
      </c>
      <c r="I1753" s="7" t="s">
        <v>10441</v>
      </c>
      <c r="J1753" s="5" t="n">
        <f aca="false">LEN(K1753)</f>
        <v>23</v>
      </c>
      <c r="K1753" s="6" t="s">
        <v>10442</v>
      </c>
      <c r="L1753" s="4" t="s">
        <v>78</v>
      </c>
      <c r="M1753" s="4" t="s">
        <v>31</v>
      </c>
    </row>
    <row r="1754" customFormat="false" ht="15.75" hidden="false" customHeight="true" outlineLevel="0" collapsed="false">
      <c r="A1754" s="4" t="n">
        <v>12231</v>
      </c>
      <c r="B1754" s="4" t="s">
        <v>10443</v>
      </c>
      <c r="C1754" s="4"/>
      <c r="D1754" s="4" t="s">
        <v>10444</v>
      </c>
      <c r="E1754" s="5" t="s">
        <v>10445</v>
      </c>
      <c r="F1754" s="4" t="s">
        <v>10446</v>
      </c>
      <c r="G1754" s="4" t="s">
        <v>431</v>
      </c>
      <c r="H1754" s="5" t="s">
        <v>283</v>
      </c>
      <c r="I1754" s="4" t="s">
        <v>10447</v>
      </c>
      <c r="J1754" s="5" t="n">
        <f aca="false">LEN(K1754)</f>
        <v>23</v>
      </c>
      <c r="K1754" s="6" t="str">
        <f aca="false">LOWER(SUBSTITUTE(SUBSTITUTE(SUBSTITUTE(SUBSTITUTE(SUBSTITUTE(SUBSTITUTE(SUBSTITUTE(B1754,"S.L.",""),"SL",""),"S.A.",""),"SA","")," ",""),".",""),",",""))&amp;".com"</f>
        <v>agroturismobetenama.com</v>
      </c>
      <c r="L1754" s="4" t="s">
        <v>31</v>
      </c>
      <c r="M1754" s="4" t="s">
        <v>31</v>
      </c>
    </row>
    <row r="1755" customFormat="false" ht="15.75" hidden="false" customHeight="true" outlineLevel="0" collapsed="false">
      <c r="A1755" s="4" t="n">
        <v>12239</v>
      </c>
      <c r="B1755" s="4" t="s">
        <v>10448</v>
      </c>
      <c r="C1755" s="4"/>
      <c r="D1755" s="4" t="s">
        <v>10449</v>
      </c>
      <c r="E1755" s="5" t="s">
        <v>10450</v>
      </c>
      <c r="F1755" s="4" t="s">
        <v>10451</v>
      </c>
      <c r="G1755" s="4" t="s">
        <v>1482</v>
      </c>
      <c r="H1755" s="5" t="s">
        <v>283</v>
      </c>
      <c r="I1755" s="4" t="s">
        <v>10452</v>
      </c>
      <c r="J1755" s="5" t="n">
        <f aca="false">LEN(K1755)</f>
        <v>23</v>
      </c>
      <c r="K1755" s="6" t="str">
        <f aca="false">LOWER(SUBSTITUTE(SUBSTITUTE(SUBSTITUTE(SUBSTITUTE(SUBSTITUTE(SUBSTITUTE(SUBSTITUTE(B1755,"S.L.",""),"SL",""),"S.A.",""),"SA","")," ",""),".",""),",",""))&amp;".com"</f>
        <v>hotellaureanamarcos.com</v>
      </c>
      <c r="L1755" s="4" t="s">
        <v>31</v>
      </c>
      <c r="M1755" s="4" t="s">
        <v>1979</v>
      </c>
    </row>
    <row r="1756" customFormat="false" ht="15.75" hidden="false" customHeight="true" outlineLevel="0" collapsed="false">
      <c r="A1756" s="4" t="n">
        <v>12304</v>
      </c>
      <c r="B1756" s="4" t="s">
        <v>10453</v>
      </c>
      <c r="C1756" s="4"/>
      <c r="D1756" s="4" t="s">
        <v>10454</v>
      </c>
      <c r="E1756" s="5" t="s">
        <v>10455</v>
      </c>
      <c r="F1756" s="4" t="s">
        <v>10456</v>
      </c>
      <c r="G1756" s="4" t="s">
        <v>259</v>
      </c>
      <c r="H1756" s="5" t="s">
        <v>283</v>
      </c>
      <c r="I1756" s="7" t="s">
        <v>10457</v>
      </c>
      <c r="J1756" s="5" t="n">
        <f aca="false">LEN(K1756)</f>
        <v>23</v>
      </c>
      <c r="K1756" s="6" t="str">
        <f aca="false">LOWER(SUBSTITUTE(SUBSTITUTE(SUBSTITUTE(SUBSTITUTE(SUBSTITUTE(SUBSTITUTE(SUBSTITUTE(B1756,"S.L.",""),"SL",""),"S.A.",""),"SA","")," ",""),".",""),",",""))&amp;".com"</f>
        <v>laxaconerad´ardenya.com</v>
      </c>
      <c r="L1756" s="4" t="s">
        <v>21</v>
      </c>
      <c r="M1756" s="4" t="s">
        <v>317</v>
      </c>
    </row>
    <row r="1757" customFormat="false" ht="15.75" hidden="false" customHeight="true" outlineLevel="0" collapsed="false">
      <c r="A1757" s="4" t="n">
        <v>11101</v>
      </c>
      <c r="B1757" s="4" t="s">
        <v>10458</v>
      </c>
      <c r="C1757" s="4"/>
      <c r="D1757" s="4" t="s">
        <v>10459</v>
      </c>
      <c r="E1757" s="5" t="s">
        <v>10460</v>
      </c>
      <c r="F1757" s="4" t="s">
        <v>10461</v>
      </c>
      <c r="G1757" s="4" t="s">
        <v>299</v>
      </c>
      <c r="H1757" s="5" t="s">
        <v>10462</v>
      </c>
      <c r="I1757" s="7" t="s">
        <v>10463</v>
      </c>
      <c r="J1757" s="5" t="n">
        <f aca="false">LEN(K1757)</f>
        <v>23</v>
      </c>
      <c r="K1757" s="6" t="s">
        <v>10464</v>
      </c>
      <c r="L1757" s="4" t="s">
        <v>21</v>
      </c>
      <c r="M1757" s="4" t="s">
        <v>1979</v>
      </c>
    </row>
    <row r="1758" customFormat="false" ht="15.75" hidden="false" customHeight="true" outlineLevel="0" collapsed="false">
      <c r="A1758" s="4" t="n">
        <v>11267</v>
      </c>
      <c r="B1758" s="4" t="s">
        <v>10465</v>
      </c>
      <c r="C1758" s="4"/>
      <c r="D1758" s="4" t="s">
        <v>10466</v>
      </c>
      <c r="E1758" s="5" t="s">
        <v>10467</v>
      </c>
      <c r="F1758" s="4" t="s">
        <v>10468</v>
      </c>
      <c r="G1758" s="4" t="s">
        <v>620</v>
      </c>
      <c r="H1758" s="5" t="s">
        <v>10469</v>
      </c>
      <c r="I1758" s="4" t="s">
        <v>10470</v>
      </c>
      <c r="J1758" s="5" t="n">
        <f aca="false">LEN(K1758)</f>
        <v>23</v>
      </c>
      <c r="K1758" s="10" t="s">
        <v>10471</v>
      </c>
      <c r="L1758" s="4" t="s">
        <v>31</v>
      </c>
      <c r="M1758" s="4" t="s">
        <v>1979</v>
      </c>
    </row>
    <row r="1759" customFormat="false" ht="15.75" hidden="false" customHeight="true" outlineLevel="0" collapsed="false">
      <c r="A1759" s="4" t="n">
        <v>11198</v>
      </c>
      <c r="B1759" s="4" t="s">
        <v>10472</v>
      </c>
      <c r="C1759" s="4"/>
      <c r="D1759" s="4" t="s">
        <v>10473</v>
      </c>
      <c r="E1759" s="5" t="s">
        <v>10474</v>
      </c>
      <c r="F1759" s="4" t="s">
        <v>8235</v>
      </c>
      <c r="G1759" s="4" t="s">
        <v>620</v>
      </c>
      <c r="H1759" s="5" t="s">
        <v>10475</v>
      </c>
      <c r="I1759" s="4" t="s">
        <v>10476</v>
      </c>
      <c r="J1759" s="5" t="n">
        <f aca="false">LEN(K1759)</f>
        <v>23</v>
      </c>
      <c r="K1759" s="10" t="s">
        <v>10477</v>
      </c>
      <c r="L1759" s="4" t="s">
        <v>78</v>
      </c>
      <c r="M1759" s="4" t="s">
        <v>877</v>
      </c>
    </row>
    <row r="1760" customFormat="false" ht="15.75" hidden="false" customHeight="true" outlineLevel="0" collapsed="false">
      <c r="A1760" s="4" t="n">
        <v>11901</v>
      </c>
      <c r="B1760" s="4" t="s">
        <v>10478</v>
      </c>
      <c r="C1760" s="4"/>
      <c r="D1760" s="4" t="s">
        <v>10479</v>
      </c>
      <c r="E1760" s="5" t="s">
        <v>10480</v>
      </c>
      <c r="F1760" s="4" t="s">
        <v>10481</v>
      </c>
      <c r="G1760" s="4" t="s">
        <v>364</v>
      </c>
      <c r="H1760" s="5" t="s">
        <v>10482</v>
      </c>
      <c r="I1760" s="4" t="s">
        <v>10483</v>
      </c>
      <c r="J1760" s="5" t="n">
        <f aca="false">LEN(K1760)</f>
        <v>23</v>
      </c>
      <c r="K1760" s="10" t="s">
        <v>10484</v>
      </c>
      <c r="L1760" s="4" t="s">
        <v>66</v>
      </c>
      <c r="M1760" s="4" t="s">
        <v>2097</v>
      </c>
    </row>
    <row r="1761" customFormat="false" ht="15.75" hidden="false" customHeight="true" outlineLevel="0" collapsed="false">
      <c r="A1761" s="4" t="n">
        <v>11522</v>
      </c>
      <c r="B1761" s="4" t="s">
        <v>10485</v>
      </c>
      <c r="C1761" s="4"/>
      <c r="D1761" s="4" t="s">
        <v>10486</v>
      </c>
      <c r="E1761" s="5" t="s">
        <v>782</v>
      </c>
      <c r="F1761" s="4" t="s">
        <v>783</v>
      </c>
      <c r="G1761" s="4" t="s">
        <v>154</v>
      </c>
      <c r="H1761" s="5" t="s">
        <v>10487</v>
      </c>
      <c r="I1761" s="4" t="s">
        <v>10488</v>
      </c>
      <c r="J1761" s="5" t="n">
        <f aca="false">LEN(K1761)</f>
        <v>23</v>
      </c>
      <c r="K1761" s="6" t="str">
        <f aca="false">LOWER(SUBSTITUTE(SUBSTITUTE(SUBSTITUTE(SUBSTITUTE(SUBSTITUTE(SUBSTITUTE(SUBSTITUTE(B1761,"S.L.",""),"SL",""),"S.A.",""),"SA","")," ",""),".",""),",",""))&amp;".com"</f>
        <v>chic&amp;ilorbeachhome3.com</v>
      </c>
      <c r="L1761" s="4" t="s">
        <v>21</v>
      </c>
      <c r="M1761" s="4" t="s">
        <v>31</v>
      </c>
    </row>
    <row r="1762" customFormat="false" ht="15.75" hidden="false" customHeight="true" outlineLevel="0" collapsed="false">
      <c r="A1762" s="4" t="n">
        <v>11501</v>
      </c>
      <c r="B1762" s="4" t="s">
        <v>10489</v>
      </c>
      <c r="C1762" s="4"/>
      <c r="D1762" s="4" t="s">
        <v>10490</v>
      </c>
      <c r="E1762" s="5" t="s">
        <v>10491</v>
      </c>
      <c r="F1762" s="4" t="s">
        <v>2733</v>
      </c>
      <c r="G1762" s="4" t="s">
        <v>313</v>
      </c>
      <c r="H1762" s="5" t="s">
        <v>10492</v>
      </c>
      <c r="I1762" s="4" t="s">
        <v>10493</v>
      </c>
      <c r="J1762" s="5" t="n">
        <f aca="false">LEN(K1762)</f>
        <v>23</v>
      </c>
      <c r="K1762" s="10" t="s">
        <v>10494</v>
      </c>
      <c r="L1762" s="4" t="s">
        <v>21</v>
      </c>
      <c r="M1762" s="4" t="s">
        <v>31</v>
      </c>
    </row>
    <row r="1763" customFormat="false" ht="15.75" hidden="false" customHeight="true" outlineLevel="0" collapsed="false">
      <c r="A1763" s="4" t="n">
        <v>11666</v>
      </c>
      <c r="B1763" s="4" t="s">
        <v>10495</v>
      </c>
      <c r="C1763" s="4" t="s">
        <v>10496</v>
      </c>
      <c r="D1763" s="4" t="s">
        <v>10497</v>
      </c>
      <c r="E1763" s="5" t="s">
        <v>1924</v>
      </c>
      <c r="F1763" s="4" t="s">
        <v>1925</v>
      </c>
      <c r="G1763" s="4" t="s">
        <v>573</v>
      </c>
      <c r="H1763" s="5" t="s">
        <v>10498</v>
      </c>
      <c r="I1763" s="15" t="s">
        <v>10499</v>
      </c>
      <c r="J1763" s="5" t="n">
        <f aca="false">LEN(K1763)</f>
        <v>23</v>
      </c>
      <c r="K1763" s="24" t="s">
        <v>10500</v>
      </c>
      <c r="L1763" s="4" t="s">
        <v>31</v>
      </c>
      <c r="M1763" s="4" t="s">
        <v>31</v>
      </c>
    </row>
    <row r="1764" customFormat="false" ht="15.75" hidden="false" customHeight="true" outlineLevel="0" collapsed="false">
      <c r="A1764" s="4" t="n">
        <v>11604</v>
      </c>
      <c r="B1764" s="4" t="s">
        <v>10501</v>
      </c>
      <c r="C1764" s="4"/>
      <c r="D1764" s="4" t="s">
        <v>10502</v>
      </c>
      <c r="E1764" s="5" t="s">
        <v>10503</v>
      </c>
      <c r="F1764" s="4" t="s">
        <v>146</v>
      </c>
      <c r="G1764" s="4" t="s">
        <v>146</v>
      </c>
      <c r="H1764" s="5" t="s">
        <v>10504</v>
      </c>
      <c r="I1764" s="4" t="s">
        <v>10505</v>
      </c>
      <c r="J1764" s="5" t="n">
        <f aca="false">LEN(K1764)</f>
        <v>23</v>
      </c>
      <c r="K1764" s="6" t="s">
        <v>10506</v>
      </c>
      <c r="L1764" s="4" t="s">
        <v>31</v>
      </c>
      <c r="M1764" s="4" t="s">
        <v>186</v>
      </c>
    </row>
    <row r="1765" customFormat="false" ht="15.75" hidden="false" customHeight="true" outlineLevel="0" collapsed="false">
      <c r="A1765" s="4" t="n">
        <v>11791</v>
      </c>
      <c r="B1765" s="4" t="s">
        <v>10507</v>
      </c>
      <c r="C1765" s="4"/>
      <c r="D1765" s="4" t="s">
        <v>10508</v>
      </c>
      <c r="E1765" s="5" t="s">
        <v>91</v>
      </c>
      <c r="F1765" s="4" t="s">
        <v>92</v>
      </c>
      <c r="G1765" s="4" t="s">
        <v>84</v>
      </c>
      <c r="H1765" s="5" t="s">
        <v>10509</v>
      </c>
      <c r="I1765" s="7" t="s">
        <v>10510</v>
      </c>
      <c r="J1765" s="5" t="n">
        <f aca="false">LEN(K1765)</f>
        <v>23</v>
      </c>
      <c r="K1765" s="6" t="str">
        <f aca="false">LOWER(SUBSTITUTE(SUBSTITUTE(SUBSTITUTE(SUBSTITUTE(SUBSTITUTE(SUBSTITUTE(SUBSTITUTE(B1765,"S.L.",""),"SL",""),"S.A.",""),"SA","")," ",""),".",""),",",""))&amp;".com"</f>
        <v>habitacionesdonjuan.com</v>
      </c>
      <c r="L1765" s="4" t="s">
        <v>31</v>
      </c>
      <c r="M1765" s="4" t="s">
        <v>31</v>
      </c>
    </row>
    <row r="1766" customFormat="false" ht="15.75" hidden="false" customHeight="true" outlineLevel="0" collapsed="false">
      <c r="A1766" s="4" t="n">
        <v>12113</v>
      </c>
      <c r="B1766" s="4" t="s">
        <v>10511</v>
      </c>
      <c r="C1766" s="4"/>
      <c r="D1766" s="4" t="s">
        <v>10512</v>
      </c>
      <c r="E1766" s="5" t="s">
        <v>10513</v>
      </c>
      <c r="F1766" s="4" t="s">
        <v>10514</v>
      </c>
      <c r="G1766" s="4" t="s">
        <v>409</v>
      </c>
      <c r="H1766" s="5" t="s">
        <v>10515</v>
      </c>
      <c r="I1766" s="4" t="s">
        <v>10516</v>
      </c>
      <c r="J1766" s="5" t="n">
        <f aca="false">LEN(K1766)</f>
        <v>23</v>
      </c>
      <c r="K1766" s="6" t="s">
        <v>10517</v>
      </c>
      <c r="L1766" s="4" t="s">
        <v>57</v>
      </c>
      <c r="M1766" s="4" t="s">
        <v>22</v>
      </c>
    </row>
    <row r="1767" customFormat="false" ht="15.75" hidden="false" customHeight="true" outlineLevel="0" collapsed="false">
      <c r="A1767" s="4" t="n">
        <v>11661</v>
      </c>
      <c r="B1767" s="4" t="s">
        <v>10518</v>
      </c>
      <c r="C1767" s="4"/>
      <c r="D1767" s="4" t="s">
        <v>10519</v>
      </c>
      <c r="E1767" s="5" t="s">
        <v>10520</v>
      </c>
      <c r="F1767" s="4" t="s">
        <v>10521</v>
      </c>
      <c r="G1767" s="4" t="s">
        <v>1397</v>
      </c>
      <c r="H1767" s="5" t="s">
        <v>10522</v>
      </c>
      <c r="I1767" s="4" t="s">
        <v>10523</v>
      </c>
      <c r="J1767" s="5" t="n">
        <f aca="false">LEN(K1767)</f>
        <v>23</v>
      </c>
      <c r="K1767" s="6" t="s">
        <v>10524</v>
      </c>
      <c r="L1767" s="4" t="s">
        <v>31</v>
      </c>
      <c r="M1767" s="4" t="s">
        <v>1016</v>
      </c>
    </row>
    <row r="1768" customFormat="false" ht="15.75" hidden="false" customHeight="true" outlineLevel="0" collapsed="false">
      <c r="A1768" s="4" t="n">
        <v>11259</v>
      </c>
      <c r="B1768" s="4" t="s">
        <v>10525</v>
      </c>
      <c r="C1768" s="4"/>
      <c r="D1768" s="4" t="s">
        <v>10526</v>
      </c>
      <c r="E1768" s="5" t="s">
        <v>10527</v>
      </c>
      <c r="F1768" s="4" t="s">
        <v>10528</v>
      </c>
      <c r="G1768" s="4" t="s">
        <v>620</v>
      </c>
      <c r="H1768" s="5" t="s">
        <v>10529</v>
      </c>
      <c r="I1768" s="7" t="s">
        <v>10530</v>
      </c>
      <c r="J1768" s="5" t="n">
        <f aca="false">LEN(K1768)</f>
        <v>23</v>
      </c>
      <c r="K1768" s="6" t="s">
        <v>10531</v>
      </c>
      <c r="L1768" s="4" t="s">
        <v>31</v>
      </c>
      <c r="M1768" s="4" t="s">
        <v>381</v>
      </c>
    </row>
    <row r="1769" customFormat="false" ht="15.75" hidden="false" customHeight="true" outlineLevel="0" collapsed="false">
      <c r="A1769" s="4" t="n">
        <v>11409</v>
      </c>
      <c r="B1769" s="4" t="s">
        <v>10532</v>
      </c>
      <c r="C1769" s="4"/>
      <c r="D1769" s="4" t="s">
        <v>10533</v>
      </c>
      <c r="E1769" s="5" t="s">
        <v>10534</v>
      </c>
      <c r="F1769" s="4" t="s">
        <v>10535</v>
      </c>
      <c r="G1769" s="4" t="s">
        <v>290</v>
      </c>
      <c r="H1769" s="5" t="s">
        <v>10536</v>
      </c>
      <c r="I1769" s="7" t="s">
        <v>10537</v>
      </c>
      <c r="J1769" s="5" t="n">
        <f aca="false">LEN(K1769)</f>
        <v>23</v>
      </c>
      <c r="K1769" s="6" t="s">
        <v>10538</v>
      </c>
      <c r="L1769" s="4" t="s">
        <v>21</v>
      </c>
      <c r="M1769" s="4" t="s">
        <v>32</v>
      </c>
    </row>
    <row r="1770" customFormat="false" ht="15.75" hidden="false" customHeight="true" outlineLevel="0" collapsed="false">
      <c r="A1770" s="4" t="n">
        <v>12298</v>
      </c>
      <c r="B1770" s="4" t="s">
        <v>10539</v>
      </c>
      <c r="C1770" s="4" t="s">
        <v>10540</v>
      </c>
      <c r="D1770" s="4" t="s">
        <v>10541</v>
      </c>
      <c r="E1770" s="5" t="s">
        <v>10542</v>
      </c>
      <c r="F1770" s="4" t="s">
        <v>10543</v>
      </c>
      <c r="G1770" s="4" t="s">
        <v>259</v>
      </c>
      <c r="H1770" s="5" t="s">
        <v>10544</v>
      </c>
      <c r="I1770" s="4" t="s">
        <v>10545</v>
      </c>
      <c r="J1770" s="5" t="n">
        <f aca="false">LEN(K1770)</f>
        <v>23</v>
      </c>
      <c r="K1770" s="6" t="s">
        <v>10546</v>
      </c>
      <c r="L1770" s="4" t="s">
        <v>78</v>
      </c>
      <c r="M1770" s="4" t="s">
        <v>31</v>
      </c>
    </row>
    <row r="1771" customFormat="false" ht="15.75" hidden="false" customHeight="true" outlineLevel="0" collapsed="false">
      <c r="A1771" s="4" t="n">
        <v>11584</v>
      </c>
      <c r="B1771" s="4" t="s">
        <v>10547</v>
      </c>
      <c r="C1771" s="4"/>
      <c r="D1771" s="4" t="s">
        <v>10548</v>
      </c>
      <c r="E1771" s="5" t="s">
        <v>9122</v>
      </c>
      <c r="F1771" s="4" t="s">
        <v>851</v>
      </c>
      <c r="G1771" s="4" t="s">
        <v>852</v>
      </c>
      <c r="H1771" s="5" t="s">
        <v>6879</v>
      </c>
      <c r="I1771" s="4" t="s">
        <v>10549</v>
      </c>
      <c r="J1771" s="5" t="n">
        <f aca="false">LEN(K1771)</f>
        <v>23</v>
      </c>
      <c r="K1771" s="6" t="str">
        <f aca="false">LOWER(SUBSTITUTE(SUBSTITUTE(SUBSTITUTE(SUBSTITUTE(SUBSTITUTE(SUBSTITUTE(SUBSTITUTE(B1771,"S.L.",""),"SL",""),"S.A.",""),"SA","")," ",""),".",""),",",""))&amp;".com"</f>
        <v>pensiónnignaciogros.com</v>
      </c>
      <c r="L1771" s="4" t="s">
        <v>57</v>
      </c>
      <c r="M1771" s="4" t="s">
        <v>22</v>
      </c>
    </row>
    <row r="1772" customFormat="false" ht="15.75" hidden="false" customHeight="true" outlineLevel="0" collapsed="false">
      <c r="A1772" s="4" t="n">
        <v>11956</v>
      </c>
      <c r="B1772" s="4" t="s">
        <v>10550</v>
      </c>
      <c r="C1772" s="4"/>
      <c r="D1772" s="4" t="s">
        <v>10551</v>
      </c>
      <c r="E1772" s="5" t="s">
        <v>10552</v>
      </c>
      <c r="F1772" s="4" t="s">
        <v>10553</v>
      </c>
      <c r="G1772" s="4" t="s">
        <v>242</v>
      </c>
      <c r="H1772" s="5" t="s">
        <v>10554</v>
      </c>
      <c r="I1772" s="7" t="s">
        <v>10555</v>
      </c>
      <c r="J1772" s="5" t="n">
        <f aca="false">LEN(K1772)</f>
        <v>23</v>
      </c>
      <c r="K1772" s="6" t="s">
        <v>10556</v>
      </c>
      <c r="L1772" s="4" t="s">
        <v>31</v>
      </c>
      <c r="M1772" s="4" t="s">
        <v>1063</v>
      </c>
    </row>
    <row r="1773" customFormat="false" ht="27.75" hidden="false" customHeight="true" outlineLevel="0" collapsed="false">
      <c r="A1773" s="4" t="n">
        <v>12009</v>
      </c>
      <c r="B1773" s="4" t="s">
        <v>10557</v>
      </c>
      <c r="C1773" s="4"/>
      <c r="D1773" s="4" t="s">
        <v>10558</v>
      </c>
      <c r="E1773" s="5" t="s">
        <v>10559</v>
      </c>
      <c r="F1773" s="4" t="s">
        <v>10560</v>
      </c>
      <c r="G1773" s="4" t="s">
        <v>205</v>
      </c>
      <c r="H1773" s="5" t="s">
        <v>10561</v>
      </c>
      <c r="I1773" s="7" t="s">
        <v>10562</v>
      </c>
      <c r="J1773" s="5" t="n">
        <f aca="false">LEN(K1773)</f>
        <v>23</v>
      </c>
      <c r="K1773" s="6" t="s">
        <v>10563</v>
      </c>
      <c r="L1773" s="4" t="s">
        <v>57</v>
      </c>
      <c r="M1773" s="4" t="s">
        <v>31</v>
      </c>
    </row>
    <row r="1774" customFormat="false" ht="15.75" hidden="false" customHeight="true" outlineLevel="0" collapsed="false">
      <c r="A1774" s="4" t="n">
        <v>12045</v>
      </c>
      <c r="B1774" s="4" t="s">
        <v>10564</v>
      </c>
      <c r="C1774" s="4"/>
      <c r="D1774" s="4" t="s">
        <v>10565</v>
      </c>
      <c r="E1774" s="5" t="s">
        <v>9294</v>
      </c>
      <c r="F1774" s="4" t="s">
        <v>9295</v>
      </c>
      <c r="G1774" s="4" t="s">
        <v>107</v>
      </c>
      <c r="H1774" s="5" t="s">
        <v>10566</v>
      </c>
      <c r="I1774" s="4" t="s">
        <v>10567</v>
      </c>
      <c r="J1774" s="5" t="n">
        <f aca="false">LEN(K1774)</f>
        <v>23</v>
      </c>
      <c r="K1774" s="6" t="s">
        <v>10568</v>
      </c>
      <c r="L1774" s="4" t="s">
        <v>57</v>
      </c>
      <c r="M1774" s="4" t="s">
        <v>317</v>
      </c>
    </row>
    <row r="1775" customFormat="false" ht="15.75" hidden="false" customHeight="true" outlineLevel="0" collapsed="false">
      <c r="A1775" s="4" t="n">
        <v>11275</v>
      </c>
      <c r="B1775" s="4" t="s">
        <v>10569</v>
      </c>
      <c r="C1775" s="4"/>
      <c r="D1775" s="4" t="s">
        <v>10570</v>
      </c>
      <c r="E1775" s="5" t="s">
        <v>10571</v>
      </c>
      <c r="F1775" s="4" t="s">
        <v>10572</v>
      </c>
      <c r="G1775" s="4" t="s">
        <v>2305</v>
      </c>
      <c r="H1775" s="5" t="s">
        <v>10573</v>
      </c>
      <c r="I1775" s="7" t="s">
        <v>10574</v>
      </c>
      <c r="J1775" s="5" t="n">
        <f aca="false">LEN(K1775)</f>
        <v>23</v>
      </c>
      <c r="K1775" s="5" t="s">
        <v>10575</v>
      </c>
      <c r="L1775" s="4" t="s">
        <v>3407</v>
      </c>
      <c r="M1775" s="4" t="s">
        <v>31</v>
      </c>
    </row>
    <row r="1776" customFormat="false" ht="15.75" hidden="false" customHeight="true" outlineLevel="0" collapsed="false">
      <c r="A1776" s="4" t="n">
        <v>12204</v>
      </c>
      <c r="B1776" s="4" t="s">
        <v>10576</v>
      </c>
      <c r="C1776" s="4"/>
      <c r="D1776" s="4" t="s">
        <v>10577</v>
      </c>
      <c r="E1776" s="5" t="s">
        <v>2355</v>
      </c>
      <c r="F1776" s="4" t="s">
        <v>1027</v>
      </c>
      <c r="G1776" s="4" t="s">
        <v>431</v>
      </c>
      <c r="H1776" s="5" t="s">
        <v>10578</v>
      </c>
      <c r="I1776" s="4" t="s">
        <v>10579</v>
      </c>
      <c r="J1776" s="5" t="n">
        <f aca="false">LEN(K1776)</f>
        <v>23</v>
      </c>
      <c r="K1776" s="6" t="s">
        <v>10580</v>
      </c>
      <c r="L1776" s="4" t="s">
        <v>31</v>
      </c>
      <c r="M1776" s="4" t="s">
        <v>32</v>
      </c>
    </row>
    <row r="1777" customFormat="false" ht="15.75" hidden="false" customHeight="true" outlineLevel="0" collapsed="false">
      <c r="A1777" s="4" t="n">
        <v>12377</v>
      </c>
      <c r="B1777" s="4" t="s">
        <v>10581</v>
      </c>
      <c r="C1777" s="4"/>
      <c r="D1777" s="4" t="s">
        <v>10582</v>
      </c>
      <c r="E1777" s="5" t="s">
        <v>10583</v>
      </c>
      <c r="F1777" s="4" t="s">
        <v>10584</v>
      </c>
      <c r="G1777" s="4" t="s">
        <v>611</v>
      </c>
      <c r="H1777" s="5" t="s">
        <v>10585</v>
      </c>
      <c r="I1777" s="4" t="s">
        <v>10586</v>
      </c>
      <c r="J1777" s="5" t="n">
        <f aca="false">LEN(K1777)</f>
        <v>23</v>
      </c>
      <c r="K1777" s="6" t="s">
        <v>10587</v>
      </c>
      <c r="L1777" s="4" t="s">
        <v>21</v>
      </c>
      <c r="M1777" s="4" t="s">
        <v>381</v>
      </c>
    </row>
    <row r="1778" customFormat="false" ht="15.75" hidden="false" customHeight="true" outlineLevel="0" collapsed="false">
      <c r="A1778" s="4" t="n">
        <v>11413</v>
      </c>
      <c r="B1778" s="4" t="s">
        <v>10588</v>
      </c>
      <c r="C1778" s="4"/>
      <c r="D1778" s="4" t="s">
        <v>10589</v>
      </c>
      <c r="E1778" s="5" t="s">
        <v>10590</v>
      </c>
      <c r="F1778" s="4" t="s">
        <v>10591</v>
      </c>
      <c r="G1778" s="4" t="s">
        <v>290</v>
      </c>
      <c r="H1778" s="5" t="s">
        <v>10592</v>
      </c>
      <c r="I1778" s="4" t="s">
        <v>10593</v>
      </c>
      <c r="J1778" s="5" t="n">
        <f aca="false">LEN(K1778)</f>
        <v>23</v>
      </c>
      <c r="K1778" s="6" t="s">
        <v>10594</v>
      </c>
      <c r="L1778" s="4" t="s">
        <v>21</v>
      </c>
      <c r="M1778" s="4" t="s">
        <v>1016</v>
      </c>
    </row>
    <row r="1779" customFormat="false" ht="15.75" hidden="false" customHeight="true" outlineLevel="0" collapsed="false">
      <c r="A1779" s="4" t="n">
        <v>11507</v>
      </c>
      <c r="B1779" s="4" t="s">
        <v>10595</v>
      </c>
      <c r="C1779" s="4"/>
      <c r="D1779" s="4" t="s">
        <v>10596</v>
      </c>
      <c r="E1779" s="5" t="s">
        <v>10597</v>
      </c>
      <c r="F1779" s="4" t="s">
        <v>10598</v>
      </c>
      <c r="G1779" s="4" t="s">
        <v>313</v>
      </c>
      <c r="H1779" s="5" t="s">
        <v>10599</v>
      </c>
      <c r="I1779" s="4" t="s">
        <v>10600</v>
      </c>
      <c r="J1779" s="5" t="n">
        <f aca="false">LEN(K1779)</f>
        <v>23</v>
      </c>
      <c r="K1779" s="6" t="s">
        <v>10601</v>
      </c>
      <c r="L1779" s="4" t="s">
        <v>21</v>
      </c>
      <c r="M1779" s="4" t="s">
        <v>31</v>
      </c>
    </row>
    <row r="1780" customFormat="false" ht="15.75" hidden="false" customHeight="true" outlineLevel="0" collapsed="false">
      <c r="A1780" s="4" t="n">
        <v>3</v>
      </c>
      <c r="B1780" s="4" t="s">
        <v>10602</v>
      </c>
      <c r="C1780" s="4" t="s">
        <v>10603</v>
      </c>
      <c r="D1780" s="4" t="s">
        <v>10604</v>
      </c>
      <c r="E1780" s="5" t="s">
        <v>471</v>
      </c>
      <c r="F1780" s="4" t="s">
        <v>372</v>
      </c>
      <c r="G1780" s="4" t="s">
        <v>372</v>
      </c>
      <c r="H1780" s="5" t="s">
        <v>10605</v>
      </c>
      <c r="I1780" s="7" t="s">
        <v>10606</v>
      </c>
      <c r="J1780" s="5" t="n">
        <f aca="false">LEN(K1780)</f>
        <v>23</v>
      </c>
      <c r="K1780" s="5" t="s">
        <v>10607</v>
      </c>
      <c r="L1780" s="4" t="s">
        <v>57</v>
      </c>
      <c r="M1780" s="4" t="s">
        <v>877</v>
      </c>
    </row>
    <row r="1781" customFormat="false" ht="15.75" hidden="false" customHeight="true" outlineLevel="0" collapsed="false">
      <c r="A1781" s="4" t="n">
        <v>11478</v>
      </c>
      <c r="B1781" s="4" t="s">
        <v>10608</v>
      </c>
      <c r="C1781" s="4" t="s">
        <v>10609</v>
      </c>
      <c r="D1781" s="4" t="s">
        <v>10610</v>
      </c>
      <c r="E1781" s="5" t="s">
        <v>10611</v>
      </c>
      <c r="F1781" s="4" t="s">
        <v>10612</v>
      </c>
      <c r="G1781" s="4" t="s">
        <v>332</v>
      </c>
      <c r="H1781" s="5" t="s">
        <v>10613</v>
      </c>
      <c r="I1781" s="4" t="s">
        <v>10614</v>
      </c>
      <c r="J1781" s="5" t="n">
        <f aca="false">LEN(K1781)</f>
        <v>23</v>
      </c>
      <c r="K1781" s="6" t="s">
        <v>10615</v>
      </c>
      <c r="L1781" s="4" t="s">
        <v>21</v>
      </c>
      <c r="M1781" s="4" t="s">
        <v>695</v>
      </c>
    </row>
    <row r="1782" customFormat="false" ht="15.75" hidden="false" customHeight="true" outlineLevel="0" collapsed="false">
      <c r="A1782" s="4" t="n">
        <v>78</v>
      </c>
      <c r="B1782" s="4" t="s">
        <v>10616</v>
      </c>
      <c r="C1782" s="4"/>
      <c r="D1782" s="4" t="s">
        <v>10617</v>
      </c>
      <c r="E1782" s="5" t="n">
        <v>7015</v>
      </c>
      <c r="F1782" s="4" t="s">
        <v>83</v>
      </c>
      <c r="G1782" s="4" t="s">
        <v>84</v>
      </c>
      <c r="H1782" s="5" t="s">
        <v>10618</v>
      </c>
      <c r="I1782" s="4" t="s">
        <v>10619</v>
      </c>
      <c r="J1782" s="5" t="n">
        <f aca="false">LEN(K1782)</f>
        <v>23</v>
      </c>
      <c r="K1782" s="6" t="s">
        <v>10620</v>
      </c>
      <c r="L1782" s="4" t="s">
        <v>31</v>
      </c>
      <c r="M1782" s="4" t="s">
        <v>31</v>
      </c>
    </row>
    <row r="1783" customFormat="false" ht="15.75" hidden="false" customHeight="true" outlineLevel="0" collapsed="false">
      <c r="A1783" s="4" t="n">
        <v>203</v>
      </c>
      <c r="B1783" s="4" t="s">
        <v>10621</v>
      </c>
      <c r="C1783" s="4"/>
      <c r="D1783" s="4" t="s">
        <v>10622</v>
      </c>
      <c r="E1783" s="5" t="s">
        <v>82</v>
      </c>
      <c r="F1783" s="4" t="s">
        <v>83</v>
      </c>
      <c r="G1783" s="4" t="s">
        <v>84</v>
      </c>
      <c r="H1783" s="5" t="s">
        <v>10623</v>
      </c>
      <c r="I1783" s="4" t="s">
        <v>10624</v>
      </c>
      <c r="J1783" s="5" t="n">
        <f aca="false">LEN(K1783)</f>
        <v>23</v>
      </c>
      <c r="K1783" s="6" t="s">
        <v>10625</v>
      </c>
      <c r="L1783" s="4" t="s">
        <v>66</v>
      </c>
      <c r="M1783" s="4" t="s">
        <v>591</v>
      </c>
    </row>
    <row r="1784" customFormat="false" ht="15.75" hidden="false" customHeight="true" outlineLevel="0" collapsed="false">
      <c r="A1784" s="4" t="n">
        <v>208</v>
      </c>
      <c r="B1784" s="4" t="s">
        <v>10626</v>
      </c>
      <c r="C1784" s="4"/>
      <c r="D1784" s="4" t="s">
        <v>10627</v>
      </c>
      <c r="E1784" s="5" t="s">
        <v>683</v>
      </c>
      <c r="F1784" s="4" t="s">
        <v>684</v>
      </c>
      <c r="G1784" s="4" t="s">
        <v>573</v>
      </c>
      <c r="H1784" s="5" t="s">
        <v>10628</v>
      </c>
      <c r="I1784" s="7" t="s">
        <v>10629</v>
      </c>
      <c r="J1784" s="5" t="n">
        <f aca="false">LEN(K1784)</f>
        <v>23</v>
      </c>
      <c r="K1784" s="6" t="s">
        <v>10630</v>
      </c>
      <c r="L1784" s="4" t="s">
        <v>21</v>
      </c>
      <c r="M1784" s="4" t="s">
        <v>10631</v>
      </c>
    </row>
    <row r="1785" customFormat="false" ht="15.75" hidden="false" customHeight="true" outlineLevel="0" collapsed="false">
      <c r="A1785" s="4" t="n">
        <v>232</v>
      </c>
      <c r="B1785" s="4" t="s">
        <v>10632</v>
      </c>
      <c r="C1785" s="4"/>
      <c r="D1785" s="4" t="s">
        <v>10633</v>
      </c>
      <c r="E1785" s="5" t="n">
        <v>46167</v>
      </c>
      <c r="F1785" s="4" t="s">
        <v>5056</v>
      </c>
      <c r="G1785" s="4" t="s">
        <v>18</v>
      </c>
      <c r="H1785" s="5" t="s">
        <v>10634</v>
      </c>
      <c r="I1785" s="4" t="s">
        <v>10635</v>
      </c>
      <c r="J1785" s="5" t="n">
        <f aca="false">LEN(K1785)</f>
        <v>23</v>
      </c>
      <c r="K1785" s="6" t="s">
        <v>10636</v>
      </c>
      <c r="L1785" s="4" t="s">
        <v>78</v>
      </c>
      <c r="M1785" s="4" t="s">
        <v>779</v>
      </c>
    </row>
    <row r="1786" customFormat="false" ht="15.75" hidden="false" customHeight="true" outlineLevel="0" collapsed="false">
      <c r="A1786" s="4" t="n">
        <v>233</v>
      </c>
      <c r="B1786" s="4" t="s">
        <v>10637</v>
      </c>
      <c r="C1786" s="4"/>
      <c r="D1786" s="4" t="s">
        <v>9706</v>
      </c>
      <c r="E1786" s="5" t="s">
        <v>7761</v>
      </c>
      <c r="F1786" s="4" t="s">
        <v>7762</v>
      </c>
      <c r="G1786" s="4" t="s">
        <v>154</v>
      </c>
      <c r="H1786" s="5" t="s">
        <v>10638</v>
      </c>
      <c r="I1786" s="4" t="s">
        <v>10639</v>
      </c>
      <c r="J1786" s="5" t="n">
        <f aca="false">LEN(K1786)</f>
        <v>23</v>
      </c>
      <c r="K1786" s="6" t="s">
        <v>10640</v>
      </c>
      <c r="L1786" s="4" t="s">
        <v>78</v>
      </c>
      <c r="M1786" s="4" t="s">
        <v>31</v>
      </c>
    </row>
    <row r="1787" customFormat="false" ht="15.75" hidden="false" customHeight="true" outlineLevel="0" collapsed="false">
      <c r="A1787" s="4" t="n">
        <v>268</v>
      </c>
      <c r="B1787" s="4" t="s">
        <v>10641</v>
      </c>
      <c r="C1787" s="4"/>
      <c r="D1787" s="4" t="s">
        <v>10642</v>
      </c>
      <c r="E1787" s="5" t="n">
        <v>28042</v>
      </c>
      <c r="F1787" s="4" t="s">
        <v>205</v>
      </c>
      <c r="G1787" s="4" t="s">
        <v>205</v>
      </c>
      <c r="H1787" s="5" t="s">
        <v>10643</v>
      </c>
      <c r="I1787" s="7" t="s">
        <v>10644</v>
      </c>
      <c r="J1787" s="5" t="n">
        <f aca="false">LEN(K1787)</f>
        <v>23</v>
      </c>
      <c r="K1787" s="6" t="s">
        <v>10645</v>
      </c>
      <c r="L1787" s="4" t="s">
        <v>57</v>
      </c>
      <c r="M1787" s="4" t="s">
        <v>10646</v>
      </c>
    </row>
    <row r="1788" customFormat="false" ht="15.75" hidden="false" customHeight="true" outlineLevel="0" collapsed="false">
      <c r="A1788" s="4" t="n">
        <v>277</v>
      </c>
      <c r="B1788" s="4" t="s">
        <v>10647</v>
      </c>
      <c r="C1788" s="4"/>
      <c r="D1788" s="4" t="s">
        <v>10648</v>
      </c>
      <c r="E1788" s="5" t="s">
        <v>6964</v>
      </c>
      <c r="F1788" s="4" t="s">
        <v>205</v>
      </c>
      <c r="G1788" s="4" t="s">
        <v>205</v>
      </c>
      <c r="H1788" s="5" t="s">
        <v>10649</v>
      </c>
      <c r="I1788" s="4" t="s">
        <v>10650</v>
      </c>
      <c r="J1788" s="5" t="n">
        <f aca="false">LEN(K1788)</f>
        <v>23</v>
      </c>
      <c r="K1788" s="6" t="s">
        <v>10651</v>
      </c>
      <c r="L1788" s="4" t="s">
        <v>66</v>
      </c>
      <c r="M1788" s="4" t="s">
        <v>451</v>
      </c>
    </row>
    <row r="1789" customFormat="false" ht="15.75" hidden="false" customHeight="true" outlineLevel="0" collapsed="false">
      <c r="A1789" s="4" t="n">
        <v>317</v>
      </c>
      <c r="B1789" s="4" t="s">
        <v>10652</v>
      </c>
      <c r="C1789" s="4"/>
      <c r="D1789" s="4" t="s">
        <v>10653</v>
      </c>
      <c r="E1789" s="5" t="n">
        <v>28050</v>
      </c>
      <c r="F1789" s="4" t="s">
        <v>205</v>
      </c>
      <c r="G1789" s="4" t="s">
        <v>205</v>
      </c>
      <c r="H1789" s="5" t="s">
        <v>10654</v>
      </c>
      <c r="I1789" s="7" t="s">
        <v>10655</v>
      </c>
      <c r="J1789" s="5" t="n">
        <f aca="false">LEN(K1789)</f>
        <v>23</v>
      </c>
      <c r="K1789" s="6" t="s">
        <v>10656</v>
      </c>
      <c r="L1789" s="4" t="s">
        <v>31</v>
      </c>
      <c r="M1789" s="4" t="s">
        <v>31</v>
      </c>
    </row>
    <row r="1790" customFormat="false" ht="15.75" hidden="false" customHeight="true" outlineLevel="0" collapsed="false">
      <c r="A1790" s="4" t="n">
        <v>331</v>
      </c>
      <c r="B1790" s="4" t="s">
        <v>10657</v>
      </c>
      <c r="C1790" s="4"/>
      <c r="D1790" s="4" t="s">
        <v>10658</v>
      </c>
      <c r="E1790" s="5" t="n">
        <v>28042</v>
      </c>
      <c r="F1790" s="4" t="s">
        <v>205</v>
      </c>
      <c r="G1790" s="4" t="s">
        <v>205</v>
      </c>
      <c r="H1790" s="5" t="s">
        <v>10659</v>
      </c>
      <c r="I1790" s="7" t="s">
        <v>10660</v>
      </c>
      <c r="J1790" s="5" t="n">
        <f aca="false">LEN(K1790)</f>
        <v>23</v>
      </c>
      <c r="K1790" s="5" t="s">
        <v>10661</v>
      </c>
      <c r="L1790" s="4" t="s">
        <v>78</v>
      </c>
      <c r="M1790" s="4" t="s">
        <v>3501</v>
      </c>
    </row>
    <row r="1791" customFormat="false" ht="15.75" hidden="false" customHeight="true" outlineLevel="0" collapsed="false">
      <c r="A1791" s="4" t="n">
        <v>332</v>
      </c>
      <c r="B1791" s="4" t="s">
        <v>10662</v>
      </c>
      <c r="C1791" s="4"/>
      <c r="D1791" s="4" t="s">
        <v>10663</v>
      </c>
      <c r="E1791" s="5" t="n">
        <v>28042</v>
      </c>
      <c r="F1791" s="4" t="s">
        <v>205</v>
      </c>
      <c r="G1791" s="4" t="s">
        <v>205</v>
      </c>
      <c r="H1791" s="5" t="s">
        <v>10664</v>
      </c>
      <c r="I1791" s="4" t="s">
        <v>10665</v>
      </c>
      <c r="J1791" s="5" t="n">
        <f aca="false">LEN(K1791)</f>
        <v>23</v>
      </c>
      <c r="K1791" s="6" t="s">
        <v>10666</v>
      </c>
      <c r="L1791" s="4" t="s">
        <v>78</v>
      </c>
      <c r="M1791" s="4" t="s">
        <v>31</v>
      </c>
    </row>
    <row r="1792" customFormat="false" ht="15.75" hidden="false" customHeight="true" outlineLevel="0" collapsed="false">
      <c r="A1792" s="4" t="n">
        <v>335</v>
      </c>
      <c r="B1792" s="4" t="s">
        <v>10667</v>
      </c>
      <c r="C1792" s="4"/>
      <c r="D1792" s="4" t="s">
        <v>10668</v>
      </c>
      <c r="E1792" s="5" t="s">
        <v>580</v>
      </c>
      <c r="F1792" s="4" t="s">
        <v>205</v>
      </c>
      <c r="G1792" s="4" t="s">
        <v>205</v>
      </c>
      <c r="H1792" s="5" t="s">
        <v>10669</v>
      </c>
      <c r="I1792" s="4" t="s">
        <v>10670</v>
      </c>
      <c r="J1792" s="5" t="n">
        <f aca="false">LEN(K1792)</f>
        <v>23</v>
      </c>
      <c r="K1792" s="6" t="s">
        <v>10671</v>
      </c>
      <c r="L1792" s="4" t="s">
        <v>57</v>
      </c>
      <c r="M1792" s="4" t="s">
        <v>2801</v>
      </c>
    </row>
    <row r="1793" customFormat="false" ht="15.75" hidden="false" customHeight="true" outlineLevel="0" collapsed="false">
      <c r="A1793" s="4" t="n">
        <v>342</v>
      </c>
      <c r="B1793" s="4" t="s">
        <v>10672</v>
      </c>
      <c r="C1793" s="4"/>
      <c r="D1793" s="4" t="s">
        <v>10673</v>
      </c>
      <c r="E1793" s="5" t="n">
        <v>28016</v>
      </c>
      <c r="F1793" s="4" t="s">
        <v>205</v>
      </c>
      <c r="G1793" s="4" t="s">
        <v>205</v>
      </c>
      <c r="H1793" s="5" t="s">
        <v>10674</v>
      </c>
      <c r="I1793" s="4" t="s">
        <v>10675</v>
      </c>
      <c r="J1793" s="5" t="n">
        <f aca="false">LEN(K1793)</f>
        <v>23</v>
      </c>
      <c r="K1793" s="6" t="s">
        <v>10676</v>
      </c>
      <c r="L1793" s="4" t="s">
        <v>10677</v>
      </c>
      <c r="M1793" s="4" t="s">
        <v>31</v>
      </c>
    </row>
    <row r="1794" customFormat="false" ht="15.75" hidden="false" customHeight="true" outlineLevel="0" collapsed="false">
      <c r="A1794" s="4" t="n">
        <v>386</v>
      </c>
      <c r="B1794" s="4" t="s">
        <v>10678</v>
      </c>
      <c r="C1794" s="4"/>
      <c r="D1794" s="4" t="s">
        <v>10679</v>
      </c>
      <c r="E1794" s="5" t="s">
        <v>10680</v>
      </c>
      <c r="F1794" s="4" t="s">
        <v>205</v>
      </c>
      <c r="G1794" s="4" t="s">
        <v>205</v>
      </c>
      <c r="H1794" s="5" t="s">
        <v>10681</v>
      </c>
      <c r="I1794" s="4" t="s">
        <v>10682</v>
      </c>
      <c r="J1794" s="5" t="n">
        <f aca="false">LEN(K1794)</f>
        <v>23</v>
      </c>
      <c r="K1794" s="6" t="s">
        <v>10683</v>
      </c>
      <c r="L1794" s="4" t="s">
        <v>21</v>
      </c>
      <c r="M1794" s="4" t="s">
        <v>31</v>
      </c>
    </row>
    <row r="1795" customFormat="false" ht="15.75" hidden="false" customHeight="true" outlineLevel="0" collapsed="false">
      <c r="A1795" s="4" t="n">
        <v>392</v>
      </c>
      <c r="B1795" s="4" t="s">
        <v>10684</v>
      </c>
      <c r="C1795" s="4"/>
      <c r="D1795" s="4" t="s">
        <v>10685</v>
      </c>
      <c r="E1795" s="5" t="s">
        <v>725</v>
      </c>
      <c r="F1795" s="4" t="s">
        <v>205</v>
      </c>
      <c r="G1795" s="4" t="s">
        <v>205</v>
      </c>
      <c r="H1795" s="5" t="s">
        <v>10686</v>
      </c>
      <c r="I1795" s="4" t="s">
        <v>10687</v>
      </c>
      <c r="J1795" s="5" t="n">
        <f aca="false">LEN(K1795)</f>
        <v>23</v>
      </c>
      <c r="K1795" s="6" t="s">
        <v>10688</v>
      </c>
      <c r="L1795" s="4" t="s">
        <v>21</v>
      </c>
      <c r="M1795" s="4" t="s">
        <v>680</v>
      </c>
    </row>
    <row r="1796" customFormat="false" ht="15.75" hidden="false" customHeight="true" outlineLevel="0" collapsed="false">
      <c r="A1796" s="4" t="n">
        <v>508</v>
      </c>
      <c r="B1796" s="4" t="s">
        <v>10689</v>
      </c>
      <c r="C1796" s="4"/>
      <c r="D1796" s="4" t="s">
        <v>10690</v>
      </c>
      <c r="E1796" s="5" t="s">
        <v>384</v>
      </c>
      <c r="F1796" s="4" t="s">
        <v>205</v>
      </c>
      <c r="G1796" s="4" t="s">
        <v>205</v>
      </c>
      <c r="H1796" s="5" t="s">
        <v>10691</v>
      </c>
      <c r="I1796" s="4" t="s">
        <v>10692</v>
      </c>
      <c r="J1796" s="5" t="n">
        <f aca="false">LEN(K1796)</f>
        <v>23</v>
      </c>
      <c r="K1796" s="6" t="s">
        <v>10693</v>
      </c>
      <c r="L1796" s="4" t="s">
        <v>78</v>
      </c>
      <c r="M1796" s="4" t="s">
        <v>2082</v>
      </c>
    </row>
    <row r="1797" customFormat="false" ht="15.75" hidden="false" customHeight="true" outlineLevel="0" collapsed="false">
      <c r="A1797" s="4" t="n">
        <v>519</v>
      </c>
      <c r="B1797" s="4" t="s">
        <v>10694</v>
      </c>
      <c r="C1797" s="4"/>
      <c r="D1797" s="4" t="s">
        <v>10695</v>
      </c>
      <c r="E1797" s="5" t="s">
        <v>10696</v>
      </c>
      <c r="F1797" s="4" t="s">
        <v>205</v>
      </c>
      <c r="G1797" s="4" t="s">
        <v>205</v>
      </c>
      <c r="H1797" s="5" t="s">
        <v>10697</v>
      </c>
      <c r="I1797" s="7" t="s">
        <v>10698</v>
      </c>
      <c r="J1797" s="5" t="n">
        <f aca="false">LEN(K1797)</f>
        <v>23</v>
      </c>
      <c r="K1797" s="6" t="s">
        <v>10699</v>
      </c>
      <c r="L1797" s="4" t="s">
        <v>31</v>
      </c>
      <c r="M1797" s="4" t="s">
        <v>1216</v>
      </c>
    </row>
    <row r="1798" customFormat="false" ht="15.75" hidden="false" customHeight="true" outlineLevel="0" collapsed="false">
      <c r="A1798" s="4" t="n">
        <v>520</v>
      </c>
      <c r="B1798" s="4" t="s">
        <v>10700</v>
      </c>
      <c r="C1798" s="4"/>
      <c r="D1798" s="4" t="s">
        <v>10701</v>
      </c>
      <c r="E1798" s="5" t="s">
        <v>10702</v>
      </c>
      <c r="F1798" s="4" t="s">
        <v>205</v>
      </c>
      <c r="G1798" s="4" t="s">
        <v>205</v>
      </c>
      <c r="H1798" s="5" t="s">
        <v>10703</v>
      </c>
      <c r="I1798" s="4" t="s">
        <v>10704</v>
      </c>
      <c r="J1798" s="5" t="n">
        <f aca="false">LEN(K1798)</f>
        <v>23</v>
      </c>
      <c r="K1798" s="6" t="s">
        <v>10705</v>
      </c>
      <c r="L1798" s="4" t="s">
        <v>21</v>
      </c>
      <c r="M1798" s="4" t="s">
        <v>3470</v>
      </c>
    </row>
    <row r="1799" customFormat="false" ht="15.75" hidden="false" customHeight="true" outlineLevel="0" collapsed="false">
      <c r="A1799" s="4" t="n">
        <v>561</v>
      </c>
      <c r="B1799" s="4" t="s">
        <v>10706</v>
      </c>
      <c r="C1799" s="4"/>
      <c r="D1799" s="4" t="s">
        <v>10707</v>
      </c>
      <c r="E1799" s="5" t="s">
        <v>2052</v>
      </c>
      <c r="F1799" s="4" t="s">
        <v>205</v>
      </c>
      <c r="G1799" s="4" t="s">
        <v>205</v>
      </c>
      <c r="H1799" s="5" t="s">
        <v>10708</v>
      </c>
      <c r="I1799" s="4" t="s">
        <v>10709</v>
      </c>
      <c r="J1799" s="5" t="n">
        <f aca="false">LEN(K1799)</f>
        <v>23</v>
      </c>
      <c r="K1799" s="6" t="s">
        <v>10710</v>
      </c>
      <c r="L1799" s="4" t="s">
        <v>66</v>
      </c>
      <c r="M1799" s="4" t="s">
        <v>118</v>
      </c>
    </row>
    <row r="1800" customFormat="false" ht="15.75" hidden="false" customHeight="true" outlineLevel="0" collapsed="false">
      <c r="A1800" s="4" t="n">
        <v>597</v>
      </c>
      <c r="B1800" s="4" t="s">
        <v>10711</v>
      </c>
      <c r="C1800" s="4"/>
      <c r="D1800" s="4" t="s">
        <v>10712</v>
      </c>
      <c r="E1800" s="5" t="s">
        <v>843</v>
      </c>
      <c r="F1800" s="4" t="s">
        <v>844</v>
      </c>
      <c r="G1800" s="4" t="s">
        <v>205</v>
      </c>
      <c r="H1800" s="5" t="s">
        <v>10713</v>
      </c>
      <c r="I1800" s="4" t="s">
        <v>10714</v>
      </c>
      <c r="J1800" s="5" t="n">
        <f aca="false">LEN(K1800)</f>
        <v>23</v>
      </c>
      <c r="K1800" s="6" t="s">
        <v>10715</v>
      </c>
      <c r="L1800" s="4" t="s">
        <v>21</v>
      </c>
      <c r="M1800" s="4" t="s">
        <v>1063</v>
      </c>
    </row>
    <row r="1801" customFormat="false" ht="15.75" hidden="false" customHeight="true" outlineLevel="0" collapsed="false">
      <c r="A1801" s="15" t="n">
        <v>641</v>
      </c>
      <c r="B1801" s="15" t="s">
        <v>10716</v>
      </c>
      <c r="C1801" s="15"/>
      <c r="D1801" s="15" t="s">
        <v>10717</v>
      </c>
      <c r="E1801" s="16" t="s">
        <v>7006</v>
      </c>
      <c r="F1801" s="15" t="s">
        <v>205</v>
      </c>
      <c r="G1801" s="15" t="s">
        <v>205</v>
      </c>
      <c r="H1801" s="5" t="s">
        <v>10718</v>
      </c>
      <c r="I1801" s="17" t="s">
        <v>10719</v>
      </c>
      <c r="J1801" s="5" t="n">
        <f aca="false">LEN(K1801)</f>
        <v>23</v>
      </c>
      <c r="K1801" s="19" t="str">
        <f aca="false">LOWER(SUBSTITUTE(SUBSTITUTE(SUBSTITUTE(SUBSTITUTE(SUBSTITUTE(SUBSTITUTE(SUBSTITUTE(B1801,"S.L.",""),"SL",""),"S.A.",""),"SA","")," ",""),".",""),",",""))&amp;".com"</f>
        <v>heritagemadridhotel.com</v>
      </c>
      <c r="L1801" s="4" t="s">
        <v>31</v>
      </c>
      <c r="M1801" s="4" t="s">
        <v>967</v>
      </c>
    </row>
    <row r="1802" customFormat="false" ht="15.75" hidden="false" customHeight="true" outlineLevel="0" collapsed="false">
      <c r="A1802" s="4" t="n">
        <v>655</v>
      </c>
      <c r="B1802" s="4" t="s">
        <v>10720</v>
      </c>
      <c r="C1802" s="4"/>
      <c r="D1802" s="4" t="s">
        <v>10721</v>
      </c>
      <c r="E1802" s="5" t="s">
        <v>8607</v>
      </c>
      <c r="F1802" s="4" t="s">
        <v>205</v>
      </c>
      <c r="G1802" s="4" t="s">
        <v>205</v>
      </c>
      <c r="H1802" s="5" t="s">
        <v>10722</v>
      </c>
      <c r="I1802" s="4" t="s">
        <v>10723</v>
      </c>
      <c r="J1802" s="5" t="n">
        <f aca="false">LEN(K1802)</f>
        <v>23</v>
      </c>
      <c r="K1802" s="6" t="s">
        <v>10724</v>
      </c>
      <c r="L1802" s="4" t="s">
        <v>31</v>
      </c>
      <c r="M1802" s="4" t="s">
        <v>2139</v>
      </c>
    </row>
    <row r="1803" customFormat="false" ht="15.75" hidden="false" customHeight="true" outlineLevel="0" collapsed="false">
      <c r="A1803" s="4" t="n">
        <v>11976</v>
      </c>
      <c r="B1803" s="4" t="s">
        <v>10725</v>
      </c>
      <c r="C1803" s="4"/>
      <c r="D1803" s="4" t="s">
        <v>10726</v>
      </c>
      <c r="E1803" s="5" t="s">
        <v>10727</v>
      </c>
      <c r="F1803" s="4" t="s">
        <v>10728</v>
      </c>
      <c r="G1803" s="4" t="s">
        <v>205</v>
      </c>
      <c r="H1803" s="5" t="s">
        <v>10729</v>
      </c>
      <c r="I1803" s="4" t="s">
        <v>10730</v>
      </c>
      <c r="J1803" s="5" t="n">
        <f aca="false">LEN(K1803)</f>
        <v>23</v>
      </c>
      <c r="K1803" s="10" t="s">
        <v>10731</v>
      </c>
      <c r="L1803" s="4" t="s">
        <v>78</v>
      </c>
      <c r="M1803" s="4" t="s">
        <v>2097</v>
      </c>
    </row>
    <row r="1804" customFormat="false" ht="15.75" hidden="false" customHeight="true" outlineLevel="0" collapsed="false">
      <c r="A1804" s="15" t="n">
        <v>697</v>
      </c>
      <c r="B1804" s="15" t="s">
        <v>10732</v>
      </c>
      <c r="C1804" s="15"/>
      <c r="D1804" s="15" t="s">
        <v>10733</v>
      </c>
      <c r="E1804" s="16" t="s">
        <v>10734</v>
      </c>
      <c r="F1804" s="15" t="s">
        <v>10735</v>
      </c>
      <c r="G1804" s="15" t="s">
        <v>205</v>
      </c>
      <c r="H1804" s="5" t="s">
        <v>10736</v>
      </c>
      <c r="I1804" s="17" t="s">
        <v>10737</v>
      </c>
      <c r="J1804" s="5" t="n">
        <f aca="false">LEN(K1804)</f>
        <v>23</v>
      </c>
      <c r="K1804" s="19" t="s">
        <v>10738</v>
      </c>
      <c r="L1804" s="4" t="s">
        <v>57</v>
      </c>
      <c r="M1804" s="4" t="s">
        <v>118</v>
      </c>
    </row>
    <row r="1805" customFormat="false" ht="15.75" hidden="false" customHeight="true" outlineLevel="0" collapsed="false">
      <c r="A1805" s="4" t="n">
        <v>724</v>
      </c>
      <c r="B1805" s="4" t="s">
        <v>10739</v>
      </c>
      <c r="C1805" s="4"/>
      <c r="D1805" s="4" t="s">
        <v>10740</v>
      </c>
      <c r="E1805" s="5" t="s">
        <v>10741</v>
      </c>
      <c r="F1805" s="4" t="s">
        <v>10742</v>
      </c>
      <c r="G1805" s="4" t="s">
        <v>205</v>
      </c>
      <c r="H1805" s="5" t="s">
        <v>10743</v>
      </c>
      <c r="I1805" s="4" t="s">
        <v>10744</v>
      </c>
      <c r="J1805" s="5" t="n">
        <f aca="false">LEN(K1805)</f>
        <v>23</v>
      </c>
      <c r="K1805" s="6" t="s">
        <v>10745</v>
      </c>
      <c r="L1805" s="4" t="s">
        <v>78</v>
      </c>
      <c r="M1805" s="4" t="s">
        <v>2097</v>
      </c>
    </row>
    <row r="1806" customFormat="false" ht="15.75" hidden="false" customHeight="true" outlineLevel="0" collapsed="false">
      <c r="A1806" s="15" t="n">
        <v>810</v>
      </c>
      <c r="B1806" s="15" t="s">
        <v>10746</v>
      </c>
      <c r="C1806" s="15"/>
      <c r="D1806" s="15" t="s">
        <v>10747</v>
      </c>
      <c r="E1806" s="16" t="s">
        <v>10748</v>
      </c>
      <c r="F1806" s="15" t="s">
        <v>2305</v>
      </c>
      <c r="G1806" s="15" t="s">
        <v>2305</v>
      </c>
      <c r="H1806" s="5" t="s">
        <v>10749</v>
      </c>
      <c r="I1806" s="17" t="s">
        <v>10750</v>
      </c>
      <c r="J1806" s="5" t="n">
        <f aca="false">LEN(K1806)</f>
        <v>23</v>
      </c>
      <c r="K1806" s="19" t="s">
        <v>10751</v>
      </c>
      <c r="L1806" s="4" t="s">
        <v>31</v>
      </c>
      <c r="M1806" s="4" t="s">
        <v>967</v>
      </c>
    </row>
    <row r="1807" customFormat="false" ht="15.75" hidden="false" customHeight="true" outlineLevel="0" collapsed="false">
      <c r="A1807" s="4" t="n">
        <v>813</v>
      </c>
      <c r="B1807" s="4" t="s">
        <v>10752</v>
      </c>
      <c r="C1807" s="4"/>
      <c r="D1807" s="4" t="s">
        <v>10753</v>
      </c>
      <c r="E1807" s="5" t="s">
        <v>2303</v>
      </c>
      <c r="F1807" s="4" t="s">
        <v>2304</v>
      </c>
      <c r="G1807" s="4" t="s">
        <v>2305</v>
      </c>
      <c r="H1807" s="5" t="s">
        <v>10754</v>
      </c>
      <c r="I1807" s="4" t="s">
        <v>10755</v>
      </c>
      <c r="J1807" s="5" t="n">
        <f aca="false">LEN(K1807)</f>
        <v>23</v>
      </c>
      <c r="K1807" s="6" t="s">
        <v>10756</v>
      </c>
      <c r="L1807" s="4" t="s">
        <v>57</v>
      </c>
      <c r="M1807" s="4" t="s">
        <v>294</v>
      </c>
    </row>
    <row r="1808" customFormat="false" ht="15.75" hidden="false" customHeight="true" outlineLevel="0" collapsed="false">
      <c r="A1808" s="15" t="n">
        <v>868</v>
      </c>
      <c r="B1808" s="15" t="s">
        <v>10757</v>
      </c>
      <c r="C1808" s="15"/>
      <c r="D1808" s="15" t="s">
        <v>10758</v>
      </c>
      <c r="E1808" s="16" t="s">
        <v>10759</v>
      </c>
      <c r="F1808" s="15" t="s">
        <v>10760</v>
      </c>
      <c r="G1808" s="15" t="s">
        <v>1482</v>
      </c>
      <c r="H1808" s="5" t="s">
        <v>10761</v>
      </c>
      <c r="I1808" s="17" t="s">
        <v>10762</v>
      </c>
      <c r="J1808" s="5" t="n">
        <f aca="false">LEN(K1808)</f>
        <v>23</v>
      </c>
      <c r="K1808" s="19" t="s">
        <v>10763</v>
      </c>
      <c r="L1808" s="4" t="s">
        <v>78</v>
      </c>
      <c r="M1808" s="4" t="s">
        <v>32</v>
      </c>
    </row>
    <row r="1809" customFormat="false" ht="15.75" hidden="false" customHeight="true" outlineLevel="0" collapsed="false">
      <c r="A1809" s="15" t="n">
        <v>872</v>
      </c>
      <c r="B1809" s="15" t="s">
        <v>10764</v>
      </c>
      <c r="C1809" s="15"/>
      <c r="D1809" s="15" t="s">
        <v>10765</v>
      </c>
      <c r="E1809" s="16" t="s">
        <v>10766</v>
      </c>
      <c r="F1809" s="15" t="s">
        <v>1482</v>
      </c>
      <c r="G1809" s="15" t="s">
        <v>1482</v>
      </c>
      <c r="H1809" s="5" t="s">
        <v>10767</v>
      </c>
      <c r="I1809" s="17" t="s">
        <v>10768</v>
      </c>
      <c r="J1809" s="5" t="n">
        <f aca="false">LEN(K1809)</f>
        <v>23</v>
      </c>
      <c r="K1809" s="19" t="s">
        <v>10769</v>
      </c>
      <c r="L1809" s="4" t="s">
        <v>78</v>
      </c>
      <c r="M1809" s="4" t="s">
        <v>6582</v>
      </c>
    </row>
    <row r="1810" customFormat="false" ht="15.75" hidden="false" customHeight="true" outlineLevel="0" collapsed="false">
      <c r="A1810" s="15" t="n">
        <v>878</v>
      </c>
      <c r="B1810" s="15" t="s">
        <v>10770</v>
      </c>
      <c r="C1810" s="15"/>
      <c r="D1810" s="15" t="s">
        <v>10771</v>
      </c>
      <c r="E1810" s="16" t="s">
        <v>10766</v>
      </c>
      <c r="F1810" s="15" t="s">
        <v>1482</v>
      </c>
      <c r="G1810" s="15" t="s">
        <v>1482</v>
      </c>
      <c r="H1810" s="5" t="s">
        <v>10772</v>
      </c>
      <c r="I1810" s="17" t="s">
        <v>10773</v>
      </c>
      <c r="J1810" s="5" t="n">
        <f aca="false">LEN(K1810)</f>
        <v>23</v>
      </c>
      <c r="K1810" s="19" t="str">
        <f aca="false">LOWER(SUBSTITUTE(SUBSTITUTE(SUBSTITUTE(SUBSTITUTE(SUBSTITUTE(SUBSTITUTE(SUBSTITUTE(B1810,"S.L.",""),"SL",""),"S.A.",""),"SA","")," ",""),".",""),",",""))&amp;".com"</f>
        <v>hotelrutadecastilla.com</v>
      </c>
      <c r="L1810" s="4" t="s">
        <v>78</v>
      </c>
      <c r="M1810" s="4" t="s">
        <v>2429</v>
      </c>
    </row>
    <row r="1811" customFormat="false" ht="15.75" hidden="false" customHeight="true" outlineLevel="0" collapsed="false">
      <c r="A1811" s="4" t="n">
        <v>895</v>
      </c>
      <c r="B1811" s="4" t="s">
        <v>10774</v>
      </c>
      <c r="C1811" s="4"/>
      <c r="D1811" s="4" t="s">
        <v>10775</v>
      </c>
      <c r="E1811" s="5" t="s">
        <v>10776</v>
      </c>
      <c r="F1811" s="4" t="s">
        <v>7058</v>
      </c>
      <c r="G1811" s="4" t="s">
        <v>1482</v>
      </c>
      <c r="H1811" s="5" t="s">
        <v>10777</v>
      </c>
      <c r="I1811" s="4" t="s">
        <v>10778</v>
      </c>
      <c r="J1811" s="5" t="n">
        <f aca="false">LEN(K1811)</f>
        <v>23</v>
      </c>
      <c r="K1811" s="6" t="s">
        <v>10779</v>
      </c>
      <c r="L1811" s="4" t="s">
        <v>66</v>
      </c>
      <c r="M1811" s="4" t="s">
        <v>32</v>
      </c>
    </row>
    <row r="1812" customFormat="false" ht="15.75" hidden="false" customHeight="true" outlineLevel="0" collapsed="false">
      <c r="A1812" s="15" t="n">
        <v>914</v>
      </c>
      <c r="B1812" s="15" t="s">
        <v>10780</v>
      </c>
      <c r="C1812" s="15"/>
      <c r="D1812" s="15" t="s">
        <v>10781</v>
      </c>
      <c r="E1812" s="16" t="s">
        <v>10782</v>
      </c>
      <c r="F1812" s="15" t="s">
        <v>4651</v>
      </c>
      <c r="G1812" s="15" t="s">
        <v>1482</v>
      </c>
      <c r="H1812" s="5" t="s">
        <v>10783</v>
      </c>
      <c r="I1812" s="17" t="s">
        <v>10784</v>
      </c>
      <c r="J1812" s="5" t="n">
        <f aca="false">LEN(K1812)</f>
        <v>23</v>
      </c>
      <c r="K1812" s="19" t="s">
        <v>10785</v>
      </c>
      <c r="L1812" s="4" t="s">
        <v>21</v>
      </c>
      <c r="M1812" s="4" t="s">
        <v>2097</v>
      </c>
    </row>
    <row r="1813" customFormat="false" ht="15.75" hidden="false" customHeight="true" outlineLevel="0" collapsed="false">
      <c r="A1813" s="4" t="n">
        <v>937</v>
      </c>
      <c r="B1813" s="4" t="s">
        <v>10786</v>
      </c>
      <c r="C1813" s="4"/>
      <c r="D1813" s="4" t="s">
        <v>10787</v>
      </c>
      <c r="E1813" s="5" t="s">
        <v>10788</v>
      </c>
      <c r="F1813" s="4" t="s">
        <v>959</v>
      </c>
      <c r="G1813" s="4" t="s">
        <v>431</v>
      </c>
      <c r="H1813" s="5" t="s">
        <v>10789</v>
      </c>
      <c r="I1813" s="4" t="s">
        <v>10790</v>
      </c>
      <c r="J1813" s="5" t="n">
        <f aca="false">LEN(K1813)</f>
        <v>23</v>
      </c>
      <c r="K1813" s="10" t="s">
        <v>10791</v>
      </c>
      <c r="L1813" s="4" t="s">
        <v>78</v>
      </c>
      <c r="M1813" s="4" t="s">
        <v>336</v>
      </c>
    </row>
    <row r="1814" customFormat="false" ht="15.75" hidden="false" customHeight="true" outlineLevel="0" collapsed="false">
      <c r="A1814" s="4" t="n">
        <v>971</v>
      </c>
      <c r="B1814" s="4" t="s">
        <v>10792</v>
      </c>
      <c r="C1814" s="4"/>
      <c r="D1814" s="4" t="s">
        <v>10793</v>
      </c>
      <c r="E1814" s="5" t="s">
        <v>10794</v>
      </c>
      <c r="F1814" s="4" t="s">
        <v>2345</v>
      </c>
      <c r="G1814" s="4" t="s">
        <v>431</v>
      </c>
      <c r="H1814" s="5" t="s">
        <v>10795</v>
      </c>
      <c r="I1814" s="4" t="s">
        <v>10796</v>
      </c>
      <c r="J1814" s="5" t="n">
        <f aca="false">LEN(K1814)</f>
        <v>23</v>
      </c>
      <c r="K1814" s="6" t="s">
        <v>10797</v>
      </c>
      <c r="L1814" s="4" t="s">
        <v>21</v>
      </c>
      <c r="M1814" s="4" t="s">
        <v>577</v>
      </c>
    </row>
    <row r="1815" customFormat="false" ht="15.75" hidden="false" customHeight="true" outlineLevel="0" collapsed="false">
      <c r="A1815" s="4" t="n">
        <v>977</v>
      </c>
      <c r="B1815" s="4" t="s">
        <v>10798</v>
      </c>
      <c r="C1815" s="4"/>
      <c r="D1815" s="4" t="s">
        <v>10799</v>
      </c>
      <c r="E1815" s="5" t="s">
        <v>3864</v>
      </c>
      <c r="F1815" s="4" t="s">
        <v>3865</v>
      </c>
      <c r="G1815" s="4" t="s">
        <v>431</v>
      </c>
      <c r="H1815" s="5" t="s">
        <v>10800</v>
      </c>
      <c r="I1815" s="4" t="s">
        <v>10801</v>
      </c>
      <c r="J1815" s="5" t="n">
        <f aca="false">LEN(K1815)</f>
        <v>23</v>
      </c>
      <c r="K1815" s="6" t="str">
        <f aca="false">LOWER(SUBSTITUTE(SUBSTITUTE(SUBSTITUTE(SUBSTITUTE(SUBSTITUTE(SUBSTITUTE(SUBSTITUTE(B1815,"S.L.",""),"SL",""),"S.A.",""),"SA","")," ",""),".",""),",",""))&amp;".com"</f>
        <v>apartamentosflorida.com</v>
      </c>
      <c r="L1815" s="4" t="s">
        <v>57</v>
      </c>
      <c r="M1815" s="4" t="s">
        <v>3203</v>
      </c>
    </row>
    <row r="1816" customFormat="false" ht="15.75" hidden="false" customHeight="true" outlineLevel="0" collapsed="false">
      <c r="A1816" s="4" t="n">
        <v>993</v>
      </c>
      <c r="B1816" s="4" t="s">
        <v>10802</v>
      </c>
      <c r="C1816" s="4"/>
      <c r="D1816" s="4" t="s">
        <v>10803</v>
      </c>
      <c r="E1816" s="5" t="s">
        <v>3864</v>
      </c>
      <c r="F1816" s="4" t="s">
        <v>3865</v>
      </c>
      <c r="G1816" s="4" t="s">
        <v>431</v>
      </c>
      <c r="H1816" s="5" t="s">
        <v>10804</v>
      </c>
      <c r="I1816" s="4" t="s">
        <v>10805</v>
      </c>
      <c r="J1816" s="5" t="n">
        <f aca="false">LEN(K1816)</f>
        <v>23</v>
      </c>
      <c r="K1816" s="6" t="str">
        <f aca="false">LOWER(SUBSTITUTE(SUBSTITUTE(SUBSTITUTE(SUBSTITUTE(SUBSTITUTE(SUBSTITUTE(SUBSTITUTE(B1816,"S.L.",""),"SL",""),"S.A.",""),"SA","")," ",""),".",""),",",""))&amp;".com"</f>
        <v>trhotelatalayaplaya.com</v>
      </c>
      <c r="L1816" s="4" t="s">
        <v>57</v>
      </c>
      <c r="M1816" s="4" t="s">
        <v>10806</v>
      </c>
    </row>
    <row r="1817" customFormat="false" ht="15.75" hidden="false" customHeight="true" outlineLevel="0" collapsed="false">
      <c r="A1817" s="4" t="n">
        <v>1041</v>
      </c>
      <c r="B1817" s="4" t="s">
        <v>10807</v>
      </c>
      <c r="C1817" s="4"/>
      <c r="D1817" s="4" t="s">
        <v>10808</v>
      </c>
      <c r="E1817" s="5" t="s">
        <v>3864</v>
      </c>
      <c r="F1817" s="4" t="s">
        <v>3865</v>
      </c>
      <c r="G1817" s="4" t="s">
        <v>431</v>
      </c>
      <c r="H1817" s="5" t="s">
        <v>10809</v>
      </c>
      <c r="I1817" s="7" t="s">
        <v>10810</v>
      </c>
      <c r="J1817" s="5" t="n">
        <f aca="false">LEN(K1817)</f>
        <v>23</v>
      </c>
      <c r="K1817" s="6" t="str">
        <f aca="false">LOWER(SUBSTITUTE(SUBSTITUTE(SUBSTITUTE(SUBSTITUTE(SUBSTITUTE(SUBSTITUTE(SUBSTITUTE(B1817,"S.L.",""),"SL",""),"S.A.",""),"SA","")," ",""),".",""),",",""))&amp;".com"</f>
        <v>lunahotelescanarias.com</v>
      </c>
      <c r="L1817" s="4" t="s">
        <v>21</v>
      </c>
      <c r="M1817" s="4" t="s">
        <v>31</v>
      </c>
    </row>
    <row r="1818" customFormat="false" ht="15.75" hidden="false" customHeight="true" outlineLevel="0" collapsed="false">
      <c r="A1818" s="4" t="n">
        <v>1088</v>
      </c>
      <c r="B1818" s="4" t="s">
        <v>10811</v>
      </c>
      <c r="C1818" s="4"/>
      <c r="D1818" s="4" t="s">
        <v>10812</v>
      </c>
      <c r="E1818" s="5" t="s">
        <v>958</v>
      </c>
      <c r="F1818" s="4" t="s">
        <v>959</v>
      </c>
      <c r="G1818" s="4" t="s">
        <v>431</v>
      </c>
      <c r="H1818" s="5" t="s">
        <v>10813</v>
      </c>
      <c r="I1818" s="4" t="s">
        <v>10814</v>
      </c>
      <c r="J1818" s="5" t="n">
        <f aca="false">LEN(K1818)</f>
        <v>23</v>
      </c>
      <c r="K1818" s="6" t="str">
        <f aca="false">LOWER(SUBSTITUTE(SUBSTITUTE(SUBSTITUTE(SUBSTITUTE(SUBSTITUTE(SUBSTITUTE(SUBSTITUTE(B1818,"S.L.",""),"SL",""),"S.A.",""),"SA","")," ",""),".",""),",",""))&amp;".com"</f>
        <v>sunterratenerifeles.com</v>
      </c>
      <c r="L1818" s="4" t="s">
        <v>31</v>
      </c>
      <c r="M1818" s="4" t="s">
        <v>31</v>
      </c>
    </row>
    <row r="1819" customFormat="false" ht="15.75" hidden="false" customHeight="true" outlineLevel="0" collapsed="false">
      <c r="A1819" s="4" t="n">
        <v>1142</v>
      </c>
      <c r="B1819" s="4" t="s">
        <v>10815</v>
      </c>
      <c r="C1819" s="4"/>
      <c r="D1819" s="4" t="s">
        <v>10816</v>
      </c>
      <c r="E1819" s="5" t="s">
        <v>1465</v>
      </c>
      <c r="F1819" s="4" t="s">
        <v>430</v>
      </c>
      <c r="G1819" s="4" t="s">
        <v>431</v>
      </c>
      <c r="H1819" s="5" t="s">
        <v>10817</v>
      </c>
      <c r="I1819" s="7" t="s">
        <v>10818</v>
      </c>
      <c r="J1819" s="5" t="n">
        <f aca="false">LEN(K1819)</f>
        <v>23</v>
      </c>
      <c r="K1819" s="6" t="s">
        <v>10819</v>
      </c>
      <c r="L1819" s="4" t="s">
        <v>31</v>
      </c>
      <c r="M1819" s="4" t="s">
        <v>6467</v>
      </c>
    </row>
    <row r="1820" customFormat="false" ht="15.75" hidden="false" customHeight="true" outlineLevel="0" collapsed="false">
      <c r="A1820" s="4" t="n">
        <v>1155</v>
      </c>
      <c r="B1820" s="4" t="s">
        <v>10820</v>
      </c>
      <c r="C1820" s="4"/>
      <c r="D1820" s="4" t="s">
        <v>10821</v>
      </c>
      <c r="E1820" s="5" t="s">
        <v>10822</v>
      </c>
      <c r="F1820" s="4" t="s">
        <v>1027</v>
      </c>
      <c r="G1820" s="4" t="s">
        <v>431</v>
      </c>
      <c r="H1820" s="5" t="s">
        <v>10823</v>
      </c>
      <c r="I1820" s="7" t="s">
        <v>10824</v>
      </c>
      <c r="J1820" s="5" t="n">
        <f aca="false">LEN(K1820)</f>
        <v>23</v>
      </c>
      <c r="K1820" s="6" t="s">
        <v>10825</v>
      </c>
      <c r="L1820" s="4" t="s">
        <v>78</v>
      </c>
      <c r="M1820" s="4" t="s">
        <v>1369</v>
      </c>
    </row>
    <row r="1821" customFormat="false" ht="15.75" hidden="false" customHeight="true" outlineLevel="0" collapsed="false">
      <c r="A1821" s="4" t="n">
        <v>1205</v>
      </c>
      <c r="B1821" s="4" t="s">
        <v>10826</v>
      </c>
      <c r="C1821" s="4"/>
      <c r="D1821" s="4" t="s">
        <v>10827</v>
      </c>
      <c r="E1821" s="5" t="s">
        <v>2355</v>
      </c>
      <c r="F1821" s="4" t="s">
        <v>1027</v>
      </c>
      <c r="G1821" s="4" t="s">
        <v>431</v>
      </c>
      <c r="H1821" s="5" t="s">
        <v>10828</v>
      </c>
      <c r="I1821" s="4" t="s">
        <v>10829</v>
      </c>
      <c r="J1821" s="5" t="n">
        <f aca="false">LEN(K1821)</f>
        <v>23</v>
      </c>
      <c r="K1821" s="6" t="s">
        <v>10830</v>
      </c>
      <c r="L1821" s="4" t="s">
        <v>31</v>
      </c>
      <c r="M1821" s="4" t="s">
        <v>2321</v>
      </c>
    </row>
    <row r="1822" customFormat="false" ht="15.75" hidden="false" customHeight="true" outlineLevel="0" collapsed="false">
      <c r="A1822" s="4" t="n">
        <v>1226</v>
      </c>
      <c r="B1822" s="4" t="s">
        <v>10831</v>
      </c>
      <c r="C1822" s="4"/>
      <c r="D1822" s="4" t="s">
        <v>10832</v>
      </c>
      <c r="E1822" s="5" t="s">
        <v>429</v>
      </c>
      <c r="F1822" s="4" t="s">
        <v>1027</v>
      </c>
      <c r="G1822" s="4" t="s">
        <v>431</v>
      </c>
      <c r="H1822" s="5" t="s">
        <v>10833</v>
      </c>
      <c r="I1822" s="4" t="s">
        <v>10834</v>
      </c>
      <c r="J1822" s="5" t="n">
        <f aca="false">LEN(K1822)</f>
        <v>23</v>
      </c>
      <c r="K1822" s="6" t="s">
        <v>10835</v>
      </c>
      <c r="L1822" s="4" t="s">
        <v>66</v>
      </c>
      <c r="M1822" s="4" t="s">
        <v>10836</v>
      </c>
    </row>
    <row r="1823" customFormat="false" ht="15.75" hidden="false" customHeight="true" outlineLevel="0" collapsed="false">
      <c r="A1823" s="4" t="n">
        <v>1243</v>
      </c>
      <c r="B1823" s="4" t="s">
        <v>10837</v>
      </c>
      <c r="C1823" s="4"/>
      <c r="D1823" s="4" t="s">
        <v>10838</v>
      </c>
      <c r="E1823" s="5" t="s">
        <v>2355</v>
      </c>
      <c r="F1823" s="4" t="s">
        <v>1027</v>
      </c>
      <c r="G1823" s="4" t="s">
        <v>431</v>
      </c>
      <c r="H1823" s="5" t="s">
        <v>10839</v>
      </c>
      <c r="I1823" s="4" t="s">
        <v>10840</v>
      </c>
      <c r="J1823" s="5" t="n">
        <f aca="false">LEN(K1823)</f>
        <v>23</v>
      </c>
      <c r="K1823" s="6" t="s">
        <v>10841</v>
      </c>
      <c r="L1823" s="4" t="s">
        <v>78</v>
      </c>
      <c r="M1823" s="4" t="s">
        <v>4517</v>
      </c>
    </row>
    <row r="1824" customFormat="false" ht="15.75" hidden="false" customHeight="true" outlineLevel="0" collapsed="false">
      <c r="A1824" s="4" t="n">
        <v>1306</v>
      </c>
      <c r="B1824" s="4" t="s">
        <v>10842</v>
      </c>
      <c r="C1824" s="4"/>
      <c r="D1824" s="4" t="s">
        <v>10843</v>
      </c>
      <c r="E1824" s="5" t="s">
        <v>10844</v>
      </c>
      <c r="F1824" s="4" t="s">
        <v>10845</v>
      </c>
      <c r="G1824" s="4" t="s">
        <v>322</v>
      </c>
      <c r="H1824" s="5" t="s">
        <v>10846</v>
      </c>
      <c r="I1824" s="4" t="s">
        <v>10847</v>
      </c>
      <c r="J1824" s="5" t="n">
        <f aca="false">LEN(K1824)</f>
        <v>23</v>
      </c>
      <c r="K1824" s="6" t="s">
        <v>10848</v>
      </c>
      <c r="L1824" s="4" t="s">
        <v>78</v>
      </c>
      <c r="M1824" s="4" t="s">
        <v>1208</v>
      </c>
    </row>
    <row r="1825" customFormat="false" ht="15.75" hidden="false" customHeight="true" outlineLevel="0" collapsed="false">
      <c r="A1825" s="4" t="n">
        <v>1307</v>
      </c>
      <c r="B1825" s="4" t="s">
        <v>10849</v>
      </c>
      <c r="C1825" s="4"/>
      <c r="D1825" s="4" t="s">
        <v>10850</v>
      </c>
      <c r="E1825" s="5" t="s">
        <v>10851</v>
      </c>
      <c r="F1825" s="4" t="s">
        <v>10852</v>
      </c>
      <c r="G1825" s="4" t="s">
        <v>322</v>
      </c>
      <c r="H1825" s="5" t="s">
        <v>10853</v>
      </c>
      <c r="I1825" s="7" t="s">
        <v>10854</v>
      </c>
      <c r="J1825" s="5" t="n">
        <f aca="false">LEN(K1825)</f>
        <v>23</v>
      </c>
      <c r="K1825" s="19" t="s">
        <v>10855</v>
      </c>
      <c r="L1825" s="4" t="s">
        <v>78</v>
      </c>
      <c r="M1825" s="4" t="s">
        <v>1979</v>
      </c>
    </row>
    <row r="1826" customFormat="false" ht="15.75" hidden="false" customHeight="true" outlineLevel="0" collapsed="false">
      <c r="A1826" s="4" t="n">
        <v>1338</v>
      </c>
      <c r="B1826" s="4" t="s">
        <v>10856</v>
      </c>
      <c r="C1826" s="4"/>
      <c r="D1826" s="4" t="s">
        <v>10857</v>
      </c>
      <c r="E1826" s="5" t="s">
        <v>10858</v>
      </c>
      <c r="F1826" s="4" t="s">
        <v>322</v>
      </c>
      <c r="G1826" s="4" t="s">
        <v>322</v>
      </c>
      <c r="H1826" s="5" t="s">
        <v>10859</v>
      </c>
      <c r="I1826" s="4" t="s">
        <v>10860</v>
      </c>
      <c r="J1826" s="5" t="n">
        <f aca="false">LEN(K1826)</f>
        <v>23</v>
      </c>
      <c r="K1826" s="6" t="s">
        <v>10861</v>
      </c>
      <c r="L1826" s="4" t="s">
        <v>21</v>
      </c>
      <c r="M1826" s="4" t="s">
        <v>31</v>
      </c>
    </row>
    <row r="1827" customFormat="false" ht="15.75" hidden="false" customHeight="true" outlineLevel="0" collapsed="false">
      <c r="A1827" s="4" t="n">
        <v>1339</v>
      </c>
      <c r="B1827" s="4" t="s">
        <v>10862</v>
      </c>
      <c r="C1827" s="4"/>
      <c r="D1827" s="4" t="s">
        <v>10863</v>
      </c>
      <c r="E1827" s="5" t="s">
        <v>808</v>
      </c>
      <c r="F1827" s="4" t="s">
        <v>322</v>
      </c>
      <c r="G1827" s="4" t="s">
        <v>322</v>
      </c>
      <c r="H1827" s="5" t="s">
        <v>10864</v>
      </c>
      <c r="I1827" s="7" t="s">
        <v>10865</v>
      </c>
      <c r="J1827" s="5" t="n">
        <f aca="false">LEN(K1827)</f>
        <v>23</v>
      </c>
      <c r="K1827" s="19" t="str">
        <f aca="false">LOWER(SUBSTITUTE(SUBSTITUTE(SUBSTITUTE(SUBSTITUTE(SUBSTITUTE(SUBSTITUTE(SUBSTITUTE(B1827,"S.L.",""),"SL",""),"S.A.",""),"SA","")," ",""),".",""),",",""))&amp;".com"</f>
        <v>apartahoteleltoboso.com</v>
      </c>
      <c r="L1827" s="4" t="s">
        <v>31</v>
      </c>
      <c r="M1827" s="4" t="s">
        <v>1063</v>
      </c>
    </row>
    <row r="1828" customFormat="false" ht="27.75" hidden="false" customHeight="true" outlineLevel="0" collapsed="false">
      <c r="A1828" s="4" t="n">
        <v>1388</v>
      </c>
      <c r="B1828" s="4" t="s">
        <v>10866</v>
      </c>
      <c r="C1828" s="4"/>
      <c r="D1828" s="4" t="s">
        <v>10867</v>
      </c>
      <c r="E1828" s="5" t="s">
        <v>5768</v>
      </c>
      <c r="F1828" s="4" t="s">
        <v>322</v>
      </c>
      <c r="G1828" s="4" t="s">
        <v>322</v>
      </c>
      <c r="H1828" s="5" t="s">
        <v>10868</v>
      </c>
      <c r="I1828" s="7" t="s">
        <v>10869</v>
      </c>
      <c r="J1828" s="5" t="n">
        <f aca="false">LEN(K1828)</f>
        <v>23</v>
      </c>
      <c r="K1828" s="19" t="s">
        <v>10870</v>
      </c>
      <c r="L1828" s="4" t="s">
        <v>21</v>
      </c>
      <c r="M1828" s="4" t="s">
        <v>88</v>
      </c>
    </row>
    <row r="1829" customFormat="false" ht="15.75" hidden="false" customHeight="true" outlineLevel="0" collapsed="false">
      <c r="A1829" s="4" t="n">
        <v>1446</v>
      </c>
      <c r="B1829" s="4" t="s">
        <v>10871</v>
      </c>
      <c r="C1829" s="4"/>
      <c r="D1829" s="4" t="s">
        <v>10872</v>
      </c>
      <c r="E1829" s="5" t="s">
        <v>10873</v>
      </c>
      <c r="F1829" s="4" t="s">
        <v>10874</v>
      </c>
      <c r="G1829" s="4" t="s">
        <v>1097</v>
      </c>
      <c r="H1829" s="5" t="s">
        <v>10875</v>
      </c>
      <c r="I1829" s="7" t="s">
        <v>10876</v>
      </c>
      <c r="J1829" s="5" t="n">
        <f aca="false">LEN(K1829)</f>
        <v>23</v>
      </c>
      <c r="K1829" s="6" t="s">
        <v>10877</v>
      </c>
      <c r="L1829" s="4" t="s">
        <v>78</v>
      </c>
      <c r="M1829" s="4" t="s">
        <v>22</v>
      </c>
    </row>
    <row r="1830" customFormat="false" ht="15.75" hidden="false" customHeight="true" outlineLevel="0" collapsed="false">
      <c r="A1830" s="4" t="n">
        <v>1494</v>
      </c>
      <c r="B1830" s="4" t="s">
        <v>10878</v>
      </c>
      <c r="C1830" s="4"/>
      <c r="D1830" s="4" t="s">
        <v>10879</v>
      </c>
      <c r="E1830" s="5" t="s">
        <v>5788</v>
      </c>
      <c r="F1830" s="4" t="s">
        <v>464</v>
      </c>
      <c r="G1830" s="4" t="s">
        <v>464</v>
      </c>
      <c r="H1830" s="5" t="s">
        <v>10880</v>
      </c>
      <c r="I1830" s="4" t="s">
        <v>10881</v>
      </c>
      <c r="J1830" s="5" t="n">
        <f aca="false">LEN(K1830)</f>
        <v>23</v>
      </c>
      <c r="K1830" s="6" t="s">
        <v>10882</v>
      </c>
      <c r="L1830" s="4" t="s">
        <v>21</v>
      </c>
      <c r="M1830" s="4" t="s">
        <v>31</v>
      </c>
    </row>
    <row r="1831" customFormat="false" ht="15.75" hidden="false" customHeight="true" outlineLevel="0" collapsed="false">
      <c r="A1831" s="4" t="n">
        <v>1496</v>
      </c>
      <c r="B1831" s="4" t="s">
        <v>10883</v>
      </c>
      <c r="C1831" s="4"/>
      <c r="D1831" s="4" t="s">
        <v>10884</v>
      </c>
      <c r="E1831" s="5" t="s">
        <v>5788</v>
      </c>
      <c r="F1831" s="4" t="s">
        <v>464</v>
      </c>
      <c r="G1831" s="4" t="s">
        <v>464</v>
      </c>
      <c r="H1831" s="5" t="s">
        <v>10885</v>
      </c>
      <c r="I1831" s="17" t="s">
        <v>10886</v>
      </c>
      <c r="J1831" s="5" t="n">
        <f aca="false">LEN(K1831)</f>
        <v>23</v>
      </c>
      <c r="K1831" s="19" t="s">
        <v>10887</v>
      </c>
      <c r="L1831" s="4" t="s">
        <v>66</v>
      </c>
      <c r="M1831" s="4" t="s">
        <v>1208</v>
      </c>
    </row>
    <row r="1832" customFormat="false" ht="15.75" hidden="false" customHeight="true" outlineLevel="0" collapsed="false">
      <c r="A1832" s="4" t="n">
        <v>1506</v>
      </c>
      <c r="B1832" s="4" t="s">
        <v>10888</v>
      </c>
      <c r="C1832" s="4"/>
      <c r="D1832" s="4" t="s">
        <v>10889</v>
      </c>
      <c r="E1832" s="5" t="s">
        <v>5788</v>
      </c>
      <c r="F1832" s="4" t="s">
        <v>464</v>
      </c>
      <c r="G1832" s="4" t="s">
        <v>464</v>
      </c>
      <c r="H1832" s="5" t="s">
        <v>10890</v>
      </c>
      <c r="I1832" s="4" t="s">
        <v>10891</v>
      </c>
      <c r="J1832" s="5" t="n">
        <f aca="false">LEN(K1832)</f>
        <v>23</v>
      </c>
      <c r="K1832" s="6" t="s">
        <v>10892</v>
      </c>
      <c r="L1832" s="4" t="s">
        <v>21</v>
      </c>
      <c r="M1832" s="4" t="s">
        <v>924</v>
      </c>
    </row>
    <row r="1833" customFormat="false" ht="15.75" hidden="false" customHeight="true" outlineLevel="0" collapsed="false">
      <c r="A1833" s="4" t="n">
        <v>1505</v>
      </c>
      <c r="B1833" s="4" t="s">
        <v>10888</v>
      </c>
      <c r="C1833" s="4"/>
      <c r="D1833" s="4" t="s">
        <v>10893</v>
      </c>
      <c r="E1833" s="5" t="s">
        <v>5788</v>
      </c>
      <c r="F1833" s="4" t="s">
        <v>464</v>
      </c>
      <c r="G1833" s="4" t="s">
        <v>464</v>
      </c>
      <c r="H1833" s="5" t="s">
        <v>10890</v>
      </c>
      <c r="I1833" s="4" t="s">
        <v>10891</v>
      </c>
      <c r="J1833" s="5" t="n">
        <f aca="false">LEN(K1833)</f>
        <v>23</v>
      </c>
      <c r="K1833" s="6" t="s">
        <v>10892</v>
      </c>
      <c r="L1833" s="4" t="s">
        <v>78</v>
      </c>
      <c r="M1833" s="4" t="s">
        <v>924</v>
      </c>
    </row>
    <row r="1834" customFormat="false" ht="15.75" hidden="false" customHeight="true" outlineLevel="0" collapsed="false">
      <c r="A1834" s="4" t="n">
        <v>1525</v>
      </c>
      <c r="B1834" s="4" t="s">
        <v>10894</v>
      </c>
      <c r="C1834" s="4"/>
      <c r="D1834" s="4" t="s">
        <v>10895</v>
      </c>
      <c r="E1834" s="5" t="s">
        <v>10896</v>
      </c>
      <c r="F1834" s="4" t="s">
        <v>10897</v>
      </c>
      <c r="G1834" s="4" t="s">
        <v>464</v>
      </c>
      <c r="H1834" s="5" t="s">
        <v>10898</v>
      </c>
      <c r="I1834" s="7" t="s">
        <v>10899</v>
      </c>
      <c r="J1834" s="5" t="n">
        <f aca="false">LEN(K1834)</f>
        <v>23</v>
      </c>
      <c r="K1834" s="6" t="s">
        <v>10900</v>
      </c>
      <c r="L1834" s="4" t="s">
        <v>78</v>
      </c>
      <c r="M1834" s="4" t="s">
        <v>877</v>
      </c>
    </row>
    <row r="1835" customFormat="false" ht="15.75" hidden="false" customHeight="true" outlineLevel="0" collapsed="false">
      <c r="A1835" s="4" t="n">
        <v>1536</v>
      </c>
      <c r="B1835" s="4" t="s">
        <v>10901</v>
      </c>
      <c r="C1835" s="4"/>
      <c r="D1835" s="4" t="s">
        <v>10902</v>
      </c>
      <c r="E1835" s="5" t="s">
        <v>10903</v>
      </c>
      <c r="F1835" s="4" t="s">
        <v>10904</v>
      </c>
      <c r="G1835" s="4" t="s">
        <v>464</v>
      </c>
      <c r="H1835" s="5" t="s">
        <v>10905</v>
      </c>
      <c r="I1835" s="7" t="s">
        <v>10906</v>
      </c>
      <c r="J1835" s="5" t="n">
        <f aca="false">LEN(K1835)</f>
        <v>22</v>
      </c>
      <c r="K1835" s="6" t="str">
        <f aca="false">LOWER(SUBSTITUTE(SUBSTITUTE(SUBSTITUTE(SUBSTITUTE(SUBSTITUTE(SUBSTITUTE(SUBSTITUTE(B1835,"S.L.",""),"SL",""),"S.A.",""),"SA","")," ",""),".",""),",",""))&amp;".com"</f>
        <v>hotelcarlosiyuncos.com</v>
      </c>
      <c r="L1835" s="4" t="s">
        <v>21</v>
      </c>
      <c r="M1835" s="4" t="s">
        <v>31</v>
      </c>
    </row>
    <row r="1836" customFormat="false" ht="15.75" hidden="false" customHeight="true" outlineLevel="0" collapsed="false">
      <c r="A1836" s="4" t="n">
        <v>1589</v>
      </c>
      <c r="B1836" s="4" t="s">
        <v>10907</v>
      </c>
      <c r="C1836" s="4"/>
      <c r="D1836" s="4" t="s">
        <v>10908</v>
      </c>
      <c r="E1836" s="5" t="s">
        <v>10909</v>
      </c>
      <c r="F1836" s="4" t="s">
        <v>10910</v>
      </c>
      <c r="G1836" s="4" t="s">
        <v>2093</v>
      </c>
      <c r="H1836" s="5" t="s">
        <v>10911</v>
      </c>
      <c r="I1836" s="7" t="s">
        <v>10912</v>
      </c>
      <c r="J1836" s="5" t="n">
        <f aca="false">LEN(K1836)</f>
        <v>23</v>
      </c>
      <c r="K1836" s="6" t="s">
        <v>10913</v>
      </c>
      <c r="L1836" s="4" t="s">
        <v>31</v>
      </c>
      <c r="M1836" s="4" t="s">
        <v>2321</v>
      </c>
    </row>
    <row r="1837" customFormat="false" ht="15.75" hidden="false" customHeight="true" outlineLevel="0" collapsed="false">
      <c r="A1837" s="4" t="n">
        <v>1623</v>
      </c>
      <c r="B1837" s="4" t="s">
        <v>10914</v>
      </c>
      <c r="C1837" s="4"/>
      <c r="D1837" s="4" t="s">
        <v>10915</v>
      </c>
      <c r="E1837" s="5" t="s">
        <v>2601</v>
      </c>
      <c r="F1837" s="4" t="s">
        <v>2602</v>
      </c>
      <c r="G1837" s="4" t="s">
        <v>2093</v>
      </c>
      <c r="H1837" s="5" t="s">
        <v>10916</v>
      </c>
      <c r="I1837" s="7" t="s">
        <v>10917</v>
      </c>
      <c r="J1837" s="5" t="n">
        <f aca="false">LEN(K1837)</f>
        <v>23</v>
      </c>
      <c r="K1837" s="6" t="s">
        <v>10918</v>
      </c>
      <c r="L1837" s="4" t="s">
        <v>21</v>
      </c>
      <c r="M1837" s="4" t="s">
        <v>32</v>
      </c>
    </row>
    <row r="1838" customFormat="false" ht="15.75" hidden="false" customHeight="true" outlineLevel="0" collapsed="false">
      <c r="A1838" s="4" t="n">
        <v>1643</v>
      </c>
      <c r="B1838" s="4" t="s">
        <v>10919</v>
      </c>
      <c r="C1838" s="4"/>
      <c r="D1838" s="4" t="s">
        <v>10920</v>
      </c>
      <c r="E1838" s="5" t="s">
        <v>5806</v>
      </c>
      <c r="F1838" s="4" t="s">
        <v>895</v>
      </c>
      <c r="G1838" s="4" t="s">
        <v>895</v>
      </c>
      <c r="H1838" s="5" t="s">
        <v>5807</v>
      </c>
      <c r="I1838" s="4" t="s">
        <v>10921</v>
      </c>
      <c r="J1838" s="5" t="n">
        <f aca="false">LEN(K1838)</f>
        <v>23</v>
      </c>
      <c r="K1838" s="10" t="s">
        <v>10922</v>
      </c>
      <c r="L1838" s="4" t="s">
        <v>31</v>
      </c>
      <c r="M1838" s="4" t="s">
        <v>10923</v>
      </c>
    </row>
    <row r="1839" customFormat="false" ht="15.75" hidden="false" customHeight="true" outlineLevel="0" collapsed="false">
      <c r="A1839" s="4" t="n">
        <v>1665</v>
      </c>
      <c r="B1839" s="4" t="s">
        <v>10924</v>
      </c>
      <c r="C1839" s="4"/>
      <c r="D1839" s="4" t="s">
        <v>10925</v>
      </c>
      <c r="E1839" s="5" t="s">
        <v>10926</v>
      </c>
      <c r="F1839" s="4" t="s">
        <v>10927</v>
      </c>
      <c r="G1839" s="4" t="s">
        <v>895</v>
      </c>
      <c r="H1839" s="5" t="s">
        <v>10928</v>
      </c>
      <c r="I1839" s="4" t="s">
        <v>10929</v>
      </c>
      <c r="J1839" s="5" t="n">
        <f aca="false">LEN(K1839)</f>
        <v>23</v>
      </c>
      <c r="K1839" s="6" t="s">
        <v>10930</v>
      </c>
      <c r="L1839" s="4" t="s">
        <v>21</v>
      </c>
      <c r="M1839" s="4" t="s">
        <v>4855</v>
      </c>
    </row>
    <row r="1840" customFormat="false" ht="15.75" hidden="false" customHeight="true" outlineLevel="0" collapsed="false">
      <c r="A1840" s="4" t="n">
        <v>1715</v>
      </c>
      <c r="B1840" s="4" t="s">
        <v>10931</v>
      </c>
      <c r="C1840" s="4"/>
      <c r="D1840" s="4" t="s">
        <v>10932</v>
      </c>
      <c r="E1840" s="5" t="s">
        <v>10933</v>
      </c>
      <c r="F1840" s="4" t="s">
        <v>10934</v>
      </c>
      <c r="G1840" s="4" t="s">
        <v>895</v>
      </c>
      <c r="H1840" s="5" t="s">
        <v>10935</v>
      </c>
      <c r="I1840" s="4" t="s">
        <v>10936</v>
      </c>
      <c r="J1840" s="5" t="n">
        <f aca="false">LEN(K1840)</f>
        <v>23</v>
      </c>
      <c r="K1840" s="6" t="str">
        <f aca="false">LOWER(SUBSTITUTE(SUBSTITUTE(SUBSTITUTE(SUBSTITUTE(SUBSTITUTE(SUBSTITUTE(SUBSTITUTE(B1840,"S.L.",""),"SL",""),"S.A.",""),"SA","")," ",""),".",""),",",""))&amp;".com"</f>
        <v>hotelalonsodemonroy.com</v>
      </c>
      <c r="L1840" s="4" t="s">
        <v>78</v>
      </c>
      <c r="M1840" s="4" t="s">
        <v>271</v>
      </c>
    </row>
    <row r="1841" customFormat="false" ht="15.75" hidden="false" customHeight="true" outlineLevel="0" collapsed="false">
      <c r="A1841" s="4" t="n">
        <v>1786</v>
      </c>
      <c r="B1841" s="4" t="s">
        <v>10937</v>
      </c>
      <c r="C1841" s="4"/>
      <c r="D1841" s="4" t="s">
        <v>10938</v>
      </c>
      <c r="E1841" s="5" t="s">
        <v>2700</v>
      </c>
      <c r="F1841" s="4" t="s">
        <v>2701</v>
      </c>
      <c r="G1841" s="4" t="s">
        <v>37</v>
      </c>
      <c r="H1841" s="5" t="s">
        <v>10939</v>
      </c>
      <c r="I1841" s="4" t="s">
        <v>10940</v>
      </c>
      <c r="J1841" s="5" t="n">
        <f aca="false">LEN(K1841)</f>
        <v>23</v>
      </c>
      <c r="K1841" s="6" t="s">
        <v>10941</v>
      </c>
      <c r="L1841" s="4" t="s">
        <v>31</v>
      </c>
      <c r="M1841" s="4" t="s">
        <v>10942</v>
      </c>
    </row>
    <row r="1842" customFormat="false" ht="15.75" hidden="false" customHeight="true" outlineLevel="0" collapsed="false">
      <c r="A1842" s="4" t="n">
        <v>1871</v>
      </c>
      <c r="B1842" s="4" t="s">
        <v>10943</v>
      </c>
      <c r="C1842" s="4"/>
      <c r="D1842" s="4" t="s">
        <v>10944</v>
      </c>
      <c r="E1842" s="5" t="s">
        <v>1046</v>
      </c>
      <c r="F1842" s="4" t="s">
        <v>1047</v>
      </c>
      <c r="G1842" s="4" t="s">
        <v>37</v>
      </c>
      <c r="H1842" s="5" t="s">
        <v>10945</v>
      </c>
      <c r="I1842" s="4" t="s">
        <v>10946</v>
      </c>
      <c r="J1842" s="5" t="n">
        <f aca="false">LEN(K1842)</f>
        <v>23</v>
      </c>
      <c r="K1842" s="6" t="s">
        <v>10947</v>
      </c>
      <c r="L1842" s="4" t="s">
        <v>21</v>
      </c>
      <c r="M1842" s="4" t="s">
        <v>9493</v>
      </c>
    </row>
    <row r="1843" customFormat="false" ht="15.75" hidden="false" customHeight="true" outlineLevel="0" collapsed="false">
      <c r="A1843" s="4" t="n">
        <v>1899</v>
      </c>
      <c r="B1843" s="4" t="s">
        <v>10948</v>
      </c>
      <c r="C1843" s="4"/>
      <c r="D1843" s="4" t="s">
        <v>10949</v>
      </c>
      <c r="E1843" s="5" t="s">
        <v>266</v>
      </c>
      <c r="F1843" s="4" t="s">
        <v>267</v>
      </c>
      <c r="G1843" s="4" t="s">
        <v>37</v>
      </c>
      <c r="H1843" s="5" t="s">
        <v>10950</v>
      </c>
      <c r="I1843" s="4" t="s">
        <v>10951</v>
      </c>
      <c r="J1843" s="5" t="n">
        <f aca="false">LEN(K1843)</f>
        <v>23</v>
      </c>
      <c r="K1843" s="6" t="str">
        <f aca="false">LOWER(SUBSTITUTE(SUBSTITUTE(SUBSTITUTE(SUBSTITUTE(SUBSTITUTE(SUBSTITUTE(SUBSTITUTE(B1843,"S.L.",""),"SL",""),"S.A.",""),"SA","")," ",""),".",""),",",""))&amp;".com"</f>
        <v>calimeraplayablanca.com</v>
      </c>
      <c r="L1843" s="4" t="s">
        <v>66</v>
      </c>
      <c r="M1843" s="4" t="s">
        <v>5744</v>
      </c>
    </row>
    <row r="1844" customFormat="false" ht="15.75" hidden="false" customHeight="true" outlineLevel="0" collapsed="false">
      <c r="A1844" s="4" t="n">
        <v>1939</v>
      </c>
      <c r="B1844" s="4" t="s">
        <v>10952</v>
      </c>
      <c r="C1844" s="4"/>
      <c r="D1844" s="4" t="s">
        <v>10953</v>
      </c>
      <c r="E1844" s="5" t="s">
        <v>281</v>
      </c>
      <c r="F1844" s="4" t="s">
        <v>282</v>
      </c>
      <c r="G1844" s="4" t="s">
        <v>37</v>
      </c>
      <c r="H1844" s="5" t="s">
        <v>10954</v>
      </c>
      <c r="I1844" s="4" t="s">
        <v>10955</v>
      </c>
      <c r="J1844" s="5" t="n">
        <f aca="false">LEN(K1844)</f>
        <v>23</v>
      </c>
      <c r="K1844" s="6" t="s">
        <v>10956</v>
      </c>
      <c r="L1844" s="4" t="s">
        <v>31</v>
      </c>
      <c r="M1844" s="4" t="s">
        <v>31</v>
      </c>
    </row>
    <row r="1845" customFormat="false" ht="15.75" hidden="false" customHeight="true" outlineLevel="0" collapsed="false">
      <c r="A1845" s="4" t="n">
        <v>1998</v>
      </c>
      <c r="B1845" s="4" t="s">
        <v>10957</v>
      </c>
      <c r="C1845" s="4"/>
      <c r="D1845" s="4" t="s">
        <v>10958</v>
      </c>
      <c r="E1845" s="5" t="s">
        <v>52</v>
      </c>
      <c r="F1845" s="4" t="s">
        <v>53</v>
      </c>
      <c r="G1845" s="4" t="s">
        <v>37</v>
      </c>
      <c r="H1845" s="5" t="s">
        <v>10959</v>
      </c>
      <c r="I1845" s="4" t="s">
        <v>10960</v>
      </c>
      <c r="J1845" s="5" t="n">
        <f aca="false">LEN(K1845)</f>
        <v>23</v>
      </c>
      <c r="K1845" s="6" t="s">
        <v>10961</v>
      </c>
      <c r="L1845" s="4" t="s">
        <v>21</v>
      </c>
      <c r="M1845" s="4" t="s">
        <v>9493</v>
      </c>
    </row>
    <row r="1846" customFormat="false" ht="15.75" hidden="false" customHeight="true" outlineLevel="0" collapsed="false">
      <c r="A1846" s="4" t="n">
        <v>2008</v>
      </c>
      <c r="B1846" s="4" t="s">
        <v>10962</v>
      </c>
      <c r="C1846" s="4"/>
      <c r="D1846" s="4" t="s">
        <v>10963</v>
      </c>
      <c r="E1846" s="5" t="s">
        <v>760</v>
      </c>
      <c r="F1846" s="4" t="s">
        <v>439</v>
      </c>
      <c r="G1846" s="4" t="s">
        <v>37</v>
      </c>
      <c r="H1846" s="5" t="s">
        <v>10964</v>
      </c>
      <c r="I1846" s="7" t="s">
        <v>10965</v>
      </c>
      <c r="J1846" s="5" t="n">
        <f aca="false">LEN(K1846)</f>
        <v>23</v>
      </c>
      <c r="K1846" s="6" t="s">
        <v>10966</v>
      </c>
      <c r="L1846" s="4" t="s">
        <v>637</v>
      </c>
      <c r="M1846" s="4" t="s">
        <v>31</v>
      </c>
    </row>
    <row r="1847" customFormat="false" ht="15.75" hidden="false" customHeight="true" outlineLevel="0" collapsed="false">
      <c r="A1847" s="4" t="n">
        <v>2026</v>
      </c>
      <c r="B1847" s="4" t="s">
        <v>10967</v>
      </c>
      <c r="C1847" s="4"/>
      <c r="D1847" s="4" t="s">
        <v>10968</v>
      </c>
      <c r="E1847" s="5" t="s">
        <v>35</v>
      </c>
      <c r="F1847" s="4" t="s">
        <v>36</v>
      </c>
      <c r="G1847" s="4" t="s">
        <v>37</v>
      </c>
      <c r="H1847" s="5" t="s">
        <v>10969</v>
      </c>
      <c r="I1847" s="4" t="s">
        <v>10970</v>
      </c>
      <c r="J1847" s="5" t="n">
        <f aca="false">LEN(K1847)</f>
        <v>23</v>
      </c>
      <c r="K1847" s="6" t="str">
        <f aca="false">LOWER(SUBSTITUTE(SUBSTITUTE(SUBSTITUTE(SUBSTITUTE(SUBSTITUTE(SUBSTITUTE(SUBSTITUTE(B1847,"S.L.",""),"SL",""),"S.A.",""),"SA","")," ",""),".",""),",",""))&amp;".com"</f>
        <v>lanzaroteparadise99.com</v>
      </c>
      <c r="L1847" s="4" t="s">
        <v>31</v>
      </c>
      <c r="M1847" s="4" t="s">
        <v>31</v>
      </c>
    </row>
    <row r="1848" customFormat="false" ht="15.75" hidden="false" customHeight="true" outlineLevel="0" collapsed="false">
      <c r="A1848" s="4" t="n">
        <v>2106</v>
      </c>
      <c r="B1848" s="4" t="s">
        <v>10971</v>
      </c>
      <c r="C1848" s="4"/>
      <c r="D1848" s="4" t="s">
        <v>10972</v>
      </c>
      <c r="E1848" s="5" t="s">
        <v>52</v>
      </c>
      <c r="F1848" s="4" t="s">
        <v>53</v>
      </c>
      <c r="G1848" s="4" t="s">
        <v>37</v>
      </c>
      <c r="H1848" s="5" t="s">
        <v>10973</v>
      </c>
      <c r="I1848" s="4" t="s">
        <v>10974</v>
      </c>
      <c r="J1848" s="5" t="n">
        <f aca="false">LEN(K1848)</f>
        <v>23</v>
      </c>
      <c r="K1848" s="10" t="s">
        <v>10975</v>
      </c>
      <c r="L1848" s="4" t="s">
        <v>57</v>
      </c>
      <c r="M1848" s="4" t="s">
        <v>10976</v>
      </c>
    </row>
    <row r="1849" customFormat="false" ht="15.75" hidden="false" customHeight="true" outlineLevel="0" collapsed="false">
      <c r="A1849" s="4" t="n">
        <v>2175</v>
      </c>
      <c r="B1849" s="4" t="s">
        <v>10977</v>
      </c>
      <c r="C1849" s="4"/>
      <c r="D1849" s="4" t="s">
        <v>10978</v>
      </c>
      <c r="E1849" s="5" t="s">
        <v>10979</v>
      </c>
      <c r="F1849" s="4" t="s">
        <v>10980</v>
      </c>
      <c r="G1849" s="4" t="s">
        <v>37</v>
      </c>
      <c r="H1849" s="5" t="s">
        <v>10981</v>
      </c>
      <c r="I1849" s="4" t="s">
        <v>10982</v>
      </c>
      <c r="J1849" s="5" t="n">
        <f aca="false">LEN(K1849)</f>
        <v>23</v>
      </c>
      <c r="K1849" s="6" t="s">
        <v>10983</v>
      </c>
      <c r="L1849" s="4" t="s">
        <v>21</v>
      </c>
      <c r="M1849" s="4" t="s">
        <v>2097</v>
      </c>
    </row>
    <row r="1850" customFormat="false" ht="15.75" hidden="false" customHeight="true" outlineLevel="0" collapsed="false">
      <c r="A1850" s="4" t="n">
        <v>2185</v>
      </c>
      <c r="B1850" s="4" t="s">
        <v>10984</v>
      </c>
      <c r="C1850" s="4"/>
      <c r="D1850" s="4" t="s">
        <v>10985</v>
      </c>
      <c r="E1850" s="5" t="s">
        <v>1059</v>
      </c>
      <c r="F1850" s="4" t="s">
        <v>138</v>
      </c>
      <c r="G1850" s="4" t="s">
        <v>138</v>
      </c>
      <c r="H1850" s="5" t="s">
        <v>10986</v>
      </c>
      <c r="I1850" s="4" t="s">
        <v>10987</v>
      </c>
      <c r="J1850" s="5" t="n">
        <f aca="false">LEN(K1850)</f>
        <v>23</v>
      </c>
      <c r="K1850" s="6" t="str">
        <f aca="false">LOWER(SUBSTITUTE(SUBSTITUTE(SUBSTITUTE(SUBSTITUTE(SUBSTITUTE(SUBSTITUTE(SUBSTITUTE(B1850,"S.L.",""),"SL",""),"S.A.",""),"SA","")," ",""),".",""),",",""))&amp;".com"</f>
        <v>dildakhanovanazerke.com</v>
      </c>
      <c r="L1850" s="4" t="s">
        <v>31</v>
      </c>
      <c r="M1850" s="4" t="s">
        <v>31</v>
      </c>
    </row>
    <row r="1851" customFormat="false" ht="15.75" hidden="false" customHeight="true" outlineLevel="0" collapsed="false">
      <c r="A1851" s="4" t="n">
        <v>2265</v>
      </c>
      <c r="B1851" s="4" t="s">
        <v>10988</v>
      </c>
      <c r="C1851" s="4" t="s">
        <v>10989</v>
      </c>
      <c r="D1851" s="4" t="s">
        <v>10990</v>
      </c>
      <c r="E1851" s="5" t="s">
        <v>7278</v>
      </c>
      <c r="F1851" s="4" t="s">
        <v>138</v>
      </c>
      <c r="G1851" s="4" t="s">
        <v>138</v>
      </c>
      <c r="H1851" s="5" t="s">
        <v>10991</v>
      </c>
      <c r="I1851" s="4" t="s">
        <v>10992</v>
      </c>
      <c r="J1851" s="5" t="n">
        <f aca="false">LEN(K1851)</f>
        <v>23</v>
      </c>
      <c r="K1851" s="6" t="s">
        <v>10993</v>
      </c>
      <c r="L1851" s="4" t="s">
        <v>57</v>
      </c>
      <c r="M1851" s="4" t="s">
        <v>680</v>
      </c>
    </row>
    <row r="1852" customFormat="false" ht="15.75" hidden="false" customHeight="true" outlineLevel="0" collapsed="false">
      <c r="A1852" s="4" t="n">
        <v>2283</v>
      </c>
      <c r="B1852" s="4" t="s">
        <v>10994</v>
      </c>
      <c r="C1852" s="4" t="s">
        <v>10995</v>
      </c>
      <c r="D1852" s="4" t="s">
        <v>10996</v>
      </c>
      <c r="E1852" s="5" t="s">
        <v>2399</v>
      </c>
      <c r="F1852" s="4" t="s">
        <v>138</v>
      </c>
      <c r="G1852" s="4" t="s">
        <v>138</v>
      </c>
      <c r="H1852" s="5" t="s">
        <v>10997</v>
      </c>
      <c r="I1852" s="4" t="s">
        <v>10998</v>
      </c>
      <c r="J1852" s="5" t="n">
        <f aca="false">LEN(K1852)</f>
        <v>23</v>
      </c>
      <c r="K1852" s="6" t="s">
        <v>10999</v>
      </c>
      <c r="L1852" s="4" t="s">
        <v>57</v>
      </c>
      <c r="M1852" s="4" t="s">
        <v>336</v>
      </c>
    </row>
    <row r="1853" customFormat="false" ht="15.75" hidden="false" customHeight="true" outlineLevel="0" collapsed="false">
      <c r="A1853" s="4" t="n">
        <v>2304</v>
      </c>
      <c r="B1853" s="4" t="s">
        <v>11000</v>
      </c>
      <c r="C1853" s="4"/>
      <c r="D1853" s="4" t="s">
        <v>11001</v>
      </c>
      <c r="E1853" s="5" t="s">
        <v>7278</v>
      </c>
      <c r="F1853" s="4" t="s">
        <v>138</v>
      </c>
      <c r="G1853" s="4" t="s">
        <v>138</v>
      </c>
      <c r="H1853" s="5" t="s">
        <v>11002</v>
      </c>
      <c r="I1853" s="4" t="s">
        <v>11003</v>
      </c>
      <c r="J1853" s="5" t="n">
        <f aca="false">LEN(K1853)</f>
        <v>23</v>
      </c>
      <c r="K1853" s="6" t="s">
        <v>11004</v>
      </c>
      <c r="L1853" s="4" t="s">
        <v>637</v>
      </c>
      <c r="M1853" s="4" t="s">
        <v>31</v>
      </c>
    </row>
    <row r="1854" customFormat="false" ht="15.75" hidden="false" customHeight="true" outlineLevel="0" collapsed="false">
      <c r="A1854" s="4" t="n">
        <v>2310</v>
      </c>
      <c r="B1854" s="4" t="s">
        <v>11005</v>
      </c>
      <c r="C1854" s="4"/>
      <c r="D1854" s="4" t="s">
        <v>11006</v>
      </c>
      <c r="E1854" s="5" t="s">
        <v>1703</v>
      </c>
      <c r="F1854" s="4" t="s">
        <v>138</v>
      </c>
      <c r="G1854" s="4" t="s">
        <v>138</v>
      </c>
      <c r="H1854" s="5" t="s">
        <v>11007</v>
      </c>
      <c r="I1854" s="7" t="s">
        <v>11008</v>
      </c>
      <c r="J1854" s="5" t="n">
        <f aca="false">LEN(K1854)</f>
        <v>23</v>
      </c>
      <c r="K1854" s="6" t="str">
        <f aca="false">LOWER(SUBSTITUTE(SUBSTITUTE(SUBSTITUTE(SUBSTITUTE(SUBSTITUTE(SUBSTITUTE(SUBSTITUTE(B1854,"S.L.",""),"SL",""),"S.A.",""),"SA","")," ",""),".",""),",",""))&amp;".com"</f>
        <v>haciendalabuticaria.com</v>
      </c>
      <c r="L1854" s="4" t="s">
        <v>31</v>
      </c>
      <c r="M1854" s="4" t="s">
        <v>31</v>
      </c>
    </row>
    <row r="1855" customFormat="false" ht="15.75" hidden="false" customHeight="true" outlineLevel="0" collapsed="false">
      <c r="A1855" s="4" t="n">
        <v>2316</v>
      </c>
      <c r="B1855" s="4" t="s">
        <v>11009</v>
      </c>
      <c r="C1855" s="4" t="s">
        <v>11010</v>
      </c>
      <c r="D1855" s="4" t="s">
        <v>11011</v>
      </c>
      <c r="E1855" s="5" t="s">
        <v>1703</v>
      </c>
      <c r="F1855" s="4" t="s">
        <v>138</v>
      </c>
      <c r="G1855" s="4" t="s">
        <v>138</v>
      </c>
      <c r="H1855" s="5" t="s">
        <v>11012</v>
      </c>
      <c r="I1855" s="4" t="s">
        <v>11013</v>
      </c>
      <c r="J1855" s="5" t="n">
        <f aca="false">LEN(K1855)</f>
        <v>23</v>
      </c>
      <c r="K1855" s="6" t="s">
        <v>11014</v>
      </c>
      <c r="L1855" s="4" t="s">
        <v>57</v>
      </c>
      <c r="M1855" s="4" t="s">
        <v>1988</v>
      </c>
    </row>
    <row r="1856" customFormat="false" ht="15.75" hidden="false" customHeight="true" outlineLevel="0" collapsed="false">
      <c r="A1856" s="4" t="n">
        <v>2317</v>
      </c>
      <c r="B1856" s="4" t="s">
        <v>11009</v>
      </c>
      <c r="C1856" s="4"/>
      <c r="D1856" s="4" t="s">
        <v>11015</v>
      </c>
      <c r="E1856" s="5" t="s">
        <v>1703</v>
      </c>
      <c r="F1856" s="4" t="s">
        <v>138</v>
      </c>
      <c r="G1856" s="4" t="s">
        <v>138</v>
      </c>
      <c r="H1856" s="5" t="s">
        <v>11012</v>
      </c>
      <c r="I1856" s="4" t="s">
        <v>11013</v>
      </c>
      <c r="J1856" s="5" t="n">
        <f aca="false">LEN(K1856)</f>
        <v>23</v>
      </c>
      <c r="K1856" s="6" t="s">
        <v>11014</v>
      </c>
      <c r="L1856" s="4" t="s">
        <v>57</v>
      </c>
      <c r="M1856" s="4" t="s">
        <v>3501</v>
      </c>
    </row>
    <row r="1857" customFormat="false" ht="15.75" hidden="false" customHeight="true" outlineLevel="0" collapsed="false">
      <c r="A1857" s="4" t="n">
        <v>2333</v>
      </c>
      <c r="B1857" s="4" t="s">
        <v>11016</v>
      </c>
      <c r="C1857" s="4" t="s">
        <v>11017</v>
      </c>
      <c r="D1857" s="4" t="s">
        <v>11018</v>
      </c>
      <c r="E1857" s="5" t="s">
        <v>2709</v>
      </c>
      <c r="F1857" s="4" t="s">
        <v>138</v>
      </c>
      <c r="G1857" s="4" t="s">
        <v>138</v>
      </c>
      <c r="H1857" s="5" t="s">
        <v>11019</v>
      </c>
      <c r="I1857" s="4" t="s">
        <v>11020</v>
      </c>
      <c r="J1857" s="5" t="n">
        <f aca="false">LEN(K1857)</f>
        <v>23</v>
      </c>
      <c r="K1857" s="6" t="s">
        <v>11021</v>
      </c>
      <c r="L1857" s="4" t="s">
        <v>66</v>
      </c>
      <c r="M1857" s="4" t="s">
        <v>5909</v>
      </c>
    </row>
    <row r="1858" customFormat="false" ht="15.75" hidden="false" customHeight="true" outlineLevel="0" collapsed="false">
      <c r="A1858" s="4" t="n">
        <v>2416</v>
      </c>
      <c r="B1858" s="4" t="s">
        <v>11022</v>
      </c>
      <c r="C1858" s="4" t="s">
        <v>11023</v>
      </c>
      <c r="D1858" s="4" t="s">
        <v>11024</v>
      </c>
      <c r="E1858" s="5" t="s">
        <v>927</v>
      </c>
      <c r="F1858" s="4" t="s">
        <v>138</v>
      </c>
      <c r="G1858" s="4" t="s">
        <v>138</v>
      </c>
      <c r="H1858" s="5" t="s">
        <v>11025</v>
      </c>
      <c r="I1858" s="4" t="s">
        <v>11026</v>
      </c>
      <c r="J1858" s="5" t="n">
        <f aca="false">LEN(K1858)</f>
        <v>23</v>
      </c>
      <c r="K1858" s="6" t="s">
        <v>11027</v>
      </c>
      <c r="L1858" s="4" t="s">
        <v>78</v>
      </c>
      <c r="M1858" s="4" t="s">
        <v>5116</v>
      </c>
    </row>
    <row r="1859" customFormat="false" ht="15.75" hidden="false" customHeight="true" outlineLevel="0" collapsed="false">
      <c r="A1859" s="4" t="n">
        <v>2477</v>
      </c>
      <c r="B1859" s="4" t="s">
        <v>11028</v>
      </c>
      <c r="C1859" s="4" t="s">
        <v>11029</v>
      </c>
      <c r="D1859" s="4" t="s">
        <v>11030</v>
      </c>
      <c r="E1859" s="5" t="s">
        <v>927</v>
      </c>
      <c r="F1859" s="4" t="s">
        <v>138</v>
      </c>
      <c r="G1859" s="4" t="s">
        <v>138</v>
      </c>
      <c r="H1859" s="5" t="s">
        <v>11031</v>
      </c>
      <c r="I1859" s="7" t="s">
        <v>11032</v>
      </c>
      <c r="J1859" s="5" t="n">
        <f aca="false">LEN(K1859)</f>
        <v>23</v>
      </c>
      <c r="K1859" s="6" t="s">
        <v>11033</v>
      </c>
      <c r="L1859" s="4" t="s">
        <v>57</v>
      </c>
      <c r="M1859" s="4" t="s">
        <v>5765</v>
      </c>
    </row>
    <row r="1860" customFormat="false" ht="27.75" hidden="false" customHeight="true" outlineLevel="0" collapsed="false">
      <c r="A1860" s="4" t="n">
        <v>2550</v>
      </c>
      <c r="B1860" s="4" t="s">
        <v>11034</v>
      </c>
      <c r="C1860" s="4" t="s">
        <v>11035</v>
      </c>
      <c r="D1860" s="4" t="s">
        <v>11036</v>
      </c>
      <c r="E1860" s="5" t="s">
        <v>5958</v>
      </c>
      <c r="F1860" s="4" t="s">
        <v>138</v>
      </c>
      <c r="G1860" s="4" t="s">
        <v>138</v>
      </c>
      <c r="H1860" s="5" t="s">
        <v>11037</v>
      </c>
      <c r="I1860" s="7" t="s">
        <v>11038</v>
      </c>
      <c r="J1860" s="5" t="n">
        <f aca="false">LEN(K1860)</f>
        <v>23</v>
      </c>
      <c r="K1860" s="6" t="s">
        <v>11039</v>
      </c>
      <c r="L1860" s="4" t="s">
        <v>21</v>
      </c>
      <c r="M1860" s="4" t="s">
        <v>2980</v>
      </c>
    </row>
    <row r="1861" customFormat="false" ht="15.75" hidden="false" customHeight="true" outlineLevel="0" collapsed="false">
      <c r="A1861" s="4" t="n">
        <v>2554</v>
      </c>
      <c r="B1861" s="4" t="s">
        <v>11040</v>
      </c>
      <c r="C1861" s="4" t="s">
        <v>11041</v>
      </c>
      <c r="D1861" s="4" t="s">
        <v>11042</v>
      </c>
      <c r="E1861" s="5" t="s">
        <v>8951</v>
      </c>
      <c r="F1861" s="4" t="s">
        <v>138</v>
      </c>
      <c r="G1861" s="4" t="s">
        <v>138</v>
      </c>
      <c r="H1861" s="5" t="s">
        <v>11043</v>
      </c>
      <c r="I1861" s="4" t="s">
        <v>11044</v>
      </c>
      <c r="J1861" s="5" t="n">
        <f aca="false">LEN(K1861)</f>
        <v>23</v>
      </c>
      <c r="K1861" s="6" t="s">
        <v>11045</v>
      </c>
      <c r="L1861" s="4" t="s">
        <v>31</v>
      </c>
      <c r="M1861" s="4" t="s">
        <v>2139</v>
      </c>
    </row>
    <row r="1862" customFormat="false" ht="15.75" hidden="false" customHeight="true" outlineLevel="0" collapsed="false">
      <c r="A1862" s="4" t="n">
        <v>2556</v>
      </c>
      <c r="B1862" s="4" t="s">
        <v>11046</v>
      </c>
      <c r="C1862" s="4"/>
      <c r="D1862" s="4" t="s">
        <v>11047</v>
      </c>
      <c r="E1862" s="5" t="s">
        <v>927</v>
      </c>
      <c r="F1862" s="4" t="s">
        <v>138</v>
      </c>
      <c r="G1862" s="4" t="s">
        <v>138</v>
      </c>
      <c r="H1862" s="5" t="s">
        <v>11048</v>
      </c>
      <c r="I1862" s="7" t="s">
        <v>11049</v>
      </c>
      <c r="J1862" s="5" t="n">
        <f aca="false">LEN(K1862)</f>
        <v>23</v>
      </c>
      <c r="K1862" s="6" t="str">
        <f aca="false">LOWER(SUBSTITUTE(SUBSTITUTE(SUBSTITUTE(SUBSTITUTE(SUBSTITUTE(SUBSTITUTE(SUBSTITUTE(B1862,"S.L.",""),"SL",""),"S.A.",""),"SA","")," ",""),".",""),",",""))&amp;".com"</f>
        <v>beramblasguesthouse.com</v>
      </c>
      <c r="L1862" s="4" t="s">
        <v>21</v>
      </c>
      <c r="M1862" s="4" t="s">
        <v>31</v>
      </c>
    </row>
    <row r="1863" customFormat="false" ht="15.75" hidden="false" customHeight="true" outlineLevel="0" collapsed="false">
      <c r="A1863" s="4" t="n">
        <v>2699</v>
      </c>
      <c r="B1863" s="4" t="s">
        <v>11050</v>
      </c>
      <c r="C1863" s="4"/>
      <c r="D1863" s="4" t="s">
        <v>11051</v>
      </c>
      <c r="E1863" s="5" t="s">
        <v>11052</v>
      </c>
      <c r="F1863" s="4" t="s">
        <v>11053</v>
      </c>
      <c r="G1863" s="4" t="s">
        <v>138</v>
      </c>
      <c r="H1863" s="5" t="s">
        <v>11054</v>
      </c>
      <c r="I1863" s="4" t="s">
        <v>11055</v>
      </c>
      <c r="J1863" s="5" t="n">
        <f aca="false">LEN(K1863)</f>
        <v>23</v>
      </c>
      <c r="K1863" s="6" t="s">
        <v>11056</v>
      </c>
      <c r="L1863" s="4" t="s">
        <v>57</v>
      </c>
      <c r="M1863" s="4" t="s">
        <v>2167</v>
      </c>
    </row>
    <row r="1864" customFormat="false" ht="15.75" hidden="false" customHeight="true" outlineLevel="0" collapsed="false">
      <c r="A1864" s="4" t="n">
        <v>2761</v>
      </c>
      <c r="B1864" s="4" t="s">
        <v>11057</v>
      </c>
      <c r="C1864" s="4" t="s">
        <v>11058</v>
      </c>
      <c r="D1864" s="4" t="s">
        <v>11059</v>
      </c>
      <c r="E1864" s="5" t="s">
        <v>1059</v>
      </c>
      <c r="F1864" s="4" t="s">
        <v>138</v>
      </c>
      <c r="G1864" s="4" t="s">
        <v>138</v>
      </c>
      <c r="H1864" s="5" t="s">
        <v>11060</v>
      </c>
      <c r="I1864" s="4" t="s">
        <v>11061</v>
      </c>
      <c r="J1864" s="5" t="n">
        <f aca="false">LEN(K1864)</f>
        <v>23</v>
      </c>
      <c r="K1864" s="6" t="s">
        <v>11062</v>
      </c>
      <c r="L1864" s="4" t="s">
        <v>637</v>
      </c>
      <c r="M1864" s="4" t="s">
        <v>1085</v>
      </c>
    </row>
    <row r="1865" customFormat="false" ht="15.75" hidden="false" customHeight="true" outlineLevel="0" collapsed="false">
      <c r="A1865" s="4" t="n">
        <v>2790</v>
      </c>
      <c r="B1865" s="4" t="s">
        <v>11063</v>
      </c>
      <c r="C1865" s="4"/>
      <c r="D1865" s="4" t="s">
        <v>11064</v>
      </c>
      <c r="E1865" s="5" t="s">
        <v>400</v>
      </c>
      <c r="F1865" s="4" t="s">
        <v>401</v>
      </c>
      <c r="G1865" s="4" t="s">
        <v>138</v>
      </c>
      <c r="H1865" s="5" t="s">
        <v>11065</v>
      </c>
      <c r="I1865" s="4" t="s">
        <v>11066</v>
      </c>
      <c r="J1865" s="5" t="n">
        <f aca="false">LEN(K1865)</f>
        <v>23</v>
      </c>
      <c r="K1865" s="6" t="s">
        <v>11067</v>
      </c>
      <c r="L1865" s="4" t="s">
        <v>21</v>
      </c>
      <c r="M1865" s="4" t="s">
        <v>31</v>
      </c>
    </row>
    <row r="1866" customFormat="false" ht="15.75" hidden="false" customHeight="true" outlineLevel="0" collapsed="false">
      <c r="A1866" s="4" t="n">
        <v>2821</v>
      </c>
      <c r="B1866" s="4" t="s">
        <v>11068</v>
      </c>
      <c r="C1866" s="4"/>
      <c r="D1866" s="4" t="s">
        <v>11069</v>
      </c>
      <c r="E1866" s="5" t="s">
        <v>400</v>
      </c>
      <c r="F1866" s="4" t="s">
        <v>401</v>
      </c>
      <c r="G1866" s="4" t="s">
        <v>138</v>
      </c>
      <c r="H1866" s="5" t="s">
        <v>11070</v>
      </c>
      <c r="I1866" s="7" t="s">
        <v>11071</v>
      </c>
      <c r="J1866" s="5" t="n">
        <f aca="false">LEN(K1866)</f>
        <v>23</v>
      </c>
      <c r="K1866" s="6" t="s">
        <v>11072</v>
      </c>
      <c r="L1866" s="4" t="s">
        <v>31</v>
      </c>
      <c r="M1866" s="4" t="s">
        <v>31</v>
      </c>
    </row>
    <row r="1867" customFormat="false" ht="15.75" hidden="false" customHeight="true" outlineLevel="0" collapsed="false">
      <c r="A1867" s="4" t="n">
        <v>2854</v>
      </c>
      <c r="B1867" s="4" t="s">
        <v>11073</v>
      </c>
      <c r="C1867" s="4" t="s">
        <v>11074</v>
      </c>
      <c r="D1867" s="4" t="s">
        <v>11075</v>
      </c>
      <c r="E1867" s="5" t="s">
        <v>11076</v>
      </c>
      <c r="F1867" s="4" t="s">
        <v>11077</v>
      </c>
      <c r="G1867" s="4" t="s">
        <v>138</v>
      </c>
      <c r="H1867" s="5" t="s">
        <v>11078</v>
      </c>
      <c r="I1867" s="4" t="s">
        <v>11079</v>
      </c>
      <c r="J1867" s="5" t="n">
        <f aca="false">LEN(K1867)</f>
        <v>23</v>
      </c>
      <c r="K1867" s="6" t="s">
        <v>11080</v>
      </c>
      <c r="L1867" s="4" t="s">
        <v>31</v>
      </c>
      <c r="M1867" s="4" t="s">
        <v>11081</v>
      </c>
    </row>
    <row r="1868" customFormat="false" ht="15.75" hidden="false" customHeight="true" outlineLevel="0" collapsed="false">
      <c r="A1868" s="4" t="n">
        <v>2872</v>
      </c>
      <c r="B1868" s="4" t="s">
        <v>11082</v>
      </c>
      <c r="C1868" s="4" t="s">
        <v>11083</v>
      </c>
      <c r="D1868" s="4" t="s">
        <v>11084</v>
      </c>
      <c r="E1868" s="5" t="s">
        <v>400</v>
      </c>
      <c r="F1868" s="4" t="s">
        <v>401</v>
      </c>
      <c r="G1868" s="4" t="s">
        <v>138</v>
      </c>
      <c r="H1868" s="5" t="s">
        <v>11085</v>
      </c>
      <c r="I1868" s="4" t="s">
        <v>11086</v>
      </c>
      <c r="J1868" s="5" t="n">
        <f aca="false">LEN(K1868)</f>
        <v>23</v>
      </c>
      <c r="K1868" s="6" t="s">
        <v>11087</v>
      </c>
      <c r="L1868" s="4" t="s">
        <v>31</v>
      </c>
      <c r="M1868" s="4" t="s">
        <v>3448</v>
      </c>
      <c r="N1868" s="1"/>
    </row>
    <row r="1869" customFormat="false" ht="15.75" hidden="false" customHeight="true" outlineLevel="0" collapsed="false">
      <c r="A1869" s="4" t="n">
        <v>2969</v>
      </c>
      <c r="B1869" s="4" t="s">
        <v>11088</v>
      </c>
      <c r="C1869" s="4"/>
      <c r="D1869" s="4" t="s">
        <v>11089</v>
      </c>
      <c r="E1869" s="5" t="s">
        <v>11090</v>
      </c>
      <c r="F1869" s="4" t="s">
        <v>11091</v>
      </c>
      <c r="G1869" s="4" t="s">
        <v>138</v>
      </c>
      <c r="H1869" s="5" t="s">
        <v>11092</v>
      </c>
      <c r="I1869" s="7" t="s">
        <v>11093</v>
      </c>
      <c r="J1869" s="5" t="n">
        <f aca="false">LEN(K1869)</f>
        <v>23</v>
      </c>
      <c r="K1869" s="6" t="str">
        <f aca="false">LOWER(SUBSTITUTE(SUBSTITUTE(SUBSTITUTE(SUBSTITUTE(SUBSTITUTE(SUBSTITUTE(SUBSTITUTE(B1869,"S.L.",""),"SL",""),"S.A.",""),"SA","")," ",""),".",""),",",""))&amp;".com"</f>
        <v>aparthoteldelutl´om.com</v>
      </c>
      <c r="L1869" s="4" t="s">
        <v>21</v>
      </c>
      <c r="M1869" s="4" t="s">
        <v>32</v>
      </c>
    </row>
    <row r="1870" customFormat="false" ht="27.75" hidden="false" customHeight="true" outlineLevel="0" collapsed="false">
      <c r="A1870" s="4" t="n">
        <v>2976</v>
      </c>
      <c r="B1870" s="4" t="s">
        <v>11094</v>
      </c>
      <c r="C1870" s="4"/>
      <c r="D1870" s="4" t="s">
        <v>11095</v>
      </c>
      <c r="E1870" s="5" t="s">
        <v>5998</v>
      </c>
      <c r="F1870" s="4" t="s">
        <v>5999</v>
      </c>
      <c r="G1870" s="4" t="s">
        <v>138</v>
      </c>
      <c r="H1870" s="5" t="s">
        <v>11096</v>
      </c>
      <c r="I1870" s="7" t="s">
        <v>11097</v>
      </c>
      <c r="J1870" s="5" t="n">
        <f aca="false">LEN(K1870)</f>
        <v>23</v>
      </c>
      <c r="K1870" s="6" t="str">
        <f aca="false">LOWER(SUBSTITUTE(SUBSTITUTE(SUBSTITUTE(SUBSTITUTE(SUBSTITUTE(SUBSTITUTE(SUBSTITUTE(B1870,"S.L.",""),"SL",""),"S.A.",""),"SA","")," ",""),".",""),",",""))&amp;".com"</f>
        <v>blancafortspatermal.com</v>
      </c>
      <c r="L1870" s="4" t="s">
        <v>31</v>
      </c>
      <c r="M1870" s="4" t="s">
        <v>5232</v>
      </c>
    </row>
    <row r="1871" customFormat="false" ht="15.75" hidden="false" customHeight="true" outlineLevel="0" collapsed="false">
      <c r="A1871" s="4" t="n">
        <v>3038</v>
      </c>
      <c r="B1871" s="4" t="s">
        <v>11098</v>
      </c>
      <c r="C1871" s="4"/>
      <c r="D1871" s="4" t="s">
        <v>11099</v>
      </c>
      <c r="E1871" s="5" t="s">
        <v>11100</v>
      </c>
      <c r="F1871" s="4" t="s">
        <v>11101</v>
      </c>
      <c r="G1871" s="4" t="s">
        <v>138</v>
      </c>
      <c r="H1871" s="5" t="s">
        <v>11102</v>
      </c>
      <c r="I1871" s="7" t="s">
        <v>11103</v>
      </c>
      <c r="J1871" s="5" t="n">
        <f aca="false">LEN(K1871)</f>
        <v>23</v>
      </c>
      <c r="K1871" s="6" t="str">
        <f aca="false">LOWER(SUBSTITUTE(SUBSTITUTE(SUBSTITUTE(SUBSTITUTE(SUBSTITUTE(SUBSTITUTE(SUBSTITUTE(B1871,"S.L.",""),"SL",""),"S.A.",""),"SA","")," ",""),".",""),",",""))&amp;".com"</f>
        <v>aparthotelsmarblava.com</v>
      </c>
      <c r="L1871" s="4" t="s">
        <v>637</v>
      </c>
      <c r="M1871" s="4" t="s">
        <v>4870</v>
      </c>
    </row>
    <row r="1872" customFormat="false" ht="15.75" hidden="false" customHeight="true" outlineLevel="0" collapsed="false">
      <c r="A1872" s="4" t="n">
        <v>3098</v>
      </c>
      <c r="B1872" s="4" t="s">
        <v>11104</v>
      </c>
      <c r="C1872" s="4"/>
      <c r="D1872" s="4" t="s">
        <v>11105</v>
      </c>
      <c r="E1872" s="5" t="s">
        <v>11106</v>
      </c>
      <c r="F1872" s="4" t="s">
        <v>11107</v>
      </c>
      <c r="G1872" s="4" t="s">
        <v>1610</v>
      </c>
      <c r="H1872" s="5" t="s">
        <v>11108</v>
      </c>
      <c r="I1872" s="4" t="s">
        <v>11109</v>
      </c>
      <c r="J1872" s="5" t="n">
        <f aca="false">LEN(K1872)</f>
        <v>23</v>
      </c>
      <c r="K1872" s="6" t="s">
        <v>11110</v>
      </c>
      <c r="L1872" s="4" t="s">
        <v>21</v>
      </c>
      <c r="M1872" s="4" t="s">
        <v>336</v>
      </c>
    </row>
    <row r="1873" customFormat="false" ht="15.75" hidden="false" customHeight="true" outlineLevel="0" collapsed="false">
      <c r="A1873" s="4" t="n">
        <v>3103</v>
      </c>
      <c r="B1873" s="4" t="s">
        <v>11111</v>
      </c>
      <c r="C1873" s="4"/>
      <c r="D1873" s="4" t="s">
        <v>11112</v>
      </c>
      <c r="E1873" s="5" t="s">
        <v>11113</v>
      </c>
      <c r="F1873" s="4" t="s">
        <v>11114</v>
      </c>
      <c r="G1873" s="4" t="s">
        <v>1610</v>
      </c>
      <c r="H1873" s="5" t="s">
        <v>11115</v>
      </c>
      <c r="I1873" s="7" t="s">
        <v>11116</v>
      </c>
      <c r="J1873" s="5" t="n">
        <f aca="false">LEN(K1873)</f>
        <v>23</v>
      </c>
      <c r="K1873" s="6" t="s">
        <v>11117</v>
      </c>
      <c r="L1873" s="4" t="s">
        <v>31</v>
      </c>
      <c r="M1873" s="4" t="s">
        <v>877</v>
      </c>
    </row>
    <row r="1874" customFormat="false" ht="15.75" hidden="false" customHeight="true" outlineLevel="0" collapsed="false">
      <c r="A1874" s="4" t="n">
        <v>3117</v>
      </c>
      <c r="B1874" s="4" t="s">
        <v>11118</v>
      </c>
      <c r="C1874" s="4"/>
      <c r="D1874" s="4" t="s">
        <v>11119</v>
      </c>
      <c r="E1874" s="5" t="s">
        <v>6019</v>
      </c>
      <c r="F1874" s="4" t="s">
        <v>2733</v>
      </c>
      <c r="G1874" s="4" t="s">
        <v>313</v>
      </c>
      <c r="H1874" s="5" t="s">
        <v>11120</v>
      </c>
      <c r="I1874" s="7" t="s">
        <v>11121</v>
      </c>
      <c r="J1874" s="5" t="n">
        <f aca="false">LEN(K1874)</f>
        <v>23</v>
      </c>
      <c r="K1874" s="6" t="s">
        <v>11122</v>
      </c>
      <c r="L1874" s="4" t="s">
        <v>66</v>
      </c>
      <c r="M1874" s="4" t="s">
        <v>11123</v>
      </c>
    </row>
    <row r="1875" customFormat="false" ht="15.75" hidden="false" customHeight="true" outlineLevel="0" collapsed="false">
      <c r="A1875" s="4" t="n">
        <v>3140</v>
      </c>
      <c r="B1875" s="4" t="s">
        <v>11124</v>
      </c>
      <c r="C1875" s="4"/>
      <c r="D1875" s="4" t="s">
        <v>11125</v>
      </c>
      <c r="E1875" s="5" t="s">
        <v>11126</v>
      </c>
      <c r="F1875" s="4" t="s">
        <v>2733</v>
      </c>
      <c r="G1875" s="4" t="s">
        <v>313</v>
      </c>
      <c r="H1875" s="5" t="s">
        <v>11127</v>
      </c>
      <c r="I1875" s="7" t="s">
        <v>11128</v>
      </c>
      <c r="J1875" s="5" t="n">
        <f aca="false">LEN(K1875)</f>
        <v>23</v>
      </c>
      <c r="K1875" s="6" t="s">
        <v>11129</v>
      </c>
      <c r="L1875" s="4" t="s">
        <v>78</v>
      </c>
      <c r="M1875" s="4" t="s">
        <v>577</v>
      </c>
    </row>
    <row r="1876" customFormat="false" ht="15.75" hidden="false" customHeight="true" outlineLevel="0" collapsed="false">
      <c r="A1876" s="4" t="n">
        <v>3146</v>
      </c>
      <c r="B1876" s="4" t="s">
        <v>11130</v>
      </c>
      <c r="C1876" s="4"/>
      <c r="D1876" s="4" t="s">
        <v>11131</v>
      </c>
      <c r="E1876" s="5" t="s">
        <v>9064</v>
      </c>
      <c r="F1876" s="4" t="s">
        <v>2733</v>
      </c>
      <c r="G1876" s="4" t="s">
        <v>313</v>
      </c>
      <c r="H1876" s="5" t="s">
        <v>11132</v>
      </c>
      <c r="I1876" s="4" t="s">
        <v>11133</v>
      </c>
      <c r="J1876" s="5" t="n">
        <f aca="false">LEN(K1876)</f>
        <v>23</v>
      </c>
      <c r="K1876" s="6" t="s">
        <v>11134</v>
      </c>
      <c r="L1876" s="4" t="s">
        <v>31</v>
      </c>
      <c r="M1876" s="4" t="s">
        <v>31</v>
      </c>
    </row>
    <row r="1877" customFormat="false" ht="15.75" hidden="false" customHeight="true" outlineLevel="0" collapsed="false">
      <c r="A1877" s="4" t="n">
        <v>3149</v>
      </c>
      <c r="B1877" s="4" t="s">
        <v>11135</v>
      </c>
      <c r="C1877" s="4"/>
      <c r="D1877" s="4" t="s">
        <v>11136</v>
      </c>
      <c r="E1877" s="5" t="s">
        <v>2739</v>
      </c>
      <c r="F1877" s="4" t="s">
        <v>2733</v>
      </c>
      <c r="G1877" s="4" t="s">
        <v>313</v>
      </c>
      <c r="H1877" s="5" t="s">
        <v>11137</v>
      </c>
      <c r="I1877" s="4" t="s">
        <v>11138</v>
      </c>
      <c r="J1877" s="5" t="n">
        <f aca="false">LEN(K1877)</f>
        <v>23</v>
      </c>
      <c r="K1877" s="6" t="s">
        <v>11139</v>
      </c>
      <c r="L1877" s="4" t="s">
        <v>78</v>
      </c>
      <c r="M1877" s="4" t="s">
        <v>9493</v>
      </c>
    </row>
    <row r="1878" customFormat="false" ht="15.75" hidden="false" customHeight="true" outlineLevel="0" collapsed="false">
      <c r="A1878" s="4" t="n">
        <v>3211</v>
      </c>
      <c r="B1878" s="4" t="s">
        <v>11140</v>
      </c>
      <c r="C1878" s="4"/>
      <c r="D1878" s="4" t="s">
        <v>11141</v>
      </c>
      <c r="E1878" s="5" t="s">
        <v>2755</v>
      </c>
      <c r="F1878" s="4" t="s">
        <v>2756</v>
      </c>
      <c r="G1878" s="4" t="s">
        <v>313</v>
      </c>
      <c r="H1878" s="5" t="s">
        <v>11142</v>
      </c>
      <c r="I1878" s="4" t="s">
        <v>11143</v>
      </c>
      <c r="J1878" s="5" t="n">
        <f aca="false">LEN(K1878)</f>
        <v>23</v>
      </c>
      <c r="K1878" s="6" t="s">
        <v>11144</v>
      </c>
      <c r="L1878" s="4" t="s">
        <v>31</v>
      </c>
      <c r="M1878" s="4" t="s">
        <v>5765</v>
      </c>
    </row>
    <row r="1879" customFormat="false" ht="15.75" hidden="false" customHeight="true" outlineLevel="0" collapsed="false">
      <c r="A1879" s="4" t="n">
        <v>3258</v>
      </c>
      <c r="B1879" s="4" t="s">
        <v>11145</v>
      </c>
      <c r="C1879" s="4"/>
      <c r="D1879" s="4" t="s">
        <v>11146</v>
      </c>
      <c r="E1879" s="5" t="s">
        <v>11147</v>
      </c>
      <c r="F1879" s="4" t="s">
        <v>11148</v>
      </c>
      <c r="G1879" s="4" t="s">
        <v>313</v>
      </c>
      <c r="H1879" s="5" t="s">
        <v>11149</v>
      </c>
      <c r="I1879" s="4" t="s">
        <v>11150</v>
      </c>
      <c r="J1879" s="5" t="n">
        <f aca="false">LEN(K1879)</f>
        <v>23</v>
      </c>
      <c r="K1879" s="6" t="s">
        <v>11151</v>
      </c>
      <c r="L1879" s="4" t="s">
        <v>21</v>
      </c>
      <c r="M1879" s="4" t="s">
        <v>996</v>
      </c>
    </row>
    <row r="1880" customFormat="false" ht="15.75" hidden="false" customHeight="true" outlineLevel="0" collapsed="false">
      <c r="A1880" s="4" t="n">
        <v>3259</v>
      </c>
      <c r="B1880" s="4" t="s">
        <v>11152</v>
      </c>
      <c r="C1880" s="4"/>
      <c r="D1880" s="4" t="s">
        <v>6681</v>
      </c>
      <c r="E1880" s="5" t="s">
        <v>11147</v>
      </c>
      <c r="F1880" s="4" t="s">
        <v>11148</v>
      </c>
      <c r="G1880" s="4" t="s">
        <v>313</v>
      </c>
      <c r="H1880" s="5" t="s">
        <v>11153</v>
      </c>
      <c r="I1880" s="4" t="s">
        <v>11154</v>
      </c>
      <c r="J1880" s="5" t="n">
        <f aca="false">LEN(K1880)</f>
        <v>23</v>
      </c>
      <c r="K1880" s="6" t="s">
        <v>11155</v>
      </c>
      <c r="L1880" s="4" t="s">
        <v>78</v>
      </c>
      <c r="M1880" s="4" t="s">
        <v>419</v>
      </c>
    </row>
    <row r="1881" customFormat="false" ht="27.75" hidden="false" customHeight="true" outlineLevel="0" collapsed="false">
      <c r="A1881" s="4" t="n">
        <v>3308</v>
      </c>
      <c r="B1881" s="4" t="s">
        <v>11156</v>
      </c>
      <c r="C1881" s="4"/>
      <c r="D1881" s="4" t="s">
        <v>11157</v>
      </c>
      <c r="E1881" s="5" t="s">
        <v>11158</v>
      </c>
      <c r="F1881" s="4" t="s">
        <v>11159</v>
      </c>
      <c r="G1881" s="4" t="s">
        <v>313</v>
      </c>
      <c r="H1881" s="5" t="s">
        <v>11160</v>
      </c>
      <c r="I1881" s="7" t="s">
        <v>11161</v>
      </c>
      <c r="J1881" s="5" t="n">
        <f aca="false">LEN(K1881)</f>
        <v>23</v>
      </c>
      <c r="K1881" s="6" t="str">
        <f aca="false">LOWER(SUBSTITUTE(SUBSTITUTE(SUBSTITUTE(SUBSTITUTE(SUBSTITUTE(SUBSTITUTE(SUBSTITUTE(B1881,"S.L.",""),"SL",""),"S.A.",""),"SA","")," ",""),".",""),",",""))&amp;".com"</f>
        <v>reinoatalaya-lavega.com</v>
      </c>
      <c r="L1881" s="4" t="s">
        <v>21</v>
      </c>
      <c r="M1881" s="4" t="s">
        <v>31</v>
      </c>
    </row>
    <row r="1882" customFormat="false" ht="15.75" hidden="false" customHeight="true" outlineLevel="0" collapsed="false">
      <c r="A1882" s="4" t="n">
        <v>3314</v>
      </c>
      <c r="B1882" s="4" t="s">
        <v>11162</v>
      </c>
      <c r="C1882" s="4"/>
      <c r="D1882" s="4" t="s">
        <v>11163</v>
      </c>
      <c r="E1882" s="5" t="s">
        <v>11164</v>
      </c>
      <c r="F1882" s="4" t="s">
        <v>11165</v>
      </c>
      <c r="G1882" s="4" t="s">
        <v>313</v>
      </c>
      <c r="H1882" s="5" t="s">
        <v>11166</v>
      </c>
      <c r="I1882" s="4" t="s">
        <v>11167</v>
      </c>
      <c r="J1882" s="5" t="n">
        <f aca="false">LEN(K1882)</f>
        <v>23</v>
      </c>
      <c r="K1882" s="6" t="s">
        <v>11168</v>
      </c>
      <c r="L1882" s="4" t="s">
        <v>78</v>
      </c>
      <c r="M1882" s="4" t="s">
        <v>1016</v>
      </c>
    </row>
    <row r="1883" customFormat="false" ht="15.75" hidden="false" customHeight="true" outlineLevel="0" collapsed="false">
      <c r="A1883" s="4" t="n">
        <v>3326</v>
      </c>
      <c r="B1883" s="4" t="s">
        <v>11169</v>
      </c>
      <c r="C1883" s="4"/>
      <c r="D1883" s="4" t="s">
        <v>11170</v>
      </c>
      <c r="E1883" s="5" t="s">
        <v>311</v>
      </c>
      <c r="F1883" s="4" t="s">
        <v>312</v>
      </c>
      <c r="G1883" s="4" t="s">
        <v>313</v>
      </c>
      <c r="H1883" s="5" t="s">
        <v>11171</v>
      </c>
      <c r="I1883" s="4" t="s">
        <v>11172</v>
      </c>
      <c r="J1883" s="5" t="n">
        <f aca="false">LEN(K1883)</f>
        <v>23</v>
      </c>
      <c r="K1883" s="6" t="s">
        <v>11173</v>
      </c>
      <c r="L1883" s="4" t="s">
        <v>21</v>
      </c>
      <c r="M1883" s="4" t="s">
        <v>31</v>
      </c>
    </row>
    <row r="1884" customFormat="false" ht="15.75" hidden="false" customHeight="true" outlineLevel="0" collapsed="false">
      <c r="A1884" s="4" t="n">
        <v>3344</v>
      </c>
      <c r="B1884" s="4" t="s">
        <v>11174</v>
      </c>
      <c r="C1884" s="4"/>
      <c r="D1884" s="4" t="s">
        <v>11175</v>
      </c>
      <c r="E1884" s="5" t="s">
        <v>11176</v>
      </c>
      <c r="F1884" s="4" t="s">
        <v>1885</v>
      </c>
      <c r="G1884" s="4" t="s">
        <v>313</v>
      </c>
      <c r="H1884" s="5" t="s">
        <v>11177</v>
      </c>
      <c r="I1884" s="4" t="s">
        <v>11178</v>
      </c>
      <c r="J1884" s="5" t="n">
        <f aca="false">LEN(K1884)</f>
        <v>23</v>
      </c>
      <c r="K1884" s="6" t="s">
        <v>11179</v>
      </c>
      <c r="L1884" s="4" t="s">
        <v>57</v>
      </c>
      <c r="M1884" s="4" t="s">
        <v>1063</v>
      </c>
    </row>
    <row r="1885" customFormat="false" ht="15.75" hidden="false" customHeight="true" outlineLevel="0" collapsed="false">
      <c r="A1885" s="4" t="n">
        <v>3386</v>
      </c>
      <c r="B1885" s="4" t="s">
        <v>11180</v>
      </c>
      <c r="C1885" s="4"/>
      <c r="D1885" s="4" t="s">
        <v>11181</v>
      </c>
      <c r="E1885" s="5" t="s">
        <v>11182</v>
      </c>
      <c r="F1885" s="4" t="s">
        <v>851</v>
      </c>
      <c r="G1885" s="4" t="s">
        <v>852</v>
      </c>
      <c r="H1885" s="5" t="s">
        <v>11183</v>
      </c>
      <c r="I1885" s="4" t="s">
        <v>11184</v>
      </c>
      <c r="J1885" s="5" t="n">
        <f aca="false">LEN(K1885)</f>
        <v>23</v>
      </c>
      <c r="K1885" s="6" t="s">
        <v>11185</v>
      </c>
      <c r="L1885" s="4" t="s">
        <v>57</v>
      </c>
      <c r="M1885" s="4" t="s">
        <v>2896</v>
      </c>
    </row>
    <row r="1886" customFormat="false" ht="15.75" hidden="false" customHeight="true" outlineLevel="0" collapsed="false">
      <c r="A1886" s="4" t="n">
        <v>3507</v>
      </c>
      <c r="B1886" s="4" t="s">
        <v>11186</v>
      </c>
      <c r="C1886" s="4"/>
      <c r="D1886" s="4" t="s">
        <v>11187</v>
      </c>
      <c r="E1886" s="5" t="s">
        <v>11188</v>
      </c>
      <c r="F1886" s="4" t="s">
        <v>3376</v>
      </c>
      <c r="G1886" s="4" t="s">
        <v>1390</v>
      </c>
      <c r="H1886" s="5" t="s">
        <v>11189</v>
      </c>
      <c r="I1886" s="4" t="s">
        <v>11190</v>
      </c>
      <c r="J1886" s="5" t="n">
        <f aca="false">LEN(K1886)</f>
        <v>23</v>
      </c>
      <c r="K1886" s="6" t="s">
        <v>11191</v>
      </c>
      <c r="L1886" s="4" t="s">
        <v>78</v>
      </c>
      <c r="M1886" s="4" t="s">
        <v>1920</v>
      </c>
    </row>
    <row r="1887" customFormat="false" ht="15.75" hidden="false" customHeight="true" outlineLevel="0" collapsed="false">
      <c r="A1887" s="4" t="n">
        <v>3543</v>
      </c>
      <c r="B1887" s="4" t="s">
        <v>11192</v>
      </c>
      <c r="C1887" s="4"/>
      <c r="D1887" s="4" t="s">
        <v>11193</v>
      </c>
      <c r="E1887" s="5" t="s">
        <v>6062</v>
      </c>
      <c r="F1887" s="4" t="s">
        <v>1389</v>
      </c>
      <c r="G1887" s="4" t="s">
        <v>1390</v>
      </c>
      <c r="H1887" s="5" t="s">
        <v>11194</v>
      </c>
      <c r="I1887" s="7" t="s">
        <v>11195</v>
      </c>
      <c r="J1887" s="5" t="n">
        <f aca="false">LEN(K1887)</f>
        <v>23</v>
      </c>
      <c r="K1887" s="13" t="s">
        <v>11196</v>
      </c>
      <c r="L1887" s="4" t="s">
        <v>78</v>
      </c>
      <c r="M1887" s="4" t="s">
        <v>344</v>
      </c>
    </row>
    <row r="1888" customFormat="false" ht="15.75" hidden="false" customHeight="true" outlineLevel="0" collapsed="false">
      <c r="A1888" s="4" t="n">
        <v>3586</v>
      </c>
      <c r="B1888" s="4" t="s">
        <v>11197</v>
      </c>
      <c r="C1888" s="4"/>
      <c r="D1888" s="4" t="s">
        <v>11198</v>
      </c>
      <c r="E1888" s="5" t="s">
        <v>11199</v>
      </c>
      <c r="F1888" s="4" t="s">
        <v>11200</v>
      </c>
      <c r="G1888" s="4" t="s">
        <v>1498</v>
      </c>
      <c r="H1888" s="5" t="s">
        <v>11201</v>
      </c>
      <c r="I1888" s="7" t="s">
        <v>11202</v>
      </c>
      <c r="J1888" s="5" t="n">
        <f aca="false">LEN(K1888)</f>
        <v>23</v>
      </c>
      <c r="K1888" s="5" t="s">
        <v>11203</v>
      </c>
      <c r="L1888" s="4" t="s">
        <v>31</v>
      </c>
      <c r="M1888" s="4" t="s">
        <v>5744</v>
      </c>
    </row>
    <row r="1889" customFormat="false" ht="15.75" hidden="false" customHeight="true" outlineLevel="0" collapsed="false">
      <c r="A1889" s="4" t="n">
        <v>3625</v>
      </c>
      <c r="B1889" s="4" t="s">
        <v>11204</v>
      </c>
      <c r="C1889" s="4"/>
      <c r="D1889" s="4" t="s">
        <v>11205</v>
      </c>
      <c r="E1889" s="5" t="s">
        <v>11206</v>
      </c>
      <c r="F1889" s="4" t="s">
        <v>11207</v>
      </c>
      <c r="G1889" s="4" t="s">
        <v>1390</v>
      </c>
      <c r="H1889" s="5" t="s">
        <v>11208</v>
      </c>
      <c r="I1889" s="7" t="s">
        <v>11209</v>
      </c>
      <c r="J1889" s="5" t="n">
        <f aca="false">LEN(K1889)</f>
        <v>23</v>
      </c>
      <c r="K1889" s="6" t="s">
        <v>11210</v>
      </c>
      <c r="L1889" s="4" t="s">
        <v>21</v>
      </c>
      <c r="M1889" s="4" t="s">
        <v>31</v>
      </c>
    </row>
    <row r="1890" customFormat="false" ht="15.75" hidden="false" customHeight="true" outlineLevel="0" collapsed="false">
      <c r="A1890" s="4" t="n">
        <v>3652</v>
      </c>
      <c r="B1890" s="4" t="s">
        <v>11211</v>
      </c>
      <c r="C1890" s="4"/>
      <c r="D1890" s="4" t="s">
        <v>11212</v>
      </c>
      <c r="E1890" s="5" t="s">
        <v>11213</v>
      </c>
      <c r="F1890" s="4" t="s">
        <v>11214</v>
      </c>
      <c r="G1890" s="4" t="s">
        <v>1390</v>
      </c>
      <c r="H1890" s="5" t="s">
        <v>11215</v>
      </c>
      <c r="I1890" s="7" t="s">
        <v>11216</v>
      </c>
      <c r="J1890" s="5" t="n">
        <f aca="false">LEN(K1890)</f>
        <v>23</v>
      </c>
      <c r="K1890" s="6" t="s">
        <v>11217</v>
      </c>
      <c r="L1890" s="4" t="s">
        <v>21</v>
      </c>
      <c r="M1890" s="4" t="s">
        <v>502</v>
      </c>
    </row>
    <row r="1891" customFormat="false" ht="15.75" hidden="false" customHeight="true" outlineLevel="0" collapsed="false">
      <c r="A1891" s="4" t="n">
        <v>3680</v>
      </c>
      <c r="B1891" s="4" t="s">
        <v>11218</v>
      </c>
      <c r="C1891" s="4"/>
      <c r="D1891" s="4" t="s">
        <v>11219</v>
      </c>
      <c r="E1891" s="5" t="s">
        <v>11220</v>
      </c>
      <c r="F1891" s="4" t="s">
        <v>11221</v>
      </c>
      <c r="G1891" s="4" t="s">
        <v>290</v>
      </c>
      <c r="H1891" s="5" t="s">
        <v>11222</v>
      </c>
      <c r="I1891" s="4" t="s">
        <v>11223</v>
      </c>
      <c r="J1891" s="5" t="n">
        <f aca="false">LEN(K1891)</f>
        <v>23</v>
      </c>
      <c r="K1891" s="6" t="s">
        <v>11224</v>
      </c>
      <c r="L1891" s="4" t="s">
        <v>21</v>
      </c>
      <c r="M1891" s="4" t="s">
        <v>336</v>
      </c>
    </row>
    <row r="1892" customFormat="false" ht="15.75" hidden="false" customHeight="true" outlineLevel="0" collapsed="false">
      <c r="A1892" s="4" t="n">
        <v>3691</v>
      </c>
      <c r="B1892" s="4" t="s">
        <v>11225</v>
      </c>
      <c r="C1892" s="4"/>
      <c r="D1892" s="4" t="s">
        <v>11226</v>
      </c>
      <c r="E1892" s="5" t="s">
        <v>4062</v>
      </c>
      <c r="F1892" s="4" t="s">
        <v>290</v>
      </c>
      <c r="G1892" s="4" t="s">
        <v>290</v>
      </c>
      <c r="H1892" s="5" t="s">
        <v>11227</v>
      </c>
      <c r="I1892" s="4" t="s">
        <v>11228</v>
      </c>
      <c r="J1892" s="5" t="n">
        <f aca="false">LEN(K1892)</f>
        <v>23</v>
      </c>
      <c r="K1892" s="6" t="s">
        <v>11229</v>
      </c>
      <c r="L1892" s="4" t="s">
        <v>66</v>
      </c>
      <c r="M1892" s="4" t="s">
        <v>209</v>
      </c>
    </row>
    <row r="1893" customFormat="false" ht="15.75" hidden="false" customHeight="true" outlineLevel="0" collapsed="false">
      <c r="A1893" s="4" t="n">
        <v>3696</v>
      </c>
      <c r="B1893" s="4" t="s">
        <v>11230</v>
      </c>
      <c r="C1893" s="4"/>
      <c r="D1893" s="4" t="s">
        <v>11231</v>
      </c>
      <c r="E1893" s="5" t="s">
        <v>11232</v>
      </c>
      <c r="F1893" s="4" t="s">
        <v>290</v>
      </c>
      <c r="G1893" s="4" t="s">
        <v>290</v>
      </c>
      <c r="H1893" s="5" t="s">
        <v>11233</v>
      </c>
      <c r="I1893" s="4" t="s">
        <v>11234</v>
      </c>
      <c r="J1893" s="5" t="n">
        <f aca="false">LEN(K1893)</f>
        <v>23</v>
      </c>
      <c r="K1893" s="6" t="str">
        <f aca="false">LOWER(SUBSTITUTE(SUBSTITUTE(SUBSTITUTE(SUBSTITUTE(SUBSTITUTE(SUBSTITUTE(SUBSTITUTE(B1893,"S.L.",""),"SL",""),"S.A.",""),"SA","")," ",""),".",""),",",""))&amp;".com"</f>
        <v>g3marquesdeberlanga.com</v>
      </c>
      <c r="L1893" s="4" t="s">
        <v>78</v>
      </c>
      <c r="M1893" s="4" t="s">
        <v>31</v>
      </c>
    </row>
    <row r="1894" customFormat="false" ht="15.75" hidden="false" customHeight="true" outlineLevel="0" collapsed="false">
      <c r="A1894" s="4" t="n">
        <v>3701</v>
      </c>
      <c r="B1894" s="4" t="s">
        <v>11235</v>
      </c>
      <c r="C1894" s="4"/>
      <c r="D1894" s="4" t="s">
        <v>11236</v>
      </c>
      <c r="E1894" s="5" t="s">
        <v>4062</v>
      </c>
      <c r="F1894" s="4" t="s">
        <v>290</v>
      </c>
      <c r="G1894" s="4" t="s">
        <v>290</v>
      </c>
      <c r="H1894" s="5" t="s">
        <v>11237</v>
      </c>
      <c r="I1894" s="4" t="s">
        <v>11238</v>
      </c>
      <c r="J1894" s="5" t="n">
        <f aca="false">LEN(K1894)</f>
        <v>23</v>
      </c>
      <c r="K1894" s="6" t="s">
        <v>11239</v>
      </c>
      <c r="L1894" s="4" t="s">
        <v>57</v>
      </c>
      <c r="M1894" s="4" t="s">
        <v>368</v>
      </c>
    </row>
    <row r="1895" customFormat="false" ht="15.75" hidden="false" customHeight="true" outlineLevel="0" collapsed="false">
      <c r="A1895" s="4" t="n">
        <v>3729</v>
      </c>
      <c r="B1895" s="4" t="s">
        <v>11240</v>
      </c>
      <c r="C1895" s="4"/>
      <c r="D1895" s="4" t="s">
        <v>11241</v>
      </c>
      <c r="E1895" s="5" t="s">
        <v>11242</v>
      </c>
      <c r="F1895" s="4" t="s">
        <v>11243</v>
      </c>
      <c r="G1895" s="4" t="s">
        <v>290</v>
      </c>
      <c r="H1895" s="5" t="s">
        <v>11244</v>
      </c>
      <c r="I1895" s="4" t="s">
        <v>11245</v>
      </c>
      <c r="J1895" s="5" t="n">
        <f aca="false">LEN(K1895)</f>
        <v>23</v>
      </c>
      <c r="K1895" s="5" t="s">
        <v>11246</v>
      </c>
      <c r="L1895" s="4" t="s">
        <v>31</v>
      </c>
      <c r="M1895" s="4" t="s">
        <v>381</v>
      </c>
    </row>
    <row r="1896" customFormat="false" ht="27.75" hidden="false" customHeight="true" outlineLevel="0" collapsed="false">
      <c r="A1896" s="4" t="n">
        <v>3740</v>
      </c>
      <c r="B1896" s="4" t="s">
        <v>11247</v>
      </c>
      <c r="C1896" s="4"/>
      <c r="D1896" s="4" t="s">
        <v>11248</v>
      </c>
      <c r="E1896" s="5" t="s">
        <v>11249</v>
      </c>
      <c r="F1896" s="4" t="s">
        <v>11250</v>
      </c>
      <c r="G1896" s="4" t="s">
        <v>290</v>
      </c>
      <c r="H1896" s="5" t="s">
        <v>11251</v>
      </c>
      <c r="I1896" s="20" t="s">
        <v>11252</v>
      </c>
      <c r="J1896" s="5" t="n">
        <f aca="false">LEN(K1896)</f>
        <v>23</v>
      </c>
      <c r="K1896" s="21" t="str">
        <f aca="false">LOWER(SUBSTITUTE(SUBSTITUTE(SUBSTITUTE(SUBSTITUTE(SUBSTITUTE(SUBSTITUTE(SUBSTITUTE(B1896,"S.L.",""),"SL",""),"S.A.",""),"SA","")," ",""),".",""),",",""))&amp;".com"</f>
        <v>hotelcaminodentiago.com</v>
      </c>
      <c r="L1896" s="4" t="s">
        <v>21</v>
      </c>
      <c r="M1896" s="4" t="s">
        <v>1063</v>
      </c>
    </row>
    <row r="1897" customFormat="false" ht="15.75" hidden="false" customHeight="true" outlineLevel="0" collapsed="false">
      <c r="A1897" s="4" t="n">
        <v>3743</v>
      </c>
      <c r="B1897" s="4" t="s">
        <v>11253</v>
      </c>
      <c r="C1897" s="4"/>
      <c r="D1897" s="4" t="s">
        <v>11254</v>
      </c>
      <c r="E1897" s="5" t="s">
        <v>11255</v>
      </c>
      <c r="F1897" s="4" t="s">
        <v>11256</v>
      </c>
      <c r="G1897" s="4" t="s">
        <v>290</v>
      </c>
      <c r="H1897" s="5" t="s">
        <v>11257</v>
      </c>
      <c r="I1897" s="7" t="s">
        <v>11258</v>
      </c>
      <c r="J1897" s="5" t="n">
        <f aca="false">LEN(K1897)</f>
        <v>23</v>
      </c>
      <c r="K1897" s="13" t="s">
        <v>11259</v>
      </c>
      <c r="L1897" s="4" t="s">
        <v>21</v>
      </c>
      <c r="M1897" s="4" t="s">
        <v>1729</v>
      </c>
    </row>
    <row r="1898" customFormat="false" ht="15.75" hidden="false" customHeight="true" outlineLevel="0" collapsed="false">
      <c r="A1898" s="4" t="n">
        <v>3780</v>
      </c>
      <c r="B1898" s="4" t="s">
        <v>11260</v>
      </c>
      <c r="C1898" s="4"/>
      <c r="D1898" s="4" t="s">
        <v>11261</v>
      </c>
      <c r="E1898" s="5" t="s">
        <v>7466</v>
      </c>
      <c r="F1898" s="4" t="s">
        <v>7467</v>
      </c>
      <c r="G1898" s="4" t="s">
        <v>409</v>
      </c>
      <c r="H1898" s="5" t="s">
        <v>11262</v>
      </c>
      <c r="I1898" s="4" t="s">
        <v>11263</v>
      </c>
      <c r="J1898" s="5" t="n">
        <f aca="false">LEN(K1898)</f>
        <v>23</v>
      </c>
      <c r="K1898" s="6" t="s">
        <v>11264</v>
      </c>
      <c r="L1898" s="4" t="s">
        <v>21</v>
      </c>
      <c r="M1898" s="4" t="s">
        <v>344</v>
      </c>
    </row>
    <row r="1899" customFormat="false" ht="27.75" hidden="false" customHeight="true" outlineLevel="0" collapsed="false">
      <c r="A1899" s="4" t="n">
        <v>3805</v>
      </c>
      <c r="B1899" s="4" t="s">
        <v>11265</v>
      </c>
      <c r="C1899" s="4"/>
      <c r="D1899" s="4" t="s">
        <v>11266</v>
      </c>
      <c r="E1899" s="5" t="s">
        <v>11267</v>
      </c>
      <c r="F1899" s="4" t="s">
        <v>11268</v>
      </c>
      <c r="G1899" s="4" t="s">
        <v>409</v>
      </c>
      <c r="H1899" s="5" t="s">
        <v>11269</v>
      </c>
      <c r="I1899" s="7" t="s">
        <v>11270</v>
      </c>
      <c r="J1899" s="5" t="n">
        <f aca="false">LEN(K1899)</f>
        <v>23</v>
      </c>
      <c r="K1899" s="13" t="s">
        <v>11271</v>
      </c>
      <c r="L1899" s="4" t="s">
        <v>57</v>
      </c>
      <c r="M1899" s="4" t="s">
        <v>1694</v>
      </c>
    </row>
    <row r="1900" customFormat="false" ht="15.75" hidden="false" customHeight="true" outlineLevel="0" collapsed="false">
      <c r="A1900" s="4" t="n">
        <v>3808</v>
      </c>
      <c r="B1900" s="4" t="s">
        <v>11272</v>
      </c>
      <c r="C1900" s="4"/>
      <c r="D1900" s="4" t="s">
        <v>11273</v>
      </c>
      <c r="E1900" s="5" t="s">
        <v>11274</v>
      </c>
      <c r="F1900" s="4" t="s">
        <v>11275</v>
      </c>
      <c r="G1900" s="4" t="s">
        <v>409</v>
      </c>
      <c r="H1900" s="5" t="s">
        <v>11276</v>
      </c>
      <c r="I1900" s="7" t="s">
        <v>11277</v>
      </c>
      <c r="J1900" s="5" t="n">
        <f aca="false">LEN(K1900)</f>
        <v>23</v>
      </c>
      <c r="K1900" s="6" t="s">
        <v>11278</v>
      </c>
      <c r="L1900" s="4" t="s">
        <v>78</v>
      </c>
      <c r="M1900" s="4" t="s">
        <v>32</v>
      </c>
    </row>
    <row r="1901" customFormat="false" ht="15.75" hidden="false" customHeight="true" outlineLevel="0" collapsed="false">
      <c r="A1901" s="4" t="n">
        <v>3891</v>
      </c>
      <c r="B1901" s="4" t="s">
        <v>11279</v>
      </c>
      <c r="C1901" s="4"/>
      <c r="D1901" s="4" t="s">
        <v>11280</v>
      </c>
      <c r="E1901" s="5" t="s">
        <v>11281</v>
      </c>
      <c r="F1901" s="4" t="s">
        <v>11282</v>
      </c>
      <c r="G1901" s="4" t="s">
        <v>409</v>
      </c>
      <c r="H1901" s="5" t="s">
        <v>11283</v>
      </c>
      <c r="I1901" s="4" t="s">
        <v>11284</v>
      </c>
      <c r="J1901" s="5" t="n">
        <f aca="false">LEN(K1901)</f>
        <v>23</v>
      </c>
      <c r="K1901" s="6" t="s">
        <v>11285</v>
      </c>
      <c r="L1901" s="4" t="s">
        <v>21</v>
      </c>
      <c r="M1901" s="4" t="s">
        <v>1979</v>
      </c>
    </row>
    <row r="1902" customFormat="false" ht="15.75" hidden="false" customHeight="true" outlineLevel="0" collapsed="false">
      <c r="A1902" s="4" t="n">
        <v>3892</v>
      </c>
      <c r="B1902" s="4" t="s">
        <v>11286</v>
      </c>
      <c r="C1902" s="4"/>
      <c r="D1902" s="4" t="s">
        <v>11280</v>
      </c>
      <c r="E1902" s="5" t="s">
        <v>11281</v>
      </c>
      <c r="F1902" s="4" t="s">
        <v>11282</v>
      </c>
      <c r="G1902" s="4" t="s">
        <v>409</v>
      </c>
      <c r="H1902" s="5" t="s">
        <v>11287</v>
      </c>
      <c r="I1902" s="4" t="s">
        <v>11288</v>
      </c>
      <c r="J1902" s="5" t="n">
        <f aca="false">LEN(K1902)</f>
        <v>23</v>
      </c>
      <c r="K1902" s="6" t="s">
        <v>11285</v>
      </c>
      <c r="L1902" s="4" t="s">
        <v>31</v>
      </c>
      <c r="M1902" s="4" t="s">
        <v>1979</v>
      </c>
    </row>
    <row r="1903" customFormat="false" ht="15.75" hidden="false" customHeight="true" outlineLevel="0" collapsed="false">
      <c r="A1903" s="4" t="n">
        <v>3902</v>
      </c>
      <c r="B1903" s="4" t="s">
        <v>11289</v>
      </c>
      <c r="C1903" s="4"/>
      <c r="D1903" s="4" t="s">
        <v>11290</v>
      </c>
      <c r="E1903" s="5" t="s">
        <v>11291</v>
      </c>
      <c r="F1903" s="4" t="s">
        <v>11292</v>
      </c>
      <c r="G1903" s="4" t="s">
        <v>409</v>
      </c>
      <c r="H1903" s="5" t="s">
        <v>11293</v>
      </c>
      <c r="I1903" s="4" t="s">
        <v>11294</v>
      </c>
      <c r="J1903" s="5" t="n">
        <f aca="false">LEN(K1903)</f>
        <v>23</v>
      </c>
      <c r="K1903" s="6" t="s">
        <v>11295</v>
      </c>
      <c r="L1903" s="4" t="s">
        <v>31</v>
      </c>
      <c r="M1903" s="4" t="s">
        <v>133</v>
      </c>
    </row>
    <row r="1904" customFormat="false" ht="15.75" hidden="false" customHeight="true" outlineLevel="0" collapsed="false">
      <c r="A1904" s="4" t="n">
        <v>3911</v>
      </c>
      <c r="B1904" s="4" t="s">
        <v>1093</v>
      </c>
      <c r="C1904" s="4"/>
      <c r="D1904" s="4" t="s">
        <v>11296</v>
      </c>
      <c r="E1904" s="5" t="s">
        <v>2262</v>
      </c>
      <c r="F1904" s="4" t="s">
        <v>1397</v>
      </c>
      <c r="G1904" s="4" t="s">
        <v>1397</v>
      </c>
      <c r="H1904" s="5" t="s">
        <v>11297</v>
      </c>
      <c r="I1904" s="4" t="s">
        <v>11298</v>
      </c>
      <c r="J1904" s="5" t="n">
        <f aca="false">LEN(K1904)</f>
        <v>23</v>
      </c>
      <c r="K1904" s="6" t="s">
        <v>11299</v>
      </c>
      <c r="L1904" s="4" t="s">
        <v>66</v>
      </c>
      <c r="M1904" s="4" t="s">
        <v>1216</v>
      </c>
    </row>
    <row r="1905" customFormat="false" ht="15.75" hidden="false" customHeight="true" outlineLevel="0" collapsed="false">
      <c r="A1905" s="4" t="n">
        <v>3930</v>
      </c>
      <c r="B1905" s="4" t="s">
        <v>11300</v>
      </c>
      <c r="C1905" s="4"/>
      <c r="D1905" s="4" t="s">
        <v>11301</v>
      </c>
      <c r="E1905" s="5" t="s">
        <v>11302</v>
      </c>
      <c r="F1905" s="4" t="s">
        <v>11303</v>
      </c>
      <c r="G1905" s="4" t="s">
        <v>1397</v>
      </c>
      <c r="H1905" s="5" t="s">
        <v>11304</v>
      </c>
      <c r="I1905" s="4" t="s">
        <v>11305</v>
      </c>
      <c r="J1905" s="5" t="n">
        <f aca="false">LEN(K1905)</f>
        <v>23</v>
      </c>
      <c r="K1905" s="6" t="str">
        <f aca="false">LOWER(SUBSTITUTE(SUBSTITUTE(SUBSTITUTE(SUBSTITUTE(SUBSTITUTE(SUBSTITUTE(SUBSTITUTE(B1905,"S.L.",""),"SL",""),"S.A.",""),"SA","")," ",""),".",""),",",""))&amp;".com"</f>
        <v>losarcosdealmonacid.com</v>
      </c>
      <c r="L1905" s="4" t="s">
        <v>31</v>
      </c>
      <c r="M1905" s="4" t="s">
        <v>996</v>
      </c>
    </row>
    <row r="1906" customFormat="false" ht="15.75" hidden="false" customHeight="true" outlineLevel="0" collapsed="false">
      <c r="A1906" s="4" t="n">
        <v>3947</v>
      </c>
      <c r="B1906" s="4" t="s">
        <v>11306</v>
      </c>
      <c r="C1906" s="4"/>
      <c r="D1906" s="4" t="s">
        <v>11307</v>
      </c>
      <c r="E1906" s="5" t="s">
        <v>11308</v>
      </c>
      <c r="F1906" s="4" t="s">
        <v>11309</v>
      </c>
      <c r="G1906" s="4" t="s">
        <v>1397</v>
      </c>
      <c r="H1906" s="5" t="s">
        <v>11310</v>
      </c>
      <c r="I1906" s="4" t="s">
        <v>11311</v>
      </c>
      <c r="J1906" s="5" t="n">
        <f aca="false">LEN(K1906)</f>
        <v>23</v>
      </c>
      <c r="K1906" s="6" t="s">
        <v>11312</v>
      </c>
      <c r="L1906" s="4" t="s">
        <v>66</v>
      </c>
      <c r="M1906" s="4" t="s">
        <v>695</v>
      </c>
    </row>
    <row r="1907" customFormat="false" ht="15.75" hidden="false" customHeight="true" outlineLevel="0" collapsed="false">
      <c r="A1907" s="4" t="n">
        <v>4130</v>
      </c>
      <c r="B1907" s="4" t="s">
        <v>11313</v>
      </c>
      <c r="C1907" s="4"/>
      <c r="D1907" s="4" t="s">
        <v>11314</v>
      </c>
      <c r="E1907" s="5" t="s">
        <v>2798</v>
      </c>
      <c r="F1907" s="4" t="s">
        <v>712</v>
      </c>
      <c r="G1907" s="4" t="s">
        <v>107</v>
      </c>
      <c r="H1907" s="5" t="s">
        <v>11315</v>
      </c>
      <c r="I1907" s="4" t="s">
        <v>11316</v>
      </c>
      <c r="J1907" s="5" t="n">
        <f aca="false">LEN(K1907)</f>
        <v>23</v>
      </c>
      <c r="K1907" s="10" t="s">
        <v>11317</v>
      </c>
      <c r="L1907" s="4" t="s">
        <v>66</v>
      </c>
      <c r="M1907" s="4" t="s">
        <v>3470</v>
      </c>
    </row>
    <row r="1908" customFormat="false" ht="15.75" hidden="false" customHeight="true" outlineLevel="0" collapsed="false">
      <c r="A1908" s="4" t="n">
        <v>4139</v>
      </c>
      <c r="B1908" s="4" t="s">
        <v>11318</v>
      </c>
      <c r="C1908" s="4" t="s">
        <v>11319</v>
      </c>
      <c r="D1908" s="4" t="s">
        <v>11320</v>
      </c>
      <c r="E1908" s="5" t="s">
        <v>4098</v>
      </c>
      <c r="F1908" s="4" t="s">
        <v>107</v>
      </c>
      <c r="G1908" s="4" t="s">
        <v>107</v>
      </c>
      <c r="H1908" s="5" t="s">
        <v>11321</v>
      </c>
      <c r="I1908" s="4" t="s">
        <v>11322</v>
      </c>
      <c r="J1908" s="5" t="n">
        <f aca="false">LEN(K1908)</f>
        <v>23</v>
      </c>
      <c r="K1908" s="10" t="s">
        <v>11323</v>
      </c>
      <c r="L1908" s="4" t="s">
        <v>57</v>
      </c>
      <c r="M1908" s="4" t="s">
        <v>326</v>
      </c>
    </row>
    <row r="1909" customFormat="false" ht="15.75" hidden="false" customHeight="true" outlineLevel="0" collapsed="false">
      <c r="A1909" s="4" t="n">
        <v>4148</v>
      </c>
      <c r="B1909" s="4" t="s">
        <v>11324</v>
      </c>
      <c r="C1909" s="4"/>
      <c r="D1909" s="4" t="s">
        <v>11325</v>
      </c>
      <c r="E1909" s="5" t="s">
        <v>1130</v>
      </c>
      <c r="F1909" s="4" t="s">
        <v>1131</v>
      </c>
      <c r="G1909" s="4" t="s">
        <v>107</v>
      </c>
      <c r="H1909" s="5" t="s">
        <v>11326</v>
      </c>
      <c r="I1909" s="7" t="s">
        <v>11327</v>
      </c>
      <c r="J1909" s="5" t="n">
        <f aca="false">LEN(K1909)</f>
        <v>23</v>
      </c>
      <c r="K1909" s="13" t="s">
        <v>11328</v>
      </c>
      <c r="L1909" s="4" t="s">
        <v>31</v>
      </c>
      <c r="M1909" s="4" t="s">
        <v>1597</v>
      </c>
    </row>
    <row r="1910" customFormat="false" ht="15.75" hidden="false" customHeight="true" outlineLevel="0" collapsed="false">
      <c r="A1910" s="4" t="n">
        <v>4159</v>
      </c>
      <c r="B1910" s="4" t="s">
        <v>11329</v>
      </c>
      <c r="C1910" s="4" t="s">
        <v>11330</v>
      </c>
      <c r="D1910" s="4" t="s">
        <v>11331</v>
      </c>
      <c r="E1910" s="5" t="s">
        <v>7570</v>
      </c>
      <c r="F1910" s="4" t="s">
        <v>7571</v>
      </c>
      <c r="G1910" s="4" t="s">
        <v>107</v>
      </c>
      <c r="H1910" s="5" t="s">
        <v>11332</v>
      </c>
      <c r="I1910" s="4" t="s">
        <v>11333</v>
      </c>
      <c r="J1910" s="5" t="n">
        <f aca="false">LEN(K1910)</f>
        <v>23</v>
      </c>
      <c r="K1910" s="6" t="s">
        <v>11334</v>
      </c>
      <c r="L1910" s="4" t="s">
        <v>31</v>
      </c>
      <c r="M1910" s="4" t="s">
        <v>31</v>
      </c>
    </row>
    <row r="1911" customFormat="false" ht="15.75" hidden="false" customHeight="true" outlineLevel="0" collapsed="false">
      <c r="A1911" s="4" t="n">
        <v>4171</v>
      </c>
      <c r="B1911" s="4" t="s">
        <v>11335</v>
      </c>
      <c r="C1911" s="4"/>
      <c r="D1911" s="4" t="s">
        <v>9249</v>
      </c>
      <c r="E1911" s="5" t="s">
        <v>9250</v>
      </c>
      <c r="F1911" s="4" t="s">
        <v>9251</v>
      </c>
      <c r="G1911" s="4" t="s">
        <v>107</v>
      </c>
      <c r="H1911" s="5" t="s">
        <v>11336</v>
      </c>
      <c r="I1911" s="7" t="s">
        <v>11337</v>
      </c>
      <c r="J1911" s="5" t="n">
        <f aca="false">LEN(K1911)</f>
        <v>23</v>
      </c>
      <c r="K1911" s="13" t="s">
        <v>11338</v>
      </c>
      <c r="L1911" s="4" t="s">
        <v>31</v>
      </c>
      <c r="M1911" s="4" t="s">
        <v>929</v>
      </c>
    </row>
    <row r="1912" customFormat="false" ht="27.75" hidden="false" customHeight="true" outlineLevel="0" collapsed="false">
      <c r="A1912" s="4" t="n">
        <v>4190</v>
      </c>
      <c r="B1912" s="4" t="s">
        <v>11339</v>
      </c>
      <c r="C1912" s="4" t="s">
        <v>11340</v>
      </c>
      <c r="D1912" s="4" t="s">
        <v>11341</v>
      </c>
      <c r="E1912" s="5" t="s">
        <v>1299</v>
      </c>
      <c r="F1912" s="4" t="s">
        <v>107</v>
      </c>
      <c r="G1912" s="4" t="s">
        <v>107</v>
      </c>
      <c r="H1912" s="5" t="s">
        <v>11342</v>
      </c>
      <c r="I1912" s="7" t="s">
        <v>11343</v>
      </c>
      <c r="J1912" s="5" t="n">
        <f aca="false">LEN(K1912)</f>
        <v>23</v>
      </c>
      <c r="K1912" s="6" t="s">
        <v>11344</v>
      </c>
      <c r="L1912" s="4" t="s">
        <v>78</v>
      </c>
      <c r="M1912" s="4" t="s">
        <v>1216</v>
      </c>
    </row>
    <row r="1913" customFormat="false" ht="15.75" hidden="false" customHeight="true" outlineLevel="0" collapsed="false">
      <c r="A1913" s="4" t="n">
        <v>4236</v>
      </c>
      <c r="B1913" s="4" t="s">
        <v>11324</v>
      </c>
      <c r="C1913" s="4" t="s">
        <v>11345</v>
      </c>
      <c r="D1913" s="4" t="s">
        <v>11346</v>
      </c>
      <c r="E1913" s="5" t="s">
        <v>1130</v>
      </c>
      <c r="F1913" s="4" t="s">
        <v>1131</v>
      </c>
      <c r="G1913" s="4" t="s">
        <v>107</v>
      </c>
      <c r="H1913" s="5" t="s">
        <v>11347</v>
      </c>
      <c r="I1913" s="4" t="s">
        <v>11348</v>
      </c>
      <c r="J1913" s="5" t="n">
        <f aca="false">LEN(K1913)</f>
        <v>23</v>
      </c>
      <c r="K1913" s="6" t="s">
        <v>11328</v>
      </c>
      <c r="L1913" s="4" t="s">
        <v>78</v>
      </c>
      <c r="M1913" s="4" t="s">
        <v>238</v>
      </c>
    </row>
    <row r="1914" customFormat="false" ht="15.75" hidden="false" customHeight="true" outlineLevel="0" collapsed="false">
      <c r="A1914" s="4" t="n">
        <v>4303</v>
      </c>
      <c r="B1914" s="4" t="s">
        <v>11349</v>
      </c>
      <c r="C1914" s="4"/>
      <c r="D1914" s="4" t="s">
        <v>11350</v>
      </c>
      <c r="E1914" s="5" t="s">
        <v>544</v>
      </c>
      <c r="F1914" s="4" t="s">
        <v>545</v>
      </c>
      <c r="G1914" s="4" t="s">
        <v>107</v>
      </c>
      <c r="H1914" s="5" t="s">
        <v>11351</v>
      </c>
      <c r="I1914" s="4" t="s">
        <v>11352</v>
      </c>
      <c r="J1914" s="5" t="n">
        <f aca="false">LEN(K1914)</f>
        <v>23</v>
      </c>
      <c r="K1914" s="6" t="s">
        <v>11353</v>
      </c>
      <c r="L1914" s="4" t="s">
        <v>78</v>
      </c>
      <c r="M1914" s="4" t="s">
        <v>11354</v>
      </c>
    </row>
    <row r="1915" customFormat="false" ht="15.75" hidden="false" customHeight="true" outlineLevel="0" collapsed="false">
      <c r="A1915" s="4" t="n">
        <v>4332</v>
      </c>
      <c r="B1915" s="4" t="s">
        <v>11355</v>
      </c>
      <c r="C1915" s="4" t="s">
        <v>11356</v>
      </c>
      <c r="D1915" s="4" t="s">
        <v>11357</v>
      </c>
      <c r="E1915" s="5" t="s">
        <v>11358</v>
      </c>
      <c r="F1915" s="4" t="s">
        <v>11359</v>
      </c>
      <c r="G1915" s="4" t="s">
        <v>107</v>
      </c>
      <c r="H1915" s="5" t="s">
        <v>11360</v>
      </c>
      <c r="I1915" s="7" t="s">
        <v>11361</v>
      </c>
      <c r="J1915" s="5" t="n">
        <f aca="false">LEN(K1915)</f>
        <v>23</v>
      </c>
      <c r="K1915" s="6" t="s">
        <v>11362</v>
      </c>
      <c r="L1915" s="4" t="s">
        <v>57</v>
      </c>
      <c r="M1915" s="4" t="s">
        <v>2474</v>
      </c>
    </row>
    <row r="1916" customFormat="false" ht="15.75" hidden="false" customHeight="true" outlineLevel="0" collapsed="false">
      <c r="A1916" s="4" t="n">
        <v>4333</v>
      </c>
      <c r="B1916" s="4" t="s">
        <v>11363</v>
      </c>
      <c r="C1916" s="4"/>
      <c r="D1916" s="4" t="s">
        <v>11364</v>
      </c>
      <c r="E1916" s="5" t="s">
        <v>11358</v>
      </c>
      <c r="F1916" s="4" t="s">
        <v>11359</v>
      </c>
      <c r="G1916" s="4" t="s">
        <v>107</v>
      </c>
      <c r="H1916" s="5" t="s">
        <v>11360</v>
      </c>
      <c r="I1916" s="4" t="s">
        <v>11361</v>
      </c>
      <c r="J1916" s="5" t="n">
        <f aca="false">LEN(K1916)</f>
        <v>23</v>
      </c>
      <c r="K1916" s="6" t="s">
        <v>11362</v>
      </c>
      <c r="L1916" s="4" t="s">
        <v>78</v>
      </c>
      <c r="M1916" s="4" t="s">
        <v>2474</v>
      </c>
    </row>
    <row r="1917" customFormat="false" ht="15.75" hidden="false" customHeight="true" outlineLevel="0" collapsed="false">
      <c r="A1917" s="4" t="n">
        <v>4337</v>
      </c>
      <c r="B1917" s="4" t="s">
        <v>11365</v>
      </c>
      <c r="C1917" s="4"/>
      <c r="D1917" s="4" t="s">
        <v>11366</v>
      </c>
      <c r="E1917" s="5" t="s">
        <v>913</v>
      </c>
      <c r="F1917" s="4" t="s">
        <v>914</v>
      </c>
      <c r="G1917" s="4" t="s">
        <v>107</v>
      </c>
      <c r="H1917" s="5" t="s">
        <v>11367</v>
      </c>
      <c r="I1917" s="4" t="s">
        <v>11368</v>
      </c>
      <c r="J1917" s="5" t="n">
        <f aca="false">LEN(K1917)</f>
        <v>23</v>
      </c>
      <c r="K1917" s="6" t="str">
        <f aca="false">LOWER(SUBSTITUTE(SUBSTITUTE(SUBSTITUTE(SUBSTITUTE(SUBSTITUTE(SUBSTITUTE(SUBSTITUTE(B1917,"S.L.",""),"SL",""),"S.A.",""),"SA","")," ",""),".",""),",",""))&amp;".com"</f>
        <v>laperladetorrenueva.com</v>
      </c>
      <c r="L1917" s="4" t="s">
        <v>57</v>
      </c>
      <c r="M1917" s="4" t="s">
        <v>794</v>
      </c>
    </row>
    <row r="1918" customFormat="false" ht="15.75" hidden="false" customHeight="true" outlineLevel="0" collapsed="false">
      <c r="A1918" s="4" t="n">
        <v>4382</v>
      </c>
      <c r="B1918" s="4" t="s">
        <v>11369</v>
      </c>
      <c r="C1918" s="4" t="s">
        <v>11370</v>
      </c>
      <c r="D1918" s="4" t="s">
        <v>11371</v>
      </c>
      <c r="E1918" s="5" t="s">
        <v>544</v>
      </c>
      <c r="F1918" s="4" t="s">
        <v>545</v>
      </c>
      <c r="G1918" s="4" t="s">
        <v>107</v>
      </c>
      <c r="H1918" s="5" t="s">
        <v>11372</v>
      </c>
      <c r="I1918" s="4" t="s">
        <v>11373</v>
      </c>
      <c r="J1918" s="5" t="n">
        <f aca="false">LEN(K1918)</f>
        <v>23</v>
      </c>
      <c r="K1918" s="6" t="str">
        <f aca="false">LOWER(SUBSTITUTE(SUBSTITUTE(SUBSTITUTE(SUBSTITUTE(SUBSTITUTE(SUBSTITUTE(SUBSTITUTE(B1918,"S.L.",""),"SL",""),"S.A.",""),"SA","")," ",""),".",""),",",""))&amp;".com"</f>
        <v>vincciselecciónaley.com</v>
      </c>
      <c r="L1918" s="4" t="s">
        <v>78</v>
      </c>
      <c r="M1918" s="4" t="s">
        <v>31</v>
      </c>
    </row>
    <row r="1919" customFormat="false" ht="15.75" hidden="false" customHeight="true" outlineLevel="0" collapsed="false">
      <c r="A1919" s="4" t="n">
        <v>4426</v>
      </c>
      <c r="B1919" s="4" t="s">
        <v>11374</v>
      </c>
      <c r="C1919" s="4" t="s">
        <v>11375</v>
      </c>
      <c r="D1919" s="4" t="s">
        <v>11376</v>
      </c>
      <c r="E1919" s="5" t="s">
        <v>11377</v>
      </c>
      <c r="F1919" s="4" t="s">
        <v>11378</v>
      </c>
      <c r="G1919" s="4" t="s">
        <v>107</v>
      </c>
      <c r="H1919" s="5" t="s">
        <v>11379</v>
      </c>
      <c r="I1919" s="7" t="s">
        <v>11380</v>
      </c>
      <c r="J1919" s="5" t="n">
        <f aca="false">LEN(K1919)</f>
        <v>23</v>
      </c>
      <c r="K1919" s="13" t="s">
        <v>11381</v>
      </c>
      <c r="L1919" s="4" t="s">
        <v>21</v>
      </c>
      <c r="M1919" s="4" t="s">
        <v>22</v>
      </c>
    </row>
    <row r="1920" customFormat="false" ht="15.75" hidden="false" customHeight="true" outlineLevel="0" collapsed="false">
      <c r="A1920" s="4" t="n">
        <v>4454</v>
      </c>
      <c r="B1920" s="4" t="s">
        <v>11382</v>
      </c>
      <c r="C1920" s="4"/>
      <c r="D1920" s="4" t="s">
        <v>11383</v>
      </c>
      <c r="E1920" s="5" t="s">
        <v>105</v>
      </c>
      <c r="F1920" s="4" t="s">
        <v>106</v>
      </c>
      <c r="G1920" s="4" t="s">
        <v>107</v>
      </c>
      <c r="H1920" s="5" t="s">
        <v>11384</v>
      </c>
      <c r="I1920" s="7" t="s">
        <v>11385</v>
      </c>
      <c r="J1920" s="5" t="n">
        <f aca="false">LEN(K1920)</f>
        <v>23</v>
      </c>
      <c r="K1920" s="13" t="s">
        <v>11386</v>
      </c>
      <c r="L1920" s="4" t="s">
        <v>21</v>
      </c>
      <c r="M1920" s="4" t="s">
        <v>31</v>
      </c>
    </row>
    <row r="1921" customFormat="false" ht="15.75" hidden="false" customHeight="true" outlineLevel="0" collapsed="false">
      <c r="A1921" s="4" t="n">
        <v>4470</v>
      </c>
      <c r="B1921" s="4" t="s">
        <v>11387</v>
      </c>
      <c r="C1921" s="4"/>
      <c r="D1921" s="4" t="s">
        <v>11388</v>
      </c>
      <c r="E1921" s="5" t="s">
        <v>711</v>
      </c>
      <c r="F1921" s="4" t="s">
        <v>712</v>
      </c>
      <c r="G1921" s="4" t="s">
        <v>107</v>
      </c>
      <c r="H1921" s="5" t="s">
        <v>11389</v>
      </c>
      <c r="I1921" s="7" t="s">
        <v>11390</v>
      </c>
      <c r="J1921" s="5" t="n">
        <f aca="false">LEN(K1921)</f>
        <v>23</v>
      </c>
      <c r="K1921" s="13" t="s">
        <v>11391</v>
      </c>
      <c r="L1921" s="4" t="s">
        <v>21</v>
      </c>
      <c r="M1921" s="4" t="s">
        <v>2474</v>
      </c>
    </row>
    <row r="1922" customFormat="false" ht="15.75" hidden="false" customHeight="true" outlineLevel="0" collapsed="false">
      <c r="A1922" s="4" t="n">
        <v>4477</v>
      </c>
      <c r="B1922" s="4" t="s">
        <v>11392</v>
      </c>
      <c r="C1922" s="4"/>
      <c r="D1922" s="4" t="s">
        <v>11393</v>
      </c>
      <c r="E1922" s="5" t="s">
        <v>105</v>
      </c>
      <c r="F1922" s="4" t="s">
        <v>106</v>
      </c>
      <c r="G1922" s="4" t="s">
        <v>107</v>
      </c>
      <c r="H1922" s="5" t="s">
        <v>11394</v>
      </c>
      <c r="I1922" s="4" t="s">
        <v>11395</v>
      </c>
      <c r="J1922" s="5" t="n">
        <f aca="false">LEN(K1922)</f>
        <v>23</v>
      </c>
      <c r="K1922" s="6" t="str">
        <f aca="false">LOWER(SUBSTITUTE(SUBSTITUTE(SUBSTITUTE(SUBSTITUTE(SUBSTITUTE(SUBSTITUTE(SUBSTITUTE(B1922,"S.L.",""),"SL",""),"S.A.",""),"SA","")," ",""),".",""),",",""))&amp;".com"</f>
        <v>juanaresortmarbella.com</v>
      </c>
      <c r="L1922" s="4" t="s">
        <v>57</v>
      </c>
      <c r="M1922" s="4" t="s">
        <v>31</v>
      </c>
    </row>
    <row r="1923" customFormat="false" ht="27.75" hidden="false" customHeight="true" outlineLevel="0" collapsed="false">
      <c r="A1923" s="4" t="n">
        <v>4493</v>
      </c>
      <c r="B1923" s="4" t="s">
        <v>11396</v>
      </c>
      <c r="C1923" s="4"/>
      <c r="D1923" s="4" t="s">
        <v>11397</v>
      </c>
      <c r="E1923" s="5" t="s">
        <v>105</v>
      </c>
      <c r="F1923" s="4" t="s">
        <v>106</v>
      </c>
      <c r="G1923" s="4" t="s">
        <v>107</v>
      </c>
      <c r="H1923" s="5" t="s">
        <v>11398</v>
      </c>
      <c r="I1923" s="7" t="s">
        <v>11399</v>
      </c>
      <c r="J1923" s="5" t="n">
        <f aca="false">LEN(K1923)</f>
        <v>23</v>
      </c>
      <c r="K1923" s="13" t="str">
        <f aca="false">LOWER(SUBSTITUTE(SUBSTITUTE(SUBSTITUTE(SUBSTITUTE(SUBSTITUTE(SUBSTITUTE(SUBSTITUTE(B1923,"S.L.",""),"SL",""),"S.A.",""),"SA","")," ",""),".",""),",",""))&amp;".com"</f>
        <v>explotaciónhotelera.com</v>
      </c>
      <c r="L1923" s="4" t="s">
        <v>31</v>
      </c>
      <c r="M1923" s="4" t="s">
        <v>929</v>
      </c>
    </row>
    <row r="1924" customFormat="false" ht="15.75" hidden="false" customHeight="true" outlineLevel="0" collapsed="false">
      <c r="A1924" s="4" t="n">
        <v>4616</v>
      </c>
      <c r="B1924" s="4" t="s">
        <v>11400</v>
      </c>
      <c r="C1924" s="4" t="s">
        <v>11401</v>
      </c>
      <c r="D1924" s="4" t="s">
        <v>11402</v>
      </c>
      <c r="E1924" s="5" t="s">
        <v>1403</v>
      </c>
      <c r="F1924" s="4" t="s">
        <v>1404</v>
      </c>
      <c r="G1924" s="4" t="s">
        <v>948</v>
      </c>
      <c r="H1924" s="5" t="s">
        <v>11403</v>
      </c>
      <c r="I1924" s="7" t="s">
        <v>11404</v>
      </c>
      <c r="J1924" s="5" t="n">
        <f aca="false">LEN(K1924)</f>
        <v>23</v>
      </c>
      <c r="K1924" s="6" t="s">
        <v>11405</v>
      </c>
      <c r="L1924" s="4" t="s">
        <v>66</v>
      </c>
      <c r="M1924" s="4" t="s">
        <v>877</v>
      </c>
    </row>
    <row r="1925" customFormat="false" ht="15.75" hidden="false" customHeight="true" outlineLevel="0" collapsed="false">
      <c r="A1925" s="4" t="n">
        <v>4632</v>
      </c>
      <c r="B1925" s="4" t="s">
        <v>11406</v>
      </c>
      <c r="C1925" s="4"/>
      <c r="D1925" s="4" t="s">
        <v>11407</v>
      </c>
      <c r="E1925" s="5" t="s">
        <v>11408</v>
      </c>
      <c r="F1925" s="4" t="s">
        <v>11409</v>
      </c>
      <c r="G1925" s="4" t="s">
        <v>948</v>
      </c>
      <c r="H1925" s="5" t="s">
        <v>11410</v>
      </c>
      <c r="I1925" s="7" t="s">
        <v>11411</v>
      </c>
      <c r="J1925" s="5" t="n">
        <f aca="false">LEN(K1925)</f>
        <v>23</v>
      </c>
      <c r="K1925" s="13" t="s">
        <v>11412</v>
      </c>
      <c r="L1925" s="4" t="s">
        <v>57</v>
      </c>
      <c r="M1925" s="4" t="s">
        <v>467</v>
      </c>
    </row>
    <row r="1926" customFormat="false" ht="15.75" hidden="false" customHeight="true" outlineLevel="0" collapsed="false">
      <c r="A1926" s="4" t="n">
        <v>4641</v>
      </c>
      <c r="B1926" s="4" t="s">
        <v>11413</v>
      </c>
      <c r="C1926" s="4" t="s">
        <v>11414</v>
      </c>
      <c r="D1926" s="4" t="s">
        <v>11415</v>
      </c>
      <c r="E1926" s="5" t="s">
        <v>3427</v>
      </c>
      <c r="F1926" s="4" t="s">
        <v>3428</v>
      </c>
      <c r="G1926" s="4" t="s">
        <v>948</v>
      </c>
      <c r="H1926" s="5" t="s">
        <v>11416</v>
      </c>
      <c r="I1926" s="4" t="s">
        <v>11417</v>
      </c>
      <c r="J1926" s="5" t="n">
        <f aca="false">LEN(K1926)</f>
        <v>23</v>
      </c>
      <c r="K1926" s="6" t="s">
        <v>11418</v>
      </c>
      <c r="L1926" s="4" t="s">
        <v>31</v>
      </c>
      <c r="M1926" s="4" t="s">
        <v>918</v>
      </c>
    </row>
    <row r="1927" customFormat="false" ht="15.75" hidden="false" customHeight="true" outlineLevel="0" collapsed="false">
      <c r="A1927" s="4" t="n">
        <v>4647</v>
      </c>
      <c r="B1927" s="4" t="s">
        <v>11419</v>
      </c>
      <c r="C1927" s="4" t="s">
        <v>11420</v>
      </c>
      <c r="D1927" s="4" t="s">
        <v>11421</v>
      </c>
      <c r="E1927" s="5" t="s">
        <v>11422</v>
      </c>
      <c r="F1927" s="4" t="s">
        <v>11423</v>
      </c>
      <c r="G1927" s="4" t="s">
        <v>948</v>
      </c>
      <c r="H1927" s="5" t="s">
        <v>11424</v>
      </c>
      <c r="I1927" s="4" t="s">
        <v>11425</v>
      </c>
      <c r="J1927" s="5" t="n">
        <f aca="false">LEN(K1927)</f>
        <v>23</v>
      </c>
      <c r="K1927" s="10" t="s">
        <v>11426</v>
      </c>
      <c r="L1927" s="4" t="s">
        <v>21</v>
      </c>
      <c r="M1927" s="4" t="s">
        <v>326</v>
      </c>
    </row>
    <row r="1928" customFormat="false" ht="15.75" hidden="false" customHeight="true" outlineLevel="0" collapsed="false">
      <c r="A1928" s="4" t="n">
        <v>4676</v>
      </c>
      <c r="B1928" s="4" t="s">
        <v>11427</v>
      </c>
      <c r="C1928" s="4" t="s">
        <v>11428</v>
      </c>
      <c r="D1928" s="4" t="s">
        <v>11429</v>
      </c>
      <c r="E1928" s="5" t="s">
        <v>9378</v>
      </c>
      <c r="F1928" s="4" t="s">
        <v>9379</v>
      </c>
      <c r="G1928" s="4" t="s">
        <v>948</v>
      </c>
      <c r="H1928" s="5" t="s">
        <v>11430</v>
      </c>
      <c r="I1928" s="4" t="s">
        <v>11431</v>
      </c>
      <c r="J1928" s="5" t="n">
        <f aca="false">LEN(K1928)</f>
        <v>23</v>
      </c>
      <c r="K1928" s="6" t="s">
        <v>11432</v>
      </c>
      <c r="L1928" s="4" t="s">
        <v>21</v>
      </c>
      <c r="M1928" s="4" t="s">
        <v>1063</v>
      </c>
    </row>
    <row r="1929" customFormat="false" ht="27.75" hidden="false" customHeight="true" outlineLevel="0" collapsed="false">
      <c r="A1929" s="4" t="n">
        <v>4689</v>
      </c>
      <c r="B1929" s="4" t="s">
        <v>11433</v>
      </c>
      <c r="C1929" s="4" t="s">
        <v>11434</v>
      </c>
      <c r="D1929" s="4" t="s">
        <v>11435</v>
      </c>
      <c r="E1929" s="5" t="s">
        <v>2804</v>
      </c>
      <c r="F1929" s="4" t="s">
        <v>2805</v>
      </c>
      <c r="G1929" s="4" t="s">
        <v>948</v>
      </c>
      <c r="H1929" s="5" t="s">
        <v>11436</v>
      </c>
      <c r="I1929" s="7" t="s">
        <v>11437</v>
      </c>
      <c r="J1929" s="5" t="n">
        <f aca="false">LEN(K1929)</f>
        <v>23</v>
      </c>
      <c r="K1929" s="5" t="s">
        <v>11438</v>
      </c>
      <c r="L1929" s="4" t="s">
        <v>57</v>
      </c>
      <c r="M1929" s="4" t="s">
        <v>2124</v>
      </c>
    </row>
    <row r="1930" customFormat="false" ht="15.75" hidden="false" customHeight="true" outlineLevel="0" collapsed="false">
      <c r="A1930" s="4" t="n">
        <v>4740</v>
      </c>
      <c r="B1930" s="4" t="s">
        <v>11439</v>
      </c>
      <c r="C1930" s="4"/>
      <c r="D1930" s="4" t="s">
        <v>11440</v>
      </c>
      <c r="E1930" s="5" t="s">
        <v>471</v>
      </c>
      <c r="F1930" s="4" t="s">
        <v>372</v>
      </c>
      <c r="G1930" s="4" t="s">
        <v>372</v>
      </c>
      <c r="H1930" s="5" t="s">
        <v>11441</v>
      </c>
      <c r="I1930" s="4" t="s">
        <v>11442</v>
      </c>
      <c r="J1930" s="5" t="n">
        <f aca="false">LEN(K1930)</f>
        <v>23</v>
      </c>
      <c r="K1930" s="6" t="str">
        <f aca="false">LOWER(SUBSTITUTE(SUBSTITUTE(SUBSTITUTE(SUBSTITUTE(SUBSTITUTE(SUBSTITUTE(SUBSTITUTE(B1930,"S.L.",""),"SL",""),"S.A.",""),"SA","")," ",""),".",""),",",""))&amp;".com"</f>
        <v>intervialmercaderes.com</v>
      </c>
      <c r="L1930" s="4" t="s">
        <v>21</v>
      </c>
      <c r="M1930" s="4" t="s">
        <v>31</v>
      </c>
    </row>
    <row r="1931" customFormat="false" ht="15.75" hidden="false" customHeight="true" outlineLevel="0" collapsed="false">
      <c r="A1931" s="4" t="n">
        <v>4759</v>
      </c>
      <c r="B1931" s="4" t="s">
        <v>11443</v>
      </c>
      <c r="C1931" s="4"/>
      <c r="D1931" s="4" t="s">
        <v>11444</v>
      </c>
      <c r="E1931" s="5" t="s">
        <v>1675</v>
      </c>
      <c r="F1931" s="4" t="s">
        <v>372</v>
      </c>
      <c r="G1931" s="4" t="s">
        <v>372</v>
      </c>
      <c r="H1931" s="5" t="s">
        <v>11445</v>
      </c>
      <c r="I1931" s="7" t="s">
        <v>11446</v>
      </c>
      <c r="J1931" s="5" t="n">
        <f aca="false">LEN(K1931)</f>
        <v>23</v>
      </c>
      <c r="K1931" s="13" t="s">
        <v>11447</v>
      </c>
      <c r="L1931" s="4" t="s">
        <v>57</v>
      </c>
      <c r="M1931" s="4" t="s">
        <v>6016</v>
      </c>
    </row>
    <row r="1932" customFormat="false" ht="15.75" hidden="false" customHeight="true" outlineLevel="0" collapsed="false">
      <c r="A1932" s="4" t="n">
        <v>4760</v>
      </c>
      <c r="B1932" s="4" t="s">
        <v>11448</v>
      </c>
      <c r="C1932" s="4" t="s">
        <v>11449</v>
      </c>
      <c r="D1932" s="4" t="s">
        <v>11450</v>
      </c>
      <c r="E1932" s="5" t="s">
        <v>1675</v>
      </c>
      <c r="F1932" s="4" t="s">
        <v>372</v>
      </c>
      <c r="G1932" s="4" t="s">
        <v>372</v>
      </c>
      <c r="H1932" s="5" t="s">
        <v>11451</v>
      </c>
      <c r="I1932" s="4" t="s">
        <v>11452</v>
      </c>
      <c r="J1932" s="5" t="n">
        <f aca="false">LEN(K1932)</f>
        <v>23</v>
      </c>
      <c r="K1932" s="6" t="s">
        <v>11453</v>
      </c>
      <c r="L1932" s="4" t="s">
        <v>57</v>
      </c>
      <c r="M1932" s="4" t="s">
        <v>4517</v>
      </c>
    </row>
    <row r="1933" customFormat="false" ht="15.75" hidden="false" customHeight="true" outlineLevel="0" collapsed="false">
      <c r="A1933" s="4" t="n">
        <v>4761</v>
      </c>
      <c r="B1933" s="4" t="s">
        <v>11454</v>
      </c>
      <c r="C1933" s="4" t="s">
        <v>11455</v>
      </c>
      <c r="D1933" s="4" t="s">
        <v>11456</v>
      </c>
      <c r="E1933" s="5" t="s">
        <v>371</v>
      </c>
      <c r="F1933" s="4" t="s">
        <v>372</v>
      </c>
      <c r="G1933" s="4" t="s">
        <v>372</v>
      </c>
      <c r="H1933" s="5" t="s">
        <v>11457</v>
      </c>
      <c r="I1933" s="4" t="s">
        <v>11458</v>
      </c>
      <c r="J1933" s="5" t="n">
        <f aca="false">LEN(K1933)</f>
        <v>23</v>
      </c>
      <c r="K1933" s="6" t="s">
        <v>11459</v>
      </c>
      <c r="L1933" s="4" t="s">
        <v>78</v>
      </c>
      <c r="M1933" s="4" t="s">
        <v>11460</v>
      </c>
    </row>
    <row r="1934" customFormat="false" ht="15.75" hidden="false" customHeight="true" outlineLevel="0" collapsed="false">
      <c r="A1934" s="4" t="n">
        <v>4778</v>
      </c>
      <c r="B1934" s="4" t="s">
        <v>11461</v>
      </c>
      <c r="C1934" s="4" t="s">
        <v>11462</v>
      </c>
      <c r="D1934" s="4" t="s">
        <v>11463</v>
      </c>
      <c r="E1934" s="5" t="s">
        <v>471</v>
      </c>
      <c r="F1934" s="4" t="s">
        <v>372</v>
      </c>
      <c r="G1934" s="4" t="s">
        <v>372</v>
      </c>
      <c r="H1934" s="5" t="s">
        <v>11464</v>
      </c>
      <c r="I1934" s="4" t="s">
        <v>11465</v>
      </c>
      <c r="J1934" s="5" t="n">
        <f aca="false">LEN(K1934)</f>
        <v>23</v>
      </c>
      <c r="K1934" s="6" t="s">
        <v>11466</v>
      </c>
      <c r="L1934" s="4" t="s">
        <v>637</v>
      </c>
      <c r="M1934" s="4" t="s">
        <v>488</v>
      </c>
    </row>
    <row r="1935" customFormat="false" ht="15.75" hidden="false" customHeight="true" outlineLevel="0" collapsed="false">
      <c r="A1935" s="4" t="n">
        <v>4790</v>
      </c>
      <c r="B1935" s="4" t="s">
        <v>11467</v>
      </c>
      <c r="C1935" s="4" t="s">
        <v>11468</v>
      </c>
      <c r="D1935" s="4" t="s">
        <v>11469</v>
      </c>
      <c r="E1935" s="5" t="s">
        <v>471</v>
      </c>
      <c r="F1935" s="4" t="s">
        <v>372</v>
      </c>
      <c r="G1935" s="4" t="s">
        <v>372</v>
      </c>
      <c r="H1935" s="5" t="s">
        <v>11470</v>
      </c>
      <c r="I1935" s="4" t="s">
        <v>11471</v>
      </c>
      <c r="J1935" s="5" t="n">
        <f aca="false">LEN(K1935)</f>
        <v>23</v>
      </c>
      <c r="K1935" s="10" t="s">
        <v>11472</v>
      </c>
      <c r="L1935" s="4" t="s">
        <v>21</v>
      </c>
      <c r="M1935" s="4" t="s">
        <v>924</v>
      </c>
    </row>
    <row r="1936" customFormat="false" ht="15.75" hidden="false" customHeight="true" outlineLevel="0" collapsed="false">
      <c r="A1936" s="4" t="n">
        <v>4791</v>
      </c>
      <c r="B1936" s="4" t="s">
        <v>11473</v>
      </c>
      <c r="C1936" s="4"/>
      <c r="D1936" s="4" t="s">
        <v>11474</v>
      </c>
      <c r="E1936" s="5" t="s">
        <v>471</v>
      </c>
      <c r="F1936" s="4" t="s">
        <v>372</v>
      </c>
      <c r="G1936" s="4" t="s">
        <v>372</v>
      </c>
      <c r="H1936" s="5" t="s">
        <v>11475</v>
      </c>
      <c r="I1936" s="4" t="s">
        <v>11476</v>
      </c>
      <c r="J1936" s="5" t="n">
        <f aca="false">LEN(K1936)</f>
        <v>23</v>
      </c>
      <c r="K1936" s="6" t="s">
        <v>11477</v>
      </c>
      <c r="L1936" s="4" t="s">
        <v>78</v>
      </c>
      <c r="M1936" s="4" t="s">
        <v>336</v>
      </c>
    </row>
    <row r="1937" customFormat="false" ht="15.75" hidden="false" customHeight="true" outlineLevel="0" collapsed="false">
      <c r="A1937" s="4" t="n">
        <v>4821</v>
      </c>
      <c r="B1937" s="4" t="s">
        <v>11478</v>
      </c>
      <c r="C1937" s="4" t="s">
        <v>11479</v>
      </c>
      <c r="D1937" s="4" t="s">
        <v>11480</v>
      </c>
      <c r="E1937" s="5" t="s">
        <v>11481</v>
      </c>
      <c r="F1937" s="4" t="s">
        <v>372</v>
      </c>
      <c r="G1937" s="4" t="s">
        <v>372</v>
      </c>
      <c r="H1937" s="5" t="s">
        <v>11482</v>
      </c>
      <c r="I1937" s="4" t="s">
        <v>11483</v>
      </c>
      <c r="J1937" s="5" t="n">
        <f aca="false">LEN(K1937)</f>
        <v>23</v>
      </c>
      <c r="K1937" s="6" t="s">
        <v>11484</v>
      </c>
      <c r="L1937" s="4" t="s">
        <v>21</v>
      </c>
      <c r="M1937" s="4" t="s">
        <v>6016</v>
      </c>
    </row>
    <row r="1938" customFormat="false" ht="15.75" hidden="false" customHeight="true" outlineLevel="0" collapsed="false">
      <c r="A1938" s="4" t="n">
        <v>4944</v>
      </c>
      <c r="B1938" s="4" t="s">
        <v>11485</v>
      </c>
      <c r="C1938" s="4"/>
      <c r="D1938" s="4" t="s">
        <v>11486</v>
      </c>
      <c r="E1938" s="5" t="s">
        <v>814</v>
      </c>
      <c r="F1938" s="4" t="s">
        <v>815</v>
      </c>
      <c r="G1938" s="4" t="s">
        <v>332</v>
      </c>
      <c r="H1938" s="5" t="s">
        <v>11487</v>
      </c>
      <c r="I1938" s="4" t="s">
        <v>11488</v>
      </c>
      <c r="J1938" s="5" t="n">
        <f aca="false">LEN(K1938)</f>
        <v>23</v>
      </c>
      <c r="K1938" s="6" t="s">
        <v>11489</v>
      </c>
      <c r="L1938" s="4" t="s">
        <v>31</v>
      </c>
      <c r="M1938" s="4" t="s">
        <v>31</v>
      </c>
    </row>
    <row r="1939" customFormat="false" ht="15.75" hidden="false" customHeight="true" outlineLevel="0" collapsed="false">
      <c r="A1939" s="4" t="n">
        <v>4977</v>
      </c>
      <c r="B1939" s="4" t="s">
        <v>11490</v>
      </c>
      <c r="C1939" s="4"/>
      <c r="D1939" s="4" t="s">
        <v>11491</v>
      </c>
      <c r="E1939" s="5" t="s">
        <v>11492</v>
      </c>
      <c r="F1939" s="4" t="s">
        <v>1459</v>
      </c>
      <c r="G1939" s="4" t="s">
        <v>332</v>
      </c>
      <c r="H1939" s="5" t="s">
        <v>11493</v>
      </c>
      <c r="I1939" s="4" t="s">
        <v>11494</v>
      </c>
      <c r="J1939" s="5" t="n">
        <f aca="false">LEN(K1939)</f>
        <v>23</v>
      </c>
      <c r="K1939" s="6" t="s">
        <v>11495</v>
      </c>
      <c r="L1939" s="4" t="s">
        <v>78</v>
      </c>
      <c r="M1939" s="4" t="s">
        <v>11496</v>
      </c>
    </row>
    <row r="1940" customFormat="false" ht="15.75" hidden="false" customHeight="true" outlineLevel="0" collapsed="false">
      <c r="A1940" s="4" t="n">
        <v>4978</v>
      </c>
      <c r="B1940" s="4" t="s">
        <v>11490</v>
      </c>
      <c r="C1940" s="4" t="s">
        <v>11497</v>
      </c>
      <c r="D1940" s="4" t="s">
        <v>11498</v>
      </c>
      <c r="E1940" s="5" t="s">
        <v>11492</v>
      </c>
      <c r="F1940" s="4" t="s">
        <v>1459</v>
      </c>
      <c r="G1940" s="4" t="s">
        <v>332</v>
      </c>
      <c r="H1940" s="5" t="s">
        <v>11499</v>
      </c>
      <c r="I1940" s="4" t="s">
        <v>11494</v>
      </c>
      <c r="J1940" s="5" t="n">
        <f aca="false">LEN(K1940)</f>
        <v>23</v>
      </c>
      <c r="K1940" s="6" t="s">
        <v>11495</v>
      </c>
      <c r="L1940" s="4" t="s">
        <v>78</v>
      </c>
      <c r="M1940" s="4" t="s">
        <v>11496</v>
      </c>
    </row>
    <row r="1941" customFormat="false" ht="15.75" hidden="false" customHeight="true" outlineLevel="0" collapsed="false">
      <c r="A1941" s="4" t="n">
        <v>4997</v>
      </c>
      <c r="B1941" s="4" t="s">
        <v>11500</v>
      </c>
      <c r="C1941" s="4"/>
      <c r="D1941" s="4" t="s">
        <v>11501</v>
      </c>
      <c r="E1941" s="5" t="s">
        <v>11502</v>
      </c>
      <c r="F1941" s="4" t="s">
        <v>815</v>
      </c>
      <c r="G1941" s="4" t="s">
        <v>332</v>
      </c>
      <c r="H1941" s="5" t="s">
        <v>11503</v>
      </c>
      <c r="I1941" s="7" t="s">
        <v>11504</v>
      </c>
      <c r="J1941" s="5" t="n">
        <f aca="false">LEN(K1941)</f>
        <v>23</v>
      </c>
      <c r="K1941" s="6" t="str">
        <f aca="false">LOWER(SUBSTITUTE(SUBSTITUTE(SUBSTITUTE(SUBSTITUTE(SUBSTITUTE(SUBSTITUTE(SUBSTITUTE(B1941,"S.L.",""),"SL",""),"S.A.",""),"SA","")," ",""),".",""),",",""))&amp;".com"</f>
        <v>jeysvillamartajerez.com</v>
      </c>
      <c r="L1941" s="4" t="s">
        <v>31</v>
      </c>
      <c r="M1941" s="4" t="s">
        <v>31</v>
      </c>
    </row>
    <row r="1942" customFormat="false" ht="15.75" hidden="false" customHeight="true" outlineLevel="0" collapsed="false">
      <c r="A1942" s="4" t="n">
        <v>5082</v>
      </c>
      <c r="B1942" s="4" t="s">
        <v>11505</v>
      </c>
      <c r="C1942" s="4" t="s">
        <v>11506</v>
      </c>
      <c r="D1942" s="4" t="s">
        <v>11507</v>
      </c>
      <c r="E1942" s="5" t="s">
        <v>1458</v>
      </c>
      <c r="F1942" s="4" t="s">
        <v>1459</v>
      </c>
      <c r="G1942" s="4" t="s">
        <v>332</v>
      </c>
      <c r="H1942" s="5" t="s">
        <v>11508</v>
      </c>
      <c r="I1942" s="7" t="s">
        <v>11509</v>
      </c>
      <c r="J1942" s="5" t="n">
        <f aca="false">LEN(K1942)</f>
        <v>23</v>
      </c>
      <c r="K1942" s="5" t="s">
        <v>11510</v>
      </c>
      <c r="L1942" s="4" t="s">
        <v>57</v>
      </c>
      <c r="M1942" s="4" t="s">
        <v>996</v>
      </c>
    </row>
    <row r="1943" customFormat="false" ht="15.75" hidden="false" customHeight="true" outlineLevel="0" collapsed="false">
      <c r="A1943" s="4" t="n">
        <v>5106</v>
      </c>
      <c r="B1943" s="4" t="s">
        <v>11511</v>
      </c>
      <c r="C1943" s="4" t="s">
        <v>11512</v>
      </c>
      <c r="D1943" s="4" t="s">
        <v>11513</v>
      </c>
      <c r="E1943" s="5" t="s">
        <v>718</v>
      </c>
      <c r="F1943" s="4" t="s">
        <v>719</v>
      </c>
      <c r="G1943" s="4" t="s">
        <v>332</v>
      </c>
      <c r="H1943" s="5" t="s">
        <v>11514</v>
      </c>
      <c r="I1943" s="4" t="s">
        <v>11515</v>
      </c>
      <c r="J1943" s="5" t="n">
        <f aca="false">LEN(K1943)</f>
        <v>23</v>
      </c>
      <c r="K1943" s="6" t="str">
        <f aca="false">LOWER(SUBSTITUTE(SUBSTITUTE(SUBSTITUTE(SUBSTITUTE(SUBSTITUTE(SUBSTITUTE(SUBSTITUTE(B1943,"S.L.",""),"SL",""),"S.A.",""),"SA","")," ",""),".",""),",",""))&amp;".com"</f>
        <v>monasteriodenmiguel.com</v>
      </c>
      <c r="L1943" s="4" t="s">
        <v>21</v>
      </c>
      <c r="M1943" s="4" t="s">
        <v>11516</v>
      </c>
    </row>
    <row r="1944" customFormat="false" ht="15.75" hidden="false" customHeight="true" outlineLevel="0" collapsed="false">
      <c r="A1944" s="4" t="n">
        <v>5110</v>
      </c>
      <c r="B1944" s="4" t="s">
        <v>11517</v>
      </c>
      <c r="C1944" s="4"/>
      <c r="D1944" s="4" t="s">
        <v>11518</v>
      </c>
      <c r="E1944" s="5" t="s">
        <v>718</v>
      </c>
      <c r="F1944" s="4" t="s">
        <v>719</v>
      </c>
      <c r="G1944" s="4" t="s">
        <v>332</v>
      </c>
      <c r="H1944" s="5" t="s">
        <v>11519</v>
      </c>
      <c r="I1944" s="4" t="s">
        <v>11520</v>
      </c>
      <c r="J1944" s="5" t="n">
        <f aca="false">LEN(K1944)</f>
        <v>23</v>
      </c>
      <c r="K1944" s="6" t="str">
        <f aca="false">LOWER(SUBSTITUTE(SUBSTITUTE(SUBSTITUTE(SUBSTITUTE(SUBSTITUTE(SUBSTITUTE(SUBSTITUTE(B1944,"S.L.",""),"SL",""),"S.A.",""),"SA","")," ",""),".",""),",",""))&amp;".com"</f>
        <v>trypelcaballoblanco.com</v>
      </c>
      <c r="L1944" s="4" t="s">
        <v>57</v>
      </c>
      <c r="M1944" s="4" t="s">
        <v>5744</v>
      </c>
    </row>
    <row r="1945" customFormat="false" ht="15.75" hidden="false" customHeight="true" outlineLevel="0" collapsed="false">
      <c r="A1945" s="4" t="n">
        <v>5120</v>
      </c>
      <c r="B1945" s="4" t="s">
        <v>11521</v>
      </c>
      <c r="C1945" s="4" t="s">
        <v>11522</v>
      </c>
      <c r="D1945" s="4" t="s">
        <v>11523</v>
      </c>
      <c r="E1945" s="5" t="s">
        <v>1304</v>
      </c>
      <c r="F1945" s="4" t="s">
        <v>1305</v>
      </c>
      <c r="G1945" s="4" t="s">
        <v>332</v>
      </c>
      <c r="H1945" s="5" t="s">
        <v>11524</v>
      </c>
      <c r="I1945" s="7" t="s">
        <v>11525</v>
      </c>
      <c r="J1945" s="5" t="n">
        <f aca="false">LEN(K1945)</f>
        <v>23</v>
      </c>
      <c r="K1945" s="6" t="s">
        <v>11526</v>
      </c>
      <c r="L1945" s="4" t="s">
        <v>57</v>
      </c>
      <c r="M1945" s="4" t="s">
        <v>336</v>
      </c>
    </row>
    <row r="1946" customFormat="false" ht="15.75" hidden="false" customHeight="true" outlineLevel="0" collapsed="false">
      <c r="A1946" s="4" t="n">
        <v>5128</v>
      </c>
      <c r="B1946" s="4" t="s">
        <v>11527</v>
      </c>
      <c r="C1946" s="4" t="s">
        <v>11528</v>
      </c>
      <c r="D1946" s="4" t="s">
        <v>11529</v>
      </c>
      <c r="E1946" s="5" t="s">
        <v>11530</v>
      </c>
      <c r="F1946" s="4" t="s">
        <v>331</v>
      </c>
      <c r="G1946" s="4" t="s">
        <v>332</v>
      </c>
      <c r="H1946" s="5" t="s">
        <v>11531</v>
      </c>
      <c r="I1946" s="7" t="s">
        <v>11532</v>
      </c>
      <c r="J1946" s="5" t="n">
        <f aca="false">LEN(K1946)</f>
        <v>23</v>
      </c>
      <c r="K1946" s="6" t="s">
        <v>11533</v>
      </c>
      <c r="L1946" s="4" t="s">
        <v>21</v>
      </c>
      <c r="M1946" s="4" t="s">
        <v>988</v>
      </c>
    </row>
    <row r="1947" customFormat="false" ht="15.75" hidden="false" customHeight="true" outlineLevel="0" collapsed="false">
      <c r="A1947" s="4" t="n">
        <v>5178</v>
      </c>
      <c r="B1947" s="4" t="s">
        <v>11534</v>
      </c>
      <c r="C1947" s="4"/>
      <c r="D1947" s="4" t="s">
        <v>11535</v>
      </c>
      <c r="E1947" s="5" t="s">
        <v>9514</v>
      </c>
      <c r="F1947" s="4" t="s">
        <v>1305</v>
      </c>
      <c r="G1947" s="4" t="s">
        <v>332</v>
      </c>
      <c r="H1947" s="5" t="s">
        <v>11536</v>
      </c>
      <c r="I1947" s="7" t="s">
        <v>11537</v>
      </c>
      <c r="J1947" s="5" t="n">
        <f aca="false">LEN(K1947)</f>
        <v>23</v>
      </c>
      <c r="K1947" s="5" t="s">
        <v>11538</v>
      </c>
      <c r="L1947" s="4" t="s">
        <v>31</v>
      </c>
      <c r="M1947" s="4" t="s">
        <v>31</v>
      </c>
    </row>
    <row r="1948" customFormat="false" ht="15.75" hidden="false" customHeight="true" outlineLevel="0" collapsed="false">
      <c r="A1948" s="4" t="n">
        <v>5198</v>
      </c>
      <c r="B1948" s="4" t="s">
        <v>11539</v>
      </c>
      <c r="C1948" s="4"/>
      <c r="D1948" s="4" t="s">
        <v>11540</v>
      </c>
      <c r="E1948" s="5" t="s">
        <v>718</v>
      </c>
      <c r="F1948" s="4" t="s">
        <v>719</v>
      </c>
      <c r="G1948" s="4" t="s">
        <v>332</v>
      </c>
      <c r="H1948" s="5" t="s">
        <v>11541</v>
      </c>
      <c r="I1948" s="4" t="s">
        <v>11542</v>
      </c>
      <c r="J1948" s="5" t="n">
        <f aca="false">LEN(K1948)</f>
        <v>23</v>
      </c>
      <c r="K1948" s="6" t="s">
        <v>11543</v>
      </c>
      <c r="L1948" s="4" t="s">
        <v>21</v>
      </c>
      <c r="M1948" s="4" t="s">
        <v>2097</v>
      </c>
    </row>
    <row r="1949" customFormat="false" ht="15.75" hidden="false" customHeight="true" outlineLevel="0" collapsed="false">
      <c r="A1949" s="4" t="n">
        <v>5203</v>
      </c>
      <c r="B1949" s="4" t="s">
        <v>11544</v>
      </c>
      <c r="C1949" s="4"/>
      <c r="D1949" s="4" t="s">
        <v>11545</v>
      </c>
      <c r="E1949" s="5" t="s">
        <v>718</v>
      </c>
      <c r="F1949" s="4" t="s">
        <v>719</v>
      </c>
      <c r="G1949" s="4" t="s">
        <v>332</v>
      </c>
      <c r="H1949" s="5" t="s">
        <v>11546</v>
      </c>
      <c r="I1949" s="4" t="s">
        <v>11547</v>
      </c>
      <c r="J1949" s="5" t="n">
        <f aca="false">LEN(K1949)</f>
        <v>23</v>
      </c>
      <c r="K1949" s="6" t="str">
        <f aca="false">LOWER(SUBSTITUTE(SUBSTITUTE(SUBSTITUTE(SUBSTITUTE(SUBSTITUTE(SUBSTITUTE(SUBSTITUTE(B1949,"S.L.",""),"SL",""),"S.A.",""),"SA","")," ",""),".",""),",",""))&amp;".com"</f>
        <v>losjándalosntamaría.com</v>
      </c>
      <c r="L1949" s="4" t="s">
        <v>57</v>
      </c>
      <c r="M1949" s="4" t="s">
        <v>779</v>
      </c>
    </row>
    <row r="1950" customFormat="false" ht="15.75" hidden="false" customHeight="true" outlineLevel="0" collapsed="false">
      <c r="A1950" s="4" t="n">
        <v>5226</v>
      </c>
      <c r="B1950" s="4" t="s">
        <v>11548</v>
      </c>
      <c r="C1950" s="4"/>
      <c r="D1950" s="4" t="s">
        <v>11549</v>
      </c>
      <c r="E1950" s="5" t="s">
        <v>823</v>
      </c>
      <c r="F1950" s="4" t="s">
        <v>824</v>
      </c>
      <c r="G1950" s="4" t="s">
        <v>824</v>
      </c>
      <c r="H1950" s="5" t="s">
        <v>11550</v>
      </c>
      <c r="I1950" s="4" t="s">
        <v>11551</v>
      </c>
      <c r="J1950" s="5" t="n">
        <f aca="false">LEN(K1950)</f>
        <v>23</v>
      </c>
      <c r="K1950" s="6" t="s">
        <v>11552</v>
      </c>
      <c r="L1950" s="4" t="s">
        <v>21</v>
      </c>
      <c r="M1950" s="4" t="s">
        <v>32</v>
      </c>
    </row>
    <row r="1951" customFormat="false" ht="27.75" hidden="false" customHeight="true" outlineLevel="0" collapsed="false">
      <c r="A1951" s="4" t="n">
        <v>5233</v>
      </c>
      <c r="B1951" s="4" t="s">
        <v>11553</v>
      </c>
      <c r="C1951" s="4"/>
      <c r="D1951" s="4" t="s">
        <v>11554</v>
      </c>
      <c r="E1951" s="5" t="s">
        <v>11555</v>
      </c>
      <c r="F1951" s="4" t="s">
        <v>824</v>
      </c>
      <c r="G1951" s="4" t="s">
        <v>824</v>
      </c>
      <c r="H1951" s="5" t="s">
        <v>11556</v>
      </c>
      <c r="I1951" s="7" t="s">
        <v>11557</v>
      </c>
      <c r="J1951" s="5" t="n">
        <f aca="false">LEN(K1951)</f>
        <v>23</v>
      </c>
      <c r="K1951" s="6" t="s">
        <v>11558</v>
      </c>
      <c r="L1951" s="4" t="s">
        <v>66</v>
      </c>
      <c r="M1951" s="4" t="s">
        <v>4806</v>
      </c>
    </row>
    <row r="1952" customFormat="false" ht="15.75" hidden="false" customHeight="true" outlineLevel="0" collapsed="false">
      <c r="A1952" s="4" t="n">
        <v>5276</v>
      </c>
      <c r="B1952" s="4" t="s">
        <v>11559</v>
      </c>
      <c r="C1952" s="4"/>
      <c r="D1952" s="4" t="s">
        <v>11560</v>
      </c>
      <c r="E1952" s="5" t="s">
        <v>823</v>
      </c>
      <c r="F1952" s="4" t="s">
        <v>824</v>
      </c>
      <c r="G1952" s="4" t="s">
        <v>824</v>
      </c>
      <c r="H1952" s="5" t="s">
        <v>11561</v>
      </c>
      <c r="I1952" s="4" t="s">
        <v>11562</v>
      </c>
      <c r="J1952" s="5" t="n">
        <f aca="false">LEN(K1952)</f>
        <v>23</v>
      </c>
      <c r="K1952" s="6" t="s">
        <v>11563</v>
      </c>
      <c r="L1952" s="4" t="s">
        <v>31</v>
      </c>
      <c r="M1952" s="4" t="s">
        <v>1208</v>
      </c>
    </row>
    <row r="1953" customFormat="false" ht="15.75" hidden="false" customHeight="true" outlineLevel="0" collapsed="false">
      <c r="A1953" s="4" t="n">
        <v>5278</v>
      </c>
      <c r="B1953" s="4" t="s">
        <v>11564</v>
      </c>
      <c r="C1953" s="4" t="s">
        <v>11565</v>
      </c>
      <c r="D1953" s="4" t="s">
        <v>11566</v>
      </c>
      <c r="E1953" s="5" t="s">
        <v>823</v>
      </c>
      <c r="F1953" s="4" t="s">
        <v>824</v>
      </c>
      <c r="G1953" s="4" t="s">
        <v>824</v>
      </c>
      <c r="H1953" s="5" t="s">
        <v>11567</v>
      </c>
      <c r="I1953" s="4" t="s">
        <v>11568</v>
      </c>
      <c r="J1953" s="5" t="n">
        <f aca="false">LEN(K1953)</f>
        <v>23</v>
      </c>
      <c r="K1953" s="6" t="s">
        <v>11569</v>
      </c>
      <c r="L1953" s="4" t="s">
        <v>78</v>
      </c>
      <c r="M1953" s="4" t="s">
        <v>31</v>
      </c>
    </row>
    <row r="1954" customFormat="false" ht="15.75" hidden="false" customHeight="true" outlineLevel="0" collapsed="false">
      <c r="A1954" s="4" t="n">
        <v>5286</v>
      </c>
      <c r="B1954" s="4" t="s">
        <v>11570</v>
      </c>
      <c r="C1954" s="4" t="s">
        <v>11571</v>
      </c>
      <c r="D1954" s="4" t="s">
        <v>11572</v>
      </c>
      <c r="E1954" s="5" t="s">
        <v>9550</v>
      </c>
      <c r="F1954" s="4" t="s">
        <v>9551</v>
      </c>
      <c r="G1954" s="4" t="s">
        <v>824</v>
      </c>
      <c r="H1954" s="5" t="s">
        <v>11573</v>
      </c>
      <c r="I1954" s="7" t="s">
        <v>11574</v>
      </c>
      <c r="J1954" s="5" t="n">
        <f aca="false">LEN(K1954)</f>
        <v>23</v>
      </c>
      <c r="K1954" s="6" t="s">
        <v>11575</v>
      </c>
      <c r="L1954" s="4" t="s">
        <v>31</v>
      </c>
      <c r="M1954" s="4" t="s">
        <v>819</v>
      </c>
    </row>
    <row r="1955" customFormat="false" ht="15.75" hidden="false" customHeight="true" outlineLevel="0" collapsed="false">
      <c r="A1955" s="4" t="n">
        <v>11638</v>
      </c>
      <c r="B1955" s="4" t="s">
        <v>11576</v>
      </c>
      <c r="C1955" s="4"/>
      <c r="D1955" s="4" t="s">
        <v>11577</v>
      </c>
      <c r="E1955" s="5" t="s">
        <v>587</v>
      </c>
      <c r="F1955" s="4" t="s">
        <v>250</v>
      </c>
      <c r="G1955" s="4" t="s">
        <v>250</v>
      </c>
      <c r="H1955" s="5" t="s">
        <v>11578</v>
      </c>
      <c r="I1955" s="7" t="s">
        <v>11579</v>
      </c>
      <c r="J1955" s="5" t="n">
        <f aca="false">LEN(K1955)</f>
        <v>23</v>
      </c>
      <c r="K1955" s="6" t="s">
        <v>11580</v>
      </c>
      <c r="L1955" s="4" t="s">
        <v>57</v>
      </c>
      <c r="M1955" s="4" t="s">
        <v>1063</v>
      </c>
    </row>
    <row r="1956" customFormat="false" ht="15.75" hidden="false" customHeight="true" outlineLevel="0" collapsed="false">
      <c r="A1956" s="4" t="n">
        <v>5333</v>
      </c>
      <c r="B1956" s="4" t="s">
        <v>11581</v>
      </c>
      <c r="C1956" s="4" t="s">
        <v>11582</v>
      </c>
      <c r="D1956" s="4" t="s">
        <v>11583</v>
      </c>
      <c r="E1956" s="5" t="s">
        <v>11584</v>
      </c>
      <c r="F1956" s="4" t="s">
        <v>250</v>
      </c>
      <c r="G1956" s="4" t="s">
        <v>250</v>
      </c>
      <c r="H1956" s="5" t="s">
        <v>11585</v>
      </c>
      <c r="I1956" s="4" t="s">
        <v>11586</v>
      </c>
      <c r="J1956" s="5" t="n">
        <f aca="false">LEN(K1956)</f>
        <v>23</v>
      </c>
      <c r="K1956" s="10" t="s">
        <v>11587</v>
      </c>
      <c r="L1956" s="4" t="s">
        <v>31</v>
      </c>
      <c r="M1956" s="4" t="s">
        <v>9006</v>
      </c>
    </row>
    <row r="1957" customFormat="false" ht="15.75" hidden="false" customHeight="true" outlineLevel="0" collapsed="false">
      <c r="A1957" s="4" t="n">
        <v>5334</v>
      </c>
      <c r="B1957" s="4" t="s">
        <v>11588</v>
      </c>
      <c r="C1957" s="4"/>
      <c r="D1957" s="4" t="s">
        <v>11589</v>
      </c>
      <c r="E1957" s="5" t="s">
        <v>11590</v>
      </c>
      <c r="F1957" s="4" t="s">
        <v>250</v>
      </c>
      <c r="G1957" s="4" t="s">
        <v>250</v>
      </c>
      <c r="H1957" s="5" t="s">
        <v>11591</v>
      </c>
      <c r="I1957" s="4" t="s">
        <v>11592</v>
      </c>
      <c r="J1957" s="5" t="n">
        <f aca="false">LEN(K1957)</f>
        <v>23</v>
      </c>
      <c r="K1957" s="6" t="s">
        <v>11593</v>
      </c>
      <c r="L1957" s="4" t="s">
        <v>78</v>
      </c>
      <c r="M1957" s="4" t="s">
        <v>31</v>
      </c>
    </row>
    <row r="1958" customFormat="false" ht="15.75" hidden="false" customHeight="true" outlineLevel="0" collapsed="false">
      <c r="A1958" s="4" t="n">
        <v>5354</v>
      </c>
      <c r="B1958" s="4" t="s">
        <v>11594</v>
      </c>
      <c r="C1958" s="4" t="s">
        <v>11595</v>
      </c>
      <c r="D1958" s="4" t="s">
        <v>11596</v>
      </c>
      <c r="E1958" s="5" t="s">
        <v>4189</v>
      </c>
      <c r="F1958" s="4" t="s">
        <v>250</v>
      </c>
      <c r="G1958" s="4" t="s">
        <v>250</v>
      </c>
      <c r="H1958" s="5" t="s">
        <v>11597</v>
      </c>
      <c r="I1958" s="4" t="s">
        <v>11598</v>
      </c>
      <c r="J1958" s="5" t="n">
        <f aca="false">LEN(K1958)</f>
        <v>23</v>
      </c>
      <c r="K1958" s="6" t="s">
        <v>11599</v>
      </c>
      <c r="L1958" s="4" t="s">
        <v>57</v>
      </c>
      <c r="M1958" s="4" t="s">
        <v>22</v>
      </c>
    </row>
    <row r="1959" customFormat="false" ht="15.75" hidden="false" customHeight="true" outlineLevel="0" collapsed="false">
      <c r="A1959" s="4" t="n">
        <v>5358</v>
      </c>
      <c r="B1959" s="4" t="s">
        <v>11600</v>
      </c>
      <c r="C1959" s="4" t="s">
        <v>11601</v>
      </c>
      <c r="D1959" s="4" t="s">
        <v>11602</v>
      </c>
      <c r="E1959" s="5" t="s">
        <v>587</v>
      </c>
      <c r="F1959" s="4" t="s">
        <v>250</v>
      </c>
      <c r="G1959" s="4" t="s">
        <v>250</v>
      </c>
      <c r="H1959" s="5" t="s">
        <v>11603</v>
      </c>
      <c r="I1959" s="4" t="s">
        <v>11604</v>
      </c>
      <c r="J1959" s="5" t="n">
        <f aca="false">LEN(K1959)</f>
        <v>23</v>
      </c>
      <c r="K1959" s="6" t="s">
        <v>11605</v>
      </c>
      <c r="L1959" s="4" t="s">
        <v>31</v>
      </c>
      <c r="M1959" s="4" t="s">
        <v>31</v>
      </c>
    </row>
    <row r="1960" customFormat="false" ht="15.75" hidden="false" customHeight="true" outlineLevel="0" collapsed="false">
      <c r="A1960" s="4" t="n">
        <v>5388</v>
      </c>
      <c r="B1960" s="4" t="s">
        <v>11606</v>
      </c>
      <c r="C1960" s="4" t="s">
        <v>11607</v>
      </c>
      <c r="D1960" s="4" t="s">
        <v>11608</v>
      </c>
      <c r="E1960" s="5" t="s">
        <v>4189</v>
      </c>
      <c r="F1960" s="4" t="s">
        <v>250</v>
      </c>
      <c r="G1960" s="4" t="s">
        <v>250</v>
      </c>
      <c r="H1960" s="5" t="s">
        <v>11609</v>
      </c>
      <c r="I1960" s="4" t="s">
        <v>11610</v>
      </c>
      <c r="J1960" s="5" t="n">
        <f aca="false">LEN(K1960)</f>
        <v>23</v>
      </c>
      <c r="K1960" s="6" t="s">
        <v>11611</v>
      </c>
      <c r="L1960" s="4" t="s">
        <v>78</v>
      </c>
      <c r="M1960" s="4" t="s">
        <v>336</v>
      </c>
    </row>
    <row r="1961" customFormat="false" ht="15.75" hidden="false" customHeight="true" outlineLevel="0" collapsed="false">
      <c r="A1961" s="4" t="n">
        <v>5417</v>
      </c>
      <c r="B1961" s="4" t="s">
        <v>11612</v>
      </c>
      <c r="C1961" s="4" t="s">
        <v>11613</v>
      </c>
      <c r="D1961" s="4" t="s">
        <v>11614</v>
      </c>
      <c r="E1961" s="5" t="s">
        <v>1410</v>
      </c>
      <c r="F1961" s="4" t="s">
        <v>250</v>
      </c>
      <c r="G1961" s="4" t="s">
        <v>250</v>
      </c>
      <c r="H1961" s="5" t="s">
        <v>11615</v>
      </c>
      <c r="I1961" s="4" t="s">
        <v>11616</v>
      </c>
      <c r="J1961" s="5" t="n">
        <f aca="false">LEN(K1961)</f>
        <v>23</v>
      </c>
      <c r="K1961" s="10" t="s">
        <v>11617</v>
      </c>
      <c r="L1961" s="4" t="s">
        <v>31</v>
      </c>
      <c r="M1961" s="4" t="s">
        <v>4855</v>
      </c>
    </row>
    <row r="1962" customFormat="false" ht="15.75" hidden="false" customHeight="true" outlineLevel="0" collapsed="false">
      <c r="A1962" s="4" t="n">
        <v>5423</v>
      </c>
      <c r="B1962" s="4" t="s">
        <v>11618</v>
      </c>
      <c r="C1962" s="4"/>
      <c r="D1962" s="4" t="s">
        <v>11619</v>
      </c>
      <c r="E1962" s="5" t="s">
        <v>587</v>
      </c>
      <c r="F1962" s="4" t="s">
        <v>250</v>
      </c>
      <c r="G1962" s="4" t="s">
        <v>250</v>
      </c>
      <c r="H1962" s="5" t="s">
        <v>11620</v>
      </c>
      <c r="I1962" s="4" t="s">
        <v>10891</v>
      </c>
      <c r="J1962" s="5" t="n">
        <f aca="false">LEN(K1962)</f>
        <v>23</v>
      </c>
      <c r="K1962" s="6" t="s">
        <v>10892</v>
      </c>
      <c r="L1962" s="4" t="s">
        <v>78</v>
      </c>
      <c r="M1962" s="4" t="s">
        <v>31</v>
      </c>
    </row>
    <row r="1963" customFormat="false" ht="15.75" hidden="false" customHeight="true" outlineLevel="0" collapsed="false">
      <c r="A1963" s="4" t="n">
        <v>5455</v>
      </c>
      <c r="B1963" s="4" t="s">
        <v>11621</v>
      </c>
      <c r="C1963" s="4"/>
      <c r="D1963" s="4" t="s">
        <v>11622</v>
      </c>
      <c r="E1963" s="5" t="s">
        <v>11623</v>
      </c>
      <c r="F1963" s="4" t="s">
        <v>11624</v>
      </c>
      <c r="G1963" s="4" t="s">
        <v>250</v>
      </c>
      <c r="H1963" s="5" t="s">
        <v>11625</v>
      </c>
      <c r="I1963" s="4" t="s">
        <v>11626</v>
      </c>
      <c r="J1963" s="5" t="n">
        <f aca="false">LEN(K1963)</f>
        <v>23</v>
      </c>
      <c r="K1963" s="6" t="s">
        <v>11627</v>
      </c>
      <c r="L1963" s="4" t="s">
        <v>21</v>
      </c>
      <c r="M1963" s="4" t="s">
        <v>31</v>
      </c>
    </row>
    <row r="1964" customFormat="false" ht="15.75" hidden="false" customHeight="true" outlineLevel="0" collapsed="false">
      <c r="A1964" s="4" t="n">
        <v>5456</v>
      </c>
      <c r="B1964" s="4" t="s">
        <v>11628</v>
      </c>
      <c r="C1964" s="4" t="s">
        <v>11629</v>
      </c>
      <c r="D1964" s="4" t="s">
        <v>11630</v>
      </c>
      <c r="E1964" s="5" t="s">
        <v>11623</v>
      </c>
      <c r="F1964" s="4" t="s">
        <v>11624</v>
      </c>
      <c r="G1964" s="4" t="s">
        <v>250</v>
      </c>
      <c r="H1964" s="5" t="s">
        <v>11631</v>
      </c>
      <c r="I1964" s="4" t="s">
        <v>11626</v>
      </c>
      <c r="J1964" s="5" t="n">
        <f aca="false">LEN(K1964)</f>
        <v>23</v>
      </c>
      <c r="K1964" s="6" t="s">
        <v>11627</v>
      </c>
      <c r="L1964" s="4" t="s">
        <v>66</v>
      </c>
      <c r="M1964" s="4" t="s">
        <v>31</v>
      </c>
    </row>
    <row r="1965" customFormat="false" ht="15.75" hidden="false" customHeight="true" outlineLevel="0" collapsed="false">
      <c r="A1965" s="4" t="n">
        <v>5460</v>
      </c>
      <c r="B1965" s="4" t="s">
        <v>11632</v>
      </c>
      <c r="C1965" s="4" t="s">
        <v>11633</v>
      </c>
      <c r="D1965" s="4" t="s">
        <v>11634</v>
      </c>
      <c r="E1965" s="5" t="s">
        <v>11635</v>
      </c>
      <c r="F1965" s="4" t="s">
        <v>11636</v>
      </c>
      <c r="G1965" s="4" t="s">
        <v>250</v>
      </c>
      <c r="H1965" s="5" t="s">
        <v>11637</v>
      </c>
      <c r="I1965" s="7" t="s">
        <v>11638</v>
      </c>
      <c r="J1965" s="5" t="n">
        <f aca="false">LEN(K1965)</f>
        <v>23</v>
      </c>
      <c r="K1965" s="6" t="s">
        <v>11639</v>
      </c>
      <c r="L1965" s="4" t="s">
        <v>21</v>
      </c>
      <c r="M1965" s="4" t="s">
        <v>1979</v>
      </c>
    </row>
    <row r="1966" customFormat="false" ht="15.75" hidden="false" customHeight="true" outlineLevel="0" collapsed="false">
      <c r="A1966" s="4" t="n">
        <v>5466</v>
      </c>
      <c r="B1966" s="4" t="s">
        <v>11640</v>
      </c>
      <c r="C1966" s="4" t="s">
        <v>11641</v>
      </c>
      <c r="D1966" s="4" t="s">
        <v>11642</v>
      </c>
      <c r="E1966" s="5" t="s">
        <v>11643</v>
      </c>
      <c r="F1966" s="4" t="s">
        <v>11644</v>
      </c>
      <c r="G1966" s="4" t="s">
        <v>250</v>
      </c>
      <c r="H1966" s="5" t="s">
        <v>11645</v>
      </c>
      <c r="I1966" s="4" t="s">
        <v>11646</v>
      </c>
      <c r="J1966" s="5" t="n">
        <f aca="false">LEN(K1966)</f>
        <v>23</v>
      </c>
      <c r="K1966" s="6" t="s">
        <v>11647</v>
      </c>
      <c r="L1966" s="4" t="s">
        <v>78</v>
      </c>
      <c r="M1966" s="4" t="s">
        <v>1605</v>
      </c>
    </row>
    <row r="1967" customFormat="false" ht="15.75" hidden="false" customHeight="true" outlineLevel="0" collapsed="false">
      <c r="A1967" s="4" t="n">
        <v>5493</v>
      </c>
      <c r="B1967" s="4" t="s">
        <v>11648</v>
      </c>
      <c r="C1967" s="4" t="s">
        <v>11649</v>
      </c>
      <c r="D1967" s="4" t="s">
        <v>11650</v>
      </c>
      <c r="E1967" s="5" t="s">
        <v>11651</v>
      </c>
      <c r="F1967" s="4" t="s">
        <v>11652</v>
      </c>
      <c r="G1967" s="4" t="s">
        <v>250</v>
      </c>
      <c r="H1967" s="5" t="s">
        <v>11653</v>
      </c>
      <c r="I1967" s="7" t="s">
        <v>11654</v>
      </c>
      <c r="J1967" s="5" t="n">
        <f aca="false">LEN(K1967)</f>
        <v>23</v>
      </c>
      <c r="K1967" s="6" t="s">
        <v>11655</v>
      </c>
      <c r="L1967" s="4" t="s">
        <v>21</v>
      </c>
      <c r="M1967" s="4" t="s">
        <v>2097</v>
      </c>
    </row>
    <row r="1968" customFormat="false" ht="15.75" hidden="false" customHeight="true" outlineLevel="0" collapsed="false">
      <c r="A1968" s="4" t="n">
        <v>5495</v>
      </c>
      <c r="B1968" s="4" t="s">
        <v>11656</v>
      </c>
      <c r="C1968" s="4"/>
      <c r="D1968" s="4" t="s">
        <v>11657</v>
      </c>
      <c r="E1968" s="5" t="s">
        <v>11658</v>
      </c>
      <c r="F1968" s="4" t="s">
        <v>11659</v>
      </c>
      <c r="G1968" s="4" t="s">
        <v>250</v>
      </c>
      <c r="H1968" s="5" t="s">
        <v>11660</v>
      </c>
      <c r="I1968" s="7" t="s">
        <v>11646</v>
      </c>
      <c r="J1968" s="5" t="n">
        <f aca="false">LEN(K1968)</f>
        <v>23</v>
      </c>
      <c r="K1968" s="6" t="s">
        <v>11661</v>
      </c>
      <c r="L1968" s="4" t="s">
        <v>21</v>
      </c>
      <c r="M1968" s="4" t="s">
        <v>5744</v>
      </c>
    </row>
    <row r="1969" customFormat="false" ht="15.75" hidden="false" customHeight="true" outlineLevel="0" collapsed="false">
      <c r="A1969" s="4" t="n">
        <v>5501</v>
      </c>
      <c r="B1969" s="4" t="s">
        <v>11662</v>
      </c>
      <c r="C1969" s="4" t="s">
        <v>11663</v>
      </c>
      <c r="D1969" s="4" t="s">
        <v>11664</v>
      </c>
      <c r="E1969" s="5" t="s">
        <v>587</v>
      </c>
      <c r="F1969" s="4" t="s">
        <v>250</v>
      </c>
      <c r="G1969" s="4" t="s">
        <v>250</v>
      </c>
      <c r="H1969" s="5" t="s">
        <v>11665</v>
      </c>
      <c r="I1969" s="4" t="s">
        <v>11666</v>
      </c>
      <c r="J1969" s="5" t="n">
        <f aca="false">LEN(K1969)</f>
        <v>23</v>
      </c>
      <c r="K1969" s="6" t="s">
        <v>11667</v>
      </c>
      <c r="L1969" s="4" t="s">
        <v>66</v>
      </c>
      <c r="M1969" s="4" t="s">
        <v>344</v>
      </c>
    </row>
    <row r="1970" customFormat="false" ht="15.75" hidden="false" customHeight="true" outlineLevel="0" collapsed="false">
      <c r="A1970" s="4" t="n">
        <v>5528</v>
      </c>
      <c r="B1970" s="4" t="s">
        <v>11668</v>
      </c>
      <c r="C1970" s="4"/>
      <c r="D1970" s="4" t="s">
        <v>11669</v>
      </c>
      <c r="E1970" s="5" t="s">
        <v>641</v>
      </c>
      <c r="F1970" s="4" t="s">
        <v>642</v>
      </c>
      <c r="G1970" s="4" t="s">
        <v>250</v>
      </c>
      <c r="H1970" s="5" t="s">
        <v>11670</v>
      </c>
      <c r="I1970" s="4" t="s">
        <v>11671</v>
      </c>
      <c r="J1970" s="5" t="n">
        <f aca="false">LEN(K1970)</f>
        <v>23</v>
      </c>
      <c r="K1970" s="6" t="s">
        <v>11672</v>
      </c>
      <c r="L1970" s="4" t="s">
        <v>78</v>
      </c>
      <c r="M1970" s="4" t="s">
        <v>31</v>
      </c>
    </row>
    <row r="1971" customFormat="false" ht="15.75" hidden="false" customHeight="true" outlineLevel="0" collapsed="false">
      <c r="A1971" s="4" t="n">
        <v>5537</v>
      </c>
      <c r="B1971" s="4" t="s">
        <v>11673</v>
      </c>
      <c r="C1971" s="4"/>
      <c r="D1971" s="4" t="s">
        <v>11674</v>
      </c>
      <c r="E1971" s="5" t="s">
        <v>11675</v>
      </c>
      <c r="F1971" s="4" t="s">
        <v>11676</v>
      </c>
      <c r="G1971" s="4" t="s">
        <v>250</v>
      </c>
      <c r="H1971" s="5" t="s">
        <v>11677</v>
      </c>
      <c r="I1971" s="4" t="s">
        <v>11678</v>
      </c>
      <c r="J1971" s="5" t="n">
        <f aca="false">LEN(K1971)</f>
        <v>23</v>
      </c>
      <c r="K1971" s="6" t="s">
        <v>11679</v>
      </c>
      <c r="L1971" s="4" t="s">
        <v>21</v>
      </c>
      <c r="M1971" s="4" t="s">
        <v>877</v>
      </c>
    </row>
    <row r="1972" customFormat="false" ht="15.75" hidden="false" customHeight="true" outlineLevel="0" collapsed="false">
      <c r="A1972" s="4" t="n">
        <v>5557</v>
      </c>
      <c r="B1972" s="4" t="s">
        <v>11680</v>
      </c>
      <c r="C1972" s="4" t="s">
        <v>11681</v>
      </c>
      <c r="D1972" s="4" t="s">
        <v>11682</v>
      </c>
      <c r="E1972" s="5" t="s">
        <v>4195</v>
      </c>
      <c r="F1972" s="4" t="s">
        <v>4196</v>
      </c>
      <c r="G1972" s="4" t="s">
        <v>250</v>
      </c>
      <c r="H1972" s="5" t="s">
        <v>11683</v>
      </c>
      <c r="I1972" s="4" t="s">
        <v>11684</v>
      </c>
      <c r="J1972" s="5" t="n">
        <f aca="false">LEN(K1972)</f>
        <v>23</v>
      </c>
      <c r="K1972" s="6" t="s">
        <v>11685</v>
      </c>
      <c r="L1972" s="4" t="s">
        <v>637</v>
      </c>
      <c r="M1972" s="4" t="s">
        <v>1216</v>
      </c>
    </row>
    <row r="1973" customFormat="false" ht="15.75" hidden="false" customHeight="true" outlineLevel="0" collapsed="false">
      <c r="A1973" s="4" t="n">
        <v>5562</v>
      </c>
      <c r="B1973" s="4" t="s">
        <v>11686</v>
      </c>
      <c r="C1973" s="4" t="s">
        <v>11687</v>
      </c>
      <c r="D1973" s="4" t="s">
        <v>11688</v>
      </c>
      <c r="E1973" s="5" t="s">
        <v>11689</v>
      </c>
      <c r="F1973" s="4" t="s">
        <v>11690</v>
      </c>
      <c r="G1973" s="4" t="s">
        <v>250</v>
      </c>
      <c r="H1973" s="5" t="s">
        <v>11691</v>
      </c>
      <c r="I1973" s="7" t="s">
        <v>11692</v>
      </c>
      <c r="J1973" s="5" t="n">
        <f aca="false">LEN(K1973)</f>
        <v>23</v>
      </c>
      <c r="K1973" s="5" t="s">
        <v>11693</v>
      </c>
      <c r="L1973" s="4" t="s">
        <v>31</v>
      </c>
      <c r="M1973" s="4" t="s">
        <v>996</v>
      </c>
    </row>
    <row r="1974" customFormat="false" ht="15.75" hidden="false" customHeight="true" outlineLevel="0" collapsed="false">
      <c r="A1974" s="4" t="n">
        <v>5617</v>
      </c>
      <c r="B1974" s="4" t="s">
        <v>11694</v>
      </c>
      <c r="C1974" s="4" t="s">
        <v>11695</v>
      </c>
      <c r="D1974" s="4" t="s">
        <v>11696</v>
      </c>
      <c r="E1974" s="5" t="s">
        <v>9614</v>
      </c>
      <c r="F1974" s="4" t="s">
        <v>9615</v>
      </c>
      <c r="G1974" s="4" t="s">
        <v>573</v>
      </c>
      <c r="H1974" s="5" t="s">
        <v>11697</v>
      </c>
      <c r="I1974" s="7" t="s">
        <v>5427</v>
      </c>
      <c r="J1974" s="5" t="n">
        <f aca="false">LEN(K1974)</f>
        <v>23</v>
      </c>
      <c r="K1974" s="6" t="s">
        <v>11698</v>
      </c>
      <c r="L1974" s="4" t="s">
        <v>66</v>
      </c>
      <c r="M1974" s="4" t="s">
        <v>1043</v>
      </c>
    </row>
    <row r="1975" customFormat="false" ht="27.75" hidden="false" customHeight="true" outlineLevel="0" collapsed="false">
      <c r="A1975" s="4" t="n">
        <v>5637</v>
      </c>
      <c r="B1975" s="4" t="s">
        <v>11699</v>
      </c>
      <c r="C1975" s="4" t="s">
        <v>11700</v>
      </c>
      <c r="D1975" s="4" t="s">
        <v>11701</v>
      </c>
      <c r="E1975" s="5" t="s">
        <v>571</v>
      </c>
      <c r="F1975" s="4" t="s">
        <v>572</v>
      </c>
      <c r="G1975" s="4" t="s">
        <v>573</v>
      </c>
      <c r="H1975" s="5" t="s">
        <v>11702</v>
      </c>
      <c r="I1975" s="7" t="s">
        <v>11703</v>
      </c>
      <c r="J1975" s="5" t="n">
        <f aca="false">LEN(K1975)</f>
        <v>23</v>
      </c>
      <c r="K1975" s="6" t="s">
        <v>11704</v>
      </c>
      <c r="L1975" s="4" t="s">
        <v>21</v>
      </c>
      <c r="M1975" s="4" t="s">
        <v>3895</v>
      </c>
    </row>
    <row r="1976" customFormat="false" ht="15.75" hidden="false" customHeight="true" outlineLevel="0" collapsed="false">
      <c r="A1976" s="4" t="n">
        <v>5641</v>
      </c>
      <c r="B1976" s="4" t="s">
        <v>11705</v>
      </c>
      <c r="C1976" s="4" t="s">
        <v>11706</v>
      </c>
      <c r="D1976" s="4" t="s">
        <v>11707</v>
      </c>
      <c r="E1976" s="5" t="s">
        <v>11708</v>
      </c>
      <c r="F1976" s="4" t="s">
        <v>5035</v>
      </c>
      <c r="G1976" s="4" t="s">
        <v>573</v>
      </c>
      <c r="H1976" s="5" t="s">
        <v>11709</v>
      </c>
      <c r="I1976" s="4" t="s">
        <v>11710</v>
      </c>
      <c r="J1976" s="5" t="n">
        <f aca="false">LEN(K1976)</f>
        <v>23</v>
      </c>
      <c r="K1976" s="6" t="s">
        <v>11711</v>
      </c>
      <c r="L1976" s="4" t="s">
        <v>31</v>
      </c>
      <c r="M1976" s="4" t="s">
        <v>577</v>
      </c>
    </row>
    <row r="1977" customFormat="false" ht="15.75" hidden="false" customHeight="true" outlineLevel="0" collapsed="false">
      <c r="A1977" s="4" t="n">
        <v>5643</v>
      </c>
      <c r="B1977" s="4" t="s">
        <v>11712</v>
      </c>
      <c r="C1977" s="4"/>
      <c r="D1977" s="4" t="s">
        <v>11713</v>
      </c>
      <c r="E1977" s="5" t="s">
        <v>11708</v>
      </c>
      <c r="F1977" s="4" t="s">
        <v>5035</v>
      </c>
      <c r="G1977" s="4" t="s">
        <v>573</v>
      </c>
      <c r="H1977" s="5" t="s">
        <v>11714</v>
      </c>
      <c r="I1977" s="4" t="s">
        <v>11715</v>
      </c>
      <c r="J1977" s="5" t="n">
        <f aca="false">LEN(K1977)</f>
        <v>23</v>
      </c>
      <c r="K1977" s="6" t="s">
        <v>11716</v>
      </c>
      <c r="L1977" s="4" t="s">
        <v>57</v>
      </c>
      <c r="M1977" s="4" t="s">
        <v>31</v>
      </c>
    </row>
    <row r="1978" customFormat="false" ht="15.75" hidden="false" customHeight="true" outlineLevel="0" collapsed="false">
      <c r="A1978" s="4" t="n">
        <v>5663</v>
      </c>
      <c r="B1978" s="4" t="s">
        <v>11717</v>
      </c>
      <c r="C1978" s="4"/>
      <c r="D1978" s="4" t="s">
        <v>11718</v>
      </c>
      <c r="E1978" s="5" t="s">
        <v>571</v>
      </c>
      <c r="F1978" s="4" t="s">
        <v>572</v>
      </c>
      <c r="G1978" s="4" t="s">
        <v>573</v>
      </c>
      <c r="H1978" s="5" t="s">
        <v>11719</v>
      </c>
      <c r="I1978" s="4" t="s">
        <v>11720</v>
      </c>
      <c r="J1978" s="5" t="n">
        <f aca="false">LEN(K1978)</f>
        <v>23</v>
      </c>
      <c r="K1978" s="6" t="s">
        <v>11721</v>
      </c>
      <c r="L1978" s="4" t="s">
        <v>57</v>
      </c>
      <c r="M1978" s="4" t="s">
        <v>419</v>
      </c>
    </row>
    <row r="1979" customFormat="false" ht="15.75" hidden="false" customHeight="true" outlineLevel="0" collapsed="false">
      <c r="A1979" s="4" t="n">
        <v>5668</v>
      </c>
      <c r="B1979" s="4" t="s">
        <v>11722</v>
      </c>
      <c r="C1979" s="4" t="s">
        <v>11723</v>
      </c>
      <c r="D1979" s="4" t="s">
        <v>11724</v>
      </c>
      <c r="E1979" s="5" t="s">
        <v>11725</v>
      </c>
      <c r="F1979" s="4" t="s">
        <v>572</v>
      </c>
      <c r="G1979" s="4" t="s">
        <v>573</v>
      </c>
      <c r="H1979" s="5" t="s">
        <v>11726</v>
      </c>
      <c r="I1979" s="4" t="s">
        <v>11727</v>
      </c>
      <c r="J1979" s="5" t="n">
        <f aca="false">LEN(K1979)</f>
        <v>23</v>
      </c>
      <c r="K1979" s="6" t="s">
        <v>11728</v>
      </c>
      <c r="L1979" s="4" t="s">
        <v>78</v>
      </c>
      <c r="M1979" s="4" t="s">
        <v>502</v>
      </c>
    </row>
    <row r="1980" customFormat="false" ht="27.75" hidden="false" customHeight="true" outlineLevel="0" collapsed="false">
      <c r="A1980" s="4" t="n">
        <v>5794</v>
      </c>
      <c r="B1980" s="4" t="s">
        <v>11729</v>
      </c>
      <c r="C1980" s="4"/>
      <c r="D1980" s="4" t="s">
        <v>11730</v>
      </c>
      <c r="E1980" s="5" t="s">
        <v>1211</v>
      </c>
      <c r="F1980" s="4" t="s">
        <v>1212</v>
      </c>
      <c r="G1980" s="4" t="s">
        <v>18</v>
      </c>
      <c r="H1980" s="5" t="s">
        <v>11731</v>
      </c>
      <c r="I1980" s="7" t="s">
        <v>11732</v>
      </c>
      <c r="J1980" s="5" t="n">
        <f aca="false">LEN(K1980)</f>
        <v>23</v>
      </c>
      <c r="K1980" s="6" t="s">
        <v>11733</v>
      </c>
      <c r="L1980" s="4" t="s">
        <v>57</v>
      </c>
      <c r="M1980" s="4" t="s">
        <v>577</v>
      </c>
    </row>
    <row r="1981" customFormat="false" ht="27.75" hidden="false" customHeight="true" outlineLevel="0" collapsed="false">
      <c r="A1981" s="4" t="n">
        <v>5878</v>
      </c>
      <c r="B1981" s="4" t="s">
        <v>11734</v>
      </c>
      <c r="C1981" s="4"/>
      <c r="D1981" s="4" t="s">
        <v>11735</v>
      </c>
      <c r="E1981" s="5" t="s">
        <v>2873</v>
      </c>
      <c r="F1981" s="4" t="s">
        <v>62</v>
      </c>
      <c r="G1981" s="4" t="s">
        <v>18</v>
      </c>
      <c r="H1981" s="5" t="s">
        <v>11736</v>
      </c>
      <c r="I1981" s="7" t="s">
        <v>11737</v>
      </c>
      <c r="J1981" s="5" t="n">
        <f aca="false">LEN(K1981)</f>
        <v>23</v>
      </c>
      <c r="K1981" s="6" t="s">
        <v>11738</v>
      </c>
      <c r="L1981" s="4" t="s">
        <v>57</v>
      </c>
      <c r="M1981" s="4" t="s">
        <v>4894</v>
      </c>
    </row>
    <row r="1982" customFormat="false" ht="15.75" hidden="false" customHeight="true" outlineLevel="0" collapsed="false">
      <c r="A1982" s="4" t="n">
        <v>5884</v>
      </c>
      <c r="B1982" s="4" t="s">
        <v>11739</v>
      </c>
      <c r="C1982" s="4"/>
      <c r="D1982" s="4" t="s">
        <v>11740</v>
      </c>
      <c r="E1982" s="5" t="s">
        <v>2873</v>
      </c>
      <c r="F1982" s="4" t="s">
        <v>62</v>
      </c>
      <c r="G1982" s="4" t="s">
        <v>18</v>
      </c>
      <c r="H1982" s="5" t="s">
        <v>11741</v>
      </c>
      <c r="I1982" s="4" t="s">
        <v>11742</v>
      </c>
      <c r="J1982" s="5" t="n">
        <f aca="false">LEN(K1982)</f>
        <v>23</v>
      </c>
      <c r="K1982" s="6" t="s">
        <v>11743</v>
      </c>
      <c r="L1982" s="4" t="s">
        <v>57</v>
      </c>
      <c r="M1982" s="4" t="s">
        <v>967</v>
      </c>
    </row>
    <row r="1983" customFormat="false" ht="15.75" hidden="false" customHeight="true" outlineLevel="0" collapsed="false">
      <c r="A1983" s="4" t="n">
        <v>5886</v>
      </c>
      <c r="B1983" s="4" t="s">
        <v>11744</v>
      </c>
      <c r="C1983" s="4"/>
      <c r="D1983" s="4" t="s">
        <v>11745</v>
      </c>
      <c r="E1983" s="5" t="s">
        <v>6359</v>
      </c>
      <c r="F1983" s="4" t="s">
        <v>62</v>
      </c>
      <c r="G1983" s="4" t="s">
        <v>18</v>
      </c>
      <c r="H1983" s="5" t="s">
        <v>11746</v>
      </c>
      <c r="I1983" s="4" t="s">
        <v>11747</v>
      </c>
      <c r="J1983" s="5" t="n">
        <f aca="false">LEN(K1983)</f>
        <v>23</v>
      </c>
      <c r="K1983" s="6" t="s">
        <v>11748</v>
      </c>
      <c r="L1983" s="4" t="s">
        <v>21</v>
      </c>
      <c r="M1983" s="4" t="s">
        <v>336</v>
      </c>
    </row>
    <row r="1984" customFormat="false" ht="15.75" hidden="false" customHeight="true" outlineLevel="0" collapsed="false">
      <c r="A1984" s="4" t="n">
        <v>5891</v>
      </c>
      <c r="B1984" s="4" t="s">
        <v>11749</v>
      </c>
      <c r="C1984" s="4"/>
      <c r="D1984" s="4" t="s">
        <v>11750</v>
      </c>
      <c r="E1984" s="5" t="s">
        <v>7729</v>
      </c>
      <c r="F1984" s="4" t="s">
        <v>62</v>
      </c>
      <c r="G1984" s="4" t="s">
        <v>18</v>
      </c>
      <c r="H1984" s="5" t="s">
        <v>11751</v>
      </c>
      <c r="I1984" s="4" t="s">
        <v>11752</v>
      </c>
      <c r="J1984" s="5" t="n">
        <f aca="false">LEN(K1984)</f>
        <v>23</v>
      </c>
      <c r="K1984" s="6" t="s">
        <v>11753</v>
      </c>
      <c r="L1984" s="4" t="s">
        <v>57</v>
      </c>
      <c r="M1984" s="4" t="s">
        <v>3523</v>
      </c>
    </row>
    <row r="1985" customFormat="false" ht="15.75" hidden="false" customHeight="true" outlineLevel="0" collapsed="false">
      <c r="A1985" s="4" t="n">
        <v>5913</v>
      </c>
      <c r="B1985" s="4" t="s">
        <v>11754</v>
      </c>
      <c r="C1985" s="4"/>
      <c r="D1985" s="4" t="s">
        <v>11755</v>
      </c>
      <c r="E1985" s="5" t="s">
        <v>978</v>
      </c>
      <c r="F1985" s="4" t="s">
        <v>62</v>
      </c>
      <c r="G1985" s="4" t="s">
        <v>18</v>
      </c>
      <c r="H1985" s="5" t="s">
        <v>11756</v>
      </c>
      <c r="I1985" s="7" t="s">
        <v>11757</v>
      </c>
      <c r="J1985" s="5" t="n">
        <f aca="false">LEN(K1985)</f>
        <v>23</v>
      </c>
      <c r="K1985" s="6" t="s">
        <v>11758</v>
      </c>
      <c r="L1985" s="4" t="s">
        <v>21</v>
      </c>
      <c r="M1985" s="4" t="s">
        <v>11759</v>
      </c>
    </row>
    <row r="1986" customFormat="false" ht="15.75" hidden="false" customHeight="true" outlineLevel="0" collapsed="false">
      <c r="A1986" s="4" t="n">
        <v>5936</v>
      </c>
      <c r="B1986" s="4" t="s">
        <v>11760</v>
      </c>
      <c r="C1986" s="4"/>
      <c r="D1986" s="4" t="s">
        <v>11761</v>
      </c>
      <c r="E1986" s="5" t="s">
        <v>2633</v>
      </c>
      <c r="F1986" s="4" t="s">
        <v>62</v>
      </c>
      <c r="G1986" s="4" t="s">
        <v>18</v>
      </c>
      <c r="H1986" s="5" t="s">
        <v>11762</v>
      </c>
      <c r="I1986" s="4" t="s">
        <v>11763</v>
      </c>
      <c r="J1986" s="5" t="n">
        <f aca="false">LEN(K1986)</f>
        <v>23</v>
      </c>
      <c r="K1986" s="6" t="s">
        <v>11764</v>
      </c>
      <c r="L1986" s="4" t="s">
        <v>78</v>
      </c>
      <c r="M1986" s="4" t="s">
        <v>10060</v>
      </c>
    </row>
    <row r="1987" customFormat="false" ht="15.75" hidden="false" customHeight="true" outlineLevel="0" collapsed="false">
      <c r="A1987" s="4" t="n">
        <v>5937</v>
      </c>
      <c r="B1987" s="4" t="s">
        <v>11765</v>
      </c>
      <c r="C1987" s="4"/>
      <c r="D1987" s="4" t="s">
        <v>11766</v>
      </c>
      <c r="E1987" s="5" t="s">
        <v>2633</v>
      </c>
      <c r="F1987" s="4" t="s">
        <v>62</v>
      </c>
      <c r="G1987" s="4" t="s">
        <v>18</v>
      </c>
      <c r="H1987" s="5" t="s">
        <v>11767</v>
      </c>
      <c r="I1987" s="4" t="s">
        <v>11768</v>
      </c>
      <c r="J1987" s="5" t="n">
        <f aca="false">LEN(K1987)</f>
        <v>23</v>
      </c>
      <c r="K1987" s="6" t="s">
        <v>11769</v>
      </c>
      <c r="L1987" s="4" t="s">
        <v>57</v>
      </c>
      <c r="M1987" s="4" t="s">
        <v>3461</v>
      </c>
    </row>
    <row r="1988" customFormat="false" ht="15.75" hidden="false" customHeight="true" outlineLevel="0" collapsed="false">
      <c r="A1988" s="4" t="n">
        <v>5967</v>
      </c>
      <c r="B1988" s="4" t="s">
        <v>11770</v>
      </c>
      <c r="C1988" s="4"/>
      <c r="D1988" s="4" t="s">
        <v>11771</v>
      </c>
      <c r="E1988" s="5" t="s">
        <v>3487</v>
      </c>
      <c r="F1988" s="4" t="s">
        <v>62</v>
      </c>
      <c r="G1988" s="4" t="s">
        <v>18</v>
      </c>
      <c r="H1988" s="5" t="s">
        <v>11772</v>
      </c>
      <c r="I1988" s="4" t="s">
        <v>8953</v>
      </c>
      <c r="J1988" s="5" t="n">
        <f aca="false">LEN(K1988)</f>
        <v>23</v>
      </c>
      <c r="K1988" s="6" t="s">
        <v>11773</v>
      </c>
      <c r="L1988" s="4" t="s">
        <v>57</v>
      </c>
      <c r="M1988" s="4" t="s">
        <v>11774</v>
      </c>
    </row>
    <row r="1989" customFormat="false" ht="15.75" hidden="false" customHeight="true" outlineLevel="0" collapsed="false">
      <c r="A1989" s="4" t="n">
        <v>5994</v>
      </c>
      <c r="B1989" s="4" t="s">
        <v>11775</v>
      </c>
      <c r="C1989" s="4"/>
      <c r="D1989" s="4" t="s">
        <v>11776</v>
      </c>
      <c r="E1989" s="5" t="s">
        <v>11777</v>
      </c>
      <c r="F1989" s="4" t="s">
        <v>153</v>
      </c>
      <c r="G1989" s="4" t="s">
        <v>154</v>
      </c>
      <c r="H1989" s="5" t="s">
        <v>11778</v>
      </c>
      <c r="I1989" s="4" t="s">
        <v>11779</v>
      </c>
      <c r="J1989" s="5" t="n">
        <f aca="false">LEN(K1989)</f>
        <v>23</v>
      </c>
      <c r="K1989" s="6" t="s">
        <v>11780</v>
      </c>
      <c r="L1989" s="4" t="s">
        <v>57</v>
      </c>
      <c r="M1989" s="4" t="s">
        <v>3895</v>
      </c>
    </row>
    <row r="1990" customFormat="false" ht="15.75" hidden="false" customHeight="true" outlineLevel="0" collapsed="false">
      <c r="A1990" s="4" t="n">
        <v>6009</v>
      </c>
      <c r="B1990" s="4" t="s">
        <v>11781</v>
      </c>
      <c r="C1990" s="4"/>
      <c r="D1990" s="4" t="s">
        <v>11782</v>
      </c>
      <c r="E1990" s="5" t="s">
        <v>1936</v>
      </c>
      <c r="F1990" s="4" t="s">
        <v>1937</v>
      </c>
      <c r="G1990" s="4" t="s">
        <v>154</v>
      </c>
      <c r="H1990" s="5" t="s">
        <v>11783</v>
      </c>
      <c r="I1990" s="4" t="s">
        <v>11784</v>
      </c>
      <c r="J1990" s="5" t="n">
        <f aca="false">LEN(K1990)</f>
        <v>23</v>
      </c>
      <c r="K1990" s="6" t="s">
        <v>11785</v>
      </c>
      <c r="L1990" s="4" t="s">
        <v>57</v>
      </c>
      <c r="M1990" s="4" t="s">
        <v>3470</v>
      </c>
    </row>
    <row r="1991" customFormat="false" ht="15.75" hidden="false" customHeight="true" outlineLevel="0" collapsed="false">
      <c r="A1991" s="4" t="n">
        <v>6045</v>
      </c>
      <c r="B1991" s="4" t="s">
        <v>11786</v>
      </c>
      <c r="C1991" s="4"/>
      <c r="D1991" s="4" t="s">
        <v>11787</v>
      </c>
      <c r="E1991" s="5" t="s">
        <v>11788</v>
      </c>
      <c r="F1991" s="4" t="s">
        <v>11789</v>
      </c>
      <c r="G1991" s="4" t="s">
        <v>154</v>
      </c>
      <c r="H1991" s="5" t="s">
        <v>11790</v>
      </c>
      <c r="I1991" s="4" t="s">
        <v>11791</v>
      </c>
      <c r="J1991" s="5" t="n">
        <f aca="false">LEN(K1991)</f>
        <v>23</v>
      </c>
      <c r="K1991" s="6" t="s">
        <v>11792</v>
      </c>
      <c r="L1991" s="4" t="s">
        <v>1970</v>
      </c>
      <c r="M1991" s="4" t="s">
        <v>3197</v>
      </c>
    </row>
    <row r="1992" customFormat="false" ht="15.75" hidden="false" customHeight="true" outlineLevel="0" collapsed="false">
      <c r="A1992" s="4" t="n">
        <v>6046</v>
      </c>
      <c r="B1992" s="4" t="s">
        <v>11786</v>
      </c>
      <c r="C1992" s="4"/>
      <c r="D1992" s="4" t="s">
        <v>11787</v>
      </c>
      <c r="E1992" s="5" t="s">
        <v>11788</v>
      </c>
      <c r="F1992" s="4" t="s">
        <v>11793</v>
      </c>
      <c r="G1992" s="4" t="s">
        <v>154</v>
      </c>
      <c r="H1992" s="5" t="s">
        <v>11790</v>
      </c>
      <c r="I1992" s="4" t="s">
        <v>11791</v>
      </c>
      <c r="J1992" s="5" t="n">
        <f aca="false">LEN(K1992)</f>
        <v>23</v>
      </c>
      <c r="K1992" s="6" t="s">
        <v>11792</v>
      </c>
      <c r="L1992" s="4" t="s">
        <v>57</v>
      </c>
      <c r="M1992" s="4" t="s">
        <v>4577</v>
      </c>
    </row>
    <row r="1993" customFormat="false" ht="15.75" hidden="false" customHeight="true" outlineLevel="0" collapsed="false">
      <c r="A1993" s="4" t="n">
        <v>6048</v>
      </c>
      <c r="B1993" s="4" t="s">
        <v>11794</v>
      </c>
      <c r="C1993" s="4"/>
      <c r="D1993" s="4" t="s">
        <v>11795</v>
      </c>
      <c r="E1993" s="5" t="s">
        <v>11788</v>
      </c>
      <c r="F1993" s="4" t="s">
        <v>11793</v>
      </c>
      <c r="G1993" s="4" t="s">
        <v>154</v>
      </c>
      <c r="H1993" s="5" t="s">
        <v>11796</v>
      </c>
      <c r="I1993" s="7" t="s">
        <v>11797</v>
      </c>
      <c r="J1993" s="5" t="n">
        <f aca="false">LEN(K1993)</f>
        <v>23</v>
      </c>
      <c r="K1993" s="6" t="s">
        <v>11798</v>
      </c>
      <c r="L1993" s="4" t="s">
        <v>21</v>
      </c>
      <c r="M1993" s="4" t="s">
        <v>4855</v>
      </c>
    </row>
    <row r="1994" customFormat="false" ht="15.75" hidden="false" customHeight="true" outlineLevel="0" collapsed="false">
      <c r="A1994" s="4" t="n">
        <v>6086</v>
      </c>
      <c r="B1994" s="4" t="s">
        <v>11799</v>
      </c>
      <c r="C1994" s="4"/>
      <c r="D1994" s="4" t="s">
        <v>11800</v>
      </c>
      <c r="E1994" s="5" t="s">
        <v>782</v>
      </c>
      <c r="F1994" s="4" t="s">
        <v>783</v>
      </c>
      <c r="G1994" s="4" t="s">
        <v>154</v>
      </c>
      <c r="H1994" s="5" t="s">
        <v>11801</v>
      </c>
      <c r="I1994" s="4" t="s">
        <v>11802</v>
      </c>
      <c r="J1994" s="5" t="n">
        <f aca="false">LEN(K1994)</f>
        <v>23</v>
      </c>
      <c r="K1994" s="6" t="s">
        <v>11803</v>
      </c>
      <c r="L1994" s="4" t="s">
        <v>21</v>
      </c>
      <c r="M1994" s="4" t="s">
        <v>31</v>
      </c>
    </row>
    <row r="1995" customFormat="false" ht="15.75" hidden="false" customHeight="true" outlineLevel="0" collapsed="false">
      <c r="A1995" s="4" t="n">
        <v>6095</v>
      </c>
      <c r="B1995" s="4" t="s">
        <v>11804</v>
      </c>
      <c r="C1995" s="4"/>
      <c r="D1995" s="4" t="s">
        <v>11805</v>
      </c>
      <c r="E1995" s="5" t="s">
        <v>782</v>
      </c>
      <c r="F1995" s="4" t="s">
        <v>783</v>
      </c>
      <c r="G1995" s="4" t="s">
        <v>154</v>
      </c>
      <c r="H1995" s="5" t="s">
        <v>11806</v>
      </c>
      <c r="I1995" s="4" t="s">
        <v>11802</v>
      </c>
      <c r="J1995" s="5" t="n">
        <f aca="false">LEN(K1995)</f>
        <v>23</v>
      </c>
      <c r="K1995" s="6" t="s">
        <v>11803</v>
      </c>
      <c r="L1995" s="4" t="s">
        <v>31</v>
      </c>
      <c r="M1995" s="4" t="s">
        <v>31</v>
      </c>
    </row>
    <row r="1996" customFormat="false" ht="15.75" hidden="false" customHeight="true" outlineLevel="0" collapsed="false">
      <c r="A1996" s="4" t="n">
        <v>6103</v>
      </c>
      <c r="B1996" s="4" t="s">
        <v>11807</v>
      </c>
      <c r="C1996" s="4"/>
      <c r="D1996" s="4" t="s">
        <v>11808</v>
      </c>
      <c r="E1996" s="5" t="s">
        <v>782</v>
      </c>
      <c r="F1996" s="4" t="s">
        <v>783</v>
      </c>
      <c r="G1996" s="4" t="s">
        <v>154</v>
      </c>
      <c r="H1996" s="5" t="s">
        <v>11809</v>
      </c>
      <c r="I1996" s="4" t="s">
        <v>11802</v>
      </c>
      <c r="J1996" s="5" t="n">
        <f aca="false">LEN(K1996)</f>
        <v>23</v>
      </c>
      <c r="K1996" s="6" t="s">
        <v>11803</v>
      </c>
      <c r="L1996" s="4" t="s">
        <v>21</v>
      </c>
      <c r="M1996" s="4" t="s">
        <v>615</v>
      </c>
    </row>
    <row r="1997" customFormat="false" ht="15.75" hidden="false" customHeight="true" outlineLevel="0" collapsed="false">
      <c r="A1997" s="4" t="n">
        <v>6104</v>
      </c>
      <c r="B1997" s="4" t="s">
        <v>11810</v>
      </c>
      <c r="C1997" s="4"/>
      <c r="D1997" s="4" t="s">
        <v>11808</v>
      </c>
      <c r="E1997" s="5" t="s">
        <v>782</v>
      </c>
      <c r="F1997" s="4" t="s">
        <v>783</v>
      </c>
      <c r="G1997" s="4" t="s">
        <v>154</v>
      </c>
      <c r="H1997" s="5" t="s">
        <v>11809</v>
      </c>
      <c r="I1997" s="4" t="s">
        <v>11802</v>
      </c>
      <c r="J1997" s="5" t="n">
        <f aca="false">LEN(K1997)</f>
        <v>23</v>
      </c>
      <c r="K1997" s="6" t="s">
        <v>11803</v>
      </c>
      <c r="L1997" s="4" t="s">
        <v>31</v>
      </c>
      <c r="M1997" s="4" t="s">
        <v>31</v>
      </c>
    </row>
    <row r="1998" customFormat="false" ht="15.75" hidden="false" customHeight="true" outlineLevel="0" collapsed="false">
      <c r="A1998" s="4" t="n">
        <v>6189</v>
      </c>
      <c r="B1998" s="4" t="s">
        <v>11811</v>
      </c>
      <c r="C1998" s="4"/>
      <c r="D1998" s="4" t="s">
        <v>11812</v>
      </c>
      <c r="E1998" s="5" t="s">
        <v>11813</v>
      </c>
      <c r="F1998" s="4" t="s">
        <v>3516</v>
      </c>
      <c r="G1998" s="4" t="s">
        <v>27</v>
      </c>
      <c r="H1998" s="5" t="s">
        <v>11814</v>
      </c>
      <c r="I1998" s="4" t="s">
        <v>11815</v>
      </c>
      <c r="J1998" s="5" t="n">
        <f aca="false">LEN(K1998)</f>
        <v>23</v>
      </c>
      <c r="K1998" s="6" t="s">
        <v>11816</v>
      </c>
      <c r="L1998" s="4" t="s">
        <v>31</v>
      </c>
      <c r="M1998" s="4" t="s">
        <v>6459</v>
      </c>
    </row>
    <row r="1999" customFormat="false" ht="15.75" hidden="false" customHeight="true" outlineLevel="0" collapsed="false">
      <c r="A1999" s="4" t="n">
        <v>6194</v>
      </c>
      <c r="B1999" s="4" t="s">
        <v>11817</v>
      </c>
      <c r="C1999" s="4"/>
      <c r="D1999" s="4" t="s">
        <v>11818</v>
      </c>
      <c r="E1999" s="5" t="s">
        <v>11819</v>
      </c>
      <c r="F1999" s="4" t="s">
        <v>11820</v>
      </c>
      <c r="G1999" s="4" t="s">
        <v>27</v>
      </c>
      <c r="H1999" s="5" t="s">
        <v>11821</v>
      </c>
      <c r="I1999" s="4" t="s">
        <v>11822</v>
      </c>
      <c r="J1999" s="5" t="n">
        <f aca="false">LEN(K1999)</f>
        <v>23</v>
      </c>
      <c r="K1999" s="6" t="s">
        <v>11823</v>
      </c>
      <c r="L1999" s="4" t="s">
        <v>57</v>
      </c>
      <c r="M1999" s="4" t="s">
        <v>467</v>
      </c>
    </row>
    <row r="2000" customFormat="false" ht="15.75" hidden="false" customHeight="true" outlineLevel="0" collapsed="false">
      <c r="A2000" s="4" t="n">
        <v>6263</v>
      </c>
      <c r="B2000" s="4" t="s">
        <v>11824</v>
      </c>
      <c r="C2000" s="4"/>
      <c r="D2000" s="4" t="s">
        <v>11825</v>
      </c>
      <c r="E2000" s="5" t="s">
        <v>594</v>
      </c>
      <c r="F2000" s="4" t="s">
        <v>595</v>
      </c>
      <c r="G2000" s="4" t="s">
        <v>27</v>
      </c>
      <c r="H2000" s="5" t="s">
        <v>11826</v>
      </c>
      <c r="I2000" s="4" t="s">
        <v>11827</v>
      </c>
      <c r="J2000" s="5" t="n">
        <f aca="false">LEN(K2000)</f>
        <v>23</v>
      </c>
      <c r="K2000" s="6" t="s">
        <v>11828</v>
      </c>
      <c r="L2000" s="4" t="s">
        <v>31</v>
      </c>
      <c r="M2000" s="4" t="s">
        <v>1063</v>
      </c>
    </row>
    <row r="2001" customFormat="false" ht="15.75" hidden="false" customHeight="true" outlineLevel="0" collapsed="false">
      <c r="A2001" s="4" t="n">
        <v>6262</v>
      </c>
      <c r="B2001" s="4" t="s">
        <v>11824</v>
      </c>
      <c r="C2001" s="4"/>
      <c r="D2001" s="4" t="s">
        <v>11829</v>
      </c>
      <c r="E2001" s="5" t="s">
        <v>594</v>
      </c>
      <c r="F2001" s="4" t="s">
        <v>595</v>
      </c>
      <c r="G2001" s="4" t="s">
        <v>27</v>
      </c>
      <c r="H2001" s="5" t="s">
        <v>11826</v>
      </c>
      <c r="I2001" s="7" t="s">
        <v>11827</v>
      </c>
      <c r="J2001" s="5" t="n">
        <f aca="false">LEN(K2001)</f>
        <v>23</v>
      </c>
      <c r="K2001" s="6" t="s">
        <v>11828</v>
      </c>
      <c r="L2001" s="4" t="s">
        <v>21</v>
      </c>
      <c r="M2001" s="4" t="s">
        <v>31</v>
      </c>
    </row>
    <row r="2002" customFormat="false" ht="15.75" hidden="false" customHeight="true" outlineLevel="0" collapsed="false">
      <c r="A2002" s="4" t="n">
        <v>6271</v>
      </c>
      <c r="B2002" s="4" t="s">
        <v>7674</v>
      </c>
      <c r="C2002" s="4"/>
      <c r="D2002" s="4" t="s">
        <v>11830</v>
      </c>
      <c r="E2002" s="5" t="s">
        <v>11831</v>
      </c>
      <c r="F2002" s="4" t="s">
        <v>11832</v>
      </c>
      <c r="G2002" s="4" t="s">
        <v>27</v>
      </c>
      <c r="H2002" s="5" t="s">
        <v>11833</v>
      </c>
      <c r="I2002" s="7" t="s">
        <v>11834</v>
      </c>
      <c r="J2002" s="5" t="n">
        <f aca="false">LEN(K2002)</f>
        <v>23</v>
      </c>
      <c r="K2002" s="6" t="s">
        <v>11835</v>
      </c>
      <c r="L2002" s="4" t="s">
        <v>78</v>
      </c>
      <c r="M2002" s="4" t="s">
        <v>1793</v>
      </c>
    </row>
    <row r="2003" customFormat="false" ht="15.75" hidden="false" customHeight="true" outlineLevel="0" collapsed="false">
      <c r="A2003" s="4" t="n">
        <v>6283</v>
      </c>
      <c r="B2003" s="4" t="s">
        <v>11836</v>
      </c>
      <c r="C2003" s="4"/>
      <c r="D2003" s="4" t="s">
        <v>11837</v>
      </c>
      <c r="E2003" s="5" t="s">
        <v>44</v>
      </c>
      <c r="F2003" s="4" t="s">
        <v>45</v>
      </c>
      <c r="G2003" s="4" t="s">
        <v>27</v>
      </c>
      <c r="H2003" s="5" t="s">
        <v>11838</v>
      </c>
      <c r="I2003" s="4" t="s">
        <v>11839</v>
      </c>
      <c r="J2003" s="5" t="n">
        <f aca="false">LEN(K2003)</f>
        <v>23</v>
      </c>
      <c r="K2003" s="6" t="s">
        <v>11840</v>
      </c>
      <c r="L2003" s="4" t="s">
        <v>31</v>
      </c>
      <c r="M2003" s="4" t="s">
        <v>549</v>
      </c>
    </row>
    <row r="2004" customFormat="false" ht="15.75" hidden="false" customHeight="true" outlineLevel="0" collapsed="false">
      <c r="A2004" s="4" t="n">
        <v>6290</v>
      </c>
      <c r="B2004" s="4" t="s">
        <v>11841</v>
      </c>
      <c r="C2004" s="4"/>
      <c r="D2004" s="4" t="s">
        <v>11842</v>
      </c>
      <c r="E2004" s="5" t="s">
        <v>1230</v>
      </c>
      <c r="F2004" s="4" t="s">
        <v>45</v>
      </c>
      <c r="G2004" s="4" t="s">
        <v>27</v>
      </c>
      <c r="H2004" s="5" t="s">
        <v>11843</v>
      </c>
      <c r="I2004" s="4" t="s">
        <v>11844</v>
      </c>
      <c r="J2004" s="5" t="n">
        <f aca="false">LEN(K2004)</f>
        <v>23</v>
      </c>
      <c r="K2004" s="6" t="s">
        <v>11840</v>
      </c>
      <c r="L2004" s="4" t="s">
        <v>21</v>
      </c>
      <c r="M2004" s="4" t="s">
        <v>6499</v>
      </c>
    </row>
    <row r="2005" customFormat="false" ht="15.75" hidden="false" customHeight="true" outlineLevel="0" collapsed="false">
      <c r="A2005" s="4" t="n">
        <v>6325</v>
      </c>
      <c r="B2005" s="4" t="s">
        <v>11845</v>
      </c>
      <c r="C2005" s="4"/>
      <c r="D2005" s="4" t="s">
        <v>11846</v>
      </c>
      <c r="E2005" s="5" t="s">
        <v>44</v>
      </c>
      <c r="F2005" s="4" t="s">
        <v>45</v>
      </c>
      <c r="G2005" s="4" t="s">
        <v>27</v>
      </c>
      <c r="H2005" s="5" t="s">
        <v>11847</v>
      </c>
      <c r="I2005" s="4" t="s">
        <v>11848</v>
      </c>
      <c r="J2005" s="5" t="n">
        <f aca="false">LEN(K2005)</f>
        <v>23</v>
      </c>
      <c r="K2005" s="10" t="s">
        <v>11840</v>
      </c>
      <c r="L2005" s="4" t="s">
        <v>31</v>
      </c>
      <c r="M2005" s="4" t="s">
        <v>5744</v>
      </c>
    </row>
    <row r="2006" customFormat="false" ht="15.75" hidden="false" customHeight="true" outlineLevel="0" collapsed="false">
      <c r="A2006" s="4" t="n">
        <v>6329</v>
      </c>
      <c r="B2006" s="4" t="s">
        <v>11849</v>
      </c>
      <c r="C2006" s="4"/>
      <c r="D2006" s="4" t="s">
        <v>11850</v>
      </c>
      <c r="E2006" s="5" t="s">
        <v>44</v>
      </c>
      <c r="F2006" s="4" t="s">
        <v>45</v>
      </c>
      <c r="G2006" s="4" t="s">
        <v>27</v>
      </c>
      <c r="H2006" s="5" t="s">
        <v>11851</v>
      </c>
      <c r="I2006" s="4" t="s">
        <v>11852</v>
      </c>
      <c r="J2006" s="5" t="n">
        <f aca="false">LEN(K2006)</f>
        <v>23</v>
      </c>
      <c r="K2006" s="6" t="s">
        <v>11853</v>
      </c>
      <c r="L2006" s="4" t="s">
        <v>78</v>
      </c>
      <c r="M2006" s="4" t="s">
        <v>11854</v>
      </c>
    </row>
    <row r="2007" customFormat="false" ht="15.75" hidden="false" customHeight="true" outlineLevel="0" collapsed="false">
      <c r="A2007" s="4" t="n">
        <v>6348</v>
      </c>
      <c r="B2007" s="4" t="s">
        <v>11855</v>
      </c>
      <c r="C2007" s="4"/>
      <c r="D2007" s="4" t="s">
        <v>11856</v>
      </c>
      <c r="E2007" s="5" t="s">
        <v>6387</v>
      </c>
      <c r="F2007" s="4" t="s">
        <v>45</v>
      </c>
      <c r="G2007" s="4" t="s">
        <v>27</v>
      </c>
      <c r="H2007" s="5" t="s">
        <v>11857</v>
      </c>
      <c r="I2007" s="4" t="s">
        <v>11858</v>
      </c>
      <c r="J2007" s="5" t="n">
        <f aca="false">LEN(K2007)</f>
        <v>23</v>
      </c>
      <c r="K2007" s="6" t="s">
        <v>11859</v>
      </c>
      <c r="L2007" s="4" t="s">
        <v>31</v>
      </c>
      <c r="M2007" s="4" t="s">
        <v>4122</v>
      </c>
    </row>
    <row r="2008" customFormat="false" ht="15.75" hidden="false" customHeight="true" outlineLevel="0" collapsed="false">
      <c r="A2008" s="4" t="n">
        <v>6375</v>
      </c>
      <c r="B2008" s="4" t="s">
        <v>11860</v>
      </c>
      <c r="C2008" s="4"/>
      <c r="D2008" s="4" t="s">
        <v>11861</v>
      </c>
      <c r="E2008" s="5" t="s">
        <v>1310</v>
      </c>
      <c r="F2008" s="4" t="s">
        <v>1311</v>
      </c>
      <c r="G2008" s="4" t="s">
        <v>27</v>
      </c>
      <c r="H2008" s="5" t="s">
        <v>1312</v>
      </c>
      <c r="I2008" s="4" t="s">
        <v>11844</v>
      </c>
      <c r="J2008" s="5" t="n">
        <f aca="false">LEN(K2008)</f>
        <v>23</v>
      </c>
      <c r="K2008" s="6" t="s">
        <v>11840</v>
      </c>
      <c r="L2008" s="4" t="s">
        <v>21</v>
      </c>
      <c r="M2008" s="4" t="s">
        <v>31</v>
      </c>
    </row>
    <row r="2009" customFormat="false" ht="15.75" hidden="false" customHeight="true" outlineLevel="0" collapsed="false">
      <c r="A2009" s="4" t="n">
        <v>6407</v>
      </c>
      <c r="B2009" s="4" t="s">
        <v>11862</v>
      </c>
      <c r="C2009" s="4"/>
      <c r="D2009" s="4" t="s">
        <v>11863</v>
      </c>
      <c r="E2009" s="5" t="s">
        <v>44</v>
      </c>
      <c r="F2009" s="4" t="s">
        <v>45</v>
      </c>
      <c r="G2009" s="4" t="s">
        <v>27</v>
      </c>
      <c r="H2009" s="5" t="s">
        <v>11864</v>
      </c>
      <c r="I2009" s="4" t="s">
        <v>11865</v>
      </c>
      <c r="J2009" s="5" t="n">
        <f aca="false">LEN(K2009)</f>
        <v>23</v>
      </c>
      <c r="K2009" s="6" t="str">
        <f aca="false">LOWER(SUBSTITUTE(SUBSTITUTE(SUBSTITUTE(SUBSTITUTE(SUBSTITUTE(SUBSTITUTE(SUBSTITUTE(B2009,"S.L.",""),"SL",""),"S.A.",""),"SA","")," ",""),".",""),",",""))&amp;".com"</f>
        <v>newtrebolapartments.com</v>
      </c>
      <c r="L2009" s="4" t="s">
        <v>57</v>
      </c>
      <c r="M2009" s="4" t="s">
        <v>31</v>
      </c>
    </row>
    <row r="2010" customFormat="false" ht="15.75" hidden="false" customHeight="true" outlineLevel="0" collapsed="false">
      <c r="A2010" s="4" t="n">
        <v>6441</v>
      </c>
      <c r="B2010" s="4" t="s">
        <v>11866</v>
      </c>
      <c r="C2010" s="4"/>
      <c r="D2010" s="4" t="s">
        <v>11867</v>
      </c>
      <c r="E2010" s="5" t="s">
        <v>6769</v>
      </c>
      <c r="F2010" s="4" t="s">
        <v>6770</v>
      </c>
      <c r="G2010" s="4" t="s">
        <v>27</v>
      </c>
      <c r="H2010" s="5" t="s">
        <v>11868</v>
      </c>
      <c r="I2010" s="4" t="s">
        <v>11869</v>
      </c>
      <c r="J2010" s="5" t="n">
        <f aca="false">LEN(K2010)</f>
        <v>23</v>
      </c>
      <c r="K2010" s="6" t="s">
        <v>11870</v>
      </c>
      <c r="L2010" s="4" t="s">
        <v>637</v>
      </c>
      <c r="M2010" s="4" t="s">
        <v>31</v>
      </c>
    </row>
    <row r="2011" customFormat="false" ht="15.75" hidden="false" customHeight="true" outlineLevel="0" collapsed="false">
      <c r="A2011" s="4" t="n">
        <v>6453</v>
      </c>
      <c r="B2011" s="4" t="s">
        <v>11871</v>
      </c>
      <c r="C2011" s="4"/>
      <c r="D2011" s="4" t="s">
        <v>11872</v>
      </c>
      <c r="E2011" s="5" t="s">
        <v>11873</v>
      </c>
      <c r="F2011" s="4" t="s">
        <v>11874</v>
      </c>
      <c r="G2011" s="4" t="s">
        <v>27</v>
      </c>
      <c r="H2011" s="5" t="s">
        <v>11875</v>
      </c>
      <c r="I2011" s="7" t="s">
        <v>11876</v>
      </c>
      <c r="J2011" s="5" t="n">
        <f aca="false">LEN(K2011)</f>
        <v>23</v>
      </c>
      <c r="K2011" s="6" t="str">
        <f aca="false">LOWER(SUBSTITUTE(SUBSTITUTE(SUBSTITUTE(SUBSTITUTE(SUBSTITUTE(SUBSTITUTE(SUBSTITUTE(B2011,"S.L.",""),"SL",""),"S.A.",""),"SA","")," ",""),".",""),",",""))&amp;".com"</f>
        <v>ntarawellnessresort.com</v>
      </c>
      <c r="L2011" s="4" t="s">
        <v>57</v>
      </c>
      <c r="M2011" s="4" t="s">
        <v>31</v>
      </c>
    </row>
    <row r="2012" customFormat="false" ht="15.75" hidden="false" customHeight="true" outlineLevel="0" collapsed="false">
      <c r="A2012" s="4" t="n">
        <v>6462</v>
      </c>
      <c r="B2012" s="4" t="s">
        <v>11877</v>
      </c>
      <c r="C2012" s="4"/>
      <c r="D2012" s="4" t="s">
        <v>11878</v>
      </c>
      <c r="E2012" s="5" t="s">
        <v>11879</v>
      </c>
      <c r="F2012" s="4" t="s">
        <v>11880</v>
      </c>
      <c r="G2012" s="4" t="s">
        <v>27</v>
      </c>
      <c r="H2012" s="5" t="s">
        <v>11881</v>
      </c>
      <c r="I2012" s="4" t="s">
        <v>11882</v>
      </c>
      <c r="J2012" s="5" t="n">
        <f aca="false">LEN(K2012)</f>
        <v>23</v>
      </c>
      <c r="K2012" s="6" t="s">
        <v>11883</v>
      </c>
      <c r="L2012" s="4" t="s">
        <v>637</v>
      </c>
      <c r="M2012" s="4" t="s">
        <v>31</v>
      </c>
    </row>
    <row r="2013" customFormat="false" ht="15.75" hidden="false" customHeight="true" outlineLevel="0" collapsed="false">
      <c r="A2013" s="4" t="n">
        <v>6464</v>
      </c>
      <c r="B2013" s="4" t="s">
        <v>11884</v>
      </c>
      <c r="C2013" s="4"/>
      <c r="D2013" s="4" t="s">
        <v>11885</v>
      </c>
      <c r="E2013" s="5" t="s">
        <v>11886</v>
      </c>
      <c r="F2013" s="4" t="s">
        <v>11880</v>
      </c>
      <c r="G2013" s="4" t="s">
        <v>27</v>
      </c>
      <c r="H2013" s="5" t="s">
        <v>11887</v>
      </c>
      <c r="I2013" s="4" t="s">
        <v>11888</v>
      </c>
      <c r="J2013" s="5" t="n">
        <f aca="false">LEN(K2013)</f>
        <v>23</v>
      </c>
      <c r="K2013" s="6" t="s">
        <v>11889</v>
      </c>
      <c r="L2013" s="4" t="s">
        <v>21</v>
      </c>
      <c r="M2013" s="4" t="s">
        <v>31</v>
      </c>
    </row>
    <row r="2014" customFormat="false" ht="15.75" hidden="false" customHeight="true" outlineLevel="0" collapsed="false">
      <c r="A2014" s="4" t="n">
        <v>6492</v>
      </c>
      <c r="B2014" s="4" t="s">
        <v>11890</v>
      </c>
      <c r="C2014" s="4"/>
      <c r="D2014" s="4" t="s">
        <v>11891</v>
      </c>
      <c r="E2014" s="5" t="s">
        <v>3692</v>
      </c>
      <c r="F2014" s="4" t="s">
        <v>3693</v>
      </c>
      <c r="G2014" s="4" t="s">
        <v>27</v>
      </c>
      <c r="H2014" s="5" t="s">
        <v>11892</v>
      </c>
      <c r="I2014" s="7" t="s">
        <v>11893</v>
      </c>
      <c r="J2014" s="5" t="n">
        <f aca="false">LEN(K2014)</f>
        <v>23</v>
      </c>
      <c r="K2014" s="6" t="str">
        <f aca="false">LOWER(SUBSTITUTE(SUBSTITUTE(SUBSTITUTE(SUBSTITUTE(SUBSTITUTE(SUBSTITUTE(SUBSTITUTE(B2014,"S.L.",""),"SL",""),"S.A.",""),"SA","")," ",""),".",""),",",""))&amp;".com"</f>
        <v>elartistadelparaíso.com</v>
      </c>
      <c r="L2014" s="4" t="s">
        <v>283</v>
      </c>
      <c r="M2014" s="4" t="s">
        <v>929</v>
      </c>
    </row>
    <row r="2015" customFormat="false" ht="15.75" hidden="false" customHeight="true" outlineLevel="0" collapsed="false">
      <c r="A2015" s="4" t="n">
        <v>6501</v>
      </c>
      <c r="B2015" s="4" t="s">
        <v>11894</v>
      </c>
      <c r="C2015" s="4"/>
      <c r="D2015" s="4" t="s">
        <v>11895</v>
      </c>
      <c r="E2015" s="5" t="s">
        <v>11896</v>
      </c>
      <c r="F2015" s="4" t="s">
        <v>5112</v>
      </c>
      <c r="G2015" s="4" t="s">
        <v>27</v>
      </c>
      <c r="H2015" s="5" t="s">
        <v>11897</v>
      </c>
      <c r="I2015" s="4" t="s">
        <v>11898</v>
      </c>
      <c r="J2015" s="5" t="n">
        <f aca="false">LEN(K2015)</f>
        <v>23</v>
      </c>
      <c r="K2015" s="6" t="s">
        <v>11899</v>
      </c>
      <c r="L2015" s="4" t="s">
        <v>57</v>
      </c>
      <c r="M2015" s="4" t="s">
        <v>7954</v>
      </c>
    </row>
    <row r="2016" customFormat="false" ht="15.75" hidden="false" customHeight="true" outlineLevel="0" collapsed="false">
      <c r="A2016" s="4" t="n">
        <v>6534</v>
      </c>
      <c r="B2016" s="4" t="s">
        <v>11900</v>
      </c>
      <c r="C2016" s="4"/>
      <c r="D2016" s="4" t="s">
        <v>11901</v>
      </c>
      <c r="E2016" s="5" t="s">
        <v>11902</v>
      </c>
      <c r="F2016" s="4" t="s">
        <v>11903</v>
      </c>
      <c r="G2016" s="4" t="s">
        <v>299</v>
      </c>
      <c r="H2016" s="5" t="s">
        <v>11904</v>
      </c>
      <c r="I2016" s="4" t="s">
        <v>11905</v>
      </c>
      <c r="J2016" s="5" t="n">
        <f aca="false">LEN(K2016)</f>
        <v>23</v>
      </c>
      <c r="K2016" s="6" t="s">
        <v>11906</v>
      </c>
      <c r="L2016" s="4" t="s">
        <v>57</v>
      </c>
      <c r="M2016" s="4" t="s">
        <v>794</v>
      </c>
    </row>
    <row r="2017" customFormat="false" ht="15.75" hidden="false" customHeight="true" outlineLevel="0" collapsed="false">
      <c r="A2017" s="4" t="n">
        <v>6535</v>
      </c>
      <c r="B2017" s="4" t="s">
        <v>11907</v>
      </c>
      <c r="C2017" s="4"/>
      <c r="D2017" s="4" t="s">
        <v>11908</v>
      </c>
      <c r="E2017" s="5" t="s">
        <v>11902</v>
      </c>
      <c r="F2017" s="4" t="s">
        <v>11903</v>
      </c>
      <c r="G2017" s="4" t="s">
        <v>299</v>
      </c>
      <c r="H2017" s="5" t="s">
        <v>11904</v>
      </c>
      <c r="I2017" s="4" t="s">
        <v>11905</v>
      </c>
      <c r="J2017" s="5" t="n">
        <f aca="false">LEN(K2017)</f>
        <v>23</v>
      </c>
      <c r="K2017" s="6" t="s">
        <v>11906</v>
      </c>
      <c r="L2017" s="4" t="s">
        <v>57</v>
      </c>
      <c r="M2017" s="4" t="s">
        <v>996</v>
      </c>
    </row>
    <row r="2018" customFormat="false" ht="15.75" hidden="false" customHeight="true" outlineLevel="0" collapsed="false">
      <c r="A2018" s="4" t="n">
        <v>6579</v>
      </c>
      <c r="B2018" s="4" t="s">
        <v>11909</v>
      </c>
      <c r="C2018" s="4"/>
      <c r="D2018" s="4" t="s">
        <v>11910</v>
      </c>
      <c r="E2018" s="5" t="s">
        <v>1153</v>
      </c>
      <c r="F2018" s="4" t="s">
        <v>1154</v>
      </c>
      <c r="G2018" s="4" t="s">
        <v>1155</v>
      </c>
      <c r="H2018" s="5" t="s">
        <v>11911</v>
      </c>
      <c r="I2018" s="4" t="s">
        <v>11912</v>
      </c>
      <c r="J2018" s="5" t="n">
        <f aca="false">LEN(K2018)</f>
        <v>23</v>
      </c>
      <c r="K2018" s="6" t="s">
        <v>11913</v>
      </c>
      <c r="L2018" s="4" t="s">
        <v>21</v>
      </c>
      <c r="M2018" s="4" t="s">
        <v>31</v>
      </c>
    </row>
    <row r="2019" customFormat="false" ht="15.75" hidden="false" customHeight="true" outlineLevel="0" collapsed="false">
      <c r="A2019" s="4" t="n">
        <v>6635</v>
      </c>
      <c r="B2019" s="4" t="s">
        <v>11914</v>
      </c>
      <c r="C2019" s="4"/>
      <c r="D2019" s="4" t="s">
        <v>11915</v>
      </c>
      <c r="E2019" s="5" t="s">
        <v>11916</v>
      </c>
      <c r="F2019" s="4" t="s">
        <v>1155</v>
      </c>
      <c r="G2019" s="4" t="s">
        <v>1155</v>
      </c>
      <c r="H2019" s="5" t="s">
        <v>11917</v>
      </c>
      <c r="I2019" s="4" t="s">
        <v>11918</v>
      </c>
      <c r="J2019" s="5" t="n">
        <f aca="false">LEN(K2019)</f>
        <v>23</v>
      </c>
      <c r="K2019" s="6" t="s">
        <v>11919</v>
      </c>
      <c r="L2019" s="4" t="s">
        <v>31</v>
      </c>
      <c r="M2019" s="4" t="s">
        <v>967</v>
      </c>
    </row>
    <row r="2020" customFormat="false" ht="15.75" hidden="false" customHeight="true" outlineLevel="0" collapsed="false">
      <c r="A2020" s="4" t="n">
        <v>6647</v>
      </c>
      <c r="B2020" s="4" t="s">
        <v>11920</v>
      </c>
      <c r="C2020" s="4"/>
      <c r="D2020" s="4" t="s">
        <v>11921</v>
      </c>
      <c r="E2020" s="5" t="s">
        <v>11922</v>
      </c>
      <c r="F2020" s="4" t="s">
        <v>11923</v>
      </c>
      <c r="G2020" s="4" t="s">
        <v>1155</v>
      </c>
      <c r="H2020" s="5" t="s">
        <v>11924</v>
      </c>
      <c r="I2020" s="4" t="s">
        <v>11925</v>
      </c>
      <c r="J2020" s="5" t="n">
        <f aca="false">LEN(K2020)</f>
        <v>23</v>
      </c>
      <c r="K2020" s="6" t="s">
        <v>11926</v>
      </c>
      <c r="L2020" s="4" t="s">
        <v>31</v>
      </c>
      <c r="M2020" s="4" t="s">
        <v>317</v>
      </c>
    </row>
    <row r="2021" customFormat="false" ht="15.75" hidden="false" customHeight="true" outlineLevel="0" collapsed="false">
      <c r="A2021" s="4" t="n">
        <v>6733</v>
      </c>
      <c r="B2021" s="4" t="s">
        <v>11927</v>
      </c>
      <c r="C2021" s="4"/>
      <c r="D2021" s="4" t="s">
        <v>11928</v>
      </c>
      <c r="E2021" s="5" t="s">
        <v>3788</v>
      </c>
      <c r="F2021" s="4" t="s">
        <v>1423</v>
      </c>
      <c r="G2021" s="4" t="s">
        <v>1423</v>
      </c>
      <c r="H2021" s="5" t="s">
        <v>11929</v>
      </c>
      <c r="I2021" s="4" t="s">
        <v>11930</v>
      </c>
      <c r="J2021" s="5" t="n">
        <f aca="false">LEN(K2021)</f>
        <v>23</v>
      </c>
      <c r="K2021" s="6" t="s">
        <v>11931</v>
      </c>
      <c r="L2021" s="4" t="s">
        <v>21</v>
      </c>
      <c r="M2021" s="4" t="s">
        <v>2896</v>
      </c>
    </row>
    <row r="2022" customFormat="false" ht="15.75" hidden="false" customHeight="true" outlineLevel="0" collapsed="false">
      <c r="A2022" s="4" t="n">
        <v>6778</v>
      </c>
      <c r="B2022" s="4" t="s">
        <v>11932</v>
      </c>
      <c r="C2022" s="4"/>
      <c r="D2022" s="4" t="s">
        <v>11933</v>
      </c>
      <c r="E2022" s="5" t="s">
        <v>228</v>
      </c>
      <c r="F2022" s="4" t="s">
        <v>162</v>
      </c>
      <c r="G2022" s="4" t="s">
        <v>84</v>
      </c>
      <c r="H2022" s="5" t="s">
        <v>11934</v>
      </c>
      <c r="I2022" s="4" t="s">
        <v>11935</v>
      </c>
      <c r="J2022" s="5" t="n">
        <f aca="false">LEN(K2022)</f>
        <v>23</v>
      </c>
      <c r="K2022" s="6" t="s">
        <v>11936</v>
      </c>
      <c r="L2022" s="4" t="s">
        <v>31</v>
      </c>
      <c r="M2022" s="4" t="s">
        <v>877</v>
      </c>
    </row>
    <row r="2023" customFormat="false" ht="15.75" hidden="false" customHeight="true" outlineLevel="0" collapsed="false">
      <c r="A2023" s="4" t="n">
        <v>6839</v>
      </c>
      <c r="B2023" s="4" t="s">
        <v>1162</v>
      </c>
      <c r="C2023" s="4"/>
      <c r="D2023" s="4" t="s">
        <v>11937</v>
      </c>
      <c r="E2023" s="5" t="s">
        <v>1161</v>
      </c>
      <c r="F2023" s="4" t="s">
        <v>1162</v>
      </c>
      <c r="G2023" s="4" t="s">
        <v>84</v>
      </c>
      <c r="H2023" s="5" t="s">
        <v>11938</v>
      </c>
      <c r="I2023" s="4" t="s">
        <v>11939</v>
      </c>
      <c r="J2023" s="5" t="n">
        <f aca="false">LEN(K2023)</f>
        <v>23</v>
      </c>
      <c r="K2023" s="6" t="s">
        <v>11940</v>
      </c>
      <c r="L2023" s="4" t="s">
        <v>57</v>
      </c>
      <c r="M2023" s="4" t="s">
        <v>186</v>
      </c>
    </row>
    <row r="2024" customFormat="false" ht="15.75" hidden="false" customHeight="true" outlineLevel="0" collapsed="false">
      <c r="A2024" s="4" t="n">
        <v>6860</v>
      </c>
      <c r="B2024" s="4" t="s">
        <v>11941</v>
      </c>
      <c r="C2024" s="4"/>
      <c r="D2024" s="4" t="s">
        <v>11942</v>
      </c>
      <c r="E2024" s="5" t="s">
        <v>8438</v>
      </c>
      <c r="F2024" s="4" t="s">
        <v>8439</v>
      </c>
      <c r="G2024" s="4" t="s">
        <v>84</v>
      </c>
      <c r="H2024" s="5" t="s">
        <v>11943</v>
      </c>
      <c r="I2024" s="7" t="s">
        <v>11944</v>
      </c>
      <c r="J2024" s="5" t="n">
        <f aca="false">LEN(K2024)</f>
        <v>23</v>
      </c>
      <c r="K2024" s="6" t="s">
        <v>11945</v>
      </c>
      <c r="L2024" s="4" t="s">
        <v>31</v>
      </c>
      <c r="M2024" s="4" t="s">
        <v>31</v>
      </c>
    </row>
    <row r="2025" customFormat="false" ht="15.75" hidden="false" customHeight="true" outlineLevel="0" collapsed="false">
      <c r="A2025" s="4" t="n">
        <v>6871</v>
      </c>
      <c r="B2025" s="4" t="s">
        <v>11946</v>
      </c>
      <c r="C2025" s="4"/>
      <c r="D2025" s="4" t="s">
        <v>11947</v>
      </c>
      <c r="E2025" s="5" t="s">
        <v>11948</v>
      </c>
      <c r="F2025" s="4" t="s">
        <v>122</v>
      </c>
      <c r="G2025" s="4" t="s">
        <v>84</v>
      </c>
      <c r="H2025" s="5" t="s">
        <v>11949</v>
      </c>
      <c r="I2025" s="7" t="s">
        <v>11950</v>
      </c>
      <c r="J2025" s="5" t="n">
        <f aca="false">LEN(K2025)</f>
        <v>23</v>
      </c>
      <c r="K2025" s="6" t="str">
        <f aca="false">LOWER(SUBSTITUTE(SUBSTITUTE(SUBSTITUTE(SUBSTITUTE(SUBSTITUTE(SUBSTITUTE(SUBSTITUTE(B2025,"S.L.",""),"SL",""),"S.A.",""),"SA","")," ",""),".",""),",",""))&amp;".com"</f>
        <v>calimeradelfinplaya.com</v>
      </c>
      <c r="L2025" s="4" t="s">
        <v>31</v>
      </c>
      <c r="M2025" s="4" t="s">
        <v>1920</v>
      </c>
    </row>
    <row r="2026" customFormat="false" ht="15.75" hidden="false" customHeight="true" outlineLevel="0" collapsed="false">
      <c r="A2026" s="4" t="n">
        <v>6883</v>
      </c>
      <c r="B2026" s="4" t="s">
        <v>11951</v>
      </c>
      <c r="C2026" s="4"/>
      <c r="D2026" s="4" t="s">
        <v>11952</v>
      </c>
      <c r="E2026" s="5" t="s">
        <v>11953</v>
      </c>
      <c r="F2026" s="4" t="s">
        <v>505</v>
      </c>
      <c r="G2026" s="4" t="s">
        <v>84</v>
      </c>
      <c r="H2026" s="5" t="s">
        <v>11954</v>
      </c>
      <c r="I2026" s="4" t="s">
        <v>11955</v>
      </c>
      <c r="J2026" s="5" t="n">
        <f aca="false">LEN(K2026)</f>
        <v>23</v>
      </c>
      <c r="K2026" s="6" t="str">
        <f aca="false">LOWER(SUBSTITUTE(SUBSTITUTE(SUBSTITUTE(SUBSTITUTE(SUBSTITUTE(SUBSTITUTE(SUBSTITUTE(B2026,"S.L.",""),"SL",""),"S.A.",""),"SA","")," ",""),".",""),",",""))&amp;".com"</f>
        <v>inexcocastilloducal.com</v>
      </c>
      <c r="L2026" s="4" t="s">
        <v>21</v>
      </c>
      <c r="M2026" s="4" t="s">
        <v>31</v>
      </c>
    </row>
    <row r="2027" customFormat="false" ht="15.75" hidden="false" customHeight="true" outlineLevel="0" collapsed="false">
      <c r="A2027" s="4" t="n">
        <v>6946</v>
      </c>
      <c r="B2027" s="4" t="s">
        <v>11956</v>
      </c>
      <c r="C2027" s="4"/>
      <c r="D2027" s="4" t="s">
        <v>11957</v>
      </c>
      <c r="E2027" s="5" t="s">
        <v>82</v>
      </c>
      <c r="F2027" s="4" t="s">
        <v>83</v>
      </c>
      <c r="G2027" s="4" t="s">
        <v>84</v>
      </c>
      <c r="H2027" s="5" t="s">
        <v>11958</v>
      </c>
      <c r="I2027" s="4" t="s">
        <v>5218</v>
      </c>
      <c r="J2027" s="5" t="n">
        <f aca="false">LEN(K2027)</f>
        <v>23</v>
      </c>
      <c r="K2027" s="6" t="s">
        <v>11959</v>
      </c>
      <c r="L2027" s="4" t="s">
        <v>57</v>
      </c>
      <c r="M2027" s="4" t="s">
        <v>6988</v>
      </c>
    </row>
    <row r="2028" customFormat="false" ht="15.75" hidden="false" customHeight="true" outlineLevel="0" collapsed="false">
      <c r="A2028" s="4" t="n">
        <v>6964</v>
      </c>
      <c r="B2028" s="4" t="s">
        <v>11960</v>
      </c>
      <c r="C2028" s="4"/>
      <c r="D2028" s="4" t="s">
        <v>11961</v>
      </c>
      <c r="E2028" s="5" t="s">
        <v>82</v>
      </c>
      <c r="F2028" s="4" t="s">
        <v>83</v>
      </c>
      <c r="G2028" s="4" t="s">
        <v>84</v>
      </c>
      <c r="H2028" s="5" t="s">
        <v>11962</v>
      </c>
      <c r="I2028" s="4" t="s">
        <v>11963</v>
      </c>
      <c r="J2028" s="5" t="n">
        <f aca="false">LEN(K2028)</f>
        <v>23</v>
      </c>
      <c r="K2028" s="6" t="s">
        <v>11964</v>
      </c>
      <c r="L2028" s="4" t="s">
        <v>31</v>
      </c>
      <c r="M2028" s="4" t="s">
        <v>31</v>
      </c>
    </row>
    <row r="2029" customFormat="false" ht="15.75" hidden="false" customHeight="true" outlineLevel="0" collapsed="false">
      <c r="A2029" s="4" t="n">
        <v>7009</v>
      </c>
      <c r="B2029" s="4" t="s">
        <v>11965</v>
      </c>
      <c r="C2029" s="4"/>
      <c r="D2029" s="4" t="s">
        <v>11966</v>
      </c>
      <c r="E2029" s="5" t="s">
        <v>648</v>
      </c>
      <c r="F2029" s="4" t="s">
        <v>649</v>
      </c>
      <c r="G2029" s="4" t="s">
        <v>84</v>
      </c>
      <c r="H2029" s="5" t="s">
        <v>11967</v>
      </c>
      <c r="I2029" s="4" t="s">
        <v>11968</v>
      </c>
      <c r="J2029" s="5" t="n">
        <f aca="false">LEN(K2029)</f>
        <v>23</v>
      </c>
      <c r="K2029" s="6" t="s">
        <v>11969</v>
      </c>
      <c r="L2029" s="4" t="s">
        <v>31</v>
      </c>
      <c r="M2029" s="4" t="s">
        <v>31</v>
      </c>
    </row>
    <row r="2030" customFormat="false" ht="15.75" hidden="false" customHeight="true" outlineLevel="0" collapsed="false">
      <c r="A2030" s="4" t="n">
        <v>7020</v>
      </c>
      <c r="B2030" s="4" t="s">
        <v>11970</v>
      </c>
      <c r="C2030" s="4"/>
      <c r="D2030" s="4" t="s">
        <v>11971</v>
      </c>
      <c r="E2030" s="5" t="s">
        <v>648</v>
      </c>
      <c r="F2030" s="4" t="s">
        <v>649</v>
      </c>
      <c r="G2030" s="4" t="s">
        <v>84</v>
      </c>
      <c r="H2030" s="5" t="s">
        <v>11972</v>
      </c>
      <c r="I2030" s="4" t="s">
        <v>11973</v>
      </c>
      <c r="J2030" s="5" t="n">
        <f aca="false">LEN(K2030)</f>
        <v>23</v>
      </c>
      <c r="K2030" s="6" t="s">
        <v>11974</v>
      </c>
      <c r="L2030" s="4" t="s">
        <v>57</v>
      </c>
      <c r="M2030" s="4" t="s">
        <v>31</v>
      </c>
    </row>
    <row r="2031" customFormat="false" ht="15.75" hidden="false" customHeight="true" outlineLevel="0" collapsed="false">
      <c r="A2031" s="4" t="n">
        <v>7078</v>
      </c>
      <c r="B2031" s="4" t="s">
        <v>11975</v>
      </c>
      <c r="C2031" s="4"/>
      <c r="D2031" s="4" t="s">
        <v>11976</v>
      </c>
      <c r="E2031" s="5" t="s">
        <v>9764</v>
      </c>
      <c r="F2031" s="4" t="s">
        <v>4285</v>
      </c>
      <c r="G2031" s="4" t="s">
        <v>84</v>
      </c>
      <c r="H2031" s="5" t="s">
        <v>11977</v>
      </c>
      <c r="I2031" s="4" t="s">
        <v>11978</v>
      </c>
      <c r="J2031" s="5" t="n">
        <f aca="false">LEN(K2031)</f>
        <v>23</v>
      </c>
      <c r="K2031" s="6" t="s">
        <v>11979</v>
      </c>
      <c r="L2031" s="4" t="s">
        <v>57</v>
      </c>
      <c r="M2031" s="4" t="s">
        <v>2909</v>
      </c>
    </row>
    <row r="2032" customFormat="false" ht="15.75" hidden="false" customHeight="true" outlineLevel="0" collapsed="false">
      <c r="A2032" s="4" t="n">
        <v>7109</v>
      </c>
      <c r="B2032" s="4" t="s">
        <v>11980</v>
      </c>
      <c r="C2032" s="4"/>
      <c r="D2032" s="4" t="s">
        <v>11981</v>
      </c>
      <c r="E2032" s="5" t="s">
        <v>9764</v>
      </c>
      <c r="F2032" s="4" t="s">
        <v>4285</v>
      </c>
      <c r="G2032" s="4" t="s">
        <v>84</v>
      </c>
      <c r="H2032" s="5" t="s">
        <v>11982</v>
      </c>
      <c r="I2032" s="4" t="s">
        <v>11983</v>
      </c>
      <c r="J2032" s="5" t="n">
        <f aca="false">LEN(K2032)</f>
        <v>23</v>
      </c>
      <c r="K2032" s="6" t="s">
        <v>11984</v>
      </c>
      <c r="L2032" s="4" t="s">
        <v>31</v>
      </c>
      <c r="M2032" s="4" t="s">
        <v>924</v>
      </c>
    </row>
    <row r="2033" customFormat="false" ht="15.75" hidden="false" customHeight="true" outlineLevel="0" collapsed="false">
      <c r="A2033" s="4" t="n">
        <v>7135</v>
      </c>
      <c r="B2033" s="4" t="s">
        <v>11985</v>
      </c>
      <c r="C2033" s="4"/>
      <c r="D2033" s="4" t="s">
        <v>11986</v>
      </c>
      <c r="E2033" s="5" t="s">
        <v>91</v>
      </c>
      <c r="F2033" s="4" t="s">
        <v>92</v>
      </c>
      <c r="G2033" s="4" t="s">
        <v>84</v>
      </c>
      <c r="H2033" s="5" t="s">
        <v>11987</v>
      </c>
      <c r="I2033" s="7" t="s">
        <v>11988</v>
      </c>
      <c r="J2033" s="5" t="n">
        <f aca="false">LEN(K2033)</f>
        <v>23</v>
      </c>
      <c r="K2033" s="6" t="s">
        <v>11989</v>
      </c>
      <c r="L2033" s="4" t="s">
        <v>21</v>
      </c>
      <c r="M2033" s="4" t="s">
        <v>5116</v>
      </c>
    </row>
    <row r="2034" customFormat="false" ht="15.75" hidden="false" customHeight="true" outlineLevel="0" collapsed="false">
      <c r="A2034" s="4" t="n">
        <v>7145</v>
      </c>
      <c r="B2034" s="4" t="s">
        <v>11990</v>
      </c>
      <c r="C2034" s="4"/>
      <c r="D2034" s="4" t="s">
        <v>7884</v>
      </c>
      <c r="E2034" s="5" t="s">
        <v>91</v>
      </c>
      <c r="F2034" s="4" t="s">
        <v>92</v>
      </c>
      <c r="G2034" s="4" t="s">
        <v>84</v>
      </c>
      <c r="H2034" s="5" t="s">
        <v>93</v>
      </c>
      <c r="I2034" s="4" t="s">
        <v>11991</v>
      </c>
      <c r="J2034" s="5" t="n">
        <f aca="false">LEN(K2034)</f>
        <v>23</v>
      </c>
      <c r="K2034" s="6" t="s">
        <v>11979</v>
      </c>
      <c r="L2034" s="4" t="s">
        <v>57</v>
      </c>
      <c r="M2034" s="4" t="s">
        <v>31</v>
      </c>
    </row>
    <row r="2035" customFormat="false" ht="15.75" hidden="false" customHeight="true" outlineLevel="0" collapsed="false">
      <c r="A2035" s="4" t="n">
        <v>7186</v>
      </c>
      <c r="B2035" s="4" t="s">
        <v>11992</v>
      </c>
      <c r="C2035" s="4"/>
      <c r="D2035" s="4" t="s">
        <v>11993</v>
      </c>
      <c r="E2035" s="5" t="s">
        <v>11994</v>
      </c>
      <c r="F2035" s="4" t="s">
        <v>11995</v>
      </c>
      <c r="G2035" s="4" t="s">
        <v>84</v>
      </c>
      <c r="H2035" s="5" t="s">
        <v>11996</v>
      </c>
      <c r="I2035" s="7" t="s">
        <v>11997</v>
      </c>
      <c r="J2035" s="5" t="n">
        <f aca="false">LEN(K2035)</f>
        <v>23</v>
      </c>
      <c r="K2035" s="6" t="s">
        <v>11998</v>
      </c>
      <c r="L2035" s="4" t="s">
        <v>57</v>
      </c>
      <c r="M2035" s="4" t="s">
        <v>877</v>
      </c>
    </row>
    <row r="2036" customFormat="false" ht="15.75" hidden="false" customHeight="true" outlineLevel="0" collapsed="false">
      <c r="A2036" s="4" t="n">
        <v>7189</v>
      </c>
      <c r="B2036" s="4" t="s">
        <v>11999</v>
      </c>
      <c r="C2036" s="4"/>
      <c r="D2036" s="4" t="s">
        <v>12000</v>
      </c>
      <c r="E2036" s="5" t="s">
        <v>12001</v>
      </c>
      <c r="F2036" s="4" t="s">
        <v>5186</v>
      </c>
      <c r="G2036" s="4" t="s">
        <v>84</v>
      </c>
      <c r="H2036" s="5" t="s">
        <v>12002</v>
      </c>
      <c r="I2036" s="4" t="s">
        <v>12003</v>
      </c>
      <c r="J2036" s="5" t="n">
        <f aca="false">LEN(K2036)</f>
        <v>23</v>
      </c>
      <c r="K2036" s="6" t="s">
        <v>12004</v>
      </c>
      <c r="L2036" s="4" t="s">
        <v>57</v>
      </c>
      <c r="M2036" s="4" t="s">
        <v>12005</v>
      </c>
    </row>
    <row r="2037" customFormat="false" ht="15.75" hidden="false" customHeight="true" outlineLevel="0" collapsed="false">
      <c r="A2037" s="4" t="n">
        <v>7231</v>
      </c>
      <c r="B2037" s="4" t="s">
        <v>12006</v>
      </c>
      <c r="C2037" s="4"/>
      <c r="D2037" s="4" t="s">
        <v>12007</v>
      </c>
      <c r="E2037" s="5" t="s">
        <v>161</v>
      </c>
      <c r="F2037" s="4" t="s">
        <v>162</v>
      </c>
      <c r="G2037" s="4" t="s">
        <v>84</v>
      </c>
      <c r="H2037" s="5" t="s">
        <v>12008</v>
      </c>
      <c r="I2037" s="4" t="s">
        <v>12009</v>
      </c>
      <c r="J2037" s="5" t="n">
        <f aca="false">LEN(K2037)</f>
        <v>23</v>
      </c>
      <c r="K2037" s="6" t="s">
        <v>12010</v>
      </c>
      <c r="L2037" s="4" t="s">
        <v>21</v>
      </c>
      <c r="M2037" s="4" t="s">
        <v>12011</v>
      </c>
    </row>
    <row r="2038" customFormat="false" ht="15.75" hidden="false" customHeight="true" outlineLevel="0" collapsed="false">
      <c r="A2038" s="4" t="n">
        <v>7236</v>
      </c>
      <c r="B2038" s="4" t="s">
        <v>12012</v>
      </c>
      <c r="C2038" s="4"/>
      <c r="D2038" s="4" t="s">
        <v>12013</v>
      </c>
      <c r="E2038" s="5" t="s">
        <v>228</v>
      </c>
      <c r="F2038" s="4" t="s">
        <v>162</v>
      </c>
      <c r="G2038" s="4" t="s">
        <v>84</v>
      </c>
      <c r="H2038" s="5" t="s">
        <v>12014</v>
      </c>
      <c r="I2038" s="7" t="s">
        <v>12015</v>
      </c>
      <c r="J2038" s="5" t="n">
        <f aca="false">LEN(K2038)</f>
        <v>23</v>
      </c>
      <c r="K2038" s="5" t="s">
        <v>12016</v>
      </c>
      <c r="L2038" s="4" t="s">
        <v>78</v>
      </c>
      <c r="M2038" s="4" t="s">
        <v>31</v>
      </c>
    </row>
    <row r="2039" customFormat="false" ht="15.75" hidden="false" customHeight="true" outlineLevel="0" collapsed="false">
      <c r="A2039" s="4" t="n">
        <v>7261</v>
      </c>
      <c r="B2039" s="4" t="s">
        <v>12017</v>
      </c>
      <c r="C2039" s="4"/>
      <c r="D2039" s="4" t="s">
        <v>12018</v>
      </c>
      <c r="E2039" s="5" t="s">
        <v>161</v>
      </c>
      <c r="F2039" s="4" t="s">
        <v>162</v>
      </c>
      <c r="G2039" s="4" t="s">
        <v>84</v>
      </c>
      <c r="H2039" s="5" t="s">
        <v>12019</v>
      </c>
      <c r="I2039" s="4" t="s">
        <v>12020</v>
      </c>
      <c r="J2039" s="5" t="n">
        <f aca="false">LEN(K2039)</f>
        <v>23</v>
      </c>
      <c r="K2039" s="6" t="s">
        <v>12021</v>
      </c>
      <c r="L2039" s="4" t="s">
        <v>31</v>
      </c>
      <c r="M2039" s="4" t="s">
        <v>1035</v>
      </c>
    </row>
    <row r="2040" customFormat="false" ht="15.75" hidden="false" customHeight="true" outlineLevel="0" collapsed="false">
      <c r="A2040" s="4" t="n">
        <v>7337</v>
      </c>
      <c r="B2040" s="4" t="s">
        <v>12022</v>
      </c>
      <c r="C2040" s="4"/>
      <c r="D2040" s="4" t="s">
        <v>12023</v>
      </c>
      <c r="E2040" s="5" t="s">
        <v>2928</v>
      </c>
      <c r="F2040" s="4" t="s">
        <v>83</v>
      </c>
      <c r="G2040" s="4" t="s">
        <v>84</v>
      </c>
      <c r="H2040" s="5" t="s">
        <v>12024</v>
      </c>
      <c r="I2040" s="4" t="s">
        <v>12025</v>
      </c>
      <c r="J2040" s="5" t="n">
        <f aca="false">LEN(K2040)</f>
        <v>23</v>
      </c>
      <c r="K2040" s="6" t="s">
        <v>12026</v>
      </c>
      <c r="L2040" s="4" t="s">
        <v>66</v>
      </c>
      <c r="M2040" s="4" t="s">
        <v>3558</v>
      </c>
    </row>
    <row r="2041" customFormat="false" ht="15.75" hidden="false" customHeight="true" outlineLevel="0" collapsed="false">
      <c r="A2041" s="4" t="n">
        <v>7343</v>
      </c>
      <c r="B2041" s="4" t="s">
        <v>12027</v>
      </c>
      <c r="C2041" s="4"/>
      <c r="D2041" s="4" t="s">
        <v>12028</v>
      </c>
      <c r="E2041" s="5" t="s">
        <v>2928</v>
      </c>
      <c r="F2041" s="4" t="s">
        <v>83</v>
      </c>
      <c r="G2041" s="4" t="s">
        <v>84</v>
      </c>
      <c r="H2041" s="5" t="s">
        <v>12029</v>
      </c>
      <c r="I2041" s="4" t="s">
        <v>12030</v>
      </c>
      <c r="J2041" s="5" t="n">
        <f aca="false">LEN(K2041)</f>
        <v>23</v>
      </c>
      <c r="K2041" s="6" t="s">
        <v>12031</v>
      </c>
      <c r="L2041" s="4" t="s">
        <v>57</v>
      </c>
      <c r="M2041" s="4" t="s">
        <v>31</v>
      </c>
    </row>
    <row r="2042" customFormat="false" ht="15.75" hidden="false" customHeight="true" outlineLevel="0" collapsed="false">
      <c r="A2042" s="4" t="n">
        <v>7414</v>
      </c>
      <c r="B2042" s="4" t="s">
        <v>12032</v>
      </c>
      <c r="C2042" s="4"/>
      <c r="D2042" s="4" t="s">
        <v>12033</v>
      </c>
      <c r="E2042" s="5" t="s">
        <v>510</v>
      </c>
      <c r="F2042" s="4" t="s">
        <v>511</v>
      </c>
      <c r="G2042" s="4" t="s">
        <v>84</v>
      </c>
      <c r="H2042" s="5" t="s">
        <v>12034</v>
      </c>
      <c r="I2042" s="4" t="s">
        <v>12035</v>
      </c>
      <c r="J2042" s="5" t="n">
        <f aca="false">LEN(K2042)</f>
        <v>23</v>
      </c>
      <c r="K2042" s="6" t="s">
        <v>12036</v>
      </c>
      <c r="L2042" s="4" t="s">
        <v>78</v>
      </c>
      <c r="M2042" s="4" t="s">
        <v>7580</v>
      </c>
    </row>
    <row r="2043" customFormat="false" ht="15.75" hidden="false" customHeight="true" outlineLevel="0" collapsed="false">
      <c r="A2043" s="4" t="n">
        <v>7513</v>
      </c>
      <c r="B2043" s="4" t="s">
        <v>12037</v>
      </c>
      <c r="C2043" s="4"/>
      <c r="D2043" s="4" t="s">
        <v>12038</v>
      </c>
      <c r="E2043" s="5" t="s">
        <v>5500</v>
      </c>
      <c r="F2043" s="4" t="s">
        <v>6463</v>
      </c>
      <c r="G2043" s="4" t="s">
        <v>84</v>
      </c>
      <c r="H2043" s="5" t="s">
        <v>12039</v>
      </c>
      <c r="I2043" s="4" t="s">
        <v>12040</v>
      </c>
      <c r="J2043" s="5" t="n">
        <f aca="false">LEN(K2043)</f>
        <v>23</v>
      </c>
      <c r="K2043" s="6" t="s">
        <v>12041</v>
      </c>
      <c r="L2043" s="4" t="s">
        <v>57</v>
      </c>
      <c r="M2043" s="4" t="s">
        <v>31</v>
      </c>
    </row>
    <row r="2044" customFormat="false" ht="15.75" hidden="false" customHeight="true" outlineLevel="0" collapsed="false">
      <c r="A2044" s="4" t="n">
        <v>7521</v>
      </c>
      <c r="B2044" s="4" t="s">
        <v>12042</v>
      </c>
      <c r="C2044" s="4"/>
      <c r="D2044" s="4" t="s">
        <v>12043</v>
      </c>
      <c r="E2044" s="5" t="s">
        <v>12044</v>
      </c>
      <c r="F2044" s="4" t="s">
        <v>12045</v>
      </c>
      <c r="G2044" s="4" t="s">
        <v>84</v>
      </c>
      <c r="H2044" s="5" t="s">
        <v>12046</v>
      </c>
      <c r="I2044" s="4" t="s">
        <v>12047</v>
      </c>
      <c r="J2044" s="5" t="n">
        <f aca="false">LEN(K2044)</f>
        <v>23</v>
      </c>
      <c r="K2044" s="6" t="s">
        <v>12048</v>
      </c>
      <c r="L2044" s="4" t="s">
        <v>637</v>
      </c>
      <c r="M2044" s="4" t="s">
        <v>31</v>
      </c>
    </row>
    <row r="2045" customFormat="false" ht="15.75" hidden="false" customHeight="true" outlineLevel="0" collapsed="false">
      <c r="A2045" s="4" t="n">
        <v>7533</v>
      </c>
      <c r="B2045" s="4" t="s">
        <v>12049</v>
      </c>
      <c r="C2045" s="4"/>
      <c r="D2045" s="4" t="s">
        <v>12050</v>
      </c>
      <c r="E2045" s="5" t="s">
        <v>5500</v>
      </c>
      <c r="F2045" s="4" t="s">
        <v>888</v>
      </c>
      <c r="G2045" s="4" t="s">
        <v>84</v>
      </c>
      <c r="H2045" s="5" t="s">
        <v>12051</v>
      </c>
      <c r="I2045" s="4" t="str">
        <f aca="false">IFERROR(__xludf.dummyfunction("""info@""&amp;LOWER(REGEXREPLACE(B2045,""[^A-Za-z0-9]"",""""))&amp;"".com"""),"info@marbelcanpastillasl.com")</f>
        <v>info@marbelcanpastillasl.com</v>
      </c>
      <c r="J2045" s="5" t="n">
        <f aca="false">LEN(K2045)</f>
        <v>23</v>
      </c>
      <c r="K2045" s="6" t="s">
        <v>12052</v>
      </c>
      <c r="L2045" s="4" t="s">
        <v>31</v>
      </c>
      <c r="M2045" s="4" t="s">
        <v>31</v>
      </c>
    </row>
    <row r="2046" customFormat="false" ht="15.75" hidden="false" customHeight="true" outlineLevel="0" collapsed="false">
      <c r="A2046" s="4" t="n">
        <v>7541</v>
      </c>
      <c r="B2046" s="4" t="s">
        <v>12053</v>
      </c>
      <c r="C2046" s="4"/>
      <c r="D2046" s="4" t="s">
        <v>12054</v>
      </c>
      <c r="E2046" s="5" t="s">
        <v>5500</v>
      </c>
      <c r="F2046" s="4" t="s">
        <v>888</v>
      </c>
      <c r="G2046" s="4" t="s">
        <v>84</v>
      </c>
      <c r="H2046" s="5" t="s">
        <v>12055</v>
      </c>
      <c r="I2046" s="4" t="s">
        <v>12056</v>
      </c>
      <c r="J2046" s="5" t="n">
        <f aca="false">LEN(K2046)</f>
        <v>23</v>
      </c>
      <c r="K2046" s="10" t="s">
        <v>12057</v>
      </c>
      <c r="L2046" s="4" t="s">
        <v>57</v>
      </c>
      <c r="M2046" s="4" t="s">
        <v>7743</v>
      </c>
    </row>
    <row r="2047" customFormat="false" ht="15.75" hidden="false" customHeight="true" outlineLevel="0" collapsed="false">
      <c r="A2047" s="4" t="n">
        <v>7549</v>
      </c>
      <c r="B2047" s="4" t="s">
        <v>12058</v>
      </c>
      <c r="C2047" s="4"/>
      <c r="D2047" s="4" t="s">
        <v>12059</v>
      </c>
      <c r="E2047" s="5" t="s">
        <v>2494</v>
      </c>
      <c r="F2047" s="4" t="s">
        <v>2495</v>
      </c>
      <c r="G2047" s="4" t="s">
        <v>84</v>
      </c>
      <c r="H2047" s="5" t="s">
        <v>12060</v>
      </c>
      <c r="I2047" s="4" t="s">
        <v>12061</v>
      </c>
      <c r="J2047" s="5" t="n">
        <f aca="false">LEN(K2047)</f>
        <v>23</v>
      </c>
      <c r="K2047" s="6" t="s">
        <v>12062</v>
      </c>
      <c r="L2047" s="4" t="s">
        <v>57</v>
      </c>
      <c r="M2047" s="4" t="s">
        <v>877</v>
      </c>
    </row>
    <row r="2048" customFormat="false" ht="15.75" hidden="false" customHeight="true" outlineLevel="0" collapsed="false">
      <c r="A2048" s="4" t="n">
        <v>7557</v>
      </c>
      <c r="B2048" s="4" t="s">
        <v>12063</v>
      </c>
      <c r="C2048" s="4"/>
      <c r="D2048" s="4" t="s">
        <v>12064</v>
      </c>
      <c r="E2048" s="5" t="s">
        <v>12065</v>
      </c>
      <c r="F2048" s="4" t="s">
        <v>12066</v>
      </c>
      <c r="G2048" s="4" t="s">
        <v>84</v>
      </c>
      <c r="H2048" s="5" t="s">
        <v>12067</v>
      </c>
      <c r="I2048" s="4" t="str">
        <f aca="false">IFERROR(__xludf.dummyfunction("""info@""&amp;LOWER(REGEXREPLACE(B2048,""[^A-Za-z0-9]"",""""))&amp;"".com"""),"info@asisdemarratxinetcb.com")</f>
        <v>info@asisdemarratxinetcb.com</v>
      </c>
      <c r="J2048" s="5" t="n">
        <f aca="false">LEN(K2048)</f>
        <v>23</v>
      </c>
      <c r="K2048" s="6" t="s">
        <v>12068</v>
      </c>
      <c r="L2048" s="4" t="s">
        <v>31</v>
      </c>
      <c r="M2048" s="4" t="s">
        <v>31</v>
      </c>
    </row>
    <row r="2049" customFormat="false" ht="15.75" hidden="false" customHeight="true" outlineLevel="0" collapsed="false">
      <c r="A2049" s="4" t="n">
        <v>7579</v>
      </c>
      <c r="B2049" s="4" t="s">
        <v>12069</v>
      </c>
      <c r="C2049" s="4"/>
      <c r="D2049" s="4" t="s">
        <v>12070</v>
      </c>
      <c r="E2049" s="5" t="s">
        <v>8496</v>
      </c>
      <c r="F2049" s="4" t="s">
        <v>3555</v>
      </c>
      <c r="G2049" s="4" t="s">
        <v>84</v>
      </c>
      <c r="H2049" s="5" t="s">
        <v>12071</v>
      </c>
      <c r="I2049" s="7" t="str">
        <f aca="false">IFERROR(__xludf.dummyfunction("""info@""&amp;LOWER(REGEXREPLACE(B2049,""[^A-Za-z0-9]"",""""))&amp;"".com"""),"info@casabougainvilleasl.com")</f>
        <v>info@casabougainvilleasl.com</v>
      </c>
      <c r="J2049" s="5" t="n">
        <f aca="false">LEN(K2049)</f>
        <v>23</v>
      </c>
      <c r="K2049" s="6" t="s">
        <v>12072</v>
      </c>
      <c r="L2049" s="4" t="s">
        <v>57</v>
      </c>
      <c r="M2049" s="4" t="s">
        <v>32</v>
      </c>
    </row>
    <row r="2050" customFormat="false" ht="15.75" hidden="false" customHeight="true" outlineLevel="0" collapsed="false">
      <c r="A2050" s="4" t="n">
        <v>7605</v>
      </c>
      <c r="B2050" s="4" t="s">
        <v>12073</v>
      </c>
      <c r="C2050" s="4"/>
      <c r="D2050" s="4" t="s">
        <v>12074</v>
      </c>
      <c r="E2050" s="5" t="s">
        <v>3565</v>
      </c>
      <c r="F2050" s="4" t="s">
        <v>3566</v>
      </c>
      <c r="G2050" s="4" t="s">
        <v>84</v>
      </c>
      <c r="H2050" s="5" t="s">
        <v>12075</v>
      </c>
      <c r="I2050" s="7" t="str">
        <f aca="false">IFERROR(__xludf.dummyfunction("""info@""&amp;LOWER(REGEXREPLACE(B2050,""[^A-Za-z0-9]"",""""))&amp;"".com"""),"info@gruporoyaltelecomsl.com")</f>
        <v>info@gruporoyaltelecomsl.com</v>
      </c>
      <c r="J2050" s="5" t="n">
        <f aca="false">LEN(K2050)</f>
        <v>23</v>
      </c>
      <c r="K2050" s="6" t="s">
        <v>12076</v>
      </c>
      <c r="L2050" s="4" t="s">
        <v>31</v>
      </c>
      <c r="M2050" s="4" t="s">
        <v>31</v>
      </c>
    </row>
    <row r="2051" customFormat="false" ht="15.75" hidden="false" customHeight="true" outlineLevel="0" collapsed="false">
      <c r="A2051" s="4" t="n">
        <v>7742</v>
      </c>
      <c r="B2051" s="4" t="s">
        <v>12077</v>
      </c>
      <c r="C2051" s="4"/>
      <c r="D2051" s="4" t="s">
        <v>12078</v>
      </c>
      <c r="E2051" s="5" t="s">
        <v>3583</v>
      </c>
      <c r="F2051" s="4" t="s">
        <v>505</v>
      </c>
      <c r="G2051" s="4" t="s">
        <v>84</v>
      </c>
      <c r="H2051" s="5" t="s">
        <v>12079</v>
      </c>
      <c r="I2051" s="4" t="s">
        <v>12080</v>
      </c>
      <c r="J2051" s="5" t="n">
        <f aca="false">LEN(K2051)</f>
        <v>23</v>
      </c>
      <c r="K2051" s="6" t="s">
        <v>12081</v>
      </c>
      <c r="L2051" s="4" t="s">
        <v>1970</v>
      </c>
      <c r="M2051" s="4" t="s">
        <v>6988</v>
      </c>
    </row>
    <row r="2052" customFormat="false" ht="15.75" hidden="false" customHeight="true" outlineLevel="0" collapsed="false">
      <c r="A2052" s="4" t="n">
        <v>7743</v>
      </c>
      <c r="B2052" s="4" t="s">
        <v>12082</v>
      </c>
      <c r="C2052" s="4"/>
      <c r="D2052" s="4" t="s">
        <v>12083</v>
      </c>
      <c r="E2052" s="5" t="s">
        <v>3583</v>
      </c>
      <c r="F2052" s="4" t="s">
        <v>505</v>
      </c>
      <c r="G2052" s="4" t="s">
        <v>84</v>
      </c>
      <c r="H2052" s="5" t="s">
        <v>12084</v>
      </c>
      <c r="I2052" s="4" t="str">
        <f aca="false">IFERROR(__xludf.dummyfunction("""info@""&amp;LOWER(REGEXREPLACE(B2052,""[^A-Za-z0-9]"",""""))&amp;"".com"""),"info@petitcalafornellssl.com")</f>
        <v>info@petitcalafornellssl.com</v>
      </c>
      <c r="J2052" s="5" t="n">
        <f aca="false">LEN(K2052)</f>
        <v>23</v>
      </c>
      <c r="K2052" s="10" t="s">
        <v>12085</v>
      </c>
      <c r="L2052" s="4" t="s">
        <v>637</v>
      </c>
      <c r="M2052" s="4" t="s">
        <v>1793</v>
      </c>
    </row>
    <row r="2053" customFormat="false" ht="15.75" hidden="false" customHeight="true" outlineLevel="0" collapsed="false">
      <c r="A2053" s="4" t="n">
        <v>7795</v>
      </c>
      <c r="B2053" s="4" t="s">
        <v>12086</v>
      </c>
      <c r="C2053" s="4"/>
      <c r="D2053" s="4" t="s">
        <v>12087</v>
      </c>
      <c r="E2053" s="5" t="s">
        <v>3554</v>
      </c>
      <c r="F2053" s="4" t="s">
        <v>3555</v>
      </c>
      <c r="G2053" s="4" t="s">
        <v>84</v>
      </c>
      <c r="H2053" s="5" t="s">
        <v>12088</v>
      </c>
      <c r="I2053" s="4" t="s">
        <v>12089</v>
      </c>
      <c r="J2053" s="5" t="n">
        <f aca="false">LEN(K2053)</f>
        <v>23</v>
      </c>
      <c r="K2053" s="6" t="s">
        <v>12090</v>
      </c>
      <c r="L2053" s="4" t="s">
        <v>31</v>
      </c>
      <c r="M2053" s="4" t="s">
        <v>918</v>
      </c>
    </row>
    <row r="2054" customFormat="false" ht="15.75" hidden="false" customHeight="true" outlineLevel="0" collapsed="false">
      <c r="A2054" s="4" t="n">
        <v>7814</v>
      </c>
      <c r="B2054" s="4" t="s">
        <v>11946</v>
      </c>
      <c r="C2054" s="4"/>
      <c r="D2054" s="4" t="s">
        <v>12091</v>
      </c>
      <c r="E2054" s="5" t="s">
        <v>121</v>
      </c>
      <c r="F2054" s="4" t="s">
        <v>122</v>
      </c>
      <c r="G2054" s="4" t="s">
        <v>84</v>
      </c>
      <c r="H2054" s="5" t="s">
        <v>12092</v>
      </c>
      <c r="I2054" s="4" t="str">
        <f aca="false">IFERROR(__xludf.dummyfunction("""info@""&amp;LOWER(REGEXREPLACE(B2054,""[^A-Za-z0-9]"",""""))&amp;"".com"""),"info@calimeradelfinplaya.com")</f>
        <v>info@calimeradelfinplaya.com</v>
      </c>
      <c r="J2054" s="5" t="n">
        <f aca="false">LEN(K2054)</f>
        <v>23</v>
      </c>
      <c r="K2054" s="6" t="s">
        <v>12093</v>
      </c>
      <c r="L2054" s="4" t="s">
        <v>31</v>
      </c>
      <c r="M2054" s="4" t="s">
        <v>31</v>
      </c>
    </row>
    <row r="2055" customFormat="false" ht="27.75" hidden="false" customHeight="true" outlineLevel="0" collapsed="false">
      <c r="A2055" s="4" t="n">
        <v>7835</v>
      </c>
      <c r="B2055" s="4" t="s">
        <v>12094</v>
      </c>
      <c r="C2055" s="4"/>
      <c r="D2055" s="4" t="s">
        <v>12095</v>
      </c>
      <c r="E2055" s="5" t="s">
        <v>82</v>
      </c>
      <c r="F2055" s="4" t="s">
        <v>83</v>
      </c>
      <c r="G2055" s="4" t="s">
        <v>84</v>
      </c>
      <c r="H2055" s="5" t="s">
        <v>12096</v>
      </c>
      <c r="I2055" s="7" t="s">
        <v>12097</v>
      </c>
      <c r="J2055" s="5" t="n">
        <f aca="false">LEN(K2055)</f>
        <v>23</v>
      </c>
      <c r="K2055" s="6" t="s">
        <v>12098</v>
      </c>
      <c r="L2055" s="4" t="s">
        <v>57</v>
      </c>
      <c r="M2055" s="4" t="s">
        <v>3980</v>
      </c>
    </row>
    <row r="2056" customFormat="false" ht="15.75" hidden="false" customHeight="true" outlineLevel="0" collapsed="false">
      <c r="A2056" s="4" t="n">
        <v>7854</v>
      </c>
      <c r="B2056" s="4" t="s">
        <v>12073</v>
      </c>
      <c r="C2056" s="4"/>
      <c r="D2056" s="4" t="s">
        <v>12099</v>
      </c>
      <c r="E2056" s="5" t="s">
        <v>12100</v>
      </c>
      <c r="F2056" s="4" t="s">
        <v>83</v>
      </c>
      <c r="G2056" s="4" t="s">
        <v>84</v>
      </c>
      <c r="H2056" s="5" t="s">
        <v>12101</v>
      </c>
      <c r="I2056" s="4" t="str">
        <f aca="false">IFERROR(__xludf.dummyfunction("""info@""&amp;LOWER(REGEXREPLACE(B2056,""[^A-Za-z0-9]"",""""))&amp;"".com"""),"info@gruporoyaltelecomsl.com")</f>
        <v>info@gruporoyaltelecomsl.com</v>
      </c>
      <c r="J2056" s="5" t="n">
        <f aca="false">LEN(K2056)</f>
        <v>23</v>
      </c>
      <c r="K2056" s="6" t="s">
        <v>12076</v>
      </c>
      <c r="L2056" s="4" t="s">
        <v>21</v>
      </c>
      <c r="M2056" s="4" t="s">
        <v>31</v>
      </c>
    </row>
    <row r="2057" customFormat="false" ht="15.75" hidden="false" customHeight="true" outlineLevel="0" collapsed="false">
      <c r="A2057" s="4" t="n">
        <v>7924</v>
      </c>
      <c r="B2057" s="4" t="s">
        <v>12102</v>
      </c>
      <c r="C2057" s="4"/>
      <c r="D2057" s="4" t="s">
        <v>12103</v>
      </c>
      <c r="E2057" s="5" t="s">
        <v>12104</v>
      </c>
      <c r="F2057" s="4" t="s">
        <v>2923</v>
      </c>
      <c r="G2057" s="4" t="s">
        <v>84</v>
      </c>
      <c r="H2057" s="5" t="s">
        <v>12105</v>
      </c>
      <c r="I2057" s="4" t="s">
        <v>12106</v>
      </c>
      <c r="J2057" s="5" t="n">
        <f aca="false">LEN(K2057)</f>
        <v>23</v>
      </c>
      <c r="K2057" s="6" t="s">
        <v>12107</v>
      </c>
      <c r="L2057" s="4" t="s">
        <v>78</v>
      </c>
      <c r="M2057" s="4" t="s">
        <v>12108</v>
      </c>
    </row>
    <row r="2058" customFormat="false" ht="15.75" hidden="false" customHeight="true" outlineLevel="0" collapsed="false">
      <c r="A2058" s="4" t="n">
        <v>8064</v>
      </c>
      <c r="B2058" s="4" t="s">
        <v>12109</v>
      </c>
      <c r="C2058" s="4"/>
      <c r="D2058" s="4" t="s">
        <v>12110</v>
      </c>
      <c r="E2058" s="5" t="s">
        <v>510</v>
      </c>
      <c r="F2058" s="4" t="s">
        <v>511</v>
      </c>
      <c r="G2058" s="4" t="s">
        <v>84</v>
      </c>
      <c r="H2058" s="5" t="s">
        <v>12111</v>
      </c>
      <c r="I2058" s="4" t="str">
        <f aca="false">IFERROR(__xludf.dummyfunction("""info@""&amp;LOWER(REGEXREPLACE(B2058,""[^A-Za-z0-9]"",""""))&amp;"".com"""),"info@marsaladaapartments.com")</f>
        <v>info@marsaladaapartments.com</v>
      </c>
      <c r="J2058" s="5" t="n">
        <f aca="false">LEN(K2058)</f>
        <v>23</v>
      </c>
      <c r="K2058" s="6" t="s">
        <v>12112</v>
      </c>
      <c r="L2058" s="4" t="s">
        <v>21</v>
      </c>
      <c r="M2058" s="4" t="s">
        <v>31</v>
      </c>
    </row>
    <row r="2059" customFormat="false" ht="15.75" hidden="false" customHeight="true" outlineLevel="0" collapsed="false">
      <c r="A2059" s="4" t="n">
        <v>8125</v>
      </c>
      <c r="B2059" s="4" t="s">
        <v>12113</v>
      </c>
      <c r="C2059" s="4"/>
      <c r="D2059" s="4" t="s">
        <v>12114</v>
      </c>
      <c r="E2059" s="5" t="s">
        <v>9910</v>
      </c>
      <c r="F2059" s="4" t="s">
        <v>9911</v>
      </c>
      <c r="G2059" s="4" t="s">
        <v>146</v>
      </c>
      <c r="H2059" s="5" t="s">
        <v>12115</v>
      </c>
      <c r="I2059" s="4" t="str">
        <f aca="false">IFERROR(__xludf.dummyfunction("""info@""&amp;LOWER(REGEXREPLACE(B2059,""[^A-Za-z0-9]"",""""))&amp;"".com"""),"info@joachimbauermeister.com")</f>
        <v>info@joachimbauermeister.com</v>
      </c>
      <c r="J2059" s="5" t="n">
        <f aca="false">LEN(K2059)</f>
        <v>23</v>
      </c>
      <c r="K2059" s="6" t="s">
        <v>12116</v>
      </c>
      <c r="L2059" s="4" t="s">
        <v>31</v>
      </c>
      <c r="M2059" s="4" t="s">
        <v>31</v>
      </c>
    </row>
    <row r="2060" customFormat="false" ht="15.75" hidden="false" customHeight="true" outlineLevel="0" collapsed="false">
      <c r="A2060" s="4" t="n">
        <v>8172</v>
      </c>
      <c r="B2060" s="4" t="s">
        <v>12117</v>
      </c>
      <c r="C2060" s="4"/>
      <c r="D2060" s="4" t="s">
        <v>12118</v>
      </c>
      <c r="E2060" s="5" t="s">
        <v>9910</v>
      </c>
      <c r="F2060" s="4" t="s">
        <v>9911</v>
      </c>
      <c r="G2060" s="4" t="s">
        <v>146</v>
      </c>
      <c r="H2060" s="5" t="s">
        <v>12119</v>
      </c>
      <c r="I2060" s="4" t="str">
        <f aca="false">IFERROR(__xludf.dummyfunction("""info@""&amp;LOWER(REGEXREPLACE(B2060,""[^A-Za-z0-9]"",""""))&amp;"".com"""),"info@hotelcanyellesplaya.com")</f>
        <v>info@hotelcanyellesplaya.com</v>
      </c>
      <c r="J2060" s="5" t="n">
        <f aca="false">LEN(K2060)</f>
        <v>23</v>
      </c>
      <c r="K2060" s="6" t="s">
        <v>12120</v>
      </c>
      <c r="L2060" s="4" t="s">
        <v>21</v>
      </c>
      <c r="M2060" s="4" t="s">
        <v>31</v>
      </c>
    </row>
    <row r="2061" customFormat="false" ht="15.75" hidden="false" customHeight="true" outlineLevel="0" collapsed="false">
      <c r="A2061" s="4" t="n">
        <v>8186</v>
      </c>
      <c r="B2061" s="4" t="s">
        <v>12121</v>
      </c>
      <c r="C2061" s="4" t="s">
        <v>12122</v>
      </c>
      <c r="D2061" s="4" t="s">
        <v>12123</v>
      </c>
      <c r="E2061" s="5" t="s">
        <v>12124</v>
      </c>
      <c r="F2061" s="4" t="s">
        <v>12125</v>
      </c>
      <c r="G2061" s="4" t="s">
        <v>146</v>
      </c>
      <c r="H2061" s="5" t="s">
        <v>12126</v>
      </c>
      <c r="I2061" s="4" t="s">
        <v>12127</v>
      </c>
      <c r="J2061" s="5" t="n">
        <f aca="false">LEN(K2061)</f>
        <v>23</v>
      </c>
      <c r="K2061" s="10" t="s">
        <v>12128</v>
      </c>
      <c r="L2061" s="4" t="s">
        <v>21</v>
      </c>
      <c r="M2061" s="4" t="s">
        <v>929</v>
      </c>
    </row>
    <row r="2062" customFormat="false" ht="15.75" hidden="false" customHeight="true" outlineLevel="0" collapsed="false">
      <c r="A2062" s="4" t="n">
        <v>8277</v>
      </c>
      <c r="B2062" s="4" t="s">
        <v>12129</v>
      </c>
      <c r="C2062" s="4"/>
      <c r="D2062" s="4" t="s">
        <v>12130</v>
      </c>
      <c r="E2062" s="5" t="s">
        <v>144</v>
      </c>
      <c r="F2062" s="4" t="s">
        <v>145</v>
      </c>
      <c r="G2062" s="4" t="s">
        <v>146</v>
      </c>
      <c r="H2062" s="5" t="s">
        <v>12131</v>
      </c>
      <c r="I2062" s="4" t="str">
        <f aca="false">IFERROR(__xludf.dummyfunction("""info@""&amp;LOWER(REGEXREPLACE(B2062,""[^A-Za-z0-9]"",""""))&amp;"".com"""),"info@eveniaolympicgarden.com")</f>
        <v>info@eveniaolympicgarden.com</v>
      </c>
      <c r="J2062" s="5" t="n">
        <f aca="false">LEN(K2062)</f>
        <v>23</v>
      </c>
      <c r="K2062" s="10" t="s">
        <v>12132</v>
      </c>
      <c r="L2062" s="4" t="s">
        <v>31</v>
      </c>
      <c r="M2062" s="4" t="s">
        <v>2663</v>
      </c>
    </row>
    <row r="2063" customFormat="false" ht="15.75" hidden="false" customHeight="true" outlineLevel="0" collapsed="false">
      <c r="A2063" s="4" t="n">
        <v>8278</v>
      </c>
      <c r="B2063" s="4" t="s">
        <v>12133</v>
      </c>
      <c r="C2063" s="4"/>
      <c r="D2063" s="4" t="s">
        <v>12134</v>
      </c>
      <c r="E2063" s="5" t="s">
        <v>144</v>
      </c>
      <c r="F2063" s="4" t="s">
        <v>145</v>
      </c>
      <c r="G2063" s="4" t="s">
        <v>146</v>
      </c>
      <c r="H2063" s="5" t="s">
        <v>12135</v>
      </c>
      <c r="I2063" s="7" t="s">
        <v>12136</v>
      </c>
      <c r="J2063" s="5" t="n">
        <f aca="false">LEN(K2063)</f>
        <v>23</v>
      </c>
      <c r="K2063" s="6" t="s">
        <v>12137</v>
      </c>
      <c r="L2063" s="4" t="s">
        <v>31</v>
      </c>
      <c r="M2063" s="4" t="s">
        <v>828</v>
      </c>
    </row>
    <row r="2064" customFormat="false" ht="15.75" hidden="false" customHeight="true" outlineLevel="0" collapsed="false">
      <c r="A2064" s="4" t="n">
        <v>8339</v>
      </c>
      <c r="B2064" s="4" t="s">
        <v>6385</v>
      </c>
      <c r="C2064" s="4" t="s">
        <v>12138</v>
      </c>
      <c r="D2064" s="4" t="s">
        <v>12139</v>
      </c>
      <c r="E2064" s="5" t="s">
        <v>144</v>
      </c>
      <c r="F2064" s="4" t="s">
        <v>145</v>
      </c>
      <c r="G2064" s="4" t="s">
        <v>146</v>
      </c>
      <c r="H2064" s="5" t="s">
        <v>12140</v>
      </c>
      <c r="I2064" s="4" t="s">
        <v>12141</v>
      </c>
      <c r="J2064" s="5" t="n">
        <f aca="false">LEN(K2064)</f>
        <v>23</v>
      </c>
      <c r="K2064" s="5" t="s">
        <v>12142</v>
      </c>
      <c r="L2064" s="4" t="s">
        <v>57</v>
      </c>
      <c r="M2064" s="4" t="s">
        <v>904</v>
      </c>
    </row>
    <row r="2065" customFormat="false" ht="15.75" hidden="false" customHeight="true" outlineLevel="0" collapsed="false">
      <c r="A2065" s="4" t="n">
        <v>8354</v>
      </c>
      <c r="B2065" s="4" t="s">
        <v>12143</v>
      </c>
      <c r="C2065" s="4" t="s">
        <v>12144</v>
      </c>
      <c r="D2065" s="4" t="s">
        <v>12145</v>
      </c>
      <c r="E2065" s="5" t="s">
        <v>144</v>
      </c>
      <c r="F2065" s="4" t="s">
        <v>145</v>
      </c>
      <c r="G2065" s="4" t="s">
        <v>146</v>
      </c>
      <c r="H2065" s="5" t="s">
        <v>12146</v>
      </c>
      <c r="I2065" s="4" t="s">
        <v>12147</v>
      </c>
      <c r="J2065" s="5" t="n">
        <f aca="false">LEN(K2065)</f>
        <v>23</v>
      </c>
      <c r="K2065" s="10" t="s">
        <v>12148</v>
      </c>
      <c r="L2065" s="4" t="s">
        <v>57</v>
      </c>
      <c r="M2065" s="4" t="s">
        <v>31</v>
      </c>
    </row>
    <row r="2066" customFormat="false" ht="15.75" hidden="false" customHeight="true" outlineLevel="0" collapsed="false">
      <c r="A2066" s="4" t="n">
        <v>8385</v>
      </c>
      <c r="B2066" s="4" t="s">
        <v>12149</v>
      </c>
      <c r="C2066" s="4" t="s">
        <v>12150</v>
      </c>
      <c r="D2066" s="4" t="s">
        <v>12151</v>
      </c>
      <c r="E2066" s="5" t="s">
        <v>12152</v>
      </c>
      <c r="F2066" s="4" t="s">
        <v>146</v>
      </c>
      <c r="G2066" s="4" t="s">
        <v>146</v>
      </c>
      <c r="H2066" s="5" t="s">
        <v>12153</v>
      </c>
      <c r="I2066" s="4" t="s">
        <v>12154</v>
      </c>
      <c r="J2066" s="5" t="n">
        <f aca="false">LEN(K2066)</f>
        <v>23</v>
      </c>
      <c r="K2066" s="6" t="s">
        <v>12155</v>
      </c>
      <c r="L2066" s="4" t="s">
        <v>31</v>
      </c>
      <c r="M2066" s="4" t="s">
        <v>2321</v>
      </c>
    </row>
    <row r="2067" customFormat="false" ht="15.75" hidden="false" customHeight="true" outlineLevel="0" collapsed="false">
      <c r="A2067" s="4" t="n">
        <v>8408</v>
      </c>
      <c r="B2067" s="4" t="s">
        <v>12156</v>
      </c>
      <c r="C2067" s="4" t="s">
        <v>12157</v>
      </c>
      <c r="D2067" s="4" t="s">
        <v>12158</v>
      </c>
      <c r="E2067" s="5" t="s">
        <v>12159</v>
      </c>
      <c r="F2067" s="4" t="s">
        <v>12160</v>
      </c>
      <c r="G2067" s="4" t="s">
        <v>146</v>
      </c>
      <c r="H2067" s="5" t="s">
        <v>12161</v>
      </c>
      <c r="I2067" s="4" t="s">
        <v>12162</v>
      </c>
      <c r="J2067" s="5" t="n">
        <f aca="false">LEN(K2067)</f>
        <v>23</v>
      </c>
      <c r="K2067" s="6" t="s">
        <v>12163</v>
      </c>
      <c r="L2067" s="4" t="s">
        <v>31</v>
      </c>
      <c r="M2067" s="4" t="s">
        <v>1863</v>
      </c>
    </row>
    <row r="2068" customFormat="false" ht="15.75" hidden="false" customHeight="true" outlineLevel="0" collapsed="false">
      <c r="A2068" s="4" t="n">
        <v>8468</v>
      </c>
      <c r="B2068" s="4" t="s">
        <v>12164</v>
      </c>
      <c r="C2068" s="4" t="s">
        <v>12165</v>
      </c>
      <c r="D2068" s="4" t="s">
        <v>12166</v>
      </c>
      <c r="E2068" s="5" t="s">
        <v>12167</v>
      </c>
      <c r="F2068" s="4" t="s">
        <v>12168</v>
      </c>
      <c r="G2068" s="4" t="s">
        <v>146</v>
      </c>
      <c r="H2068" s="5" t="s">
        <v>12169</v>
      </c>
      <c r="I2068" s="4" t="s">
        <v>12170</v>
      </c>
      <c r="J2068" s="5" t="n">
        <f aca="false">LEN(K2068)</f>
        <v>23</v>
      </c>
      <c r="K2068" s="6" t="s">
        <v>12171</v>
      </c>
      <c r="L2068" s="4" t="s">
        <v>78</v>
      </c>
      <c r="M2068" s="4" t="s">
        <v>11354</v>
      </c>
    </row>
    <row r="2069" customFormat="false" ht="15.75" hidden="false" customHeight="true" outlineLevel="0" collapsed="false">
      <c r="A2069" s="4" t="n">
        <v>8493</v>
      </c>
      <c r="B2069" s="4" t="s">
        <v>12172</v>
      </c>
      <c r="C2069" s="4" t="s">
        <v>12173</v>
      </c>
      <c r="D2069" s="4" t="s">
        <v>12174</v>
      </c>
      <c r="E2069" s="5" t="s">
        <v>12175</v>
      </c>
      <c r="F2069" s="4" t="s">
        <v>12176</v>
      </c>
      <c r="G2069" s="4" t="s">
        <v>146</v>
      </c>
      <c r="H2069" s="5" t="s">
        <v>12177</v>
      </c>
      <c r="I2069" s="4" t="s">
        <v>12178</v>
      </c>
      <c r="J2069" s="5" t="n">
        <f aca="false">LEN(K2069)</f>
        <v>23</v>
      </c>
      <c r="K2069" s="10" t="s">
        <v>12179</v>
      </c>
      <c r="L2069" s="4" t="s">
        <v>31</v>
      </c>
      <c r="M2069" s="4" t="s">
        <v>1208</v>
      </c>
    </row>
    <row r="2070" customFormat="false" ht="15.75" hidden="false" customHeight="true" outlineLevel="0" collapsed="false">
      <c r="A2070" s="4" t="n">
        <v>8494</v>
      </c>
      <c r="B2070" s="4" t="s">
        <v>12180</v>
      </c>
      <c r="C2070" s="4" t="s">
        <v>12181</v>
      </c>
      <c r="D2070" s="4" t="s">
        <v>12182</v>
      </c>
      <c r="E2070" s="5" t="s">
        <v>12175</v>
      </c>
      <c r="F2070" s="4" t="s">
        <v>12176</v>
      </c>
      <c r="G2070" s="4" t="s">
        <v>146</v>
      </c>
      <c r="H2070" s="5" t="s">
        <v>12183</v>
      </c>
      <c r="I2070" s="4" t="s">
        <v>12184</v>
      </c>
      <c r="J2070" s="5" t="n">
        <f aca="false">LEN(K2070)</f>
        <v>23</v>
      </c>
      <c r="K2070" s="10" t="s">
        <v>12179</v>
      </c>
      <c r="L2070" s="4" t="s">
        <v>31</v>
      </c>
      <c r="M2070" s="4" t="s">
        <v>502</v>
      </c>
    </row>
    <row r="2071" customFormat="false" ht="15.75" hidden="false" customHeight="true" outlineLevel="0" collapsed="false">
      <c r="A2071" s="4" t="n">
        <v>8604</v>
      </c>
      <c r="B2071" s="4" t="s">
        <v>12185</v>
      </c>
      <c r="C2071" s="4"/>
      <c r="D2071" s="4" t="s">
        <v>12186</v>
      </c>
      <c r="E2071" s="5" t="s">
        <v>12187</v>
      </c>
      <c r="F2071" s="4" t="s">
        <v>12188</v>
      </c>
      <c r="G2071" s="4" t="s">
        <v>1567</v>
      </c>
      <c r="H2071" s="5" t="s">
        <v>12189</v>
      </c>
      <c r="I2071" s="4" t="s">
        <v>12190</v>
      </c>
      <c r="J2071" s="5" t="n">
        <f aca="false">LEN(K2071)</f>
        <v>23</v>
      </c>
      <c r="K2071" s="6" t="s">
        <v>12191</v>
      </c>
      <c r="L2071" s="4" t="s">
        <v>57</v>
      </c>
      <c r="M2071" s="4" t="s">
        <v>32</v>
      </c>
    </row>
    <row r="2072" customFormat="false" ht="15.75" hidden="false" customHeight="true" outlineLevel="0" collapsed="false">
      <c r="A2072" s="4" t="n">
        <v>8648</v>
      </c>
      <c r="B2072" s="4" t="s">
        <v>12192</v>
      </c>
      <c r="C2072" s="4" t="s">
        <v>12193</v>
      </c>
      <c r="D2072" s="4" t="s">
        <v>12194</v>
      </c>
      <c r="E2072" s="5" t="s">
        <v>12195</v>
      </c>
      <c r="F2072" s="4" t="s">
        <v>12196</v>
      </c>
      <c r="G2072" s="4" t="s">
        <v>1567</v>
      </c>
      <c r="H2072" s="5" t="s">
        <v>12197</v>
      </c>
      <c r="I2072" s="4" t="s">
        <v>12198</v>
      </c>
      <c r="J2072" s="5" t="n">
        <f aca="false">LEN(K2072)</f>
        <v>23</v>
      </c>
      <c r="K2072" s="10" t="s">
        <v>12199</v>
      </c>
      <c r="L2072" s="4" t="s">
        <v>31</v>
      </c>
      <c r="M2072" s="4" t="s">
        <v>459</v>
      </c>
    </row>
    <row r="2073" customFormat="false" ht="15.75" hidden="false" customHeight="true" outlineLevel="0" collapsed="false">
      <c r="A2073" s="4" t="n">
        <v>8703</v>
      </c>
      <c r="B2073" s="4" t="s">
        <v>12200</v>
      </c>
      <c r="C2073" s="4" t="s">
        <v>12201</v>
      </c>
      <c r="D2073" s="4" t="s">
        <v>12202</v>
      </c>
      <c r="E2073" s="5" t="s">
        <v>1983</v>
      </c>
      <c r="F2073" s="4" t="s">
        <v>1984</v>
      </c>
      <c r="G2073" s="4" t="s">
        <v>1567</v>
      </c>
      <c r="H2073" s="5" t="s">
        <v>12203</v>
      </c>
      <c r="I2073" s="4" t="s">
        <v>12204</v>
      </c>
      <c r="J2073" s="5" t="n">
        <f aca="false">LEN(K2073)</f>
        <v>23</v>
      </c>
      <c r="K2073" s="10" t="s">
        <v>12205</v>
      </c>
      <c r="L2073" s="4" t="s">
        <v>57</v>
      </c>
      <c r="M2073" s="4" t="s">
        <v>3461</v>
      </c>
    </row>
    <row r="2074" customFormat="false" ht="15.75" hidden="false" customHeight="true" outlineLevel="0" collapsed="false">
      <c r="A2074" s="4" t="n">
        <v>8748</v>
      </c>
      <c r="B2074" s="4" t="s">
        <v>12206</v>
      </c>
      <c r="C2074" s="4" t="s">
        <v>12207</v>
      </c>
      <c r="D2074" s="4" t="s">
        <v>12208</v>
      </c>
      <c r="E2074" s="5" t="s">
        <v>6533</v>
      </c>
      <c r="F2074" s="4" t="s">
        <v>6534</v>
      </c>
      <c r="G2074" s="4" t="s">
        <v>1567</v>
      </c>
      <c r="H2074" s="5" t="s">
        <v>12209</v>
      </c>
      <c r="I2074" s="4" t="s">
        <v>12210</v>
      </c>
      <c r="J2074" s="5" t="n">
        <f aca="false">LEN(K2074)</f>
        <v>23</v>
      </c>
      <c r="K2074" s="10" t="s">
        <v>12211</v>
      </c>
      <c r="L2074" s="4" t="s">
        <v>57</v>
      </c>
      <c r="M2074" s="4" t="s">
        <v>591</v>
      </c>
    </row>
    <row r="2075" customFormat="false" ht="15.75" hidden="false" customHeight="true" outlineLevel="0" collapsed="false">
      <c r="A2075" s="4" t="n">
        <v>8791</v>
      </c>
      <c r="B2075" s="4" t="s">
        <v>12212</v>
      </c>
      <c r="C2075" s="4"/>
      <c r="D2075" s="4" t="s">
        <v>12213</v>
      </c>
      <c r="E2075" s="5" t="s">
        <v>12214</v>
      </c>
      <c r="F2075" s="4" t="s">
        <v>12215</v>
      </c>
      <c r="G2075" s="4" t="s">
        <v>355</v>
      </c>
      <c r="H2075" s="5" t="s">
        <v>12216</v>
      </c>
      <c r="I2075" s="4" t="str">
        <f aca="false">IFERROR(__xludf.dummyfunction("""info@""&amp;LOWER(REGEXREPLACE(B2075,""[^A-Za-z0-9]"",""""))&amp;"".com"""),"info@laabadiasomontanosl.com")</f>
        <v>info@laabadiasomontanosl.com</v>
      </c>
      <c r="J2075" s="5" t="n">
        <f aca="false">LEN(K2075)</f>
        <v>23</v>
      </c>
      <c r="K2075" s="6" t="s">
        <v>12217</v>
      </c>
      <c r="L2075" s="4" t="s">
        <v>21</v>
      </c>
      <c r="M2075" s="4" t="s">
        <v>1016</v>
      </c>
    </row>
    <row r="2076" customFormat="false" ht="15.75" hidden="false" customHeight="true" outlineLevel="0" collapsed="false">
      <c r="A2076" s="4" t="n">
        <v>8854</v>
      </c>
      <c r="B2076" s="4" t="s">
        <v>12218</v>
      </c>
      <c r="C2076" s="4"/>
      <c r="D2076" s="4" t="s">
        <v>12219</v>
      </c>
      <c r="E2076" s="5" t="s">
        <v>12220</v>
      </c>
      <c r="F2076" s="4" t="s">
        <v>12221</v>
      </c>
      <c r="G2076" s="4" t="s">
        <v>355</v>
      </c>
      <c r="H2076" s="5" t="s">
        <v>12222</v>
      </c>
      <c r="I2076" s="4" t="s">
        <v>12223</v>
      </c>
      <c r="J2076" s="5" t="n">
        <f aca="false">LEN(K2076)</f>
        <v>23</v>
      </c>
      <c r="K2076" s="10" t="s">
        <v>12224</v>
      </c>
      <c r="L2076" s="4" t="s">
        <v>21</v>
      </c>
      <c r="M2076" s="4" t="s">
        <v>2663</v>
      </c>
    </row>
    <row r="2077" customFormat="false" ht="15.75" hidden="false" customHeight="true" outlineLevel="0" collapsed="false">
      <c r="A2077" s="4" t="n">
        <v>8984</v>
      </c>
      <c r="B2077" s="4" t="s">
        <v>12225</v>
      </c>
      <c r="C2077" s="4"/>
      <c r="D2077" s="4" t="s">
        <v>12226</v>
      </c>
      <c r="E2077" s="5" t="s">
        <v>12227</v>
      </c>
      <c r="F2077" s="4" t="s">
        <v>12228</v>
      </c>
      <c r="G2077" s="4" t="s">
        <v>700</v>
      </c>
      <c r="H2077" s="5" t="s">
        <v>12229</v>
      </c>
      <c r="I2077" s="4" t="s">
        <v>12230</v>
      </c>
      <c r="J2077" s="5" t="n">
        <f aca="false">LEN(K2077)</f>
        <v>23</v>
      </c>
      <c r="K2077" s="6" t="s">
        <v>12231</v>
      </c>
      <c r="L2077" s="4" t="s">
        <v>31</v>
      </c>
      <c r="M2077" s="4" t="s">
        <v>3461</v>
      </c>
    </row>
    <row r="2078" customFormat="false" ht="15.75" hidden="false" customHeight="true" outlineLevel="0" collapsed="false">
      <c r="A2078" s="4" t="n">
        <v>9005</v>
      </c>
      <c r="B2078" s="4" t="s">
        <v>12232</v>
      </c>
      <c r="C2078" s="4"/>
      <c r="D2078" s="4" t="s">
        <v>12233</v>
      </c>
      <c r="E2078" s="5" t="s">
        <v>12234</v>
      </c>
      <c r="F2078" s="4" t="s">
        <v>12235</v>
      </c>
      <c r="G2078" s="4" t="s">
        <v>700</v>
      </c>
      <c r="H2078" s="5" t="s">
        <v>12236</v>
      </c>
      <c r="I2078" s="4" t="s">
        <v>12237</v>
      </c>
      <c r="J2078" s="5" t="n">
        <f aca="false">LEN(K2078)</f>
        <v>23</v>
      </c>
      <c r="K2078" s="10" t="s">
        <v>12238</v>
      </c>
      <c r="L2078" s="4" t="s">
        <v>31</v>
      </c>
      <c r="M2078" s="4" t="s">
        <v>1462</v>
      </c>
    </row>
    <row r="2079" customFormat="false" ht="15.75" hidden="false" customHeight="true" outlineLevel="0" collapsed="false">
      <c r="A2079" s="4" t="n">
        <v>9007</v>
      </c>
      <c r="B2079" s="4" t="s">
        <v>12239</v>
      </c>
      <c r="C2079" s="4"/>
      <c r="D2079" s="4" t="s">
        <v>12240</v>
      </c>
      <c r="E2079" s="5" t="s">
        <v>6578</v>
      </c>
      <c r="F2079" s="4" t="s">
        <v>6579</v>
      </c>
      <c r="G2079" s="4" t="s">
        <v>700</v>
      </c>
      <c r="H2079" s="5" t="s">
        <v>6580</v>
      </c>
      <c r="I2079" s="4" t="s">
        <v>12241</v>
      </c>
      <c r="J2079" s="5" t="n">
        <f aca="false">LEN(K2079)</f>
        <v>23</v>
      </c>
      <c r="K2079" s="6" t="s">
        <v>12242</v>
      </c>
      <c r="L2079" s="4" t="s">
        <v>21</v>
      </c>
      <c r="M2079" s="4" t="s">
        <v>3461</v>
      </c>
    </row>
    <row r="2080" customFormat="false" ht="15.75" hidden="false" customHeight="true" outlineLevel="0" collapsed="false">
      <c r="A2080" s="4" t="n">
        <v>9070</v>
      </c>
      <c r="B2080" s="4" t="s">
        <v>12243</v>
      </c>
      <c r="C2080" s="4"/>
      <c r="D2080" s="4" t="s">
        <v>12244</v>
      </c>
      <c r="E2080" s="5" t="s">
        <v>12245</v>
      </c>
      <c r="F2080" s="4" t="s">
        <v>12246</v>
      </c>
      <c r="G2080" s="4" t="s">
        <v>700</v>
      </c>
      <c r="H2080" s="5" t="s">
        <v>12247</v>
      </c>
      <c r="I2080" s="4" t="s">
        <v>12248</v>
      </c>
      <c r="J2080" s="5" t="n">
        <f aca="false">LEN(K2080)</f>
        <v>23</v>
      </c>
      <c r="K2080" s="10" t="s">
        <v>12249</v>
      </c>
      <c r="L2080" s="4" t="s">
        <v>66</v>
      </c>
      <c r="M2080" s="4" t="s">
        <v>32</v>
      </c>
    </row>
    <row r="2081" customFormat="false" ht="15.75" hidden="false" customHeight="true" outlineLevel="0" collapsed="false">
      <c r="A2081" s="4" t="n">
        <v>9155</v>
      </c>
      <c r="B2081" s="4" t="s">
        <v>12250</v>
      </c>
      <c r="C2081" s="4" t="s">
        <v>12251</v>
      </c>
      <c r="D2081" s="4" t="s">
        <v>12252</v>
      </c>
      <c r="E2081" s="5" t="s">
        <v>3614</v>
      </c>
      <c r="F2081" s="4" t="s">
        <v>3615</v>
      </c>
      <c r="G2081" s="4" t="s">
        <v>259</v>
      </c>
      <c r="H2081" s="5" t="s">
        <v>12253</v>
      </c>
      <c r="I2081" s="4" t="s">
        <v>12254</v>
      </c>
      <c r="J2081" s="5" t="n">
        <f aca="false">LEN(K2081)</f>
        <v>23</v>
      </c>
      <c r="K2081" s="6" t="s">
        <v>12255</v>
      </c>
      <c r="L2081" s="4" t="s">
        <v>31</v>
      </c>
      <c r="M2081" s="4" t="s">
        <v>5116</v>
      </c>
    </row>
    <row r="2082" customFormat="false" ht="15.75" hidden="false" customHeight="true" outlineLevel="0" collapsed="false">
      <c r="A2082" s="4" t="n">
        <v>9198</v>
      </c>
      <c r="B2082" s="4" t="s">
        <v>12256</v>
      </c>
      <c r="C2082" s="4"/>
      <c r="D2082" s="4" t="s">
        <v>12257</v>
      </c>
      <c r="E2082" s="5" t="s">
        <v>12258</v>
      </c>
      <c r="F2082" s="4" t="s">
        <v>12259</v>
      </c>
      <c r="G2082" s="4" t="s">
        <v>259</v>
      </c>
      <c r="H2082" s="5" t="s">
        <v>12260</v>
      </c>
      <c r="I2082" s="4" t="str">
        <f aca="false">IFERROR(__xludf.dummyfunction("""info@""&amp;LOWER(REGEXREPLACE(B2082,""[^A-Za-z0-9]"",""""))&amp;"".com"""),"info@lahaciendagranhotel.com")</f>
        <v>info@lahaciendagranhotel.com</v>
      </c>
      <c r="J2082" s="5" t="n">
        <f aca="false">LEN(K2082)</f>
        <v>23</v>
      </c>
      <c r="K2082" s="10" t="s">
        <v>12261</v>
      </c>
      <c r="L2082" s="4" t="s">
        <v>21</v>
      </c>
      <c r="M2082" s="4" t="s">
        <v>263</v>
      </c>
    </row>
    <row r="2083" customFormat="false" ht="15.75" hidden="false" customHeight="true" outlineLevel="0" collapsed="false">
      <c r="A2083" s="4" t="n">
        <v>9333</v>
      </c>
      <c r="B2083" s="4" t="s">
        <v>12262</v>
      </c>
      <c r="C2083" s="4"/>
      <c r="D2083" s="4" t="s">
        <v>12263</v>
      </c>
      <c r="E2083" s="5" t="s">
        <v>12264</v>
      </c>
      <c r="F2083" s="4" t="s">
        <v>12265</v>
      </c>
      <c r="G2083" s="4" t="s">
        <v>259</v>
      </c>
      <c r="H2083" s="5" t="s">
        <v>12266</v>
      </c>
      <c r="I2083" s="4" t="s">
        <v>12267</v>
      </c>
      <c r="J2083" s="5" t="n">
        <f aca="false">LEN(K2083)</f>
        <v>23</v>
      </c>
      <c r="K2083" s="10" t="s">
        <v>12268</v>
      </c>
      <c r="L2083" s="4" t="s">
        <v>57</v>
      </c>
      <c r="M2083" s="4" t="s">
        <v>680</v>
      </c>
    </row>
    <row r="2084" customFormat="false" ht="15.75" hidden="false" customHeight="true" outlineLevel="0" collapsed="false">
      <c r="A2084" s="4" t="n">
        <v>9337</v>
      </c>
      <c r="B2084" s="4" t="s">
        <v>12269</v>
      </c>
      <c r="C2084" s="4"/>
      <c r="D2084" s="4" t="s">
        <v>12270</v>
      </c>
      <c r="E2084" s="5" t="s">
        <v>12271</v>
      </c>
      <c r="F2084" s="4" t="s">
        <v>12272</v>
      </c>
      <c r="G2084" s="4" t="s">
        <v>259</v>
      </c>
      <c r="H2084" s="5" t="s">
        <v>12273</v>
      </c>
      <c r="I2084" s="4" t="str">
        <f aca="false">IFERROR(__xludf.dummyfunction("""info@""&amp;LOWER(REGEXREPLACE(B2084,""[^A-Za-z0-9]"",""""))&amp;"".com"""),"info@casapairaldelamarca.com")</f>
        <v>info@casapairaldelamarca.com</v>
      </c>
      <c r="J2084" s="5" t="n">
        <f aca="false">LEN(K2084)</f>
        <v>23</v>
      </c>
      <c r="K2084" s="10" t="s">
        <v>12274</v>
      </c>
      <c r="L2084" s="4" t="s">
        <v>31</v>
      </c>
      <c r="M2084" s="4" t="s">
        <v>577</v>
      </c>
    </row>
    <row r="2085" customFormat="false" ht="15.75" hidden="false" customHeight="true" outlineLevel="0" collapsed="false">
      <c r="A2085" s="4" t="n">
        <v>9357</v>
      </c>
      <c r="B2085" s="4" t="s">
        <v>12275</v>
      </c>
      <c r="C2085" s="4"/>
      <c r="D2085" s="4" t="s">
        <v>12276</v>
      </c>
      <c r="E2085" s="5" t="s">
        <v>10042</v>
      </c>
      <c r="F2085" s="4" t="s">
        <v>2214</v>
      </c>
      <c r="G2085" s="4" t="s">
        <v>2214</v>
      </c>
      <c r="H2085" s="5" t="s">
        <v>12277</v>
      </c>
      <c r="I2085" s="4" t="s">
        <v>12278</v>
      </c>
      <c r="J2085" s="5" t="n">
        <f aca="false">LEN(K2085)</f>
        <v>23</v>
      </c>
      <c r="K2085" s="6" t="s">
        <v>12279</v>
      </c>
      <c r="L2085" s="4" t="s">
        <v>31</v>
      </c>
      <c r="M2085" s="4" t="s">
        <v>6582</v>
      </c>
    </row>
    <row r="2086" customFormat="false" ht="15.75" hidden="false" customHeight="true" outlineLevel="0" collapsed="false">
      <c r="A2086" s="4" t="n">
        <v>9363</v>
      </c>
      <c r="B2086" s="4" t="s">
        <v>12280</v>
      </c>
      <c r="C2086" s="4"/>
      <c r="D2086" s="4" t="s">
        <v>12281</v>
      </c>
      <c r="E2086" s="5" t="s">
        <v>12282</v>
      </c>
      <c r="F2086" s="4" t="s">
        <v>12283</v>
      </c>
      <c r="G2086" s="4" t="s">
        <v>2214</v>
      </c>
      <c r="H2086" s="5" t="s">
        <v>12284</v>
      </c>
      <c r="I2086" s="4" t="s">
        <v>12285</v>
      </c>
      <c r="J2086" s="5" t="n">
        <f aca="false">LEN(K2086)</f>
        <v>23</v>
      </c>
      <c r="K2086" s="10" t="s">
        <v>12286</v>
      </c>
      <c r="L2086" s="4" t="s">
        <v>57</v>
      </c>
      <c r="M2086" s="4" t="s">
        <v>929</v>
      </c>
    </row>
    <row r="2087" customFormat="false" ht="15.75" hidden="false" customHeight="true" outlineLevel="0" collapsed="false">
      <c r="A2087" s="4" t="n">
        <v>9366</v>
      </c>
      <c r="B2087" s="4" t="s">
        <v>12287</v>
      </c>
      <c r="C2087" s="4"/>
      <c r="D2087" s="4" t="s">
        <v>12288</v>
      </c>
      <c r="E2087" s="5" t="s">
        <v>4381</v>
      </c>
      <c r="F2087" s="4" t="s">
        <v>4382</v>
      </c>
      <c r="G2087" s="4" t="s">
        <v>2214</v>
      </c>
      <c r="H2087" s="5" t="s">
        <v>12289</v>
      </c>
      <c r="I2087" s="4" t="s">
        <v>12290</v>
      </c>
      <c r="J2087" s="5" t="n">
        <f aca="false">LEN(K2087)</f>
        <v>23</v>
      </c>
      <c r="K2087" s="6" t="s">
        <v>12291</v>
      </c>
      <c r="L2087" s="4" t="s">
        <v>78</v>
      </c>
      <c r="M2087" s="4" t="s">
        <v>317</v>
      </c>
    </row>
    <row r="2088" customFormat="false" ht="15.75" hidden="false" customHeight="true" outlineLevel="0" collapsed="false">
      <c r="A2088" s="4" t="n">
        <v>9405</v>
      </c>
      <c r="B2088" s="4" t="s">
        <v>12292</v>
      </c>
      <c r="C2088" s="4"/>
      <c r="D2088" s="4" t="s">
        <v>12293</v>
      </c>
      <c r="E2088" s="5" t="s">
        <v>12294</v>
      </c>
      <c r="F2088" s="4" t="s">
        <v>6630</v>
      </c>
      <c r="G2088" s="4" t="s">
        <v>2214</v>
      </c>
      <c r="H2088" s="5" t="s">
        <v>12295</v>
      </c>
      <c r="I2088" s="4" t="str">
        <f aca="false">IFERROR(__xludf.dummyfunction("""info@""&amp;LOWER(REGEXREPLACE(B2088,""[^A-Za-z0-9]"",""""))&amp;"".com"""),"info@hotelmesondelanieve.com")</f>
        <v>info@hotelmesondelanieve.com</v>
      </c>
      <c r="J2088" s="5" t="n">
        <f aca="false">LEN(K2088)</f>
        <v>23</v>
      </c>
      <c r="K2088" s="6" t="s">
        <v>12296</v>
      </c>
      <c r="L2088" s="4" t="s">
        <v>31</v>
      </c>
      <c r="M2088" s="4" t="s">
        <v>2097</v>
      </c>
    </row>
    <row r="2089" customFormat="false" ht="15.75" hidden="false" customHeight="true" outlineLevel="0" collapsed="false">
      <c r="A2089" s="4" t="n">
        <v>9431</v>
      </c>
      <c r="B2089" s="4" t="s">
        <v>12297</v>
      </c>
      <c r="C2089" s="4"/>
      <c r="D2089" s="4" t="s">
        <v>12298</v>
      </c>
      <c r="E2089" s="5" t="s">
        <v>5280</v>
      </c>
      <c r="F2089" s="4" t="s">
        <v>5281</v>
      </c>
      <c r="G2089" s="4" t="s">
        <v>2538</v>
      </c>
      <c r="H2089" s="5" t="s">
        <v>12299</v>
      </c>
      <c r="I2089" s="4" t="str">
        <f aca="false">IFERROR(__xludf.dummyfunction("""info@""&amp;LOWER(REGEXREPLACE(B2089,""[^A-Za-z0-9]"",""""))&amp;"".com"""),"info@elmolinodesalinassl.com")</f>
        <v>info@elmolinodesalinassl.com</v>
      </c>
      <c r="J2089" s="5" t="n">
        <f aca="false">LEN(K2089)</f>
        <v>23</v>
      </c>
      <c r="K2089" s="10" t="s">
        <v>12300</v>
      </c>
      <c r="L2089" s="4" t="s">
        <v>78</v>
      </c>
      <c r="M2089" s="4" t="s">
        <v>929</v>
      </c>
    </row>
    <row r="2090" customFormat="false" ht="15.75" hidden="false" customHeight="true" outlineLevel="0" collapsed="false">
      <c r="A2090" s="4" t="n">
        <v>9434</v>
      </c>
      <c r="B2090" s="4" t="s">
        <v>12301</v>
      </c>
      <c r="C2090" s="4"/>
      <c r="D2090" s="4" t="s">
        <v>12302</v>
      </c>
      <c r="E2090" s="5" t="s">
        <v>4387</v>
      </c>
      <c r="F2090" s="4" t="s">
        <v>4388</v>
      </c>
      <c r="G2090" s="4" t="s">
        <v>2538</v>
      </c>
      <c r="H2090" s="5" t="s">
        <v>12303</v>
      </c>
      <c r="I2090" s="4" t="s">
        <v>12304</v>
      </c>
      <c r="J2090" s="5" t="n">
        <f aca="false">LEN(K2090)</f>
        <v>23</v>
      </c>
      <c r="K2090" s="6" t="s">
        <v>12305</v>
      </c>
      <c r="L2090" s="4" t="s">
        <v>78</v>
      </c>
      <c r="M2090" s="4" t="s">
        <v>2890</v>
      </c>
    </row>
    <row r="2091" customFormat="false" ht="15.75" hidden="false" customHeight="true" outlineLevel="0" collapsed="false">
      <c r="A2091" s="4" t="n">
        <v>9441</v>
      </c>
      <c r="B2091" s="4" t="s">
        <v>12306</v>
      </c>
      <c r="C2091" s="4"/>
      <c r="D2091" s="4" t="s">
        <v>12307</v>
      </c>
      <c r="E2091" s="5" t="s">
        <v>3026</v>
      </c>
      <c r="F2091" s="4" t="s">
        <v>3027</v>
      </c>
      <c r="G2091" s="4" t="s">
        <v>2538</v>
      </c>
      <c r="H2091" s="5" t="s">
        <v>12308</v>
      </c>
      <c r="I2091" s="4" t="s">
        <v>12309</v>
      </c>
      <c r="J2091" s="5" t="n">
        <f aca="false">LEN(K2091)</f>
        <v>23</v>
      </c>
      <c r="K2091" s="10" t="s">
        <v>12310</v>
      </c>
      <c r="L2091" s="4" t="s">
        <v>21</v>
      </c>
      <c r="M2091" s="4" t="s">
        <v>22</v>
      </c>
    </row>
    <row r="2092" customFormat="false" ht="15.75" hidden="false" customHeight="true" outlineLevel="0" collapsed="false">
      <c r="A2092" s="4" t="n">
        <v>9459</v>
      </c>
      <c r="B2092" s="4" t="s">
        <v>12311</v>
      </c>
      <c r="C2092" s="4"/>
      <c r="D2092" s="4" t="s">
        <v>12312</v>
      </c>
      <c r="E2092" s="5" t="s">
        <v>12313</v>
      </c>
      <c r="F2092" s="4" t="s">
        <v>12314</v>
      </c>
      <c r="G2092" s="4" t="s">
        <v>2538</v>
      </c>
      <c r="H2092" s="5" t="s">
        <v>12315</v>
      </c>
      <c r="I2092" s="4" t="str">
        <f aca="false">IFERROR(__xludf.dummyfunction("""info@""&amp;LOWER(REGEXREPLACE(B2092,""[^A-Za-z0-9]"",""""))&amp;"".com"""),"info@hotelreaquintanaslu.com")</f>
        <v>info@hotelreaquintanaslu.com</v>
      </c>
      <c r="J2092" s="5" t="n">
        <f aca="false">LEN(K2092)</f>
        <v>23</v>
      </c>
      <c r="K2092" s="6" t="s">
        <v>12316</v>
      </c>
      <c r="L2092" s="4" t="s">
        <v>31</v>
      </c>
      <c r="M2092" s="4" t="s">
        <v>31</v>
      </c>
    </row>
    <row r="2093" customFormat="false" ht="15.75" hidden="false" customHeight="true" outlineLevel="0" collapsed="false">
      <c r="A2093" s="4" t="n">
        <v>9463</v>
      </c>
      <c r="B2093" s="4" t="s">
        <v>12317</v>
      </c>
      <c r="C2093" s="4"/>
      <c r="D2093" s="4" t="s">
        <v>12318</v>
      </c>
      <c r="E2093" s="5" t="s">
        <v>12319</v>
      </c>
      <c r="F2093" s="4" t="s">
        <v>12320</v>
      </c>
      <c r="G2093" s="4" t="s">
        <v>2538</v>
      </c>
      <c r="H2093" s="5" t="s">
        <v>12321</v>
      </c>
      <c r="I2093" s="7" t="str">
        <f aca="false">IFERROR(__xludf.dummyfunction("""info@""&amp;LOWER(REGEXREPLACE(B2093,""[^A-Za-z0-9]"",""""))&amp;"".com"""),"info@elcaballerodemonzon.com")</f>
        <v>info@elcaballerodemonzon.com</v>
      </c>
      <c r="J2093" s="5" t="n">
        <f aca="false">LEN(K2093)</f>
        <v>23</v>
      </c>
      <c r="K2093" s="6" t="s">
        <v>12322</v>
      </c>
      <c r="L2093" s="4" t="s">
        <v>21</v>
      </c>
      <c r="M2093" s="4" t="s">
        <v>3461</v>
      </c>
    </row>
    <row r="2094" customFormat="false" ht="15.75" hidden="false" customHeight="true" outlineLevel="0" collapsed="false">
      <c r="A2094" s="4" t="n">
        <v>9468</v>
      </c>
      <c r="B2094" s="4" t="s">
        <v>12323</v>
      </c>
      <c r="C2094" s="4"/>
      <c r="D2094" s="4" t="s">
        <v>12324</v>
      </c>
      <c r="E2094" s="5" t="s">
        <v>12325</v>
      </c>
      <c r="F2094" s="4" t="s">
        <v>12326</v>
      </c>
      <c r="G2094" s="4" t="s">
        <v>2538</v>
      </c>
      <c r="H2094" s="5" t="s">
        <v>12327</v>
      </c>
      <c r="I2094" s="4" t="s">
        <v>12328</v>
      </c>
      <c r="J2094" s="5" t="n">
        <f aca="false">LEN(K2094)</f>
        <v>23</v>
      </c>
      <c r="K2094" s="6" t="s">
        <v>12329</v>
      </c>
      <c r="L2094" s="4" t="s">
        <v>66</v>
      </c>
      <c r="M2094" s="4" t="s">
        <v>1063</v>
      </c>
    </row>
    <row r="2095" customFormat="false" ht="15.75" hidden="false" customHeight="true" outlineLevel="0" collapsed="false">
      <c r="A2095" s="4" t="n">
        <v>9469</v>
      </c>
      <c r="B2095" s="4" t="s">
        <v>12330</v>
      </c>
      <c r="C2095" s="4"/>
      <c r="D2095" s="4" t="s">
        <v>12331</v>
      </c>
      <c r="E2095" s="5" t="s">
        <v>12332</v>
      </c>
      <c r="F2095" s="4" t="s">
        <v>12333</v>
      </c>
      <c r="G2095" s="4" t="s">
        <v>2538</v>
      </c>
      <c r="H2095" s="5" t="s">
        <v>12334</v>
      </c>
      <c r="I2095" s="4" t="s">
        <v>12335</v>
      </c>
      <c r="J2095" s="5" t="n">
        <f aca="false">LEN(K2095)</f>
        <v>23</v>
      </c>
      <c r="K2095" s="6" t="s">
        <v>12336</v>
      </c>
      <c r="L2095" s="4" t="s">
        <v>57</v>
      </c>
      <c r="M2095" s="4" t="s">
        <v>381</v>
      </c>
    </row>
    <row r="2096" customFormat="false" ht="15.75" hidden="false" customHeight="true" outlineLevel="0" collapsed="false">
      <c r="A2096" s="4" t="n">
        <v>9498</v>
      </c>
      <c r="B2096" s="4" t="s">
        <v>12337</v>
      </c>
      <c r="C2096" s="4"/>
      <c r="D2096" s="4" t="s">
        <v>12338</v>
      </c>
      <c r="E2096" s="5" t="s">
        <v>12339</v>
      </c>
      <c r="F2096" s="4" t="s">
        <v>1081</v>
      </c>
      <c r="G2096" s="4" t="s">
        <v>1081</v>
      </c>
      <c r="H2096" s="5" t="s">
        <v>12340</v>
      </c>
      <c r="I2096" s="4" t="s">
        <v>12341</v>
      </c>
      <c r="J2096" s="5" t="n">
        <f aca="false">LEN(K2096)</f>
        <v>23</v>
      </c>
      <c r="K2096" s="6" t="s">
        <v>12342</v>
      </c>
      <c r="L2096" s="4" t="s">
        <v>21</v>
      </c>
      <c r="M2096" s="4" t="s">
        <v>877</v>
      </c>
    </row>
    <row r="2097" customFormat="false" ht="15.75" hidden="false" customHeight="true" outlineLevel="0" collapsed="false">
      <c r="A2097" s="4" t="n">
        <v>9507</v>
      </c>
      <c r="B2097" s="4" t="s">
        <v>12343</v>
      </c>
      <c r="C2097" s="4"/>
      <c r="D2097" s="4" t="s">
        <v>12344</v>
      </c>
      <c r="E2097" s="5" t="s">
        <v>12345</v>
      </c>
      <c r="F2097" s="4" t="s">
        <v>12346</v>
      </c>
      <c r="G2097" s="4" t="s">
        <v>1081</v>
      </c>
      <c r="H2097" s="5" t="s">
        <v>12347</v>
      </c>
      <c r="I2097" s="4" t="str">
        <f aca="false">IFERROR(__xludf.dummyfunction("""info@""&amp;LOWER(REGEXREPLACE(B2097,""[^A-Za-z0-9]"",""""))&amp;"".com"""),"info@laventadelosarribes.com")</f>
        <v>info@laventadelosarribes.com</v>
      </c>
      <c r="J2097" s="5" t="n">
        <f aca="false">LEN(K2097)</f>
        <v>23</v>
      </c>
      <c r="K2097" s="6" t="s">
        <v>12348</v>
      </c>
      <c r="L2097" s="4" t="s">
        <v>21</v>
      </c>
      <c r="M2097" s="4" t="s">
        <v>929</v>
      </c>
    </row>
    <row r="2098" customFormat="false" ht="15.75" hidden="false" customHeight="true" outlineLevel="0" collapsed="false">
      <c r="A2098" s="4" t="n">
        <v>9515</v>
      </c>
      <c r="B2098" s="4" t="s">
        <v>12349</v>
      </c>
      <c r="C2098" s="4"/>
      <c r="D2098" s="4" t="s">
        <v>12350</v>
      </c>
      <c r="E2098" s="5" t="s">
        <v>12351</v>
      </c>
      <c r="F2098" s="4" t="s">
        <v>10090</v>
      </c>
      <c r="G2098" s="4" t="s">
        <v>1081</v>
      </c>
      <c r="H2098" s="5" t="s">
        <v>12352</v>
      </c>
      <c r="I2098" s="4" t="s">
        <v>12353</v>
      </c>
      <c r="J2098" s="5" t="n">
        <f aca="false">LEN(K2098)</f>
        <v>23</v>
      </c>
      <c r="K2098" s="10" t="s">
        <v>12354</v>
      </c>
      <c r="L2098" s="4" t="s">
        <v>57</v>
      </c>
      <c r="M2098" s="4" t="s">
        <v>133</v>
      </c>
    </row>
    <row r="2099" customFormat="false" ht="15.75" hidden="false" customHeight="true" outlineLevel="0" collapsed="false">
      <c r="A2099" s="4" t="n">
        <v>9535</v>
      </c>
      <c r="B2099" s="4" t="s">
        <v>12355</v>
      </c>
      <c r="C2099" s="4"/>
      <c r="D2099" s="4" t="s">
        <v>12356</v>
      </c>
      <c r="E2099" s="5" t="s">
        <v>4399</v>
      </c>
      <c r="F2099" s="4" t="s">
        <v>4400</v>
      </c>
      <c r="G2099" s="4" t="s">
        <v>1081</v>
      </c>
      <c r="H2099" s="5" t="s">
        <v>12357</v>
      </c>
      <c r="I2099" s="4" t="s">
        <v>12358</v>
      </c>
      <c r="J2099" s="5" t="n">
        <f aca="false">LEN(K2099)</f>
        <v>23</v>
      </c>
      <c r="K2099" s="10" t="s">
        <v>12359</v>
      </c>
      <c r="L2099" s="4" t="s">
        <v>31</v>
      </c>
      <c r="M2099" s="4" t="s">
        <v>31</v>
      </c>
    </row>
    <row r="2100" customFormat="false" ht="15.75" hidden="false" customHeight="true" outlineLevel="0" collapsed="false">
      <c r="A2100" s="4" t="n">
        <v>9562</v>
      </c>
      <c r="B2100" s="4" t="s">
        <v>12360</v>
      </c>
      <c r="C2100" s="4"/>
      <c r="D2100" s="4" t="s">
        <v>12361</v>
      </c>
      <c r="E2100" s="5" t="s">
        <v>12362</v>
      </c>
      <c r="F2100" s="4" t="s">
        <v>603</v>
      </c>
      <c r="G2100" s="4" t="s">
        <v>603</v>
      </c>
      <c r="H2100" s="5" t="s">
        <v>12363</v>
      </c>
      <c r="I2100" s="4" t="str">
        <f aca="false">IFERROR(__xludf.dummyfunction("""info@""&amp;LOWER(REGEXREPLACE(B2100,""[^A-Za-z0-9]"",""""))&amp;"".com"""),"info@hoteldematograndesl.com")</f>
        <v>info@hoteldematograndesl.com</v>
      </c>
      <c r="J2100" s="5" t="n">
        <f aca="false">LEN(K2100)</f>
        <v>23</v>
      </c>
      <c r="K2100" s="6" t="s">
        <v>12364</v>
      </c>
      <c r="L2100" s="4" t="s">
        <v>31</v>
      </c>
      <c r="M2100" s="4" t="s">
        <v>31</v>
      </c>
    </row>
    <row r="2101" customFormat="false" ht="15.75" hidden="false" customHeight="true" outlineLevel="0" collapsed="false">
      <c r="A2101" s="4" t="n">
        <v>9573</v>
      </c>
      <c r="B2101" s="4" t="s">
        <v>7211</v>
      </c>
      <c r="C2101" s="4"/>
      <c r="D2101" s="4" t="s">
        <v>12365</v>
      </c>
      <c r="E2101" s="5" t="s">
        <v>12366</v>
      </c>
      <c r="F2101" s="4" t="s">
        <v>12367</v>
      </c>
      <c r="G2101" s="4" t="s">
        <v>603</v>
      </c>
      <c r="H2101" s="5" t="s">
        <v>12368</v>
      </c>
      <c r="I2101" s="4" t="s">
        <v>12369</v>
      </c>
      <c r="J2101" s="5" t="n">
        <f aca="false">LEN(K2101)</f>
        <v>23</v>
      </c>
      <c r="K2101" s="6" t="s">
        <v>12370</v>
      </c>
      <c r="L2101" s="4" t="s">
        <v>57</v>
      </c>
      <c r="M2101" s="4" t="s">
        <v>2124</v>
      </c>
    </row>
    <row r="2102" customFormat="false" ht="15.75" hidden="false" customHeight="true" outlineLevel="0" collapsed="false">
      <c r="A2102" s="4" t="n">
        <v>9604</v>
      </c>
      <c r="B2102" s="4" t="s">
        <v>12371</v>
      </c>
      <c r="C2102" s="4"/>
      <c r="D2102" s="4" t="s">
        <v>12372</v>
      </c>
      <c r="E2102" s="5" t="s">
        <v>5313</v>
      </c>
      <c r="F2102" s="4" t="s">
        <v>3782</v>
      </c>
      <c r="G2102" s="4" t="s">
        <v>603</v>
      </c>
      <c r="H2102" s="5" t="s">
        <v>12373</v>
      </c>
      <c r="I2102" s="4" t="s">
        <v>12374</v>
      </c>
      <c r="J2102" s="5" t="n">
        <f aca="false">LEN(K2102)</f>
        <v>23</v>
      </c>
      <c r="K2102" s="6" t="s">
        <v>12375</v>
      </c>
      <c r="L2102" s="4" t="s">
        <v>78</v>
      </c>
      <c r="M2102" s="4" t="s">
        <v>467</v>
      </c>
    </row>
    <row r="2103" customFormat="false" ht="15.75" hidden="false" customHeight="true" outlineLevel="0" collapsed="false">
      <c r="A2103" s="4" t="n">
        <v>9644</v>
      </c>
      <c r="B2103" s="4" t="s">
        <v>12376</v>
      </c>
      <c r="C2103" s="4"/>
      <c r="D2103" s="4" t="s">
        <v>12377</v>
      </c>
      <c r="E2103" s="5" t="s">
        <v>5313</v>
      </c>
      <c r="F2103" s="4" t="s">
        <v>3782</v>
      </c>
      <c r="G2103" s="4" t="s">
        <v>603</v>
      </c>
      <c r="H2103" s="5" t="s">
        <v>12378</v>
      </c>
      <c r="I2103" s="4" t="s">
        <v>12379</v>
      </c>
      <c r="J2103" s="5" t="n">
        <f aca="false">LEN(K2103)</f>
        <v>23</v>
      </c>
      <c r="K2103" s="6" t="s">
        <v>12375</v>
      </c>
      <c r="L2103" s="4" t="s">
        <v>31</v>
      </c>
      <c r="M2103" s="4" t="s">
        <v>577</v>
      </c>
    </row>
    <row r="2104" customFormat="false" ht="15.75" hidden="false" customHeight="true" outlineLevel="0" collapsed="false">
      <c r="A2104" s="4" t="n">
        <v>9649</v>
      </c>
      <c r="B2104" s="4" t="s">
        <v>12380</v>
      </c>
      <c r="C2104" s="4"/>
      <c r="D2104" s="4" t="s">
        <v>12381</v>
      </c>
      <c r="E2104" s="5" t="s">
        <v>12382</v>
      </c>
      <c r="F2104" s="4" t="s">
        <v>3782</v>
      </c>
      <c r="G2104" s="4" t="s">
        <v>603</v>
      </c>
      <c r="H2104" s="5" t="s">
        <v>12383</v>
      </c>
      <c r="I2104" s="4" t="s">
        <v>12384</v>
      </c>
      <c r="J2104" s="5" t="n">
        <f aca="false">LEN(K2104)</f>
        <v>23</v>
      </c>
      <c r="K2104" s="6" t="s">
        <v>12385</v>
      </c>
      <c r="L2104" s="4" t="s">
        <v>57</v>
      </c>
      <c r="M2104" s="4" t="s">
        <v>31</v>
      </c>
    </row>
    <row r="2105" customFormat="false" ht="15.75" hidden="false" customHeight="true" outlineLevel="0" collapsed="false">
      <c r="A2105" s="4" t="n">
        <v>9668</v>
      </c>
      <c r="B2105" s="4" t="s">
        <v>5710</v>
      </c>
      <c r="C2105" s="4"/>
      <c r="D2105" s="4" t="s">
        <v>12386</v>
      </c>
      <c r="E2105" s="5" t="s">
        <v>12387</v>
      </c>
      <c r="F2105" s="4" t="s">
        <v>12388</v>
      </c>
      <c r="G2105" s="4" t="s">
        <v>603</v>
      </c>
      <c r="H2105" s="5" t="s">
        <v>12389</v>
      </c>
      <c r="I2105" s="4" t="s">
        <v>12390</v>
      </c>
      <c r="J2105" s="5" t="n">
        <f aca="false">LEN(K2105)</f>
        <v>23</v>
      </c>
      <c r="K2105" s="6" t="s">
        <v>12391</v>
      </c>
      <c r="L2105" s="4" t="s">
        <v>21</v>
      </c>
      <c r="M2105" s="4" t="s">
        <v>924</v>
      </c>
    </row>
    <row r="2106" customFormat="false" ht="15.75" hidden="false" customHeight="true" outlineLevel="0" collapsed="false">
      <c r="A2106" s="4" t="n">
        <v>9686</v>
      </c>
      <c r="B2106" s="4" t="s">
        <v>12392</v>
      </c>
      <c r="C2106" s="4"/>
      <c r="D2106" s="4" t="s">
        <v>12393</v>
      </c>
      <c r="E2106" s="5" t="s">
        <v>12394</v>
      </c>
      <c r="F2106" s="4" t="s">
        <v>12395</v>
      </c>
      <c r="G2106" s="4" t="s">
        <v>603</v>
      </c>
      <c r="H2106" s="5" t="s">
        <v>12396</v>
      </c>
      <c r="I2106" s="4" t="s">
        <v>12397</v>
      </c>
      <c r="J2106" s="5" t="n">
        <f aca="false">LEN(K2106)</f>
        <v>23</v>
      </c>
      <c r="K2106" s="10" t="s">
        <v>12398</v>
      </c>
      <c r="L2106" s="4" t="s">
        <v>31</v>
      </c>
      <c r="M2106" s="4" t="s">
        <v>118</v>
      </c>
    </row>
    <row r="2107" customFormat="false" ht="15.75" hidden="false" customHeight="true" outlineLevel="0" collapsed="false">
      <c r="A2107" s="4" t="n">
        <v>9770</v>
      </c>
      <c r="B2107" s="4" t="s">
        <v>12399</v>
      </c>
      <c r="C2107" s="4"/>
      <c r="D2107" s="4" t="s">
        <v>12400</v>
      </c>
      <c r="E2107" s="5" t="s">
        <v>5332</v>
      </c>
      <c r="F2107" s="4" t="s">
        <v>5333</v>
      </c>
      <c r="G2107" s="4" t="s">
        <v>242</v>
      </c>
      <c r="H2107" s="5" t="s">
        <v>12401</v>
      </c>
      <c r="I2107" s="4" t="s">
        <v>12402</v>
      </c>
      <c r="J2107" s="5" t="n">
        <f aca="false">LEN(K2107)</f>
        <v>23</v>
      </c>
      <c r="K2107" s="6" t="s">
        <v>12403</v>
      </c>
      <c r="L2107" s="4" t="s">
        <v>66</v>
      </c>
      <c r="M2107" s="4" t="s">
        <v>31</v>
      </c>
    </row>
    <row r="2108" customFormat="false" ht="15.75" hidden="false" customHeight="true" outlineLevel="0" collapsed="false">
      <c r="A2108" s="4" t="n">
        <v>9774</v>
      </c>
      <c r="B2108" s="4" t="s">
        <v>12404</v>
      </c>
      <c r="C2108" s="4"/>
      <c r="D2108" s="4" t="s">
        <v>12405</v>
      </c>
      <c r="E2108" s="5" t="s">
        <v>5332</v>
      </c>
      <c r="F2108" s="4" t="s">
        <v>5333</v>
      </c>
      <c r="G2108" s="4" t="s">
        <v>242</v>
      </c>
      <c r="H2108" s="5" t="s">
        <v>12406</v>
      </c>
      <c r="I2108" s="4" t="s">
        <v>12407</v>
      </c>
      <c r="J2108" s="5" t="n">
        <f aca="false">LEN(K2108)</f>
        <v>23</v>
      </c>
      <c r="K2108" s="10" t="s">
        <v>12408</v>
      </c>
      <c r="L2108" s="4" t="s">
        <v>57</v>
      </c>
      <c r="M2108" s="4" t="s">
        <v>1208</v>
      </c>
    </row>
    <row r="2109" customFormat="false" ht="15.75" hidden="false" customHeight="true" outlineLevel="0" collapsed="false">
      <c r="A2109" s="4" t="n">
        <v>9790</v>
      </c>
      <c r="B2109" s="4" t="s">
        <v>12409</v>
      </c>
      <c r="C2109" s="4"/>
      <c r="D2109" s="4" t="s">
        <v>12410</v>
      </c>
      <c r="E2109" s="5" t="s">
        <v>241</v>
      </c>
      <c r="F2109" s="4" t="s">
        <v>242</v>
      </c>
      <c r="G2109" s="4" t="s">
        <v>242</v>
      </c>
      <c r="H2109" s="5" t="s">
        <v>12411</v>
      </c>
      <c r="I2109" s="4" t="s">
        <v>12412</v>
      </c>
      <c r="J2109" s="5" t="n">
        <f aca="false">LEN(K2109)</f>
        <v>23</v>
      </c>
      <c r="K2109" s="6" t="s">
        <v>12413</v>
      </c>
      <c r="L2109" s="4" t="s">
        <v>78</v>
      </c>
      <c r="M2109" s="4" t="s">
        <v>3895</v>
      </c>
    </row>
    <row r="2110" customFormat="false" ht="15.75" hidden="false" customHeight="true" outlineLevel="0" collapsed="false">
      <c r="A2110" s="4" t="n">
        <v>9799</v>
      </c>
      <c r="B2110" s="4" t="s">
        <v>12414</v>
      </c>
      <c r="C2110" s="4"/>
      <c r="D2110" s="4" t="s">
        <v>12415</v>
      </c>
      <c r="E2110" s="5" t="s">
        <v>12416</v>
      </c>
      <c r="F2110" s="4" t="s">
        <v>12417</v>
      </c>
      <c r="G2110" s="4" t="s">
        <v>242</v>
      </c>
      <c r="H2110" s="5" t="s">
        <v>12418</v>
      </c>
      <c r="I2110" s="4" t="s">
        <v>12419</v>
      </c>
      <c r="J2110" s="5" t="n">
        <f aca="false">LEN(K2110)</f>
        <v>23</v>
      </c>
      <c r="K2110" s="6" t="s">
        <v>12420</v>
      </c>
      <c r="L2110" s="4" t="s">
        <v>21</v>
      </c>
      <c r="M2110" s="4" t="s">
        <v>1979</v>
      </c>
    </row>
    <row r="2111" customFormat="false" ht="15.75" hidden="false" customHeight="true" outlineLevel="0" collapsed="false">
      <c r="A2111" s="4" t="n">
        <v>9822</v>
      </c>
      <c r="B2111" s="4" t="s">
        <v>12421</v>
      </c>
      <c r="C2111" s="4"/>
      <c r="D2111" s="4" t="s">
        <v>12422</v>
      </c>
      <c r="E2111" s="5" t="s">
        <v>12423</v>
      </c>
      <c r="F2111" s="4" t="s">
        <v>12424</v>
      </c>
      <c r="G2111" s="4" t="s">
        <v>242</v>
      </c>
      <c r="H2111" s="5" t="s">
        <v>12425</v>
      </c>
      <c r="I2111" s="4" t="s">
        <v>12426</v>
      </c>
      <c r="J2111" s="5" t="n">
        <f aca="false">LEN(K2111)</f>
        <v>23</v>
      </c>
      <c r="K2111" s="6" t="s">
        <v>12427</v>
      </c>
      <c r="L2111" s="4" t="s">
        <v>21</v>
      </c>
      <c r="M2111" s="4" t="s">
        <v>32</v>
      </c>
    </row>
    <row r="2112" customFormat="false" ht="15.75" hidden="false" customHeight="true" outlineLevel="0" collapsed="false">
      <c r="A2112" s="4" t="n">
        <v>9841</v>
      </c>
      <c r="B2112" s="4" t="s">
        <v>12428</v>
      </c>
      <c r="C2112" s="4"/>
      <c r="D2112" s="4" t="s">
        <v>12429</v>
      </c>
      <c r="E2112" s="5" t="s">
        <v>3039</v>
      </c>
      <c r="F2112" s="4" t="s">
        <v>3040</v>
      </c>
      <c r="G2112" s="4" t="s">
        <v>242</v>
      </c>
      <c r="H2112" s="5" t="s">
        <v>12430</v>
      </c>
      <c r="I2112" s="4" t="s">
        <v>12431</v>
      </c>
      <c r="J2112" s="5" t="n">
        <f aca="false">LEN(K2112)</f>
        <v>23</v>
      </c>
      <c r="K2112" s="10" t="s">
        <v>12432</v>
      </c>
      <c r="L2112" s="4" t="s">
        <v>66</v>
      </c>
      <c r="M2112" s="4" t="s">
        <v>294</v>
      </c>
    </row>
    <row r="2113" customFormat="false" ht="15.75" hidden="false" customHeight="true" outlineLevel="0" collapsed="false">
      <c r="A2113" s="4" t="n">
        <v>9895</v>
      </c>
      <c r="B2113" s="4" t="s">
        <v>12433</v>
      </c>
      <c r="C2113" s="4"/>
      <c r="D2113" s="4" t="s">
        <v>12434</v>
      </c>
      <c r="E2113" s="5" t="s">
        <v>8184</v>
      </c>
      <c r="F2113" s="4" t="s">
        <v>611</v>
      </c>
      <c r="G2113" s="4" t="s">
        <v>611</v>
      </c>
      <c r="H2113" s="5" t="s">
        <v>12435</v>
      </c>
      <c r="I2113" s="4" t="s">
        <v>12436</v>
      </c>
      <c r="J2113" s="5" t="n">
        <f aca="false">LEN(K2113)</f>
        <v>23</v>
      </c>
      <c r="K2113" s="10" t="s">
        <v>12437</v>
      </c>
      <c r="L2113" s="4" t="s">
        <v>78</v>
      </c>
      <c r="M2113" s="4" t="s">
        <v>2082</v>
      </c>
    </row>
    <row r="2114" customFormat="false" ht="15.75" hidden="false" customHeight="true" outlineLevel="0" collapsed="false">
      <c r="A2114" s="4" t="n">
        <v>9898</v>
      </c>
      <c r="B2114" s="4" t="s">
        <v>12438</v>
      </c>
      <c r="C2114" s="4"/>
      <c r="D2114" s="4" t="s">
        <v>12439</v>
      </c>
      <c r="E2114" s="5" t="s">
        <v>1254</v>
      </c>
      <c r="F2114" s="4" t="s">
        <v>611</v>
      </c>
      <c r="G2114" s="4" t="s">
        <v>611</v>
      </c>
      <c r="H2114" s="5" t="s">
        <v>12440</v>
      </c>
      <c r="I2114" s="4" t="s">
        <v>12441</v>
      </c>
      <c r="J2114" s="5" t="n">
        <f aca="false">LEN(K2114)</f>
        <v>23</v>
      </c>
      <c r="K2114" s="6" t="s">
        <v>12442</v>
      </c>
      <c r="L2114" s="4" t="s">
        <v>57</v>
      </c>
      <c r="M2114" s="4" t="s">
        <v>467</v>
      </c>
    </row>
    <row r="2115" customFormat="false" ht="15.75" hidden="false" customHeight="true" outlineLevel="0" collapsed="false">
      <c r="A2115" s="4" t="n">
        <v>9897</v>
      </c>
      <c r="B2115" s="4" t="s">
        <v>12438</v>
      </c>
      <c r="C2115" s="4"/>
      <c r="D2115" s="4" t="s">
        <v>12443</v>
      </c>
      <c r="E2115" s="5" t="s">
        <v>1254</v>
      </c>
      <c r="F2115" s="4" t="s">
        <v>611</v>
      </c>
      <c r="G2115" s="4" t="s">
        <v>611</v>
      </c>
      <c r="H2115" s="5" t="s">
        <v>12440</v>
      </c>
      <c r="I2115" s="4" t="s">
        <v>12441</v>
      </c>
      <c r="J2115" s="5" t="n">
        <f aca="false">LEN(K2115)</f>
        <v>23</v>
      </c>
      <c r="K2115" s="10" t="s">
        <v>12442</v>
      </c>
      <c r="L2115" s="4" t="s">
        <v>31</v>
      </c>
      <c r="M2115" s="4" t="s">
        <v>467</v>
      </c>
    </row>
    <row r="2116" customFormat="false" ht="15.75" hidden="false" customHeight="true" outlineLevel="0" collapsed="false">
      <c r="A2116" s="4" t="n">
        <v>9946</v>
      </c>
      <c r="B2116" s="4" t="s">
        <v>12444</v>
      </c>
      <c r="C2116" s="4"/>
      <c r="D2116" s="4" t="s">
        <v>12445</v>
      </c>
      <c r="E2116" s="5" t="s">
        <v>12446</v>
      </c>
      <c r="F2116" s="4" t="s">
        <v>12447</v>
      </c>
      <c r="G2116" s="4" t="s">
        <v>611</v>
      </c>
      <c r="H2116" s="5" t="s">
        <v>12448</v>
      </c>
      <c r="I2116" s="4" t="str">
        <f aca="false">IFERROR(__xludf.dummyfunction("""info@""&amp;LOWER(REGEXREPLACE(B2116,""[^A-Za-z0-9]"",""""))&amp;"".com"""),"info@hotelrealdecastilla.com")</f>
        <v>info@hotelrealdecastilla.com</v>
      </c>
      <c r="J2116" s="5" t="n">
        <f aca="false">LEN(K2116)</f>
        <v>23</v>
      </c>
      <c r="K2116" s="10" t="s">
        <v>12449</v>
      </c>
      <c r="L2116" s="4" t="s">
        <v>31</v>
      </c>
      <c r="M2116" s="4" t="s">
        <v>924</v>
      </c>
    </row>
    <row r="2117" customFormat="false" ht="15.75" hidden="false" customHeight="true" outlineLevel="0" collapsed="false">
      <c r="A2117" s="4" t="n">
        <v>9974</v>
      </c>
      <c r="B2117" s="4" t="s">
        <v>12450</v>
      </c>
      <c r="C2117" s="4"/>
      <c r="D2117" s="4" t="s">
        <v>12451</v>
      </c>
      <c r="E2117" s="5" t="s">
        <v>1260</v>
      </c>
      <c r="F2117" s="4" t="s">
        <v>1261</v>
      </c>
      <c r="G2117" s="4" t="s">
        <v>620</v>
      </c>
      <c r="H2117" s="5" t="s">
        <v>12452</v>
      </c>
      <c r="I2117" s="4" t="str">
        <f aca="false">IFERROR(__xludf.dummyfunction("""info@""&amp;LOWER(REGEXREPLACE(B2117,""[^A-Za-z0-9]"",""""))&amp;"".com"""),"info@maramarapartamentos.com")</f>
        <v>info@maramarapartamentos.com</v>
      </c>
      <c r="J2117" s="5" t="n">
        <f aca="false">LEN(K2117)</f>
        <v>23</v>
      </c>
      <c r="K2117" s="10" t="s">
        <v>12453</v>
      </c>
      <c r="L2117" s="4" t="s">
        <v>78</v>
      </c>
      <c r="M2117" s="4" t="s">
        <v>22</v>
      </c>
    </row>
    <row r="2118" customFormat="false" ht="15.75" hidden="false" customHeight="true" outlineLevel="0" collapsed="false">
      <c r="A2118" s="4" t="n">
        <v>10077</v>
      </c>
      <c r="B2118" s="4" t="s">
        <v>12454</v>
      </c>
      <c r="C2118" s="4"/>
      <c r="D2118" s="4" t="s">
        <v>12455</v>
      </c>
      <c r="E2118" s="5" t="s">
        <v>1440</v>
      </c>
      <c r="F2118" s="4" t="s">
        <v>619</v>
      </c>
      <c r="G2118" s="4" t="s">
        <v>620</v>
      </c>
      <c r="H2118" s="5" t="s">
        <v>12456</v>
      </c>
      <c r="I2118" s="7" t="s">
        <v>12457</v>
      </c>
      <c r="J2118" s="5" t="n">
        <f aca="false">LEN(K2118)</f>
        <v>23</v>
      </c>
      <c r="K2118" s="6" t="s">
        <v>12458</v>
      </c>
      <c r="L2118" s="4" t="s">
        <v>31</v>
      </c>
      <c r="M2118" s="4" t="s">
        <v>1216</v>
      </c>
    </row>
    <row r="2119" customFormat="false" ht="15.75" hidden="false" customHeight="true" outlineLevel="0" collapsed="false">
      <c r="A2119" s="4" t="n">
        <v>10094</v>
      </c>
      <c r="B2119" s="4" t="s">
        <v>12459</v>
      </c>
      <c r="C2119" s="4"/>
      <c r="D2119" s="4" t="s">
        <v>12460</v>
      </c>
      <c r="E2119" s="5" t="s">
        <v>5346</v>
      </c>
      <c r="F2119" s="4" t="s">
        <v>619</v>
      </c>
      <c r="G2119" s="4" t="s">
        <v>620</v>
      </c>
      <c r="H2119" s="5" t="s">
        <v>12461</v>
      </c>
      <c r="I2119" s="4" t="s">
        <v>12462</v>
      </c>
      <c r="J2119" s="5" t="n">
        <f aca="false">LEN(K2119)</f>
        <v>23</v>
      </c>
      <c r="K2119" s="6" t="s">
        <v>12463</v>
      </c>
      <c r="L2119" s="4" t="s">
        <v>31</v>
      </c>
      <c r="M2119" s="4" t="s">
        <v>381</v>
      </c>
    </row>
    <row r="2120" customFormat="false" ht="15.75" hidden="false" customHeight="true" outlineLevel="0" collapsed="false">
      <c r="A2120" s="4" t="n">
        <v>10169</v>
      </c>
      <c r="B2120" s="4" t="s">
        <v>12464</v>
      </c>
      <c r="C2120" s="4"/>
      <c r="D2120" s="4" t="s">
        <v>12465</v>
      </c>
      <c r="E2120" s="5" t="s">
        <v>12466</v>
      </c>
      <c r="F2120" s="4" t="s">
        <v>2621</v>
      </c>
      <c r="G2120" s="4" t="s">
        <v>620</v>
      </c>
      <c r="H2120" s="5" t="s">
        <v>12467</v>
      </c>
      <c r="I2120" s="4" t="str">
        <f aca="false">IFERROR(__xludf.dummyfunction("""info@""&amp;LOWER(REGEXREPLACE(B2120,""[^A-Za-z0-9]"",""""))&amp;"".com"""),"info@hotelelsalondeandes.com")</f>
        <v>info@hotelelsalondeandes.com</v>
      </c>
      <c r="J2120" s="5" t="n">
        <f aca="false">LEN(K2120)</f>
        <v>23</v>
      </c>
      <c r="K2120" s="6" t="s">
        <v>12468</v>
      </c>
      <c r="L2120" s="4" t="s">
        <v>57</v>
      </c>
      <c r="M2120" s="4" t="s">
        <v>32</v>
      </c>
    </row>
    <row r="2121" customFormat="false" ht="15.75" hidden="false" customHeight="true" outlineLevel="0" collapsed="false">
      <c r="A2121" s="4" t="n">
        <v>10176</v>
      </c>
      <c r="B2121" s="4" t="s">
        <v>12469</v>
      </c>
      <c r="C2121" s="4"/>
      <c r="D2121" s="4" t="s">
        <v>12470</v>
      </c>
      <c r="E2121" s="5" t="s">
        <v>12471</v>
      </c>
      <c r="F2121" s="4" t="s">
        <v>12472</v>
      </c>
      <c r="G2121" s="4" t="s">
        <v>620</v>
      </c>
      <c r="H2121" s="5" t="s">
        <v>12473</v>
      </c>
      <c r="I2121" s="4" t="s">
        <v>12474</v>
      </c>
      <c r="J2121" s="5" t="n">
        <f aca="false">LEN(K2121)</f>
        <v>23</v>
      </c>
      <c r="K2121" s="10" t="s">
        <v>12475</v>
      </c>
      <c r="L2121" s="4" t="s">
        <v>66</v>
      </c>
      <c r="M2121" s="4" t="s">
        <v>32</v>
      </c>
    </row>
    <row r="2122" customFormat="false" ht="15.75" hidden="false" customHeight="true" outlineLevel="0" collapsed="false">
      <c r="A2122" s="4" t="n">
        <v>10207</v>
      </c>
      <c r="B2122" s="4" t="s">
        <v>12476</v>
      </c>
      <c r="C2122" s="4"/>
      <c r="D2122" s="4" t="s">
        <v>12477</v>
      </c>
      <c r="E2122" s="5" t="s">
        <v>8240</v>
      </c>
      <c r="F2122" s="4" t="s">
        <v>8241</v>
      </c>
      <c r="G2122" s="4" t="s">
        <v>620</v>
      </c>
      <c r="H2122" s="5" t="s">
        <v>12478</v>
      </c>
      <c r="I2122" s="4" t="s">
        <v>12479</v>
      </c>
      <c r="J2122" s="5" t="n">
        <f aca="false">LEN(K2122)</f>
        <v>23</v>
      </c>
      <c r="K2122" s="6" t="s">
        <v>12480</v>
      </c>
      <c r="L2122" s="4" t="s">
        <v>31</v>
      </c>
      <c r="M2122" s="4" t="s">
        <v>2097</v>
      </c>
    </row>
    <row r="2123" customFormat="false" ht="15.75" hidden="false" customHeight="true" outlineLevel="0" collapsed="false">
      <c r="A2123" s="4" t="n">
        <v>10290</v>
      </c>
      <c r="B2123" s="4" t="s">
        <v>12481</v>
      </c>
      <c r="C2123" s="4"/>
      <c r="D2123" s="4" t="s">
        <v>12482</v>
      </c>
      <c r="E2123" s="5" t="s">
        <v>12483</v>
      </c>
      <c r="F2123" s="4" t="s">
        <v>4433</v>
      </c>
      <c r="G2123" s="4" t="s">
        <v>620</v>
      </c>
      <c r="H2123" s="5" t="s">
        <v>12484</v>
      </c>
      <c r="I2123" s="4" t="s">
        <v>12485</v>
      </c>
      <c r="J2123" s="5" t="n">
        <f aca="false">LEN(K2123)</f>
        <v>23</v>
      </c>
      <c r="K2123" s="6" t="s">
        <v>12486</v>
      </c>
      <c r="L2123" s="4" t="s">
        <v>66</v>
      </c>
      <c r="M2123" s="4" t="s">
        <v>1016</v>
      </c>
    </row>
    <row r="2124" customFormat="false" ht="15.75" hidden="false" customHeight="true" outlineLevel="0" collapsed="false">
      <c r="A2124" s="4" t="n">
        <v>10294</v>
      </c>
      <c r="B2124" s="4" t="s">
        <v>12487</v>
      </c>
      <c r="C2124" s="4"/>
      <c r="D2124" s="4" t="s">
        <v>12488</v>
      </c>
      <c r="E2124" s="5" t="s">
        <v>12489</v>
      </c>
      <c r="F2124" s="4" t="s">
        <v>8212</v>
      </c>
      <c r="G2124" s="4" t="s">
        <v>620</v>
      </c>
      <c r="H2124" s="5" t="s">
        <v>12490</v>
      </c>
      <c r="I2124" s="4" t="s">
        <v>12491</v>
      </c>
      <c r="J2124" s="5" t="n">
        <f aca="false">LEN(K2124)</f>
        <v>23</v>
      </c>
      <c r="K2124" s="10" t="s">
        <v>12492</v>
      </c>
      <c r="L2124" s="4" t="s">
        <v>78</v>
      </c>
      <c r="M2124" s="4" t="s">
        <v>359</v>
      </c>
    </row>
    <row r="2125" customFormat="false" ht="15.75" hidden="false" customHeight="true" outlineLevel="0" collapsed="false">
      <c r="A2125" s="4" t="n">
        <v>10305</v>
      </c>
      <c r="B2125" s="4" t="s">
        <v>12493</v>
      </c>
      <c r="C2125" s="4"/>
      <c r="D2125" s="4" t="s">
        <v>12494</v>
      </c>
      <c r="E2125" s="5" t="s">
        <v>12495</v>
      </c>
      <c r="F2125" s="4" t="s">
        <v>5451</v>
      </c>
      <c r="G2125" s="4" t="s">
        <v>620</v>
      </c>
      <c r="H2125" s="5" t="s">
        <v>12496</v>
      </c>
      <c r="I2125" s="4" t="s">
        <v>12497</v>
      </c>
      <c r="J2125" s="5" t="n">
        <f aca="false">LEN(K2125)</f>
        <v>23</v>
      </c>
      <c r="K2125" s="6" t="s">
        <v>12498</v>
      </c>
      <c r="L2125" s="4" t="s">
        <v>31</v>
      </c>
      <c r="M2125" s="4" t="s">
        <v>317</v>
      </c>
    </row>
    <row r="2126" customFormat="false" ht="15.75" hidden="false" customHeight="true" outlineLevel="0" collapsed="false">
      <c r="A2126" s="4" t="n">
        <v>10311</v>
      </c>
      <c r="B2126" s="4" t="s">
        <v>12499</v>
      </c>
      <c r="C2126" s="4"/>
      <c r="D2126" s="4" t="s">
        <v>12500</v>
      </c>
      <c r="E2126" s="5" t="s">
        <v>8247</v>
      </c>
      <c r="F2126" s="4" t="s">
        <v>8248</v>
      </c>
      <c r="G2126" s="4" t="s">
        <v>620</v>
      </c>
      <c r="H2126" s="5" t="s">
        <v>12501</v>
      </c>
      <c r="I2126" s="4" t="str">
        <f aca="false">IFERROR(__xludf.dummyfunction("""info@""&amp;LOWER(REGEXREPLACE(B2126,""[^A-Za-z0-9]"",""""))&amp;"".com"""),"info@rubenalvarezalvarez.com")</f>
        <v>info@rubenalvarezalvarez.com</v>
      </c>
      <c r="J2126" s="5" t="n">
        <f aca="false">LEN(K2126)</f>
        <v>23</v>
      </c>
      <c r="K2126" s="6" t="s">
        <v>12502</v>
      </c>
      <c r="L2126" s="4" t="s">
        <v>78</v>
      </c>
      <c r="M2126" s="4" t="s">
        <v>31</v>
      </c>
    </row>
    <row r="2127" customFormat="false" ht="15.75" hidden="false" customHeight="true" outlineLevel="0" collapsed="false">
      <c r="A2127" s="4" t="n">
        <v>10432</v>
      </c>
      <c r="B2127" s="4" t="s">
        <v>12503</v>
      </c>
      <c r="C2127" s="4"/>
      <c r="D2127" s="4" t="s">
        <v>12504</v>
      </c>
      <c r="E2127" s="5" t="s">
        <v>12505</v>
      </c>
      <c r="F2127" s="4" t="s">
        <v>3657</v>
      </c>
      <c r="G2127" s="4" t="s">
        <v>620</v>
      </c>
      <c r="H2127" s="5" t="s">
        <v>12506</v>
      </c>
      <c r="I2127" s="4" t="s">
        <v>12507</v>
      </c>
      <c r="J2127" s="5" t="n">
        <f aca="false">LEN(K2127)</f>
        <v>23</v>
      </c>
      <c r="K2127" s="6" t="s">
        <v>12508</v>
      </c>
      <c r="L2127" s="4" t="s">
        <v>31</v>
      </c>
      <c r="M2127" s="4" t="s">
        <v>577</v>
      </c>
    </row>
    <row r="2128" customFormat="false" ht="15.75" hidden="false" customHeight="true" outlineLevel="0" collapsed="false">
      <c r="A2128" s="4" t="n">
        <v>10439</v>
      </c>
      <c r="B2128" s="4" t="s">
        <v>12509</v>
      </c>
      <c r="C2128" s="4"/>
      <c r="D2128" s="4" t="s">
        <v>12510</v>
      </c>
      <c r="E2128" s="5" t="s">
        <v>4439</v>
      </c>
      <c r="F2128" s="4" t="s">
        <v>4440</v>
      </c>
      <c r="G2128" s="4" t="s">
        <v>620</v>
      </c>
      <c r="H2128" s="5" t="s">
        <v>12511</v>
      </c>
      <c r="I2128" s="4" t="s">
        <v>12512</v>
      </c>
      <c r="J2128" s="5" t="n">
        <f aca="false">LEN(K2128)</f>
        <v>23</v>
      </c>
      <c r="K2128" s="6" t="s">
        <v>12513</v>
      </c>
      <c r="L2128" s="4" t="s">
        <v>31</v>
      </c>
      <c r="M2128" s="4" t="s">
        <v>1208</v>
      </c>
    </row>
    <row r="2129" customFormat="false" ht="15.75" hidden="false" customHeight="true" outlineLevel="0" collapsed="false">
      <c r="A2129" s="4" t="n">
        <v>10441</v>
      </c>
      <c r="B2129" s="4" t="s">
        <v>12514</v>
      </c>
      <c r="C2129" s="4"/>
      <c r="D2129" s="4" t="s">
        <v>12515</v>
      </c>
      <c r="E2129" s="5" t="s">
        <v>12516</v>
      </c>
      <c r="F2129" s="4" t="s">
        <v>12517</v>
      </c>
      <c r="G2129" s="4" t="s">
        <v>620</v>
      </c>
      <c r="H2129" s="5" t="s">
        <v>12518</v>
      </c>
      <c r="I2129" s="4" t="str">
        <f aca="false">IFERROR(__xludf.dummyfunction("""info@""&amp;LOWER(REGEXREPLACE(B2129,""[^A-Za-z0-9]"",""""))&amp;"".com"""),"info@hotelpalaciodefiame.com")</f>
        <v>info@hotelpalaciodefiame.com</v>
      </c>
      <c r="J2129" s="5" t="n">
        <f aca="false">LEN(K2129)</f>
        <v>23</v>
      </c>
      <c r="K2129" s="6" t="s">
        <v>12519</v>
      </c>
      <c r="L2129" s="4" t="s">
        <v>57</v>
      </c>
      <c r="M2129" s="4" t="s">
        <v>1208</v>
      </c>
    </row>
    <row r="2130" customFormat="false" ht="15.75" hidden="false" customHeight="true" outlineLevel="0" collapsed="false">
      <c r="A2130" s="4" t="n">
        <v>10459</v>
      </c>
      <c r="B2130" s="4" t="s">
        <v>12520</v>
      </c>
      <c r="C2130" s="4"/>
      <c r="D2130" s="4" t="s">
        <v>12521</v>
      </c>
      <c r="E2130" s="5" t="s">
        <v>2242</v>
      </c>
      <c r="F2130" s="4" t="s">
        <v>2243</v>
      </c>
      <c r="G2130" s="4" t="s">
        <v>620</v>
      </c>
      <c r="H2130" s="5" t="s">
        <v>12522</v>
      </c>
      <c r="I2130" s="4" t="str">
        <f aca="false">IFERROR(__xludf.dummyfunction("""info@""&amp;LOWER(REGEXREPLACE(B2130,""[^A-Za-z0-9]"",""""))&amp;"".com"""),"info@cristalvillaviciosa.com")</f>
        <v>info@cristalvillaviciosa.com</v>
      </c>
      <c r="J2130" s="5" t="n">
        <f aca="false">LEN(K2130)</f>
        <v>23</v>
      </c>
      <c r="K2130" s="6" t="s">
        <v>12523</v>
      </c>
      <c r="L2130" s="4" t="s">
        <v>57</v>
      </c>
      <c r="M2130" s="4" t="s">
        <v>118</v>
      </c>
    </row>
    <row r="2131" customFormat="false" ht="15.75" hidden="false" customHeight="true" outlineLevel="0" collapsed="false">
      <c r="A2131" s="4" t="n">
        <v>10473</v>
      </c>
      <c r="B2131" s="4" t="s">
        <v>12524</v>
      </c>
      <c r="C2131" s="4"/>
      <c r="D2131" s="4" t="s">
        <v>12525</v>
      </c>
      <c r="E2131" s="5" t="s">
        <v>8279</v>
      </c>
      <c r="F2131" s="4" t="s">
        <v>1782</v>
      </c>
      <c r="G2131" s="4" t="s">
        <v>620</v>
      </c>
      <c r="H2131" s="5" t="s">
        <v>12526</v>
      </c>
      <c r="I2131" s="7" t="s">
        <v>12527</v>
      </c>
      <c r="J2131" s="5" t="n">
        <f aca="false">LEN(K2131)</f>
        <v>23</v>
      </c>
      <c r="K2131" s="6" t="s">
        <v>12528</v>
      </c>
      <c r="L2131" s="4" t="s">
        <v>1970</v>
      </c>
      <c r="M2131" s="4" t="s">
        <v>186</v>
      </c>
    </row>
    <row r="2132" customFormat="false" ht="15.75" hidden="false" customHeight="true" outlineLevel="0" collapsed="false">
      <c r="A2132" s="4" t="n">
        <v>10504</v>
      </c>
      <c r="B2132" s="4" t="s">
        <v>12529</v>
      </c>
      <c r="C2132" s="4"/>
      <c r="D2132" s="4" t="s">
        <v>12530</v>
      </c>
      <c r="E2132" s="5" t="s">
        <v>12531</v>
      </c>
      <c r="F2132" s="4" t="s">
        <v>2243</v>
      </c>
      <c r="G2132" s="4" t="s">
        <v>620</v>
      </c>
      <c r="H2132" s="5" t="s">
        <v>12532</v>
      </c>
      <c r="I2132" s="4" t="s">
        <v>12533</v>
      </c>
      <c r="J2132" s="5" t="n">
        <f aca="false">LEN(K2132)</f>
        <v>23</v>
      </c>
      <c r="K2132" s="6" t="s">
        <v>12534</v>
      </c>
      <c r="L2132" s="4" t="s">
        <v>21</v>
      </c>
      <c r="M2132" s="4" t="s">
        <v>381</v>
      </c>
    </row>
    <row r="2133" customFormat="false" ht="15.75" hidden="false" customHeight="true" outlineLevel="0" collapsed="false">
      <c r="A2133" s="4" t="n">
        <v>10530</v>
      </c>
      <c r="B2133" s="4" t="s">
        <v>12535</v>
      </c>
      <c r="C2133" s="4"/>
      <c r="D2133" s="4" t="s">
        <v>12536</v>
      </c>
      <c r="E2133" s="5" t="s">
        <v>8286</v>
      </c>
      <c r="F2133" s="4" t="s">
        <v>881</v>
      </c>
      <c r="G2133" s="4" t="s">
        <v>882</v>
      </c>
      <c r="H2133" s="5" t="s">
        <v>12537</v>
      </c>
      <c r="I2133" s="7" t="str">
        <f aca="false">IFERROR(__xludf.dummyfunction("""info@""&amp;LOWER(REGEXREPLACE(B2133,""[^A-Za-z0-9]"",""""))&amp;"".com"""),"info@granhotelhlgsamilsa.com")</f>
        <v>info@granhotelhlgsamilsa.com</v>
      </c>
      <c r="J2133" s="5" t="n">
        <f aca="false">LEN(K2133)</f>
        <v>23</v>
      </c>
      <c r="K2133" s="6" t="s">
        <v>12538</v>
      </c>
      <c r="L2133" s="4" t="s">
        <v>31</v>
      </c>
      <c r="M2133" s="4" t="s">
        <v>1369</v>
      </c>
    </row>
    <row r="2134" customFormat="false" ht="15.75" hidden="false" customHeight="true" outlineLevel="0" collapsed="false">
      <c r="A2134" s="4" t="n">
        <v>10535</v>
      </c>
      <c r="B2134" s="4" t="s">
        <v>12539</v>
      </c>
      <c r="C2134" s="4"/>
      <c r="D2134" s="4" t="s">
        <v>12540</v>
      </c>
      <c r="E2134" s="5" t="s">
        <v>12541</v>
      </c>
      <c r="F2134" s="4" t="s">
        <v>5616</v>
      </c>
      <c r="G2134" s="4" t="s">
        <v>882</v>
      </c>
      <c r="H2134" s="5" t="s">
        <v>12542</v>
      </c>
      <c r="I2134" s="4" t="s">
        <v>12543</v>
      </c>
      <c r="J2134" s="5" t="n">
        <f aca="false">LEN(K2134)</f>
        <v>23</v>
      </c>
      <c r="K2134" s="6" t="s">
        <v>12544</v>
      </c>
      <c r="L2134" s="4" t="s">
        <v>31</v>
      </c>
      <c r="M2134" s="4" t="s">
        <v>459</v>
      </c>
    </row>
    <row r="2135" customFormat="false" ht="15.75" hidden="false" customHeight="true" outlineLevel="0" collapsed="false">
      <c r="A2135" s="4" t="n">
        <v>10540</v>
      </c>
      <c r="B2135" s="4" t="s">
        <v>12545</v>
      </c>
      <c r="C2135" s="4"/>
      <c r="D2135" s="4" t="s">
        <v>12546</v>
      </c>
      <c r="E2135" s="5" t="s">
        <v>12547</v>
      </c>
      <c r="F2135" s="4" t="s">
        <v>12548</v>
      </c>
      <c r="G2135" s="4" t="s">
        <v>882</v>
      </c>
      <c r="H2135" s="5" t="s">
        <v>12549</v>
      </c>
      <c r="I2135" s="4" t="s">
        <v>12550</v>
      </c>
      <c r="J2135" s="5" t="n">
        <f aca="false">LEN(K2135)</f>
        <v>23</v>
      </c>
      <c r="K2135" s="6" t="s">
        <v>12551</v>
      </c>
      <c r="L2135" s="4" t="s">
        <v>21</v>
      </c>
      <c r="M2135" s="4" t="s">
        <v>326</v>
      </c>
    </row>
    <row r="2136" customFormat="false" ht="15.75" hidden="false" customHeight="true" outlineLevel="0" collapsed="false">
      <c r="A2136" s="4" t="n">
        <v>10543</v>
      </c>
      <c r="B2136" s="4" t="s">
        <v>12552</v>
      </c>
      <c r="C2136" s="4"/>
      <c r="D2136" s="4" t="s">
        <v>12553</v>
      </c>
      <c r="E2136" s="5" t="s">
        <v>12554</v>
      </c>
      <c r="F2136" s="4" t="s">
        <v>12555</v>
      </c>
      <c r="G2136" s="4" t="s">
        <v>882</v>
      </c>
      <c r="H2136" s="5" t="s">
        <v>12556</v>
      </c>
      <c r="I2136" s="4" t="s">
        <v>12557</v>
      </c>
      <c r="J2136" s="5" t="n">
        <f aca="false">LEN(K2136)</f>
        <v>23</v>
      </c>
      <c r="K2136" s="6" t="s">
        <v>12558</v>
      </c>
      <c r="L2136" s="4" t="s">
        <v>637</v>
      </c>
      <c r="M2136" s="4" t="s">
        <v>967</v>
      </c>
    </row>
    <row r="2137" customFormat="false" ht="15.75" hidden="false" customHeight="true" outlineLevel="0" collapsed="false">
      <c r="A2137" s="4" t="n">
        <v>10575</v>
      </c>
      <c r="B2137" s="4" t="s">
        <v>12559</v>
      </c>
      <c r="C2137" s="4"/>
      <c r="D2137" s="4" t="s">
        <v>12560</v>
      </c>
      <c r="E2137" s="5" t="s">
        <v>12561</v>
      </c>
      <c r="F2137" s="4" t="s">
        <v>881</v>
      </c>
      <c r="G2137" s="4" t="s">
        <v>882</v>
      </c>
      <c r="H2137" s="5" t="s">
        <v>12562</v>
      </c>
      <c r="I2137" s="4" t="s">
        <v>12563</v>
      </c>
      <c r="J2137" s="5" t="n">
        <f aca="false">LEN(K2137)</f>
        <v>23</v>
      </c>
      <c r="K2137" s="6" t="s">
        <v>12564</v>
      </c>
      <c r="L2137" s="4" t="s">
        <v>21</v>
      </c>
      <c r="M2137" s="4" t="s">
        <v>1979</v>
      </c>
    </row>
    <row r="2138" customFormat="false" ht="27.75" hidden="false" customHeight="true" outlineLevel="0" collapsed="false">
      <c r="A2138" s="4" t="n">
        <v>10645</v>
      </c>
      <c r="B2138" s="4" t="s">
        <v>12565</v>
      </c>
      <c r="C2138" s="4"/>
      <c r="D2138" s="4" t="s">
        <v>12566</v>
      </c>
      <c r="E2138" s="5" t="s">
        <v>12567</v>
      </c>
      <c r="F2138" s="4" t="s">
        <v>2250</v>
      </c>
      <c r="G2138" s="4" t="s">
        <v>882</v>
      </c>
      <c r="H2138" s="5" t="s">
        <v>12568</v>
      </c>
      <c r="I2138" s="7" t="s">
        <v>12569</v>
      </c>
      <c r="J2138" s="5" t="n">
        <f aca="false">LEN(K2138)</f>
        <v>23</v>
      </c>
      <c r="K2138" s="6" t="s">
        <v>12570</v>
      </c>
      <c r="L2138" s="4" t="s">
        <v>57</v>
      </c>
      <c r="M2138" s="4" t="s">
        <v>2167</v>
      </c>
    </row>
    <row r="2139" customFormat="false" ht="27.75" hidden="false" customHeight="true" outlineLevel="0" collapsed="false">
      <c r="A2139" s="4" t="n">
        <v>10657</v>
      </c>
      <c r="B2139" s="4" t="s">
        <v>12571</v>
      </c>
      <c r="C2139" s="4"/>
      <c r="D2139" s="4" t="s">
        <v>12572</v>
      </c>
      <c r="E2139" s="5" t="s">
        <v>12573</v>
      </c>
      <c r="F2139" s="4" t="s">
        <v>2250</v>
      </c>
      <c r="G2139" s="4" t="s">
        <v>882</v>
      </c>
      <c r="H2139" s="5" t="s">
        <v>12574</v>
      </c>
      <c r="I2139" s="7" t="s">
        <v>12575</v>
      </c>
      <c r="J2139" s="5" t="n">
        <f aca="false">LEN(K2139)</f>
        <v>23</v>
      </c>
      <c r="K2139" s="6" t="s">
        <v>12576</v>
      </c>
      <c r="L2139" s="4" t="s">
        <v>57</v>
      </c>
      <c r="M2139" s="4" t="s">
        <v>695</v>
      </c>
    </row>
    <row r="2140" customFormat="false" ht="15.75" hidden="false" customHeight="true" outlineLevel="0" collapsed="false">
      <c r="A2140" s="4" t="n">
        <v>10679</v>
      </c>
      <c r="B2140" s="4" t="s">
        <v>12577</v>
      </c>
      <c r="C2140" s="4"/>
      <c r="D2140" s="4" t="s">
        <v>12578</v>
      </c>
      <c r="E2140" s="5" t="s">
        <v>5393</v>
      </c>
      <c r="F2140" s="4" t="s">
        <v>1089</v>
      </c>
      <c r="G2140" s="4" t="s">
        <v>882</v>
      </c>
      <c r="H2140" s="5" t="s">
        <v>12579</v>
      </c>
      <c r="I2140" s="4" t="str">
        <f aca="false">IFERROR(__xludf.dummyfunction("""info@""&amp;LOWER(REGEXREPLACE(B2140,""[^A-Za-z0-9]"",""""))&amp;"".com"""),"info@gruposanxenxo2000sl.com")</f>
        <v>info@gruposanxenxo2000sl.com</v>
      </c>
      <c r="J2140" s="5" t="n">
        <f aca="false">LEN(K2140)</f>
        <v>23</v>
      </c>
      <c r="K2140" s="10" t="s">
        <v>12580</v>
      </c>
      <c r="L2140" s="4" t="s">
        <v>57</v>
      </c>
      <c r="M2140" s="4" t="s">
        <v>31</v>
      </c>
    </row>
    <row r="2141" customFormat="false" ht="15.75" hidden="false" customHeight="true" outlineLevel="0" collapsed="false">
      <c r="A2141" s="4" t="n">
        <v>10702</v>
      </c>
      <c r="B2141" s="4" t="s">
        <v>12581</v>
      </c>
      <c r="C2141" s="4"/>
      <c r="D2141" s="4" t="s">
        <v>12582</v>
      </c>
      <c r="E2141" s="5" t="s">
        <v>3063</v>
      </c>
      <c r="F2141" s="4" t="s">
        <v>1089</v>
      </c>
      <c r="G2141" s="4" t="s">
        <v>882</v>
      </c>
      <c r="H2141" s="5" t="s">
        <v>12583</v>
      </c>
      <c r="I2141" s="4" t="s">
        <v>12584</v>
      </c>
      <c r="J2141" s="5" t="n">
        <f aca="false">LEN(K2141)</f>
        <v>23</v>
      </c>
      <c r="K2141" s="10" t="s">
        <v>12585</v>
      </c>
      <c r="L2141" s="4" t="s">
        <v>57</v>
      </c>
      <c r="M2141" s="4" t="s">
        <v>794</v>
      </c>
    </row>
    <row r="2142" customFormat="false" ht="15.75" hidden="false" customHeight="true" outlineLevel="0" collapsed="false">
      <c r="A2142" s="4" t="n">
        <v>10717</v>
      </c>
      <c r="B2142" s="4" t="s">
        <v>12586</v>
      </c>
      <c r="C2142" s="4"/>
      <c r="D2142" s="4" t="s">
        <v>12587</v>
      </c>
      <c r="E2142" s="5" t="s">
        <v>3063</v>
      </c>
      <c r="F2142" s="4" t="s">
        <v>1089</v>
      </c>
      <c r="G2142" s="4" t="s">
        <v>882</v>
      </c>
      <c r="H2142" s="5" t="s">
        <v>12588</v>
      </c>
      <c r="I2142" s="4" t="s">
        <v>12589</v>
      </c>
      <c r="J2142" s="5" t="n">
        <f aca="false">LEN(K2142)</f>
        <v>23</v>
      </c>
      <c r="K2142" s="6" t="s">
        <v>12590</v>
      </c>
      <c r="L2142" s="4" t="s">
        <v>31</v>
      </c>
      <c r="M2142" s="4" t="s">
        <v>1793</v>
      </c>
    </row>
    <row r="2143" customFormat="false" ht="15.75" hidden="false" customHeight="true" outlineLevel="0" collapsed="false">
      <c r="A2143" s="4" t="n">
        <v>10731</v>
      </c>
      <c r="B2143" s="4" t="s">
        <v>12591</v>
      </c>
      <c r="C2143" s="4"/>
      <c r="D2143" s="4" t="s">
        <v>12592</v>
      </c>
      <c r="E2143" s="5" t="s">
        <v>8305</v>
      </c>
      <c r="F2143" s="4" t="s">
        <v>1089</v>
      </c>
      <c r="G2143" s="4" t="s">
        <v>882</v>
      </c>
      <c r="H2143" s="5" t="s">
        <v>12593</v>
      </c>
      <c r="I2143" s="4" t="s">
        <v>12594</v>
      </c>
      <c r="J2143" s="5" t="n">
        <f aca="false">LEN(K2143)</f>
        <v>23</v>
      </c>
      <c r="K2143" s="6" t="s">
        <v>12595</v>
      </c>
      <c r="L2143" s="4" t="s">
        <v>78</v>
      </c>
      <c r="M2143" s="4" t="s">
        <v>695</v>
      </c>
    </row>
    <row r="2144" customFormat="false" ht="15.75" hidden="false" customHeight="true" outlineLevel="0" collapsed="false">
      <c r="A2144" s="4" t="n">
        <v>10768</v>
      </c>
      <c r="B2144" s="4" t="s">
        <v>12596</v>
      </c>
      <c r="C2144" s="4"/>
      <c r="D2144" s="4" t="s">
        <v>12597</v>
      </c>
      <c r="E2144" s="5" t="s">
        <v>5393</v>
      </c>
      <c r="F2144" s="4" t="s">
        <v>1089</v>
      </c>
      <c r="G2144" s="4" t="s">
        <v>882</v>
      </c>
      <c r="H2144" s="5" t="s">
        <v>12598</v>
      </c>
      <c r="I2144" s="4" t="s">
        <v>12599</v>
      </c>
      <c r="J2144" s="5" t="n">
        <f aca="false">LEN(K2144)</f>
        <v>23</v>
      </c>
      <c r="K2144" s="10" t="s">
        <v>12600</v>
      </c>
      <c r="L2144" s="4" t="s">
        <v>637</v>
      </c>
      <c r="M2144" s="4" t="s">
        <v>1793</v>
      </c>
    </row>
    <row r="2145" customFormat="false" ht="15.75" hidden="false" customHeight="true" outlineLevel="0" collapsed="false">
      <c r="A2145" s="4" t="n">
        <v>10847</v>
      </c>
      <c r="B2145" s="4" t="s">
        <v>12601</v>
      </c>
      <c r="C2145" s="4"/>
      <c r="D2145" s="4" t="s">
        <v>12602</v>
      </c>
      <c r="E2145" s="5" t="s">
        <v>12603</v>
      </c>
      <c r="F2145" s="4" t="s">
        <v>364</v>
      </c>
      <c r="G2145" s="4" t="s">
        <v>364</v>
      </c>
      <c r="H2145" s="5" t="s">
        <v>12604</v>
      </c>
      <c r="I2145" s="4" t="s">
        <v>12605</v>
      </c>
      <c r="J2145" s="5" t="n">
        <f aca="false">LEN(K2145)</f>
        <v>23</v>
      </c>
      <c r="K2145" s="6" t="s">
        <v>12606</v>
      </c>
      <c r="L2145" s="4" t="s">
        <v>31</v>
      </c>
      <c r="M2145" s="4" t="s">
        <v>695</v>
      </c>
    </row>
    <row r="2146" customFormat="false" ht="15.75" hidden="false" customHeight="true" outlineLevel="0" collapsed="false">
      <c r="A2146" s="4" t="n">
        <v>10855</v>
      </c>
      <c r="B2146" s="4" t="s">
        <v>12607</v>
      </c>
      <c r="C2146" s="4"/>
      <c r="D2146" s="4" t="s">
        <v>12608</v>
      </c>
      <c r="E2146" s="5" t="s">
        <v>12609</v>
      </c>
      <c r="F2146" s="4" t="s">
        <v>364</v>
      </c>
      <c r="G2146" s="4" t="s">
        <v>364</v>
      </c>
      <c r="H2146" s="5" t="s">
        <v>12610</v>
      </c>
      <c r="I2146" s="4" t="s">
        <v>12611</v>
      </c>
      <c r="J2146" s="5" t="n">
        <f aca="false">LEN(K2146)</f>
        <v>23</v>
      </c>
      <c r="K2146" s="6" t="s">
        <v>12612</v>
      </c>
      <c r="L2146" s="4" t="s">
        <v>31</v>
      </c>
      <c r="M2146" s="4" t="s">
        <v>31</v>
      </c>
    </row>
    <row r="2147" customFormat="false" ht="15.75" hidden="false" customHeight="true" outlineLevel="0" collapsed="false">
      <c r="A2147" s="4" t="n">
        <v>10858</v>
      </c>
      <c r="B2147" s="4" t="s">
        <v>12613</v>
      </c>
      <c r="C2147" s="4"/>
      <c r="D2147" s="4" t="s">
        <v>12614</v>
      </c>
      <c r="E2147" s="5" t="s">
        <v>12603</v>
      </c>
      <c r="F2147" s="4" t="s">
        <v>364</v>
      </c>
      <c r="G2147" s="4" t="s">
        <v>364</v>
      </c>
      <c r="H2147" s="5" t="s">
        <v>12615</v>
      </c>
      <c r="I2147" s="4" t="s">
        <v>12616</v>
      </c>
      <c r="J2147" s="5" t="n">
        <f aca="false">LEN(K2147)</f>
        <v>23</v>
      </c>
      <c r="K2147" s="6" t="s">
        <v>12617</v>
      </c>
      <c r="L2147" s="4" t="s">
        <v>31</v>
      </c>
      <c r="M2147" s="4" t="s">
        <v>502</v>
      </c>
    </row>
    <row r="2148" customFormat="false" ht="15.75" hidden="false" customHeight="true" outlineLevel="0" collapsed="false">
      <c r="A2148" s="4" t="n">
        <v>10874</v>
      </c>
      <c r="B2148" s="4" t="s">
        <v>12618</v>
      </c>
      <c r="C2148" s="4"/>
      <c r="D2148" s="4" t="s">
        <v>12619</v>
      </c>
      <c r="E2148" s="5" t="s">
        <v>12620</v>
      </c>
      <c r="F2148" s="4" t="s">
        <v>4458</v>
      </c>
      <c r="G2148" s="4" t="s">
        <v>364</v>
      </c>
      <c r="H2148" s="5" t="s">
        <v>12621</v>
      </c>
      <c r="I2148" s="4" t="s">
        <v>12622</v>
      </c>
      <c r="J2148" s="5" t="n">
        <f aca="false">LEN(K2148)</f>
        <v>23</v>
      </c>
      <c r="K2148" s="6" t="s">
        <v>12623</v>
      </c>
      <c r="L2148" s="4" t="s">
        <v>31</v>
      </c>
      <c r="M2148" s="4" t="s">
        <v>1085</v>
      </c>
    </row>
    <row r="2149" customFormat="false" ht="15.75" hidden="false" customHeight="true" outlineLevel="0" collapsed="false">
      <c r="A2149" s="4" t="n">
        <v>11018</v>
      </c>
      <c r="B2149" s="4" t="s">
        <v>12624</v>
      </c>
      <c r="C2149" s="4"/>
      <c r="D2149" s="4" t="s">
        <v>12625</v>
      </c>
      <c r="E2149" s="5" t="s">
        <v>12626</v>
      </c>
      <c r="F2149" s="4" t="s">
        <v>12627</v>
      </c>
      <c r="G2149" s="4" t="s">
        <v>1270</v>
      </c>
      <c r="H2149" s="5" t="s">
        <v>12628</v>
      </c>
      <c r="I2149" s="4" t="s">
        <v>12629</v>
      </c>
      <c r="J2149" s="5" t="n">
        <f aca="false">LEN(K2149)</f>
        <v>23</v>
      </c>
      <c r="K2149" s="6" t="s">
        <v>12630</v>
      </c>
      <c r="L2149" s="4" t="s">
        <v>31</v>
      </c>
      <c r="M2149" s="4" t="s">
        <v>819</v>
      </c>
    </row>
    <row r="2150" customFormat="false" ht="15.75" hidden="false" customHeight="true" outlineLevel="0" collapsed="false">
      <c r="A2150" s="4" t="n">
        <v>12216</v>
      </c>
      <c r="B2150" s="4" t="s">
        <v>12631</v>
      </c>
      <c r="C2150" s="4"/>
      <c r="D2150" s="4" t="s">
        <v>12632</v>
      </c>
      <c r="E2150" s="5" t="s">
        <v>3142</v>
      </c>
      <c r="F2150" s="4" t="s">
        <v>12633</v>
      </c>
      <c r="G2150" s="4" t="s">
        <v>431</v>
      </c>
      <c r="H2150" s="5" t="n">
        <v>609521541</v>
      </c>
      <c r="I2150" s="4" t="s">
        <v>12634</v>
      </c>
      <c r="J2150" s="5" t="n">
        <f aca="false">LEN(K2150)</f>
        <v>22</v>
      </c>
      <c r="K2150" s="10" t="s">
        <v>12635</v>
      </c>
      <c r="L2150" s="4" t="s">
        <v>57</v>
      </c>
      <c r="M2150" s="4" t="s">
        <v>877</v>
      </c>
    </row>
    <row r="2151" customFormat="false" ht="15.75" hidden="false" customHeight="true" outlineLevel="0" collapsed="false">
      <c r="A2151" s="4" t="n">
        <v>12396</v>
      </c>
      <c r="B2151" s="4" t="s">
        <v>12636</v>
      </c>
      <c r="C2151" s="4"/>
      <c r="D2151" s="4" t="s">
        <v>12637</v>
      </c>
      <c r="E2151" s="5" t="s">
        <v>12638</v>
      </c>
      <c r="F2151" s="4" t="s">
        <v>12639</v>
      </c>
      <c r="G2151" s="4" t="s">
        <v>1574</v>
      </c>
      <c r="H2151" s="5" t="n">
        <v>650294833</v>
      </c>
      <c r="I2151" s="7" t="s">
        <v>12640</v>
      </c>
      <c r="J2151" s="5" t="n">
        <f aca="false">LEN(K2151)</f>
        <v>22</v>
      </c>
      <c r="K2151" s="6" t="s">
        <v>12641</v>
      </c>
      <c r="L2151" s="4" t="s">
        <v>21</v>
      </c>
      <c r="M2151" s="4" t="s">
        <v>31</v>
      </c>
    </row>
    <row r="2152" customFormat="false" ht="15.75" hidden="false" customHeight="true" outlineLevel="0" collapsed="false">
      <c r="A2152" s="4" t="n">
        <v>11274</v>
      </c>
      <c r="B2152" s="4" t="s">
        <v>12642</v>
      </c>
      <c r="C2152" s="4"/>
      <c r="D2152" s="4" t="s">
        <v>12643</v>
      </c>
      <c r="E2152" s="5" t="s">
        <v>10571</v>
      </c>
      <c r="F2152" s="4" t="s">
        <v>10572</v>
      </c>
      <c r="G2152" s="4" t="s">
        <v>2305</v>
      </c>
      <c r="H2152" s="5" t="n">
        <v>664690088</v>
      </c>
      <c r="I2152" s="4" t="s">
        <v>12644</v>
      </c>
      <c r="J2152" s="5" t="n">
        <f aca="false">LEN(K2152)</f>
        <v>22</v>
      </c>
      <c r="K2152" s="6" t="s">
        <v>12645</v>
      </c>
      <c r="L2152" s="4" t="s">
        <v>57</v>
      </c>
      <c r="M2152" s="4" t="s">
        <v>31</v>
      </c>
    </row>
    <row r="2153" customFormat="false" ht="15.75" hidden="false" customHeight="true" outlineLevel="0" collapsed="false">
      <c r="A2153" s="4" t="n">
        <v>11695</v>
      </c>
      <c r="B2153" s="4" t="s">
        <v>12646</v>
      </c>
      <c r="C2153" s="4"/>
      <c r="D2153" s="4" t="s">
        <v>12647</v>
      </c>
      <c r="E2153" s="5" t="s">
        <v>12648</v>
      </c>
      <c r="F2153" s="4" t="s">
        <v>12649</v>
      </c>
      <c r="G2153" s="4" t="s">
        <v>355</v>
      </c>
      <c r="H2153" s="5" t="n">
        <v>666428628</v>
      </c>
      <c r="I2153" s="4" t="s">
        <v>12650</v>
      </c>
      <c r="J2153" s="5" t="n">
        <f aca="false">LEN(K2153)</f>
        <v>22</v>
      </c>
      <c r="K2153" s="10" t="s">
        <v>12651</v>
      </c>
      <c r="L2153" s="4" t="s">
        <v>31</v>
      </c>
      <c r="M2153" s="4" t="s">
        <v>31</v>
      </c>
    </row>
    <row r="2154" customFormat="false" ht="15.75" hidden="false" customHeight="true" outlineLevel="0" collapsed="false">
      <c r="A2154" s="4" t="n">
        <v>11237</v>
      </c>
      <c r="B2154" s="4" t="s">
        <v>12652</v>
      </c>
      <c r="C2154" s="4"/>
      <c r="D2154" s="4" t="s">
        <v>12653</v>
      </c>
      <c r="E2154" s="5" t="s">
        <v>12654</v>
      </c>
      <c r="F2154" s="4" t="s">
        <v>2621</v>
      </c>
      <c r="G2154" s="4" t="s">
        <v>620</v>
      </c>
      <c r="H2154" s="5" t="n">
        <v>669742974</v>
      </c>
      <c r="I2154" s="4" t="s">
        <v>12655</v>
      </c>
      <c r="J2154" s="5" t="n">
        <f aca="false">LEN(K2154)</f>
        <v>22</v>
      </c>
      <c r="K2154" s="10" t="s">
        <v>12656</v>
      </c>
      <c r="L2154" s="4" t="s">
        <v>31</v>
      </c>
      <c r="M2154" s="4" t="s">
        <v>794</v>
      </c>
    </row>
    <row r="2155" customFormat="false" ht="15.75" hidden="false" customHeight="true" outlineLevel="0" collapsed="false">
      <c r="A2155" s="4" t="n">
        <v>11924</v>
      </c>
      <c r="B2155" s="4" t="s">
        <v>12657</v>
      </c>
      <c r="C2155" s="4"/>
      <c r="D2155" s="4" t="s">
        <v>12658</v>
      </c>
      <c r="E2155" s="5" t="s">
        <v>12659</v>
      </c>
      <c r="F2155" s="4" t="s">
        <v>12660</v>
      </c>
      <c r="G2155" s="4" t="s">
        <v>364</v>
      </c>
      <c r="H2155" s="5" t="n">
        <v>669770739</v>
      </c>
      <c r="I2155" s="4" t="s">
        <v>12661</v>
      </c>
      <c r="J2155" s="5" t="n">
        <f aca="false">LEN(K2155)</f>
        <v>22</v>
      </c>
      <c r="K2155" s="6" t="s">
        <v>12662</v>
      </c>
      <c r="L2155" s="4" t="s">
        <v>57</v>
      </c>
      <c r="M2155" s="4" t="s">
        <v>186</v>
      </c>
    </row>
    <row r="2156" customFormat="false" ht="15.75" hidden="false" customHeight="true" outlineLevel="0" collapsed="false">
      <c r="A2156" s="4" t="n">
        <v>11401</v>
      </c>
      <c r="B2156" s="4" t="s">
        <v>12663</v>
      </c>
      <c r="C2156" s="4"/>
      <c r="D2156" s="4" t="s">
        <v>12664</v>
      </c>
      <c r="E2156" s="5" t="s">
        <v>12665</v>
      </c>
      <c r="F2156" s="4" t="s">
        <v>12666</v>
      </c>
      <c r="G2156" s="4" t="s">
        <v>290</v>
      </c>
      <c r="H2156" s="5" t="n">
        <v>680296238</v>
      </c>
      <c r="I2156" s="7" t="s">
        <v>12667</v>
      </c>
      <c r="J2156" s="5" t="n">
        <f aca="false">LEN(K2156)</f>
        <v>22</v>
      </c>
      <c r="K2156" s="6" t="s">
        <v>12668</v>
      </c>
      <c r="L2156" s="4" t="s">
        <v>637</v>
      </c>
      <c r="M2156" s="4" t="s">
        <v>317</v>
      </c>
    </row>
    <row r="2157" customFormat="false" ht="15.75" hidden="false" customHeight="true" outlineLevel="0" collapsed="false">
      <c r="A2157" s="4" t="n">
        <v>11197</v>
      </c>
      <c r="B2157" s="4" t="s">
        <v>12669</v>
      </c>
      <c r="C2157" s="4"/>
      <c r="D2157" s="4" t="s">
        <v>12670</v>
      </c>
      <c r="E2157" s="5" t="s">
        <v>10474</v>
      </c>
      <c r="F2157" s="4" t="s">
        <v>8235</v>
      </c>
      <c r="G2157" s="4" t="s">
        <v>620</v>
      </c>
      <c r="H2157" s="5" t="n">
        <v>696249547</v>
      </c>
      <c r="I2157" s="4" t="s">
        <v>12671</v>
      </c>
      <c r="J2157" s="5" t="n">
        <f aca="false">LEN(K2157)</f>
        <v>22</v>
      </c>
      <c r="K2157" s="10" t="s">
        <v>12672</v>
      </c>
      <c r="L2157" s="4" t="s">
        <v>78</v>
      </c>
      <c r="M2157" s="4" t="s">
        <v>31</v>
      </c>
    </row>
    <row r="2158" customFormat="false" ht="15.75" hidden="false" customHeight="true" outlineLevel="0" collapsed="false">
      <c r="A2158" s="4" t="n">
        <v>12241</v>
      </c>
      <c r="B2158" s="4" t="s">
        <v>12673</v>
      </c>
      <c r="C2158" s="4"/>
      <c r="D2158" s="4" t="s">
        <v>12674</v>
      </c>
      <c r="E2158" s="5" t="s">
        <v>8694</v>
      </c>
      <c r="F2158" s="4" t="s">
        <v>8695</v>
      </c>
      <c r="G2158" s="4" t="s">
        <v>1482</v>
      </c>
      <c r="H2158" s="5" t="n">
        <v>921444816</v>
      </c>
      <c r="I2158" s="4" t="s">
        <v>12675</v>
      </c>
      <c r="J2158" s="5" t="n">
        <f aca="false">LEN(K2158)</f>
        <v>22</v>
      </c>
      <c r="K2158" s="6" t="s">
        <v>12676</v>
      </c>
      <c r="L2158" s="4" t="s">
        <v>31</v>
      </c>
      <c r="M2158" s="4" t="s">
        <v>31</v>
      </c>
    </row>
    <row r="2159" customFormat="false" ht="15.75" hidden="false" customHeight="true" outlineLevel="0" collapsed="false">
      <c r="A2159" s="4" t="n">
        <v>12244</v>
      </c>
      <c r="B2159" s="4" t="s">
        <v>12677</v>
      </c>
      <c r="C2159" s="4"/>
      <c r="D2159" s="4" t="s">
        <v>12678</v>
      </c>
      <c r="E2159" s="5" t="s">
        <v>12679</v>
      </c>
      <c r="F2159" s="4" t="s">
        <v>1482</v>
      </c>
      <c r="G2159" s="4" t="s">
        <v>1482</v>
      </c>
      <c r="H2159" s="5" t="n">
        <v>921444816</v>
      </c>
      <c r="I2159" s="4" t="s">
        <v>12675</v>
      </c>
      <c r="J2159" s="5" t="n">
        <f aca="false">LEN(K2159)</f>
        <v>22</v>
      </c>
      <c r="K2159" s="6" t="s">
        <v>12676</v>
      </c>
      <c r="L2159" s="4" t="s">
        <v>31</v>
      </c>
      <c r="M2159" s="4" t="s">
        <v>31</v>
      </c>
    </row>
    <row r="2160" customFormat="false" ht="15.75" hidden="false" customHeight="true" outlineLevel="0" collapsed="false">
      <c r="A2160" s="4" t="n">
        <v>11541</v>
      </c>
      <c r="B2160" s="4" t="s">
        <v>12680</v>
      </c>
      <c r="C2160" s="4"/>
      <c r="D2160" s="4" t="s">
        <v>12681</v>
      </c>
      <c r="E2160" s="5" t="s">
        <v>12682</v>
      </c>
      <c r="F2160" s="4" t="s">
        <v>12683</v>
      </c>
      <c r="G2160" s="4" t="s">
        <v>2093</v>
      </c>
      <c r="H2160" s="5" t="n">
        <v>926090928</v>
      </c>
      <c r="I2160" s="4" t="s">
        <v>12684</v>
      </c>
      <c r="J2160" s="5" t="n">
        <f aca="false">LEN(K2160)</f>
        <v>22</v>
      </c>
      <c r="K2160" s="6" t="s">
        <v>12685</v>
      </c>
      <c r="L2160" s="4" t="s">
        <v>31</v>
      </c>
      <c r="M2160" s="4" t="s">
        <v>133</v>
      </c>
    </row>
    <row r="2161" customFormat="false" ht="15.75" hidden="false" customHeight="true" outlineLevel="0" collapsed="false">
      <c r="A2161" s="4" t="n">
        <v>11092</v>
      </c>
      <c r="B2161" s="4" t="s">
        <v>12686</v>
      </c>
      <c r="C2161" s="4"/>
      <c r="D2161" s="4" t="s">
        <v>12687</v>
      </c>
      <c r="E2161" s="5" t="s">
        <v>12688</v>
      </c>
      <c r="F2161" s="4" t="s">
        <v>12689</v>
      </c>
      <c r="G2161" s="4" t="s">
        <v>603</v>
      </c>
      <c r="H2161" s="5" t="s">
        <v>283</v>
      </c>
      <c r="I2161" s="4" t="s">
        <v>12690</v>
      </c>
      <c r="J2161" s="5" t="n">
        <f aca="false">LEN(K2161)</f>
        <v>22</v>
      </c>
      <c r="K2161" s="6" t="s">
        <v>12691</v>
      </c>
      <c r="L2161" s="4" t="s">
        <v>57</v>
      </c>
      <c r="M2161" s="4" t="s">
        <v>359</v>
      </c>
    </row>
    <row r="2162" customFormat="false" ht="15.75" hidden="false" customHeight="true" outlineLevel="0" collapsed="false">
      <c r="A2162" s="4" t="n">
        <v>11105</v>
      </c>
      <c r="B2162" s="4" t="s">
        <v>12692</v>
      </c>
      <c r="C2162" s="4"/>
      <c r="D2162" s="4" t="s">
        <v>12693</v>
      </c>
      <c r="E2162" s="5" t="s">
        <v>12694</v>
      </c>
      <c r="F2162" s="4" t="s">
        <v>12695</v>
      </c>
      <c r="G2162" s="4" t="s">
        <v>299</v>
      </c>
      <c r="H2162" s="5" t="s">
        <v>283</v>
      </c>
      <c r="I2162" s="4" t="s">
        <v>12696</v>
      </c>
      <c r="J2162" s="5" t="n">
        <f aca="false">LEN(K2162)</f>
        <v>22</v>
      </c>
      <c r="K2162" s="6" t="str">
        <f aca="false">LOWER(SUBSTITUTE(SUBSTITUTE(SUBSTITUTE(SUBSTITUTE(SUBSTITUTE(SUBSTITUTE(SUBSTITUTE(B2162,"S.L.",""),"SL",""),"S.A.",""),"SA","")," ",""),".",""),",",""))&amp;".com"</f>
        <v>hotelcorralderamas.com</v>
      </c>
      <c r="L2162" s="4" t="s">
        <v>57</v>
      </c>
      <c r="M2162" s="4" t="s">
        <v>2097</v>
      </c>
    </row>
    <row r="2163" customFormat="false" ht="15.75" hidden="false" customHeight="true" outlineLevel="0" collapsed="false">
      <c r="A2163" s="4" t="n">
        <v>11158</v>
      </c>
      <c r="B2163" s="4" t="s">
        <v>12697</v>
      </c>
      <c r="C2163" s="4"/>
      <c r="D2163" s="4" t="s">
        <v>12698</v>
      </c>
      <c r="E2163" s="5" t="s">
        <v>12699</v>
      </c>
      <c r="F2163" s="4" t="s">
        <v>12700</v>
      </c>
      <c r="G2163" s="4" t="s">
        <v>27</v>
      </c>
      <c r="H2163" s="5" t="s">
        <v>283</v>
      </c>
      <c r="I2163" s="4" t="s">
        <v>12701</v>
      </c>
      <c r="J2163" s="5" t="n">
        <f aca="false">LEN(K2163)</f>
        <v>22</v>
      </c>
      <c r="K2163" s="6" t="str">
        <f aca="false">LOWER(SUBSTITUTE(SUBSTITUTE(SUBSTITUTE(SUBSTITUTE(SUBSTITUTE(SUBSTITUTE(SUBSTITUTE(B2163,"S.L.",""),"SL",""),"S.A.",""),"SA","")," ",""),".",""),",",""))&amp;".com"</f>
        <v>habitacionesdepego.com</v>
      </c>
      <c r="L2163" s="4" t="s">
        <v>57</v>
      </c>
      <c r="M2163" s="4" t="s">
        <v>31</v>
      </c>
    </row>
    <row r="2164" customFormat="false" ht="15.75" hidden="false" customHeight="true" outlineLevel="0" collapsed="false">
      <c r="A2164" s="4" t="n">
        <v>11163</v>
      </c>
      <c r="B2164" s="4" t="s">
        <v>12702</v>
      </c>
      <c r="C2164" s="4"/>
      <c r="D2164" s="4" t="s">
        <v>12703</v>
      </c>
      <c r="E2164" s="5" t="s">
        <v>6393</v>
      </c>
      <c r="F2164" s="4" t="s">
        <v>6394</v>
      </c>
      <c r="G2164" s="4" t="s">
        <v>27</v>
      </c>
      <c r="H2164" s="5" t="s">
        <v>283</v>
      </c>
      <c r="I2164" s="4" t="s">
        <v>12704</v>
      </c>
      <c r="J2164" s="5" t="n">
        <f aca="false">LEN(K2164)</f>
        <v>22</v>
      </c>
      <c r="K2164" s="10" t="str">
        <f aca="false">LOWER(SUBSTITUTE(SUBSTITUTE(SUBSTITUTE(SUBSTITUTE(SUBSTITUTE(SUBSTITUTE(SUBSTITUTE(B2164,"S.L.",""),"SL",""),"S.A.",""),"SA","")," ",""),".",""),",",""))&amp;".com"</f>
        <v>hotelgolfelcorazón.com</v>
      </c>
      <c r="L2164" s="4" t="s">
        <v>78</v>
      </c>
      <c r="M2164" s="4" t="s">
        <v>2890</v>
      </c>
    </row>
    <row r="2165" customFormat="false" ht="15.75" hidden="false" customHeight="true" outlineLevel="0" collapsed="false">
      <c r="A2165" s="4" t="n">
        <v>11270</v>
      </c>
      <c r="B2165" s="4" t="s">
        <v>12705</v>
      </c>
      <c r="C2165" s="4"/>
      <c r="D2165" s="4" t="s">
        <v>12706</v>
      </c>
      <c r="E2165" s="5" t="s">
        <v>8267</v>
      </c>
      <c r="F2165" s="4" t="s">
        <v>2243</v>
      </c>
      <c r="G2165" s="4" t="s">
        <v>620</v>
      </c>
      <c r="H2165" s="5" t="s">
        <v>283</v>
      </c>
      <c r="I2165" s="4" t="s">
        <v>12707</v>
      </c>
      <c r="J2165" s="5" t="n">
        <f aca="false">LEN(K2165)</f>
        <v>22</v>
      </c>
      <c r="K2165" s="10" t="s">
        <v>12708</v>
      </c>
      <c r="L2165" s="4" t="s">
        <v>78</v>
      </c>
      <c r="M2165" s="4" t="s">
        <v>31</v>
      </c>
    </row>
    <row r="2166" customFormat="false" ht="15.75" hidden="false" customHeight="true" outlineLevel="0" collapsed="false">
      <c r="A2166" s="4" t="n">
        <v>11240</v>
      </c>
      <c r="B2166" s="4" t="s">
        <v>12709</v>
      </c>
      <c r="C2166" s="4"/>
      <c r="D2166" s="4" t="s">
        <v>12710</v>
      </c>
      <c r="E2166" s="5" t="s">
        <v>12711</v>
      </c>
      <c r="F2166" s="4" t="s">
        <v>8280</v>
      </c>
      <c r="G2166" s="4" t="s">
        <v>620</v>
      </c>
      <c r="H2166" s="5" t="s">
        <v>283</v>
      </c>
      <c r="I2166" s="7" t="s">
        <v>12712</v>
      </c>
      <c r="J2166" s="5" t="n">
        <f aca="false">LEN(K2166)</f>
        <v>22</v>
      </c>
      <c r="K2166" s="6" t="s">
        <v>12713</v>
      </c>
      <c r="L2166" s="4" t="s">
        <v>31</v>
      </c>
      <c r="M2166" s="4" t="s">
        <v>32</v>
      </c>
    </row>
    <row r="2167" customFormat="false" ht="15.75" hidden="false" customHeight="true" outlineLevel="0" collapsed="false">
      <c r="A2167" s="4" t="n">
        <v>11242</v>
      </c>
      <c r="B2167" s="4" t="s">
        <v>12714</v>
      </c>
      <c r="C2167" s="4"/>
      <c r="D2167" s="4" t="s">
        <v>12715</v>
      </c>
      <c r="E2167" s="5" t="s">
        <v>4432</v>
      </c>
      <c r="F2167" s="4" t="s">
        <v>4433</v>
      </c>
      <c r="G2167" s="4" t="s">
        <v>620</v>
      </c>
      <c r="H2167" s="5" t="s">
        <v>283</v>
      </c>
      <c r="I2167" s="4" t="s">
        <v>12716</v>
      </c>
      <c r="J2167" s="5" t="n">
        <f aca="false">LEN(K2167)</f>
        <v>22</v>
      </c>
      <c r="K2167" s="6" t="s">
        <v>12717</v>
      </c>
      <c r="L2167" s="4" t="s">
        <v>57</v>
      </c>
      <c r="M2167" s="4" t="s">
        <v>317</v>
      </c>
    </row>
    <row r="2168" customFormat="false" ht="15.75" hidden="false" customHeight="true" outlineLevel="0" collapsed="false">
      <c r="A2168" s="4" t="n">
        <v>11228</v>
      </c>
      <c r="B2168" s="4" t="s">
        <v>12718</v>
      </c>
      <c r="C2168" s="4"/>
      <c r="D2168" s="4" t="s">
        <v>12719</v>
      </c>
      <c r="E2168" s="5" t="s">
        <v>12720</v>
      </c>
      <c r="F2168" s="4" t="s">
        <v>619</v>
      </c>
      <c r="G2168" s="4" t="s">
        <v>620</v>
      </c>
      <c r="H2168" s="5" t="s">
        <v>283</v>
      </c>
      <c r="I2168" s="7" t="s">
        <v>12721</v>
      </c>
      <c r="J2168" s="5" t="n">
        <f aca="false">LEN(K2168)</f>
        <v>22</v>
      </c>
      <c r="K2168" s="6" t="str">
        <f aca="false">LOWER(SUBSTITUTE(SUBSTITUTE(SUBSTITUTE(SUBSTITUTE(SUBSTITUTE(SUBSTITUTE(SUBSTITUTE(B2168,"S.L.",""),"SL",""),"S.A.",""),"SA","")," ",""),".",""),",",""))&amp;".com"</f>
        <v>hotelplayadellanes.com</v>
      </c>
      <c r="L2168" s="4" t="s">
        <v>66</v>
      </c>
      <c r="M2168" s="4" t="s">
        <v>1793</v>
      </c>
    </row>
    <row r="2169" customFormat="false" ht="27.75" hidden="false" customHeight="true" outlineLevel="0" collapsed="false">
      <c r="A2169" s="4" t="n">
        <v>11205</v>
      </c>
      <c r="B2169" s="4" t="s">
        <v>12722</v>
      </c>
      <c r="C2169" s="4"/>
      <c r="D2169" s="4" t="s">
        <v>12723</v>
      </c>
      <c r="E2169" s="5" t="s">
        <v>8273</v>
      </c>
      <c r="F2169" s="4" t="s">
        <v>1782</v>
      </c>
      <c r="G2169" s="4" t="s">
        <v>620</v>
      </c>
      <c r="H2169" s="5" t="s">
        <v>283</v>
      </c>
      <c r="I2169" s="7" t="s">
        <v>12724</v>
      </c>
      <c r="J2169" s="5" t="n">
        <f aca="false">LEN(K2169)</f>
        <v>22</v>
      </c>
      <c r="K2169" s="6" t="s">
        <v>12725</v>
      </c>
      <c r="L2169" s="4" t="s">
        <v>57</v>
      </c>
      <c r="M2169" s="4" t="s">
        <v>929</v>
      </c>
    </row>
    <row r="2170" customFormat="false" ht="15.75" hidden="false" customHeight="true" outlineLevel="0" collapsed="false">
      <c r="A2170" s="4" t="n">
        <v>11370</v>
      </c>
      <c r="B2170" s="4" t="s">
        <v>12726</v>
      </c>
      <c r="C2170" s="4"/>
      <c r="D2170" s="4" t="s">
        <v>12727</v>
      </c>
      <c r="E2170" s="5" t="s">
        <v>12728</v>
      </c>
      <c r="F2170" s="4" t="s">
        <v>12729</v>
      </c>
      <c r="G2170" s="4" t="s">
        <v>138</v>
      </c>
      <c r="H2170" s="5" t="s">
        <v>283</v>
      </c>
      <c r="I2170" s="4" t="s">
        <v>12730</v>
      </c>
      <c r="J2170" s="5" t="n">
        <f aca="false">LEN(K2170)</f>
        <v>22</v>
      </c>
      <c r="K2170" s="10" t="str">
        <f aca="false">LOWER(SUBSTITUTE(SUBSTITUTE(SUBSTITUTE(SUBSTITUTE(SUBSTITUTE(SUBSTITUTE(SUBSTITUTE(B2170,"S.L.",""),"SL",""),"S.A.",""),"SA","")," ",""),".",""),",",""))&amp;".com"</f>
        <v>b&amp;bboatstkatharine.com</v>
      </c>
      <c r="L2170" s="4" t="s">
        <v>78</v>
      </c>
      <c r="M2170" s="4" t="s">
        <v>317</v>
      </c>
    </row>
    <row r="2171" customFormat="false" ht="15.75" hidden="false" customHeight="true" outlineLevel="0" collapsed="false">
      <c r="A2171" s="4" t="n">
        <v>11324</v>
      </c>
      <c r="B2171" s="4" t="s">
        <v>12731</v>
      </c>
      <c r="C2171" s="4"/>
      <c r="D2171" s="4" t="s">
        <v>12732</v>
      </c>
      <c r="E2171" s="5" t="s">
        <v>7278</v>
      </c>
      <c r="F2171" s="4" t="s">
        <v>138</v>
      </c>
      <c r="G2171" s="4" t="s">
        <v>138</v>
      </c>
      <c r="H2171" s="5" t="s">
        <v>283</v>
      </c>
      <c r="I2171" s="4" t="s">
        <v>12733</v>
      </c>
      <c r="J2171" s="5" t="n">
        <f aca="false">LEN(K2171)</f>
        <v>22</v>
      </c>
      <c r="K2171" s="6" t="str">
        <f aca="false">LOWER(SUBSTITUTE(SUBSTITUTE(SUBSTITUTE(SUBSTITUTE(SUBSTITUTE(SUBSTITUTE(SUBSTITUTE(B2171,"S.L.",""),"SL",""),"S.A.",""),"SA","")," ",""),".",""),",",""))&amp;".com"</f>
        <v>barcelonacosyrooms.com</v>
      </c>
      <c r="L2171" s="4" t="s">
        <v>57</v>
      </c>
      <c r="M2171" s="4" t="s">
        <v>22</v>
      </c>
    </row>
    <row r="2172" customFormat="false" ht="15.75" hidden="false" customHeight="true" outlineLevel="0" collapsed="false">
      <c r="A2172" s="4" t="n">
        <v>11354</v>
      </c>
      <c r="B2172" s="4" t="s">
        <v>12734</v>
      </c>
      <c r="C2172" s="4"/>
      <c r="D2172" s="4" t="s">
        <v>12735</v>
      </c>
      <c r="E2172" s="5" t="s">
        <v>1867</v>
      </c>
      <c r="F2172" s="4" t="s">
        <v>138</v>
      </c>
      <c r="G2172" s="4" t="s">
        <v>138</v>
      </c>
      <c r="H2172" s="5" t="s">
        <v>283</v>
      </c>
      <c r="I2172" s="4" t="s">
        <v>12736</v>
      </c>
      <c r="J2172" s="5" t="n">
        <f aca="false">LEN(K2172)</f>
        <v>22</v>
      </c>
      <c r="K2172" s="6" t="s">
        <v>12737</v>
      </c>
      <c r="L2172" s="4" t="s">
        <v>78</v>
      </c>
      <c r="M2172" s="4" t="s">
        <v>186</v>
      </c>
    </row>
    <row r="2173" customFormat="false" ht="15.75" hidden="false" customHeight="true" outlineLevel="0" collapsed="false">
      <c r="A2173" s="4" t="n">
        <v>11384</v>
      </c>
      <c r="B2173" s="4" t="s">
        <v>12738</v>
      </c>
      <c r="C2173" s="4"/>
      <c r="D2173" s="4" t="s">
        <v>12739</v>
      </c>
      <c r="E2173" s="5" t="s">
        <v>4873</v>
      </c>
      <c r="F2173" s="4" t="s">
        <v>1389</v>
      </c>
      <c r="G2173" s="4" t="s">
        <v>1390</v>
      </c>
      <c r="H2173" s="5" t="s">
        <v>283</v>
      </c>
      <c r="I2173" s="4" t="s">
        <v>12740</v>
      </c>
      <c r="J2173" s="5" t="n">
        <f aca="false">LEN(K2173)</f>
        <v>22</v>
      </c>
      <c r="K2173" s="10" t="str">
        <f aca="false">LOWER(SUBSTITUTE(SUBSTITUTE(SUBSTITUTE(SUBSTITUTE(SUBSTITUTE(SUBSTITUTE(SUBSTITUTE(B2173,"S.L.",""),"SL",""),"S.A.",""),"SA","")," ",""),".",""),",",""))&amp;".com"</f>
        <v>amordemadreoxigeno.com</v>
      </c>
      <c r="L2173" s="4" t="s">
        <v>66</v>
      </c>
      <c r="M2173" s="4" t="s">
        <v>31</v>
      </c>
    </row>
    <row r="2174" customFormat="false" ht="15.75" hidden="false" customHeight="true" outlineLevel="0" collapsed="false">
      <c r="A2174" s="4" t="n">
        <v>11416</v>
      </c>
      <c r="B2174" s="4" t="s">
        <v>12741</v>
      </c>
      <c r="C2174" s="4"/>
      <c r="D2174" s="4" t="s">
        <v>12742</v>
      </c>
      <c r="E2174" s="5" t="s">
        <v>12743</v>
      </c>
      <c r="F2174" s="4" t="s">
        <v>12744</v>
      </c>
      <c r="G2174" s="4" t="s">
        <v>290</v>
      </c>
      <c r="H2174" s="5" t="s">
        <v>283</v>
      </c>
      <c r="I2174" s="4" t="s">
        <v>12745</v>
      </c>
      <c r="J2174" s="5" t="n">
        <f aca="false">LEN(K2174)</f>
        <v>22</v>
      </c>
      <c r="K2174" s="6" t="s">
        <v>12746</v>
      </c>
      <c r="L2174" s="4" t="s">
        <v>78</v>
      </c>
      <c r="M2174" s="4" t="s">
        <v>996</v>
      </c>
    </row>
    <row r="2175" customFormat="false" ht="15.75" hidden="false" customHeight="true" outlineLevel="0" collapsed="false">
      <c r="A2175" s="4" t="n">
        <v>11426</v>
      </c>
      <c r="B2175" s="4" t="s">
        <v>12747</v>
      </c>
      <c r="C2175" s="4"/>
      <c r="D2175" s="4" t="s">
        <v>12748</v>
      </c>
      <c r="E2175" s="5" t="s">
        <v>12749</v>
      </c>
      <c r="F2175" s="4" t="s">
        <v>12750</v>
      </c>
      <c r="G2175" s="4" t="s">
        <v>895</v>
      </c>
      <c r="H2175" s="5" t="s">
        <v>283</v>
      </c>
      <c r="I2175" s="4" t="s">
        <v>12751</v>
      </c>
      <c r="J2175" s="5" t="n">
        <f aca="false">LEN(K2175)</f>
        <v>22</v>
      </c>
      <c r="K2175" s="6" t="s">
        <v>12752</v>
      </c>
      <c r="L2175" s="4" t="s">
        <v>78</v>
      </c>
      <c r="M2175" s="4" t="s">
        <v>31</v>
      </c>
    </row>
    <row r="2176" customFormat="false" ht="15.75" hidden="false" customHeight="true" outlineLevel="0" collapsed="false">
      <c r="A2176" s="4" t="n">
        <v>11458</v>
      </c>
      <c r="B2176" s="4" t="s">
        <v>12753</v>
      </c>
      <c r="C2176" s="4"/>
      <c r="D2176" s="4" t="s">
        <v>12754</v>
      </c>
      <c r="E2176" s="5" t="s">
        <v>3451</v>
      </c>
      <c r="F2176" s="4" t="s">
        <v>1916</v>
      </c>
      <c r="G2176" s="4" t="s">
        <v>332</v>
      </c>
      <c r="H2176" s="5" t="s">
        <v>283</v>
      </c>
      <c r="I2176" s="4" t="s">
        <v>12755</v>
      </c>
      <c r="J2176" s="5" t="n">
        <f aca="false">LEN(K2176)</f>
        <v>22</v>
      </c>
      <c r="K2176" s="6" t="str">
        <f aca="false">LOWER(SUBSTITUTE(SUBSTITUTE(SUBSTITUTE(SUBSTITUTE(SUBSTITUTE(SUBSTITUTE(SUBSTITUTE(B2176,"S.L.",""),"SL",""),"S.A.",""),"SA","")," ",""),".",""),",",""))&amp;".com"</f>
        <v>lacaazulenchiclana.com</v>
      </c>
      <c r="L2176" s="4" t="s">
        <v>78</v>
      </c>
      <c r="M2176" s="4" t="s">
        <v>31</v>
      </c>
    </row>
    <row r="2177" customFormat="false" ht="15.75" hidden="false" customHeight="true" outlineLevel="0" collapsed="false">
      <c r="A2177" s="4" t="n">
        <v>11554</v>
      </c>
      <c r="B2177" s="4" t="s">
        <v>12756</v>
      </c>
      <c r="C2177" s="4"/>
      <c r="D2177" s="4" t="s">
        <v>12757</v>
      </c>
      <c r="E2177" s="5" t="s">
        <v>823</v>
      </c>
      <c r="F2177" s="4" t="s">
        <v>824</v>
      </c>
      <c r="G2177" s="4" t="s">
        <v>824</v>
      </c>
      <c r="H2177" s="5" t="s">
        <v>283</v>
      </c>
      <c r="I2177" s="4" t="s">
        <v>12758</v>
      </c>
      <c r="J2177" s="5" t="n">
        <f aca="false">LEN(K2177)</f>
        <v>22</v>
      </c>
      <c r="K2177" s="6" t="str">
        <f aca="false">LOWER(SUBSTITUTE(SUBSTITUTE(SUBSTITUTE(SUBSTITUTE(SUBSTITUTE(SUBSTITUTE(SUBSTITUTE(B2177,"S.L.",""),"SL",""),"S.A.",""),"SA","")," ",""),".",""),",",""))&amp;".com"</f>
        <v>elsueñodelajudería.com</v>
      </c>
      <c r="L2177" s="4" t="s">
        <v>21</v>
      </c>
      <c r="M2177" s="4" t="s">
        <v>31</v>
      </c>
    </row>
    <row r="2178" customFormat="false" ht="15.75" hidden="false" customHeight="true" outlineLevel="0" collapsed="false">
      <c r="A2178" s="4" t="n">
        <v>11617</v>
      </c>
      <c r="B2178" s="4" t="s">
        <v>12759</v>
      </c>
      <c r="C2178" s="4" t="s">
        <v>12760</v>
      </c>
      <c r="D2178" s="4" t="s">
        <v>12761</v>
      </c>
      <c r="E2178" s="5" t="s">
        <v>12175</v>
      </c>
      <c r="F2178" s="4" t="s">
        <v>12762</v>
      </c>
      <c r="G2178" s="4" t="s">
        <v>146</v>
      </c>
      <c r="H2178" s="5" t="s">
        <v>283</v>
      </c>
      <c r="I2178" s="4" t="s">
        <v>12763</v>
      </c>
      <c r="J2178" s="5" t="n">
        <f aca="false">LEN(K2178)</f>
        <v>22</v>
      </c>
      <c r="K2178" s="6" t="s">
        <v>12764</v>
      </c>
      <c r="L2178" s="4" t="s">
        <v>21</v>
      </c>
      <c r="M2178" s="4" t="s">
        <v>1016</v>
      </c>
    </row>
    <row r="2179" customFormat="false" ht="15.75" hidden="false" customHeight="true" outlineLevel="0" collapsed="false">
      <c r="A2179" s="4" t="n">
        <v>11740</v>
      </c>
      <c r="B2179" s="4" t="s">
        <v>12765</v>
      </c>
      <c r="C2179" s="4"/>
      <c r="D2179" s="4" t="s">
        <v>12766</v>
      </c>
      <c r="E2179" s="5" t="s">
        <v>12767</v>
      </c>
      <c r="F2179" s="4" t="s">
        <v>12768</v>
      </c>
      <c r="G2179" s="4" t="s">
        <v>84</v>
      </c>
      <c r="H2179" s="5" t="s">
        <v>283</v>
      </c>
      <c r="I2179" s="4" t="s">
        <v>12769</v>
      </c>
      <c r="J2179" s="5" t="n">
        <f aca="false">LEN(K2179)</f>
        <v>22</v>
      </c>
      <c r="K2179" s="6" t="str">
        <f aca="false">LOWER(SUBSTITUTE(SUBSTITUTE(SUBSTITUTE(SUBSTITUTE(SUBSTITUTE(SUBSTITUTE(SUBSTITUTE(B2179,"S.L.",""),"SL",""),"S.A.",""),"SA","")," ",""),".",""),",",""))&amp;".com"</f>
        <v>fincahotelconsinet.com</v>
      </c>
      <c r="L2179" s="4" t="s">
        <v>78</v>
      </c>
      <c r="M2179" s="4" t="s">
        <v>359</v>
      </c>
    </row>
    <row r="2180" customFormat="false" ht="15.75" hidden="false" customHeight="true" outlineLevel="0" collapsed="false">
      <c r="A2180" s="4" t="n">
        <v>11806</v>
      </c>
      <c r="B2180" s="4" t="s">
        <v>12770</v>
      </c>
      <c r="C2180" s="4"/>
      <c r="D2180" s="4" t="s">
        <v>12771</v>
      </c>
      <c r="E2180" s="5" t="s">
        <v>1650</v>
      </c>
      <c r="F2180" s="4" t="s">
        <v>1651</v>
      </c>
      <c r="G2180" s="4" t="s">
        <v>84</v>
      </c>
      <c r="H2180" s="5" t="s">
        <v>283</v>
      </c>
      <c r="I2180" s="4" t="s">
        <v>12772</v>
      </c>
      <c r="J2180" s="5" t="n">
        <f aca="false">LEN(K2180)</f>
        <v>22</v>
      </c>
      <c r="K2180" s="6" t="str">
        <f aca="false">LOWER(SUBSTITUTE(SUBSTITUTE(SUBSTITUTE(SUBSTITUTE(SUBSTITUTE(SUBSTITUTE(SUBSTITUTE(B2180,"S.L.",""),"SL",""),"S.A.",""),"SA","")," ",""),".",""),",",""))&amp;".com"</f>
        <v>yourhouseafricamar.com</v>
      </c>
      <c r="L2180" s="4" t="s">
        <v>31</v>
      </c>
      <c r="M2180" s="4" t="s">
        <v>31</v>
      </c>
    </row>
    <row r="2181" customFormat="false" ht="15.75" hidden="false" customHeight="true" outlineLevel="0" collapsed="false">
      <c r="A2181" s="4" t="n">
        <v>11833</v>
      </c>
      <c r="B2181" s="4" t="s">
        <v>12773</v>
      </c>
      <c r="C2181" s="4"/>
      <c r="D2181" s="4" t="s">
        <v>12774</v>
      </c>
      <c r="E2181" s="5" t="s">
        <v>12775</v>
      </c>
      <c r="F2181" s="4" t="s">
        <v>12776</v>
      </c>
      <c r="G2181" s="4" t="s">
        <v>948</v>
      </c>
      <c r="H2181" s="5" t="s">
        <v>283</v>
      </c>
      <c r="I2181" s="4" t="s">
        <v>12777</v>
      </c>
      <c r="J2181" s="5" t="n">
        <f aca="false">LEN(K2181)</f>
        <v>22</v>
      </c>
      <c r="K2181" s="6" t="s">
        <v>12778</v>
      </c>
      <c r="L2181" s="4" t="s">
        <v>21</v>
      </c>
      <c r="M2181" s="4" t="s">
        <v>1979</v>
      </c>
    </row>
    <row r="2182" customFormat="false" ht="15.75" hidden="false" customHeight="true" outlineLevel="0" collapsed="false">
      <c r="A2182" s="4" t="n">
        <v>11879</v>
      </c>
      <c r="B2182" s="4" t="s">
        <v>12779</v>
      </c>
      <c r="C2182" s="4"/>
      <c r="D2182" s="4" t="s">
        <v>12780</v>
      </c>
      <c r="E2182" s="5" t="s">
        <v>52</v>
      </c>
      <c r="F2182" s="4" t="s">
        <v>53</v>
      </c>
      <c r="G2182" s="4" t="s">
        <v>37</v>
      </c>
      <c r="H2182" s="5" t="s">
        <v>283</v>
      </c>
      <c r="I2182" s="4" t="s">
        <v>12781</v>
      </c>
      <c r="J2182" s="5" t="n">
        <f aca="false">LEN(K2182)</f>
        <v>22</v>
      </c>
      <c r="K2182" s="6" t="str">
        <f aca="false">LOWER(SUBSTITUTE(SUBSTITUTE(SUBSTITUTE(SUBSTITUTE(SUBSTITUTE(SUBSTITUTE(SUBSTITUTE(B2182,"S.L.",""),"SL",""),"S.A.",""),"SA","")," ",""),".",""),",",""))&amp;".com"</f>
        <v>lhippocampeheureux.com</v>
      </c>
      <c r="L2182" s="4" t="s">
        <v>21</v>
      </c>
      <c r="M2182" s="4" t="s">
        <v>31</v>
      </c>
    </row>
    <row r="2183" customFormat="false" ht="15.75" hidden="false" customHeight="true" outlineLevel="0" collapsed="false">
      <c r="A2183" s="4" t="n">
        <v>11881</v>
      </c>
      <c r="B2183" s="4" t="s">
        <v>12782</v>
      </c>
      <c r="C2183" s="4"/>
      <c r="D2183" s="4" t="s">
        <v>12783</v>
      </c>
      <c r="E2183" s="5" t="s">
        <v>52</v>
      </c>
      <c r="F2183" s="4" t="s">
        <v>53</v>
      </c>
      <c r="G2183" s="4" t="s">
        <v>37</v>
      </c>
      <c r="H2183" s="16" t="s">
        <v>283</v>
      </c>
      <c r="I2183" s="4" t="s">
        <v>12784</v>
      </c>
      <c r="J2183" s="5" t="n">
        <f aca="false">LEN(K2183)</f>
        <v>22</v>
      </c>
      <c r="K2183" s="6" t="str">
        <f aca="false">LOWER(SUBSTITUTE(SUBSTITUTE(SUBSTITUTE(SUBSTITUTE(SUBSTITUTE(SUBSTITUTE(SUBSTITUTE(B2183,"S.L.",""),"SL",""),"S.A.",""),"SA","")," ",""),".",""),",",""))&amp;".com"</f>
        <v>merpiscineetsoleil.com</v>
      </c>
      <c r="L2183" s="4" t="s">
        <v>21</v>
      </c>
      <c r="M2183" s="4" t="s">
        <v>31</v>
      </c>
    </row>
    <row r="2184" customFormat="false" ht="15.75" hidden="false" customHeight="true" outlineLevel="0" collapsed="false">
      <c r="A2184" s="4" t="n">
        <v>11927</v>
      </c>
      <c r="B2184" s="4" t="s">
        <v>12785</v>
      </c>
      <c r="C2184" s="4"/>
      <c r="D2184" s="4" t="s">
        <v>12786</v>
      </c>
      <c r="E2184" s="5" t="s">
        <v>2969</v>
      </c>
      <c r="F2184" s="4" t="s">
        <v>2970</v>
      </c>
      <c r="G2184" s="4" t="s">
        <v>1567</v>
      </c>
      <c r="H2184" s="5" t="s">
        <v>283</v>
      </c>
      <c r="I2184" s="4" t="s">
        <v>12787</v>
      </c>
      <c r="J2184" s="5" t="n">
        <f aca="false">LEN(K2184)</f>
        <v>22</v>
      </c>
      <c r="K2184" s="6" t="s">
        <v>12788</v>
      </c>
      <c r="L2184" s="4" t="s">
        <v>31</v>
      </c>
      <c r="M2184" s="4" t="s">
        <v>31</v>
      </c>
    </row>
    <row r="2185" customFormat="false" ht="15.75" hidden="false" customHeight="true" outlineLevel="0" collapsed="false">
      <c r="A2185" s="4" t="n">
        <v>11975</v>
      </c>
      <c r="B2185" s="4" t="s">
        <v>8660</v>
      </c>
      <c r="C2185" s="4"/>
      <c r="D2185" s="4" t="s">
        <v>8661</v>
      </c>
      <c r="E2185" s="5" t="s">
        <v>6821</v>
      </c>
      <c r="F2185" s="4" t="s">
        <v>8662</v>
      </c>
      <c r="G2185" s="4" t="s">
        <v>205</v>
      </c>
      <c r="H2185" s="5" t="s">
        <v>283</v>
      </c>
      <c r="I2185" s="7" t="s">
        <v>12789</v>
      </c>
      <c r="J2185" s="5" t="n">
        <f aca="false">LEN(K2185)</f>
        <v>22</v>
      </c>
      <c r="K2185" s="6" t="s">
        <v>12790</v>
      </c>
      <c r="L2185" s="4" t="s">
        <v>31</v>
      </c>
      <c r="M2185" s="4" t="s">
        <v>31</v>
      </c>
    </row>
    <row r="2186" customFormat="false" ht="15.75" hidden="false" customHeight="true" outlineLevel="0" collapsed="false">
      <c r="A2186" s="4" t="n">
        <v>12006</v>
      </c>
      <c r="B2186" s="4" t="s">
        <v>12791</v>
      </c>
      <c r="C2186" s="4"/>
      <c r="D2186" s="4" t="s">
        <v>12792</v>
      </c>
      <c r="E2186" s="5" t="s">
        <v>8549</v>
      </c>
      <c r="F2186" s="4" t="s">
        <v>6946</v>
      </c>
      <c r="G2186" s="4" t="s">
        <v>205</v>
      </c>
      <c r="H2186" s="5" t="s">
        <v>283</v>
      </c>
      <c r="I2186" s="7" t="s">
        <v>12793</v>
      </c>
      <c r="J2186" s="5" t="n">
        <f aca="false">LEN(K2186)</f>
        <v>22</v>
      </c>
      <c r="K2186" s="6" t="str">
        <f aca="false">LOWER(SUBSTITUTE(SUBSTITUTE(SUBSTITUTE(SUBSTITUTE(SUBSTITUTE(SUBSTITUTE(SUBSTITUTE(B2186,"S.L.",""),"SL",""),"S.A.",""),"SA","")," ",""),".",""),",",""))&amp;".com"</f>
        <v>riodevainversiones.com</v>
      </c>
      <c r="L2186" s="4" t="s">
        <v>78</v>
      </c>
      <c r="M2186" s="4" t="s">
        <v>31</v>
      </c>
    </row>
    <row r="2187" customFormat="false" ht="15.75" hidden="false" customHeight="true" outlineLevel="0" collapsed="false">
      <c r="A2187" s="4" t="n">
        <v>12056</v>
      </c>
      <c r="B2187" s="4" t="s">
        <v>12794</v>
      </c>
      <c r="C2187" s="4" t="s">
        <v>12795</v>
      </c>
      <c r="D2187" s="4" t="s">
        <v>12796</v>
      </c>
      <c r="E2187" s="5" t="s">
        <v>4924</v>
      </c>
      <c r="F2187" s="4" t="s">
        <v>107</v>
      </c>
      <c r="G2187" s="4" t="s">
        <v>107</v>
      </c>
      <c r="H2187" s="5" t="s">
        <v>283</v>
      </c>
      <c r="I2187" s="7" t="s">
        <v>12797</v>
      </c>
      <c r="J2187" s="5" t="n">
        <f aca="false">LEN(K2187)</f>
        <v>22</v>
      </c>
      <c r="K2187" s="6" t="s">
        <v>12798</v>
      </c>
      <c r="L2187" s="4" t="s">
        <v>57</v>
      </c>
      <c r="M2187" s="4" t="s">
        <v>317</v>
      </c>
    </row>
    <row r="2188" customFormat="false" ht="15.75" hidden="false" customHeight="true" outlineLevel="0" collapsed="false">
      <c r="A2188" s="4" t="n">
        <v>12021</v>
      </c>
      <c r="B2188" s="4" t="s">
        <v>12799</v>
      </c>
      <c r="C2188" s="4"/>
      <c r="D2188" s="4" t="s">
        <v>12800</v>
      </c>
      <c r="E2188" s="5" t="s">
        <v>3411</v>
      </c>
      <c r="F2188" s="4" t="s">
        <v>3412</v>
      </c>
      <c r="G2188" s="4" t="s">
        <v>107</v>
      </c>
      <c r="H2188" s="5" t="s">
        <v>283</v>
      </c>
      <c r="I2188" s="7" t="s">
        <v>12801</v>
      </c>
      <c r="J2188" s="5" t="n">
        <f aca="false">LEN(K2188)</f>
        <v>22</v>
      </c>
      <c r="K2188" s="5" t="str">
        <f aca="false">LOWER(SUBSTITUTE(SUBSTITUTE(SUBSTITUTE(SUBSTITUTE(SUBSTITUTE(SUBSTITUTE(SUBSTITUTE(B2188,"S.L.",""),"SL",""),"S.A.",""),"SA","")," ",""),".",""),",",""))&amp;".com"</f>
        <v>apartahotellatorre.com</v>
      </c>
      <c r="L2188" s="4" t="s">
        <v>57</v>
      </c>
      <c r="M2188" s="4" t="s">
        <v>31</v>
      </c>
    </row>
    <row r="2189" customFormat="false" ht="15.75" hidden="false" customHeight="true" outlineLevel="0" collapsed="false">
      <c r="A2189" s="4" t="n">
        <v>12041</v>
      </c>
      <c r="B2189" s="4" t="s">
        <v>12802</v>
      </c>
      <c r="C2189" s="4" t="s">
        <v>12803</v>
      </c>
      <c r="D2189" s="4" t="s">
        <v>12804</v>
      </c>
      <c r="E2189" s="5" t="s">
        <v>12805</v>
      </c>
      <c r="F2189" s="4" t="s">
        <v>12806</v>
      </c>
      <c r="G2189" s="4" t="s">
        <v>107</v>
      </c>
      <c r="H2189" s="5" t="s">
        <v>283</v>
      </c>
      <c r="I2189" s="4" t="s">
        <v>12807</v>
      </c>
      <c r="J2189" s="5" t="n">
        <f aca="false">LEN(K2189)</f>
        <v>22</v>
      </c>
      <c r="K2189" s="10" t="s">
        <v>12808</v>
      </c>
      <c r="L2189" s="4" t="s">
        <v>57</v>
      </c>
      <c r="M2189" s="4" t="s">
        <v>1016</v>
      </c>
    </row>
    <row r="2190" customFormat="false" ht="15.75" hidden="false" customHeight="true" outlineLevel="0" collapsed="false">
      <c r="A2190" s="4" t="n">
        <v>12103</v>
      </c>
      <c r="B2190" s="4" t="s">
        <v>12809</v>
      </c>
      <c r="C2190" s="4"/>
      <c r="D2190" s="4" t="s">
        <v>12810</v>
      </c>
      <c r="E2190" s="5" t="s">
        <v>9757</v>
      </c>
      <c r="F2190" s="4" t="s">
        <v>9758</v>
      </c>
      <c r="G2190" s="4" t="s">
        <v>1155</v>
      </c>
      <c r="H2190" s="5" t="s">
        <v>283</v>
      </c>
      <c r="I2190" s="4" t="s">
        <v>12811</v>
      </c>
      <c r="J2190" s="5" t="n">
        <f aca="false">LEN(K2190)</f>
        <v>22</v>
      </c>
      <c r="K2190" s="10" t="str">
        <f aca="false">LOWER(SUBSTITUTE(SUBSTITUTE(SUBSTITUTE(SUBSTITUTE(SUBSTITUTE(SUBSTITUTE(SUBSTITUTE(B2190,"S.L.",""),"SL",""),"S.A.",""),"SA","")," ",""),".",""),",",""))&amp;".com"</f>
        <v>jardinesdecablanca.com</v>
      </c>
      <c r="L2190" s="4" t="s">
        <v>31</v>
      </c>
      <c r="M2190" s="4" t="s">
        <v>2097</v>
      </c>
    </row>
    <row r="2191" customFormat="false" ht="15.75" hidden="false" customHeight="true" outlineLevel="0" collapsed="false">
      <c r="A2191" s="4" t="n">
        <v>12134</v>
      </c>
      <c r="B2191" s="4" t="s">
        <v>12812</v>
      </c>
      <c r="C2191" s="4"/>
      <c r="D2191" s="4" t="s">
        <v>12813</v>
      </c>
      <c r="E2191" s="5" t="s">
        <v>12814</v>
      </c>
      <c r="F2191" s="4" t="s">
        <v>12815</v>
      </c>
      <c r="G2191" s="4" t="s">
        <v>2538</v>
      </c>
      <c r="H2191" s="5" t="s">
        <v>283</v>
      </c>
      <c r="I2191" s="4" t="s">
        <v>12816</v>
      </c>
      <c r="J2191" s="5" t="n">
        <f aca="false">LEN(K2191)</f>
        <v>22</v>
      </c>
      <c r="K2191" s="10" t="str">
        <f aca="false">LOWER(SUBSTITUTE(SUBSTITUTE(SUBSTITUTE(SUBSTITUTE(SUBSTITUTE(SUBSTITUTE(SUBSTITUTE(B2191,"S.L.",""),"SL",""),"S.A.",""),"SA","")," ",""),".",""),",",""))&amp;".com"</f>
        <v>lasinagogadeamusco.com</v>
      </c>
      <c r="L2191" s="4" t="s">
        <v>31</v>
      </c>
      <c r="M2191" s="4" t="s">
        <v>31</v>
      </c>
    </row>
    <row r="2192" customFormat="false" ht="15.75" hidden="false" customHeight="true" outlineLevel="0" collapsed="false">
      <c r="A2192" s="4" t="n">
        <v>12148</v>
      </c>
      <c r="B2192" s="4" t="s">
        <v>12817</v>
      </c>
      <c r="C2192" s="4"/>
      <c r="D2192" s="4" t="s">
        <v>12818</v>
      </c>
      <c r="E2192" s="5" t="s">
        <v>12819</v>
      </c>
      <c r="F2192" s="4" t="s">
        <v>12820</v>
      </c>
      <c r="G2192" s="4" t="s">
        <v>882</v>
      </c>
      <c r="H2192" s="5" t="s">
        <v>283</v>
      </c>
      <c r="I2192" s="4" t="s">
        <v>12821</v>
      </c>
      <c r="J2192" s="5" t="n">
        <f aca="false">LEN(K2192)</f>
        <v>22</v>
      </c>
      <c r="K2192" s="10" t="s">
        <v>12822</v>
      </c>
      <c r="L2192" s="4" t="s">
        <v>31</v>
      </c>
      <c r="M2192" s="4" t="s">
        <v>1016</v>
      </c>
    </row>
    <row r="2193" customFormat="false" ht="15.75" hidden="false" customHeight="true" outlineLevel="0" collapsed="false">
      <c r="A2193" s="4" t="n">
        <v>12192</v>
      </c>
      <c r="B2193" s="4" t="s">
        <v>12823</v>
      </c>
      <c r="C2193" s="4"/>
      <c r="D2193" s="4" t="s">
        <v>12824</v>
      </c>
      <c r="E2193" s="5" t="s">
        <v>12825</v>
      </c>
      <c r="F2193" s="4" t="s">
        <v>12826</v>
      </c>
      <c r="G2193" s="4" t="s">
        <v>322</v>
      </c>
      <c r="H2193" s="5" t="s">
        <v>283</v>
      </c>
      <c r="I2193" s="7" t="s">
        <v>12827</v>
      </c>
      <c r="J2193" s="5" t="n">
        <f aca="false">LEN(K2193)</f>
        <v>22</v>
      </c>
      <c r="K2193" s="6" t="s">
        <v>12828</v>
      </c>
      <c r="L2193" s="4" t="s">
        <v>637</v>
      </c>
      <c r="M2193" s="4" t="s">
        <v>133</v>
      </c>
    </row>
    <row r="2194" customFormat="false" ht="15.75" hidden="false" customHeight="true" outlineLevel="0" collapsed="false">
      <c r="A2194" s="4" t="n">
        <v>12187</v>
      </c>
      <c r="B2194" s="4" t="s">
        <v>12829</v>
      </c>
      <c r="C2194" s="4"/>
      <c r="D2194" s="4" t="s">
        <v>12830</v>
      </c>
      <c r="E2194" s="5" t="s">
        <v>2085</v>
      </c>
      <c r="F2194" s="4" t="s">
        <v>322</v>
      </c>
      <c r="G2194" s="4" t="s">
        <v>322</v>
      </c>
      <c r="H2194" s="5" t="s">
        <v>283</v>
      </c>
      <c r="I2194" s="4" t="s">
        <v>12831</v>
      </c>
      <c r="J2194" s="5" t="n">
        <f aca="false">LEN(K2194)</f>
        <v>22</v>
      </c>
      <c r="K2194" s="6" t="str">
        <f aca="false">LOWER(SUBSTITUTE(SUBSTITUTE(SUBSTITUTE(SUBSTITUTE(SUBSTITUTE(SUBSTITUTE(SUBSTITUTE(B2194,"S.L.",""),"SL",""),"S.A.",""),"SA","")," ",""),".",""),",",""))&amp;".com"</f>
        <v>angelmarcosmerchan.com</v>
      </c>
      <c r="L2194" s="4" t="s">
        <v>57</v>
      </c>
      <c r="M2194" s="4" t="s">
        <v>31</v>
      </c>
    </row>
    <row r="2195" customFormat="false" ht="15.75" hidden="false" customHeight="true" outlineLevel="0" collapsed="false">
      <c r="A2195" s="4" t="n">
        <v>12210</v>
      </c>
      <c r="B2195" s="4" t="s">
        <v>12832</v>
      </c>
      <c r="C2195" s="4"/>
      <c r="D2195" s="4" t="s">
        <v>1026</v>
      </c>
      <c r="E2195" s="5" t="s">
        <v>429</v>
      </c>
      <c r="F2195" s="4" t="s">
        <v>1027</v>
      </c>
      <c r="G2195" s="4" t="s">
        <v>431</v>
      </c>
      <c r="H2195" s="5" t="s">
        <v>283</v>
      </c>
      <c r="I2195" s="7" t="s">
        <v>12833</v>
      </c>
      <c r="J2195" s="5" t="n">
        <f aca="false">LEN(K2195)</f>
        <v>22</v>
      </c>
      <c r="K2195" s="5" t="s">
        <v>12834</v>
      </c>
      <c r="L2195" s="4" t="s">
        <v>31</v>
      </c>
      <c r="M2195" s="4" t="s">
        <v>31</v>
      </c>
    </row>
    <row r="2196" customFormat="false" ht="15.75" hidden="false" customHeight="true" outlineLevel="0" collapsed="false">
      <c r="A2196" s="4" t="n">
        <v>12209</v>
      </c>
      <c r="B2196" s="4" t="s">
        <v>12835</v>
      </c>
      <c r="C2196" s="4"/>
      <c r="D2196" s="4" t="s">
        <v>12836</v>
      </c>
      <c r="E2196" s="5" t="s">
        <v>2355</v>
      </c>
      <c r="F2196" s="4" t="s">
        <v>1027</v>
      </c>
      <c r="G2196" s="4" t="s">
        <v>431</v>
      </c>
      <c r="H2196" s="5" t="s">
        <v>283</v>
      </c>
      <c r="I2196" s="7" t="s">
        <v>12837</v>
      </c>
      <c r="J2196" s="5" t="n">
        <f aca="false">LEN(K2196)</f>
        <v>22</v>
      </c>
      <c r="K2196" s="6" t="s">
        <v>12834</v>
      </c>
      <c r="L2196" s="4" t="s">
        <v>78</v>
      </c>
      <c r="M2196" s="4" t="s">
        <v>31</v>
      </c>
    </row>
    <row r="2197" customFormat="false" ht="15.75" hidden="false" customHeight="true" outlineLevel="0" collapsed="false">
      <c r="A2197" s="4" t="n">
        <v>12272</v>
      </c>
      <c r="B2197" s="4" t="s">
        <v>12838</v>
      </c>
      <c r="C2197" s="4"/>
      <c r="D2197" s="4" t="s">
        <v>12839</v>
      </c>
      <c r="E2197" s="5" t="s">
        <v>1282</v>
      </c>
      <c r="F2197" s="4" t="s">
        <v>372</v>
      </c>
      <c r="G2197" s="4" t="s">
        <v>372</v>
      </c>
      <c r="H2197" s="5" t="s">
        <v>283</v>
      </c>
      <c r="I2197" s="4" t="s">
        <v>12840</v>
      </c>
      <c r="J2197" s="5" t="n">
        <f aca="false">LEN(K2197)</f>
        <v>22</v>
      </c>
      <c r="K2197" s="10" t="s">
        <v>12841</v>
      </c>
      <c r="L2197" s="4" t="s">
        <v>57</v>
      </c>
      <c r="M2197" s="4" t="s">
        <v>31</v>
      </c>
    </row>
    <row r="2198" customFormat="false" ht="27.75" hidden="false" customHeight="true" outlineLevel="0" collapsed="false">
      <c r="A2198" s="4" t="n">
        <v>12264</v>
      </c>
      <c r="B2198" s="4" t="s">
        <v>12842</v>
      </c>
      <c r="C2198" s="4"/>
      <c r="D2198" s="4" t="s">
        <v>12843</v>
      </c>
      <c r="E2198" s="5" t="s">
        <v>455</v>
      </c>
      <c r="F2198" s="4" t="s">
        <v>372</v>
      </c>
      <c r="G2198" s="4" t="s">
        <v>372</v>
      </c>
      <c r="H2198" s="5" t="s">
        <v>283</v>
      </c>
      <c r="I2198" s="7" t="s">
        <v>12844</v>
      </c>
      <c r="J2198" s="5" t="n">
        <f aca="false">LEN(K2198)</f>
        <v>22</v>
      </c>
      <c r="K2198" s="6" t="str">
        <f aca="false">LOWER(SUBSTITUTE(SUBSTITUTE(SUBSTITUTE(SUBSTITUTE(SUBSTITUTE(SUBSTITUTE(SUBSTITUTE(B2198,"S.L.",""),"SL",""),"S.A.",""),"SA","")," ",""),".",""),",",""))&amp;".com"</f>
        <v>capatiodelsigloxix.com</v>
      </c>
      <c r="L2198" s="4" t="s">
        <v>78</v>
      </c>
      <c r="M2198" s="4" t="s">
        <v>31</v>
      </c>
    </row>
    <row r="2199" customFormat="false" ht="27.75" hidden="false" customHeight="true" outlineLevel="0" collapsed="false">
      <c r="A2199" s="4" t="n">
        <v>12290</v>
      </c>
      <c r="B2199" s="4" t="s">
        <v>12845</v>
      </c>
      <c r="C2199" s="4"/>
      <c r="D2199" s="4" t="s">
        <v>12846</v>
      </c>
      <c r="E2199" s="5" t="s">
        <v>6585</v>
      </c>
      <c r="F2199" s="4" t="s">
        <v>6586</v>
      </c>
      <c r="G2199" s="4" t="s">
        <v>700</v>
      </c>
      <c r="H2199" s="5" t="s">
        <v>283</v>
      </c>
      <c r="I2199" s="7" t="s">
        <v>12847</v>
      </c>
      <c r="J2199" s="5" t="n">
        <f aca="false">LEN(K2199)</f>
        <v>22</v>
      </c>
      <c r="K2199" s="6" t="s">
        <v>12848</v>
      </c>
      <c r="L2199" s="4" t="s">
        <v>21</v>
      </c>
      <c r="M2199" s="4" t="s">
        <v>1793</v>
      </c>
    </row>
    <row r="2200" customFormat="false" ht="15.75" hidden="false" customHeight="true" outlineLevel="0" collapsed="false">
      <c r="A2200" s="4" t="n">
        <v>12281</v>
      </c>
      <c r="B2200" s="4" t="s">
        <v>12849</v>
      </c>
      <c r="C2200" s="4"/>
      <c r="D2200" s="4" t="s">
        <v>12850</v>
      </c>
      <c r="E2200" s="5" t="s">
        <v>12851</v>
      </c>
      <c r="F2200" s="4" t="s">
        <v>12852</v>
      </c>
      <c r="G2200" s="4" t="s">
        <v>700</v>
      </c>
      <c r="H2200" s="5" t="s">
        <v>283</v>
      </c>
      <c r="I2200" s="4" t="s">
        <v>12853</v>
      </c>
      <c r="J2200" s="5" t="n">
        <f aca="false">LEN(K2200)</f>
        <v>22</v>
      </c>
      <c r="K2200" s="6" t="s">
        <v>12854</v>
      </c>
      <c r="L2200" s="4" t="s">
        <v>21</v>
      </c>
      <c r="M2200" s="4" t="s">
        <v>1979</v>
      </c>
    </row>
    <row r="2201" customFormat="false" ht="15.75" hidden="false" customHeight="true" outlineLevel="0" collapsed="false">
      <c r="A2201" s="4" t="n">
        <v>12368</v>
      </c>
      <c r="B2201" s="4" t="s">
        <v>12855</v>
      </c>
      <c r="C2201" s="4"/>
      <c r="D2201" s="4" t="s">
        <v>12856</v>
      </c>
      <c r="E2201" s="5" t="s">
        <v>12857</v>
      </c>
      <c r="F2201" s="4" t="s">
        <v>12858</v>
      </c>
      <c r="G2201" s="4" t="s">
        <v>18</v>
      </c>
      <c r="H2201" s="5" t="s">
        <v>283</v>
      </c>
      <c r="I2201" s="7" t="s">
        <v>12859</v>
      </c>
      <c r="J2201" s="5" t="n">
        <f aca="false">LEN(K2201)</f>
        <v>22</v>
      </c>
      <c r="K2201" s="6" t="s">
        <v>12860</v>
      </c>
      <c r="L2201" s="4" t="s">
        <v>78</v>
      </c>
      <c r="M2201" s="4" t="s">
        <v>31</v>
      </c>
    </row>
    <row r="2202" customFormat="false" ht="15.75" hidden="false" customHeight="true" outlineLevel="0" collapsed="false">
      <c r="A2202" s="4" t="n">
        <v>12370</v>
      </c>
      <c r="B2202" s="4" t="s">
        <v>12861</v>
      </c>
      <c r="C2202" s="4"/>
      <c r="D2202" s="4" t="s">
        <v>12862</v>
      </c>
      <c r="E2202" s="5" t="s">
        <v>9629</v>
      </c>
      <c r="F2202" s="4" t="s">
        <v>6330</v>
      </c>
      <c r="G2202" s="4" t="s">
        <v>18</v>
      </c>
      <c r="H2202" s="5" t="s">
        <v>283</v>
      </c>
      <c r="I2202" s="7" t="s">
        <v>12863</v>
      </c>
      <c r="J2202" s="5" t="n">
        <f aca="false">LEN(K2202)</f>
        <v>22</v>
      </c>
      <c r="K2202" s="5" t="str">
        <f aca="false">LOWER(SUBSTITUTE(SUBSTITUTE(SUBSTITUTE(SUBSTITUTE(SUBSTITUTE(SUBSTITUTE(SUBSTITUTE(B2202,"S.L.",""),"SL",""),"S.A.",""),"SA","")," ",""),".",""),",",""))&amp;".com"</f>
        <v>hotelmasíaelteular.com</v>
      </c>
      <c r="L2202" s="4" t="s">
        <v>78</v>
      </c>
      <c r="M2202" s="4" t="s">
        <v>2097</v>
      </c>
    </row>
    <row r="2203" customFormat="false" ht="15.75" hidden="false" customHeight="true" outlineLevel="0" collapsed="false">
      <c r="A2203" s="4" t="n">
        <v>12376</v>
      </c>
      <c r="B2203" s="4" t="s">
        <v>12864</v>
      </c>
      <c r="C2203" s="4"/>
      <c r="D2203" s="4" t="s">
        <v>12865</v>
      </c>
      <c r="E2203" s="5" t="s">
        <v>61</v>
      </c>
      <c r="F2203" s="4" t="s">
        <v>62</v>
      </c>
      <c r="G2203" s="4" t="s">
        <v>18</v>
      </c>
      <c r="H2203" s="5" t="s">
        <v>283</v>
      </c>
      <c r="I2203" s="4" t="s">
        <v>12866</v>
      </c>
      <c r="J2203" s="5" t="n">
        <f aca="false">LEN(K2203)</f>
        <v>22</v>
      </c>
      <c r="K2203" s="10" t="str">
        <f aca="false">LOWER(SUBSTITUTE(SUBSTITUTE(SUBSTITUTE(SUBSTITUTE(SUBSTITUTE(SUBSTITUTE(SUBSTITUTE(B2203,"S.L.",""),"SL",""),"S.A.",""),"SA","")," ",""),".",""),",",""))&amp;".com"</f>
        <v>malvarrocallepavia.com</v>
      </c>
      <c r="L2203" s="4" t="s">
        <v>66</v>
      </c>
      <c r="M2203" s="4" t="s">
        <v>31</v>
      </c>
    </row>
    <row r="2204" customFormat="false" ht="15.75" hidden="false" customHeight="true" outlineLevel="0" collapsed="false">
      <c r="A2204" s="4" t="n">
        <v>2</v>
      </c>
      <c r="B2204" s="4" t="s">
        <v>12867</v>
      </c>
      <c r="C2204" s="4"/>
      <c r="D2204" s="4" t="s">
        <v>12868</v>
      </c>
      <c r="E2204" s="5" t="s">
        <v>12869</v>
      </c>
      <c r="F2204" s="4" t="s">
        <v>12870</v>
      </c>
      <c r="G2204" s="4" t="s">
        <v>895</v>
      </c>
      <c r="H2204" s="5" t="s">
        <v>12871</v>
      </c>
      <c r="I2204" s="7" t="s">
        <v>12872</v>
      </c>
      <c r="J2204" s="5" t="n">
        <f aca="false">LEN(K2204)</f>
        <v>22</v>
      </c>
      <c r="K2204" s="6" t="s">
        <v>12873</v>
      </c>
      <c r="L2204" s="4" t="s">
        <v>78</v>
      </c>
      <c r="M2204" s="4" t="s">
        <v>2097</v>
      </c>
    </row>
    <row r="2205" customFormat="false" ht="15.75" hidden="false" customHeight="true" outlineLevel="0" collapsed="false">
      <c r="A2205" s="4" t="n">
        <v>11295</v>
      </c>
      <c r="B2205" s="4" t="s">
        <v>12874</v>
      </c>
      <c r="C2205" s="4"/>
      <c r="D2205" s="4" t="s">
        <v>12875</v>
      </c>
      <c r="E2205" s="5" t="s">
        <v>12876</v>
      </c>
      <c r="F2205" s="4" t="s">
        <v>12877</v>
      </c>
      <c r="G2205" s="4" t="s">
        <v>2305</v>
      </c>
      <c r="H2205" s="5" t="s">
        <v>12878</v>
      </c>
      <c r="I2205" s="7" t="s">
        <v>12879</v>
      </c>
      <c r="J2205" s="5" t="n">
        <f aca="false">LEN(K2205)</f>
        <v>22</v>
      </c>
      <c r="K2205" s="6" t="str">
        <f aca="false">LOWER(SUBSTITUTE(SUBSTITUTE(SUBSTITUTE(SUBSTITUTE(SUBSTITUTE(SUBSTITUTE(SUBSTITUTE(B2205,"S.L.",""),"SL",""),"S.A.",""),"SA","")," ",""),".",""),",",""))&amp;".com"</f>
        <v>hotelduquedegredos.com</v>
      </c>
      <c r="L2205" s="4" t="s">
        <v>31</v>
      </c>
      <c r="M2205" s="4" t="s">
        <v>2097</v>
      </c>
    </row>
    <row r="2206" customFormat="false" ht="15.75" hidden="false" customHeight="true" outlineLevel="0" collapsed="false">
      <c r="A2206" s="4" t="n">
        <v>11371</v>
      </c>
      <c r="B2206" s="4" t="s">
        <v>12880</v>
      </c>
      <c r="C2206" s="4" t="s">
        <v>12881</v>
      </c>
      <c r="D2206" s="4" t="s">
        <v>12882</v>
      </c>
      <c r="E2206" s="5" t="s">
        <v>1716</v>
      </c>
      <c r="F2206" s="4" t="s">
        <v>1717</v>
      </c>
      <c r="G2206" s="4" t="s">
        <v>138</v>
      </c>
      <c r="H2206" s="5" t="s">
        <v>12883</v>
      </c>
      <c r="I2206" s="4" t="s">
        <v>12884</v>
      </c>
      <c r="J2206" s="5" t="n">
        <f aca="false">LEN(K2206)</f>
        <v>22</v>
      </c>
      <c r="K2206" s="6" t="s">
        <v>12885</v>
      </c>
      <c r="L2206" s="4" t="s">
        <v>31</v>
      </c>
      <c r="M2206" s="4" t="s">
        <v>31</v>
      </c>
    </row>
    <row r="2207" customFormat="false" ht="15.75" hidden="false" customHeight="true" outlineLevel="0" collapsed="false">
      <c r="A2207" s="4" t="n">
        <v>11979</v>
      </c>
      <c r="B2207" s="4" t="s">
        <v>12886</v>
      </c>
      <c r="C2207" s="4"/>
      <c r="D2207" s="4" t="s">
        <v>12887</v>
      </c>
      <c r="E2207" s="5" t="s">
        <v>6821</v>
      </c>
      <c r="F2207" s="4" t="s">
        <v>6822</v>
      </c>
      <c r="G2207" s="4" t="s">
        <v>205</v>
      </c>
      <c r="H2207" s="5" t="s">
        <v>12888</v>
      </c>
      <c r="I2207" s="7" t="s">
        <v>12889</v>
      </c>
      <c r="J2207" s="5" t="n">
        <f aca="false">LEN(K2207)</f>
        <v>22</v>
      </c>
      <c r="K2207" s="6" t="str">
        <f aca="false">LOWER(SUBSTITUTE(SUBSTITUTE(SUBSTITUTE(SUBSTITUTE(SUBSTITUTE(SUBSTITUTE(SUBSTITUTE(B2207,"S.L.",""),"SL",""),"S.A.",""),"SA","")," ",""),".",""),",",""))&amp;".com"</f>
        <v>elrincondelasierra.com</v>
      </c>
      <c r="L2207" s="4" t="s">
        <v>31</v>
      </c>
      <c r="M2207" s="4" t="s">
        <v>186</v>
      </c>
    </row>
    <row r="2208" customFormat="false" ht="15.75" hidden="false" customHeight="true" outlineLevel="0" collapsed="false">
      <c r="A2208" s="4" t="n">
        <v>11837</v>
      </c>
      <c r="B2208" s="4" t="s">
        <v>12890</v>
      </c>
      <c r="C2208" s="4"/>
      <c r="D2208" s="4" t="s">
        <v>12891</v>
      </c>
      <c r="E2208" s="5" t="s">
        <v>6173</v>
      </c>
      <c r="F2208" s="4" t="s">
        <v>6174</v>
      </c>
      <c r="G2208" s="4" t="s">
        <v>948</v>
      </c>
      <c r="H2208" s="5" t="s">
        <v>12892</v>
      </c>
      <c r="I2208" s="7" t="s">
        <v>12893</v>
      </c>
      <c r="J2208" s="5" t="n">
        <f aca="false">LEN(K2208)</f>
        <v>22</v>
      </c>
      <c r="K2208" s="6" t="s">
        <v>12894</v>
      </c>
      <c r="L2208" s="4" t="s">
        <v>66</v>
      </c>
      <c r="M2208" s="4" t="s">
        <v>31</v>
      </c>
    </row>
    <row r="2209" customFormat="false" ht="15.75" hidden="false" customHeight="true" outlineLevel="0" collapsed="false">
      <c r="A2209" s="4" t="n">
        <v>11277</v>
      </c>
      <c r="B2209" s="4" t="s">
        <v>12895</v>
      </c>
      <c r="C2209" s="4"/>
      <c r="D2209" s="4" t="s">
        <v>12896</v>
      </c>
      <c r="E2209" s="5" t="s">
        <v>8668</v>
      </c>
      <c r="F2209" s="4" t="s">
        <v>8669</v>
      </c>
      <c r="G2209" s="4" t="s">
        <v>2305</v>
      </c>
      <c r="H2209" s="5" t="s">
        <v>12897</v>
      </c>
      <c r="I2209" s="4" t="s">
        <v>12898</v>
      </c>
      <c r="J2209" s="5" t="n">
        <f aca="false">LEN(K2209)</f>
        <v>22</v>
      </c>
      <c r="K2209" s="6" t="s">
        <v>12899</v>
      </c>
      <c r="L2209" s="4" t="s">
        <v>31</v>
      </c>
      <c r="M2209" s="4" t="s">
        <v>3895</v>
      </c>
    </row>
    <row r="2210" customFormat="false" ht="15.75" hidden="false" customHeight="true" outlineLevel="0" collapsed="false">
      <c r="A2210" s="4" t="n">
        <v>11842</v>
      </c>
      <c r="B2210" s="4" t="s">
        <v>12900</v>
      </c>
      <c r="C2210" s="4"/>
      <c r="D2210" s="4" t="s">
        <v>12901</v>
      </c>
      <c r="E2210" s="5" t="s">
        <v>7584</v>
      </c>
      <c r="F2210" s="4" t="s">
        <v>7585</v>
      </c>
      <c r="G2210" s="4" t="s">
        <v>948</v>
      </c>
      <c r="H2210" s="5" t="s">
        <v>12902</v>
      </c>
      <c r="I2210" s="7" t="s">
        <v>12903</v>
      </c>
      <c r="J2210" s="5" t="n">
        <f aca="false">LEN(K2210)</f>
        <v>22</v>
      </c>
      <c r="K2210" s="6" t="s">
        <v>12904</v>
      </c>
      <c r="L2210" s="4" t="s">
        <v>57</v>
      </c>
      <c r="M2210" s="4" t="s">
        <v>31</v>
      </c>
    </row>
    <row r="2211" customFormat="false" ht="15.75" hidden="false" customHeight="true" outlineLevel="0" collapsed="false">
      <c r="A2211" s="4" t="n">
        <v>12378</v>
      </c>
      <c r="B2211" s="4" t="s">
        <v>12905</v>
      </c>
      <c r="C2211" s="4"/>
      <c r="D2211" s="4" t="s">
        <v>12906</v>
      </c>
      <c r="E2211" s="5" t="s">
        <v>12907</v>
      </c>
      <c r="F2211" s="4" t="s">
        <v>12908</v>
      </c>
      <c r="G2211" s="4" t="s">
        <v>611</v>
      </c>
      <c r="H2211" s="5" t="s">
        <v>12909</v>
      </c>
      <c r="I2211" s="7" t="s">
        <v>12910</v>
      </c>
      <c r="J2211" s="5" t="n">
        <f aca="false">LEN(K2211)</f>
        <v>22</v>
      </c>
      <c r="K2211" s="6" t="s">
        <v>12911</v>
      </c>
      <c r="L2211" s="4" t="s">
        <v>78</v>
      </c>
      <c r="M2211" s="4" t="s">
        <v>381</v>
      </c>
    </row>
    <row r="2212" customFormat="false" ht="15.75" hidden="false" customHeight="true" outlineLevel="0" collapsed="false">
      <c r="A2212" s="4" t="n">
        <v>11562</v>
      </c>
      <c r="B2212" s="4" t="s">
        <v>12912</v>
      </c>
      <c r="C2212" s="4"/>
      <c r="D2212" s="4" t="s">
        <v>12913</v>
      </c>
      <c r="E2212" s="5" t="s">
        <v>12914</v>
      </c>
      <c r="F2212" s="4" t="s">
        <v>12915</v>
      </c>
      <c r="G2212" s="4" t="s">
        <v>1423</v>
      </c>
      <c r="H2212" s="5" t="s">
        <v>12916</v>
      </c>
      <c r="I2212" s="4" t="s">
        <v>12917</v>
      </c>
      <c r="J2212" s="5" t="n">
        <f aca="false">LEN(K2212)</f>
        <v>22</v>
      </c>
      <c r="K2212" s="6" t="s">
        <v>12918</v>
      </c>
      <c r="L2212" s="4" t="s">
        <v>31</v>
      </c>
      <c r="M2212" s="4" t="s">
        <v>381</v>
      </c>
    </row>
    <row r="2213" customFormat="false" ht="15.75" hidden="false" customHeight="true" outlineLevel="0" collapsed="false">
      <c r="A2213" s="4" t="n">
        <v>12337</v>
      </c>
      <c r="B2213" s="4" t="s">
        <v>12919</v>
      </c>
      <c r="C2213" s="4"/>
      <c r="D2213" s="4" t="s">
        <v>12920</v>
      </c>
      <c r="E2213" s="5" t="s">
        <v>12921</v>
      </c>
      <c r="F2213" s="4" t="s">
        <v>12919</v>
      </c>
      <c r="G2213" s="4" t="s">
        <v>2214</v>
      </c>
      <c r="H2213" s="5" t="s">
        <v>12922</v>
      </c>
      <c r="I2213" s="7" t="s">
        <v>12923</v>
      </c>
      <c r="J2213" s="5" t="n">
        <f aca="false">LEN(K2213)</f>
        <v>22</v>
      </c>
      <c r="K2213" s="6" t="str">
        <f aca="false">LOWER(SUBSTITUTE(SUBSTITUTE(SUBSTITUTE(SUBSTITUTE(SUBSTITUTE(SUBSTITUTE(SUBSTITUTE(B2213,"S.L.",""),"SL",""),"S.A.",""),"SA","")," ",""),".",""),",",""))&amp;".com"</f>
        <v>torresdealbarracín.com</v>
      </c>
      <c r="L2213" s="4" t="s">
        <v>31</v>
      </c>
      <c r="M2213" s="4" t="s">
        <v>32</v>
      </c>
    </row>
    <row r="2214" customFormat="false" ht="27.75" hidden="false" customHeight="true" outlineLevel="0" collapsed="false">
      <c r="A2214" s="4" t="n">
        <v>12352</v>
      </c>
      <c r="B2214" s="4" t="s">
        <v>12924</v>
      </c>
      <c r="C2214" s="4"/>
      <c r="D2214" s="4" t="s">
        <v>12925</v>
      </c>
      <c r="E2214" s="5" t="s">
        <v>3206</v>
      </c>
      <c r="F2214" s="4" t="s">
        <v>464</v>
      </c>
      <c r="G2214" s="4" t="s">
        <v>464</v>
      </c>
      <c r="H2214" s="5" t="s">
        <v>12926</v>
      </c>
      <c r="I2214" s="7" t="s">
        <v>12927</v>
      </c>
      <c r="J2214" s="5" t="n">
        <f aca="false">LEN(K2214)</f>
        <v>22</v>
      </c>
      <c r="K2214" s="6" t="s">
        <v>12928</v>
      </c>
      <c r="L2214" s="4" t="s">
        <v>57</v>
      </c>
      <c r="M2214" s="4" t="s">
        <v>31</v>
      </c>
    </row>
    <row r="2215" customFormat="false" ht="15.75" hidden="false" customHeight="true" outlineLevel="0" collapsed="false">
      <c r="A2215" s="4" t="n">
        <v>12384</v>
      </c>
      <c r="B2215" s="4" t="s">
        <v>12929</v>
      </c>
      <c r="C2215" s="4"/>
      <c r="D2215" s="4" t="s">
        <v>12930</v>
      </c>
      <c r="E2215" s="5" t="s">
        <v>12931</v>
      </c>
      <c r="F2215" s="4" t="s">
        <v>12932</v>
      </c>
      <c r="G2215" s="4" t="s">
        <v>1081</v>
      </c>
      <c r="H2215" s="5" t="s">
        <v>12933</v>
      </c>
      <c r="I2215" s="7" t="s">
        <v>12934</v>
      </c>
      <c r="J2215" s="5" t="n">
        <f aca="false">LEN(K2215)</f>
        <v>22</v>
      </c>
      <c r="K2215" s="6" t="s">
        <v>12935</v>
      </c>
      <c r="L2215" s="4" t="s">
        <v>78</v>
      </c>
      <c r="M2215" s="4" t="s">
        <v>31</v>
      </c>
    </row>
    <row r="2216" customFormat="false" ht="15.75" hidden="false" customHeight="true" outlineLevel="0" collapsed="false">
      <c r="A2216" s="4" t="n">
        <v>12221</v>
      </c>
      <c r="B2216" s="4" t="s">
        <v>12936</v>
      </c>
      <c r="C2216" s="4"/>
      <c r="D2216" s="4" t="s">
        <v>12937</v>
      </c>
      <c r="E2216" s="5" t="s">
        <v>12938</v>
      </c>
      <c r="F2216" s="4" t="s">
        <v>12939</v>
      </c>
      <c r="G2216" s="4" t="s">
        <v>431</v>
      </c>
      <c r="H2216" s="5" t="s">
        <v>12940</v>
      </c>
      <c r="I2216" s="7" t="s">
        <v>12941</v>
      </c>
      <c r="J2216" s="5" t="n">
        <f aca="false">LEN(K2216)</f>
        <v>22</v>
      </c>
      <c r="K2216" s="6" t="str">
        <f aca="false">LOWER(SUBSTITUTE(SUBSTITUTE(SUBSTITUTE(SUBSTITUTE(SUBSTITUTE(SUBSTITUTE(SUBSTITUTE(B2216,"S.L.",""),"SL",""),"S.A.",""),"SA","")," ",""),".",""),",",""))&amp;".com"</f>
        <v>hoteldragonantonio.com</v>
      </c>
      <c r="L2216" s="4" t="s">
        <v>57</v>
      </c>
      <c r="M2216" s="4" t="s">
        <v>186</v>
      </c>
    </row>
    <row r="2217" customFormat="false" ht="15.75" hidden="false" customHeight="true" outlineLevel="0" collapsed="false">
      <c r="A2217" s="4" t="n">
        <v>11742</v>
      </c>
      <c r="B2217" s="4" t="s">
        <v>12942</v>
      </c>
      <c r="C2217" s="4"/>
      <c r="D2217" s="4" t="s">
        <v>12943</v>
      </c>
      <c r="E2217" s="5" t="s">
        <v>648</v>
      </c>
      <c r="F2217" s="4" t="s">
        <v>649</v>
      </c>
      <c r="G2217" s="4" t="s">
        <v>84</v>
      </c>
      <c r="H2217" s="5" t="s">
        <v>12944</v>
      </c>
      <c r="I2217" s="4" t="s">
        <v>12945</v>
      </c>
      <c r="J2217" s="5" t="n">
        <f aca="false">LEN(K2217)</f>
        <v>22</v>
      </c>
      <c r="K2217" s="6" t="s">
        <v>12946</v>
      </c>
      <c r="L2217" s="4" t="s">
        <v>66</v>
      </c>
      <c r="M2217" s="4" t="s">
        <v>31</v>
      </c>
    </row>
    <row r="2218" customFormat="false" ht="15.75" hidden="false" customHeight="true" outlineLevel="0" collapsed="false">
      <c r="A2218" s="4" t="n">
        <v>11614</v>
      </c>
      <c r="B2218" s="4" t="s">
        <v>12947</v>
      </c>
      <c r="C2218" s="4"/>
      <c r="D2218" s="4" t="s">
        <v>12948</v>
      </c>
      <c r="E2218" s="5" t="s">
        <v>2508</v>
      </c>
      <c r="F2218" s="4" t="s">
        <v>2509</v>
      </c>
      <c r="G2218" s="4" t="s">
        <v>146</v>
      </c>
      <c r="H2218" s="5" t="s">
        <v>12949</v>
      </c>
      <c r="I2218" s="4" t="s">
        <v>12950</v>
      </c>
      <c r="J2218" s="5" t="n">
        <f aca="false">LEN(K2218)</f>
        <v>22</v>
      </c>
      <c r="K2218" s="6" t="s">
        <v>12951</v>
      </c>
      <c r="L2218" s="4" t="s">
        <v>31</v>
      </c>
      <c r="M2218" s="4" t="s">
        <v>31</v>
      </c>
    </row>
    <row r="2219" customFormat="false" ht="15.75" hidden="false" customHeight="true" outlineLevel="0" collapsed="false">
      <c r="A2219" s="4" t="n">
        <v>12074</v>
      </c>
      <c r="B2219" s="4" t="s">
        <v>12952</v>
      </c>
      <c r="C2219" s="4"/>
      <c r="D2219" s="4" t="s">
        <v>12953</v>
      </c>
      <c r="E2219" s="5" t="s">
        <v>1821</v>
      </c>
      <c r="F2219" s="4" t="s">
        <v>106</v>
      </c>
      <c r="G2219" s="4" t="s">
        <v>107</v>
      </c>
      <c r="H2219" s="5" t="s">
        <v>12954</v>
      </c>
      <c r="I2219" s="7" t="s">
        <v>12955</v>
      </c>
      <c r="J2219" s="5" t="n">
        <f aca="false">LEN(K2219)</f>
        <v>22</v>
      </c>
      <c r="K2219" s="6" t="str">
        <f aca="false">LOWER(SUBSTITUTE(SUBSTITUTE(SUBSTITUTE(SUBSTITUTE(SUBSTITUTE(SUBSTITUTE(SUBSTITUTE(B2219,"S.L.",""),"SL",""),"S.A.",""),"SA","")," ",""),".",""),",",""))&amp;".com"</f>
        <v>silcahotelboutique.com</v>
      </c>
      <c r="L2219" s="4" t="s">
        <v>57</v>
      </c>
      <c r="M2219" s="4" t="s">
        <v>1462</v>
      </c>
    </row>
    <row r="2220" customFormat="false" ht="15.75" hidden="false" customHeight="true" outlineLevel="0" collapsed="false">
      <c r="A2220" s="4" t="n">
        <v>11989</v>
      </c>
      <c r="B2220" s="4" t="s">
        <v>12956</v>
      </c>
      <c r="C2220" s="4"/>
      <c r="D2220" s="4" t="s">
        <v>12957</v>
      </c>
      <c r="E2220" s="5" t="s">
        <v>3171</v>
      </c>
      <c r="F2220" s="4" t="s">
        <v>205</v>
      </c>
      <c r="G2220" s="4" t="s">
        <v>205</v>
      </c>
      <c r="H2220" s="5" t="s">
        <v>12958</v>
      </c>
      <c r="I2220" s="4" t="s">
        <v>12959</v>
      </c>
      <c r="J2220" s="5" t="n">
        <f aca="false">LEN(K2220)</f>
        <v>22</v>
      </c>
      <c r="K2220" s="6" t="s">
        <v>12960</v>
      </c>
      <c r="L2220" s="4" t="s">
        <v>21</v>
      </c>
      <c r="M2220" s="4" t="s">
        <v>31</v>
      </c>
    </row>
    <row r="2221" customFormat="false" ht="15.75" hidden="false" customHeight="true" outlineLevel="0" collapsed="false">
      <c r="A2221" s="4" t="n">
        <v>11896</v>
      </c>
      <c r="B2221" s="4" t="s">
        <v>12961</v>
      </c>
      <c r="C2221" s="4"/>
      <c r="D2221" s="4" t="s">
        <v>12962</v>
      </c>
      <c r="E2221" s="5" t="s">
        <v>12963</v>
      </c>
      <c r="F2221" s="4" t="s">
        <v>12964</v>
      </c>
      <c r="G2221" s="4" t="s">
        <v>37</v>
      </c>
      <c r="H2221" s="5" t="s">
        <v>12965</v>
      </c>
      <c r="I2221" s="7" t="s">
        <v>12966</v>
      </c>
      <c r="J2221" s="5" t="n">
        <f aca="false">LEN(K2221)</f>
        <v>22</v>
      </c>
      <c r="K2221" s="6" t="s">
        <v>12967</v>
      </c>
      <c r="L2221" s="4" t="s">
        <v>31</v>
      </c>
      <c r="M2221" s="4" t="s">
        <v>1016</v>
      </c>
      <c r="N2221" s="1"/>
    </row>
    <row r="2222" customFormat="false" ht="15.75" hidden="false" customHeight="true" outlineLevel="0" collapsed="false">
      <c r="A2222" s="4" t="n">
        <v>11421</v>
      </c>
      <c r="B2222" s="4" t="s">
        <v>12968</v>
      </c>
      <c r="C2222" s="4"/>
      <c r="D2222" s="4" t="s">
        <v>12969</v>
      </c>
      <c r="E2222" s="5" t="s">
        <v>12970</v>
      </c>
      <c r="F2222" s="4" t="s">
        <v>9173</v>
      </c>
      <c r="G2222" s="4" t="s">
        <v>290</v>
      </c>
      <c r="H2222" s="5" t="s">
        <v>12971</v>
      </c>
      <c r="I2222" s="4" t="s">
        <v>12972</v>
      </c>
      <c r="J2222" s="5" t="n">
        <f aca="false">LEN(K2222)</f>
        <v>22</v>
      </c>
      <c r="K2222" s="6" t="s">
        <v>12973</v>
      </c>
      <c r="L2222" s="4" t="s">
        <v>78</v>
      </c>
      <c r="M2222" s="4" t="s">
        <v>186</v>
      </c>
    </row>
    <row r="2223" customFormat="false" ht="15.75" hidden="false" customHeight="true" outlineLevel="0" collapsed="false">
      <c r="A2223" s="4" t="n">
        <v>11681</v>
      </c>
      <c r="B2223" s="4" t="s">
        <v>12974</v>
      </c>
      <c r="C2223" s="4"/>
      <c r="D2223" s="4" t="s">
        <v>12975</v>
      </c>
      <c r="E2223" s="5" t="s">
        <v>8044</v>
      </c>
      <c r="F2223" s="4" t="s">
        <v>12976</v>
      </c>
      <c r="G2223" s="4" t="s">
        <v>355</v>
      </c>
      <c r="H2223" s="5" t="s">
        <v>12977</v>
      </c>
      <c r="I2223" s="7" t="s">
        <v>12978</v>
      </c>
      <c r="J2223" s="5" t="n">
        <f aca="false">LEN(K2223)</f>
        <v>22</v>
      </c>
      <c r="K2223" s="6" t="s">
        <v>12979</v>
      </c>
      <c r="L2223" s="4" t="s">
        <v>78</v>
      </c>
      <c r="M2223" s="4" t="s">
        <v>1016</v>
      </c>
    </row>
    <row r="2224" customFormat="false" ht="15.75" hidden="false" customHeight="true" outlineLevel="0" collapsed="false">
      <c r="A2224" s="4" t="n">
        <v>12091</v>
      </c>
      <c r="B2224" s="4" t="s">
        <v>12980</v>
      </c>
      <c r="C2224" s="4" t="s">
        <v>12981</v>
      </c>
      <c r="D2224" s="4" t="s">
        <v>12982</v>
      </c>
      <c r="E2224" s="5" t="s">
        <v>7570</v>
      </c>
      <c r="F2224" s="4" t="s">
        <v>7571</v>
      </c>
      <c r="G2224" s="4" t="s">
        <v>107</v>
      </c>
      <c r="H2224" s="5" t="s">
        <v>12983</v>
      </c>
      <c r="I2224" s="4" t="s">
        <v>12984</v>
      </c>
      <c r="J2224" s="5" t="n">
        <f aca="false">LEN(K2224)</f>
        <v>22</v>
      </c>
      <c r="K2224" s="6" t="s">
        <v>12985</v>
      </c>
      <c r="L2224" s="4" t="s">
        <v>31</v>
      </c>
      <c r="M2224" s="4" t="s">
        <v>31</v>
      </c>
    </row>
    <row r="2225" customFormat="false" ht="15.75" hidden="false" customHeight="true" outlineLevel="0" collapsed="false">
      <c r="A2225" s="4" t="n">
        <v>12249</v>
      </c>
      <c r="B2225" s="4" t="s">
        <v>12986</v>
      </c>
      <c r="C2225" s="4"/>
      <c r="D2225" s="4" t="s">
        <v>12987</v>
      </c>
      <c r="E2225" s="5" t="s">
        <v>12988</v>
      </c>
      <c r="F2225" s="4" t="s">
        <v>7622</v>
      </c>
      <c r="G2225" s="4" t="s">
        <v>372</v>
      </c>
      <c r="H2225" s="5" t="s">
        <v>12989</v>
      </c>
      <c r="I2225" s="7" t="s">
        <v>12990</v>
      </c>
      <c r="J2225" s="5" t="n">
        <f aca="false">LEN(K2225)</f>
        <v>22</v>
      </c>
      <c r="K2225" s="6" t="str">
        <f aca="false">LOWER(SUBSTITUTE(SUBSTITUTE(SUBSTITUTE(SUBSTITUTE(SUBSTITUTE(SUBSTITUTE(SUBSTITUTE(B2225,"S.L.",""),"SL",""),"S.A.",""),"SA","")," ",""),".",""),",",""))&amp;".com"</f>
        <v>hostalventadeabajo.com</v>
      </c>
      <c r="L2225" s="4" t="s">
        <v>57</v>
      </c>
      <c r="M2225" s="4" t="s">
        <v>1979</v>
      </c>
    </row>
    <row r="2226" customFormat="false" ht="15.75" hidden="false" customHeight="true" outlineLevel="0" collapsed="false">
      <c r="A2226" s="4" t="n">
        <v>12057</v>
      </c>
      <c r="B2226" s="4" t="s">
        <v>12991</v>
      </c>
      <c r="C2226" s="4"/>
      <c r="D2226" s="4" t="s">
        <v>12992</v>
      </c>
      <c r="E2226" s="5" t="s">
        <v>1582</v>
      </c>
      <c r="F2226" s="4" t="s">
        <v>107</v>
      </c>
      <c r="G2226" s="4" t="s">
        <v>107</v>
      </c>
      <c r="H2226" s="5" t="s">
        <v>12993</v>
      </c>
      <c r="I2226" s="4" t="s">
        <v>12994</v>
      </c>
      <c r="J2226" s="5" t="n">
        <f aca="false">LEN(K2226)</f>
        <v>22</v>
      </c>
      <c r="K2226" s="10" t="str">
        <f aca="false">LOWER(SUBSTITUTE(SUBSTITUTE(SUBSTITUTE(SUBSTITUTE(SUBSTITUTE(SUBSTITUTE(SUBSTITUTE(B2226,"S.L.",""),"SL",""),"S.A.",""),"SA","")," ",""),".",""),",",""))&amp;".com"</f>
        <v>iloftmalagacapalma.com</v>
      </c>
      <c r="L2226" s="4" t="s">
        <v>31</v>
      </c>
      <c r="M2226" s="4" t="s">
        <v>31</v>
      </c>
    </row>
    <row r="2227" customFormat="false" ht="15.75" hidden="false" customHeight="true" outlineLevel="0" collapsed="false">
      <c r="A2227" s="4" t="n">
        <v>11663</v>
      </c>
      <c r="B2227" s="4" t="s">
        <v>12995</v>
      </c>
      <c r="C2227" s="4"/>
      <c r="D2227" s="4" t="s">
        <v>12996</v>
      </c>
      <c r="E2227" s="5" t="s">
        <v>12997</v>
      </c>
      <c r="F2227" s="4" t="s">
        <v>12998</v>
      </c>
      <c r="G2227" s="4" t="s">
        <v>1397</v>
      </c>
      <c r="H2227" s="5" t="s">
        <v>12999</v>
      </c>
      <c r="I2227" s="7" t="s">
        <v>13000</v>
      </c>
      <c r="J2227" s="5" t="n">
        <f aca="false">LEN(K2227)</f>
        <v>22</v>
      </c>
      <c r="K2227" s="5" t="s">
        <v>13001</v>
      </c>
      <c r="L2227" s="4" t="s">
        <v>21</v>
      </c>
      <c r="M2227" s="4" t="s">
        <v>2097</v>
      </c>
    </row>
    <row r="2228" customFormat="false" ht="15.75" hidden="false" customHeight="true" outlineLevel="0" collapsed="false">
      <c r="A2228" s="4" t="n">
        <v>12137</v>
      </c>
      <c r="B2228" s="4" t="s">
        <v>13002</v>
      </c>
      <c r="C2228" s="4"/>
      <c r="D2228" s="4" t="s">
        <v>13003</v>
      </c>
      <c r="E2228" s="5" t="s">
        <v>13004</v>
      </c>
      <c r="F2228" s="4" t="s">
        <v>13005</v>
      </c>
      <c r="G2228" s="4" t="s">
        <v>2538</v>
      </c>
      <c r="H2228" s="5" t="s">
        <v>13006</v>
      </c>
      <c r="I2228" s="7" t="s">
        <v>13007</v>
      </c>
      <c r="J2228" s="5" t="n">
        <f aca="false">LEN(K2228)</f>
        <v>22</v>
      </c>
      <c r="K2228" s="6" t="s">
        <v>13008</v>
      </c>
      <c r="L2228" s="4" t="s">
        <v>57</v>
      </c>
      <c r="M2228" s="4" t="s">
        <v>31</v>
      </c>
    </row>
    <row r="2229" customFormat="false" ht="15.75" hidden="false" customHeight="true" outlineLevel="0" collapsed="false">
      <c r="A2229" s="4" t="n">
        <v>11392</v>
      </c>
      <c r="B2229" s="4" t="s">
        <v>13009</v>
      </c>
      <c r="C2229" s="4"/>
      <c r="D2229" s="4" t="s">
        <v>13010</v>
      </c>
      <c r="E2229" s="5" t="s">
        <v>13011</v>
      </c>
      <c r="F2229" s="4" t="s">
        <v>13012</v>
      </c>
      <c r="G2229" s="4" t="s">
        <v>1390</v>
      </c>
      <c r="H2229" s="5" t="s">
        <v>13013</v>
      </c>
      <c r="I2229" s="4" t="s">
        <v>13014</v>
      </c>
      <c r="J2229" s="5" t="n">
        <f aca="false">LEN(K2229)</f>
        <v>22</v>
      </c>
      <c r="K2229" s="6" t="s">
        <v>13015</v>
      </c>
      <c r="L2229" s="4" t="s">
        <v>78</v>
      </c>
      <c r="M2229" s="4" t="s">
        <v>31</v>
      </c>
    </row>
    <row r="2230" customFormat="false" ht="15.75" hidden="false" customHeight="true" outlineLevel="0" collapsed="false">
      <c r="A2230" s="4" t="n">
        <v>11800</v>
      </c>
      <c r="B2230" s="4" t="s">
        <v>13016</v>
      </c>
      <c r="C2230" s="4"/>
      <c r="D2230" s="4" t="s">
        <v>13017</v>
      </c>
      <c r="E2230" s="5" t="s">
        <v>13018</v>
      </c>
      <c r="F2230" s="4" t="s">
        <v>888</v>
      </c>
      <c r="G2230" s="4" t="s">
        <v>84</v>
      </c>
      <c r="H2230" s="5" t="s">
        <v>13019</v>
      </c>
      <c r="I2230" s="7" t="s">
        <v>13020</v>
      </c>
      <c r="J2230" s="5" t="n">
        <f aca="false">LEN(K2230)</f>
        <v>22</v>
      </c>
      <c r="K2230" s="6" t="s">
        <v>13021</v>
      </c>
      <c r="L2230" s="4" t="s">
        <v>31</v>
      </c>
      <c r="M2230" s="4" t="s">
        <v>31</v>
      </c>
    </row>
    <row r="2231" customFormat="false" ht="15.75" hidden="false" customHeight="true" outlineLevel="0" collapsed="false">
      <c r="A2231" s="4" t="n">
        <v>7</v>
      </c>
      <c r="B2231" s="4" t="s">
        <v>13022</v>
      </c>
      <c r="C2231" s="4"/>
      <c r="D2231" s="4" t="s">
        <v>13023</v>
      </c>
      <c r="E2231" s="5" t="n">
        <v>38611</v>
      </c>
      <c r="F2231" s="4" t="s">
        <v>2046</v>
      </c>
      <c r="G2231" s="4" t="s">
        <v>431</v>
      </c>
      <c r="H2231" s="5" t="s">
        <v>13024</v>
      </c>
      <c r="I2231" s="4" t="s">
        <v>13025</v>
      </c>
      <c r="J2231" s="5" t="n">
        <f aca="false">LEN(K2231)</f>
        <v>22</v>
      </c>
      <c r="K2231" s="6" t="s">
        <v>13026</v>
      </c>
      <c r="L2231" s="4" t="s">
        <v>21</v>
      </c>
      <c r="M2231" s="4" t="s">
        <v>2896</v>
      </c>
    </row>
    <row r="2232" customFormat="false" ht="15.75" hidden="false" customHeight="true" outlineLevel="0" collapsed="false">
      <c r="A2232" s="4" t="n">
        <v>11</v>
      </c>
      <c r="B2232" s="4" t="s">
        <v>13027</v>
      </c>
      <c r="C2232" s="4"/>
      <c r="D2232" s="4" t="s">
        <v>13028</v>
      </c>
      <c r="E2232" s="5" t="s">
        <v>13029</v>
      </c>
      <c r="F2232" s="4" t="s">
        <v>267</v>
      </c>
      <c r="G2232" s="4" t="s">
        <v>37</v>
      </c>
      <c r="H2232" s="5" t="s">
        <v>13030</v>
      </c>
      <c r="I2232" s="7" t="s">
        <v>13031</v>
      </c>
      <c r="J2232" s="5" t="n">
        <f aca="false">LEN(K2232)</f>
        <v>22</v>
      </c>
      <c r="K2232" s="6" t="s">
        <v>13032</v>
      </c>
      <c r="L2232" s="4" t="s">
        <v>66</v>
      </c>
      <c r="M2232" s="4" t="s">
        <v>13033</v>
      </c>
    </row>
    <row r="2233" customFormat="false" ht="27.75" hidden="false" customHeight="true" outlineLevel="0" collapsed="false">
      <c r="A2233" s="4" t="n">
        <v>26</v>
      </c>
      <c r="B2233" s="4" t="s">
        <v>13034</v>
      </c>
      <c r="C2233" s="4"/>
      <c r="D2233" s="4" t="s">
        <v>13035</v>
      </c>
      <c r="E2233" s="5" t="s">
        <v>13036</v>
      </c>
      <c r="F2233" s="4" t="s">
        <v>13037</v>
      </c>
      <c r="G2233" s="4" t="s">
        <v>372</v>
      </c>
      <c r="H2233" s="5" t="s">
        <v>13038</v>
      </c>
      <c r="I2233" s="7" t="s">
        <v>13039</v>
      </c>
      <c r="J2233" s="5" t="n">
        <f aca="false">LEN(K2233)</f>
        <v>22</v>
      </c>
      <c r="K2233" s="6" t="s">
        <v>13040</v>
      </c>
      <c r="L2233" s="4" t="s">
        <v>31</v>
      </c>
      <c r="M2233" s="4" t="s">
        <v>1793</v>
      </c>
    </row>
    <row r="2234" customFormat="false" ht="15.75" hidden="false" customHeight="true" outlineLevel="0" collapsed="false">
      <c r="A2234" s="4" t="n">
        <v>36</v>
      </c>
      <c r="B2234" s="4" t="s">
        <v>13041</v>
      </c>
      <c r="C2234" s="4" t="s">
        <v>13042</v>
      </c>
      <c r="D2234" s="4" t="s">
        <v>13043</v>
      </c>
      <c r="E2234" s="5" t="s">
        <v>5628</v>
      </c>
      <c r="F2234" s="4" t="s">
        <v>5629</v>
      </c>
      <c r="G2234" s="4" t="s">
        <v>332</v>
      </c>
      <c r="H2234" s="5" t="s">
        <v>13044</v>
      </c>
      <c r="I2234" s="4" t="s">
        <v>13045</v>
      </c>
      <c r="J2234" s="5" t="n">
        <f aca="false">LEN(K2234)</f>
        <v>22</v>
      </c>
      <c r="K2234" s="6" t="s">
        <v>13046</v>
      </c>
      <c r="L2234" s="4" t="s">
        <v>78</v>
      </c>
      <c r="M2234" s="4" t="s">
        <v>31</v>
      </c>
    </row>
    <row r="2235" customFormat="false" ht="15.75" hidden="false" customHeight="true" outlineLevel="0" collapsed="false">
      <c r="A2235" s="4" t="n">
        <v>11480</v>
      </c>
      <c r="B2235" s="4" t="s">
        <v>13047</v>
      </c>
      <c r="C2235" s="4"/>
      <c r="D2235" s="4" t="s">
        <v>13048</v>
      </c>
      <c r="E2235" s="5" t="s">
        <v>4037</v>
      </c>
      <c r="F2235" s="4" t="s">
        <v>492</v>
      </c>
      <c r="G2235" s="4" t="s">
        <v>313</v>
      </c>
      <c r="H2235" s="5" t="s">
        <v>13049</v>
      </c>
      <c r="I2235" s="4" t="s">
        <v>13050</v>
      </c>
      <c r="J2235" s="5" t="n">
        <f aca="false">LEN(K2235)</f>
        <v>22</v>
      </c>
      <c r="K2235" s="6" t="s">
        <v>13051</v>
      </c>
      <c r="L2235" s="4" t="s">
        <v>57</v>
      </c>
      <c r="M2235" s="4" t="s">
        <v>695</v>
      </c>
    </row>
    <row r="2236" customFormat="false" ht="15.75" hidden="false" customHeight="true" outlineLevel="0" collapsed="false">
      <c r="A2236" s="4" t="n">
        <v>123</v>
      </c>
      <c r="B2236" s="4" t="s">
        <v>13052</v>
      </c>
      <c r="C2236" s="4"/>
      <c r="D2236" s="4" t="s">
        <v>13053</v>
      </c>
      <c r="E2236" s="5" t="s">
        <v>10279</v>
      </c>
      <c r="F2236" s="4" t="s">
        <v>882</v>
      </c>
      <c r="G2236" s="4" t="s">
        <v>882</v>
      </c>
      <c r="H2236" s="5" t="s">
        <v>13054</v>
      </c>
      <c r="I2236" s="4" t="s">
        <v>13055</v>
      </c>
      <c r="J2236" s="5" t="n">
        <f aca="false">LEN(K2236)</f>
        <v>22</v>
      </c>
      <c r="K2236" s="6" t="s">
        <v>13056</v>
      </c>
      <c r="L2236" s="4" t="s">
        <v>78</v>
      </c>
      <c r="M2236" s="4" t="s">
        <v>31</v>
      </c>
    </row>
    <row r="2237" customFormat="false" ht="15.75" hidden="false" customHeight="true" outlineLevel="0" collapsed="false">
      <c r="A2237" s="4" t="n">
        <v>153</v>
      </c>
      <c r="B2237" s="4" t="s">
        <v>13057</v>
      </c>
      <c r="C2237" s="4"/>
      <c r="D2237" s="4" t="s">
        <v>13058</v>
      </c>
      <c r="E2237" s="5" t="s">
        <v>13059</v>
      </c>
      <c r="F2237" s="4" t="s">
        <v>13060</v>
      </c>
      <c r="G2237" s="4" t="s">
        <v>313</v>
      </c>
      <c r="H2237" s="5" t="s">
        <v>13061</v>
      </c>
      <c r="I2237" s="15" t="s">
        <v>7386</v>
      </c>
      <c r="J2237" s="5" t="n">
        <f aca="false">LEN(K2237)</f>
        <v>22</v>
      </c>
      <c r="K2237" s="24" t="s">
        <v>13062</v>
      </c>
      <c r="L2237" s="4" t="s">
        <v>66</v>
      </c>
      <c r="M2237" s="4" t="s">
        <v>4806</v>
      </c>
    </row>
    <row r="2238" customFormat="false" ht="15.75" hidden="false" customHeight="true" outlineLevel="0" collapsed="false">
      <c r="A2238" s="4" t="n">
        <v>190</v>
      </c>
      <c r="B2238" s="4" t="s">
        <v>13063</v>
      </c>
      <c r="C2238" s="4"/>
      <c r="D2238" s="4" t="s">
        <v>13064</v>
      </c>
      <c r="E2238" s="5" t="s">
        <v>13065</v>
      </c>
      <c r="F2238" s="4" t="s">
        <v>250</v>
      </c>
      <c r="G2238" s="4" t="s">
        <v>250</v>
      </c>
      <c r="H2238" s="5" t="s">
        <v>13066</v>
      </c>
      <c r="I2238" s="4" t="s">
        <v>13067</v>
      </c>
      <c r="J2238" s="5" t="n">
        <f aca="false">LEN(K2238)</f>
        <v>22</v>
      </c>
      <c r="K2238" s="5" t="s">
        <v>13068</v>
      </c>
      <c r="L2238" s="4" t="s">
        <v>31</v>
      </c>
      <c r="M2238" s="4" t="s">
        <v>13069</v>
      </c>
    </row>
    <row r="2239" customFormat="false" ht="15.75" hidden="false" customHeight="true" outlineLevel="0" collapsed="false">
      <c r="A2239" s="4" t="n">
        <v>11279</v>
      </c>
      <c r="B2239" s="4" t="s">
        <v>13070</v>
      </c>
      <c r="C2239" s="4"/>
      <c r="D2239" s="4" t="s">
        <v>13071</v>
      </c>
      <c r="E2239" s="5" t="s">
        <v>13072</v>
      </c>
      <c r="F2239" s="4" t="s">
        <v>13073</v>
      </c>
      <c r="G2239" s="4" t="s">
        <v>2305</v>
      </c>
      <c r="H2239" s="5" t="s">
        <v>13074</v>
      </c>
      <c r="I2239" s="4" t="s">
        <v>13075</v>
      </c>
      <c r="J2239" s="5" t="n">
        <f aca="false">LEN(K2239)</f>
        <v>22</v>
      </c>
      <c r="K2239" s="6" t="s">
        <v>13076</v>
      </c>
      <c r="L2239" s="4" t="s">
        <v>31</v>
      </c>
      <c r="M2239" s="4" t="s">
        <v>32</v>
      </c>
    </row>
    <row r="2240" customFormat="false" ht="15.75" hidden="false" customHeight="true" outlineLevel="0" collapsed="false">
      <c r="A2240" s="4" t="n">
        <v>261</v>
      </c>
      <c r="B2240" s="4" t="s">
        <v>13077</v>
      </c>
      <c r="C2240" s="4"/>
      <c r="D2240" s="4" t="s">
        <v>13078</v>
      </c>
      <c r="E2240" s="5" t="s">
        <v>13079</v>
      </c>
      <c r="F2240" s="4" t="s">
        <v>205</v>
      </c>
      <c r="G2240" s="4" t="s">
        <v>205</v>
      </c>
      <c r="H2240" s="5" t="s">
        <v>13080</v>
      </c>
      <c r="I2240" s="4" t="s">
        <v>13081</v>
      </c>
      <c r="J2240" s="5" t="n">
        <f aca="false">LEN(K2240)</f>
        <v>22</v>
      </c>
      <c r="K2240" s="6" t="s">
        <v>13082</v>
      </c>
      <c r="L2240" s="4" t="s">
        <v>31</v>
      </c>
      <c r="M2240" s="4" t="s">
        <v>996</v>
      </c>
    </row>
    <row r="2241" customFormat="false" ht="15.75" hidden="false" customHeight="true" outlineLevel="0" collapsed="false">
      <c r="A2241" s="4" t="n">
        <v>330</v>
      </c>
      <c r="B2241" s="4" t="s">
        <v>13083</v>
      </c>
      <c r="C2241" s="4"/>
      <c r="D2241" s="4" t="s">
        <v>13084</v>
      </c>
      <c r="E2241" s="5" t="n">
        <v>28042</v>
      </c>
      <c r="F2241" s="4" t="s">
        <v>205</v>
      </c>
      <c r="G2241" s="4" t="s">
        <v>205</v>
      </c>
      <c r="H2241" s="5" t="s">
        <v>13085</v>
      </c>
      <c r="I2241" s="4" t="s">
        <v>13086</v>
      </c>
      <c r="J2241" s="5" t="n">
        <f aca="false">LEN(K2241)</f>
        <v>22</v>
      </c>
      <c r="K2241" s="6" t="s">
        <v>13087</v>
      </c>
      <c r="L2241" s="4" t="s">
        <v>57</v>
      </c>
      <c r="M2241" s="4" t="s">
        <v>929</v>
      </c>
    </row>
    <row r="2242" customFormat="false" ht="15.75" hidden="false" customHeight="true" outlineLevel="0" collapsed="false">
      <c r="A2242" s="4" t="n">
        <v>352</v>
      </c>
      <c r="B2242" s="4" t="s">
        <v>13088</v>
      </c>
      <c r="C2242" s="4"/>
      <c r="D2242" s="4" t="s">
        <v>13089</v>
      </c>
      <c r="E2242" s="5" t="s">
        <v>384</v>
      </c>
      <c r="F2242" s="4" t="s">
        <v>205</v>
      </c>
      <c r="G2242" s="4" t="s">
        <v>205</v>
      </c>
      <c r="H2242" s="5" t="s">
        <v>13090</v>
      </c>
      <c r="I2242" s="4" t="s">
        <v>13091</v>
      </c>
      <c r="J2242" s="5" t="n">
        <f aca="false">LEN(K2242)</f>
        <v>22</v>
      </c>
      <c r="K2242" s="6" t="s">
        <v>13092</v>
      </c>
      <c r="L2242" s="4" t="s">
        <v>31</v>
      </c>
      <c r="M2242" s="4" t="s">
        <v>31</v>
      </c>
    </row>
    <row r="2243" customFormat="false" ht="15.75" hidden="false" customHeight="true" outlineLevel="0" collapsed="false">
      <c r="A2243" s="4" t="n">
        <v>358</v>
      </c>
      <c r="B2243" s="4" t="s">
        <v>9400</v>
      </c>
      <c r="C2243" s="4"/>
      <c r="D2243" s="4" t="s">
        <v>13093</v>
      </c>
      <c r="E2243" s="5" t="n">
        <v>28005</v>
      </c>
      <c r="F2243" s="4" t="s">
        <v>205</v>
      </c>
      <c r="G2243" s="4" t="s">
        <v>205</v>
      </c>
      <c r="H2243" s="5" t="s">
        <v>13094</v>
      </c>
      <c r="I2243" s="4" t="s">
        <v>13095</v>
      </c>
      <c r="J2243" s="5" t="n">
        <f aca="false">LEN(K2243)</f>
        <v>22</v>
      </c>
      <c r="K2243" s="6" t="s">
        <v>13096</v>
      </c>
      <c r="L2243" s="4" t="s">
        <v>31</v>
      </c>
      <c r="M2243" s="4" t="s">
        <v>1085</v>
      </c>
    </row>
    <row r="2244" customFormat="false" ht="15.75" hidden="false" customHeight="true" outlineLevel="0" collapsed="false">
      <c r="A2244" s="4" t="n">
        <v>369</v>
      </c>
      <c r="B2244" s="4" t="s">
        <v>13097</v>
      </c>
      <c r="C2244" s="4"/>
      <c r="D2244" s="4" t="s">
        <v>13098</v>
      </c>
      <c r="E2244" s="5" t="s">
        <v>13099</v>
      </c>
      <c r="F2244" s="4" t="s">
        <v>205</v>
      </c>
      <c r="G2244" s="4" t="s">
        <v>205</v>
      </c>
      <c r="H2244" s="5" t="s">
        <v>13100</v>
      </c>
      <c r="I2244" s="4" t="s">
        <v>13101</v>
      </c>
      <c r="J2244" s="5" t="n">
        <f aca="false">LEN(K2244)</f>
        <v>22</v>
      </c>
      <c r="K2244" s="6" t="s">
        <v>13102</v>
      </c>
      <c r="L2244" s="4" t="s">
        <v>31</v>
      </c>
      <c r="M2244" s="4" t="s">
        <v>2410</v>
      </c>
    </row>
    <row r="2245" customFormat="false" ht="15.75" hidden="false" customHeight="true" outlineLevel="0" collapsed="false">
      <c r="A2245" s="4" t="n">
        <v>435</v>
      </c>
      <c r="B2245" s="4" t="s">
        <v>13103</v>
      </c>
      <c r="C2245" s="4"/>
      <c r="D2245" s="4" t="s">
        <v>13104</v>
      </c>
      <c r="E2245" s="5" t="n">
        <v>28012</v>
      </c>
      <c r="F2245" s="4" t="s">
        <v>205</v>
      </c>
      <c r="G2245" s="4" t="s">
        <v>205</v>
      </c>
      <c r="H2245" s="5" t="s">
        <v>13105</v>
      </c>
      <c r="I2245" s="4" t="s">
        <v>13106</v>
      </c>
      <c r="J2245" s="5" t="n">
        <f aca="false">LEN(K2245)</f>
        <v>22</v>
      </c>
      <c r="K2245" s="6" t="s">
        <v>13107</v>
      </c>
      <c r="L2245" s="4" t="s">
        <v>31</v>
      </c>
      <c r="M2245" s="4" t="s">
        <v>4818</v>
      </c>
    </row>
    <row r="2246" customFormat="false" ht="15.75" hidden="false" customHeight="true" outlineLevel="0" collapsed="false">
      <c r="A2246" s="4" t="n">
        <v>439</v>
      </c>
      <c r="B2246" s="4" t="s">
        <v>13108</v>
      </c>
      <c r="C2246" s="4"/>
      <c r="D2246" s="4" t="s">
        <v>13109</v>
      </c>
      <c r="E2246" s="5" t="n">
        <v>28941</v>
      </c>
      <c r="F2246" s="4" t="s">
        <v>4598</v>
      </c>
      <c r="G2246" s="4" t="s">
        <v>205</v>
      </c>
      <c r="H2246" s="5" t="s">
        <v>13110</v>
      </c>
      <c r="I2246" s="4" t="s">
        <v>13111</v>
      </c>
      <c r="J2246" s="5" t="n">
        <f aca="false">LEN(K2246)</f>
        <v>22</v>
      </c>
      <c r="K2246" s="6" t="s">
        <v>13112</v>
      </c>
      <c r="L2246" s="4" t="s">
        <v>31</v>
      </c>
      <c r="M2246" s="4" t="s">
        <v>488</v>
      </c>
    </row>
    <row r="2247" customFormat="false" ht="15.75" hidden="false" customHeight="true" outlineLevel="0" collapsed="false">
      <c r="A2247" s="4" t="n">
        <v>444</v>
      </c>
      <c r="B2247" s="4" t="s">
        <v>13113</v>
      </c>
      <c r="C2247" s="4"/>
      <c r="D2247" s="4" t="s">
        <v>13114</v>
      </c>
      <c r="E2247" s="5" t="n">
        <v>28021</v>
      </c>
      <c r="F2247" s="4" t="s">
        <v>205</v>
      </c>
      <c r="G2247" s="4" t="s">
        <v>205</v>
      </c>
      <c r="H2247" s="5" t="s">
        <v>13115</v>
      </c>
      <c r="I2247" s="4" t="s">
        <v>13116</v>
      </c>
      <c r="J2247" s="5" t="n">
        <f aca="false">LEN(K2247)</f>
        <v>22</v>
      </c>
      <c r="K2247" s="6" t="s">
        <v>13117</v>
      </c>
      <c r="L2247" s="4" t="s">
        <v>57</v>
      </c>
      <c r="M2247" s="4" t="s">
        <v>31</v>
      </c>
    </row>
    <row r="2248" customFormat="false" ht="15.75" hidden="false" customHeight="true" outlineLevel="0" collapsed="false">
      <c r="A2248" s="4" t="n">
        <v>499</v>
      </c>
      <c r="B2248" s="4" t="s">
        <v>13118</v>
      </c>
      <c r="C2248" s="4"/>
      <c r="D2248" s="4" t="s">
        <v>13119</v>
      </c>
      <c r="E2248" s="5" t="n">
        <v>28013</v>
      </c>
      <c r="F2248" s="4" t="s">
        <v>205</v>
      </c>
      <c r="G2248" s="4" t="s">
        <v>205</v>
      </c>
      <c r="H2248" s="5" t="s">
        <v>13120</v>
      </c>
      <c r="I2248" s="4" t="s">
        <v>13121</v>
      </c>
      <c r="J2248" s="5" t="n">
        <f aca="false">LEN(K2248)</f>
        <v>22</v>
      </c>
      <c r="K2248" s="6" t="s">
        <v>13122</v>
      </c>
      <c r="L2248" s="4" t="s">
        <v>31</v>
      </c>
      <c r="M2248" s="4" t="s">
        <v>31</v>
      </c>
    </row>
    <row r="2249" customFormat="false" ht="15.75" hidden="false" customHeight="true" outlineLevel="0" collapsed="false">
      <c r="A2249" s="4" t="n">
        <v>507</v>
      </c>
      <c r="B2249" s="4" t="s">
        <v>13123</v>
      </c>
      <c r="C2249" s="4"/>
      <c r="D2249" s="4" t="s">
        <v>13124</v>
      </c>
      <c r="E2249" s="5" t="s">
        <v>384</v>
      </c>
      <c r="F2249" s="4" t="s">
        <v>205</v>
      </c>
      <c r="G2249" s="4" t="s">
        <v>205</v>
      </c>
      <c r="H2249" s="5" t="s">
        <v>13125</v>
      </c>
      <c r="I2249" s="4" t="s">
        <v>13126</v>
      </c>
      <c r="J2249" s="5" t="n">
        <f aca="false">LEN(K2249)</f>
        <v>22</v>
      </c>
      <c r="K2249" s="6" t="s">
        <v>13127</v>
      </c>
      <c r="L2249" s="4" t="s">
        <v>78</v>
      </c>
      <c r="M2249" s="4" t="s">
        <v>6988</v>
      </c>
    </row>
    <row r="2250" customFormat="false" ht="15.75" hidden="false" customHeight="true" outlineLevel="0" collapsed="false">
      <c r="A2250" s="4" t="n">
        <v>525</v>
      </c>
      <c r="B2250" s="4" t="s">
        <v>13128</v>
      </c>
      <c r="C2250" s="4"/>
      <c r="D2250" s="4" t="s">
        <v>13129</v>
      </c>
      <c r="E2250" s="5" t="s">
        <v>10696</v>
      </c>
      <c r="F2250" s="4" t="s">
        <v>205</v>
      </c>
      <c r="G2250" s="4" t="s">
        <v>205</v>
      </c>
      <c r="H2250" s="5" t="s">
        <v>13130</v>
      </c>
      <c r="I2250" s="7" t="s">
        <v>13131</v>
      </c>
      <c r="J2250" s="5" t="n">
        <f aca="false">LEN(K2250)</f>
        <v>22</v>
      </c>
      <c r="K2250" s="6" t="s">
        <v>13132</v>
      </c>
      <c r="L2250" s="4" t="s">
        <v>57</v>
      </c>
      <c r="M2250" s="4" t="s">
        <v>1063</v>
      </c>
    </row>
    <row r="2251" customFormat="false" ht="15.75" hidden="false" customHeight="true" outlineLevel="0" collapsed="false">
      <c r="A2251" s="4" t="n">
        <v>558</v>
      </c>
      <c r="B2251" s="4" t="s">
        <v>13133</v>
      </c>
      <c r="C2251" s="4"/>
      <c r="D2251" s="4" t="s">
        <v>13134</v>
      </c>
      <c r="E2251" s="5" t="s">
        <v>8600</v>
      </c>
      <c r="F2251" s="4" t="s">
        <v>205</v>
      </c>
      <c r="G2251" s="4" t="s">
        <v>205</v>
      </c>
      <c r="H2251" s="14" t="s">
        <v>13135</v>
      </c>
      <c r="I2251" s="4" t="s">
        <v>13136</v>
      </c>
      <c r="J2251" s="5" t="n">
        <f aca="false">LEN(K2251)</f>
        <v>22</v>
      </c>
      <c r="K2251" s="6" t="str">
        <f aca="false">LOWER(SUBSTITUTE(SUBSTITUTE(SUBSTITUTE(SUBSTITUTE(SUBSTITUTE(SUBSTITUTE(SUBSTITUTE(B2251,"S.L.",""),"SL",""),"S.A.",""),"SA","")," ",""),".",""),",",""))&amp;".com"</f>
        <v>hotelvíacastellana.com</v>
      </c>
      <c r="L2251" s="4" t="s">
        <v>21</v>
      </c>
      <c r="M2251" s="4" t="s">
        <v>555</v>
      </c>
    </row>
    <row r="2252" customFormat="false" ht="15.75" hidden="false" customHeight="true" outlineLevel="0" collapsed="false">
      <c r="A2252" s="4" t="n">
        <v>559</v>
      </c>
      <c r="B2252" s="4" t="s">
        <v>13137</v>
      </c>
      <c r="C2252" s="4"/>
      <c r="D2252" s="4" t="s">
        <v>13138</v>
      </c>
      <c r="E2252" s="5" t="s">
        <v>8600</v>
      </c>
      <c r="F2252" s="4" t="s">
        <v>205</v>
      </c>
      <c r="G2252" s="4" t="s">
        <v>205</v>
      </c>
      <c r="H2252" s="5" t="s">
        <v>13135</v>
      </c>
      <c r="I2252" s="7" t="s">
        <v>13139</v>
      </c>
      <c r="J2252" s="5" t="n">
        <f aca="false">LEN(K2252)</f>
        <v>22</v>
      </c>
      <c r="K2252" s="6" t="s">
        <v>13140</v>
      </c>
      <c r="L2252" s="4" t="s">
        <v>13141</v>
      </c>
      <c r="M2252" s="4" t="s">
        <v>13033</v>
      </c>
    </row>
    <row r="2253" customFormat="false" ht="15.75" hidden="false" customHeight="true" outlineLevel="0" collapsed="false">
      <c r="A2253" s="4" t="n">
        <v>569</v>
      </c>
      <c r="B2253" s="4" t="s">
        <v>13142</v>
      </c>
      <c r="C2253" s="4"/>
      <c r="D2253" s="4" t="s">
        <v>13143</v>
      </c>
      <c r="E2253" s="5" t="s">
        <v>2052</v>
      </c>
      <c r="F2253" s="4" t="s">
        <v>205</v>
      </c>
      <c r="G2253" s="4" t="s">
        <v>205</v>
      </c>
      <c r="H2253" s="5" t="s">
        <v>13144</v>
      </c>
      <c r="I2253" s="4" t="s">
        <v>13145</v>
      </c>
      <c r="J2253" s="5" t="n">
        <f aca="false">LEN(K2253)</f>
        <v>22</v>
      </c>
      <c r="K2253" s="6" t="s">
        <v>13146</v>
      </c>
      <c r="L2253" s="4" t="s">
        <v>57</v>
      </c>
      <c r="M2253" s="4" t="s">
        <v>729</v>
      </c>
    </row>
    <row r="2254" customFormat="false" ht="15.75" hidden="false" customHeight="true" outlineLevel="0" collapsed="false">
      <c r="A2254" s="4" t="n">
        <v>583</v>
      </c>
      <c r="B2254" s="4" t="s">
        <v>13147</v>
      </c>
      <c r="C2254" s="4"/>
      <c r="D2254" s="4" t="s">
        <v>13148</v>
      </c>
      <c r="E2254" s="5" t="s">
        <v>13149</v>
      </c>
      <c r="F2254" s="4" t="s">
        <v>4598</v>
      </c>
      <c r="G2254" s="4" t="s">
        <v>205</v>
      </c>
      <c r="H2254" s="5" t="s">
        <v>13150</v>
      </c>
      <c r="I2254" s="4" t="s">
        <v>13151</v>
      </c>
      <c r="J2254" s="5" t="n">
        <f aca="false">LEN(K2254)</f>
        <v>22</v>
      </c>
      <c r="K2254" s="6" t="s">
        <v>13152</v>
      </c>
      <c r="L2254" s="4" t="s">
        <v>31</v>
      </c>
      <c r="M2254" s="4" t="s">
        <v>209</v>
      </c>
    </row>
    <row r="2255" customFormat="false" ht="15.75" hidden="false" customHeight="true" outlineLevel="0" collapsed="false">
      <c r="A2255" s="4" t="n">
        <v>616</v>
      </c>
      <c r="B2255" s="4" t="s">
        <v>13153</v>
      </c>
      <c r="C2255" s="4"/>
      <c r="D2255" s="4" t="s">
        <v>13154</v>
      </c>
      <c r="E2255" s="5" t="s">
        <v>13155</v>
      </c>
      <c r="F2255" s="4" t="s">
        <v>13156</v>
      </c>
      <c r="G2255" s="4" t="s">
        <v>205</v>
      </c>
      <c r="H2255" s="5" t="s">
        <v>13157</v>
      </c>
      <c r="I2255" s="4" t="s">
        <v>13158</v>
      </c>
      <c r="J2255" s="5" t="n">
        <f aca="false">LEN(K2255)</f>
        <v>22</v>
      </c>
      <c r="K2255" s="6" t="s">
        <v>13159</v>
      </c>
      <c r="L2255" s="4" t="s">
        <v>21</v>
      </c>
      <c r="M2255" s="4" t="s">
        <v>31</v>
      </c>
    </row>
    <row r="2256" customFormat="false" ht="15.75" hidden="false" customHeight="true" outlineLevel="0" collapsed="false">
      <c r="A2256" s="4" t="n">
        <v>621</v>
      </c>
      <c r="B2256" s="4" t="s">
        <v>13160</v>
      </c>
      <c r="C2256" s="4"/>
      <c r="D2256" s="4" t="s">
        <v>13161</v>
      </c>
      <c r="E2256" s="5" t="s">
        <v>4613</v>
      </c>
      <c r="F2256" s="4" t="s">
        <v>4614</v>
      </c>
      <c r="G2256" s="4" t="s">
        <v>205</v>
      </c>
      <c r="H2256" s="5" t="s">
        <v>13162</v>
      </c>
      <c r="I2256" s="4" t="s">
        <v>13163</v>
      </c>
      <c r="J2256" s="5" t="n">
        <f aca="false">LEN(K2256)</f>
        <v>22</v>
      </c>
      <c r="K2256" s="6" t="s">
        <v>13164</v>
      </c>
      <c r="L2256" s="4" t="s">
        <v>31</v>
      </c>
      <c r="M2256" s="4" t="s">
        <v>13165</v>
      </c>
    </row>
    <row r="2257" customFormat="false" ht="15.75" hidden="false" customHeight="true" outlineLevel="0" collapsed="false">
      <c r="A2257" s="15" t="n">
        <v>658</v>
      </c>
      <c r="B2257" s="15" t="s">
        <v>13166</v>
      </c>
      <c r="C2257" s="15"/>
      <c r="D2257" s="15" t="s">
        <v>13167</v>
      </c>
      <c r="E2257" s="16" t="s">
        <v>10680</v>
      </c>
      <c r="F2257" s="15" t="s">
        <v>205</v>
      </c>
      <c r="G2257" s="15" t="s">
        <v>205</v>
      </c>
      <c r="H2257" s="5" t="s">
        <v>13168</v>
      </c>
      <c r="I2257" s="17" t="s">
        <v>13169</v>
      </c>
      <c r="J2257" s="5" t="n">
        <f aca="false">LEN(K2257)</f>
        <v>22</v>
      </c>
      <c r="K2257" s="19" t="s">
        <v>13170</v>
      </c>
      <c r="L2257" s="4" t="s">
        <v>31</v>
      </c>
      <c r="M2257" s="4" t="s">
        <v>13171</v>
      </c>
    </row>
    <row r="2258" customFormat="false" ht="15.75" hidden="false" customHeight="true" outlineLevel="0" collapsed="false">
      <c r="A2258" s="4" t="n">
        <v>672</v>
      </c>
      <c r="B2258" s="4" t="s">
        <v>13172</v>
      </c>
      <c r="C2258" s="4"/>
      <c r="D2258" s="4" t="s">
        <v>13173</v>
      </c>
      <c r="E2258" s="5" t="s">
        <v>13099</v>
      </c>
      <c r="F2258" s="4" t="s">
        <v>205</v>
      </c>
      <c r="G2258" s="4" t="s">
        <v>205</v>
      </c>
      <c r="H2258" s="5" t="s">
        <v>13174</v>
      </c>
      <c r="I2258" s="4" t="s">
        <v>13175</v>
      </c>
      <c r="J2258" s="5" t="n">
        <f aca="false">LEN(K2258)</f>
        <v>22</v>
      </c>
      <c r="K2258" s="6" t="s">
        <v>13176</v>
      </c>
      <c r="L2258" s="4" t="s">
        <v>31</v>
      </c>
      <c r="M2258" s="4" t="s">
        <v>31</v>
      </c>
    </row>
    <row r="2259" customFormat="false" ht="15.75" hidden="false" customHeight="true" outlineLevel="0" collapsed="false">
      <c r="A2259" s="4" t="n">
        <v>677</v>
      </c>
      <c r="B2259" s="4" t="s">
        <v>13177</v>
      </c>
      <c r="C2259" s="4"/>
      <c r="D2259" s="4" t="s">
        <v>13178</v>
      </c>
      <c r="E2259" s="5" t="s">
        <v>10696</v>
      </c>
      <c r="F2259" s="4" t="s">
        <v>205</v>
      </c>
      <c r="G2259" s="4" t="s">
        <v>205</v>
      </c>
      <c r="H2259" s="5" t="s">
        <v>13179</v>
      </c>
      <c r="I2259" s="4" t="s">
        <v>13180</v>
      </c>
      <c r="J2259" s="5" t="n">
        <f aca="false">LEN(K2259)</f>
        <v>22</v>
      </c>
      <c r="K2259" s="6" t="str">
        <f aca="false">LOWER(SUBSTITUTE(SUBSTITUTE(SUBSTITUTE(SUBSTITUTE(SUBSTITUTE(SUBSTITUTE(SUBSTITUTE(B2259,"S.L.",""),"SL",""),"S.A.",""),"SA","")," ",""),".",""),",",""))&amp;".com"</f>
        <v>mercaociohoteles22.com</v>
      </c>
      <c r="L2259" s="4" t="s">
        <v>78</v>
      </c>
      <c r="M2259" s="4" t="s">
        <v>3348</v>
      </c>
    </row>
    <row r="2260" customFormat="false" ht="15.75" hidden="false" customHeight="true" outlineLevel="0" collapsed="false">
      <c r="A2260" s="4" t="n">
        <v>713</v>
      </c>
      <c r="B2260" s="4" t="s">
        <v>13181</v>
      </c>
      <c r="C2260" s="4"/>
      <c r="D2260" s="4" t="s">
        <v>13182</v>
      </c>
      <c r="E2260" s="5" t="s">
        <v>13183</v>
      </c>
      <c r="F2260" s="4" t="s">
        <v>13184</v>
      </c>
      <c r="G2260" s="4" t="s">
        <v>205</v>
      </c>
      <c r="H2260" s="5" t="s">
        <v>13185</v>
      </c>
      <c r="I2260" s="4" t="s">
        <v>13186</v>
      </c>
      <c r="J2260" s="5" t="n">
        <f aca="false">LEN(K2260)</f>
        <v>22</v>
      </c>
      <c r="K2260" s="6" t="s">
        <v>13187</v>
      </c>
      <c r="L2260" s="4" t="s">
        <v>21</v>
      </c>
      <c r="M2260" s="4" t="s">
        <v>344</v>
      </c>
    </row>
    <row r="2261" customFormat="false" ht="15.75" hidden="false" customHeight="true" outlineLevel="0" collapsed="false">
      <c r="A2261" s="4" t="n">
        <v>726</v>
      </c>
      <c r="B2261" s="4" t="s">
        <v>13188</v>
      </c>
      <c r="C2261" s="4"/>
      <c r="D2261" s="4" t="s">
        <v>13189</v>
      </c>
      <c r="E2261" s="5" t="s">
        <v>10741</v>
      </c>
      <c r="F2261" s="4" t="s">
        <v>10742</v>
      </c>
      <c r="G2261" s="4" t="s">
        <v>205</v>
      </c>
      <c r="H2261" s="5" t="s">
        <v>13190</v>
      </c>
      <c r="I2261" s="4" t="s">
        <v>13191</v>
      </c>
      <c r="J2261" s="5" t="n">
        <f aca="false">LEN(K2261)</f>
        <v>22</v>
      </c>
      <c r="K2261" s="6" t="s">
        <v>13192</v>
      </c>
      <c r="L2261" s="4" t="s">
        <v>21</v>
      </c>
      <c r="M2261" s="4" t="s">
        <v>877</v>
      </c>
    </row>
    <row r="2262" customFormat="false" ht="15.75" hidden="false" customHeight="true" outlineLevel="0" collapsed="false">
      <c r="A2262" s="4" t="n">
        <v>733</v>
      </c>
      <c r="B2262" s="4" t="s">
        <v>13193</v>
      </c>
      <c r="C2262" s="4"/>
      <c r="D2262" s="4" t="s">
        <v>13194</v>
      </c>
      <c r="E2262" s="5" t="s">
        <v>13195</v>
      </c>
      <c r="F2262" s="4" t="s">
        <v>13196</v>
      </c>
      <c r="G2262" s="4" t="s">
        <v>205</v>
      </c>
      <c r="H2262" s="5" t="s">
        <v>13197</v>
      </c>
      <c r="I2262" s="4" t="s">
        <v>13198</v>
      </c>
      <c r="J2262" s="5" t="n">
        <f aca="false">LEN(K2262)</f>
        <v>22</v>
      </c>
      <c r="K2262" s="6" t="s">
        <v>13199</v>
      </c>
      <c r="L2262" s="4" t="s">
        <v>78</v>
      </c>
      <c r="M2262" s="4" t="s">
        <v>22</v>
      </c>
    </row>
    <row r="2263" customFormat="false" ht="15.75" hidden="false" customHeight="true" outlineLevel="0" collapsed="false">
      <c r="A2263" s="4" t="n">
        <v>737</v>
      </c>
      <c r="B2263" s="4" t="s">
        <v>13200</v>
      </c>
      <c r="C2263" s="4"/>
      <c r="D2263" s="4" t="s">
        <v>13201</v>
      </c>
      <c r="E2263" s="5" t="s">
        <v>13183</v>
      </c>
      <c r="F2263" s="4" t="s">
        <v>13184</v>
      </c>
      <c r="G2263" s="4" t="s">
        <v>205</v>
      </c>
      <c r="H2263" s="5" t="s">
        <v>13202</v>
      </c>
      <c r="I2263" s="4" t="s">
        <v>13203</v>
      </c>
      <c r="J2263" s="5" t="n">
        <f aca="false">LEN(K2263)</f>
        <v>22</v>
      </c>
      <c r="K2263" s="6" t="s">
        <v>13204</v>
      </c>
      <c r="L2263" s="4" t="s">
        <v>31</v>
      </c>
      <c r="M2263" s="4" t="s">
        <v>22</v>
      </c>
    </row>
    <row r="2264" customFormat="false" ht="15.75" hidden="false" customHeight="true" outlineLevel="0" collapsed="false">
      <c r="A2264" s="4" t="n">
        <v>750</v>
      </c>
      <c r="B2264" s="4" t="s">
        <v>13205</v>
      </c>
      <c r="C2264" s="4"/>
      <c r="D2264" s="4" t="s">
        <v>10589</v>
      </c>
      <c r="E2264" s="5" t="s">
        <v>13206</v>
      </c>
      <c r="F2264" s="4" t="s">
        <v>13207</v>
      </c>
      <c r="G2264" s="4" t="s">
        <v>205</v>
      </c>
      <c r="H2264" s="5" t="s">
        <v>13208</v>
      </c>
      <c r="I2264" s="4" t="s">
        <v>13209</v>
      </c>
      <c r="J2264" s="5" t="n">
        <f aca="false">LEN(K2264)</f>
        <v>22</v>
      </c>
      <c r="K2264" s="10" t="s">
        <v>13210</v>
      </c>
      <c r="L2264" s="4" t="s">
        <v>1970</v>
      </c>
      <c r="M2264" s="4" t="s">
        <v>1016</v>
      </c>
    </row>
    <row r="2265" customFormat="false" ht="15.75" hidden="false" customHeight="true" outlineLevel="0" collapsed="false">
      <c r="A2265" s="4" t="n">
        <v>777</v>
      </c>
      <c r="B2265" s="4" t="s">
        <v>13211</v>
      </c>
      <c r="C2265" s="4"/>
      <c r="D2265" s="4" t="s">
        <v>13212</v>
      </c>
      <c r="E2265" s="5" t="s">
        <v>13213</v>
      </c>
      <c r="F2265" s="4" t="s">
        <v>13214</v>
      </c>
      <c r="G2265" s="4" t="s">
        <v>205</v>
      </c>
      <c r="H2265" s="5" t="s">
        <v>13215</v>
      </c>
      <c r="I2265" s="4" t="s">
        <v>13216</v>
      </c>
      <c r="J2265" s="5" t="n">
        <f aca="false">LEN(K2265)</f>
        <v>22</v>
      </c>
      <c r="K2265" s="6" t="s">
        <v>13217</v>
      </c>
      <c r="L2265" s="4" t="s">
        <v>13141</v>
      </c>
      <c r="M2265" s="4" t="s">
        <v>326</v>
      </c>
    </row>
    <row r="2266" customFormat="false" ht="15.75" hidden="false" customHeight="true" outlineLevel="0" collapsed="false">
      <c r="A2266" s="4" t="n">
        <v>814</v>
      </c>
      <c r="B2266" s="4" t="s">
        <v>13218</v>
      </c>
      <c r="C2266" s="4"/>
      <c r="D2266" s="4" t="s">
        <v>13219</v>
      </c>
      <c r="E2266" s="5" t="s">
        <v>10748</v>
      </c>
      <c r="F2266" s="4" t="s">
        <v>2305</v>
      </c>
      <c r="G2266" s="4" t="s">
        <v>2305</v>
      </c>
      <c r="H2266" s="5" t="s">
        <v>13220</v>
      </c>
      <c r="I2266" s="4" t="s">
        <v>13221</v>
      </c>
      <c r="J2266" s="5" t="n">
        <f aca="false">LEN(K2266)</f>
        <v>22</v>
      </c>
      <c r="K2266" s="6" t="s">
        <v>13222</v>
      </c>
      <c r="L2266" s="4" t="s">
        <v>31</v>
      </c>
      <c r="M2266" s="4" t="s">
        <v>1462</v>
      </c>
    </row>
    <row r="2267" customFormat="false" ht="15.75" hidden="false" customHeight="true" outlineLevel="0" collapsed="false">
      <c r="A2267" s="15" t="n">
        <v>836</v>
      </c>
      <c r="B2267" s="15" t="s">
        <v>13223</v>
      </c>
      <c r="C2267" s="15"/>
      <c r="D2267" s="15" t="s">
        <v>13224</v>
      </c>
      <c r="E2267" s="16" t="s">
        <v>4636</v>
      </c>
      <c r="F2267" s="15" t="s">
        <v>4637</v>
      </c>
      <c r="G2267" s="15" t="s">
        <v>2305</v>
      </c>
      <c r="H2267" s="5" t="s">
        <v>13225</v>
      </c>
      <c r="I2267" s="17" t="s">
        <v>13226</v>
      </c>
      <c r="J2267" s="5" t="n">
        <f aca="false">LEN(K2267)</f>
        <v>22</v>
      </c>
      <c r="K2267" s="19" t="s">
        <v>13227</v>
      </c>
      <c r="L2267" s="4" t="s">
        <v>31</v>
      </c>
      <c r="M2267" s="4" t="s">
        <v>31</v>
      </c>
    </row>
    <row r="2268" customFormat="false" ht="15.75" hidden="false" customHeight="true" outlineLevel="0" collapsed="false">
      <c r="A2268" s="4" t="n">
        <v>858</v>
      </c>
      <c r="B2268" s="4" t="s">
        <v>13228</v>
      </c>
      <c r="C2268" s="4"/>
      <c r="D2268" s="4" t="s">
        <v>13229</v>
      </c>
      <c r="E2268" s="5" t="s">
        <v>13230</v>
      </c>
      <c r="F2268" s="4" t="s">
        <v>3183</v>
      </c>
      <c r="G2268" s="4" t="s">
        <v>1482</v>
      </c>
      <c r="H2268" s="5" t="s">
        <v>13231</v>
      </c>
      <c r="I2268" s="4" t="s">
        <v>13232</v>
      </c>
      <c r="J2268" s="5" t="n">
        <f aca="false">LEN(K2268)</f>
        <v>22</v>
      </c>
      <c r="K2268" s="6" t="s">
        <v>13233</v>
      </c>
      <c r="L2268" s="4" t="s">
        <v>57</v>
      </c>
      <c r="M2268" s="4" t="s">
        <v>549</v>
      </c>
    </row>
    <row r="2269" customFormat="false" ht="15.75" hidden="false" customHeight="true" outlineLevel="0" collapsed="false">
      <c r="A2269" s="15" t="n">
        <v>883</v>
      </c>
      <c r="B2269" s="15" t="s">
        <v>13234</v>
      </c>
      <c r="C2269" s="15"/>
      <c r="D2269" s="15" t="s">
        <v>13235</v>
      </c>
      <c r="E2269" s="16" t="s">
        <v>7051</v>
      </c>
      <c r="F2269" s="15" t="s">
        <v>1482</v>
      </c>
      <c r="G2269" s="15" t="s">
        <v>1482</v>
      </c>
      <c r="H2269" s="5" t="s">
        <v>13236</v>
      </c>
      <c r="I2269" s="17" t="s">
        <v>13237</v>
      </c>
      <c r="J2269" s="5" t="n">
        <f aca="false">LEN(K2269)</f>
        <v>22</v>
      </c>
      <c r="K2269" s="19" t="s">
        <v>13238</v>
      </c>
      <c r="L2269" s="4" t="s">
        <v>31</v>
      </c>
      <c r="M2269" s="4" t="s">
        <v>2474</v>
      </c>
    </row>
    <row r="2270" customFormat="false" ht="15.75" hidden="false" customHeight="true" outlineLevel="0" collapsed="false">
      <c r="A2270" s="4" t="n">
        <v>896</v>
      </c>
      <c r="B2270" s="4" t="s">
        <v>13239</v>
      </c>
      <c r="C2270" s="4"/>
      <c r="D2270" s="4" t="s">
        <v>13240</v>
      </c>
      <c r="E2270" s="5" t="s">
        <v>13241</v>
      </c>
      <c r="F2270" s="4" t="s">
        <v>13242</v>
      </c>
      <c r="G2270" s="4" t="s">
        <v>1482</v>
      </c>
      <c r="H2270" s="5" t="s">
        <v>13243</v>
      </c>
      <c r="I2270" s="4" t="s">
        <v>13244</v>
      </c>
      <c r="J2270" s="5" t="n">
        <f aca="false">LEN(K2270)</f>
        <v>22</v>
      </c>
      <c r="K2270" s="10" t="s">
        <v>13245</v>
      </c>
      <c r="L2270" s="4" t="s">
        <v>78</v>
      </c>
      <c r="M2270" s="4" t="s">
        <v>1979</v>
      </c>
    </row>
    <row r="2271" customFormat="false" ht="15.75" hidden="false" customHeight="true" outlineLevel="0" collapsed="false">
      <c r="A2271" s="15" t="n">
        <v>913</v>
      </c>
      <c r="B2271" s="15" t="s">
        <v>13246</v>
      </c>
      <c r="C2271" s="15"/>
      <c r="D2271" s="15" t="s">
        <v>13247</v>
      </c>
      <c r="E2271" s="16" t="s">
        <v>13248</v>
      </c>
      <c r="F2271" s="15" t="s">
        <v>13249</v>
      </c>
      <c r="G2271" s="15" t="s">
        <v>1482</v>
      </c>
      <c r="H2271" s="5" t="s">
        <v>13250</v>
      </c>
      <c r="I2271" s="17" t="s">
        <v>13251</v>
      </c>
      <c r="J2271" s="5" t="n">
        <f aca="false">LEN(K2271)</f>
        <v>22</v>
      </c>
      <c r="K2271" s="19" t="s">
        <v>13252</v>
      </c>
      <c r="L2271" s="4" t="s">
        <v>57</v>
      </c>
      <c r="M2271" s="4" t="s">
        <v>31</v>
      </c>
    </row>
    <row r="2272" customFormat="false" ht="15.75" hidden="false" customHeight="true" outlineLevel="0" collapsed="false">
      <c r="A2272" s="15" t="n">
        <v>923</v>
      </c>
      <c r="B2272" s="15" t="s">
        <v>13253</v>
      </c>
      <c r="C2272" s="15"/>
      <c r="D2272" s="15" t="s">
        <v>13254</v>
      </c>
      <c r="E2272" s="16" t="s">
        <v>13255</v>
      </c>
      <c r="F2272" s="15" t="s">
        <v>13256</v>
      </c>
      <c r="G2272" s="15" t="s">
        <v>1482</v>
      </c>
      <c r="H2272" s="5" t="s">
        <v>13257</v>
      </c>
      <c r="I2272" s="17" t="s">
        <v>13258</v>
      </c>
      <c r="J2272" s="5" t="n">
        <f aca="false">LEN(K2272)</f>
        <v>22</v>
      </c>
      <c r="K2272" s="19" t="s">
        <v>13259</v>
      </c>
      <c r="L2272" s="4" t="s">
        <v>78</v>
      </c>
      <c r="M2272" s="4" t="s">
        <v>294</v>
      </c>
    </row>
    <row r="2273" customFormat="false" ht="15.75" hidden="false" customHeight="true" outlineLevel="0" collapsed="false">
      <c r="A2273" s="15" t="n">
        <v>924</v>
      </c>
      <c r="B2273" s="15" t="s">
        <v>13260</v>
      </c>
      <c r="C2273" s="15"/>
      <c r="D2273" s="15" t="s">
        <v>13261</v>
      </c>
      <c r="E2273" s="16" t="s">
        <v>429</v>
      </c>
      <c r="F2273" s="15" t="s">
        <v>430</v>
      </c>
      <c r="G2273" s="15" t="s">
        <v>431</v>
      </c>
      <c r="H2273" s="5" t="s">
        <v>13262</v>
      </c>
      <c r="I2273" s="17" t="s">
        <v>13263</v>
      </c>
      <c r="J2273" s="5" t="n">
        <f aca="false">LEN(K2273)</f>
        <v>22</v>
      </c>
      <c r="K2273" s="19" t="s">
        <v>13264</v>
      </c>
      <c r="L2273" s="4" t="s">
        <v>31</v>
      </c>
      <c r="M2273" s="4" t="s">
        <v>13265</v>
      </c>
    </row>
    <row r="2274" customFormat="false" ht="15.75" hidden="false" customHeight="true" outlineLevel="0" collapsed="false">
      <c r="A2274" s="15" t="n">
        <v>932</v>
      </c>
      <c r="B2274" s="15" t="s">
        <v>13266</v>
      </c>
      <c r="C2274" s="15"/>
      <c r="D2274" s="15" t="s">
        <v>13267</v>
      </c>
      <c r="E2274" s="16" t="s">
        <v>13268</v>
      </c>
      <c r="F2274" s="15" t="s">
        <v>13269</v>
      </c>
      <c r="G2274" s="15" t="s">
        <v>431</v>
      </c>
      <c r="H2274" s="5" t="s">
        <v>13270</v>
      </c>
      <c r="I2274" s="17" t="s">
        <v>13271</v>
      </c>
      <c r="J2274" s="5" t="n">
        <f aca="false">LEN(K2274)</f>
        <v>22</v>
      </c>
      <c r="K2274" s="19" t="s">
        <v>13272</v>
      </c>
      <c r="L2274" s="4" t="s">
        <v>78</v>
      </c>
      <c r="M2274" s="4" t="s">
        <v>31</v>
      </c>
    </row>
    <row r="2275" customFormat="false" ht="15.75" hidden="false" customHeight="true" outlineLevel="0" collapsed="false">
      <c r="A2275" s="4" t="n">
        <v>961</v>
      </c>
      <c r="B2275" s="4" t="s">
        <v>13273</v>
      </c>
      <c r="C2275" s="4"/>
      <c r="D2275" s="4" t="s">
        <v>13274</v>
      </c>
      <c r="E2275" s="5" t="s">
        <v>13275</v>
      </c>
      <c r="F2275" s="4" t="s">
        <v>431</v>
      </c>
      <c r="G2275" s="4" t="s">
        <v>431</v>
      </c>
      <c r="H2275" s="5" t="s">
        <v>13276</v>
      </c>
      <c r="I2275" s="7" t="s">
        <v>13277</v>
      </c>
      <c r="J2275" s="5" t="n">
        <f aca="false">LEN(K2275)</f>
        <v>22</v>
      </c>
      <c r="K2275" s="6" t="s">
        <v>13278</v>
      </c>
      <c r="L2275" s="4" t="s">
        <v>57</v>
      </c>
      <c r="M2275" s="4" t="s">
        <v>3461</v>
      </c>
    </row>
    <row r="2276" customFormat="false" ht="15.75" hidden="false" customHeight="true" outlineLevel="0" collapsed="false">
      <c r="A2276" s="4" t="n">
        <v>963</v>
      </c>
      <c r="B2276" s="4" t="s">
        <v>13279</v>
      </c>
      <c r="C2276" s="4"/>
      <c r="D2276" s="4" t="s">
        <v>13280</v>
      </c>
      <c r="E2276" s="5" t="s">
        <v>13281</v>
      </c>
      <c r="F2276" s="4" t="s">
        <v>13282</v>
      </c>
      <c r="G2276" s="4" t="s">
        <v>431</v>
      </c>
      <c r="H2276" s="5" t="s">
        <v>13283</v>
      </c>
      <c r="I2276" s="9" t="s">
        <v>13284</v>
      </c>
      <c r="J2276" s="5" t="n">
        <f aca="false">LEN(K2276)</f>
        <v>22</v>
      </c>
      <c r="K2276" s="6" t="s">
        <v>13285</v>
      </c>
      <c r="L2276" s="4" t="s">
        <v>21</v>
      </c>
      <c r="M2276" s="4" t="s">
        <v>7743</v>
      </c>
    </row>
    <row r="2277" customFormat="false" ht="15.75" hidden="false" customHeight="true" outlineLevel="0" collapsed="false">
      <c r="A2277" s="4" t="n">
        <v>964</v>
      </c>
      <c r="B2277" s="4" t="s">
        <v>13286</v>
      </c>
      <c r="C2277" s="4"/>
      <c r="D2277" s="4" t="s">
        <v>13287</v>
      </c>
      <c r="E2277" s="5" t="s">
        <v>3864</v>
      </c>
      <c r="F2277" s="4" t="s">
        <v>3865</v>
      </c>
      <c r="G2277" s="4" t="s">
        <v>431</v>
      </c>
      <c r="H2277" s="5" t="s">
        <v>13288</v>
      </c>
      <c r="I2277" s="7" t="s">
        <v>13284</v>
      </c>
      <c r="J2277" s="5" t="n">
        <f aca="false">LEN(K2277)</f>
        <v>22</v>
      </c>
      <c r="K2277" s="5" t="s">
        <v>13285</v>
      </c>
      <c r="L2277" s="4" t="s">
        <v>57</v>
      </c>
      <c r="M2277" s="4" t="s">
        <v>729</v>
      </c>
    </row>
    <row r="2278" customFormat="false" ht="15.75" hidden="false" customHeight="true" outlineLevel="0" collapsed="false">
      <c r="A2278" s="4" t="n">
        <v>965</v>
      </c>
      <c r="B2278" s="4" t="s">
        <v>13289</v>
      </c>
      <c r="C2278" s="4"/>
      <c r="D2278" s="4" t="s">
        <v>13290</v>
      </c>
      <c r="E2278" s="5" t="s">
        <v>13281</v>
      </c>
      <c r="F2278" s="4" t="s">
        <v>13282</v>
      </c>
      <c r="G2278" s="4" t="s">
        <v>431</v>
      </c>
      <c r="H2278" s="5" t="s">
        <v>13288</v>
      </c>
      <c r="I2278" s="4" t="s">
        <v>13284</v>
      </c>
      <c r="J2278" s="5" t="n">
        <f aca="false">LEN(K2278)</f>
        <v>22</v>
      </c>
      <c r="K2278" s="6" t="s">
        <v>13285</v>
      </c>
      <c r="L2278" s="4" t="s">
        <v>57</v>
      </c>
      <c r="M2278" s="4" t="s">
        <v>31</v>
      </c>
    </row>
    <row r="2279" customFormat="false" ht="15.75" hidden="false" customHeight="true" outlineLevel="0" collapsed="false">
      <c r="A2279" s="4" t="n">
        <v>969</v>
      </c>
      <c r="B2279" s="4" t="s">
        <v>13291</v>
      </c>
      <c r="C2279" s="4"/>
      <c r="D2279" s="4" t="s">
        <v>13292</v>
      </c>
      <c r="E2279" s="5" t="s">
        <v>13293</v>
      </c>
      <c r="F2279" s="4" t="s">
        <v>13294</v>
      </c>
      <c r="G2279" s="4" t="s">
        <v>431</v>
      </c>
      <c r="H2279" s="5" t="s">
        <v>13295</v>
      </c>
      <c r="I2279" s="4" t="s">
        <v>13296</v>
      </c>
      <c r="J2279" s="5" t="n">
        <f aca="false">LEN(K2279)</f>
        <v>22</v>
      </c>
      <c r="K2279" s="6" t="s">
        <v>13297</v>
      </c>
      <c r="L2279" s="4" t="s">
        <v>57</v>
      </c>
      <c r="M2279" s="4" t="s">
        <v>133</v>
      </c>
    </row>
    <row r="2280" customFormat="false" ht="15.75" hidden="false" customHeight="true" outlineLevel="0" collapsed="false">
      <c r="A2280" s="4" t="n">
        <v>975</v>
      </c>
      <c r="B2280" s="4" t="s">
        <v>13298</v>
      </c>
      <c r="C2280" s="4"/>
      <c r="D2280" s="4" t="s">
        <v>13299</v>
      </c>
      <c r="E2280" s="5" t="s">
        <v>3864</v>
      </c>
      <c r="F2280" s="4" t="s">
        <v>3865</v>
      </c>
      <c r="G2280" s="4" t="s">
        <v>431</v>
      </c>
      <c r="H2280" s="5" t="s">
        <v>13300</v>
      </c>
      <c r="I2280" s="4" t="s">
        <v>13301</v>
      </c>
      <c r="J2280" s="5" t="n">
        <f aca="false">LEN(K2280)</f>
        <v>22</v>
      </c>
      <c r="K2280" s="6" t="s">
        <v>13302</v>
      </c>
      <c r="L2280" s="4" t="s">
        <v>57</v>
      </c>
      <c r="M2280" s="4" t="s">
        <v>31</v>
      </c>
    </row>
    <row r="2281" customFormat="false" ht="15.75" hidden="false" customHeight="true" outlineLevel="0" collapsed="false">
      <c r="A2281" s="4" t="n">
        <v>1031</v>
      </c>
      <c r="B2281" s="4" t="s">
        <v>13303</v>
      </c>
      <c r="C2281" s="4"/>
      <c r="D2281" s="4" t="s">
        <v>13304</v>
      </c>
      <c r="E2281" s="5" t="s">
        <v>3864</v>
      </c>
      <c r="F2281" s="4" t="s">
        <v>3865</v>
      </c>
      <c r="G2281" s="4" t="s">
        <v>431</v>
      </c>
      <c r="H2281" s="5" t="s">
        <v>13305</v>
      </c>
      <c r="I2281" s="4" t="s">
        <v>13306</v>
      </c>
      <c r="J2281" s="5" t="n">
        <f aca="false">LEN(K2281)</f>
        <v>22</v>
      </c>
      <c r="K2281" s="6" t="s">
        <v>13307</v>
      </c>
      <c r="L2281" s="4" t="s">
        <v>66</v>
      </c>
      <c r="M2281" s="4" t="s">
        <v>3408</v>
      </c>
    </row>
    <row r="2282" customFormat="false" ht="15.75" hidden="false" customHeight="true" outlineLevel="0" collapsed="false">
      <c r="A2282" s="4" t="n">
        <v>1071</v>
      </c>
      <c r="B2282" s="4" t="s">
        <v>13308</v>
      </c>
      <c r="C2282" s="4"/>
      <c r="D2282" s="4" t="s">
        <v>13309</v>
      </c>
      <c r="E2282" s="5" t="s">
        <v>8727</v>
      </c>
      <c r="F2282" s="4" t="s">
        <v>3147</v>
      </c>
      <c r="G2282" s="4" t="s">
        <v>431</v>
      </c>
      <c r="H2282" s="5" t="s">
        <v>13310</v>
      </c>
      <c r="I2282" s="4" t="s">
        <v>13311</v>
      </c>
      <c r="J2282" s="5" t="n">
        <f aca="false">LEN(K2282)</f>
        <v>22</v>
      </c>
      <c r="K2282" s="6" t="s">
        <v>13312</v>
      </c>
      <c r="L2282" s="4" t="s">
        <v>78</v>
      </c>
      <c r="M2282" s="4" t="s">
        <v>317</v>
      </c>
    </row>
    <row r="2283" customFormat="false" ht="15.75" hidden="false" customHeight="true" outlineLevel="0" collapsed="false">
      <c r="A2283" s="4" t="n">
        <v>1126</v>
      </c>
      <c r="B2283" s="4" t="s">
        <v>13313</v>
      </c>
      <c r="C2283" s="4"/>
      <c r="D2283" s="4" t="s">
        <v>13314</v>
      </c>
      <c r="E2283" s="5" t="s">
        <v>429</v>
      </c>
      <c r="F2283" s="4" t="s">
        <v>430</v>
      </c>
      <c r="G2283" s="4" t="s">
        <v>431</v>
      </c>
      <c r="H2283" s="5" t="s">
        <v>13315</v>
      </c>
      <c r="I2283" s="4" t="s">
        <v>13316</v>
      </c>
      <c r="J2283" s="5" t="n">
        <f aca="false">LEN(K2283)</f>
        <v>22</v>
      </c>
      <c r="K2283" s="6" t="s">
        <v>13317</v>
      </c>
      <c r="L2283" s="4" t="s">
        <v>57</v>
      </c>
      <c r="M2283" s="4" t="s">
        <v>2801</v>
      </c>
    </row>
    <row r="2284" customFormat="false" ht="15.75" hidden="false" customHeight="true" outlineLevel="0" collapsed="false">
      <c r="A2284" s="4" t="n">
        <v>1129</v>
      </c>
      <c r="B2284" s="4" t="s">
        <v>13318</v>
      </c>
      <c r="C2284" s="4"/>
      <c r="D2284" s="4" t="s">
        <v>13319</v>
      </c>
      <c r="E2284" s="5" t="s">
        <v>429</v>
      </c>
      <c r="F2284" s="4" t="s">
        <v>430</v>
      </c>
      <c r="G2284" s="4" t="s">
        <v>431</v>
      </c>
      <c r="H2284" s="5" t="s">
        <v>13320</v>
      </c>
      <c r="I2284" s="4" t="s">
        <v>13321</v>
      </c>
      <c r="J2284" s="5" t="n">
        <f aca="false">LEN(K2284)</f>
        <v>22</v>
      </c>
      <c r="K2284" s="6" t="s">
        <v>13322</v>
      </c>
      <c r="L2284" s="4" t="s">
        <v>21</v>
      </c>
      <c r="M2284" s="4" t="s">
        <v>13323</v>
      </c>
    </row>
    <row r="2285" customFormat="false" ht="15.75" hidden="false" customHeight="true" outlineLevel="0" collapsed="false">
      <c r="A2285" s="4" t="n">
        <v>1152</v>
      </c>
      <c r="B2285" s="4" t="s">
        <v>13324</v>
      </c>
      <c r="C2285" s="4"/>
      <c r="D2285" s="4" t="s">
        <v>13325</v>
      </c>
      <c r="E2285" s="5" t="s">
        <v>7076</v>
      </c>
      <c r="F2285" s="4" t="s">
        <v>1027</v>
      </c>
      <c r="G2285" s="4" t="s">
        <v>431</v>
      </c>
      <c r="H2285" s="5" t="s">
        <v>13326</v>
      </c>
      <c r="I2285" s="7" t="s">
        <v>13327</v>
      </c>
      <c r="J2285" s="5" t="n">
        <f aca="false">LEN(K2285)</f>
        <v>22</v>
      </c>
      <c r="K2285" s="6" t="str">
        <f aca="false">LOWER(SUBSTITUTE(SUBSTITUTE(SUBSTITUTE(SUBSTITUTE(SUBSTITUTE(SUBSTITUTE(SUBSTITUTE(B2285,"S.L.",""),"SL",""),"S.A.",""),"SA","")," ",""),".",""),",",""))&amp;".com"</f>
        <v>chayofacountryclub.com</v>
      </c>
      <c r="L2285" s="4" t="s">
        <v>31</v>
      </c>
      <c r="M2285" s="4" t="s">
        <v>31</v>
      </c>
    </row>
    <row r="2286" customFormat="false" ht="15.75" hidden="false" customHeight="true" outlineLevel="0" collapsed="false">
      <c r="A2286" s="4" t="n">
        <v>1191</v>
      </c>
      <c r="B2286" s="4" t="s">
        <v>13328</v>
      </c>
      <c r="C2286" s="4"/>
      <c r="D2286" s="4" t="s">
        <v>13329</v>
      </c>
      <c r="E2286" s="5" t="s">
        <v>2355</v>
      </c>
      <c r="F2286" s="4" t="s">
        <v>1027</v>
      </c>
      <c r="G2286" s="4" t="s">
        <v>431</v>
      </c>
      <c r="H2286" s="5" t="s">
        <v>13330</v>
      </c>
      <c r="I2286" s="9" t="s">
        <v>13331</v>
      </c>
      <c r="J2286" s="5" t="n">
        <f aca="false">LEN(K2286)</f>
        <v>22</v>
      </c>
      <c r="K2286" s="6" t="s">
        <v>13332</v>
      </c>
      <c r="L2286" s="4" t="s">
        <v>21</v>
      </c>
      <c r="M2286" s="4" t="s">
        <v>4894</v>
      </c>
    </row>
    <row r="2287" customFormat="false" ht="15.75" hidden="false" customHeight="true" outlineLevel="0" collapsed="false">
      <c r="A2287" s="4" t="n">
        <v>1208</v>
      </c>
      <c r="B2287" s="4" t="s">
        <v>13333</v>
      </c>
      <c r="C2287" s="4"/>
      <c r="D2287" s="4" t="s">
        <v>13334</v>
      </c>
      <c r="E2287" s="5" t="s">
        <v>429</v>
      </c>
      <c r="F2287" s="4" t="s">
        <v>1027</v>
      </c>
      <c r="G2287" s="4" t="s">
        <v>431</v>
      </c>
      <c r="H2287" s="5" t="s">
        <v>13335</v>
      </c>
      <c r="I2287" s="4" t="s">
        <v>13336</v>
      </c>
      <c r="J2287" s="5" t="n">
        <f aca="false">LEN(K2287)</f>
        <v>22</v>
      </c>
      <c r="K2287" s="6" t="s">
        <v>13337</v>
      </c>
      <c r="L2287" s="4" t="s">
        <v>21</v>
      </c>
      <c r="M2287" s="4" t="s">
        <v>13338</v>
      </c>
    </row>
    <row r="2288" customFormat="false" ht="15.75" hidden="false" customHeight="true" outlineLevel="0" collapsed="false">
      <c r="A2288" s="4" t="n">
        <v>1244</v>
      </c>
      <c r="B2288" s="4" t="s">
        <v>13339</v>
      </c>
      <c r="C2288" s="4"/>
      <c r="D2288" s="4" t="s">
        <v>13340</v>
      </c>
      <c r="E2288" s="5" t="s">
        <v>2355</v>
      </c>
      <c r="F2288" s="4" t="s">
        <v>1027</v>
      </c>
      <c r="G2288" s="4" t="s">
        <v>431</v>
      </c>
      <c r="H2288" s="5" t="s">
        <v>13341</v>
      </c>
      <c r="I2288" s="4" t="s">
        <v>13342</v>
      </c>
      <c r="J2288" s="5" t="n">
        <f aca="false">LEN(K2288)</f>
        <v>22</v>
      </c>
      <c r="K2288" s="6" t="s">
        <v>13343</v>
      </c>
      <c r="L2288" s="4" t="s">
        <v>31</v>
      </c>
      <c r="M2288" s="4" t="s">
        <v>2980</v>
      </c>
    </row>
    <row r="2289" customFormat="false" ht="15.75" hidden="false" customHeight="true" outlineLevel="0" collapsed="false">
      <c r="A2289" s="4" t="n">
        <v>1246</v>
      </c>
      <c r="B2289" s="4" t="s">
        <v>13344</v>
      </c>
      <c r="C2289" s="4"/>
      <c r="D2289" s="4" t="s">
        <v>13345</v>
      </c>
      <c r="E2289" s="5" t="s">
        <v>2355</v>
      </c>
      <c r="F2289" s="4" t="s">
        <v>1027</v>
      </c>
      <c r="G2289" s="4" t="s">
        <v>431</v>
      </c>
      <c r="H2289" s="5" t="s">
        <v>13346</v>
      </c>
      <c r="I2289" s="4" t="s">
        <v>13347</v>
      </c>
      <c r="J2289" s="5" t="n">
        <f aca="false">LEN(K2289)</f>
        <v>22</v>
      </c>
      <c r="K2289" s="6" t="str">
        <f aca="false">LOWER(SUBSTITUTE(SUBSTITUTE(SUBSTITUTE(SUBSTITUTE(SUBSTITUTE(SUBSTITUTE(SUBSTITUTE(B2289,"S.L.",""),"SL",""),"S.A.",""),"SA","")," ",""),".",""),",",""))&amp;".com"</f>
        <v>excelhotel&amp;resorts.com</v>
      </c>
      <c r="L2289" s="4" t="s">
        <v>31</v>
      </c>
      <c r="M2289" s="4" t="s">
        <v>31</v>
      </c>
    </row>
    <row r="2290" customFormat="false" ht="15.75" hidden="false" customHeight="true" outlineLevel="0" collapsed="false">
      <c r="A2290" s="4" t="n">
        <v>1254</v>
      </c>
      <c r="B2290" s="4" t="s">
        <v>13348</v>
      </c>
      <c r="C2290" s="4"/>
      <c r="D2290" s="4" t="s">
        <v>13349</v>
      </c>
      <c r="E2290" s="5" t="s">
        <v>13350</v>
      </c>
      <c r="F2290" s="4" t="s">
        <v>13351</v>
      </c>
      <c r="G2290" s="4" t="s">
        <v>431</v>
      </c>
      <c r="H2290" s="5" t="s">
        <v>13352</v>
      </c>
      <c r="I2290" s="4" t="s">
        <v>13353</v>
      </c>
      <c r="J2290" s="5" t="n">
        <f aca="false">LEN(K2290)</f>
        <v>22</v>
      </c>
      <c r="K2290" s="6" t="s">
        <v>13354</v>
      </c>
      <c r="L2290" s="4" t="s">
        <v>66</v>
      </c>
      <c r="M2290" s="4" t="s">
        <v>31</v>
      </c>
    </row>
    <row r="2291" customFormat="false" ht="15.75" hidden="false" customHeight="true" outlineLevel="0" collapsed="false">
      <c r="A2291" s="4" t="n">
        <v>1278</v>
      </c>
      <c r="B2291" s="4" t="s">
        <v>13355</v>
      </c>
      <c r="C2291" s="4"/>
      <c r="D2291" s="4" t="s">
        <v>13356</v>
      </c>
      <c r="E2291" s="5" t="s">
        <v>8743</v>
      </c>
      <c r="F2291" s="4" t="s">
        <v>8744</v>
      </c>
      <c r="G2291" s="4" t="s">
        <v>431</v>
      </c>
      <c r="H2291" s="5" t="s">
        <v>13357</v>
      </c>
      <c r="I2291" s="4" t="s">
        <v>13358</v>
      </c>
      <c r="J2291" s="5" t="n">
        <f aca="false">LEN(K2291)</f>
        <v>22</v>
      </c>
      <c r="K2291" s="10" t="s">
        <v>13359</v>
      </c>
      <c r="L2291" s="4" t="s">
        <v>21</v>
      </c>
      <c r="M2291" s="4" t="s">
        <v>1085</v>
      </c>
    </row>
    <row r="2292" customFormat="false" ht="15.75" hidden="false" customHeight="true" outlineLevel="0" collapsed="false">
      <c r="A2292" s="4" t="n">
        <v>1279</v>
      </c>
      <c r="B2292" s="4" t="s">
        <v>13360</v>
      </c>
      <c r="C2292" s="4"/>
      <c r="D2292" s="4" t="s">
        <v>13361</v>
      </c>
      <c r="E2292" s="5" t="s">
        <v>5731</v>
      </c>
      <c r="F2292" s="4" t="s">
        <v>431</v>
      </c>
      <c r="G2292" s="4" t="s">
        <v>431</v>
      </c>
      <c r="H2292" s="5" t="s">
        <v>13362</v>
      </c>
      <c r="I2292" s="4" t="s">
        <v>13363</v>
      </c>
      <c r="J2292" s="5" t="n">
        <f aca="false">LEN(K2292)</f>
        <v>22</v>
      </c>
      <c r="K2292" s="6" t="s">
        <v>13364</v>
      </c>
      <c r="L2292" s="4" t="s">
        <v>57</v>
      </c>
      <c r="M2292" s="4" t="s">
        <v>467</v>
      </c>
    </row>
    <row r="2293" customFormat="false" ht="15.75" hidden="false" customHeight="true" outlineLevel="0" collapsed="false">
      <c r="A2293" s="4" t="n">
        <v>1292</v>
      </c>
      <c r="B2293" s="4" t="s">
        <v>13365</v>
      </c>
      <c r="C2293" s="4"/>
      <c r="D2293" s="4" t="s">
        <v>13366</v>
      </c>
      <c r="E2293" s="5" t="s">
        <v>429</v>
      </c>
      <c r="F2293" s="4" t="s">
        <v>1027</v>
      </c>
      <c r="G2293" s="4" t="s">
        <v>431</v>
      </c>
      <c r="H2293" s="5" t="s">
        <v>13367</v>
      </c>
      <c r="I2293" s="4" t="s">
        <v>13368</v>
      </c>
      <c r="J2293" s="5" t="n">
        <f aca="false">LEN(K2293)</f>
        <v>22</v>
      </c>
      <c r="K2293" s="6" t="s">
        <v>13369</v>
      </c>
      <c r="L2293" s="4" t="s">
        <v>21</v>
      </c>
      <c r="M2293" s="4" t="s">
        <v>31</v>
      </c>
    </row>
    <row r="2294" customFormat="false" ht="15.75" hidden="false" customHeight="true" outlineLevel="0" collapsed="false">
      <c r="A2294" s="4" t="n">
        <v>1347</v>
      </c>
      <c r="B2294" s="4" t="s">
        <v>13370</v>
      </c>
      <c r="C2294" s="4"/>
      <c r="D2294" s="4" t="s">
        <v>13371</v>
      </c>
      <c r="E2294" s="5" t="s">
        <v>10858</v>
      </c>
      <c r="F2294" s="4" t="s">
        <v>322</v>
      </c>
      <c r="G2294" s="4" t="s">
        <v>322</v>
      </c>
      <c r="H2294" s="5" t="s">
        <v>13372</v>
      </c>
      <c r="I2294" s="4" t="s">
        <v>13373</v>
      </c>
      <c r="J2294" s="5" t="n">
        <f aca="false">LEN(K2294)</f>
        <v>22</v>
      </c>
      <c r="K2294" s="6" t="s">
        <v>13374</v>
      </c>
      <c r="L2294" s="4" t="s">
        <v>21</v>
      </c>
      <c r="M2294" s="4" t="s">
        <v>31</v>
      </c>
    </row>
    <row r="2295" customFormat="false" ht="15.75" hidden="false" customHeight="true" outlineLevel="0" collapsed="false">
      <c r="A2295" s="4" t="n">
        <v>1349</v>
      </c>
      <c r="B2295" s="4" t="s">
        <v>13375</v>
      </c>
      <c r="C2295" s="4"/>
      <c r="D2295" s="4" t="s">
        <v>13376</v>
      </c>
      <c r="E2295" s="5" t="s">
        <v>2085</v>
      </c>
      <c r="F2295" s="4" t="s">
        <v>322</v>
      </c>
      <c r="G2295" s="4" t="s">
        <v>322</v>
      </c>
      <c r="H2295" s="5" t="s">
        <v>13377</v>
      </c>
      <c r="I2295" s="4" t="s">
        <v>13378</v>
      </c>
      <c r="J2295" s="5" t="n">
        <f aca="false">LEN(K2295)</f>
        <v>22</v>
      </c>
      <c r="K2295" s="6" t="s">
        <v>13379</v>
      </c>
      <c r="L2295" s="4" t="s">
        <v>31</v>
      </c>
      <c r="M2295" s="4" t="s">
        <v>2843</v>
      </c>
    </row>
    <row r="2296" customFormat="false" ht="15.75" hidden="false" customHeight="true" outlineLevel="0" collapsed="false">
      <c r="A2296" s="4" t="n">
        <v>1391</v>
      </c>
      <c r="B2296" s="4" t="s">
        <v>13380</v>
      </c>
      <c r="C2296" s="4"/>
      <c r="D2296" s="4" t="s">
        <v>13381</v>
      </c>
      <c r="E2296" s="5" t="s">
        <v>13382</v>
      </c>
      <c r="F2296" s="4" t="s">
        <v>13383</v>
      </c>
      <c r="G2296" s="4" t="s">
        <v>1097</v>
      </c>
      <c r="H2296" s="5" t="s">
        <v>13384</v>
      </c>
      <c r="I2296" s="4" t="s">
        <v>13385</v>
      </c>
      <c r="J2296" s="5" t="n">
        <f aca="false">LEN(K2296)</f>
        <v>22</v>
      </c>
      <c r="K2296" s="6" t="s">
        <v>13386</v>
      </c>
      <c r="L2296" s="4" t="s">
        <v>637</v>
      </c>
      <c r="M2296" s="4" t="s">
        <v>381</v>
      </c>
    </row>
    <row r="2297" customFormat="false" ht="15.75" hidden="false" customHeight="true" outlineLevel="0" collapsed="false">
      <c r="A2297" s="4" t="n">
        <v>1414</v>
      </c>
      <c r="B2297" s="4" t="s">
        <v>13387</v>
      </c>
      <c r="C2297" s="4"/>
      <c r="D2297" s="4" t="s">
        <v>13388</v>
      </c>
      <c r="E2297" s="5" t="s">
        <v>13389</v>
      </c>
      <c r="F2297" s="4" t="s">
        <v>13390</v>
      </c>
      <c r="G2297" s="4" t="s">
        <v>1097</v>
      </c>
      <c r="H2297" s="5" t="s">
        <v>13391</v>
      </c>
      <c r="I2297" s="7" t="s">
        <v>13392</v>
      </c>
      <c r="J2297" s="5" t="n">
        <f aca="false">LEN(K2297)</f>
        <v>22</v>
      </c>
      <c r="K2297" s="19" t="s">
        <v>13393</v>
      </c>
      <c r="L2297" s="4" t="s">
        <v>57</v>
      </c>
      <c r="M2297" s="4" t="s">
        <v>3895</v>
      </c>
    </row>
    <row r="2298" customFormat="false" ht="15.75" hidden="false" customHeight="true" outlineLevel="0" collapsed="false">
      <c r="A2298" s="4" t="n">
        <v>1415</v>
      </c>
      <c r="B2298" s="4" t="s">
        <v>13394</v>
      </c>
      <c r="C2298" s="4"/>
      <c r="D2298" s="4" t="s">
        <v>13395</v>
      </c>
      <c r="E2298" s="5" t="s">
        <v>13389</v>
      </c>
      <c r="F2298" s="4" t="s">
        <v>13390</v>
      </c>
      <c r="G2298" s="4" t="s">
        <v>1097</v>
      </c>
      <c r="H2298" s="5" t="s">
        <v>13396</v>
      </c>
      <c r="I2298" s="4" t="s">
        <v>13397</v>
      </c>
      <c r="J2298" s="5" t="n">
        <f aca="false">LEN(K2298)</f>
        <v>22</v>
      </c>
      <c r="K2298" s="6" t="s">
        <v>13398</v>
      </c>
      <c r="L2298" s="4" t="s">
        <v>31</v>
      </c>
      <c r="M2298" s="4" t="s">
        <v>209</v>
      </c>
    </row>
    <row r="2299" customFormat="false" ht="15.75" hidden="false" customHeight="true" outlineLevel="0" collapsed="false">
      <c r="A2299" s="4" t="n">
        <v>1437</v>
      </c>
      <c r="B2299" s="4" t="s">
        <v>8830</v>
      </c>
      <c r="C2299" s="4"/>
      <c r="D2299" s="4" t="s">
        <v>13399</v>
      </c>
      <c r="E2299" s="5" t="s">
        <v>4484</v>
      </c>
      <c r="F2299" s="4" t="s">
        <v>4485</v>
      </c>
      <c r="G2299" s="4" t="s">
        <v>1097</v>
      </c>
      <c r="H2299" s="5" t="s">
        <v>13400</v>
      </c>
      <c r="I2299" s="4" t="s">
        <v>13401</v>
      </c>
      <c r="J2299" s="5" t="n">
        <f aca="false">LEN(K2299)</f>
        <v>22</v>
      </c>
      <c r="K2299" s="6" t="s">
        <v>13402</v>
      </c>
      <c r="L2299" s="4" t="s">
        <v>637</v>
      </c>
      <c r="M2299" s="4" t="s">
        <v>794</v>
      </c>
    </row>
    <row r="2300" customFormat="false" ht="15.75" hidden="false" customHeight="true" outlineLevel="0" collapsed="false">
      <c r="A2300" s="4" t="n">
        <v>1452</v>
      </c>
      <c r="B2300" s="4" t="s">
        <v>13403</v>
      </c>
      <c r="C2300" s="4"/>
      <c r="D2300" s="4" t="s">
        <v>13404</v>
      </c>
      <c r="E2300" s="5" t="s">
        <v>1095</v>
      </c>
      <c r="F2300" s="4" t="s">
        <v>1096</v>
      </c>
      <c r="G2300" s="4" t="s">
        <v>1097</v>
      </c>
      <c r="H2300" s="5" t="s">
        <v>13405</v>
      </c>
      <c r="I2300" s="4" t="s">
        <v>13406</v>
      </c>
      <c r="J2300" s="5" t="n">
        <f aca="false">LEN(K2300)</f>
        <v>22</v>
      </c>
      <c r="K2300" s="6" t="s">
        <v>13407</v>
      </c>
      <c r="L2300" s="4" t="s">
        <v>57</v>
      </c>
      <c r="M2300" s="4" t="s">
        <v>6582</v>
      </c>
    </row>
    <row r="2301" customFormat="false" ht="15.75" hidden="false" customHeight="true" outlineLevel="0" collapsed="false">
      <c r="A2301" s="4" t="n">
        <v>1459</v>
      </c>
      <c r="B2301" s="4" t="s">
        <v>13408</v>
      </c>
      <c r="C2301" s="4"/>
      <c r="D2301" s="4" t="s">
        <v>13409</v>
      </c>
      <c r="E2301" s="5" t="s">
        <v>7125</v>
      </c>
      <c r="F2301" s="4" t="s">
        <v>7126</v>
      </c>
      <c r="G2301" s="4" t="s">
        <v>1097</v>
      </c>
      <c r="H2301" s="5" t="s">
        <v>13410</v>
      </c>
      <c r="I2301" s="4" t="s">
        <v>13411</v>
      </c>
      <c r="J2301" s="5" t="n">
        <f aca="false">LEN(K2301)</f>
        <v>22</v>
      </c>
      <c r="K2301" s="6" t="s">
        <v>13412</v>
      </c>
      <c r="L2301" s="4" t="s">
        <v>78</v>
      </c>
      <c r="M2301" s="4" t="s">
        <v>988</v>
      </c>
    </row>
    <row r="2302" customFormat="false" ht="15.75" hidden="false" customHeight="true" outlineLevel="0" collapsed="false">
      <c r="A2302" s="4" t="n">
        <v>1493</v>
      </c>
      <c r="B2302" s="4" t="s">
        <v>13413</v>
      </c>
      <c r="C2302" s="4"/>
      <c r="D2302" s="4" t="s">
        <v>13414</v>
      </c>
      <c r="E2302" s="5" t="s">
        <v>1031</v>
      </c>
      <c r="F2302" s="4" t="s">
        <v>464</v>
      </c>
      <c r="G2302" s="4" t="s">
        <v>464</v>
      </c>
      <c r="H2302" s="5" t="s">
        <v>13415</v>
      </c>
      <c r="I2302" s="4" t="s">
        <v>13416</v>
      </c>
      <c r="J2302" s="5" t="n">
        <f aca="false">LEN(K2302)</f>
        <v>22</v>
      </c>
      <c r="K2302" s="10" t="s">
        <v>13417</v>
      </c>
      <c r="L2302" s="4" t="s">
        <v>78</v>
      </c>
      <c r="M2302" s="4" t="s">
        <v>924</v>
      </c>
    </row>
    <row r="2303" customFormat="false" ht="15.75" hidden="false" customHeight="true" outlineLevel="0" collapsed="false">
      <c r="A2303" s="4" t="n">
        <v>1516</v>
      </c>
      <c r="B2303" s="4" t="s">
        <v>13418</v>
      </c>
      <c r="C2303" s="4"/>
      <c r="D2303" s="4" t="s">
        <v>13419</v>
      </c>
      <c r="E2303" s="5" t="s">
        <v>3206</v>
      </c>
      <c r="F2303" s="4" t="s">
        <v>464</v>
      </c>
      <c r="G2303" s="4" t="s">
        <v>464</v>
      </c>
      <c r="H2303" s="5" t="s">
        <v>13420</v>
      </c>
      <c r="I2303" s="4" t="s">
        <v>13421</v>
      </c>
      <c r="J2303" s="5" t="n">
        <f aca="false">LEN(K2303)</f>
        <v>22</v>
      </c>
      <c r="K2303" s="6" t="s">
        <v>13422</v>
      </c>
      <c r="L2303" s="4" t="s">
        <v>78</v>
      </c>
      <c r="M2303" s="4" t="s">
        <v>502</v>
      </c>
    </row>
    <row r="2304" customFormat="false" ht="15.75" hidden="false" customHeight="true" outlineLevel="0" collapsed="false">
      <c r="A2304" s="4" t="n">
        <v>1552</v>
      </c>
      <c r="B2304" s="4" t="s">
        <v>13423</v>
      </c>
      <c r="C2304" s="4"/>
      <c r="D2304" s="4" t="s">
        <v>13424</v>
      </c>
      <c r="E2304" s="5" t="s">
        <v>10909</v>
      </c>
      <c r="F2304" s="4" t="s">
        <v>10910</v>
      </c>
      <c r="G2304" s="4" t="s">
        <v>2093</v>
      </c>
      <c r="H2304" s="5" t="s">
        <v>13425</v>
      </c>
      <c r="I2304" s="4" t="s">
        <v>13426</v>
      </c>
      <c r="J2304" s="5" t="n">
        <f aca="false">LEN(K2304)</f>
        <v>22</v>
      </c>
      <c r="K2304" s="6" t="s">
        <v>13427</v>
      </c>
      <c r="L2304" s="4" t="s">
        <v>57</v>
      </c>
      <c r="M2304" s="4" t="s">
        <v>1979</v>
      </c>
    </row>
    <row r="2305" customFormat="false" ht="15.75" hidden="false" customHeight="true" outlineLevel="0" collapsed="false">
      <c r="A2305" s="4" t="n">
        <v>1554</v>
      </c>
      <c r="B2305" s="4" t="s">
        <v>13428</v>
      </c>
      <c r="C2305" s="4"/>
      <c r="D2305" s="4" t="s">
        <v>13429</v>
      </c>
      <c r="E2305" s="5" t="s">
        <v>13430</v>
      </c>
      <c r="F2305" s="4" t="s">
        <v>2093</v>
      </c>
      <c r="G2305" s="4" t="s">
        <v>2093</v>
      </c>
      <c r="H2305" s="5" t="s">
        <v>13431</v>
      </c>
      <c r="I2305" s="4" t="s">
        <v>13432</v>
      </c>
      <c r="J2305" s="5" t="n">
        <f aca="false">LEN(K2305)</f>
        <v>22</v>
      </c>
      <c r="K2305" s="6" t="s">
        <v>13433</v>
      </c>
      <c r="L2305" s="4" t="s">
        <v>78</v>
      </c>
      <c r="M2305" s="4" t="s">
        <v>1063</v>
      </c>
    </row>
    <row r="2306" customFormat="false" ht="15.75" hidden="false" customHeight="true" outlineLevel="0" collapsed="false">
      <c r="A2306" s="4" t="n">
        <v>1562</v>
      </c>
      <c r="B2306" s="4" t="s">
        <v>13434</v>
      </c>
      <c r="C2306" s="4"/>
      <c r="D2306" s="4" t="s">
        <v>13435</v>
      </c>
      <c r="E2306" s="5" t="s">
        <v>13436</v>
      </c>
      <c r="F2306" s="4" t="s">
        <v>13437</v>
      </c>
      <c r="G2306" s="4" t="s">
        <v>2093</v>
      </c>
      <c r="H2306" s="5" t="s">
        <v>13438</v>
      </c>
      <c r="I2306" s="4" t="s">
        <v>13439</v>
      </c>
      <c r="J2306" s="5" t="n">
        <f aca="false">LEN(K2306)</f>
        <v>22</v>
      </c>
      <c r="K2306" s="6" t="str">
        <f aca="false">LOWER(SUBSTITUTE(SUBSTITUTE(SUBSTITUTE(SUBSTITUTE(SUBSTITUTE(SUBSTITUTE(SUBSTITUTE(B2306,"S.L.",""),"SL",""),"S.A.",""),"SA","")," ",""),".",""),",",""))&amp;".com"</f>
        <v>romariadiazsoriano.com</v>
      </c>
      <c r="L2306" s="4" t="s">
        <v>66</v>
      </c>
      <c r="M2306" s="4" t="s">
        <v>31</v>
      </c>
    </row>
    <row r="2307" customFormat="false" ht="15.75" hidden="false" customHeight="true" outlineLevel="0" collapsed="false">
      <c r="A2307" s="4" t="n">
        <v>1568</v>
      </c>
      <c r="B2307" s="4" t="s">
        <v>3775</v>
      </c>
      <c r="C2307" s="4"/>
      <c r="D2307" s="4" t="s">
        <v>13440</v>
      </c>
      <c r="E2307" s="5" t="s">
        <v>3231</v>
      </c>
      <c r="F2307" s="4" t="s">
        <v>3232</v>
      </c>
      <c r="G2307" s="4" t="s">
        <v>2093</v>
      </c>
      <c r="H2307" s="5" t="s">
        <v>13441</v>
      </c>
      <c r="I2307" s="4" t="s">
        <v>13442</v>
      </c>
      <c r="J2307" s="5" t="n">
        <f aca="false">LEN(K2307)</f>
        <v>22</v>
      </c>
      <c r="K2307" s="6" t="s">
        <v>13443</v>
      </c>
      <c r="L2307" s="4" t="s">
        <v>31</v>
      </c>
      <c r="M2307" s="4" t="s">
        <v>1694</v>
      </c>
    </row>
    <row r="2308" customFormat="false" ht="15.75" hidden="false" customHeight="true" outlineLevel="0" collapsed="false">
      <c r="A2308" s="4" t="n">
        <v>1576</v>
      </c>
      <c r="B2308" s="4" t="s">
        <v>13444</v>
      </c>
      <c r="C2308" s="4"/>
      <c r="D2308" s="4" t="s">
        <v>13445</v>
      </c>
      <c r="E2308" s="5" t="s">
        <v>13446</v>
      </c>
      <c r="F2308" s="4" t="s">
        <v>13447</v>
      </c>
      <c r="G2308" s="4" t="s">
        <v>2093</v>
      </c>
      <c r="H2308" s="5" t="s">
        <v>13448</v>
      </c>
      <c r="I2308" s="17" t="s">
        <v>13449</v>
      </c>
      <c r="J2308" s="5" t="n">
        <f aca="false">LEN(K2308)</f>
        <v>22</v>
      </c>
      <c r="K2308" s="19" t="s">
        <v>13450</v>
      </c>
      <c r="L2308" s="4" t="s">
        <v>31</v>
      </c>
      <c r="M2308" s="4" t="s">
        <v>929</v>
      </c>
    </row>
    <row r="2309" customFormat="false" ht="15.75" hidden="false" customHeight="true" outlineLevel="0" collapsed="false">
      <c r="A2309" s="4" t="n">
        <v>1597</v>
      </c>
      <c r="B2309" s="4" t="s">
        <v>13451</v>
      </c>
      <c r="C2309" s="4"/>
      <c r="D2309" s="4" t="s">
        <v>13452</v>
      </c>
      <c r="E2309" s="5" t="s">
        <v>3238</v>
      </c>
      <c r="F2309" s="4" t="s">
        <v>3239</v>
      </c>
      <c r="G2309" s="4" t="s">
        <v>2093</v>
      </c>
      <c r="H2309" s="5" t="s">
        <v>13453</v>
      </c>
      <c r="I2309" s="4" t="s">
        <v>13454</v>
      </c>
      <c r="J2309" s="5" t="n">
        <f aca="false">LEN(K2309)</f>
        <v>22</v>
      </c>
      <c r="K2309" s="6" t="s">
        <v>13455</v>
      </c>
      <c r="L2309" s="4" t="s">
        <v>637</v>
      </c>
      <c r="M2309" s="4" t="s">
        <v>680</v>
      </c>
    </row>
    <row r="2310" customFormat="false" ht="15.75" hidden="false" customHeight="true" outlineLevel="0" collapsed="false">
      <c r="A2310" s="4" t="n">
        <v>1618</v>
      </c>
      <c r="B2310" s="4" t="s">
        <v>13456</v>
      </c>
      <c r="C2310" s="4"/>
      <c r="D2310" s="4" t="s">
        <v>13457</v>
      </c>
      <c r="E2310" s="5" t="s">
        <v>13458</v>
      </c>
      <c r="F2310" s="4" t="s">
        <v>13459</v>
      </c>
      <c r="G2310" s="4" t="s">
        <v>2093</v>
      </c>
      <c r="H2310" s="5" t="s">
        <v>13460</v>
      </c>
      <c r="I2310" s="4" t="s">
        <v>13461</v>
      </c>
      <c r="J2310" s="5" t="n">
        <f aca="false">LEN(K2310)</f>
        <v>22</v>
      </c>
      <c r="K2310" s="10" t="s">
        <v>13462</v>
      </c>
      <c r="L2310" s="4" t="s">
        <v>78</v>
      </c>
      <c r="M2310" s="4" t="s">
        <v>1208</v>
      </c>
    </row>
    <row r="2311" customFormat="false" ht="15.75" hidden="false" customHeight="true" outlineLevel="0" collapsed="false">
      <c r="A2311" s="4" t="n">
        <v>1627</v>
      </c>
      <c r="B2311" s="4" t="s">
        <v>13463</v>
      </c>
      <c r="C2311" s="4"/>
      <c r="D2311" s="4" t="s">
        <v>13464</v>
      </c>
      <c r="E2311" s="5" t="s">
        <v>1796</v>
      </c>
      <c r="F2311" s="4" t="s">
        <v>1797</v>
      </c>
      <c r="G2311" s="4" t="s">
        <v>895</v>
      </c>
      <c r="H2311" s="5" t="s">
        <v>13465</v>
      </c>
      <c r="I2311" s="17" t="s">
        <v>13466</v>
      </c>
      <c r="J2311" s="5" t="n">
        <f aca="false">LEN(K2311)</f>
        <v>22</v>
      </c>
      <c r="K2311" s="6" t="s">
        <v>13467</v>
      </c>
      <c r="L2311" s="4" t="s">
        <v>21</v>
      </c>
      <c r="M2311" s="4" t="s">
        <v>381</v>
      </c>
    </row>
    <row r="2312" customFormat="false" ht="15.75" hidden="false" customHeight="true" outlineLevel="0" collapsed="false">
      <c r="A2312" s="4" t="n">
        <v>1628</v>
      </c>
      <c r="B2312" s="4" t="s">
        <v>13468</v>
      </c>
      <c r="C2312" s="4"/>
      <c r="D2312" s="4" t="s">
        <v>13469</v>
      </c>
      <c r="E2312" s="5" t="s">
        <v>10385</v>
      </c>
      <c r="F2312" s="4" t="s">
        <v>13470</v>
      </c>
      <c r="G2312" s="4" t="s">
        <v>895</v>
      </c>
      <c r="H2312" s="5" t="s">
        <v>13471</v>
      </c>
      <c r="I2312" s="17" t="s">
        <v>8186</v>
      </c>
      <c r="J2312" s="5" t="n">
        <f aca="false">LEN(K2312)</f>
        <v>22</v>
      </c>
      <c r="K2312" s="19" t="s">
        <v>13472</v>
      </c>
      <c r="L2312" s="4" t="s">
        <v>31</v>
      </c>
      <c r="M2312" s="4" t="s">
        <v>3974</v>
      </c>
    </row>
    <row r="2313" customFormat="false" ht="15.75" hidden="false" customHeight="true" outlineLevel="0" collapsed="false">
      <c r="A2313" s="4" t="n">
        <v>1661</v>
      </c>
      <c r="B2313" s="4" t="s">
        <v>13473</v>
      </c>
      <c r="C2313" s="4"/>
      <c r="D2313" s="4" t="s">
        <v>13474</v>
      </c>
      <c r="E2313" s="5" t="s">
        <v>8832</v>
      </c>
      <c r="F2313" s="4" t="s">
        <v>8833</v>
      </c>
      <c r="G2313" s="4" t="s">
        <v>895</v>
      </c>
      <c r="H2313" s="5" t="s">
        <v>13475</v>
      </c>
      <c r="I2313" s="4" t="s">
        <v>13476</v>
      </c>
      <c r="J2313" s="5" t="n">
        <f aca="false">LEN(K2313)</f>
        <v>22</v>
      </c>
      <c r="K2313" s="6" t="s">
        <v>13477</v>
      </c>
      <c r="L2313" s="4" t="s">
        <v>21</v>
      </c>
      <c r="M2313" s="4" t="s">
        <v>22</v>
      </c>
    </row>
    <row r="2314" customFormat="false" ht="15.75" hidden="false" customHeight="true" outlineLevel="0" collapsed="false">
      <c r="A2314" s="4" t="n">
        <v>1771</v>
      </c>
      <c r="B2314" s="4" t="s">
        <v>13478</v>
      </c>
      <c r="C2314" s="4"/>
      <c r="D2314" s="4" t="s">
        <v>13479</v>
      </c>
      <c r="E2314" s="5" t="s">
        <v>8910</v>
      </c>
      <c r="F2314" s="4" t="s">
        <v>439</v>
      </c>
      <c r="G2314" s="4" t="s">
        <v>37</v>
      </c>
      <c r="H2314" s="5" t="s">
        <v>13480</v>
      </c>
      <c r="I2314" s="4" t="s">
        <v>13481</v>
      </c>
      <c r="J2314" s="5" t="n">
        <f aca="false">LEN(K2314)</f>
        <v>22</v>
      </c>
      <c r="K2314" s="6" t="s">
        <v>13482</v>
      </c>
      <c r="L2314" s="4" t="s">
        <v>66</v>
      </c>
      <c r="M2314" s="4" t="s">
        <v>695</v>
      </c>
    </row>
    <row r="2315" customFormat="false" ht="15.75" hidden="false" customHeight="true" outlineLevel="0" collapsed="false">
      <c r="A2315" s="4" t="n">
        <v>1810</v>
      </c>
      <c r="B2315" s="4" t="s">
        <v>13483</v>
      </c>
      <c r="C2315" s="4"/>
      <c r="D2315" s="4" t="s">
        <v>13484</v>
      </c>
      <c r="E2315" s="5" t="s">
        <v>13485</v>
      </c>
      <c r="F2315" s="4" t="s">
        <v>478</v>
      </c>
      <c r="G2315" s="4" t="s">
        <v>37</v>
      </c>
      <c r="H2315" s="5" t="s">
        <v>13486</v>
      </c>
      <c r="I2315" s="7" t="s">
        <v>13487</v>
      </c>
      <c r="J2315" s="5" t="n">
        <f aca="false">LEN(K2315)</f>
        <v>22</v>
      </c>
      <c r="K2315" s="5" t="s">
        <v>13488</v>
      </c>
      <c r="L2315" s="4" t="s">
        <v>21</v>
      </c>
      <c r="M2315" s="4" t="s">
        <v>31</v>
      </c>
    </row>
    <row r="2316" customFormat="false" ht="15.75" hidden="false" customHeight="true" outlineLevel="0" collapsed="false">
      <c r="A2316" s="4" t="n">
        <v>1820</v>
      </c>
      <c r="B2316" s="4" t="s">
        <v>13489</v>
      </c>
      <c r="C2316" s="4"/>
      <c r="D2316" s="4" t="s">
        <v>13490</v>
      </c>
      <c r="E2316" s="5" t="s">
        <v>2100</v>
      </c>
      <c r="F2316" s="4" t="s">
        <v>478</v>
      </c>
      <c r="G2316" s="4" t="s">
        <v>37</v>
      </c>
      <c r="H2316" s="5" t="s">
        <v>13491</v>
      </c>
      <c r="I2316" s="4" t="s">
        <v>13492</v>
      </c>
      <c r="J2316" s="5" t="n">
        <f aca="false">LEN(K2316)</f>
        <v>22</v>
      </c>
      <c r="K2316" s="6" t="s">
        <v>13493</v>
      </c>
      <c r="L2316" s="4" t="s">
        <v>57</v>
      </c>
      <c r="M2316" s="4" t="s">
        <v>555</v>
      </c>
    </row>
    <row r="2317" customFormat="false" ht="15.75" hidden="false" customHeight="true" outlineLevel="0" collapsed="false">
      <c r="A2317" s="4" t="n">
        <v>1837</v>
      </c>
      <c r="B2317" s="4" t="s">
        <v>13494</v>
      </c>
      <c r="C2317" s="4"/>
      <c r="D2317" s="4" t="s">
        <v>13495</v>
      </c>
      <c r="E2317" s="5" t="s">
        <v>13496</v>
      </c>
      <c r="F2317" s="4" t="s">
        <v>478</v>
      </c>
      <c r="G2317" s="4" t="s">
        <v>37</v>
      </c>
      <c r="H2317" s="5" t="s">
        <v>13497</v>
      </c>
      <c r="I2317" s="4" t="s">
        <v>13498</v>
      </c>
      <c r="J2317" s="5" t="n">
        <f aca="false">LEN(K2317)</f>
        <v>22</v>
      </c>
      <c r="K2317" s="6" t="s">
        <v>13499</v>
      </c>
      <c r="L2317" s="4" t="s">
        <v>57</v>
      </c>
      <c r="M2317" s="4" t="s">
        <v>31</v>
      </c>
    </row>
    <row r="2318" customFormat="false" ht="15.75" hidden="false" customHeight="true" outlineLevel="0" collapsed="false">
      <c r="A2318" s="4" t="n">
        <v>1866</v>
      </c>
      <c r="B2318" s="4" t="s">
        <v>13500</v>
      </c>
      <c r="C2318" s="4"/>
      <c r="D2318" s="4" t="s">
        <v>13501</v>
      </c>
      <c r="E2318" s="5" t="s">
        <v>13502</v>
      </c>
      <c r="F2318" s="4" t="s">
        <v>1047</v>
      </c>
      <c r="G2318" s="4" t="s">
        <v>37</v>
      </c>
      <c r="H2318" s="5" t="s">
        <v>13503</v>
      </c>
      <c r="I2318" s="4" t="s">
        <v>13504</v>
      </c>
      <c r="J2318" s="5" t="n">
        <f aca="false">LEN(K2318)</f>
        <v>22</v>
      </c>
      <c r="K2318" s="10" t="s">
        <v>13505</v>
      </c>
      <c r="L2318" s="4" t="s">
        <v>31</v>
      </c>
      <c r="M2318" s="4" t="s">
        <v>13506</v>
      </c>
    </row>
    <row r="2319" customFormat="false" ht="15.75" hidden="false" customHeight="true" outlineLevel="0" collapsed="false">
      <c r="A2319" s="4" t="n">
        <v>1933</v>
      </c>
      <c r="B2319" s="4" t="s">
        <v>13507</v>
      </c>
      <c r="C2319" s="4"/>
      <c r="D2319" s="4" t="s">
        <v>13508</v>
      </c>
      <c r="E2319" s="5" t="s">
        <v>281</v>
      </c>
      <c r="F2319" s="4" t="s">
        <v>282</v>
      </c>
      <c r="G2319" s="4" t="s">
        <v>37</v>
      </c>
      <c r="H2319" s="5" t="s">
        <v>13509</v>
      </c>
      <c r="I2319" s="4" t="s">
        <v>13510</v>
      </c>
      <c r="J2319" s="5" t="n">
        <f aca="false">LEN(K2319)</f>
        <v>22</v>
      </c>
      <c r="K2319" s="6" t="s">
        <v>13511</v>
      </c>
      <c r="L2319" s="4" t="s">
        <v>57</v>
      </c>
      <c r="M2319" s="4" t="s">
        <v>13512</v>
      </c>
    </row>
    <row r="2320" customFormat="false" ht="15.75" hidden="false" customHeight="true" outlineLevel="0" collapsed="false">
      <c r="A2320" s="4" t="n">
        <v>1943</v>
      </c>
      <c r="B2320" s="4" t="s">
        <v>13513</v>
      </c>
      <c r="C2320" s="4"/>
      <c r="D2320" s="4" t="s">
        <v>13514</v>
      </c>
      <c r="E2320" s="5" t="s">
        <v>281</v>
      </c>
      <c r="F2320" s="4" t="s">
        <v>282</v>
      </c>
      <c r="G2320" s="4" t="s">
        <v>37</v>
      </c>
      <c r="H2320" s="5" t="s">
        <v>13515</v>
      </c>
      <c r="I2320" s="4" t="s">
        <v>13516</v>
      </c>
      <c r="J2320" s="5" t="n">
        <f aca="false">LEN(K2320)</f>
        <v>22</v>
      </c>
      <c r="K2320" s="6" t="s">
        <v>13511</v>
      </c>
      <c r="L2320" s="4" t="s">
        <v>31</v>
      </c>
      <c r="M2320" s="4" t="s">
        <v>31</v>
      </c>
    </row>
    <row r="2321" customFormat="false" ht="15.75" hidden="false" customHeight="true" outlineLevel="0" collapsed="false">
      <c r="A2321" s="4" t="n">
        <v>1977</v>
      </c>
      <c r="B2321" s="4" t="s">
        <v>13517</v>
      </c>
      <c r="C2321" s="4"/>
      <c r="D2321" s="4" t="s">
        <v>13518</v>
      </c>
      <c r="E2321" s="5" t="s">
        <v>13519</v>
      </c>
      <c r="F2321" s="4" t="s">
        <v>13520</v>
      </c>
      <c r="G2321" s="4" t="s">
        <v>37</v>
      </c>
      <c r="H2321" s="5" t="s">
        <v>13521</v>
      </c>
      <c r="I2321" s="4" t="s">
        <v>13522</v>
      </c>
      <c r="J2321" s="5" t="n">
        <f aca="false">LEN(K2321)</f>
        <v>22</v>
      </c>
      <c r="K2321" s="6" t="s">
        <v>13523</v>
      </c>
      <c r="L2321" s="4" t="s">
        <v>78</v>
      </c>
      <c r="M2321" s="4" t="s">
        <v>1016</v>
      </c>
    </row>
    <row r="2322" customFormat="false" ht="15.75" hidden="false" customHeight="true" outlineLevel="0" collapsed="false">
      <c r="A2322" s="4" t="n">
        <v>1987</v>
      </c>
      <c r="B2322" s="4" t="s">
        <v>13524</v>
      </c>
      <c r="C2322" s="4"/>
      <c r="D2322" s="4" t="s">
        <v>13525</v>
      </c>
      <c r="E2322" s="5" t="s">
        <v>438</v>
      </c>
      <c r="F2322" s="4" t="s">
        <v>439</v>
      </c>
      <c r="G2322" s="4" t="s">
        <v>37</v>
      </c>
      <c r="H2322" s="5" t="s">
        <v>13526</v>
      </c>
      <c r="I2322" s="7" t="s">
        <v>13527</v>
      </c>
      <c r="J2322" s="5" t="n">
        <f aca="false">LEN(K2322)</f>
        <v>22</v>
      </c>
      <c r="K2322" s="6" t="s">
        <v>13528</v>
      </c>
      <c r="L2322" s="4" t="s">
        <v>31</v>
      </c>
      <c r="M2322" s="4" t="s">
        <v>31</v>
      </c>
    </row>
    <row r="2323" customFormat="false" ht="15.75" hidden="false" customHeight="true" outlineLevel="0" collapsed="false">
      <c r="A2323" s="4" t="n">
        <v>1989</v>
      </c>
      <c r="B2323" s="4" t="s">
        <v>13529</v>
      </c>
      <c r="C2323" s="4"/>
      <c r="D2323" s="4" t="s">
        <v>13530</v>
      </c>
      <c r="E2323" s="5" t="s">
        <v>438</v>
      </c>
      <c r="F2323" s="4" t="s">
        <v>439</v>
      </c>
      <c r="G2323" s="4" t="s">
        <v>37</v>
      </c>
      <c r="H2323" s="5" t="s">
        <v>13531</v>
      </c>
      <c r="I2323" s="4" t="s">
        <v>13532</v>
      </c>
      <c r="J2323" s="5" t="n">
        <f aca="false">LEN(K2323)</f>
        <v>22</v>
      </c>
      <c r="K2323" s="6" t="s">
        <v>13533</v>
      </c>
      <c r="L2323" s="4" t="s">
        <v>31</v>
      </c>
      <c r="M2323" s="4" t="s">
        <v>31</v>
      </c>
    </row>
    <row r="2324" customFormat="false" ht="15.75" hidden="false" customHeight="true" outlineLevel="0" collapsed="false">
      <c r="A2324" s="4" t="n">
        <v>2000</v>
      </c>
      <c r="B2324" s="4" t="s">
        <v>13534</v>
      </c>
      <c r="C2324" s="4"/>
      <c r="D2324" s="4" t="s">
        <v>13535</v>
      </c>
      <c r="E2324" s="5" t="s">
        <v>760</v>
      </c>
      <c r="F2324" s="4" t="s">
        <v>439</v>
      </c>
      <c r="G2324" s="4" t="s">
        <v>37</v>
      </c>
      <c r="H2324" s="5" t="s">
        <v>13536</v>
      </c>
      <c r="I2324" s="4" t="s">
        <v>13537</v>
      </c>
      <c r="J2324" s="5" t="n">
        <f aca="false">LEN(K2324)</f>
        <v>22</v>
      </c>
      <c r="K2324" s="6" t="s">
        <v>13538</v>
      </c>
      <c r="L2324" s="4" t="s">
        <v>31</v>
      </c>
      <c r="M2324" s="4" t="s">
        <v>967</v>
      </c>
    </row>
    <row r="2325" customFormat="false" ht="15.75" hidden="false" customHeight="true" outlineLevel="0" collapsed="false">
      <c r="A2325" s="4" t="n">
        <v>2012</v>
      </c>
      <c r="B2325" s="4" t="s">
        <v>13539</v>
      </c>
      <c r="C2325" s="4"/>
      <c r="D2325" s="4" t="s">
        <v>13540</v>
      </c>
      <c r="E2325" s="5" t="s">
        <v>1052</v>
      </c>
      <c r="F2325" s="4" t="s">
        <v>53</v>
      </c>
      <c r="G2325" s="4" t="s">
        <v>37</v>
      </c>
      <c r="H2325" s="5" t="s">
        <v>13541</v>
      </c>
      <c r="I2325" s="7" t="s">
        <v>13542</v>
      </c>
      <c r="J2325" s="5" t="n">
        <f aca="false">LEN(K2325)</f>
        <v>22</v>
      </c>
      <c r="K2325" s="6" t="s">
        <v>13543</v>
      </c>
      <c r="L2325" s="4" t="s">
        <v>78</v>
      </c>
      <c r="M2325" s="4" t="s">
        <v>31</v>
      </c>
    </row>
    <row r="2326" customFormat="false" ht="15.75" hidden="false" customHeight="true" outlineLevel="0" collapsed="false">
      <c r="A2326" s="4" t="n">
        <v>2039</v>
      </c>
      <c r="B2326" s="4" t="s">
        <v>13544</v>
      </c>
      <c r="C2326" s="4"/>
      <c r="D2326" s="4" t="s">
        <v>13545</v>
      </c>
      <c r="E2326" s="5" t="s">
        <v>13546</v>
      </c>
      <c r="F2326" s="4" t="s">
        <v>13547</v>
      </c>
      <c r="G2326" s="4" t="s">
        <v>37</v>
      </c>
      <c r="H2326" s="5" t="s">
        <v>13548</v>
      </c>
      <c r="I2326" s="4" t="s">
        <v>13549</v>
      </c>
      <c r="J2326" s="5" t="n">
        <f aca="false">LEN(K2326)</f>
        <v>22</v>
      </c>
      <c r="K2326" s="6" t="s">
        <v>13550</v>
      </c>
      <c r="L2326" s="4" t="s">
        <v>78</v>
      </c>
      <c r="M2326" s="4" t="s">
        <v>133</v>
      </c>
    </row>
    <row r="2327" customFormat="false" ht="15.75" hidden="false" customHeight="true" outlineLevel="0" collapsed="false">
      <c r="A2327" s="4" t="n">
        <v>2047</v>
      </c>
      <c r="B2327" s="4" t="s">
        <v>13551</v>
      </c>
      <c r="C2327" s="4"/>
      <c r="D2327" s="4" t="s">
        <v>13552</v>
      </c>
      <c r="E2327" s="5" t="s">
        <v>52</v>
      </c>
      <c r="F2327" s="4" t="s">
        <v>53</v>
      </c>
      <c r="G2327" s="4" t="s">
        <v>37</v>
      </c>
      <c r="H2327" s="5" t="s">
        <v>13553</v>
      </c>
      <c r="I2327" s="4" t="s">
        <v>13554</v>
      </c>
      <c r="J2327" s="5" t="n">
        <f aca="false">LEN(K2327)</f>
        <v>22</v>
      </c>
      <c r="K2327" s="6" t="s">
        <v>13555</v>
      </c>
      <c r="L2327" s="4" t="s">
        <v>57</v>
      </c>
      <c r="M2327" s="4" t="s">
        <v>31</v>
      </c>
    </row>
    <row r="2328" customFormat="false" ht="15.75" hidden="false" customHeight="true" outlineLevel="0" collapsed="false">
      <c r="A2328" s="4" t="n">
        <v>2132</v>
      </c>
      <c r="B2328" s="4" t="s">
        <v>13556</v>
      </c>
      <c r="C2328" s="4"/>
      <c r="D2328" s="4" t="s">
        <v>13557</v>
      </c>
      <c r="E2328" s="5" t="s">
        <v>13558</v>
      </c>
      <c r="F2328" s="4" t="s">
        <v>267</v>
      </c>
      <c r="G2328" s="4" t="s">
        <v>37</v>
      </c>
      <c r="H2328" s="5" t="s">
        <v>13559</v>
      </c>
      <c r="I2328" s="4" t="s">
        <v>13560</v>
      </c>
      <c r="J2328" s="5" t="n">
        <f aca="false">LEN(K2328)</f>
        <v>22</v>
      </c>
      <c r="K2328" s="6" t="s">
        <v>13561</v>
      </c>
      <c r="L2328" s="4" t="s">
        <v>21</v>
      </c>
      <c r="M2328" s="4" t="s">
        <v>31</v>
      </c>
    </row>
    <row r="2329" customFormat="false" ht="15.75" hidden="false" customHeight="true" outlineLevel="0" collapsed="false">
      <c r="A2329" s="4" t="n">
        <v>2133</v>
      </c>
      <c r="B2329" s="4" t="s">
        <v>13562</v>
      </c>
      <c r="C2329" s="4"/>
      <c r="D2329" s="4" t="s">
        <v>13563</v>
      </c>
      <c r="E2329" s="5" t="s">
        <v>13558</v>
      </c>
      <c r="F2329" s="4" t="s">
        <v>267</v>
      </c>
      <c r="G2329" s="4" t="s">
        <v>37</v>
      </c>
      <c r="H2329" s="5" t="s">
        <v>13559</v>
      </c>
      <c r="I2329" s="4" t="s">
        <v>13560</v>
      </c>
      <c r="J2329" s="5" t="n">
        <f aca="false">LEN(K2329)</f>
        <v>22</v>
      </c>
      <c r="K2329" s="6" t="s">
        <v>13561</v>
      </c>
      <c r="L2329" s="4" t="s">
        <v>57</v>
      </c>
      <c r="M2329" s="4" t="s">
        <v>31</v>
      </c>
    </row>
    <row r="2330" customFormat="false" ht="15.75" hidden="false" customHeight="true" outlineLevel="0" collapsed="false">
      <c r="A2330" s="4" t="n">
        <v>2135</v>
      </c>
      <c r="B2330" s="4" t="s">
        <v>13564</v>
      </c>
      <c r="C2330" s="4"/>
      <c r="D2330" s="4" t="s">
        <v>13565</v>
      </c>
      <c r="E2330" s="5" t="s">
        <v>4766</v>
      </c>
      <c r="F2330" s="4" t="s">
        <v>4767</v>
      </c>
      <c r="G2330" s="4" t="s">
        <v>37</v>
      </c>
      <c r="H2330" s="5" t="s">
        <v>13566</v>
      </c>
      <c r="I2330" s="4" t="s">
        <v>13567</v>
      </c>
      <c r="J2330" s="5" t="n">
        <f aca="false">LEN(K2330)</f>
        <v>22</v>
      </c>
      <c r="K2330" s="6" t="s">
        <v>13568</v>
      </c>
      <c r="L2330" s="4" t="s">
        <v>21</v>
      </c>
      <c r="M2330" s="4" t="s">
        <v>988</v>
      </c>
    </row>
    <row r="2331" customFormat="false" ht="15.75" hidden="false" customHeight="true" outlineLevel="0" collapsed="false">
      <c r="A2331" s="4" t="n">
        <v>2214</v>
      </c>
      <c r="B2331" s="4" t="s">
        <v>13569</v>
      </c>
      <c r="C2331" s="4"/>
      <c r="D2331" s="4" t="s">
        <v>13570</v>
      </c>
      <c r="E2331" s="5" t="s">
        <v>6920</v>
      </c>
      <c r="F2331" s="4" t="s">
        <v>138</v>
      </c>
      <c r="G2331" s="4" t="s">
        <v>138</v>
      </c>
      <c r="H2331" s="5" t="s">
        <v>13571</v>
      </c>
      <c r="I2331" s="4" t="s">
        <v>13572</v>
      </c>
      <c r="J2331" s="5" t="n">
        <f aca="false">LEN(K2331)</f>
        <v>22</v>
      </c>
      <c r="K2331" s="10" t="str">
        <f aca="false">LOWER(SUBSTITUTE(SUBSTITUTE(SUBSTITUTE(SUBSTITUTE(SUBSTITUTE(SUBSTITUTE(SUBSTITUTE(B2331,"S.L.",""),"SL",""),"S.A.",""),"SA","")," ",""),".",""),",",""))&amp;".com"</f>
        <v>ibellealexandrascp.com</v>
      </c>
      <c r="L2331" s="4" t="s">
        <v>21</v>
      </c>
      <c r="M2331" s="4" t="s">
        <v>31</v>
      </c>
    </row>
    <row r="2332" customFormat="false" ht="15.75" hidden="false" customHeight="true" outlineLevel="0" collapsed="false">
      <c r="A2332" s="4" t="n">
        <v>2259</v>
      </c>
      <c r="B2332" s="4" t="s">
        <v>13573</v>
      </c>
      <c r="C2332" s="4" t="s">
        <v>13574</v>
      </c>
      <c r="D2332" s="4" t="s">
        <v>13575</v>
      </c>
      <c r="E2332" s="5" t="s">
        <v>1703</v>
      </c>
      <c r="F2332" s="4" t="s">
        <v>138</v>
      </c>
      <c r="G2332" s="4" t="s">
        <v>138</v>
      </c>
      <c r="H2332" s="5" t="s">
        <v>13576</v>
      </c>
      <c r="I2332" s="7" t="s">
        <v>13577</v>
      </c>
      <c r="J2332" s="5" t="n">
        <f aca="false">LEN(K2332)</f>
        <v>22</v>
      </c>
      <c r="K2332" s="6" t="s">
        <v>13578</v>
      </c>
      <c r="L2332" s="4" t="s">
        <v>31</v>
      </c>
      <c r="M2332" s="4" t="s">
        <v>31</v>
      </c>
    </row>
    <row r="2333" customFormat="false" ht="15.75" hidden="false" customHeight="true" outlineLevel="0" collapsed="false">
      <c r="A2333" s="4" t="n">
        <v>2262</v>
      </c>
      <c r="B2333" s="4" t="s">
        <v>13579</v>
      </c>
      <c r="C2333" s="4"/>
      <c r="D2333" s="4" t="s">
        <v>13580</v>
      </c>
      <c r="E2333" s="5" t="s">
        <v>1708</v>
      </c>
      <c r="F2333" s="4" t="s">
        <v>138</v>
      </c>
      <c r="G2333" s="4" t="s">
        <v>138</v>
      </c>
      <c r="H2333" s="5" t="s">
        <v>13581</v>
      </c>
      <c r="I2333" s="4" t="s">
        <v>13582</v>
      </c>
      <c r="J2333" s="5" t="n">
        <f aca="false">LEN(K2333)</f>
        <v>22</v>
      </c>
      <c r="K2333" s="6" t="s">
        <v>13583</v>
      </c>
      <c r="L2333" s="4" t="s">
        <v>57</v>
      </c>
      <c r="M2333" s="4" t="s">
        <v>4915</v>
      </c>
    </row>
    <row r="2334" customFormat="false" ht="15.75" hidden="false" customHeight="true" outlineLevel="0" collapsed="false">
      <c r="A2334" s="4" t="n">
        <v>2281</v>
      </c>
      <c r="B2334" s="4" t="s">
        <v>13584</v>
      </c>
      <c r="C2334" s="4" t="s">
        <v>13585</v>
      </c>
      <c r="D2334" s="4" t="s">
        <v>13586</v>
      </c>
      <c r="E2334" s="5" t="s">
        <v>7278</v>
      </c>
      <c r="F2334" s="4" t="s">
        <v>138</v>
      </c>
      <c r="G2334" s="4" t="s">
        <v>138</v>
      </c>
      <c r="H2334" s="5" t="s">
        <v>13587</v>
      </c>
      <c r="I2334" s="23" t="s">
        <v>13588</v>
      </c>
      <c r="J2334" s="5" t="n">
        <f aca="false">LEN(K2334)</f>
        <v>22</v>
      </c>
      <c r="K2334" s="6" t="s">
        <v>13589</v>
      </c>
      <c r="L2334" s="4" t="s">
        <v>57</v>
      </c>
      <c r="M2334" s="4" t="s">
        <v>419</v>
      </c>
    </row>
    <row r="2335" customFormat="false" ht="15.75" hidden="false" customHeight="true" outlineLevel="0" collapsed="false">
      <c r="A2335" s="4" t="n">
        <v>2303</v>
      </c>
      <c r="B2335" s="4" t="s">
        <v>13590</v>
      </c>
      <c r="C2335" s="4" t="s">
        <v>13591</v>
      </c>
      <c r="D2335" s="4" t="s">
        <v>13592</v>
      </c>
      <c r="E2335" s="5" t="s">
        <v>13593</v>
      </c>
      <c r="F2335" s="4" t="s">
        <v>447</v>
      </c>
      <c r="G2335" s="4" t="s">
        <v>138</v>
      </c>
      <c r="H2335" s="5" t="s">
        <v>13594</v>
      </c>
      <c r="I2335" s="23" t="s">
        <v>13595</v>
      </c>
      <c r="J2335" s="5" t="n">
        <f aca="false">LEN(K2335)</f>
        <v>22</v>
      </c>
      <c r="K2335" s="6" t="s">
        <v>13596</v>
      </c>
      <c r="L2335" s="4" t="s">
        <v>637</v>
      </c>
      <c r="M2335" s="4" t="s">
        <v>31</v>
      </c>
    </row>
    <row r="2336" customFormat="false" ht="15.75" hidden="false" customHeight="true" outlineLevel="0" collapsed="false">
      <c r="A2336" s="4" t="n">
        <v>2309</v>
      </c>
      <c r="B2336" s="4" t="s">
        <v>13597</v>
      </c>
      <c r="C2336" s="4"/>
      <c r="D2336" s="4" t="s">
        <v>13598</v>
      </c>
      <c r="E2336" s="5" t="s">
        <v>2399</v>
      </c>
      <c r="F2336" s="4" t="s">
        <v>138</v>
      </c>
      <c r="G2336" s="4" t="s">
        <v>138</v>
      </c>
      <c r="H2336" s="5" t="s">
        <v>13599</v>
      </c>
      <c r="I2336" s="23" t="s">
        <v>13600</v>
      </c>
      <c r="J2336" s="5" t="n">
        <f aca="false">LEN(K2336)</f>
        <v>22</v>
      </c>
      <c r="K2336" s="6" t="str">
        <f aca="false">LOWER(SUBSTITUTE(SUBSTITUTE(SUBSTITUTE(SUBSTITUTE(SUBSTITUTE(SUBSTITUTE(SUBSTITUTE(B2336,"S.L.",""),"SL",""),"S.A.",""),"SA","")," ",""),".",""),",",""))&amp;".com"</f>
        <v>sogamanresidencial.com</v>
      </c>
      <c r="L2336" s="4" t="s">
        <v>66</v>
      </c>
      <c r="M2336" s="4" t="s">
        <v>31</v>
      </c>
    </row>
    <row r="2337" customFormat="false" ht="15.75" hidden="false" customHeight="true" outlineLevel="0" collapsed="false">
      <c r="A2337" s="4" t="n">
        <v>2314</v>
      </c>
      <c r="B2337" s="4" t="s">
        <v>13601</v>
      </c>
      <c r="C2337" s="4" t="s">
        <v>13602</v>
      </c>
      <c r="D2337" s="4" t="s">
        <v>13603</v>
      </c>
      <c r="E2337" s="5" t="s">
        <v>1703</v>
      </c>
      <c r="F2337" s="4" t="s">
        <v>138</v>
      </c>
      <c r="G2337" s="4" t="s">
        <v>138</v>
      </c>
      <c r="H2337" s="5" t="s">
        <v>13604</v>
      </c>
      <c r="I2337" s="4" t="s">
        <v>13605</v>
      </c>
      <c r="J2337" s="5" t="n">
        <f aca="false">LEN(K2337)</f>
        <v>22</v>
      </c>
      <c r="K2337" s="10" t="s">
        <v>13606</v>
      </c>
      <c r="L2337" s="4" t="s">
        <v>31</v>
      </c>
      <c r="M2337" s="4" t="s">
        <v>2843</v>
      </c>
    </row>
    <row r="2338" customFormat="false" ht="15.75" hidden="false" customHeight="true" outlineLevel="0" collapsed="false">
      <c r="A2338" s="4" t="n">
        <v>2321</v>
      </c>
      <c r="B2338" s="4" t="s">
        <v>13607</v>
      </c>
      <c r="C2338" s="4"/>
      <c r="D2338" s="4" t="s">
        <v>13608</v>
      </c>
      <c r="E2338" s="5" t="s">
        <v>2406</v>
      </c>
      <c r="F2338" s="4" t="s">
        <v>138</v>
      </c>
      <c r="G2338" s="4" t="s">
        <v>138</v>
      </c>
      <c r="H2338" s="5" t="s">
        <v>13609</v>
      </c>
      <c r="I2338" s="4" t="s">
        <v>13610</v>
      </c>
      <c r="J2338" s="5" t="n">
        <f aca="false">LEN(K2338)</f>
        <v>22</v>
      </c>
      <c r="K2338" s="6" t="s">
        <v>13611</v>
      </c>
      <c r="L2338" s="4" t="s">
        <v>31</v>
      </c>
      <c r="M2338" s="4" t="s">
        <v>31</v>
      </c>
    </row>
    <row r="2339" customFormat="false" ht="15.75" hidden="false" customHeight="true" outlineLevel="0" collapsed="false">
      <c r="A2339" s="4" t="n">
        <v>2338</v>
      </c>
      <c r="B2339" s="4" t="s">
        <v>13612</v>
      </c>
      <c r="C2339" s="4"/>
      <c r="D2339" s="4" t="s">
        <v>13613</v>
      </c>
      <c r="E2339" s="5" t="s">
        <v>1059</v>
      </c>
      <c r="F2339" s="4" t="s">
        <v>138</v>
      </c>
      <c r="G2339" s="4" t="s">
        <v>138</v>
      </c>
      <c r="H2339" s="5" t="s">
        <v>13614</v>
      </c>
      <c r="I2339" s="4" t="s">
        <v>13615</v>
      </c>
      <c r="J2339" s="5" t="n">
        <f aca="false">LEN(K2339)</f>
        <v>22</v>
      </c>
      <c r="K2339" s="6" t="s">
        <v>13616</v>
      </c>
      <c r="L2339" s="4" t="s">
        <v>31</v>
      </c>
      <c r="M2339" s="4" t="s">
        <v>6582</v>
      </c>
    </row>
    <row r="2340" customFormat="false" ht="15.75" hidden="false" customHeight="true" outlineLevel="0" collapsed="false">
      <c r="A2340" s="4" t="n">
        <v>2418</v>
      </c>
      <c r="B2340" s="4" t="s">
        <v>13617</v>
      </c>
      <c r="C2340" s="4" t="s">
        <v>13618</v>
      </c>
      <c r="D2340" s="4" t="s">
        <v>13619</v>
      </c>
      <c r="E2340" s="5" t="s">
        <v>213</v>
      </c>
      <c r="F2340" s="4" t="s">
        <v>138</v>
      </c>
      <c r="G2340" s="4" t="s">
        <v>138</v>
      </c>
      <c r="H2340" s="5" t="s">
        <v>13620</v>
      </c>
      <c r="I2340" s="4" t="s">
        <v>13621</v>
      </c>
      <c r="J2340" s="5" t="n">
        <f aca="false">LEN(K2340)</f>
        <v>22</v>
      </c>
      <c r="K2340" s="10" t="s">
        <v>13622</v>
      </c>
      <c r="L2340" s="4" t="s">
        <v>78</v>
      </c>
      <c r="M2340" s="4" t="s">
        <v>3415</v>
      </c>
    </row>
    <row r="2341" customFormat="false" ht="15.75" hidden="false" customHeight="true" outlineLevel="0" collapsed="false">
      <c r="A2341" s="4" t="n">
        <v>2430</v>
      </c>
      <c r="B2341" s="4" t="s">
        <v>13623</v>
      </c>
      <c r="C2341" s="4" t="s">
        <v>13624</v>
      </c>
      <c r="D2341" s="4" t="s">
        <v>13625</v>
      </c>
      <c r="E2341" s="5" t="s">
        <v>213</v>
      </c>
      <c r="F2341" s="4" t="s">
        <v>138</v>
      </c>
      <c r="G2341" s="4" t="s">
        <v>138</v>
      </c>
      <c r="H2341" s="5" t="s">
        <v>13626</v>
      </c>
      <c r="I2341" s="4" t="s">
        <v>13627</v>
      </c>
      <c r="J2341" s="5" t="n">
        <f aca="false">LEN(K2341)</f>
        <v>22</v>
      </c>
      <c r="K2341" s="6" t="s">
        <v>13628</v>
      </c>
      <c r="L2341" s="4" t="s">
        <v>31</v>
      </c>
      <c r="M2341" s="4" t="s">
        <v>967</v>
      </c>
    </row>
    <row r="2342" customFormat="false" ht="15.75" hidden="false" customHeight="true" outlineLevel="0" collapsed="false">
      <c r="A2342" s="4" t="n">
        <v>2436</v>
      </c>
      <c r="B2342" s="4" t="s">
        <v>13629</v>
      </c>
      <c r="C2342" s="4" t="s">
        <v>13630</v>
      </c>
      <c r="D2342" s="4" t="s">
        <v>13631</v>
      </c>
      <c r="E2342" s="5" t="s">
        <v>1703</v>
      </c>
      <c r="F2342" s="4" t="s">
        <v>138</v>
      </c>
      <c r="G2342" s="4" t="s">
        <v>138</v>
      </c>
      <c r="H2342" s="5" t="s">
        <v>13632</v>
      </c>
      <c r="I2342" s="4" t="s">
        <v>12223</v>
      </c>
      <c r="J2342" s="5" t="n">
        <f aca="false">LEN(K2342)</f>
        <v>22</v>
      </c>
      <c r="K2342" s="6" t="s">
        <v>13633</v>
      </c>
      <c r="L2342" s="4" t="s">
        <v>66</v>
      </c>
      <c r="M2342" s="4" t="s">
        <v>6988</v>
      </c>
    </row>
    <row r="2343" customFormat="false" ht="15.75" hidden="false" customHeight="true" outlineLevel="0" collapsed="false">
      <c r="A2343" s="4" t="n">
        <v>2438</v>
      </c>
      <c r="B2343" s="4" t="s">
        <v>13634</v>
      </c>
      <c r="C2343" s="4" t="s">
        <v>13635</v>
      </c>
      <c r="D2343" s="4" t="s">
        <v>13636</v>
      </c>
      <c r="E2343" s="5" t="s">
        <v>13637</v>
      </c>
      <c r="F2343" s="4" t="s">
        <v>138</v>
      </c>
      <c r="G2343" s="4" t="s">
        <v>138</v>
      </c>
      <c r="H2343" s="5" t="s">
        <v>13638</v>
      </c>
      <c r="I2343" s="4" t="s">
        <v>13605</v>
      </c>
      <c r="J2343" s="5" t="n">
        <f aca="false">LEN(K2343)</f>
        <v>22</v>
      </c>
      <c r="K2343" s="6" t="s">
        <v>13606</v>
      </c>
      <c r="L2343" s="4" t="s">
        <v>31</v>
      </c>
      <c r="M2343" s="4" t="s">
        <v>2843</v>
      </c>
    </row>
    <row r="2344" customFormat="false" ht="15.75" hidden="false" customHeight="true" outlineLevel="0" collapsed="false">
      <c r="A2344" s="4" t="n">
        <v>2491</v>
      </c>
      <c r="B2344" s="4" t="s">
        <v>13639</v>
      </c>
      <c r="C2344" s="4"/>
      <c r="D2344" s="4" t="s">
        <v>13640</v>
      </c>
      <c r="E2344" s="5" t="s">
        <v>5958</v>
      </c>
      <c r="F2344" s="4" t="s">
        <v>138</v>
      </c>
      <c r="G2344" s="4" t="s">
        <v>138</v>
      </c>
      <c r="H2344" s="5" t="s">
        <v>13641</v>
      </c>
      <c r="I2344" s="4" t="s">
        <v>13642</v>
      </c>
      <c r="J2344" s="5" t="n">
        <f aca="false">LEN(K2344)</f>
        <v>22</v>
      </c>
      <c r="K2344" s="6" t="s">
        <v>13643</v>
      </c>
      <c r="L2344" s="4" t="s">
        <v>31</v>
      </c>
      <c r="M2344" s="4" t="s">
        <v>31</v>
      </c>
    </row>
    <row r="2345" customFormat="false" ht="15.75" hidden="false" customHeight="true" outlineLevel="0" collapsed="false">
      <c r="A2345" s="4" t="n">
        <v>2509</v>
      </c>
      <c r="B2345" s="4" t="s">
        <v>13644</v>
      </c>
      <c r="C2345" s="4" t="s">
        <v>13645</v>
      </c>
      <c r="D2345" s="4" t="s">
        <v>13646</v>
      </c>
      <c r="E2345" s="5" t="s">
        <v>3323</v>
      </c>
      <c r="F2345" s="4" t="s">
        <v>3324</v>
      </c>
      <c r="G2345" s="4" t="s">
        <v>138</v>
      </c>
      <c r="H2345" s="5" t="s">
        <v>13647</v>
      </c>
      <c r="I2345" s="4" t="s">
        <v>13648</v>
      </c>
      <c r="J2345" s="5" t="n">
        <f aca="false">LEN(K2345)</f>
        <v>22</v>
      </c>
      <c r="K2345" s="6" t="s">
        <v>13649</v>
      </c>
      <c r="L2345" s="4" t="s">
        <v>21</v>
      </c>
      <c r="M2345" s="4" t="s">
        <v>3408</v>
      </c>
    </row>
    <row r="2346" customFormat="false" ht="15.75" hidden="false" customHeight="true" outlineLevel="0" collapsed="false">
      <c r="A2346" s="4" t="n">
        <v>2543</v>
      </c>
      <c r="B2346" s="4" t="s">
        <v>13650</v>
      </c>
      <c r="C2346" s="4"/>
      <c r="D2346" s="4" t="s">
        <v>13651</v>
      </c>
      <c r="E2346" s="5" t="s">
        <v>8992</v>
      </c>
      <c r="F2346" s="4" t="s">
        <v>138</v>
      </c>
      <c r="G2346" s="4" t="s">
        <v>138</v>
      </c>
      <c r="H2346" s="5" t="s">
        <v>13652</v>
      </c>
      <c r="I2346" s="7" t="s">
        <v>13653</v>
      </c>
      <c r="J2346" s="5" t="n">
        <f aca="false">LEN(K2346)</f>
        <v>22</v>
      </c>
      <c r="K2346" s="6" t="s">
        <v>13654</v>
      </c>
      <c r="L2346" s="4" t="s">
        <v>57</v>
      </c>
      <c r="M2346" s="4" t="s">
        <v>1043</v>
      </c>
    </row>
    <row r="2347" customFormat="false" ht="15.75" hidden="false" customHeight="true" outlineLevel="0" collapsed="false">
      <c r="A2347" s="4" t="n">
        <v>2565</v>
      </c>
      <c r="B2347" s="4" t="s">
        <v>13655</v>
      </c>
      <c r="C2347" s="4" t="s">
        <v>13656</v>
      </c>
      <c r="D2347" s="4" t="s">
        <v>13657</v>
      </c>
      <c r="E2347" s="5" t="s">
        <v>5958</v>
      </c>
      <c r="F2347" s="4" t="s">
        <v>138</v>
      </c>
      <c r="G2347" s="4" t="s">
        <v>138</v>
      </c>
      <c r="H2347" s="5" t="s">
        <v>13658</v>
      </c>
      <c r="I2347" s="4" t="s">
        <v>13659</v>
      </c>
      <c r="J2347" s="5" t="n">
        <f aca="false">LEN(K2347)</f>
        <v>22</v>
      </c>
      <c r="K2347" s="6" t="s">
        <v>13660</v>
      </c>
      <c r="L2347" s="4" t="s">
        <v>21</v>
      </c>
      <c r="M2347" s="4" t="s">
        <v>32</v>
      </c>
    </row>
    <row r="2348" customFormat="false" ht="15.75" hidden="false" customHeight="true" outlineLevel="0" collapsed="false">
      <c r="A2348" s="4" t="n">
        <v>2597</v>
      </c>
      <c r="B2348" s="4" t="s">
        <v>13661</v>
      </c>
      <c r="C2348" s="4" t="s">
        <v>13662</v>
      </c>
      <c r="D2348" s="4" t="s">
        <v>13663</v>
      </c>
      <c r="E2348" s="5" t="s">
        <v>3339</v>
      </c>
      <c r="F2348" s="4" t="s">
        <v>138</v>
      </c>
      <c r="G2348" s="4" t="s">
        <v>138</v>
      </c>
      <c r="H2348" s="5" t="s">
        <v>13664</v>
      </c>
      <c r="I2348" s="23" t="s">
        <v>13665</v>
      </c>
      <c r="J2348" s="5" t="n">
        <f aca="false">LEN(K2348)</f>
        <v>22</v>
      </c>
      <c r="K2348" s="6" t="s">
        <v>13666</v>
      </c>
      <c r="L2348" s="4" t="s">
        <v>57</v>
      </c>
      <c r="M2348" s="4" t="s">
        <v>2124</v>
      </c>
    </row>
    <row r="2349" customFormat="false" ht="15.75" hidden="false" customHeight="true" outlineLevel="0" collapsed="false">
      <c r="A2349" s="4" t="n">
        <v>2608</v>
      </c>
      <c r="B2349" s="4" t="s">
        <v>13667</v>
      </c>
      <c r="C2349" s="4"/>
      <c r="D2349" s="4" t="s">
        <v>13668</v>
      </c>
      <c r="E2349" s="5" t="s">
        <v>3339</v>
      </c>
      <c r="F2349" s="4" t="s">
        <v>138</v>
      </c>
      <c r="G2349" s="4" t="s">
        <v>138</v>
      </c>
      <c r="H2349" s="5" t="s">
        <v>13669</v>
      </c>
      <c r="I2349" s="4" t="s">
        <v>13670</v>
      </c>
      <c r="J2349" s="5" t="n">
        <f aca="false">LEN(K2349)</f>
        <v>22</v>
      </c>
      <c r="K2349" s="6" t="s">
        <v>13671</v>
      </c>
      <c r="L2349" s="4" t="s">
        <v>21</v>
      </c>
      <c r="M2349" s="4" t="s">
        <v>31</v>
      </c>
    </row>
    <row r="2350" customFormat="false" ht="15.75" hidden="false" customHeight="true" outlineLevel="0" collapsed="false">
      <c r="A2350" s="4" t="n">
        <v>2631</v>
      </c>
      <c r="B2350" s="4" t="s">
        <v>496</v>
      </c>
      <c r="C2350" s="4" t="s">
        <v>13672</v>
      </c>
      <c r="D2350" s="4" t="s">
        <v>13673</v>
      </c>
      <c r="E2350" s="5" t="s">
        <v>3339</v>
      </c>
      <c r="F2350" s="4" t="s">
        <v>138</v>
      </c>
      <c r="G2350" s="4" t="s">
        <v>138</v>
      </c>
      <c r="H2350" s="5" t="s">
        <v>5952</v>
      </c>
      <c r="I2350" s="4" t="s">
        <v>13674</v>
      </c>
      <c r="J2350" s="5" t="n">
        <f aca="false">LEN(K2350)</f>
        <v>22</v>
      </c>
      <c r="K2350" s="6" t="s">
        <v>13675</v>
      </c>
      <c r="L2350" s="4" t="s">
        <v>21</v>
      </c>
      <c r="M2350" s="4" t="s">
        <v>1208</v>
      </c>
    </row>
    <row r="2351" customFormat="false" ht="15.75" hidden="false" customHeight="true" outlineLevel="0" collapsed="false">
      <c r="A2351" s="4" t="n">
        <v>2632</v>
      </c>
      <c r="B2351" s="4" t="s">
        <v>13676</v>
      </c>
      <c r="C2351" s="4" t="s">
        <v>13677</v>
      </c>
      <c r="D2351" s="4" t="s">
        <v>5911</v>
      </c>
      <c r="E2351" s="5" t="s">
        <v>1190</v>
      </c>
      <c r="F2351" s="4" t="s">
        <v>138</v>
      </c>
      <c r="G2351" s="4" t="s">
        <v>138</v>
      </c>
      <c r="H2351" s="5" t="s">
        <v>13678</v>
      </c>
      <c r="I2351" s="4" t="s">
        <v>5913</v>
      </c>
      <c r="J2351" s="5" t="n">
        <f aca="false">LEN(K2351)</f>
        <v>22</v>
      </c>
      <c r="K2351" s="6" t="s">
        <v>13679</v>
      </c>
      <c r="L2351" s="4" t="s">
        <v>57</v>
      </c>
      <c r="M2351" s="4" t="s">
        <v>158</v>
      </c>
    </row>
    <row r="2352" customFormat="false" ht="15.75" hidden="false" customHeight="true" outlineLevel="0" collapsed="false">
      <c r="A2352" s="4" t="n">
        <v>2647</v>
      </c>
      <c r="B2352" s="4" t="s">
        <v>13680</v>
      </c>
      <c r="C2352" s="4"/>
      <c r="D2352" s="4" t="s">
        <v>13681</v>
      </c>
      <c r="E2352" s="5" t="s">
        <v>13682</v>
      </c>
      <c r="F2352" s="4" t="s">
        <v>138</v>
      </c>
      <c r="G2352" s="4" t="s">
        <v>138</v>
      </c>
      <c r="H2352" s="5" t="s">
        <v>13683</v>
      </c>
      <c r="I2352" s="4" t="s">
        <v>13684</v>
      </c>
      <c r="J2352" s="5" t="n">
        <f aca="false">LEN(K2352)</f>
        <v>22</v>
      </c>
      <c r="K2352" s="6" t="s">
        <v>13685</v>
      </c>
      <c r="L2352" s="4" t="s">
        <v>31</v>
      </c>
      <c r="M2352" s="4" t="s">
        <v>11759</v>
      </c>
    </row>
    <row r="2353" customFormat="false" ht="15.75" hidden="false" customHeight="true" outlineLevel="0" collapsed="false">
      <c r="A2353" s="4" t="n">
        <v>2681</v>
      </c>
      <c r="B2353" s="4" t="s">
        <v>13686</v>
      </c>
      <c r="C2353" s="4" t="s">
        <v>13687</v>
      </c>
      <c r="D2353" s="4" t="s">
        <v>13688</v>
      </c>
      <c r="E2353" s="5" t="s">
        <v>3334</v>
      </c>
      <c r="F2353" s="4" t="s">
        <v>138</v>
      </c>
      <c r="G2353" s="4" t="s">
        <v>138</v>
      </c>
      <c r="H2353" s="5" t="s">
        <v>13689</v>
      </c>
      <c r="I2353" s="4" t="s">
        <v>13690</v>
      </c>
      <c r="J2353" s="5" t="n">
        <f aca="false">LEN(K2353)</f>
        <v>22</v>
      </c>
      <c r="K2353" s="6" t="s">
        <v>13691</v>
      </c>
      <c r="L2353" s="4" t="s">
        <v>21</v>
      </c>
      <c r="M2353" s="4" t="s">
        <v>1759</v>
      </c>
    </row>
    <row r="2354" customFormat="false" ht="15.75" hidden="false" customHeight="true" outlineLevel="0" collapsed="false">
      <c r="A2354" s="4" t="n">
        <v>2694</v>
      </c>
      <c r="B2354" s="4" t="s">
        <v>13692</v>
      </c>
      <c r="C2354" s="4" t="s">
        <v>13693</v>
      </c>
      <c r="D2354" s="4" t="s">
        <v>13694</v>
      </c>
      <c r="E2354" s="5" t="s">
        <v>927</v>
      </c>
      <c r="F2354" s="4" t="s">
        <v>138</v>
      </c>
      <c r="G2354" s="4" t="s">
        <v>138</v>
      </c>
      <c r="H2354" s="5" t="s">
        <v>13695</v>
      </c>
      <c r="I2354" s="4" t="s">
        <v>13696</v>
      </c>
      <c r="J2354" s="5" t="n">
        <f aca="false">LEN(K2354)</f>
        <v>22</v>
      </c>
      <c r="K2354" s="6" t="s">
        <v>13697</v>
      </c>
      <c r="L2354" s="4" t="s">
        <v>57</v>
      </c>
      <c r="M2354" s="4" t="s">
        <v>88</v>
      </c>
    </row>
    <row r="2355" customFormat="false" ht="15.75" hidden="false" customHeight="true" outlineLevel="0" collapsed="false">
      <c r="A2355" s="4" t="n">
        <v>2726</v>
      </c>
      <c r="B2355" s="4" t="s">
        <v>13698</v>
      </c>
      <c r="C2355" s="4"/>
      <c r="D2355" s="4" t="s">
        <v>13699</v>
      </c>
      <c r="E2355" s="5" t="s">
        <v>13700</v>
      </c>
      <c r="F2355" s="4" t="s">
        <v>13701</v>
      </c>
      <c r="G2355" s="4" t="s">
        <v>138</v>
      </c>
      <c r="H2355" s="5" t="s">
        <v>13702</v>
      </c>
      <c r="I2355" s="4" t="s">
        <v>13703</v>
      </c>
      <c r="J2355" s="5" t="n">
        <f aca="false">LEN(K2355)</f>
        <v>22</v>
      </c>
      <c r="K2355" s="6" t="str">
        <f aca="false">LOWER(SUBSTITUTE(SUBSTITUTE(SUBSTITUTE(SUBSTITUTE(SUBSTITUTE(SUBSTITUTE(SUBSTITUTE(B2355,"S.L.",""),"SL",""),"S.A.",""),"SA","")," ",""),".",""),",",""))&amp;".com"</f>
        <v>bonanovaaparthotel.com</v>
      </c>
      <c r="L2355" s="4" t="s">
        <v>31</v>
      </c>
      <c r="M2355" s="4" t="s">
        <v>31</v>
      </c>
    </row>
    <row r="2356" customFormat="false" ht="15.75" hidden="false" customHeight="true" outlineLevel="0" collapsed="false">
      <c r="A2356" s="4" t="n">
        <v>2739</v>
      </c>
      <c r="B2356" s="4" t="s">
        <v>13704</v>
      </c>
      <c r="C2356" s="4" t="s">
        <v>13705</v>
      </c>
      <c r="D2356" s="4" t="s">
        <v>13706</v>
      </c>
      <c r="E2356" s="5" t="s">
        <v>1716</v>
      </c>
      <c r="F2356" s="4" t="s">
        <v>1717</v>
      </c>
      <c r="G2356" s="4" t="s">
        <v>138</v>
      </c>
      <c r="H2356" s="5" t="s">
        <v>13707</v>
      </c>
      <c r="I2356" s="4" t="s">
        <v>13708</v>
      </c>
      <c r="J2356" s="5" t="n">
        <f aca="false">LEN(K2356)</f>
        <v>22</v>
      </c>
      <c r="K2356" s="6" t="s">
        <v>13709</v>
      </c>
      <c r="L2356" s="4" t="s">
        <v>21</v>
      </c>
      <c r="M2356" s="4" t="s">
        <v>317</v>
      </c>
    </row>
    <row r="2357" customFormat="false" ht="15.75" hidden="false" customHeight="true" outlineLevel="0" collapsed="false">
      <c r="A2357" s="4" t="n">
        <v>2763</v>
      </c>
      <c r="B2357" s="4" t="s">
        <v>1745</v>
      </c>
      <c r="C2357" s="4"/>
      <c r="D2357" s="4" t="s">
        <v>13710</v>
      </c>
      <c r="E2357" s="5" t="s">
        <v>13711</v>
      </c>
      <c r="F2357" s="4" t="s">
        <v>13712</v>
      </c>
      <c r="G2357" s="4" t="s">
        <v>138</v>
      </c>
      <c r="H2357" s="5" t="s">
        <v>13713</v>
      </c>
      <c r="I2357" s="7" t="s">
        <v>1750</v>
      </c>
      <c r="J2357" s="5" t="n">
        <f aca="false">LEN(K2357)</f>
        <v>22</v>
      </c>
      <c r="K2357" s="6" t="str">
        <f aca="false">LOWER(SUBSTITUTE(SUBSTITUTE(SUBSTITUTE(SUBSTITUTE(SUBSTITUTE(SUBSTITUTE(SUBSTITUTE(B2357,"S.L.",""),"SL",""),"S.A.",""),"SA","")," ",""),".",""),",",""))&amp;".com"</f>
        <v>accorhotelesespaña.com</v>
      </c>
      <c r="L2357" s="4" t="s">
        <v>78</v>
      </c>
      <c r="M2357" s="4" t="s">
        <v>31</v>
      </c>
    </row>
    <row r="2358" customFormat="false" ht="15.75" hidden="false" customHeight="true" outlineLevel="0" collapsed="false">
      <c r="A2358" s="4" t="n">
        <v>2792</v>
      </c>
      <c r="B2358" s="4" t="s">
        <v>13714</v>
      </c>
      <c r="C2358" s="4" t="s">
        <v>13715</v>
      </c>
      <c r="D2358" s="4" t="s">
        <v>13716</v>
      </c>
      <c r="E2358" s="5" t="s">
        <v>13717</v>
      </c>
      <c r="F2358" s="4" t="s">
        <v>13718</v>
      </c>
      <c r="G2358" s="4" t="s">
        <v>138</v>
      </c>
      <c r="H2358" s="5" t="s">
        <v>13719</v>
      </c>
      <c r="I2358" s="4" t="s">
        <v>13720</v>
      </c>
      <c r="J2358" s="5" t="n">
        <f aca="false">LEN(K2358)</f>
        <v>22</v>
      </c>
      <c r="K2358" s="6" t="s">
        <v>13721</v>
      </c>
      <c r="L2358" s="4" t="s">
        <v>31</v>
      </c>
      <c r="M2358" s="4" t="s">
        <v>4915</v>
      </c>
    </row>
    <row r="2359" customFormat="false" ht="27.75" hidden="false" customHeight="true" outlineLevel="0" collapsed="false">
      <c r="A2359" s="4" t="n">
        <v>2795</v>
      </c>
      <c r="B2359" s="4" t="s">
        <v>13722</v>
      </c>
      <c r="C2359" s="4" t="s">
        <v>13723</v>
      </c>
      <c r="D2359" s="4" t="s">
        <v>13724</v>
      </c>
      <c r="E2359" s="5" t="s">
        <v>13725</v>
      </c>
      <c r="F2359" s="4" t="s">
        <v>13726</v>
      </c>
      <c r="G2359" s="4" t="s">
        <v>138</v>
      </c>
      <c r="H2359" s="5" t="s">
        <v>13727</v>
      </c>
      <c r="I2359" s="7" t="s">
        <v>13728</v>
      </c>
      <c r="J2359" s="5" t="n">
        <f aca="false">LEN(K2359)</f>
        <v>22</v>
      </c>
      <c r="K2359" s="6" t="s">
        <v>13729</v>
      </c>
      <c r="L2359" s="4" t="s">
        <v>57</v>
      </c>
      <c r="M2359" s="4" t="s">
        <v>729</v>
      </c>
    </row>
    <row r="2360" customFormat="false" ht="15.75" hidden="false" customHeight="true" outlineLevel="0" collapsed="false">
      <c r="A2360" s="4" t="n">
        <v>2892</v>
      </c>
      <c r="B2360" s="4" t="s">
        <v>13730</v>
      </c>
      <c r="C2360" s="4"/>
      <c r="D2360" s="4" t="s">
        <v>13731</v>
      </c>
      <c r="E2360" s="5" t="s">
        <v>13732</v>
      </c>
      <c r="F2360" s="4" t="s">
        <v>13733</v>
      </c>
      <c r="G2360" s="4" t="s">
        <v>138</v>
      </c>
      <c r="H2360" s="5" t="s">
        <v>13734</v>
      </c>
      <c r="I2360" s="4" t="s">
        <v>13735</v>
      </c>
      <c r="J2360" s="5" t="n">
        <f aca="false">LEN(K2360)</f>
        <v>22</v>
      </c>
      <c r="K2360" s="6" t="s">
        <v>13736</v>
      </c>
      <c r="L2360" s="4" t="s">
        <v>78</v>
      </c>
      <c r="M2360" s="4" t="s">
        <v>13737</v>
      </c>
    </row>
    <row r="2361" customFormat="false" ht="15.75" hidden="false" customHeight="true" outlineLevel="0" collapsed="false">
      <c r="A2361" s="4" t="n">
        <v>2896</v>
      </c>
      <c r="B2361" s="4" t="s">
        <v>13738</v>
      </c>
      <c r="C2361" s="4" t="s">
        <v>13739</v>
      </c>
      <c r="D2361" s="4" t="s">
        <v>13740</v>
      </c>
      <c r="E2361" s="5" t="s">
        <v>13741</v>
      </c>
      <c r="F2361" s="4" t="s">
        <v>3989</v>
      </c>
      <c r="G2361" s="4" t="s">
        <v>138</v>
      </c>
      <c r="H2361" s="5" t="s">
        <v>13742</v>
      </c>
      <c r="I2361" s="4" t="s">
        <v>13743</v>
      </c>
      <c r="J2361" s="5" t="n">
        <f aca="false">LEN(K2361)</f>
        <v>22</v>
      </c>
      <c r="K2361" s="6" t="s">
        <v>13744</v>
      </c>
      <c r="L2361" s="4" t="s">
        <v>57</v>
      </c>
      <c r="M2361" s="4" t="s">
        <v>459</v>
      </c>
    </row>
    <row r="2362" customFormat="false" ht="15.75" hidden="false" customHeight="true" outlineLevel="0" collapsed="false">
      <c r="A2362" s="4" t="n">
        <v>2963</v>
      </c>
      <c r="B2362" s="4" t="s">
        <v>13745</v>
      </c>
      <c r="C2362" s="4"/>
      <c r="D2362" s="4" t="s">
        <v>13746</v>
      </c>
      <c r="E2362" s="5" t="s">
        <v>13747</v>
      </c>
      <c r="F2362" s="4" t="s">
        <v>13748</v>
      </c>
      <c r="G2362" s="4" t="s">
        <v>138</v>
      </c>
      <c r="H2362" s="5" t="s">
        <v>13749</v>
      </c>
      <c r="I2362" s="7" t="s">
        <v>13750</v>
      </c>
      <c r="J2362" s="5" t="n">
        <f aca="false">LEN(K2362)</f>
        <v>22</v>
      </c>
      <c r="K2362" s="6" t="s">
        <v>13751</v>
      </c>
      <c r="L2362" s="4" t="s">
        <v>57</v>
      </c>
      <c r="M2362" s="4" t="s">
        <v>4378</v>
      </c>
    </row>
    <row r="2363" customFormat="false" ht="15.75" hidden="false" customHeight="true" outlineLevel="0" collapsed="false">
      <c r="A2363" s="4" t="n">
        <v>2975</v>
      </c>
      <c r="B2363" s="4" t="s">
        <v>13752</v>
      </c>
      <c r="C2363" s="4"/>
      <c r="D2363" s="4" t="s">
        <v>13753</v>
      </c>
      <c r="E2363" s="5" t="s">
        <v>13754</v>
      </c>
      <c r="F2363" s="4" t="s">
        <v>13755</v>
      </c>
      <c r="G2363" s="4" t="s">
        <v>138</v>
      </c>
      <c r="H2363" s="5" t="s">
        <v>13756</v>
      </c>
      <c r="I2363" s="4" t="s">
        <v>13757</v>
      </c>
      <c r="J2363" s="5" t="n">
        <f aca="false">LEN(K2363)</f>
        <v>22</v>
      </c>
      <c r="K2363" s="6" t="str">
        <f aca="false">LOWER(SUBSTITUTE(SUBSTITUTE(SUBSTITUTE(SUBSTITUTE(SUBSTITUTE(SUBSTITUTE(SUBSTITUTE(B2363,"S.L.",""),"SL",""),"S.A.",""),"SA","")," ",""),".",""),",",""))&amp;".com"</f>
        <v>hotelclubnederland.com</v>
      </c>
      <c r="L2363" s="4" t="s">
        <v>31</v>
      </c>
      <c r="M2363" s="4" t="s">
        <v>819</v>
      </c>
    </row>
    <row r="2364" customFormat="false" ht="15.75" hidden="false" customHeight="true" outlineLevel="0" collapsed="false">
      <c r="A2364" s="4" t="n">
        <v>2989</v>
      </c>
      <c r="B2364" s="4" t="s">
        <v>13758</v>
      </c>
      <c r="C2364" s="4"/>
      <c r="D2364" s="4" t="s">
        <v>13759</v>
      </c>
      <c r="E2364" s="5" t="s">
        <v>13760</v>
      </c>
      <c r="F2364" s="4" t="s">
        <v>13761</v>
      </c>
      <c r="G2364" s="4" t="s">
        <v>138</v>
      </c>
      <c r="H2364" s="5" t="s">
        <v>13762</v>
      </c>
      <c r="I2364" s="4" t="s">
        <v>13763</v>
      </c>
      <c r="J2364" s="5" t="n">
        <f aca="false">LEN(K2364)</f>
        <v>22</v>
      </c>
      <c r="K2364" s="6" t="s">
        <v>13764</v>
      </c>
      <c r="L2364" s="4" t="s">
        <v>78</v>
      </c>
      <c r="M2364" s="4" t="s">
        <v>22</v>
      </c>
    </row>
    <row r="2365" customFormat="false" ht="15.75" hidden="false" customHeight="true" outlineLevel="0" collapsed="false">
      <c r="A2365" s="4" t="n">
        <v>3067</v>
      </c>
      <c r="B2365" s="4" t="s">
        <v>13765</v>
      </c>
      <c r="C2365" s="4"/>
      <c r="D2365" s="4" t="s">
        <v>13766</v>
      </c>
      <c r="E2365" s="5" t="s">
        <v>13767</v>
      </c>
      <c r="F2365" s="4" t="s">
        <v>6012</v>
      </c>
      <c r="G2365" s="4" t="s">
        <v>1610</v>
      </c>
      <c r="H2365" s="5" t="s">
        <v>13768</v>
      </c>
      <c r="I2365" s="4" t="s">
        <v>13769</v>
      </c>
      <c r="J2365" s="5" t="n">
        <f aca="false">LEN(K2365)</f>
        <v>22</v>
      </c>
      <c r="K2365" s="6" t="str">
        <f aca="false">LOWER(SUBSTITUTE(SUBSTITUTE(SUBSTITUTE(SUBSTITUTE(SUBSTITUTE(SUBSTITUTE(SUBSTITUTE(B2365,"S.L.",""),"SL",""),"S.A.",""),"SA","")," ",""),".",""),",",""))&amp;".com"</f>
        <v>hotelesgarciagenis.com</v>
      </c>
      <c r="L2365" s="4" t="s">
        <v>78</v>
      </c>
      <c r="M2365" s="4" t="s">
        <v>31</v>
      </c>
    </row>
    <row r="2366" customFormat="false" ht="15.75" hidden="false" customHeight="true" outlineLevel="0" collapsed="false">
      <c r="A2366" s="4" t="n">
        <v>3081</v>
      </c>
      <c r="B2366" s="4" t="s">
        <v>13770</v>
      </c>
      <c r="C2366" s="4"/>
      <c r="D2366" s="4" t="s">
        <v>13771</v>
      </c>
      <c r="E2366" s="5" t="s">
        <v>13772</v>
      </c>
      <c r="F2366" s="4" t="s">
        <v>13773</v>
      </c>
      <c r="G2366" s="4" t="s">
        <v>1610</v>
      </c>
      <c r="H2366" s="5" t="s">
        <v>13774</v>
      </c>
      <c r="I2366" s="7" t="s">
        <v>13775</v>
      </c>
      <c r="J2366" s="5" t="n">
        <f aca="false">LEN(K2366)</f>
        <v>22</v>
      </c>
      <c r="K2366" s="6" t="s">
        <v>13776</v>
      </c>
      <c r="L2366" s="4" t="s">
        <v>31</v>
      </c>
      <c r="M2366" s="4" t="s">
        <v>31</v>
      </c>
    </row>
    <row r="2367" customFormat="false" ht="15.75" hidden="false" customHeight="true" outlineLevel="0" collapsed="false">
      <c r="A2367" s="4" t="n">
        <v>3082</v>
      </c>
      <c r="B2367" s="4" t="s">
        <v>13777</v>
      </c>
      <c r="C2367" s="4"/>
      <c r="D2367" s="4" t="s">
        <v>13778</v>
      </c>
      <c r="E2367" s="5" t="s">
        <v>13779</v>
      </c>
      <c r="F2367" s="4" t="s">
        <v>13780</v>
      </c>
      <c r="G2367" s="4" t="s">
        <v>1610</v>
      </c>
      <c r="H2367" s="5" t="s">
        <v>13781</v>
      </c>
      <c r="I2367" s="4" t="s">
        <v>13782</v>
      </c>
      <c r="J2367" s="5" t="n">
        <f aca="false">LEN(K2367)</f>
        <v>22</v>
      </c>
      <c r="K2367" s="6" t="s">
        <v>13783</v>
      </c>
      <c r="L2367" s="4" t="s">
        <v>57</v>
      </c>
      <c r="M2367" s="4" t="s">
        <v>877</v>
      </c>
    </row>
    <row r="2368" customFormat="false" ht="15.75" hidden="false" customHeight="true" outlineLevel="0" collapsed="false">
      <c r="A2368" s="4" t="n">
        <v>3096</v>
      </c>
      <c r="B2368" s="4" t="s">
        <v>13784</v>
      </c>
      <c r="C2368" s="4"/>
      <c r="D2368" s="4" t="s">
        <v>13785</v>
      </c>
      <c r="E2368" s="5" t="s">
        <v>13786</v>
      </c>
      <c r="F2368" s="4" t="s">
        <v>13787</v>
      </c>
      <c r="G2368" s="4" t="s">
        <v>1610</v>
      </c>
      <c r="H2368" s="5" t="s">
        <v>13788</v>
      </c>
      <c r="I2368" s="4" t="s">
        <v>3000</v>
      </c>
      <c r="J2368" s="5" t="n">
        <f aca="false">LEN(K2368)</f>
        <v>22</v>
      </c>
      <c r="K2368" s="6" t="s">
        <v>13789</v>
      </c>
      <c r="L2368" s="4" t="s">
        <v>78</v>
      </c>
      <c r="M2368" s="4" t="s">
        <v>1952</v>
      </c>
    </row>
    <row r="2369" customFormat="false" ht="15.75" hidden="false" customHeight="true" outlineLevel="0" collapsed="false">
      <c r="A2369" s="4" t="n">
        <v>3105</v>
      </c>
      <c r="B2369" s="4" t="s">
        <v>13790</v>
      </c>
      <c r="C2369" s="4"/>
      <c r="D2369" s="4" t="s">
        <v>13791</v>
      </c>
      <c r="E2369" s="5" t="s">
        <v>13792</v>
      </c>
      <c r="F2369" s="4" t="s">
        <v>13793</v>
      </c>
      <c r="G2369" s="4" t="s">
        <v>1610</v>
      </c>
      <c r="H2369" s="5" t="s">
        <v>13794</v>
      </c>
      <c r="I2369" s="4" t="s">
        <v>13795</v>
      </c>
      <c r="J2369" s="5" t="n">
        <f aca="false">LEN(K2369)</f>
        <v>22</v>
      </c>
      <c r="K2369" s="6" t="s">
        <v>13796</v>
      </c>
      <c r="L2369" s="4" t="s">
        <v>31</v>
      </c>
      <c r="M2369" s="4" t="s">
        <v>1016</v>
      </c>
    </row>
    <row r="2370" customFormat="false" ht="15.75" hidden="false" customHeight="true" outlineLevel="0" collapsed="false">
      <c r="A2370" s="4" t="n">
        <v>11513</v>
      </c>
      <c r="B2370" s="4" t="s">
        <v>13797</v>
      </c>
      <c r="C2370" s="4"/>
      <c r="D2370" s="4" t="s">
        <v>13798</v>
      </c>
      <c r="E2370" s="5" t="s">
        <v>13799</v>
      </c>
      <c r="F2370" s="4" t="s">
        <v>13800</v>
      </c>
      <c r="G2370" s="4" t="s">
        <v>313</v>
      </c>
      <c r="H2370" s="5" t="s">
        <v>13801</v>
      </c>
      <c r="I2370" s="4" t="s">
        <v>13802</v>
      </c>
      <c r="J2370" s="5" t="n">
        <f aca="false">LEN(K2370)</f>
        <v>22</v>
      </c>
      <c r="K2370" s="6" t="s">
        <v>13803</v>
      </c>
      <c r="L2370" s="4" t="s">
        <v>57</v>
      </c>
      <c r="M2370" s="4" t="s">
        <v>1016</v>
      </c>
    </row>
    <row r="2371" customFormat="false" ht="15.75" hidden="false" customHeight="true" outlineLevel="0" collapsed="false">
      <c r="A2371" s="4" t="n">
        <v>3118</v>
      </c>
      <c r="B2371" s="4" t="s">
        <v>13804</v>
      </c>
      <c r="C2371" s="4"/>
      <c r="D2371" s="4" t="s">
        <v>13805</v>
      </c>
      <c r="E2371" s="5" t="s">
        <v>6019</v>
      </c>
      <c r="F2371" s="4" t="s">
        <v>2733</v>
      </c>
      <c r="G2371" s="4" t="s">
        <v>313</v>
      </c>
      <c r="H2371" s="5" t="s">
        <v>13806</v>
      </c>
      <c r="I2371" s="4" t="s">
        <v>13807</v>
      </c>
      <c r="J2371" s="5" t="n">
        <f aca="false">LEN(K2371)</f>
        <v>22</v>
      </c>
      <c r="K2371" s="6" t="s">
        <v>13808</v>
      </c>
      <c r="L2371" s="4" t="s">
        <v>57</v>
      </c>
      <c r="M2371" s="4" t="s">
        <v>2474</v>
      </c>
    </row>
    <row r="2372" customFormat="false" ht="15.75" hidden="false" customHeight="true" outlineLevel="0" collapsed="false">
      <c r="A2372" s="4" t="n">
        <v>3147</v>
      </c>
      <c r="B2372" s="4" t="s">
        <v>13809</v>
      </c>
      <c r="C2372" s="4"/>
      <c r="D2372" s="4" t="s">
        <v>13810</v>
      </c>
      <c r="E2372" s="5" t="s">
        <v>2732</v>
      </c>
      <c r="F2372" s="4" t="s">
        <v>2733</v>
      </c>
      <c r="G2372" s="4" t="s">
        <v>313</v>
      </c>
      <c r="H2372" s="5" t="s">
        <v>13811</v>
      </c>
      <c r="I2372" s="4" t="s">
        <v>13812</v>
      </c>
      <c r="J2372" s="5" t="n">
        <f aca="false">LEN(K2372)</f>
        <v>22</v>
      </c>
      <c r="K2372" s="6" t="s">
        <v>13813</v>
      </c>
      <c r="L2372" s="4" t="s">
        <v>78</v>
      </c>
      <c r="M2372" s="4" t="s">
        <v>326</v>
      </c>
    </row>
    <row r="2373" customFormat="false" ht="15.75" hidden="false" customHeight="true" outlineLevel="0" collapsed="false">
      <c r="A2373" s="4" t="n">
        <v>3151</v>
      </c>
      <c r="B2373" s="4" t="s">
        <v>13814</v>
      </c>
      <c r="C2373" s="4"/>
      <c r="D2373" s="4" t="s">
        <v>13815</v>
      </c>
      <c r="E2373" s="5" t="s">
        <v>13816</v>
      </c>
      <c r="F2373" s="4" t="s">
        <v>4007</v>
      </c>
      <c r="G2373" s="4" t="s">
        <v>313</v>
      </c>
      <c r="H2373" s="5" t="s">
        <v>13817</v>
      </c>
      <c r="I2373" s="20" t="s">
        <v>13818</v>
      </c>
      <c r="J2373" s="5" t="n">
        <f aca="false">LEN(K2373)</f>
        <v>22</v>
      </c>
      <c r="K2373" s="13" t="s">
        <v>13819</v>
      </c>
      <c r="L2373" s="4" t="s">
        <v>31</v>
      </c>
      <c r="M2373" s="4" t="s">
        <v>381</v>
      </c>
    </row>
    <row r="2374" customFormat="false" ht="15.75" hidden="false" customHeight="true" outlineLevel="0" collapsed="false">
      <c r="A2374" s="4" t="n">
        <v>3159</v>
      </c>
      <c r="B2374" s="4" t="s">
        <v>13820</v>
      </c>
      <c r="C2374" s="4"/>
      <c r="D2374" s="4" t="s">
        <v>13821</v>
      </c>
      <c r="E2374" s="5" t="s">
        <v>7356</v>
      </c>
      <c r="F2374" s="4" t="s">
        <v>7357</v>
      </c>
      <c r="G2374" s="4" t="s">
        <v>313</v>
      </c>
      <c r="H2374" s="5" t="s">
        <v>13822</v>
      </c>
      <c r="I2374" s="4" t="s">
        <v>13823</v>
      </c>
      <c r="J2374" s="5" t="n">
        <f aca="false">LEN(K2374)</f>
        <v>22</v>
      </c>
      <c r="K2374" s="6" t="s">
        <v>13824</v>
      </c>
      <c r="L2374" s="4" t="s">
        <v>57</v>
      </c>
      <c r="M2374" s="4" t="s">
        <v>158</v>
      </c>
    </row>
    <row r="2375" customFormat="false" ht="27.75" hidden="false" customHeight="true" outlineLevel="0" collapsed="false">
      <c r="A2375" s="4" t="n">
        <v>3171</v>
      </c>
      <c r="B2375" s="4" t="s">
        <v>13825</v>
      </c>
      <c r="C2375" s="4"/>
      <c r="D2375" s="4" t="s">
        <v>13826</v>
      </c>
      <c r="E2375" s="5" t="s">
        <v>13827</v>
      </c>
      <c r="F2375" s="4" t="s">
        <v>2420</v>
      </c>
      <c r="G2375" s="4" t="s">
        <v>313</v>
      </c>
      <c r="H2375" s="5" t="s">
        <v>13828</v>
      </c>
      <c r="I2375" s="7" t="s">
        <v>13829</v>
      </c>
      <c r="J2375" s="5" t="n">
        <f aca="false">LEN(K2375)</f>
        <v>22</v>
      </c>
      <c r="K2375" s="21" t="s">
        <v>13830</v>
      </c>
      <c r="L2375" s="4" t="s">
        <v>57</v>
      </c>
      <c r="M2375" s="4" t="s">
        <v>118</v>
      </c>
    </row>
    <row r="2376" customFormat="false" ht="15.75" hidden="false" customHeight="true" outlineLevel="0" collapsed="false">
      <c r="A2376" s="4" t="n">
        <v>3173</v>
      </c>
      <c r="B2376" s="4" t="s">
        <v>13831</v>
      </c>
      <c r="C2376" s="4"/>
      <c r="D2376" s="4" t="s">
        <v>13832</v>
      </c>
      <c r="E2376" s="5" t="s">
        <v>9075</v>
      </c>
      <c r="F2376" s="4" t="s">
        <v>6025</v>
      </c>
      <c r="G2376" s="4" t="s">
        <v>313</v>
      </c>
      <c r="H2376" s="5" t="s">
        <v>13833</v>
      </c>
      <c r="I2376" s="4" t="s">
        <v>13834</v>
      </c>
      <c r="J2376" s="5" t="n">
        <f aca="false">LEN(K2376)</f>
        <v>22</v>
      </c>
      <c r="K2376" s="6" t="s">
        <v>13835</v>
      </c>
      <c r="L2376" s="4" t="s">
        <v>66</v>
      </c>
      <c r="M2376" s="4" t="s">
        <v>1063</v>
      </c>
    </row>
    <row r="2377" customFormat="false" ht="15.75" hidden="false" customHeight="true" outlineLevel="0" collapsed="false">
      <c r="A2377" s="4" t="n">
        <v>3188</v>
      </c>
      <c r="B2377" s="4" t="s">
        <v>13836</v>
      </c>
      <c r="C2377" s="4"/>
      <c r="D2377" s="4" t="s">
        <v>13837</v>
      </c>
      <c r="E2377" s="5" t="s">
        <v>13838</v>
      </c>
      <c r="F2377" s="4" t="s">
        <v>13839</v>
      </c>
      <c r="G2377" s="4" t="s">
        <v>313</v>
      </c>
      <c r="H2377" s="5" t="s">
        <v>13840</v>
      </c>
      <c r="I2377" s="4" t="s">
        <v>13841</v>
      </c>
      <c r="J2377" s="5" t="n">
        <f aca="false">LEN(K2377)</f>
        <v>22</v>
      </c>
      <c r="K2377" s="6" t="s">
        <v>13842</v>
      </c>
      <c r="L2377" s="4" t="s">
        <v>21</v>
      </c>
      <c r="M2377" s="4" t="s">
        <v>31</v>
      </c>
    </row>
    <row r="2378" customFormat="false" ht="15.75" hidden="false" customHeight="true" outlineLevel="0" collapsed="false">
      <c r="A2378" s="4" t="n">
        <v>3198</v>
      </c>
      <c r="B2378" s="4" t="s">
        <v>13843</v>
      </c>
      <c r="C2378" s="4"/>
      <c r="D2378" s="4" t="s">
        <v>13844</v>
      </c>
      <c r="E2378" s="5" t="s">
        <v>2745</v>
      </c>
      <c r="F2378" s="4" t="s">
        <v>2746</v>
      </c>
      <c r="G2378" s="4" t="s">
        <v>313</v>
      </c>
      <c r="H2378" s="5" t="s">
        <v>13845</v>
      </c>
      <c r="I2378" s="4" t="s">
        <v>13846</v>
      </c>
      <c r="J2378" s="5" t="n">
        <f aca="false">LEN(K2378)</f>
        <v>22</v>
      </c>
      <c r="K2378" s="6" t="s">
        <v>13847</v>
      </c>
      <c r="L2378" s="4" t="s">
        <v>66</v>
      </c>
      <c r="M2378" s="4" t="s">
        <v>2177</v>
      </c>
    </row>
    <row r="2379" customFormat="false" ht="15.75" hidden="false" customHeight="true" outlineLevel="0" collapsed="false">
      <c r="A2379" s="4" t="n">
        <v>3228</v>
      </c>
      <c r="B2379" s="4" t="s">
        <v>13848</v>
      </c>
      <c r="C2379" s="4"/>
      <c r="D2379" s="4" t="s">
        <v>13849</v>
      </c>
      <c r="E2379" s="5" t="s">
        <v>13850</v>
      </c>
      <c r="F2379" s="4" t="s">
        <v>13851</v>
      </c>
      <c r="G2379" s="4" t="s">
        <v>313</v>
      </c>
      <c r="H2379" s="5" t="s">
        <v>3365</v>
      </c>
      <c r="I2379" s="4" t="s">
        <v>13852</v>
      </c>
      <c r="J2379" s="5" t="n">
        <f aca="false">LEN(K2379)</f>
        <v>22</v>
      </c>
      <c r="K2379" s="6" t="str">
        <f aca="false">LOWER(SUBSTITUTE(SUBSTITUTE(SUBSTITUTE(SUBSTITUTE(SUBSTITUTE(SUBSTITUTE(SUBSTITUTE(B2379,"S.L.",""),"SL",""),"S.A.",""),"SA","")," ",""),".",""),",",""))&amp;".com"</f>
        <v>hoteltorrederuesga.com</v>
      </c>
      <c r="L2379" s="4" t="s">
        <v>78</v>
      </c>
      <c r="M2379" s="4" t="s">
        <v>31</v>
      </c>
    </row>
    <row r="2380" customFormat="false" ht="15.75" hidden="false" customHeight="true" outlineLevel="0" collapsed="false">
      <c r="A2380" s="4" t="n">
        <v>3241</v>
      </c>
      <c r="B2380" s="4" t="s">
        <v>13853</v>
      </c>
      <c r="C2380" s="4"/>
      <c r="D2380" s="4" t="s">
        <v>13854</v>
      </c>
      <c r="E2380" s="5" t="s">
        <v>1873</v>
      </c>
      <c r="F2380" s="4" t="s">
        <v>633</v>
      </c>
      <c r="G2380" s="4" t="s">
        <v>313</v>
      </c>
      <c r="H2380" s="5" t="s">
        <v>13855</v>
      </c>
      <c r="I2380" s="4" t="s">
        <v>13856</v>
      </c>
      <c r="J2380" s="5" t="n">
        <f aca="false">LEN(K2380)</f>
        <v>22</v>
      </c>
      <c r="K2380" s="10" t="s">
        <v>13824</v>
      </c>
      <c r="L2380" s="4" t="s">
        <v>31</v>
      </c>
      <c r="M2380" s="4" t="s">
        <v>591</v>
      </c>
    </row>
    <row r="2381" customFormat="false" ht="15.75" hidden="false" customHeight="true" outlineLevel="0" collapsed="false">
      <c r="A2381" s="4" t="n">
        <v>3243</v>
      </c>
      <c r="B2381" s="4" t="s">
        <v>13857</v>
      </c>
      <c r="C2381" s="4"/>
      <c r="D2381" s="4" t="s">
        <v>13858</v>
      </c>
      <c r="E2381" s="5" t="s">
        <v>1873</v>
      </c>
      <c r="F2381" s="4" t="s">
        <v>633</v>
      </c>
      <c r="G2381" s="4" t="s">
        <v>313</v>
      </c>
      <c r="H2381" s="5" t="s">
        <v>13859</v>
      </c>
      <c r="I2381" s="7" t="s">
        <v>13860</v>
      </c>
      <c r="J2381" s="5" t="n">
        <f aca="false">LEN(K2381)</f>
        <v>22</v>
      </c>
      <c r="K2381" s="6" t="s">
        <v>13861</v>
      </c>
      <c r="L2381" s="4" t="s">
        <v>57</v>
      </c>
      <c r="M2381" s="4" t="s">
        <v>1063</v>
      </c>
    </row>
    <row r="2382" customFormat="false" ht="15.75" hidden="false" customHeight="true" outlineLevel="0" collapsed="false">
      <c r="A2382" s="4" t="n">
        <v>3248</v>
      </c>
      <c r="B2382" s="4" t="s">
        <v>13862</v>
      </c>
      <c r="C2382" s="4"/>
      <c r="D2382" s="4" t="s">
        <v>13863</v>
      </c>
      <c r="E2382" s="5" t="s">
        <v>1873</v>
      </c>
      <c r="F2382" s="4" t="s">
        <v>633</v>
      </c>
      <c r="G2382" s="4" t="s">
        <v>313</v>
      </c>
      <c r="H2382" s="5" t="s">
        <v>13864</v>
      </c>
      <c r="I2382" s="4" t="s">
        <v>13865</v>
      </c>
      <c r="J2382" s="5" t="n">
        <f aca="false">LEN(K2382)</f>
        <v>22</v>
      </c>
      <c r="K2382" s="6" t="s">
        <v>13866</v>
      </c>
      <c r="L2382" s="4" t="s">
        <v>21</v>
      </c>
      <c r="M2382" s="4" t="s">
        <v>31</v>
      </c>
    </row>
    <row r="2383" customFormat="false" ht="15.75" hidden="false" customHeight="true" outlineLevel="0" collapsed="false">
      <c r="A2383" s="4" t="n">
        <v>3282</v>
      </c>
      <c r="B2383" s="4" t="s">
        <v>13867</v>
      </c>
      <c r="C2383" s="4"/>
      <c r="D2383" s="4" t="s">
        <v>13868</v>
      </c>
      <c r="E2383" s="5" t="s">
        <v>6037</v>
      </c>
      <c r="F2383" s="4" t="s">
        <v>6038</v>
      </c>
      <c r="G2383" s="4" t="s">
        <v>313</v>
      </c>
      <c r="H2383" s="5" t="s">
        <v>13869</v>
      </c>
      <c r="I2383" s="7" t="s">
        <v>13870</v>
      </c>
      <c r="J2383" s="5" t="n">
        <f aca="false">LEN(K2383)</f>
        <v>22</v>
      </c>
      <c r="K2383" s="5" t="s">
        <v>13871</v>
      </c>
      <c r="L2383" s="4" t="s">
        <v>78</v>
      </c>
      <c r="M2383" s="4" t="s">
        <v>1793</v>
      </c>
    </row>
    <row r="2384" customFormat="false" ht="15.75" hidden="false" customHeight="true" outlineLevel="0" collapsed="false">
      <c r="A2384" s="4" t="n">
        <v>3300</v>
      </c>
      <c r="B2384" s="4" t="s">
        <v>13872</v>
      </c>
      <c r="C2384" s="4"/>
      <c r="D2384" s="4" t="s">
        <v>13873</v>
      </c>
      <c r="E2384" s="5" t="s">
        <v>13874</v>
      </c>
      <c r="F2384" s="4" t="s">
        <v>13875</v>
      </c>
      <c r="G2384" s="4" t="s">
        <v>313</v>
      </c>
      <c r="H2384" s="5" t="s">
        <v>13876</v>
      </c>
      <c r="I2384" s="7" t="s">
        <v>13877</v>
      </c>
      <c r="J2384" s="5" t="n">
        <f aca="false">LEN(K2384)</f>
        <v>22</v>
      </c>
      <c r="K2384" s="13" t="s">
        <v>13878</v>
      </c>
      <c r="L2384" s="4" t="s">
        <v>31</v>
      </c>
      <c r="M2384" s="4" t="s">
        <v>1694</v>
      </c>
    </row>
    <row r="2385" customFormat="false" ht="15.75" hidden="false" customHeight="true" outlineLevel="0" collapsed="false">
      <c r="A2385" s="4" t="n">
        <v>3315</v>
      </c>
      <c r="B2385" s="4" t="s">
        <v>13879</v>
      </c>
      <c r="C2385" s="4"/>
      <c r="D2385" s="4" t="s">
        <v>13880</v>
      </c>
      <c r="E2385" s="5" t="s">
        <v>6871</v>
      </c>
      <c r="F2385" s="4" t="s">
        <v>6872</v>
      </c>
      <c r="G2385" s="4" t="s">
        <v>313</v>
      </c>
      <c r="H2385" s="5" t="s">
        <v>13881</v>
      </c>
      <c r="I2385" s="4" t="s">
        <v>13882</v>
      </c>
      <c r="J2385" s="5" t="n">
        <f aca="false">LEN(K2385)</f>
        <v>22</v>
      </c>
      <c r="K2385" s="6" t="s">
        <v>13883</v>
      </c>
      <c r="L2385" s="4" t="s">
        <v>21</v>
      </c>
      <c r="M2385" s="4" t="s">
        <v>1979</v>
      </c>
    </row>
    <row r="2386" customFormat="false" ht="15.75" hidden="false" customHeight="true" outlineLevel="0" collapsed="false">
      <c r="A2386" s="4" t="n">
        <v>3437</v>
      </c>
      <c r="B2386" s="4" t="s">
        <v>13884</v>
      </c>
      <c r="C2386" s="4"/>
      <c r="D2386" s="4" t="s">
        <v>13885</v>
      </c>
      <c r="E2386" s="5" t="s">
        <v>850</v>
      </c>
      <c r="F2386" s="4" t="s">
        <v>851</v>
      </c>
      <c r="G2386" s="4" t="s">
        <v>852</v>
      </c>
      <c r="H2386" s="5" t="s">
        <v>13886</v>
      </c>
      <c r="I2386" s="4" t="s">
        <v>13887</v>
      </c>
      <c r="J2386" s="5" t="n">
        <f aca="false">LEN(K2386)</f>
        <v>22</v>
      </c>
      <c r="K2386" s="6" t="s">
        <v>13888</v>
      </c>
      <c r="L2386" s="4" t="s">
        <v>78</v>
      </c>
      <c r="M2386" s="4" t="s">
        <v>368</v>
      </c>
    </row>
    <row r="2387" customFormat="false" ht="15.75" hidden="false" customHeight="true" outlineLevel="0" collapsed="false">
      <c r="A2387" s="4" t="n">
        <v>3488</v>
      </c>
      <c r="B2387" s="4" t="s">
        <v>13889</v>
      </c>
      <c r="C2387" s="4"/>
      <c r="D2387" s="4" t="s">
        <v>13890</v>
      </c>
      <c r="E2387" s="5" t="s">
        <v>8521</v>
      </c>
      <c r="F2387" s="4" t="s">
        <v>8522</v>
      </c>
      <c r="G2387" s="4" t="s">
        <v>852</v>
      </c>
      <c r="H2387" s="5" t="s">
        <v>13891</v>
      </c>
      <c r="I2387" s="20" t="s">
        <v>13892</v>
      </c>
      <c r="J2387" s="5" t="n">
        <f aca="false">LEN(K2387)</f>
        <v>22</v>
      </c>
      <c r="K2387" s="13" t="s">
        <v>13893</v>
      </c>
      <c r="L2387" s="4" t="s">
        <v>21</v>
      </c>
      <c r="M2387" s="4" t="s">
        <v>877</v>
      </c>
    </row>
    <row r="2388" customFormat="false" ht="15.75" hidden="false" customHeight="true" outlineLevel="0" collapsed="false">
      <c r="A2388" s="4" t="n">
        <v>3493</v>
      </c>
      <c r="B2388" s="4" t="s">
        <v>13894</v>
      </c>
      <c r="C2388" s="4"/>
      <c r="D2388" s="4" t="s">
        <v>13895</v>
      </c>
      <c r="E2388" s="5" t="s">
        <v>13896</v>
      </c>
      <c r="F2388" s="4" t="s">
        <v>851</v>
      </c>
      <c r="G2388" s="4" t="s">
        <v>852</v>
      </c>
      <c r="H2388" s="5" t="s">
        <v>13897</v>
      </c>
      <c r="I2388" s="4" t="s">
        <v>13898</v>
      </c>
      <c r="J2388" s="5" t="n">
        <f aca="false">LEN(K2388)</f>
        <v>22</v>
      </c>
      <c r="K2388" s="6" t="s">
        <v>13899</v>
      </c>
      <c r="L2388" s="4" t="s">
        <v>31</v>
      </c>
      <c r="M2388" s="4" t="s">
        <v>31</v>
      </c>
    </row>
    <row r="2389" customFormat="false" ht="15.75" hidden="false" customHeight="true" outlineLevel="0" collapsed="false">
      <c r="A2389" s="4" t="n">
        <v>3546</v>
      </c>
      <c r="B2389" s="4" t="s">
        <v>1745</v>
      </c>
      <c r="C2389" s="4"/>
      <c r="D2389" s="4" t="s">
        <v>13900</v>
      </c>
      <c r="E2389" s="5" t="s">
        <v>11188</v>
      </c>
      <c r="F2389" s="4" t="s">
        <v>3376</v>
      </c>
      <c r="G2389" s="4" t="s">
        <v>1390</v>
      </c>
      <c r="H2389" s="5" t="s">
        <v>13901</v>
      </c>
      <c r="I2389" s="7" t="s">
        <v>1750</v>
      </c>
      <c r="J2389" s="5" t="n">
        <f aca="false">LEN(K2389)</f>
        <v>22</v>
      </c>
      <c r="K2389" s="6" t="str">
        <f aca="false">LOWER(SUBSTITUTE(SUBSTITUTE(SUBSTITUTE(SUBSTITUTE(SUBSTITUTE(SUBSTITUTE(SUBSTITUTE(B2389,"S.L.",""),"SL",""),"S.A.",""),"SA","")," ",""),".",""),",",""))&amp;".com"</f>
        <v>accorhotelesespaña.com</v>
      </c>
      <c r="L2389" s="4" t="s">
        <v>57</v>
      </c>
      <c r="M2389" s="4" t="s">
        <v>31</v>
      </c>
    </row>
    <row r="2390" customFormat="false" ht="15.75" hidden="false" customHeight="true" outlineLevel="0" collapsed="false">
      <c r="A2390" s="4" t="n">
        <v>3563</v>
      </c>
      <c r="B2390" s="4" t="s">
        <v>13902</v>
      </c>
      <c r="C2390" s="4"/>
      <c r="D2390" s="4" t="s">
        <v>13903</v>
      </c>
      <c r="E2390" s="5" t="s">
        <v>9160</v>
      </c>
      <c r="F2390" s="4" t="s">
        <v>4866</v>
      </c>
      <c r="G2390" s="4" t="s">
        <v>1498</v>
      </c>
      <c r="H2390" s="5" t="s">
        <v>13904</v>
      </c>
      <c r="I2390" s="7" t="s">
        <v>13905</v>
      </c>
      <c r="J2390" s="5" t="n">
        <f aca="false">LEN(K2390)</f>
        <v>22</v>
      </c>
      <c r="K2390" s="13" t="s">
        <v>13906</v>
      </c>
      <c r="L2390" s="4" t="s">
        <v>31</v>
      </c>
      <c r="M2390" s="4" t="s">
        <v>929</v>
      </c>
    </row>
    <row r="2391" customFormat="false" ht="15.75" hidden="false" customHeight="true" outlineLevel="0" collapsed="false">
      <c r="A2391" s="4" t="n">
        <v>3569</v>
      </c>
      <c r="B2391" s="4" t="s">
        <v>13907</v>
      </c>
      <c r="C2391" s="4"/>
      <c r="D2391" s="4" t="s">
        <v>13908</v>
      </c>
      <c r="E2391" s="5" t="s">
        <v>13909</v>
      </c>
      <c r="F2391" s="4" t="s">
        <v>4866</v>
      </c>
      <c r="G2391" s="4" t="s">
        <v>1498</v>
      </c>
      <c r="H2391" s="5" t="s">
        <v>13910</v>
      </c>
      <c r="I2391" s="7" t="s">
        <v>13911</v>
      </c>
      <c r="J2391" s="5" t="n">
        <f aca="false">LEN(K2391)</f>
        <v>22</v>
      </c>
      <c r="K2391" s="6" t="s">
        <v>13912</v>
      </c>
      <c r="L2391" s="4" t="s">
        <v>21</v>
      </c>
      <c r="M2391" s="4" t="s">
        <v>79</v>
      </c>
    </row>
    <row r="2392" customFormat="false" ht="15.75" hidden="false" customHeight="true" outlineLevel="0" collapsed="false">
      <c r="A2392" s="4" t="n">
        <v>3648</v>
      </c>
      <c r="B2392" s="4" t="s">
        <v>13913</v>
      </c>
      <c r="C2392" s="4"/>
      <c r="D2392" s="4" t="s">
        <v>13914</v>
      </c>
      <c r="E2392" s="5" t="s">
        <v>13915</v>
      </c>
      <c r="F2392" s="4" t="s">
        <v>13916</v>
      </c>
      <c r="G2392" s="4" t="s">
        <v>1390</v>
      </c>
      <c r="H2392" s="5" t="s">
        <v>13917</v>
      </c>
      <c r="I2392" s="4" t="s">
        <v>13918</v>
      </c>
      <c r="J2392" s="5" t="n">
        <f aca="false">LEN(K2392)</f>
        <v>22</v>
      </c>
      <c r="K2392" s="6" t="s">
        <v>13919</v>
      </c>
      <c r="L2392" s="4" t="s">
        <v>57</v>
      </c>
      <c r="M2392" s="4" t="s">
        <v>381</v>
      </c>
    </row>
    <row r="2393" customFormat="false" ht="15.75" hidden="false" customHeight="true" outlineLevel="0" collapsed="false">
      <c r="A2393" s="4" t="n">
        <v>3650</v>
      </c>
      <c r="B2393" s="4" t="s">
        <v>13920</v>
      </c>
      <c r="C2393" s="4"/>
      <c r="D2393" s="4" t="s">
        <v>13921</v>
      </c>
      <c r="E2393" s="5" t="s">
        <v>13922</v>
      </c>
      <c r="F2393" s="4" t="s">
        <v>1389</v>
      </c>
      <c r="G2393" s="4" t="s">
        <v>1390</v>
      </c>
      <c r="H2393" s="5" t="s">
        <v>13923</v>
      </c>
      <c r="I2393" s="7" t="s">
        <v>13924</v>
      </c>
      <c r="J2393" s="5" t="n">
        <f aca="false">LEN(K2393)</f>
        <v>22</v>
      </c>
      <c r="K2393" s="13" t="s">
        <v>13925</v>
      </c>
      <c r="L2393" s="4" t="s">
        <v>57</v>
      </c>
      <c r="M2393" s="4" t="s">
        <v>4806</v>
      </c>
    </row>
    <row r="2394" customFormat="false" ht="15.75" hidden="false" customHeight="true" outlineLevel="0" collapsed="false">
      <c r="A2394" s="4" t="n">
        <v>3661</v>
      </c>
      <c r="B2394" s="4" t="s">
        <v>13926</v>
      </c>
      <c r="C2394" s="4"/>
      <c r="D2394" s="4" t="s">
        <v>13927</v>
      </c>
      <c r="E2394" s="5" t="s">
        <v>13928</v>
      </c>
      <c r="F2394" s="4" t="s">
        <v>13929</v>
      </c>
      <c r="G2394" s="4" t="s">
        <v>1390</v>
      </c>
      <c r="H2394" s="5" t="s">
        <v>13930</v>
      </c>
      <c r="I2394" s="4" t="s">
        <v>13931</v>
      </c>
      <c r="J2394" s="5" t="n">
        <f aca="false">LEN(K2394)</f>
        <v>22</v>
      </c>
      <c r="K2394" s="6" t="s">
        <v>13932</v>
      </c>
      <c r="L2394" s="4" t="s">
        <v>21</v>
      </c>
      <c r="M2394" s="4" t="s">
        <v>326</v>
      </c>
    </row>
    <row r="2395" customFormat="false" ht="15.75" hidden="false" customHeight="true" outlineLevel="0" collapsed="false">
      <c r="A2395" s="4" t="n">
        <v>11397</v>
      </c>
      <c r="B2395" s="4" t="s">
        <v>13933</v>
      </c>
      <c r="C2395" s="4"/>
      <c r="D2395" s="4" t="s">
        <v>13934</v>
      </c>
      <c r="E2395" s="5" t="s">
        <v>11249</v>
      </c>
      <c r="F2395" s="4" t="s">
        <v>13935</v>
      </c>
      <c r="G2395" s="4" t="s">
        <v>290</v>
      </c>
      <c r="H2395" s="5" t="s">
        <v>13936</v>
      </c>
      <c r="I2395" s="4" t="s">
        <v>13937</v>
      </c>
      <c r="J2395" s="5" t="n">
        <f aca="false">LEN(K2395)</f>
        <v>22</v>
      </c>
      <c r="K2395" s="6" t="s">
        <v>13938</v>
      </c>
      <c r="L2395" s="4" t="s">
        <v>31</v>
      </c>
      <c r="M2395" s="4" t="s">
        <v>1462</v>
      </c>
    </row>
    <row r="2396" customFormat="false" ht="15.75" hidden="false" customHeight="true" outlineLevel="0" collapsed="false">
      <c r="A2396" s="4" t="n">
        <v>3668</v>
      </c>
      <c r="B2396" s="4" t="s">
        <v>13939</v>
      </c>
      <c r="C2396" s="4"/>
      <c r="D2396" s="4" t="s">
        <v>13940</v>
      </c>
      <c r="E2396" s="5" t="s">
        <v>13941</v>
      </c>
      <c r="F2396" s="4" t="s">
        <v>13942</v>
      </c>
      <c r="G2396" s="4" t="s">
        <v>290</v>
      </c>
      <c r="H2396" s="5" t="s">
        <v>13943</v>
      </c>
      <c r="I2396" s="4" t="s">
        <v>13944</v>
      </c>
      <c r="J2396" s="5" t="n">
        <f aca="false">LEN(K2396)</f>
        <v>22</v>
      </c>
      <c r="K2396" s="6" t="s">
        <v>13945</v>
      </c>
      <c r="L2396" s="4" t="s">
        <v>31</v>
      </c>
      <c r="M2396" s="4" t="s">
        <v>336</v>
      </c>
    </row>
    <row r="2397" customFormat="false" ht="15.75" hidden="false" customHeight="true" outlineLevel="0" collapsed="false">
      <c r="A2397" s="4" t="n">
        <v>3681</v>
      </c>
      <c r="B2397" s="4" t="s">
        <v>13946</v>
      </c>
      <c r="C2397" s="4"/>
      <c r="D2397" s="4" t="s">
        <v>13947</v>
      </c>
      <c r="E2397" s="5" t="s">
        <v>11220</v>
      </c>
      <c r="F2397" s="4" t="s">
        <v>11221</v>
      </c>
      <c r="G2397" s="4" t="s">
        <v>290</v>
      </c>
      <c r="H2397" s="5" t="s">
        <v>13948</v>
      </c>
      <c r="I2397" s="4" t="s">
        <v>13949</v>
      </c>
      <c r="J2397" s="5" t="n">
        <f aca="false">LEN(K2397)</f>
        <v>22</v>
      </c>
      <c r="K2397" s="6" t="s">
        <v>13950</v>
      </c>
      <c r="L2397" s="4" t="s">
        <v>57</v>
      </c>
      <c r="M2397" s="4" t="s">
        <v>32</v>
      </c>
    </row>
    <row r="2398" customFormat="false" ht="15.75" hidden="false" customHeight="true" outlineLevel="0" collapsed="false">
      <c r="A2398" s="4" t="n">
        <v>3707</v>
      </c>
      <c r="B2398" s="4" t="s">
        <v>13951</v>
      </c>
      <c r="C2398" s="4"/>
      <c r="D2398" s="4" t="s">
        <v>13952</v>
      </c>
      <c r="E2398" s="5" t="s">
        <v>13953</v>
      </c>
      <c r="F2398" s="4" t="s">
        <v>290</v>
      </c>
      <c r="G2398" s="4" t="s">
        <v>290</v>
      </c>
      <c r="H2398" s="5" t="s">
        <v>13954</v>
      </c>
      <c r="I2398" s="7" t="s">
        <v>13955</v>
      </c>
      <c r="J2398" s="5" t="n">
        <f aca="false">LEN(K2398)</f>
        <v>22</v>
      </c>
      <c r="K2398" s="21" t="s">
        <v>13956</v>
      </c>
      <c r="L2398" s="4" t="s">
        <v>21</v>
      </c>
      <c r="M2398" s="4" t="s">
        <v>31</v>
      </c>
    </row>
    <row r="2399" customFormat="false" ht="15.75" hidden="false" customHeight="true" outlineLevel="0" collapsed="false">
      <c r="A2399" s="4" t="n">
        <v>3713</v>
      </c>
      <c r="B2399" s="4" t="s">
        <v>13957</v>
      </c>
      <c r="C2399" s="4"/>
      <c r="D2399" s="4" t="s">
        <v>13958</v>
      </c>
      <c r="E2399" s="5" t="s">
        <v>13959</v>
      </c>
      <c r="F2399" s="4" t="s">
        <v>13960</v>
      </c>
      <c r="G2399" s="4" t="s">
        <v>290</v>
      </c>
      <c r="H2399" s="5" t="s">
        <v>13961</v>
      </c>
      <c r="I2399" s="4" t="s">
        <v>13962</v>
      </c>
      <c r="J2399" s="5" t="n">
        <f aca="false">LEN(K2399)</f>
        <v>22</v>
      </c>
      <c r="K2399" s="6" t="s">
        <v>13963</v>
      </c>
      <c r="L2399" s="4" t="s">
        <v>21</v>
      </c>
      <c r="M2399" s="4" t="s">
        <v>31</v>
      </c>
    </row>
    <row r="2400" customFormat="false" ht="15.75" hidden="false" customHeight="true" outlineLevel="0" collapsed="false">
      <c r="A2400" s="4" t="n">
        <v>3715</v>
      </c>
      <c r="B2400" s="4" t="s">
        <v>13964</v>
      </c>
      <c r="C2400" s="4"/>
      <c r="D2400" s="4" t="s">
        <v>13965</v>
      </c>
      <c r="E2400" s="5" t="s">
        <v>13966</v>
      </c>
      <c r="F2400" s="4" t="s">
        <v>2257</v>
      </c>
      <c r="G2400" s="4" t="s">
        <v>290</v>
      </c>
      <c r="H2400" s="5" t="s">
        <v>13967</v>
      </c>
      <c r="I2400" s="4" t="s">
        <v>13968</v>
      </c>
      <c r="J2400" s="5" t="n">
        <f aca="false">LEN(K2400)</f>
        <v>22</v>
      </c>
      <c r="K2400" s="6" t="s">
        <v>13969</v>
      </c>
      <c r="L2400" s="4" t="s">
        <v>78</v>
      </c>
      <c r="M2400" s="4" t="s">
        <v>31</v>
      </c>
    </row>
    <row r="2401" customFormat="false" ht="15.75" hidden="false" customHeight="true" outlineLevel="0" collapsed="false">
      <c r="A2401" s="4" t="n">
        <v>3763</v>
      </c>
      <c r="B2401" s="4" t="s">
        <v>13970</v>
      </c>
      <c r="C2401" s="4"/>
      <c r="D2401" s="4" t="s">
        <v>13971</v>
      </c>
      <c r="E2401" s="5" t="s">
        <v>13972</v>
      </c>
      <c r="F2401" s="4" t="s">
        <v>13973</v>
      </c>
      <c r="G2401" s="4" t="s">
        <v>290</v>
      </c>
      <c r="H2401" s="5" t="s">
        <v>13974</v>
      </c>
      <c r="I2401" s="4" t="s">
        <v>13975</v>
      </c>
      <c r="J2401" s="5" t="n">
        <f aca="false">LEN(K2401)</f>
        <v>22</v>
      </c>
      <c r="K2401" s="6" t="s">
        <v>13976</v>
      </c>
      <c r="L2401" s="4" t="s">
        <v>31</v>
      </c>
      <c r="M2401" s="4" t="s">
        <v>2474</v>
      </c>
    </row>
    <row r="2402" customFormat="false" ht="27.75" hidden="false" customHeight="true" outlineLevel="0" collapsed="false">
      <c r="A2402" s="4" t="n">
        <v>3778</v>
      </c>
      <c r="B2402" s="4" t="s">
        <v>13977</v>
      </c>
      <c r="C2402" s="4"/>
      <c r="D2402" s="4" t="s">
        <v>13978</v>
      </c>
      <c r="E2402" s="5" t="s">
        <v>13979</v>
      </c>
      <c r="F2402" s="4" t="s">
        <v>13980</v>
      </c>
      <c r="G2402" s="4" t="s">
        <v>409</v>
      </c>
      <c r="H2402" s="5" t="s">
        <v>13981</v>
      </c>
      <c r="I2402" s="7" t="s">
        <v>13982</v>
      </c>
      <c r="J2402" s="5" t="n">
        <f aca="false">LEN(K2402)</f>
        <v>22</v>
      </c>
      <c r="K2402" s="21" t="s">
        <v>13983</v>
      </c>
      <c r="L2402" s="4" t="s">
        <v>21</v>
      </c>
      <c r="M2402" s="4" t="s">
        <v>32</v>
      </c>
    </row>
    <row r="2403" customFormat="false" ht="15.75" hidden="false" customHeight="true" outlineLevel="0" collapsed="false">
      <c r="A2403" s="4" t="n">
        <v>3804</v>
      </c>
      <c r="B2403" s="4" t="s">
        <v>13984</v>
      </c>
      <c r="C2403" s="4"/>
      <c r="D2403" s="4" t="s">
        <v>13985</v>
      </c>
      <c r="E2403" s="5" t="s">
        <v>13986</v>
      </c>
      <c r="F2403" s="4" t="s">
        <v>13987</v>
      </c>
      <c r="G2403" s="4" t="s">
        <v>409</v>
      </c>
      <c r="H2403" s="5" t="s">
        <v>13988</v>
      </c>
      <c r="I2403" s="4" t="s">
        <v>13989</v>
      </c>
      <c r="J2403" s="5" t="n">
        <f aca="false">LEN(K2403)</f>
        <v>22</v>
      </c>
      <c r="K2403" s="6" t="s">
        <v>13990</v>
      </c>
      <c r="L2403" s="4" t="s">
        <v>78</v>
      </c>
      <c r="M2403" s="4" t="s">
        <v>6459</v>
      </c>
    </row>
    <row r="2404" customFormat="false" ht="15.75" hidden="false" customHeight="true" outlineLevel="0" collapsed="false">
      <c r="A2404" s="4" t="n">
        <v>3830</v>
      </c>
      <c r="B2404" s="4" t="s">
        <v>13991</v>
      </c>
      <c r="C2404" s="4"/>
      <c r="D2404" s="4" t="s">
        <v>13992</v>
      </c>
      <c r="E2404" s="5" t="s">
        <v>13993</v>
      </c>
      <c r="F2404" s="4" t="s">
        <v>4891</v>
      </c>
      <c r="G2404" s="4" t="s">
        <v>409</v>
      </c>
      <c r="H2404" s="5" t="s">
        <v>13994</v>
      </c>
      <c r="I2404" s="4" t="s">
        <v>13995</v>
      </c>
      <c r="J2404" s="5" t="n">
        <f aca="false">LEN(K2404)</f>
        <v>22</v>
      </c>
      <c r="K2404" s="6" t="s">
        <v>13996</v>
      </c>
      <c r="L2404" s="4" t="s">
        <v>21</v>
      </c>
      <c r="M2404" s="4" t="s">
        <v>31</v>
      </c>
    </row>
    <row r="2405" customFormat="false" ht="15.75" hidden="false" customHeight="true" outlineLevel="0" collapsed="false">
      <c r="A2405" s="4" t="n">
        <v>3916</v>
      </c>
      <c r="B2405" s="4" t="s">
        <v>13997</v>
      </c>
      <c r="C2405" s="4"/>
      <c r="D2405" s="4" t="s">
        <v>13998</v>
      </c>
      <c r="E2405" s="5" t="s">
        <v>9231</v>
      </c>
      <c r="F2405" s="4" t="s">
        <v>1397</v>
      </c>
      <c r="G2405" s="4" t="s">
        <v>1397</v>
      </c>
      <c r="H2405" s="5" t="s">
        <v>13999</v>
      </c>
      <c r="I2405" s="7" t="s">
        <v>14000</v>
      </c>
      <c r="J2405" s="5" t="n">
        <f aca="false">LEN(K2405)</f>
        <v>22</v>
      </c>
      <c r="K2405" s="6" t="s">
        <v>14001</v>
      </c>
      <c r="L2405" s="4" t="s">
        <v>21</v>
      </c>
      <c r="M2405" s="4" t="s">
        <v>31</v>
      </c>
    </row>
    <row r="2406" customFormat="false" ht="15.75" hidden="false" customHeight="true" outlineLevel="0" collapsed="false">
      <c r="A2406" s="4" t="n">
        <v>3925</v>
      </c>
      <c r="B2406" s="4" t="s">
        <v>14002</v>
      </c>
      <c r="C2406" s="4"/>
      <c r="D2406" s="4" t="s">
        <v>14003</v>
      </c>
      <c r="E2406" s="5" t="s">
        <v>14004</v>
      </c>
      <c r="F2406" s="4" t="s">
        <v>14005</v>
      </c>
      <c r="G2406" s="4" t="s">
        <v>1397</v>
      </c>
      <c r="H2406" s="5" t="s">
        <v>14006</v>
      </c>
      <c r="I2406" s="4" t="s">
        <v>14007</v>
      </c>
      <c r="J2406" s="5" t="n">
        <f aca="false">LEN(K2406)</f>
        <v>22</v>
      </c>
      <c r="K2406" s="6" t="s">
        <v>14008</v>
      </c>
      <c r="L2406" s="4" t="s">
        <v>78</v>
      </c>
      <c r="M2406" s="4" t="s">
        <v>317</v>
      </c>
    </row>
    <row r="2407" customFormat="false" ht="15.75" hidden="false" customHeight="true" outlineLevel="0" collapsed="false">
      <c r="A2407" s="4" t="n">
        <v>3940</v>
      </c>
      <c r="B2407" s="4" t="s">
        <v>14009</v>
      </c>
      <c r="C2407" s="4"/>
      <c r="D2407" s="4" t="s">
        <v>14010</v>
      </c>
      <c r="E2407" s="5" t="s">
        <v>14011</v>
      </c>
      <c r="F2407" s="4" t="s">
        <v>14012</v>
      </c>
      <c r="G2407" s="4" t="s">
        <v>1397</v>
      </c>
      <c r="H2407" s="5" t="s">
        <v>14013</v>
      </c>
      <c r="I2407" s="4" t="s">
        <v>14014</v>
      </c>
      <c r="J2407" s="5" t="n">
        <f aca="false">LEN(K2407)</f>
        <v>22</v>
      </c>
      <c r="K2407" s="10" t="s">
        <v>14015</v>
      </c>
      <c r="L2407" s="4" t="s">
        <v>21</v>
      </c>
      <c r="M2407" s="4" t="s">
        <v>877</v>
      </c>
    </row>
    <row r="2408" customFormat="false" ht="27.75" hidden="false" customHeight="true" outlineLevel="0" collapsed="false">
      <c r="A2408" s="4" t="n">
        <v>4078</v>
      </c>
      <c r="B2408" s="4" t="s">
        <v>14016</v>
      </c>
      <c r="C2408" s="4" t="s">
        <v>14017</v>
      </c>
      <c r="D2408" s="4" t="s">
        <v>14018</v>
      </c>
      <c r="E2408" s="5" t="s">
        <v>3389</v>
      </c>
      <c r="F2408" s="4" t="s">
        <v>3390</v>
      </c>
      <c r="G2408" s="4" t="s">
        <v>107</v>
      </c>
      <c r="H2408" s="5" t="s">
        <v>14019</v>
      </c>
      <c r="I2408" s="7" t="s">
        <v>14020</v>
      </c>
      <c r="J2408" s="5" t="n">
        <f aca="false">LEN(K2408)</f>
        <v>22</v>
      </c>
      <c r="K2408" s="13" t="s">
        <v>14021</v>
      </c>
      <c r="L2408" s="4" t="s">
        <v>31</v>
      </c>
      <c r="M2408" s="4" t="s">
        <v>4870</v>
      </c>
    </row>
    <row r="2409" customFormat="false" ht="15.75" hidden="false" customHeight="true" outlineLevel="0" collapsed="false">
      <c r="A2409" s="4" t="n">
        <v>4089</v>
      </c>
      <c r="B2409" s="4" t="s">
        <v>14022</v>
      </c>
      <c r="C2409" s="4"/>
      <c r="D2409" s="4" t="s">
        <v>14023</v>
      </c>
      <c r="E2409" s="5" t="s">
        <v>7546</v>
      </c>
      <c r="F2409" s="4" t="s">
        <v>7547</v>
      </c>
      <c r="G2409" s="4" t="s">
        <v>107</v>
      </c>
      <c r="H2409" s="5" t="s">
        <v>14024</v>
      </c>
      <c r="I2409" s="4" t="s">
        <v>14025</v>
      </c>
      <c r="J2409" s="5" t="n">
        <f aca="false">LEN(K2409)</f>
        <v>22</v>
      </c>
      <c r="K2409" s="10" t="str">
        <f aca="false">LOWER(SUBSTITUTE(SUBSTITUTE(SUBSTITUTE(SUBSTITUTE(SUBSTITUTE(SUBSTITUTE(SUBSTITUTE(B2409,"S.L.",""),"SL",""),"S.A.",""),"SA","")," ",""),".",""),",",""))&amp;".com"</f>
        <v>málagabeachholiday.com</v>
      </c>
      <c r="L2409" s="4" t="s">
        <v>31</v>
      </c>
      <c r="M2409" s="4" t="s">
        <v>22</v>
      </c>
    </row>
    <row r="2410" customFormat="false" ht="15.75" hidden="false" customHeight="true" outlineLevel="0" collapsed="false">
      <c r="A2410" s="4" t="n">
        <v>4090</v>
      </c>
      <c r="B2410" s="4" t="s">
        <v>14026</v>
      </c>
      <c r="C2410" s="4"/>
      <c r="D2410" s="4" t="s">
        <v>14027</v>
      </c>
      <c r="E2410" s="5" t="s">
        <v>5519</v>
      </c>
      <c r="F2410" s="4" t="s">
        <v>106</v>
      </c>
      <c r="G2410" s="4" t="s">
        <v>107</v>
      </c>
      <c r="H2410" s="5" t="s">
        <v>14028</v>
      </c>
      <c r="I2410" s="4" t="s">
        <v>14029</v>
      </c>
      <c r="J2410" s="5" t="n">
        <f aca="false">LEN(K2410)</f>
        <v>22</v>
      </c>
      <c r="K2410" s="6" t="s">
        <v>14030</v>
      </c>
      <c r="L2410" s="4" t="s">
        <v>78</v>
      </c>
      <c r="M2410" s="4" t="s">
        <v>317</v>
      </c>
    </row>
    <row r="2411" customFormat="false" ht="15.75" hidden="false" customHeight="true" outlineLevel="0" collapsed="false">
      <c r="A2411" s="4" t="n">
        <v>4110</v>
      </c>
      <c r="B2411" s="4" t="s">
        <v>14031</v>
      </c>
      <c r="C2411" s="4"/>
      <c r="D2411" s="4" t="s">
        <v>14032</v>
      </c>
      <c r="E2411" s="5" t="s">
        <v>4918</v>
      </c>
      <c r="F2411" s="4" t="s">
        <v>107</v>
      </c>
      <c r="G2411" s="4" t="s">
        <v>107</v>
      </c>
      <c r="H2411" s="5" t="s">
        <v>14033</v>
      </c>
      <c r="I2411" s="4" t="s">
        <v>14034</v>
      </c>
      <c r="J2411" s="5" t="n">
        <f aca="false">LEN(K2411)</f>
        <v>22</v>
      </c>
      <c r="K2411" s="6" t="str">
        <f aca="false">LOWER(SUBSTITUTE(SUBSTITUTE(SUBSTITUTE(SUBSTITUTE(SUBSTITUTE(SUBSTITUTE(SUBSTITUTE(B2411,"S.L.",""),"SL",""),"S.A.",""),"SA","")," ",""),".",""),",",""))&amp;".com"</f>
        <v>cibersuitenetworks.com</v>
      </c>
      <c r="L2411" s="4" t="s">
        <v>66</v>
      </c>
      <c r="M2411" s="4" t="s">
        <v>31</v>
      </c>
    </row>
    <row r="2412" customFormat="false" ht="15.75" hidden="false" customHeight="true" outlineLevel="0" collapsed="false">
      <c r="A2412" s="4" t="n">
        <v>12040</v>
      </c>
      <c r="B2412" s="4" t="s">
        <v>14035</v>
      </c>
      <c r="C2412" s="4" t="s">
        <v>14036</v>
      </c>
      <c r="D2412" s="4" t="s">
        <v>14037</v>
      </c>
      <c r="E2412" s="5" t="s">
        <v>1815</v>
      </c>
      <c r="F2412" s="4" t="s">
        <v>1816</v>
      </c>
      <c r="G2412" s="4" t="s">
        <v>107</v>
      </c>
      <c r="H2412" s="5" t="s">
        <v>14038</v>
      </c>
      <c r="I2412" s="4" t="s">
        <v>14039</v>
      </c>
      <c r="J2412" s="5" t="n">
        <f aca="false">LEN(K2412)</f>
        <v>22</v>
      </c>
      <c r="K2412" s="6" t="s">
        <v>14040</v>
      </c>
      <c r="L2412" s="4" t="s">
        <v>57</v>
      </c>
      <c r="M2412" s="4" t="s">
        <v>877</v>
      </c>
    </row>
    <row r="2413" customFormat="false" ht="15.75" hidden="false" customHeight="true" outlineLevel="0" collapsed="false">
      <c r="A2413" s="4" t="n">
        <v>4158</v>
      </c>
      <c r="B2413" s="4" t="s">
        <v>14041</v>
      </c>
      <c r="C2413" s="4" t="s">
        <v>14042</v>
      </c>
      <c r="D2413" s="4" t="s">
        <v>14043</v>
      </c>
      <c r="E2413" s="5" t="s">
        <v>7570</v>
      </c>
      <c r="F2413" s="4" t="s">
        <v>7571</v>
      </c>
      <c r="G2413" s="4" t="s">
        <v>107</v>
      </c>
      <c r="H2413" s="5" t="s">
        <v>14044</v>
      </c>
      <c r="I2413" s="7" t="s">
        <v>14045</v>
      </c>
      <c r="J2413" s="5" t="n">
        <f aca="false">LEN(K2413)</f>
        <v>22</v>
      </c>
      <c r="K2413" s="13" t="s">
        <v>14046</v>
      </c>
      <c r="L2413" s="4" t="s">
        <v>31</v>
      </c>
      <c r="M2413" s="4" t="s">
        <v>368</v>
      </c>
    </row>
    <row r="2414" customFormat="false" ht="15.75" hidden="false" customHeight="true" outlineLevel="0" collapsed="false">
      <c r="A2414" s="4" t="n">
        <v>4164</v>
      </c>
      <c r="B2414" s="4" t="s">
        <v>14047</v>
      </c>
      <c r="C2414" s="4"/>
      <c r="D2414" s="4" t="s">
        <v>14048</v>
      </c>
      <c r="E2414" s="5" t="s">
        <v>1582</v>
      </c>
      <c r="F2414" s="4" t="s">
        <v>107</v>
      </c>
      <c r="G2414" s="4" t="s">
        <v>107</v>
      </c>
      <c r="H2414" s="5" t="s">
        <v>14049</v>
      </c>
      <c r="I2414" s="7" t="s">
        <v>14050</v>
      </c>
      <c r="J2414" s="5" t="n">
        <f aca="false">LEN(K2414)</f>
        <v>22</v>
      </c>
      <c r="K2414" s="13" t="s">
        <v>14051</v>
      </c>
      <c r="L2414" s="4" t="s">
        <v>57</v>
      </c>
      <c r="M2414" s="4" t="s">
        <v>3203</v>
      </c>
    </row>
    <row r="2415" customFormat="false" ht="15.75" hidden="false" customHeight="true" outlineLevel="0" collapsed="false">
      <c r="A2415" s="4" t="n">
        <v>4168</v>
      </c>
      <c r="B2415" s="4" t="s">
        <v>14052</v>
      </c>
      <c r="C2415" s="4" t="s">
        <v>14053</v>
      </c>
      <c r="D2415" s="4" t="s">
        <v>14054</v>
      </c>
      <c r="E2415" s="5" t="s">
        <v>14055</v>
      </c>
      <c r="F2415" s="4" t="s">
        <v>14056</v>
      </c>
      <c r="G2415" s="4" t="s">
        <v>107</v>
      </c>
      <c r="H2415" s="5" t="s">
        <v>14057</v>
      </c>
      <c r="I2415" s="7" t="s">
        <v>14058</v>
      </c>
      <c r="J2415" s="5" t="n">
        <f aca="false">LEN(K2415)</f>
        <v>22</v>
      </c>
      <c r="K2415" s="5" t="s">
        <v>14059</v>
      </c>
      <c r="L2415" s="4" t="s">
        <v>21</v>
      </c>
      <c r="M2415" s="4" t="s">
        <v>918</v>
      </c>
    </row>
    <row r="2416" customFormat="false" ht="15.75" hidden="false" customHeight="true" outlineLevel="0" collapsed="false">
      <c r="A2416" s="4" t="n">
        <v>4176</v>
      </c>
      <c r="B2416" s="4" t="s">
        <v>14060</v>
      </c>
      <c r="C2416" s="4" t="s">
        <v>14061</v>
      </c>
      <c r="D2416" s="4" t="s">
        <v>14062</v>
      </c>
      <c r="E2416" s="5" t="s">
        <v>1725</v>
      </c>
      <c r="F2416" s="4" t="s">
        <v>107</v>
      </c>
      <c r="G2416" s="4" t="s">
        <v>107</v>
      </c>
      <c r="H2416" s="5" t="s">
        <v>14063</v>
      </c>
      <c r="I2416" s="7" t="s">
        <v>14064</v>
      </c>
      <c r="J2416" s="5" t="n">
        <f aca="false">LEN(K2416)</f>
        <v>22</v>
      </c>
      <c r="K2416" s="13" t="s">
        <v>14065</v>
      </c>
      <c r="L2416" s="4" t="s">
        <v>31</v>
      </c>
      <c r="M2416" s="4" t="s">
        <v>1979</v>
      </c>
    </row>
    <row r="2417" customFormat="false" ht="15.75" hidden="false" customHeight="true" outlineLevel="0" collapsed="false">
      <c r="A2417" s="4" t="n">
        <v>4181</v>
      </c>
      <c r="B2417" s="4" t="s">
        <v>14066</v>
      </c>
      <c r="C2417" s="4" t="s">
        <v>14067</v>
      </c>
      <c r="D2417" s="4" t="s">
        <v>14068</v>
      </c>
      <c r="E2417" s="5" t="s">
        <v>7570</v>
      </c>
      <c r="F2417" s="4" t="s">
        <v>7571</v>
      </c>
      <c r="G2417" s="4" t="s">
        <v>107</v>
      </c>
      <c r="H2417" s="5" t="s">
        <v>14069</v>
      </c>
      <c r="I2417" s="4" t="s">
        <v>14070</v>
      </c>
      <c r="J2417" s="5" t="n">
        <f aca="false">LEN(K2417)</f>
        <v>22</v>
      </c>
      <c r="K2417" s="10" t="s">
        <v>14071</v>
      </c>
      <c r="L2417" s="4" t="s">
        <v>31</v>
      </c>
      <c r="M2417" s="4" t="s">
        <v>577</v>
      </c>
    </row>
    <row r="2418" customFormat="false" ht="15.75" hidden="false" customHeight="true" outlineLevel="0" collapsed="false">
      <c r="A2418" s="4" t="n">
        <v>4189</v>
      </c>
      <c r="B2418" s="4" t="s">
        <v>14072</v>
      </c>
      <c r="C2418" s="4" t="s">
        <v>14073</v>
      </c>
      <c r="D2418" s="4" t="s">
        <v>14074</v>
      </c>
      <c r="E2418" s="5" t="s">
        <v>4918</v>
      </c>
      <c r="F2418" s="4" t="s">
        <v>107</v>
      </c>
      <c r="G2418" s="4" t="s">
        <v>107</v>
      </c>
      <c r="H2418" s="5" t="s">
        <v>14075</v>
      </c>
      <c r="I2418" s="4" t="s">
        <v>14076</v>
      </c>
      <c r="J2418" s="5" t="n">
        <f aca="false">LEN(K2418)</f>
        <v>22</v>
      </c>
      <c r="K2418" s="6" t="s">
        <v>14077</v>
      </c>
      <c r="L2418" s="4" t="s">
        <v>21</v>
      </c>
      <c r="M2418" s="4" t="s">
        <v>5765</v>
      </c>
    </row>
    <row r="2419" customFormat="false" ht="15.75" hidden="false" customHeight="true" outlineLevel="0" collapsed="false">
      <c r="A2419" s="4" t="n">
        <v>4191</v>
      </c>
      <c r="B2419" s="4" t="s">
        <v>13617</v>
      </c>
      <c r="C2419" s="4" t="s">
        <v>14078</v>
      </c>
      <c r="D2419" s="4" t="s">
        <v>14079</v>
      </c>
      <c r="E2419" s="5" t="s">
        <v>4924</v>
      </c>
      <c r="F2419" s="4" t="s">
        <v>107</v>
      </c>
      <c r="G2419" s="4" t="s">
        <v>107</v>
      </c>
      <c r="H2419" s="5" t="s">
        <v>14080</v>
      </c>
      <c r="I2419" s="4" t="s">
        <v>14081</v>
      </c>
      <c r="J2419" s="5" t="n">
        <f aca="false">LEN(K2419)</f>
        <v>22</v>
      </c>
      <c r="K2419" s="6" t="s">
        <v>14082</v>
      </c>
      <c r="L2419" s="4" t="s">
        <v>78</v>
      </c>
      <c r="M2419" s="4" t="s">
        <v>467</v>
      </c>
    </row>
    <row r="2420" customFormat="false" ht="15.75" hidden="false" customHeight="true" outlineLevel="0" collapsed="false">
      <c r="A2420" s="4" t="n">
        <v>4205</v>
      </c>
      <c r="B2420" s="4" t="s">
        <v>14083</v>
      </c>
      <c r="C2420" s="4" t="s">
        <v>14084</v>
      </c>
      <c r="D2420" s="4" t="s">
        <v>14085</v>
      </c>
      <c r="E2420" s="5" t="s">
        <v>4918</v>
      </c>
      <c r="F2420" s="4" t="s">
        <v>107</v>
      </c>
      <c r="G2420" s="4" t="s">
        <v>107</v>
      </c>
      <c r="H2420" s="5" t="s">
        <v>14086</v>
      </c>
      <c r="I2420" s="4" t="s">
        <v>14087</v>
      </c>
      <c r="J2420" s="5" t="n">
        <f aca="false">LEN(K2420)</f>
        <v>22</v>
      </c>
      <c r="K2420" s="6" t="s">
        <v>14088</v>
      </c>
      <c r="L2420" s="4" t="s">
        <v>31</v>
      </c>
      <c r="M2420" s="4" t="s">
        <v>133</v>
      </c>
    </row>
    <row r="2421" customFormat="false" ht="15.75" hidden="false" customHeight="true" outlineLevel="0" collapsed="false">
      <c r="A2421" s="4" t="n">
        <v>4212</v>
      </c>
      <c r="B2421" s="4" t="s">
        <v>14089</v>
      </c>
      <c r="C2421" s="4" t="s">
        <v>14090</v>
      </c>
      <c r="D2421" s="4" t="s">
        <v>14091</v>
      </c>
      <c r="E2421" s="5" t="s">
        <v>1725</v>
      </c>
      <c r="F2421" s="4" t="s">
        <v>107</v>
      </c>
      <c r="G2421" s="4" t="s">
        <v>107</v>
      </c>
      <c r="H2421" s="5" t="s">
        <v>14092</v>
      </c>
      <c r="I2421" s="4" t="s">
        <v>14093</v>
      </c>
      <c r="J2421" s="5" t="n">
        <f aca="false">LEN(K2421)</f>
        <v>22</v>
      </c>
      <c r="K2421" s="6" t="s">
        <v>14094</v>
      </c>
      <c r="L2421" s="4" t="s">
        <v>57</v>
      </c>
      <c r="M2421" s="4" t="s">
        <v>9493</v>
      </c>
    </row>
    <row r="2422" customFormat="false" ht="15.75" hidden="false" customHeight="true" outlineLevel="0" collapsed="false">
      <c r="A2422" s="4" t="n">
        <v>4226</v>
      </c>
      <c r="B2422" s="4" t="s">
        <v>14095</v>
      </c>
      <c r="C2422" s="4" t="s">
        <v>14096</v>
      </c>
      <c r="D2422" s="4" t="s">
        <v>14097</v>
      </c>
      <c r="E2422" s="5" t="s">
        <v>1130</v>
      </c>
      <c r="F2422" s="4" t="s">
        <v>1131</v>
      </c>
      <c r="G2422" s="4" t="s">
        <v>107</v>
      </c>
      <c r="H2422" s="5" t="s">
        <v>14098</v>
      </c>
      <c r="I2422" s="4" t="s">
        <v>14099</v>
      </c>
      <c r="J2422" s="5" t="n">
        <f aca="false">LEN(K2422)</f>
        <v>22</v>
      </c>
      <c r="K2422" s="6" t="s">
        <v>14100</v>
      </c>
      <c r="L2422" s="4" t="s">
        <v>21</v>
      </c>
      <c r="M2422" s="4" t="s">
        <v>31</v>
      </c>
    </row>
    <row r="2423" customFormat="false" ht="15.75" hidden="false" customHeight="true" outlineLevel="0" collapsed="false">
      <c r="A2423" s="4" t="n">
        <v>4262</v>
      </c>
      <c r="B2423" s="4" t="s">
        <v>14101</v>
      </c>
      <c r="C2423" s="4"/>
      <c r="D2423" s="4" t="s">
        <v>14102</v>
      </c>
      <c r="E2423" s="5" t="s">
        <v>1130</v>
      </c>
      <c r="F2423" s="4" t="s">
        <v>1131</v>
      </c>
      <c r="G2423" s="4" t="s">
        <v>107</v>
      </c>
      <c r="H2423" s="5" t="s">
        <v>14103</v>
      </c>
      <c r="I2423" s="4" t="s">
        <v>14104</v>
      </c>
      <c r="J2423" s="5" t="n">
        <f aca="false">LEN(K2423)</f>
        <v>22</v>
      </c>
      <c r="K2423" s="6" t="s">
        <v>14105</v>
      </c>
      <c r="L2423" s="4" t="s">
        <v>78</v>
      </c>
      <c r="M2423" s="4" t="s">
        <v>7936</v>
      </c>
    </row>
    <row r="2424" customFormat="false" ht="15.75" hidden="false" customHeight="true" outlineLevel="0" collapsed="false">
      <c r="A2424" s="4" t="n">
        <v>4263</v>
      </c>
      <c r="B2424" s="4" t="s">
        <v>14106</v>
      </c>
      <c r="C2424" s="4"/>
      <c r="D2424" s="4" t="s">
        <v>14107</v>
      </c>
      <c r="E2424" s="5" t="s">
        <v>1130</v>
      </c>
      <c r="F2424" s="4" t="s">
        <v>1131</v>
      </c>
      <c r="G2424" s="4" t="s">
        <v>107</v>
      </c>
      <c r="H2424" s="5" t="s">
        <v>14108</v>
      </c>
      <c r="I2424" s="4" t="s">
        <v>14104</v>
      </c>
      <c r="J2424" s="5" t="n">
        <f aca="false">LEN(K2424)</f>
        <v>22</v>
      </c>
      <c r="K2424" s="6" t="s">
        <v>14105</v>
      </c>
      <c r="L2424" s="4" t="s">
        <v>31</v>
      </c>
      <c r="M2424" s="4" t="s">
        <v>6136</v>
      </c>
    </row>
    <row r="2425" customFormat="false" ht="15.75" hidden="false" customHeight="true" outlineLevel="0" collapsed="false">
      <c r="A2425" s="4" t="n">
        <v>4348</v>
      </c>
      <c r="B2425" s="4" t="s">
        <v>14031</v>
      </c>
      <c r="C2425" s="4"/>
      <c r="D2425" s="4" t="s">
        <v>14109</v>
      </c>
      <c r="E2425" s="5" t="s">
        <v>14110</v>
      </c>
      <c r="F2425" s="4" t="s">
        <v>14111</v>
      </c>
      <c r="G2425" s="4" t="s">
        <v>107</v>
      </c>
      <c r="H2425" s="5" t="s">
        <v>14112</v>
      </c>
      <c r="I2425" s="4" t="s">
        <v>14034</v>
      </c>
      <c r="J2425" s="5" t="n">
        <f aca="false">LEN(K2425)</f>
        <v>22</v>
      </c>
      <c r="K2425" s="6" t="str">
        <f aca="false">LOWER(SUBSTITUTE(SUBSTITUTE(SUBSTITUTE(SUBSTITUTE(SUBSTITUTE(SUBSTITUTE(SUBSTITUTE(B2425,"S.L.",""),"SL",""),"S.A.",""),"SA","")," ",""),".",""),",",""))&amp;".com"</f>
        <v>cibersuitenetworks.com</v>
      </c>
      <c r="L2425" s="4" t="s">
        <v>66</v>
      </c>
      <c r="M2425" s="4" t="s">
        <v>31</v>
      </c>
    </row>
    <row r="2426" customFormat="false" ht="15.75" hidden="false" customHeight="true" outlineLevel="0" collapsed="false">
      <c r="A2426" s="4" t="n">
        <v>4350</v>
      </c>
      <c r="B2426" s="4" t="s">
        <v>14113</v>
      </c>
      <c r="C2426" s="4" t="s">
        <v>14114</v>
      </c>
      <c r="D2426" s="4" t="s">
        <v>14115</v>
      </c>
      <c r="E2426" s="5" t="s">
        <v>14110</v>
      </c>
      <c r="F2426" s="4" t="s">
        <v>14111</v>
      </c>
      <c r="G2426" s="4" t="s">
        <v>107</v>
      </c>
      <c r="H2426" s="5" t="s">
        <v>14116</v>
      </c>
      <c r="I2426" s="4" t="s">
        <v>14117</v>
      </c>
      <c r="J2426" s="5" t="n">
        <f aca="false">LEN(K2426)</f>
        <v>22</v>
      </c>
      <c r="K2426" s="6" t="str">
        <f aca="false">LOWER(SUBSTITUTE(SUBSTITUTE(SUBSTITUTE(SUBSTITUTE(SUBSTITUTE(SUBSTITUTE(SUBSTITUTE(B2426,"S.L.",""),"SL",""),"S.A.",""),"SA","")," ",""),".",""),",",""))&amp;".com"</f>
        <v>hotelvillaflamenca.com</v>
      </c>
      <c r="L2426" s="4" t="s">
        <v>78</v>
      </c>
      <c r="M2426" s="4" t="s">
        <v>31</v>
      </c>
    </row>
    <row r="2427" customFormat="false" ht="15.75" hidden="false" customHeight="true" outlineLevel="0" collapsed="false">
      <c r="A2427" s="4" t="n">
        <v>4404</v>
      </c>
      <c r="B2427" s="4" t="s">
        <v>14118</v>
      </c>
      <c r="C2427" s="4" t="s">
        <v>14119</v>
      </c>
      <c r="D2427" s="4" t="s">
        <v>14120</v>
      </c>
      <c r="E2427" s="5" t="s">
        <v>6865</v>
      </c>
      <c r="F2427" s="4" t="s">
        <v>107</v>
      </c>
      <c r="G2427" s="4" t="s">
        <v>107</v>
      </c>
      <c r="H2427" s="5" t="s">
        <v>14121</v>
      </c>
      <c r="I2427" s="4" t="s">
        <v>14122</v>
      </c>
      <c r="J2427" s="5" t="n">
        <f aca="false">LEN(K2427)</f>
        <v>22</v>
      </c>
      <c r="K2427" s="6" t="s">
        <v>14123</v>
      </c>
      <c r="L2427" s="4" t="s">
        <v>31</v>
      </c>
      <c r="M2427" s="4" t="s">
        <v>918</v>
      </c>
    </row>
    <row r="2428" customFormat="false" ht="15.75" hidden="false" customHeight="true" outlineLevel="0" collapsed="false">
      <c r="A2428" s="4" t="n">
        <v>4405</v>
      </c>
      <c r="B2428" s="4" t="s">
        <v>1745</v>
      </c>
      <c r="C2428" s="4"/>
      <c r="D2428" s="4" t="s">
        <v>14124</v>
      </c>
      <c r="E2428" s="5" t="s">
        <v>14125</v>
      </c>
      <c r="F2428" s="4" t="s">
        <v>107</v>
      </c>
      <c r="G2428" s="4" t="s">
        <v>107</v>
      </c>
      <c r="H2428" s="5" t="s">
        <v>14126</v>
      </c>
      <c r="I2428" s="4" t="s">
        <v>1750</v>
      </c>
      <c r="J2428" s="5" t="n">
        <f aca="false">LEN(K2428)</f>
        <v>22</v>
      </c>
      <c r="K2428" s="6" t="str">
        <f aca="false">LOWER(SUBSTITUTE(SUBSTITUTE(SUBSTITUTE(SUBSTITUTE(SUBSTITUTE(SUBSTITUTE(SUBSTITUTE(B2428,"S.L.",""),"SL",""),"S.A.",""),"SA","")," ",""),".",""),",",""))&amp;".com"</f>
        <v>accorhotelesespaña.com</v>
      </c>
      <c r="L2428" s="4" t="s">
        <v>21</v>
      </c>
      <c r="M2428" s="4" t="s">
        <v>31</v>
      </c>
    </row>
    <row r="2429" customFormat="false" ht="27.75" hidden="false" customHeight="true" outlineLevel="0" collapsed="false">
      <c r="A2429" s="4" t="n">
        <v>4418</v>
      </c>
      <c r="B2429" s="4" t="s">
        <v>14127</v>
      </c>
      <c r="C2429" s="4"/>
      <c r="D2429" s="4" t="s">
        <v>14128</v>
      </c>
      <c r="E2429" s="5" t="s">
        <v>913</v>
      </c>
      <c r="F2429" s="4" t="s">
        <v>914</v>
      </c>
      <c r="G2429" s="4" t="s">
        <v>107</v>
      </c>
      <c r="H2429" s="5" t="s">
        <v>14129</v>
      </c>
      <c r="I2429" s="7" t="s">
        <v>14130</v>
      </c>
      <c r="J2429" s="5" t="n">
        <f aca="false">LEN(K2429)</f>
        <v>22</v>
      </c>
      <c r="K2429" s="13" t="str">
        <f aca="false">LOWER(SUBSTITUTE(SUBSTITUTE(SUBSTITUTE(SUBSTITUTE(SUBSTITUTE(SUBSTITUTE(SUBSTITUTE(B2429,"S.L.",""),"SL",""),"S.A.",""),"SA","")," ",""),".",""),",",""))&amp;".com"</f>
        <v>andalusianpremises.com</v>
      </c>
      <c r="L2429" s="4" t="s">
        <v>21</v>
      </c>
      <c r="M2429" s="4" t="s">
        <v>31</v>
      </c>
    </row>
    <row r="2430" customFormat="false" ht="15.75" hidden="false" customHeight="true" outlineLevel="0" collapsed="false">
      <c r="A2430" s="4" t="n">
        <v>4429</v>
      </c>
      <c r="B2430" s="4" t="s">
        <v>14131</v>
      </c>
      <c r="C2430" s="4" t="s">
        <v>14132</v>
      </c>
      <c r="D2430" s="4" t="s">
        <v>14133</v>
      </c>
      <c r="E2430" s="5" t="s">
        <v>14134</v>
      </c>
      <c r="F2430" s="4" t="s">
        <v>14135</v>
      </c>
      <c r="G2430" s="4" t="s">
        <v>107</v>
      </c>
      <c r="H2430" s="5" t="s">
        <v>14136</v>
      </c>
      <c r="I2430" s="4" t="s">
        <v>14137</v>
      </c>
      <c r="J2430" s="5" t="n">
        <f aca="false">LEN(K2430)</f>
        <v>22</v>
      </c>
      <c r="K2430" s="6" t="s">
        <v>14138</v>
      </c>
      <c r="L2430" s="4" t="s">
        <v>21</v>
      </c>
      <c r="M2430" s="4" t="s">
        <v>877</v>
      </c>
    </row>
    <row r="2431" customFormat="false" ht="15.75" hidden="false" customHeight="true" outlineLevel="0" collapsed="false">
      <c r="A2431" s="4" t="n">
        <v>4438</v>
      </c>
      <c r="B2431" s="4" t="s">
        <v>14139</v>
      </c>
      <c r="C2431" s="4" t="s">
        <v>14140</v>
      </c>
      <c r="D2431" s="4" t="s">
        <v>14141</v>
      </c>
      <c r="E2431" s="5" t="s">
        <v>14142</v>
      </c>
      <c r="F2431" s="4" t="s">
        <v>14143</v>
      </c>
      <c r="G2431" s="4" t="s">
        <v>107</v>
      </c>
      <c r="H2431" s="5" t="s">
        <v>14144</v>
      </c>
      <c r="I2431" s="4" t="s">
        <v>14145</v>
      </c>
      <c r="J2431" s="5" t="n">
        <f aca="false">LEN(K2431)</f>
        <v>22</v>
      </c>
      <c r="K2431" s="10" t="s">
        <v>14146</v>
      </c>
      <c r="L2431" s="4" t="s">
        <v>21</v>
      </c>
      <c r="M2431" s="4" t="s">
        <v>32</v>
      </c>
    </row>
    <row r="2432" customFormat="false" ht="15.75" hidden="false" customHeight="true" outlineLevel="0" collapsed="false">
      <c r="A2432" s="4" t="n">
        <v>4482</v>
      </c>
      <c r="B2432" s="4" t="s">
        <v>14147</v>
      </c>
      <c r="C2432" s="4"/>
      <c r="D2432" s="4" t="s">
        <v>14148</v>
      </c>
      <c r="E2432" s="5" t="s">
        <v>2024</v>
      </c>
      <c r="F2432" s="4" t="s">
        <v>106</v>
      </c>
      <c r="G2432" s="4" t="s">
        <v>107</v>
      </c>
      <c r="H2432" s="5" t="s">
        <v>14149</v>
      </c>
      <c r="I2432" s="4" t="s">
        <v>14150</v>
      </c>
      <c r="J2432" s="5" t="n">
        <f aca="false">LEN(K2432)</f>
        <v>22</v>
      </c>
      <c r="K2432" s="6" t="s">
        <v>14151</v>
      </c>
      <c r="L2432" s="4" t="s">
        <v>78</v>
      </c>
      <c r="M2432" s="4" t="s">
        <v>14152</v>
      </c>
    </row>
    <row r="2433" customFormat="false" ht="15.75" hidden="false" customHeight="true" outlineLevel="0" collapsed="false">
      <c r="A2433" s="4" t="n">
        <v>4502</v>
      </c>
      <c r="B2433" s="4" t="s">
        <v>14031</v>
      </c>
      <c r="C2433" s="4"/>
      <c r="D2433" s="4" t="s">
        <v>14153</v>
      </c>
      <c r="E2433" s="5" t="s">
        <v>4937</v>
      </c>
      <c r="F2433" s="4" t="s">
        <v>106</v>
      </c>
      <c r="G2433" s="4" t="s">
        <v>107</v>
      </c>
      <c r="H2433" s="5" t="s">
        <v>14154</v>
      </c>
      <c r="I2433" s="4" t="s">
        <v>14034</v>
      </c>
      <c r="J2433" s="5" t="n">
        <f aca="false">LEN(K2433)</f>
        <v>22</v>
      </c>
      <c r="K2433" s="6" t="str">
        <f aca="false">LOWER(SUBSTITUTE(SUBSTITUTE(SUBSTITUTE(SUBSTITUTE(SUBSTITUTE(SUBSTITUTE(SUBSTITUTE(B2433,"S.L.",""),"SL",""),"S.A.",""),"SA","")," ",""),".",""),",",""))&amp;".com"</f>
        <v>cibersuitenetworks.com</v>
      </c>
      <c r="L2433" s="4" t="s">
        <v>78</v>
      </c>
      <c r="M2433" s="4" t="s">
        <v>31</v>
      </c>
    </row>
    <row r="2434" customFormat="false" ht="15.75" hidden="false" customHeight="true" outlineLevel="0" collapsed="false">
      <c r="A2434" s="4" t="n">
        <v>4547</v>
      </c>
      <c r="B2434" s="4" t="s">
        <v>14155</v>
      </c>
      <c r="C2434" s="4" t="s">
        <v>14156</v>
      </c>
      <c r="D2434" s="4" t="s">
        <v>14157</v>
      </c>
      <c r="E2434" s="5" t="s">
        <v>2798</v>
      </c>
      <c r="F2434" s="4" t="s">
        <v>712</v>
      </c>
      <c r="G2434" s="4" t="s">
        <v>107</v>
      </c>
      <c r="H2434" s="5" t="s">
        <v>14158</v>
      </c>
      <c r="I2434" s="4" t="s">
        <v>14159</v>
      </c>
      <c r="J2434" s="5" t="n">
        <f aca="false">LEN(K2434)</f>
        <v>22</v>
      </c>
      <c r="K2434" s="6" t="s">
        <v>14160</v>
      </c>
      <c r="L2434" s="4" t="s">
        <v>31</v>
      </c>
      <c r="M2434" s="4" t="s">
        <v>435</v>
      </c>
    </row>
    <row r="2435" customFormat="false" ht="15.75" hidden="false" customHeight="true" outlineLevel="0" collapsed="false">
      <c r="A2435" s="4" t="n">
        <v>4555</v>
      </c>
      <c r="B2435" s="4" t="s">
        <v>14161</v>
      </c>
      <c r="C2435" s="4"/>
      <c r="D2435" s="4" t="s">
        <v>14162</v>
      </c>
      <c r="E2435" s="5" t="s">
        <v>2024</v>
      </c>
      <c r="F2435" s="4" t="s">
        <v>106</v>
      </c>
      <c r="G2435" s="4" t="s">
        <v>107</v>
      </c>
      <c r="H2435" s="5" t="s">
        <v>14163</v>
      </c>
      <c r="I2435" s="7" t="s">
        <v>14164</v>
      </c>
      <c r="J2435" s="5" t="n">
        <f aca="false">LEN(K2435)</f>
        <v>22</v>
      </c>
      <c r="K2435" s="13" t="s">
        <v>14165</v>
      </c>
      <c r="L2435" s="4" t="s">
        <v>57</v>
      </c>
      <c r="M2435" s="4" t="s">
        <v>14166</v>
      </c>
    </row>
    <row r="2436" customFormat="false" ht="15.75" hidden="false" customHeight="true" outlineLevel="0" collapsed="false">
      <c r="A2436" s="4" t="n">
        <v>4556</v>
      </c>
      <c r="B2436" s="4" t="s">
        <v>14167</v>
      </c>
      <c r="C2436" s="4" t="s">
        <v>14168</v>
      </c>
      <c r="D2436" s="4" t="s">
        <v>14169</v>
      </c>
      <c r="E2436" s="5" t="s">
        <v>2024</v>
      </c>
      <c r="F2436" s="4" t="s">
        <v>106</v>
      </c>
      <c r="G2436" s="4" t="s">
        <v>107</v>
      </c>
      <c r="H2436" s="5" t="s">
        <v>14170</v>
      </c>
      <c r="I2436" s="7" t="s">
        <v>14171</v>
      </c>
      <c r="J2436" s="5" t="n">
        <f aca="false">LEN(K2436)</f>
        <v>22</v>
      </c>
      <c r="K2436" s="6" t="s">
        <v>14165</v>
      </c>
      <c r="L2436" s="4" t="s">
        <v>57</v>
      </c>
      <c r="M2436" s="4" t="s">
        <v>178</v>
      </c>
    </row>
    <row r="2437" customFormat="false" ht="15.75" hidden="false" customHeight="true" outlineLevel="0" collapsed="false">
      <c r="A2437" s="4" t="n">
        <v>4579</v>
      </c>
      <c r="B2437" s="4" t="s">
        <v>14172</v>
      </c>
      <c r="C2437" s="4"/>
      <c r="D2437" s="4" t="s">
        <v>14173</v>
      </c>
      <c r="E2437" s="5" t="s">
        <v>544</v>
      </c>
      <c r="F2437" s="4" t="s">
        <v>545</v>
      </c>
      <c r="G2437" s="4" t="s">
        <v>107</v>
      </c>
      <c r="H2437" s="5" t="s">
        <v>14174</v>
      </c>
      <c r="I2437" s="4" t="s">
        <v>14175</v>
      </c>
      <c r="J2437" s="5" t="n">
        <f aca="false">LEN(K2437)</f>
        <v>22</v>
      </c>
      <c r="K2437" s="6" t="str">
        <f aca="false">LOWER(SUBSTITUTE(SUBSTITUTE(SUBSTITUTE(SUBSTITUTE(SUBSTITUTE(SUBSTITUTE(SUBSTITUTE(B2437,"S.L.",""),"SL",""),"S.A.",""),"SA","")," ",""),".",""),",",""))&amp;".com"</f>
        <v>medplayamanagement.com</v>
      </c>
      <c r="L2437" s="4" t="s">
        <v>78</v>
      </c>
      <c r="M2437" s="4" t="s">
        <v>31</v>
      </c>
    </row>
    <row r="2438" customFormat="false" ht="15.75" hidden="false" customHeight="true" outlineLevel="0" collapsed="false">
      <c r="A2438" s="4" t="n">
        <v>4589</v>
      </c>
      <c r="B2438" s="4" t="s">
        <v>14176</v>
      </c>
      <c r="C2438" s="4" t="s">
        <v>14177</v>
      </c>
      <c r="D2438" s="4" t="s">
        <v>14178</v>
      </c>
      <c r="E2438" s="5" t="s">
        <v>14179</v>
      </c>
      <c r="F2438" s="4" t="s">
        <v>1404</v>
      </c>
      <c r="G2438" s="4" t="s">
        <v>948</v>
      </c>
      <c r="H2438" s="5" t="s">
        <v>14180</v>
      </c>
      <c r="I2438" s="4" t="s">
        <v>14181</v>
      </c>
      <c r="J2438" s="5" t="n">
        <f aca="false">LEN(K2438)</f>
        <v>22</v>
      </c>
      <c r="K2438" s="6" t="s">
        <v>14182</v>
      </c>
      <c r="L2438" s="4" t="s">
        <v>57</v>
      </c>
      <c r="M2438" s="4" t="s">
        <v>877</v>
      </c>
    </row>
    <row r="2439" customFormat="false" ht="15.75" hidden="false" customHeight="true" outlineLevel="0" collapsed="false">
      <c r="A2439" s="4" t="n">
        <v>4596</v>
      </c>
      <c r="B2439" s="4" t="s">
        <v>14183</v>
      </c>
      <c r="C2439" s="4"/>
      <c r="D2439" s="4" t="s">
        <v>14184</v>
      </c>
      <c r="E2439" s="5" t="s">
        <v>9338</v>
      </c>
      <c r="F2439" s="4" t="s">
        <v>948</v>
      </c>
      <c r="G2439" s="4" t="s">
        <v>948</v>
      </c>
      <c r="H2439" s="5" t="s">
        <v>14185</v>
      </c>
      <c r="I2439" s="4" t="s">
        <v>14186</v>
      </c>
      <c r="J2439" s="5" t="n">
        <f aca="false">LEN(K2439)</f>
        <v>22</v>
      </c>
      <c r="K2439" s="6" t="str">
        <f aca="false">LOWER(SUBSTITUTE(SUBSTITUTE(SUBSTITUTE(SUBSTITUTE(SUBSTITUTE(SUBSTITUTE(SUBSTITUTE(B2439,"S.L.",""),"SL",""),"S.A.",""),"SA","")," ",""),".",""),",",""))&amp;".com"</f>
        <v>manueldiazmartinez.com</v>
      </c>
      <c r="L2439" s="4" t="s">
        <v>78</v>
      </c>
      <c r="M2439" s="4" t="s">
        <v>31</v>
      </c>
    </row>
    <row r="2440" customFormat="false" ht="15.75" hidden="false" customHeight="true" outlineLevel="0" collapsed="false">
      <c r="A2440" s="4" t="n">
        <v>4620</v>
      </c>
      <c r="B2440" s="4" t="s">
        <v>14187</v>
      </c>
      <c r="C2440" s="4"/>
      <c r="D2440" s="4" t="s">
        <v>14188</v>
      </c>
      <c r="E2440" s="5" t="s">
        <v>9338</v>
      </c>
      <c r="F2440" s="4" t="s">
        <v>948</v>
      </c>
      <c r="G2440" s="4" t="s">
        <v>948</v>
      </c>
      <c r="H2440" s="5" t="s">
        <v>14189</v>
      </c>
      <c r="I2440" s="7" t="s">
        <v>14190</v>
      </c>
      <c r="J2440" s="5" t="n">
        <f aca="false">LEN(K2440)</f>
        <v>22</v>
      </c>
      <c r="K2440" s="5" t="s">
        <v>14191</v>
      </c>
      <c r="L2440" s="4" t="s">
        <v>78</v>
      </c>
      <c r="M2440" s="4" t="s">
        <v>1063</v>
      </c>
    </row>
    <row r="2441" customFormat="false" ht="15.75" hidden="false" customHeight="true" outlineLevel="0" collapsed="false">
      <c r="A2441" s="4" t="n">
        <v>4633</v>
      </c>
      <c r="B2441" s="4" t="s">
        <v>14192</v>
      </c>
      <c r="C2441" s="4"/>
      <c r="D2441" s="4" t="s">
        <v>14193</v>
      </c>
      <c r="E2441" s="5" t="s">
        <v>11408</v>
      </c>
      <c r="F2441" s="4" t="s">
        <v>11409</v>
      </c>
      <c r="G2441" s="4" t="s">
        <v>948</v>
      </c>
      <c r="H2441" s="5" t="s">
        <v>14194</v>
      </c>
      <c r="I2441" s="4" t="s">
        <v>14195</v>
      </c>
      <c r="J2441" s="5" t="n">
        <f aca="false">LEN(K2441)</f>
        <v>22</v>
      </c>
      <c r="K2441" s="6" t="s">
        <v>14196</v>
      </c>
      <c r="L2441" s="4" t="s">
        <v>21</v>
      </c>
      <c r="M2441" s="4" t="s">
        <v>31</v>
      </c>
    </row>
    <row r="2442" customFormat="false" ht="15.75" hidden="false" customHeight="true" outlineLevel="0" collapsed="false">
      <c r="A2442" s="4" t="n">
        <v>4646</v>
      </c>
      <c r="B2442" s="4" t="s">
        <v>14197</v>
      </c>
      <c r="C2442" s="4" t="s">
        <v>14198</v>
      </c>
      <c r="D2442" s="4" t="s">
        <v>14199</v>
      </c>
      <c r="E2442" s="5" t="s">
        <v>14200</v>
      </c>
      <c r="F2442" s="4" t="s">
        <v>14201</v>
      </c>
      <c r="G2442" s="4" t="s">
        <v>948</v>
      </c>
      <c r="H2442" s="5" t="s">
        <v>14202</v>
      </c>
      <c r="I2442" s="7" t="s">
        <v>14203</v>
      </c>
      <c r="J2442" s="5" t="n">
        <f aca="false">LEN(K2442)</f>
        <v>22</v>
      </c>
      <c r="K2442" s="6" t="str">
        <f aca="false">LOWER(SUBSTITUTE(SUBSTITUTE(SUBSTITUTE(SUBSTITUTE(SUBSTITUTE(SUBSTITUTE(SUBSTITUTE(B2442,"S.L.",""),"SL",""),"S.A.",""),"SA","")," ",""),".",""),",",""))&amp;".com"</f>
        <v>orellanalaperdizii.com</v>
      </c>
      <c r="L2442" s="4" t="s">
        <v>78</v>
      </c>
      <c r="M2442" s="4" t="s">
        <v>1208</v>
      </c>
    </row>
    <row r="2443" customFormat="false" ht="15.75" hidden="false" customHeight="true" outlineLevel="0" collapsed="false">
      <c r="A2443" s="4" t="n">
        <v>4697</v>
      </c>
      <c r="B2443" s="4" t="s">
        <v>14204</v>
      </c>
      <c r="C2443" s="4" t="s">
        <v>14205</v>
      </c>
      <c r="D2443" s="4" t="s">
        <v>14206</v>
      </c>
      <c r="E2443" s="5" t="s">
        <v>14207</v>
      </c>
      <c r="F2443" s="4" t="s">
        <v>14208</v>
      </c>
      <c r="G2443" s="4" t="s">
        <v>948</v>
      </c>
      <c r="H2443" s="5" t="s">
        <v>14209</v>
      </c>
      <c r="I2443" s="4" t="s">
        <v>14210</v>
      </c>
      <c r="J2443" s="5" t="n">
        <f aca="false">LEN(K2443)</f>
        <v>22</v>
      </c>
      <c r="K2443" s="6" t="s">
        <v>14211</v>
      </c>
      <c r="L2443" s="4" t="s">
        <v>31</v>
      </c>
      <c r="M2443" s="4" t="s">
        <v>2139</v>
      </c>
    </row>
    <row r="2444" customFormat="false" ht="15.75" hidden="false" customHeight="true" outlineLevel="0" collapsed="false">
      <c r="A2444" s="4" t="n">
        <v>4701</v>
      </c>
      <c r="B2444" s="4" t="s">
        <v>14212</v>
      </c>
      <c r="C2444" s="4" t="s">
        <v>14213</v>
      </c>
      <c r="D2444" s="4" t="s">
        <v>14214</v>
      </c>
      <c r="E2444" s="5" t="s">
        <v>14215</v>
      </c>
      <c r="F2444" s="4" t="s">
        <v>14216</v>
      </c>
      <c r="G2444" s="4" t="s">
        <v>948</v>
      </c>
      <c r="H2444" s="5" t="s">
        <v>14217</v>
      </c>
      <c r="I2444" s="4" t="s">
        <v>14218</v>
      </c>
      <c r="J2444" s="5" t="n">
        <f aca="false">LEN(K2444)</f>
        <v>22</v>
      </c>
      <c r="K2444" s="6" t="s">
        <v>14219</v>
      </c>
      <c r="L2444" s="4" t="s">
        <v>21</v>
      </c>
      <c r="M2444" s="4" t="s">
        <v>577</v>
      </c>
    </row>
    <row r="2445" customFormat="false" ht="15.75" hidden="false" customHeight="true" outlineLevel="0" collapsed="false">
      <c r="A2445" s="4" t="n">
        <v>4702</v>
      </c>
      <c r="B2445" s="4" t="s">
        <v>14220</v>
      </c>
      <c r="C2445" s="4" t="s">
        <v>14221</v>
      </c>
      <c r="D2445" s="4" t="s">
        <v>14222</v>
      </c>
      <c r="E2445" s="5" t="s">
        <v>7584</v>
      </c>
      <c r="F2445" s="4" t="s">
        <v>7585</v>
      </c>
      <c r="G2445" s="4" t="s">
        <v>948</v>
      </c>
      <c r="H2445" s="5" t="s">
        <v>14223</v>
      </c>
      <c r="I2445" s="7" t="s">
        <v>14224</v>
      </c>
      <c r="J2445" s="5" t="n">
        <f aca="false">LEN(K2445)</f>
        <v>22</v>
      </c>
      <c r="K2445" s="13" t="s">
        <v>14225</v>
      </c>
      <c r="L2445" s="4" t="s">
        <v>31</v>
      </c>
      <c r="M2445" s="4" t="s">
        <v>8621</v>
      </c>
    </row>
    <row r="2446" customFormat="false" ht="15.75" hidden="false" customHeight="true" outlineLevel="0" collapsed="false">
      <c r="A2446" s="4" t="n">
        <v>4712</v>
      </c>
      <c r="B2446" s="4" t="s">
        <v>14226</v>
      </c>
      <c r="C2446" s="4" t="s">
        <v>14227</v>
      </c>
      <c r="D2446" s="4" t="s">
        <v>14228</v>
      </c>
      <c r="E2446" s="5" t="s">
        <v>471</v>
      </c>
      <c r="F2446" s="4" t="s">
        <v>372</v>
      </c>
      <c r="G2446" s="4" t="s">
        <v>372</v>
      </c>
      <c r="H2446" s="5" t="s">
        <v>14229</v>
      </c>
      <c r="I2446" s="4" t="s">
        <v>14230</v>
      </c>
      <c r="J2446" s="5" t="n">
        <f aca="false">LEN(K2446)</f>
        <v>22</v>
      </c>
      <c r="K2446" s="6" t="s">
        <v>14231</v>
      </c>
      <c r="L2446" s="4" t="s">
        <v>78</v>
      </c>
      <c r="M2446" s="4" t="s">
        <v>996</v>
      </c>
    </row>
    <row r="2447" customFormat="false" ht="15.75" hidden="false" customHeight="true" outlineLevel="0" collapsed="false">
      <c r="A2447" s="4" t="n">
        <v>4718</v>
      </c>
      <c r="B2447" s="4" t="s">
        <v>14232</v>
      </c>
      <c r="C2447" s="4" t="s">
        <v>14233</v>
      </c>
      <c r="D2447" s="4" t="s">
        <v>14234</v>
      </c>
      <c r="E2447" s="5" t="s">
        <v>6204</v>
      </c>
      <c r="F2447" s="4" t="s">
        <v>6205</v>
      </c>
      <c r="G2447" s="4" t="s">
        <v>372</v>
      </c>
      <c r="H2447" s="5" t="s">
        <v>14235</v>
      </c>
      <c r="I2447" s="4" t="s">
        <v>14236</v>
      </c>
      <c r="J2447" s="5" t="n">
        <f aca="false">LEN(K2447)</f>
        <v>22</v>
      </c>
      <c r="K2447" s="6" t="s">
        <v>14237</v>
      </c>
      <c r="L2447" s="4" t="s">
        <v>21</v>
      </c>
      <c r="M2447" s="4" t="s">
        <v>1208</v>
      </c>
    </row>
    <row r="2448" customFormat="false" ht="15.75" hidden="false" customHeight="true" outlineLevel="0" collapsed="false">
      <c r="A2448" s="4" t="n">
        <v>4725</v>
      </c>
      <c r="B2448" s="4" t="s">
        <v>14238</v>
      </c>
      <c r="C2448" s="4"/>
      <c r="D2448" s="4" t="s">
        <v>14239</v>
      </c>
      <c r="E2448" s="5" t="s">
        <v>455</v>
      </c>
      <c r="F2448" s="4" t="s">
        <v>372</v>
      </c>
      <c r="G2448" s="4" t="s">
        <v>372</v>
      </c>
      <c r="H2448" s="5" t="s">
        <v>14240</v>
      </c>
      <c r="I2448" s="7" t="s">
        <v>14241</v>
      </c>
      <c r="J2448" s="5" t="n">
        <f aca="false">LEN(K2448)</f>
        <v>22</v>
      </c>
      <c r="K2448" s="13" t="s">
        <v>14242</v>
      </c>
      <c r="L2448" s="4" t="s">
        <v>31</v>
      </c>
      <c r="M2448" s="4" t="s">
        <v>336</v>
      </c>
    </row>
    <row r="2449" customFormat="false" ht="15.75" hidden="false" customHeight="true" outlineLevel="0" collapsed="false">
      <c r="A2449" s="4" t="n">
        <v>4783</v>
      </c>
      <c r="B2449" s="4" t="s">
        <v>14243</v>
      </c>
      <c r="C2449" s="4" t="s">
        <v>14244</v>
      </c>
      <c r="D2449" s="4" t="s">
        <v>14245</v>
      </c>
      <c r="E2449" s="5" t="s">
        <v>455</v>
      </c>
      <c r="F2449" s="4" t="s">
        <v>372</v>
      </c>
      <c r="G2449" s="4" t="s">
        <v>372</v>
      </c>
      <c r="H2449" s="5" t="s">
        <v>14246</v>
      </c>
      <c r="I2449" s="4" t="s">
        <v>14247</v>
      </c>
      <c r="J2449" s="5" t="n">
        <f aca="false">LEN(K2449)</f>
        <v>22</v>
      </c>
      <c r="K2449" s="6" t="s">
        <v>14248</v>
      </c>
      <c r="L2449" s="4" t="s">
        <v>66</v>
      </c>
      <c r="M2449" s="4" t="s">
        <v>368</v>
      </c>
    </row>
    <row r="2450" customFormat="false" ht="15.75" hidden="false" customHeight="true" outlineLevel="0" collapsed="false">
      <c r="A2450" s="4" t="n">
        <v>4809</v>
      </c>
      <c r="B2450" s="4" t="s">
        <v>14249</v>
      </c>
      <c r="C2450" s="4" t="s">
        <v>14250</v>
      </c>
      <c r="D2450" s="4" t="s">
        <v>14251</v>
      </c>
      <c r="E2450" s="5" t="s">
        <v>471</v>
      </c>
      <c r="F2450" s="4" t="s">
        <v>372</v>
      </c>
      <c r="G2450" s="4" t="s">
        <v>372</v>
      </c>
      <c r="H2450" s="5" t="s">
        <v>14252</v>
      </c>
      <c r="I2450" s="4" t="s">
        <v>14253</v>
      </c>
      <c r="J2450" s="5" t="n">
        <f aca="false">LEN(K2450)</f>
        <v>22</v>
      </c>
      <c r="K2450" s="6" t="s">
        <v>14254</v>
      </c>
      <c r="L2450" s="4" t="s">
        <v>66</v>
      </c>
      <c r="M2450" s="4" t="s">
        <v>1208</v>
      </c>
    </row>
    <row r="2451" customFormat="false" ht="15.75" hidden="false" customHeight="true" outlineLevel="0" collapsed="false">
      <c r="A2451" s="4" t="n">
        <v>4831</v>
      </c>
      <c r="B2451" s="4" t="s">
        <v>14255</v>
      </c>
      <c r="C2451" s="4"/>
      <c r="D2451" s="4" t="s">
        <v>14256</v>
      </c>
      <c r="E2451" s="5" t="s">
        <v>14257</v>
      </c>
      <c r="F2451" s="4" t="s">
        <v>14258</v>
      </c>
      <c r="G2451" s="4" t="s">
        <v>372</v>
      </c>
      <c r="H2451" s="5" t="s">
        <v>14259</v>
      </c>
      <c r="I2451" s="4" t="s">
        <v>14260</v>
      </c>
      <c r="J2451" s="5" t="n">
        <f aca="false">LEN(K2451)</f>
        <v>22</v>
      </c>
      <c r="K2451" s="6" t="s">
        <v>14261</v>
      </c>
      <c r="L2451" s="4" t="s">
        <v>637</v>
      </c>
      <c r="M2451" s="4" t="s">
        <v>2097</v>
      </c>
    </row>
    <row r="2452" customFormat="false" ht="15.75" hidden="false" customHeight="true" outlineLevel="0" collapsed="false">
      <c r="A2452" s="4" t="n">
        <v>4838</v>
      </c>
      <c r="B2452" s="4" t="s">
        <v>14262</v>
      </c>
      <c r="C2452" s="4" t="s">
        <v>14263</v>
      </c>
      <c r="D2452" s="4" t="s">
        <v>14264</v>
      </c>
      <c r="E2452" s="5" t="s">
        <v>4976</v>
      </c>
      <c r="F2452" s="4" t="s">
        <v>2150</v>
      </c>
      <c r="G2452" s="4" t="s">
        <v>372</v>
      </c>
      <c r="H2452" s="5" t="s">
        <v>14265</v>
      </c>
      <c r="I2452" s="4" t="s">
        <v>14266</v>
      </c>
      <c r="J2452" s="5" t="n">
        <f aca="false">LEN(K2452)</f>
        <v>22</v>
      </c>
      <c r="K2452" s="6" t="s">
        <v>14267</v>
      </c>
      <c r="L2452" s="4" t="s">
        <v>66</v>
      </c>
      <c r="M2452" s="4" t="s">
        <v>2890</v>
      </c>
    </row>
    <row r="2453" customFormat="false" ht="15.75" hidden="false" customHeight="true" outlineLevel="0" collapsed="false">
      <c r="A2453" s="4" t="n">
        <v>4946</v>
      </c>
      <c r="B2453" s="4" t="s">
        <v>14268</v>
      </c>
      <c r="C2453" s="4" t="s">
        <v>14269</v>
      </c>
      <c r="D2453" s="4" t="s">
        <v>14270</v>
      </c>
      <c r="E2453" s="5" t="s">
        <v>14271</v>
      </c>
      <c r="F2453" s="4" t="s">
        <v>14272</v>
      </c>
      <c r="G2453" s="4" t="s">
        <v>332</v>
      </c>
      <c r="H2453" s="5" t="s">
        <v>14273</v>
      </c>
      <c r="I2453" s="7" t="s">
        <v>14274</v>
      </c>
      <c r="J2453" s="5" t="n">
        <f aca="false">LEN(K2453)</f>
        <v>22</v>
      </c>
      <c r="K2453" s="13" t="s">
        <v>14275</v>
      </c>
      <c r="L2453" s="4" t="s">
        <v>66</v>
      </c>
      <c r="M2453" s="4" t="s">
        <v>996</v>
      </c>
    </row>
    <row r="2454" customFormat="false" ht="15.75" hidden="false" customHeight="true" outlineLevel="0" collapsed="false">
      <c r="A2454" s="4" t="n">
        <v>4962</v>
      </c>
      <c r="B2454" s="4" t="s">
        <v>14276</v>
      </c>
      <c r="C2454" s="4" t="s">
        <v>14277</v>
      </c>
      <c r="D2454" s="4" t="s">
        <v>14278</v>
      </c>
      <c r="E2454" s="5" t="s">
        <v>5004</v>
      </c>
      <c r="F2454" s="4" t="s">
        <v>332</v>
      </c>
      <c r="G2454" s="4" t="s">
        <v>332</v>
      </c>
      <c r="H2454" s="5" t="s">
        <v>14279</v>
      </c>
      <c r="I2454" s="4" t="s">
        <v>14280</v>
      </c>
      <c r="J2454" s="5" t="n">
        <f aca="false">LEN(K2454)</f>
        <v>22</v>
      </c>
      <c r="K2454" s="6" t="s">
        <v>14281</v>
      </c>
      <c r="L2454" s="4" t="s">
        <v>57</v>
      </c>
      <c r="M2454" s="4" t="s">
        <v>918</v>
      </c>
    </row>
    <row r="2455" customFormat="false" ht="15.75" hidden="false" customHeight="true" outlineLevel="0" collapsed="false">
      <c r="A2455" s="4" t="n">
        <v>5027</v>
      </c>
      <c r="B2455" s="4" t="s">
        <v>14282</v>
      </c>
      <c r="C2455" s="4"/>
      <c r="D2455" s="4" t="s">
        <v>14283</v>
      </c>
      <c r="E2455" s="5" t="s">
        <v>14284</v>
      </c>
      <c r="F2455" s="4" t="s">
        <v>2831</v>
      </c>
      <c r="G2455" s="4" t="s">
        <v>332</v>
      </c>
      <c r="H2455" s="5" t="s">
        <v>14285</v>
      </c>
      <c r="I2455" s="4" t="s">
        <v>14286</v>
      </c>
      <c r="J2455" s="5" t="n">
        <f aca="false">LEN(K2455)</f>
        <v>22</v>
      </c>
      <c r="K2455" s="6" t="s">
        <v>14287</v>
      </c>
      <c r="L2455" s="4" t="s">
        <v>31</v>
      </c>
      <c r="M2455" s="4" t="s">
        <v>794</v>
      </c>
    </row>
    <row r="2456" customFormat="false" ht="15.75" hidden="false" customHeight="true" outlineLevel="0" collapsed="false">
      <c r="A2456" s="4" t="n">
        <v>5063</v>
      </c>
      <c r="B2456" s="4" t="s">
        <v>14288</v>
      </c>
      <c r="C2456" s="4"/>
      <c r="D2456" s="4" t="s">
        <v>14289</v>
      </c>
      <c r="E2456" s="5" t="s">
        <v>1458</v>
      </c>
      <c r="F2456" s="4" t="s">
        <v>1459</v>
      </c>
      <c r="G2456" s="4" t="s">
        <v>332</v>
      </c>
      <c r="H2456" s="5" t="s">
        <v>14290</v>
      </c>
      <c r="I2456" s="7" t="s">
        <v>14291</v>
      </c>
      <c r="J2456" s="5" t="n">
        <f aca="false">LEN(K2456)</f>
        <v>22</v>
      </c>
      <c r="K2456" s="6" t="str">
        <f aca="false">LOWER(SUBSTITUTE(SUBSTITUTE(SUBSTITUTE(SUBSTITUTE(SUBSTITUTE(SUBSTITUTE(SUBSTITUTE(B2456,"S.L.",""),"SL",""),"S.A.",""),"SA","")," ",""),".",""),",",""))&amp;".com"</f>
        <v>lagargirhospedajes.com</v>
      </c>
      <c r="L2456" s="4" t="s">
        <v>78</v>
      </c>
      <c r="M2456" s="4" t="s">
        <v>31</v>
      </c>
    </row>
    <row r="2457" customFormat="false" ht="15.75" hidden="false" customHeight="true" outlineLevel="0" collapsed="false">
      <c r="A2457" s="4" t="n">
        <v>5065</v>
      </c>
      <c r="B2457" s="4" t="s">
        <v>14292</v>
      </c>
      <c r="C2457" s="4" t="s">
        <v>14293</v>
      </c>
      <c r="D2457" s="4" t="s">
        <v>14294</v>
      </c>
      <c r="E2457" s="5" t="s">
        <v>1458</v>
      </c>
      <c r="F2457" s="4" t="s">
        <v>1459</v>
      </c>
      <c r="G2457" s="4" t="s">
        <v>332</v>
      </c>
      <c r="H2457" s="5" t="s">
        <v>14295</v>
      </c>
      <c r="I2457" s="7" t="s">
        <v>14296</v>
      </c>
      <c r="J2457" s="5" t="n">
        <f aca="false">LEN(K2457)</f>
        <v>22</v>
      </c>
      <c r="K2457" s="6" t="s">
        <v>14297</v>
      </c>
      <c r="L2457" s="4" t="s">
        <v>21</v>
      </c>
      <c r="M2457" s="4" t="s">
        <v>967</v>
      </c>
    </row>
    <row r="2458" customFormat="false" ht="15.75" hidden="false" customHeight="true" outlineLevel="0" collapsed="false">
      <c r="A2458" s="4" t="n">
        <v>5073</v>
      </c>
      <c r="B2458" s="4" t="s">
        <v>14298</v>
      </c>
      <c r="C2458" s="4"/>
      <c r="D2458" s="4" t="s">
        <v>14299</v>
      </c>
      <c r="E2458" s="5" t="s">
        <v>10611</v>
      </c>
      <c r="F2458" s="4" t="s">
        <v>10612</v>
      </c>
      <c r="G2458" s="4" t="s">
        <v>332</v>
      </c>
      <c r="H2458" s="5" t="s">
        <v>14300</v>
      </c>
      <c r="I2458" s="4" t="s">
        <v>14301</v>
      </c>
      <c r="J2458" s="5" t="n">
        <f aca="false">LEN(K2458)</f>
        <v>22</v>
      </c>
      <c r="K2458" s="6" t="s">
        <v>14302</v>
      </c>
      <c r="L2458" s="4" t="s">
        <v>31</v>
      </c>
      <c r="M2458" s="4" t="s">
        <v>31</v>
      </c>
    </row>
    <row r="2459" customFormat="false" ht="15.75" hidden="false" customHeight="true" outlineLevel="0" collapsed="false">
      <c r="A2459" s="4" t="n">
        <v>5101</v>
      </c>
      <c r="B2459" s="4" t="s">
        <v>14303</v>
      </c>
      <c r="C2459" s="4"/>
      <c r="D2459" s="4" t="s">
        <v>14304</v>
      </c>
      <c r="E2459" s="5" t="s">
        <v>1915</v>
      </c>
      <c r="F2459" s="4" t="s">
        <v>1916</v>
      </c>
      <c r="G2459" s="4" t="s">
        <v>332</v>
      </c>
      <c r="H2459" s="5" t="s">
        <v>14305</v>
      </c>
      <c r="I2459" s="7" t="s">
        <v>14306</v>
      </c>
      <c r="J2459" s="5" t="n">
        <f aca="false">LEN(K2459)</f>
        <v>22</v>
      </c>
      <c r="K2459" s="5" t="str">
        <f aca="false">LOWER(SUBSTITUTE(SUBSTITUTE(SUBSTITUTE(SUBSTITUTE(SUBSTITUTE(SUBSTITUTE(SUBSTITUTE(B2459,"S.L.",""),"SL",""),"S.A.",""),"SA","")," ",""),".",""),",",""))&amp;".com"</f>
        <v>tartessusnctipetri.com</v>
      </c>
      <c r="L2459" s="4" t="s">
        <v>57</v>
      </c>
      <c r="M2459" s="4" t="s">
        <v>31</v>
      </c>
    </row>
    <row r="2460" customFormat="false" ht="15.75" hidden="false" customHeight="true" outlineLevel="0" collapsed="false">
      <c r="A2460" s="4" t="n">
        <v>5107</v>
      </c>
      <c r="B2460" s="4" t="s">
        <v>14307</v>
      </c>
      <c r="C2460" s="4" t="s">
        <v>14308</v>
      </c>
      <c r="D2460" s="4" t="s">
        <v>14309</v>
      </c>
      <c r="E2460" s="5" t="s">
        <v>11408</v>
      </c>
      <c r="F2460" s="4" t="s">
        <v>11409</v>
      </c>
      <c r="G2460" s="4" t="s">
        <v>948</v>
      </c>
      <c r="H2460" s="5" t="s">
        <v>14310</v>
      </c>
      <c r="I2460" s="7" t="s">
        <v>14311</v>
      </c>
      <c r="J2460" s="5" t="n">
        <f aca="false">LEN(K2460)</f>
        <v>22</v>
      </c>
      <c r="K2460" s="6" t="s">
        <v>14312</v>
      </c>
      <c r="L2460" s="4" t="s">
        <v>57</v>
      </c>
      <c r="M2460" s="4" t="s">
        <v>877</v>
      </c>
    </row>
    <row r="2461" customFormat="false" ht="15.75" hidden="false" customHeight="true" outlineLevel="0" collapsed="false">
      <c r="A2461" s="4" t="n">
        <v>5119</v>
      </c>
      <c r="B2461" s="4" t="s">
        <v>14313</v>
      </c>
      <c r="C2461" s="4" t="s">
        <v>14314</v>
      </c>
      <c r="D2461" s="4" t="s">
        <v>14315</v>
      </c>
      <c r="E2461" s="5" t="s">
        <v>14316</v>
      </c>
      <c r="F2461" s="4" t="s">
        <v>14317</v>
      </c>
      <c r="G2461" s="4" t="s">
        <v>332</v>
      </c>
      <c r="H2461" s="5" t="s">
        <v>14318</v>
      </c>
      <c r="I2461" s="4" t="s">
        <v>14319</v>
      </c>
      <c r="J2461" s="5" t="n">
        <f aca="false">LEN(K2461)</f>
        <v>22</v>
      </c>
      <c r="K2461" s="6" t="s">
        <v>14320</v>
      </c>
      <c r="L2461" s="4" t="s">
        <v>57</v>
      </c>
      <c r="M2461" s="4" t="s">
        <v>326</v>
      </c>
    </row>
    <row r="2462" customFormat="false" ht="15.75" hidden="false" customHeight="true" outlineLevel="0" collapsed="false">
      <c r="A2462" s="4" t="n">
        <v>5140</v>
      </c>
      <c r="B2462" s="4" t="s">
        <v>14321</v>
      </c>
      <c r="C2462" s="4" t="s">
        <v>14322</v>
      </c>
      <c r="D2462" s="4" t="s">
        <v>14323</v>
      </c>
      <c r="E2462" s="5" t="s">
        <v>1304</v>
      </c>
      <c r="F2462" s="4" t="s">
        <v>1305</v>
      </c>
      <c r="G2462" s="4" t="s">
        <v>332</v>
      </c>
      <c r="H2462" s="5" t="s">
        <v>14324</v>
      </c>
      <c r="I2462" s="4" t="s">
        <v>14325</v>
      </c>
      <c r="J2462" s="5" t="n">
        <f aca="false">LEN(K2462)</f>
        <v>22</v>
      </c>
      <c r="K2462" s="6" t="s">
        <v>14326</v>
      </c>
      <c r="L2462" s="4" t="s">
        <v>21</v>
      </c>
      <c r="M2462" s="4" t="s">
        <v>2097</v>
      </c>
    </row>
    <row r="2463" customFormat="false" ht="15.75" hidden="false" customHeight="true" outlineLevel="0" collapsed="false">
      <c r="A2463" s="4" t="n">
        <v>5170</v>
      </c>
      <c r="B2463" s="4" t="s">
        <v>14327</v>
      </c>
      <c r="C2463" s="4" t="s">
        <v>14328</v>
      </c>
      <c r="D2463" s="4" t="s">
        <v>14329</v>
      </c>
      <c r="E2463" s="5" t="s">
        <v>14330</v>
      </c>
      <c r="F2463" s="4" t="s">
        <v>14331</v>
      </c>
      <c r="G2463" s="4" t="s">
        <v>332</v>
      </c>
      <c r="H2463" s="5" t="s">
        <v>14332</v>
      </c>
      <c r="I2463" s="7" t="s">
        <v>14333</v>
      </c>
      <c r="J2463" s="5" t="n">
        <f aca="false">LEN(K2463)</f>
        <v>22</v>
      </c>
      <c r="K2463" s="6" t="s">
        <v>14334</v>
      </c>
      <c r="L2463" s="4" t="s">
        <v>21</v>
      </c>
      <c r="M2463" s="4" t="s">
        <v>577</v>
      </c>
    </row>
    <row r="2464" customFormat="false" ht="15.75" hidden="false" customHeight="true" outlineLevel="0" collapsed="false">
      <c r="A2464" s="4" t="n">
        <v>5190</v>
      </c>
      <c r="B2464" s="4" t="s">
        <v>14335</v>
      </c>
      <c r="C2464" s="4" t="s">
        <v>14336</v>
      </c>
      <c r="D2464" s="4" t="s">
        <v>14337</v>
      </c>
      <c r="E2464" s="5" t="s">
        <v>1452</v>
      </c>
      <c r="F2464" s="4" t="s">
        <v>1453</v>
      </c>
      <c r="G2464" s="4" t="s">
        <v>332</v>
      </c>
      <c r="H2464" s="5" t="s">
        <v>14338</v>
      </c>
      <c r="I2464" s="7" t="s">
        <v>14339</v>
      </c>
      <c r="J2464" s="5" t="n">
        <f aca="false">LEN(K2464)</f>
        <v>22</v>
      </c>
      <c r="K2464" s="6" t="s">
        <v>14340</v>
      </c>
      <c r="L2464" s="4" t="s">
        <v>637</v>
      </c>
      <c r="M2464" s="4" t="s">
        <v>2781</v>
      </c>
    </row>
    <row r="2465" customFormat="false" ht="15.75" hidden="false" customHeight="true" outlineLevel="0" collapsed="false">
      <c r="A2465" s="4" t="n">
        <v>5248</v>
      </c>
      <c r="B2465" s="4" t="s">
        <v>14341</v>
      </c>
      <c r="C2465" s="4" t="s">
        <v>14342</v>
      </c>
      <c r="D2465" s="4" t="s">
        <v>14343</v>
      </c>
      <c r="E2465" s="5" t="s">
        <v>6280</v>
      </c>
      <c r="F2465" s="4" t="s">
        <v>824</v>
      </c>
      <c r="G2465" s="4" t="s">
        <v>824</v>
      </c>
      <c r="H2465" s="5" t="s">
        <v>14344</v>
      </c>
      <c r="I2465" s="7" t="s">
        <v>14345</v>
      </c>
      <c r="J2465" s="5" t="n">
        <f aca="false">LEN(K2465)</f>
        <v>22</v>
      </c>
      <c r="K2465" s="6" t="s">
        <v>14346</v>
      </c>
      <c r="L2465" s="4" t="s">
        <v>78</v>
      </c>
      <c r="M2465" s="4" t="s">
        <v>336</v>
      </c>
    </row>
    <row r="2466" customFormat="false" ht="15.75" hidden="false" customHeight="true" outlineLevel="0" collapsed="false">
      <c r="A2466" s="4" t="n">
        <v>5321</v>
      </c>
      <c r="B2466" s="4" t="s">
        <v>14347</v>
      </c>
      <c r="C2466" s="4" t="s">
        <v>14348</v>
      </c>
      <c r="D2466" s="4" t="s">
        <v>14349</v>
      </c>
      <c r="E2466" s="5" t="s">
        <v>14350</v>
      </c>
      <c r="F2466" s="4" t="s">
        <v>14351</v>
      </c>
      <c r="G2466" s="4" t="s">
        <v>824</v>
      </c>
      <c r="H2466" s="5" t="s">
        <v>14352</v>
      </c>
      <c r="I2466" s="4" t="s">
        <v>14353</v>
      </c>
      <c r="J2466" s="5" t="n">
        <f aca="false">LEN(K2466)</f>
        <v>22</v>
      </c>
      <c r="K2466" s="6" t="s">
        <v>14354</v>
      </c>
      <c r="L2466" s="4" t="s">
        <v>57</v>
      </c>
      <c r="M2466" s="4" t="s">
        <v>31</v>
      </c>
    </row>
    <row r="2467" customFormat="false" ht="27.75" hidden="false" customHeight="true" outlineLevel="0" collapsed="false">
      <c r="A2467" s="4" t="n">
        <v>5326</v>
      </c>
      <c r="B2467" s="4" t="s">
        <v>14355</v>
      </c>
      <c r="C2467" s="4" t="s">
        <v>14356</v>
      </c>
      <c r="D2467" s="4" t="s">
        <v>14357</v>
      </c>
      <c r="E2467" s="5" t="s">
        <v>641</v>
      </c>
      <c r="F2467" s="4" t="s">
        <v>642</v>
      </c>
      <c r="G2467" s="4" t="s">
        <v>250</v>
      </c>
      <c r="H2467" s="5" t="s">
        <v>14358</v>
      </c>
      <c r="I2467" s="7" t="s">
        <v>14359</v>
      </c>
      <c r="J2467" s="5" t="n">
        <f aca="false">LEN(K2467)</f>
        <v>22</v>
      </c>
      <c r="K2467" s="6" t="s">
        <v>14360</v>
      </c>
      <c r="L2467" s="4" t="s">
        <v>31</v>
      </c>
      <c r="M2467" s="4" t="s">
        <v>451</v>
      </c>
    </row>
    <row r="2468" customFormat="false" ht="27.75" hidden="false" customHeight="true" outlineLevel="0" collapsed="false">
      <c r="A2468" s="4" t="n">
        <v>5331</v>
      </c>
      <c r="B2468" s="4" t="s">
        <v>13063</v>
      </c>
      <c r="C2468" s="4" t="s">
        <v>14361</v>
      </c>
      <c r="D2468" s="4" t="s">
        <v>14362</v>
      </c>
      <c r="E2468" s="5" t="s">
        <v>13065</v>
      </c>
      <c r="F2468" s="4" t="s">
        <v>250</v>
      </c>
      <c r="G2468" s="4" t="s">
        <v>250</v>
      </c>
      <c r="H2468" s="5" t="s">
        <v>14363</v>
      </c>
      <c r="I2468" s="7" t="s">
        <v>14364</v>
      </c>
      <c r="J2468" s="5" t="n">
        <f aca="false">LEN(K2468)</f>
        <v>22</v>
      </c>
      <c r="K2468" s="6" t="str">
        <f aca="false">LOWER(SUBSTITUTE(SUBSTITUTE(SUBSTITUTE(SUBSTITUTE(SUBSTITUTE(SUBSTITUTE(SUBSTITUTE(B2468,"S.L.",""),"SL",""),"S.A.",""),"SA","")," ",""),".",""),",",""))&amp;".com"</f>
        <v>abadesnevadapalace.com</v>
      </c>
      <c r="L2468" s="4" t="s">
        <v>78</v>
      </c>
      <c r="M2468" s="4" t="s">
        <v>31</v>
      </c>
    </row>
    <row r="2469" customFormat="false" ht="15.75" hidden="false" customHeight="true" outlineLevel="0" collapsed="false">
      <c r="A2469" s="4" t="n">
        <v>5357</v>
      </c>
      <c r="B2469" s="4" t="s">
        <v>14365</v>
      </c>
      <c r="C2469" s="4"/>
      <c r="D2469" s="4" t="s">
        <v>14366</v>
      </c>
      <c r="E2469" s="5" t="s">
        <v>4189</v>
      </c>
      <c r="F2469" s="4" t="s">
        <v>250</v>
      </c>
      <c r="G2469" s="4" t="s">
        <v>250</v>
      </c>
      <c r="H2469" s="5" t="s">
        <v>14367</v>
      </c>
      <c r="I2469" s="7" t="s">
        <v>14368</v>
      </c>
      <c r="J2469" s="5" t="n">
        <f aca="false">LEN(K2469)</f>
        <v>22</v>
      </c>
      <c r="K2469" s="6" t="str">
        <f aca="false">LOWER(SUBSTITUTE(SUBSTITUTE(SUBSTITUTE(SUBSTITUTE(SUBSTITUTE(SUBSTITUTE(SUBSTITUTE(B2469,"S.L.",""),"SL",""),"S.A.",""),"SA","")," ",""),".",""),",",""))&amp;".com"</f>
        <v>hotelnogabarcelona.com</v>
      </c>
      <c r="L2469" s="4" t="s">
        <v>31</v>
      </c>
      <c r="M2469" s="4" t="s">
        <v>31</v>
      </c>
    </row>
    <row r="2470" customFormat="false" ht="15.75" hidden="false" customHeight="true" outlineLevel="0" collapsed="false">
      <c r="A2470" s="4" t="n">
        <v>5368</v>
      </c>
      <c r="B2470" s="4" t="s">
        <v>14369</v>
      </c>
      <c r="C2470" s="4"/>
      <c r="D2470" s="4" t="s">
        <v>14370</v>
      </c>
      <c r="E2470" s="5" t="s">
        <v>4189</v>
      </c>
      <c r="F2470" s="4" t="s">
        <v>250</v>
      </c>
      <c r="G2470" s="4" t="s">
        <v>250</v>
      </c>
      <c r="H2470" s="5" t="s">
        <v>14371</v>
      </c>
      <c r="I2470" s="7" t="s">
        <v>14372</v>
      </c>
      <c r="J2470" s="5" t="n">
        <f aca="false">LEN(K2470)</f>
        <v>22</v>
      </c>
      <c r="K2470" s="6" t="s">
        <v>14373</v>
      </c>
      <c r="L2470" s="4" t="s">
        <v>21</v>
      </c>
      <c r="M2470" s="4" t="s">
        <v>3203</v>
      </c>
    </row>
    <row r="2471" customFormat="false" ht="15.75" hidden="false" customHeight="true" outlineLevel="0" collapsed="false">
      <c r="A2471" s="4" t="n">
        <v>5394</v>
      </c>
      <c r="B2471" s="4" t="s">
        <v>14374</v>
      </c>
      <c r="C2471" s="4"/>
      <c r="D2471" s="4" t="s">
        <v>14375</v>
      </c>
      <c r="E2471" s="5" t="s">
        <v>1410</v>
      </c>
      <c r="F2471" s="4" t="s">
        <v>250</v>
      </c>
      <c r="G2471" s="4" t="s">
        <v>250</v>
      </c>
      <c r="H2471" s="5" t="s">
        <v>14376</v>
      </c>
      <c r="I2471" s="4" t="s">
        <v>14377</v>
      </c>
      <c r="J2471" s="5" t="n">
        <f aca="false">LEN(K2471)</f>
        <v>22</v>
      </c>
      <c r="K2471" s="6" t="str">
        <f aca="false">LOWER(SUBSTITUTE(SUBSTITUTE(SUBSTITUTE(SUBSTITUTE(SUBSTITUTE(SUBSTITUTE(SUBSTITUTE(B2471,"S.L.",""),"SL",""),"S.A.",""),"SA","")," ",""),".",""),",",""))&amp;".com"</f>
        <v>carmendelcobertizo.com</v>
      </c>
      <c r="L2471" s="4" t="s">
        <v>21</v>
      </c>
      <c r="M2471" s="4" t="s">
        <v>1462</v>
      </c>
    </row>
    <row r="2472" customFormat="false" ht="15.75" hidden="false" customHeight="true" outlineLevel="0" collapsed="false">
      <c r="A2472" s="4" t="n">
        <v>5395</v>
      </c>
      <c r="B2472" s="4" t="s">
        <v>14378</v>
      </c>
      <c r="C2472" s="4"/>
      <c r="D2472" s="4" t="s">
        <v>14379</v>
      </c>
      <c r="E2472" s="5" t="s">
        <v>340</v>
      </c>
      <c r="F2472" s="4" t="s">
        <v>250</v>
      </c>
      <c r="G2472" s="4" t="s">
        <v>250</v>
      </c>
      <c r="H2472" s="5" t="s">
        <v>14380</v>
      </c>
      <c r="I2472" s="4" t="s">
        <v>14381</v>
      </c>
      <c r="J2472" s="5" t="n">
        <f aca="false">LEN(K2472)</f>
        <v>22</v>
      </c>
      <c r="K2472" s="6" t="str">
        <f aca="false">LOWER(SUBSTITUTE(SUBSTITUTE(SUBSTITUTE(SUBSTITUTE(SUBSTITUTE(SUBSTITUTE(SUBSTITUTE(B2472,"S.L.",""),"SL",""),"S.A.",""),"SA","")," ",""),".",""),",",""))&amp;".com"</f>
        <v>hotelalcovercentro.com</v>
      </c>
      <c r="L2472" s="4" t="s">
        <v>57</v>
      </c>
      <c r="M2472" s="4" t="s">
        <v>819</v>
      </c>
    </row>
    <row r="2473" customFormat="false" ht="15.75" hidden="false" customHeight="true" outlineLevel="0" collapsed="false">
      <c r="A2473" s="4" t="n">
        <v>5396</v>
      </c>
      <c r="B2473" s="4" t="s">
        <v>4373</v>
      </c>
      <c r="C2473" s="4" t="s">
        <v>14382</v>
      </c>
      <c r="D2473" s="4" t="s">
        <v>14383</v>
      </c>
      <c r="E2473" s="5" t="s">
        <v>499</v>
      </c>
      <c r="F2473" s="4" t="s">
        <v>250</v>
      </c>
      <c r="G2473" s="4" t="s">
        <v>250</v>
      </c>
      <c r="H2473" s="5" t="s">
        <v>14384</v>
      </c>
      <c r="I2473" s="7" t="s">
        <v>14385</v>
      </c>
      <c r="J2473" s="5" t="n">
        <f aca="false">LEN(K2473)</f>
        <v>22</v>
      </c>
      <c r="K2473" s="6" t="s">
        <v>14386</v>
      </c>
      <c r="L2473" s="4" t="s">
        <v>31</v>
      </c>
      <c r="M2473" s="4" t="s">
        <v>502</v>
      </c>
    </row>
    <row r="2474" customFormat="false" ht="15.75" hidden="false" customHeight="true" outlineLevel="0" collapsed="false">
      <c r="A2474" s="4" t="n">
        <v>5400</v>
      </c>
      <c r="B2474" s="4" t="s">
        <v>14387</v>
      </c>
      <c r="C2474" s="4"/>
      <c r="D2474" s="4" t="s">
        <v>14388</v>
      </c>
      <c r="E2474" s="5" t="s">
        <v>6287</v>
      </c>
      <c r="F2474" s="4" t="s">
        <v>250</v>
      </c>
      <c r="G2474" s="4" t="s">
        <v>250</v>
      </c>
      <c r="H2474" s="5" t="s">
        <v>14389</v>
      </c>
      <c r="I2474" s="4" t="s">
        <v>14390</v>
      </c>
      <c r="J2474" s="5" t="n">
        <f aca="false">LEN(K2474)</f>
        <v>22</v>
      </c>
      <c r="K2474" s="6" t="s">
        <v>14391</v>
      </c>
      <c r="L2474" s="4" t="s">
        <v>78</v>
      </c>
      <c r="M2474" s="4" t="s">
        <v>31</v>
      </c>
    </row>
    <row r="2475" customFormat="false" ht="15.75" hidden="false" customHeight="true" outlineLevel="0" collapsed="false">
      <c r="A2475" s="4" t="n">
        <v>5411</v>
      </c>
      <c r="B2475" s="4" t="s">
        <v>14392</v>
      </c>
      <c r="C2475" s="4" t="s">
        <v>14393</v>
      </c>
      <c r="D2475" s="4" t="s">
        <v>14394</v>
      </c>
      <c r="E2475" s="5" t="s">
        <v>587</v>
      </c>
      <c r="F2475" s="4" t="s">
        <v>250</v>
      </c>
      <c r="G2475" s="4" t="s">
        <v>250</v>
      </c>
      <c r="H2475" s="5" t="s">
        <v>14395</v>
      </c>
      <c r="I2475" s="4" t="s">
        <v>14396</v>
      </c>
      <c r="J2475" s="5" t="n">
        <f aca="false">LEN(K2475)</f>
        <v>22</v>
      </c>
      <c r="K2475" s="6" t="s">
        <v>14397</v>
      </c>
      <c r="L2475" s="4" t="s">
        <v>31</v>
      </c>
      <c r="M2475" s="4" t="s">
        <v>729</v>
      </c>
    </row>
    <row r="2476" customFormat="false" ht="15.75" hidden="false" customHeight="true" outlineLevel="0" collapsed="false">
      <c r="A2476" s="4" t="n">
        <v>5435</v>
      </c>
      <c r="B2476" s="4" t="s">
        <v>14398</v>
      </c>
      <c r="C2476" s="4"/>
      <c r="D2476" s="4" t="s">
        <v>14399</v>
      </c>
      <c r="E2476" s="5" t="s">
        <v>14400</v>
      </c>
      <c r="F2476" s="4" t="s">
        <v>14401</v>
      </c>
      <c r="G2476" s="4" t="s">
        <v>250</v>
      </c>
      <c r="H2476" s="5" t="s">
        <v>14402</v>
      </c>
      <c r="I2476" s="7" t="s">
        <v>14403</v>
      </c>
      <c r="J2476" s="5" t="n">
        <f aca="false">LEN(K2476)</f>
        <v>22</v>
      </c>
      <c r="K2476" s="6" t="s">
        <v>14404</v>
      </c>
      <c r="L2476" s="4" t="s">
        <v>78</v>
      </c>
      <c r="M2476" s="4" t="s">
        <v>3523</v>
      </c>
    </row>
    <row r="2477" customFormat="false" ht="15.75" hidden="false" customHeight="true" outlineLevel="0" collapsed="false">
      <c r="A2477" s="4" t="n">
        <v>5486</v>
      </c>
      <c r="B2477" s="4" t="s">
        <v>14405</v>
      </c>
      <c r="C2477" s="4" t="s">
        <v>14406</v>
      </c>
      <c r="D2477" s="4" t="s">
        <v>14407</v>
      </c>
      <c r="E2477" s="5" t="s">
        <v>2838</v>
      </c>
      <c r="F2477" s="4" t="s">
        <v>2839</v>
      </c>
      <c r="G2477" s="4" t="s">
        <v>250</v>
      </c>
      <c r="H2477" s="5" t="s">
        <v>14408</v>
      </c>
      <c r="I2477" s="4" t="s">
        <v>14409</v>
      </c>
      <c r="J2477" s="5" t="n">
        <f aca="false">LEN(K2477)</f>
        <v>22</v>
      </c>
      <c r="K2477" s="6" t="s">
        <v>14410</v>
      </c>
      <c r="L2477" s="4" t="s">
        <v>78</v>
      </c>
      <c r="M2477" s="4" t="s">
        <v>467</v>
      </c>
    </row>
    <row r="2478" customFormat="false" ht="15.75" hidden="false" customHeight="true" outlineLevel="0" collapsed="false">
      <c r="A2478" s="4" t="n">
        <v>5512</v>
      </c>
      <c r="B2478" s="4" t="s">
        <v>14411</v>
      </c>
      <c r="C2478" s="4" t="s">
        <v>14412</v>
      </c>
      <c r="D2478" s="4" t="s">
        <v>14413</v>
      </c>
      <c r="E2478" s="5" t="s">
        <v>14414</v>
      </c>
      <c r="F2478" s="4" t="s">
        <v>6302</v>
      </c>
      <c r="G2478" s="4" t="s">
        <v>250</v>
      </c>
      <c r="H2478" s="5" t="s">
        <v>14415</v>
      </c>
      <c r="I2478" s="4" t="s">
        <v>14416</v>
      </c>
      <c r="J2478" s="5" t="n">
        <f aca="false">LEN(K2478)</f>
        <v>22</v>
      </c>
      <c r="K2478" s="6" t="s">
        <v>14417</v>
      </c>
      <c r="L2478" s="4" t="s">
        <v>57</v>
      </c>
      <c r="M2478" s="4" t="s">
        <v>2429</v>
      </c>
    </row>
    <row r="2479" customFormat="false" ht="15.75" hidden="false" customHeight="true" outlineLevel="0" collapsed="false">
      <c r="A2479" s="4" t="n">
        <v>5532</v>
      </c>
      <c r="B2479" s="4" t="s">
        <v>14418</v>
      </c>
      <c r="C2479" s="4" t="s">
        <v>14419</v>
      </c>
      <c r="D2479" s="4" t="s">
        <v>14420</v>
      </c>
      <c r="E2479" s="5" t="s">
        <v>641</v>
      </c>
      <c r="F2479" s="4" t="s">
        <v>642</v>
      </c>
      <c r="G2479" s="4" t="s">
        <v>250</v>
      </c>
      <c r="H2479" s="5" t="s">
        <v>14421</v>
      </c>
      <c r="I2479" s="4" t="s">
        <v>14422</v>
      </c>
      <c r="J2479" s="5" t="n">
        <f aca="false">LEN(K2479)</f>
        <v>22</v>
      </c>
      <c r="K2479" s="10" t="s">
        <v>14423</v>
      </c>
      <c r="L2479" s="4" t="s">
        <v>57</v>
      </c>
      <c r="M2479" s="4" t="s">
        <v>5272</v>
      </c>
    </row>
    <row r="2480" customFormat="false" ht="15.75" hidden="false" customHeight="true" outlineLevel="0" collapsed="false">
      <c r="A2480" s="4" t="n">
        <v>5564</v>
      </c>
      <c r="B2480" s="4" t="s">
        <v>14424</v>
      </c>
      <c r="C2480" s="4"/>
      <c r="D2480" s="4" t="s">
        <v>14425</v>
      </c>
      <c r="E2480" s="5" t="s">
        <v>3481</v>
      </c>
      <c r="F2480" s="4" t="s">
        <v>3482</v>
      </c>
      <c r="G2480" s="4" t="s">
        <v>250</v>
      </c>
      <c r="H2480" s="5" t="s">
        <v>14426</v>
      </c>
      <c r="I2480" s="4" t="s">
        <v>14427</v>
      </c>
      <c r="J2480" s="5" t="n">
        <f aca="false">LEN(K2480)</f>
        <v>22</v>
      </c>
      <c r="K2480" s="6" t="s">
        <v>14428</v>
      </c>
      <c r="L2480" s="4" t="s">
        <v>78</v>
      </c>
      <c r="M2480" s="4" t="s">
        <v>877</v>
      </c>
    </row>
    <row r="2481" customFormat="false" ht="15.75" hidden="false" customHeight="true" outlineLevel="0" collapsed="false">
      <c r="A2481" s="4" t="n">
        <v>5570</v>
      </c>
      <c r="B2481" s="4" t="s">
        <v>14429</v>
      </c>
      <c r="C2481" s="4" t="s">
        <v>14430</v>
      </c>
      <c r="D2481" s="4" t="s">
        <v>14431</v>
      </c>
      <c r="E2481" s="5" t="s">
        <v>9606</v>
      </c>
      <c r="F2481" s="4" t="s">
        <v>9607</v>
      </c>
      <c r="G2481" s="4" t="s">
        <v>250</v>
      </c>
      <c r="H2481" s="5" t="s">
        <v>14432</v>
      </c>
      <c r="I2481" s="4" t="s">
        <v>14433</v>
      </c>
      <c r="J2481" s="5" t="n">
        <f aca="false">LEN(K2481)</f>
        <v>22</v>
      </c>
      <c r="K2481" s="6" t="s">
        <v>14434</v>
      </c>
      <c r="L2481" s="4" t="s">
        <v>21</v>
      </c>
      <c r="M2481" s="4" t="s">
        <v>1063</v>
      </c>
    </row>
    <row r="2482" customFormat="false" ht="15.75" hidden="false" customHeight="true" outlineLevel="0" collapsed="false">
      <c r="A2482" s="4" t="n">
        <v>5580</v>
      </c>
      <c r="B2482" s="4" t="s">
        <v>14435</v>
      </c>
      <c r="C2482" s="4" t="s">
        <v>14436</v>
      </c>
      <c r="D2482" s="4" t="s">
        <v>14437</v>
      </c>
      <c r="E2482" s="5" t="s">
        <v>9606</v>
      </c>
      <c r="F2482" s="4" t="s">
        <v>9607</v>
      </c>
      <c r="G2482" s="4" t="s">
        <v>250</v>
      </c>
      <c r="H2482" s="5" t="s">
        <v>14438</v>
      </c>
      <c r="I2482" s="4" t="s">
        <v>14439</v>
      </c>
      <c r="J2482" s="5" t="n">
        <f aca="false">LEN(K2482)</f>
        <v>22</v>
      </c>
      <c r="K2482" s="6" t="s">
        <v>14440</v>
      </c>
      <c r="L2482" s="4" t="s">
        <v>31</v>
      </c>
      <c r="M2482" s="4" t="s">
        <v>2082</v>
      </c>
    </row>
    <row r="2483" customFormat="false" ht="15.75" hidden="false" customHeight="true" outlineLevel="0" collapsed="false">
      <c r="A2483" s="4" t="n">
        <v>5581</v>
      </c>
      <c r="B2483" s="4" t="s">
        <v>14441</v>
      </c>
      <c r="C2483" s="4"/>
      <c r="D2483" s="4" t="s">
        <v>14442</v>
      </c>
      <c r="E2483" s="5" t="s">
        <v>9606</v>
      </c>
      <c r="F2483" s="4" t="s">
        <v>9607</v>
      </c>
      <c r="G2483" s="4" t="s">
        <v>250</v>
      </c>
      <c r="H2483" s="5" t="s">
        <v>14443</v>
      </c>
      <c r="I2483" s="7" t="s">
        <v>14444</v>
      </c>
      <c r="J2483" s="5" t="n">
        <f aca="false">LEN(K2483)</f>
        <v>22</v>
      </c>
      <c r="K2483" s="6" t="s">
        <v>14445</v>
      </c>
      <c r="L2483" s="4" t="s">
        <v>31</v>
      </c>
      <c r="M2483" s="4" t="s">
        <v>2082</v>
      </c>
    </row>
    <row r="2484" customFormat="false" ht="15.75" hidden="false" customHeight="true" outlineLevel="0" collapsed="false">
      <c r="A2484" s="4" t="n">
        <v>5585</v>
      </c>
      <c r="B2484" s="4" t="s">
        <v>14446</v>
      </c>
      <c r="C2484" s="4" t="s">
        <v>14447</v>
      </c>
      <c r="D2484" s="4" t="s">
        <v>14448</v>
      </c>
      <c r="E2484" s="5" t="s">
        <v>587</v>
      </c>
      <c r="F2484" s="4" t="s">
        <v>250</v>
      </c>
      <c r="G2484" s="4" t="s">
        <v>250</v>
      </c>
      <c r="H2484" s="5" t="s">
        <v>14449</v>
      </c>
      <c r="I2484" s="4" t="s">
        <v>14450</v>
      </c>
      <c r="J2484" s="5" t="n">
        <f aca="false">LEN(K2484)</f>
        <v>22</v>
      </c>
      <c r="K2484" s="6" t="s">
        <v>14451</v>
      </c>
      <c r="L2484" s="4" t="s">
        <v>21</v>
      </c>
      <c r="M2484" s="4" t="s">
        <v>336</v>
      </c>
    </row>
    <row r="2485" customFormat="false" ht="15.75" hidden="false" customHeight="true" outlineLevel="0" collapsed="false">
      <c r="A2485" s="4" t="n">
        <v>5601</v>
      </c>
      <c r="B2485" s="4" t="s">
        <v>14452</v>
      </c>
      <c r="C2485" s="4" t="s">
        <v>14453</v>
      </c>
      <c r="D2485" s="4" t="s">
        <v>14454</v>
      </c>
      <c r="E2485" s="5" t="s">
        <v>14455</v>
      </c>
      <c r="F2485" s="4" t="s">
        <v>14456</v>
      </c>
      <c r="G2485" s="4" t="s">
        <v>250</v>
      </c>
      <c r="H2485" s="5" t="s">
        <v>14457</v>
      </c>
      <c r="I2485" s="4" t="s">
        <v>14458</v>
      </c>
      <c r="J2485" s="5" t="n">
        <f aca="false">LEN(K2485)</f>
        <v>22</v>
      </c>
      <c r="K2485" s="6" t="s">
        <v>14459</v>
      </c>
      <c r="L2485" s="4" t="s">
        <v>78</v>
      </c>
      <c r="M2485" s="4" t="s">
        <v>381</v>
      </c>
    </row>
    <row r="2486" customFormat="false" ht="15.75" hidden="false" customHeight="true" outlineLevel="0" collapsed="false">
      <c r="A2486" s="4" t="n">
        <v>5627</v>
      </c>
      <c r="B2486" s="4" t="s">
        <v>14460</v>
      </c>
      <c r="C2486" s="4" t="s">
        <v>14461</v>
      </c>
      <c r="D2486" s="4" t="s">
        <v>14462</v>
      </c>
      <c r="E2486" s="5" t="s">
        <v>14463</v>
      </c>
      <c r="F2486" s="4" t="s">
        <v>573</v>
      </c>
      <c r="G2486" s="4" t="s">
        <v>573</v>
      </c>
      <c r="H2486" s="5" t="s">
        <v>14464</v>
      </c>
      <c r="I2486" s="4" t="s">
        <v>14465</v>
      </c>
      <c r="J2486" s="5" t="n">
        <f aca="false">LEN(K2486)</f>
        <v>22</v>
      </c>
      <c r="K2486" s="10" t="s">
        <v>14466</v>
      </c>
      <c r="L2486" s="4" t="s">
        <v>57</v>
      </c>
      <c r="M2486" s="4" t="s">
        <v>4806</v>
      </c>
    </row>
    <row r="2487" customFormat="false" ht="15.75" hidden="false" customHeight="true" outlineLevel="0" collapsed="false">
      <c r="A2487" s="4" t="n">
        <v>5628</v>
      </c>
      <c r="B2487" s="4" t="s">
        <v>14467</v>
      </c>
      <c r="C2487" s="4" t="s">
        <v>14468</v>
      </c>
      <c r="D2487" s="4" t="s">
        <v>14469</v>
      </c>
      <c r="E2487" s="5" t="s">
        <v>14470</v>
      </c>
      <c r="F2487" s="4" t="s">
        <v>573</v>
      </c>
      <c r="G2487" s="4" t="s">
        <v>573</v>
      </c>
      <c r="H2487" s="5" t="s">
        <v>14471</v>
      </c>
      <c r="I2487" s="7" t="s">
        <v>4575</v>
      </c>
      <c r="J2487" s="5" t="n">
        <f aca="false">LEN(K2487)</f>
        <v>22</v>
      </c>
      <c r="K2487" s="6" t="s">
        <v>14472</v>
      </c>
      <c r="L2487" s="4" t="s">
        <v>31</v>
      </c>
      <c r="M2487" s="4" t="s">
        <v>1265</v>
      </c>
    </row>
    <row r="2488" customFormat="false" ht="15.75" hidden="false" customHeight="true" outlineLevel="0" collapsed="false">
      <c r="A2488" s="4" t="n">
        <v>5639</v>
      </c>
      <c r="B2488" s="4" t="s">
        <v>14473</v>
      </c>
      <c r="C2488" s="4"/>
      <c r="D2488" s="4" t="s">
        <v>14474</v>
      </c>
      <c r="E2488" s="5" t="s">
        <v>683</v>
      </c>
      <c r="F2488" s="4" t="s">
        <v>684</v>
      </c>
      <c r="G2488" s="4" t="s">
        <v>573</v>
      </c>
      <c r="H2488" s="5" t="s">
        <v>14475</v>
      </c>
      <c r="I2488" s="4" t="s">
        <v>14476</v>
      </c>
      <c r="J2488" s="5" t="n">
        <f aca="false">LEN(K2488)</f>
        <v>22</v>
      </c>
      <c r="K2488" s="6" t="s">
        <v>14477</v>
      </c>
      <c r="L2488" s="4" t="s">
        <v>31</v>
      </c>
      <c r="M2488" s="4" t="s">
        <v>11460</v>
      </c>
    </row>
    <row r="2489" customFormat="false" ht="15.75" hidden="false" customHeight="true" outlineLevel="0" collapsed="false">
      <c r="A2489" s="4" t="n">
        <v>5657</v>
      </c>
      <c r="B2489" s="4" t="s">
        <v>14478</v>
      </c>
      <c r="C2489" s="4"/>
      <c r="D2489" s="4" t="s">
        <v>14479</v>
      </c>
      <c r="E2489" s="5" t="s">
        <v>14480</v>
      </c>
      <c r="F2489" s="4" t="s">
        <v>5028</v>
      </c>
      <c r="G2489" s="4" t="s">
        <v>573</v>
      </c>
      <c r="H2489" s="5" t="s">
        <v>14481</v>
      </c>
      <c r="I2489" s="4" t="s">
        <v>14482</v>
      </c>
      <c r="J2489" s="5" t="n">
        <f aca="false">LEN(K2489)</f>
        <v>22</v>
      </c>
      <c r="K2489" s="6" t="str">
        <f aca="false">LOWER(SUBSTITUTE(SUBSTITUTE(SUBSTITUTE(SUBSTITUTE(SUBSTITUTE(SUBSTITUTE(SUBSTITUTE(B2489,"S.L.",""),"SL",""),"S.A.",""),"SA","")," ",""),".",""),",",""))&amp;".com"</f>
        <v>hostalpuentedelrey.com</v>
      </c>
      <c r="L2489" s="4" t="s">
        <v>21</v>
      </c>
      <c r="M2489" s="4" t="s">
        <v>577</v>
      </c>
    </row>
    <row r="2490" customFormat="false" ht="15.75" hidden="false" customHeight="true" outlineLevel="0" collapsed="false">
      <c r="A2490" s="4" t="n">
        <v>5671</v>
      </c>
      <c r="B2490" s="4" t="s">
        <v>14483</v>
      </c>
      <c r="C2490" s="4" t="s">
        <v>14484</v>
      </c>
      <c r="D2490" s="4" t="s">
        <v>14485</v>
      </c>
      <c r="E2490" s="5" t="s">
        <v>14486</v>
      </c>
      <c r="F2490" s="4" t="s">
        <v>14487</v>
      </c>
      <c r="G2490" s="4" t="s">
        <v>573</v>
      </c>
      <c r="H2490" s="5" t="s">
        <v>14488</v>
      </c>
      <c r="I2490" s="7" t="s">
        <v>14489</v>
      </c>
      <c r="J2490" s="5" t="n">
        <f aca="false">LEN(K2490)</f>
        <v>22</v>
      </c>
      <c r="K2490" s="6" t="s">
        <v>14490</v>
      </c>
      <c r="L2490" s="4" t="s">
        <v>21</v>
      </c>
      <c r="M2490" s="4" t="s">
        <v>5134</v>
      </c>
    </row>
    <row r="2491" customFormat="false" ht="15.75" hidden="false" customHeight="true" outlineLevel="0" collapsed="false">
      <c r="A2491" s="4" t="n">
        <v>5680</v>
      </c>
      <c r="B2491" s="4" t="s">
        <v>14491</v>
      </c>
      <c r="C2491" s="4"/>
      <c r="D2491" s="4" t="s">
        <v>14492</v>
      </c>
      <c r="E2491" s="5" t="s">
        <v>14493</v>
      </c>
      <c r="F2491" s="4" t="s">
        <v>14494</v>
      </c>
      <c r="G2491" s="4" t="s">
        <v>573</v>
      </c>
      <c r="H2491" s="5" t="s">
        <v>14495</v>
      </c>
      <c r="I2491" s="4" t="s">
        <v>14496</v>
      </c>
      <c r="J2491" s="5" t="n">
        <f aca="false">LEN(K2491)</f>
        <v>22</v>
      </c>
      <c r="K2491" s="6" t="s">
        <v>14497</v>
      </c>
      <c r="L2491" s="4" t="s">
        <v>57</v>
      </c>
      <c r="M2491" s="4" t="s">
        <v>1063</v>
      </c>
    </row>
    <row r="2492" customFormat="false" ht="15.75" hidden="false" customHeight="true" outlineLevel="0" collapsed="false">
      <c r="A2492" s="4" t="n">
        <v>5689</v>
      </c>
      <c r="B2492" s="4" t="s">
        <v>14498</v>
      </c>
      <c r="C2492" s="4" t="s">
        <v>14499</v>
      </c>
      <c r="D2492" s="4" t="s">
        <v>14500</v>
      </c>
      <c r="E2492" s="5" t="s">
        <v>14501</v>
      </c>
      <c r="F2492" s="4" t="s">
        <v>5028</v>
      </c>
      <c r="G2492" s="4" t="s">
        <v>573</v>
      </c>
      <c r="H2492" s="5" t="s">
        <v>14502</v>
      </c>
      <c r="I2492" s="4" t="s">
        <v>14503</v>
      </c>
      <c r="J2492" s="5" t="n">
        <f aca="false">LEN(K2492)</f>
        <v>22</v>
      </c>
      <c r="K2492" s="6" t="s">
        <v>14504</v>
      </c>
      <c r="L2492" s="4" t="s">
        <v>31</v>
      </c>
      <c r="M2492" s="4" t="s">
        <v>2429</v>
      </c>
    </row>
    <row r="2493" customFormat="false" ht="15.75" hidden="false" customHeight="true" outlineLevel="0" collapsed="false">
      <c r="A2493" s="4" t="n">
        <v>5700</v>
      </c>
      <c r="B2493" s="4" t="s">
        <v>14505</v>
      </c>
      <c r="C2493" s="4"/>
      <c r="D2493" s="4" t="s">
        <v>14506</v>
      </c>
      <c r="E2493" s="5" t="s">
        <v>415</v>
      </c>
      <c r="F2493" s="4" t="s">
        <v>62</v>
      </c>
      <c r="G2493" s="4" t="s">
        <v>18</v>
      </c>
      <c r="H2493" s="5" t="s">
        <v>14507</v>
      </c>
      <c r="I2493" s="4" t="s">
        <v>14508</v>
      </c>
      <c r="J2493" s="5" t="n">
        <f aca="false">LEN(K2493)</f>
        <v>22</v>
      </c>
      <c r="K2493" s="6" t="s">
        <v>14509</v>
      </c>
      <c r="L2493" s="4" t="s">
        <v>31</v>
      </c>
      <c r="M2493" s="4" t="s">
        <v>31</v>
      </c>
    </row>
    <row r="2494" customFormat="false" ht="15.75" hidden="false" customHeight="true" outlineLevel="0" collapsed="false">
      <c r="A2494" s="4" t="n">
        <v>5766</v>
      </c>
      <c r="B2494" s="4" t="s">
        <v>14510</v>
      </c>
      <c r="C2494" s="4"/>
      <c r="D2494" s="4" t="s">
        <v>14511</v>
      </c>
      <c r="E2494" s="5" t="s">
        <v>7729</v>
      </c>
      <c r="F2494" s="4" t="s">
        <v>62</v>
      </c>
      <c r="G2494" s="4" t="s">
        <v>18</v>
      </c>
      <c r="H2494" s="5" t="s">
        <v>14512</v>
      </c>
      <c r="I2494" s="4" t="s">
        <v>14513</v>
      </c>
      <c r="J2494" s="5" t="n">
        <f aca="false">LEN(K2494)</f>
        <v>22</v>
      </c>
      <c r="K2494" s="6" t="s">
        <v>14514</v>
      </c>
      <c r="L2494" s="4" t="s">
        <v>21</v>
      </c>
      <c r="M2494" s="4" t="s">
        <v>14515</v>
      </c>
    </row>
    <row r="2495" customFormat="false" ht="15.75" hidden="false" customHeight="true" outlineLevel="0" collapsed="false">
      <c r="A2495" s="4" t="n">
        <v>5778</v>
      </c>
      <c r="B2495" s="4" t="s">
        <v>14516</v>
      </c>
      <c r="C2495" s="4"/>
      <c r="D2495" s="4" t="s">
        <v>14517</v>
      </c>
      <c r="E2495" s="5" t="s">
        <v>14518</v>
      </c>
      <c r="F2495" s="4" t="s">
        <v>114</v>
      </c>
      <c r="G2495" s="4" t="s">
        <v>18</v>
      </c>
      <c r="H2495" s="5" t="s">
        <v>14519</v>
      </c>
      <c r="I2495" s="4" t="s">
        <v>14520</v>
      </c>
      <c r="J2495" s="5" t="n">
        <f aca="false">LEN(K2495)</f>
        <v>22</v>
      </c>
      <c r="K2495" s="6" t="s">
        <v>14521</v>
      </c>
      <c r="L2495" s="4" t="s">
        <v>57</v>
      </c>
      <c r="M2495" s="4" t="s">
        <v>1016</v>
      </c>
    </row>
    <row r="2496" customFormat="false" ht="15.75" hidden="false" customHeight="true" outlineLevel="0" collapsed="false">
      <c r="A2496" s="4" t="n">
        <v>5788</v>
      </c>
      <c r="B2496" s="4" t="s">
        <v>14522</v>
      </c>
      <c r="C2496" s="4"/>
      <c r="D2496" s="4" t="s">
        <v>14523</v>
      </c>
      <c r="E2496" s="5" t="s">
        <v>14524</v>
      </c>
      <c r="F2496" s="4" t="s">
        <v>14525</v>
      </c>
      <c r="G2496" s="4" t="s">
        <v>18</v>
      </c>
      <c r="H2496" s="5" t="s">
        <v>14526</v>
      </c>
      <c r="I2496" s="4" t="s">
        <v>14527</v>
      </c>
      <c r="J2496" s="5" t="n">
        <f aca="false">LEN(K2496)</f>
        <v>22</v>
      </c>
      <c r="K2496" s="6" t="str">
        <f aca="false">LOWER(SUBSTITUTE(SUBSTITUTE(SUBSTITUTE(SUBSTITUTE(SUBSTITUTE(SUBSTITUTE(SUBSTITUTE(B2496,"S.L.",""),"SL",""),"S.A.",""),"SA","")," ",""),".",""),",",""))&amp;".com"</f>
        <v>huertohotel&amp;events.com</v>
      </c>
      <c r="L2496" s="4" t="s">
        <v>57</v>
      </c>
      <c r="M2496" s="4" t="s">
        <v>22</v>
      </c>
    </row>
    <row r="2497" customFormat="false" ht="15.75" hidden="false" customHeight="true" outlineLevel="0" collapsed="false">
      <c r="A2497" s="4" t="n">
        <v>5809</v>
      </c>
      <c r="B2497" s="4" t="s">
        <v>14528</v>
      </c>
      <c r="C2497" s="4"/>
      <c r="D2497" s="4" t="s">
        <v>14529</v>
      </c>
      <c r="E2497" s="5" t="s">
        <v>14530</v>
      </c>
      <c r="F2497" s="4" t="s">
        <v>14531</v>
      </c>
      <c r="G2497" s="4" t="s">
        <v>18</v>
      </c>
      <c r="H2497" s="5" t="s">
        <v>14532</v>
      </c>
      <c r="I2497" s="7" t="s">
        <v>14533</v>
      </c>
      <c r="J2497" s="5" t="n">
        <f aca="false">LEN(K2497)</f>
        <v>22</v>
      </c>
      <c r="K2497" s="6" t="s">
        <v>14534</v>
      </c>
      <c r="L2497" s="4" t="s">
        <v>21</v>
      </c>
      <c r="M2497" s="4" t="s">
        <v>294</v>
      </c>
    </row>
    <row r="2498" customFormat="false" ht="15.75" hidden="false" customHeight="true" outlineLevel="0" collapsed="false">
      <c r="A2498" s="4" t="n">
        <v>5829</v>
      </c>
      <c r="B2498" s="4" t="s">
        <v>14535</v>
      </c>
      <c r="C2498" s="4"/>
      <c r="D2498" s="4" t="s">
        <v>14536</v>
      </c>
      <c r="E2498" s="5" t="s">
        <v>14537</v>
      </c>
      <c r="F2498" s="4" t="s">
        <v>2750</v>
      </c>
      <c r="G2498" s="4" t="s">
        <v>18</v>
      </c>
      <c r="H2498" s="5" t="s">
        <v>14538</v>
      </c>
      <c r="I2498" s="4" t="s">
        <v>14539</v>
      </c>
      <c r="J2498" s="5" t="n">
        <f aca="false">LEN(K2498)</f>
        <v>22</v>
      </c>
      <c r="K2498" s="6" t="s">
        <v>14540</v>
      </c>
      <c r="L2498" s="4" t="s">
        <v>21</v>
      </c>
      <c r="M2498" s="4" t="s">
        <v>2061</v>
      </c>
    </row>
    <row r="2499" customFormat="false" ht="15.75" hidden="false" customHeight="true" outlineLevel="0" collapsed="false">
      <c r="A2499" s="4" t="n">
        <v>5842</v>
      </c>
      <c r="B2499" s="4" t="s">
        <v>14541</v>
      </c>
      <c r="C2499" s="4"/>
      <c r="D2499" s="4" t="s">
        <v>14542</v>
      </c>
      <c r="E2499" s="5" t="s">
        <v>113</v>
      </c>
      <c r="F2499" s="4" t="s">
        <v>114</v>
      </c>
      <c r="G2499" s="4" t="s">
        <v>18</v>
      </c>
      <c r="H2499" s="5" t="s">
        <v>14543</v>
      </c>
      <c r="I2499" s="7" t="s">
        <v>14544</v>
      </c>
      <c r="J2499" s="5" t="n">
        <f aca="false">LEN(K2499)</f>
        <v>22</v>
      </c>
      <c r="K2499" s="6" t="s">
        <v>14545</v>
      </c>
      <c r="L2499" s="4" t="s">
        <v>31</v>
      </c>
      <c r="M2499" s="4" t="s">
        <v>2760</v>
      </c>
    </row>
    <row r="2500" customFormat="false" ht="15.75" hidden="false" customHeight="true" outlineLevel="0" collapsed="false">
      <c r="A2500" s="4" t="n">
        <v>5849</v>
      </c>
      <c r="B2500" s="4" t="s">
        <v>14546</v>
      </c>
      <c r="C2500" s="4"/>
      <c r="D2500" s="4" t="s">
        <v>14547</v>
      </c>
      <c r="E2500" s="5" t="s">
        <v>113</v>
      </c>
      <c r="F2500" s="4" t="s">
        <v>114</v>
      </c>
      <c r="G2500" s="4" t="s">
        <v>18</v>
      </c>
      <c r="H2500" s="5" t="s">
        <v>14548</v>
      </c>
      <c r="I2500" s="7" t="s">
        <v>14549</v>
      </c>
      <c r="J2500" s="5" t="n">
        <f aca="false">LEN(K2500)</f>
        <v>22</v>
      </c>
      <c r="K2500" s="6" t="s">
        <v>14550</v>
      </c>
      <c r="L2500" s="4" t="s">
        <v>21</v>
      </c>
      <c r="M2500" s="4" t="s">
        <v>31</v>
      </c>
    </row>
    <row r="2501" customFormat="false" ht="15.75" hidden="false" customHeight="true" outlineLevel="0" collapsed="false">
      <c r="A2501" s="4" t="n">
        <v>5868</v>
      </c>
      <c r="B2501" s="4" t="s">
        <v>14551</v>
      </c>
      <c r="C2501" s="4"/>
      <c r="D2501" s="4" t="s">
        <v>14552</v>
      </c>
      <c r="E2501" s="5" t="s">
        <v>978</v>
      </c>
      <c r="F2501" s="4" t="s">
        <v>62</v>
      </c>
      <c r="G2501" s="4" t="s">
        <v>18</v>
      </c>
      <c r="H2501" s="5" t="s">
        <v>14553</v>
      </c>
      <c r="I2501" s="4" t="s">
        <v>14554</v>
      </c>
      <c r="J2501" s="5" t="n">
        <f aca="false">LEN(K2501)</f>
        <v>22</v>
      </c>
      <c r="K2501" s="10" t="str">
        <f aca="false">LOWER(SUBSTITUTE(SUBSTITUTE(SUBSTITUTE(SUBSTITUTE(SUBSTITUTE(SUBSTITUTE(SUBSTITUTE(B2501,"S.L.",""),"SL",""),"S.A.",""),"SA","")," ",""),".",""),",",""))&amp;".com"</f>
        <v>holidayinnvalencia.com</v>
      </c>
      <c r="L2501" s="4" t="s">
        <v>57</v>
      </c>
      <c r="M2501" s="4" t="s">
        <v>14555</v>
      </c>
    </row>
    <row r="2502" customFormat="false" ht="15.75" hidden="false" customHeight="true" outlineLevel="0" collapsed="false">
      <c r="A2502" s="4" t="n">
        <v>5881</v>
      </c>
      <c r="B2502" s="4" t="s">
        <v>14556</v>
      </c>
      <c r="C2502" s="4"/>
      <c r="D2502" s="4" t="s">
        <v>14557</v>
      </c>
      <c r="E2502" s="5" t="s">
        <v>978</v>
      </c>
      <c r="F2502" s="4" t="s">
        <v>62</v>
      </c>
      <c r="G2502" s="4" t="s">
        <v>18</v>
      </c>
      <c r="H2502" s="5" t="s">
        <v>14558</v>
      </c>
      <c r="I2502" s="7" t="s">
        <v>14559</v>
      </c>
      <c r="J2502" s="5" t="n">
        <f aca="false">LEN(K2502)</f>
        <v>22</v>
      </c>
      <c r="K2502" s="6" t="s">
        <v>14560</v>
      </c>
      <c r="L2502" s="4" t="s">
        <v>57</v>
      </c>
      <c r="M2502" s="4" t="s">
        <v>31</v>
      </c>
    </row>
    <row r="2503" customFormat="false" ht="15.75" hidden="false" customHeight="true" outlineLevel="0" collapsed="false">
      <c r="A2503" s="4" t="n">
        <v>5897</v>
      </c>
      <c r="B2503" s="4" t="s">
        <v>14561</v>
      </c>
      <c r="C2503" s="4"/>
      <c r="D2503" s="4" t="s">
        <v>14562</v>
      </c>
      <c r="E2503" s="5" t="s">
        <v>14563</v>
      </c>
      <c r="F2503" s="4" t="s">
        <v>14564</v>
      </c>
      <c r="G2503" s="4" t="s">
        <v>2214</v>
      </c>
      <c r="H2503" s="5" t="s">
        <v>14565</v>
      </c>
      <c r="I2503" s="7" t="s">
        <v>14566</v>
      </c>
      <c r="J2503" s="5" t="n">
        <f aca="false">LEN(K2503)</f>
        <v>22</v>
      </c>
      <c r="K2503" s="6" t="str">
        <f aca="false">LOWER(SUBSTITUTE(SUBSTITUTE(SUBSTITUTE(SUBSTITUTE(SUBSTITUTE(SUBSTITUTE(SUBSTITUTE(B2503,"S.L.",""),"SL",""),"S.A.",""),"SA","")," ",""),".",""),",",""))&amp;".com"</f>
        <v>hospederíaelzorzal.com</v>
      </c>
      <c r="L2503" s="4" t="s">
        <v>21</v>
      </c>
      <c r="M2503" s="4" t="s">
        <v>1016</v>
      </c>
    </row>
    <row r="2504" customFormat="false" ht="15.75" hidden="false" customHeight="true" outlineLevel="0" collapsed="false">
      <c r="A2504" s="4" t="n">
        <v>5899</v>
      </c>
      <c r="B2504" s="4" t="s">
        <v>14567</v>
      </c>
      <c r="C2504" s="4"/>
      <c r="D2504" s="4" t="s">
        <v>14568</v>
      </c>
      <c r="E2504" s="5" t="s">
        <v>1219</v>
      </c>
      <c r="F2504" s="4" t="s">
        <v>1220</v>
      </c>
      <c r="G2504" s="4" t="s">
        <v>18</v>
      </c>
      <c r="H2504" s="5" t="s">
        <v>14569</v>
      </c>
      <c r="I2504" s="4" t="s">
        <v>14570</v>
      </c>
      <c r="J2504" s="5" t="n">
        <f aca="false">LEN(K2504)</f>
        <v>22</v>
      </c>
      <c r="K2504" s="6" t="s">
        <v>14571</v>
      </c>
      <c r="L2504" s="4" t="s">
        <v>21</v>
      </c>
      <c r="M2504" s="4" t="s">
        <v>118</v>
      </c>
    </row>
    <row r="2505" customFormat="false" ht="15.75" hidden="false" customHeight="true" outlineLevel="0" collapsed="false">
      <c r="A2505" s="4" t="n">
        <v>5928</v>
      </c>
      <c r="B2505" s="4" t="s">
        <v>14572</v>
      </c>
      <c r="C2505" s="4"/>
      <c r="D2505" s="4" t="s">
        <v>14573</v>
      </c>
      <c r="E2505" s="5" t="s">
        <v>6359</v>
      </c>
      <c r="F2505" s="4" t="s">
        <v>62</v>
      </c>
      <c r="G2505" s="4" t="s">
        <v>18</v>
      </c>
      <c r="H2505" s="5" t="s">
        <v>14574</v>
      </c>
      <c r="I2505" s="4" t="s">
        <v>14575</v>
      </c>
      <c r="J2505" s="5" t="n">
        <f aca="false">LEN(K2505)</f>
        <v>22</v>
      </c>
      <c r="K2505" s="6" t="s">
        <v>14576</v>
      </c>
      <c r="L2505" s="4" t="s">
        <v>31</v>
      </c>
      <c r="M2505" s="4" t="s">
        <v>31</v>
      </c>
    </row>
    <row r="2506" customFormat="false" ht="15.75" hidden="false" customHeight="true" outlineLevel="0" collapsed="false">
      <c r="A2506" s="4" t="n">
        <v>5942</v>
      </c>
      <c r="B2506" s="4" t="s">
        <v>14577</v>
      </c>
      <c r="C2506" s="4"/>
      <c r="D2506" s="4" t="s">
        <v>14578</v>
      </c>
      <c r="E2506" s="5" t="s">
        <v>2633</v>
      </c>
      <c r="F2506" s="4" t="s">
        <v>62</v>
      </c>
      <c r="G2506" s="4" t="s">
        <v>18</v>
      </c>
      <c r="H2506" s="5" t="s">
        <v>14579</v>
      </c>
      <c r="I2506" s="4" t="s">
        <v>14580</v>
      </c>
      <c r="J2506" s="5" t="n">
        <f aca="false">LEN(K2506)</f>
        <v>22</v>
      </c>
      <c r="K2506" s="6" t="s">
        <v>14581</v>
      </c>
      <c r="L2506" s="4" t="s">
        <v>31</v>
      </c>
      <c r="M2506" s="4" t="s">
        <v>1988</v>
      </c>
    </row>
    <row r="2507" customFormat="false" ht="15.75" hidden="false" customHeight="true" outlineLevel="0" collapsed="false">
      <c r="A2507" s="4" t="n">
        <v>5955</v>
      </c>
      <c r="B2507" s="4" t="s">
        <v>14582</v>
      </c>
      <c r="C2507" s="4"/>
      <c r="D2507" s="4" t="s">
        <v>14583</v>
      </c>
      <c r="E2507" s="5" t="s">
        <v>14584</v>
      </c>
      <c r="F2507" s="4" t="s">
        <v>62</v>
      </c>
      <c r="G2507" s="4" t="s">
        <v>18</v>
      </c>
      <c r="H2507" s="5" t="s">
        <v>14585</v>
      </c>
      <c r="I2507" s="4" t="s">
        <v>14586</v>
      </c>
      <c r="J2507" s="5" t="n">
        <f aca="false">LEN(K2507)</f>
        <v>22</v>
      </c>
      <c r="K2507" s="6" t="s">
        <v>14587</v>
      </c>
      <c r="L2507" s="4" t="s">
        <v>31</v>
      </c>
      <c r="M2507" s="4" t="s">
        <v>10060</v>
      </c>
    </row>
    <row r="2508" customFormat="false" ht="15.75" hidden="false" customHeight="true" outlineLevel="0" collapsed="false">
      <c r="A2508" s="4" t="n">
        <v>5989</v>
      </c>
      <c r="B2508" s="4" t="s">
        <v>14588</v>
      </c>
      <c r="C2508" s="4"/>
      <c r="D2508" s="4" t="s">
        <v>14589</v>
      </c>
      <c r="E2508" s="5" t="s">
        <v>14590</v>
      </c>
      <c r="F2508" s="4" t="s">
        <v>14591</v>
      </c>
      <c r="G2508" s="4" t="s">
        <v>154</v>
      </c>
      <c r="H2508" s="5" t="s">
        <v>14592</v>
      </c>
      <c r="I2508" s="4" t="s">
        <v>14593</v>
      </c>
      <c r="J2508" s="5" t="n">
        <f aca="false">LEN(K2508)</f>
        <v>22</v>
      </c>
      <c r="K2508" s="10" t="s">
        <v>14594</v>
      </c>
      <c r="L2508" s="4" t="s">
        <v>57</v>
      </c>
      <c r="M2508" s="4" t="s">
        <v>31</v>
      </c>
    </row>
    <row r="2509" customFormat="false" ht="15.75" hidden="false" customHeight="true" outlineLevel="0" collapsed="false">
      <c r="A2509" s="4" t="n">
        <v>5997</v>
      </c>
      <c r="B2509" s="4" t="s">
        <v>14595</v>
      </c>
      <c r="C2509" s="4"/>
      <c r="D2509" s="4" t="s">
        <v>14596</v>
      </c>
      <c r="E2509" s="5" t="s">
        <v>152</v>
      </c>
      <c r="F2509" s="4" t="s">
        <v>153</v>
      </c>
      <c r="G2509" s="4" t="s">
        <v>154</v>
      </c>
      <c r="H2509" s="5" t="s">
        <v>14597</v>
      </c>
      <c r="I2509" s="4" t="s">
        <v>14598</v>
      </c>
      <c r="J2509" s="5" t="n">
        <f aca="false">LEN(K2509)</f>
        <v>22</v>
      </c>
      <c r="K2509" s="10" t="s">
        <v>14599</v>
      </c>
      <c r="L2509" s="4" t="s">
        <v>57</v>
      </c>
      <c r="M2509" s="4" t="s">
        <v>451</v>
      </c>
    </row>
    <row r="2510" customFormat="false" ht="15.75" hidden="false" customHeight="true" outlineLevel="0" collapsed="false">
      <c r="A2510" s="4" t="n">
        <v>6042</v>
      </c>
      <c r="B2510" s="4" t="s">
        <v>14600</v>
      </c>
      <c r="C2510" s="4"/>
      <c r="D2510" s="4" t="s">
        <v>14601</v>
      </c>
      <c r="E2510" s="5" t="s">
        <v>831</v>
      </c>
      <c r="F2510" s="4" t="s">
        <v>832</v>
      </c>
      <c r="G2510" s="4" t="s">
        <v>154</v>
      </c>
      <c r="H2510" s="5" t="s">
        <v>14602</v>
      </c>
      <c r="I2510" s="7" t="s">
        <v>14603</v>
      </c>
      <c r="J2510" s="5" t="n">
        <f aca="false">LEN(K2510)</f>
        <v>22</v>
      </c>
      <c r="K2510" s="6" t="str">
        <f aca="false">LOWER(SUBSTITUTE(SUBSTITUTE(SUBSTITUTE(SUBSTITUTE(SUBSTITUTE(SUBSTITUTE(SUBSTITUTE(B2510,"S.L.",""),"SL",""),"S.A.",""),"SA","")," ",""),".",""),",",""))&amp;".com"</f>
        <v>residencialriviera.com</v>
      </c>
      <c r="L2510" s="4" t="s">
        <v>21</v>
      </c>
      <c r="M2510" s="4" t="s">
        <v>7942</v>
      </c>
    </row>
    <row r="2511" customFormat="false" ht="15.75" hidden="false" customHeight="true" outlineLevel="0" collapsed="false">
      <c r="A2511" s="4" t="n">
        <v>6066</v>
      </c>
      <c r="B2511" s="4" t="s">
        <v>14604</v>
      </c>
      <c r="C2511" s="4"/>
      <c r="D2511" s="4" t="s">
        <v>14605</v>
      </c>
      <c r="E2511" s="5" t="s">
        <v>7761</v>
      </c>
      <c r="F2511" s="4" t="s">
        <v>7762</v>
      </c>
      <c r="G2511" s="4" t="s">
        <v>154</v>
      </c>
      <c r="H2511" s="5" t="s">
        <v>14606</v>
      </c>
      <c r="I2511" s="4" t="s">
        <v>14607</v>
      </c>
      <c r="J2511" s="5" t="n">
        <f aca="false">LEN(K2511)</f>
        <v>22</v>
      </c>
      <c r="K2511" s="10" t="s">
        <v>14608</v>
      </c>
      <c r="L2511" s="4" t="s">
        <v>31</v>
      </c>
      <c r="M2511" s="4" t="s">
        <v>22</v>
      </c>
    </row>
    <row r="2512" customFormat="false" ht="15.75" hidden="false" customHeight="true" outlineLevel="0" collapsed="false">
      <c r="A2512" s="4" t="n">
        <v>6072</v>
      </c>
      <c r="B2512" s="4" t="s">
        <v>14609</v>
      </c>
      <c r="C2512" s="4"/>
      <c r="D2512" s="4" t="s">
        <v>14610</v>
      </c>
      <c r="E2512" s="5" t="s">
        <v>782</v>
      </c>
      <c r="F2512" s="4" t="s">
        <v>783</v>
      </c>
      <c r="G2512" s="4" t="s">
        <v>154</v>
      </c>
      <c r="H2512" s="5" t="s">
        <v>14611</v>
      </c>
      <c r="I2512" s="4" t="s">
        <v>14612</v>
      </c>
      <c r="J2512" s="5" t="n">
        <f aca="false">LEN(K2512)</f>
        <v>22</v>
      </c>
      <c r="K2512" s="6" t="s">
        <v>14613</v>
      </c>
      <c r="L2512" s="4" t="s">
        <v>31</v>
      </c>
      <c r="M2512" s="4" t="s">
        <v>14614</v>
      </c>
    </row>
    <row r="2513" customFormat="false" ht="15.75" hidden="false" customHeight="true" outlineLevel="0" collapsed="false">
      <c r="A2513" s="4" t="n">
        <v>6083</v>
      </c>
      <c r="B2513" s="4" t="s">
        <v>14615</v>
      </c>
      <c r="C2513" s="4"/>
      <c r="D2513" s="4" t="s">
        <v>14616</v>
      </c>
      <c r="E2513" s="5" t="s">
        <v>782</v>
      </c>
      <c r="F2513" s="4" t="s">
        <v>783</v>
      </c>
      <c r="G2513" s="4" t="s">
        <v>154</v>
      </c>
      <c r="H2513" s="5" t="s">
        <v>14617</v>
      </c>
      <c r="I2513" s="4" t="s">
        <v>14618</v>
      </c>
      <c r="J2513" s="5" t="n">
        <f aca="false">LEN(K2513)</f>
        <v>22</v>
      </c>
      <c r="K2513" s="6" t="s">
        <v>14619</v>
      </c>
      <c r="L2513" s="4" t="s">
        <v>31</v>
      </c>
      <c r="M2513" s="4" t="s">
        <v>877</v>
      </c>
    </row>
    <row r="2514" customFormat="false" ht="15.75" hidden="false" customHeight="true" outlineLevel="0" collapsed="false">
      <c r="A2514" s="4" t="n">
        <v>6085</v>
      </c>
      <c r="B2514" s="4" t="s">
        <v>14620</v>
      </c>
      <c r="C2514" s="4"/>
      <c r="D2514" s="4" t="s">
        <v>14621</v>
      </c>
      <c r="E2514" s="5" t="s">
        <v>782</v>
      </c>
      <c r="F2514" s="4" t="s">
        <v>783</v>
      </c>
      <c r="G2514" s="4" t="s">
        <v>154</v>
      </c>
      <c r="H2514" s="5" t="s">
        <v>14622</v>
      </c>
      <c r="I2514" s="7" t="s">
        <v>14623</v>
      </c>
      <c r="J2514" s="5" t="n">
        <f aca="false">LEN(K2514)</f>
        <v>22</v>
      </c>
      <c r="K2514" s="6" t="s">
        <v>14624</v>
      </c>
      <c r="L2514" s="4" t="s">
        <v>31</v>
      </c>
      <c r="M2514" s="4" t="s">
        <v>2474</v>
      </c>
    </row>
    <row r="2515" customFormat="false" ht="15.75" hidden="false" customHeight="true" outlineLevel="0" collapsed="false">
      <c r="A2515" s="4" t="n">
        <v>6090</v>
      </c>
      <c r="B2515" s="4" t="s">
        <v>14625</v>
      </c>
      <c r="C2515" s="4"/>
      <c r="D2515" s="4" t="s">
        <v>14626</v>
      </c>
      <c r="E2515" s="5" t="s">
        <v>782</v>
      </c>
      <c r="F2515" s="4" t="s">
        <v>783</v>
      </c>
      <c r="G2515" s="4" t="s">
        <v>154</v>
      </c>
      <c r="H2515" s="5" t="s">
        <v>14627</v>
      </c>
      <c r="I2515" s="4" t="s">
        <v>14628</v>
      </c>
      <c r="J2515" s="5" t="n">
        <f aca="false">LEN(K2515)</f>
        <v>22</v>
      </c>
      <c r="K2515" s="6" t="s">
        <v>14629</v>
      </c>
      <c r="L2515" s="4" t="s">
        <v>78</v>
      </c>
      <c r="M2515" s="4" t="s">
        <v>31</v>
      </c>
    </row>
    <row r="2516" customFormat="false" ht="15.75" hidden="false" customHeight="true" outlineLevel="0" collapsed="false">
      <c r="A2516" s="4" t="n">
        <v>6091</v>
      </c>
      <c r="B2516" s="4" t="s">
        <v>14630</v>
      </c>
      <c r="C2516" s="4"/>
      <c r="D2516" s="4" t="s">
        <v>14626</v>
      </c>
      <c r="E2516" s="5" t="s">
        <v>782</v>
      </c>
      <c r="F2516" s="4" t="s">
        <v>783</v>
      </c>
      <c r="G2516" s="4" t="s">
        <v>154</v>
      </c>
      <c r="H2516" s="5" t="s">
        <v>14627</v>
      </c>
      <c r="I2516" s="4" t="s">
        <v>14628</v>
      </c>
      <c r="J2516" s="5" t="n">
        <f aca="false">LEN(K2516)</f>
        <v>22</v>
      </c>
      <c r="K2516" s="6" t="s">
        <v>14629</v>
      </c>
      <c r="L2516" s="4" t="s">
        <v>78</v>
      </c>
      <c r="M2516" s="4" t="s">
        <v>3203</v>
      </c>
    </row>
    <row r="2517" customFormat="false" ht="15.75" hidden="false" customHeight="true" outlineLevel="0" collapsed="false">
      <c r="A2517" s="4" t="n">
        <v>6099</v>
      </c>
      <c r="B2517" s="4" t="s">
        <v>14631</v>
      </c>
      <c r="C2517" s="4"/>
      <c r="D2517" s="4" t="s">
        <v>14632</v>
      </c>
      <c r="E2517" s="5" t="s">
        <v>782</v>
      </c>
      <c r="F2517" s="4" t="s">
        <v>783</v>
      </c>
      <c r="G2517" s="4" t="s">
        <v>154</v>
      </c>
      <c r="H2517" s="5" t="s">
        <v>14633</v>
      </c>
      <c r="I2517" s="7" t="s">
        <v>14634</v>
      </c>
      <c r="J2517" s="5" t="n">
        <f aca="false">LEN(K2517)</f>
        <v>22</v>
      </c>
      <c r="K2517" s="6" t="s">
        <v>14635</v>
      </c>
      <c r="L2517" s="4" t="s">
        <v>21</v>
      </c>
      <c r="M2517" s="4" t="s">
        <v>1793</v>
      </c>
    </row>
    <row r="2518" customFormat="false" ht="15.75" hidden="false" customHeight="true" outlineLevel="0" collapsed="false">
      <c r="A2518" s="4" t="n">
        <v>6123</v>
      </c>
      <c r="B2518" s="4" t="s">
        <v>14636</v>
      </c>
      <c r="C2518" s="4"/>
      <c r="D2518" s="4" t="s">
        <v>14637</v>
      </c>
      <c r="E2518" s="5" t="s">
        <v>14638</v>
      </c>
      <c r="F2518" s="4" t="s">
        <v>14639</v>
      </c>
      <c r="G2518" s="4" t="s">
        <v>154</v>
      </c>
      <c r="H2518" s="5" t="s">
        <v>14640</v>
      </c>
      <c r="I2518" s="4" t="s">
        <v>14641</v>
      </c>
      <c r="J2518" s="5" t="n">
        <f aca="false">LEN(K2518)</f>
        <v>22</v>
      </c>
      <c r="K2518" s="6" t="s">
        <v>14642</v>
      </c>
      <c r="L2518" s="4" t="s">
        <v>637</v>
      </c>
      <c r="M2518" s="4" t="s">
        <v>2082</v>
      </c>
    </row>
    <row r="2519" customFormat="false" ht="15.75" hidden="false" customHeight="true" outlineLevel="0" collapsed="false">
      <c r="A2519" s="4" t="n">
        <v>6165</v>
      </c>
      <c r="B2519" s="4" t="s">
        <v>14643</v>
      </c>
      <c r="C2519" s="4"/>
      <c r="D2519" s="4" t="s">
        <v>14644</v>
      </c>
      <c r="E2519" s="5" t="s">
        <v>838</v>
      </c>
      <c r="F2519" s="4" t="s">
        <v>423</v>
      </c>
      <c r="G2519" s="4" t="s">
        <v>27</v>
      </c>
      <c r="H2519" s="5" t="s">
        <v>14645</v>
      </c>
      <c r="I2519" s="23" t="s">
        <v>14646</v>
      </c>
      <c r="J2519" s="5" t="n">
        <f aca="false">LEN(K2519)</f>
        <v>22</v>
      </c>
      <c r="K2519" s="6" t="s">
        <v>14647</v>
      </c>
      <c r="L2519" s="4" t="s">
        <v>21</v>
      </c>
      <c r="M2519" s="4" t="s">
        <v>1085</v>
      </c>
    </row>
    <row r="2520" customFormat="false" ht="15.75" hidden="false" customHeight="true" outlineLevel="0" collapsed="false">
      <c r="A2520" s="4" t="n">
        <v>6183</v>
      </c>
      <c r="B2520" s="4" t="s">
        <v>14648</v>
      </c>
      <c r="C2520" s="4"/>
      <c r="D2520" s="4" t="s">
        <v>14649</v>
      </c>
      <c r="E2520" s="5" t="s">
        <v>14650</v>
      </c>
      <c r="F2520" s="4" t="s">
        <v>14651</v>
      </c>
      <c r="G2520" s="4" t="s">
        <v>27</v>
      </c>
      <c r="H2520" s="5" t="s">
        <v>14652</v>
      </c>
      <c r="I2520" s="7" t="s">
        <v>14653</v>
      </c>
      <c r="J2520" s="5" t="n">
        <f aca="false">LEN(K2520)</f>
        <v>22</v>
      </c>
      <c r="K2520" s="6" t="s">
        <v>14654</v>
      </c>
      <c r="L2520" s="4" t="s">
        <v>1970</v>
      </c>
      <c r="M2520" s="4" t="s">
        <v>31</v>
      </c>
    </row>
    <row r="2521" customFormat="false" ht="15.75" hidden="false" customHeight="true" outlineLevel="0" collapsed="false">
      <c r="A2521" s="4" t="n">
        <v>6239</v>
      </c>
      <c r="B2521" s="4" t="s">
        <v>14655</v>
      </c>
      <c r="C2521" s="4"/>
      <c r="D2521" s="4" t="s">
        <v>14656</v>
      </c>
      <c r="E2521" s="5" t="s">
        <v>1931</v>
      </c>
      <c r="F2521" s="4" t="s">
        <v>1317</v>
      </c>
      <c r="G2521" s="4" t="s">
        <v>27</v>
      </c>
      <c r="H2521" s="5" t="s">
        <v>14657</v>
      </c>
      <c r="I2521" s="4" t="s">
        <v>14658</v>
      </c>
      <c r="J2521" s="5" t="n">
        <f aca="false">LEN(K2521)</f>
        <v>22</v>
      </c>
      <c r="K2521" s="6" t="s">
        <v>14659</v>
      </c>
      <c r="L2521" s="4" t="s">
        <v>57</v>
      </c>
      <c r="M2521" s="4" t="s">
        <v>1063</v>
      </c>
    </row>
    <row r="2522" customFormat="false" ht="15.75" hidden="false" customHeight="true" outlineLevel="0" collapsed="false">
      <c r="A2522" s="4" t="n">
        <v>6285</v>
      </c>
      <c r="B2522" s="4" t="s">
        <v>14660</v>
      </c>
      <c r="C2522" s="4"/>
      <c r="D2522" s="4" t="s">
        <v>14661</v>
      </c>
      <c r="E2522" s="5" t="s">
        <v>6387</v>
      </c>
      <c r="F2522" s="4" t="s">
        <v>45</v>
      </c>
      <c r="G2522" s="4" t="s">
        <v>27</v>
      </c>
      <c r="H2522" s="5" t="s">
        <v>14662</v>
      </c>
      <c r="I2522" s="4" t="s">
        <v>14663</v>
      </c>
      <c r="J2522" s="5" t="n">
        <f aca="false">LEN(K2522)</f>
        <v>22</v>
      </c>
      <c r="K2522" s="6" t="s">
        <v>14664</v>
      </c>
      <c r="L2522" s="4" t="s">
        <v>57</v>
      </c>
      <c r="M2522" s="4" t="s">
        <v>2061</v>
      </c>
    </row>
    <row r="2523" customFormat="false" ht="15.75" hidden="false" customHeight="true" outlineLevel="0" collapsed="false">
      <c r="A2523" s="4" t="n">
        <v>6309</v>
      </c>
      <c r="B2523" s="4" t="s">
        <v>14665</v>
      </c>
      <c r="C2523" s="4"/>
      <c r="D2523" s="4" t="s">
        <v>14666</v>
      </c>
      <c r="E2523" s="5" t="s">
        <v>44</v>
      </c>
      <c r="F2523" s="4" t="s">
        <v>45</v>
      </c>
      <c r="G2523" s="4" t="s">
        <v>27</v>
      </c>
      <c r="H2523" s="5" t="s">
        <v>14667</v>
      </c>
      <c r="I2523" s="4" t="s">
        <v>14668</v>
      </c>
      <c r="J2523" s="5" t="n">
        <f aca="false">LEN(K2523)</f>
        <v>22</v>
      </c>
      <c r="K2523" s="6" t="s">
        <v>14669</v>
      </c>
      <c r="L2523" s="4" t="s">
        <v>66</v>
      </c>
      <c r="M2523" s="4" t="s">
        <v>1216</v>
      </c>
    </row>
    <row r="2524" customFormat="false" ht="15.75" hidden="false" customHeight="true" outlineLevel="0" collapsed="false">
      <c r="A2524" s="4" t="n">
        <v>6313</v>
      </c>
      <c r="B2524" s="4" t="s">
        <v>14670</v>
      </c>
      <c r="C2524" s="4"/>
      <c r="D2524" s="4" t="s">
        <v>14671</v>
      </c>
      <c r="E2524" s="5" t="s">
        <v>44</v>
      </c>
      <c r="F2524" s="4" t="s">
        <v>45</v>
      </c>
      <c r="G2524" s="4" t="s">
        <v>27</v>
      </c>
      <c r="H2524" s="5" t="s">
        <v>14672</v>
      </c>
      <c r="I2524" s="4" t="s">
        <v>14673</v>
      </c>
      <c r="J2524" s="5" t="n">
        <f aca="false">LEN(K2524)</f>
        <v>22</v>
      </c>
      <c r="K2524" s="6" t="s">
        <v>14674</v>
      </c>
      <c r="L2524" s="4" t="s">
        <v>21</v>
      </c>
      <c r="M2524" s="4" t="s">
        <v>4281</v>
      </c>
    </row>
    <row r="2525" customFormat="false" ht="15.75" hidden="false" customHeight="true" outlineLevel="0" collapsed="false">
      <c r="A2525" s="4" t="n">
        <v>6351</v>
      </c>
      <c r="B2525" s="4" t="s">
        <v>14675</v>
      </c>
      <c r="C2525" s="4"/>
      <c r="D2525" s="4" t="s">
        <v>14676</v>
      </c>
      <c r="E2525" s="5" t="s">
        <v>1230</v>
      </c>
      <c r="F2525" s="4" t="s">
        <v>45</v>
      </c>
      <c r="G2525" s="4" t="s">
        <v>27</v>
      </c>
      <c r="H2525" s="5" t="s">
        <v>14677</v>
      </c>
      <c r="I2525" s="4" t="s">
        <v>14678</v>
      </c>
      <c r="J2525" s="5" t="n">
        <f aca="false">LEN(K2525)</f>
        <v>22</v>
      </c>
      <c r="K2525" s="6" t="s">
        <v>14679</v>
      </c>
      <c r="L2525" s="4" t="s">
        <v>21</v>
      </c>
      <c r="M2525" s="4" t="s">
        <v>435</v>
      </c>
    </row>
    <row r="2526" customFormat="false" ht="15.75" hidden="false" customHeight="true" outlineLevel="0" collapsed="false">
      <c r="A2526" s="4" t="n">
        <v>6394</v>
      </c>
      <c r="B2526" s="4" t="s">
        <v>14680</v>
      </c>
      <c r="C2526" s="4"/>
      <c r="D2526" s="4" t="s">
        <v>14681</v>
      </c>
      <c r="E2526" s="5" t="s">
        <v>3692</v>
      </c>
      <c r="F2526" s="4" t="s">
        <v>3693</v>
      </c>
      <c r="G2526" s="4" t="s">
        <v>27</v>
      </c>
      <c r="H2526" s="5" t="s">
        <v>14682</v>
      </c>
      <c r="I2526" s="4" t="s">
        <v>14683</v>
      </c>
      <c r="J2526" s="5" t="n">
        <f aca="false">LEN(K2526)</f>
        <v>22</v>
      </c>
      <c r="K2526" s="6" t="s">
        <v>14684</v>
      </c>
      <c r="L2526" s="4" t="s">
        <v>31</v>
      </c>
      <c r="M2526" s="4" t="s">
        <v>31</v>
      </c>
    </row>
    <row r="2527" customFormat="false" ht="15.75" hidden="false" customHeight="true" outlineLevel="0" collapsed="false">
      <c r="A2527" s="4" t="n">
        <v>6402</v>
      </c>
      <c r="B2527" s="4" t="s">
        <v>14685</v>
      </c>
      <c r="C2527" s="4"/>
      <c r="D2527" s="4" t="s">
        <v>14686</v>
      </c>
      <c r="E2527" s="5" t="s">
        <v>524</v>
      </c>
      <c r="F2527" s="4" t="s">
        <v>423</v>
      </c>
      <c r="G2527" s="4" t="s">
        <v>27</v>
      </c>
      <c r="H2527" s="5" t="s">
        <v>14687</v>
      </c>
      <c r="I2527" s="7" t="s">
        <v>14688</v>
      </c>
      <c r="J2527" s="5" t="n">
        <f aca="false">LEN(K2527)</f>
        <v>22</v>
      </c>
      <c r="K2527" s="5" t="s">
        <v>14689</v>
      </c>
      <c r="L2527" s="4" t="s">
        <v>57</v>
      </c>
      <c r="M2527" s="4" t="s">
        <v>1063</v>
      </c>
    </row>
    <row r="2528" customFormat="false" ht="15.75" hidden="false" customHeight="true" outlineLevel="0" collapsed="false">
      <c r="A2528" s="4" t="n">
        <v>6409</v>
      </c>
      <c r="B2528" s="4" t="s">
        <v>14690</v>
      </c>
      <c r="C2528" s="4"/>
      <c r="D2528" s="4" t="s">
        <v>14691</v>
      </c>
      <c r="E2528" s="5" t="s">
        <v>14692</v>
      </c>
      <c r="F2528" s="4" t="s">
        <v>14693</v>
      </c>
      <c r="G2528" s="4" t="s">
        <v>27</v>
      </c>
      <c r="H2528" s="5" t="s">
        <v>14694</v>
      </c>
      <c r="I2528" s="4" t="s">
        <v>14695</v>
      </c>
      <c r="J2528" s="5" t="n">
        <f aca="false">LEN(K2528)</f>
        <v>22</v>
      </c>
      <c r="K2528" s="6" t="s">
        <v>14696</v>
      </c>
      <c r="L2528" s="4" t="s">
        <v>57</v>
      </c>
      <c r="M2528" s="4" t="s">
        <v>31</v>
      </c>
    </row>
    <row r="2529" customFormat="false" ht="15.75" hidden="false" customHeight="true" outlineLevel="0" collapsed="false">
      <c r="A2529" s="4" t="n">
        <v>6415</v>
      </c>
      <c r="B2529" s="4" t="s">
        <v>14697</v>
      </c>
      <c r="C2529" s="4"/>
      <c r="D2529" s="4" t="s">
        <v>14698</v>
      </c>
      <c r="E2529" s="5" t="s">
        <v>14699</v>
      </c>
      <c r="F2529" s="4" t="s">
        <v>14700</v>
      </c>
      <c r="G2529" s="4" t="s">
        <v>27</v>
      </c>
      <c r="H2529" s="5" t="s">
        <v>14701</v>
      </c>
      <c r="I2529" s="4" t="s">
        <v>14702</v>
      </c>
      <c r="J2529" s="5" t="n">
        <f aca="false">LEN(K2529)</f>
        <v>22</v>
      </c>
      <c r="K2529" s="6" t="str">
        <f aca="false">LOWER(SUBSTITUTE(SUBSTITUTE(SUBSTITUTE(SUBSTITUTE(SUBSTITUTE(SUBSTITUTE(SUBSTITUTE(B2529,"S.L.",""),"SL",""),"S.A.",""),"SA","")," ",""),".",""),",",""))&amp;".com"</f>
        <v>hotelruralvalhalla.com</v>
      </c>
      <c r="L2529" s="4" t="s">
        <v>57</v>
      </c>
      <c r="M2529" s="4" t="s">
        <v>31</v>
      </c>
    </row>
    <row r="2530" customFormat="false" ht="15.75" hidden="false" customHeight="true" outlineLevel="0" collapsed="false">
      <c r="A2530" s="4" t="n">
        <v>6421</v>
      </c>
      <c r="B2530" s="4" t="s">
        <v>14703</v>
      </c>
      <c r="C2530" s="4"/>
      <c r="D2530" s="4" t="s">
        <v>14704</v>
      </c>
      <c r="E2530" s="5" t="s">
        <v>14705</v>
      </c>
      <c r="F2530" s="4" t="s">
        <v>14706</v>
      </c>
      <c r="G2530" s="4" t="s">
        <v>27</v>
      </c>
      <c r="H2530" s="5" t="s">
        <v>14707</v>
      </c>
      <c r="I2530" s="4" t="s">
        <v>14708</v>
      </c>
      <c r="J2530" s="5" t="n">
        <f aca="false">LEN(K2530)</f>
        <v>22</v>
      </c>
      <c r="K2530" s="6" t="s">
        <v>14709</v>
      </c>
      <c r="L2530" s="4" t="s">
        <v>21</v>
      </c>
      <c r="M2530" s="4" t="s">
        <v>3817</v>
      </c>
    </row>
    <row r="2531" customFormat="false" ht="15.75" hidden="false" customHeight="true" outlineLevel="0" collapsed="false">
      <c r="A2531" s="4" t="n">
        <v>6450</v>
      </c>
      <c r="B2531" s="4" t="s">
        <v>14710</v>
      </c>
      <c r="C2531" s="4"/>
      <c r="D2531" s="4" t="s">
        <v>14711</v>
      </c>
      <c r="E2531" s="5" t="s">
        <v>3515</v>
      </c>
      <c r="F2531" s="4" t="s">
        <v>3516</v>
      </c>
      <c r="G2531" s="4" t="s">
        <v>27</v>
      </c>
      <c r="H2531" s="5" t="s">
        <v>14712</v>
      </c>
      <c r="I2531" s="4" t="s">
        <v>14713</v>
      </c>
      <c r="J2531" s="5" t="n">
        <f aca="false">LEN(K2531)</f>
        <v>22</v>
      </c>
      <c r="K2531" s="6" t="s">
        <v>14714</v>
      </c>
      <c r="L2531" s="4" t="s">
        <v>21</v>
      </c>
      <c r="M2531" s="4" t="s">
        <v>1120</v>
      </c>
    </row>
    <row r="2532" customFormat="false" ht="15.75" hidden="false" customHeight="true" outlineLevel="0" collapsed="false">
      <c r="A2532" s="4" t="n">
        <v>6513</v>
      </c>
      <c r="B2532" s="4" t="s">
        <v>14715</v>
      </c>
      <c r="C2532" s="4"/>
      <c r="D2532" s="4" t="s">
        <v>14716</v>
      </c>
      <c r="E2532" s="5" t="s">
        <v>12694</v>
      </c>
      <c r="F2532" s="4" t="s">
        <v>12695</v>
      </c>
      <c r="G2532" s="4" t="s">
        <v>299</v>
      </c>
      <c r="H2532" s="5" t="s">
        <v>14717</v>
      </c>
      <c r="I2532" s="7" t="s">
        <v>14718</v>
      </c>
      <c r="J2532" s="5" t="n">
        <f aca="false">LEN(K2532)</f>
        <v>22</v>
      </c>
      <c r="K2532" s="6" t="s">
        <v>14719</v>
      </c>
      <c r="L2532" s="4" t="s">
        <v>21</v>
      </c>
      <c r="M2532" s="4" t="s">
        <v>381</v>
      </c>
    </row>
    <row r="2533" customFormat="false" ht="15.75" hidden="false" customHeight="true" outlineLevel="0" collapsed="false">
      <c r="A2533" s="4" t="n">
        <v>6514</v>
      </c>
      <c r="B2533" s="4" t="s">
        <v>14720</v>
      </c>
      <c r="C2533" s="4"/>
      <c r="D2533" s="4" t="s">
        <v>14721</v>
      </c>
      <c r="E2533" s="5" t="s">
        <v>14722</v>
      </c>
      <c r="F2533" s="4" t="s">
        <v>14723</v>
      </c>
      <c r="G2533" s="4" t="s">
        <v>299</v>
      </c>
      <c r="H2533" s="5" t="s">
        <v>14724</v>
      </c>
      <c r="I2533" s="4" t="s">
        <v>14725</v>
      </c>
      <c r="J2533" s="5" t="n">
        <f aca="false">LEN(K2533)</f>
        <v>22</v>
      </c>
      <c r="K2533" s="6" t="s">
        <v>14726</v>
      </c>
      <c r="L2533" s="4" t="s">
        <v>31</v>
      </c>
      <c r="M2533" s="4" t="s">
        <v>877</v>
      </c>
    </row>
    <row r="2534" customFormat="false" ht="15.75" hidden="false" customHeight="true" outlineLevel="0" collapsed="false">
      <c r="A2534" s="4" t="n">
        <v>6629</v>
      </c>
      <c r="B2534" s="4" t="s">
        <v>14727</v>
      </c>
      <c r="C2534" s="4"/>
      <c r="D2534" s="4" t="s">
        <v>14728</v>
      </c>
      <c r="E2534" s="5" t="s">
        <v>2899</v>
      </c>
      <c r="F2534" s="4" t="s">
        <v>2900</v>
      </c>
      <c r="G2534" s="4" t="s">
        <v>1155</v>
      </c>
      <c r="H2534" s="5" t="s">
        <v>14729</v>
      </c>
      <c r="I2534" s="7" t="s">
        <v>14730</v>
      </c>
      <c r="J2534" s="5" t="n">
        <f aca="false">LEN(K2534)</f>
        <v>22</v>
      </c>
      <c r="K2534" s="5" t="s">
        <v>14731</v>
      </c>
      <c r="L2534" s="4" t="s">
        <v>21</v>
      </c>
      <c r="M2534" s="4" t="s">
        <v>1208</v>
      </c>
    </row>
    <row r="2535" customFormat="false" ht="15.75" hidden="false" customHeight="true" outlineLevel="0" collapsed="false">
      <c r="A2535" s="4" t="n">
        <v>6692</v>
      </c>
      <c r="B2535" s="4" t="s">
        <v>14732</v>
      </c>
      <c r="C2535" s="4"/>
      <c r="D2535" s="4" t="s">
        <v>14733</v>
      </c>
      <c r="E2535" s="5" t="s">
        <v>14734</v>
      </c>
      <c r="F2535" s="4" t="s">
        <v>14735</v>
      </c>
      <c r="G2535" s="4" t="s">
        <v>1155</v>
      </c>
      <c r="H2535" s="5" t="s">
        <v>14736</v>
      </c>
      <c r="I2535" s="4" t="s">
        <v>14737</v>
      </c>
      <c r="J2535" s="5" t="n">
        <f aca="false">LEN(K2535)</f>
        <v>22</v>
      </c>
      <c r="K2535" s="6" t="s">
        <v>14738</v>
      </c>
      <c r="L2535" s="4" t="s">
        <v>21</v>
      </c>
      <c r="M2535" s="4" t="s">
        <v>133</v>
      </c>
    </row>
    <row r="2536" customFormat="false" ht="15.75" hidden="false" customHeight="true" outlineLevel="0" collapsed="false">
      <c r="A2536" s="4" t="n">
        <v>6722</v>
      </c>
      <c r="B2536" s="4" t="s">
        <v>14739</v>
      </c>
      <c r="C2536" s="4"/>
      <c r="D2536" s="4" t="s">
        <v>14740</v>
      </c>
      <c r="E2536" s="5" t="s">
        <v>14741</v>
      </c>
      <c r="F2536" s="4" t="s">
        <v>14742</v>
      </c>
      <c r="G2536" s="4" t="s">
        <v>1155</v>
      </c>
      <c r="H2536" s="5" t="s">
        <v>14743</v>
      </c>
      <c r="I2536" s="4" t="s">
        <v>14744</v>
      </c>
      <c r="J2536" s="5" t="n">
        <f aca="false">LEN(K2536)</f>
        <v>22</v>
      </c>
      <c r="K2536" s="6" t="s">
        <v>14745</v>
      </c>
      <c r="L2536" s="4" t="s">
        <v>31</v>
      </c>
      <c r="M2536" s="4" t="s">
        <v>1208</v>
      </c>
    </row>
    <row r="2537" customFormat="false" ht="15.75" hidden="false" customHeight="true" outlineLevel="0" collapsed="false">
      <c r="A2537" s="4" t="n">
        <v>6747</v>
      </c>
      <c r="B2537" s="4" t="s">
        <v>14746</v>
      </c>
      <c r="C2537" s="4"/>
      <c r="D2537" s="4" t="s">
        <v>14747</v>
      </c>
      <c r="E2537" s="5" t="s">
        <v>14748</v>
      </c>
      <c r="F2537" s="4" t="s">
        <v>1423</v>
      </c>
      <c r="G2537" s="4" t="s">
        <v>1423</v>
      </c>
      <c r="H2537" s="5" t="s">
        <v>14749</v>
      </c>
      <c r="I2537" s="4" t="s">
        <v>14750</v>
      </c>
      <c r="J2537" s="5" t="n">
        <f aca="false">LEN(K2537)</f>
        <v>22</v>
      </c>
      <c r="K2537" s="6" t="str">
        <f aca="false">LOWER(SUBSTITUTE(SUBSTITUTE(SUBSTITUTE(SUBSTITUTE(SUBSTITUTE(SUBSTITUTE(SUBSTITUTE(B2537,"S.L.",""),"SL",""),"S.A.",""),"SA","")," ",""),".",""),",",""))&amp;".com"</f>
        <v>cañamarescaraballo.com</v>
      </c>
      <c r="L2537" s="4" t="s">
        <v>31</v>
      </c>
      <c r="M2537" s="4" t="s">
        <v>31</v>
      </c>
    </row>
    <row r="2538" customFormat="false" ht="15.75" hidden="false" customHeight="true" outlineLevel="0" collapsed="false">
      <c r="A2538" s="4" t="n">
        <v>6765</v>
      </c>
      <c r="B2538" s="4" t="s">
        <v>14751</v>
      </c>
      <c r="C2538" s="4"/>
      <c r="D2538" s="4" t="s">
        <v>14752</v>
      </c>
      <c r="E2538" s="5" t="s">
        <v>14753</v>
      </c>
      <c r="F2538" s="4" t="s">
        <v>14754</v>
      </c>
      <c r="G2538" s="4" t="s">
        <v>1423</v>
      </c>
      <c r="H2538" s="5" t="s">
        <v>14755</v>
      </c>
      <c r="I2538" s="7" t="s">
        <v>14756</v>
      </c>
      <c r="J2538" s="5" t="n">
        <f aca="false">LEN(K2538)</f>
        <v>22</v>
      </c>
      <c r="K2538" s="6" t="s">
        <v>14757</v>
      </c>
      <c r="L2538" s="4" t="s">
        <v>21</v>
      </c>
      <c r="M2538" s="4" t="s">
        <v>877</v>
      </c>
    </row>
    <row r="2539" customFormat="false" ht="15.75" hidden="false" customHeight="true" outlineLevel="0" collapsed="false">
      <c r="A2539" s="4" t="n">
        <v>6786</v>
      </c>
      <c r="B2539" s="4" t="s">
        <v>14758</v>
      </c>
      <c r="C2539" s="4"/>
      <c r="D2539" s="4" t="s">
        <v>14759</v>
      </c>
      <c r="E2539" s="5" t="s">
        <v>1650</v>
      </c>
      <c r="F2539" s="4" t="s">
        <v>1651</v>
      </c>
      <c r="G2539" s="4" t="s">
        <v>84</v>
      </c>
      <c r="H2539" s="5" t="s">
        <v>14760</v>
      </c>
      <c r="I2539" s="4" t="s">
        <v>14761</v>
      </c>
      <c r="J2539" s="5" t="n">
        <f aca="false">LEN(K2539)</f>
        <v>22</v>
      </c>
      <c r="K2539" s="6" t="s">
        <v>14762</v>
      </c>
      <c r="L2539" s="4" t="s">
        <v>57</v>
      </c>
      <c r="M2539" s="4" t="s">
        <v>2773</v>
      </c>
    </row>
    <row r="2540" customFormat="false" ht="15.75" hidden="false" customHeight="true" outlineLevel="0" collapsed="false">
      <c r="A2540" s="4" t="n">
        <v>6828</v>
      </c>
      <c r="B2540" s="4" t="s">
        <v>14763</v>
      </c>
      <c r="C2540" s="4"/>
      <c r="D2540" s="4" t="s">
        <v>14764</v>
      </c>
      <c r="E2540" s="5" t="s">
        <v>14765</v>
      </c>
      <c r="F2540" s="4" t="s">
        <v>14766</v>
      </c>
      <c r="G2540" s="4" t="s">
        <v>84</v>
      </c>
      <c r="H2540" s="5" t="s">
        <v>14767</v>
      </c>
      <c r="I2540" s="4" t="s">
        <v>14768</v>
      </c>
      <c r="J2540" s="5" t="n">
        <f aca="false">LEN(K2540)</f>
        <v>22</v>
      </c>
      <c r="K2540" s="6" t="s">
        <v>14769</v>
      </c>
      <c r="L2540" s="4" t="s">
        <v>57</v>
      </c>
      <c r="M2540" s="4" t="s">
        <v>31</v>
      </c>
    </row>
    <row r="2541" customFormat="false" ht="15.75" hidden="false" customHeight="true" outlineLevel="0" collapsed="false">
      <c r="A2541" s="4" t="n">
        <v>6873</v>
      </c>
      <c r="B2541" s="4" t="s">
        <v>14770</v>
      </c>
      <c r="C2541" s="4"/>
      <c r="D2541" s="4" t="s">
        <v>14771</v>
      </c>
      <c r="E2541" s="5" t="s">
        <v>9764</v>
      </c>
      <c r="F2541" s="4" t="s">
        <v>4285</v>
      </c>
      <c r="G2541" s="4" t="s">
        <v>84</v>
      </c>
      <c r="H2541" s="5" t="s">
        <v>14772</v>
      </c>
      <c r="I2541" s="7" t="s">
        <v>14773</v>
      </c>
      <c r="J2541" s="5" t="n">
        <f aca="false">LEN(K2541)</f>
        <v>22</v>
      </c>
      <c r="K2541" s="6" t="s">
        <v>14774</v>
      </c>
      <c r="L2541" s="4" t="s">
        <v>57</v>
      </c>
      <c r="M2541" s="4" t="s">
        <v>14775</v>
      </c>
    </row>
    <row r="2542" customFormat="false" ht="15.75" hidden="false" customHeight="true" outlineLevel="0" collapsed="false">
      <c r="A2542" s="4" t="n">
        <v>6907</v>
      </c>
      <c r="B2542" s="4" t="s">
        <v>14776</v>
      </c>
      <c r="C2542" s="4"/>
      <c r="D2542" s="4" t="s">
        <v>14777</v>
      </c>
      <c r="E2542" s="5" t="s">
        <v>14778</v>
      </c>
      <c r="F2542" s="4" t="s">
        <v>83</v>
      </c>
      <c r="G2542" s="4" t="s">
        <v>84</v>
      </c>
      <c r="H2542" s="5" t="s">
        <v>14779</v>
      </c>
      <c r="I2542" s="7" t="s">
        <v>14780</v>
      </c>
      <c r="J2542" s="5" t="n">
        <f aca="false">LEN(K2542)</f>
        <v>22</v>
      </c>
      <c r="K2542" s="6" t="s">
        <v>14781</v>
      </c>
      <c r="L2542" s="4" t="s">
        <v>57</v>
      </c>
      <c r="M2542" s="4" t="s">
        <v>31</v>
      </c>
    </row>
    <row r="2543" customFormat="false" ht="15.75" hidden="false" customHeight="true" outlineLevel="0" collapsed="false">
      <c r="A2543" s="4" t="n">
        <v>6993</v>
      </c>
      <c r="B2543" s="4" t="s">
        <v>14782</v>
      </c>
      <c r="C2543" s="4"/>
      <c r="D2543" s="4" t="s">
        <v>14783</v>
      </c>
      <c r="E2543" s="5" t="s">
        <v>9845</v>
      </c>
      <c r="F2543" s="4" t="s">
        <v>83</v>
      </c>
      <c r="G2543" s="4" t="s">
        <v>84</v>
      </c>
      <c r="H2543" s="5" t="s">
        <v>14784</v>
      </c>
      <c r="I2543" s="4" t="s">
        <v>14785</v>
      </c>
      <c r="J2543" s="5" t="n">
        <f aca="false">LEN(K2543)</f>
        <v>22</v>
      </c>
      <c r="K2543" s="6" t="s">
        <v>14786</v>
      </c>
      <c r="L2543" s="4" t="s">
        <v>21</v>
      </c>
      <c r="M2543" s="4" t="s">
        <v>31</v>
      </c>
    </row>
    <row r="2544" customFormat="false" ht="15.75" hidden="false" customHeight="true" outlineLevel="0" collapsed="false">
      <c r="A2544" s="4" t="n">
        <v>7027</v>
      </c>
      <c r="B2544" s="4" t="s">
        <v>14787</v>
      </c>
      <c r="C2544" s="4"/>
      <c r="D2544" s="4" t="s">
        <v>14788</v>
      </c>
      <c r="E2544" s="5" t="s">
        <v>648</v>
      </c>
      <c r="F2544" s="4" t="s">
        <v>649</v>
      </c>
      <c r="G2544" s="4" t="s">
        <v>84</v>
      </c>
      <c r="H2544" s="5" t="s">
        <v>14789</v>
      </c>
      <c r="I2544" s="4" t="s">
        <v>14790</v>
      </c>
      <c r="J2544" s="5" t="n">
        <f aca="false">LEN(K2544)</f>
        <v>22</v>
      </c>
      <c r="K2544" s="6" t="s">
        <v>14791</v>
      </c>
      <c r="L2544" s="4" t="s">
        <v>57</v>
      </c>
      <c r="M2544" s="4" t="s">
        <v>3461</v>
      </c>
    </row>
    <row r="2545" customFormat="false" ht="15.75" hidden="false" customHeight="true" outlineLevel="0" collapsed="false">
      <c r="A2545" s="4" t="n">
        <v>7063</v>
      </c>
      <c r="B2545" s="4" t="s">
        <v>14792</v>
      </c>
      <c r="C2545" s="4"/>
      <c r="D2545" s="4" t="s">
        <v>14793</v>
      </c>
      <c r="E2545" s="5" t="s">
        <v>564</v>
      </c>
      <c r="F2545" s="4" t="s">
        <v>565</v>
      </c>
      <c r="G2545" s="4" t="s">
        <v>84</v>
      </c>
      <c r="H2545" s="5" t="s">
        <v>14794</v>
      </c>
      <c r="I2545" s="4" t="s">
        <v>14795</v>
      </c>
      <c r="J2545" s="5" t="n">
        <f aca="false">LEN(K2545)</f>
        <v>22</v>
      </c>
      <c r="K2545" s="6" t="s">
        <v>14796</v>
      </c>
      <c r="L2545" s="4" t="s">
        <v>31</v>
      </c>
      <c r="M2545" s="4" t="s">
        <v>967</v>
      </c>
    </row>
    <row r="2546" customFormat="false" ht="15.75" hidden="false" customHeight="true" outlineLevel="0" collapsed="false">
      <c r="A2546" s="4" t="n">
        <v>7091</v>
      </c>
      <c r="B2546" s="4" t="s">
        <v>14797</v>
      </c>
      <c r="C2546" s="4"/>
      <c r="D2546" s="4" t="s">
        <v>14798</v>
      </c>
      <c r="E2546" s="5" t="s">
        <v>4284</v>
      </c>
      <c r="F2546" s="4" t="s">
        <v>4285</v>
      </c>
      <c r="G2546" s="4" t="s">
        <v>84</v>
      </c>
      <c r="H2546" s="5" t="s">
        <v>14799</v>
      </c>
      <c r="I2546" s="4" t="s">
        <v>14800</v>
      </c>
      <c r="J2546" s="5" t="n">
        <f aca="false">LEN(K2546)</f>
        <v>22</v>
      </c>
      <c r="K2546" s="6" t="s">
        <v>14801</v>
      </c>
      <c r="L2546" s="4" t="s">
        <v>78</v>
      </c>
      <c r="M2546" s="4" t="s">
        <v>13338</v>
      </c>
    </row>
    <row r="2547" customFormat="false" ht="15.75" hidden="false" customHeight="true" outlineLevel="0" collapsed="false">
      <c r="A2547" s="4" t="n">
        <v>7114</v>
      </c>
      <c r="B2547" s="4" t="s">
        <v>14802</v>
      </c>
      <c r="C2547" s="4"/>
      <c r="D2547" s="4" t="s">
        <v>14803</v>
      </c>
      <c r="E2547" s="5" t="s">
        <v>91</v>
      </c>
      <c r="F2547" s="4" t="s">
        <v>92</v>
      </c>
      <c r="G2547" s="4" t="s">
        <v>84</v>
      </c>
      <c r="H2547" s="5" t="s">
        <v>14804</v>
      </c>
      <c r="I2547" s="4" t="s">
        <v>14805</v>
      </c>
      <c r="J2547" s="5" t="n">
        <f aca="false">LEN(K2547)</f>
        <v>22</v>
      </c>
      <c r="K2547" s="6" t="s">
        <v>14806</v>
      </c>
      <c r="L2547" s="4" t="s">
        <v>21</v>
      </c>
      <c r="M2547" s="4" t="s">
        <v>7964</v>
      </c>
    </row>
    <row r="2548" customFormat="false" ht="15.75" hidden="false" customHeight="true" outlineLevel="0" collapsed="false">
      <c r="A2548" s="4" t="n">
        <v>7153</v>
      </c>
      <c r="B2548" s="4" t="s">
        <v>14807</v>
      </c>
      <c r="C2548" s="4"/>
      <c r="D2548" s="4" t="s">
        <v>14808</v>
      </c>
      <c r="E2548" s="5" t="s">
        <v>91</v>
      </c>
      <c r="F2548" s="4" t="s">
        <v>92</v>
      </c>
      <c r="G2548" s="4" t="s">
        <v>84</v>
      </c>
      <c r="H2548" s="5" t="s">
        <v>14809</v>
      </c>
      <c r="I2548" s="4" t="s">
        <v>14810</v>
      </c>
      <c r="J2548" s="5" t="n">
        <f aca="false">LEN(K2548)</f>
        <v>22</v>
      </c>
      <c r="K2548" s="10" t="str">
        <f aca="false">LOWER(SUBSTITUTE(SUBSTITUTE(SUBSTITUTE(SUBSTITUTE(SUBSTITUTE(SUBSTITUTE(SUBSTITUTE(B2548,"S.L.",""),"SL",""),"S.A.",""),"SA","")," ",""),".",""),",",""))&amp;".com"</f>
        <v>hiperionhotelgroup.com</v>
      </c>
      <c r="L2548" s="4" t="s">
        <v>78</v>
      </c>
      <c r="M2548" s="4" t="s">
        <v>31</v>
      </c>
    </row>
    <row r="2549" customFormat="false" ht="15.75" hidden="false" customHeight="true" outlineLevel="0" collapsed="false">
      <c r="A2549" s="4" t="n">
        <v>7178</v>
      </c>
      <c r="B2549" s="4" t="s">
        <v>14807</v>
      </c>
      <c r="C2549" s="4"/>
      <c r="D2549" s="4" t="s">
        <v>14811</v>
      </c>
      <c r="E2549" s="5" t="s">
        <v>91</v>
      </c>
      <c r="F2549" s="4" t="s">
        <v>92</v>
      </c>
      <c r="G2549" s="4" t="s">
        <v>84</v>
      </c>
      <c r="H2549" s="5" t="s">
        <v>14812</v>
      </c>
      <c r="I2549" s="4" t="s">
        <v>14810</v>
      </c>
      <c r="J2549" s="5" t="n">
        <f aca="false">LEN(K2549)</f>
        <v>22</v>
      </c>
      <c r="K2549" s="6" t="str">
        <f aca="false">LOWER(SUBSTITUTE(SUBSTITUTE(SUBSTITUTE(SUBSTITUTE(SUBSTITUTE(SUBSTITUTE(SUBSTITUTE(B2549,"S.L.",""),"SL",""),"S.A.",""),"SA","")," ",""),".",""),",",""))&amp;".com"</f>
        <v>hiperionhotelgroup.com</v>
      </c>
      <c r="L2549" s="4" t="s">
        <v>66</v>
      </c>
      <c r="M2549" s="4" t="s">
        <v>31</v>
      </c>
    </row>
    <row r="2550" customFormat="false" ht="15.75" hidden="false" customHeight="true" outlineLevel="0" collapsed="false">
      <c r="A2550" s="4" t="n">
        <v>7227</v>
      </c>
      <c r="B2550" s="4" t="s">
        <v>14813</v>
      </c>
      <c r="C2550" s="4"/>
      <c r="D2550" s="4" t="s">
        <v>14814</v>
      </c>
      <c r="E2550" s="5" t="s">
        <v>228</v>
      </c>
      <c r="F2550" s="4" t="s">
        <v>162</v>
      </c>
      <c r="G2550" s="4" t="s">
        <v>84</v>
      </c>
      <c r="H2550" s="5" t="s">
        <v>14815</v>
      </c>
      <c r="I2550" s="4" t="s">
        <v>14816</v>
      </c>
      <c r="J2550" s="5" t="n">
        <f aca="false">LEN(K2550)</f>
        <v>22</v>
      </c>
      <c r="K2550" s="6" t="s">
        <v>14817</v>
      </c>
      <c r="L2550" s="4" t="s">
        <v>21</v>
      </c>
      <c r="M2550" s="4" t="s">
        <v>32</v>
      </c>
    </row>
    <row r="2551" customFormat="false" ht="15.75" hidden="false" customHeight="true" outlineLevel="0" collapsed="false">
      <c r="A2551" s="4" t="n">
        <v>7230</v>
      </c>
      <c r="B2551" s="4" t="s">
        <v>14818</v>
      </c>
      <c r="C2551" s="4"/>
      <c r="D2551" s="4" t="s">
        <v>14819</v>
      </c>
      <c r="E2551" s="5" t="s">
        <v>228</v>
      </c>
      <c r="F2551" s="4" t="s">
        <v>162</v>
      </c>
      <c r="G2551" s="4" t="s">
        <v>84</v>
      </c>
      <c r="H2551" s="5" t="s">
        <v>14820</v>
      </c>
      <c r="I2551" s="4" t="s">
        <v>14821</v>
      </c>
      <c r="J2551" s="5" t="n">
        <f aca="false">LEN(K2551)</f>
        <v>22</v>
      </c>
      <c r="K2551" s="6" t="s">
        <v>14822</v>
      </c>
      <c r="L2551" s="4" t="s">
        <v>31</v>
      </c>
      <c r="M2551" s="4" t="s">
        <v>317</v>
      </c>
    </row>
    <row r="2552" customFormat="false" ht="15.75" hidden="false" customHeight="true" outlineLevel="0" collapsed="false">
      <c r="A2552" s="4" t="n">
        <v>7265</v>
      </c>
      <c r="B2552" s="4" t="s">
        <v>14823</v>
      </c>
      <c r="C2552" s="4"/>
      <c r="D2552" s="4" t="s">
        <v>14824</v>
      </c>
      <c r="E2552" s="5" t="s">
        <v>3544</v>
      </c>
      <c r="F2552" s="4" t="s">
        <v>122</v>
      </c>
      <c r="G2552" s="4" t="s">
        <v>84</v>
      </c>
      <c r="H2552" s="5" t="s">
        <v>14825</v>
      </c>
      <c r="I2552" s="4" t="s">
        <v>14826</v>
      </c>
      <c r="J2552" s="5" t="n">
        <f aca="false">LEN(K2552)</f>
        <v>22</v>
      </c>
      <c r="K2552" s="6" t="s">
        <v>14827</v>
      </c>
      <c r="L2552" s="4" t="s">
        <v>78</v>
      </c>
      <c r="M2552" s="4" t="s">
        <v>31</v>
      </c>
    </row>
    <row r="2553" customFormat="false" ht="15.75" hidden="false" customHeight="true" outlineLevel="0" collapsed="false">
      <c r="A2553" s="4" t="n">
        <v>7323</v>
      </c>
      <c r="B2553" s="4" t="s">
        <v>14828</v>
      </c>
      <c r="C2553" s="4"/>
      <c r="D2553" s="4" t="s">
        <v>14829</v>
      </c>
      <c r="E2553" s="5" t="s">
        <v>1768</v>
      </c>
      <c r="F2553" s="4" t="s">
        <v>1769</v>
      </c>
      <c r="G2553" s="4" t="s">
        <v>84</v>
      </c>
      <c r="H2553" s="5" t="s">
        <v>14830</v>
      </c>
      <c r="I2553" s="4" t="s">
        <v>14831</v>
      </c>
      <c r="J2553" s="5" t="n">
        <f aca="false">LEN(K2553)</f>
        <v>22</v>
      </c>
      <c r="K2553" s="6" t="str">
        <f aca="false">LOWER(SUBSTITUTE(SUBSTITUTE(SUBSTITUTE(SUBSTITUTE(SUBSTITUTE(SUBSTITUTE(SUBSTITUTE(B2553,"S.L.",""),"SL",""),"S.A.",""),"SA","")," ",""),".",""),",",""))&amp;".com"</f>
        <v>piñerobahíadepalma.com</v>
      </c>
      <c r="L2553" s="4" t="s">
        <v>21</v>
      </c>
      <c r="M2553" s="4" t="s">
        <v>14832</v>
      </c>
    </row>
    <row r="2554" customFormat="false" ht="15.75" hidden="false" customHeight="true" outlineLevel="0" collapsed="false">
      <c r="A2554" s="4" t="n">
        <v>7425</v>
      </c>
      <c r="B2554" s="4" t="s">
        <v>14833</v>
      </c>
      <c r="C2554" s="4"/>
      <c r="D2554" s="4" t="s">
        <v>14834</v>
      </c>
      <c r="E2554" s="5" t="s">
        <v>510</v>
      </c>
      <c r="F2554" s="4" t="s">
        <v>511</v>
      </c>
      <c r="G2554" s="4" t="s">
        <v>84</v>
      </c>
      <c r="H2554" s="5" t="s">
        <v>14835</v>
      </c>
      <c r="I2554" s="4" t="s">
        <v>14836</v>
      </c>
      <c r="J2554" s="5" t="n">
        <f aca="false">LEN(K2554)</f>
        <v>22</v>
      </c>
      <c r="K2554" s="6" t="s">
        <v>14837</v>
      </c>
      <c r="L2554" s="4" t="s">
        <v>57</v>
      </c>
      <c r="M2554" s="4" t="s">
        <v>31</v>
      </c>
    </row>
    <row r="2555" customFormat="false" ht="15.75" hidden="false" customHeight="true" outlineLevel="0" collapsed="false">
      <c r="A2555" s="4" t="n">
        <v>7434</v>
      </c>
      <c r="B2555" s="4" t="s">
        <v>14838</v>
      </c>
      <c r="C2555" s="4"/>
      <c r="D2555" s="4" t="s">
        <v>14839</v>
      </c>
      <c r="E2555" s="5" t="s">
        <v>660</v>
      </c>
      <c r="F2555" s="4" t="s">
        <v>661</v>
      </c>
      <c r="G2555" s="4" t="s">
        <v>84</v>
      </c>
      <c r="H2555" s="5" t="s">
        <v>14840</v>
      </c>
      <c r="I2555" s="4" t="s">
        <v>14841</v>
      </c>
      <c r="J2555" s="5" t="n">
        <f aca="false">LEN(K2555)</f>
        <v>22</v>
      </c>
      <c r="K2555" s="6" t="s">
        <v>14842</v>
      </c>
      <c r="L2555" s="4" t="s">
        <v>57</v>
      </c>
      <c r="M2555" s="4" t="s">
        <v>31</v>
      </c>
    </row>
    <row r="2556" customFormat="false" ht="15.75" hidden="false" customHeight="true" outlineLevel="0" collapsed="false">
      <c r="A2556" s="4" t="n">
        <v>7448</v>
      </c>
      <c r="B2556" s="4" t="s">
        <v>14843</v>
      </c>
      <c r="C2556" s="4"/>
      <c r="D2556" s="4" t="s">
        <v>14844</v>
      </c>
      <c r="E2556" s="5" t="s">
        <v>1644</v>
      </c>
      <c r="F2556" s="4" t="s">
        <v>1645</v>
      </c>
      <c r="G2556" s="4" t="s">
        <v>84</v>
      </c>
      <c r="H2556" s="5" t="s">
        <v>14845</v>
      </c>
      <c r="I2556" s="4" t="s">
        <v>14846</v>
      </c>
      <c r="J2556" s="5" t="n">
        <f aca="false">LEN(K2556)</f>
        <v>22</v>
      </c>
      <c r="K2556" s="6" t="s">
        <v>14847</v>
      </c>
      <c r="L2556" s="4" t="s">
        <v>57</v>
      </c>
      <c r="M2556" s="4" t="s">
        <v>6459</v>
      </c>
    </row>
    <row r="2557" customFormat="false" ht="15.75" hidden="false" customHeight="true" outlineLevel="0" collapsed="false">
      <c r="A2557" s="4" t="n">
        <v>7583</v>
      </c>
      <c r="B2557" s="4" t="s">
        <v>14848</v>
      </c>
      <c r="C2557" s="4"/>
      <c r="D2557" s="4" t="s">
        <v>14849</v>
      </c>
      <c r="E2557" s="5" t="s">
        <v>3554</v>
      </c>
      <c r="F2557" s="4" t="s">
        <v>3555</v>
      </c>
      <c r="G2557" s="4" t="s">
        <v>84</v>
      </c>
      <c r="H2557" s="5" t="s">
        <v>14850</v>
      </c>
      <c r="I2557" s="7" t="s">
        <v>14851</v>
      </c>
      <c r="J2557" s="5" t="n">
        <f aca="false">LEN(K2557)</f>
        <v>22</v>
      </c>
      <c r="K2557" s="6" t="s">
        <v>14852</v>
      </c>
      <c r="L2557" s="4" t="s">
        <v>1679</v>
      </c>
      <c r="M2557" s="4" t="s">
        <v>31</v>
      </c>
    </row>
    <row r="2558" customFormat="false" ht="15.75" hidden="false" customHeight="true" outlineLevel="0" collapsed="false">
      <c r="A2558" s="4" t="n">
        <v>7622</v>
      </c>
      <c r="B2558" s="4" t="s">
        <v>14853</v>
      </c>
      <c r="C2558" s="4"/>
      <c r="D2558" s="4" t="s">
        <v>14854</v>
      </c>
      <c r="E2558" s="5" t="s">
        <v>14855</v>
      </c>
      <c r="F2558" s="4" t="s">
        <v>7889</v>
      </c>
      <c r="G2558" s="4" t="s">
        <v>84</v>
      </c>
      <c r="H2558" s="5" t="s">
        <v>14856</v>
      </c>
      <c r="I2558" s="4" t="s">
        <v>14857</v>
      </c>
      <c r="J2558" s="5" t="n">
        <f aca="false">LEN(K2558)</f>
        <v>22</v>
      </c>
      <c r="K2558" s="6" t="s">
        <v>14858</v>
      </c>
      <c r="L2558" s="4" t="s">
        <v>31</v>
      </c>
      <c r="M2558" s="4" t="s">
        <v>924</v>
      </c>
    </row>
    <row r="2559" customFormat="false" ht="15.75" hidden="false" customHeight="true" outlineLevel="0" collapsed="false">
      <c r="A2559" s="4" t="n">
        <v>7654</v>
      </c>
      <c r="B2559" s="4" t="s">
        <v>14859</v>
      </c>
      <c r="C2559" s="4"/>
      <c r="D2559" s="4" t="s">
        <v>14860</v>
      </c>
      <c r="E2559" s="5" t="s">
        <v>3565</v>
      </c>
      <c r="F2559" s="4" t="s">
        <v>3566</v>
      </c>
      <c r="G2559" s="4" t="s">
        <v>84</v>
      </c>
      <c r="H2559" s="5" t="s">
        <v>14861</v>
      </c>
      <c r="I2559" s="4" t="s">
        <v>14862</v>
      </c>
      <c r="J2559" s="5" t="n">
        <f aca="false">LEN(K2559)</f>
        <v>22</v>
      </c>
      <c r="K2559" s="6" t="s">
        <v>14863</v>
      </c>
      <c r="L2559" s="4" t="s">
        <v>21</v>
      </c>
      <c r="M2559" s="4" t="s">
        <v>72</v>
      </c>
    </row>
    <row r="2560" customFormat="false" ht="15.75" hidden="false" customHeight="true" outlineLevel="0" collapsed="false">
      <c r="A2560" s="4" t="n">
        <v>7786</v>
      </c>
      <c r="B2560" s="4" t="s">
        <v>14864</v>
      </c>
      <c r="C2560" s="4"/>
      <c r="D2560" s="4" t="s">
        <v>14865</v>
      </c>
      <c r="E2560" s="5" t="s">
        <v>6480</v>
      </c>
      <c r="F2560" s="4" t="s">
        <v>505</v>
      </c>
      <c r="G2560" s="4" t="s">
        <v>84</v>
      </c>
      <c r="H2560" s="5" t="s">
        <v>14866</v>
      </c>
      <c r="I2560" s="7" t="s">
        <v>14867</v>
      </c>
      <c r="J2560" s="5" t="n">
        <f aca="false">LEN(K2560)</f>
        <v>22</v>
      </c>
      <c r="K2560" s="6" t="s">
        <v>14868</v>
      </c>
      <c r="L2560" s="4" t="s">
        <v>31</v>
      </c>
      <c r="M2560" s="4" t="s">
        <v>31</v>
      </c>
    </row>
    <row r="2561" customFormat="false" ht="15.75" hidden="false" customHeight="true" outlineLevel="0" collapsed="false">
      <c r="A2561" s="4" t="n">
        <v>7827</v>
      </c>
      <c r="B2561" s="4" t="s">
        <v>14869</v>
      </c>
      <c r="C2561" s="4"/>
      <c r="D2561" s="4" t="s">
        <v>14870</v>
      </c>
      <c r="E2561" s="5" t="s">
        <v>2928</v>
      </c>
      <c r="F2561" s="4" t="s">
        <v>83</v>
      </c>
      <c r="G2561" s="4" t="s">
        <v>84</v>
      </c>
      <c r="H2561" s="5" t="s">
        <v>14871</v>
      </c>
      <c r="I2561" s="4" t="str">
        <f aca="false">IFERROR(__xludf.dummyfunction("""info@""&amp;LOWER(REGEXREPLACE(B2561,""[^A-Za-z0-9]"",""""))&amp;"".com"""),"info@mundojamaica2011sl.com")</f>
        <v>info@mundojamaica2011sl.com</v>
      </c>
      <c r="J2561" s="5" t="n">
        <f aca="false">LEN(K2561)</f>
        <v>22</v>
      </c>
      <c r="K2561" s="6" t="s">
        <v>14872</v>
      </c>
      <c r="L2561" s="4" t="s">
        <v>31</v>
      </c>
      <c r="M2561" s="4" t="s">
        <v>31</v>
      </c>
    </row>
    <row r="2562" customFormat="false" ht="15.75" hidden="false" customHeight="true" outlineLevel="0" collapsed="false">
      <c r="A2562" s="4" t="n">
        <v>7837</v>
      </c>
      <c r="B2562" s="4" t="s">
        <v>14873</v>
      </c>
      <c r="C2562" s="4"/>
      <c r="D2562" s="4" t="s">
        <v>14874</v>
      </c>
      <c r="E2562" s="5" t="s">
        <v>82</v>
      </c>
      <c r="F2562" s="4" t="s">
        <v>83</v>
      </c>
      <c r="G2562" s="4" t="s">
        <v>84</v>
      </c>
      <c r="H2562" s="5" t="s">
        <v>14875</v>
      </c>
      <c r="I2562" s="4" t="s">
        <v>14876</v>
      </c>
      <c r="J2562" s="5" t="n">
        <f aca="false">LEN(K2562)</f>
        <v>22</v>
      </c>
      <c r="K2562" s="6" t="s">
        <v>14877</v>
      </c>
      <c r="L2562" s="4" t="s">
        <v>31</v>
      </c>
      <c r="M2562" s="4" t="s">
        <v>79</v>
      </c>
    </row>
    <row r="2563" customFormat="false" ht="15.75" hidden="false" customHeight="true" outlineLevel="0" collapsed="false">
      <c r="A2563" s="4" t="n">
        <v>7952</v>
      </c>
      <c r="B2563" s="4" t="s">
        <v>14878</v>
      </c>
      <c r="C2563" s="4"/>
      <c r="D2563" s="4" t="s">
        <v>14879</v>
      </c>
      <c r="E2563" s="5" t="s">
        <v>6502</v>
      </c>
      <c r="F2563" s="4" t="s">
        <v>1645</v>
      </c>
      <c r="G2563" s="4" t="s">
        <v>84</v>
      </c>
      <c r="H2563" s="5" t="s">
        <v>14880</v>
      </c>
      <c r="I2563" s="4" t="str">
        <f aca="false">IFERROR(__xludf.dummyfunction("""info@""&amp;LOWER(REGEXREPLACE(B2563,""[^A-Za-z0-9]"",""""))&amp;"".com"""),"info@hotelplayacanyamel.com")</f>
        <v>info@hotelplayacanyamel.com</v>
      </c>
      <c r="J2563" s="5" t="n">
        <f aca="false">LEN(K2563)</f>
        <v>22</v>
      </c>
      <c r="K2563" s="6" t="s">
        <v>14881</v>
      </c>
      <c r="L2563" s="4" t="s">
        <v>78</v>
      </c>
      <c r="M2563" s="4" t="s">
        <v>31</v>
      </c>
    </row>
    <row r="2564" customFormat="false" ht="15.75" hidden="false" customHeight="true" outlineLevel="0" collapsed="false">
      <c r="A2564" s="4" t="n">
        <v>7963</v>
      </c>
      <c r="B2564" s="4" t="s">
        <v>14882</v>
      </c>
      <c r="C2564" s="4"/>
      <c r="D2564" s="4" t="s">
        <v>14883</v>
      </c>
      <c r="E2564" s="5" t="s">
        <v>1650</v>
      </c>
      <c r="F2564" s="4" t="s">
        <v>1651</v>
      </c>
      <c r="G2564" s="4" t="s">
        <v>84</v>
      </c>
      <c r="H2564" s="5" t="s">
        <v>14884</v>
      </c>
      <c r="I2564" s="4" t="s">
        <v>14885</v>
      </c>
      <c r="J2564" s="5" t="n">
        <f aca="false">LEN(K2564)</f>
        <v>22</v>
      </c>
      <c r="K2564" s="6" t="s">
        <v>14886</v>
      </c>
      <c r="L2564" s="4" t="s">
        <v>31</v>
      </c>
      <c r="M2564" s="4" t="s">
        <v>14887</v>
      </c>
    </row>
    <row r="2565" customFormat="false" ht="15.75" hidden="false" customHeight="true" outlineLevel="0" collapsed="false">
      <c r="A2565" s="4" t="n">
        <v>8010</v>
      </c>
      <c r="B2565" s="4" t="s">
        <v>14888</v>
      </c>
      <c r="C2565" s="4"/>
      <c r="D2565" s="4" t="s">
        <v>14889</v>
      </c>
      <c r="E2565" s="5" t="s">
        <v>2918</v>
      </c>
      <c r="F2565" s="4" t="s">
        <v>1956</v>
      </c>
      <c r="G2565" s="4" t="s">
        <v>84</v>
      </c>
      <c r="H2565" s="5" t="s">
        <v>14890</v>
      </c>
      <c r="I2565" s="4" t="s">
        <v>14891</v>
      </c>
      <c r="J2565" s="5" t="n">
        <f aca="false">LEN(K2565)</f>
        <v>22</v>
      </c>
      <c r="K2565" s="6" t="s">
        <v>14892</v>
      </c>
      <c r="L2565" s="4" t="s">
        <v>31</v>
      </c>
      <c r="M2565" s="4" t="s">
        <v>1063</v>
      </c>
    </row>
    <row r="2566" customFormat="false" ht="15.75" hidden="false" customHeight="true" outlineLevel="0" collapsed="false">
      <c r="A2566" s="4" t="n">
        <v>8051</v>
      </c>
      <c r="B2566" s="4" t="s">
        <v>14893</v>
      </c>
      <c r="C2566" s="4"/>
      <c r="D2566" s="4" t="s">
        <v>14894</v>
      </c>
      <c r="E2566" s="5" t="s">
        <v>5228</v>
      </c>
      <c r="F2566" s="4" t="s">
        <v>2501</v>
      </c>
      <c r="G2566" s="4" t="s">
        <v>84</v>
      </c>
      <c r="H2566" s="5" t="s">
        <v>14895</v>
      </c>
      <c r="I2566" s="4" t="str">
        <f aca="false">IFERROR(__xludf.dummyfunction("""info@""&amp;LOWER(REGEXREPLACE(B2566,""[^A-Za-z0-9]"",""""))&amp;"".com"""),"info@tuibluealcudiapins.com")</f>
        <v>info@tuibluealcudiapins.com</v>
      </c>
      <c r="J2566" s="5" t="n">
        <f aca="false">LEN(K2566)</f>
        <v>22</v>
      </c>
      <c r="K2566" s="6" t="s">
        <v>14896</v>
      </c>
      <c r="L2566" s="4" t="s">
        <v>21</v>
      </c>
      <c r="M2566" s="4" t="s">
        <v>31</v>
      </c>
    </row>
    <row r="2567" customFormat="false" ht="15.75" hidden="false" customHeight="true" outlineLevel="0" collapsed="false">
      <c r="A2567" s="4" t="n">
        <v>8122</v>
      </c>
      <c r="B2567" s="4" t="s">
        <v>14897</v>
      </c>
      <c r="C2567" s="4" t="s">
        <v>14898</v>
      </c>
      <c r="D2567" s="4" t="s">
        <v>14899</v>
      </c>
      <c r="E2567" s="5" t="s">
        <v>14900</v>
      </c>
      <c r="F2567" s="4" t="s">
        <v>14901</v>
      </c>
      <c r="G2567" s="4" t="s">
        <v>146</v>
      </c>
      <c r="H2567" s="5" t="s">
        <v>14902</v>
      </c>
      <c r="I2567" s="4" t="s">
        <v>14903</v>
      </c>
      <c r="J2567" s="5" t="n">
        <f aca="false">LEN(K2567)</f>
        <v>22</v>
      </c>
      <c r="K2567" s="6" t="s">
        <v>14904</v>
      </c>
      <c r="L2567" s="4" t="s">
        <v>57</v>
      </c>
      <c r="M2567" s="4" t="s">
        <v>32</v>
      </c>
    </row>
    <row r="2568" customFormat="false" ht="15.75" hidden="false" customHeight="true" outlineLevel="0" collapsed="false">
      <c r="A2568" s="4" t="n">
        <v>8140</v>
      </c>
      <c r="B2568" s="4" t="s">
        <v>14905</v>
      </c>
      <c r="C2568" s="4"/>
      <c r="D2568" s="4" t="s">
        <v>14906</v>
      </c>
      <c r="E2568" s="5" t="s">
        <v>12152</v>
      </c>
      <c r="F2568" s="4" t="s">
        <v>146</v>
      </c>
      <c r="G2568" s="4" t="s">
        <v>146</v>
      </c>
      <c r="H2568" s="5" t="s">
        <v>14907</v>
      </c>
      <c r="I2568" s="7" t="s">
        <v>14908</v>
      </c>
      <c r="J2568" s="5" t="n">
        <f aca="false">LEN(K2568)</f>
        <v>22</v>
      </c>
      <c r="K2568" s="5" t="s">
        <v>14909</v>
      </c>
      <c r="L2568" s="4" t="s">
        <v>57</v>
      </c>
      <c r="M2568" s="4" t="s">
        <v>4855</v>
      </c>
    </row>
    <row r="2569" customFormat="false" ht="15.75" hidden="false" customHeight="true" outlineLevel="0" collapsed="false">
      <c r="A2569" s="4" t="n">
        <v>8167</v>
      </c>
      <c r="B2569" s="4" t="s">
        <v>3524</v>
      </c>
      <c r="C2569" s="4" t="s">
        <v>14910</v>
      </c>
      <c r="D2569" s="4" t="s">
        <v>14911</v>
      </c>
      <c r="E2569" s="5" t="s">
        <v>9910</v>
      </c>
      <c r="F2569" s="4" t="s">
        <v>9911</v>
      </c>
      <c r="G2569" s="4" t="s">
        <v>146</v>
      </c>
      <c r="H2569" s="5" t="s">
        <v>14912</v>
      </c>
      <c r="I2569" s="4" t="s">
        <v>14913</v>
      </c>
      <c r="J2569" s="5" t="n">
        <f aca="false">LEN(K2569)</f>
        <v>22</v>
      </c>
      <c r="K2569" s="6" t="s">
        <v>14914</v>
      </c>
      <c r="L2569" s="4" t="s">
        <v>21</v>
      </c>
      <c r="M2569" s="4" t="s">
        <v>967</v>
      </c>
    </row>
    <row r="2570" customFormat="false" ht="15.75" hidden="false" customHeight="true" outlineLevel="0" collapsed="false">
      <c r="A2570" s="4" t="n">
        <v>8168</v>
      </c>
      <c r="B2570" s="4" t="s">
        <v>14915</v>
      </c>
      <c r="C2570" s="4" t="s">
        <v>14916</v>
      </c>
      <c r="D2570" s="4" t="s">
        <v>14911</v>
      </c>
      <c r="E2570" s="5" t="s">
        <v>9910</v>
      </c>
      <c r="F2570" s="4" t="s">
        <v>9911</v>
      </c>
      <c r="G2570" s="4" t="s">
        <v>146</v>
      </c>
      <c r="H2570" s="5" t="s">
        <v>14912</v>
      </c>
      <c r="I2570" s="4" t="s">
        <v>14913</v>
      </c>
      <c r="J2570" s="5" t="n">
        <f aca="false">LEN(K2570)</f>
        <v>22</v>
      </c>
      <c r="K2570" s="6" t="s">
        <v>14914</v>
      </c>
      <c r="L2570" s="4" t="s">
        <v>31</v>
      </c>
      <c r="M2570" s="4" t="s">
        <v>8699</v>
      </c>
    </row>
    <row r="2571" customFormat="false" ht="15.75" hidden="false" customHeight="true" outlineLevel="0" collapsed="false">
      <c r="A2571" s="4" t="n">
        <v>8195</v>
      </c>
      <c r="B2571" s="4" t="s">
        <v>14917</v>
      </c>
      <c r="C2571" s="4" t="s">
        <v>14918</v>
      </c>
      <c r="D2571" s="4" t="s">
        <v>14919</v>
      </c>
      <c r="E2571" s="5" t="s">
        <v>14920</v>
      </c>
      <c r="F2571" s="4" t="s">
        <v>14921</v>
      </c>
      <c r="G2571" s="4" t="s">
        <v>146</v>
      </c>
      <c r="H2571" s="5" t="s">
        <v>14922</v>
      </c>
      <c r="I2571" s="4" t="s">
        <v>14923</v>
      </c>
      <c r="J2571" s="5" t="n">
        <f aca="false">LEN(K2571)</f>
        <v>22</v>
      </c>
      <c r="K2571" s="6" t="s">
        <v>14924</v>
      </c>
      <c r="L2571" s="4" t="s">
        <v>21</v>
      </c>
      <c r="M2571" s="4" t="s">
        <v>186</v>
      </c>
    </row>
    <row r="2572" customFormat="false" ht="15.75" hidden="false" customHeight="true" outlineLevel="0" collapsed="false">
      <c r="A2572" s="4" t="n">
        <v>8206</v>
      </c>
      <c r="B2572" s="4" t="s">
        <v>14925</v>
      </c>
      <c r="C2572" s="4" t="s">
        <v>14926</v>
      </c>
      <c r="D2572" s="4" t="s">
        <v>14927</v>
      </c>
      <c r="E2572" s="5" t="s">
        <v>2508</v>
      </c>
      <c r="F2572" s="4" t="s">
        <v>2509</v>
      </c>
      <c r="G2572" s="4" t="s">
        <v>146</v>
      </c>
      <c r="H2572" s="5" t="s">
        <v>14928</v>
      </c>
      <c r="I2572" s="4" t="s">
        <v>14929</v>
      </c>
      <c r="J2572" s="5" t="n">
        <f aca="false">LEN(K2572)</f>
        <v>22</v>
      </c>
      <c r="K2572" s="10" t="s">
        <v>14930</v>
      </c>
      <c r="L2572" s="4" t="s">
        <v>31</v>
      </c>
      <c r="M2572" s="4" t="s">
        <v>31</v>
      </c>
    </row>
    <row r="2573" customFormat="false" ht="15.75" hidden="false" customHeight="true" outlineLevel="0" collapsed="false">
      <c r="A2573" s="4" t="n">
        <v>8207</v>
      </c>
      <c r="B2573" s="4" t="s">
        <v>11849</v>
      </c>
      <c r="C2573" s="4" t="s">
        <v>14931</v>
      </c>
      <c r="D2573" s="4" t="s">
        <v>14932</v>
      </c>
      <c r="E2573" s="5" t="s">
        <v>2508</v>
      </c>
      <c r="F2573" s="4" t="s">
        <v>2509</v>
      </c>
      <c r="G2573" s="4" t="s">
        <v>146</v>
      </c>
      <c r="H2573" s="5" t="s">
        <v>14933</v>
      </c>
      <c r="I2573" s="4" t="s">
        <v>14934</v>
      </c>
      <c r="J2573" s="5" t="n">
        <f aca="false">LEN(K2573)</f>
        <v>22</v>
      </c>
      <c r="K2573" s="6" t="s">
        <v>14935</v>
      </c>
      <c r="L2573" s="4" t="s">
        <v>57</v>
      </c>
      <c r="M2573" s="4" t="s">
        <v>2177</v>
      </c>
    </row>
    <row r="2574" customFormat="false" ht="27.75" hidden="false" customHeight="true" outlineLevel="0" collapsed="false">
      <c r="A2574" s="4" t="n">
        <v>8215</v>
      </c>
      <c r="B2574" s="4" t="s">
        <v>14936</v>
      </c>
      <c r="C2574" s="4" t="s">
        <v>14937</v>
      </c>
      <c r="D2574" s="4" t="s">
        <v>14938</v>
      </c>
      <c r="E2574" s="5" t="s">
        <v>14939</v>
      </c>
      <c r="F2574" s="4" t="s">
        <v>14940</v>
      </c>
      <c r="G2574" s="4" t="s">
        <v>146</v>
      </c>
      <c r="H2574" s="5" t="s">
        <v>14941</v>
      </c>
      <c r="I2574" s="7" t="s">
        <v>14942</v>
      </c>
      <c r="J2574" s="5" t="n">
        <f aca="false">LEN(K2574)</f>
        <v>22</v>
      </c>
      <c r="K2574" s="6" t="s">
        <v>14943</v>
      </c>
      <c r="L2574" s="4" t="s">
        <v>66</v>
      </c>
      <c r="M2574" s="4" t="s">
        <v>4771</v>
      </c>
    </row>
    <row r="2575" customFormat="false" ht="15.75" hidden="false" customHeight="true" outlineLevel="0" collapsed="false">
      <c r="A2575" s="4" t="n">
        <v>8239</v>
      </c>
      <c r="B2575" s="4" t="s">
        <v>14944</v>
      </c>
      <c r="C2575" s="4"/>
      <c r="D2575" s="4" t="s">
        <v>14945</v>
      </c>
      <c r="E2575" s="5" t="s">
        <v>5236</v>
      </c>
      <c r="F2575" s="4" t="s">
        <v>5237</v>
      </c>
      <c r="G2575" s="4" t="s">
        <v>146</v>
      </c>
      <c r="H2575" s="5" t="s">
        <v>14946</v>
      </c>
      <c r="I2575" s="4" t="str">
        <f aca="false">IFERROR(__xludf.dummyfunction("""info@""&amp;LOWER(REGEXREPLACE(B2575,""[^A-Za-z0-9]"",""""))&amp;"".com"""),"info@hotelroviratossasa.com")</f>
        <v>info@hotelroviratossasa.com</v>
      </c>
      <c r="J2575" s="5" t="n">
        <f aca="false">LEN(K2575)</f>
        <v>22</v>
      </c>
      <c r="K2575" s="10" t="s">
        <v>14947</v>
      </c>
      <c r="L2575" s="4" t="s">
        <v>31</v>
      </c>
      <c r="M2575" s="4" t="s">
        <v>435</v>
      </c>
    </row>
    <row r="2576" customFormat="false" ht="15.75" hidden="false" customHeight="true" outlineLevel="0" collapsed="false">
      <c r="A2576" s="4" t="n">
        <v>8316</v>
      </c>
      <c r="B2576" s="4" t="s">
        <v>14948</v>
      </c>
      <c r="C2576" s="4" t="s">
        <v>14949</v>
      </c>
      <c r="D2576" s="4" t="s">
        <v>14950</v>
      </c>
      <c r="E2576" s="5" t="s">
        <v>144</v>
      </c>
      <c r="F2576" s="4" t="s">
        <v>145</v>
      </c>
      <c r="G2576" s="4" t="s">
        <v>146</v>
      </c>
      <c r="H2576" s="5" t="s">
        <v>14951</v>
      </c>
      <c r="I2576" s="4" t="s">
        <v>14952</v>
      </c>
      <c r="J2576" s="5" t="n">
        <f aca="false">LEN(K2576)</f>
        <v>22</v>
      </c>
      <c r="K2576" s="6" t="s">
        <v>14953</v>
      </c>
      <c r="L2576" s="4" t="s">
        <v>31</v>
      </c>
      <c r="M2576" s="4" t="s">
        <v>996</v>
      </c>
    </row>
    <row r="2577" customFormat="false" ht="27.75" hidden="false" customHeight="true" outlineLevel="0" collapsed="false">
      <c r="A2577" s="4" t="n">
        <v>8323</v>
      </c>
      <c r="B2577" s="4" t="s">
        <v>14954</v>
      </c>
      <c r="C2577" s="4" t="s">
        <v>14955</v>
      </c>
      <c r="D2577" s="4" t="s">
        <v>14956</v>
      </c>
      <c r="E2577" s="5" t="s">
        <v>144</v>
      </c>
      <c r="F2577" s="4" t="s">
        <v>145</v>
      </c>
      <c r="G2577" s="4" t="s">
        <v>146</v>
      </c>
      <c r="H2577" s="5" t="s">
        <v>14957</v>
      </c>
      <c r="I2577" s="7" t="s">
        <v>14958</v>
      </c>
      <c r="J2577" s="5" t="n">
        <f aca="false">LEN(K2577)</f>
        <v>22</v>
      </c>
      <c r="K2577" s="6" t="s">
        <v>14959</v>
      </c>
      <c r="L2577" s="4" t="s">
        <v>57</v>
      </c>
      <c r="M2577" s="4" t="s">
        <v>4855</v>
      </c>
    </row>
    <row r="2578" customFormat="false" ht="15.75" hidden="false" customHeight="true" outlineLevel="0" collapsed="false">
      <c r="A2578" s="4" t="n">
        <v>8383</v>
      </c>
      <c r="B2578" s="4" t="s">
        <v>14960</v>
      </c>
      <c r="C2578" s="4"/>
      <c r="D2578" s="4" t="s">
        <v>14961</v>
      </c>
      <c r="E2578" s="5" t="s">
        <v>14962</v>
      </c>
      <c r="F2578" s="4" t="s">
        <v>14963</v>
      </c>
      <c r="G2578" s="4" t="s">
        <v>146</v>
      </c>
      <c r="H2578" s="5" t="s">
        <v>14964</v>
      </c>
      <c r="I2578" s="4" t="s">
        <v>14965</v>
      </c>
      <c r="J2578" s="5" t="n">
        <f aca="false">LEN(K2578)</f>
        <v>22</v>
      </c>
      <c r="K2578" s="6" t="s">
        <v>14966</v>
      </c>
      <c r="L2578" s="4" t="s">
        <v>57</v>
      </c>
      <c r="M2578" s="4" t="s">
        <v>967</v>
      </c>
    </row>
    <row r="2579" customFormat="false" ht="15.75" hidden="false" customHeight="true" outlineLevel="0" collapsed="false">
      <c r="A2579" s="4" t="n">
        <v>8406</v>
      </c>
      <c r="B2579" s="4" t="s">
        <v>14967</v>
      </c>
      <c r="C2579" s="4" t="s">
        <v>14968</v>
      </c>
      <c r="D2579" s="4" t="s">
        <v>563</v>
      </c>
      <c r="E2579" s="5" t="s">
        <v>14969</v>
      </c>
      <c r="F2579" s="4" t="s">
        <v>14970</v>
      </c>
      <c r="G2579" s="4" t="s">
        <v>146</v>
      </c>
      <c r="H2579" s="5" t="s">
        <v>14971</v>
      </c>
      <c r="I2579" s="7" t="str">
        <f aca="false">IFERROR(__xludf.dummyfunction("""info@""&amp;LOWER(REGEXREPLACE(B2579,""[^A-Za-z0-9]"",""""))&amp;"".com"""),"info@clubtenisdarniussl.com")</f>
        <v>info@clubtenisdarniussl.com</v>
      </c>
      <c r="J2579" s="5" t="n">
        <f aca="false">LEN(K2579)</f>
        <v>22</v>
      </c>
      <c r="K2579" s="6" t="s">
        <v>14972</v>
      </c>
      <c r="L2579" s="4" t="s">
        <v>31</v>
      </c>
      <c r="M2579" s="4" t="s">
        <v>1979</v>
      </c>
    </row>
    <row r="2580" customFormat="false" ht="15.75" hidden="false" customHeight="true" outlineLevel="0" collapsed="false">
      <c r="A2580" s="4" t="n">
        <v>8486</v>
      </c>
      <c r="B2580" s="4" t="s">
        <v>5109</v>
      </c>
      <c r="C2580" s="4" t="s">
        <v>14973</v>
      </c>
      <c r="D2580" s="4" t="s">
        <v>14974</v>
      </c>
      <c r="E2580" s="5" t="s">
        <v>9918</v>
      </c>
      <c r="F2580" s="4" t="s">
        <v>9919</v>
      </c>
      <c r="G2580" s="4" t="s">
        <v>146</v>
      </c>
      <c r="H2580" s="5" t="s">
        <v>14975</v>
      </c>
      <c r="I2580" s="7" t="s">
        <v>14976</v>
      </c>
      <c r="J2580" s="5" t="n">
        <f aca="false">LEN(K2580)</f>
        <v>22</v>
      </c>
      <c r="K2580" s="6" t="s">
        <v>14977</v>
      </c>
      <c r="L2580" s="4" t="s">
        <v>57</v>
      </c>
      <c r="M2580" s="4" t="s">
        <v>819</v>
      </c>
    </row>
    <row r="2581" customFormat="false" ht="15.75" hidden="false" customHeight="true" outlineLevel="0" collapsed="false">
      <c r="A2581" s="4" t="n">
        <v>8514</v>
      </c>
      <c r="B2581" s="4" t="s">
        <v>14978</v>
      </c>
      <c r="C2581" s="4" t="s">
        <v>14979</v>
      </c>
      <c r="D2581" s="4" t="s">
        <v>14980</v>
      </c>
      <c r="E2581" s="5" t="s">
        <v>14981</v>
      </c>
      <c r="F2581" s="4" t="s">
        <v>14982</v>
      </c>
      <c r="G2581" s="4" t="s">
        <v>146</v>
      </c>
      <c r="H2581" s="5" t="s">
        <v>14983</v>
      </c>
      <c r="I2581" s="4" t="s">
        <v>14984</v>
      </c>
      <c r="J2581" s="5" t="n">
        <f aca="false">LEN(K2581)</f>
        <v>22</v>
      </c>
      <c r="K2581" s="6" t="s">
        <v>14985</v>
      </c>
      <c r="L2581" s="4" t="s">
        <v>57</v>
      </c>
      <c r="M2581" s="4" t="s">
        <v>31</v>
      </c>
    </row>
    <row r="2582" customFormat="false" ht="15.75" hidden="false" customHeight="true" outlineLevel="0" collapsed="false">
      <c r="A2582" s="4" t="n">
        <v>8575</v>
      </c>
      <c r="B2582" s="4" t="s">
        <v>14986</v>
      </c>
      <c r="C2582" s="4" t="s">
        <v>14987</v>
      </c>
      <c r="D2582" s="4" t="s">
        <v>14988</v>
      </c>
      <c r="E2582" s="5" t="s">
        <v>9903</v>
      </c>
      <c r="F2582" s="4" t="s">
        <v>9904</v>
      </c>
      <c r="G2582" s="4" t="s">
        <v>146</v>
      </c>
      <c r="H2582" s="5" t="s">
        <v>14989</v>
      </c>
      <c r="I2582" s="4" t="s">
        <v>14990</v>
      </c>
      <c r="J2582" s="5" t="n">
        <f aca="false">LEN(K2582)</f>
        <v>22</v>
      </c>
      <c r="K2582" s="6" t="s">
        <v>14991</v>
      </c>
      <c r="L2582" s="4" t="s">
        <v>31</v>
      </c>
      <c r="M2582" s="4" t="s">
        <v>3470</v>
      </c>
    </row>
    <row r="2583" customFormat="false" ht="15.75" hidden="false" customHeight="true" outlineLevel="0" collapsed="false">
      <c r="A2583" s="4" t="n">
        <v>8726</v>
      </c>
      <c r="B2583" s="4" t="s">
        <v>14992</v>
      </c>
      <c r="C2583" s="4" t="s">
        <v>14993</v>
      </c>
      <c r="D2583" s="4" t="s">
        <v>14994</v>
      </c>
      <c r="E2583" s="5" t="s">
        <v>1983</v>
      </c>
      <c r="F2583" s="4" t="s">
        <v>1984</v>
      </c>
      <c r="G2583" s="4" t="s">
        <v>1567</v>
      </c>
      <c r="H2583" s="5" t="s">
        <v>14995</v>
      </c>
      <c r="I2583" s="4" t="s">
        <v>14996</v>
      </c>
      <c r="J2583" s="5" t="n">
        <f aca="false">LEN(K2583)</f>
        <v>22</v>
      </c>
      <c r="K2583" s="6" t="s">
        <v>14997</v>
      </c>
      <c r="L2583" s="4" t="s">
        <v>57</v>
      </c>
      <c r="M2583" s="4" t="s">
        <v>2082</v>
      </c>
    </row>
    <row r="2584" customFormat="false" ht="15.75" hidden="false" customHeight="true" outlineLevel="0" collapsed="false">
      <c r="A2584" s="4" t="n">
        <v>8828</v>
      </c>
      <c r="B2584" s="4" t="s">
        <v>14998</v>
      </c>
      <c r="C2584" s="4"/>
      <c r="D2584" s="4" t="s">
        <v>14999</v>
      </c>
      <c r="E2584" s="5" t="s">
        <v>15000</v>
      </c>
      <c r="F2584" s="4" t="s">
        <v>15001</v>
      </c>
      <c r="G2584" s="4" t="s">
        <v>355</v>
      </c>
      <c r="H2584" s="5" t="s">
        <v>15002</v>
      </c>
      <c r="I2584" s="7" t="s">
        <v>15003</v>
      </c>
      <c r="J2584" s="5" t="n">
        <f aca="false">LEN(K2584)</f>
        <v>22</v>
      </c>
      <c r="K2584" s="5" t="s">
        <v>15004</v>
      </c>
      <c r="L2584" s="4" t="s">
        <v>57</v>
      </c>
      <c r="M2584" s="4" t="s">
        <v>1216</v>
      </c>
    </row>
    <row r="2585" customFormat="false" ht="15.75" hidden="false" customHeight="true" outlineLevel="0" collapsed="false">
      <c r="A2585" s="4" t="n">
        <v>8835</v>
      </c>
      <c r="B2585" s="4" t="s">
        <v>15005</v>
      </c>
      <c r="C2585" s="4"/>
      <c r="D2585" s="4" t="s">
        <v>15006</v>
      </c>
      <c r="E2585" s="5" t="s">
        <v>15007</v>
      </c>
      <c r="F2585" s="4" t="s">
        <v>15008</v>
      </c>
      <c r="G2585" s="4" t="s">
        <v>355</v>
      </c>
      <c r="H2585" s="5" t="s">
        <v>15009</v>
      </c>
      <c r="I2585" s="4" t="s">
        <v>15010</v>
      </c>
      <c r="J2585" s="5" t="n">
        <f aca="false">LEN(K2585)</f>
        <v>22</v>
      </c>
      <c r="K2585" s="6" t="s">
        <v>15011</v>
      </c>
      <c r="L2585" s="4" t="s">
        <v>57</v>
      </c>
      <c r="M2585" s="4" t="s">
        <v>317</v>
      </c>
    </row>
    <row r="2586" customFormat="false" ht="15.75" hidden="false" customHeight="true" outlineLevel="0" collapsed="false">
      <c r="A2586" s="4" t="n">
        <v>8857</v>
      </c>
      <c r="B2586" s="4" t="s">
        <v>15012</v>
      </c>
      <c r="C2586" s="4"/>
      <c r="D2586" s="4" t="s">
        <v>15013</v>
      </c>
      <c r="E2586" s="5" t="s">
        <v>6552</v>
      </c>
      <c r="F2586" s="4" t="s">
        <v>6553</v>
      </c>
      <c r="G2586" s="4" t="s">
        <v>355</v>
      </c>
      <c r="H2586" s="5" t="s">
        <v>15014</v>
      </c>
      <c r="I2586" s="4" t="s">
        <v>15015</v>
      </c>
      <c r="J2586" s="5" t="n">
        <f aca="false">LEN(K2586)</f>
        <v>22</v>
      </c>
      <c r="K2586" s="6" t="s">
        <v>15016</v>
      </c>
      <c r="L2586" s="4" t="s">
        <v>57</v>
      </c>
      <c r="M2586" s="4" t="s">
        <v>381</v>
      </c>
    </row>
    <row r="2587" customFormat="false" ht="15.75" hidden="false" customHeight="true" outlineLevel="0" collapsed="false">
      <c r="A2587" s="4" t="n">
        <v>8893</v>
      </c>
      <c r="B2587" s="4" t="s">
        <v>15017</v>
      </c>
      <c r="C2587" s="4"/>
      <c r="D2587" s="4" t="s">
        <v>15018</v>
      </c>
      <c r="E2587" s="5" t="s">
        <v>1657</v>
      </c>
      <c r="F2587" s="4" t="s">
        <v>1658</v>
      </c>
      <c r="G2587" s="4" t="s">
        <v>355</v>
      </c>
      <c r="H2587" s="5" t="s">
        <v>15019</v>
      </c>
      <c r="I2587" s="4" t="s">
        <v>15020</v>
      </c>
      <c r="J2587" s="5" t="n">
        <f aca="false">LEN(K2587)</f>
        <v>22</v>
      </c>
      <c r="K2587" s="6" t="s">
        <v>15021</v>
      </c>
      <c r="L2587" s="4" t="s">
        <v>21</v>
      </c>
      <c r="M2587" s="4" t="s">
        <v>31</v>
      </c>
    </row>
    <row r="2588" customFormat="false" ht="15.75" hidden="false" customHeight="true" outlineLevel="0" collapsed="false">
      <c r="A2588" s="4" t="n">
        <v>8897</v>
      </c>
      <c r="B2588" s="4" t="s">
        <v>15022</v>
      </c>
      <c r="C2588" s="4"/>
      <c r="D2588" s="4" t="s">
        <v>15023</v>
      </c>
      <c r="E2588" s="5" t="s">
        <v>15024</v>
      </c>
      <c r="F2588" s="4" t="s">
        <v>1658</v>
      </c>
      <c r="G2588" s="4" t="s">
        <v>355</v>
      </c>
      <c r="H2588" s="5" t="s">
        <v>15025</v>
      </c>
      <c r="I2588" s="4" t="s">
        <v>15026</v>
      </c>
      <c r="J2588" s="5" t="n">
        <f aca="false">LEN(K2588)</f>
        <v>22</v>
      </c>
      <c r="K2588" s="6" t="s">
        <v>15027</v>
      </c>
      <c r="L2588" s="4" t="s">
        <v>78</v>
      </c>
      <c r="M2588" s="4" t="s">
        <v>3501</v>
      </c>
    </row>
    <row r="2589" customFormat="false" ht="15.75" hidden="false" customHeight="true" outlineLevel="0" collapsed="false">
      <c r="A2589" s="4" t="n">
        <v>8905</v>
      </c>
      <c r="B2589" s="4" t="s">
        <v>15028</v>
      </c>
      <c r="C2589" s="4"/>
      <c r="D2589" s="4" t="s">
        <v>15029</v>
      </c>
      <c r="E2589" s="5" t="s">
        <v>15030</v>
      </c>
      <c r="F2589" s="4" t="s">
        <v>4353</v>
      </c>
      <c r="G2589" s="4" t="s">
        <v>355</v>
      </c>
      <c r="H2589" s="5" t="s">
        <v>15031</v>
      </c>
      <c r="I2589" s="4" t="s">
        <v>15032</v>
      </c>
      <c r="J2589" s="5" t="n">
        <f aca="false">LEN(K2589)</f>
        <v>22</v>
      </c>
      <c r="K2589" s="6" t="s">
        <v>15033</v>
      </c>
      <c r="L2589" s="4" t="s">
        <v>78</v>
      </c>
      <c r="M2589" s="4" t="s">
        <v>996</v>
      </c>
    </row>
    <row r="2590" customFormat="false" ht="15.75" hidden="false" customHeight="true" outlineLevel="0" collapsed="false">
      <c r="A2590" s="4" t="n">
        <v>8922</v>
      </c>
      <c r="B2590" s="4" t="s">
        <v>15034</v>
      </c>
      <c r="C2590" s="4"/>
      <c r="D2590" s="4" t="s">
        <v>15035</v>
      </c>
      <c r="E2590" s="5" t="s">
        <v>15030</v>
      </c>
      <c r="F2590" s="4" t="s">
        <v>4353</v>
      </c>
      <c r="G2590" s="4" t="s">
        <v>355</v>
      </c>
      <c r="H2590" s="5" t="s">
        <v>15036</v>
      </c>
      <c r="I2590" s="4" t="s">
        <v>15037</v>
      </c>
      <c r="J2590" s="5" t="n">
        <f aca="false">LEN(K2590)</f>
        <v>22</v>
      </c>
      <c r="K2590" s="6" t="s">
        <v>15038</v>
      </c>
      <c r="L2590" s="4" t="s">
        <v>78</v>
      </c>
      <c r="M2590" s="4" t="s">
        <v>918</v>
      </c>
    </row>
    <row r="2591" customFormat="false" ht="15.75" hidden="false" customHeight="true" outlineLevel="0" collapsed="false">
      <c r="A2591" s="4" t="n">
        <v>8960</v>
      </c>
      <c r="B2591" s="4" t="s">
        <v>15039</v>
      </c>
      <c r="C2591" s="4"/>
      <c r="D2591" s="4" t="s">
        <v>15040</v>
      </c>
      <c r="E2591" s="5" t="s">
        <v>15041</v>
      </c>
      <c r="F2591" s="4" t="s">
        <v>9962</v>
      </c>
      <c r="G2591" s="4" t="s">
        <v>355</v>
      </c>
      <c r="H2591" s="5" t="s">
        <v>15042</v>
      </c>
      <c r="I2591" s="4" t="s">
        <v>15043</v>
      </c>
      <c r="J2591" s="5" t="n">
        <f aca="false">LEN(K2591)</f>
        <v>22</v>
      </c>
      <c r="K2591" s="6" t="s">
        <v>15044</v>
      </c>
      <c r="L2591" s="4" t="s">
        <v>57</v>
      </c>
      <c r="M2591" s="4" t="s">
        <v>805</v>
      </c>
    </row>
    <row r="2592" customFormat="false" ht="15.75" hidden="false" customHeight="true" outlineLevel="0" collapsed="false">
      <c r="A2592" s="4" t="n">
        <v>8961</v>
      </c>
      <c r="B2592" s="4" t="s">
        <v>15045</v>
      </c>
      <c r="C2592" s="4"/>
      <c r="D2592" s="4" t="s">
        <v>15046</v>
      </c>
      <c r="E2592" s="5" t="s">
        <v>15047</v>
      </c>
      <c r="F2592" s="4" t="s">
        <v>6553</v>
      </c>
      <c r="G2592" s="4" t="s">
        <v>355</v>
      </c>
      <c r="H2592" s="5" t="s">
        <v>15048</v>
      </c>
      <c r="I2592" s="4" t="s">
        <v>15049</v>
      </c>
      <c r="J2592" s="5" t="n">
        <f aca="false">LEN(K2592)</f>
        <v>22</v>
      </c>
      <c r="K2592" s="10" t="s">
        <v>15050</v>
      </c>
      <c r="L2592" s="4" t="s">
        <v>78</v>
      </c>
      <c r="M2592" s="4" t="s">
        <v>31</v>
      </c>
    </row>
    <row r="2593" customFormat="false" ht="15.75" hidden="false" customHeight="true" outlineLevel="0" collapsed="false">
      <c r="A2593" s="4" t="n">
        <v>8964</v>
      </c>
      <c r="B2593" s="4" t="s">
        <v>15051</v>
      </c>
      <c r="C2593" s="4"/>
      <c r="D2593" s="4" t="s">
        <v>15052</v>
      </c>
      <c r="E2593" s="5" t="s">
        <v>15053</v>
      </c>
      <c r="F2593" s="4" t="s">
        <v>700</v>
      </c>
      <c r="G2593" s="4" t="s">
        <v>700</v>
      </c>
      <c r="H2593" s="5" t="s">
        <v>15054</v>
      </c>
      <c r="I2593" s="7" t="s">
        <v>15055</v>
      </c>
      <c r="J2593" s="5" t="n">
        <f aca="false">LEN(K2593)</f>
        <v>22</v>
      </c>
      <c r="K2593" s="6" t="s">
        <v>15056</v>
      </c>
      <c r="L2593" s="4" t="s">
        <v>57</v>
      </c>
      <c r="M2593" s="4" t="s">
        <v>1063</v>
      </c>
    </row>
    <row r="2594" customFormat="false" ht="15.75" hidden="false" customHeight="true" outlineLevel="0" collapsed="false">
      <c r="A2594" s="4" t="n">
        <v>8975</v>
      </c>
      <c r="B2594" s="4" t="s">
        <v>15057</v>
      </c>
      <c r="C2594" s="4"/>
      <c r="D2594" s="4" t="s">
        <v>15058</v>
      </c>
      <c r="E2594" s="5" t="s">
        <v>9986</v>
      </c>
      <c r="F2594" s="4" t="s">
        <v>700</v>
      </c>
      <c r="G2594" s="4" t="s">
        <v>700</v>
      </c>
      <c r="H2594" s="5" t="s">
        <v>15059</v>
      </c>
      <c r="I2594" s="4" t="s">
        <v>15060</v>
      </c>
      <c r="J2594" s="5" t="n">
        <f aca="false">LEN(K2594)</f>
        <v>22</v>
      </c>
      <c r="K2594" s="10" t="s">
        <v>15061</v>
      </c>
      <c r="L2594" s="4" t="s">
        <v>78</v>
      </c>
      <c r="M2594" s="4" t="s">
        <v>996</v>
      </c>
    </row>
    <row r="2595" customFormat="false" ht="15.75" hidden="false" customHeight="true" outlineLevel="0" collapsed="false">
      <c r="A2595" s="4" t="n">
        <v>9011</v>
      </c>
      <c r="B2595" s="4" t="s">
        <v>15062</v>
      </c>
      <c r="C2595" s="4"/>
      <c r="D2595" s="4" t="s">
        <v>15063</v>
      </c>
      <c r="E2595" s="5" t="s">
        <v>15064</v>
      </c>
      <c r="F2595" s="4" t="s">
        <v>15065</v>
      </c>
      <c r="G2595" s="4" t="s">
        <v>700</v>
      </c>
      <c r="H2595" s="5" t="s">
        <v>15066</v>
      </c>
      <c r="I2595" s="4" t="s">
        <v>15067</v>
      </c>
      <c r="J2595" s="5" t="n">
        <f aca="false">LEN(K2595)</f>
        <v>22</v>
      </c>
      <c r="K2595" s="6" t="s">
        <v>15068</v>
      </c>
      <c r="L2595" s="4" t="s">
        <v>31</v>
      </c>
      <c r="M2595" s="4" t="s">
        <v>877</v>
      </c>
    </row>
    <row r="2596" customFormat="false" ht="15.75" hidden="false" customHeight="true" outlineLevel="0" collapsed="false">
      <c r="A2596" s="4" t="n">
        <v>9054</v>
      </c>
      <c r="B2596" s="4" t="s">
        <v>15069</v>
      </c>
      <c r="C2596" s="4"/>
      <c r="D2596" s="4" t="s">
        <v>15070</v>
      </c>
      <c r="E2596" s="5" t="s">
        <v>15071</v>
      </c>
      <c r="F2596" s="4" t="s">
        <v>1574</v>
      </c>
      <c r="G2596" s="4" t="s">
        <v>1574</v>
      </c>
      <c r="H2596" s="5" t="s">
        <v>15072</v>
      </c>
      <c r="I2596" s="4" t="s">
        <v>15073</v>
      </c>
      <c r="J2596" s="5" t="n">
        <f aca="false">LEN(K2596)</f>
        <v>22</v>
      </c>
      <c r="K2596" s="6" t="s">
        <v>15074</v>
      </c>
      <c r="L2596" s="4" t="s">
        <v>31</v>
      </c>
      <c r="M2596" s="4" t="s">
        <v>9530</v>
      </c>
    </row>
    <row r="2597" customFormat="false" ht="15.75" hidden="false" customHeight="true" outlineLevel="0" collapsed="false">
      <c r="A2597" s="4" t="n">
        <v>9087</v>
      </c>
      <c r="B2597" s="4" t="s">
        <v>15075</v>
      </c>
      <c r="C2597" s="4"/>
      <c r="D2597" s="4" t="s">
        <v>15076</v>
      </c>
      <c r="E2597" s="5" t="s">
        <v>15077</v>
      </c>
      <c r="F2597" s="4" t="s">
        <v>15078</v>
      </c>
      <c r="G2597" s="4" t="s">
        <v>1574</v>
      </c>
      <c r="H2597" s="5" t="s">
        <v>15079</v>
      </c>
      <c r="I2597" s="4" t="s">
        <v>15080</v>
      </c>
      <c r="J2597" s="5" t="n">
        <f aca="false">LEN(K2597)</f>
        <v>22</v>
      </c>
      <c r="K2597" s="10" t="s">
        <v>15081</v>
      </c>
      <c r="L2597" s="4" t="s">
        <v>31</v>
      </c>
      <c r="M2597" s="4" t="s">
        <v>4027</v>
      </c>
    </row>
    <row r="2598" customFormat="false" ht="15.75" hidden="false" customHeight="true" outlineLevel="0" collapsed="false">
      <c r="A2598" s="4" t="n">
        <v>9091</v>
      </c>
      <c r="B2598" s="4" t="s">
        <v>15082</v>
      </c>
      <c r="C2598" s="4"/>
      <c r="D2598" s="4" t="s">
        <v>15083</v>
      </c>
      <c r="E2598" s="5" t="s">
        <v>15084</v>
      </c>
      <c r="F2598" s="4" t="s">
        <v>15085</v>
      </c>
      <c r="G2598" s="4" t="s">
        <v>1574</v>
      </c>
      <c r="H2598" s="5" t="s">
        <v>15086</v>
      </c>
      <c r="I2598" s="4" t="str">
        <f aca="false">IFERROR(__xludf.dummyfunction("""info@""&amp;LOWER(REGEXREPLACE(B2598,""[^A-Za-z0-9]"",""""))&amp;"".com"""),"info@elportaldelmoncayo.com")</f>
        <v>info@elportaldelmoncayo.com</v>
      </c>
      <c r="J2598" s="5" t="n">
        <f aca="false">LEN(K2598)</f>
        <v>22</v>
      </c>
      <c r="K2598" s="6" t="s">
        <v>15087</v>
      </c>
      <c r="L2598" s="4" t="s">
        <v>31</v>
      </c>
      <c r="M2598" s="4" t="s">
        <v>2082</v>
      </c>
    </row>
    <row r="2599" customFormat="false" ht="15.75" hidden="false" customHeight="true" outlineLevel="0" collapsed="false">
      <c r="A2599" s="4" t="n">
        <v>9101</v>
      </c>
      <c r="B2599" s="4" t="s">
        <v>15088</v>
      </c>
      <c r="C2599" s="4"/>
      <c r="D2599" s="4" t="s">
        <v>15089</v>
      </c>
      <c r="E2599" s="5" t="s">
        <v>15090</v>
      </c>
      <c r="F2599" s="4" t="s">
        <v>15091</v>
      </c>
      <c r="G2599" s="4" t="s">
        <v>1574</v>
      </c>
      <c r="H2599" s="5" t="s">
        <v>15092</v>
      </c>
      <c r="I2599" s="4" t="str">
        <f aca="false">IFERROR(__xludf.dummyfunction("""info@""&amp;LOWER(REGEXREPLACE(B2599,""[^A-Za-z0-9]"",""""))&amp;"".com"""),"info@lacasonadelsolanar.com")</f>
        <v>info@lacasonadelsolanar.com</v>
      </c>
      <c r="J2599" s="5" t="n">
        <f aca="false">LEN(K2599)</f>
        <v>22</v>
      </c>
      <c r="K2599" s="6" t="s">
        <v>15093</v>
      </c>
      <c r="L2599" s="4" t="s">
        <v>637</v>
      </c>
      <c r="M2599" s="4" t="s">
        <v>22</v>
      </c>
    </row>
    <row r="2600" customFormat="false" ht="15.75" hidden="false" customHeight="true" outlineLevel="0" collapsed="false">
      <c r="A2600" s="4" t="n">
        <v>9117</v>
      </c>
      <c r="B2600" s="4" t="s">
        <v>15094</v>
      </c>
      <c r="C2600" s="4" t="s">
        <v>15095</v>
      </c>
      <c r="D2600" s="4" t="s">
        <v>15096</v>
      </c>
      <c r="E2600" s="5" t="s">
        <v>12258</v>
      </c>
      <c r="F2600" s="4" t="s">
        <v>12259</v>
      </c>
      <c r="G2600" s="4" t="s">
        <v>259</v>
      </c>
      <c r="H2600" s="5" t="s">
        <v>15097</v>
      </c>
      <c r="I2600" s="4" t="str">
        <f aca="false">IFERROR(__xludf.dummyfunction("""info@""&amp;LOWER(REGEXREPLACE(B2600,""[^A-Za-z0-9]"",""""))&amp;"".com"""),"info@estivalparksalousa.com")</f>
        <v>info@estivalparksalousa.com</v>
      </c>
      <c r="J2600" s="5" t="n">
        <f aca="false">LEN(K2600)</f>
        <v>22</v>
      </c>
      <c r="K2600" s="6" t="s">
        <v>15098</v>
      </c>
      <c r="L2600" s="4" t="s">
        <v>21</v>
      </c>
      <c r="M2600" s="4" t="s">
        <v>31</v>
      </c>
    </row>
    <row r="2601" customFormat="false" ht="15.75" hidden="false" customHeight="true" outlineLevel="0" collapsed="false">
      <c r="A2601" s="4" t="n">
        <v>9156</v>
      </c>
      <c r="B2601" s="4" t="s">
        <v>15099</v>
      </c>
      <c r="C2601" s="4" t="s">
        <v>15100</v>
      </c>
      <c r="D2601" s="4" t="s">
        <v>15101</v>
      </c>
      <c r="E2601" s="5" t="s">
        <v>3614</v>
      </c>
      <c r="F2601" s="4" t="s">
        <v>3615</v>
      </c>
      <c r="G2601" s="4" t="s">
        <v>259</v>
      </c>
      <c r="H2601" s="5" t="s">
        <v>15102</v>
      </c>
      <c r="I2601" s="4" t="s">
        <v>15103</v>
      </c>
      <c r="J2601" s="5" t="n">
        <f aca="false">LEN(K2601)</f>
        <v>22</v>
      </c>
      <c r="K2601" s="6" t="s">
        <v>15104</v>
      </c>
      <c r="L2601" s="4" t="s">
        <v>57</v>
      </c>
      <c r="M2601" s="4" t="s">
        <v>2139</v>
      </c>
    </row>
    <row r="2602" customFormat="false" ht="15.75" hidden="false" customHeight="true" outlineLevel="0" collapsed="false">
      <c r="A2602" s="4" t="n">
        <v>9204</v>
      </c>
      <c r="B2602" s="4" t="s">
        <v>8175</v>
      </c>
      <c r="C2602" s="4" t="s">
        <v>15105</v>
      </c>
      <c r="D2602" s="4" t="s">
        <v>15106</v>
      </c>
      <c r="E2602" s="5" t="s">
        <v>3614</v>
      </c>
      <c r="F2602" s="4" t="s">
        <v>3615</v>
      </c>
      <c r="G2602" s="4" t="s">
        <v>259</v>
      </c>
      <c r="H2602" s="5" t="s">
        <v>15107</v>
      </c>
      <c r="I2602" s="4" t="s">
        <v>15108</v>
      </c>
      <c r="J2602" s="5" t="n">
        <f aca="false">LEN(K2602)</f>
        <v>22</v>
      </c>
      <c r="K2602" s="6" t="s">
        <v>15109</v>
      </c>
      <c r="L2602" s="4" t="s">
        <v>31</v>
      </c>
      <c r="M2602" s="4" t="s">
        <v>15110</v>
      </c>
    </row>
    <row r="2603" customFormat="false" ht="15.75" hidden="false" customHeight="true" outlineLevel="0" collapsed="false">
      <c r="A2603" s="4" t="n">
        <v>9245</v>
      </c>
      <c r="B2603" s="4" t="s">
        <v>15111</v>
      </c>
      <c r="C2603" s="4"/>
      <c r="D2603" s="4" t="s">
        <v>15112</v>
      </c>
      <c r="E2603" s="5" t="s">
        <v>15113</v>
      </c>
      <c r="F2603" s="4" t="s">
        <v>15114</v>
      </c>
      <c r="G2603" s="4" t="s">
        <v>259</v>
      </c>
      <c r="H2603" s="5" t="s">
        <v>15115</v>
      </c>
      <c r="I2603" s="4" t="str">
        <f aca="false">IFERROR(__xludf.dummyfunction("""info@""&amp;LOWER(REGEXREPLACE(B2603,""[^A-Za-z0-9]"",""""))&amp;"".com"""),"info@hotelberenguerivsa.com")</f>
        <v>info@hotelberenguerivsa.com</v>
      </c>
      <c r="J2603" s="5" t="n">
        <f aca="false">LEN(K2603)</f>
        <v>22</v>
      </c>
      <c r="K2603" s="6" t="s">
        <v>15116</v>
      </c>
      <c r="L2603" s="4" t="s">
        <v>21</v>
      </c>
      <c r="M2603" s="4" t="s">
        <v>31</v>
      </c>
    </row>
    <row r="2604" customFormat="false" ht="15.75" hidden="false" customHeight="true" outlineLevel="0" collapsed="false">
      <c r="A2604" s="4" t="n">
        <v>9264</v>
      </c>
      <c r="B2604" s="4" t="s">
        <v>15117</v>
      </c>
      <c r="C2604" s="4" t="s">
        <v>15118</v>
      </c>
      <c r="D2604" s="4" t="s">
        <v>15119</v>
      </c>
      <c r="E2604" s="5" t="s">
        <v>15113</v>
      </c>
      <c r="F2604" s="4" t="s">
        <v>15114</v>
      </c>
      <c r="G2604" s="4" t="s">
        <v>259</v>
      </c>
      <c r="H2604" s="5" t="s">
        <v>15120</v>
      </c>
      <c r="I2604" s="4" t="s">
        <v>15121</v>
      </c>
      <c r="J2604" s="5" t="n">
        <f aca="false">LEN(K2604)</f>
        <v>22</v>
      </c>
      <c r="K2604" s="6" t="s">
        <v>15122</v>
      </c>
      <c r="L2604" s="4" t="s">
        <v>31</v>
      </c>
      <c r="M2604" s="4" t="s">
        <v>451</v>
      </c>
    </row>
    <row r="2605" customFormat="false" ht="15.75" hidden="false" customHeight="true" outlineLevel="0" collapsed="false">
      <c r="A2605" s="4" t="n">
        <v>9279</v>
      </c>
      <c r="B2605" s="4" t="s">
        <v>15123</v>
      </c>
      <c r="C2605" s="4"/>
      <c r="D2605" s="4" t="s">
        <v>15124</v>
      </c>
      <c r="E2605" s="5" t="s">
        <v>2997</v>
      </c>
      <c r="F2605" s="4" t="s">
        <v>2998</v>
      </c>
      <c r="G2605" s="4" t="s">
        <v>259</v>
      </c>
      <c r="H2605" s="5" t="s">
        <v>15125</v>
      </c>
      <c r="I2605" s="7" t="str">
        <f aca="false">IFERROR(__xludf.dummyfunction("""info@""&amp;LOWER(REGEXREPLACE(B2605,""[^A-Za-z0-9]"",""""))&amp;"".com"""),"info@hotelescomarrugasa.com")</f>
        <v>info@hotelescomarrugasa.com</v>
      </c>
      <c r="J2605" s="5" t="n">
        <f aca="false">LEN(K2605)</f>
        <v>22</v>
      </c>
      <c r="K2605" s="6" t="s">
        <v>15126</v>
      </c>
      <c r="L2605" s="4" t="s">
        <v>78</v>
      </c>
      <c r="M2605" s="4" t="s">
        <v>31</v>
      </c>
    </row>
    <row r="2606" customFormat="false" ht="15.75" hidden="false" customHeight="true" outlineLevel="0" collapsed="false">
      <c r="A2606" s="4" t="n">
        <v>9280</v>
      </c>
      <c r="B2606" s="4" t="s">
        <v>15127</v>
      </c>
      <c r="C2606" s="4"/>
      <c r="D2606" s="4" t="s">
        <v>15128</v>
      </c>
      <c r="E2606" s="5" t="s">
        <v>2997</v>
      </c>
      <c r="F2606" s="4" t="s">
        <v>2998</v>
      </c>
      <c r="G2606" s="4" t="s">
        <v>259</v>
      </c>
      <c r="H2606" s="5" t="s">
        <v>15129</v>
      </c>
      <c r="I2606" s="4" t="str">
        <f aca="false">IFERROR(__xludf.dummyfunction("""info@""&amp;LOWER(REGEXREPLACE(B2606,""[^A-Za-z0-9]"",""""))&amp;"".com"""),"info@europesantsalvador.com")</f>
        <v>info@europesantsalvador.com</v>
      </c>
      <c r="J2606" s="5" t="n">
        <f aca="false">LEN(K2606)</f>
        <v>22</v>
      </c>
      <c r="K2606" s="10" t="s">
        <v>15130</v>
      </c>
      <c r="L2606" s="4" t="s">
        <v>31</v>
      </c>
      <c r="M2606" s="4" t="s">
        <v>5232</v>
      </c>
    </row>
    <row r="2607" customFormat="false" ht="15.75" hidden="false" customHeight="true" outlineLevel="0" collapsed="false">
      <c r="A2607" s="4" t="n">
        <v>9359</v>
      </c>
      <c r="B2607" s="4" t="s">
        <v>15131</v>
      </c>
      <c r="C2607" s="4"/>
      <c r="D2607" s="4" t="s">
        <v>15132</v>
      </c>
      <c r="E2607" s="5" t="s">
        <v>4375</v>
      </c>
      <c r="F2607" s="4" t="s">
        <v>2214</v>
      </c>
      <c r="G2607" s="4" t="s">
        <v>2214</v>
      </c>
      <c r="H2607" s="5" t="s">
        <v>15133</v>
      </c>
      <c r="I2607" s="4" t="s">
        <v>15134</v>
      </c>
      <c r="J2607" s="5" t="n">
        <f aca="false">LEN(K2607)</f>
        <v>22</v>
      </c>
      <c r="K2607" s="6" t="s">
        <v>15135</v>
      </c>
      <c r="L2607" s="4" t="s">
        <v>21</v>
      </c>
      <c r="M2607" s="4" t="s">
        <v>1043</v>
      </c>
    </row>
    <row r="2608" customFormat="false" ht="15.75" hidden="false" customHeight="true" outlineLevel="0" collapsed="false">
      <c r="A2608" s="4" t="n">
        <v>9371</v>
      </c>
      <c r="B2608" s="4" t="s">
        <v>15136</v>
      </c>
      <c r="C2608" s="4"/>
      <c r="D2608" s="4" t="s">
        <v>15137</v>
      </c>
      <c r="E2608" s="5" t="s">
        <v>15138</v>
      </c>
      <c r="F2608" s="4" t="s">
        <v>15139</v>
      </c>
      <c r="G2608" s="4" t="s">
        <v>2214</v>
      </c>
      <c r="H2608" s="5" t="s">
        <v>15140</v>
      </c>
      <c r="I2608" s="4" t="s">
        <v>15141</v>
      </c>
      <c r="J2608" s="5" t="n">
        <f aca="false">LEN(K2608)</f>
        <v>22</v>
      </c>
      <c r="K2608" s="6" t="s">
        <v>15142</v>
      </c>
      <c r="L2608" s="4" t="s">
        <v>31</v>
      </c>
      <c r="M2608" s="4" t="s">
        <v>1016</v>
      </c>
    </row>
    <row r="2609" customFormat="false" ht="15.75" hidden="false" customHeight="true" outlineLevel="0" collapsed="false">
      <c r="A2609" s="4" t="n">
        <v>9391</v>
      </c>
      <c r="B2609" s="4" t="s">
        <v>15143</v>
      </c>
      <c r="C2609" s="4"/>
      <c r="D2609" s="4" t="s">
        <v>15144</v>
      </c>
      <c r="E2609" s="5" t="s">
        <v>15145</v>
      </c>
      <c r="F2609" s="4" t="s">
        <v>15146</v>
      </c>
      <c r="G2609" s="4" t="s">
        <v>2214</v>
      </c>
      <c r="H2609" s="5" t="s">
        <v>15147</v>
      </c>
      <c r="I2609" s="4" t="s">
        <v>15148</v>
      </c>
      <c r="J2609" s="5" t="n">
        <f aca="false">LEN(K2609)</f>
        <v>22</v>
      </c>
      <c r="K2609" s="10" t="s">
        <v>15149</v>
      </c>
      <c r="L2609" s="4" t="s">
        <v>57</v>
      </c>
      <c r="M2609" s="4" t="s">
        <v>591</v>
      </c>
    </row>
    <row r="2610" customFormat="false" ht="15.75" hidden="false" customHeight="true" outlineLevel="0" collapsed="false">
      <c r="A2610" s="4" t="n">
        <v>9413</v>
      </c>
      <c r="B2610" s="4" t="s">
        <v>15150</v>
      </c>
      <c r="C2610" s="4"/>
      <c r="D2610" s="4" t="s">
        <v>15151</v>
      </c>
      <c r="E2610" s="5" t="s">
        <v>15152</v>
      </c>
      <c r="F2610" s="4" t="s">
        <v>15153</v>
      </c>
      <c r="G2610" s="4" t="s">
        <v>2214</v>
      </c>
      <c r="H2610" s="5" t="s">
        <v>15154</v>
      </c>
      <c r="I2610" s="4" t="s">
        <v>15155</v>
      </c>
      <c r="J2610" s="5" t="n">
        <f aca="false">LEN(K2610)</f>
        <v>22</v>
      </c>
      <c r="K2610" s="10" t="s">
        <v>15156</v>
      </c>
      <c r="L2610" s="4" t="s">
        <v>31</v>
      </c>
      <c r="M2610" s="4" t="s">
        <v>31</v>
      </c>
    </row>
    <row r="2611" customFormat="false" ht="15.75" hidden="false" customHeight="true" outlineLevel="0" collapsed="false">
      <c r="A2611" s="4" t="n">
        <v>9422</v>
      </c>
      <c r="B2611" s="4" t="s">
        <v>15157</v>
      </c>
      <c r="C2611" s="4"/>
      <c r="D2611" s="4" t="s">
        <v>15158</v>
      </c>
      <c r="E2611" s="5" t="s">
        <v>15159</v>
      </c>
      <c r="F2611" s="4" t="s">
        <v>15160</v>
      </c>
      <c r="G2611" s="4" t="s">
        <v>2214</v>
      </c>
      <c r="H2611" s="5" t="s">
        <v>15161</v>
      </c>
      <c r="I2611" s="4" t="s">
        <v>15162</v>
      </c>
      <c r="J2611" s="5" t="n">
        <f aca="false">LEN(K2611)</f>
        <v>22</v>
      </c>
      <c r="K2611" s="6" t="s">
        <v>15163</v>
      </c>
      <c r="L2611" s="4" t="s">
        <v>31</v>
      </c>
      <c r="M2611" s="4" t="s">
        <v>577</v>
      </c>
    </row>
    <row r="2612" customFormat="false" ht="15.75" hidden="false" customHeight="true" outlineLevel="0" collapsed="false">
      <c r="A2612" s="4" t="n">
        <v>9479</v>
      </c>
      <c r="B2612" s="4" t="s">
        <v>15164</v>
      </c>
      <c r="C2612" s="4"/>
      <c r="D2612" s="4" t="s">
        <v>2642</v>
      </c>
      <c r="E2612" s="5" t="s">
        <v>3026</v>
      </c>
      <c r="F2612" s="4" t="s">
        <v>3027</v>
      </c>
      <c r="G2612" s="4" t="s">
        <v>2538</v>
      </c>
      <c r="H2612" s="5" t="s">
        <v>15165</v>
      </c>
      <c r="I2612" s="4" t="s">
        <v>15166</v>
      </c>
      <c r="J2612" s="5" t="n">
        <f aca="false">LEN(K2612)</f>
        <v>22</v>
      </c>
      <c r="K2612" s="6" t="s">
        <v>15167</v>
      </c>
      <c r="L2612" s="4" t="s">
        <v>21</v>
      </c>
      <c r="M2612" s="4" t="s">
        <v>31</v>
      </c>
    </row>
    <row r="2613" customFormat="false" ht="15.75" hidden="false" customHeight="true" outlineLevel="0" collapsed="false">
      <c r="A2613" s="4" t="n">
        <v>9530</v>
      </c>
      <c r="B2613" s="4" t="s">
        <v>15168</v>
      </c>
      <c r="C2613" s="4"/>
      <c r="D2613" s="4" t="s">
        <v>15169</v>
      </c>
      <c r="E2613" s="5" t="s">
        <v>15170</v>
      </c>
      <c r="F2613" s="4" t="s">
        <v>15171</v>
      </c>
      <c r="G2613" s="4" t="s">
        <v>1081</v>
      </c>
      <c r="H2613" s="5" t="s">
        <v>15172</v>
      </c>
      <c r="I2613" s="4" t="str">
        <f aca="false">IFERROR(__xludf.dummyfunction("""info@""&amp;LOWER(REGEXREPLACE(B2613,""[^A-Za-z0-9]"",""""))&amp;"".com"""),"info@zamudiablasfolgado.com")</f>
        <v>info@zamudiablasfolgado.com</v>
      </c>
      <c r="J2613" s="5" t="n">
        <f aca="false">LEN(K2613)</f>
        <v>22</v>
      </c>
      <c r="K2613" s="6" t="s">
        <v>15173</v>
      </c>
      <c r="L2613" s="4" t="s">
        <v>57</v>
      </c>
      <c r="M2613" s="4" t="s">
        <v>1208</v>
      </c>
    </row>
    <row r="2614" customFormat="false" ht="15.75" hidden="false" customHeight="true" outlineLevel="0" collapsed="false">
      <c r="A2614" s="4" t="n">
        <v>9532</v>
      </c>
      <c r="B2614" s="4" t="s">
        <v>15174</v>
      </c>
      <c r="C2614" s="4"/>
      <c r="D2614" s="4" t="s">
        <v>15175</v>
      </c>
      <c r="E2614" s="5" t="s">
        <v>15176</v>
      </c>
      <c r="F2614" s="4" t="s">
        <v>15177</v>
      </c>
      <c r="G2614" s="4" t="s">
        <v>1081</v>
      </c>
      <c r="H2614" s="5" t="s">
        <v>15178</v>
      </c>
      <c r="I2614" s="4" t="s">
        <v>15179</v>
      </c>
      <c r="J2614" s="5" t="n">
        <f aca="false">LEN(K2614)</f>
        <v>22</v>
      </c>
      <c r="K2614" s="6" t="s">
        <v>15180</v>
      </c>
      <c r="L2614" s="4" t="s">
        <v>57</v>
      </c>
      <c r="M2614" s="4" t="s">
        <v>381</v>
      </c>
    </row>
    <row r="2615" customFormat="false" ht="15.75" hidden="false" customHeight="true" outlineLevel="0" collapsed="false">
      <c r="A2615" s="4" t="n">
        <v>9537</v>
      </c>
      <c r="B2615" s="4" t="s">
        <v>15181</v>
      </c>
      <c r="C2615" s="4"/>
      <c r="D2615" s="4" t="s">
        <v>15182</v>
      </c>
      <c r="E2615" s="5" t="s">
        <v>15183</v>
      </c>
      <c r="F2615" s="4" t="s">
        <v>15184</v>
      </c>
      <c r="G2615" s="4" t="s">
        <v>1081</v>
      </c>
      <c r="H2615" s="5" t="s">
        <v>15185</v>
      </c>
      <c r="I2615" s="4" t="s">
        <v>15186</v>
      </c>
      <c r="J2615" s="5" t="n">
        <f aca="false">LEN(K2615)</f>
        <v>22</v>
      </c>
      <c r="K2615" s="6" t="s">
        <v>15187</v>
      </c>
      <c r="L2615" s="4" t="s">
        <v>31</v>
      </c>
      <c r="M2615" s="4" t="s">
        <v>729</v>
      </c>
    </row>
    <row r="2616" customFormat="false" ht="15.75" hidden="false" customHeight="true" outlineLevel="0" collapsed="false">
      <c r="A2616" s="4" t="n">
        <v>11086</v>
      </c>
      <c r="B2616" s="4" t="s">
        <v>15188</v>
      </c>
      <c r="C2616" s="4"/>
      <c r="D2616" s="4" t="s">
        <v>15189</v>
      </c>
      <c r="E2616" s="5" t="s">
        <v>15190</v>
      </c>
      <c r="F2616" s="4" t="s">
        <v>3782</v>
      </c>
      <c r="G2616" s="4" t="s">
        <v>603</v>
      </c>
      <c r="H2616" s="5" t="s">
        <v>15191</v>
      </c>
      <c r="I2616" s="4" t="s">
        <v>15192</v>
      </c>
      <c r="J2616" s="5" t="n">
        <f aca="false">LEN(K2616)</f>
        <v>22</v>
      </c>
      <c r="K2616" s="6" t="s">
        <v>15193</v>
      </c>
      <c r="L2616" s="4" t="s">
        <v>21</v>
      </c>
      <c r="M2616" s="4" t="s">
        <v>31</v>
      </c>
    </row>
    <row r="2617" customFormat="false" ht="15.75" hidden="false" customHeight="true" outlineLevel="0" collapsed="false">
      <c r="A2617" s="4" t="n">
        <v>9544</v>
      </c>
      <c r="B2617" s="4" t="s">
        <v>15194</v>
      </c>
      <c r="C2617" s="4"/>
      <c r="D2617" s="4" t="s">
        <v>15195</v>
      </c>
      <c r="E2617" s="5" t="s">
        <v>12362</v>
      </c>
      <c r="F2617" s="4" t="s">
        <v>603</v>
      </c>
      <c r="G2617" s="4" t="s">
        <v>603</v>
      </c>
      <c r="H2617" s="5" t="s">
        <v>15196</v>
      </c>
      <c r="I2617" s="23" t="s">
        <v>15197</v>
      </c>
      <c r="J2617" s="5" t="n">
        <f aca="false">LEN(K2617)</f>
        <v>22</v>
      </c>
      <c r="K2617" s="6" t="s">
        <v>15198</v>
      </c>
      <c r="L2617" s="4" t="s">
        <v>31</v>
      </c>
      <c r="M2617" s="4" t="s">
        <v>6459</v>
      </c>
    </row>
    <row r="2618" customFormat="false" ht="15.75" hidden="false" customHeight="true" outlineLevel="0" collapsed="false">
      <c r="A2618" s="4" t="n">
        <v>9623</v>
      </c>
      <c r="B2618" s="4" t="s">
        <v>15199</v>
      </c>
      <c r="C2618" s="4"/>
      <c r="D2618" s="4" t="s">
        <v>15200</v>
      </c>
      <c r="E2618" s="5" t="s">
        <v>15201</v>
      </c>
      <c r="F2618" s="4" t="s">
        <v>3782</v>
      </c>
      <c r="G2618" s="4" t="s">
        <v>603</v>
      </c>
      <c r="H2618" s="5" t="s">
        <v>15202</v>
      </c>
      <c r="I2618" s="4" t="s">
        <v>15203</v>
      </c>
      <c r="J2618" s="5" t="n">
        <f aca="false">LEN(K2618)</f>
        <v>22</v>
      </c>
      <c r="K2618" s="6" t="s">
        <v>15204</v>
      </c>
      <c r="L2618" s="4" t="s">
        <v>57</v>
      </c>
      <c r="M2618" s="4" t="s">
        <v>1035</v>
      </c>
    </row>
    <row r="2619" customFormat="false" ht="15.75" hidden="false" customHeight="true" outlineLevel="0" collapsed="false">
      <c r="A2619" s="4" t="n">
        <v>9663</v>
      </c>
      <c r="B2619" s="4" t="s">
        <v>15205</v>
      </c>
      <c r="C2619" s="4"/>
      <c r="D2619" s="4" t="s">
        <v>15206</v>
      </c>
      <c r="E2619" s="5" t="s">
        <v>12387</v>
      </c>
      <c r="F2619" s="4" t="s">
        <v>12388</v>
      </c>
      <c r="G2619" s="4" t="s">
        <v>603</v>
      </c>
      <c r="H2619" s="5" t="s">
        <v>15207</v>
      </c>
      <c r="I2619" s="4" t="s">
        <v>15208</v>
      </c>
      <c r="J2619" s="5" t="n">
        <f aca="false">LEN(K2619)</f>
        <v>22</v>
      </c>
      <c r="K2619" s="6" t="s">
        <v>15209</v>
      </c>
      <c r="L2619" s="4" t="s">
        <v>21</v>
      </c>
      <c r="M2619" s="4" t="s">
        <v>918</v>
      </c>
    </row>
    <row r="2620" customFormat="false" ht="15.75" hidden="false" customHeight="true" outlineLevel="0" collapsed="false">
      <c r="A2620" s="4" t="n">
        <v>9672</v>
      </c>
      <c r="B2620" s="4" t="s">
        <v>15210</v>
      </c>
      <c r="C2620" s="4"/>
      <c r="D2620" s="4" t="s">
        <v>15211</v>
      </c>
      <c r="E2620" s="5" t="s">
        <v>6650</v>
      </c>
      <c r="F2620" s="4" t="s">
        <v>6651</v>
      </c>
      <c r="G2620" s="4" t="s">
        <v>603</v>
      </c>
      <c r="H2620" s="5" t="s">
        <v>15212</v>
      </c>
      <c r="I2620" s="4" t="s">
        <v>15213</v>
      </c>
      <c r="J2620" s="5" t="n">
        <f aca="false">LEN(K2620)</f>
        <v>22</v>
      </c>
      <c r="K2620" s="6" t="s">
        <v>15214</v>
      </c>
      <c r="L2620" s="4" t="s">
        <v>78</v>
      </c>
      <c r="M2620" s="4" t="s">
        <v>695</v>
      </c>
    </row>
    <row r="2621" customFormat="false" ht="15.75" hidden="false" customHeight="true" outlineLevel="0" collapsed="false">
      <c r="A2621" s="4" t="n">
        <v>9674</v>
      </c>
      <c r="B2621" s="4" t="s">
        <v>5109</v>
      </c>
      <c r="C2621" s="4"/>
      <c r="D2621" s="4" t="s">
        <v>15215</v>
      </c>
      <c r="E2621" s="5" t="s">
        <v>12387</v>
      </c>
      <c r="F2621" s="4" t="s">
        <v>12388</v>
      </c>
      <c r="G2621" s="4" t="s">
        <v>603</v>
      </c>
      <c r="H2621" s="5" t="s">
        <v>15216</v>
      </c>
      <c r="I2621" s="4" t="s">
        <v>15208</v>
      </c>
      <c r="J2621" s="5" t="n">
        <f aca="false">LEN(K2621)</f>
        <v>22</v>
      </c>
      <c r="K2621" s="6" t="s">
        <v>15209</v>
      </c>
      <c r="L2621" s="4" t="s">
        <v>31</v>
      </c>
      <c r="M2621" s="4" t="s">
        <v>326</v>
      </c>
    </row>
    <row r="2622" customFormat="false" ht="15.75" hidden="false" customHeight="true" outlineLevel="0" collapsed="false">
      <c r="A2622" s="4" t="n">
        <v>9779</v>
      </c>
      <c r="B2622" s="4" t="s">
        <v>15217</v>
      </c>
      <c r="C2622" s="4"/>
      <c r="D2622" s="4" t="s">
        <v>15218</v>
      </c>
      <c r="E2622" s="5" t="s">
        <v>15219</v>
      </c>
      <c r="F2622" s="4" t="s">
        <v>15220</v>
      </c>
      <c r="G2622" s="4" t="s">
        <v>242</v>
      </c>
      <c r="H2622" s="5" t="s">
        <v>15221</v>
      </c>
      <c r="I2622" s="4" t="s">
        <v>15222</v>
      </c>
      <c r="J2622" s="5" t="n">
        <f aca="false">LEN(K2622)</f>
        <v>22</v>
      </c>
      <c r="K2622" s="6" t="s">
        <v>15223</v>
      </c>
      <c r="L2622" s="4" t="s">
        <v>57</v>
      </c>
      <c r="M2622" s="4" t="s">
        <v>918</v>
      </c>
    </row>
    <row r="2623" customFormat="false" ht="15.75" hidden="false" customHeight="true" outlineLevel="0" collapsed="false">
      <c r="A2623" s="4" t="n">
        <v>9812</v>
      </c>
      <c r="B2623" s="4" t="s">
        <v>15224</v>
      </c>
      <c r="C2623" s="4"/>
      <c r="D2623" s="4" t="s">
        <v>15225</v>
      </c>
      <c r="E2623" s="5" t="s">
        <v>10552</v>
      </c>
      <c r="F2623" s="4" t="s">
        <v>10553</v>
      </c>
      <c r="G2623" s="4" t="s">
        <v>242</v>
      </c>
      <c r="H2623" s="5" t="s">
        <v>15226</v>
      </c>
      <c r="I2623" s="4" t="s">
        <v>15227</v>
      </c>
      <c r="J2623" s="5" t="n">
        <f aca="false">LEN(K2623)</f>
        <v>22</v>
      </c>
      <c r="K2623" s="6" t="s">
        <v>15228</v>
      </c>
      <c r="L2623" s="4" t="s">
        <v>31</v>
      </c>
      <c r="M2623" s="4" t="s">
        <v>1793</v>
      </c>
    </row>
    <row r="2624" customFormat="false" ht="15.75" hidden="false" customHeight="true" outlineLevel="0" collapsed="false">
      <c r="A2624" s="4" t="n">
        <v>9854</v>
      </c>
      <c r="B2624" s="4" t="s">
        <v>15229</v>
      </c>
      <c r="C2624" s="4"/>
      <c r="D2624" s="4" t="s">
        <v>15230</v>
      </c>
      <c r="E2624" s="5" t="s">
        <v>10134</v>
      </c>
      <c r="F2624" s="4" t="s">
        <v>10135</v>
      </c>
      <c r="G2624" s="4" t="s">
        <v>242</v>
      </c>
      <c r="H2624" s="5" t="s">
        <v>15231</v>
      </c>
      <c r="I2624" s="4" t="s">
        <v>15232</v>
      </c>
      <c r="J2624" s="5" t="n">
        <f aca="false">LEN(K2624)</f>
        <v>22</v>
      </c>
      <c r="K2624" s="6" t="s">
        <v>15233</v>
      </c>
      <c r="L2624" s="4" t="s">
        <v>66</v>
      </c>
      <c r="M2624" s="4" t="s">
        <v>695</v>
      </c>
    </row>
    <row r="2625" customFormat="false" ht="15.75" hidden="false" customHeight="true" outlineLevel="0" collapsed="false">
      <c r="A2625" s="4" t="n">
        <v>9878</v>
      </c>
      <c r="B2625" s="4" t="s">
        <v>15234</v>
      </c>
      <c r="C2625" s="4"/>
      <c r="D2625" s="4" t="s">
        <v>15235</v>
      </c>
      <c r="E2625" s="5" t="s">
        <v>15236</v>
      </c>
      <c r="F2625" s="4" t="s">
        <v>611</v>
      </c>
      <c r="G2625" s="4" t="s">
        <v>611</v>
      </c>
      <c r="H2625" s="5" t="s">
        <v>15237</v>
      </c>
      <c r="I2625" s="7" t="s">
        <v>15238</v>
      </c>
      <c r="J2625" s="5" t="n">
        <f aca="false">LEN(K2625)</f>
        <v>22</v>
      </c>
      <c r="K2625" s="6" t="s">
        <v>15239</v>
      </c>
      <c r="L2625" s="4" t="s">
        <v>21</v>
      </c>
      <c r="M2625" s="4" t="s">
        <v>15240</v>
      </c>
    </row>
    <row r="2626" customFormat="false" ht="15.75" hidden="false" customHeight="true" outlineLevel="0" collapsed="false">
      <c r="A2626" s="4" t="n">
        <v>9881</v>
      </c>
      <c r="B2626" s="4" t="s">
        <v>15241</v>
      </c>
      <c r="C2626" s="4"/>
      <c r="D2626" s="4" t="s">
        <v>15242</v>
      </c>
      <c r="E2626" s="5" t="s">
        <v>15236</v>
      </c>
      <c r="F2626" s="4" t="s">
        <v>611</v>
      </c>
      <c r="G2626" s="4" t="s">
        <v>611</v>
      </c>
      <c r="H2626" s="5" t="s">
        <v>15243</v>
      </c>
      <c r="I2626" s="4" t="s">
        <v>15244</v>
      </c>
      <c r="J2626" s="5" t="n">
        <f aca="false">LEN(K2626)</f>
        <v>22</v>
      </c>
      <c r="K2626" s="6" t="s">
        <v>15245</v>
      </c>
      <c r="L2626" s="4" t="s">
        <v>31</v>
      </c>
      <c r="M2626" s="4" t="s">
        <v>31</v>
      </c>
    </row>
    <row r="2627" customFormat="false" ht="15.75" hidden="false" customHeight="true" outlineLevel="0" collapsed="false">
      <c r="A2627" s="4" t="n">
        <v>9900</v>
      </c>
      <c r="B2627" s="4" t="s">
        <v>15246</v>
      </c>
      <c r="C2627" s="4"/>
      <c r="D2627" s="4" t="s">
        <v>15247</v>
      </c>
      <c r="E2627" s="5" t="s">
        <v>3045</v>
      </c>
      <c r="F2627" s="4" t="s">
        <v>611</v>
      </c>
      <c r="G2627" s="4" t="s">
        <v>611</v>
      </c>
      <c r="H2627" s="5" t="s">
        <v>15248</v>
      </c>
      <c r="I2627" s="7" t="s">
        <v>15249</v>
      </c>
      <c r="J2627" s="5" t="n">
        <f aca="false">LEN(K2627)</f>
        <v>22</v>
      </c>
      <c r="K2627" s="6" t="s">
        <v>15250</v>
      </c>
      <c r="L2627" s="4" t="s">
        <v>78</v>
      </c>
      <c r="M2627" s="4" t="s">
        <v>3523</v>
      </c>
    </row>
    <row r="2628" customFormat="false" ht="15.75" hidden="false" customHeight="true" outlineLevel="0" collapsed="false">
      <c r="A2628" s="4" t="n">
        <v>9910</v>
      </c>
      <c r="B2628" s="4" t="s">
        <v>15251</v>
      </c>
      <c r="C2628" s="4"/>
      <c r="D2628" s="4" t="s">
        <v>15252</v>
      </c>
      <c r="E2628" s="5" t="s">
        <v>8201</v>
      </c>
      <c r="F2628" s="4" t="s">
        <v>15253</v>
      </c>
      <c r="G2628" s="4" t="s">
        <v>611</v>
      </c>
      <c r="H2628" s="5" t="s">
        <v>15254</v>
      </c>
      <c r="I2628" s="4" t="s">
        <v>15255</v>
      </c>
      <c r="J2628" s="5" t="n">
        <f aca="false">LEN(K2628)</f>
        <v>22</v>
      </c>
      <c r="K2628" s="10" t="s">
        <v>15256</v>
      </c>
      <c r="L2628" s="4" t="s">
        <v>78</v>
      </c>
      <c r="M2628" s="4" t="s">
        <v>2097</v>
      </c>
    </row>
    <row r="2629" customFormat="false" ht="15.75" hidden="false" customHeight="true" outlineLevel="0" collapsed="false">
      <c r="A2629" s="4" t="n">
        <v>9924</v>
      </c>
      <c r="B2629" s="4" t="s">
        <v>15257</v>
      </c>
      <c r="C2629" s="4"/>
      <c r="D2629" s="4" t="s">
        <v>15258</v>
      </c>
      <c r="E2629" s="5" t="s">
        <v>15259</v>
      </c>
      <c r="F2629" s="4" t="s">
        <v>15260</v>
      </c>
      <c r="G2629" s="4" t="s">
        <v>611</v>
      </c>
      <c r="H2629" s="5" t="s">
        <v>15261</v>
      </c>
      <c r="I2629" s="4" t="s">
        <v>15262</v>
      </c>
      <c r="J2629" s="5" t="n">
        <f aca="false">LEN(K2629)</f>
        <v>22</v>
      </c>
      <c r="K2629" s="10" t="s">
        <v>15263</v>
      </c>
      <c r="L2629" s="4" t="s">
        <v>66</v>
      </c>
      <c r="M2629" s="4" t="s">
        <v>31</v>
      </c>
    </row>
    <row r="2630" customFormat="false" ht="15.75" hidden="false" customHeight="true" outlineLevel="0" collapsed="false">
      <c r="A2630" s="4" t="n">
        <v>9951</v>
      </c>
      <c r="B2630" s="4" t="s">
        <v>15264</v>
      </c>
      <c r="C2630" s="4"/>
      <c r="D2630" s="4" t="s">
        <v>15265</v>
      </c>
      <c r="E2630" s="5" t="s">
        <v>15266</v>
      </c>
      <c r="F2630" s="4" t="s">
        <v>15267</v>
      </c>
      <c r="G2630" s="4" t="s">
        <v>611</v>
      </c>
      <c r="H2630" s="5" t="s">
        <v>15268</v>
      </c>
      <c r="I2630" s="4" t="s">
        <v>15269</v>
      </c>
      <c r="J2630" s="5" t="n">
        <f aca="false">LEN(K2630)</f>
        <v>22</v>
      </c>
      <c r="K2630" s="10" t="s">
        <v>15270</v>
      </c>
      <c r="L2630" s="4" t="s">
        <v>31</v>
      </c>
      <c r="M2630" s="4" t="s">
        <v>6988</v>
      </c>
    </row>
    <row r="2631" customFormat="false" ht="15.75" hidden="false" customHeight="true" outlineLevel="0" collapsed="false">
      <c r="A2631" s="4" t="n">
        <v>9968</v>
      </c>
      <c r="B2631" s="4" t="s">
        <v>15271</v>
      </c>
      <c r="C2631" s="4"/>
      <c r="D2631" s="4" t="s">
        <v>15272</v>
      </c>
      <c r="E2631" s="5" t="s">
        <v>15273</v>
      </c>
      <c r="F2631" s="4" t="s">
        <v>15274</v>
      </c>
      <c r="G2631" s="4" t="s">
        <v>620</v>
      </c>
      <c r="H2631" s="5" t="s">
        <v>15275</v>
      </c>
      <c r="I2631" s="4" t="s">
        <v>15276</v>
      </c>
      <c r="J2631" s="5" t="n">
        <f aca="false">LEN(K2631)</f>
        <v>22</v>
      </c>
      <c r="K2631" s="10" t="s">
        <v>15277</v>
      </c>
      <c r="L2631" s="4" t="s">
        <v>31</v>
      </c>
      <c r="M2631" s="4" t="s">
        <v>31</v>
      </c>
    </row>
    <row r="2632" customFormat="false" ht="15.75" hidden="false" customHeight="true" outlineLevel="0" collapsed="false">
      <c r="A2632" s="4" t="n">
        <v>9970</v>
      </c>
      <c r="B2632" s="4" t="s">
        <v>15278</v>
      </c>
      <c r="C2632" s="4"/>
      <c r="D2632" s="4" t="s">
        <v>15279</v>
      </c>
      <c r="E2632" s="5" t="s">
        <v>15280</v>
      </c>
      <c r="F2632" s="4" t="s">
        <v>8235</v>
      </c>
      <c r="G2632" s="4" t="s">
        <v>620</v>
      </c>
      <c r="H2632" s="5" t="s">
        <v>15281</v>
      </c>
      <c r="I2632" s="4" t="s">
        <v>15282</v>
      </c>
      <c r="J2632" s="5" t="n">
        <f aca="false">LEN(K2632)</f>
        <v>22</v>
      </c>
      <c r="K2632" s="6" t="s">
        <v>15283</v>
      </c>
      <c r="L2632" s="4" t="s">
        <v>57</v>
      </c>
      <c r="M2632" s="4" t="s">
        <v>467</v>
      </c>
    </row>
    <row r="2633" customFormat="false" ht="15.75" hidden="false" customHeight="true" outlineLevel="0" collapsed="false">
      <c r="A2633" s="4" t="n">
        <v>9976</v>
      </c>
      <c r="B2633" s="4" t="s">
        <v>15284</v>
      </c>
      <c r="C2633" s="4"/>
      <c r="D2633" s="4" t="s">
        <v>15285</v>
      </c>
      <c r="E2633" s="5" t="s">
        <v>15286</v>
      </c>
      <c r="F2633" s="4" t="s">
        <v>3664</v>
      </c>
      <c r="G2633" s="4" t="s">
        <v>620</v>
      </c>
      <c r="H2633" s="5" t="s">
        <v>15287</v>
      </c>
      <c r="I2633" s="4" t="s">
        <v>15288</v>
      </c>
      <c r="J2633" s="5" t="n">
        <f aca="false">LEN(K2633)</f>
        <v>22</v>
      </c>
      <c r="K2633" s="6" t="s">
        <v>15289</v>
      </c>
      <c r="L2633" s="4" t="s">
        <v>66</v>
      </c>
      <c r="M2633" s="4" t="s">
        <v>577</v>
      </c>
    </row>
    <row r="2634" customFormat="false" ht="15.75" hidden="false" customHeight="true" outlineLevel="0" collapsed="false">
      <c r="A2634" s="4" t="n">
        <v>10017</v>
      </c>
      <c r="B2634" s="4" t="s">
        <v>15290</v>
      </c>
      <c r="C2634" s="4"/>
      <c r="D2634" s="4" t="s">
        <v>15291</v>
      </c>
      <c r="E2634" s="5" t="s">
        <v>6669</v>
      </c>
      <c r="F2634" s="4" t="s">
        <v>3664</v>
      </c>
      <c r="G2634" s="4" t="s">
        <v>620</v>
      </c>
      <c r="H2634" s="5" t="s">
        <v>15292</v>
      </c>
      <c r="I2634" s="4" t="str">
        <f aca="false">IFERROR(__xludf.dummyfunction("""info@""&amp;LOWER(REGEXREPLACE(B2634,""[^A-Za-z0-9]"",""""))&amp;"".com"""),"info@hotellongoriaplaza.com")</f>
        <v>info@hotellongoriaplaza.com</v>
      </c>
      <c r="J2634" s="5" t="n">
        <f aca="false">LEN(K2634)</f>
        <v>22</v>
      </c>
      <c r="K2634" s="10" t="s">
        <v>15293</v>
      </c>
      <c r="L2634" s="4" t="s">
        <v>78</v>
      </c>
      <c r="M2634" s="4" t="s">
        <v>729</v>
      </c>
    </row>
    <row r="2635" customFormat="false" ht="15.75" hidden="false" customHeight="true" outlineLevel="0" collapsed="false">
      <c r="A2635" s="4" t="n">
        <v>10025</v>
      </c>
      <c r="B2635" s="4" t="s">
        <v>15294</v>
      </c>
      <c r="C2635" s="4"/>
      <c r="D2635" s="4" t="s">
        <v>15295</v>
      </c>
      <c r="E2635" s="5" t="s">
        <v>15296</v>
      </c>
      <c r="F2635" s="4" t="s">
        <v>3664</v>
      </c>
      <c r="G2635" s="4" t="s">
        <v>620</v>
      </c>
      <c r="H2635" s="5" t="s">
        <v>15297</v>
      </c>
      <c r="I2635" s="4" t="s">
        <v>15298</v>
      </c>
      <c r="J2635" s="5" t="n">
        <f aca="false">LEN(K2635)</f>
        <v>22</v>
      </c>
      <c r="K2635" s="6" t="s">
        <v>15299</v>
      </c>
      <c r="L2635" s="4" t="s">
        <v>78</v>
      </c>
      <c r="M2635" s="4" t="s">
        <v>1988</v>
      </c>
    </row>
    <row r="2636" customFormat="false" ht="15.75" hidden="false" customHeight="true" outlineLevel="0" collapsed="false">
      <c r="A2636" s="4" t="n">
        <v>10066</v>
      </c>
      <c r="B2636" s="4" t="s">
        <v>15300</v>
      </c>
      <c r="C2636" s="4"/>
      <c r="D2636" s="4" t="s">
        <v>15301</v>
      </c>
      <c r="E2636" s="5" t="s">
        <v>15302</v>
      </c>
      <c r="F2636" s="4" t="s">
        <v>1261</v>
      </c>
      <c r="G2636" s="4" t="s">
        <v>620</v>
      </c>
      <c r="H2636" s="5" t="s">
        <v>15303</v>
      </c>
      <c r="I2636" s="4" t="s">
        <v>15304</v>
      </c>
      <c r="J2636" s="5" t="n">
        <f aca="false">LEN(K2636)</f>
        <v>22</v>
      </c>
      <c r="K2636" s="10" t="s">
        <v>15305</v>
      </c>
      <c r="L2636" s="4" t="s">
        <v>78</v>
      </c>
      <c r="M2636" s="4" t="s">
        <v>2124</v>
      </c>
    </row>
    <row r="2637" customFormat="false" ht="15.75" hidden="false" customHeight="true" outlineLevel="0" collapsed="false">
      <c r="A2637" s="4" t="n">
        <v>10078</v>
      </c>
      <c r="B2637" s="4" t="s">
        <v>15306</v>
      </c>
      <c r="C2637" s="4"/>
      <c r="D2637" s="4" t="s">
        <v>15307</v>
      </c>
      <c r="E2637" s="5" t="s">
        <v>1440</v>
      </c>
      <c r="F2637" s="4" t="s">
        <v>619</v>
      </c>
      <c r="G2637" s="4" t="s">
        <v>620</v>
      </c>
      <c r="H2637" s="5" t="s">
        <v>15308</v>
      </c>
      <c r="I2637" s="4" t="s">
        <v>15309</v>
      </c>
      <c r="J2637" s="5" t="n">
        <f aca="false">LEN(K2637)</f>
        <v>22</v>
      </c>
      <c r="K2637" s="10" t="s">
        <v>15310</v>
      </c>
      <c r="L2637" s="4" t="s">
        <v>57</v>
      </c>
      <c r="M2637" s="4" t="s">
        <v>988</v>
      </c>
    </row>
    <row r="2638" customFormat="false" ht="15.75" hidden="false" customHeight="true" outlineLevel="0" collapsed="false">
      <c r="A2638" s="4" t="n">
        <v>10093</v>
      </c>
      <c r="B2638" s="4" t="s">
        <v>15311</v>
      </c>
      <c r="C2638" s="4"/>
      <c r="D2638" s="4" t="s">
        <v>15312</v>
      </c>
      <c r="E2638" s="5" t="s">
        <v>5346</v>
      </c>
      <c r="F2638" s="4" t="s">
        <v>619</v>
      </c>
      <c r="G2638" s="4" t="s">
        <v>620</v>
      </c>
      <c r="H2638" s="5" t="s">
        <v>15313</v>
      </c>
      <c r="I2638" s="4" t="s">
        <v>15314</v>
      </c>
      <c r="J2638" s="5" t="n">
        <f aca="false">LEN(K2638)</f>
        <v>22</v>
      </c>
      <c r="K2638" s="6" t="s">
        <v>15315</v>
      </c>
      <c r="L2638" s="4" t="s">
        <v>31</v>
      </c>
      <c r="M2638" s="4" t="s">
        <v>2097</v>
      </c>
    </row>
    <row r="2639" customFormat="false" ht="15.75" hidden="false" customHeight="true" outlineLevel="0" collapsed="false">
      <c r="A2639" s="4" t="n">
        <v>10096</v>
      </c>
      <c r="B2639" s="4" t="s">
        <v>15316</v>
      </c>
      <c r="C2639" s="4"/>
      <c r="D2639" s="4" t="s">
        <v>15317</v>
      </c>
      <c r="E2639" s="5" t="s">
        <v>5346</v>
      </c>
      <c r="F2639" s="4" t="s">
        <v>619</v>
      </c>
      <c r="G2639" s="4" t="s">
        <v>620</v>
      </c>
      <c r="H2639" s="5" t="s">
        <v>15318</v>
      </c>
      <c r="I2639" s="7" t="str">
        <f aca="false">IFERROR(__xludf.dummyfunction("""info@""&amp;LOWER(REGEXREPLACE(B2639,""[^A-Za-z0-9]"",""""))&amp;"".com"""),"info@quintanadepancarsl.com")</f>
        <v>info@quintanadepancarsl.com</v>
      </c>
      <c r="J2639" s="5" t="n">
        <f aca="false">LEN(K2639)</f>
        <v>22</v>
      </c>
      <c r="K2639" s="6" t="s">
        <v>15319</v>
      </c>
      <c r="L2639" s="4" t="s">
        <v>57</v>
      </c>
      <c r="M2639" s="4" t="s">
        <v>577</v>
      </c>
    </row>
    <row r="2640" customFormat="false" ht="15.75" hidden="false" customHeight="true" outlineLevel="0" collapsed="false">
      <c r="A2640" s="4" t="n">
        <v>10116</v>
      </c>
      <c r="B2640" s="4" t="s">
        <v>15320</v>
      </c>
      <c r="C2640" s="4"/>
      <c r="D2640" s="4" t="s">
        <v>15321</v>
      </c>
      <c r="E2640" s="5" t="s">
        <v>5346</v>
      </c>
      <c r="F2640" s="4" t="s">
        <v>619</v>
      </c>
      <c r="G2640" s="4" t="s">
        <v>620</v>
      </c>
      <c r="H2640" s="5" t="s">
        <v>15322</v>
      </c>
      <c r="I2640" s="7" t="s">
        <v>15323</v>
      </c>
      <c r="J2640" s="5" t="n">
        <f aca="false">LEN(K2640)</f>
        <v>22</v>
      </c>
      <c r="K2640" s="6" t="s">
        <v>15324</v>
      </c>
      <c r="L2640" s="4" t="s">
        <v>637</v>
      </c>
      <c r="M2640" s="4" t="s">
        <v>819</v>
      </c>
    </row>
    <row r="2641" customFormat="false" ht="27.75" hidden="false" customHeight="true" outlineLevel="0" collapsed="false">
      <c r="A2641" s="4" t="n">
        <v>10139</v>
      </c>
      <c r="B2641" s="4" t="s">
        <v>15325</v>
      </c>
      <c r="C2641" s="4"/>
      <c r="D2641" s="4" t="s">
        <v>15326</v>
      </c>
      <c r="E2641" s="5" t="s">
        <v>10181</v>
      </c>
      <c r="F2641" s="4" t="s">
        <v>10182</v>
      </c>
      <c r="G2641" s="4" t="s">
        <v>620</v>
      </c>
      <c r="H2641" s="5" t="s">
        <v>15327</v>
      </c>
      <c r="I2641" s="7" t="s">
        <v>15328</v>
      </c>
      <c r="J2641" s="5" t="n">
        <f aca="false">LEN(K2641)</f>
        <v>22</v>
      </c>
      <c r="K2641" s="6" t="s">
        <v>15329</v>
      </c>
      <c r="L2641" s="4" t="s">
        <v>21</v>
      </c>
      <c r="M2641" s="4" t="s">
        <v>368</v>
      </c>
    </row>
    <row r="2642" customFormat="false" ht="15.75" hidden="false" customHeight="true" outlineLevel="0" collapsed="false">
      <c r="A2642" s="4" t="n">
        <v>10140</v>
      </c>
      <c r="B2642" s="4" t="s">
        <v>15330</v>
      </c>
      <c r="C2642" s="4"/>
      <c r="D2642" s="4" t="s">
        <v>15331</v>
      </c>
      <c r="E2642" s="5" t="s">
        <v>15332</v>
      </c>
      <c r="F2642" s="4" t="s">
        <v>10182</v>
      </c>
      <c r="G2642" s="4" t="s">
        <v>620</v>
      </c>
      <c r="H2642" s="5" t="s">
        <v>15333</v>
      </c>
      <c r="I2642" s="7" t="s">
        <v>15334</v>
      </c>
      <c r="J2642" s="5" t="n">
        <f aca="false">LEN(K2642)</f>
        <v>22</v>
      </c>
      <c r="K2642" s="6" t="s">
        <v>15335</v>
      </c>
      <c r="L2642" s="4" t="s">
        <v>66</v>
      </c>
      <c r="M2642" s="4" t="s">
        <v>381</v>
      </c>
    </row>
    <row r="2643" customFormat="false" ht="15.75" hidden="false" customHeight="true" outlineLevel="0" collapsed="false">
      <c r="A2643" s="4" t="n">
        <v>10162</v>
      </c>
      <c r="B2643" s="4" t="s">
        <v>15336</v>
      </c>
      <c r="C2643" s="4"/>
      <c r="D2643" s="4" t="s">
        <v>15337</v>
      </c>
      <c r="E2643" s="5" t="s">
        <v>10467</v>
      </c>
      <c r="F2643" s="4" t="s">
        <v>10468</v>
      </c>
      <c r="G2643" s="4" t="s">
        <v>620</v>
      </c>
      <c r="H2643" s="5" t="s">
        <v>15338</v>
      </c>
      <c r="I2643" s="4" t="s">
        <v>15339</v>
      </c>
      <c r="J2643" s="5" t="n">
        <f aca="false">LEN(K2643)</f>
        <v>22</v>
      </c>
      <c r="K2643" s="6" t="s">
        <v>15340</v>
      </c>
      <c r="L2643" s="4" t="s">
        <v>21</v>
      </c>
      <c r="M2643" s="4" t="s">
        <v>929</v>
      </c>
    </row>
    <row r="2644" customFormat="false" ht="15.75" hidden="false" customHeight="true" outlineLevel="0" collapsed="false">
      <c r="A2644" s="4" t="n">
        <v>10195</v>
      </c>
      <c r="B2644" s="4" t="s">
        <v>15341</v>
      </c>
      <c r="C2644" s="4"/>
      <c r="D2644" s="4" t="s">
        <v>15342</v>
      </c>
      <c r="E2644" s="5" t="s">
        <v>8234</v>
      </c>
      <c r="F2644" s="4" t="s">
        <v>8235</v>
      </c>
      <c r="G2644" s="4" t="s">
        <v>620</v>
      </c>
      <c r="H2644" s="5" t="s">
        <v>15343</v>
      </c>
      <c r="I2644" s="4" t="s">
        <v>15344</v>
      </c>
      <c r="J2644" s="5" t="n">
        <f aca="false">LEN(K2644)</f>
        <v>22</v>
      </c>
      <c r="K2644" s="10" t="s">
        <v>15345</v>
      </c>
      <c r="L2644" s="4" t="s">
        <v>78</v>
      </c>
      <c r="M2644" s="4" t="s">
        <v>2177</v>
      </c>
    </row>
    <row r="2645" customFormat="false" ht="15.75" hidden="false" customHeight="true" outlineLevel="0" collapsed="false">
      <c r="A2645" s="4" t="n">
        <v>10229</v>
      </c>
      <c r="B2645" s="4" t="s">
        <v>15346</v>
      </c>
      <c r="C2645" s="4"/>
      <c r="D2645" s="4" t="s">
        <v>15347</v>
      </c>
      <c r="E2645" s="5" t="s">
        <v>15348</v>
      </c>
      <c r="F2645" s="4" t="s">
        <v>3050</v>
      </c>
      <c r="G2645" s="4" t="s">
        <v>620</v>
      </c>
      <c r="H2645" s="5" t="s">
        <v>15349</v>
      </c>
      <c r="I2645" s="4" t="s">
        <v>15350</v>
      </c>
      <c r="J2645" s="5" t="n">
        <f aca="false">LEN(K2645)</f>
        <v>22</v>
      </c>
      <c r="K2645" s="6" t="s">
        <v>15351</v>
      </c>
      <c r="L2645" s="4" t="s">
        <v>78</v>
      </c>
      <c r="M2645" s="4" t="s">
        <v>929</v>
      </c>
    </row>
    <row r="2646" customFormat="false" ht="15.75" hidden="false" customHeight="true" outlineLevel="0" collapsed="false">
      <c r="A2646" s="4" t="n">
        <v>10233</v>
      </c>
      <c r="B2646" s="4" t="s">
        <v>15352</v>
      </c>
      <c r="C2646" s="4"/>
      <c r="D2646" s="4" t="s">
        <v>15353</v>
      </c>
      <c r="E2646" s="5" t="s">
        <v>15354</v>
      </c>
      <c r="F2646" s="4" t="s">
        <v>15355</v>
      </c>
      <c r="G2646" s="4" t="s">
        <v>620</v>
      </c>
      <c r="H2646" s="5" t="s">
        <v>15356</v>
      </c>
      <c r="I2646" s="4" t="s">
        <v>15357</v>
      </c>
      <c r="J2646" s="5" t="n">
        <f aca="false">LEN(K2646)</f>
        <v>22</v>
      </c>
      <c r="K2646" s="6" t="s">
        <v>15358</v>
      </c>
      <c r="L2646" s="4" t="s">
        <v>21</v>
      </c>
      <c r="M2646" s="4" t="s">
        <v>877</v>
      </c>
    </row>
    <row r="2647" customFormat="false" ht="15.75" hidden="false" customHeight="true" outlineLevel="0" collapsed="false">
      <c r="A2647" s="4" t="n">
        <v>10236</v>
      </c>
      <c r="B2647" s="4" t="s">
        <v>15359</v>
      </c>
      <c r="C2647" s="4"/>
      <c r="D2647" s="4" t="s">
        <v>15360</v>
      </c>
      <c r="E2647" s="5" t="s">
        <v>3639</v>
      </c>
      <c r="F2647" s="4" t="s">
        <v>3640</v>
      </c>
      <c r="G2647" s="4" t="s">
        <v>620</v>
      </c>
      <c r="H2647" s="5" t="s">
        <v>15361</v>
      </c>
      <c r="I2647" s="4" t="s">
        <v>15362</v>
      </c>
      <c r="J2647" s="5" t="n">
        <f aca="false">LEN(K2647)</f>
        <v>22</v>
      </c>
      <c r="K2647" s="6" t="s">
        <v>15363</v>
      </c>
      <c r="L2647" s="4" t="s">
        <v>21</v>
      </c>
      <c r="M2647" s="4" t="s">
        <v>22</v>
      </c>
    </row>
    <row r="2648" customFormat="false" ht="15.75" hidden="false" customHeight="true" outlineLevel="0" collapsed="false">
      <c r="A2648" s="4" t="n">
        <v>10238</v>
      </c>
      <c r="B2648" s="4" t="s">
        <v>15364</v>
      </c>
      <c r="C2648" s="4"/>
      <c r="D2648" s="4" t="s">
        <v>15365</v>
      </c>
      <c r="E2648" s="5" t="s">
        <v>3056</v>
      </c>
      <c r="F2648" s="4" t="s">
        <v>3057</v>
      </c>
      <c r="G2648" s="4" t="s">
        <v>620</v>
      </c>
      <c r="H2648" s="5" t="s">
        <v>15366</v>
      </c>
      <c r="I2648" s="4" t="s">
        <v>15367</v>
      </c>
      <c r="J2648" s="5" t="n">
        <f aca="false">LEN(K2648)</f>
        <v>22</v>
      </c>
      <c r="K2648" s="6" t="s">
        <v>15368</v>
      </c>
      <c r="L2648" s="4" t="s">
        <v>78</v>
      </c>
      <c r="M2648" s="4" t="s">
        <v>317</v>
      </c>
    </row>
    <row r="2649" customFormat="false" ht="15.75" hidden="false" customHeight="true" outlineLevel="0" collapsed="false">
      <c r="A2649" s="4" t="n">
        <v>10270</v>
      </c>
      <c r="B2649" s="4" t="s">
        <v>15369</v>
      </c>
      <c r="C2649" s="4"/>
      <c r="D2649" s="4" t="s">
        <v>15370</v>
      </c>
      <c r="E2649" s="5" t="s">
        <v>15371</v>
      </c>
      <c r="F2649" s="4" t="s">
        <v>10468</v>
      </c>
      <c r="G2649" s="4" t="s">
        <v>620</v>
      </c>
      <c r="H2649" s="5" t="s">
        <v>15372</v>
      </c>
      <c r="I2649" s="4" t="s">
        <v>15373</v>
      </c>
      <c r="J2649" s="5" t="n">
        <f aca="false">LEN(K2649)</f>
        <v>22</v>
      </c>
      <c r="K2649" s="6" t="s">
        <v>15374</v>
      </c>
      <c r="L2649" s="4" t="s">
        <v>66</v>
      </c>
      <c r="M2649" s="4" t="s">
        <v>32</v>
      </c>
    </row>
    <row r="2650" customFormat="false" ht="15.75" hidden="false" customHeight="true" outlineLevel="0" collapsed="false">
      <c r="A2650" s="4" t="n">
        <v>10295</v>
      </c>
      <c r="B2650" s="4" t="s">
        <v>15375</v>
      </c>
      <c r="C2650" s="4"/>
      <c r="D2650" s="4" t="s">
        <v>15376</v>
      </c>
      <c r="E2650" s="5" t="s">
        <v>15377</v>
      </c>
      <c r="F2650" s="4" t="s">
        <v>8212</v>
      </c>
      <c r="G2650" s="4" t="s">
        <v>620</v>
      </c>
      <c r="H2650" s="5" t="s">
        <v>15378</v>
      </c>
      <c r="I2650" s="4" t="s">
        <v>15379</v>
      </c>
      <c r="J2650" s="5" t="n">
        <f aca="false">LEN(K2650)</f>
        <v>22</v>
      </c>
      <c r="K2650" s="6" t="s">
        <v>15380</v>
      </c>
      <c r="L2650" s="4" t="s">
        <v>78</v>
      </c>
      <c r="M2650" s="4" t="s">
        <v>317</v>
      </c>
    </row>
    <row r="2651" customFormat="false" ht="15.75" hidden="false" customHeight="true" outlineLevel="0" collapsed="false">
      <c r="A2651" s="4" t="n">
        <v>10304</v>
      </c>
      <c r="B2651" s="4" t="s">
        <v>15381</v>
      </c>
      <c r="C2651" s="4"/>
      <c r="D2651" s="4" t="s">
        <v>15382</v>
      </c>
      <c r="E2651" s="5" t="s">
        <v>15383</v>
      </c>
      <c r="F2651" s="4" t="s">
        <v>5451</v>
      </c>
      <c r="G2651" s="4" t="s">
        <v>620</v>
      </c>
      <c r="H2651" s="5" t="s">
        <v>15384</v>
      </c>
      <c r="I2651" s="4" t="str">
        <f aca="false">IFERROR(__xludf.dummyfunction("""info@""&amp;LOWER(REGEXREPLACE(B2651,""[^A-Za-z0-9]"",""""))&amp;"".com"""),"info@restauranteautobar.com")</f>
        <v>info@restauranteautobar.com</v>
      </c>
      <c r="J2651" s="5" t="n">
        <f aca="false">LEN(K2651)</f>
        <v>22</v>
      </c>
      <c r="K2651" s="6" t="s">
        <v>15385</v>
      </c>
      <c r="L2651" s="4" t="s">
        <v>66</v>
      </c>
      <c r="M2651" s="4" t="s">
        <v>1208</v>
      </c>
    </row>
    <row r="2652" customFormat="false" ht="15.75" hidden="false" customHeight="true" outlineLevel="0" collapsed="false">
      <c r="A2652" s="4" t="n">
        <v>10307</v>
      </c>
      <c r="B2652" s="4" t="s">
        <v>15386</v>
      </c>
      <c r="C2652" s="4"/>
      <c r="D2652" s="4" t="s">
        <v>15387</v>
      </c>
      <c r="E2652" s="5" t="s">
        <v>8247</v>
      </c>
      <c r="F2652" s="4" t="s">
        <v>8248</v>
      </c>
      <c r="G2652" s="4" t="s">
        <v>620</v>
      </c>
      <c r="H2652" s="5" t="s">
        <v>15388</v>
      </c>
      <c r="I2652" s="4" t="s">
        <v>15389</v>
      </c>
      <c r="J2652" s="5" t="n">
        <f aca="false">LEN(K2652)</f>
        <v>22</v>
      </c>
      <c r="K2652" s="6" t="s">
        <v>15390</v>
      </c>
      <c r="L2652" s="4" t="s">
        <v>31</v>
      </c>
      <c r="M2652" s="4" t="s">
        <v>381</v>
      </c>
    </row>
    <row r="2653" customFormat="false" ht="15.75" hidden="false" customHeight="true" outlineLevel="0" collapsed="false">
      <c r="A2653" s="4" t="n">
        <v>10325</v>
      </c>
      <c r="B2653" s="4" t="s">
        <v>15391</v>
      </c>
      <c r="C2653" s="4"/>
      <c r="D2653" s="4" t="s">
        <v>15392</v>
      </c>
      <c r="E2653" s="5" t="s">
        <v>15393</v>
      </c>
      <c r="F2653" s="4" t="s">
        <v>15394</v>
      </c>
      <c r="G2653" s="4" t="s">
        <v>620</v>
      </c>
      <c r="H2653" s="5" t="s">
        <v>15395</v>
      </c>
      <c r="I2653" s="4" t="s">
        <v>15396</v>
      </c>
      <c r="J2653" s="5" t="n">
        <f aca="false">LEN(K2653)</f>
        <v>22</v>
      </c>
      <c r="K2653" s="6" t="s">
        <v>15397</v>
      </c>
      <c r="L2653" s="4" t="s">
        <v>78</v>
      </c>
      <c r="M2653" s="4" t="s">
        <v>3974</v>
      </c>
    </row>
    <row r="2654" customFormat="false" ht="15.75" hidden="false" customHeight="true" outlineLevel="0" collapsed="false">
      <c r="A2654" s="4" t="n">
        <v>10334</v>
      </c>
      <c r="B2654" s="4" t="s">
        <v>15398</v>
      </c>
      <c r="C2654" s="4"/>
      <c r="D2654" s="4" t="s">
        <v>15399</v>
      </c>
      <c r="E2654" s="5" t="s">
        <v>15400</v>
      </c>
      <c r="F2654" s="4" t="s">
        <v>5363</v>
      </c>
      <c r="G2654" s="4" t="s">
        <v>620</v>
      </c>
      <c r="H2654" s="5" t="s">
        <v>15401</v>
      </c>
      <c r="I2654" s="4" t="str">
        <f aca="false">IFERROR(__xludf.dummyfunction("""info@""&amp;LOWER(REGEXREPLACE(B2654,""[^A-Za-z0-9]"",""""))&amp;"".com"""),"info@lacasonadesanandrs.com")</f>
        <v>info@lacasonadesanandrs.com</v>
      </c>
      <c r="J2654" s="5" t="n">
        <f aca="false">LEN(K2654)</f>
        <v>22</v>
      </c>
      <c r="K2654" s="6" t="s">
        <v>15402</v>
      </c>
      <c r="L2654" s="4" t="s">
        <v>31</v>
      </c>
      <c r="M2654" s="4" t="s">
        <v>877</v>
      </c>
    </row>
    <row r="2655" customFormat="false" ht="15.75" hidden="false" customHeight="true" outlineLevel="0" collapsed="false">
      <c r="A2655" s="4" t="n">
        <v>10346</v>
      </c>
      <c r="B2655" s="4" t="s">
        <v>15403</v>
      </c>
      <c r="C2655" s="4"/>
      <c r="D2655" s="4" t="s">
        <v>15404</v>
      </c>
      <c r="E2655" s="5" t="s">
        <v>15405</v>
      </c>
      <c r="F2655" s="4" t="s">
        <v>10222</v>
      </c>
      <c r="G2655" s="4" t="s">
        <v>620</v>
      </c>
      <c r="H2655" s="5" t="s">
        <v>15406</v>
      </c>
      <c r="I2655" s="4" t="s">
        <v>15407</v>
      </c>
      <c r="J2655" s="5" t="n">
        <f aca="false">LEN(K2655)</f>
        <v>22</v>
      </c>
      <c r="K2655" s="6" t="s">
        <v>15408</v>
      </c>
      <c r="L2655" s="4" t="s">
        <v>78</v>
      </c>
      <c r="M2655" s="4" t="s">
        <v>877</v>
      </c>
    </row>
    <row r="2656" customFormat="false" ht="15.75" hidden="false" customHeight="true" outlineLevel="0" collapsed="false">
      <c r="A2656" s="4" t="n">
        <v>10366</v>
      </c>
      <c r="B2656" s="4" t="s">
        <v>15409</v>
      </c>
      <c r="C2656" s="4"/>
      <c r="D2656" s="4" t="s">
        <v>15410</v>
      </c>
      <c r="E2656" s="5" t="s">
        <v>1781</v>
      </c>
      <c r="F2656" s="4" t="s">
        <v>1782</v>
      </c>
      <c r="G2656" s="4" t="s">
        <v>620</v>
      </c>
      <c r="H2656" s="5" t="s">
        <v>15411</v>
      </c>
      <c r="I2656" s="4" t="str">
        <f aca="false">IFERROR(__xludf.dummyfunction("""info@""&amp;LOWER(REGEXREPLACE(B2656,""[^A-Za-z0-9]"",""""))&amp;"".com"""),"info@lacasonadellerices.com")</f>
        <v>info@lacasonadellerices.com</v>
      </c>
      <c r="J2656" s="5" t="n">
        <f aca="false">LEN(K2656)</f>
        <v>22</v>
      </c>
      <c r="K2656" s="6" t="s">
        <v>15412</v>
      </c>
      <c r="L2656" s="4" t="s">
        <v>78</v>
      </c>
      <c r="M2656" s="4" t="s">
        <v>1979</v>
      </c>
    </row>
    <row r="2657" customFormat="false" ht="15.75" hidden="false" customHeight="true" outlineLevel="0" collapsed="false">
      <c r="A2657" s="4" t="n">
        <v>10391</v>
      </c>
      <c r="B2657" s="4" t="s">
        <v>15413</v>
      </c>
      <c r="C2657" s="4"/>
      <c r="D2657" s="4" t="s">
        <v>15414</v>
      </c>
      <c r="E2657" s="5" t="s">
        <v>3650</v>
      </c>
      <c r="F2657" s="4" t="s">
        <v>1782</v>
      </c>
      <c r="G2657" s="4" t="s">
        <v>620</v>
      </c>
      <c r="H2657" s="5" t="s">
        <v>15415</v>
      </c>
      <c r="I2657" s="7" t="s">
        <v>15416</v>
      </c>
      <c r="J2657" s="5" t="n">
        <f aca="false">LEN(K2657)</f>
        <v>22</v>
      </c>
      <c r="K2657" s="6" t="s">
        <v>15417</v>
      </c>
      <c r="L2657" s="4" t="s">
        <v>57</v>
      </c>
      <c r="M2657" s="4" t="s">
        <v>419</v>
      </c>
    </row>
    <row r="2658" customFormat="false" ht="15.75" hidden="false" customHeight="true" outlineLevel="0" collapsed="false">
      <c r="A2658" s="4" t="n">
        <v>10448</v>
      </c>
      <c r="B2658" s="4" t="s">
        <v>15418</v>
      </c>
      <c r="C2658" s="4"/>
      <c r="D2658" s="4" t="s">
        <v>15419</v>
      </c>
      <c r="E2658" s="5" t="s">
        <v>15420</v>
      </c>
      <c r="F2658" s="4" t="s">
        <v>12517</v>
      </c>
      <c r="G2658" s="4" t="s">
        <v>620</v>
      </c>
      <c r="H2658" s="5" t="s">
        <v>15421</v>
      </c>
      <c r="I2658" s="4" t="s">
        <v>15422</v>
      </c>
      <c r="J2658" s="5" t="n">
        <f aca="false">LEN(K2658)</f>
        <v>22</v>
      </c>
      <c r="K2658" s="10" t="s">
        <v>15423</v>
      </c>
      <c r="L2658" s="4" t="s">
        <v>31</v>
      </c>
      <c r="M2658" s="4" t="s">
        <v>381</v>
      </c>
    </row>
    <row r="2659" customFormat="false" ht="15.75" hidden="false" customHeight="true" outlineLevel="0" collapsed="false">
      <c r="A2659" s="4" t="n">
        <v>10487</v>
      </c>
      <c r="B2659" s="4" t="s">
        <v>15424</v>
      </c>
      <c r="C2659" s="4"/>
      <c r="D2659" s="4" t="s">
        <v>8272</v>
      </c>
      <c r="E2659" s="5" t="s">
        <v>8273</v>
      </c>
      <c r="F2659" s="4" t="s">
        <v>1782</v>
      </c>
      <c r="G2659" s="4" t="s">
        <v>620</v>
      </c>
      <c r="H2659" s="5" t="s">
        <v>15425</v>
      </c>
      <c r="I2659" s="4" t="str">
        <f aca="false">IFERROR(__xludf.dummyfunction("""info@""&amp;LOWER(REGEXREPLACE(B2659,""[^A-Za-z0-9]"",""""))&amp;"".com"""),"info@larutadecabralessl.com")</f>
        <v>info@larutadecabralessl.com</v>
      </c>
      <c r="J2659" s="5" t="n">
        <f aca="false">LEN(K2659)</f>
        <v>22</v>
      </c>
      <c r="K2659" s="6" t="s">
        <v>15426</v>
      </c>
      <c r="L2659" s="4" t="s">
        <v>78</v>
      </c>
      <c r="M2659" s="4" t="s">
        <v>577</v>
      </c>
    </row>
    <row r="2660" customFormat="false" ht="15.75" hidden="false" customHeight="true" outlineLevel="0" collapsed="false">
      <c r="A2660" s="4" t="n">
        <v>10508</v>
      </c>
      <c r="B2660" s="4" t="s">
        <v>15427</v>
      </c>
      <c r="C2660" s="4"/>
      <c r="D2660" s="4" t="s">
        <v>15428</v>
      </c>
      <c r="E2660" s="5" t="s">
        <v>1664</v>
      </c>
      <c r="F2660" s="4" t="s">
        <v>1665</v>
      </c>
      <c r="G2660" s="4" t="s">
        <v>882</v>
      </c>
      <c r="H2660" s="5" t="s">
        <v>15429</v>
      </c>
      <c r="I2660" s="4" t="s">
        <v>15430</v>
      </c>
      <c r="J2660" s="5" t="n">
        <f aca="false">LEN(K2660)</f>
        <v>22</v>
      </c>
      <c r="K2660" s="6" t="s">
        <v>15431</v>
      </c>
      <c r="L2660" s="4" t="s">
        <v>31</v>
      </c>
      <c r="M2660" s="4" t="s">
        <v>1793</v>
      </c>
    </row>
    <row r="2661" customFormat="false" ht="15.75" hidden="false" customHeight="true" outlineLevel="0" collapsed="false">
      <c r="A2661" s="4" t="n">
        <v>10517</v>
      </c>
      <c r="B2661" s="4" t="s">
        <v>15432</v>
      </c>
      <c r="C2661" s="4"/>
      <c r="D2661" s="4" t="s">
        <v>15433</v>
      </c>
      <c r="E2661" s="5" t="s">
        <v>880</v>
      </c>
      <c r="F2661" s="4" t="s">
        <v>881</v>
      </c>
      <c r="G2661" s="4" t="s">
        <v>882</v>
      </c>
      <c r="H2661" s="5" t="s">
        <v>15434</v>
      </c>
      <c r="I2661" s="4" t="s">
        <v>15435</v>
      </c>
      <c r="J2661" s="5" t="n">
        <f aca="false">LEN(K2661)</f>
        <v>22</v>
      </c>
      <c r="K2661" s="6" t="s">
        <v>15436</v>
      </c>
      <c r="L2661" s="4" t="s">
        <v>57</v>
      </c>
      <c r="M2661" s="4" t="s">
        <v>459</v>
      </c>
    </row>
    <row r="2662" customFormat="false" ht="15.75" hidden="false" customHeight="true" outlineLevel="0" collapsed="false">
      <c r="A2662" s="4" t="n">
        <v>10551</v>
      </c>
      <c r="B2662" s="4" t="s">
        <v>15437</v>
      </c>
      <c r="C2662" s="4"/>
      <c r="D2662" s="4" t="s">
        <v>15438</v>
      </c>
      <c r="E2662" s="5" t="s">
        <v>15439</v>
      </c>
      <c r="F2662" s="4" t="s">
        <v>15440</v>
      </c>
      <c r="G2662" s="4" t="s">
        <v>882</v>
      </c>
      <c r="H2662" s="5" t="s">
        <v>15441</v>
      </c>
      <c r="I2662" s="4" t="s">
        <v>15442</v>
      </c>
      <c r="J2662" s="5" t="n">
        <f aca="false">LEN(K2662)</f>
        <v>22</v>
      </c>
      <c r="K2662" s="6" t="s">
        <v>15443</v>
      </c>
      <c r="L2662" s="4" t="s">
        <v>57</v>
      </c>
      <c r="M2662" s="4" t="s">
        <v>381</v>
      </c>
    </row>
    <row r="2663" customFormat="false" ht="15.75" hidden="false" customHeight="true" outlineLevel="0" collapsed="false">
      <c r="A2663" s="4" t="n">
        <v>10557</v>
      </c>
      <c r="B2663" s="4" t="s">
        <v>15444</v>
      </c>
      <c r="C2663" s="4"/>
      <c r="D2663" s="4" t="s">
        <v>15445</v>
      </c>
      <c r="E2663" s="5" t="s">
        <v>15439</v>
      </c>
      <c r="F2663" s="4" t="s">
        <v>15440</v>
      </c>
      <c r="G2663" s="4" t="s">
        <v>882</v>
      </c>
      <c r="H2663" s="5" t="s">
        <v>15446</v>
      </c>
      <c r="I2663" s="7" t="s">
        <v>15447</v>
      </c>
      <c r="J2663" s="5" t="n">
        <f aca="false">LEN(K2663)</f>
        <v>22</v>
      </c>
      <c r="K2663" s="6" t="s">
        <v>15448</v>
      </c>
      <c r="L2663" s="4" t="s">
        <v>31</v>
      </c>
      <c r="M2663" s="4" t="s">
        <v>2097</v>
      </c>
    </row>
    <row r="2664" customFormat="false" ht="15.75" hidden="false" customHeight="true" outlineLevel="0" collapsed="false">
      <c r="A2664" s="4" t="n">
        <v>10604</v>
      </c>
      <c r="B2664" s="4" t="s">
        <v>15449</v>
      </c>
      <c r="C2664" s="4"/>
      <c r="D2664" s="4" t="s">
        <v>15450</v>
      </c>
      <c r="E2664" s="5" t="s">
        <v>5379</v>
      </c>
      <c r="F2664" s="4" t="s">
        <v>5380</v>
      </c>
      <c r="G2664" s="4" t="s">
        <v>882</v>
      </c>
      <c r="H2664" s="5" t="s">
        <v>15451</v>
      </c>
      <c r="I2664" s="4" t="s">
        <v>15452</v>
      </c>
      <c r="J2664" s="5" t="n">
        <f aca="false">LEN(K2664)</f>
        <v>22</v>
      </c>
      <c r="K2664" s="6" t="s">
        <v>15453</v>
      </c>
      <c r="L2664" s="4" t="s">
        <v>21</v>
      </c>
      <c r="M2664" s="4" t="s">
        <v>22</v>
      </c>
    </row>
    <row r="2665" customFormat="false" ht="15.75" hidden="false" customHeight="true" outlineLevel="0" collapsed="false">
      <c r="A2665" s="4" t="n">
        <v>10625</v>
      </c>
      <c r="B2665" s="4" t="s">
        <v>15454</v>
      </c>
      <c r="C2665" s="4"/>
      <c r="D2665" s="4" t="s">
        <v>15455</v>
      </c>
      <c r="E2665" s="5" t="s">
        <v>15456</v>
      </c>
      <c r="F2665" s="4" t="s">
        <v>15457</v>
      </c>
      <c r="G2665" s="4" t="s">
        <v>882</v>
      </c>
      <c r="H2665" s="5" t="s">
        <v>15458</v>
      </c>
      <c r="I2665" s="4" t="s">
        <v>15459</v>
      </c>
      <c r="J2665" s="5" t="n">
        <f aca="false">LEN(K2665)</f>
        <v>22</v>
      </c>
      <c r="K2665" s="10" t="s">
        <v>15460</v>
      </c>
      <c r="L2665" s="4" t="s">
        <v>78</v>
      </c>
      <c r="M2665" s="4" t="s">
        <v>2167</v>
      </c>
    </row>
    <row r="2666" customFormat="false" ht="15.75" hidden="false" customHeight="true" outlineLevel="0" collapsed="false">
      <c r="A2666" s="4" t="n">
        <v>10668</v>
      </c>
      <c r="B2666" s="4" t="s">
        <v>15461</v>
      </c>
      <c r="C2666" s="4"/>
      <c r="D2666" s="4" t="s">
        <v>15462</v>
      </c>
      <c r="E2666" s="5" t="s">
        <v>1088</v>
      </c>
      <c r="F2666" s="4" t="s">
        <v>1089</v>
      </c>
      <c r="G2666" s="4" t="s">
        <v>882</v>
      </c>
      <c r="H2666" s="5" t="s">
        <v>15463</v>
      </c>
      <c r="I2666" s="7" t="s">
        <v>15464</v>
      </c>
      <c r="J2666" s="5" t="n">
        <f aca="false">LEN(K2666)</f>
        <v>22</v>
      </c>
      <c r="K2666" s="6" t="s">
        <v>15465</v>
      </c>
      <c r="L2666" s="4" t="s">
        <v>31</v>
      </c>
      <c r="M2666" s="4" t="s">
        <v>1016</v>
      </c>
    </row>
    <row r="2667" customFormat="false" ht="15.75" hidden="false" customHeight="true" outlineLevel="0" collapsed="false">
      <c r="A2667" s="4" t="n">
        <v>10775</v>
      </c>
      <c r="B2667" s="4" t="s">
        <v>15466</v>
      </c>
      <c r="C2667" s="4"/>
      <c r="D2667" s="4" t="s">
        <v>15467</v>
      </c>
      <c r="E2667" s="5" t="s">
        <v>15468</v>
      </c>
      <c r="F2667" s="4" t="s">
        <v>15469</v>
      </c>
      <c r="G2667" s="4" t="s">
        <v>882</v>
      </c>
      <c r="H2667" s="5" t="s">
        <v>15470</v>
      </c>
      <c r="I2667" s="4" t="s">
        <v>15471</v>
      </c>
      <c r="J2667" s="5" t="n">
        <f aca="false">LEN(K2667)</f>
        <v>22</v>
      </c>
      <c r="K2667" s="6" t="s">
        <v>15472</v>
      </c>
      <c r="L2667" s="4" t="s">
        <v>21</v>
      </c>
      <c r="M2667" s="4" t="s">
        <v>1063</v>
      </c>
    </row>
    <row r="2668" customFormat="false" ht="15.75" hidden="false" customHeight="true" outlineLevel="0" collapsed="false">
      <c r="A2668" s="4" t="n">
        <v>10797</v>
      </c>
      <c r="B2668" s="4" t="s">
        <v>9709</v>
      </c>
      <c r="C2668" s="4"/>
      <c r="D2668" s="4" t="s">
        <v>15473</v>
      </c>
      <c r="E2668" s="5" t="s">
        <v>1088</v>
      </c>
      <c r="F2668" s="4" t="s">
        <v>1089</v>
      </c>
      <c r="G2668" s="4" t="s">
        <v>882</v>
      </c>
      <c r="H2668" s="5" t="s">
        <v>15474</v>
      </c>
      <c r="I2668" s="4" t="s">
        <v>15475</v>
      </c>
      <c r="J2668" s="5" t="n">
        <f aca="false">LEN(K2668)</f>
        <v>22</v>
      </c>
      <c r="K2668" s="6" t="s">
        <v>15476</v>
      </c>
      <c r="L2668" s="4" t="s">
        <v>21</v>
      </c>
      <c r="M2668" s="4" t="s">
        <v>877</v>
      </c>
    </row>
    <row r="2669" customFormat="false" ht="15.75" hidden="false" customHeight="true" outlineLevel="0" collapsed="false">
      <c r="A2669" s="4" t="n">
        <v>10839</v>
      </c>
      <c r="B2669" s="4" t="s">
        <v>10295</v>
      </c>
      <c r="C2669" s="4"/>
      <c r="D2669" s="4" t="s">
        <v>15477</v>
      </c>
      <c r="E2669" s="5" t="s">
        <v>15478</v>
      </c>
      <c r="F2669" s="4" t="s">
        <v>15479</v>
      </c>
      <c r="G2669" s="4" t="s">
        <v>364</v>
      </c>
      <c r="H2669" s="5" t="s">
        <v>15480</v>
      </c>
      <c r="I2669" s="4" t="str">
        <f aca="false">IFERROR(__xludf.dummyfunction("""info@""&amp;LOWER(REGEXREPLACE(B2669,""[^A-Za-z0-9]"",""""))&amp;"".com"""),"info@elcaprichodejosana.com")</f>
        <v>info@elcaprichodejosana.com</v>
      </c>
      <c r="J2669" s="5" t="n">
        <f aca="false">LEN(K2669)</f>
        <v>22</v>
      </c>
      <c r="K2669" s="6" t="s">
        <v>15481</v>
      </c>
      <c r="L2669" s="4" t="s">
        <v>31</v>
      </c>
      <c r="M2669" s="4" t="s">
        <v>133</v>
      </c>
    </row>
    <row r="2670" customFormat="false" ht="15.75" hidden="false" customHeight="true" outlineLevel="0" collapsed="false">
      <c r="A2670" s="4" t="n">
        <v>10861</v>
      </c>
      <c r="B2670" s="4" t="s">
        <v>15482</v>
      </c>
      <c r="C2670" s="4"/>
      <c r="D2670" s="4" t="s">
        <v>15483</v>
      </c>
      <c r="E2670" s="5" t="s">
        <v>15484</v>
      </c>
      <c r="F2670" s="4" t="s">
        <v>15485</v>
      </c>
      <c r="G2670" s="4" t="s">
        <v>364</v>
      </c>
      <c r="H2670" s="5" t="s">
        <v>15486</v>
      </c>
      <c r="I2670" s="4" t="str">
        <f aca="false">IFERROR(__xludf.dummyfunction("""info@""&amp;LOWER(REGEXREPLACE(B2670,""[^A-Za-z0-9]"",""""))&amp;"".com"""),"info@hotelvillapalomasl.com")</f>
        <v>info@hotelvillapalomasl.com</v>
      </c>
      <c r="J2670" s="5" t="n">
        <f aca="false">LEN(K2670)</f>
        <v>22</v>
      </c>
      <c r="K2670" s="10" t="s">
        <v>15487</v>
      </c>
      <c r="L2670" s="4" t="s">
        <v>31</v>
      </c>
      <c r="M2670" s="4" t="s">
        <v>2321</v>
      </c>
    </row>
    <row r="2671" customFormat="false" ht="15.75" hidden="false" customHeight="true" outlineLevel="0" collapsed="false">
      <c r="A2671" s="4" t="n">
        <v>10905</v>
      </c>
      <c r="B2671" s="4" t="s">
        <v>15488</v>
      </c>
      <c r="C2671" s="4"/>
      <c r="D2671" s="4" t="s">
        <v>15489</v>
      </c>
      <c r="E2671" s="5" t="s">
        <v>10301</v>
      </c>
      <c r="F2671" s="4" t="s">
        <v>10302</v>
      </c>
      <c r="G2671" s="4" t="s">
        <v>364</v>
      </c>
      <c r="H2671" s="5" t="s">
        <v>15490</v>
      </c>
      <c r="I2671" s="4" t="s">
        <v>15491</v>
      </c>
      <c r="J2671" s="5" t="n">
        <f aca="false">LEN(K2671)</f>
        <v>22</v>
      </c>
      <c r="K2671" s="6" t="s">
        <v>15492</v>
      </c>
      <c r="L2671" s="4" t="s">
        <v>31</v>
      </c>
      <c r="M2671" s="4" t="s">
        <v>317</v>
      </c>
    </row>
    <row r="2672" customFormat="false" ht="15.75" hidden="false" customHeight="true" outlineLevel="0" collapsed="false">
      <c r="A2672" s="4" t="n">
        <v>10973</v>
      </c>
      <c r="B2672" s="4" t="s">
        <v>15493</v>
      </c>
      <c r="C2672" s="4"/>
      <c r="D2672" s="4" t="s">
        <v>15494</v>
      </c>
      <c r="E2672" s="5" t="s">
        <v>15495</v>
      </c>
      <c r="F2672" s="4" t="s">
        <v>15496</v>
      </c>
      <c r="G2672" s="4" t="s">
        <v>1270</v>
      </c>
      <c r="H2672" s="5" t="s">
        <v>15497</v>
      </c>
      <c r="I2672" s="4" t="str">
        <f aca="false">IFERROR(__xludf.dummyfunction("""info@""&amp;LOWER(REGEXREPLACE(B2672,""[^A-Za-z0-9]"",""""))&amp;"".com"""),"info@hotelocasinodarasa.com")</f>
        <v>info@hotelocasinodarasa.com</v>
      </c>
      <c r="J2672" s="5" t="n">
        <f aca="false">LEN(K2672)</f>
        <v>22</v>
      </c>
      <c r="K2672" s="6" t="s">
        <v>15498</v>
      </c>
      <c r="L2672" s="4" t="s">
        <v>21</v>
      </c>
      <c r="M2672" s="4" t="s">
        <v>22</v>
      </c>
    </row>
    <row r="2673" customFormat="false" ht="15.75" hidden="false" customHeight="true" outlineLevel="0" collapsed="false">
      <c r="A2673" s="4" t="n">
        <v>11027</v>
      </c>
      <c r="B2673" s="4" t="s">
        <v>15499</v>
      </c>
      <c r="C2673" s="4"/>
      <c r="D2673" s="4" t="s">
        <v>15500</v>
      </c>
      <c r="E2673" s="5" t="s">
        <v>15501</v>
      </c>
      <c r="F2673" s="4" t="s">
        <v>15502</v>
      </c>
      <c r="G2673" s="4" t="s">
        <v>1270</v>
      </c>
      <c r="H2673" s="5" t="s">
        <v>15503</v>
      </c>
      <c r="I2673" s="4" t="s">
        <v>15504</v>
      </c>
      <c r="J2673" s="5" t="n">
        <f aca="false">LEN(K2673)</f>
        <v>22</v>
      </c>
      <c r="K2673" s="6" t="s">
        <v>15505</v>
      </c>
      <c r="L2673" s="4" t="s">
        <v>78</v>
      </c>
      <c r="M2673" s="4" t="s">
        <v>929</v>
      </c>
    </row>
    <row r="2674" customFormat="false" ht="15.75" hidden="false" customHeight="true" outlineLevel="0" collapsed="false">
      <c r="A2674" s="4" t="n">
        <v>11074</v>
      </c>
      <c r="B2674" s="4" t="s">
        <v>15506</v>
      </c>
      <c r="C2674" s="4"/>
      <c r="D2674" s="4" t="s">
        <v>15507</v>
      </c>
      <c r="E2674" s="5" t="s">
        <v>2572</v>
      </c>
      <c r="F2674" s="4" t="s">
        <v>2573</v>
      </c>
      <c r="G2674" s="4" t="s">
        <v>603</v>
      </c>
      <c r="H2674" s="5" t="n">
        <v>617490851</v>
      </c>
      <c r="I2674" s="4" t="s">
        <v>15508</v>
      </c>
      <c r="J2674" s="5" t="n">
        <f aca="false">LEN(K2674)</f>
        <v>21</v>
      </c>
      <c r="K2674" s="6" t="s">
        <v>15509</v>
      </c>
      <c r="L2674" s="4" t="s">
        <v>31</v>
      </c>
      <c r="M2674" s="4" t="s">
        <v>1016</v>
      </c>
    </row>
    <row r="2675" customFormat="false" ht="15.75" hidden="false" customHeight="true" outlineLevel="0" collapsed="false">
      <c r="A2675" s="4" t="n">
        <v>11783</v>
      </c>
      <c r="B2675" s="4" t="s">
        <v>15510</v>
      </c>
      <c r="C2675" s="4"/>
      <c r="D2675" s="4" t="s">
        <v>15511</v>
      </c>
      <c r="E2675" s="5" t="s">
        <v>82</v>
      </c>
      <c r="F2675" s="4" t="s">
        <v>83</v>
      </c>
      <c r="G2675" s="4" t="s">
        <v>84</v>
      </c>
      <c r="H2675" s="5" t="n">
        <v>643872233</v>
      </c>
      <c r="I2675" s="7" t="s">
        <v>15512</v>
      </c>
      <c r="J2675" s="5" t="n">
        <f aca="false">LEN(K2675)</f>
        <v>21</v>
      </c>
      <c r="K2675" s="6" t="s">
        <v>15513</v>
      </c>
      <c r="L2675" s="4" t="s">
        <v>57</v>
      </c>
      <c r="M2675" s="4" t="s">
        <v>31</v>
      </c>
    </row>
    <row r="2676" customFormat="false" ht="15.75" hidden="false" customHeight="true" outlineLevel="0" collapsed="false">
      <c r="A2676" s="4" t="n">
        <v>11255</v>
      </c>
      <c r="B2676" s="4" t="s">
        <v>15514</v>
      </c>
      <c r="C2676" s="4"/>
      <c r="D2676" s="4" t="s">
        <v>15515</v>
      </c>
      <c r="E2676" s="5" t="s">
        <v>3056</v>
      </c>
      <c r="F2676" s="4" t="s">
        <v>3057</v>
      </c>
      <c r="G2676" s="4" t="s">
        <v>620</v>
      </c>
      <c r="H2676" s="5" t="n">
        <v>650228365</v>
      </c>
      <c r="I2676" s="4" t="s">
        <v>15516</v>
      </c>
      <c r="J2676" s="5" t="n">
        <f aca="false">LEN(K2676)</f>
        <v>21</v>
      </c>
      <c r="K2676" s="6" t="s">
        <v>15517</v>
      </c>
      <c r="L2676" s="4" t="s">
        <v>57</v>
      </c>
      <c r="M2676" s="4" t="s">
        <v>1016</v>
      </c>
    </row>
    <row r="2677" customFormat="false" ht="15.75" hidden="false" customHeight="true" outlineLevel="0" collapsed="false">
      <c r="A2677" s="4" t="n">
        <v>12026</v>
      </c>
      <c r="B2677" s="4" t="s">
        <v>15518</v>
      </c>
      <c r="C2677" s="4"/>
      <c r="D2677" s="4" t="s">
        <v>15519</v>
      </c>
      <c r="E2677" s="5" t="s">
        <v>15520</v>
      </c>
      <c r="F2677" s="4" t="s">
        <v>15521</v>
      </c>
      <c r="G2677" s="4" t="s">
        <v>107</v>
      </c>
      <c r="H2677" s="5" t="n">
        <v>665882824</v>
      </c>
      <c r="I2677" s="7" t="s">
        <v>15522</v>
      </c>
      <c r="J2677" s="5" t="n">
        <f aca="false">LEN(K2677)</f>
        <v>21</v>
      </c>
      <c r="K2677" s="6" t="s">
        <v>15523</v>
      </c>
      <c r="L2677" s="4" t="s">
        <v>78</v>
      </c>
      <c r="M2677" s="4" t="s">
        <v>1016</v>
      </c>
    </row>
    <row r="2678" customFormat="false" ht="15.75" hidden="false" customHeight="true" outlineLevel="0" collapsed="false">
      <c r="A2678" s="4" t="n">
        <v>11062</v>
      </c>
      <c r="B2678" s="4" t="s">
        <v>15524</v>
      </c>
      <c r="C2678" s="4"/>
      <c r="D2678" s="4" t="s">
        <v>15525</v>
      </c>
      <c r="E2678" s="5" t="s">
        <v>15526</v>
      </c>
      <c r="F2678" s="4" t="s">
        <v>15527</v>
      </c>
      <c r="G2678" s="4" t="s">
        <v>603</v>
      </c>
      <c r="H2678" s="5" t="n">
        <v>678666979</v>
      </c>
      <c r="I2678" s="4" t="s">
        <v>15528</v>
      </c>
      <c r="J2678" s="5" t="n">
        <f aca="false">LEN(K2678)</f>
        <v>21</v>
      </c>
      <c r="K2678" s="10" t="s">
        <v>15529</v>
      </c>
      <c r="L2678" s="4" t="s">
        <v>31</v>
      </c>
      <c r="M2678" s="4" t="s">
        <v>1979</v>
      </c>
    </row>
    <row r="2679" customFormat="false" ht="15.75" hidden="false" customHeight="true" outlineLevel="0" collapsed="false">
      <c r="A2679" s="4" t="n">
        <v>11487</v>
      </c>
      <c r="B2679" s="4" t="s">
        <v>15530</v>
      </c>
      <c r="C2679" s="4"/>
      <c r="D2679" s="4" t="s">
        <v>15531</v>
      </c>
      <c r="E2679" s="5" t="s">
        <v>2752</v>
      </c>
      <c r="F2679" s="4" t="s">
        <v>2746</v>
      </c>
      <c r="G2679" s="4" t="s">
        <v>313</v>
      </c>
      <c r="H2679" s="5" t="n">
        <v>682009213</v>
      </c>
      <c r="I2679" s="4" t="s">
        <v>15532</v>
      </c>
      <c r="J2679" s="5" t="n">
        <f aca="false">LEN(K2679)</f>
        <v>21</v>
      </c>
      <c r="K2679" s="6" t="s">
        <v>15533</v>
      </c>
      <c r="L2679" s="4" t="s">
        <v>57</v>
      </c>
      <c r="M2679" s="4" t="s">
        <v>1793</v>
      </c>
    </row>
    <row r="2680" customFormat="false" ht="15.75" hidden="false" customHeight="true" outlineLevel="0" collapsed="false">
      <c r="A2680" s="4" t="n">
        <v>12084</v>
      </c>
      <c r="B2680" s="4" t="s">
        <v>15534</v>
      </c>
      <c r="C2680" s="4" t="s">
        <v>15535</v>
      </c>
      <c r="D2680" s="4" t="s">
        <v>15536</v>
      </c>
      <c r="E2680" s="5" t="s">
        <v>14110</v>
      </c>
      <c r="F2680" s="4" t="s">
        <v>14111</v>
      </c>
      <c r="G2680" s="4" t="s">
        <v>107</v>
      </c>
      <c r="H2680" s="5" t="n">
        <v>691241382</v>
      </c>
      <c r="I2680" s="4" t="s">
        <v>15537</v>
      </c>
      <c r="J2680" s="5" t="n">
        <f aca="false">LEN(K2680)</f>
        <v>21</v>
      </c>
      <c r="K2680" s="6" t="s">
        <v>15538</v>
      </c>
      <c r="L2680" s="4" t="s">
        <v>57</v>
      </c>
      <c r="M2680" s="4" t="s">
        <v>31</v>
      </c>
    </row>
    <row r="2681" customFormat="false" ht="15.75" hidden="false" customHeight="true" outlineLevel="0" collapsed="false">
      <c r="A2681" s="4" t="n">
        <v>11442</v>
      </c>
      <c r="B2681" s="4" t="s">
        <v>15539</v>
      </c>
      <c r="C2681" s="4"/>
      <c r="D2681" s="4" t="s">
        <v>15540</v>
      </c>
      <c r="E2681" s="5" t="s">
        <v>15541</v>
      </c>
      <c r="F2681" s="4" t="s">
        <v>15542</v>
      </c>
      <c r="G2681" s="4" t="s">
        <v>332</v>
      </c>
      <c r="H2681" s="5" t="n">
        <v>744616381</v>
      </c>
      <c r="I2681" s="4" t="s">
        <v>15543</v>
      </c>
      <c r="J2681" s="5" t="n">
        <f aca="false">LEN(K2681)</f>
        <v>21</v>
      </c>
      <c r="K2681" s="6" t="s">
        <v>15544</v>
      </c>
      <c r="L2681" s="4" t="s">
        <v>66</v>
      </c>
      <c r="M2681" s="4" t="s">
        <v>31</v>
      </c>
    </row>
    <row r="2682" customFormat="false" ht="15.75" hidden="false" customHeight="true" outlineLevel="0" collapsed="false">
      <c r="A2682" s="4" t="n">
        <v>11064</v>
      </c>
      <c r="B2682" s="4" t="s">
        <v>15545</v>
      </c>
      <c r="C2682" s="4"/>
      <c r="D2682" s="4" t="s">
        <v>15546</v>
      </c>
      <c r="E2682" s="5" t="s">
        <v>3767</v>
      </c>
      <c r="F2682" s="4" t="s">
        <v>3768</v>
      </c>
      <c r="G2682" s="4" t="s">
        <v>603</v>
      </c>
      <c r="H2682" s="5" t="n">
        <v>981192543</v>
      </c>
      <c r="I2682" s="4" t="s">
        <v>15547</v>
      </c>
      <c r="J2682" s="5" t="n">
        <f aca="false">LEN(K2682)</f>
        <v>21</v>
      </c>
      <c r="K2682" s="10" t="s">
        <v>15548</v>
      </c>
      <c r="L2682" s="4" t="s">
        <v>637</v>
      </c>
      <c r="M2682" s="4" t="s">
        <v>31</v>
      </c>
    </row>
    <row r="2683" customFormat="false" ht="15.75" hidden="false" customHeight="true" outlineLevel="0" collapsed="false">
      <c r="A2683" s="4" t="n">
        <v>11733</v>
      </c>
      <c r="B2683" s="4" t="s">
        <v>15549</v>
      </c>
      <c r="C2683" s="4"/>
      <c r="D2683" s="4" t="s">
        <v>15550</v>
      </c>
      <c r="E2683" s="5" t="s">
        <v>228</v>
      </c>
      <c r="F2683" s="4" t="s">
        <v>162</v>
      </c>
      <c r="G2683" s="4" t="s">
        <v>84</v>
      </c>
      <c r="H2683" s="5" t="s">
        <v>15551</v>
      </c>
      <c r="I2683" s="4" t="s">
        <v>15552</v>
      </c>
      <c r="J2683" s="5" t="n">
        <f aca="false">LEN(K2683)</f>
        <v>21</v>
      </c>
      <c r="K2683" s="6" t="s">
        <v>15553</v>
      </c>
      <c r="L2683" s="4" t="s">
        <v>21</v>
      </c>
      <c r="M2683" s="4" t="s">
        <v>317</v>
      </c>
    </row>
    <row r="2684" customFormat="false" ht="15.75" hidden="false" customHeight="true" outlineLevel="0" collapsed="false">
      <c r="A2684" s="4" t="n">
        <v>12385</v>
      </c>
      <c r="B2684" s="4" t="s">
        <v>15554</v>
      </c>
      <c r="C2684" s="4"/>
      <c r="D2684" s="4" t="s">
        <v>15555</v>
      </c>
      <c r="E2684" s="5" t="s">
        <v>12351</v>
      </c>
      <c r="F2684" s="4" t="s">
        <v>10090</v>
      </c>
      <c r="G2684" s="4" t="s">
        <v>1081</v>
      </c>
      <c r="H2684" s="5" t="s">
        <v>15556</v>
      </c>
      <c r="I2684" s="4" t="s">
        <v>15557</v>
      </c>
      <c r="J2684" s="5" t="n">
        <f aca="false">LEN(K2684)</f>
        <v>21</v>
      </c>
      <c r="K2684" s="6" t="s">
        <v>15558</v>
      </c>
      <c r="L2684" s="4" t="s">
        <v>21</v>
      </c>
      <c r="M2684" s="4" t="s">
        <v>368</v>
      </c>
    </row>
    <row r="2685" customFormat="false" ht="15.75" hidden="false" customHeight="true" outlineLevel="0" collapsed="false">
      <c r="A2685" s="4" t="n">
        <v>11169</v>
      </c>
      <c r="B2685" s="4" t="s">
        <v>15559</v>
      </c>
      <c r="C2685" s="4"/>
      <c r="D2685" s="4" t="s">
        <v>15560</v>
      </c>
      <c r="E2685" s="5" t="s">
        <v>15561</v>
      </c>
      <c r="F2685" s="4" t="s">
        <v>4479</v>
      </c>
      <c r="G2685" s="4" t="s">
        <v>27</v>
      </c>
      <c r="H2685" s="5" t="s">
        <v>283</v>
      </c>
      <c r="I2685" s="4" t="s">
        <v>15562</v>
      </c>
      <c r="J2685" s="5" t="n">
        <f aca="false">LEN(K2685)</f>
        <v>21</v>
      </c>
      <c r="K2685" s="10" t="s">
        <v>15563</v>
      </c>
      <c r="L2685" s="4" t="s">
        <v>57</v>
      </c>
      <c r="M2685" s="4" t="s">
        <v>31</v>
      </c>
    </row>
    <row r="2686" customFormat="false" ht="15.75" hidden="false" customHeight="true" outlineLevel="0" collapsed="false">
      <c r="A2686" s="4" t="n">
        <v>11162</v>
      </c>
      <c r="B2686" s="4" t="s">
        <v>15564</v>
      </c>
      <c r="C2686" s="4"/>
      <c r="D2686" s="4" t="s">
        <v>15565</v>
      </c>
      <c r="E2686" s="5" t="s">
        <v>15566</v>
      </c>
      <c r="F2686" s="4" t="s">
        <v>15567</v>
      </c>
      <c r="G2686" s="4" t="s">
        <v>27</v>
      </c>
      <c r="H2686" s="5" t="s">
        <v>283</v>
      </c>
      <c r="I2686" s="4" t="s">
        <v>15568</v>
      </c>
      <c r="J2686" s="5" t="n">
        <f aca="false">LEN(K2686)</f>
        <v>21</v>
      </c>
      <c r="K2686" s="6" t="s">
        <v>15569</v>
      </c>
      <c r="L2686" s="4" t="s">
        <v>21</v>
      </c>
      <c r="M2686" s="4" t="s">
        <v>31</v>
      </c>
    </row>
    <row r="2687" customFormat="false" ht="15.75" hidden="false" customHeight="true" outlineLevel="0" collapsed="false">
      <c r="A2687" s="4" t="n">
        <v>11124</v>
      </c>
      <c r="B2687" s="4" t="s">
        <v>15570</v>
      </c>
      <c r="C2687" s="4"/>
      <c r="D2687" s="4" t="s">
        <v>15571</v>
      </c>
      <c r="E2687" s="5" t="s">
        <v>1230</v>
      </c>
      <c r="F2687" s="4" t="s">
        <v>45</v>
      </c>
      <c r="G2687" s="4" t="s">
        <v>27</v>
      </c>
      <c r="H2687" s="5" t="s">
        <v>283</v>
      </c>
      <c r="I2687" s="4" t="s">
        <v>15572</v>
      </c>
      <c r="J2687" s="5" t="n">
        <f aca="false">LEN(K2687)</f>
        <v>21</v>
      </c>
      <c r="K2687" s="10" t="s">
        <v>15573</v>
      </c>
      <c r="L2687" s="4" t="s">
        <v>57</v>
      </c>
      <c r="M2687" s="4" t="s">
        <v>31</v>
      </c>
    </row>
    <row r="2688" customFormat="false" ht="15.75" hidden="false" customHeight="true" outlineLevel="0" collapsed="false">
      <c r="A2688" s="4" t="n">
        <v>11246</v>
      </c>
      <c r="B2688" s="4" t="s">
        <v>15574</v>
      </c>
      <c r="C2688" s="4"/>
      <c r="D2688" s="4" t="s">
        <v>15575</v>
      </c>
      <c r="E2688" s="5" t="s">
        <v>3656</v>
      </c>
      <c r="F2688" s="4" t="s">
        <v>3657</v>
      </c>
      <c r="G2688" s="4" t="s">
        <v>620</v>
      </c>
      <c r="H2688" s="5" t="s">
        <v>283</v>
      </c>
      <c r="I2688" s="4" t="s">
        <v>15576</v>
      </c>
      <c r="J2688" s="5" t="n">
        <f aca="false">LEN(K2688)</f>
        <v>21</v>
      </c>
      <c r="K2688" s="10" t="str">
        <f aca="false">LOWER(SUBSTITUTE(SUBSTITUTE(SUBSTITUTE(SUBSTITUTE(SUBSTITUTE(SUBSTITUTE(SUBSTITUTE(B2688,"S.L.",""),"SL",""),"S.A.",""),"SA","")," ",""),".",""),",",""))&amp;".com"</f>
        <v>hotelrurall´alceu.com</v>
      </c>
      <c r="L2688" s="4" t="s">
        <v>31</v>
      </c>
      <c r="M2688" s="4" t="s">
        <v>32</v>
      </c>
    </row>
    <row r="2689" customFormat="false" ht="15.75" hidden="false" customHeight="true" outlineLevel="0" collapsed="false">
      <c r="A2689" s="4" t="n">
        <v>11250</v>
      </c>
      <c r="B2689" s="4" t="s">
        <v>15577</v>
      </c>
      <c r="C2689" s="4"/>
      <c r="D2689" s="4" t="s">
        <v>15578</v>
      </c>
      <c r="E2689" s="5" t="s">
        <v>15579</v>
      </c>
      <c r="F2689" s="4" t="s">
        <v>15580</v>
      </c>
      <c r="G2689" s="4" t="s">
        <v>620</v>
      </c>
      <c r="H2689" s="5" t="s">
        <v>283</v>
      </c>
      <c r="I2689" s="4" t="s">
        <v>15581</v>
      </c>
      <c r="J2689" s="5" t="n">
        <f aca="false">LEN(K2689)</f>
        <v>21</v>
      </c>
      <c r="K2689" s="6" t="s">
        <v>15582</v>
      </c>
      <c r="L2689" s="4" t="s">
        <v>31</v>
      </c>
      <c r="M2689" s="4" t="s">
        <v>186</v>
      </c>
    </row>
    <row r="2690" customFormat="false" ht="15.75" hidden="false" customHeight="true" outlineLevel="0" collapsed="false">
      <c r="A2690" s="4" t="n">
        <v>11411</v>
      </c>
      <c r="B2690" s="4" t="s">
        <v>15583</v>
      </c>
      <c r="C2690" s="4"/>
      <c r="D2690" s="4" t="s">
        <v>15584</v>
      </c>
      <c r="E2690" s="5" t="s">
        <v>15585</v>
      </c>
      <c r="F2690" s="4" t="s">
        <v>15586</v>
      </c>
      <c r="G2690" s="4" t="s">
        <v>290</v>
      </c>
      <c r="H2690" s="5" t="s">
        <v>283</v>
      </c>
      <c r="I2690" s="4" t="s">
        <v>15587</v>
      </c>
      <c r="J2690" s="5" t="n">
        <f aca="false">LEN(K2690)</f>
        <v>21</v>
      </c>
      <c r="K2690" s="10" t="str">
        <f aca="false">LOWER(SUBSTITUTE(SUBSTITUTE(SUBSTITUTE(SUBSTITUTE(SUBSTITUTE(SUBSTITUTE(SUBSTITUTE(B2690,"S.L.",""),"SL",""),"S.A.",""),"SA","")," ",""),".",""),",",""))&amp;".com"</f>
        <v>hotelcaminoderabé.com</v>
      </c>
      <c r="L2690" s="4" t="s">
        <v>1679</v>
      </c>
      <c r="M2690" s="4" t="s">
        <v>31</v>
      </c>
    </row>
    <row r="2691" customFormat="false" ht="15.75" hidden="false" customHeight="true" outlineLevel="0" collapsed="false">
      <c r="A2691" s="4" t="n">
        <v>11433</v>
      </c>
      <c r="B2691" s="4" t="s">
        <v>15588</v>
      </c>
      <c r="C2691" s="4"/>
      <c r="D2691" s="4" t="s">
        <v>15589</v>
      </c>
      <c r="E2691" s="5" t="s">
        <v>15590</v>
      </c>
      <c r="F2691" s="4" t="s">
        <v>15591</v>
      </c>
      <c r="G2691" s="4" t="s">
        <v>895</v>
      </c>
      <c r="H2691" s="5" t="s">
        <v>283</v>
      </c>
      <c r="I2691" s="4" t="s">
        <v>15592</v>
      </c>
      <c r="J2691" s="5" t="n">
        <f aca="false">LEN(K2691)</f>
        <v>21</v>
      </c>
      <c r="K2691" s="6" t="s">
        <v>15593</v>
      </c>
      <c r="L2691" s="4" t="s">
        <v>31</v>
      </c>
      <c r="M2691" s="4" t="s">
        <v>1979</v>
      </c>
    </row>
    <row r="2692" customFormat="false" ht="15.75" hidden="false" customHeight="true" outlineLevel="0" collapsed="false">
      <c r="A2692" s="4" t="n">
        <v>11425</v>
      </c>
      <c r="B2692" s="4" t="s">
        <v>15594</v>
      </c>
      <c r="C2692" s="4"/>
      <c r="D2692" s="4" t="s">
        <v>15595</v>
      </c>
      <c r="E2692" s="5" t="s">
        <v>15596</v>
      </c>
      <c r="F2692" s="4" t="s">
        <v>15597</v>
      </c>
      <c r="G2692" s="4" t="s">
        <v>895</v>
      </c>
      <c r="H2692" s="5" t="s">
        <v>283</v>
      </c>
      <c r="I2692" s="4" t="s">
        <v>15598</v>
      </c>
      <c r="J2692" s="5" t="n">
        <f aca="false">LEN(K2692)</f>
        <v>21</v>
      </c>
      <c r="K2692" s="6" t="s">
        <v>15599</v>
      </c>
      <c r="L2692" s="4" t="s">
        <v>31</v>
      </c>
      <c r="M2692" s="4" t="s">
        <v>359</v>
      </c>
    </row>
    <row r="2693" customFormat="false" ht="15.75" hidden="false" customHeight="true" outlineLevel="0" collapsed="false">
      <c r="A2693" s="4" t="n">
        <v>11450</v>
      </c>
      <c r="B2693" s="4" t="s">
        <v>15600</v>
      </c>
      <c r="C2693" s="4"/>
      <c r="D2693" s="4" t="s">
        <v>15601</v>
      </c>
      <c r="E2693" s="5" t="s">
        <v>15602</v>
      </c>
      <c r="F2693" s="4" t="s">
        <v>15603</v>
      </c>
      <c r="G2693" s="4" t="s">
        <v>332</v>
      </c>
      <c r="H2693" s="5" t="s">
        <v>283</v>
      </c>
      <c r="I2693" s="4" t="s">
        <v>15604</v>
      </c>
      <c r="J2693" s="5" t="n">
        <f aca="false">LEN(K2693)</f>
        <v>21</v>
      </c>
      <c r="K2693" s="6" t="s">
        <v>15605</v>
      </c>
      <c r="L2693" s="4" t="s">
        <v>57</v>
      </c>
      <c r="M2693" s="4" t="s">
        <v>2097</v>
      </c>
    </row>
    <row r="2694" customFormat="false" ht="15.75" hidden="false" customHeight="true" outlineLevel="0" collapsed="false">
      <c r="A2694" s="4" t="n">
        <v>11485</v>
      </c>
      <c r="B2694" s="4" t="s">
        <v>15606</v>
      </c>
      <c r="C2694" s="4"/>
      <c r="D2694" s="4" t="s">
        <v>15607</v>
      </c>
      <c r="E2694" s="5" t="s">
        <v>9106</v>
      </c>
      <c r="F2694" s="4" t="s">
        <v>9107</v>
      </c>
      <c r="G2694" s="4" t="s">
        <v>313</v>
      </c>
      <c r="H2694" s="5" t="s">
        <v>283</v>
      </c>
      <c r="I2694" s="4" t="s">
        <v>15608</v>
      </c>
      <c r="J2694" s="5" t="n">
        <f aca="false">LEN(K2694)</f>
        <v>21</v>
      </c>
      <c r="K2694" s="6" t="s">
        <v>15609</v>
      </c>
      <c r="L2694" s="4" t="s">
        <v>57</v>
      </c>
      <c r="M2694" s="4" t="s">
        <v>2097</v>
      </c>
    </row>
    <row r="2695" customFormat="false" ht="15.75" hidden="false" customHeight="true" outlineLevel="0" collapsed="false">
      <c r="A2695" s="4" t="n">
        <v>11565</v>
      </c>
      <c r="B2695" s="4" t="s">
        <v>15610</v>
      </c>
      <c r="C2695" s="4"/>
      <c r="D2695" s="4" t="s">
        <v>15611</v>
      </c>
      <c r="E2695" s="5" t="s">
        <v>15612</v>
      </c>
      <c r="F2695" s="4" t="s">
        <v>1423</v>
      </c>
      <c r="G2695" s="4" t="s">
        <v>1423</v>
      </c>
      <c r="H2695" s="5" t="s">
        <v>283</v>
      </c>
      <c r="I2695" s="4" t="s">
        <v>15613</v>
      </c>
      <c r="J2695" s="5" t="n">
        <f aca="false">LEN(K2695)</f>
        <v>21</v>
      </c>
      <c r="K2695" s="6" t="str">
        <f aca="false">LOWER(SUBSTITUTE(SUBSTITUTE(SUBSTITUTE(SUBSTITUTE(SUBSTITUTE(SUBSTITUTE(SUBSTITUTE(B2695,"S.L.",""),"SL",""),"S.A.",""),"SA","")," ",""),".",""),",",""))&amp;".com"</f>
        <v>lavilladonquijote.com</v>
      </c>
      <c r="L2695" s="4" t="s">
        <v>31</v>
      </c>
      <c r="M2695" s="4" t="s">
        <v>929</v>
      </c>
    </row>
    <row r="2696" customFormat="false" ht="15.75" hidden="false" customHeight="true" outlineLevel="0" collapsed="false">
      <c r="A2696" s="4" t="n">
        <v>11566</v>
      </c>
      <c r="B2696" s="4" t="s">
        <v>15614</v>
      </c>
      <c r="C2696" s="4"/>
      <c r="D2696" s="4" t="s">
        <v>15615</v>
      </c>
      <c r="E2696" s="5" t="s">
        <v>15612</v>
      </c>
      <c r="F2696" s="4" t="s">
        <v>15616</v>
      </c>
      <c r="G2696" s="4" t="s">
        <v>1423</v>
      </c>
      <c r="H2696" s="5" t="s">
        <v>283</v>
      </c>
      <c r="I2696" s="4" t="s">
        <v>15617</v>
      </c>
      <c r="J2696" s="5" t="n">
        <f aca="false">LEN(K2696)</f>
        <v>21</v>
      </c>
      <c r="K2696" s="10" t="s">
        <v>15618</v>
      </c>
      <c r="L2696" s="4" t="s">
        <v>31</v>
      </c>
      <c r="M2696" s="4" t="s">
        <v>1462</v>
      </c>
    </row>
    <row r="2697" customFormat="false" ht="15.75" hidden="false" customHeight="true" outlineLevel="0" collapsed="false">
      <c r="A2697" s="4" t="n">
        <v>11600</v>
      </c>
      <c r="B2697" s="4" t="s">
        <v>15619</v>
      </c>
      <c r="C2697" s="4" t="s">
        <v>15620</v>
      </c>
      <c r="D2697" s="4" t="s">
        <v>15621</v>
      </c>
      <c r="E2697" s="5" t="s">
        <v>9936</v>
      </c>
      <c r="F2697" s="4" t="s">
        <v>9937</v>
      </c>
      <c r="G2697" s="4" t="s">
        <v>146</v>
      </c>
      <c r="H2697" s="5" t="s">
        <v>283</v>
      </c>
      <c r="I2697" s="4" t="s">
        <v>15622</v>
      </c>
      <c r="J2697" s="5" t="n">
        <f aca="false">LEN(K2697)</f>
        <v>21</v>
      </c>
      <c r="K2697" s="10" t="s">
        <v>15623</v>
      </c>
      <c r="L2697" s="4" t="s">
        <v>21</v>
      </c>
      <c r="M2697" s="4" t="s">
        <v>31</v>
      </c>
    </row>
    <row r="2698" customFormat="false" ht="15.75" hidden="false" customHeight="true" outlineLevel="0" collapsed="false">
      <c r="A2698" s="4" t="n">
        <v>11620</v>
      </c>
      <c r="B2698" s="4" t="s">
        <v>15624</v>
      </c>
      <c r="C2698" s="4"/>
      <c r="D2698" s="4" t="s">
        <v>15625</v>
      </c>
      <c r="E2698" s="5" t="s">
        <v>15626</v>
      </c>
      <c r="F2698" s="4" t="s">
        <v>15627</v>
      </c>
      <c r="G2698" s="4" t="s">
        <v>146</v>
      </c>
      <c r="H2698" s="5" t="s">
        <v>283</v>
      </c>
      <c r="I2698" s="4" t="s">
        <v>15628</v>
      </c>
      <c r="J2698" s="5" t="n">
        <f aca="false">LEN(K2698)</f>
        <v>21</v>
      </c>
      <c r="K2698" s="6" t="str">
        <f aca="false">LOWER(SUBSTITUTE(SUBSTITUTE(SUBSTITUTE(SUBSTITUTE(SUBSTITUTE(SUBSTITUTE(SUBSTITUTE(B2698,"S.L.",""),"SL",""),"S.A.",""),"SA","")," ",""),".",""),",",""))&amp;".com"</f>
        <v>hotelruralmasprat.com</v>
      </c>
      <c r="L2698" s="4" t="s">
        <v>57</v>
      </c>
      <c r="M2698" s="4" t="s">
        <v>186</v>
      </c>
    </row>
    <row r="2699" customFormat="false" ht="15.75" hidden="false" customHeight="true" outlineLevel="0" collapsed="false">
      <c r="A2699" s="4" t="n">
        <v>11787</v>
      </c>
      <c r="B2699" s="4" t="s">
        <v>15629</v>
      </c>
      <c r="C2699" s="4"/>
      <c r="D2699" s="4" t="s">
        <v>15630</v>
      </c>
      <c r="E2699" s="5" t="s">
        <v>1955</v>
      </c>
      <c r="F2699" s="4" t="s">
        <v>1956</v>
      </c>
      <c r="G2699" s="4" t="s">
        <v>84</v>
      </c>
      <c r="H2699" s="5" t="s">
        <v>283</v>
      </c>
      <c r="I2699" s="4" t="s">
        <v>15631</v>
      </c>
      <c r="J2699" s="5" t="n">
        <f aca="false">LEN(K2699)</f>
        <v>21</v>
      </c>
      <c r="K2699" s="6" t="s">
        <v>15632</v>
      </c>
      <c r="L2699" s="4" t="s">
        <v>57</v>
      </c>
      <c r="M2699" s="4" t="s">
        <v>32</v>
      </c>
    </row>
    <row r="2700" customFormat="false" ht="15.75" hidden="false" customHeight="true" outlineLevel="0" collapsed="false">
      <c r="A2700" s="4" t="n">
        <v>11874</v>
      </c>
      <c r="B2700" s="4" t="s">
        <v>15633</v>
      </c>
      <c r="C2700" s="4"/>
      <c r="D2700" s="4" t="s">
        <v>15634</v>
      </c>
      <c r="E2700" s="5" t="s">
        <v>438</v>
      </c>
      <c r="F2700" s="4" t="s">
        <v>439</v>
      </c>
      <c r="G2700" s="4" t="s">
        <v>37</v>
      </c>
      <c r="H2700" s="5" t="s">
        <v>283</v>
      </c>
      <c r="I2700" s="4" t="s">
        <v>15635</v>
      </c>
      <c r="J2700" s="5" t="n">
        <f aca="false">LEN(K2700)</f>
        <v>21</v>
      </c>
      <c r="K2700" s="10" t="s">
        <v>15636</v>
      </c>
      <c r="L2700" s="4" t="s">
        <v>66</v>
      </c>
      <c r="M2700" s="4" t="s">
        <v>336</v>
      </c>
    </row>
    <row r="2701" customFormat="false" ht="15.75" hidden="false" customHeight="true" outlineLevel="0" collapsed="false">
      <c r="A2701" s="4" t="n">
        <v>11920</v>
      </c>
      <c r="B2701" s="4" t="s">
        <v>15637</v>
      </c>
      <c r="C2701" s="4"/>
      <c r="D2701" s="4" t="s">
        <v>15638</v>
      </c>
      <c r="E2701" s="5" t="s">
        <v>15639</v>
      </c>
      <c r="F2701" s="4" t="s">
        <v>6713</v>
      </c>
      <c r="G2701" s="4" t="s">
        <v>364</v>
      </c>
      <c r="H2701" s="5" t="s">
        <v>283</v>
      </c>
      <c r="I2701" s="4" t="s">
        <v>15640</v>
      </c>
      <c r="J2701" s="5" t="n">
        <f aca="false">LEN(K2701)</f>
        <v>21</v>
      </c>
      <c r="K2701" s="10" t="str">
        <f aca="false">LOWER(SUBSTITUTE(SUBSTITUTE(SUBSTITUTE(SUBSTITUTE(SUBSTITUTE(SUBSTITUTE(SUBSTITUTE(B2701,"S.L.",""),"SL",""),"S.A.",""),"SA","")," ",""),".",""),",",""))&amp;".com"</f>
        <v>elmiradordeorallo.com</v>
      </c>
      <c r="L2701" s="4" t="s">
        <v>66</v>
      </c>
      <c r="M2701" s="4" t="s">
        <v>186</v>
      </c>
    </row>
    <row r="2702" customFormat="false" ht="15.75" hidden="false" customHeight="true" outlineLevel="0" collapsed="false">
      <c r="A2702" s="4" t="n">
        <v>11916</v>
      </c>
      <c r="B2702" s="4" t="s">
        <v>15641</v>
      </c>
      <c r="C2702" s="4"/>
      <c r="D2702" s="4" t="s">
        <v>15642</v>
      </c>
      <c r="E2702" s="5" t="s">
        <v>15643</v>
      </c>
      <c r="F2702" s="4" t="s">
        <v>15644</v>
      </c>
      <c r="G2702" s="4" t="s">
        <v>364</v>
      </c>
      <c r="H2702" s="5" t="s">
        <v>283</v>
      </c>
      <c r="I2702" s="4" t="s">
        <v>15645</v>
      </c>
      <c r="J2702" s="5" t="n">
        <f aca="false">LEN(K2702)</f>
        <v>21</v>
      </c>
      <c r="K2702" s="6" t="s">
        <v>15646</v>
      </c>
      <c r="L2702" s="4" t="s">
        <v>31</v>
      </c>
      <c r="M2702" s="4" t="s">
        <v>1016</v>
      </c>
    </row>
    <row r="2703" customFormat="false" ht="15.75" hidden="false" customHeight="true" outlineLevel="0" collapsed="false">
      <c r="A2703" s="4" t="n">
        <v>11962</v>
      </c>
      <c r="B2703" s="4" t="s">
        <v>15647</v>
      </c>
      <c r="C2703" s="4"/>
      <c r="D2703" s="4" t="s">
        <v>15648</v>
      </c>
      <c r="E2703" s="5" t="s">
        <v>15649</v>
      </c>
      <c r="F2703" s="4" t="s">
        <v>15650</v>
      </c>
      <c r="G2703" s="4" t="s">
        <v>205</v>
      </c>
      <c r="H2703" s="5" t="s">
        <v>283</v>
      </c>
      <c r="I2703" s="4" t="s">
        <v>15651</v>
      </c>
      <c r="J2703" s="5" t="n">
        <f aca="false">LEN(K2703)</f>
        <v>21</v>
      </c>
      <c r="K2703" s="10" t="str">
        <f aca="false">LOWER(SUBSTITUTE(SUBSTITUTE(SUBSTITUTE(SUBSTITUTE(SUBSTITUTE(SUBSTITUTE(SUBSTITUTE(B2703,"S.L.",""),"SL",""),"S.A.",""),"SA","")," ",""),".",""),",",""))&amp;".com"</f>
        <v>fatimagarcianchez.com</v>
      </c>
      <c r="L2703" s="4" t="s">
        <v>78</v>
      </c>
      <c r="M2703" s="4" t="s">
        <v>31</v>
      </c>
    </row>
    <row r="2704" customFormat="false" ht="15.75" hidden="false" customHeight="true" outlineLevel="0" collapsed="false">
      <c r="A2704" s="4" t="n">
        <v>11982</v>
      </c>
      <c r="B2704" s="4" t="s">
        <v>15652</v>
      </c>
      <c r="C2704" s="4"/>
      <c r="D2704" s="4" t="s">
        <v>15653</v>
      </c>
      <c r="E2704" s="5" t="s">
        <v>13079</v>
      </c>
      <c r="F2704" s="4" t="s">
        <v>205</v>
      </c>
      <c r="G2704" s="4" t="s">
        <v>205</v>
      </c>
      <c r="H2704" s="5" t="s">
        <v>283</v>
      </c>
      <c r="I2704" s="4" t="s">
        <v>15654</v>
      </c>
      <c r="J2704" s="5" t="n">
        <f aca="false">LEN(K2704)</f>
        <v>21</v>
      </c>
      <c r="K2704" s="6" t="s">
        <v>15655</v>
      </c>
      <c r="L2704" s="4" t="s">
        <v>78</v>
      </c>
      <c r="M2704" s="4" t="s">
        <v>32</v>
      </c>
    </row>
    <row r="2705" customFormat="false" ht="15.75" hidden="false" customHeight="true" outlineLevel="0" collapsed="false">
      <c r="A2705" s="4" t="n">
        <v>11998</v>
      </c>
      <c r="B2705" s="4" t="s">
        <v>15656</v>
      </c>
      <c r="C2705" s="4"/>
      <c r="D2705" s="4" t="s">
        <v>15657</v>
      </c>
      <c r="E2705" s="5" t="s">
        <v>3171</v>
      </c>
      <c r="F2705" s="4" t="s">
        <v>205</v>
      </c>
      <c r="G2705" s="4" t="s">
        <v>205</v>
      </c>
      <c r="H2705" s="5" t="s">
        <v>283</v>
      </c>
      <c r="I2705" s="4" t="s">
        <v>15658</v>
      </c>
      <c r="J2705" s="5" t="n">
        <f aca="false">LEN(K2705)</f>
        <v>21</v>
      </c>
      <c r="K2705" s="6" t="str">
        <f aca="false">LOWER(SUBSTITUTE(SUBSTITUTE(SUBSTITUTE(SUBSTITUTE(SUBSTITUTE(SUBSTITUTE(SUBSTITUTE(B2705,"S.L.",""),"SL",""),"S.A.",""),"SA","")," ",""),".",""),",",""))&amp;".com"</f>
        <v>villagebabelrooms.com</v>
      </c>
      <c r="L2705" s="4" t="s">
        <v>21</v>
      </c>
      <c r="M2705" s="4" t="s">
        <v>31</v>
      </c>
    </row>
    <row r="2706" customFormat="false" ht="15.75" hidden="false" customHeight="true" outlineLevel="0" collapsed="false">
      <c r="A2706" s="4" t="n">
        <v>12022</v>
      </c>
      <c r="B2706" s="4" t="s">
        <v>15659</v>
      </c>
      <c r="C2706" s="4" t="s">
        <v>15660</v>
      </c>
      <c r="D2706" s="4" t="s">
        <v>15661</v>
      </c>
      <c r="E2706" s="5" t="s">
        <v>15662</v>
      </c>
      <c r="F2706" s="4" t="s">
        <v>3412</v>
      </c>
      <c r="G2706" s="4" t="s">
        <v>107</v>
      </c>
      <c r="H2706" s="5" t="s">
        <v>283</v>
      </c>
      <c r="I2706" s="4" t="s">
        <v>15663</v>
      </c>
      <c r="J2706" s="5" t="n">
        <f aca="false">LEN(K2706)</f>
        <v>21</v>
      </c>
      <c r="K2706" s="6" t="s">
        <v>15664</v>
      </c>
      <c r="L2706" s="4" t="s">
        <v>31</v>
      </c>
      <c r="M2706" s="4" t="s">
        <v>929</v>
      </c>
    </row>
    <row r="2707" customFormat="false" ht="15.75" hidden="false" customHeight="true" outlineLevel="0" collapsed="false">
      <c r="A2707" s="4" t="n">
        <v>12061</v>
      </c>
      <c r="B2707" s="4" t="s">
        <v>15665</v>
      </c>
      <c r="C2707" s="4" t="s">
        <v>15666</v>
      </c>
      <c r="D2707" s="4" t="s">
        <v>15667</v>
      </c>
      <c r="E2707" s="5" t="s">
        <v>4924</v>
      </c>
      <c r="F2707" s="4" t="s">
        <v>107</v>
      </c>
      <c r="G2707" s="4" t="s">
        <v>107</v>
      </c>
      <c r="H2707" s="5" t="s">
        <v>283</v>
      </c>
      <c r="I2707" s="7" t="s">
        <v>15668</v>
      </c>
      <c r="J2707" s="5" t="n">
        <f aca="false">LEN(K2707)</f>
        <v>21</v>
      </c>
      <c r="K2707" s="6" t="s">
        <v>15669</v>
      </c>
      <c r="L2707" s="4" t="s">
        <v>31</v>
      </c>
      <c r="M2707" s="4" t="s">
        <v>1016</v>
      </c>
    </row>
    <row r="2708" customFormat="false" ht="15.75" hidden="false" customHeight="true" outlineLevel="0" collapsed="false">
      <c r="A2708" s="4" t="n">
        <v>12104</v>
      </c>
      <c r="B2708" s="4" t="s">
        <v>15670</v>
      </c>
      <c r="C2708" s="4"/>
      <c r="D2708" s="4" t="s">
        <v>15671</v>
      </c>
      <c r="E2708" s="5" t="s">
        <v>9757</v>
      </c>
      <c r="F2708" s="4" t="s">
        <v>9758</v>
      </c>
      <c r="G2708" s="4" t="s">
        <v>1155</v>
      </c>
      <c r="H2708" s="5" t="s">
        <v>283</v>
      </c>
      <c r="I2708" s="4" t="s">
        <v>15672</v>
      </c>
      <c r="J2708" s="5" t="n">
        <f aca="false">LEN(K2708)</f>
        <v>21</v>
      </c>
      <c r="K2708" s="6" t="str">
        <f aca="false">LOWER(SUBSTITUTE(SUBSTITUTE(SUBSTITUTE(SUBSTITUTE(SUBSTITUTE(SUBSTITUTE(SUBSTITUTE(B2708,"S.L.",""),"SL",""),"S.A.",""),"SA","")," ",""),".",""),",",""))&amp;".com"</f>
        <v>torreonlasfuentes.com</v>
      </c>
      <c r="L2708" s="4" t="s">
        <v>57</v>
      </c>
      <c r="M2708" s="4" t="s">
        <v>22</v>
      </c>
    </row>
    <row r="2709" customFormat="false" ht="15.75" hidden="false" customHeight="true" outlineLevel="0" collapsed="false">
      <c r="A2709" s="4" t="n">
        <v>12098</v>
      </c>
      <c r="B2709" s="4" t="s">
        <v>15673</v>
      </c>
      <c r="C2709" s="4"/>
      <c r="D2709" s="4" t="s">
        <v>15674</v>
      </c>
      <c r="E2709" s="5" t="s">
        <v>15675</v>
      </c>
      <c r="F2709" s="4" t="s">
        <v>15676</v>
      </c>
      <c r="G2709" s="4" t="s">
        <v>1155</v>
      </c>
      <c r="H2709" s="5" t="s">
        <v>283</v>
      </c>
      <c r="I2709" s="4" t="s">
        <v>15677</v>
      </c>
      <c r="J2709" s="5" t="n">
        <f aca="false">LEN(K2709)</f>
        <v>21</v>
      </c>
      <c r="K2709" s="6" t="str">
        <f aca="false">LOWER(SUBSTITUTE(SUBSTITUTE(SUBSTITUTE(SUBSTITUTE(SUBSTITUTE(SUBSTITUTE(SUBSTITUTE(B2709,"S.L.",""),"SL",""),"S.A.",""),"SA","")," ",""),".",""),",",""))&amp;".com"</f>
        <v>hotelmesóndelmoro.com</v>
      </c>
      <c r="L2709" s="4" t="s">
        <v>31</v>
      </c>
      <c r="M2709" s="4" t="s">
        <v>1063</v>
      </c>
    </row>
    <row r="2710" customFormat="false" ht="15.75" hidden="false" customHeight="true" outlineLevel="0" collapsed="false">
      <c r="A2710" s="4" t="n">
        <v>12151</v>
      </c>
      <c r="B2710" s="4" t="s">
        <v>15678</v>
      </c>
      <c r="C2710" s="4"/>
      <c r="D2710" s="4" t="s">
        <v>15679</v>
      </c>
      <c r="E2710" s="5" t="s">
        <v>15680</v>
      </c>
      <c r="F2710" s="4" t="s">
        <v>1789</v>
      </c>
      <c r="G2710" s="4" t="s">
        <v>882</v>
      </c>
      <c r="H2710" s="5" t="s">
        <v>283</v>
      </c>
      <c r="I2710" s="4" t="s">
        <v>15681</v>
      </c>
      <c r="J2710" s="5" t="n">
        <f aca="false">LEN(K2710)</f>
        <v>21</v>
      </c>
      <c r="K2710" s="6" t="str">
        <f aca="false">LOWER(SUBSTITUTE(SUBSTITUTE(SUBSTITUTE(SUBSTITUTE(SUBSTITUTE(SUBSTITUTE(SUBSTITUTE(B2710,"S.L.",""),"SL",""),"S.A.",""),"SA","")," ",""),".",""),",",""))&amp;".com"</f>
        <v>aparthotelraeiros.com</v>
      </c>
      <c r="L2710" s="4" t="s">
        <v>21</v>
      </c>
      <c r="M2710" s="4" t="s">
        <v>31</v>
      </c>
    </row>
    <row r="2711" customFormat="false" ht="15.75" hidden="false" customHeight="true" outlineLevel="0" collapsed="false">
      <c r="A2711" s="4" t="n">
        <v>12150</v>
      </c>
      <c r="B2711" s="4" t="s">
        <v>15682</v>
      </c>
      <c r="C2711" s="4"/>
      <c r="D2711" s="4" t="s">
        <v>15683</v>
      </c>
      <c r="E2711" s="5" t="s">
        <v>15684</v>
      </c>
      <c r="F2711" s="4" t="s">
        <v>8293</v>
      </c>
      <c r="G2711" s="4" t="s">
        <v>882</v>
      </c>
      <c r="H2711" s="5" t="s">
        <v>283</v>
      </c>
      <c r="I2711" s="4" t="s">
        <v>15685</v>
      </c>
      <c r="J2711" s="5" t="n">
        <f aca="false">LEN(K2711)</f>
        <v>21</v>
      </c>
      <c r="K2711" s="6" t="s">
        <v>15686</v>
      </c>
      <c r="L2711" s="4" t="s">
        <v>637</v>
      </c>
      <c r="M2711" s="4" t="s">
        <v>31</v>
      </c>
    </row>
    <row r="2712" customFormat="false" ht="15.75" hidden="false" customHeight="true" outlineLevel="0" collapsed="false">
      <c r="A2712" s="4" t="n">
        <v>12190</v>
      </c>
      <c r="B2712" s="4" t="s">
        <v>15687</v>
      </c>
      <c r="C2712" s="4"/>
      <c r="D2712" s="4" t="s">
        <v>15688</v>
      </c>
      <c r="E2712" s="5" t="s">
        <v>2078</v>
      </c>
      <c r="F2712" s="4" t="s">
        <v>322</v>
      </c>
      <c r="G2712" s="4" t="s">
        <v>322</v>
      </c>
      <c r="H2712" s="5" t="s">
        <v>283</v>
      </c>
      <c r="I2712" s="4" t="s">
        <v>15689</v>
      </c>
      <c r="J2712" s="5" t="n">
        <f aca="false">LEN(K2712)</f>
        <v>21</v>
      </c>
      <c r="K2712" s="6" t="str">
        <f aca="false">LOWER(SUBSTITUTE(SUBSTITUTE(SUBSTITUTE(SUBSTITUTE(SUBSTITUTE(SUBSTITUTE(SUBSTITUTE(B2712,"S.L.",""),"SL",""),"S.A.",""),"SA","")," ",""),".",""),",",""))&amp;".com"</f>
        <v>residencialamanca.com</v>
      </c>
      <c r="L2712" s="4" t="s">
        <v>31</v>
      </c>
      <c r="M2712" s="4" t="s">
        <v>31</v>
      </c>
    </row>
    <row r="2713" customFormat="false" ht="15.75" hidden="false" customHeight="true" outlineLevel="0" collapsed="false">
      <c r="A2713" s="4" t="n">
        <v>12202</v>
      </c>
      <c r="B2713" s="4" t="s">
        <v>15690</v>
      </c>
      <c r="C2713" s="4"/>
      <c r="D2713" s="4" t="s">
        <v>15691</v>
      </c>
      <c r="E2713" s="5" t="s">
        <v>15692</v>
      </c>
      <c r="F2713" s="4" t="s">
        <v>15693</v>
      </c>
      <c r="G2713" s="4" t="s">
        <v>431</v>
      </c>
      <c r="H2713" s="5" t="s">
        <v>283</v>
      </c>
      <c r="I2713" s="4" t="s">
        <v>15694</v>
      </c>
      <c r="J2713" s="5" t="n">
        <f aca="false">LEN(K2713)</f>
        <v>21</v>
      </c>
      <c r="K2713" s="6" t="str">
        <f aca="false">LOWER(SUBSTITUTE(SUBSTITUTE(SUBSTITUTE(SUBSTITUTE(SUBSTITUTE(SUBSTITUTE(SUBSTITUTE(B2713,"S.L.",""),"SL",""),"S.A.",""),"SA","")," ",""),".",""),",",""))&amp;".com"</f>
        <v>hotelecovillaclub.com</v>
      </c>
      <c r="L2713" s="4" t="s">
        <v>57</v>
      </c>
      <c r="M2713" s="4" t="s">
        <v>31</v>
      </c>
    </row>
    <row r="2714" customFormat="false" ht="15.75" hidden="false" customHeight="true" outlineLevel="0" collapsed="false">
      <c r="A2714" s="4" t="n">
        <v>12214</v>
      </c>
      <c r="B2714" s="4" t="s">
        <v>15695</v>
      </c>
      <c r="C2714" s="4"/>
      <c r="D2714" s="4" t="s">
        <v>15696</v>
      </c>
      <c r="E2714" s="5" t="s">
        <v>15697</v>
      </c>
      <c r="F2714" s="4" t="s">
        <v>15698</v>
      </c>
      <c r="G2714" s="4" t="s">
        <v>431</v>
      </c>
      <c r="H2714" s="5" t="s">
        <v>283</v>
      </c>
      <c r="I2714" s="4" t="s">
        <v>15699</v>
      </c>
      <c r="J2714" s="5" t="n">
        <f aca="false">LEN(K2714)</f>
        <v>21</v>
      </c>
      <c r="K2714" s="6" t="str">
        <f aca="false">LOWER(SUBSTITUTE(SUBSTITUTE(SUBSTITUTE(SUBSTITUTE(SUBSTITUTE(SUBSTITUTE(SUBSTITUTE(B2714,"S.L.",""),"SL",""),"S.A.",""),"SA","")," ",""),".",""),",",""))&amp;".com"</f>
        <v>themagicdragonfly.com</v>
      </c>
      <c r="L2714" s="4" t="s">
        <v>31</v>
      </c>
      <c r="M2714" s="4" t="s">
        <v>31</v>
      </c>
    </row>
    <row r="2715" customFormat="false" ht="15.75" hidden="false" customHeight="true" outlineLevel="0" collapsed="false">
      <c r="A2715" s="4" t="n">
        <v>12275</v>
      </c>
      <c r="B2715" s="4" t="s">
        <v>15700</v>
      </c>
      <c r="C2715" s="4"/>
      <c r="D2715" s="4" t="s">
        <v>15701</v>
      </c>
      <c r="E2715" s="5" t="s">
        <v>371</v>
      </c>
      <c r="F2715" s="4" t="s">
        <v>372</v>
      </c>
      <c r="G2715" s="4" t="s">
        <v>372</v>
      </c>
      <c r="H2715" s="5" t="s">
        <v>283</v>
      </c>
      <c r="I2715" s="4" t="s">
        <v>15702</v>
      </c>
      <c r="J2715" s="5" t="n">
        <f aca="false">LEN(K2715)</f>
        <v>21</v>
      </c>
      <c r="K2715" s="6" t="str">
        <f aca="false">LOWER(SUBSTITUTE(SUBSTITUTE(SUBSTITUTE(SUBSTITUTE(SUBSTITUTE(SUBSTITUTE(SUBSTITUTE(B2715,"S.L.",""),"SL",""),"S.A.",""),"SA","")," ",""),".",""),",",""))&amp;".com"</f>
        <v>trianaluxurysuite.com</v>
      </c>
      <c r="L2715" s="4" t="s">
        <v>31</v>
      </c>
      <c r="M2715" s="4" t="s">
        <v>31</v>
      </c>
    </row>
    <row r="2716" customFormat="false" ht="15.75" hidden="false" customHeight="true" outlineLevel="0" collapsed="false">
      <c r="A2716" s="4" t="n">
        <v>1</v>
      </c>
      <c r="B2716" s="4" t="s">
        <v>15703</v>
      </c>
      <c r="C2716" s="4"/>
      <c r="D2716" s="4" t="s">
        <v>15704</v>
      </c>
      <c r="E2716" s="5" t="s">
        <v>1310</v>
      </c>
      <c r="F2716" s="4" t="s">
        <v>1311</v>
      </c>
      <c r="G2716" s="4" t="s">
        <v>27</v>
      </c>
      <c r="H2716" s="5" t="s">
        <v>15705</v>
      </c>
      <c r="I2716" s="4" t="s">
        <v>15706</v>
      </c>
      <c r="J2716" s="5" t="n">
        <f aca="false">LEN(K2716)</f>
        <v>21</v>
      </c>
      <c r="K2716" s="10" t="s">
        <v>15707</v>
      </c>
      <c r="L2716" s="4" t="s">
        <v>66</v>
      </c>
      <c r="M2716" s="4" t="s">
        <v>31</v>
      </c>
    </row>
    <row r="2717" customFormat="false" ht="15.75" hidden="false" customHeight="true" outlineLevel="0" collapsed="false">
      <c r="A2717" s="4" t="n">
        <v>11882</v>
      </c>
      <c r="B2717" s="4" t="s">
        <v>15708</v>
      </c>
      <c r="C2717" s="4"/>
      <c r="D2717" s="4" t="s">
        <v>15709</v>
      </c>
      <c r="E2717" s="5" t="s">
        <v>5835</v>
      </c>
      <c r="F2717" s="4" t="s">
        <v>53</v>
      </c>
      <c r="G2717" s="4" t="s">
        <v>37</v>
      </c>
      <c r="H2717" s="5" t="s">
        <v>15710</v>
      </c>
      <c r="I2717" s="4" t="s">
        <v>15711</v>
      </c>
      <c r="J2717" s="5" t="n">
        <f aca="false">LEN(K2717)</f>
        <v>21</v>
      </c>
      <c r="K2717" s="6" t="str">
        <f aca="false">LOWER(SUBSTITUTE(SUBSTITUTE(SUBSTITUTE(SUBSTITUTE(SUBSTITUTE(SUBSTITUTE(SUBSTITUTE(B2717,"S.L.",""),"SL",""),"S.A.",""),"SA","")," ",""),".",""),",",""))&amp;".com"</f>
        <v>paradisefarmlobre.com</v>
      </c>
      <c r="L2717" s="4" t="s">
        <v>78</v>
      </c>
      <c r="M2717" s="4" t="s">
        <v>31</v>
      </c>
    </row>
    <row r="2718" customFormat="false" ht="15.75" hidden="false" customHeight="true" outlineLevel="0" collapsed="false">
      <c r="A2718" s="4" t="n">
        <v>12088</v>
      </c>
      <c r="B2718" s="4" t="s">
        <v>15712</v>
      </c>
      <c r="C2718" s="4" t="s">
        <v>15713</v>
      </c>
      <c r="D2718" s="4" t="s">
        <v>15714</v>
      </c>
      <c r="E2718" s="5" t="s">
        <v>7570</v>
      </c>
      <c r="F2718" s="4" t="s">
        <v>7571</v>
      </c>
      <c r="G2718" s="4" t="s">
        <v>107</v>
      </c>
      <c r="H2718" s="5" t="s">
        <v>15715</v>
      </c>
      <c r="I2718" s="4" t="s">
        <v>15716</v>
      </c>
      <c r="J2718" s="5" t="n">
        <f aca="false">LEN(K2718)</f>
        <v>21</v>
      </c>
      <c r="K2718" s="6" t="s">
        <v>15717</v>
      </c>
      <c r="L2718" s="4" t="s">
        <v>57</v>
      </c>
      <c r="M2718" s="4" t="s">
        <v>22</v>
      </c>
    </row>
    <row r="2719" customFormat="false" ht="15.75" hidden="false" customHeight="true" outlineLevel="0" collapsed="false">
      <c r="A2719" s="4" t="n">
        <v>11816</v>
      </c>
      <c r="B2719" s="4" t="s">
        <v>15718</v>
      </c>
      <c r="C2719" s="4"/>
      <c r="D2719" s="4" t="s">
        <v>15719</v>
      </c>
      <c r="E2719" s="5" t="s">
        <v>9891</v>
      </c>
      <c r="F2719" s="4" t="s">
        <v>9892</v>
      </c>
      <c r="G2719" s="4" t="s">
        <v>84</v>
      </c>
      <c r="H2719" s="5" t="s">
        <v>15720</v>
      </c>
      <c r="I2719" s="4" t="s">
        <v>15721</v>
      </c>
      <c r="J2719" s="5" t="n">
        <f aca="false">LEN(K2719)</f>
        <v>21</v>
      </c>
      <c r="K2719" s="10" t="str">
        <f aca="false">LOWER(SUBSTITUTE(SUBSTITUTE(SUBSTITUTE(SUBSTITUTE(SUBSTITUTE(SUBSTITUTE(SUBSTITUTE(B2719,"S.L.",""),"SL",""),"S.A.",""),"SA","")," ",""),".",""),",",""))&amp;".com"</f>
        <v>rotadeca´ncasetes.com</v>
      </c>
      <c r="L2719" s="4" t="s">
        <v>78</v>
      </c>
      <c r="M2719" s="4" t="s">
        <v>32</v>
      </c>
    </row>
    <row r="2720" customFormat="false" ht="15.75" hidden="false" customHeight="true" outlineLevel="0" collapsed="false">
      <c r="A2720" s="4" t="n">
        <v>12270</v>
      </c>
      <c r="B2720" s="4" t="s">
        <v>15722</v>
      </c>
      <c r="C2720" s="4"/>
      <c r="D2720" s="4" t="s">
        <v>15723</v>
      </c>
      <c r="E2720" s="5" t="s">
        <v>455</v>
      </c>
      <c r="F2720" s="4" t="s">
        <v>372</v>
      </c>
      <c r="G2720" s="4" t="s">
        <v>372</v>
      </c>
      <c r="H2720" s="5" t="s">
        <v>15724</v>
      </c>
      <c r="I2720" s="4" t="s">
        <v>15725</v>
      </c>
      <c r="J2720" s="5" t="n">
        <f aca="false">LEN(K2720)</f>
        <v>21</v>
      </c>
      <c r="K2720" s="6" t="str">
        <f aca="false">LOWER(SUBSTITUTE(SUBSTITUTE(SUBSTITUTE(SUBSTITUTE(SUBSTITUTE(SUBSTITUTE(SUBSTITUTE(B2720,"S.L.",""),"SL",""),"S.A.",""),"SA","")," ",""),".",""),",",""))&amp;".com"</f>
        <v>jeyssevillacentro.com</v>
      </c>
      <c r="L2720" s="4" t="s">
        <v>21</v>
      </c>
      <c r="M2720" s="4" t="s">
        <v>31</v>
      </c>
    </row>
    <row r="2721" customFormat="false" ht="15.75" hidden="false" customHeight="true" outlineLevel="0" collapsed="false">
      <c r="A2721" s="4" t="n">
        <v>11538</v>
      </c>
      <c r="B2721" s="4" t="s">
        <v>15726</v>
      </c>
      <c r="C2721" s="4"/>
      <c r="D2721" s="4" t="s">
        <v>15727</v>
      </c>
      <c r="E2721" s="5" t="s">
        <v>15728</v>
      </c>
      <c r="F2721" s="4" t="s">
        <v>2093</v>
      </c>
      <c r="G2721" s="4" t="s">
        <v>2093</v>
      </c>
      <c r="H2721" s="5" t="s">
        <v>15729</v>
      </c>
      <c r="I2721" s="4" t="s">
        <v>15730</v>
      </c>
      <c r="J2721" s="5" t="n">
        <f aca="false">LEN(K2721)</f>
        <v>21</v>
      </c>
      <c r="K2721" s="6" t="str">
        <f aca="false">LOWER(SUBSTITUTE(SUBSTITUTE(SUBSTITUTE(SUBSTITUTE(SUBSTITUTE(SUBSTITUTE(SUBSTITUTE(B2721,"S.L.",""),"SL",""),"S.A.",""),"SA","")," ",""),".",""),",",""))&amp;".com"</f>
        <v>caruralelcastillo.com</v>
      </c>
      <c r="L2721" s="4" t="s">
        <v>31</v>
      </c>
      <c r="M2721" s="4" t="s">
        <v>31</v>
      </c>
    </row>
    <row r="2722" customFormat="false" ht="15.75" hidden="false" customHeight="true" outlineLevel="0" collapsed="false">
      <c r="A2722" s="4" t="n">
        <v>11900</v>
      </c>
      <c r="B2722" s="4" t="s">
        <v>15731</v>
      </c>
      <c r="C2722" s="4"/>
      <c r="D2722" s="4" t="s">
        <v>15732</v>
      </c>
      <c r="E2722" s="5" t="s">
        <v>15733</v>
      </c>
      <c r="F2722" s="4" t="s">
        <v>10481</v>
      </c>
      <c r="G2722" s="4" t="s">
        <v>364</v>
      </c>
      <c r="H2722" s="5" t="s">
        <v>15734</v>
      </c>
      <c r="I2722" s="7" t="s">
        <v>15735</v>
      </c>
      <c r="J2722" s="5" t="n">
        <f aca="false">LEN(K2722)</f>
        <v>21</v>
      </c>
      <c r="K2722" s="5" t="s">
        <v>15736</v>
      </c>
      <c r="L2722" s="4" t="s">
        <v>31</v>
      </c>
      <c r="M2722" s="4" t="s">
        <v>2097</v>
      </c>
    </row>
    <row r="2723" customFormat="false" ht="27.75" hidden="false" customHeight="true" outlineLevel="0" collapsed="false">
      <c r="A2723" s="4" t="n">
        <v>12389</v>
      </c>
      <c r="B2723" s="4" t="s">
        <v>15737</v>
      </c>
      <c r="C2723" s="4"/>
      <c r="D2723" s="4" t="s">
        <v>15738</v>
      </c>
      <c r="E2723" s="5" t="s">
        <v>15739</v>
      </c>
      <c r="F2723" s="4" t="s">
        <v>15740</v>
      </c>
      <c r="G2723" s="4" t="s">
        <v>1081</v>
      </c>
      <c r="H2723" s="5" t="s">
        <v>15741</v>
      </c>
      <c r="I2723" s="7" t="s">
        <v>15742</v>
      </c>
      <c r="J2723" s="5" t="n">
        <f aca="false">LEN(K2723)</f>
        <v>21</v>
      </c>
      <c r="K2723" s="6" t="str">
        <f aca="false">LOWER(SUBSTITUTE(SUBSTITUTE(SUBSTITUTE(SUBSTITUTE(SUBSTITUTE(SUBSTITUTE(SUBSTITUTE(B2723,"S.L.",""),"SL",""),"S.A.",""),"SA","")," ",""),".",""),",",""))&amp;".com"</f>
        <v>hotelrurallaguaja.com</v>
      </c>
      <c r="L2723" s="4" t="s">
        <v>31</v>
      </c>
      <c r="M2723" s="4" t="s">
        <v>31</v>
      </c>
    </row>
    <row r="2724" customFormat="false" ht="15.75" hidden="false" customHeight="true" outlineLevel="0" collapsed="false">
      <c r="A2724" s="4" t="n">
        <v>11670</v>
      </c>
      <c r="B2724" s="4" t="s">
        <v>15743</v>
      </c>
      <c r="C2724" s="4" t="s">
        <v>15744</v>
      </c>
      <c r="D2724" s="4" t="s">
        <v>15745</v>
      </c>
      <c r="E2724" s="5" t="s">
        <v>9614</v>
      </c>
      <c r="F2724" s="4" t="s">
        <v>9615</v>
      </c>
      <c r="G2724" s="4" t="s">
        <v>573</v>
      </c>
      <c r="H2724" s="5" t="s">
        <v>15746</v>
      </c>
      <c r="I2724" s="7" t="s">
        <v>15747</v>
      </c>
      <c r="J2724" s="5" t="n">
        <f aca="false">LEN(K2724)</f>
        <v>21</v>
      </c>
      <c r="K2724" s="5" t="s">
        <v>15748</v>
      </c>
      <c r="L2724" s="4" t="s">
        <v>31</v>
      </c>
      <c r="M2724" s="4" t="s">
        <v>336</v>
      </c>
    </row>
    <row r="2725" customFormat="false" ht="15.75" hidden="false" customHeight="true" outlineLevel="0" collapsed="false">
      <c r="A2725" s="4" t="n">
        <v>12152</v>
      </c>
      <c r="B2725" s="4" t="s">
        <v>15749</v>
      </c>
      <c r="C2725" s="4"/>
      <c r="D2725" s="4" t="s">
        <v>15750</v>
      </c>
      <c r="E2725" s="5" t="s">
        <v>15751</v>
      </c>
      <c r="F2725" s="4" t="s">
        <v>15752</v>
      </c>
      <c r="G2725" s="4" t="s">
        <v>882</v>
      </c>
      <c r="H2725" s="5" t="s">
        <v>15753</v>
      </c>
      <c r="I2725" s="4" t="s">
        <v>15754</v>
      </c>
      <c r="J2725" s="5" t="n">
        <f aca="false">LEN(K2725)</f>
        <v>21</v>
      </c>
      <c r="K2725" s="6" t="s">
        <v>15755</v>
      </c>
      <c r="L2725" s="4" t="s">
        <v>78</v>
      </c>
      <c r="M2725" s="4" t="s">
        <v>1016</v>
      </c>
    </row>
    <row r="2726" customFormat="false" ht="15.75" hidden="false" customHeight="true" outlineLevel="0" collapsed="false">
      <c r="A2726" s="4" t="n">
        <v>11131</v>
      </c>
      <c r="B2726" s="4" t="s">
        <v>15756</v>
      </c>
      <c r="C2726" s="4"/>
      <c r="D2726" s="4" t="s">
        <v>15757</v>
      </c>
      <c r="E2726" s="5" t="s">
        <v>6769</v>
      </c>
      <c r="F2726" s="4" t="s">
        <v>6770</v>
      </c>
      <c r="G2726" s="4" t="s">
        <v>27</v>
      </c>
      <c r="H2726" s="5" t="s">
        <v>15758</v>
      </c>
      <c r="I2726" s="4" t="s">
        <v>15759</v>
      </c>
      <c r="J2726" s="5" t="n">
        <f aca="false">LEN(K2726)</f>
        <v>21</v>
      </c>
      <c r="K2726" s="6" t="s">
        <v>15760</v>
      </c>
      <c r="L2726" s="4" t="s">
        <v>57</v>
      </c>
      <c r="M2726" s="4" t="s">
        <v>381</v>
      </c>
    </row>
    <row r="2727" customFormat="false" ht="15.75" hidden="false" customHeight="true" outlineLevel="0" collapsed="false">
      <c r="A2727" s="4" t="n">
        <v>11567</v>
      </c>
      <c r="B2727" s="4" t="s">
        <v>15761</v>
      </c>
      <c r="C2727" s="4"/>
      <c r="D2727" s="4" t="s">
        <v>15762</v>
      </c>
      <c r="E2727" s="5" t="s">
        <v>15763</v>
      </c>
      <c r="F2727" s="4" t="s">
        <v>15764</v>
      </c>
      <c r="G2727" s="4" t="s">
        <v>1423</v>
      </c>
      <c r="H2727" s="5" t="s">
        <v>15765</v>
      </c>
      <c r="I2727" s="4" t="s">
        <v>15766</v>
      </c>
      <c r="J2727" s="5" t="n">
        <f aca="false">LEN(K2727)</f>
        <v>21</v>
      </c>
      <c r="K2727" s="6" t="s">
        <v>15767</v>
      </c>
      <c r="L2727" s="4" t="s">
        <v>21</v>
      </c>
      <c r="M2727" s="4" t="s">
        <v>22</v>
      </c>
    </row>
    <row r="2728" customFormat="false" ht="15.75" hidden="false" customHeight="true" outlineLevel="0" collapsed="false">
      <c r="A2728" s="4" t="n">
        <v>12375</v>
      </c>
      <c r="B2728" s="4" t="s">
        <v>15768</v>
      </c>
      <c r="C2728" s="4"/>
      <c r="D2728" s="4" t="s">
        <v>15769</v>
      </c>
      <c r="E2728" s="5" t="s">
        <v>2633</v>
      </c>
      <c r="F2728" s="4" t="s">
        <v>62</v>
      </c>
      <c r="G2728" s="4" t="s">
        <v>18</v>
      </c>
      <c r="H2728" s="5" t="s">
        <v>15770</v>
      </c>
      <c r="I2728" s="4" t="s">
        <v>15771</v>
      </c>
      <c r="J2728" s="5" t="n">
        <f aca="false">LEN(K2728)</f>
        <v>21</v>
      </c>
      <c r="K2728" s="6" t="str">
        <f aca="false">LOWER(SUBSTITUTE(SUBSTITUTE(SUBSTITUTE(SUBSTITUTE(SUBSTITUTE(SUBSTITUTE(SUBSTITUTE(B2728,"S.L.",""),"SL",""),"S.A.",""),"SA","")," ",""),".",""),",",""))&amp;".com"</f>
        <v>kakatiaguesthouse.com</v>
      </c>
      <c r="L2728" s="4" t="s">
        <v>31</v>
      </c>
      <c r="M2728" s="4" t="s">
        <v>186</v>
      </c>
    </row>
    <row r="2729" customFormat="false" ht="15.75" hidden="false" customHeight="true" outlineLevel="0" collapsed="false">
      <c r="A2729" s="4" t="n">
        <v>11067</v>
      </c>
      <c r="B2729" s="4" t="s">
        <v>15772</v>
      </c>
      <c r="C2729" s="4"/>
      <c r="D2729" s="4" t="s">
        <v>15773</v>
      </c>
      <c r="E2729" s="5" t="s">
        <v>3767</v>
      </c>
      <c r="F2729" s="4" t="s">
        <v>3768</v>
      </c>
      <c r="G2729" s="4" t="s">
        <v>603</v>
      </c>
      <c r="H2729" s="5" t="s">
        <v>15774</v>
      </c>
      <c r="I2729" s="7" t="s">
        <v>15775</v>
      </c>
      <c r="J2729" s="5" t="n">
        <f aca="false">LEN(K2729)</f>
        <v>21</v>
      </c>
      <c r="K2729" s="6" t="s">
        <v>15776</v>
      </c>
      <c r="L2729" s="4" t="s">
        <v>78</v>
      </c>
      <c r="M2729" s="4" t="s">
        <v>1016</v>
      </c>
    </row>
    <row r="2730" customFormat="false" ht="15.75" hidden="false" customHeight="true" outlineLevel="0" collapsed="false">
      <c r="A2730" s="4" t="n">
        <v>11526</v>
      </c>
      <c r="B2730" s="4" t="s">
        <v>15777</v>
      </c>
      <c r="C2730" s="4"/>
      <c r="D2730" s="4" t="s">
        <v>15778</v>
      </c>
      <c r="E2730" s="5" t="s">
        <v>15779</v>
      </c>
      <c r="F2730" s="4" t="s">
        <v>15780</v>
      </c>
      <c r="G2730" s="4" t="s">
        <v>154</v>
      </c>
      <c r="H2730" s="5" t="s">
        <v>15781</v>
      </c>
      <c r="I2730" s="15" t="s">
        <v>15782</v>
      </c>
      <c r="J2730" s="5" t="n">
        <f aca="false">LEN(K2730)</f>
        <v>21</v>
      </c>
      <c r="K2730" s="24" t="str">
        <f aca="false">LOWER(SUBSTITUTE(SUBSTITUTE(SUBSTITUTE(SUBSTITUTE(SUBSTITUTE(SUBSTITUTE(SUBSTITUTE(B2730,"S.L.",""),"SL",""),"S.A.",""),"SA","")," ",""),".",""),",",""))&amp;".com"</f>
        <v>hotelruralcanjoan.com</v>
      </c>
      <c r="L2730" s="4" t="s">
        <v>57</v>
      </c>
      <c r="M2730" s="4" t="s">
        <v>31</v>
      </c>
    </row>
    <row r="2731" customFormat="false" ht="15.75" hidden="false" customHeight="true" outlineLevel="0" collapsed="false">
      <c r="A2731" s="4" t="n">
        <v>11276</v>
      </c>
      <c r="B2731" s="4" t="s">
        <v>15783</v>
      </c>
      <c r="C2731" s="4"/>
      <c r="D2731" s="4" t="s">
        <v>15784</v>
      </c>
      <c r="E2731" s="5" t="s">
        <v>8668</v>
      </c>
      <c r="F2731" s="4" t="s">
        <v>8669</v>
      </c>
      <c r="G2731" s="4" t="s">
        <v>2305</v>
      </c>
      <c r="H2731" s="5" t="s">
        <v>15785</v>
      </c>
      <c r="I2731" s="4" t="s">
        <v>15786</v>
      </c>
      <c r="J2731" s="5" t="n">
        <f aca="false">LEN(K2731)</f>
        <v>21</v>
      </c>
      <c r="K2731" s="6" t="s">
        <v>15787</v>
      </c>
      <c r="L2731" s="4" t="s">
        <v>21</v>
      </c>
      <c r="M2731" s="4" t="s">
        <v>2097</v>
      </c>
    </row>
    <row r="2732" customFormat="false" ht="15.75" hidden="false" customHeight="true" outlineLevel="0" collapsed="false">
      <c r="A2732" s="4" t="n">
        <v>12278</v>
      </c>
      <c r="B2732" s="4" t="s">
        <v>15788</v>
      </c>
      <c r="C2732" s="4"/>
      <c r="D2732" s="4" t="s">
        <v>15789</v>
      </c>
      <c r="E2732" s="5" t="s">
        <v>15790</v>
      </c>
      <c r="F2732" s="4" t="s">
        <v>15791</v>
      </c>
      <c r="G2732" s="4" t="s">
        <v>372</v>
      </c>
      <c r="H2732" s="5" t="s">
        <v>15792</v>
      </c>
      <c r="I2732" s="7" t="s">
        <v>15793</v>
      </c>
      <c r="J2732" s="5" t="n">
        <f aca="false">LEN(K2732)</f>
        <v>21</v>
      </c>
      <c r="K2732" s="6" t="s">
        <v>15794</v>
      </c>
      <c r="L2732" s="4" t="s">
        <v>57</v>
      </c>
      <c r="M2732" s="4" t="s">
        <v>1016</v>
      </c>
    </row>
    <row r="2733" customFormat="false" ht="15.75" hidden="false" customHeight="true" outlineLevel="0" collapsed="false">
      <c r="A2733" s="4" t="n">
        <v>11530</v>
      </c>
      <c r="B2733" s="4" t="s">
        <v>15795</v>
      </c>
      <c r="C2733" s="4"/>
      <c r="D2733" s="4" t="s">
        <v>10915</v>
      </c>
      <c r="E2733" s="5" t="s">
        <v>2601</v>
      </c>
      <c r="F2733" s="4" t="s">
        <v>2602</v>
      </c>
      <c r="G2733" s="4" t="s">
        <v>2093</v>
      </c>
      <c r="H2733" s="5" t="s">
        <v>15796</v>
      </c>
      <c r="I2733" s="4" t="s">
        <v>15797</v>
      </c>
      <c r="J2733" s="5" t="n">
        <f aca="false">LEN(K2733)</f>
        <v>21</v>
      </c>
      <c r="K2733" s="6" t="s">
        <v>15798</v>
      </c>
      <c r="L2733" s="4" t="s">
        <v>57</v>
      </c>
      <c r="M2733" s="4" t="s">
        <v>368</v>
      </c>
    </row>
    <row r="2734" customFormat="false" ht="15.75" hidden="false" customHeight="true" outlineLevel="0" collapsed="false">
      <c r="A2734" s="4" t="n">
        <v>12132</v>
      </c>
      <c r="B2734" s="4" t="s">
        <v>15799</v>
      </c>
      <c r="C2734" s="4"/>
      <c r="D2734" s="4" t="s">
        <v>15800</v>
      </c>
      <c r="E2734" s="5" t="s">
        <v>15801</v>
      </c>
      <c r="F2734" s="4" t="s">
        <v>15802</v>
      </c>
      <c r="G2734" s="4" t="s">
        <v>1270</v>
      </c>
      <c r="H2734" s="5" t="s">
        <v>15803</v>
      </c>
      <c r="I2734" s="7" t="s">
        <v>15804</v>
      </c>
      <c r="J2734" s="5" t="n">
        <f aca="false">LEN(K2734)</f>
        <v>21</v>
      </c>
      <c r="K2734" s="6" t="s">
        <v>15805</v>
      </c>
      <c r="L2734" s="4" t="s">
        <v>21</v>
      </c>
      <c r="M2734" s="4" t="s">
        <v>1016</v>
      </c>
    </row>
    <row r="2735" customFormat="false" ht="15.75" hidden="false" customHeight="true" outlineLevel="0" collapsed="false">
      <c r="A2735" s="4" t="n">
        <v>11215</v>
      </c>
      <c r="B2735" s="4" t="s">
        <v>15806</v>
      </c>
      <c r="C2735" s="4"/>
      <c r="D2735" s="4" t="s">
        <v>15807</v>
      </c>
      <c r="E2735" s="5" t="s">
        <v>15808</v>
      </c>
      <c r="F2735" s="4" t="s">
        <v>15809</v>
      </c>
      <c r="G2735" s="4" t="s">
        <v>620</v>
      </c>
      <c r="H2735" s="5" t="s">
        <v>15810</v>
      </c>
      <c r="I2735" s="7" t="s">
        <v>15811</v>
      </c>
      <c r="J2735" s="5" t="n">
        <f aca="false">LEN(K2735)</f>
        <v>21</v>
      </c>
      <c r="K2735" s="6" t="s">
        <v>15812</v>
      </c>
      <c r="L2735" s="4" t="s">
        <v>57</v>
      </c>
      <c r="M2735" s="4" t="s">
        <v>2097</v>
      </c>
    </row>
    <row r="2736" customFormat="false" ht="15.75" hidden="false" customHeight="true" outlineLevel="0" collapsed="false">
      <c r="A2736" s="4" t="n">
        <v>12260</v>
      </c>
      <c r="B2736" s="4" t="s">
        <v>15813</v>
      </c>
      <c r="C2736" s="4"/>
      <c r="D2736" s="4" t="s">
        <v>15814</v>
      </c>
      <c r="E2736" s="5" t="s">
        <v>2028</v>
      </c>
      <c r="F2736" s="4" t="s">
        <v>2029</v>
      </c>
      <c r="G2736" s="4" t="s">
        <v>372</v>
      </c>
      <c r="H2736" s="5" t="s">
        <v>15815</v>
      </c>
      <c r="I2736" s="4" t="s">
        <v>15816</v>
      </c>
      <c r="J2736" s="5" t="n">
        <f aca="false">LEN(K2736)</f>
        <v>20</v>
      </c>
      <c r="K2736" s="6" t="str">
        <f aca="false">LOWER(SUBSTITUTE(SUBSTITUTE(SUBSTITUTE(SUBSTITUTE(SUBSTITUTE(SUBSTITUTE(SUBSTITUTE(B2736,"S.L.",""),"SL",""),"S.A.",""),"SA","")," ",""),".",""),",",""))&amp;".com"</f>
        <v>vintageheladeria.com</v>
      </c>
      <c r="L2736" s="4" t="s">
        <v>21</v>
      </c>
      <c r="M2736" s="4" t="s">
        <v>31</v>
      </c>
    </row>
    <row r="2737" customFormat="false" ht="15.75" hidden="false" customHeight="true" outlineLevel="0" collapsed="false">
      <c r="A2737" s="4" t="n">
        <v>12292</v>
      </c>
      <c r="B2737" s="4" t="s">
        <v>15817</v>
      </c>
      <c r="C2737" s="4"/>
      <c r="D2737" s="4" t="s">
        <v>15818</v>
      </c>
      <c r="E2737" s="5" t="s">
        <v>15819</v>
      </c>
      <c r="F2737" s="4" t="s">
        <v>15820</v>
      </c>
      <c r="G2737" s="4" t="s">
        <v>259</v>
      </c>
      <c r="H2737" s="5" t="s">
        <v>15821</v>
      </c>
      <c r="I2737" s="4" t="s">
        <v>15822</v>
      </c>
      <c r="J2737" s="5" t="n">
        <f aca="false">LEN(K2737)</f>
        <v>21</v>
      </c>
      <c r="K2737" s="6" t="s">
        <v>15823</v>
      </c>
      <c r="L2737" s="4" t="s">
        <v>78</v>
      </c>
      <c r="M2737" s="4" t="s">
        <v>22</v>
      </c>
    </row>
    <row r="2738" customFormat="false" ht="15.75" hidden="false" customHeight="true" outlineLevel="0" collapsed="false">
      <c r="A2738" s="4" t="n">
        <v>11592</v>
      </c>
      <c r="B2738" s="4" t="s">
        <v>15824</v>
      </c>
      <c r="C2738" s="4" t="s">
        <v>15825</v>
      </c>
      <c r="D2738" s="4" t="s">
        <v>15826</v>
      </c>
      <c r="E2738" s="5" t="s">
        <v>1974</v>
      </c>
      <c r="F2738" s="4" t="s">
        <v>1975</v>
      </c>
      <c r="G2738" s="4" t="s">
        <v>146</v>
      </c>
      <c r="H2738" s="5" t="s">
        <v>15827</v>
      </c>
      <c r="I2738" s="4" t="s">
        <v>15828</v>
      </c>
      <c r="J2738" s="5" t="n">
        <f aca="false">LEN(K2738)</f>
        <v>21</v>
      </c>
      <c r="K2738" s="6" t="s">
        <v>15829</v>
      </c>
      <c r="L2738" s="4" t="s">
        <v>57</v>
      </c>
      <c r="M2738" s="4" t="s">
        <v>2097</v>
      </c>
    </row>
    <row r="2739" customFormat="false" ht="15.75" hidden="false" customHeight="true" outlineLevel="0" collapsed="false">
      <c r="A2739" s="4" t="n">
        <v>11866</v>
      </c>
      <c r="B2739" s="4" t="s">
        <v>15830</v>
      </c>
      <c r="C2739" s="4"/>
      <c r="D2739" s="4" t="s">
        <v>15831</v>
      </c>
      <c r="E2739" s="5" t="s">
        <v>2105</v>
      </c>
      <c r="F2739" s="4" t="s">
        <v>478</v>
      </c>
      <c r="G2739" s="4" t="s">
        <v>37</v>
      </c>
      <c r="H2739" s="5" t="s">
        <v>15832</v>
      </c>
      <c r="I2739" s="4" t="s">
        <v>15833</v>
      </c>
      <c r="J2739" s="5" t="n">
        <f aca="false">LEN(K2739)</f>
        <v>21</v>
      </c>
      <c r="K2739" s="6" t="s">
        <v>15834</v>
      </c>
      <c r="L2739" s="4" t="s">
        <v>57</v>
      </c>
      <c r="M2739" s="4" t="s">
        <v>31</v>
      </c>
    </row>
    <row r="2740" customFormat="false" ht="15.75" hidden="false" customHeight="true" outlineLevel="0" collapsed="false">
      <c r="A2740" s="4" t="n">
        <v>31</v>
      </c>
      <c r="B2740" s="4" t="s">
        <v>15835</v>
      </c>
      <c r="C2740" s="4" t="s">
        <v>15836</v>
      </c>
      <c r="D2740" s="4" t="s">
        <v>15837</v>
      </c>
      <c r="E2740" s="5" t="s">
        <v>15838</v>
      </c>
      <c r="F2740" s="4" t="s">
        <v>332</v>
      </c>
      <c r="G2740" s="4" t="s">
        <v>332</v>
      </c>
      <c r="H2740" s="5" t="s">
        <v>15839</v>
      </c>
      <c r="I2740" s="7" t="s">
        <v>15840</v>
      </c>
      <c r="J2740" s="5" t="n">
        <f aca="false">LEN(K2740)</f>
        <v>21</v>
      </c>
      <c r="K2740" s="6" t="s">
        <v>15841</v>
      </c>
      <c r="L2740" s="4" t="s">
        <v>78</v>
      </c>
      <c r="M2740" s="4" t="s">
        <v>794</v>
      </c>
    </row>
    <row r="2741" customFormat="false" ht="15.75" hidden="false" customHeight="true" outlineLevel="0" collapsed="false">
      <c r="A2741" s="4" t="n">
        <v>65</v>
      </c>
      <c r="B2741" s="4" t="s">
        <v>15842</v>
      </c>
      <c r="C2741" s="4"/>
      <c r="D2741" s="4" t="s">
        <v>15843</v>
      </c>
      <c r="E2741" s="5" t="s">
        <v>2931</v>
      </c>
      <c r="F2741" s="4" t="s">
        <v>83</v>
      </c>
      <c r="G2741" s="4" t="s">
        <v>84</v>
      </c>
      <c r="H2741" s="5" t="s">
        <v>15844</v>
      </c>
      <c r="I2741" s="4" t="s">
        <v>15845</v>
      </c>
      <c r="J2741" s="5" t="n">
        <f aca="false">LEN(K2741)</f>
        <v>21</v>
      </c>
      <c r="K2741" s="6" t="s">
        <v>15846</v>
      </c>
      <c r="L2741" s="4" t="s">
        <v>66</v>
      </c>
      <c r="M2741" s="4" t="s">
        <v>31</v>
      </c>
    </row>
    <row r="2742" customFormat="false" ht="15.75" hidden="false" customHeight="true" outlineLevel="0" collapsed="false">
      <c r="A2742" s="4" t="n">
        <v>67</v>
      </c>
      <c r="B2742" s="4" t="s">
        <v>15847</v>
      </c>
      <c r="C2742" s="4"/>
      <c r="D2742" s="4" t="s">
        <v>15848</v>
      </c>
      <c r="E2742" s="5" t="s">
        <v>504</v>
      </c>
      <c r="F2742" s="4" t="s">
        <v>15849</v>
      </c>
      <c r="G2742" s="4" t="s">
        <v>84</v>
      </c>
      <c r="H2742" s="5" t="s">
        <v>15850</v>
      </c>
      <c r="I2742" s="7" t="s">
        <v>15851</v>
      </c>
      <c r="J2742" s="5" t="n">
        <f aca="false">LEN(K2742)</f>
        <v>21</v>
      </c>
      <c r="K2742" s="6" t="s">
        <v>15852</v>
      </c>
      <c r="L2742" s="4" t="s">
        <v>78</v>
      </c>
      <c r="M2742" s="4" t="s">
        <v>680</v>
      </c>
    </row>
    <row r="2743" customFormat="false" ht="15.75" hidden="false" customHeight="true" outlineLevel="0" collapsed="false">
      <c r="A2743" s="4" t="n">
        <v>68</v>
      </c>
      <c r="B2743" s="4" t="s">
        <v>15847</v>
      </c>
      <c r="C2743" s="4"/>
      <c r="D2743" s="4" t="s">
        <v>15853</v>
      </c>
      <c r="E2743" s="5" t="s">
        <v>504</v>
      </c>
      <c r="F2743" s="4" t="s">
        <v>505</v>
      </c>
      <c r="G2743" s="4" t="s">
        <v>84</v>
      </c>
      <c r="H2743" s="5" t="s">
        <v>15854</v>
      </c>
      <c r="I2743" s="4" t="s">
        <v>15851</v>
      </c>
      <c r="J2743" s="5" t="n">
        <f aca="false">LEN(K2743)</f>
        <v>21</v>
      </c>
      <c r="K2743" s="5" t="s">
        <v>15852</v>
      </c>
      <c r="L2743" s="4" t="s">
        <v>78</v>
      </c>
      <c r="M2743" s="4" t="s">
        <v>680</v>
      </c>
    </row>
    <row r="2744" customFormat="false" ht="15.75" hidden="false" customHeight="true" outlineLevel="0" collapsed="false">
      <c r="A2744" s="4" t="n">
        <v>89</v>
      </c>
      <c r="B2744" s="4" t="s">
        <v>15855</v>
      </c>
      <c r="C2744" s="4" t="s">
        <v>15856</v>
      </c>
      <c r="D2744" s="4" t="s">
        <v>15857</v>
      </c>
      <c r="E2744" s="5" t="s">
        <v>15858</v>
      </c>
      <c r="F2744" s="4" t="s">
        <v>15859</v>
      </c>
      <c r="G2744" s="4" t="s">
        <v>146</v>
      </c>
      <c r="H2744" s="5" t="s">
        <v>15860</v>
      </c>
      <c r="I2744" s="7" t="s">
        <v>15861</v>
      </c>
      <c r="J2744" s="5" t="n">
        <f aca="false">LEN(K2744)</f>
        <v>21</v>
      </c>
      <c r="K2744" s="6" t="s">
        <v>15862</v>
      </c>
      <c r="L2744" s="4" t="s">
        <v>66</v>
      </c>
      <c r="M2744" s="4" t="s">
        <v>359</v>
      </c>
    </row>
    <row r="2745" customFormat="false" ht="15.75" hidden="false" customHeight="true" outlineLevel="0" collapsed="false">
      <c r="A2745" s="4" t="n">
        <v>169</v>
      </c>
      <c r="B2745" s="4" t="s">
        <v>15863</v>
      </c>
      <c r="C2745" s="4"/>
      <c r="D2745" s="4" t="s">
        <v>15864</v>
      </c>
      <c r="E2745" s="5" t="s">
        <v>15865</v>
      </c>
      <c r="F2745" s="4" t="s">
        <v>12259</v>
      </c>
      <c r="G2745" s="4" t="s">
        <v>259</v>
      </c>
      <c r="H2745" s="5" t="s">
        <v>15866</v>
      </c>
      <c r="I2745" s="4" t="s">
        <v>15867</v>
      </c>
      <c r="J2745" s="5" t="n">
        <f aca="false">LEN(K2745)</f>
        <v>21</v>
      </c>
      <c r="K2745" s="6" t="s">
        <v>15868</v>
      </c>
      <c r="L2745" s="4" t="s">
        <v>78</v>
      </c>
      <c r="M2745" s="4" t="s">
        <v>31</v>
      </c>
    </row>
    <row r="2746" customFormat="false" ht="15.75" hidden="false" customHeight="true" outlineLevel="0" collapsed="false">
      <c r="A2746" s="4" t="n">
        <v>249</v>
      </c>
      <c r="B2746" s="4" t="s">
        <v>15869</v>
      </c>
      <c r="C2746" s="4"/>
      <c r="D2746" s="4" t="s">
        <v>15870</v>
      </c>
      <c r="E2746" s="5" t="s">
        <v>15871</v>
      </c>
      <c r="F2746" s="4" t="s">
        <v>1396</v>
      </c>
      <c r="G2746" s="4" t="s">
        <v>1397</v>
      </c>
      <c r="H2746" s="5" t="s">
        <v>15872</v>
      </c>
      <c r="I2746" s="4" t="s">
        <v>15873</v>
      </c>
      <c r="J2746" s="5" t="n">
        <f aca="false">LEN(K2746)</f>
        <v>21</v>
      </c>
      <c r="K2746" s="6" t="s">
        <v>15874</v>
      </c>
      <c r="L2746" s="4" t="s">
        <v>21</v>
      </c>
      <c r="M2746" s="4" t="s">
        <v>1016</v>
      </c>
    </row>
    <row r="2747" customFormat="false" ht="15.75" hidden="false" customHeight="true" outlineLevel="0" collapsed="false">
      <c r="A2747" s="4" t="n">
        <v>313</v>
      </c>
      <c r="B2747" s="4" t="s">
        <v>15875</v>
      </c>
      <c r="C2747" s="4"/>
      <c r="D2747" s="4" t="s">
        <v>15876</v>
      </c>
      <c r="E2747" s="5" t="n">
        <v>28012</v>
      </c>
      <c r="F2747" s="4" t="s">
        <v>205</v>
      </c>
      <c r="G2747" s="4" t="s">
        <v>205</v>
      </c>
      <c r="H2747" s="5" t="s">
        <v>15877</v>
      </c>
      <c r="I2747" s="7" t="s">
        <v>15878</v>
      </c>
      <c r="J2747" s="5" t="n">
        <f aca="false">LEN(K2747)</f>
        <v>21</v>
      </c>
      <c r="K2747" s="6" t="str">
        <f aca="false">LOWER(SUBSTITUTE(SUBSTITUTE(SUBSTITUTE(SUBSTITUTE(SUBSTITUTE(SUBSTITUTE(SUBSTITUTE(B2747,"S.L.",""),"SL",""),"S.A.",""),"SA","")," ",""),".",""),",",""))&amp;".com"</f>
        <v>paseodelartehotel.com</v>
      </c>
      <c r="L2747" s="4" t="s">
        <v>66</v>
      </c>
      <c r="M2747" s="4" t="s">
        <v>31</v>
      </c>
    </row>
    <row r="2748" customFormat="false" ht="15.75" hidden="false" customHeight="true" outlineLevel="0" collapsed="false">
      <c r="A2748" s="4" t="n">
        <v>349</v>
      </c>
      <c r="B2748" s="4" t="s">
        <v>15879</v>
      </c>
      <c r="C2748" s="4"/>
      <c r="D2748" s="4" t="s">
        <v>15880</v>
      </c>
      <c r="E2748" s="5" t="s">
        <v>15881</v>
      </c>
      <c r="F2748" s="4" t="s">
        <v>205</v>
      </c>
      <c r="G2748" s="4" t="s">
        <v>205</v>
      </c>
      <c r="H2748" s="5" t="s">
        <v>15882</v>
      </c>
      <c r="I2748" s="7" t="s">
        <v>15883</v>
      </c>
      <c r="J2748" s="5" t="n">
        <f aca="false">LEN(K2748)</f>
        <v>21</v>
      </c>
      <c r="K2748" s="6" t="s">
        <v>15884</v>
      </c>
      <c r="L2748" s="4" t="s">
        <v>66</v>
      </c>
      <c r="M2748" s="4" t="s">
        <v>6235</v>
      </c>
    </row>
    <row r="2749" customFormat="false" ht="15.75" hidden="false" customHeight="true" outlineLevel="0" collapsed="false">
      <c r="A2749" s="4" t="n">
        <v>361</v>
      </c>
      <c r="B2749" s="4" t="s">
        <v>15885</v>
      </c>
      <c r="C2749" s="4"/>
      <c r="D2749" s="4" t="s">
        <v>15886</v>
      </c>
      <c r="E2749" s="5" t="n">
        <v>28012</v>
      </c>
      <c r="F2749" s="4" t="s">
        <v>205</v>
      </c>
      <c r="G2749" s="4" t="s">
        <v>205</v>
      </c>
      <c r="H2749" s="5" t="s">
        <v>15887</v>
      </c>
      <c r="I2749" s="7" t="s">
        <v>15888</v>
      </c>
      <c r="J2749" s="5" t="n">
        <f aca="false">LEN(K2749)</f>
        <v>21</v>
      </c>
      <c r="K2749" s="6" t="s">
        <v>15889</v>
      </c>
      <c r="L2749" s="4" t="s">
        <v>21</v>
      </c>
      <c r="M2749" s="4" t="s">
        <v>828</v>
      </c>
    </row>
    <row r="2750" customFormat="false" ht="15.75" hidden="false" customHeight="true" outlineLevel="0" collapsed="false">
      <c r="A2750" s="4" t="n">
        <v>362</v>
      </c>
      <c r="B2750" s="4" t="s">
        <v>15890</v>
      </c>
      <c r="C2750" s="4"/>
      <c r="D2750" s="4" t="s">
        <v>15891</v>
      </c>
      <c r="E2750" s="5" t="s">
        <v>580</v>
      </c>
      <c r="F2750" s="4" t="s">
        <v>205</v>
      </c>
      <c r="G2750" s="4" t="s">
        <v>205</v>
      </c>
      <c r="H2750" s="5" t="s">
        <v>15892</v>
      </c>
      <c r="I2750" s="4" t="s">
        <v>15893</v>
      </c>
      <c r="J2750" s="5" t="n">
        <f aca="false">LEN(K2750)</f>
        <v>21</v>
      </c>
      <c r="K2750" s="6" t="s">
        <v>15889</v>
      </c>
      <c r="L2750" s="4" t="s">
        <v>21</v>
      </c>
      <c r="M2750" s="4" t="s">
        <v>118</v>
      </c>
    </row>
    <row r="2751" customFormat="false" ht="15.75" hidden="false" customHeight="true" outlineLevel="0" collapsed="false">
      <c r="A2751" s="4" t="n">
        <v>370</v>
      </c>
      <c r="B2751" s="4" t="s">
        <v>15894</v>
      </c>
      <c r="C2751" s="4"/>
      <c r="D2751" s="4" t="s">
        <v>15895</v>
      </c>
      <c r="E2751" s="5" t="s">
        <v>13099</v>
      </c>
      <c r="F2751" s="4" t="s">
        <v>205</v>
      </c>
      <c r="G2751" s="4" t="s">
        <v>205</v>
      </c>
      <c r="H2751" s="5" t="s">
        <v>15896</v>
      </c>
      <c r="I2751" s="4" t="s">
        <v>15897</v>
      </c>
      <c r="J2751" s="5" t="n">
        <f aca="false">LEN(K2751)</f>
        <v>21</v>
      </c>
      <c r="K2751" s="6" t="s">
        <v>15898</v>
      </c>
      <c r="L2751" s="4" t="s">
        <v>21</v>
      </c>
      <c r="M2751" s="4" t="s">
        <v>4855</v>
      </c>
    </row>
    <row r="2752" customFormat="false" ht="15.75" hidden="false" customHeight="true" outlineLevel="0" collapsed="false">
      <c r="A2752" s="4" t="n">
        <v>391</v>
      </c>
      <c r="B2752" s="4" t="s">
        <v>15899</v>
      </c>
      <c r="C2752" s="4"/>
      <c r="D2752" s="4" t="s">
        <v>15900</v>
      </c>
      <c r="E2752" s="5" t="s">
        <v>580</v>
      </c>
      <c r="F2752" s="4" t="s">
        <v>205</v>
      </c>
      <c r="G2752" s="4" t="s">
        <v>205</v>
      </c>
      <c r="H2752" s="5" t="s">
        <v>15901</v>
      </c>
      <c r="I2752" s="4" t="s">
        <v>15902</v>
      </c>
      <c r="J2752" s="5" t="n">
        <f aca="false">LEN(K2752)</f>
        <v>21</v>
      </c>
      <c r="K2752" s="6" t="s">
        <v>15889</v>
      </c>
      <c r="L2752" s="4" t="s">
        <v>21</v>
      </c>
      <c r="M2752" s="4" t="s">
        <v>3523</v>
      </c>
    </row>
    <row r="2753" customFormat="false" ht="15.75" hidden="false" customHeight="true" outlineLevel="0" collapsed="false">
      <c r="A2753" s="4" t="n">
        <v>404</v>
      </c>
      <c r="B2753" s="4" t="s">
        <v>15903</v>
      </c>
      <c r="C2753" s="4"/>
      <c r="D2753" s="4" t="s">
        <v>15904</v>
      </c>
      <c r="E2753" s="5" t="s">
        <v>2324</v>
      </c>
      <c r="F2753" s="4" t="s">
        <v>205</v>
      </c>
      <c r="G2753" s="4" t="s">
        <v>205</v>
      </c>
      <c r="H2753" s="5" t="s">
        <v>15905</v>
      </c>
      <c r="I2753" s="7" t="s">
        <v>15906</v>
      </c>
      <c r="J2753" s="5" t="n">
        <f aca="false">LEN(K2753)</f>
        <v>21</v>
      </c>
      <c r="K2753" s="5" t="s">
        <v>15907</v>
      </c>
      <c r="L2753" s="4" t="s">
        <v>31</v>
      </c>
      <c r="M2753" s="4" t="s">
        <v>31</v>
      </c>
    </row>
    <row r="2754" customFormat="false" ht="15.75" hidden="false" customHeight="true" outlineLevel="0" collapsed="false">
      <c r="A2754" s="4" t="n">
        <v>423</v>
      </c>
      <c r="B2754" s="4" t="s">
        <v>15908</v>
      </c>
      <c r="C2754" s="4"/>
      <c r="D2754" s="4" t="s">
        <v>15909</v>
      </c>
      <c r="E2754" s="5" t="n">
        <v>28010</v>
      </c>
      <c r="F2754" s="4" t="s">
        <v>205</v>
      </c>
      <c r="G2754" s="4" t="s">
        <v>205</v>
      </c>
      <c r="H2754" s="5" t="s">
        <v>15910</v>
      </c>
      <c r="I2754" s="7" t="s">
        <v>15911</v>
      </c>
      <c r="J2754" s="5" t="n">
        <f aca="false">LEN(K2754)</f>
        <v>21</v>
      </c>
      <c r="K2754" s="6" t="s">
        <v>15912</v>
      </c>
      <c r="L2754" s="4" t="s">
        <v>78</v>
      </c>
      <c r="M2754" s="4" t="s">
        <v>7964</v>
      </c>
    </row>
    <row r="2755" customFormat="false" ht="15.75" hidden="false" customHeight="true" outlineLevel="0" collapsed="false">
      <c r="A2755" s="4" t="n">
        <v>424</v>
      </c>
      <c r="B2755" s="4" t="s">
        <v>15913</v>
      </c>
      <c r="C2755" s="4"/>
      <c r="D2755" s="4" t="s">
        <v>15914</v>
      </c>
      <c r="E2755" s="5" t="s">
        <v>6952</v>
      </c>
      <c r="F2755" s="4" t="s">
        <v>205</v>
      </c>
      <c r="G2755" s="4" t="s">
        <v>205</v>
      </c>
      <c r="H2755" s="5" t="s">
        <v>15915</v>
      </c>
      <c r="I2755" s="7" t="s">
        <v>15916</v>
      </c>
      <c r="J2755" s="5" t="n">
        <f aca="false">LEN(K2755)</f>
        <v>21</v>
      </c>
      <c r="K2755" s="6" t="s">
        <v>15917</v>
      </c>
      <c r="L2755" s="4" t="s">
        <v>21</v>
      </c>
      <c r="M2755" s="4" t="s">
        <v>2124</v>
      </c>
    </row>
    <row r="2756" customFormat="false" ht="15.75" hidden="false" customHeight="true" outlineLevel="0" collapsed="false">
      <c r="A2756" s="4" t="n">
        <v>449</v>
      </c>
      <c r="B2756" s="4" t="s">
        <v>15918</v>
      </c>
      <c r="C2756" s="4"/>
      <c r="D2756" s="4" t="s">
        <v>15919</v>
      </c>
      <c r="E2756" s="5" t="s">
        <v>10680</v>
      </c>
      <c r="F2756" s="4" t="s">
        <v>205</v>
      </c>
      <c r="G2756" s="4" t="s">
        <v>205</v>
      </c>
      <c r="H2756" s="5" t="s">
        <v>15920</v>
      </c>
      <c r="I2756" s="4" t="s">
        <v>15921</v>
      </c>
      <c r="J2756" s="5" t="n">
        <f aca="false">LEN(K2756)</f>
        <v>21</v>
      </c>
      <c r="K2756" s="6" t="s">
        <v>15922</v>
      </c>
      <c r="L2756" s="4" t="s">
        <v>31</v>
      </c>
      <c r="M2756" s="4" t="s">
        <v>1063</v>
      </c>
    </row>
    <row r="2757" customFormat="false" ht="15.75" hidden="false" customHeight="true" outlineLevel="0" collapsed="false">
      <c r="A2757" s="4" t="n">
        <v>450</v>
      </c>
      <c r="B2757" s="4" t="s">
        <v>15923</v>
      </c>
      <c r="C2757" s="4"/>
      <c r="D2757" s="4" t="s">
        <v>15924</v>
      </c>
      <c r="E2757" s="5" t="s">
        <v>843</v>
      </c>
      <c r="F2757" s="4" t="s">
        <v>844</v>
      </c>
      <c r="G2757" s="4" t="s">
        <v>205</v>
      </c>
      <c r="H2757" s="6" t="s">
        <v>15925</v>
      </c>
      <c r="I2757" s="7" t="s">
        <v>15926</v>
      </c>
      <c r="J2757" s="5" t="n">
        <f aca="false">LEN(K2757)</f>
        <v>21</v>
      </c>
      <c r="K2757" s="6" t="s">
        <v>15927</v>
      </c>
      <c r="L2757" s="4" t="s">
        <v>21</v>
      </c>
      <c r="M2757" s="4" t="s">
        <v>2657</v>
      </c>
    </row>
    <row r="2758" customFormat="false" ht="15.75" hidden="false" customHeight="true" outlineLevel="0" collapsed="false">
      <c r="A2758" s="4" t="n">
        <v>462</v>
      </c>
      <c r="B2758" s="4" t="s">
        <v>15928</v>
      </c>
      <c r="C2758" s="4"/>
      <c r="D2758" s="4" t="s">
        <v>15929</v>
      </c>
      <c r="E2758" s="5" t="s">
        <v>2311</v>
      </c>
      <c r="F2758" s="4" t="s">
        <v>205</v>
      </c>
      <c r="G2758" s="4" t="s">
        <v>205</v>
      </c>
      <c r="H2758" s="5" t="s">
        <v>15930</v>
      </c>
      <c r="I2758" s="4" t="s">
        <v>15931</v>
      </c>
      <c r="J2758" s="5" t="n">
        <f aca="false">LEN(K2758)</f>
        <v>21</v>
      </c>
      <c r="K2758" s="6" t="s">
        <v>15932</v>
      </c>
      <c r="L2758" s="4" t="s">
        <v>57</v>
      </c>
      <c r="M2758" s="4" t="s">
        <v>7861</v>
      </c>
    </row>
    <row r="2759" customFormat="false" ht="15.75" hidden="false" customHeight="true" outlineLevel="0" collapsed="false">
      <c r="A2759" s="4" t="n">
        <v>476</v>
      </c>
      <c r="B2759" s="4" t="s">
        <v>15933</v>
      </c>
      <c r="C2759" s="4"/>
      <c r="D2759" s="4" t="s">
        <v>15934</v>
      </c>
      <c r="E2759" s="5" t="n">
        <v>28004</v>
      </c>
      <c r="F2759" s="4" t="s">
        <v>205</v>
      </c>
      <c r="G2759" s="4" t="s">
        <v>205</v>
      </c>
      <c r="H2759" s="5" t="s">
        <v>15935</v>
      </c>
      <c r="I2759" s="4" t="s">
        <v>15936</v>
      </c>
      <c r="J2759" s="5" t="n">
        <f aca="false">LEN(K2759)</f>
        <v>21</v>
      </c>
      <c r="K2759" s="6" t="str">
        <f aca="false">LOWER(SUBSTITUTE(SUBSTITUTE(SUBSTITUTE(SUBSTITUTE(SUBSTITUTE(SUBSTITUTE(SUBSTITUTE(B2759,"S.L.",""),"SL",""),"S.A.",""),"SA","")," ",""),".",""),",",""))&amp;".com"</f>
        <v>petitpalaceitalia.com</v>
      </c>
      <c r="L2759" s="4" t="s">
        <v>31</v>
      </c>
      <c r="M2759" s="4" t="s">
        <v>225</v>
      </c>
    </row>
    <row r="2760" customFormat="false" ht="15.75" hidden="false" customHeight="true" outlineLevel="0" collapsed="false">
      <c r="A2760" s="4" t="n">
        <v>491</v>
      </c>
      <c r="B2760" s="4" t="s">
        <v>15937</v>
      </c>
      <c r="C2760" s="4"/>
      <c r="D2760" s="4" t="s">
        <v>15929</v>
      </c>
      <c r="E2760" s="5" t="s">
        <v>2311</v>
      </c>
      <c r="F2760" s="4" t="s">
        <v>205</v>
      </c>
      <c r="G2760" s="4" t="s">
        <v>205</v>
      </c>
      <c r="H2760" s="5" t="s">
        <v>15938</v>
      </c>
      <c r="I2760" s="4" t="s">
        <v>15939</v>
      </c>
      <c r="J2760" s="5" t="n">
        <f aca="false">LEN(K2760)</f>
        <v>21</v>
      </c>
      <c r="K2760" s="6" t="s">
        <v>15940</v>
      </c>
      <c r="L2760" s="4" t="s">
        <v>21</v>
      </c>
      <c r="M2760" s="4" t="s">
        <v>6582</v>
      </c>
    </row>
    <row r="2761" customFormat="false" ht="15.75" hidden="false" customHeight="true" outlineLevel="0" collapsed="false">
      <c r="A2761" s="4" t="n">
        <v>498</v>
      </c>
      <c r="B2761" s="4" t="s">
        <v>15941</v>
      </c>
      <c r="C2761" s="4"/>
      <c r="D2761" s="4" t="s">
        <v>15942</v>
      </c>
      <c r="E2761" s="5" t="s">
        <v>384</v>
      </c>
      <c r="F2761" s="4" t="s">
        <v>205</v>
      </c>
      <c r="G2761" s="4" t="s">
        <v>205</v>
      </c>
      <c r="H2761" s="5" t="s">
        <v>15943</v>
      </c>
      <c r="I2761" s="4" t="s">
        <v>15944</v>
      </c>
      <c r="J2761" s="5" t="n">
        <f aca="false">LEN(K2761)</f>
        <v>21</v>
      </c>
      <c r="K2761" s="6" t="s">
        <v>15889</v>
      </c>
      <c r="L2761" s="4" t="s">
        <v>57</v>
      </c>
      <c r="M2761" s="4" t="s">
        <v>7861</v>
      </c>
    </row>
    <row r="2762" customFormat="false" ht="15.75" hidden="false" customHeight="true" outlineLevel="0" collapsed="false">
      <c r="A2762" s="4" t="n">
        <v>527</v>
      </c>
      <c r="B2762" s="4" t="s">
        <v>15945</v>
      </c>
      <c r="C2762" s="4"/>
      <c r="D2762" s="4" t="s">
        <v>15946</v>
      </c>
      <c r="E2762" s="5" t="s">
        <v>10696</v>
      </c>
      <c r="F2762" s="4" t="s">
        <v>205</v>
      </c>
      <c r="G2762" s="4" t="s">
        <v>205</v>
      </c>
      <c r="H2762" s="5" t="s">
        <v>15947</v>
      </c>
      <c r="I2762" s="4" t="s">
        <v>15948</v>
      </c>
      <c r="J2762" s="5" t="n">
        <f aca="false">LEN(K2762)</f>
        <v>21</v>
      </c>
      <c r="K2762" s="6" t="s">
        <v>15949</v>
      </c>
      <c r="L2762" s="4" t="s">
        <v>21</v>
      </c>
      <c r="M2762" s="4" t="s">
        <v>15950</v>
      </c>
    </row>
    <row r="2763" customFormat="false" ht="15.75" hidden="false" customHeight="true" outlineLevel="0" collapsed="false">
      <c r="A2763" s="4" t="n">
        <v>528</v>
      </c>
      <c r="B2763" s="4" t="s">
        <v>15951</v>
      </c>
      <c r="C2763" s="4"/>
      <c r="D2763" s="4" t="s">
        <v>15952</v>
      </c>
      <c r="E2763" s="5" t="s">
        <v>10696</v>
      </c>
      <c r="F2763" s="4" t="s">
        <v>205</v>
      </c>
      <c r="G2763" s="4" t="s">
        <v>205</v>
      </c>
      <c r="H2763" s="5" t="s">
        <v>15947</v>
      </c>
      <c r="I2763" s="4" t="s">
        <v>15948</v>
      </c>
      <c r="J2763" s="5" t="n">
        <f aca="false">LEN(K2763)</f>
        <v>21</v>
      </c>
      <c r="K2763" s="6" t="s">
        <v>15949</v>
      </c>
      <c r="L2763" s="4" t="s">
        <v>78</v>
      </c>
      <c r="M2763" s="4" t="s">
        <v>31</v>
      </c>
    </row>
    <row r="2764" customFormat="false" ht="15.75" hidden="false" customHeight="true" outlineLevel="0" collapsed="false">
      <c r="A2764" s="4" t="n">
        <v>536</v>
      </c>
      <c r="B2764" s="4" t="s">
        <v>15953</v>
      </c>
      <c r="C2764" s="4"/>
      <c r="D2764" s="4" t="s">
        <v>15954</v>
      </c>
      <c r="E2764" s="5" t="s">
        <v>384</v>
      </c>
      <c r="F2764" s="4" t="s">
        <v>205</v>
      </c>
      <c r="G2764" s="4" t="s">
        <v>205</v>
      </c>
      <c r="H2764" s="5" t="s">
        <v>15955</v>
      </c>
      <c r="I2764" s="7" t="s">
        <v>15956</v>
      </c>
      <c r="J2764" s="5" t="n">
        <f aca="false">LEN(K2764)</f>
        <v>21</v>
      </c>
      <c r="K2764" s="6" t="s">
        <v>15957</v>
      </c>
      <c r="L2764" s="4" t="s">
        <v>21</v>
      </c>
      <c r="M2764" s="4" t="s">
        <v>11354</v>
      </c>
    </row>
    <row r="2765" customFormat="false" ht="15.75" hidden="false" customHeight="true" outlineLevel="0" collapsed="false">
      <c r="A2765" s="4" t="n">
        <v>555</v>
      </c>
      <c r="B2765" s="4" t="s">
        <v>15958</v>
      </c>
      <c r="C2765" s="4"/>
      <c r="D2765" s="4" t="s">
        <v>15959</v>
      </c>
      <c r="E2765" s="5" t="s">
        <v>384</v>
      </c>
      <c r="F2765" s="4" t="s">
        <v>205</v>
      </c>
      <c r="G2765" s="4" t="s">
        <v>205</v>
      </c>
      <c r="H2765" s="5" t="s">
        <v>15960</v>
      </c>
      <c r="I2765" s="4" t="s">
        <v>15961</v>
      </c>
      <c r="J2765" s="5" t="n">
        <f aca="false">LEN(K2765)</f>
        <v>21</v>
      </c>
      <c r="K2765" s="6" t="s">
        <v>15962</v>
      </c>
      <c r="L2765" s="4" t="s">
        <v>57</v>
      </c>
      <c r="M2765" s="4" t="s">
        <v>2177</v>
      </c>
    </row>
    <row r="2766" customFormat="false" ht="15.75" hidden="false" customHeight="true" outlineLevel="0" collapsed="false">
      <c r="A2766" s="4" t="n">
        <v>577</v>
      </c>
      <c r="B2766" s="4" t="s">
        <v>15963</v>
      </c>
      <c r="C2766" s="4"/>
      <c r="D2766" s="4" t="s">
        <v>15964</v>
      </c>
      <c r="E2766" s="5" t="s">
        <v>203</v>
      </c>
      <c r="F2766" s="4" t="s">
        <v>204</v>
      </c>
      <c r="G2766" s="4" t="s">
        <v>205</v>
      </c>
      <c r="H2766" s="5" t="s">
        <v>15965</v>
      </c>
      <c r="I2766" s="4" t="s">
        <v>15966</v>
      </c>
      <c r="J2766" s="5" t="n">
        <f aca="false">LEN(K2766)</f>
        <v>21</v>
      </c>
      <c r="K2766" s="6" t="s">
        <v>15967</v>
      </c>
      <c r="L2766" s="4" t="s">
        <v>78</v>
      </c>
      <c r="M2766" s="4" t="s">
        <v>967</v>
      </c>
    </row>
    <row r="2767" customFormat="false" ht="15.75" hidden="false" customHeight="true" outlineLevel="0" collapsed="false">
      <c r="A2767" s="4" t="n">
        <v>598</v>
      </c>
      <c r="B2767" s="4" t="s">
        <v>15968</v>
      </c>
      <c r="C2767" s="4"/>
      <c r="D2767" s="4" t="s">
        <v>15969</v>
      </c>
      <c r="E2767" s="5" t="s">
        <v>843</v>
      </c>
      <c r="F2767" s="4" t="s">
        <v>844</v>
      </c>
      <c r="G2767" s="4" t="s">
        <v>205</v>
      </c>
      <c r="H2767" s="5" t="s">
        <v>15970</v>
      </c>
      <c r="I2767" s="4" t="s">
        <v>15971</v>
      </c>
      <c r="J2767" s="5" t="n">
        <f aca="false">LEN(K2767)</f>
        <v>21</v>
      </c>
      <c r="K2767" s="6" t="s">
        <v>15972</v>
      </c>
      <c r="L2767" s="4" t="s">
        <v>57</v>
      </c>
      <c r="M2767" s="4" t="s">
        <v>31</v>
      </c>
    </row>
    <row r="2768" customFormat="false" ht="27.75" hidden="false" customHeight="true" outlineLevel="0" collapsed="false">
      <c r="A2768" s="4" t="n">
        <v>640</v>
      </c>
      <c r="B2768" s="4" t="s">
        <v>15973</v>
      </c>
      <c r="C2768" s="4"/>
      <c r="D2768" s="4" t="s">
        <v>15974</v>
      </c>
      <c r="E2768" s="5" t="s">
        <v>725</v>
      </c>
      <c r="F2768" s="4" t="s">
        <v>205</v>
      </c>
      <c r="G2768" s="4" t="s">
        <v>205</v>
      </c>
      <c r="H2768" s="5" t="s">
        <v>15975</v>
      </c>
      <c r="I2768" s="7" t="s">
        <v>15976</v>
      </c>
      <c r="J2768" s="5" t="n">
        <f aca="false">LEN(K2768)</f>
        <v>21</v>
      </c>
      <c r="K2768" s="6" t="s">
        <v>15977</v>
      </c>
      <c r="L2768" s="4" t="s">
        <v>57</v>
      </c>
      <c r="M2768" s="4" t="s">
        <v>11460</v>
      </c>
    </row>
    <row r="2769" customFormat="false" ht="15.75" hidden="false" customHeight="true" outlineLevel="0" collapsed="false">
      <c r="A2769" s="4" t="n">
        <v>674</v>
      </c>
      <c r="B2769" s="4" t="s">
        <v>15978</v>
      </c>
      <c r="C2769" s="4"/>
      <c r="D2769" s="4" t="s">
        <v>15979</v>
      </c>
      <c r="E2769" s="5" t="s">
        <v>2324</v>
      </c>
      <c r="F2769" s="4" t="s">
        <v>205</v>
      </c>
      <c r="G2769" s="4" t="s">
        <v>205</v>
      </c>
      <c r="H2769" s="5" t="s">
        <v>15980</v>
      </c>
      <c r="I2769" s="4" t="s">
        <v>15981</v>
      </c>
      <c r="J2769" s="5" t="n">
        <f aca="false">LEN(K2769)</f>
        <v>21</v>
      </c>
      <c r="K2769" s="6" t="s">
        <v>15889</v>
      </c>
      <c r="L2769" s="4" t="s">
        <v>78</v>
      </c>
      <c r="M2769" s="4" t="s">
        <v>4771</v>
      </c>
    </row>
    <row r="2770" customFormat="false" ht="15.75" hidden="false" customHeight="true" outlineLevel="0" collapsed="false">
      <c r="A2770" s="4" t="n">
        <v>717</v>
      </c>
      <c r="B2770" s="4" t="s">
        <v>15982</v>
      </c>
      <c r="C2770" s="4"/>
      <c r="D2770" s="4" t="s">
        <v>15983</v>
      </c>
      <c r="E2770" s="5" t="s">
        <v>15984</v>
      </c>
      <c r="F2770" s="4" t="s">
        <v>15985</v>
      </c>
      <c r="G2770" s="4" t="s">
        <v>205</v>
      </c>
      <c r="H2770" s="5" t="s">
        <v>15986</v>
      </c>
      <c r="I2770" s="4" t="s">
        <v>15987</v>
      </c>
      <c r="J2770" s="5" t="n">
        <f aca="false">LEN(K2770)</f>
        <v>21</v>
      </c>
      <c r="K2770" s="6" t="s">
        <v>15988</v>
      </c>
      <c r="L2770" s="4" t="s">
        <v>21</v>
      </c>
      <c r="M2770" s="4" t="s">
        <v>577</v>
      </c>
    </row>
    <row r="2771" customFormat="false" ht="15.75" hidden="false" customHeight="true" outlineLevel="0" collapsed="false">
      <c r="A2771" s="4" t="n">
        <v>719</v>
      </c>
      <c r="B2771" s="4" t="s">
        <v>15989</v>
      </c>
      <c r="C2771" s="4"/>
      <c r="D2771" s="4" t="s">
        <v>15990</v>
      </c>
      <c r="E2771" s="5" t="s">
        <v>15984</v>
      </c>
      <c r="F2771" s="4" t="s">
        <v>15985</v>
      </c>
      <c r="G2771" s="4" t="s">
        <v>205</v>
      </c>
      <c r="H2771" s="5" t="s">
        <v>15991</v>
      </c>
      <c r="I2771" s="4" t="s">
        <v>15992</v>
      </c>
      <c r="J2771" s="5" t="n">
        <f aca="false">LEN(K2771)</f>
        <v>21</v>
      </c>
      <c r="K2771" s="6" t="s">
        <v>15993</v>
      </c>
      <c r="L2771" s="4" t="s">
        <v>78</v>
      </c>
      <c r="M2771" s="4" t="s">
        <v>336</v>
      </c>
    </row>
    <row r="2772" customFormat="false" ht="15.75" hidden="false" customHeight="true" outlineLevel="0" collapsed="false">
      <c r="A2772" s="4" t="n">
        <v>735</v>
      </c>
      <c r="B2772" s="4" t="s">
        <v>15994</v>
      </c>
      <c r="C2772" s="4"/>
      <c r="D2772" s="4" t="s">
        <v>15995</v>
      </c>
      <c r="E2772" s="5" t="s">
        <v>5691</v>
      </c>
      <c r="F2772" s="4" t="s">
        <v>5692</v>
      </c>
      <c r="G2772" s="4" t="s">
        <v>205</v>
      </c>
      <c r="H2772" s="5" t="s">
        <v>15996</v>
      </c>
      <c r="I2772" s="4" t="s">
        <v>15997</v>
      </c>
      <c r="J2772" s="5" t="n">
        <f aca="false">LEN(K2772)</f>
        <v>21</v>
      </c>
      <c r="K2772" s="6" t="s">
        <v>15998</v>
      </c>
      <c r="L2772" s="4" t="s">
        <v>78</v>
      </c>
      <c r="M2772" s="4" t="s">
        <v>924</v>
      </c>
    </row>
    <row r="2773" customFormat="false" ht="15.75" hidden="false" customHeight="true" outlineLevel="0" collapsed="false">
      <c r="A2773" s="4" t="n">
        <v>746</v>
      </c>
      <c r="B2773" s="4" t="s">
        <v>15999</v>
      </c>
      <c r="C2773" s="4"/>
      <c r="D2773" s="4" t="s">
        <v>16000</v>
      </c>
      <c r="E2773" s="5" t="s">
        <v>16001</v>
      </c>
      <c r="F2773" s="4" t="s">
        <v>16002</v>
      </c>
      <c r="G2773" s="4" t="s">
        <v>205</v>
      </c>
      <c r="H2773" s="5" t="s">
        <v>16003</v>
      </c>
      <c r="I2773" s="4" t="s">
        <v>16004</v>
      </c>
      <c r="J2773" s="5" t="n">
        <f aca="false">LEN(K2773)</f>
        <v>21</v>
      </c>
      <c r="K2773" s="6" t="s">
        <v>16005</v>
      </c>
      <c r="L2773" s="4" t="s">
        <v>66</v>
      </c>
      <c r="M2773" s="4" t="s">
        <v>577</v>
      </c>
    </row>
    <row r="2774" customFormat="false" ht="15.75" hidden="false" customHeight="true" outlineLevel="0" collapsed="false">
      <c r="A2774" s="4" t="n">
        <v>755</v>
      </c>
      <c r="B2774" s="4" t="s">
        <v>16006</v>
      </c>
      <c r="C2774" s="4"/>
      <c r="D2774" s="4" t="s">
        <v>16007</v>
      </c>
      <c r="E2774" s="5" t="s">
        <v>6964</v>
      </c>
      <c r="F2774" s="4" t="s">
        <v>205</v>
      </c>
      <c r="G2774" s="4" t="s">
        <v>205</v>
      </c>
      <c r="H2774" s="5" t="s">
        <v>16008</v>
      </c>
      <c r="I2774" s="4" t="s">
        <v>16009</v>
      </c>
      <c r="J2774" s="5" t="n">
        <f aca="false">LEN(K2774)</f>
        <v>21</v>
      </c>
      <c r="K2774" s="6" t="s">
        <v>16010</v>
      </c>
      <c r="L2774" s="4" t="s">
        <v>57</v>
      </c>
      <c r="M2774" s="4" t="s">
        <v>1208</v>
      </c>
    </row>
    <row r="2775" customFormat="false" ht="15.75" hidden="false" customHeight="true" outlineLevel="0" collapsed="false">
      <c r="A2775" s="4" t="n">
        <v>758</v>
      </c>
      <c r="B2775" s="4" t="s">
        <v>16011</v>
      </c>
      <c r="C2775" s="4"/>
      <c r="D2775" s="4" t="s">
        <v>16012</v>
      </c>
      <c r="E2775" s="5" t="s">
        <v>3857</v>
      </c>
      <c r="F2775" s="4" t="s">
        <v>3858</v>
      </c>
      <c r="G2775" s="4" t="s">
        <v>1482</v>
      </c>
      <c r="H2775" s="5" t="s">
        <v>16013</v>
      </c>
      <c r="I2775" s="4" t="s">
        <v>8664</v>
      </c>
      <c r="J2775" s="5" t="n">
        <f aca="false">LEN(K2775)</f>
        <v>21</v>
      </c>
      <c r="K2775" s="6" t="s">
        <v>16014</v>
      </c>
      <c r="L2775" s="4" t="s">
        <v>31</v>
      </c>
      <c r="M2775" s="4" t="s">
        <v>317</v>
      </c>
    </row>
    <row r="2776" customFormat="false" ht="15.75" hidden="false" customHeight="true" outlineLevel="0" collapsed="false">
      <c r="A2776" s="4" t="n">
        <v>763</v>
      </c>
      <c r="B2776" s="4" t="s">
        <v>16015</v>
      </c>
      <c r="C2776" s="4"/>
      <c r="D2776" s="4" t="s">
        <v>16016</v>
      </c>
      <c r="E2776" s="5" t="s">
        <v>16017</v>
      </c>
      <c r="F2776" s="4" t="s">
        <v>16018</v>
      </c>
      <c r="G2776" s="4" t="s">
        <v>205</v>
      </c>
      <c r="H2776" s="5" t="s">
        <v>16019</v>
      </c>
      <c r="I2776" s="4" t="s">
        <v>16020</v>
      </c>
      <c r="J2776" s="5" t="n">
        <f aca="false">LEN(K2776)</f>
        <v>21</v>
      </c>
      <c r="K2776" s="6" t="str">
        <f aca="false">LOWER(SUBSTITUTE(SUBSTITUTE(SUBSTITUTE(SUBSTITUTE(SUBSTITUTE(SUBSTITUTE(SUBSTITUTE(B2776,"S.L.",""),"SL",""),"S.A.",""),"SA","")," ",""),".",""),",",""))&amp;".com"</f>
        <v>ibismadridarganda.com</v>
      </c>
      <c r="L2776" s="4" t="s">
        <v>57</v>
      </c>
      <c r="M2776" s="4" t="s">
        <v>1418</v>
      </c>
    </row>
    <row r="2777" customFormat="false" ht="15.75" hidden="false" customHeight="true" outlineLevel="0" collapsed="false">
      <c r="A2777" s="4" t="n">
        <v>790</v>
      </c>
      <c r="B2777" s="4" t="s">
        <v>16021</v>
      </c>
      <c r="C2777" s="4"/>
      <c r="D2777" s="4" t="s">
        <v>16022</v>
      </c>
      <c r="E2777" s="5" t="s">
        <v>4624</v>
      </c>
      <c r="F2777" s="4" t="s">
        <v>4625</v>
      </c>
      <c r="G2777" s="4" t="s">
        <v>205</v>
      </c>
      <c r="H2777" s="5" t="s">
        <v>16023</v>
      </c>
      <c r="I2777" s="4" t="s">
        <v>16024</v>
      </c>
      <c r="J2777" s="5" t="n">
        <f aca="false">LEN(K2777)</f>
        <v>21</v>
      </c>
      <c r="K2777" s="6" t="s">
        <v>16025</v>
      </c>
      <c r="L2777" s="4" t="s">
        <v>66</v>
      </c>
      <c r="M2777" s="4" t="s">
        <v>2082</v>
      </c>
    </row>
    <row r="2778" customFormat="false" ht="15.75" hidden="false" customHeight="true" outlineLevel="0" collapsed="false">
      <c r="A2778" s="4" t="n">
        <v>794</v>
      </c>
      <c r="B2778" s="4" t="s">
        <v>16026</v>
      </c>
      <c r="C2778" s="4"/>
      <c r="D2778" s="4" t="s">
        <v>16027</v>
      </c>
      <c r="E2778" s="5" t="s">
        <v>4624</v>
      </c>
      <c r="F2778" s="4" t="s">
        <v>4625</v>
      </c>
      <c r="G2778" s="4" t="s">
        <v>205</v>
      </c>
      <c r="H2778" s="5" t="s">
        <v>16028</v>
      </c>
      <c r="I2778" s="4" t="s">
        <v>16029</v>
      </c>
      <c r="J2778" s="5" t="n">
        <f aca="false">LEN(K2778)</f>
        <v>21</v>
      </c>
      <c r="K2778" s="6" t="s">
        <v>16030</v>
      </c>
      <c r="L2778" s="4" t="s">
        <v>57</v>
      </c>
      <c r="M2778" s="4" t="s">
        <v>929</v>
      </c>
    </row>
    <row r="2779" customFormat="false" ht="15.75" hidden="false" customHeight="true" outlineLevel="0" collapsed="false">
      <c r="A2779" s="4" t="n">
        <v>796</v>
      </c>
      <c r="B2779" s="4" t="s">
        <v>16031</v>
      </c>
      <c r="C2779" s="4"/>
      <c r="D2779" s="4" t="s">
        <v>16032</v>
      </c>
      <c r="E2779" s="5" t="s">
        <v>16033</v>
      </c>
      <c r="F2779" s="4" t="s">
        <v>16034</v>
      </c>
      <c r="G2779" s="4" t="s">
        <v>205</v>
      </c>
      <c r="H2779" s="5" t="s">
        <v>16035</v>
      </c>
      <c r="I2779" s="4" t="s">
        <v>16036</v>
      </c>
      <c r="J2779" s="5" t="n">
        <f aca="false">LEN(K2779)</f>
        <v>21</v>
      </c>
      <c r="K2779" s="6" t="s">
        <v>16037</v>
      </c>
      <c r="L2779" s="4" t="s">
        <v>31</v>
      </c>
      <c r="M2779" s="4" t="s">
        <v>158</v>
      </c>
    </row>
    <row r="2780" customFormat="false" ht="15.75" hidden="false" customHeight="true" outlineLevel="0" collapsed="false">
      <c r="A2780" s="4" t="n">
        <v>806</v>
      </c>
      <c r="B2780" s="4" t="s">
        <v>15937</v>
      </c>
      <c r="C2780" s="4"/>
      <c r="D2780" s="4" t="s">
        <v>16038</v>
      </c>
      <c r="E2780" s="5" t="s">
        <v>16039</v>
      </c>
      <c r="F2780" s="4" t="s">
        <v>2305</v>
      </c>
      <c r="G2780" s="4" t="s">
        <v>2305</v>
      </c>
      <c r="H2780" s="5" t="s">
        <v>16040</v>
      </c>
      <c r="I2780" s="4" t="s">
        <v>16041</v>
      </c>
      <c r="J2780" s="5" t="n">
        <f aca="false">LEN(K2780)</f>
        <v>21</v>
      </c>
      <c r="K2780" s="6" t="s">
        <v>15940</v>
      </c>
      <c r="L2780" s="4" t="s">
        <v>57</v>
      </c>
      <c r="M2780" s="4" t="s">
        <v>9006</v>
      </c>
    </row>
    <row r="2781" customFormat="false" ht="15.75" hidden="false" customHeight="true" outlineLevel="0" collapsed="false">
      <c r="A2781" s="15" t="n">
        <v>817</v>
      </c>
      <c r="B2781" s="15" t="s">
        <v>16042</v>
      </c>
      <c r="C2781" s="15"/>
      <c r="D2781" s="15" t="s">
        <v>16043</v>
      </c>
      <c r="E2781" s="16" t="s">
        <v>10748</v>
      </c>
      <c r="F2781" s="15" t="s">
        <v>2305</v>
      </c>
      <c r="G2781" s="15" t="s">
        <v>2305</v>
      </c>
      <c r="H2781" s="5" t="s">
        <v>16044</v>
      </c>
      <c r="I2781" s="17" t="s">
        <v>16045</v>
      </c>
      <c r="J2781" s="5" t="n">
        <f aca="false">LEN(K2781)</f>
        <v>21</v>
      </c>
      <c r="K2781" s="6" t="s">
        <v>16046</v>
      </c>
      <c r="L2781" s="4" t="s">
        <v>31</v>
      </c>
      <c r="M2781" s="4" t="s">
        <v>31</v>
      </c>
    </row>
    <row r="2782" customFormat="false" ht="15.75" hidden="false" customHeight="true" outlineLevel="0" collapsed="false">
      <c r="A2782" s="4" t="n">
        <v>820</v>
      </c>
      <c r="B2782" s="4" t="s">
        <v>16047</v>
      </c>
      <c r="C2782" s="4"/>
      <c r="D2782" s="4" t="s">
        <v>16048</v>
      </c>
      <c r="E2782" s="5" t="s">
        <v>16049</v>
      </c>
      <c r="F2782" s="4" t="s">
        <v>16050</v>
      </c>
      <c r="G2782" s="4" t="s">
        <v>2305</v>
      </c>
      <c r="H2782" s="5" t="s">
        <v>16051</v>
      </c>
      <c r="I2782" s="4" t="s">
        <v>16052</v>
      </c>
      <c r="J2782" s="5" t="n">
        <f aca="false">LEN(K2782)</f>
        <v>21</v>
      </c>
      <c r="K2782" s="6" t="s">
        <v>16053</v>
      </c>
      <c r="L2782" s="4" t="s">
        <v>21</v>
      </c>
      <c r="M2782" s="4" t="s">
        <v>381</v>
      </c>
    </row>
    <row r="2783" customFormat="false" ht="15.75" hidden="false" customHeight="true" outlineLevel="0" collapsed="false">
      <c r="A2783" s="15" t="n">
        <v>821</v>
      </c>
      <c r="B2783" s="15" t="s">
        <v>16047</v>
      </c>
      <c r="C2783" s="15"/>
      <c r="D2783" s="15" t="s">
        <v>16054</v>
      </c>
      <c r="E2783" s="16" t="s">
        <v>16049</v>
      </c>
      <c r="F2783" s="15" t="s">
        <v>16050</v>
      </c>
      <c r="G2783" s="15" t="s">
        <v>2305</v>
      </c>
      <c r="H2783" s="5" t="s">
        <v>16051</v>
      </c>
      <c r="I2783" s="17" t="s">
        <v>16052</v>
      </c>
      <c r="J2783" s="5" t="n">
        <f aca="false">LEN(K2783)</f>
        <v>21</v>
      </c>
      <c r="K2783" s="19" t="s">
        <v>16053</v>
      </c>
      <c r="L2783" s="4" t="s">
        <v>78</v>
      </c>
      <c r="M2783" s="4" t="s">
        <v>381</v>
      </c>
    </row>
    <row r="2784" customFormat="false" ht="15.75" hidden="false" customHeight="true" outlineLevel="0" collapsed="false">
      <c r="A2784" s="4" t="n">
        <v>852</v>
      </c>
      <c r="B2784" s="4" t="s">
        <v>16055</v>
      </c>
      <c r="C2784" s="4"/>
      <c r="D2784" s="4" t="s">
        <v>16056</v>
      </c>
      <c r="E2784" s="5" t="s">
        <v>16057</v>
      </c>
      <c r="F2784" s="4" t="s">
        <v>16058</v>
      </c>
      <c r="G2784" s="4" t="s">
        <v>1482</v>
      </c>
      <c r="H2784" s="5" t="s">
        <v>16059</v>
      </c>
      <c r="I2784" s="4" t="s">
        <v>16060</v>
      </c>
      <c r="J2784" s="5" t="n">
        <f aca="false">LEN(K2784)</f>
        <v>21</v>
      </c>
      <c r="K2784" s="6" t="s">
        <v>16061</v>
      </c>
      <c r="L2784" s="4" t="s">
        <v>57</v>
      </c>
      <c r="M2784" s="4" t="s">
        <v>1979</v>
      </c>
    </row>
    <row r="2785" customFormat="false" ht="15.75" hidden="false" customHeight="true" outlineLevel="0" collapsed="false">
      <c r="A2785" s="4" t="n">
        <v>859</v>
      </c>
      <c r="B2785" s="4" t="s">
        <v>16062</v>
      </c>
      <c r="C2785" s="4"/>
      <c r="D2785" s="4" t="s">
        <v>16063</v>
      </c>
      <c r="E2785" s="5" t="s">
        <v>8681</v>
      </c>
      <c r="F2785" s="4" t="s">
        <v>3183</v>
      </c>
      <c r="G2785" s="4" t="s">
        <v>1482</v>
      </c>
      <c r="H2785" s="5" t="s">
        <v>16064</v>
      </c>
      <c r="I2785" s="4" t="s">
        <v>16065</v>
      </c>
      <c r="J2785" s="5" t="n">
        <f aca="false">LEN(K2785)</f>
        <v>21</v>
      </c>
      <c r="K2785" s="6" t="s">
        <v>16066</v>
      </c>
      <c r="L2785" s="4" t="s">
        <v>21</v>
      </c>
      <c r="M2785" s="4" t="s">
        <v>2896</v>
      </c>
    </row>
    <row r="2786" customFormat="false" ht="15.75" hidden="false" customHeight="true" outlineLevel="0" collapsed="false">
      <c r="A2786" s="4" t="n">
        <v>884</v>
      </c>
      <c r="B2786" s="4" t="s">
        <v>16067</v>
      </c>
      <c r="C2786" s="4"/>
      <c r="D2786" s="4" t="s">
        <v>16068</v>
      </c>
      <c r="E2786" s="5" t="s">
        <v>7051</v>
      </c>
      <c r="F2786" s="4" t="s">
        <v>1482</v>
      </c>
      <c r="G2786" s="4" t="s">
        <v>1482</v>
      </c>
      <c r="H2786" s="5" t="s">
        <v>16069</v>
      </c>
      <c r="I2786" s="4" t="s">
        <v>16070</v>
      </c>
      <c r="J2786" s="5" t="n">
        <f aca="false">LEN(K2786)</f>
        <v>21</v>
      </c>
      <c r="K2786" s="6" t="s">
        <v>16071</v>
      </c>
      <c r="L2786" s="4" t="s">
        <v>57</v>
      </c>
      <c r="M2786" s="4" t="s">
        <v>3461</v>
      </c>
    </row>
    <row r="2787" customFormat="false" ht="15.75" hidden="false" customHeight="true" outlineLevel="0" collapsed="false">
      <c r="A2787" s="4" t="n">
        <v>909</v>
      </c>
      <c r="B2787" s="4" t="s">
        <v>16072</v>
      </c>
      <c r="C2787" s="4"/>
      <c r="D2787" s="4" t="s">
        <v>16073</v>
      </c>
      <c r="E2787" s="5" t="s">
        <v>16074</v>
      </c>
      <c r="F2787" s="4" t="s">
        <v>16075</v>
      </c>
      <c r="G2787" s="4" t="s">
        <v>1482</v>
      </c>
      <c r="H2787" s="5" t="s">
        <v>16076</v>
      </c>
      <c r="I2787" s="4" t="s">
        <v>16077</v>
      </c>
      <c r="J2787" s="5" t="n">
        <f aca="false">LEN(K2787)</f>
        <v>21</v>
      </c>
      <c r="K2787" s="6" t="str">
        <f aca="false">LOWER(SUBSTITUTE(SUBSTITUTE(SUBSTITUTE(SUBSTITUTE(SUBSTITUTE(SUBSTITUTE(SUBSTITUTE(B2787,"S.L.",""),"SL",""),"S.A.",""),"SA","")," ",""),".",""),",",""))&amp;".com"</f>
        <v>puertadesepulveda.com</v>
      </c>
      <c r="L2787" s="4" t="s">
        <v>57</v>
      </c>
      <c r="M2787" s="4" t="s">
        <v>381</v>
      </c>
    </row>
    <row r="2788" customFormat="false" ht="15.75" hidden="false" customHeight="true" outlineLevel="0" collapsed="false">
      <c r="A2788" s="15" t="n">
        <v>922</v>
      </c>
      <c r="B2788" s="15" t="s">
        <v>16078</v>
      </c>
      <c r="C2788" s="15"/>
      <c r="D2788" s="15" t="s">
        <v>16079</v>
      </c>
      <c r="E2788" s="16" t="s">
        <v>16080</v>
      </c>
      <c r="F2788" s="15" t="s">
        <v>16081</v>
      </c>
      <c r="G2788" s="15" t="s">
        <v>1482</v>
      </c>
      <c r="H2788" s="5" t="s">
        <v>16082</v>
      </c>
      <c r="I2788" s="17" t="s">
        <v>16083</v>
      </c>
      <c r="J2788" s="5" t="n">
        <f aca="false">LEN(K2788)</f>
        <v>21</v>
      </c>
      <c r="K2788" s="19" t="s">
        <v>16084</v>
      </c>
      <c r="L2788" s="4" t="s">
        <v>78</v>
      </c>
      <c r="M2788" s="4" t="s">
        <v>467</v>
      </c>
    </row>
    <row r="2789" customFormat="false" ht="15.75" hidden="false" customHeight="true" outlineLevel="0" collapsed="false">
      <c r="A2789" s="4" t="n">
        <v>12201</v>
      </c>
      <c r="B2789" s="4" t="s">
        <v>16085</v>
      </c>
      <c r="C2789" s="4"/>
      <c r="D2789" s="4" t="s">
        <v>16086</v>
      </c>
      <c r="E2789" s="5" t="s">
        <v>429</v>
      </c>
      <c r="F2789" s="4" t="s">
        <v>430</v>
      </c>
      <c r="G2789" s="4" t="s">
        <v>431</v>
      </c>
      <c r="H2789" s="5" t="s">
        <v>16087</v>
      </c>
      <c r="I2789" s="4" t="s">
        <v>16088</v>
      </c>
      <c r="J2789" s="5" t="n">
        <f aca="false">LEN(K2789)</f>
        <v>21</v>
      </c>
      <c r="K2789" s="6" t="s">
        <v>16089</v>
      </c>
      <c r="L2789" s="4" t="s">
        <v>31</v>
      </c>
      <c r="M2789" s="4" t="s">
        <v>2801</v>
      </c>
    </row>
    <row r="2790" customFormat="false" ht="15.75" hidden="false" customHeight="true" outlineLevel="0" collapsed="false">
      <c r="A2790" s="4" t="n">
        <v>927</v>
      </c>
      <c r="B2790" s="4" t="s">
        <v>16090</v>
      </c>
      <c r="C2790" s="4"/>
      <c r="D2790" s="4" t="s">
        <v>16091</v>
      </c>
      <c r="E2790" s="5" t="s">
        <v>16092</v>
      </c>
      <c r="F2790" s="4" t="s">
        <v>16093</v>
      </c>
      <c r="G2790" s="4" t="s">
        <v>431</v>
      </c>
      <c r="H2790" s="5" t="s">
        <v>16094</v>
      </c>
      <c r="I2790" s="4" t="s">
        <v>16095</v>
      </c>
      <c r="J2790" s="5" t="n">
        <f aca="false">LEN(K2790)</f>
        <v>21</v>
      </c>
      <c r="K2790" s="6" t="s">
        <v>16096</v>
      </c>
      <c r="L2790" s="4" t="s">
        <v>57</v>
      </c>
      <c r="M2790" s="4" t="s">
        <v>9530</v>
      </c>
    </row>
    <row r="2791" customFormat="false" ht="15.75" hidden="false" customHeight="true" outlineLevel="0" collapsed="false">
      <c r="A2791" s="4" t="n">
        <v>935</v>
      </c>
      <c r="B2791" s="4" t="s">
        <v>16097</v>
      </c>
      <c r="C2791" s="4"/>
      <c r="D2791" s="4" t="s">
        <v>16098</v>
      </c>
      <c r="E2791" s="5" t="s">
        <v>16099</v>
      </c>
      <c r="F2791" s="4" t="s">
        <v>430</v>
      </c>
      <c r="G2791" s="4" t="s">
        <v>431</v>
      </c>
      <c r="H2791" s="5" t="s">
        <v>16100</v>
      </c>
      <c r="I2791" s="4" t="s">
        <v>16101</v>
      </c>
      <c r="J2791" s="5" t="n">
        <f aca="false">LEN(K2791)</f>
        <v>21</v>
      </c>
      <c r="K2791" s="6" t="s">
        <v>16102</v>
      </c>
      <c r="L2791" s="4" t="s">
        <v>31</v>
      </c>
      <c r="M2791" s="4" t="s">
        <v>10646</v>
      </c>
    </row>
    <row r="2792" customFormat="false" ht="15.75" hidden="false" customHeight="true" outlineLevel="0" collapsed="false">
      <c r="A2792" s="4" t="n">
        <v>936</v>
      </c>
      <c r="B2792" s="4" t="s">
        <v>16103</v>
      </c>
      <c r="C2792" s="4"/>
      <c r="D2792" s="4" t="s">
        <v>16104</v>
      </c>
      <c r="E2792" s="5" t="s">
        <v>16099</v>
      </c>
      <c r="F2792" s="4" t="s">
        <v>430</v>
      </c>
      <c r="G2792" s="4" t="s">
        <v>431</v>
      </c>
      <c r="H2792" s="5" t="s">
        <v>16105</v>
      </c>
      <c r="I2792" s="4" t="s">
        <v>16106</v>
      </c>
      <c r="J2792" s="5" t="n">
        <f aca="false">LEN(K2792)</f>
        <v>21</v>
      </c>
      <c r="K2792" s="6" t="s">
        <v>16102</v>
      </c>
      <c r="L2792" s="4" t="s">
        <v>31</v>
      </c>
      <c r="M2792" s="4" t="s">
        <v>16107</v>
      </c>
    </row>
    <row r="2793" customFormat="false" ht="15.75" hidden="false" customHeight="true" outlineLevel="0" collapsed="false">
      <c r="A2793" s="15" t="n">
        <v>957</v>
      </c>
      <c r="B2793" s="15" t="s">
        <v>16108</v>
      </c>
      <c r="C2793" s="15"/>
      <c r="D2793" s="15" t="s">
        <v>16109</v>
      </c>
      <c r="E2793" s="16" t="s">
        <v>16110</v>
      </c>
      <c r="F2793" s="15" t="s">
        <v>431</v>
      </c>
      <c r="G2793" s="15" t="s">
        <v>431</v>
      </c>
      <c r="H2793" s="5" t="s">
        <v>16111</v>
      </c>
      <c r="I2793" s="17" t="s">
        <v>16112</v>
      </c>
      <c r="J2793" s="5" t="n">
        <f aca="false">LEN(K2793)</f>
        <v>21</v>
      </c>
      <c r="K2793" s="6" t="s">
        <v>16113</v>
      </c>
      <c r="L2793" s="4" t="s">
        <v>10283</v>
      </c>
      <c r="M2793" s="4" t="s">
        <v>1216</v>
      </c>
    </row>
    <row r="2794" customFormat="false" ht="15.75" hidden="false" customHeight="true" outlineLevel="0" collapsed="false">
      <c r="A2794" s="4" t="n">
        <v>1038</v>
      </c>
      <c r="B2794" s="4" t="s">
        <v>16114</v>
      </c>
      <c r="C2794" s="4"/>
      <c r="D2794" s="4" t="s">
        <v>16115</v>
      </c>
      <c r="E2794" s="5" t="s">
        <v>3864</v>
      </c>
      <c r="F2794" s="4" t="s">
        <v>3865</v>
      </c>
      <c r="G2794" s="4" t="s">
        <v>431</v>
      </c>
      <c r="H2794" s="5" t="s">
        <v>16116</v>
      </c>
      <c r="I2794" s="4" t="s">
        <v>16117</v>
      </c>
      <c r="J2794" s="5" t="n">
        <f aca="false">LEN(K2794)</f>
        <v>21</v>
      </c>
      <c r="K2794" s="6" t="str">
        <f aca="false">LOWER(SUBSTITUTE(SUBSTITUTE(SUBSTITUTE(SUBSTITUTE(SUBSTITUTE(SUBSTITUTE(SUBSTITUTE(B2794,"S.L.",""),"SL",""),"S.A.",""),"SA","")," ",""),".",""),",",""))&amp;".com"</f>
        <v>solparquenantonio.com</v>
      </c>
      <c r="L2794" s="4" t="s">
        <v>78</v>
      </c>
      <c r="M2794" s="4" t="s">
        <v>16118</v>
      </c>
    </row>
    <row r="2795" customFormat="false" ht="15.75" hidden="false" customHeight="true" outlineLevel="0" collapsed="false">
      <c r="A2795" s="4" t="n">
        <v>1046</v>
      </c>
      <c r="B2795" s="4" t="s">
        <v>16119</v>
      </c>
      <c r="C2795" s="4"/>
      <c r="D2795" s="4" t="s">
        <v>16120</v>
      </c>
      <c r="E2795" s="5" t="s">
        <v>3864</v>
      </c>
      <c r="F2795" s="4" t="s">
        <v>3865</v>
      </c>
      <c r="G2795" s="4" t="s">
        <v>431</v>
      </c>
      <c r="H2795" s="5" t="s">
        <v>16121</v>
      </c>
      <c r="I2795" s="4" t="s">
        <v>16122</v>
      </c>
      <c r="J2795" s="5" t="n">
        <f aca="false">LEN(K2795)</f>
        <v>21</v>
      </c>
      <c r="K2795" s="6" t="s">
        <v>16123</v>
      </c>
      <c r="L2795" s="4" t="s">
        <v>78</v>
      </c>
      <c r="M2795" s="4" t="s">
        <v>1793</v>
      </c>
    </row>
    <row r="2796" customFormat="false" ht="15.75" hidden="false" customHeight="true" outlineLevel="0" collapsed="false">
      <c r="A2796" s="4" t="n">
        <v>1058</v>
      </c>
      <c r="B2796" s="4" t="s">
        <v>16124</v>
      </c>
      <c r="C2796" s="4"/>
      <c r="D2796" s="4" t="s">
        <v>16125</v>
      </c>
      <c r="E2796" s="5" t="s">
        <v>16126</v>
      </c>
      <c r="F2796" s="4" t="s">
        <v>16127</v>
      </c>
      <c r="G2796" s="4" t="s">
        <v>431</v>
      </c>
      <c r="H2796" s="5" t="s">
        <v>16128</v>
      </c>
      <c r="I2796" s="4" t="s">
        <v>16129</v>
      </c>
      <c r="J2796" s="5" t="n">
        <f aca="false">LEN(K2796)</f>
        <v>21</v>
      </c>
      <c r="K2796" s="6" t="str">
        <f aca="false">LOWER(SUBSTITUTE(SUBSTITUTE(SUBSTITUTE(SUBSTITUTE(SUBSTITUTE(SUBSTITUTE(SUBSTITUTE(B2796,"S.L.",""),"SL",""),"S.A.",""),"SA","")," ",""),".",""),",",""))&amp;".com"</f>
        <v>carlosyanesehijos.com</v>
      </c>
      <c r="L2796" s="4" t="s">
        <v>31</v>
      </c>
      <c r="M2796" s="4" t="s">
        <v>31</v>
      </c>
    </row>
    <row r="2797" customFormat="false" ht="15.75" hidden="false" customHeight="true" outlineLevel="0" collapsed="false">
      <c r="A2797" s="4" t="n">
        <v>1069</v>
      </c>
      <c r="B2797" s="4" t="s">
        <v>16130</v>
      </c>
      <c r="C2797" s="4"/>
      <c r="D2797" s="4" t="s">
        <v>16131</v>
      </c>
      <c r="E2797" s="5" t="s">
        <v>16132</v>
      </c>
      <c r="F2797" s="4" t="s">
        <v>3872</v>
      </c>
      <c r="G2797" s="4" t="s">
        <v>431</v>
      </c>
      <c r="H2797" s="5" t="s">
        <v>16133</v>
      </c>
      <c r="I2797" s="4" t="s">
        <v>16134</v>
      </c>
      <c r="J2797" s="5" t="n">
        <f aca="false">LEN(K2797)</f>
        <v>21</v>
      </c>
      <c r="K2797" s="6" t="s">
        <v>16135</v>
      </c>
      <c r="L2797" s="4" t="s">
        <v>78</v>
      </c>
      <c r="M2797" s="4" t="s">
        <v>2124</v>
      </c>
    </row>
    <row r="2798" customFormat="false" ht="15.75" hidden="false" customHeight="true" outlineLevel="0" collapsed="false">
      <c r="A2798" s="4" t="n">
        <v>1070</v>
      </c>
      <c r="B2798" s="4" t="s">
        <v>16136</v>
      </c>
      <c r="C2798" s="4"/>
      <c r="D2798" s="4" t="s">
        <v>16137</v>
      </c>
      <c r="E2798" s="5" t="s">
        <v>15697</v>
      </c>
      <c r="F2798" s="4" t="s">
        <v>15698</v>
      </c>
      <c r="G2798" s="4" t="s">
        <v>431</v>
      </c>
      <c r="H2798" s="5" t="s">
        <v>16138</v>
      </c>
      <c r="I2798" s="7" t="s">
        <v>16139</v>
      </c>
      <c r="J2798" s="5" t="n">
        <f aca="false">LEN(K2798)</f>
        <v>21</v>
      </c>
      <c r="K2798" s="6" t="s">
        <v>15889</v>
      </c>
      <c r="L2798" s="4" t="s">
        <v>21</v>
      </c>
      <c r="M2798" s="4" t="s">
        <v>14832</v>
      </c>
    </row>
    <row r="2799" customFormat="false" ht="15.75" hidden="false" customHeight="true" outlineLevel="0" collapsed="false">
      <c r="A2799" s="4" t="n">
        <v>1095</v>
      </c>
      <c r="B2799" s="4" t="s">
        <v>16140</v>
      </c>
      <c r="C2799" s="4"/>
      <c r="D2799" s="4" t="s">
        <v>16141</v>
      </c>
      <c r="E2799" s="5" t="s">
        <v>429</v>
      </c>
      <c r="F2799" s="4" t="s">
        <v>430</v>
      </c>
      <c r="G2799" s="4" t="s">
        <v>431</v>
      </c>
      <c r="H2799" s="5" t="s">
        <v>16142</v>
      </c>
      <c r="I2799" s="4" t="s">
        <v>16143</v>
      </c>
      <c r="J2799" s="5" t="n">
        <f aca="false">LEN(K2799)</f>
        <v>21</v>
      </c>
      <c r="K2799" s="10" t="s">
        <v>16144</v>
      </c>
      <c r="L2799" s="4" t="s">
        <v>31</v>
      </c>
      <c r="M2799" s="4" t="s">
        <v>31</v>
      </c>
    </row>
    <row r="2800" customFormat="false" ht="15.75" hidden="false" customHeight="true" outlineLevel="0" collapsed="false">
      <c r="A2800" s="4" t="n">
        <v>1102</v>
      </c>
      <c r="B2800" s="4" t="s">
        <v>9683</v>
      </c>
      <c r="C2800" s="4"/>
      <c r="D2800" s="4" t="s">
        <v>16145</v>
      </c>
      <c r="E2800" s="5" t="s">
        <v>429</v>
      </c>
      <c r="F2800" s="4" t="s">
        <v>430</v>
      </c>
      <c r="G2800" s="4" t="s">
        <v>431</v>
      </c>
      <c r="H2800" s="5" t="s">
        <v>16146</v>
      </c>
      <c r="I2800" s="4" t="s">
        <v>16147</v>
      </c>
      <c r="J2800" s="5" t="n">
        <f aca="false">LEN(K2800)</f>
        <v>21</v>
      </c>
      <c r="K2800" s="6" t="s">
        <v>16148</v>
      </c>
      <c r="L2800" s="4" t="s">
        <v>57</v>
      </c>
      <c r="M2800" s="4" t="s">
        <v>4901</v>
      </c>
    </row>
    <row r="2801" customFormat="false" ht="15.75" hidden="false" customHeight="true" outlineLevel="0" collapsed="false">
      <c r="A2801" s="4" t="n">
        <v>1171</v>
      </c>
      <c r="B2801" s="4" t="s">
        <v>16149</v>
      </c>
      <c r="C2801" s="4"/>
      <c r="D2801" s="4" t="s">
        <v>16150</v>
      </c>
      <c r="E2801" s="5" t="s">
        <v>1465</v>
      </c>
      <c r="F2801" s="4" t="s">
        <v>430</v>
      </c>
      <c r="G2801" s="4" t="s">
        <v>431</v>
      </c>
      <c r="H2801" s="5" t="s">
        <v>16151</v>
      </c>
      <c r="I2801" s="4" t="s">
        <v>16152</v>
      </c>
      <c r="J2801" s="5" t="n">
        <f aca="false">LEN(K2801)</f>
        <v>21</v>
      </c>
      <c r="K2801" s="6" t="str">
        <f aca="false">LOWER(SUBSTITUTE(SUBSTITUTE(SUBSTITUTE(SUBSTITUTE(SUBSTITUTE(SUBSTITUTE(SUBSTITUTE(B2801,"S.L.",""),"SL",""),"S.A.",""),"SA","")," ",""),".",""),",",""))&amp;".com"</f>
        <v>hoteloasisparaiso.com</v>
      </c>
      <c r="L2801" s="4" t="s">
        <v>78</v>
      </c>
      <c r="M2801" s="4" t="s">
        <v>31</v>
      </c>
    </row>
    <row r="2802" customFormat="false" ht="15.75" hidden="false" customHeight="true" outlineLevel="0" collapsed="false">
      <c r="A2802" s="4" t="n">
        <v>1194</v>
      </c>
      <c r="B2802" s="4" t="s">
        <v>16153</v>
      </c>
      <c r="C2802" s="4"/>
      <c r="D2802" s="4" t="s">
        <v>16154</v>
      </c>
      <c r="E2802" s="5" t="s">
        <v>2355</v>
      </c>
      <c r="F2802" s="4" t="s">
        <v>1027</v>
      </c>
      <c r="G2802" s="4" t="s">
        <v>431</v>
      </c>
      <c r="H2802" s="5" t="s">
        <v>16155</v>
      </c>
      <c r="I2802" s="4" t="s">
        <v>16156</v>
      </c>
      <c r="J2802" s="5" t="n">
        <f aca="false">LEN(K2802)</f>
        <v>21</v>
      </c>
      <c r="K2802" s="10" t="s">
        <v>16157</v>
      </c>
      <c r="L2802" s="4" t="s">
        <v>78</v>
      </c>
      <c r="M2802" s="4" t="s">
        <v>16158</v>
      </c>
    </row>
    <row r="2803" customFormat="false" ht="15.75" hidden="false" customHeight="true" outlineLevel="0" collapsed="false">
      <c r="A2803" s="4" t="n">
        <v>1196</v>
      </c>
      <c r="B2803" s="4" t="s">
        <v>16159</v>
      </c>
      <c r="C2803" s="4"/>
      <c r="D2803" s="4" t="s">
        <v>16160</v>
      </c>
      <c r="E2803" s="5" t="s">
        <v>429</v>
      </c>
      <c r="F2803" s="4" t="s">
        <v>1027</v>
      </c>
      <c r="G2803" s="4" t="s">
        <v>431</v>
      </c>
      <c r="H2803" s="5" t="s">
        <v>16161</v>
      </c>
      <c r="I2803" s="4" t="s">
        <v>16162</v>
      </c>
      <c r="J2803" s="5" t="n">
        <f aca="false">LEN(K2803)</f>
        <v>21</v>
      </c>
      <c r="K2803" s="6" t="s">
        <v>16163</v>
      </c>
      <c r="L2803" s="4" t="s">
        <v>66</v>
      </c>
      <c r="M2803" s="4" t="s">
        <v>1793</v>
      </c>
    </row>
    <row r="2804" customFormat="false" ht="15.75" hidden="false" customHeight="true" outlineLevel="0" collapsed="false">
      <c r="A2804" s="4" t="n">
        <v>1198</v>
      </c>
      <c r="B2804" s="4" t="s">
        <v>16164</v>
      </c>
      <c r="C2804" s="4"/>
      <c r="D2804" s="4" t="s">
        <v>16165</v>
      </c>
      <c r="E2804" s="5" t="s">
        <v>429</v>
      </c>
      <c r="F2804" s="4" t="s">
        <v>1027</v>
      </c>
      <c r="G2804" s="4" t="s">
        <v>431</v>
      </c>
      <c r="H2804" s="5" t="s">
        <v>16166</v>
      </c>
      <c r="I2804" s="4" t="s">
        <v>16167</v>
      </c>
      <c r="J2804" s="5" t="n">
        <f aca="false">LEN(K2804)</f>
        <v>21</v>
      </c>
      <c r="K2804" s="6" t="s">
        <v>16163</v>
      </c>
      <c r="L2804" s="4" t="s">
        <v>21</v>
      </c>
      <c r="M2804" s="4" t="s">
        <v>16168</v>
      </c>
    </row>
    <row r="2805" customFormat="false" ht="15.75" hidden="false" customHeight="true" outlineLevel="0" collapsed="false">
      <c r="A2805" s="4" t="n">
        <v>1213</v>
      </c>
      <c r="B2805" s="4" t="s">
        <v>16169</v>
      </c>
      <c r="C2805" s="4"/>
      <c r="D2805" s="4" t="s">
        <v>16170</v>
      </c>
      <c r="E2805" s="5" t="s">
        <v>2355</v>
      </c>
      <c r="F2805" s="4" t="s">
        <v>1027</v>
      </c>
      <c r="G2805" s="4" t="s">
        <v>431</v>
      </c>
      <c r="H2805" s="5" t="s">
        <v>16171</v>
      </c>
      <c r="I2805" s="4" t="s">
        <v>16172</v>
      </c>
      <c r="J2805" s="5" t="n">
        <f aca="false">LEN(K2805)</f>
        <v>21</v>
      </c>
      <c r="K2805" s="10" t="s">
        <v>16173</v>
      </c>
      <c r="L2805" s="4" t="s">
        <v>21</v>
      </c>
      <c r="M2805" s="4" t="s">
        <v>672</v>
      </c>
    </row>
    <row r="2806" customFormat="false" ht="15.75" hidden="false" customHeight="true" outlineLevel="0" collapsed="false">
      <c r="A2806" s="4" t="n">
        <v>1221</v>
      </c>
      <c r="B2806" s="4" t="s">
        <v>16174</v>
      </c>
      <c r="C2806" s="4"/>
      <c r="D2806" s="4" t="s">
        <v>5621</v>
      </c>
      <c r="E2806" s="5" t="s">
        <v>429</v>
      </c>
      <c r="F2806" s="4" t="s">
        <v>430</v>
      </c>
      <c r="G2806" s="4" t="s">
        <v>431</v>
      </c>
      <c r="H2806" s="5" t="s">
        <v>16175</v>
      </c>
      <c r="I2806" s="4" t="s">
        <v>3195</v>
      </c>
      <c r="J2806" s="5" t="n">
        <f aca="false">LEN(K2806)</f>
        <v>21</v>
      </c>
      <c r="K2806" s="6" t="s">
        <v>16176</v>
      </c>
      <c r="L2806" s="4" t="s">
        <v>31</v>
      </c>
      <c r="M2806" s="4" t="s">
        <v>31</v>
      </c>
    </row>
    <row r="2807" customFormat="false" ht="15.75" hidden="false" customHeight="true" outlineLevel="0" collapsed="false">
      <c r="A2807" s="4" t="n">
        <v>1225</v>
      </c>
      <c r="B2807" s="4" t="s">
        <v>16177</v>
      </c>
      <c r="C2807" s="4"/>
      <c r="D2807" s="4" t="s">
        <v>16178</v>
      </c>
      <c r="E2807" s="5" t="s">
        <v>429</v>
      </c>
      <c r="F2807" s="4" t="s">
        <v>1027</v>
      </c>
      <c r="G2807" s="4" t="s">
        <v>431</v>
      </c>
      <c r="H2807" s="5" t="s">
        <v>16179</v>
      </c>
      <c r="I2807" s="4" t="s">
        <v>16180</v>
      </c>
      <c r="J2807" s="5" t="n">
        <f aca="false">LEN(K2807)</f>
        <v>21</v>
      </c>
      <c r="K2807" s="6" t="s">
        <v>15889</v>
      </c>
      <c r="L2807" s="4" t="s">
        <v>57</v>
      </c>
      <c r="M2807" s="4" t="s">
        <v>16181</v>
      </c>
    </row>
    <row r="2808" customFormat="false" ht="15.75" hidden="false" customHeight="true" outlineLevel="0" collapsed="false">
      <c r="A2808" s="4" t="n">
        <v>1236</v>
      </c>
      <c r="B2808" s="4" t="s">
        <v>16182</v>
      </c>
      <c r="C2808" s="4"/>
      <c r="D2808" s="4" t="s">
        <v>16183</v>
      </c>
      <c r="E2808" s="5" t="s">
        <v>429</v>
      </c>
      <c r="F2808" s="4" t="s">
        <v>1027</v>
      </c>
      <c r="G2808" s="4" t="s">
        <v>431</v>
      </c>
      <c r="H2808" s="5" t="s">
        <v>16184</v>
      </c>
      <c r="I2808" s="4" t="s">
        <v>16185</v>
      </c>
      <c r="J2808" s="5" t="n">
        <f aca="false">LEN(K2808)</f>
        <v>21</v>
      </c>
      <c r="K2808" s="6" t="s">
        <v>16186</v>
      </c>
      <c r="L2808" s="4" t="s">
        <v>78</v>
      </c>
      <c r="M2808" s="4" t="s">
        <v>15950</v>
      </c>
    </row>
    <row r="2809" customFormat="false" ht="15.75" hidden="false" customHeight="true" outlineLevel="0" collapsed="false">
      <c r="A2809" s="4" t="n">
        <v>1269</v>
      </c>
      <c r="B2809" s="4" t="s">
        <v>16187</v>
      </c>
      <c r="C2809" s="4"/>
      <c r="D2809" s="4" t="s">
        <v>16188</v>
      </c>
      <c r="E2809" s="5" t="s">
        <v>5756</v>
      </c>
      <c r="F2809" s="4" t="s">
        <v>5757</v>
      </c>
      <c r="G2809" s="4" t="s">
        <v>431</v>
      </c>
      <c r="H2809" s="5" t="s">
        <v>16189</v>
      </c>
      <c r="I2809" s="4" t="s">
        <v>16190</v>
      </c>
      <c r="J2809" s="5" t="n">
        <f aca="false">LEN(K2809)</f>
        <v>21</v>
      </c>
      <c r="K2809" s="6" t="s">
        <v>16123</v>
      </c>
      <c r="L2809" s="4" t="s">
        <v>31</v>
      </c>
      <c r="M2809" s="4" t="s">
        <v>31</v>
      </c>
    </row>
    <row r="2810" customFormat="false" ht="15.75" hidden="false" customHeight="true" outlineLevel="0" collapsed="false">
      <c r="A2810" s="4" t="n">
        <v>1289</v>
      </c>
      <c r="B2810" s="4" t="s">
        <v>16191</v>
      </c>
      <c r="C2810" s="4"/>
      <c r="D2810" s="4" t="s">
        <v>16192</v>
      </c>
      <c r="E2810" s="5" t="s">
        <v>2355</v>
      </c>
      <c r="F2810" s="4" t="s">
        <v>1027</v>
      </c>
      <c r="G2810" s="4" t="s">
        <v>431</v>
      </c>
      <c r="H2810" s="5" t="s">
        <v>16193</v>
      </c>
      <c r="I2810" s="7" t="s">
        <v>16194</v>
      </c>
      <c r="J2810" s="5" t="n">
        <f aca="false">LEN(K2810)</f>
        <v>21</v>
      </c>
      <c r="K2810" s="6" t="str">
        <f aca="false">LOWER(SUBSTITUTE(SUBSTITUTE(SUBSTITUTE(SUBSTITUTE(SUBSTITUTE(SUBSTITUTE(SUBSTITUTE(B2810,"S.L.",""),"SL",""),"S.A.",""),"SA","")," ",""),".",""),",",""))&amp;".com"</f>
        <v>hotelparadisepark.com</v>
      </c>
      <c r="L2810" s="4" t="s">
        <v>78</v>
      </c>
      <c r="M2810" s="4" t="s">
        <v>31</v>
      </c>
    </row>
    <row r="2811" customFormat="false" ht="15.75" hidden="false" customHeight="true" outlineLevel="0" collapsed="false">
      <c r="A2811" s="4" t="n">
        <v>1294</v>
      </c>
      <c r="B2811" s="4" t="s">
        <v>16195</v>
      </c>
      <c r="C2811" s="4"/>
      <c r="D2811" s="4" t="s">
        <v>16196</v>
      </c>
      <c r="E2811" s="5" t="s">
        <v>2085</v>
      </c>
      <c r="F2811" s="4" t="s">
        <v>322</v>
      </c>
      <c r="G2811" s="4" t="s">
        <v>322</v>
      </c>
      <c r="H2811" s="5" t="s">
        <v>16197</v>
      </c>
      <c r="I2811" s="4" t="s">
        <v>16198</v>
      </c>
      <c r="J2811" s="5" t="n">
        <f aca="false">LEN(K2811)</f>
        <v>21</v>
      </c>
      <c r="K2811" s="6" t="s">
        <v>16199</v>
      </c>
      <c r="L2811" s="4" t="s">
        <v>57</v>
      </c>
      <c r="M2811" s="4" t="s">
        <v>31</v>
      </c>
    </row>
    <row r="2812" customFormat="false" ht="15.75" hidden="false" customHeight="true" outlineLevel="0" collapsed="false">
      <c r="A2812" s="4" t="n">
        <v>1327</v>
      </c>
      <c r="B2812" s="4" t="s">
        <v>16200</v>
      </c>
      <c r="C2812" s="4"/>
      <c r="D2812" s="4" t="s">
        <v>16201</v>
      </c>
      <c r="E2812" s="5" t="s">
        <v>2085</v>
      </c>
      <c r="F2812" s="4" t="s">
        <v>322</v>
      </c>
      <c r="G2812" s="4" t="s">
        <v>322</v>
      </c>
      <c r="H2812" s="5" t="s">
        <v>16202</v>
      </c>
      <c r="I2812" s="17" t="s">
        <v>16203</v>
      </c>
      <c r="J2812" s="5" t="n">
        <f aca="false">LEN(K2812)</f>
        <v>21</v>
      </c>
      <c r="K2812" s="19" t="s">
        <v>16204</v>
      </c>
      <c r="L2812" s="4" t="s">
        <v>31</v>
      </c>
      <c r="M2812" s="4" t="s">
        <v>326</v>
      </c>
    </row>
    <row r="2813" customFormat="false" ht="15.75" hidden="false" customHeight="true" outlineLevel="0" collapsed="false">
      <c r="A2813" s="4" t="n">
        <v>1340</v>
      </c>
      <c r="B2813" s="4" t="s">
        <v>16205</v>
      </c>
      <c r="C2813" s="4"/>
      <c r="D2813" s="4" t="s">
        <v>16206</v>
      </c>
      <c r="E2813" s="5" t="s">
        <v>16207</v>
      </c>
      <c r="F2813" s="4" t="s">
        <v>322</v>
      </c>
      <c r="G2813" s="4" t="s">
        <v>322</v>
      </c>
      <c r="H2813" s="5" t="s">
        <v>16208</v>
      </c>
      <c r="I2813" s="7" t="s">
        <v>16203</v>
      </c>
      <c r="J2813" s="5" t="n">
        <f aca="false">LEN(K2813)</f>
        <v>21</v>
      </c>
      <c r="K2813" s="19" t="s">
        <v>16204</v>
      </c>
      <c r="L2813" s="4" t="s">
        <v>31</v>
      </c>
      <c r="M2813" s="4" t="s">
        <v>5116</v>
      </c>
    </row>
    <row r="2814" customFormat="false" ht="15.75" hidden="false" customHeight="true" outlineLevel="0" collapsed="false">
      <c r="A2814" s="4" t="n">
        <v>1342</v>
      </c>
      <c r="B2814" s="4" t="s">
        <v>16209</v>
      </c>
      <c r="C2814" s="4"/>
      <c r="D2814" s="4" t="s">
        <v>16210</v>
      </c>
      <c r="E2814" s="5" t="s">
        <v>5768</v>
      </c>
      <c r="F2814" s="4" t="s">
        <v>322</v>
      </c>
      <c r="G2814" s="4" t="s">
        <v>322</v>
      </c>
      <c r="H2814" s="5" t="s">
        <v>16211</v>
      </c>
      <c r="I2814" s="4" t="s">
        <v>16212</v>
      </c>
      <c r="J2814" s="5" t="n">
        <f aca="false">LEN(K2814)</f>
        <v>21</v>
      </c>
      <c r="K2814" s="6" t="s">
        <v>16213</v>
      </c>
      <c r="L2814" s="4" t="s">
        <v>31</v>
      </c>
      <c r="M2814" s="4" t="s">
        <v>31</v>
      </c>
    </row>
    <row r="2815" customFormat="false" ht="15.75" hidden="false" customHeight="true" outlineLevel="0" collapsed="false">
      <c r="A2815" s="4" t="n">
        <v>1385</v>
      </c>
      <c r="B2815" s="4" t="s">
        <v>16214</v>
      </c>
      <c r="C2815" s="4"/>
      <c r="D2815" s="4" t="s">
        <v>16215</v>
      </c>
      <c r="E2815" s="5" t="s">
        <v>16207</v>
      </c>
      <c r="F2815" s="4" t="s">
        <v>322</v>
      </c>
      <c r="G2815" s="4" t="s">
        <v>322</v>
      </c>
      <c r="H2815" s="5" t="s">
        <v>16216</v>
      </c>
      <c r="I2815" s="4" t="s">
        <v>16217</v>
      </c>
      <c r="J2815" s="5" t="n">
        <f aca="false">LEN(K2815)</f>
        <v>21</v>
      </c>
      <c r="K2815" s="6" t="str">
        <f aca="false">LOWER(SUBSTITUTE(SUBSTITUTE(SUBSTITUTE(SUBSTITUTE(SUBSTITUTE(SUBSTITUTE(SUBSTITUTE(B2815,"S.L.",""),"SL",""),"S.A.",""),"SA","")," ",""),".",""),",",""))&amp;".com"</f>
        <v>hotelurbanlamanca.com</v>
      </c>
      <c r="L2815" s="4" t="s">
        <v>31</v>
      </c>
      <c r="M2815" s="4" t="s">
        <v>31</v>
      </c>
    </row>
    <row r="2816" customFormat="false" ht="15.75" hidden="false" customHeight="true" outlineLevel="0" collapsed="false">
      <c r="A2816" s="4" t="n">
        <v>1392</v>
      </c>
      <c r="B2816" s="4" t="s">
        <v>16218</v>
      </c>
      <c r="C2816" s="4"/>
      <c r="D2816" s="4" t="s">
        <v>16219</v>
      </c>
      <c r="E2816" s="5" t="s">
        <v>16220</v>
      </c>
      <c r="F2816" s="4" t="s">
        <v>16221</v>
      </c>
      <c r="G2816" s="4" t="s">
        <v>1097</v>
      </c>
      <c r="H2816" s="5" t="s">
        <v>16222</v>
      </c>
      <c r="I2816" s="4" t="s">
        <v>16223</v>
      </c>
      <c r="J2816" s="5" t="n">
        <f aca="false">LEN(K2816)</f>
        <v>21</v>
      </c>
      <c r="K2816" s="6" t="s">
        <v>16224</v>
      </c>
      <c r="L2816" s="4" t="s">
        <v>57</v>
      </c>
      <c r="M2816" s="4" t="s">
        <v>9493</v>
      </c>
    </row>
    <row r="2817" customFormat="false" ht="15.75" hidden="false" customHeight="true" outlineLevel="0" collapsed="false">
      <c r="A2817" s="4" t="n">
        <v>1393</v>
      </c>
      <c r="B2817" s="4" t="s">
        <v>16225</v>
      </c>
      <c r="C2817" s="4"/>
      <c r="D2817" s="4" t="s">
        <v>16226</v>
      </c>
      <c r="E2817" s="5" t="s">
        <v>16227</v>
      </c>
      <c r="F2817" s="4" t="s">
        <v>16228</v>
      </c>
      <c r="G2817" s="4" t="s">
        <v>1097</v>
      </c>
      <c r="H2817" s="5" t="s">
        <v>16229</v>
      </c>
      <c r="I2817" s="4" t="s">
        <v>16230</v>
      </c>
      <c r="J2817" s="5" t="n">
        <f aca="false">LEN(K2817)</f>
        <v>21</v>
      </c>
      <c r="K2817" s="6" t="s">
        <v>16231</v>
      </c>
      <c r="L2817" s="4" t="s">
        <v>78</v>
      </c>
      <c r="M2817" s="4" t="s">
        <v>1462</v>
      </c>
    </row>
    <row r="2818" customFormat="false" ht="15.75" hidden="false" customHeight="true" outlineLevel="0" collapsed="false">
      <c r="A2818" s="4" t="n">
        <v>1400</v>
      </c>
      <c r="B2818" s="4" t="s">
        <v>16232</v>
      </c>
      <c r="C2818" s="4"/>
      <c r="D2818" s="4" t="s">
        <v>16233</v>
      </c>
      <c r="E2818" s="5" t="s">
        <v>16234</v>
      </c>
      <c r="F2818" s="4" t="s">
        <v>1097</v>
      </c>
      <c r="G2818" s="4" t="s">
        <v>1097</v>
      </c>
      <c r="H2818" s="5" t="s">
        <v>16235</v>
      </c>
      <c r="I2818" s="17" t="s">
        <v>16236</v>
      </c>
      <c r="J2818" s="5" t="n">
        <f aca="false">LEN(K2818)</f>
        <v>21</v>
      </c>
      <c r="K2818" s="19" t="s">
        <v>16237</v>
      </c>
      <c r="L2818" s="4" t="s">
        <v>66</v>
      </c>
      <c r="M2818" s="4" t="s">
        <v>7936</v>
      </c>
    </row>
    <row r="2819" customFormat="false" ht="15.75" hidden="false" customHeight="true" outlineLevel="0" collapsed="false">
      <c r="A2819" s="4" t="n">
        <v>1410</v>
      </c>
      <c r="B2819" s="4" t="s">
        <v>16238</v>
      </c>
      <c r="C2819" s="4"/>
      <c r="D2819" s="4" t="s">
        <v>16239</v>
      </c>
      <c r="E2819" s="5" t="s">
        <v>7139</v>
      </c>
      <c r="F2819" s="4" t="s">
        <v>7140</v>
      </c>
      <c r="G2819" s="4" t="s">
        <v>1097</v>
      </c>
      <c r="H2819" s="5" t="s">
        <v>16240</v>
      </c>
      <c r="I2819" s="17" t="s">
        <v>16241</v>
      </c>
      <c r="J2819" s="5" t="n">
        <f aca="false">LEN(K2819)</f>
        <v>21</v>
      </c>
      <c r="K2819" s="19" t="s">
        <v>16242</v>
      </c>
      <c r="L2819" s="4" t="s">
        <v>57</v>
      </c>
      <c r="M2819" s="4" t="s">
        <v>1005</v>
      </c>
    </row>
    <row r="2820" customFormat="false" ht="15.75" hidden="false" customHeight="true" outlineLevel="0" collapsed="false">
      <c r="A2820" s="4" t="n">
        <v>1436</v>
      </c>
      <c r="B2820" s="4" t="s">
        <v>16243</v>
      </c>
      <c r="C2820" s="4"/>
      <c r="D2820" s="4" t="s">
        <v>16244</v>
      </c>
      <c r="E2820" s="5" t="s">
        <v>4484</v>
      </c>
      <c r="F2820" s="4" t="s">
        <v>4485</v>
      </c>
      <c r="G2820" s="4" t="s">
        <v>1097</v>
      </c>
      <c r="H2820" s="5" t="s">
        <v>16245</v>
      </c>
      <c r="I2820" s="4" t="s">
        <v>16246</v>
      </c>
      <c r="J2820" s="5" t="n">
        <f aca="false">LEN(K2820)</f>
        <v>21</v>
      </c>
      <c r="K2820" s="10" t="s">
        <v>16247</v>
      </c>
      <c r="L2820" s="4" t="s">
        <v>21</v>
      </c>
      <c r="M2820" s="4" t="s">
        <v>22</v>
      </c>
    </row>
    <row r="2821" customFormat="false" ht="15.75" hidden="false" customHeight="true" outlineLevel="0" collapsed="false">
      <c r="A2821" s="4" t="n">
        <v>1448</v>
      </c>
      <c r="B2821" s="4" t="s">
        <v>16248</v>
      </c>
      <c r="C2821" s="4"/>
      <c r="D2821" s="4" t="s">
        <v>16249</v>
      </c>
      <c r="E2821" s="5" t="s">
        <v>1095</v>
      </c>
      <c r="F2821" s="4" t="s">
        <v>1096</v>
      </c>
      <c r="G2821" s="4" t="s">
        <v>1097</v>
      </c>
      <c r="H2821" s="5" t="s">
        <v>16250</v>
      </c>
      <c r="I2821" s="7" t="s">
        <v>16251</v>
      </c>
      <c r="J2821" s="5" t="n">
        <f aca="false">LEN(K2821)</f>
        <v>21</v>
      </c>
      <c r="K2821" s="6" t="s">
        <v>16252</v>
      </c>
      <c r="L2821" s="4" t="s">
        <v>78</v>
      </c>
      <c r="M2821" s="4" t="s">
        <v>6467</v>
      </c>
    </row>
    <row r="2822" customFormat="false" ht="15.75" hidden="false" customHeight="true" outlineLevel="0" collapsed="false">
      <c r="A2822" s="4" t="n">
        <v>1475</v>
      </c>
      <c r="B2822" s="4" t="s">
        <v>16253</v>
      </c>
      <c r="C2822" s="4"/>
      <c r="D2822" s="4" t="s">
        <v>16254</v>
      </c>
      <c r="E2822" s="5" t="s">
        <v>16255</v>
      </c>
      <c r="F2822" s="4" t="s">
        <v>16256</v>
      </c>
      <c r="G2822" s="4" t="s">
        <v>464</v>
      </c>
      <c r="H2822" s="5" t="s">
        <v>16257</v>
      </c>
      <c r="I2822" s="4" t="s">
        <v>16258</v>
      </c>
      <c r="J2822" s="5" t="n">
        <f aca="false">LEN(K2822)</f>
        <v>21</v>
      </c>
      <c r="K2822" s="10" t="s">
        <v>16259</v>
      </c>
      <c r="L2822" s="4" t="s">
        <v>78</v>
      </c>
      <c r="M2822" s="4" t="s">
        <v>368</v>
      </c>
    </row>
    <row r="2823" customFormat="false" ht="15.75" hidden="false" customHeight="true" outlineLevel="0" collapsed="false">
      <c r="A2823" s="4" t="n">
        <v>1487</v>
      </c>
      <c r="B2823" s="4" t="s">
        <v>16260</v>
      </c>
      <c r="C2823" s="4"/>
      <c r="D2823" s="4" t="s">
        <v>16261</v>
      </c>
      <c r="E2823" s="5" t="s">
        <v>1031</v>
      </c>
      <c r="F2823" s="4" t="s">
        <v>464</v>
      </c>
      <c r="G2823" s="4" t="s">
        <v>464</v>
      </c>
      <c r="H2823" s="5" t="s">
        <v>16262</v>
      </c>
      <c r="I2823" s="4" t="s">
        <v>16263</v>
      </c>
      <c r="J2823" s="5" t="n">
        <f aca="false">LEN(K2823)</f>
        <v>21</v>
      </c>
      <c r="K2823" s="6" t="s">
        <v>16264</v>
      </c>
      <c r="L2823" s="4" t="s">
        <v>78</v>
      </c>
      <c r="M2823" s="4" t="s">
        <v>695</v>
      </c>
    </row>
    <row r="2824" customFormat="false" ht="15.75" hidden="false" customHeight="true" outlineLevel="0" collapsed="false">
      <c r="A2824" s="4" t="n">
        <v>1534</v>
      </c>
      <c r="B2824" s="4" t="s">
        <v>16265</v>
      </c>
      <c r="C2824" s="4"/>
      <c r="D2824" s="4" t="s">
        <v>16266</v>
      </c>
      <c r="E2824" s="5" t="s">
        <v>16267</v>
      </c>
      <c r="F2824" s="4" t="s">
        <v>16268</v>
      </c>
      <c r="G2824" s="4" t="s">
        <v>464</v>
      </c>
      <c r="H2824" s="5" t="s">
        <v>16269</v>
      </c>
      <c r="I2824" s="4" t="s">
        <v>16270</v>
      </c>
      <c r="J2824" s="5" t="n">
        <f aca="false">LEN(K2824)</f>
        <v>21</v>
      </c>
      <c r="K2824" s="6" t="s">
        <v>16271</v>
      </c>
      <c r="L2824" s="4" t="s">
        <v>21</v>
      </c>
      <c r="M2824" s="4" t="s">
        <v>577</v>
      </c>
    </row>
    <row r="2825" customFormat="false" ht="15.75" hidden="false" customHeight="true" outlineLevel="0" collapsed="false">
      <c r="A2825" s="4" t="n">
        <v>1539</v>
      </c>
      <c r="B2825" s="4" t="s">
        <v>16272</v>
      </c>
      <c r="C2825" s="4"/>
      <c r="D2825" s="4" t="s">
        <v>16273</v>
      </c>
      <c r="E2825" s="5" t="s">
        <v>1031</v>
      </c>
      <c r="F2825" s="4" t="s">
        <v>464</v>
      </c>
      <c r="G2825" s="4" t="s">
        <v>464</v>
      </c>
      <c r="H2825" s="5" t="s">
        <v>16274</v>
      </c>
      <c r="I2825" s="4" t="s">
        <v>16275</v>
      </c>
      <c r="J2825" s="5" t="n">
        <f aca="false">LEN(K2825)</f>
        <v>21</v>
      </c>
      <c r="K2825" s="6" t="str">
        <f aca="false">LOWER(SUBSTITUTE(SUBSTITUTE(SUBSTITUTE(SUBSTITUTE(SUBSTITUTE(SUBSTITUTE(SUBSTITUTE(B2825,"S.L.",""),"SL",""),"S.A.",""),"SA","")," ",""),".",""),",",""))&amp;".com"</f>
        <v>hotelduquedelerma.com</v>
      </c>
      <c r="L2825" s="4" t="s">
        <v>78</v>
      </c>
      <c r="M2825" s="4" t="s">
        <v>1208</v>
      </c>
    </row>
    <row r="2826" customFormat="false" ht="15.75" hidden="false" customHeight="true" outlineLevel="0" collapsed="false">
      <c r="A2826" s="4" t="n">
        <v>1548</v>
      </c>
      <c r="B2826" s="4" t="s">
        <v>16276</v>
      </c>
      <c r="C2826" s="4"/>
      <c r="D2826" s="4" t="s">
        <v>16277</v>
      </c>
      <c r="E2826" s="5" t="s">
        <v>16278</v>
      </c>
      <c r="F2826" s="4" t="s">
        <v>16279</v>
      </c>
      <c r="G2826" s="4" t="s">
        <v>464</v>
      </c>
      <c r="H2826" s="5" t="s">
        <v>16280</v>
      </c>
      <c r="I2826" s="4" t="s">
        <v>16281</v>
      </c>
      <c r="J2826" s="5" t="n">
        <f aca="false">LEN(K2826)</f>
        <v>21</v>
      </c>
      <c r="K2826" s="6" t="s">
        <v>16282</v>
      </c>
      <c r="L2826" s="4" t="s">
        <v>31</v>
      </c>
      <c r="M2826" s="4" t="s">
        <v>3974</v>
      </c>
    </row>
    <row r="2827" customFormat="false" ht="15.75" hidden="false" customHeight="true" outlineLevel="0" collapsed="false">
      <c r="A2827" s="4" t="n">
        <v>1551</v>
      </c>
      <c r="B2827" s="4" t="s">
        <v>16283</v>
      </c>
      <c r="C2827" s="4"/>
      <c r="D2827" s="4" t="s">
        <v>16284</v>
      </c>
      <c r="E2827" s="5" t="s">
        <v>16285</v>
      </c>
      <c r="F2827" s="4" t="s">
        <v>16286</v>
      </c>
      <c r="G2827" s="4" t="s">
        <v>464</v>
      </c>
      <c r="H2827" s="5" t="s">
        <v>16287</v>
      </c>
      <c r="I2827" s="4" t="s">
        <v>16288</v>
      </c>
      <c r="J2827" s="5" t="n">
        <f aca="false">LEN(K2827)</f>
        <v>21</v>
      </c>
      <c r="K2827" s="6" t="s">
        <v>16289</v>
      </c>
      <c r="L2827" s="4" t="s">
        <v>31</v>
      </c>
      <c r="M2827" s="4" t="s">
        <v>31</v>
      </c>
    </row>
    <row r="2828" customFormat="false" ht="15.75" hidden="false" customHeight="true" outlineLevel="0" collapsed="false">
      <c r="A2828" s="4" t="n">
        <v>11539</v>
      </c>
      <c r="B2828" s="4" t="s">
        <v>16290</v>
      </c>
      <c r="C2828" s="4"/>
      <c r="D2828" s="4" t="s">
        <v>16291</v>
      </c>
      <c r="E2828" s="5" t="s">
        <v>16292</v>
      </c>
      <c r="F2828" s="4" t="s">
        <v>2093</v>
      </c>
      <c r="G2828" s="4" t="s">
        <v>2093</v>
      </c>
      <c r="H2828" s="5" t="s">
        <v>16293</v>
      </c>
      <c r="I2828" s="7" t="s">
        <v>16294</v>
      </c>
      <c r="J2828" s="5" t="n">
        <f aca="false">LEN(K2828)</f>
        <v>21</v>
      </c>
      <c r="K2828" s="6" t="str">
        <f aca="false">LOWER(SUBSTITUTE(SUBSTITUTE(SUBSTITUTE(SUBSTITUTE(SUBSTITUTE(SUBSTITUTE(SUBSTITUTE(B2828,"S.L.",""),"SL",""),"S.A.",""),"SA","")," ",""),".",""),",",""))&amp;".com"</f>
        <v>hotelruralellagar.com</v>
      </c>
      <c r="L2828" s="4" t="s">
        <v>21</v>
      </c>
      <c r="M2828" s="4" t="s">
        <v>877</v>
      </c>
    </row>
    <row r="2829" customFormat="false" ht="15.75" hidden="false" customHeight="true" outlineLevel="0" collapsed="false">
      <c r="A2829" s="4" t="n">
        <v>1563</v>
      </c>
      <c r="B2829" s="4" t="s">
        <v>16295</v>
      </c>
      <c r="C2829" s="4"/>
      <c r="D2829" s="4" t="s">
        <v>16296</v>
      </c>
      <c r="E2829" s="5" t="s">
        <v>3238</v>
      </c>
      <c r="F2829" s="4" t="s">
        <v>3239</v>
      </c>
      <c r="G2829" s="4" t="s">
        <v>2093</v>
      </c>
      <c r="H2829" s="5" t="s">
        <v>16297</v>
      </c>
      <c r="I2829" s="4" t="s">
        <v>16298</v>
      </c>
      <c r="J2829" s="5" t="n">
        <f aca="false">LEN(K2829)</f>
        <v>21</v>
      </c>
      <c r="K2829" s="6" t="s">
        <v>16299</v>
      </c>
      <c r="L2829" s="4" t="s">
        <v>31</v>
      </c>
      <c r="M2829" s="4" t="s">
        <v>31</v>
      </c>
    </row>
    <row r="2830" customFormat="false" ht="15.75" hidden="false" customHeight="true" outlineLevel="0" collapsed="false">
      <c r="A2830" s="4" t="n">
        <v>1569</v>
      </c>
      <c r="B2830" s="4" t="s">
        <v>16300</v>
      </c>
      <c r="C2830" s="4"/>
      <c r="D2830" s="4" t="s">
        <v>16301</v>
      </c>
      <c r="E2830" s="5" t="s">
        <v>16302</v>
      </c>
      <c r="F2830" s="4" t="s">
        <v>16303</v>
      </c>
      <c r="G2830" s="4" t="s">
        <v>2093</v>
      </c>
      <c r="H2830" s="5" t="s">
        <v>16304</v>
      </c>
      <c r="I2830" s="7" t="s">
        <v>16305</v>
      </c>
      <c r="J2830" s="5" t="n">
        <f aca="false">LEN(K2830)</f>
        <v>21</v>
      </c>
      <c r="K2830" s="6" t="s">
        <v>16306</v>
      </c>
      <c r="L2830" s="4" t="s">
        <v>66</v>
      </c>
      <c r="M2830" s="4" t="s">
        <v>2890</v>
      </c>
    </row>
    <row r="2831" customFormat="false" ht="15.75" hidden="false" customHeight="true" outlineLevel="0" collapsed="false">
      <c r="A2831" s="4" t="n">
        <v>1595</v>
      </c>
      <c r="B2831" s="4" t="s">
        <v>16307</v>
      </c>
      <c r="C2831" s="4"/>
      <c r="D2831" s="4" t="s">
        <v>5798</v>
      </c>
      <c r="E2831" s="5" t="s">
        <v>16308</v>
      </c>
      <c r="F2831" s="4" t="s">
        <v>16309</v>
      </c>
      <c r="G2831" s="4" t="s">
        <v>2093</v>
      </c>
      <c r="H2831" s="5" t="s">
        <v>16310</v>
      </c>
      <c r="I2831" s="4" t="s">
        <v>16311</v>
      </c>
      <c r="J2831" s="5" t="n">
        <f aca="false">LEN(K2831)</f>
        <v>21</v>
      </c>
      <c r="K2831" s="6" t="s">
        <v>16312</v>
      </c>
      <c r="L2831" s="4" t="s">
        <v>21</v>
      </c>
      <c r="M2831" s="4" t="s">
        <v>924</v>
      </c>
    </row>
    <row r="2832" customFormat="false" ht="15.75" hidden="false" customHeight="true" outlineLevel="0" collapsed="false">
      <c r="A2832" s="4" t="n">
        <v>1614</v>
      </c>
      <c r="B2832" s="4" t="s">
        <v>16313</v>
      </c>
      <c r="C2832" s="4"/>
      <c r="D2832" s="4" t="s">
        <v>16314</v>
      </c>
      <c r="E2832" s="5" t="s">
        <v>16315</v>
      </c>
      <c r="F2832" s="4" t="s">
        <v>16316</v>
      </c>
      <c r="G2832" s="4" t="s">
        <v>2093</v>
      </c>
      <c r="H2832" s="5" t="s">
        <v>16317</v>
      </c>
      <c r="I2832" s="4" t="s">
        <v>16318</v>
      </c>
      <c r="J2832" s="5" t="n">
        <f aca="false">LEN(K2832)</f>
        <v>21</v>
      </c>
      <c r="K2832" s="6" t="s">
        <v>16319</v>
      </c>
      <c r="L2832" s="4" t="s">
        <v>78</v>
      </c>
      <c r="M2832" s="4" t="s">
        <v>317</v>
      </c>
    </row>
    <row r="2833" customFormat="false" ht="15.75" hidden="false" customHeight="true" outlineLevel="0" collapsed="false">
      <c r="A2833" s="4" t="n">
        <v>1622</v>
      </c>
      <c r="B2833" s="4" t="s">
        <v>16320</v>
      </c>
      <c r="C2833" s="4"/>
      <c r="D2833" s="4" t="s">
        <v>16321</v>
      </c>
      <c r="E2833" s="5" t="s">
        <v>2601</v>
      </c>
      <c r="F2833" s="4" t="s">
        <v>2602</v>
      </c>
      <c r="G2833" s="4" t="s">
        <v>2093</v>
      </c>
      <c r="H2833" s="5" t="s">
        <v>16322</v>
      </c>
      <c r="I2833" s="4" t="s">
        <v>16323</v>
      </c>
      <c r="J2833" s="5" t="n">
        <f aca="false">LEN(K2833)</f>
        <v>21</v>
      </c>
      <c r="K2833" s="6" t="s">
        <v>16324</v>
      </c>
      <c r="L2833" s="4" t="s">
        <v>31</v>
      </c>
      <c r="M2833" s="4" t="s">
        <v>2097</v>
      </c>
    </row>
    <row r="2834" customFormat="false" ht="15.75" hidden="false" customHeight="true" outlineLevel="0" collapsed="false">
      <c r="A2834" s="4" t="n">
        <v>1651</v>
      </c>
      <c r="B2834" s="4" t="s">
        <v>16325</v>
      </c>
      <c r="C2834" s="4"/>
      <c r="D2834" s="4" t="s">
        <v>16326</v>
      </c>
      <c r="E2834" s="5" t="s">
        <v>7182</v>
      </c>
      <c r="F2834" s="4" t="s">
        <v>7183</v>
      </c>
      <c r="G2834" s="4" t="s">
        <v>895</v>
      </c>
      <c r="H2834" s="5" t="s">
        <v>16327</v>
      </c>
      <c r="I2834" s="17" t="s">
        <v>16328</v>
      </c>
      <c r="J2834" s="5" t="n">
        <f aca="false">LEN(K2834)</f>
        <v>21</v>
      </c>
      <c r="K2834" s="19" t="s">
        <v>16329</v>
      </c>
      <c r="L2834" s="4" t="s">
        <v>21</v>
      </c>
      <c r="M2834" s="4" t="s">
        <v>695</v>
      </c>
    </row>
    <row r="2835" customFormat="false" ht="15.75" hidden="false" customHeight="true" outlineLevel="0" collapsed="false">
      <c r="A2835" s="4" t="n">
        <v>1703</v>
      </c>
      <c r="B2835" s="4" t="s">
        <v>16330</v>
      </c>
      <c r="C2835" s="4"/>
      <c r="D2835" s="4" t="s">
        <v>16331</v>
      </c>
      <c r="E2835" s="5" t="s">
        <v>16332</v>
      </c>
      <c r="F2835" s="4" t="s">
        <v>16333</v>
      </c>
      <c r="G2835" s="4" t="s">
        <v>895</v>
      </c>
      <c r="H2835" s="5" t="s">
        <v>16334</v>
      </c>
      <c r="I2835" s="7" t="s">
        <v>16335</v>
      </c>
      <c r="J2835" s="5" t="n">
        <f aca="false">LEN(K2835)</f>
        <v>21</v>
      </c>
      <c r="K2835" s="6" t="s">
        <v>16336</v>
      </c>
      <c r="L2835" s="4" t="s">
        <v>21</v>
      </c>
      <c r="M2835" s="4" t="s">
        <v>467</v>
      </c>
    </row>
    <row r="2836" customFormat="false" ht="15.75" hidden="false" customHeight="true" outlineLevel="0" collapsed="false">
      <c r="A2836" s="4" t="n">
        <v>1709</v>
      </c>
      <c r="B2836" s="4" t="s">
        <v>16337</v>
      </c>
      <c r="C2836" s="4"/>
      <c r="D2836" s="4" t="s">
        <v>16338</v>
      </c>
      <c r="E2836" s="5" t="s">
        <v>16339</v>
      </c>
      <c r="F2836" s="4" t="s">
        <v>16340</v>
      </c>
      <c r="G2836" s="4" t="s">
        <v>895</v>
      </c>
      <c r="H2836" s="5" t="s">
        <v>16341</v>
      </c>
      <c r="I2836" s="4" t="s">
        <v>16342</v>
      </c>
      <c r="J2836" s="5" t="n">
        <f aca="false">LEN(K2836)</f>
        <v>21</v>
      </c>
      <c r="K2836" s="6" t="s">
        <v>16343</v>
      </c>
      <c r="L2836" s="4" t="s">
        <v>78</v>
      </c>
      <c r="M2836" s="4" t="s">
        <v>31</v>
      </c>
    </row>
    <row r="2837" customFormat="false" ht="15.75" hidden="false" customHeight="true" outlineLevel="0" collapsed="false">
      <c r="A2837" s="4" t="n">
        <v>1731</v>
      </c>
      <c r="B2837" s="4" t="s">
        <v>16344</v>
      </c>
      <c r="C2837" s="4"/>
      <c r="D2837" s="4" t="s">
        <v>16345</v>
      </c>
      <c r="E2837" s="5" t="s">
        <v>7139</v>
      </c>
      <c r="F2837" s="4" t="s">
        <v>7140</v>
      </c>
      <c r="G2837" s="4" t="s">
        <v>1097</v>
      </c>
      <c r="H2837" s="5" t="s">
        <v>16346</v>
      </c>
      <c r="I2837" s="4" t="s">
        <v>16347</v>
      </c>
      <c r="J2837" s="5" t="n">
        <f aca="false">LEN(K2837)</f>
        <v>21</v>
      </c>
      <c r="K2837" s="6" t="s">
        <v>16348</v>
      </c>
      <c r="L2837" s="4" t="s">
        <v>78</v>
      </c>
      <c r="M2837" s="4" t="s">
        <v>3523</v>
      </c>
    </row>
    <row r="2838" customFormat="false" ht="15.75" hidden="false" customHeight="true" outlineLevel="0" collapsed="false">
      <c r="A2838" s="4" t="n">
        <v>1778</v>
      </c>
      <c r="B2838" s="4" t="s">
        <v>16349</v>
      </c>
      <c r="C2838" s="4"/>
      <c r="D2838" s="4" t="s">
        <v>16350</v>
      </c>
      <c r="E2838" s="5" t="s">
        <v>438</v>
      </c>
      <c r="F2838" s="4" t="s">
        <v>439</v>
      </c>
      <c r="G2838" s="4" t="s">
        <v>37</v>
      </c>
      <c r="H2838" s="5" t="s">
        <v>16351</v>
      </c>
      <c r="I2838" s="4" t="s">
        <v>16352</v>
      </c>
      <c r="J2838" s="5" t="n">
        <f aca="false">LEN(K2838)</f>
        <v>21</v>
      </c>
      <c r="K2838" s="6" t="s">
        <v>16353</v>
      </c>
      <c r="L2838" s="4" t="s">
        <v>78</v>
      </c>
      <c r="M2838" s="4" t="s">
        <v>31</v>
      </c>
    </row>
    <row r="2839" customFormat="false" ht="15.75" hidden="false" customHeight="true" outlineLevel="0" collapsed="false">
      <c r="A2839" s="4" t="n">
        <v>1780</v>
      </c>
      <c r="B2839" s="4" t="s">
        <v>16354</v>
      </c>
      <c r="C2839" s="4"/>
      <c r="D2839" s="4" t="s">
        <v>16355</v>
      </c>
      <c r="E2839" s="5" t="s">
        <v>52</v>
      </c>
      <c r="F2839" s="4" t="s">
        <v>53</v>
      </c>
      <c r="G2839" s="4" t="s">
        <v>37</v>
      </c>
      <c r="H2839" s="5" t="s">
        <v>16356</v>
      </c>
      <c r="I2839" s="4" t="s">
        <v>16357</v>
      </c>
      <c r="J2839" s="5" t="n">
        <f aca="false">LEN(K2839)</f>
        <v>21</v>
      </c>
      <c r="K2839" s="6" t="str">
        <f aca="false">LOWER(SUBSTITUTE(SUBSTITUTE(SUBSTITUTE(SUBSTITUTE(SUBSTITUTE(SUBSTITUTE(SUBSTITUTE(B2839,"S.L.",""),"SL",""),"S.A.",""),"SA","")," ",""),".",""),",",""))&amp;".com"</f>
        <v>lopenbaobabresort.com</v>
      </c>
      <c r="L2839" s="4" t="s">
        <v>31</v>
      </c>
      <c r="M2839" s="4" t="s">
        <v>16358</v>
      </c>
    </row>
    <row r="2840" customFormat="false" ht="15.75" hidden="false" customHeight="true" outlineLevel="0" collapsed="false">
      <c r="A2840" s="4" t="n">
        <v>1839</v>
      </c>
      <c r="B2840" s="4" t="s">
        <v>16359</v>
      </c>
      <c r="C2840" s="4"/>
      <c r="D2840" s="4" t="s">
        <v>16360</v>
      </c>
      <c r="E2840" s="5" t="s">
        <v>2111</v>
      </c>
      <c r="F2840" s="4" t="s">
        <v>2112</v>
      </c>
      <c r="G2840" s="4" t="s">
        <v>37</v>
      </c>
      <c r="H2840" s="5" t="s">
        <v>16361</v>
      </c>
      <c r="I2840" s="4" t="s">
        <v>16362</v>
      </c>
      <c r="J2840" s="5" t="n">
        <f aca="false">LEN(K2840)</f>
        <v>21</v>
      </c>
      <c r="K2840" s="6" t="str">
        <f aca="false">LOWER(SUBSTITUTE(SUBSTITUTE(SUBSTITUTE(SUBSTITUTE(SUBSTITUTE(SUBSTITUTE(SUBSTITUTE(B2840,"S.L.",""),"SL",""),"S.A.",""),"SA","")," ",""),".",""),",",""))&amp;".com"</f>
        <v>ángelpadróndieppa.com</v>
      </c>
      <c r="L2840" s="4" t="s">
        <v>21</v>
      </c>
      <c r="M2840" s="4" t="s">
        <v>31</v>
      </c>
    </row>
    <row r="2841" customFormat="false" ht="15.75" hidden="false" customHeight="true" outlineLevel="0" collapsed="false">
      <c r="A2841" s="4" t="n">
        <v>1844</v>
      </c>
      <c r="B2841" s="4" t="s">
        <v>16363</v>
      </c>
      <c r="C2841" s="4"/>
      <c r="D2841" s="4" t="s">
        <v>16364</v>
      </c>
      <c r="E2841" s="5" t="s">
        <v>52</v>
      </c>
      <c r="F2841" s="4" t="s">
        <v>53</v>
      </c>
      <c r="G2841" s="4" t="s">
        <v>37</v>
      </c>
      <c r="H2841" s="5" t="s">
        <v>16365</v>
      </c>
      <c r="I2841" s="4" t="s">
        <v>16366</v>
      </c>
      <c r="J2841" s="5" t="n">
        <f aca="false">LEN(K2841)</f>
        <v>21</v>
      </c>
      <c r="K2841" s="6" t="s">
        <v>16367</v>
      </c>
      <c r="L2841" s="4" t="s">
        <v>637</v>
      </c>
      <c r="M2841" s="4" t="s">
        <v>31</v>
      </c>
    </row>
    <row r="2842" customFormat="false" ht="15.75" hidden="false" customHeight="true" outlineLevel="0" collapsed="false">
      <c r="A2842" s="4" t="n">
        <v>1921</v>
      </c>
      <c r="B2842" s="4" t="s">
        <v>16368</v>
      </c>
      <c r="C2842" s="4"/>
      <c r="D2842" s="4" t="s">
        <v>16369</v>
      </c>
      <c r="E2842" s="5" t="s">
        <v>266</v>
      </c>
      <c r="F2842" s="4" t="s">
        <v>267</v>
      </c>
      <c r="G2842" s="4" t="s">
        <v>37</v>
      </c>
      <c r="H2842" s="5" t="s">
        <v>16370</v>
      </c>
      <c r="I2842" s="4" t="s">
        <v>16371</v>
      </c>
      <c r="J2842" s="5" t="n">
        <f aca="false">LEN(K2842)</f>
        <v>21</v>
      </c>
      <c r="K2842" s="10" t="str">
        <f aca="false">LOWER(SUBSTITUTE(SUBSTITUTE(SUBSTITUTE(SUBSTITUTE(SUBSTITUTE(SUBSTITUTE(SUBSTITUTE(B2842,"S.L.",""),"SL",""),"S.A.",""),"SA","")," ",""),".",""),",",""))&amp;".com"</f>
        <v>aparthotelsunpark.com</v>
      </c>
      <c r="L2842" s="4" t="s">
        <v>31</v>
      </c>
      <c r="M2842" s="4" t="s">
        <v>555</v>
      </c>
    </row>
    <row r="2843" customFormat="false" ht="15.75" hidden="false" customHeight="true" outlineLevel="0" collapsed="false">
      <c r="A2843" s="4" t="n">
        <v>1975</v>
      </c>
      <c r="B2843" s="4" t="s">
        <v>16372</v>
      </c>
      <c r="C2843" s="4"/>
      <c r="D2843" s="4" t="s">
        <v>16373</v>
      </c>
      <c r="E2843" s="5" t="s">
        <v>3956</v>
      </c>
      <c r="F2843" s="4" t="s">
        <v>169</v>
      </c>
      <c r="G2843" s="4" t="s">
        <v>37</v>
      </c>
      <c r="H2843" s="5" t="s">
        <v>16374</v>
      </c>
      <c r="I2843" s="4" t="s">
        <v>16375</v>
      </c>
      <c r="J2843" s="5" t="n">
        <f aca="false">LEN(K2843)</f>
        <v>21</v>
      </c>
      <c r="K2843" s="6" t="s">
        <v>16376</v>
      </c>
      <c r="L2843" s="4" t="s">
        <v>21</v>
      </c>
      <c r="M2843" s="4" t="s">
        <v>16377</v>
      </c>
    </row>
    <row r="2844" customFormat="false" ht="15.75" hidden="false" customHeight="true" outlineLevel="0" collapsed="false">
      <c r="A2844" s="4" t="n">
        <v>1981</v>
      </c>
      <c r="B2844" s="4" t="s">
        <v>16378</v>
      </c>
      <c r="C2844" s="4"/>
      <c r="D2844" s="4" t="s">
        <v>16379</v>
      </c>
      <c r="E2844" s="5" t="s">
        <v>438</v>
      </c>
      <c r="F2844" s="4" t="s">
        <v>439</v>
      </c>
      <c r="G2844" s="4" t="s">
        <v>37</v>
      </c>
      <c r="H2844" s="5" t="s">
        <v>16380</v>
      </c>
      <c r="I2844" s="7" t="s">
        <v>16381</v>
      </c>
      <c r="J2844" s="5" t="n">
        <f aca="false">LEN(K2844)</f>
        <v>21</v>
      </c>
      <c r="K2844" s="6" t="s">
        <v>16353</v>
      </c>
      <c r="L2844" s="4" t="s">
        <v>31</v>
      </c>
      <c r="M2844" s="4" t="s">
        <v>4027</v>
      </c>
    </row>
    <row r="2845" customFormat="false" ht="15.75" hidden="false" customHeight="true" outlineLevel="0" collapsed="false">
      <c r="A2845" s="4" t="n">
        <v>1982</v>
      </c>
      <c r="B2845" s="4" t="s">
        <v>16382</v>
      </c>
      <c r="C2845" s="4"/>
      <c r="D2845" s="4" t="s">
        <v>16383</v>
      </c>
      <c r="E2845" s="5" t="s">
        <v>438</v>
      </c>
      <c r="F2845" s="4" t="s">
        <v>439</v>
      </c>
      <c r="G2845" s="4" t="s">
        <v>37</v>
      </c>
      <c r="H2845" s="5" t="s">
        <v>16384</v>
      </c>
      <c r="I2845" s="4" t="s">
        <v>16385</v>
      </c>
      <c r="J2845" s="5" t="n">
        <f aca="false">LEN(K2845)</f>
        <v>21</v>
      </c>
      <c r="K2845" s="6" t="s">
        <v>16386</v>
      </c>
      <c r="L2845" s="4" t="s">
        <v>31</v>
      </c>
      <c r="M2845" s="4" t="s">
        <v>31</v>
      </c>
    </row>
    <row r="2846" customFormat="false" ht="15.75" hidden="false" customHeight="true" outlineLevel="0" collapsed="false">
      <c r="A2846" s="4" t="n">
        <v>2014</v>
      </c>
      <c r="B2846" s="4" t="s">
        <v>16387</v>
      </c>
      <c r="C2846" s="4"/>
      <c r="D2846" s="4" t="s">
        <v>16388</v>
      </c>
      <c r="E2846" s="5" t="s">
        <v>35</v>
      </c>
      <c r="F2846" s="4" t="s">
        <v>36</v>
      </c>
      <c r="G2846" s="4" t="s">
        <v>37</v>
      </c>
      <c r="H2846" s="5" t="s">
        <v>16389</v>
      </c>
      <c r="I2846" s="4" t="s">
        <v>16390</v>
      </c>
      <c r="J2846" s="5" t="n">
        <f aca="false">LEN(K2846)</f>
        <v>21</v>
      </c>
      <c r="K2846" s="6" t="s">
        <v>16391</v>
      </c>
      <c r="L2846" s="4" t="s">
        <v>57</v>
      </c>
      <c r="M2846" s="4" t="s">
        <v>16392</v>
      </c>
    </row>
    <row r="2847" customFormat="false" ht="15.75" hidden="false" customHeight="true" outlineLevel="0" collapsed="false">
      <c r="A2847" s="4" t="n">
        <v>2018</v>
      </c>
      <c r="B2847" s="4" t="s">
        <v>16393</v>
      </c>
      <c r="C2847" s="4"/>
      <c r="D2847" s="4" t="s">
        <v>16394</v>
      </c>
      <c r="E2847" s="5" t="s">
        <v>35</v>
      </c>
      <c r="F2847" s="4" t="s">
        <v>36</v>
      </c>
      <c r="G2847" s="4" t="s">
        <v>37</v>
      </c>
      <c r="H2847" s="5" t="s">
        <v>16395</v>
      </c>
      <c r="I2847" s="4" t="s">
        <v>16396</v>
      </c>
      <c r="J2847" s="5" t="n">
        <f aca="false">LEN(K2847)</f>
        <v>21</v>
      </c>
      <c r="K2847" s="6" t="s">
        <v>16397</v>
      </c>
      <c r="L2847" s="4" t="s">
        <v>21</v>
      </c>
      <c r="M2847" s="4" t="s">
        <v>31</v>
      </c>
    </row>
    <row r="2848" customFormat="false" ht="15.75" hidden="false" customHeight="true" outlineLevel="0" collapsed="false">
      <c r="A2848" s="4" t="n">
        <v>2040</v>
      </c>
      <c r="B2848" s="4" t="s">
        <v>16398</v>
      </c>
      <c r="C2848" s="4"/>
      <c r="D2848" s="4" t="s">
        <v>16399</v>
      </c>
      <c r="E2848" s="5" t="s">
        <v>16400</v>
      </c>
      <c r="F2848" s="4" t="s">
        <v>10980</v>
      </c>
      <c r="G2848" s="4" t="s">
        <v>37</v>
      </c>
      <c r="H2848" s="5" t="s">
        <v>16401</v>
      </c>
      <c r="I2848" s="4" t="s">
        <v>16402</v>
      </c>
      <c r="J2848" s="5" t="n">
        <f aca="false">LEN(K2848)</f>
        <v>21</v>
      </c>
      <c r="K2848" s="6" t="s">
        <v>16403</v>
      </c>
      <c r="L2848" s="4" t="s">
        <v>31</v>
      </c>
      <c r="M2848" s="4" t="s">
        <v>1979</v>
      </c>
    </row>
    <row r="2849" customFormat="false" ht="15.75" hidden="false" customHeight="true" outlineLevel="0" collapsed="false">
      <c r="A2849" s="4" t="n">
        <v>2070</v>
      </c>
      <c r="B2849" s="4" t="s">
        <v>16404</v>
      </c>
      <c r="C2849" s="4"/>
      <c r="D2849" s="4" t="s">
        <v>16405</v>
      </c>
      <c r="E2849" s="5" t="s">
        <v>52</v>
      </c>
      <c r="F2849" s="4" t="s">
        <v>53</v>
      </c>
      <c r="G2849" s="4" t="s">
        <v>37</v>
      </c>
      <c r="H2849" s="5" t="s">
        <v>16406</v>
      </c>
      <c r="I2849" s="7" t="s">
        <v>16407</v>
      </c>
      <c r="J2849" s="5" t="n">
        <f aca="false">LEN(K2849)</f>
        <v>21</v>
      </c>
      <c r="K2849" s="6" t="s">
        <v>16408</v>
      </c>
      <c r="L2849" s="4" t="s">
        <v>3407</v>
      </c>
      <c r="M2849" s="4" t="s">
        <v>16409</v>
      </c>
    </row>
    <row r="2850" customFormat="false" ht="15.75" hidden="false" customHeight="true" outlineLevel="0" collapsed="false">
      <c r="A2850" s="4" t="n">
        <v>2123</v>
      </c>
      <c r="B2850" s="4" t="s">
        <v>16410</v>
      </c>
      <c r="C2850" s="4"/>
      <c r="D2850" s="4" t="s">
        <v>16411</v>
      </c>
      <c r="E2850" s="5" t="s">
        <v>35</v>
      </c>
      <c r="F2850" s="4" t="s">
        <v>36</v>
      </c>
      <c r="G2850" s="4" t="s">
        <v>37</v>
      </c>
      <c r="H2850" s="5" t="s">
        <v>16412</v>
      </c>
      <c r="I2850" s="4" t="s">
        <v>16413</v>
      </c>
      <c r="J2850" s="5" t="n">
        <f aca="false">LEN(K2850)</f>
        <v>21</v>
      </c>
      <c r="K2850" s="6" t="s">
        <v>16414</v>
      </c>
      <c r="L2850" s="4" t="s">
        <v>31</v>
      </c>
      <c r="M2850" s="4" t="s">
        <v>31</v>
      </c>
    </row>
    <row r="2851" customFormat="false" ht="15.75" hidden="false" customHeight="true" outlineLevel="0" collapsed="false">
      <c r="A2851" s="4" t="n">
        <v>2136</v>
      </c>
      <c r="B2851" s="4" t="s">
        <v>16415</v>
      </c>
      <c r="C2851" s="4"/>
      <c r="D2851" s="4" t="s">
        <v>16416</v>
      </c>
      <c r="E2851" s="5" t="s">
        <v>4766</v>
      </c>
      <c r="F2851" s="4" t="s">
        <v>4767</v>
      </c>
      <c r="G2851" s="4" t="s">
        <v>37</v>
      </c>
      <c r="H2851" s="5" t="s">
        <v>16417</v>
      </c>
      <c r="I2851" s="4" t="s">
        <v>16418</v>
      </c>
      <c r="J2851" s="5" t="n">
        <f aca="false">LEN(K2851)</f>
        <v>21</v>
      </c>
      <c r="K2851" s="6" t="s">
        <v>16419</v>
      </c>
      <c r="L2851" s="4" t="s">
        <v>31</v>
      </c>
      <c r="M2851" s="4" t="s">
        <v>988</v>
      </c>
    </row>
    <row r="2852" customFormat="false" ht="15.75" hidden="false" customHeight="true" outlineLevel="0" collapsed="false">
      <c r="A2852" s="4" t="n">
        <v>2148</v>
      </c>
      <c r="B2852" s="4" t="s">
        <v>16420</v>
      </c>
      <c r="C2852" s="4"/>
      <c r="D2852" s="4" t="s">
        <v>16421</v>
      </c>
      <c r="E2852" s="5" t="s">
        <v>281</v>
      </c>
      <c r="F2852" s="4" t="s">
        <v>282</v>
      </c>
      <c r="G2852" s="4" t="s">
        <v>37</v>
      </c>
      <c r="H2852" s="5" t="s">
        <v>16422</v>
      </c>
      <c r="I2852" s="4" t="s">
        <v>16423</v>
      </c>
      <c r="J2852" s="5" t="n">
        <f aca="false">LEN(K2852)</f>
        <v>21</v>
      </c>
      <c r="K2852" s="6" t="s">
        <v>16424</v>
      </c>
      <c r="L2852" s="4" t="s">
        <v>21</v>
      </c>
      <c r="M2852" s="4" t="s">
        <v>16425</v>
      </c>
    </row>
    <row r="2853" customFormat="false" ht="15.75" hidden="false" customHeight="true" outlineLevel="0" collapsed="false">
      <c r="A2853" s="4" t="n">
        <v>2150</v>
      </c>
      <c r="B2853" s="4" t="s">
        <v>16426</v>
      </c>
      <c r="C2853" s="4"/>
      <c r="D2853" s="4" t="s">
        <v>16427</v>
      </c>
      <c r="E2853" s="5" t="s">
        <v>281</v>
      </c>
      <c r="F2853" s="4" t="s">
        <v>282</v>
      </c>
      <c r="G2853" s="4" t="s">
        <v>37</v>
      </c>
      <c r="H2853" s="5" t="s">
        <v>16428</v>
      </c>
      <c r="I2853" s="4" t="s">
        <v>16429</v>
      </c>
      <c r="J2853" s="5" t="n">
        <f aca="false">LEN(K2853)</f>
        <v>21</v>
      </c>
      <c r="K2853" s="6" t="s">
        <v>16144</v>
      </c>
      <c r="L2853" s="4" t="s">
        <v>21</v>
      </c>
      <c r="M2853" s="4" t="s">
        <v>3980</v>
      </c>
    </row>
    <row r="2854" customFormat="false" ht="15.75" hidden="false" customHeight="true" outlineLevel="0" collapsed="false">
      <c r="A2854" s="4" t="n">
        <v>2151</v>
      </c>
      <c r="B2854" s="4" t="s">
        <v>16430</v>
      </c>
      <c r="C2854" s="4"/>
      <c r="D2854" s="4" t="s">
        <v>16431</v>
      </c>
      <c r="E2854" s="5" t="s">
        <v>281</v>
      </c>
      <c r="F2854" s="4" t="s">
        <v>282</v>
      </c>
      <c r="G2854" s="4" t="s">
        <v>37</v>
      </c>
      <c r="H2854" s="5" t="s">
        <v>16432</v>
      </c>
      <c r="I2854" s="4" t="s">
        <v>16433</v>
      </c>
      <c r="J2854" s="5" t="n">
        <f aca="false">LEN(K2854)</f>
        <v>21</v>
      </c>
      <c r="K2854" s="6" t="s">
        <v>16434</v>
      </c>
      <c r="L2854" s="4" t="s">
        <v>78</v>
      </c>
      <c r="M2854" s="4" t="s">
        <v>31</v>
      </c>
    </row>
    <row r="2855" customFormat="false" ht="15.75" hidden="false" customHeight="true" outlineLevel="0" collapsed="false">
      <c r="A2855" s="4" t="n">
        <v>11380</v>
      </c>
      <c r="B2855" s="4" t="s">
        <v>16435</v>
      </c>
      <c r="C2855" s="4"/>
      <c r="D2855" s="4" t="s">
        <v>16436</v>
      </c>
      <c r="E2855" s="5" t="s">
        <v>3963</v>
      </c>
      <c r="F2855" s="4" t="s">
        <v>3964</v>
      </c>
      <c r="G2855" s="4" t="s">
        <v>138</v>
      </c>
      <c r="H2855" s="5" t="s">
        <v>16437</v>
      </c>
      <c r="I2855" s="4" t="s">
        <v>16438</v>
      </c>
      <c r="J2855" s="5" t="n">
        <f aca="false">LEN(K2855)</f>
        <v>21</v>
      </c>
      <c r="K2855" s="6" t="s">
        <v>16439</v>
      </c>
      <c r="L2855" s="4" t="s">
        <v>1970</v>
      </c>
      <c r="M2855" s="4" t="s">
        <v>186</v>
      </c>
    </row>
    <row r="2856" customFormat="false" ht="15.75" hidden="false" customHeight="true" outlineLevel="0" collapsed="false">
      <c r="A2856" s="4" t="n">
        <v>2188</v>
      </c>
      <c r="B2856" s="4" t="s">
        <v>16440</v>
      </c>
      <c r="C2856" s="4"/>
      <c r="D2856" s="4" t="s">
        <v>16441</v>
      </c>
      <c r="E2856" s="5" t="s">
        <v>3963</v>
      </c>
      <c r="F2856" s="4" t="s">
        <v>3964</v>
      </c>
      <c r="G2856" s="4" t="s">
        <v>138</v>
      </c>
      <c r="H2856" s="5" t="s">
        <v>16442</v>
      </c>
      <c r="I2856" s="4" t="s">
        <v>16443</v>
      </c>
      <c r="J2856" s="5" t="n">
        <f aca="false">LEN(K2856)</f>
        <v>21</v>
      </c>
      <c r="K2856" s="6" t="s">
        <v>16444</v>
      </c>
      <c r="L2856" s="4" t="s">
        <v>31</v>
      </c>
      <c r="M2856" s="4" t="s">
        <v>31</v>
      </c>
    </row>
    <row r="2857" customFormat="false" ht="15.75" hidden="false" customHeight="true" outlineLevel="0" collapsed="false">
      <c r="A2857" s="4" t="n">
        <v>2209</v>
      </c>
      <c r="B2857" s="4" t="s">
        <v>16445</v>
      </c>
      <c r="C2857" s="4" t="s">
        <v>16446</v>
      </c>
      <c r="D2857" s="4" t="s">
        <v>16447</v>
      </c>
      <c r="E2857" s="5" t="s">
        <v>2399</v>
      </c>
      <c r="F2857" s="4" t="s">
        <v>138</v>
      </c>
      <c r="G2857" s="4" t="s">
        <v>138</v>
      </c>
      <c r="H2857" s="5" t="s">
        <v>16448</v>
      </c>
      <c r="I2857" s="4" t="s">
        <v>16449</v>
      </c>
      <c r="J2857" s="5" t="n">
        <f aca="false">LEN(K2857)</f>
        <v>21</v>
      </c>
      <c r="K2857" s="6" t="s">
        <v>16450</v>
      </c>
      <c r="L2857" s="4" t="s">
        <v>21</v>
      </c>
      <c r="M2857" s="4" t="s">
        <v>1418</v>
      </c>
    </row>
    <row r="2858" customFormat="false" ht="15.75" hidden="false" customHeight="true" outlineLevel="0" collapsed="false">
      <c r="A2858" s="4" t="n">
        <v>2223</v>
      </c>
      <c r="B2858" s="4" t="s">
        <v>16451</v>
      </c>
      <c r="C2858" s="4" t="s">
        <v>16452</v>
      </c>
      <c r="D2858" s="4" t="s">
        <v>16453</v>
      </c>
      <c r="E2858" s="5" t="s">
        <v>16454</v>
      </c>
      <c r="F2858" s="4" t="s">
        <v>138</v>
      </c>
      <c r="G2858" s="4" t="s">
        <v>138</v>
      </c>
      <c r="H2858" s="5" t="s">
        <v>16455</v>
      </c>
      <c r="I2858" s="9" t="s">
        <v>16456</v>
      </c>
      <c r="J2858" s="5" t="n">
        <f aca="false">LEN(K2858)</f>
        <v>21</v>
      </c>
      <c r="K2858" s="6" t="s">
        <v>15889</v>
      </c>
      <c r="L2858" s="4" t="s">
        <v>637</v>
      </c>
      <c r="M2858" s="4" t="s">
        <v>988</v>
      </c>
    </row>
    <row r="2859" customFormat="false" ht="15.75" hidden="false" customHeight="true" outlineLevel="0" collapsed="false">
      <c r="A2859" s="4" t="n">
        <v>2233</v>
      </c>
      <c r="B2859" s="4" t="s">
        <v>16457</v>
      </c>
      <c r="C2859" s="4" t="s">
        <v>16458</v>
      </c>
      <c r="D2859" s="4" t="s">
        <v>16459</v>
      </c>
      <c r="E2859" s="5" t="s">
        <v>16454</v>
      </c>
      <c r="F2859" s="4" t="s">
        <v>138</v>
      </c>
      <c r="G2859" s="4" t="s">
        <v>138</v>
      </c>
      <c r="H2859" s="5" t="s">
        <v>16460</v>
      </c>
      <c r="I2859" s="7" t="s">
        <v>16461</v>
      </c>
      <c r="J2859" s="5" t="n">
        <f aca="false">LEN(K2859)</f>
        <v>21</v>
      </c>
      <c r="K2859" s="6" t="s">
        <v>15889</v>
      </c>
      <c r="L2859" s="4" t="s">
        <v>57</v>
      </c>
      <c r="M2859" s="4" t="s">
        <v>2177</v>
      </c>
    </row>
    <row r="2860" customFormat="false" ht="15.75" hidden="false" customHeight="true" outlineLevel="0" collapsed="false">
      <c r="A2860" s="4" t="n">
        <v>2236</v>
      </c>
      <c r="B2860" s="4" t="s">
        <v>16462</v>
      </c>
      <c r="C2860" s="4" t="s">
        <v>16463</v>
      </c>
      <c r="D2860" s="4" t="s">
        <v>16464</v>
      </c>
      <c r="E2860" s="5" t="s">
        <v>13637</v>
      </c>
      <c r="F2860" s="4" t="s">
        <v>138</v>
      </c>
      <c r="G2860" s="4" t="s">
        <v>138</v>
      </c>
      <c r="H2860" s="5" t="s">
        <v>16465</v>
      </c>
      <c r="I2860" s="4" t="s">
        <v>16466</v>
      </c>
      <c r="J2860" s="5" t="n">
        <f aca="false">LEN(K2860)</f>
        <v>21</v>
      </c>
      <c r="K2860" s="10" t="s">
        <v>15889</v>
      </c>
      <c r="L2860" s="4" t="s">
        <v>78</v>
      </c>
      <c r="M2860" s="4" t="s">
        <v>5967</v>
      </c>
    </row>
    <row r="2861" customFormat="false" ht="15.75" hidden="false" customHeight="true" outlineLevel="0" collapsed="false">
      <c r="A2861" s="4" t="n">
        <v>2244</v>
      </c>
      <c r="B2861" s="4" t="s">
        <v>16467</v>
      </c>
      <c r="C2861" s="4" t="s">
        <v>16468</v>
      </c>
      <c r="D2861" s="4" t="s">
        <v>16469</v>
      </c>
      <c r="E2861" s="5" t="s">
        <v>2720</v>
      </c>
      <c r="F2861" s="4" t="s">
        <v>138</v>
      </c>
      <c r="G2861" s="4" t="s">
        <v>138</v>
      </c>
      <c r="H2861" s="5" t="s">
        <v>16470</v>
      </c>
      <c r="I2861" s="4" t="s">
        <v>16471</v>
      </c>
      <c r="J2861" s="5" t="n">
        <f aca="false">LEN(K2861)</f>
        <v>21</v>
      </c>
      <c r="K2861" s="6" t="s">
        <v>16472</v>
      </c>
      <c r="L2861" s="4" t="s">
        <v>57</v>
      </c>
      <c r="M2861" s="4" t="s">
        <v>695</v>
      </c>
    </row>
    <row r="2862" customFormat="false" ht="15.75" hidden="false" customHeight="true" outlineLevel="0" collapsed="false">
      <c r="A2862" s="4" t="n">
        <v>2246</v>
      </c>
      <c r="B2862" s="4" t="s">
        <v>16473</v>
      </c>
      <c r="C2862" s="4"/>
      <c r="D2862" s="4" t="s">
        <v>16469</v>
      </c>
      <c r="E2862" s="5" t="s">
        <v>2720</v>
      </c>
      <c r="F2862" s="4" t="s">
        <v>138</v>
      </c>
      <c r="G2862" s="4" t="s">
        <v>138</v>
      </c>
      <c r="H2862" s="5" t="s">
        <v>16474</v>
      </c>
      <c r="I2862" s="7" t="s">
        <v>16475</v>
      </c>
      <c r="J2862" s="5" t="n">
        <f aca="false">LEN(K2862)</f>
        <v>21</v>
      </c>
      <c r="K2862" s="6" t="str">
        <f aca="false">LOWER(SUBSTITUTE(SUBSTITUTE(SUBSTITUTE(SUBSTITUTE(SUBSTITUTE(SUBSTITUTE(SUBSTITUTE(B2862,"S.L.",""),"SL",""),"S.A.",""),"SA","")," ",""),".",""),",",""))&amp;".com"</f>
        <v>luigimenocarreras.com</v>
      </c>
      <c r="L2862" s="4" t="s">
        <v>31</v>
      </c>
      <c r="M2862" s="4" t="s">
        <v>2124</v>
      </c>
    </row>
    <row r="2863" customFormat="false" ht="15.75" hidden="false" customHeight="true" outlineLevel="0" collapsed="false">
      <c r="A2863" s="4" t="n">
        <v>2255</v>
      </c>
      <c r="B2863" s="4" t="s">
        <v>16476</v>
      </c>
      <c r="C2863" s="4" t="s">
        <v>16477</v>
      </c>
      <c r="D2863" s="4" t="s">
        <v>16478</v>
      </c>
      <c r="E2863" s="5" t="s">
        <v>1690</v>
      </c>
      <c r="F2863" s="4" t="s">
        <v>138</v>
      </c>
      <c r="G2863" s="4" t="s">
        <v>138</v>
      </c>
      <c r="H2863" s="5" t="s">
        <v>16479</v>
      </c>
      <c r="I2863" s="4" t="s">
        <v>16480</v>
      </c>
      <c r="J2863" s="5" t="n">
        <f aca="false">LEN(K2863)</f>
        <v>21</v>
      </c>
      <c r="K2863" s="10" t="s">
        <v>15889</v>
      </c>
      <c r="L2863" s="4" t="s">
        <v>31</v>
      </c>
      <c r="M2863" s="4" t="s">
        <v>16481</v>
      </c>
    </row>
    <row r="2864" customFormat="false" ht="15.75" hidden="false" customHeight="true" outlineLevel="0" collapsed="false">
      <c r="A2864" s="4" t="n">
        <v>2268</v>
      </c>
      <c r="B2864" s="4" t="s">
        <v>16482</v>
      </c>
      <c r="C2864" s="4" t="s">
        <v>16483</v>
      </c>
      <c r="D2864" s="4" t="s">
        <v>16484</v>
      </c>
      <c r="E2864" s="5" t="s">
        <v>1703</v>
      </c>
      <c r="F2864" s="4" t="s">
        <v>138</v>
      </c>
      <c r="G2864" s="4" t="s">
        <v>138</v>
      </c>
      <c r="H2864" s="5" t="s">
        <v>4782</v>
      </c>
      <c r="I2864" s="4" t="s">
        <v>16485</v>
      </c>
      <c r="J2864" s="5" t="n">
        <f aca="false">LEN(K2864)</f>
        <v>21</v>
      </c>
      <c r="K2864" s="6" t="s">
        <v>15889</v>
      </c>
      <c r="L2864" s="4" t="s">
        <v>31</v>
      </c>
      <c r="M2864" s="4" t="s">
        <v>435</v>
      </c>
    </row>
    <row r="2865" customFormat="false" ht="15.75" hidden="false" customHeight="true" outlineLevel="0" collapsed="false">
      <c r="A2865" s="4" t="n">
        <v>2284</v>
      </c>
      <c r="B2865" s="4" t="s">
        <v>16486</v>
      </c>
      <c r="C2865" s="4"/>
      <c r="D2865" s="4" t="s">
        <v>16487</v>
      </c>
      <c r="E2865" s="5" t="s">
        <v>7278</v>
      </c>
      <c r="F2865" s="4" t="s">
        <v>138</v>
      </c>
      <c r="G2865" s="4" t="s">
        <v>138</v>
      </c>
      <c r="H2865" s="5" t="s">
        <v>16488</v>
      </c>
      <c r="I2865" s="4" t="s">
        <v>16489</v>
      </c>
      <c r="J2865" s="5" t="n">
        <f aca="false">LEN(K2865)</f>
        <v>21</v>
      </c>
      <c r="K2865" s="6" t="str">
        <f aca="false">LOWER(SUBSTITUTE(SUBSTITUTE(SUBSTITUTE(SUBSTITUTE(SUBSTITUTE(SUBSTITUTE(SUBSTITUTE(B2865,"S.L.",""),"SL",""),"S.A.",""),"SA","")," ",""),".",""),",",""))&amp;".com"</f>
        <v>aparthotelamérica.com</v>
      </c>
      <c r="L2865" s="4" t="s">
        <v>57</v>
      </c>
      <c r="M2865" s="4" t="s">
        <v>1863</v>
      </c>
    </row>
    <row r="2866" customFormat="false" ht="15.75" hidden="false" customHeight="true" outlineLevel="0" collapsed="false">
      <c r="A2866" s="4" t="n">
        <v>2305</v>
      </c>
      <c r="B2866" s="4" t="s">
        <v>16490</v>
      </c>
      <c r="C2866" s="4" t="s">
        <v>16491</v>
      </c>
      <c r="D2866" s="4" t="s">
        <v>16492</v>
      </c>
      <c r="E2866" s="5" t="s">
        <v>4781</v>
      </c>
      <c r="F2866" s="4" t="s">
        <v>138</v>
      </c>
      <c r="G2866" s="4" t="s">
        <v>138</v>
      </c>
      <c r="H2866" s="5" t="s">
        <v>16493</v>
      </c>
      <c r="I2866" s="4" t="s">
        <v>16494</v>
      </c>
      <c r="J2866" s="5" t="n">
        <f aca="false">LEN(K2866)</f>
        <v>21</v>
      </c>
      <c r="K2866" s="6" t="s">
        <v>15889</v>
      </c>
      <c r="L2866" s="4" t="s">
        <v>637</v>
      </c>
      <c r="M2866" s="4" t="s">
        <v>5765</v>
      </c>
    </row>
    <row r="2867" customFormat="false" ht="27.75" hidden="false" customHeight="true" outlineLevel="0" collapsed="false">
      <c r="A2867" s="4" t="n">
        <v>2315</v>
      </c>
      <c r="B2867" s="4" t="s">
        <v>16495</v>
      </c>
      <c r="C2867" s="4" t="s">
        <v>16496</v>
      </c>
      <c r="D2867" s="4" t="s">
        <v>16497</v>
      </c>
      <c r="E2867" s="5" t="s">
        <v>1703</v>
      </c>
      <c r="F2867" s="4" t="s">
        <v>138</v>
      </c>
      <c r="G2867" s="4" t="s">
        <v>138</v>
      </c>
      <c r="H2867" s="5" t="s">
        <v>16498</v>
      </c>
      <c r="I2867" s="7" t="s">
        <v>16499</v>
      </c>
      <c r="J2867" s="5" t="n">
        <f aca="false">LEN(K2867)</f>
        <v>21</v>
      </c>
      <c r="K2867" s="6" t="s">
        <v>16500</v>
      </c>
      <c r="L2867" s="4" t="s">
        <v>57</v>
      </c>
      <c r="M2867" s="4" t="s">
        <v>225</v>
      </c>
    </row>
    <row r="2868" customFormat="false" ht="15.75" hidden="false" customHeight="true" outlineLevel="0" collapsed="false">
      <c r="A2868" s="4" t="n">
        <v>2320</v>
      </c>
      <c r="B2868" s="4" t="s">
        <v>16501</v>
      </c>
      <c r="C2868" s="4" t="s">
        <v>16502</v>
      </c>
      <c r="D2868" s="4" t="s">
        <v>16503</v>
      </c>
      <c r="E2868" s="5" t="s">
        <v>213</v>
      </c>
      <c r="F2868" s="4" t="s">
        <v>138</v>
      </c>
      <c r="G2868" s="4" t="s">
        <v>138</v>
      </c>
      <c r="H2868" s="5" t="s">
        <v>16504</v>
      </c>
      <c r="I2868" s="4" t="s">
        <v>16505</v>
      </c>
      <c r="J2868" s="5" t="n">
        <f aca="false">LEN(K2868)</f>
        <v>21</v>
      </c>
      <c r="K2868" s="6" t="s">
        <v>16506</v>
      </c>
      <c r="L2868" s="4" t="s">
        <v>57</v>
      </c>
      <c r="M2868" s="4" t="s">
        <v>1988</v>
      </c>
    </row>
    <row r="2869" customFormat="false" ht="15.75" hidden="false" customHeight="true" outlineLevel="0" collapsed="false">
      <c r="A2869" s="4" t="n">
        <v>2328</v>
      </c>
      <c r="B2869" s="4" t="s">
        <v>16507</v>
      </c>
      <c r="C2869" s="4"/>
      <c r="D2869" s="4" t="s">
        <v>16508</v>
      </c>
      <c r="E2869" s="5" t="s">
        <v>213</v>
      </c>
      <c r="F2869" s="4" t="s">
        <v>138</v>
      </c>
      <c r="G2869" s="4" t="s">
        <v>138</v>
      </c>
      <c r="H2869" s="5" t="s">
        <v>16509</v>
      </c>
      <c r="I2869" s="7" t="s">
        <v>16510</v>
      </c>
      <c r="J2869" s="5" t="n">
        <f aca="false">LEN(K2869)</f>
        <v>21</v>
      </c>
      <c r="K2869" s="6" t="s">
        <v>15889</v>
      </c>
      <c r="L2869" s="4" t="s">
        <v>57</v>
      </c>
      <c r="M2869" s="4" t="s">
        <v>9006</v>
      </c>
    </row>
    <row r="2870" customFormat="false" ht="15.75" hidden="false" customHeight="true" outlineLevel="0" collapsed="false">
      <c r="A2870" s="4" t="n">
        <v>2329</v>
      </c>
      <c r="B2870" s="4" t="s">
        <v>16511</v>
      </c>
      <c r="C2870" s="4" t="s">
        <v>16512</v>
      </c>
      <c r="D2870" s="4" t="s">
        <v>16513</v>
      </c>
      <c r="E2870" s="5" t="s">
        <v>5944</v>
      </c>
      <c r="F2870" s="4" t="s">
        <v>138</v>
      </c>
      <c r="G2870" s="4" t="s">
        <v>138</v>
      </c>
      <c r="H2870" s="5" t="s">
        <v>16514</v>
      </c>
      <c r="I2870" s="4" t="s">
        <v>16515</v>
      </c>
      <c r="J2870" s="5" t="n">
        <f aca="false">LEN(K2870)</f>
        <v>21</v>
      </c>
      <c r="K2870" s="6" t="s">
        <v>15889</v>
      </c>
      <c r="L2870" s="4" t="s">
        <v>57</v>
      </c>
      <c r="M2870" s="4" t="s">
        <v>3523</v>
      </c>
    </row>
    <row r="2871" customFormat="false" ht="15.75" hidden="false" customHeight="true" outlineLevel="0" collapsed="false">
      <c r="A2871" s="4" t="n">
        <v>2331</v>
      </c>
      <c r="B2871" s="4" t="s">
        <v>16516</v>
      </c>
      <c r="C2871" s="4"/>
      <c r="D2871" s="4" t="s">
        <v>16517</v>
      </c>
      <c r="E2871" s="5" t="s">
        <v>3339</v>
      </c>
      <c r="F2871" s="4" t="s">
        <v>138</v>
      </c>
      <c r="G2871" s="4" t="s">
        <v>138</v>
      </c>
      <c r="H2871" s="5" t="s">
        <v>16518</v>
      </c>
      <c r="I2871" s="7" t="s">
        <v>16519</v>
      </c>
      <c r="J2871" s="5" t="n">
        <f aca="false">LEN(K2871)</f>
        <v>21</v>
      </c>
      <c r="K2871" s="6" t="s">
        <v>15889</v>
      </c>
      <c r="L2871" s="4" t="s">
        <v>57</v>
      </c>
      <c r="M2871" s="4" t="s">
        <v>31</v>
      </c>
    </row>
    <row r="2872" customFormat="false" ht="15.75" hidden="false" customHeight="true" outlineLevel="0" collapsed="false">
      <c r="A2872" s="4" t="n">
        <v>2353</v>
      </c>
      <c r="B2872" s="4" t="s">
        <v>16520</v>
      </c>
      <c r="C2872" s="4" t="s">
        <v>16521</v>
      </c>
      <c r="D2872" s="4" t="s">
        <v>16522</v>
      </c>
      <c r="E2872" s="5" t="s">
        <v>1703</v>
      </c>
      <c r="F2872" s="4" t="s">
        <v>138</v>
      </c>
      <c r="G2872" s="4" t="s">
        <v>138</v>
      </c>
      <c r="H2872" s="5" t="s">
        <v>16523</v>
      </c>
      <c r="I2872" s="4" t="s">
        <v>16524</v>
      </c>
      <c r="J2872" s="5" t="n">
        <f aca="false">LEN(K2872)</f>
        <v>21</v>
      </c>
      <c r="K2872" s="6" t="s">
        <v>16525</v>
      </c>
      <c r="L2872" s="4" t="s">
        <v>31</v>
      </c>
      <c r="M2872" s="4" t="s">
        <v>3817</v>
      </c>
    </row>
    <row r="2873" customFormat="false" ht="15.75" hidden="false" customHeight="true" outlineLevel="0" collapsed="false">
      <c r="A2873" s="4" t="n">
        <v>12355</v>
      </c>
      <c r="B2873" s="4" t="s">
        <v>16526</v>
      </c>
      <c r="C2873" s="4"/>
      <c r="D2873" s="4" t="s">
        <v>16527</v>
      </c>
      <c r="E2873" s="5" t="s">
        <v>16528</v>
      </c>
      <c r="F2873" s="4" t="s">
        <v>16529</v>
      </c>
      <c r="G2873" s="4" t="s">
        <v>18</v>
      </c>
      <c r="H2873" s="5" t="s">
        <v>16530</v>
      </c>
      <c r="I2873" s="7" t="s">
        <v>16531</v>
      </c>
      <c r="J2873" s="5" t="n">
        <f aca="false">LEN(K2873)</f>
        <v>21</v>
      </c>
      <c r="K2873" s="6" t="s">
        <v>16532</v>
      </c>
      <c r="L2873" s="4" t="s">
        <v>57</v>
      </c>
      <c r="M2873" s="4" t="s">
        <v>22</v>
      </c>
    </row>
    <row r="2874" customFormat="false" ht="15.75" hidden="false" customHeight="true" outlineLevel="0" collapsed="false">
      <c r="A2874" s="4" t="n">
        <v>2363</v>
      </c>
      <c r="B2874" s="4" t="s">
        <v>16533</v>
      </c>
      <c r="C2874" s="4" t="s">
        <v>16534</v>
      </c>
      <c r="D2874" s="4" t="s">
        <v>16535</v>
      </c>
      <c r="E2874" s="5" t="s">
        <v>213</v>
      </c>
      <c r="F2874" s="4" t="s">
        <v>138</v>
      </c>
      <c r="G2874" s="4" t="s">
        <v>138</v>
      </c>
      <c r="H2874" s="5" t="s">
        <v>16536</v>
      </c>
      <c r="I2874" s="7" t="s">
        <v>16537</v>
      </c>
      <c r="J2874" s="5" t="n">
        <f aca="false">LEN(K2874)</f>
        <v>21</v>
      </c>
      <c r="K2874" s="5" t="s">
        <v>15889</v>
      </c>
      <c r="L2874" s="4" t="s">
        <v>57</v>
      </c>
      <c r="M2874" s="4" t="s">
        <v>13737</v>
      </c>
    </row>
    <row r="2875" customFormat="false" ht="15.75" hidden="false" customHeight="true" outlineLevel="0" collapsed="false">
      <c r="A2875" s="4" t="n">
        <v>2378</v>
      </c>
      <c r="B2875" s="4" t="s">
        <v>16538</v>
      </c>
      <c r="C2875" s="4"/>
      <c r="D2875" s="4" t="s">
        <v>16539</v>
      </c>
      <c r="E2875" s="5" t="s">
        <v>213</v>
      </c>
      <c r="F2875" s="4" t="s">
        <v>138</v>
      </c>
      <c r="G2875" s="4" t="s">
        <v>138</v>
      </c>
      <c r="H2875" s="5" t="s">
        <v>16540</v>
      </c>
      <c r="I2875" s="4" t="s">
        <v>16541</v>
      </c>
      <c r="J2875" s="5" t="n">
        <f aca="false">LEN(K2875)</f>
        <v>21</v>
      </c>
      <c r="K2875" s="6" t="s">
        <v>16542</v>
      </c>
      <c r="L2875" s="4" t="s">
        <v>78</v>
      </c>
      <c r="M2875" s="4" t="s">
        <v>3974</v>
      </c>
    </row>
    <row r="2876" customFormat="false" ht="15.75" hidden="false" customHeight="true" outlineLevel="0" collapsed="false">
      <c r="A2876" s="4" t="n">
        <v>2389</v>
      </c>
      <c r="B2876" s="4" t="s">
        <v>16543</v>
      </c>
      <c r="C2876" s="4"/>
      <c r="D2876" s="4" t="s">
        <v>16544</v>
      </c>
      <c r="E2876" s="5" t="s">
        <v>213</v>
      </c>
      <c r="F2876" s="4" t="s">
        <v>138</v>
      </c>
      <c r="G2876" s="4" t="s">
        <v>138</v>
      </c>
      <c r="H2876" s="5" t="s">
        <v>16545</v>
      </c>
      <c r="I2876" s="7" t="s">
        <v>16546</v>
      </c>
      <c r="J2876" s="5" t="n">
        <f aca="false">LEN(K2876)</f>
        <v>21</v>
      </c>
      <c r="K2876" s="6" t="s">
        <v>16547</v>
      </c>
      <c r="L2876" s="4" t="s">
        <v>66</v>
      </c>
      <c r="M2876" s="4" t="s">
        <v>615</v>
      </c>
    </row>
    <row r="2877" customFormat="false" ht="15.75" hidden="false" customHeight="true" outlineLevel="0" collapsed="false">
      <c r="A2877" s="4" t="n">
        <v>2396</v>
      </c>
      <c r="B2877" s="4" t="s">
        <v>16548</v>
      </c>
      <c r="C2877" s="4"/>
      <c r="D2877" s="4" t="s">
        <v>16522</v>
      </c>
      <c r="E2877" s="5" t="s">
        <v>1703</v>
      </c>
      <c r="F2877" s="4" t="s">
        <v>138</v>
      </c>
      <c r="G2877" s="4" t="s">
        <v>138</v>
      </c>
      <c r="H2877" s="5" t="s">
        <v>16549</v>
      </c>
      <c r="I2877" s="4" t="s">
        <v>16524</v>
      </c>
      <c r="J2877" s="5" t="n">
        <f aca="false">LEN(K2877)</f>
        <v>21</v>
      </c>
      <c r="K2877" s="6" t="s">
        <v>16525</v>
      </c>
      <c r="L2877" s="4" t="s">
        <v>21</v>
      </c>
      <c r="M2877" s="4" t="s">
        <v>3448</v>
      </c>
    </row>
    <row r="2878" customFormat="false" ht="15.75" hidden="false" customHeight="true" outlineLevel="0" collapsed="false">
      <c r="A2878" s="4" t="n">
        <v>2406</v>
      </c>
      <c r="B2878" s="4" t="s">
        <v>16550</v>
      </c>
      <c r="C2878" s="4" t="s">
        <v>16551</v>
      </c>
      <c r="D2878" s="4" t="s">
        <v>16552</v>
      </c>
      <c r="E2878" s="5" t="s">
        <v>927</v>
      </c>
      <c r="F2878" s="4" t="s">
        <v>138</v>
      </c>
      <c r="G2878" s="4" t="s">
        <v>138</v>
      </c>
      <c r="H2878" s="5" t="s">
        <v>16553</v>
      </c>
      <c r="I2878" s="4" t="s">
        <v>16554</v>
      </c>
      <c r="J2878" s="5" t="n">
        <f aca="false">LEN(K2878)</f>
        <v>21</v>
      </c>
      <c r="K2878" s="6" t="s">
        <v>15889</v>
      </c>
      <c r="L2878" s="4" t="s">
        <v>57</v>
      </c>
      <c r="M2878" s="4" t="s">
        <v>217</v>
      </c>
    </row>
    <row r="2879" customFormat="false" ht="15.75" hidden="false" customHeight="true" outlineLevel="0" collapsed="false">
      <c r="A2879" s="4" t="n">
        <v>2439</v>
      </c>
      <c r="B2879" s="4" t="s">
        <v>16555</v>
      </c>
      <c r="C2879" s="4" t="s">
        <v>16556</v>
      </c>
      <c r="D2879" s="4" t="s">
        <v>16557</v>
      </c>
      <c r="E2879" s="5" t="s">
        <v>1703</v>
      </c>
      <c r="F2879" s="4" t="s">
        <v>138</v>
      </c>
      <c r="G2879" s="4" t="s">
        <v>138</v>
      </c>
      <c r="H2879" s="5" t="s">
        <v>16558</v>
      </c>
      <c r="I2879" s="4" t="s">
        <v>16559</v>
      </c>
      <c r="J2879" s="5" t="n">
        <f aca="false">LEN(K2879)</f>
        <v>21</v>
      </c>
      <c r="K2879" s="6" t="s">
        <v>16560</v>
      </c>
      <c r="L2879" s="4" t="s">
        <v>31</v>
      </c>
      <c r="M2879" s="4" t="s">
        <v>326</v>
      </c>
    </row>
    <row r="2880" customFormat="false" ht="15.75" hidden="false" customHeight="true" outlineLevel="0" collapsed="false">
      <c r="A2880" s="4" t="n">
        <v>2468</v>
      </c>
      <c r="B2880" s="4" t="s">
        <v>16561</v>
      </c>
      <c r="C2880" s="4" t="s">
        <v>16562</v>
      </c>
      <c r="D2880" s="4" t="s">
        <v>16563</v>
      </c>
      <c r="E2880" s="5" t="s">
        <v>5926</v>
      </c>
      <c r="F2880" s="4" t="s">
        <v>138</v>
      </c>
      <c r="G2880" s="4" t="s">
        <v>138</v>
      </c>
      <c r="H2880" s="5" t="s">
        <v>16564</v>
      </c>
      <c r="I2880" s="4" t="s">
        <v>16565</v>
      </c>
      <c r="J2880" s="5" t="n">
        <f aca="false">LEN(K2880)</f>
        <v>21</v>
      </c>
      <c r="K2880" s="6" t="s">
        <v>15889</v>
      </c>
      <c r="L2880" s="4" t="s">
        <v>78</v>
      </c>
      <c r="M2880" s="4" t="s">
        <v>10060</v>
      </c>
    </row>
    <row r="2881" customFormat="false" ht="15.75" hidden="false" customHeight="true" outlineLevel="0" collapsed="false">
      <c r="A2881" s="4" t="n">
        <v>2473</v>
      </c>
      <c r="B2881" s="4" t="s">
        <v>16566</v>
      </c>
      <c r="C2881" s="4" t="s">
        <v>16567</v>
      </c>
      <c r="D2881" s="4" t="s">
        <v>16568</v>
      </c>
      <c r="E2881" s="5" t="s">
        <v>213</v>
      </c>
      <c r="F2881" s="4" t="s">
        <v>138</v>
      </c>
      <c r="G2881" s="4" t="s">
        <v>138</v>
      </c>
      <c r="H2881" s="5" t="s">
        <v>16569</v>
      </c>
      <c r="I2881" s="4" t="s">
        <v>16570</v>
      </c>
      <c r="J2881" s="5" t="n">
        <f aca="false">LEN(K2881)</f>
        <v>21</v>
      </c>
      <c r="K2881" s="6" t="s">
        <v>15889</v>
      </c>
      <c r="L2881" s="4" t="s">
        <v>57</v>
      </c>
      <c r="M2881" s="4" t="s">
        <v>3501</v>
      </c>
    </row>
    <row r="2882" customFormat="false" ht="15.75" hidden="false" customHeight="true" outlineLevel="0" collapsed="false">
      <c r="A2882" s="4" t="n">
        <v>2489</v>
      </c>
      <c r="B2882" s="4" t="s">
        <v>16571</v>
      </c>
      <c r="C2882" s="4" t="s">
        <v>16572</v>
      </c>
      <c r="D2882" s="4" t="s">
        <v>16573</v>
      </c>
      <c r="E2882" s="5" t="s">
        <v>213</v>
      </c>
      <c r="F2882" s="4" t="s">
        <v>138</v>
      </c>
      <c r="G2882" s="4" t="s">
        <v>138</v>
      </c>
      <c r="H2882" s="5" t="s">
        <v>16574</v>
      </c>
      <c r="I2882" s="4" t="s">
        <v>16575</v>
      </c>
      <c r="J2882" s="5" t="n">
        <f aca="false">LEN(K2882)</f>
        <v>21</v>
      </c>
      <c r="K2882" s="6" t="s">
        <v>15889</v>
      </c>
      <c r="L2882" s="4" t="s">
        <v>57</v>
      </c>
      <c r="M2882" s="4" t="s">
        <v>5116</v>
      </c>
    </row>
    <row r="2883" customFormat="false" ht="15.75" hidden="false" customHeight="true" outlineLevel="0" collapsed="false">
      <c r="A2883" s="4" t="n">
        <v>2488</v>
      </c>
      <c r="B2883" s="4" t="s">
        <v>16571</v>
      </c>
      <c r="C2883" s="4" t="s">
        <v>16572</v>
      </c>
      <c r="D2883" s="4" t="s">
        <v>16576</v>
      </c>
      <c r="E2883" s="5" t="s">
        <v>213</v>
      </c>
      <c r="F2883" s="4" t="s">
        <v>138</v>
      </c>
      <c r="G2883" s="4" t="s">
        <v>138</v>
      </c>
      <c r="H2883" s="5" t="s">
        <v>16574</v>
      </c>
      <c r="I2883" s="7" t="s">
        <v>16575</v>
      </c>
      <c r="J2883" s="5" t="n">
        <f aca="false">LEN(K2883)</f>
        <v>21</v>
      </c>
      <c r="K2883" s="6" t="s">
        <v>15889</v>
      </c>
      <c r="L2883" s="4" t="s">
        <v>78</v>
      </c>
      <c r="M2883" s="4" t="s">
        <v>5116</v>
      </c>
    </row>
    <row r="2884" customFormat="false" ht="15.75" hidden="false" customHeight="true" outlineLevel="0" collapsed="false">
      <c r="A2884" s="4" t="n">
        <v>2499</v>
      </c>
      <c r="B2884" s="4" t="s">
        <v>16577</v>
      </c>
      <c r="C2884" s="4"/>
      <c r="D2884" s="4" t="s">
        <v>16578</v>
      </c>
      <c r="E2884" s="5" t="s">
        <v>4828</v>
      </c>
      <c r="F2884" s="4" t="s">
        <v>138</v>
      </c>
      <c r="G2884" s="4" t="s">
        <v>138</v>
      </c>
      <c r="H2884" s="5" t="s">
        <v>16579</v>
      </c>
      <c r="I2884" s="4" t="s">
        <v>16580</v>
      </c>
      <c r="J2884" s="5" t="n">
        <f aca="false">LEN(K2884)</f>
        <v>21</v>
      </c>
      <c r="K2884" s="6" t="s">
        <v>16581</v>
      </c>
      <c r="L2884" s="4" t="s">
        <v>31</v>
      </c>
      <c r="M2884" s="4" t="s">
        <v>2082</v>
      </c>
    </row>
    <row r="2885" customFormat="false" ht="15.75" hidden="false" customHeight="true" outlineLevel="0" collapsed="false">
      <c r="A2885" s="4" t="n">
        <v>2516</v>
      </c>
      <c r="B2885" s="4" t="s">
        <v>16582</v>
      </c>
      <c r="C2885" s="4" t="s">
        <v>16583</v>
      </c>
      <c r="D2885" s="4" t="s">
        <v>16584</v>
      </c>
      <c r="E2885" s="5" t="s">
        <v>4828</v>
      </c>
      <c r="F2885" s="4" t="s">
        <v>138</v>
      </c>
      <c r="G2885" s="4" t="s">
        <v>138</v>
      </c>
      <c r="H2885" s="5" t="s">
        <v>16585</v>
      </c>
      <c r="I2885" s="4" t="s">
        <v>16586</v>
      </c>
      <c r="J2885" s="5" t="n">
        <f aca="false">LEN(K2885)</f>
        <v>21</v>
      </c>
      <c r="K2885" s="6" t="s">
        <v>15889</v>
      </c>
      <c r="L2885" s="4" t="s">
        <v>78</v>
      </c>
      <c r="M2885" s="4" t="s">
        <v>988</v>
      </c>
    </row>
    <row r="2886" customFormat="false" ht="27.75" hidden="false" customHeight="true" outlineLevel="0" collapsed="false">
      <c r="A2886" s="4" t="n">
        <v>2525</v>
      </c>
      <c r="B2886" s="4" t="s">
        <v>16587</v>
      </c>
      <c r="C2886" s="4"/>
      <c r="D2886" s="4" t="s">
        <v>16588</v>
      </c>
      <c r="E2886" s="5" t="s">
        <v>4828</v>
      </c>
      <c r="F2886" s="4" t="s">
        <v>138</v>
      </c>
      <c r="G2886" s="4" t="s">
        <v>138</v>
      </c>
      <c r="H2886" s="5" t="s">
        <v>16589</v>
      </c>
      <c r="I2886" s="7" t="s">
        <v>16590</v>
      </c>
      <c r="J2886" s="5" t="n">
        <f aca="false">LEN(K2886)</f>
        <v>21</v>
      </c>
      <c r="K2886" s="6" t="s">
        <v>16591</v>
      </c>
      <c r="L2886" s="4" t="s">
        <v>21</v>
      </c>
      <c r="M2886" s="4" t="s">
        <v>31</v>
      </c>
    </row>
    <row r="2887" customFormat="false" ht="15.75" hidden="false" customHeight="true" outlineLevel="0" collapsed="false">
      <c r="A2887" s="4" t="n">
        <v>2527</v>
      </c>
      <c r="B2887" s="4" t="s">
        <v>16592</v>
      </c>
      <c r="C2887" s="4" t="s">
        <v>16593</v>
      </c>
      <c r="D2887" s="4" t="s">
        <v>16594</v>
      </c>
      <c r="E2887" s="5" t="s">
        <v>2709</v>
      </c>
      <c r="F2887" s="4" t="s">
        <v>138</v>
      </c>
      <c r="G2887" s="4" t="s">
        <v>138</v>
      </c>
      <c r="H2887" s="5" t="s">
        <v>16595</v>
      </c>
      <c r="I2887" s="7" t="s">
        <v>16596</v>
      </c>
      <c r="J2887" s="5" t="n">
        <f aca="false">LEN(K2887)</f>
        <v>21</v>
      </c>
      <c r="K2887" s="6" t="s">
        <v>15889</v>
      </c>
      <c r="L2887" s="4" t="s">
        <v>21</v>
      </c>
      <c r="M2887" s="4" t="s">
        <v>2781</v>
      </c>
    </row>
    <row r="2888" customFormat="false" ht="15.75" hidden="false" customHeight="true" outlineLevel="0" collapsed="false">
      <c r="A2888" s="4" t="n">
        <v>2557</v>
      </c>
      <c r="B2888" s="4" t="s">
        <v>16597</v>
      </c>
      <c r="C2888" s="4"/>
      <c r="D2888" s="4" t="s">
        <v>16598</v>
      </c>
      <c r="E2888" s="5" t="s">
        <v>8951</v>
      </c>
      <c r="F2888" s="4" t="s">
        <v>138</v>
      </c>
      <c r="G2888" s="4" t="s">
        <v>138</v>
      </c>
      <c r="H2888" s="5" t="s">
        <v>16599</v>
      </c>
      <c r="I2888" s="4" t="s">
        <v>16600</v>
      </c>
      <c r="J2888" s="5" t="n">
        <f aca="false">LEN(K2888)</f>
        <v>21</v>
      </c>
      <c r="K2888" s="6" t="s">
        <v>16601</v>
      </c>
      <c r="L2888" s="4" t="s">
        <v>31</v>
      </c>
      <c r="M2888" s="4" t="s">
        <v>1216</v>
      </c>
    </row>
    <row r="2889" customFormat="false" ht="15.75" hidden="false" customHeight="true" outlineLevel="0" collapsed="false">
      <c r="A2889" s="4" t="n">
        <v>2657</v>
      </c>
      <c r="B2889" s="4" t="s">
        <v>16602</v>
      </c>
      <c r="C2889" s="4"/>
      <c r="D2889" s="4" t="s">
        <v>16603</v>
      </c>
      <c r="E2889" s="5" t="s">
        <v>1703</v>
      </c>
      <c r="F2889" s="4" t="s">
        <v>138</v>
      </c>
      <c r="G2889" s="4" t="s">
        <v>138</v>
      </c>
      <c r="H2889" s="5" t="s">
        <v>16604</v>
      </c>
      <c r="I2889" s="4" t="s">
        <v>16605</v>
      </c>
      <c r="J2889" s="5" t="n">
        <f aca="false">LEN(K2889)</f>
        <v>21</v>
      </c>
      <c r="K2889" s="6" t="s">
        <v>16606</v>
      </c>
      <c r="L2889" s="4" t="s">
        <v>637</v>
      </c>
      <c r="M2889" s="4" t="s">
        <v>16607</v>
      </c>
    </row>
    <row r="2890" customFormat="false" ht="15.75" hidden="false" customHeight="true" outlineLevel="0" collapsed="false">
      <c r="A2890" s="4" t="n">
        <v>2685</v>
      </c>
      <c r="B2890" s="4" t="s">
        <v>16608</v>
      </c>
      <c r="C2890" s="4" t="s">
        <v>16609</v>
      </c>
      <c r="D2890" s="4" t="s">
        <v>16610</v>
      </c>
      <c r="E2890" s="5" t="s">
        <v>1703</v>
      </c>
      <c r="F2890" s="4" t="s">
        <v>138</v>
      </c>
      <c r="G2890" s="4" t="s">
        <v>138</v>
      </c>
      <c r="H2890" s="5" t="s">
        <v>16611</v>
      </c>
      <c r="I2890" s="4" t="s">
        <v>16612</v>
      </c>
      <c r="J2890" s="5" t="n">
        <f aca="false">LEN(K2890)</f>
        <v>21</v>
      </c>
      <c r="K2890" s="6" t="s">
        <v>16613</v>
      </c>
      <c r="L2890" s="4" t="s">
        <v>21</v>
      </c>
      <c r="M2890" s="4" t="s">
        <v>31</v>
      </c>
    </row>
    <row r="2891" customFormat="false" ht="15.75" hidden="false" customHeight="true" outlineLevel="0" collapsed="false">
      <c r="A2891" s="4" t="n">
        <v>2728</v>
      </c>
      <c r="B2891" s="4" t="s">
        <v>16614</v>
      </c>
      <c r="C2891" s="4" t="s">
        <v>16615</v>
      </c>
      <c r="D2891" s="4" t="s">
        <v>16616</v>
      </c>
      <c r="E2891" s="5" t="s">
        <v>7326</v>
      </c>
      <c r="F2891" s="4" t="s">
        <v>7327</v>
      </c>
      <c r="G2891" s="4" t="s">
        <v>138</v>
      </c>
      <c r="H2891" s="5" t="s">
        <v>7328</v>
      </c>
      <c r="I2891" s="4" t="s">
        <v>16617</v>
      </c>
      <c r="J2891" s="5" t="n">
        <f aca="false">LEN(K2891)</f>
        <v>21</v>
      </c>
      <c r="K2891" s="10" t="s">
        <v>16618</v>
      </c>
      <c r="L2891" s="4" t="s">
        <v>78</v>
      </c>
      <c r="M2891" s="4" t="s">
        <v>988</v>
      </c>
    </row>
    <row r="2892" customFormat="false" ht="15.75" hidden="false" customHeight="true" outlineLevel="0" collapsed="false">
      <c r="A2892" s="4" t="n">
        <v>2758</v>
      </c>
      <c r="B2892" s="4" t="s">
        <v>16619</v>
      </c>
      <c r="C2892" s="4"/>
      <c r="D2892" s="4" t="s">
        <v>16620</v>
      </c>
      <c r="E2892" s="5" t="s">
        <v>16621</v>
      </c>
      <c r="F2892" s="4" t="s">
        <v>9014</v>
      </c>
      <c r="G2892" s="4" t="s">
        <v>138</v>
      </c>
      <c r="H2892" s="5" t="s">
        <v>16622</v>
      </c>
      <c r="I2892" s="4" t="s">
        <v>16623</v>
      </c>
      <c r="J2892" s="5" t="n">
        <f aca="false">LEN(K2892)</f>
        <v>21</v>
      </c>
      <c r="K2892" s="6" t="s">
        <v>16624</v>
      </c>
      <c r="L2892" s="4" t="s">
        <v>31</v>
      </c>
      <c r="M2892" s="4" t="s">
        <v>31</v>
      </c>
    </row>
    <row r="2893" customFormat="false" ht="15.75" hidden="false" customHeight="true" outlineLevel="0" collapsed="false">
      <c r="A2893" s="4" t="n">
        <v>2772</v>
      </c>
      <c r="B2893" s="4" t="s">
        <v>16625</v>
      </c>
      <c r="C2893" s="4"/>
      <c r="D2893" s="4" t="s">
        <v>16626</v>
      </c>
      <c r="E2893" s="5" t="s">
        <v>16627</v>
      </c>
      <c r="F2893" s="4" t="s">
        <v>16628</v>
      </c>
      <c r="G2893" s="4" t="s">
        <v>138</v>
      </c>
      <c r="H2893" s="5" t="s">
        <v>16629</v>
      </c>
      <c r="I2893" s="4" t="s">
        <v>16630</v>
      </c>
      <c r="J2893" s="5" t="n">
        <f aca="false">LEN(K2893)</f>
        <v>21</v>
      </c>
      <c r="K2893" s="6" t="s">
        <v>16631</v>
      </c>
      <c r="L2893" s="4" t="s">
        <v>78</v>
      </c>
      <c r="M2893" s="4" t="s">
        <v>158</v>
      </c>
    </row>
    <row r="2894" customFormat="false" ht="15.75" hidden="false" customHeight="true" outlineLevel="0" collapsed="false">
      <c r="A2894" s="4" t="n">
        <v>2780</v>
      </c>
      <c r="B2894" s="4" t="s">
        <v>16632</v>
      </c>
      <c r="C2894" s="4" t="s">
        <v>16633</v>
      </c>
      <c r="D2894" s="4" t="s">
        <v>16634</v>
      </c>
      <c r="E2894" s="5" t="s">
        <v>16635</v>
      </c>
      <c r="F2894" s="4" t="s">
        <v>16636</v>
      </c>
      <c r="G2894" s="4" t="s">
        <v>138</v>
      </c>
      <c r="H2894" s="5" t="s">
        <v>16637</v>
      </c>
      <c r="I2894" s="4" t="s">
        <v>16638</v>
      </c>
      <c r="J2894" s="5" t="n">
        <f aca="false">LEN(K2894)</f>
        <v>21</v>
      </c>
      <c r="K2894" s="6" t="s">
        <v>15889</v>
      </c>
      <c r="L2894" s="4" t="s">
        <v>66</v>
      </c>
      <c r="M2894" s="4" t="s">
        <v>13338</v>
      </c>
    </row>
    <row r="2895" customFormat="false" ht="15.75" hidden="false" customHeight="true" outlineLevel="0" collapsed="false">
      <c r="A2895" s="4" t="n">
        <v>2794</v>
      </c>
      <c r="B2895" s="4" t="s">
        <v>16639</v>
      </c>
      <c r="C2895" s="4" t="s">
        <v>16640</v>
      </c>
      <c r="D2895" s="4" t="s">
        <v>16641</v>
      </c>
      <c r="E2895" s="5" t="s">
        <v>16642</v>
      </c>
      <c r="F2895" s="4" t="s">
        <v>16643</v>
      </c>
      <c r="G2895" s="4" t="s">
        <v>138</v>
      </c>
      <c r="H2895" s="5" t="s">
        <v>16644</v>
      </c>
      <c r="I2895" s="4" t="s">
        <v>16645</v>
      </c>
      <c r="J2895" s="5" t="n">
        <f aca="false">LEN(K2895)</f>
        <v>21</v>
      </c>
      <c r="K2895" s="6" t="s">
        <v>16646</v>
      </c>
      <c r="L2895" s="4" t="s">
        <v>78</v>
      </c>
      <c r="M2895" s="4" t="s">
        <v>326</v>
      </c>
    </row>
    <row r="2896" customFormat="false" ht="15.75" hidden="false" customHeight="true" outlineLevel="0" collapsed="false">
      <c r="A2896" s="4" t="n">
        <v>2798</v>
      </c>
      <c r="B2896" s="4" t="s">
        <v>16647</v>
      </c>
      <c r="C2896" s="4" t="s">
        <v>16648</v>
      </c>
      <c r="D2896" s="4" t="s">
        <v>16649</v>
      </c>
      <c r="E2896" s="5" t="s">
        <v>3988</v>
      </c>
      <c r="F2896" s="4" t="s">
        <v>3989</v>
      </c>
      <c r="G2896" s="4" t="s">
        <v>138</v>
      </c>
      <c r="H2896" s="5" t="s">
        <v>3990</v>
      </c>
      <c r="I2896" s="7" t="s">
        <v>3991</v>
      </c>
      <c r="J2896" s="5" t="n">
        <f aca="false">LEN(K2896)</f>
        <v>21</v>
      </c>
      <c r="K2896" s="6" t="s">
        <v>16650</v>
      </c>
      <c r="L2896" s="4" t="s">
        <v>21</v>
      </c>
      <c r="M2896" s="4" t="s">
        <v>11354</v>
      </c>
    </row>
    <row r="2897" customFormat="false" ht="15.75" hidden="false" customHeight="true" outlineLevel="0" collapsed="false">
      <c r="A2897" s="4" t="n">
        <v>2801</v>
      </c>
      <c r="B2897" s="4" t="s">
        <v>16651</v>
      </c>
      <c r="C2897" s="4" t="s">
        <v>16652</v>
      </c>
      <c r="D2897" s="4" t="s">
        <v>16653</v>
      </c>
      <c r="E2897" s="5" t="s">
        <v>5991</v>
      </c>
      <c r="F2897" s="4" t="s">
        <v>5992</v>
      </c>
      <c r="G2897" s="4" t="s">
        <v>138</v>
      </c>
      <c r="H2897" s="5" t="s">
        <v>16654</v>
      </c>
      <c r="I2897" s="7" t="s">
        <v>16655</v>
      </c>
      <c r="J2897" s="5" t="n">
        <f aca="false">LEN(K2897)</f>
        <v>21</v>
      </c>
      <c r="K2897" s="6" t="s">
        <v>16656</v>
      </c>
      <c r="L2897" s="4" t="s">
        <v>21</v>
      </c>
      <c r="M2897" s="4" t="s">
        <v>11460</v>
      </c>
    </row>
    <row r="2898" customFormat="false" ht="15.75" hidden="false" customHeight="true" outlineLevel="0" collapsed="false">
      <c r="A2898" s="4" t="n">
        <v>2836</v>
      </c>
      <c r="B2898" s="4" t="s">
        <v>16657</v>
      </c>
      <c r="C2898" s="4" t="s">
        <v>16658</v>
      </c>
      <c r="D2898" s="4" t="s">
        <v>16659</v>
      </c>
      <c r="E2898" s="5" t="s">
        <v>16660</v>
      </c>
      <c r="F2898" s="4" t="s">
        <v>16661</v>
      </c>
      <c r="G2898" s="4" t="s">
        <v>138</v>
      </c>
      <c r="H2898" s="5" t="s">
        <v>16662</v>
      </c>
      <c r="I2898" s="4" t="s">
        <v>16663</v>
      </c>
      <c r="J2898" s="5" t="n">
        <f aca="false">LEN(K2898)</f>
        <v>21</v>
      </c>
      <c r="K2898" s="6" t="s">
        <v>16664</v>
      </c>
      <c r="L2898" s="4" t="s">
        <v>78</v>
      </c>
      <c r="M2898" s="4" t="s">
        <v>2773</v>
      </c>
    </row>
    <row r="2899" customFormat="false" ht="15.75" hidden="false" customHeight="true" outlineLevel="0" collapsed="false">
      <c r="A2899" s="4" t="n">
        <v>2851</v>
      </c>
      <c r="B2899" s="4" t="s">
        <v>16665</v>
      </c>
      <c r="C2899" s="4"/>
      <c r="D2899" s="4" t="s">
        <v>16666</v>
      </c>
      <c r="E2899" s="5" t="s">
        <v>429</v>
      </c>
      <c r="F2899" s="4" t="s">
        <v>1027</v>
      </c>
      <c r="G2899" s="4" t="s">
        <v>431</v>
      </c>
      <c r="H2899" s="5" t="s">
        <v>16667</v>
      </c>
      <c r="I2899" s="7" t="s">
        <v>16668</v>
      </c>
      <c r="J2899" s="5" t="n">
        <f aca="false">LEN(K2899)</f>
        <v>21</v>
      </c>
      <c r="K2899" s="5" t="s">
        <v>16669</v>
      </c>
      <c r="L2899" s="4" t="s">
        <v>31</v>
      </c>
      <c r="M2899" s="4" t="s">
        <v>31</v>
      </c>
    </row>
    <row r="2900" customFormat="false" ht="15.75" hidden="false" customHeight="true" outlineLevel="0" collapsed="false">
      <c r="A2900" s="4" t="n">
        <v>2937</v>
      </c>
      <c r="B2900" s="4" t="s">
        <v>16670</v>
      </c>
      <c r="C2900" s="4" t="s">
        <v>16671</v>
      </c>
      <c r="D2900" s="4" t="s">
        <v>16672</v>
      </c>
      <c r="E2900" s="5" t="s">
        <v>16673</v>
      </c>
      <c r="F2900" s="4" t="s">
        <v>16674</v>
      </c>
      <c r="G2900" s="4" t="s">
        <v>138</v>
      </c>
      <c r="H2900" s="5" t="s">
        <v>16675</v>
      </c>
      <c r="I2900" s="4" t="s">
        <v>16676</v>
      </c>
      <c r="J2900" s="5" t="n">
        <f aca="false">LEN(K2900)</f>
        <v>21</v>
      </c>
      <c r="K2900" s="6" t="s">
        <v>16677</v>
      </c>
      <c r="L2900" s="4" t="s">
        <v>57</v>
      </c>
      <c r="M2900" s="4" t="s">
        <v>5116</v>
      </c>
    </row>
    <row r="2901" customFormat="false" ht="15.75" hidden="false" customHeight="true" outlineLevel="0" collapsed="false">
      <c r="A2901" s="4" t="n">
        <v>2979</v>
      </c>
      <c r="B2901" s="4" t="s">
        <v>16678</v>
      </c>
      <c r="C2901" s="4" t="s">
        <v>16679</v>
      </c>
      <c r="D2901" s="4" t="s">
        <v>16680</v>
      </c>
      <c r="E2901" s="5" t="s">
        <v>16681</v>
      </c>
      <c r="F2901" s="4" t="s">
        <v>16682</v>
      </c>
      <c r="G2901" s="4" t="s">
        <v>138</v>
      </c>
      <c r="H2901" s="5" t="s">
        <v>16683</v>
      </c>
      <c r="I2901" s="7" t="s">
        <v>16684</v>
      </c>
      <c r="J2901" s="5" t="n">
        <f aca="false">LEN(K2901)</f>
        <v>21</v>
      </c>
      <c r="K2901" s="6" t="s">
        <v>16685</v>
      </c>
      <c r="L2901" s="4" t="s">
        <v>31</v>
      </c>
      <c r="M2901" s="4" t="s">
        <v>9006</v>
      </c>
    </row>
    <row r="2902" customFormat="false" ht="15.75" hidden="false" customHeight="true" outlineLevel="0" collapsed="false">
      <c r="A2902" s="4" t="n">
        <v>2980</v>
      </c>
      <c r="B2902" s="4" t="s">
        <v>16686</v>
      </c>
      <c r="C2902" s="4" t="s">
        <v>16687</v>
      </c>
      <c r="D2902" s="4" t="s">
        <v>16688</v>
      </c>
      <c r="E2902" s="5" t="s">
        <v>16681</v>
      </c>
      <c r="F2902" s="4" t="s">
        <v>16682</v>
      </c>
      <c r="G2902" s="4" t="s">
        <v>138</v>
      </c>
      <c r="H2902" s="5" t="s">
        <v>16689</v>
      </c>
      <c r="I2902" s="4" t="s">
        <v>16690</v>
      </c>
      <c r="J2902" s="5" t="n">
        <f aca="false">LEN(K2902)</f>
        <v>21</v>
      </c>
      <c r="K2902" s="6" t="s">
        <v>16691</v>
      </c>
      <c r="L2902" s="4" t="s">
        <v>66</v>
      </c>
      <c r="M2902" s="4" t="s">
        <v>1063</v>
      </c>
    </row>
    <row r="2903" customFormat="false" ht="15.75" hidden="false" customHeight="true" outlineLevel="0" collapsed="false">
      <c r="A2903" s="4" t="n">
        <v>3014</v>
      </c>
      <c r="B2903" s="4" t="s">
        <v>16692</v>
      </c>
      <c r="C2903" s="4" t="s">
        <v>16693</v>
      </c>
      <c r="D2903" s="4" t="s">
        <v>16694</v>
      </c>
      <c r="E2903" s="5" t="s">
        <v>3963</v>
      </c>
      <c r="F2903" s="4" t="s">
        <v>3964</v>
      </c>
      <c r="G2903" s="4" t="s">
        <v>138</v>
      </c>
      <c r="H2903" s="5" t="s">
        <v>16695</v>
      </c>
      <c r="I2903" s="4" t="s">
        <v>16696</v>
      </c>
      <c r="J2903" s="5" t="n">
        <f aca="false">LEN(K2903)</f>
        <v>21</v>
      </c>
      <c r="K2903" s="6" t="s">
        <v>16697</v>
      </c>
      <c r="L2903" s="4" t="s">
        <v>21</v>
      </c>
      <c r="M2903" s="4" t="s">
        <v>2890</v>
      </c>
    </row>
    <row r="2904" customFormat="false" ht="15.75" hidden="false" customHeight="true" outlineLevel="0" collapsed="false">
      <c r="A2904" s="4" t="n">
        <v>3025</v>
      </c>
      <c r="B2904" s="4" t="s">
        <v>16698</v>
      </c>
      <c r="C2904" s="4" t="s">
        <v>16699</v>
      </c>
      <c r="D2904" s="4" t="s">
        <v>16700</v>
      </c>
      <c r="E2904" s="5" t="s">
        <v>3963</v>
      </c>
      <c r="F2904" s="4" t="s">
        <v>3964</v>
      </c>
      <c r="G2904" s="4" t="s">
        <v>138</v>
      </c>
      <c r="H2904" s="5" t="s">
        <v>16701</v>
      </c>
      <c r="I2904" s="4" t="s">
        <v>16702</v>
      </c>
      <c r="J2904" s="5" t="n">
        <f aca="false">LEN(K2904)</f>
        <v>21</v>
      </c>
      <c r="K2904" s="6" t="s">
        <v>16703</v>
      </c>
      <c r="L2904" s="4" t="s">
        <v>78</v>
      </c>
      <c r="M2904" s="4" t="s">
        <v>680</v>
      </c>
    </row>
    <row r="2905" customFormat="false" ht="15.75" hidden="false" customHeight="true" outlineLevel="0" collapsed="false">
      <c r="A2905" s="4" t="n">
        <v>3033</v>
      </c>
      <c r="B2905" s="4" t="s">
        <v>16704</v>
      </c>
      <c r="C2905" s="4" t="s">
        <v>16705</v>
      </c>
      <c r="D2905" s="4" t="s">
        <v>16706</v>
      </c>
      <c r="E2905" s="5" t="s">
        <v>3963</v>
      </c>
      <c r="F2905" s="4" t="s">
        <v>3964</v>
      </c>
      <c r="G2905" s="4" t="s">
        <v>138</v>
      </c>
      <c r="H2905" s="5" t="s">
        <v>16707</v>
      </c>
      <c r="I2905" s="4" t="s">
        <v>16708</v>
      </c>
      <c r="J2905" s="5" t="n">
        <f aca="false">LEN(K2905)</f>
        <v>21</v>
      </c>
      <c r="K2905" s="6" t="s">
        <v>16709</v>
      </c>
      <c r="L2905" s="4" t="s">
        <v>78</v>
      </c>
      <c r="M2905" s="4" t="s">
        <v>31</v>
      </c>
    </row>
    <row r="2906" customFormat="false" ht="15.75" hidden="false" customHeight="true" outlineLevel="0" collapsed="false">
      <c r="A2906" s="4" t="n">
        <v>3049</v>
      </c>
      <c r="B2906" s="4" t="s">
        <v>16710</v>
      </c>
      <c r="C2906" s="4"/>
      <c r="D2906" s="4" t="s">
        <v>16711</v>
      </c>
      <c r="E2906" s="5" t="s">
        <v>16712</v>
      </c>
      <c r="F2906" s="4" t="s">
        <v>16713</v>
      </c>
      <c r="G2906" s="4" t="s">
        <v>1610</v>
      </c>
      <c r="H2906" s="5" t="s">
        <v>16714</v>
      </c>
      <c r="I2906" s="4" t="s">
        <v>16715</v>
      </c>
      <c r="J2906" s="5" t="n">
        <f aca="false">LEN(K2906)</f>
        <v>21</v>
      </c>
      <c r="K2906" s="6" t="s">
        <v>16716</v>
      </c>
      <c r="L2906" s="4" t="s">
        <v>31</v>
      </c>
      <c r="M2906" s="4" t="s">
        <v>2890</v>
      </c>
    </row>
    <row r="2907" customFormat="false" ht="15.75" hidden="false" customHeight="true" outlineLevel="0" collapsed="false">
      <c r="A2907" s="4" t="n">
        <v>3052</v>
      </c>
      <c r="B2907" s="4" t="s">
        <v>16717</v>
      </c>
      <c r="C2907" s="4"/>
      <c r="D2907" s="4" t="s">
        <v>16718</v>
      </c>
      <c r="E2907" s="5" t="s">
        <v>16719</v>
      </c>
      <c r="F2907" s="4" t="s">
        <v>16720</v>
      </c>
      <c r="G2907" s="4" t="s">
        <v>1610</v>
      </c>
      <c r="H2907" s="5" t="s">
        <v>16721</v>
      </c>
      <c r="I2907" s="4" t="s">
        <v>16722</v>
      </c>
      <c r="J2907" s="5" t="n">
        <f aca="false">LEN(K2907)</f>
        <v>21</v>
      </c>
      <c r="K2907" s="6" t="str">
        <f aca="false">LOWER(SUBSTITUTE(SUBSTITUTE(SUBSTITUTE(SUBSTITUTE(SUBSTITUTE(SUBSTITUTE(SUBSTITUTE(B2907,"S.L.",""),"SL",""),"S.A.",""),"SA","")," ",""),".",""),",",""))&amp;".com"</f>
        <v>beubelarservicios.com</v>
      </c>
      <c r="L2907" s="4" t="s">
        <v>66</v>
      </c>
      <c r="M2907" s="4" t="s">
        <v>31</v>
      </c>
    </row>
    <row r="2908" customFormat="false" ht="15.75" hidden="false" customHeight="true" outlineLevel="0" collapsed="false">
      <c r="A2908" s="4" t="n">
        <v>3054</v>
      </c>
      <c r="B2908" s="4" t="s">
        <v>16723</v>
      </c>
      <c r="C2908" s="4"/>
      <c r="D2908" s="4" t="s">
        <v>16724</v>
      </c>
      <c r="E2908" s="5" t="s">
        <v>16725</v>
      </c>
      <c r="F2908" s="4" t="s">
        <v>6012</v>
      </c>
      <c r="G2908" s="4" t="s">
        <v>1610</v>
      </c>
      <c r="H2908" s="5" t="s">
        <v>16726</v>
      </c>
      <c r="I2908" s="4" t="s">
        <v>16727</v>
      </c>
      <c r="J2908" s="5" t="n">
        <f aca="false">LEN(K2908)</f>
        <v>21</v>
      </c>
      <c r="K2908" s="6" t="s">
        <v>16728</v>
      </c>
      <c r="L2908" s="4" t="s">
        <v>31</v>
      </c>
      <c r="M2908" s="4" t="s">
        <v>2321</v>
      </c>
    </row>
    <row r="2909" customFormat="false" ht="15.75" hidden="false" customHeight="true" outlineLevel="0" collapsed="false">
      <c r="A2909" s="4" t="n">
        <v>3066</v>
      </c>
      <c r="B2909" s="4" t="s">
        <v>16729</v>
      </c>
      <c r="C2909" s="4"/>
      <c r="D2909" s="4" t="s">
        <v>16730</v>
      </c>
      <c r="E2909" s="5" t="s">
        <v>16731</v>
      </c>
      <c r="F2909" s="4" t="s">
        <v>16732</v>
      </c>
      <c r="G2909" s="4" t="s">
        <v>1610</v>
      </c>
      <c r="H2909" s="5" t="s">
        <v>16733</v>
      </c>
      <c r="I2909" s="4" t="s">
        <v>16734</v>
      </c>
      <c r="J2909" s="5" t="n">
        <f aca="false">LEN(K2909)</f>
        <v>21</v>
      </c>
      <c r="K2909" s="10" t="s">
        <v>16735</v>
      </c>
      <c r="L2909" s="4" t="s">
        <v>31</v>
      </c>
      <c r="M2909" s="4" t="s">
        <v>31</v>
      </c>
    </row>
    <row r="2910" customFormat="false" ht="15.75" hidden="false" customHeight="true" outlineLevel="0" collapsed="false">
      <c r="A2910" s="4" t="n">
        <v>3077</v>
      </c>
      <c r="B2910" s="4" t="s">
        <v>16736</v>
      </c>
      <c r="C2910" s="4"/>
      <c r="D2910" s="4" t="s">
        <v>16737</v>
      </c>
      <c r="E2910" s="5" t="s">
        <v>2725</v>
      </c>
      <c r="F2910" s="4" t="s">
        <v>2726</v>
      </c>
      <c r="G2910" s="4" t="s">
        <v>1610</v>
      </c>
      <c r="H2910" s="5" t="s">
        <v>16738</v>
      </c>
      <c r="I2910" s="4" t="s">
        <v>16739</v>
      </c>
      <c r="J2910" s="5" t="n">
        <f aca="false">LEN(K2910)</f>
        <v>21</v>
      </c>
      <c r="K2910" s="6" t="s">
        <v>16740</v>
      </c>
      <c r="L2910" s="4" t="s">
        <v>31</v>
      </c>
      <c r="M2910" s="4" t="s">
        <v>1063</v>
      </c>
    </row>
    <row r="2911" customFormat="false" ht="15.75" hidden="false" customHeight="true" outlineLevel="0" collapsed="false">
      <c r="A2911" s="4" t="n">
        <v>3085</v>
      </c>
      <c r="B2911" s="4" t="s">
        <v>16741</v>
      </c>
      <c r="C2911" s="4"/>
      <c r="D2911" s="4" t="s">
        <v>16742</v>
      </c>
      <c r="E2911" s="5" t="s">
        <v>16743</v>
      </c>
      <c r="F2911" s="4" t="s">
        <v>16744</v>
      </c>
      <c r="G2911" s="4" t="s">
        <v>1610</v>
      </c>
      <c r="H2911" s="5" t="s">
        <v>16745</v>
      </c>
      <c r="I2911" s="4" t="s">
        <v>16746</v>
      </c>
      <c r="J2911" s="5" t="n">
        <f aca="false">LEN(K2911)</f>
        <v>21</v>
      </c>
      <c r="K2911" s="6" t="str">
        <f aca="false">LOWER(SUBSTITUTE(SUBSTITUTE(SUBSTITUTE(SUBSTITUTE(SUBSTITUTE(SUBSTITUTE(SUBSTITUTE(B2911,"S.L.",""),"SL",""),"S.A.",""),"SA","")," ",""),".",""),",",""))&amp;".com"</f>
        <v>hotelelcorregidor.com</v>
      </c>
      <c r="L2911" s="4" t="s">
        <v>78</v>
      </c>
      <c r="M2911" s="4" t="s">
        <v>344</v>
      </c>
    </row>
    <row r="2912" customFormat="false" ht="15.75" hidden="false" customHeight="true" outlineLevel="0" collapsed="false">
      <c r="A2912" s="4" t="n">
        <v>3106</v>
      </c>
      <c r="B2912" s="4" t="s">
        <v>16747</v>
      </c>
      <c r="C2912" s="4"/>
      <c r="D2912" s="4" t="s">
        <v>16748</v>
      </c>
      <c r="E2912" s="5" t="s">
        <v>16749</v>
      </c>
      <c r="F2912" s="4" t="s">
        <v>16750</v>
      </c>
      <c r="G2912" s="4" t="s">
        <v>1610</v>
      </c>
      <c r="H2912" s="5" t="s">
        <v>16751</v>
      </c>
      <c r="I2912" s="4" t="s">
        <v>16752</v>
      </c>
      <c r="J2912" s="5" t="n">
        <f aca="false">LEN(K2912)</f>
        <v>21</v>
      </c>
      <c r="K2912" s="6" t="str">
        <f aca="false">LOWER(SUBSTITUTE(SUBSTITUTE(SUBSTITUTE(SUBSTITUTE(SUBSTITUTE(SUBSTITUTE(SUBSTITUTE(B2912,"S.L.",""),"SL",""),"S.A.",""),"SA","")," ",""),".",""),",",""))&amp;".com"</f>
        <v>señoriodelamurada.com</v>
      </c>
      <c r="L2912" s="4" t="s">
        <v>31</v>
      </c>
      <c r="M2912" s="4" t="s">
        <v>22</v>
      </c>
    </row>
    <row r="2913" customFormat="false" ht="15.75" hidden="false" customHeight="true" outlineLevel="0" collapsed="false">
      <c r="A2913" s="4" t="n">
        <v>11489</v>
      </c>
      <c r="B2913" s="4" t="s">
        <v>16753</v>
      </c>
      <c r="C2913" s="4"/>
      <c r="D2913" s="4" t="s">
        <v>16754</v>
      </c>
      <c r="E2913" s="5" t="s">
        <v>16755</v>
      </c>
      <c r="F2913" s="4" t="s">
        <v>4007</v>
      </c>
      <c r="G2913" s="4" t="s">
        <v>313</v>
      </c>
      <c r="H2913" s="5" t="s">
        <v>16756</v>
      </c>
      <c r="I2913" s="4" t="s">
        <v>16757</v>
      </c>
      <c r="J2913" s="5" t="n">
        <f aca="false">LEN(K2913)</f>
        <v>21</v>
      </c>
      <c r="K2913" s="6" t="s">
        <v>16758</v>
      </c>
      <c r="L2913" s="4" t="s">
        <v>21</v>
      </c>
      <c r="M2913" s="4" t="s">
        <v>31</v>
      </c>
    </row>
    <row r="2914" customFormat="false" ht="15.75" hidden="false" customHeight="true" outlineLevel="0" collapsed="false">
      <c r="A2914" s="4" t="n">
        <v>11498</v>
      </c>
      <c r="B2914" s="4" t="s">
        <v>16759</v>
      </c>
      <c r="C2914" s="4"/>
      <c r="D2914" s="4" t="s">
        <v>16760</v>
      </c>
      <c r="E2914" s="5" t="s">
        <v>13827</v>
      </c>
      <c r="F2914" s="4" t="s">
        <v>2420</v>
      </c>
      <c r="G2914" s="4" t="s">
        <v>313</v>
      </c>
      <c r="H2914" s="5" t="s">
        <v>16761</v>
      </c>
      <c r="I2914" s="4" t="s">
        <v>16762</v>
      </c>
      <c r="J2914" s="5" t="n">
        <f aca="false">LEN(K2914)</f>
        <v>21</v>
      </c>
      <c r="K2914" s="6" t="s">
        <v>16763</v>
      </c>
      <c r="L2914" s="4" t="s">
        <v>57</v>
      </c>
      <c r="M2914" s="4" t="s">
        <v>336</v>
      </c>
    </row>
    <row r="2915" customFormat="false" ht="15.75" hidden="false" customHeight="true" outlineLevel="0" collapsed="false">
      <c r="A2915" s="4" t="n">
        <v>11503</v>
      </c>
      <c r="B2915" s="4" t="s">
        <v>16764</v>
      </c>
      <c r="C2915" s="4"/>
      <c r="D2915" s="4" t="s">
        <v>16765</v>
      </c>
      <c r="E2915" s="5" t="s">
        <v>1884</v>
      </c>
      <c r="F2915" s="4" t="s">
        <v>1885</v>
      </c>
      <c r="G2915" s="4" t="s">
        <v>313</v>
      </c>
      <c r="H2915" s="5" t="s">
        <v>16766</v>
      </c>
      <c r="I2915" s="7" t="s">
        <v>16767</v>
      </c>
      <c r="J2915" s="5" t="n">
        <f aca="false">LEN(K2915)</f>
        <v>21</v>
      </c>
      <c r="K2915" s="6" t="s">
        <v>16768</v>
      </c>
      <c r="L2915" s="4" t="s">
        <v>21</v>
      </c>
      <c r="M2915" s="4" t="s">
        <v>1979</v>
      </c>
    </row>
    <row r="2916" customFormat="false" ht="15.75" hidden="false" customHeight="true" outlineLevel="0" collapsed="false">
      <c r="A2916" s="4" t="n">
        <v>3116</v>
      </c>
      <c r="B2916" s="4" t="s">
        <v>16769</v>
      </c>
      <c r="C2916" s="4"/>
      <c r="D2916" s="4" t="s">
        <v>16770</v>
      </c>
      <c r="E2916" s="5" t="s">
        <v>16771</v>
      </c>
      <c r="F2916" s="4" t="s">
        <v>2733</v>
      </c>
      <c r="G2916" s="4" t="s">
        <v>313</v>
      </c>
      <c r="H2916" s="5" t="s">
        <v>16772</v>
      </c>
      <c r="I2916" s="4" t="s">
        <v>16773</v>
      </c>
      <c r="J2916" s="5" t="n">
        <f aca="false">LEN(K2916)</f>
        <v>21</v>
      </c>
      <c r="K2916" s="6" t="s">
        <v>16774</v>
      </c>
      <c r="L2916" s="4" t="s">
        <v>57</v>
      </c>
      <c r="M2916" s="4" t="s">
        <v>31</v>
      </c>
    </row>
    <row r="2917" customFormat="false" ht="15.75" hidden="false" customHeight="true" outlineLevel="0" collapsed="false">
      <c r="A2917" s="4" t="n">
        <v>3135</v>
      </c>
      <c r="B2917" s="4" t="s">
        <v>16775</v>
      </c>
      <c r="C2917" s="4"/>
      <c r="D2917" s="4" t="s">
        <v>16776</v>
      </c>
      <c r="E2917" s="5" t="s">
        <v>2739</v>
      </c>
      <c r="F2917" s="4" t="s">
        <v>2733</v>
      </c>
      <c r="G2917" s="4" t="s">
        <v>313</v>
      </c>
      <c r="H2917" s="5" t="s">
        <v>16777</v>
      </c>
      <c r="I2917" s="4" t="s">
        <v>16778</v>
      </c>
      <c r="J2917" s="5" t="n">
        <f aca="false">LEN(K2917)</f>
        <v>21</v>
      </c>
      <c r="K2917" s="6" t="s">
        <v>16779</v>
      </c>
      <c r="L2917" s="4" t="s">
        <v>21</v>
      </c>
      <c r="M2917" s="4" t="s">
        <v>3523</v>
      </c>
      <c r="N2917" s="1"/>
    </row>
    <row r="2918" customFormat="false" ht="15.75" hidden="false" customHeight="true" outlineLevel="0" collapsed="false">
      <c r="A2918" s="4" t="n">
        <v>3156</v>
      </c>
      <c r="B2918" s="4" t="s">
        <v>16780</v>
      </c>
      <c r="C2918" s="4"/>
      <c r="D2918" s="4" t="s">
        <v>16781</v>
      </c>
      <c r="E2918" s="5" t="s">
        <v>16782</v>
      </c>
      <c r="F2918" s="4" t="s">
        <v>3359</v>
      </c>
      <c r="G2918" s="4" t="s">
        <v>313</v>
      </c>
      <c r="H2918" s="5" t="s">
        <v>16783</v>
      </c>
      <c r="I2918" s="7" t="s">
        <v>16784</v>
      </c>
      <c r="J2918" s="5" t="n">
        <f aca="false">LEN(K2918)</f>
        <v>21</v>
      </c>
      <c r="K2918" s="6" t="s">
        <v>16785</v>
      </c>
      <c r="L2918" s="4" t="s">
        <v>31</v>
      </c>
      <c r="M2918" s="4" t="s">
        <v>1063</v>
      </c>
    </row>
    <row r="2919" customFormat="false" ht="15.75" hidden="false" customHeight="true" outlineLevel="0" collapsed="false">
      <c r="A2919" s="4" t="n">
        <v>3170</v>
      </c>
      <c r="B2919" s="4" t="s">
        <v>16786</v>
      </c>
      <c r="C2919" s="4"/>
      <c r="D2919" s="4" t="s">
        <v>16787</v>
      </c>
      <c r="E2919" s="5" t="s">
        <v>16788</v>
      </c>
      <c r="F2919" s="4" t="s">
        <v>16789</v>
      </c>
      <c r="G2919" s="4" t="s">
        <v>313</v>
      </c>
      <c r="H2919" s="5" t="s">
        <v>16790</v>
      </c>
      <c r="I2919" s="4" t="s">
        <v>16791</v>
      </c>
      <c r="J2919" s="5" t="n">
        <f aca="false">LEN(K2919)</f>
        <v>21</v>
      </c>
      <c r="K2919" s="6" t="s">
        <v>16792</v>
      </c>
      <c r="L2919" s="4" t="s">
        <v>31</v>
      </c>
      <c r="M2919" s="4" t="s">
        <v>1979</v>
      </c>
    </row>
    <row r="2920" customFormat="false" ht="15.75" hidden="false" customHeight="true" outlineLevel="0" collapsed="false">
      <c r="A2920" s="4" t="n">
        <v>3172</v>
      </c>
      <c r="B2920" s="4" t="s">
        <v>16759</v>
      </c>
      <c r="C2920" s="4"/>
      <c r="D2920" s="4" t="s">
        <v>16793</v>
      </c>
      <c r="E2920" s="5" t="s">
        <v>13827</v>
      </c>
      <c r="F2920" s="4" t="s">
        <v>2420</v>
      </c>
      <c r="G2920" s="4" t="s">
        <v>313</v>
      </c>
      <c r="H2920" s="5" t="s">
        <v>16794</v>
      </c>
      <c r="I2920" s="4" t="s">
        <v>16762</v>
      </c>
      <c r="J2920" s="5" t="n">
        <f aca="false">LEN(K2920)</f>
        <v>21</v>
      </c>
      <c r="K2920" s="5" t="s">
        <v>16763</v>
      </c>
      <c r="L2920" s="4" t="s">
        <v>78</v>
      </c>
      <c r="M2920" s="4" t="s">
        <v>336</v>
      </c>
    </row>
    <row r="2921" customFormat="false" ht="15.75" hidden="false" customHeight="true" outlineLevel="0" collapsed="false">
      <c r="A2921" s="4" t="n">
        <v>3180</v>
      </c>
      <c r="B2921" s="4" t="s">
        <v>16795</v>
      </c>
      <c r="C2921" s="4"/>
      <c r="D2921" s="4" t="s">
        <v>16796</v>
      </c>
      <c r="E2921" s="5" t="s">
        <v>16797</v>
      </c>
      <c r="F2921" s="4" t="s">
        <v>16798</v>
      </c>
      <c r="G2921" s="4" t="s">
        <v>313</v>
      </c>
      <c r="H2921" s="5" t="s">
        <v>16799</v>
      </c>
      <c r="I2921" s="4" t="s">
        <v>16800</v>
      </c>
      <c r="J2921" s="5" t="n">
        <f aca="false">LEN(K2921)</f>
        <v>21</v>
      </c>
      <c r="K2921" s="6" t="s">
        <v>16801</v>
      </c>
      <c r="L2921" s="4" t="s">
        <v>78</v>
      </c>
      <c r="M2921" s="4" t="s">
        <v>819</v>
      </c>
    </row>
    <row r="2922" customFormat="false" ht="15.75" hidden="false" customHeight="true" outlineLevel="0" collapsed="false">
      <c r="A2922" s="4" t="n">
        <v>3191</v>
      </c>
      <c r="B2922" s="4" t="s">
        <v>16802</v>
      </c>
      <c r="C2922" s="4"/>
      <c r="D2922" s="4" t="s">
        <v>16803</v>
      </c>
      <c r="E2922" s="5" t="s">
        <v>16804</v>
      </c>
      <c r="F2922" s="4" t="s">
        <v>16805</v>
      </c>
      <c r="G2922" s="4" t="s">
        <v>313</v>
      </c>
      <c r="H2922" s="5" t="s">
        <v>16806</v>
      </c>
      <c r="I2922" s="4" t="s">
        <v>16807</v>
      </c>
      <c r="J2922" s="5" t="n">
        <f aca="false">LEN(K2922)</f>
        <v>21</v>
      </c>
      <c r="K2922" s="6" t="s">
        <v>16808</v>
      </c>
      <c r="L2922" s="4" t="s">
        <v>31</v>
      </c>
      <c r="M2922" s="4" t="s">
        <v>22</v>
      </c>
    </row>
    <row r="2923" customFormat="false" ht="15.75" hidden="false" customHeight="true" outlineLevel="0" collapsed="false">
      <c r="A2923" s="4" t="n">
        <v>3199</v>
      </c>
      <c r="B2923" s="4" t="s">
        <v>16809</v>
      </c>
      <c r="C2923" s="4"/>
      <c r="D2923" s="4" t="s">
        <v>16810</v>
      </c>
      <c r="E2923" s="5" t="s">
        <v>2745</v>
      </c>
      <c r="F2923" s="4" t="s">
        <v>2746</v>
      </c>
      <c r="G2923" s="4" t="s">
        <v>313</v>
      </c>
      <c r="H2923" s="5" t="s">
        <v>16811</v>
      </c>
      <c r="I2923" s="4" t="s">
        <v>16812</v>
      </c>
      <c r="J2923" s="5" t="n">
        <f aca="false">LEN(K2923)</f>
        <v>21</v>
      </c>
      <c r="K2923" s="6" t="s">
        <v>16813</v>
      </c>
      <c r="L2923" s="4" t="s">
        <v>31</v>
      </c>
      <c r="M2923" s="4" t="s">
        <v>3895</v>
      </c>
    </row>
    <row r="2924" customFormat="false" ht="15.75" hidden="false" customHeight="true" outlineLevel="0" collapsed="false">
      <c r="A2924" s="4" t="n">
        <v>3205</v>
      </c>
      <c r="B2924" s="4" t="s">
        <v>16814</v>
      </c>
      <c r="C2924" s="4"/>
      <c r="D2924" s="4" t="s">
        <v>16815</v>
      </c>
      <c r="E2924" s="5" t="s">
        <v>2755</v>
      </c>
      <c r="F2924" s="4" t="s">
        <v>2756</v>
      </c>
      <c r="G2924" s="4" t="s">
        <v>313</v>
      </c>
      <c r="H2924" s="5" t="s">
        <v>16816</v>
      </c>
      <c r="I2924" s="4" t="s">
        <v>16817</v>
      </c>
      <c r="J2924" s="5" t="n">
        <f aca="false">LEN(K2924)</f>
        <v>21</v>
      </c>
      <c r="K2924" s="6" t="s">
        <v>16818</v>
      </c>
      <c r="L2924" s="4" t="s">
        <v>21</v>
      </c>
      <c r="M2924" s="4" t="s">
        <v>1208</v>
      </c>
    </row>
    <row r="2925" customFormat="false" ht="15.75" hidden="false" customHeight="true" outlineLevel="0" collapsed="false">
      <c r="A2925" s="4" t="n">
        <v>3210</v>
      </c>
      <c r="B2925" s="4" t="s">
        <v>16819</v>
      </c>
      <c r="C2925" s="4"/>
      <c r="D2925" s="4" t="s">
        <v>16820</v>
      </c>
      <c r="E2925" s="5" t="s">
        <v>2755</v>
      </c>
      <c r="F2925" s="4" t="s">
        <v>2756</v>
      </c>
      <c r="G2925" s="4" t="s">
        <v>313</v>
      </c>
      <c r="H2925" s="5" t="s">
        <v>16821</v>
      </c>
      <c r="I2925" s="4" t="s">
        <v>16822</v>
      </c>
      <c r="J2925" s="5" t="n">
        <f aca="false">LEN(K2925)</f>
        <v>21</v>
      </c>
      <c r="K2925" s="6" t="s">
        <v>16823</v>
      </c>
      <c r="L2925" s="4" t="s">
        <v>31</v>
      </c>
      <c r="M2925" s="4" t="s">
        <v>2781</v>
      </c>
    </row>
    <row r="2926" customFormat="false" ht="15.75" hidden="false" customHeight="true" outlineLevel="0" collapsed="false">
      <c r="A2926" s="4" t="n">
        <v>3255</v>
      </c>
      <c r="B2926" s="4" t="s">
        <v>16824</v>
      </c>
      <c r="C2926" s="4"/>
      <c r="D2926" s="4" t="s">
        <v>16825</v>
      </c>
      <c r="E2926" s="5" t="s">
        <v>16826</v>
      </c>
      <c r="F2926" s="4" t="s">
        <v>16827</v>
      </c>
      <c r="G2926" s="4" t="s">
        <v>313</v>
      </c>
      <c r="H2926" s="5" t="s">
        <v>16828</v>
      </c>
      <c r="I2926" s="4" t="s">
        <v>16829</v>
      </c>
      <c r="J2926" s="5" t="n">
        <f aca="false">LEN(K2926)</f>
        <v>21</v>
      </c>
      <c r="K2926" s="6" t="s">
        <v>16830</v>
      </c>
      <c r="L2926" s="4" t="s">
        <v>637</v>
      </c>
      <c r="M2926" s="4" t="s">
        <v>381</v>
      </c>
    </row>
    <row r="2927" customFormat="false" ht="15.75" hidden="false" customHeight="true" outlineLevel="0" collapsed="false">
      <c r="A2927" s="4" t="n">
        <v>3257</v>
      </c>
      <c r="B2927" s="4" t="s">
        <v>16831</v>
      </c>
      <c r="C2927" s="4"/>
      <c r="D2927" s="4" t="s">
        <v>11146</v>
      </c>
      <c r="E2927" s="5" t="s">
        <v>11147</v>
      </c>
      <c r="F2927" s="4" t="s">
        <v>11148</v>
      </c>
      <c r="G2927" s="4" t="s">
        <v>313</v>
      </c>
      <c r="H2927" s="5" t="s">
        <v>16832</v>
      </c>
      <c r="I2927" s="4" t="s">
        <v>16833</v>
      </c>
      <c r="J2927" s="5" t="n">
        <f aca="false">LEN(K2927)</f>
        <v>21</v>
      </c>
      <c r="K2927" s="6" t="s">
        <v>16834</v>
      </c>
      <c r="L2927" s="4" t="s">
        <v>31</v>
      </c>
      <c r="M2927" s="4" t="s">
        <v>317</v>
      </c>
    </row>
    <row r="2928" customFormat="false" ht="15.75" hidden="false" customHeight="true" outlineLevel="0" collapsed="false">
      <c r="A2928" s="4" t="n">
        <v>3260</v>
      </c>
      <c r="B2928" s="4" t="s">
        <v>16835</v>
      </c>
      <c r="C2928" s="4"/>
      <c r="D2928" s="4" t="s">
        <v>16836</v>
      </c>
      <c r="E2928" s="5" t="s">
        <v>16837</v>
      </c>
      <c r="F2928" s="4" t="s">
        <v>11148</v>
      </c>
      <c r="G2928" s="4" t="s">
        <v>313</v>
      </c>
      <c r="H2928" s="5" t="s">
        <v>16838</v>
      </c>
      <c r="I2928" s="4" t="s">
        <v>16839</v>
      </c>
      <c r="J2928" s="5" t="n">
        <f aca="false">LEN(K2928)</f>
        <v>21</v>
      </c>
      <c r="K2928" s="6" t="s">
        <v>16840</v>
      </c>
      <c r="L2928" s="4" t="s">
        <v>78</v>
      </c>
      <c r="M2928" s="4" t="s">
        <v>31</v>
      </c>
    </row>
    <row r="2929" customFormat="false" ht="15.75" hidden="false" customHeight="true" outlineLevel="0" collapsed="false">
      <c r="A2929" s="4" t="n">
        <v>3271</v>
      </c>
      <c r="B2929" s="4" t="s">
        <v>16841</v>
      </c>
      <c r="C2929" s="4"/>
      <c r="D2929" s="4" t="s">
        <v>16842</v>
      </c>
      <c r="E2929" s="5" t="s">
        <v>9095</v>
      </c>
      <c r="F2929" s="4" t="s">
        <v>9096</v>
      </c>
      <c r="G2929" s="4" t="s">
        <v>313</v>
      </c>
      <c r="H2929" s="5" t="s">
        <v>16843</v>
      </c>
      <c r="I2929" s="4" t="s">
        <v>16844</v>
      </c>
      <c r="J2929" s="5" t="n">
        <f aca="false">LEN(K2929)</f>
        <v>21</v>
      </c>
      <c r="K2929" s="6" t="s">
        <v>16845</v>
      </c>
      <c r="L2929" s="4" t="s">
        <v>57</v>
      </c>
      <c r="M2929" s="4" t="s">
        <v>819</v>
      </c>
    </row>
    <row r="2930" customFormat="false" ht="15.75" hidden="false" customHeight="true" outlineLevel="0" collapsed="false">
      <c r="A2930" s="4" t="n">
        <v>3275</v>
      </c>
      <c r="B2930" s="4" t="s">
        <v>16846</v>
      </c>
      <c r="C2930" s="4"/>
      <c r="D2930" s="4" t="s">
        <v>16847</v>
      </c>
      <c r="E2930" s="5" t="s">
        <v>16848</v>
      </c>
      <c r="F2930" s="4" t="s">
        <v>10598</v>
      </c>
      <c r="G2930" s="4" t="s">
        <v>313</v>
      </c>
      <c r="H2930" s="5" t="s">
        <v>16849</v>
      </c>
      <c r="I2930" s="4" t="s">
        <v>16850</v>
      </c>
      <c r="J2930" s="5" t="n">
        <f aca="false">LEN(K2930)</f>
        <v>21</v>
      </c>
      <c r="K2930" s="6" t="s">
        <v>16851</v>
      </c>
      <c r="L2930" s="4" t="s">
        <v>21</v>
      </c>
      <c r="M2930" s="4" t="s">
        <v>502</v>
      </c>
    </row>
    <row r="2931" customFormat="false" ht="15.75" hidden="false" customHeight="true" outlineLevel="0" collapsed="false">
      <c r="A2931" s="4" t="n">
        <v>3276</v>
      </c>
      <c r="B2931" s="4" t="s">
        <v>16852</v>
      </c>
      <c r="C2931" s="4"/>
      <c r="D2931" s="4" t="s">
        <v>8252</v>
      </c>
      <c r="E2931" s="5" t="s">
        <v>16848</v>
      </c>
      <c r="F2931" s="4" t="s">
        <v>10598</v>
      </c>
      <c r="G2931" s="4" t="s">
        <v>313</v>
      </c>
      <c r="H2931" s="5" t="s">
        <v>16853</v>
      </c>
      <c r="I2931" s="4" t="s">
        <v>16854</v>
      </c>
      <c r="J2931" s="5" t="n">
        <f aca="false">LEN(K2931)</f>
        <v>21</v>
      </c>
      <c r="K2931" s="6" t="s">
        <v>16851</v>
      </c>
      <c r="L2931" s="4" t="s">
        <v>66</v>
      </c>
      <c r="M2931" s="4" t="s">
        <v>819</v>
      </c>
    </row>
    <row r="2932" customFormat="false" ht="15.75" hidden="false" customHeight="true" outlineLevel="0" collapsed="false">
      <c r="A2932" s="4" t="n">
        <v>3328</v>
      </c>
      <c r="B2932" s="4" t="s">
        <v>16855</v>
      </c>
      <c r="C2932" s="4"/>
      <c r="D2932" s="4" t="s">
        <v>16856</v>
      </c>
      <c r="E2932" s="5" t="s">
        <v>311</v>
      </c>
      <c r="F2932" s="4" t="s">
        <v>312</v>
      </c>
      <c r="G2932" s="4" t="s">
        <v>313</v>
      </c>
      <c r="H2932" s="5" t="s">
        <v>16857</v>
      </c>
      <c r="I2932" s="7" t="s">
        <v>16858</v>
      </c>
      <c r="J2932" s="5" t="n">
        <f aca="false">LEN(K2932)</f>
        <v>21</v>
      </c>
      <c r="K2932" s="13" t="s">
        <v>16859</v>
      </c>
      <c r="L2932" s="4" t="s">
        <v>31</v>
      </c>
      <c r="M2932" s="4" t="s">
        <v>3895</v>
      </c>
    </row>
    <row r="2933" customFormat="false" ht="15.75" hidden="false" customHeight="true" outlineLevel="0" collapsed="false">
      <c r="A2933" s="4" t="n">
        <v>3345</v>
      </c>
      <c r="B2933" s="4" t="s">
        <v>16860</v>
      </c>
      <c r="C2933" s="4"/>
      <c r="D2933" s="4" t="s">
        <v>16861</v>
      </c>
      <c r="E2933" s="5" t="s">
        <v>16862</v>
      </c>
      <c r="F2933" s="4" t="s">
        <v>16863</v>
      </c>
      <c r="G2933" s="4" t="s">
        <v>313</v>
      </c>
      <c r="H2933" s="5" t="s">
        <v>16864</v>
      </c>
      <c r="I2933" s="4" t="s">
        <v>16865</v>
      </c>
      <c r="J2933" s="5" t="n">
        <f aca="false">LEN(K2933)</f>
        <v>21</v>
      </c>
      <c r="K2933" s="6" t="s">
        <v>16866</v>
      </c>
      <c r="L2933" s="4" t="s">
        <v>57</v>
      </c>
      <c r="M2933" s="4" t="s">
        <v>1793</v>
      </c>
    </row>
    <row r="2934" customFormat="false" ht="15.75" hidden="false" customHeight="true" outlineLevel="0" collapsed="false">
      <c r="A2934" s="4" t="n">
        <v>3373</v>
      </c>
      <c r="B2934" s="4" t="s">
        <v>16867</v>
      </c>
      <c r="C2934" s="4"/>
      <c r="D2934" s="4" t="s">
        <v>16868</v>
      </c>
      <c r="E2934" s="5" t="s">
        <v>7380</v>
      </c>
      <c r="F2934" s="4" t="s">
        <v>7381</v>
      </c>
      <c r="G2934" s="4" t="s">
        <v>852</v>
      </c>
      <c r="H2934" s="5" t="s">
        <v>16869</v>
      </c>
      <c r="I2934" s="4" t="s">
        <v>16870</v>
      </c>
      <c r="J2934" s="5" t="n">
        <f aca="false">LEN(K2934)</f>
        <v>21</v>
      </c>
      <c r="K2934" s="6" t="s">
        <v>16871</v>
      </c>
      <c r="L2934" s="4" t="s">
        <v>57</v>
      </c>
      <c r="M2934" s="4" t="s">
        <v>381</v>
      </c>
    </row>
    <row r="2935" customFormat="false" ht="15.75" hidden="false" customHeight="true" outlineLevel="0" collapsed="false">
      <c r="A2935" s="4" t="n">
        <v>3375</v>
      </c>
      <c r="B2935" s="4" t="s">
        <v>16872</v>
      </c>
      <c r="C2935" s="4"/>
      <c r="D2935" s="4" t="s">
        <v>16873</v>
      </c>
      <c r="E2935" s="5" t="s">
        <v>16874</v>
      </c>
      <c r="F2935" s="4" t="s">
        <v>851</v>
      </c>
      <c r="G2935" s="4" t="s">
        <v>852</v>
      </c>
      <c r="H2935" s="5" t="s">
        <v>16875</v>
      </c>
      <c r="I2935" s="4" t="s">
        <v>16876</v>
      </c>
      <c r="J2935" s="5" t="n">
        <f aca="false">LEN(K2935)</f>
        <v>21</v>
      </c>
      <c r="K2935" s="6" t="s">
        <v>16877</v>
      </c>
      <c r="L2935" s="4" t="s">
        <v>57</v>
      </c>
      <c r="M2935" s="4" t="s">
        <v>31</v>
      </c>
    </row>
    <row r="2936" customFormat="false" ht="15.75" hidden="false" customHeight="true" outlineLevel="0" collapsed="false">
      <c r="A2936" s="4" t="n">
        <v>3380</v>
      </c>
      <c r="B2936" s="4" t="s">
        <v>16878</v>
      </c>
      <c r="C2936" s="4"/>
      <c r="D2936" s="4" t="s">
        <v>16879</v>
      </c>
      <c r="E2936" s="5" t="s">
        <v>16880</v>
      </c>
      <c r="F2936" s="4" t="s">
        <v>16881</v>
      </c>
      <c r="G2936" s="4" t="s">
        <v>852</v>
      </c>
      <c r="H2936" s="5" t="s">
        <v>16882</v>
      </c>
      <c r="I2936" s="4" t="s">
        <v>16883</v>
      </c>
      <c r="J2936" s="5" t="n">
        <f aca="false">LEN(K2936)</f>
        <v>21</v>
      </c>
      <c r="K2936" s="6" t="s">
        <v>16884</v>
      </c>
      <c r="L2936" s="4" t="s">
        <v>21</v>
      </c>
      <c r="M2936" s="4" t="s">
        <v>1979</v>
      </c>
    </row>
    <row r="2937" customFormat="false" ht="15.75" hidden="false" customHeight="true" outlineLevel="0" collapsed="false">
      <c r="A2937" s="4" t="n">
        <v>3382</v>
      </c>
      <c r="B2937" s="4" t="s">
        <v>16885</v>
      </c>
      <c r="C2937" s="4"/>
      <c r="D2937" s="4" t="s">
        <v>16886</v>
      </c>
      <c r="E2937" s="5" t="s">
        <v>16887</v>
      </c>
      <c r="F2937" s="4" t="s">
        <v>16888</v>
      </c>
      <c r="G2937" s="4" t="s">
        <v>1390</v>
      </c>
      <c r="H2937" s="5" t="s">
        <v>16889</v>
      </c>
      <c r="I2937" s="7" t="s">
        <v>16890</v>
      </c>
      <c r="J2937" s="5" t="n">
        <f aca="false">LEN(K2937)</f>
        <v>21</v>
      </c>
      <c r="K2937" s="13" t="s">
        <v>16891</v>
      </c>
      <c r="L2937" s="4" t="s">
        <v>57</v>
      </c>
      <c r="M2937" s="4" t="s">
        <v>1085</v>
      </c>
    </row>
    <row r="2938" customFormat="false" ht="15.75" hidden="false" customHeight="true" outlineLevel="0" collapsed="false">
      <c r="A2938" s="4" t="n">
        <v>3473</v>
      </c>
      <c r="B2938" s="4" t="s">
        <v>16892</v>
      </c>
      <c r="C2938" s="4"/>
      <c r="D2938" s="4" t="s">
        <v>16893</v>
      </c>
      <c r="E2938" s="5" t="s">
        <v>16894</v>
      </c>
      <c r="F2938" s="4" t="s">
        <v>16895</v>
      </c>
      <c r="G2938" s="4" t="s">
        <v>852</v>
      </c>
      <c r="H2938" s="5" t="s">
        <v>16896</v>
      </c>
      <c r="I2938" s="4" t="s">
        <v>16897</v>
      </c>
      <c r="J2938" s="5" t="n">
        <f aca="false">LEN(K2938)</f>
        <v>21</v>
      </c>
      <c r="K2938" s="6" t="s">
        <v>16898</v>
      </c>
      <c r="L2938" s="4" t="s">
        <v>21</v>
      </c>
      <c r="M2938" s="4" t="s">
        <v>1979</v>
      </c>
    </row>
    <row r="2939" customFormat="false" ht="15.75" hidden="false" customHeight="true" outlineLevel="0" collapsed="false">
      <c r="A2939" s="4" t="n">
        <v>3487</v>
      </c>
      <c r="B2939" s="4" t="s">
        <v>16899</v>
      </c>
      <c r="C2939" s="4"/>
      <c r="D2939" s="4" t="s">
        <v>16900</v>
      </c>
      <c r="E2939" s="5" t="s">
        <v>16901</v>
      </c>
      <c r="F2939" s="4" t="s">
        <v>16902</v>
      </c>
      <c r="G2939" s="4" t="s">
        <v>852</v>
      </c>
      <c r="H2939" s="5" t="s">
        <v>16903</v>
      </c>
      <c r="I2939" s="4" t="s">
        <v>16904</v>
      </c>
      <c r="J2939" s="5" t="n">
        <f aca="false">LEN(K2939)</f>
        <v>21</v>
      </c>
      <c r="K2939" s="6" t="s">
        <v>16905</v>
      </c>
      <c r="L2939" s="4" t="s">
        <v>31</v>
      </c>
      <c r="M2939" s="4" t="s">
        <v>133</v>
      </c>
    </row>
    <row r="2940" customFormat="false" ht="15.75" hidden="false" customHeight="true" outlineLevel="0" collapsed="false">
      <c r="A2940" s="4" t="n">
        <v>3496</v>
      </c>
      <c r="B2940" s="4" t="s">
        <v>16906</v>
      </c>
      <c r="C2940" s="4"/>
      <c r="D2940" s="4" t="s">
        <v>16907</v>
      </c>
      <c r="E2940" s="5" t="s">
        <v>4873</v>
      </c>
      <c r="F2940" s="4" t="s">
        <v>1389</v>
      </c>
      <c r="G2940" s="4" t="s">
        <v>1390</v>
      </c>
      <c r="H2940" s="5" t="s">
        <v>16908</v>
      </c>
      <c r="I2940" s="4" t="s">
        <v>16909</v>
      </c>
      <c r="J2940" s="5" t="n">
        <f aca="false">LEN(K2940)</f>
        <v>21</v>
      </c>
      <c r="K2940" s="6" t="s">
        <v>16910</v>
      </c>
      <c r="L2940" s="4" t="s">
        <v>21</v>
      </c>
      <c r="M2940" s="4" t="s">
        <v>31</v>
      </c>
    </row>
    <row r="2941" customFormat="false" ht="15.75" hidden="false" customHeight="true" outlineLevel="0" collapsed="false">
      <c r="A2941" s="4" t="n">
        <v>3510</v>
      </c>
      <c r="B2941" s="4" t="s">
        <v>16911</v>
      </c>
      <c r="C2941" s="4"/>
      <c r="D2941" s="4" t="s">
        <v>16912</v>
      </c>
      <c r="E2941" s="5" t="s">
        <v>16913</v>
      </c>
      <c r="F2941" s="4" t="s">
        <v>1389</v>
      </c>
      <c r="G2941" s="4" t="s">
        <v>1390</v>
      </c>
      <c r="H2941" s="5" t="s">
        <v>16914</v>
      </c>
      <c r="I2941" s="7" t="s">
        <v>16915</v>
      </c>
      <c r="J2941" s="5" t="n">
        <f aca="false">LEN(K2941)</f>
        <v>21</v>
      </c>
      <c r="K2941" s="6" t="s">
        <v>16916</v>
      </c>
      <c r="L2941" s="4" t="s">
        <v>78</v>
      </c>
      <c r="M2941" s="4" t="s">
        <v>929</v>
      </c>
    </row>
    <row r="2942" customFormat="false" ht="27.75" hidden="false" customHeight="true" outlineLevel="0" collapsed="false">
      <c r="A2942" s="4" t="n">
        <v>3530</v>
      </c>
      <c r="B2942" s="4" t="s">
        <v>16917</v>
      </c>
      <c r="C2942" s="4"/>
      <c r="D2942" s="4" t="s">
        <v>16918</v>
      </c>
      <c r="E2942" s="5" t="s">
        <v>2142</v>
      </c>
      <c r="F2942" s="4" t="s">
        <v>1389</v>
      </c>
      <c r="G2942" s="4" t="s">
        <v>1390</v>
      </c>
      <c r="H2942" s="5" t="s">
        <v>16919</v>
      </c>
      <c r="I2942" s="20" t="s">
        <v>16920</v>
      </c>
      <c r="J2942" s="5" t="n">
        <f aca="false">LEN(K2942)</f>
        <v>21</v>
      </c>
      <c r="K2942" s="13" t="s">
        <v>16921</v>
      </c>
      <c r="L2942" s="4" t="s">
        <v>31</v>
      </c>
      <c r="M2942" s="4" t="s">
        <v>13265</v>
      </c>
    </row>
    <row r="2943" customFormat="false" ht="15.75" hidden="false" customHeight="true" outlineLevel="0" collapsed="false">
      <c r="A2943" s="4" t="n">
        <v>3552</v>
      </c>
      <c r="B2943" s="4" t="s">
        <v>16922</v>
      </c>
      <c r="C2943" s="4"/>
      <c r="D2943" s="4" t="s">
        <v>16923</v>
      </c>
      <c r="E2943" s="5" t="s">
        <v>16924</v>
      </c>
      <c r="F2943" s="4" t="s">
        <v>16925</v>
      </c>
      <c r="G2943" s="4" t="s">
        <v>1390</v>
      </c>
      <c r="H2943" s="5" t="s">
        <v>16926</v>
      </c>
      <c r="I2943" s="4" t="s">
        <v>16927</v>
      </c>
      <c r="J2943" s="5" t="n">
        <f aca="false">LEN(K2943)</f>
        <v>21</v>
      </c>
      <c r="K2943" s="6" t="s">
        <v>16928</v>
      </c>
      <c r="L2943" s="4" t="s">
        <v>78</v>
      </c>
      <c r="M2943" s="4" t="s">
        <v>2781</v>
      </c>
    </row>
    <row r="2944" customFormat="false" ht="15.75" hidden="false" customHeight="true" outlineLevel="0" collapsed="false">
      <c r="A2944" s="4" t="n">
        <v>3558</v>
      </c>
      <c r="B2944" s="4" t="s">
        <v>16929</v>
      </c>
      <c r="C2944" s="4"/>
      <c r="D2944" s="4" t="s">
        <v>16930</v>
      </c>
      <c r="E2944" s="5" t="s">
        <v>9166</v>
      </c>
      <c r="F2944" s="4" t="s">
        <v>4866</v>
      </c>
      <c r="G2944" s="4" t="s">
        <v>1498</v>
      </c>
      <c r="H2944" s="5" t="s">
        <v>16931</v>
      </c>
      <c r="I2944" s="4" t="s">
        <v>16932</v>
      </c>
      <c r="J2944" s="5" t="n">
        <f aca="false">LEN(K2944)</f>
        <v>21</v>
      </c>
      <c r="K2944" s="10" t="s">
        <v>16933</v>
      </c>
      <c r="L2944" s="4" t="s">
        <v>21</v>
      </c>
      <c r="M2944" s="4" t="s">
        <v>31</v>
      </c>
    </row>
    <row r="2945" customFormat="false" ht="15.75" hidden="false" customHeight="true" outlineLevel="0" collapsed="false">
      <c r="A2945" s="4" t="n">
        <v>3588</v>
      </c>
      <c r="B2945" s="4" t="s">
        <v>16934</v>
      </c>
      <c r="C2945" s="4"/>
      <c r="D2945" s="4" t="s">
        <v>16935</v>
      </c>
      <c r="E2945" s="5" t="s">
        <v>16936</v>
      </c>
      <c r="F2945" s="4" t="s">
        <v>4866</v>
      </c>
      <c r="G2945" s="4" t="s">
        <v>1498</v>
      </c>
      <c r="H2945" s="5" t="s">
        <v>16937</v>
      </c>
      <c r="I2945" s="7" t="s">
        <v>16938</v>
      </c>
      <c r="J2945" s="5" t="n">
        <f aca="false">LEN(K2945)</f>
        <v>21</v>
      </c>
      <c r="K2945" s="6" t="s">
        <v>16939</v>
      </c>
      <c r="L2945" s="4" t="s">
        <v>78</v>
      </c>
      <c r="M2945" s="4" t="s">
        <v>4378</v>
      </c>
    </row>
    <row r="2946" customFormat="false" ht="15.75" hidden="false" customHeight="true" outlineLevel="0" collapsed="false">
      <c r="A2946" s="4" t="n">
        <v>3617</v>
      </c>
      <c r="B2946" s="4" t="s">
        <v>16940</v>
      </c>
      <c r="C2946" s="4"/>
      <c r="D2946" s="4" t="s">
        <v>16941</v>
      </c>
      <c r="E2946" s="5" t="s">
        <v>16942</v>
      </c>
      <c r="F2946" s="4" t="s">
        <v>16943</v>
      </c>
      <c r="G2946" s="4" t="s">
        <v>1390</v>
      </c>
      <c r="H2946" s="5" t="s">
        <v>16944</v>
      </c>
      <c r="I2946" s="7" t="s">
        <v>16945</v>
      </c>
      <c r="J2946" s="5" t="n">
        <f aca="false">LEN(K2946)</f>
        <v>21</v>
      </c>
      <c r="K2946" s="5" t="s">
        <v>16946</v>
      </c>
      <c r="L2946" s="4" t="s">
        <v>57</v>
      </c>
      <c r="M2946" s="4" t="s">
        <v>381</v>
      </c>
    </row>
    <row r="2947" customFormat="false" ht="15.75" hidden="false" customHeight="true" outlineLevel="0" collapsed="false">
      <c r="A2947" s="4" t="n">
        <v>3646</v>
      </c>
      <c r="B2947" s="4" t="s">
        <v>16947</v>
      </c>
      <c r="C2947" s="4"/>
      <c r="D2947" s="4" t="s">
        <v>16948</v>
      </c>
      <c r="E2947" s="5" t="s">
        <v>16949</v>
      </c>
      <c r="F2947" s="4" t="s">
        <v>16950</v>
      </c>
      <c r="G2947" s="4" t="s">
        <v>1390</v>
      </c>
      <c r="H2947" s="5" t="s">
        <v>16951</v>
      </c>
      <c r="I2947" s="4" t="s">
        <v>16952</v>
      </c>
      <c r="J2947" s="5" t="n">
        <f aca="false">LEN(K2947)</f>
        <v>21</v>
      </c>
      <c r="K2947" s="6" t="s">
        <v>16953</v>
      </c>
      <c r="L2947" s="4" t="s">
        <v>57</v>
      </c>
      <c r="M2947" s="4" t="s">
        <v>996</v>
      </c>
    </row>
    <row r="2948" customFormat="false" ht="15.75" hidden="false" customHeight="true" outlineLevel="0" collapsed="false">
      <c r="A2948" s="4" t="n">
        <v>11404</v>
      </c>
      <c r="B2948" s="4" t="s">
        <v>16954</v>
      </c>
      <c r="C2948" s="4"/>
      <c r="D2948" s="4" t="s">
        <v>16955</v>
      </c>
      <c r="E2948" s="5" t="s">
        <v>1616</v>
      </c>
      <c r="F2948" s="4" t="s">
        <v>1617</v>
      </c>
      <c r="G2948" s="4" t="s">
        <v>290</v>
      </c>
      <c r="H2948" s="5" t="s">
        <v>16956</v>
      </c>
      <c r="I2948" s="4" t="s">
        <v>16957</v>
      </c>
      <c r="J2948" s="5" t="n">
        <f aca="false">LEN(K2948)</f>
        <v>21</v>
      </c>
      <c r="K2948" s="6" t="s">
        <v>16958</v>
      </c>
      <c r="L2948" s="4" t="s">
        <v>57</v>
      </c>
      <c r="M2948" s="4" t="s">
        <v>877</v>
      </c>
    </row>
    <row r="2949" customFormat="false" ht="15.75" hidden="false" customHeight="true" outlineLevel="0" collapsed="false">
      <c r="A2949" s="4" t="n">
        <v>3665</v>
      </c>
      <c r="B2949" s="4" t="s">
        <v>16959</v>
      </c>
      <c r="C2949" s="4"/>
      <c r="D2949" s="4" t="s">
        <v>16960</v>
      </c>
      <c r="E2949" s="5" t="s">
        <v>13959</v>
      </c>
      <c r="F2949" s="4" t="s">
        <v>290</v>
      </c>
      <c r="G2949" s="4" t="s">
        <v>290</v>
      </c>
      <c r="H2949" s="5" t="s">
        <v>16961</v>
      </c>
      <c r="I2949" s="4" t="s">
        <v>16962</v>
      </c>
      <c r="J2949" s="5" t="n">
        <f aca="false">LEN(K2949)</f>
        <v>21</v>
      </c>
      <c r="K2949" s="6" t="s">
        <v>16963</v>
      </c>
      <c r="L2949" s="4" t="s">
        <v>78</v>
      </c>
      <c r="M2949" s="4" t="s">
        <v>1216</v>
      </c>
    </row>
    <row r="2950" customFormat="false" ht="15.75" hidden="false" customHeight="true" outlineLevel="0" collapsed="false">
      <c r="A2950" s="4" t="n">
        <v>3667</v>
      </c>
      <c r="B2950" s="4" t="s">
        <v>16964</v>
      </c>
      <c r="C2950" s="4"/>
      <c r="D2950" s="4" t="s">
        <v>16965</v>
      </c>
      <c r="E2950" s="5" t="s">
        <v>11255</v>
      </c>
      <c r="F2950" s="4" t="s">
        <v>16966</v>
      </c>
      <c r="G2950" s="4" t="s">
        <v>290</v>
      </c>
      <c r="H2950" s="5" t="s">
        <v>16967</v>
      </c>
      <c r="I2950" s="4" t="s">
        <v>16968</v>
      </c>
      <c r="J2950" s="5" t="n">
        <f aca="false">LEN(K2950)</f>
        <v>21</v>
      </c>
      <c r="K2950" s="6" t="str">
        <f aca="false">LOWER(SUBSTITUTE(SUBSTITUTE(SUBSTITUTE(SUBSTITUTE(SUBSTITUTE(SUBSTITUTE(SUBSTITUTE(B2950,"S.L.",""),"SL",""),"S.A.",""),"SA","")," ",""),".",""),",",""))&amp;".com"</f>
        <v>sierradeatapuerca.com</v>
      </c>
      <c r="L2950" s="4" t="s">
        <v>31</v>
      </c>
      <c r="M2950" s="4" t="s">
        <v>1793</v>
      </c>
    </row>
    <row r="2951" customFormat="false" ht="15.75" hidden="false" customHeight="true" outlineLevel="0" collapsed="false">
      <c r="A2951" s="4" t="n">
        <v>3682</v>
      </c>
      <c r="B2951" s="4" t="s">
        <v>13946</v>
      </c>
      <c r="C2951" s="4"/>
      <c r="D2951" s="4" t="s">
        <v>16969</v>
      </c>
      <c r="E2951" s="5" t="s">
        <v>11220</v>
      </c>
      <c r="F2951" s="4" t="s">
        <v>11221</v>
      </c>
      <c r="G2951" s="4" t="s">
        <v>290</v>
      </c>
      <c r="H2951" s="5" t="s">
        <v>13948</v>
      </c>
      <c r="I2951" s="4" t="s">
        <v>16970</v>
      </c>
      <c r="J2951" s="5" t="n">
        <f aca="false">LEN(K2951)</f>
        <v>21</v>
      </c>
      <c r="K2951" s="6" t="s">
        <v>16971</v>
      </c>
      <c r="L2951" s="4" t="s">
        <v>66</v>
      </c>
      <c r="M2951" s="4" t="s">
        <v>1208</v>
      </c>
    </row>
    <row r="2952" customFormat="false" ht="15.75" hidden="false" customHeight="true" outlineLevel="0" collapsed="false">
      <c r="A2952" s="4" t="n">
        <v>3686</v>
      </c>
      <c r="B2952" s="4" t="s">
        <v>16972</v>
      </c>
      <c r="C2952" s="4"/>
      <c r="D2952" s="4" t="s">
        <v>16973</v>
      </c>
      <c r="E2952" s="5" t="s">
        <v>7430</v>
      </c>
      <c r="F2952" s="4" t="s">
        <v>290</v>
      </c>
      <c r="G2952" s="4" t="s">
        <v>290</v>
      </c>
      <c r="H2952" s="5" t="s">
        <v>16974</v>
      </c>
      <c r="I2952" s="4" t="s">
        <v>16975</v>
      </c>
      <c r="J2952" s="5" t="n">
        <f aca="false">LEN(K2952)</f>
        <v>21</v>
      </c>
      <c r="K2952" s="6" t="s">
        <v>16976</v>
      </c>
      <c r="L2952" s="4" t="s">
        <v>21</v>
      </c>
      <c r="M2952" s="4" t="s">
        <v>2097</v>
      </c>
    </row>
    <row r="2953" customFormat="false" ht="15.75" hidden="false" customHeight="true" outlineLevel="0" collapsed="false">
      <c r="A2953" s="4" t="n">
        <v>3699</v>
      </c>
      <c r="B2953" s="4" t="s">
        <v>16977</v>
      </c>
      <c r="C2953" s="4"/>
      <c r="D2953" s="4" t="s">
        <v>16978</v>
      </c>
      <c r="E2953" s="5" t="s">
        <v>16979</v>
      </c>
      <c r="F2953" s="4" t="s">
        <v>290</v>
      </c>
      <c r="G2953" s="4" t="s">
        <v>290</v>
      </c>
      <c r="H2953" s="5" t="s">
        <v>16980</v>
      </c>
      <c r="I2953" s="4" t="s">
        <v>16981</v>
      </c>
      <c r="J2953" s="5" t="n">
        <f aca="false">LEN(K2953)</f>
        <v>21</v>
      </c>
      <c r="K2953" s="10" t="s">
        <v>16982</v>
      </c>
      <c r="L2953" s="4" t="s">
        <v>57</v>
      </c>
      <c r="M2953" s="4" t="s">
        <v>1043</v>
      </c>
    </row>
    <row r="2954" customFormat="false" ht="15.75" hidden="false" customHeight="true" outlineLevel="0" collapsed="false">
      <c r="A2954" s="4" t="n">
        <v>3708</v>
      </c>
      <c r="B2954" s="4" t="s">
        <v>16983</v>
      </c>
      <c r="C2954" s="4"/>
      <c r="D2954" s="4" t="s">
        <v>16984</v>
      </c>
      <c r="E2954" s="5" t="s">
        <v>13953</v>
      </c>
      <c r="F2954" s="4" t="s">
        <v>290</v>
      </c>
      <c r="G2954" s="4" t="s">
        <v>290</v>
      </c>
      <c r="H2954" s="5" t="s">
        <v>16985</v>
      </c>
      <c r="I2954" s="4" t="s">
        <v>16986</v>
      </c>
      <c r="J2954" s="5" t="n">
        <f aca="false">LEN(K2954)</f>
        <v>21</v>
      </c>
      <c r="K2954" s="6" t="s">
        <v>16987</v>
      </c>
      <c r="L2954" s="4" t="s">
        <v>57</v>
      </c>
      <c r="M2954" s="4" t="s">
        <v>967</v>
      </c>
    </row>
    <row r="2955" customFormat="false" ht="15.75" hidden="false" customHeight="true" outlineLevel="0" collapsed="false">
      <c r="A2955" s="4" t="n">
        <v>3712</v>
      </c>
      <c r="B2955" s="4" t="s">
        <v>16988</v>
      </c>
      <c r="C2955" s="4"/>
      <c r="D2955" s="4" t="s">
        <v>16989</v>
      </c>
      <c r="E2955" s="5" t="s">
        <v>13953</v>
      </c>
      <c r="F2955" s="4" t="s">
        <v>290</v>
      </c>
      <c r="G2955" s="4" t="s">
        <v>290</v>
      </c>
      <c r="H2955" s="5" t="s">
        <v>16990</v>
      </c>
      <c r="I2955" s="4" t="s">
        <v>16991</v>
      </c>
      <c r="J2955" s="5" t="n">
        <f aca="false">LEN(K2955)</f>
        <v>21</v>
      </c>
      <c r="K2955" s="10" t="s">
        <v>16992</v>
      </c>
      <c r="L2955" s="4" t="s">
        <v>57</v>
      </c>
      <c r="M2955" s="4" t="s">
        <v>10060</v>
      </c>
    </row>
    <row r="2956" customFormat="false" ht="15.75" hidden="false" customHeight="true" outlineLevel="0" collapsed="false">
      <c r="A2956" s="4" t="n">
        <v>3742</v>
      </c>
      <c r="B2956" s="4" t="s">
        <v>16993</v>
      </c>
      <c r="C2956" s="4"/>
      <c r="D2956" s="4" t="s">
        <v>16994</v>
      </c>
      <c r="E2956" s="5" t="s">
        <v>11255</v>
      </c>
      <c r="F2956" s="4" t="s">
        <v>16995</v>
      </c>
      <c r="G2956" s="4" t="s">
        <v>290</v>
      </c>
      <c r="H2956" s="5" t="s">
        <v>16996</v>
      </c>
      <c r="I2956" s="4" t="s">
        <v>16997</v>
      </c>
      <c r="J2956" s="5" t="n">
        <f aca="false">LEN(K2956)</f>
        <v>21</v>
      </c>
      <c r="K2956" s="6" t="s">
        <v>16998</v>
      </c>
      <c r="L2956" s="4" t="s">
        <v>57</v>
      </c>
      <c r="M2956" s="4" t="s">
        <v>31</v>
      </c>
    </row>
    <row r="2957" customFormat="false" ht="15.75" hidden="false" customHeight="true" outlineLevel="0" collapsed="false">
      <c r="A2957" s="4" t="n">
        <v>3761</v>
      </c>
      <c r="B2957" s="4" t="s">
        <v>16999</v>
      </c>
      <c r="C2957" s="4"/>
      <c r="D2957" s="4" t="s">
        <v>17000</v>
      </c>
      <c r="E2957" s="5" t="s">
        <v>17001</v>
      </c>
      <c r="F2957" s="4" t="s">
        <v>17002</v>
      </c>
      <c r="G2957" s="4" t="s">
        <v>290</v>
      </c>
      <c r="H2957" s="5" t="s">
        <v>17003</v>
      </c>
      <c r="I2957" s="4" t="s">
        <v>17004</v>
      </c>
      <c r="J2957" s="5" t="n">
        <f aca="false">LEN(K2957)</f>
        <v>21</v>
      </c>
      <c r="K2957" s="6" t="s">
        <v>17005</v>
      </c>
      <c r="L2957" s="4" t="s">
        <v>21</v>
      </c>
      <c r="M2957" s="4" t="s">
        <v>577</v>
      </c>
    </row>
    <row r="2958" customFormat="false" ht="15.75" hidden="false" customHeight="true" outlineLevel="0" collapsed="false">
      <c r="A2958" s="4" t="n">
        <v>3771</v>
      </c>
      <c r="B2958" s="4" t="s">
        <v>17006</v>
      </c>
      <c r="C2958" s="4"/>
      <c r="D2958" s="4" t="s">
        <v>17007</v>
      </c>
      <c r="E2958" s="5" t="s">
        <v>17008</v>
      </c>
      <c r="F2958" s="4" t="s">
        <v>17009</v>
      </c>
      <c r="G2958" s="4" t="s">
        <v>290</v>
      </c>
      <c r="H2958" s="5" t="s">
        <v>17010</v>
      </c>
      <c r="I2958" s="4" t="s">
        <v>17011</v>
      </c>
      <c r="J2958" s="5" t="n">
        <f aca="false">LEN(K2958)</f>
        <v>21</v>
      </c>
      <c r="K2958" s="6" t="s">
        <v>17012</v>
      </c>
      <c r="L2958" s="4" t="s">
        <v>78</v>
      </c>
      <c r="M2958" s="4" t="s">
        <v>929</v>
      </c>
    </row>
    <row r="2959" customFormat="false" ht="15.75" hidden="false" customHeight="true" outlineLevel="0" collapsed="false">
      <c r="A2959" s="4" t="n">
        <v>3774</v>
      </c>
      <c r="B2959" s="4" t="s">
        <v>17013</v>
      </c>
      <c r="C2959" s="4"/>
      <c r="D2959" s="4" t="s">
        <v>17014</v>
      </c>
      <c r="E2959" s="5" t="s">
        <v>17015</v>
      </c>
      <c r="F2959" s="4" t="s">
        <v>17016</v>
      </c>
      <c r="G2959" s="4" t="s">
        <v>290</v>
      </c>
      <c r="H2959" s="5" t="s">
        <v>17017</v>
      </c>
      <c r="I2959" s="4" t="s">
        <v>17018</v>
      </c>
      <c r="J2959" s="5" t="n">
        <f aca="false">LEN(K2959)</f>
        <v>21</v>
      </c>
      <c r="K2959" s="6" t="s">
        <v>17019</v>
      </c>
      <c r="L2959" s="4" t="s">
        <v>21</v>
      </c>
      <c r="M2959" s="4" t="s">
        <v>1979</v>
      </c>
    </row>
    <row r="2960" customFormat="false" ht="15.75" hidden="false" customHeight="true" outlineLevel="0" collapsed="false">
      <c r="A2960" s="4" t="n">
        <v>3795</v>
      </c>
      <c r="B2960" s="4" t="s">
        <v>17020</v>
      </c>
      <c r="C2960" s="4"/>
      <c r="D2960" s="4" t="s">
        <v>17021</v>
      </c>
      <c r="E2960" s="5" t="s">
        <v>7450</v>
      </c>
      <c r="F2960" s="4" t="s">
        <v>4891</v>
      </c>
      <c r="G2960" s="4" t="s">
        <v>409</v>
      </c>
      <c r="H2960" s="5" t="s">
        <v>17022</v>
      </c>
      <c r="I2960" s="7" t="s">
        <v>17023</v>
      </c>
      <c r="J2960" s="5" t="n">
        <f aca="false">LEN(K2960)</f>
        <v>21</v>
      </c>
      <c r="K2960" s="13" t="s">
        <v>17024</v>
      </c>
      <c r="L2960" s="4" t="s">
        <v>78</v>
      </c>
      <c r="M2960" s="4" t="s">
        <v>918</v>
      </c>
    </row>
    <row r="2961" customFormat="false" ht="15.75" hidden="false" customHeight="true" outlineLevel="0" collapsed="false">
      <c r="A2961" s="4" t="n">
        <v>3811</v>
      </c>
      <c r="B2961" s="4" t="s">
        <v>17025</v>
      </c>
      <c r="C2961" s="4"/>
      <c r="D2961" s="4" t="s">
        <v>17026</v>
      </c>
      <c r="E2961" s="5" t="s">
        <v>17027</v>
      </c>
      <c r="F2961" s="4" t="s">
        <v>11275</v>
      </c>
      <c r="G2961" s="4" t="s">
        <v>409</v>
      </c>
      <c r="H2961" s="5" t="s">
        <v>17028</v>
      </c>
      <c r="I2961" s="4" t="s">
        <v>17029</v>
      </c>
      <c r="J2961" s="5" t="n">
        <f aca="false">LEN(K2961)</f>
        <v>21</v>
      </c>
      <c r="K2961" s="6" t="str">
        <f aca="false">LOWER(SUBSTITUTE(SUBSTITUTE(SUBSTITUTE(SUBSTITUTE(SUBSTITUTE(SUBSTITUTE(SUBSTITUTE(B2961,"S.L.",""),"SL",""),"S.A.",""),"SA","")," ",""),".",""),",",""))&amp;".com"</f>
        <v>elmiradordeulzama.com</v>
      </c>
      <c r="L2961" s="4" t="s">
        <v>66</v>
      </c>
      <c r="M2961" s="4" t="s">
        <v>294</v>
      </c>
    </row>
    <row r="2962" customFormat="false" ht="15.75" hidden="false" customHeight="true" outlineLevel="0" collapsed="false">
      <c r="A2962" s="4" t="n">
        <v>3820</v>
      </c>
      <c r="B2962" s="4" t="s">
        <v>17030</v>
      </c>
      <c r="C2962" s="4"/>
      <c r="D2962" s="4" t="s">
        <v>17031</v>
      </c>
      <c r="E2962" s="5" t="s">
        <v>17032</v>
      </c>
      <c r="F2962" s="4" t="s">
        <v>17033</v>
      </c>
      <c r="G2962" s="4" t="s">
        <v>409</v>
      </c>
      <c r="H2962" s="5" t="s">
        <v>17034</v>
      </c>
      <c r="I2962" s="7" t="s">
        <v>17035</v>
      </c>
      <c r="J2962" s="5" t="n">
        <f aca="false">LEN(K2962)</f>
        <v>21</v>
      </c>
      <c r="K2962" s="13" t="s">
        <v>17036</v>
      </c>
      <c r="L2962" s="4" t="s">
        <v>21</v>
      </c>
      <c r="M2962" s="4" t="s">
        <v>31</v>
      </c>
    </row>
    <row r="2963" customFormat="false" ht="15.75" hidden="false" customHeight="true" outlineLevel="0" collapsed="false">
      <c r="A2963" s="4" t="n">
        <v>3831</v>
      </c>
      <c r="B2963" s="4" t="s">
        <v>17037</v>
      </c>
      <c r="C2963" s="4"/>
      <c r="D2963" s="4" t="s">
        <v>17038</v>
      </c>
      <c r="E2963" s="5" t="s">
        <v>17039</v>
      </c>
      <c r="F2963" s="4" t="s">
        <v>17040</v>
      </c>
      <c r="G2963" s="4" t="s">
        <v>409</v>
      </c>
      <c r="H2963" s="5" t="s">
        <v>17041</v>
      </c>
      <c r="I2963" s="4" t="s">
        <v>17042</v>
      </c>
      <c r="J2963" s="5" t="n">
        <f aca="false">LEN(K2963)</f>
        <v>21</v>
      </c>
      <c r="K2963" s="6" t="s">
        <v>17043</v>
      </c>
      <c r="L2963" s="4" t="s">
        <v>21</v>
      </c>
      <c r="M2963" s="4" t="s">
        <v>877</v>
      </c>
    </row>
    <row r="2964" customFormat="false" ht="15.75" hidden="false" customHeight="true" outlineLevel="0" collapsed="false">
      <c r="A2964" s="4" t="n">
        <v>3868</v>
      </c>
      <c r="B2964" s="4" t="s">
        <v>17044</v>
      </c>
      <c r="C2964" s="4"/>
      <c r="D2964" s="4" t="s">
        <v>17045</v>
      </c>
      <c r="E2964" s="5" t="s">
        <v>17046</v>
      </c>
      <c r="F2964" s="4" t="s">
        <v>17047</v>
      </c>
      <c r="G2964" s="4" t="s">
        <v>409</v>
      </c>
      <c r="H2964" s="5" t="s">
        <v>17048</v>
      </c>
      <c r="I2964" s="7" t="s">
        <v>17049</v>
      </c>
      <c r="J2964" s="5" t="n">
        <f aca="false">LEN(K2964)</f>
        <v>21</v>
      </c>
      <c r="K2964" s="13" t="s">
        <v>17050</v>
      </c>
      <c r="L2964" s="4" t="s">
        <v>78</v>
      </c>
      <c r="M2964" s="4" t="s">
        <v>996</v>
      </c>
    </row>
    <row r="2965" customFormat="false" ht="15.75" hidden="false" customHeight="true" outlineLevel="0" collapsed="false">
      <c r="A2965" s="4" t="n">
        <v>3879</v>
      </c>
      <c r="B2965" s="4" t="s">
        <v>17051</v>
      </c>
      <c r="C2965" s="4"/>
      <c r="D2965" s="4" t="s">
        <v>17052</v>
      </c>
      <c r="E2965" s="5" t="s">
        <v>17053</v>
      </c>
      <c r="F2965" s="4" t="s">
        <v>17054</v>
      </c>
      <c r="G2965" s="4" t="s">
        <v>409</v>
      </c>
      <c r="H2965" s="5" t="s">
        <v>17055</v>
      </c>
      <c r="I2965" s="7" t="s">
        <v>17056</v>
      </c>
      <c r="J2965" s="5" t="n">
        <f aca="false">LEN(K2965)</f>
        <v>21</v>
      </c>
      <c r="K2965" s="13" t="s">
        <v>17057</v>
      </c>
      <c r="L2965" s="4" t="s">
        <v>57</v>
      </c>
      <c r="M2965" s="4" t="s">
        <v>31</v>
      </c>
    </row>
    <row r="2966" customFormat="false" ht="15.75" hidden="false" customHeight="true" outlineLevel="0" collapsed="false">
      <c r="A2966" s="4" t="n">
        <v>3926</v>
      </c>
      <c r="B2966" s="4" t="s">
        <v>17058</v>
      </c>
      <c r="C2966" s="4"/>
      <c r="D2966" s="4" t="s">
        <v>17059</v>
      </c>
      <c r="E2966" s="5" t="s">
        <v>17060</v>
      </c>
      <c r="F2966" s="4" t="s">
        <v>17061</v>
      </c>
      <c r="G2966" s="4" t="s">
        <v>1397</v>
      </c>
      <c r="H2966" s="5" t="s">
        <v>17062</v>
      </c>
      <c r="I2966" s="4" t="s">
        <v>17063</v>
      </c>
      <c r="J2966" s="5" t="n">
        <f aca="false">LEN(K2966)</f>
        <v>21</v>
      </c>
      <c r="K2966" s="10" t="str">
        <f aca="false">LOWER(SUBSTITUTE(SUBSTITUTE(SUBSTITUTE(SUBSTITUTE(SUBSTITUTE(SUBSTITUTE(SUBSTITUTE(B2966,"S.L.",""),"SL",""),"S.A.",""),"SA","")," ",""),".",""),",",""))&amp;".com"</f>
        <v>cumbresdecastilla.com</v>
      </c>
      <c r="L2966" s="4" t="s">
        <v>57</v>
      </c>
      <c r="M2966" s="4" t="s">
        <v>32</v>
      </c>
    </row>
    <row r="2967" customFormat="false" ht="27.75" hidden="false" customHeight="true" outlineLevel="0" collapsed="false">
      <c r="A2967" s="4" t="n">
        <v>3937</v>
      </c>
      <c r="B2967" s="4" t="s">
        <v>17064</v>
      </c>
      <c r="C2967" s="4"/>
      <c r="D2967" s="4" t="s">
        <v>17065</v>
      </c>
      <c r="E2967" s="5" t="s">
        <v>12997</v>
      </c>
      <c r="F2967" s="4" t="s">
        <v>12998</v>
      </c>
      <c r="G2967" s="4" t="s">
        <v>1397</v>
      </c>
      <c r="H2967" s="5" t="s">
        <v>17066</v>
      </c>
      <c r="I2967" s="7" t="s">
        <v>17067</v>
      </c>
      <c r="J2967" s="5" t="n">
        <f aca="false">LEN(K2967)</f>
        <v>21</v>
      </c>
      <c r="K2967" s="13" t="s">
        <v>17068</v>
      </c>
      <c r="L2967" s="4" t="s">
        <v>66</v>
      </c>
      <c r="M2967" s="4" t="s">
        <v>31</v>
      </c>
    </row>
    <row r="2968" customFormat="false" ht="15.75" hidden="false" customHeight="true" outlineLevel="0" collapsed="false">
      <c r="A2968" s="4" t="n">
        <v>3942</v>
      </c>
      <c r="B2968" s="4" t="s">
        <v>17069</v>
      </c>
      <c r="C2968" s="4"/>
      <c r="D2968" s="4" t="s">
        <v>17070</v>
      </c>
      <c r="E2968" s="5" t="s">
        <v>14011</v>
      </c>
      <c r="F2968" s="4" t="s">
        <v>14012</v>
      </c>
      <c r="G2968" s="4" t="s">
        <v>1397</v>
      </c>
      <c r="H2968" s="5" t="s">
        <v>17071</v>
      </c>
      <c r="I2968" s="4" t="s">
        <v>17072</v>
      </c>
      <c r="J2968" s="5" t="n">
        <f aca="false">LEN(K2968)</f>
        <v>21</v>
      </c>
      <c r="K2968" s="6" t="s">
        <v>17073</v>
      </c>
      <c r="L2968" s="4" t="s">
        <v>31</v>
      </c>
      <c r="M2968" s="4" t="s">
        <v>31</v>
      </c>
    </row>
    <row r="2969" customFormat="false" ht="15.75" hidden="false" customHeight="true" outlineLevel="0" collapsed="false">
      <c r="A2969" s="4" t="n">
        <v>4075</v>
      </c>
      <c r="B2969" s="4" t="s">
        <v>17074</v>
      </c>
      <c r="C2969" s="4"/>
      <c r="D2969" s="4" t="s">
        <v>17075</v>
      </c>
      <c r="E2969" s="5" t="s">
        <v>4098</v>
      </c>
      <c r="F2969" s="4" t="s">
        <v>107</v>
      </c>
      <c r="G2969" s="4" t="s">
        <v>107</v>
      </c>
      <c r="H2969" s="5" t="s">
        <v>17076</v>
      </c>
      <c r="I2969" s="4" t="s">
        <v>17077</v>
      </c>
      <c r="J2969" s="5" t="n">
        <f aca="false">LEN(K2969)</f>
        <v>21</v>
      </c>
      <c r="K2969" s="6" t="s">
        <v>17078</v>
      </c>
      <c r="L2969" s="4" t="s">
        <v>57</v>
      </c>
      <c r="M2969" s="4" t="s">
        <v>11460</v>
      </c>
    </row>
    <row r="2970" customFormat="false" ht="15.75" hidden="false" customHeight="true" outlineLevel="0" collapsed="false">
      <c r="A2970" s="4" t="n">
        <v>4099</v>
      </c>
      <c r="B2970" s="4" t="s">
        <v>17079</v>
      </c>
      <c r="C2970" s="4" t="s">
        <v>17080</v>
      </c>
      <c r="D2970" s="4" t="s">
        <v>17081</v>
      </c>
      <c r="E2970" s="5" t="s">
        <v>1299</v>
      </c>
      <c r="F2970" s="4" t="s">
        <v>107</v>
      </c>
      <c r="G2970" s="4" t="s">
        <v>107</v>
      </c>
      <c r="H2970" s="5" t="s">
        <v>17082</v>
      </c>
      <c r="I2970" s="4" t="s">
        <v>17083</v>
      </c>
      <c r="J2970" s="5" t="n">
        <f aca="false">LEN(K2970)</f>
        <v>21</v>
      </c>
      <c r="K2970" s="6" t="s">
        <v>17084</v>
      </c>
      <c r="L2970" s="4" t="s">
        <v>66</v>
      </c>
      <c r="M2970" s="4" t="s">
        <v>877</v>
      </c>
    </row>
    <row r="2971" customFormat="false" ht="15.75" hidden="false" customHeight="true" outlineLevel="0" collapsed="false">
      <c r="A2971" s="4" t="n">
        <v>4111</v>
      </c>
      <c r="B2971" s="4" t="s">
        <v>17085</v>
      </c>
      <c r="C2971" s="4" t="s">
        <v>17086</v>
      </c>
      <c r="D2971" s="4" t="s">
        <v>17087</v>
      </c>
      <c r="E2971" s="5" t="s">
        <v>1821</v>
      </c>
      <c r="F2971" s="4" t="s">
        <v>106</v>
      </c>
      <c r="G2971" s="4" t="s">
        <v>107</v>
      </c>
      <c r="H2971" s="5" t="s">
        <v>17088</v>
      </c>
      <c r="I2971" s="7" t="s">
        <v>17089</v>
      </c>
      <c r="J2971" s="5" t="n">
        <f aca="false">LEN(K2971)</f>
        <v>21</v>
      </c>
      <c r="K2971" s="13" t="s">
        <v>17090</v>
      </c>
      <c r="L2971" s="4" t="s">
        <v>31</v>
      </c>
      <c r="M2971" s="4" t="s">
        <v>2124</v>
      </c>
    </row>
    <row r="2972" customFormat="false" ht="15.75" hidden="false" customHeight="true" outlineLevel="0" collapsed="false">
      <c r="A2972" s="4" t="n">
        <v>4125</v>
      </c>
      <c r="B2972" s="4" t="s">
        <v>17091</v>
      </c>
      <c r="C2972" s="4" t="s">
        <v>17092</v>
      </c>
      <c r="D2972" s="4" t="s">
        <v>17093</v>
      </c>
      <c r="E2972" s="5" t="s">
        <v>1821</v>
      </c>
      <c r="F2972" s="4" t="s">
        <v>106</v>
      </c>
      <c r="G2972" s="4" t="s">
        <v>107</v>
      </c>
      <c r="H2972" s="5" t="s">
        <v>17094</v>
      </c>
      <c r="I2972" s="4" t="s">
        <v>17095</v>
      </c>
      <c r="J2972" s="5" t="n">
        <f aca="false">LEN(K2972)</f>
        <v>21</v>
      </c>
      <c r="K2972" s="6" t="s">
        <v>17096</v>
      </c>
      <c r="L2972" s="4" t="s">
        <v>21</v>
      </c>
      <c r="M2972" s="4" t="s">
        <v>1120</v>
      </c>
    </row>
    <row r="2973" customFormat="false" ht="15.75" hidden="false" customHeight="true" outlineLevel="0" collapsed="false">
      <c r="A2973" s="4" t="n">
        <v>4145</v>
      </c>
      <c r="B2973" s="4" t="s">
        <v>17097</v>
      </c>
      <c r="C2973" s="4" t="s">
        <v>17098</v>
      </c>
      <c r="D2973" s="4" t="s">
        <v>17099</v>
      </c>
      <c r="E2973" s="5" t="s">
        <v>1130</v>
      </c>
      <c r="F2973" s="4" t="s">
        <v>1131</v>
      </c>
      <c r="G2973" s="4" t="s">
        <v>107</v>
      </c>
      <c r="H2973" s="5" t="s">
        <v>17100</v>
      </c>
      <c r="I2973" s="7" t="s">
        <v>17101</v>
      </c>
      <c r="J2973" s="5" t="n">
        <f aca="false">LEN(K2973)</f>
        <v>21</v>
      </c>
      <c r="K2973" s="13" t="s">
        <v>17102</v>
      </c>
      <c r="L2973" s="4" t="s">
        <v>66</v>
      </c>
      <c r="M2973" s="4" t="s">
        <v>22</v>
      </c>
    </row>
    <row r="2974" customFormat="false" ht="15.75" hidden="false" customHeight="true" outlineLevel="0" collapsed="false">
      <c r="A2974" s="4" t="n">
        <v>4160</v>
      </c>
      <c r="B2974" s="4" t="s">
        <v>17103</v>
      </c>
      <c r="C2974" s="4" t="s">
        <v>17104</v>
      </c>
      <c r="D2974" s="4" t="s">
        <v>17105</v>
      </c>
      <c r="E2974" s="5" t="s">
        <v>17106</v>
      </c>
      <c r="F2974" s="4" t="s">
        <v>17107</v>
      </c>
      <c r="G2974" s="4" t="s">
        <v>107</v>
      </c>
      <c r="H2974" s="5" t="s">
        <v>17108</v>
      </c>
      <c r="I2974" s="4" t="s">
        <v>17109</v>
      </c>
      <c r="J2974" s="5" t="n">
        <f aca="false">LEN(K2974)</f>
        <v>21</v>
      </c>
      <c r="K2974" s="6" t="s">
        <v>17110</v>
      </c>
      <c r="L2974" s="4" t="s">
        <v>66</v>
      </c>
      <c r="M2974" s="4" t="s">
        <v>577</v>
      </c>
    </row>
    <row r="2975" customFormat="false" ht="15.75" hidden="false" customHeight="true" outlineLevel="0" collapsed="false">
      <c r="A2975" s="4" t="n">
        <v>4172</v>
      </c>
      <c r="B2975" s="4" t="s">
        <v>17111</v>
      </c>
      <c r="C2975" s="4" t="s">
        <v>17112</v>
      </c>
      <c r="D2975" s="4" t="s">
        <v>17113</v>
      </c>
      <c r="E2975" s="5" t="s">
        <v>6827</v>
      </c>
      <c r="F2975" s="4" t="s">
        <v>6828</v>
      </c>
      <c r="G2975" s="4" t="s">
        <v>107</v>
      </c>
      <c r="H2975" s="5" t="s">
        <v>17114</v>
      </c>
      <c r="I2975" s="4" t="s">
        <v>17115</v>
      </c>
      <c r="J2975" s="5" t="n">
        <f aca="false">LEN(K2975)</f>
        <v>21</v>
      </c>
      <c r="K2975" s="10" t="s">
        <v>17116</v>
      </c>
      <c r="L2975" s="4" t="s">
        <v>21</v>
      </c>
      <c r="M2975" s="4" t="s">
        <v>22</v>
      </c>
    </row>
    <row r="2976" customFormat="false" ht="15.75" hidden="false" customHeight="true" outlineLevel="0" collapsed="false">
      <c r="A2976" s="4" t="n">
        <v>4229</v>
      </c>
      <c r="B2976" s="4" t="s">
        <v>17117</v>
      </c>
      <c r="C2976" s="4"/>
      <c r="D2976" s="4" t="s">
        <v>17118</v>
      </c>
      <c r="E2976" s="5" t="s">
        <v>1130</v>
      </c>
      <c r="F2976" s="4" t="s">
        <v>1131</v>
      </c>
      <c r="G2976" s="4" t="s">
        <v>107</v>
      </c>
      <c r="H2976" s="5" t="s">
        <v>17119</v>
      </c>
      <c r="I2976" s="7" t="s">
        <v>17120</v>
      </c>
      <c r="J2976" s="5" t="n">
        <f aca="false">LEN(K2976)</f>
        <v>21</v>
      </c>
      <c r="K2976" s="13" t="s">
        <v>17121</v>
      </c>
      <c r="L2976" s="4" t="s">
        <v>31</v>
      </c>
      <c r="M2976" s="4" t="s">
        <v>7920</v>
      </c>
    </row>
    <row r="2977" customFormat="false" ht="15.75" hidden="false" customHeight="true" outlineLevel="0" collapsed="false">
      <c r="A2977" s="4" t="n">
        <v>4244</v>
      </c>
      <c r="B2977" s="4" t="s">
        <v>17122</v>
      </c>
      <c r="C2977" s="4"/>
      <c r="D2977" s="4" t="s">
        <v>17123</v>
      </c>
      <c r="E2977" s="5" t="s">
        <v>1130</v>
      </c>
      <c r="F2977" s="4" t="s">
        <v>1131</v>
      </c>
      <c r="G2977" s="4" t="s">
        <v>107</v>
      </c>
      <c r="H2977" s="5" t="s">
        <v>17124</v>
      </c>
      <c r="I2977" s="4" t="s">
        <v>17125</v>
      </c>
      <c r="J2977" s="5" t="n">
        <f aca="false">LEN(K2977)</f>
        <v>21</v>
      </c>
      <c r="K2977" s="6" t="str">
        <f aca="false">LOWER(SUBSTITUTE(SUBSTITUTE(SUBSTITUTE(SUBSTITUTE(SUBSTITUTE(SUBSTITUTE(SUBSTITUTE(B2977,"S.L.",""),"SL",""),"S.A.",""),"SA","")," ",""),".",""),",",""))&amp;".com"</f>
        <v>hotelescaminoreal.com</v>
      </c>
      <c r="L2977" s="4" t="s">
        <v>78</v>
      </c>
      <c r="M2977" s="4" t="s">
        <v>31</v>
      </c>
    </row>
    <row r="2978" customFormat="false" ht="27.75" hidden="false" customHeight="true" outlineLevel="0" collapsed="false">
      <c r="A2978" s="4" t="n">
        <v>4282</v>
      </c>
      <c r="B2978" s="4" t="s">
        <v>17126</v>
      </c>
      <c r="C2978" s="4" t="s">
        <v>17127</v>
      </c>
      <c r="D2978" s="4" t="s">
        <v>17128</v>
      </c>
      <c r="E2978" s="5" t="s">
        <v>6115</v>
      </c>
      <c r="F2978" s="4" t="s">
        <v>6116</v>
      </c>
      <c r="G2978" s="4" t="s">
        <v>107</v>
      </c>
      <c r="H2978" s="5" t="s">
        <v>17129</v>
      </c>
      <c r="I2978" s="7" t="s">
        <v>17130</v>
      </c>
      <c r="J2978" s="5" t="n">
        <f aca="false">LEN(K2978)</f>
        <v>21</v>
      </c>
      <c r="K2978" s="13" t="s">
        <v>17131</v>
      </c>
      <c r="L2978" s="4" t="s">
        <v>21</v>
      </c>
      <c r="M2978" s="4" t="s">
        <v>3461</v>
      </c>
    </row>
    <row r="2979" customFormat="false" ht="15.75" hidden="false" customHeight="true" outlineLevel="0" collapsed="false">
      <c r="A2979" s="4" t="n">
        <v>4283</v>
      </c>
      <c r="B2979" s="4" t="s">
        <v>17132</v>
      </c>
      <c r="C2979" s="4"/>
      <c r="D2979" s="4" t="s">
        <v>17133</v>
      </c>
      <c r="E2979" s="5" t="s">
        <v>6115</v>
      </c>
      <c r="F2979" s="4" t="s">
        <v>6116</v>
      </c>
      <c r="G2979" s="4" t="s">
        <v>107</v>
      </c>
      <c r="H2979" s="5" t="s">
        <v>17134</v>
      </c>
      <c r="I2979" s="4" t="s">
        <v>17130</v>
      </c>
      <c r="J2979" s="5" t="n">
        <f aca="false">LEN(K2979)</f>
        <v>21</v>
      </c>
      <c r="K2979" s="6" t="s">
        <v>17131</v>
      </c>
      <c r="L2979" s="4" t="s">
        <v>57</v>
      </c>
      <c r="M2979" s="4" t="s">
        <v>31</v>
      </c>
    </row>
    <row r="2980" customFormat="false" ht="15.75" hidden="false" customHeight="true" outlineLevel="0" collapsed="false">
      <c r="A2980" s="4" t="n">
        <v>4285</v>
      </c>
      <c r="B2980" s="4" t="s">
        <v>17135</v>
      </c>
      <c r="C2980" s="4"/>
      <c r="D2980" s="4" t="s">
        <v>17136</v>
      </c>
      <c r="E2980" s="5" t="s">
        <v>17137</v>
      </c>
      <c r="F2980" s="4" t="s">
        <v>17138</v>
      </c>
      <c r="G2980" s="4" t="s">
        <v>107</v>
      </c>
      <c r="H2980" s="5" t="s">
        <v>17139</v>
      </c>
      <c r="I2980" s="4" t="s">
        <v>17140</v>
      </c>
      <c r="J2980" s="5" t="n">
        <f aca="false">LEN(K2980)</f>
        <v>21</v>
      </c>
      <c r="K2980" s="6" t="s">
        <v>17141</v>
      </c>
      <c r="L2980" s="4" t="s">
        <v>78</v>
      </c>
      <c r="M2980" s="4" t="s">
        <v>1462</v>
      </c>
    </row>
    <row r="2981" customFormat="false" ht="15.75" hidden="false" customHeight="true" outlineLevel="0" collapsed="false">
      <c r="A2981" s="4" t="n">
        <v>4286</v>
      </c>
      <c r="B2981" s="4" t="s">
        <v>17142</v>
      </c>
      <c r="C2981" s="4" t="s">
        <v>17143</v>
      </c>
      <c r="D2981" s="4" t="s">
        <v>17144</v>
      </c>
      <c r="E2981" s="5" t="s">
        <v>17145</v>
      </c>
      <c r="F2981" s="4" t="s">
        <v>17138</v>
      </c>
      <c r="G2981" s="4" t="s">
        <v>107</v>
      </c>
      <c r="H2981" s="5" t="s">
        <v>17146</v>
      </c>
      <c r="I2981" s="4" t="s">
        <v>17147</v>
      </c>
      <c r="J2981" s="5" t="n">
        <f aca="false">LEN(K2981)</f>
        <v>21</v>
      </c>
      <c r="K2981" s="6" t="str">
        <f aca="false">LOWER(SUBSTITUTE(SUBSTITUTE(SUBSTITUTE(SUBSTITUTE(SUBSTITUTE(SUBSTITUTE(SUBSTITUTE(B2981,"S.L.",""),"SL",""),"S.A.",""),"SA","")," ",""),".",""),",",""))&amp;".com"</f>
        <v>podalossietearcos.com</v>
      </c>
      <c r="L2981" s="4" t="s">
        <v>57</v>
      </c>
      <c r="M2981" s="4" t="s">
        <v>186</v>
      </c>
    </row>
    <row r="2982" customFormat="false" ht="15.75" hidden="false" customHeight="true" outlineLevel="0" collapsed="false">
      <c r="A2982" s="4" t="n">
        <v>4305</v>
      </c>
      <c r="B2982" s="4" t="s">
        <v>17148</v>
      </c>
      <c r="C2982" s="4"/>
      <c r="D2982" s="4" t="s">
        <v>17149</v>
      </c>
      <c r="E2982" s="5" t="s">
        <v>17150</v>
      </c>
      <c r="F2982" s="4" t="s">
        <v>17151</v>
      </c>
      <c r="G2982" s="4" t="s">
        <v>107</v>
      </c>
      <c r="H2982" s="5" t="s">
        <v>17152</v>
      </c>
      <c r="I2982" s="4" t="s">
        <v>17153</v>
      </c>
      <c r="J2982" s="5" t="n">
        <f aca="false">LEN(K2982)</f>
        <v>21</v>
      </c>
      <c r="K2982" s="6" t="s">
        <v>17154</v>
      </c>
      <c r="L2982" s="4" t="s">
        <v>57</v>
      </c>
      <c r="M2982" s="4" t="s">
        <v>317</v>
      </c>
    </row>
    <row r="2983" customFormat="false" ht="15.75" hidden="false" customHeight="true" outlineLevel="0" collapsed="false">
      <c r="A2983" s="4" t="n">
        <v>4319</v>
      </c>
      <c r="B2983" s="4" t="s">
        <v>17155</v>
      </c>
      <c r="C2983" s="4" t="s">
        <v>17156</v>
      </c>
      <c r="D2983" s="4" t="s">
        <v>17157</v>
      </c>
      <c r="E2983" s="5" t="s">
        <v>1361</v>
      </c>
      <c r="F2983" s="4" t="s">
        <v>1362</v>
      </c>
      <c r="G2983" s="4" t="s">
        <v>107</v>
      </c>
      <c r="H2983" s="5" t="s">
        <v>17158</v>
      </c>
      <c r="I2983" s="4" t="s">
        <v>17159</v>
      </c>
      <c r="J2983" s="5" t="n">
        <f aca="false">LEN(K2983)</f>
        <v>21</v>
      </c>
      <c r="K2983" s="6" t="s">
        <v>16813</v>
      </c>
      <c r="L2983" s="4" t="s">
        <v>31</v>
      </c>
      <c r="M2983" s="4" t="s">
        <v>967</v>
      </c>
    </row>
    <row r="2984" customFormat="false" ht="15.75" hidden="false" customHeight="true" outlineLevel="0" collapsed="false">
      <c r="A2984" s="4" t="n">
        <v>4346</v>
      </c>
      <c r="B2984" s="4" t="s">
        <v>17160</v>
      </c>
      <c r="C2984" s="4" t="s">
        <v>17161</v>
      </c>
      <c r="D2984" s="4" t="s">
        <v>17162</v>
      </c>
      <c r="E2984" s="5" t="s">
        <v>14110</v>
      </c>
      <c r="F2984" s="4" t="s">
        <v>14111</v>
      </c>
      <c r="G2984" s="4" t="s">
        <v>107</v>
      </c>
      <c r="H2984" s="5" t="s">
        <v>17163</v>
      </c>
      <c r="I2984" s="7" t="s">
        <v>17164</v>
      </c>
      <c r="J2984" s="5" t="n">
        <f aca="false">LEN(K2984)</f>
        <v>21</v>
      </c>
      <c r="K2984" s="6" t="s">
        <v>17165</v>
      </c>
      <c r="L2984" s="4" t="s">
        <v>31</v>
      </c>
      <c r="M2984" s="4" t="s">
        <v>435</v>
      </c>
    </row>
    <row r="2985" customFormat="false" ht="15.75" hidden="false" customHeight="true" outlineLevel="0" collapsed="false">
      <c r="A2985" s="4" t="n">
        <v>4349</v>
      </c>
      <c r="B2985" s="4" t="s">
        <v>17166</v>
      </c>
      <c r="C2985" s="4" t="s">
        <v>17167</v>
      </c>
      <c r="D2985" s="4" t="s">
        <v>17168</v>
      </c>
      <c r="E2985" s="5" t="s">
        <v>14110</v>
      </c>
      <c r="F2985" s="4" t="s">
        <v>14111</v>
      </c>
      <c r="G2985" s="4" t="s">
        <v>107</v>
      </c>
      <c r="H2985" s="5" t="s">
        <v>17169</v>
      </c>
      <c r="I2985" s="7" t="s">
        <v>17170</v>
      </c>
      <c r="J2985" s="5" t="n">
        <f aca="false">LEN(K2985)</f>
        <v>21</v>
      </c>
      <c r="K2985" s="13" t="s">
        <v>17171</v>
      </c>
      <c r="L2985" s="4" t="s">
        <v>21</v>
      </c>
      <c r="M2985" s="4" t="s">
        <v>1208</v>
      </c>
    </row>
    <row r="2986" customFormat="false" ht="15.75" hidden="false" customHeight="true" outlineLevel="0" collapsed="false">
      <c r="A2986" s="4" t="n">
        <v>4353</v>
      </c>
      <c r="B2986" s="4" t="s">
        <v>17172</v>
      </c>
      <c r="C2986" s="4" t="s">
        <v>17173</v>
      </c>
      <c r="D2986" s="4" t="s">
        <v>17174</v>
      </c>
      <c r="E2986" s="5" t="s">
        <v>14110</v>
      </c>
      <c r="F2986" s="4" t="s">
        <v>14111</v>
      </c>
      <c r="G2986" s="4" t="s">
        <v>107</v>
      </c>
      <c r="H2986" s="5" t="s">
        <v>17175</v>
      </c>
      <c r="I2986" s="7" t="s">
        <v>17176</v>
      </c>
      <c r="J2986" s="5" t="n">
        <f aca="false">LEN(K2986)</f>
        <v>21</v>
      </c>
      <c r="K2986" s="13" t="s">
        <v>17177</v>
      </c>
      <c r="L2986" s="4" t="s">
        <v>31</v>
      </c>
      <c r="M2986" s="4" t="s">
        <v>17178</v>
      </c>
    </row>
    <row r="2987" customFormat="false" ht="15.75" hidden="false" customHeight="true" outlineLevel="0" collapsed="false">
      <c r="A2987" s="4" t="n">
        <v>4355</v>
      </c>
      <c r="B2987" s="4" t="s">
        <v>17179</v>
      </c>
      <c r="C2987" s="4"/>
      <c r="D2987" s="4" t="s">
        <v>17180</v>
      </c>
      <c r="E2987" s="5" t="s">
        <v>14110</v>
      </c>
      <c r="F2987" s="4" t="s">
        <v>14111</v>
      </c>
      <c r="G2987" s="4" t="s">
        <v>107</v>
      </c>
      <c r="H2987" s="5" t="s">
        <v>17181</v>
      </c>
      <c r="I2987" s="4" t="s">
        <v>17182</v>
      </c>
      <c r="J2987" s="5" t="n">
        <f aca="false">LEN(K2987)</f>
        <v>21</v>
      </c>
      <c r="K2987" s="6" t="str">
        <f aca="false">LOWER(SUBSTITUTE(SUBSTITUTE(SUBSTITUTE(SUBSTITUTE(SUBSTITUTE(SUBSTITUTE(SUBSTITUTE(B2987,"S.L.",""),"SL",""),"S.A.",""),"SA","")," ",""),".",""),",",""))&amp;".com"</f>
        <v>hcburrianaplayasc.com</v>
      </c>
      <c r="L2987" s="4" t="s">
        <v>31</v>
      </c>
      <c r="M2987" s="4" t="s">
        <v>31</v>
      </c>
    </row>
    <row r="2988" customFormat="false" ht="15.75" hidden="false" customHeight="true" outlineLevel="0" collapsed="false">
      <c r="A2988" s="4" t="n">
        <v>4359</v>
      </c>
      <c r="B2988" s="4" t="s">
        <v>17183</v>
      </c>
      <c r="C2988" s="4" t="s">
        <v>17184</v>
      </c>
      <c r="D2988" s="4" t="s">
        <v>17185</v>
      </c>
      <c r="E2988" s="5" t="s">
        <v>14110</v>
      </c>
      <c r="F2988" s="4" t="s">
        <v>14111</v>
      </c>
      <c r="G2988" s="4" t="s">
        <v>107</v>
      </c>
      <c r="H2988" s="5" t="s">
        <v>17186</v>
      </c>
      <c r="I2988" s="4" t="s">
        <v>17187</v>
      </c>
      <c r="J2988" s="5" t="n">
        <f aca="false">LEN(K2988)</f>
        <v>21</v>
      </c>
      <c r="K2988" s="6" t="s">
        <v>17188</v>
      </c>
      <c r="L2988" s="4" t="s">
        <v>21</v>
      </c>
      <c r="M2988" s="4" t="s">
        <v>317</v>
      </c>
    </row>
    <row r="2989" customFormat="false" ht="15.75" hidden="false" customHeight="true" outlineLevel="0" collapsed="false">
      <c r="A2989" s="4" t="n">
        <v>4364</v>
      </c>
      <c r="B2989" s="4" t="s">
        <v>17189</v>
      </c>
      <c r="C2989" s="4"/>
      <c r="D2989" s="4" t="s">
        <v>17190</v>
      </c>
      <c r="E2989" s="5" t="s">
        <v>7503</v>
      </c>
      <c r="F2989" s="4" t="s">
        <v>7504</v>
      </c>
      <c r="G2989" s="4" t="s">
        <v>107</v>
      </c>
      <c r="H2989" s="5" t="s">
        <v>17191</v>
      </c>
      <c r="I2989" s="4" t="s">
        <v>17192</v>
      </c>
      <c r="J2989" s="5" t="n">
        <f aca="false">LEN(K2989)</f>
        <v>21</v>
      </c>
      <c r="K2989" s="6" t="s">
        <v>17193</v>
      </c>
      <c r="L2989" s="4" t="s">
        <v>31</v>
      </c>
      <c r="M2989" s="4" t="s">
        <v>3523</v>
      </c>
    </row>
    <row r="2990" customFormat="false" ht="15.75" hidden="false" customHeight="true" outlineLevel="0" collapsed="false">
      <c r="A2990" s="4" t="n">
        <v>4367</v>
      </c>
      <c r="B2990" s="4" t="s">
        <v>17194</v>
      </c>
      <c r="C2990" s="4" t="s">
        <v>17195</v>
      </c>
      <c r="D2990" s="4" t="s">
        <v>17196</v>
      </c>
      <c r="E2990" s="5" t="s">
        <v>7503</v>
      </c>
      <c r="F2990" s="4" t="s">
        <v>7504</v>
      </c>
      <c r="G2990" s="4" t="s">
        <v>107</v>
      </c>
      <c r="H2990" s="5" t="s">
        <v>17197</v>
      </c>
      <c r="I2990" s="4" t="s">
        <v>17192</v>
      </c>
      <c r="J2990" s="5" t="n">
        <f aca="false">LEN(K2990)</f>
        <v>21</v>
      </c>
      <c r="K2990" s="10" t="s">
        <v>17193</v>
      </c>
      <c r="L2990" s="4" t="s">
        <v>66</v>
      </c>
      <c r="M2990" s="4" t="s">
        <v>1216</v>
      </c>
    </row>
    <row r="2991" customFormat="false" ht="15.75" hidden="false" customHeight="true" outlineLevel="0" collapsed="false">
      <c r="A2991" s="4" t="n">
        <v>4377</v>
      </c>
      <c r="B2991" s="4" t="s">
        <v>17198</v>
      </c>
      <c r="C2991" s="4" t="s">
        <v>17199</v>
      </c>
      <c r="D2991" s="4" t="s">
        <v>17200</v>
      </c>
      <c r="E2991" s="5" t="s">
        <v>17201</v>
      </c>
      <c r="F2991" s="4" t="s">
        <v>17202</v>
      </c>
      <c r="G2991" s="4" t="s">
        <v>107</v>
      </c>
      <c r="H2991" s="5" t="s">
        <v>17203</v>
      </c>
      <c r="I2991" s="4" t="s">
        <v>17204</v>
      </c>
      <c r="J2991" s="5" t="n">
        <f aca="false">LEN(K2991)</f>
        <v>21</v>
      </c>
      <c r="K2991" s="6" t="str">
        <f aca="false">LOWER(SUBSTITUTE(SUBSTITUTE(SUBSTITUTE(SUBSTITUTE(SUBSTITUTE(SUBSTITUTE(SUBSTITUTE(B2991,"S.L.",""),"SL",""),"S.A.",""),"SA","")," ",""),".",""),",",""))&amp;".com"</f>
        <v>miradordecanillas.com</v>
      </c>
      <c r="L2991" s="4" t="s">
        <v>66</v>
      </c>
      <c r="M2991" s="4" t="s">
        <v>1016</v>
      </c>
    </row>
    <row r="2992" customFormat="false" ht="15.75" hidden="false" customHeight="true" outlineLevel="0" collapsed="false">
      <c r="A2992" s="4" t="n">
        <v>4383</v>
      </c>
      <c r="B2992" s="4" t="s">
        <v>17205</v>
      </c>
      <c r="C2992" s="4" t="s">
        <v>17206</v>
      </c>
      <c r="D2992" s="4" t="s">
        <v>17207</v>
      </c>
      <c r="E2992" s="5" t="s">
        <v>6832</v>
      </c>
      <c r="F2992" s="4" t="s">
        <v>545</v>
      </c>
      <c r="G2992" s="4" t="s">
        <v>107</v>
      </c>
      <c r="H2992" s="5" t="s">
        <v>17208</v>
      </c>
      <c r="I2992" s="4" t="s">
        <v>17209</v>
      </c>
      <c r="J2992" s="5" t="n">
        <f aca="false">LEN(K2992)</f>
        <v>21</v>
      </c>
      <c r="K2992" s="6" t="s">
        <v>17210</v>
      </c>
      <c r="L2992" s="4" t="s">
        <v>31</v>
      </c>
      <c r="M2992" s="4" t="s">
        <v>467</v>
      </c>
    </row>
    <row r="2993" customFormat="false" ht="15.75" hidden="false" customHeight="true" outlineLevel="0" collapsed="false">
      <c r="A2993" s="4" t="n">
        <v>4407</v>
      </c>
      <c r="B2993" s="4" t="s">
        <v>17211</v>
      </c>
      <c r="C2993" s="4" t="s">
        <v>17212</v>
      </c>
      <c r="D2993" s="4" t="s">
        <v>17213</v>
      </c>
      <c r="E2993" s="5" t="s">
        <v>2791</v>
      </c>
      <c r="F2993" s="4" t="s">
        <v>107</v>
      </c>
      <c r="G2993" s="4" t="s">
        <v>107</v>
      </c>
      <c r="H2993" s="5" t="s">
        <v>17214</v>
      </c>
      <c r="I2993" s="7" t="s">
        <v>17215</v>
      </c>
      <c r="J2993" s="5" t="n">
        <f aca="false">LEN(K2993)</f>
        <v>21</v>
      </c>
      <c r="K2993" s="13" t="s">
        <v>17216</v>
      </c>
      <c r="L2993" s="4" t="s">
        <v>66</v>
      </c>
      <c r="M2993" s="4" t="s">
        <v>32</v>
      </c>
    </row>
    <row r="2994" customFormat="false" ht="15.75" hidden="false" customHeight="true" outlineLevel="0" collapsed="false">
      <c r="A2994" s="4" t="n">
        <v>4447</v>
      </c>
      <c r="B2994" s="4" t="s">
        <v>17217</v>
      </c>
      <c r="C2994" s="4" t="s">
        <v>17218</v>
      </c>
      <c r="D2994" s="4" t="s">
        <v>17219</v>
      </c>
      <c r="E2994" s="5" t="s">
        <v>105</v>
      </c>
      <c r="F2994" s="4" t="s">
        <v>106</v>
      </c>
      <c r="G2994" s="4" t="s">
        <v>107</v>
      </c>
      <c r="H2994" s="5" t="s">
        <v>17220</v>
      </c>
      <c r="I2994" s="4" t="s">
        <v>17221</v>
      </c>
      <c r="J2994" s="5" t="n">
        <f aca="false">LEN(K2994)</f>
        <v>21</v>
      </c>
      <c r="K2994" s="6" t="s">
        <v>17222</v>
      </c>
      <c r="L2994" s="4" t="s">
        <v>21</v>
      </c>
      <c r="M2994" s="4" t="s">
        <v>3974</v>
      </c>
    </row>
    <row r="2995" customFormat="false" ht="15.75" hidden="false" customHeight="true" outlineLevel="0" collapsed="false">
      <c r="A2995" s="4" t="n">
        <v>4448</v>
      </c>
      <c r="B2995" s="4" t="s">
        <v>16337</v>
      </c>
      <c r="C2995" s="4"/>
      <c r="D2995" s="4" t="s">
        <v>17223</v>
      </c>
      <c r="E2995" s="5" t="s">
        <v>9324</v>
      </c>
      <c r="F2995" s="4" t="s">
        <v>106</v>
      </c>
      <c r="G2995" s="4" t="s">
        <v>107</v>
      </c>
      <c r="H2995" s="5" t="s">
        <v>17224</v>
      </c>
      <c r="I2995" s="7" t="s">
        <v>17225</v>
      </c>
      <c r="J2995" s="5" t="n">
        <f aca="false">LEN(K2995)</f>
        <v>21</v>
      </c>
      <c r="K2995" s="6" t="s">
        <v>17226</v>
      </c>
      <c r="L2995" s="4" t="s">
        <v>78</v>
      </c>
      <c r="M2995" s="4" t="s">
        <v>8621</v>
      </c>
    </row>
    <row r="2996" customFormat="false" ht="15.75" hidden="false" customHeight="true" outlineLevel="0" collapsed="false">
      <c r="A2996" s="4" t="n">
        <v>4469</v>
      </c>
      <c r="B2996" s="4" t="s">
        <v>17227</v>
      </c>
      <c r="C2996" s="4"/>
      <c r="D2996" s="4" t="s">
        <v>17228</v>
      </c>
      <c r="E2996" s="5" t="s">
        <v>2798</v>
      </c>
      <c r="F2996" s="4" t="s">
        <v>712</v>
      </c>
      <c r="G2996" s="4" t="s">
        <v>107</v>
      </c>
      <c r="H2996" s="5" t="s">
        <v>17229</v>
      </c>
      <c r="I2996" s="4" t="s">
        <v>17230</v>
      </c>
      <c r="J2996" s="5" t="n">
        <f aca="false">LEN(K2996)</f>
        <v>21</v>
      </c>
      <c r="K2996" s="10" t="s">
        <v>17231</v>
      </c>
      <c r="L2996" s="4" t="s">
        <v>57</v>
      </c>
      <c r="M2996" s="4" t="s">
        <v>31</v>
      </c>
    </row>
    <row r="2997" customFormat="false" ht="15.75" hidden="false" customHeight="true" outlineLevel="0" collapsed="false">
      <c r="A2997" s="4" t="n">
        <v>4523</v>
      </c>
      <c r="B2997" s="4" t="s">
        <v>17232</v>
      </c>
      <c r="C2997" s="4" t="s">
        <v>17233</v>
      </c>
      <c r="D2997" s="4" t="s">
        <v>17234</v>
      </c>
      <c r="E2997" s="5" t="s">
        <v>7570</v>
      </c>
      <c r="F2997" s="4" t="s">
        <v>7571</v>
      </c>
      <c r="G2997" s="4" t="s">
        <v>107</v>
      </c>
      <c r="H2997" s="5" t="s">
        <v>17235</v>
      </c>
      <c r="I2997" s="4" t="s">
        <v>17236</v>
      </c>
      <c r="J2997" s="5" t="n">
        <f aca="false">LEN(K2997)</f>
        <v>21</v>
      </c>
      <c r="K2997" s="6" t="s">
        <v>15889</v>
      </c>
      <c r="L2997" s="4" t="s">
        <v>21</v>
      </c>
      <c r="M2997" s="4" t="s">
        <v>2801</v>
      </c>
    </row>
    <row r="2998" customFormat="false" ht="15.75" hidden="false" customHeight="true" outlineLevel="0" collapsed="false">
      <c r="A2998" s="4" t="n">
        <v>4536</v>
      </c>
      <c r="B2998" s="4" t="s">
        <v>17237</v>
      </c>
      <c r="C2998" s="4" t="s">
        <v>17238</v>
      </c>
      <c r="D2998" s="4" t="s">
        <v>17239</v>
      </c>
      <c r="E2998" s="5" t="s">
        <v>7570</v>
      </c>
      <c r="F2998" s="4" t="s">
        <v>7571</v>
      </c>
      <c r="G2998" s="4" t="s">
        <v>107</v>
      </c>
      <c r="H2998" s="5" t="s">
        <v>17240</v>
      </c>
      <c r="I2998" s="4" t="s">
        <v>17241</v>
      </c>
      <c r="J2998" s="5" t="n">
        <f aca="false">LEN(K2998)</f>
        <v>21</v>
      </c>
      <c r="K2998" s="10" t="s">
        <v>17242</v>
      </c>
      <c r="L2998" s="4" t="s">
        <v>31</v>
      </c>
      <c r="M2998" s="4" t="s">
        <v>381</v>
      </c>
    </row>
    <row r="2999" customFormat="false" ht="15.75" hidden="false" customHeight="true" outlineLevel="0" collapsed="false">
      <c r="A2999" s="4" t="n">
        <v>4580</v>
      </c>
      <c r="B2999" s="4" t="s">
        <v>17243</v>
      </c>
      <c r="C2999" s="4"/>
      <c r="D2999" s="4" t="s">
        <v>17244</v>
      </c>
      <c r="E2999" s="5" t="s">
        <v>544</v>
      </c>
      <c r="F2999" s="4" t="s">
        <v>545</v>
      </c>
      <c r="G2999" s="4" t="s">
        <v>107</v>
      </c>
      <c r="H2999" s="5" t="s">
        <v>17245</v>
      </c>
      <c r="I2999" s="4" t="s">
        <v>17246</v>
      </c>
      <c r="J2999" s="5" t="n">
        <f aca="false">LEN(K2999)</f>
        <v>21</v>
      </c>
      <c r="K2999" s="6" t="s">
        <v>17247</v>
      </c>
      <c r="L2999" s="4" t="s">
        <v>21</v>
      </c>
      <c r="M2999" s="4" t="s">
        <v>31</v>
      </c>
    </row>
    <row r="3000" customFormat="false" ht="15.75" hidden="false" customHeight="true" outlineLevel="0" collapsed="false">
      <c r="A3000" s="4" t="n">
        <v>4581</v>
      </c>
      <c r="B3000" s="4" t="s">
        <v>17248</v>
      </c>
      <c r="C3000" s="4"/>
      <c r="D3000" s="4" t="s">
        <v>17249</v>
      </c>
      <c r="E3000" s="5" t="s">
        <v>544</v>
      </c>
      <c r="F3000" s="4" t="s">
        <v>545</v>
      </c>
      <c r="G3000" s="4" t="s">
        <v>107</v>
      </c>
      <c r="H3000" s="5" t="s">
        <v>17245</v>
      </c>
      <c r="I3000" s="7" t="s">
        <v>17246</v>
      </c>
      <c r="J3000" s="5" t="n">
        <f aca="false">LEN(K3000)</f>
        <v>21</v>
      </c>
      <c r="K3000" s="6" t="s">
        <v>17247</v>
      </c>
      <c r="L3000" s="4" t="s">
        <v>31</v>
      </c>
      <c r="M3000" s="4" t="s">
        <v>31</v>
      </c>
    </row>
    <row r="3001" customFormat="false" ht="15.75" hidden="false" customHeight="true" outlineLevel="0" collapsed="false">
      <c r="A3001" s="4" t="n">
        <v>4587</v>
      </c>
      <c r="B3001" s="4" t="s">
        <v>17250</v>
      </c>
      <c r="C3001" s="4" t="s">
        <v>17251</v>
      </c>
      <c r="D3001" s="4" t="s">
        <v>17252</v>
      </c>
      <c r="E3001" s="5" t="s">
        <v>9378</v>
      </c>
      <c r="F3001" s="4" t="s">
        <v>9379</v>
      </c>
      <c r="G3001" s="4" t="s">
        <v>948</v>
      </c>
      <c r="H3001" s="5" t="s">
        <v>17253</v>
      </c>
      <c r="I3001" s="4" t="s">
        <v>17254</v>
      </c>
      <c r="J3001" s="5" t="n">
        <f aca="false">LEN(K3001)</f>
        <v>21</v>
      </c>
      <c r="K3001" s="6" t="s">
        <v>17255</v>
      </c>
      <c r="L3001" s="4" t="s">
        <v>31</v>
      </c>
      <c r="M3001" s="4" t="s">
        <v>3461</v>
      </c>
    </row>
    <row r="3002" customFormat="false" ht="15.75" hidden="false" customHeight="true" outlineLevel="0" collapsed="false">
      <c r="A3002" s="4" t="n">
        <v>4610</v>
      </c>
      <c r="B3002" s="4" t="s">
        <v>17256</v>
      </c>
      <c r="C3002" s="4" t="s">
        <v>17257</v>
      </c>
      <c r="D3002" s="4" t="s">
        <v>17258</v>
      </c>
      <c r="E3002" s="5" t="s">
        <v>17259</v>
      </c>
      <c r="F3002" s="4" t="s">
        <v>17260</v>
      </c>
      <c r="G3002" s="4" t="s">
        <v>948</v>
      </c>
      <c r="H3002" s="5" t="s">
        <v>17261</v>
      </c>
      <c r="I3002" s="7" t="s">
        <v>17262</v>
      </c>
      <c r="J3002" s="5" t="n">
        <f aca="false">LEN(K3002)</f>
        <v>21</v>
      </c>
      <c r="K3002" s="13" t="s">
        <v>17263</v>
      </c>
      <c r="L3002" s="4" t="s">
        <v>21</v>
      </c>
      <c r="M3002" s="4" t="s">
        <v>1043</v>
      </c>
    </row>
    <row r="3003" customFormat="false" ht="15.75" hidden="false" customHeight="true" outlineLevel="0" collapsed="false">
      <c r="A3003" s="4" t="n">
        <v>4618</v>
      </c>
      <c r="B3003" s="4" t="s">
        <v>11473</v>
      </c>
      <c r="C3003" s="4" t="s">
        <v>17264</v>
      </c>
      <c r="D3003" s="4" t="s">
        <v>17265</v>
      </c>
      <c r="E3003" s="5" t="s">
        <v>14179</v>
      </c>
      <c r="F3003" s="4" t="s">
        <v>1404</v>
      </c>
      <c r="G3003" s="4" t="s">
        <v>948</v>
      </c>
      <c r="H3003" s="5" t="s">
        <v>17266</v>
      </c>
      <c r="I3003" s="4" t="s">
        <v>17267</v>
      </c>
      <c r="J3003" s="5" t="n">
        <f aca="false">LEN(K3003)</f>
        <v>21</v>
      </c>
      <c r="K3003" s="6" t="s">
        <v>17268</v>
      </c>
      <c r="L3003" s="4" t="s">
        <v>21</v>
      </c>
      <c r="M3003" s="4" t="s">
        <v>996</v>
      </c>
    </row>
    <row r="3004" customFormat="false" ht="15.75" hidden="false" customHeight="true" outlineLevel="0" collapsed="false">
      <c r="A3004" s="4" t="n">
        <v>4637</v>
      </c>
      <c r="B3004" s="4" t="s">
        <v>17269</v>
      </c>
      <c r="C3004" s="4" t="s">
        <v>17270</v>
      </c>
      <c r="D3004" s="4" t="s">
        <v>17271</v>
      </c>
      <c r="E3004" s="5" t="s">
        <v>17272</v>
      </c>
      <c r="F3004" s="4" t="s">
        <v>17273</v>
      </c>
      <c r="G3004" s="4" t="s">
        <v>948</v>
      </c>
      <c r="H3004" s="5" t="s">
        <v>17274</v>
      </c>
      <c r="I3004" s="7" t="s">
        <v>17275</v>
      </c>
      <c r="J3004" s="5" t="n">
        <f aca="false">LEN(K3004)</f>
        <v>21</v>
      </c>
      <c r="K3004" s="6" t="s">
        <v>17276</v>
      </c>
      <c r="L3004" s="4" t="s">
        <v>31</v>
      </c>
      <c r="M3004" s="4" t="s">
        <v>133</v>
      </c>
    </row>
    <row r="3005" customFormat="false" ht="15.75" hidden="false" customHeight="true" outlineLevel="0" collapsed="false">
      <c r="A3005" s="4" t="n">
        <v>4660</v>
      </c>
      <c r="B3005" s="4" t="s">
        <v>7658</v>
      </c>
      <c r="C3005" s="4" t="s">
        <v>17277</v>
      </c>
      <c r="D3005" s="4" t="s">
        <v>17278</v>
      </c>
      <c r="E3005" s="5" t="s">
        <v>1473</v>
      </c>
      <c r="F3005" s="4" t="s">
        <v>1404</v>
      </c>
      <c r="G3005" s="4" t="s">
        <v>948</v>
      </c>
      <c r="H3005" s="5" t="s">
        <v>17279</v>
      </c>
      <c r="I3005" s="4" t="s">
        <v>17280</v>
      </c>
      <c r="J3005" s="5" t="n">
        <f aca="false">LEN(K3005)</f>
        <v>21</v>
      </c>
      <c r="K3005" s="6" t="s">
        <v>17281</v>
      </c>
      <c r="L3005" s="4" t="s">
        <v>66</v>
      </c>
      <c r="M3005" s="4" t="s">
        <v>467</v>
      </c>
    </row>
    <row r="3006" customFormat="false" ht="15.75" hidden="false" customHeight="true" outlineLevel="0" collapsed="false">
      <c r="A3006" s="4" t="n">
        <v>4692</v>
      </c>
      <c r="B3006" s="4" t="s">
        <v>17282</v>
      </c>
      <c r="C3006" s="4" t="s">
        <v>17283</v>
      </c>
      <c r="D3006" s="4" t="s">
        <v>17284</v>
      </c>
      <c r="E3006" s="5" t="s">
        <v>7584</v>
      </c>
      <c r="F3006" s="4" t="s">
        <v>7585</v>
      </c>
      <c r="G3006" s="4" t="s">
        <v>948</v>
      </c>
      <c r="H3006" s="5" t="s">
        <v>17285</v>
      </c>
      <c r="I3006" s="4" t="s">
        <v>17286</v>
      </c>
      <c r="J3006" s="5" t="n">
        <f aca="false">LEN(K3006)</f>
        <v>21</v>
      </c>
      <c r="K3006" s="10" t="s">
        <v>17287</v>
      </c>
      <c r="L3006" s="4" t="s">
        <v>57</v>
      </c>
      <c r="M3006" s="4" t="s">
        <v>32</v>
      </c>
    </row>
    <row r="3007" customFormat="false" ht="15.75" hidden="false" customHeight="true" outlineLevel="0" collapsed="false">
      <c r="A3007" s="4" t="n">
        <v>4716</v>
      </c>
      <c r="B3007" s="4" t="s">
        <v>17288</v>
      </c>
      <c r="C3007" s="4"/>
      <c r="D3007" s="4" t="s">
        <v>17289</v>
      </c>
      <c r="E3007" s="5" t="s">
        <v>6204</v>
      </c>
      <c r="F3007" s="4" t="s">
        <v>6205</v>
      </c>
      <c r="G3007" s="4" t="s">
        <v>372</v>
      </c>
      <c r="H3007" s="5" t="s">
        <v>17290</v>
      </c>
      <c r="I3007" s="4" t="s">
        <v>17291</v>
      </c>
      <c r="J3007" s="5" t="n">
        <f aca="false">LEN(K3007)</f>
        <v>21</v>
      </c>
      <c r="K3007" s="10" t="s">
        <v>17292</v>
      </c>
      <c r="L3007" s="4" t="s">
        <v>21</v>
      </c>
      <c r="M3007" s="4" t="s">
        <v>1208</v>
      </c>
    </row>
    <row r="3008" customFormat="false" ht="15.75" hidden="false" customHeight="true" outlineLevel="0" collapsed="false">
      <c r="A3008" s="4" t="n">
        <v>4734</v>
      </c>
      <c r="B3008" s="4" t="s">
        <v>17293</v>
      </c>
      <c r="C3008" s="4" t="s">
        <v>17294</v>
      </c>
      <c r="D3008" s="4" t="s">
        <v>17295</v>
      </c>
      <c r="E3008" s="5" t="s">
        <v>471</v>
      </c>
      <c r="F3008" s="4" t="s">
        <v>372</v>
      </c>
      <c r="G3008" s="4" t="s">
        <v>372</v>
      </c>
      <c r="H3008" s="5" t="s">
        <v>17296</v>
      </c>
      <c r="I3008" s="7" t="s">
        <v>17297</v>
      </c>
      <c r="J3008" s="5" t="n">
        <f aca="false">LEN(K3008)</f>
        <v>21</v>
      </c>
      <c r="K3008" s="13" t="s">
        <v>17298</v>
      </c>
      <c r="L3008" s="4" t="s">
        <v>31</v>
      </c>
      <c r="M3008" s="4" t="s">
        <v>294</v>
      </c>
    </row>
    <row r="3009" customFormat="false" ht="15.75" hidden="false" customHeight="true" outlineLevel="0" collapsed="false">
      <c r="A3009" s="4" t="n">
        <v>4745</v>
      </c>
      <c r="B3009" s="4" t="s">
        <v>17299</v>
      </c>
      <c r="C3009" s="4" t="s">
        <v>17300</v>
      </c>
      <c r="D3009" s="4" t="s">
        <v>17301</v>
      </c>
      <c r="E3009" s="5" t="s">
        <v>455</v>
      </c>
      <c r="F3009" s="4" t="s">
        <v>372</v>
      </c>
      <c r="G3009" s="4" t="s">
        <v>372</v>
      </c>
      <c r="H3009" s="5" t="s">
        <v>17302</v>
      </c>
      <c r="I3009" s="7" t="s">
        <v>17303</v>
      </c>
      <c r="J3009" s="5" t="n">
        <f aca="false">LEN(K3009)</f>
        <v>21</v>
      </c>
      <c r="K3009" s="6" t="s">
        <v>17304</v>
      </c>
      <c r="L3009" s="4" t="s">
        <v>21</v>
      </c>
      <c r="M3009" s="4" t="s">
        <v>326</v>
      </c>
    </row>
    <row r="3010" customFormat="false" ht="15.75" hidden="false" customHeight="true" outlineLevel="0" collapsed="false">
      <c r="A3010" s="4" t="n">
        <v>4781</v>
      </c>
      <c r="B3010" s="4" t="s">
        <v>17305</v>
      </c>
      <c r="C3010" s="4" t="s">
        <v>17306</v>
      </c>
      <c r="D3010" s="4" t="s">
        <v>17307</v>
      </c>
      <c r="E3010" s="5" t="s">
        <v>1282</v>
      </c>
      <c r="F3010" s="4" t="s">
        <v>372</v>
      </c>
      <c r="G3010" s="4" t="s">
        <v>372</v>
      </c>
      <c r="H3010" s="5" t="s">
        <v>17308</v>
      </c>
      <c r="I3010" s="7" t="s">
        <v>17309</v>
      </c>
      <c r="J3010" s="5" t="n">
        <f aca="false">LEN(K3010)</f>
        <v>21</v>
      </c>
      <c r="K3010" s="6" t="s">
        <v>15889</v>
      </c>
      <c r="L3010" s="4" t="s">
        <v>31</v>
      </c>
      <c r="M3010" s="4" t="s">
        <v>2663</v>
      </c>
    </row>
    <row r="3011" customFormat="false" ht="15.75" hidden="false" customHeight="true" outlineLevel="0" collapsed="false">
      <c r="A3011" s="4" t="n">
        <v>4792</v>
      </c>
      <c r="B3011" s="4" t="s">
        <v>17310</v>
      </c>
      <c r="C3011" s="4"/>
      <c r="D3011" s="4" t="s">
        <v>17311</v>
      </c>
      <c r="E3011" s="5" t="s">
        <v>1282</v>
      </c>
      <c r="F3011" s="4" t="s">
        <v>372</v>
      </c>
      <c r="G3011" s="4" t="s">
        <v>372</v>
      </c>
      <c r="H3011" s="5" t="s">
        <v>17312</v>
      </c>
      <c r="I3011" s="4" t="s">
        <v>17313</v>
      </c>
      <c r="J3011" s="5" t="n">
        <f aca="false">LEN(K3011)</f>
        <v>21</v>
      </c>
      <c r="K3011" s="6" t="s">
        <v>17314</v>
      </c>
      <c r="L3011" s="4" t="s">
        <v>57</v>
      </c>
      <c r="M3011" s="4" t="s">
        <v>31</v>
      </c>
    </row>
    <row r="3012" customFormat="false" ht="15.75" hidden="false" customHeight="true" outlineLevel="0" collapsed="false">
      <c r="A3012" s="4" t="n">
        <v>4797</v>
      </c>
      <c r="B3012" s="4" t="s">
        <v>17315</v>
      </c>
      <c r="C3012" s="4" t="s">
        <v>17316</v>
      </c>
      <c r="D3012" s="4" t="s">
        <v>17317</v>
      </c>
      <c r="E3012" s="5" t="s">
        <v>17318</v>
      </c>
      <c r="F3012" s="4" t="s">
        <v>372</v>
      </c>
      <c r="G3012" s="4" t="s">
        <v>372</v>
      </c>
      <c r="H3012" s="5" t="s">
        <v>17319</v>
      </c>
      <c r="I3012" s="4" t="s">
        <v>17320</v>
      </c>
      <c r="J3012" s="5" t="n">
        <f aca="false">LEN(K3012)</f>
        <v>21</v>
      </c>
      <c r="K3012" s="6" t="s">
        <v>15889</v>
      </c>
      <c r="L3012" s="4" t="s">
        <v>21</v>
      </c>
      <c r="M3012" s="4" t="s">
        <v>4378</v>
      </c>
    </row>
    <row r="3013" customFormat="false" ht="15.75" hidden="false" customHeight="true" outlineLevel="0" collapsed="false">
      <c r="A3013" s="4" t="n">
        <v>4802</v>
      </c>
      <c r="B3013" s="4" t="s">
        <v>17321</v>
      </c>
      <c r="C3013" s="4" t="s">
        <v>17322</v>
      </c>
      <c r="D3013" s="4" t="s">
        <v>17323</v>
      </c>
      <c r="E3013" s="5" t="s">
        <v>17324</v>
      </c>
      <c r="F3013" s="4" t="s">
        <v>372</v>
      </c>
      <c r="G3013" s="4" t="s">
        <v>372</v>
      </c>
      <c r="H3013" s="5" t="s">
        <v>17325</v>
      </c>
      <c r="I3013" s="4" t="s">
        <v>17326</v>
      </c>
      <c r="J3013" s="5" t="n">
        <f aca="false">LEN(K3013)</f>
        <v>21</v>
      </c>
      <c r="K3013" s="6" t="s">
        <v>17327</v>
      </c>
      <c r="L3013" s="4" t="s">
        <v>78</v>
      </c>
      <c r="M3013" s="4" t="s">
        <v>17328</v>
      </c>
    </row>
    <row r="3014" customFormat="false" ht="15.75" hidden="false" customHeight="true" outlineLevel="0" collapsed="false">
      <c r="A3014" s="4" t="n">
        <v>4805</v>
      </c>
      <c r="B3014" s="4" t="s">
        <v>17329</v>
      </c>
      <c r="C3014" s="4" t="s">
        <v>17330</v>
      </c>
      <c r="D3014" s="4" t="s">
        <v>17331</v>
      </c>
      <c r="E3014" s="5" t="s">
        <v>7610</v>
      </c>
      <c r="F3014" s="4" t="s">
        <v>372</v>
      </c>
      <c r="G3014" s="4" t="s">
        <v>372</v>
      </c>
      <c r="H3014" s="5" t="s">
        <v>17332</v>
      </c>
      <c r="I3014" s="4" t="s">
        <v>17333</v>
      </c>
      <c r="J3014" s="5" t="n">
        <f aca="false">LEN(K3014)</f>
        <v>21</v>
      </c>
      <c r="K3014" s="6" t="s">
        <v>17334</v>
      </c>
      <c r="L3014" s="4" t="s">
        <v>21</v>
      </c>
      <c r="M3014" s="4" t="s">
        <v>2896</v>
      </c>
    </row>
    <row r="3015" customFormat="false" ht="15.75" hidden="false" customHeight="true" outlineLevel="0" collapsed="false">
      <c r="A3015" s="4" t="n">
        <v>4832</v>
      </c>
      <c r="B3015" s="4" t="s">
        <v>17335</v>
      </c>
      <c r="C3015" s="4"/>
      <c r="D3015" s="4" t="s">
        <v>17336</v>
      </c>
      <c r="E3015" s="5" t="s">
        <v>14257</v>
      </c>
      <c r="F3015" s="4" t="s">
        <v>14258</v>
      </c>
      <c r="G3015" s="4" t="s">
        <v>372</v>
      </c>
      <c r="H3015" s="5" t="s">
        <v>17337</v>
      </c>
      <c r="I3015" s="4" t="s">
        <v>17338</v>
      </c>
      <c r="J3015" s="5" t="n">
        <f aca="false">LEN(K3015)</f>
        <v>21</v>
      </c>
      <c r="K3015" s="6" t="s">
        <v>17339</v>
      </c>
      <c r="L3015" s="4" t="s">
        <v>21</v>
      </c>
      <c r="M3015" s="4" t="s">
        <v>381</v>
      </c>
    </row>
    <row r="3016" customFormat="false" ht="15.75" hidden="false" customHeight="true" outlineLevel="0" collapsed="false">
      <c r="A3016" s="4" t="n">
        <v>4860</v>
      </c>
      <c r="B3016" s="4" t="s">
        <v>17340</v>
      </c>
      <c r="C3016" s="4" t="s">
        <v>17341</v>
      </c>
      <c r="D3016" s="4" t="s">
        <v>17342</v>
      </c>
      <c r="E3016" s="5" t="s">
        <v>1282</v>
      </c>
      <c r="F3016" s="4" t="s">
        <v>372</v>
      </c>
      <c r="G3016" s="4" t="s">
        <v>372</v>
      </c>
      <c r="H3016" s="5" t="s">
        <v>17343</v>
      </c>
      <c r="I3016" s="4" t="s">
        <v>17344</v>
      </c>
      <c r="J3016" s="5" t="n">
        <f aca="false">LEN(K3016)</f>
        <v>21</v>
      </c>
      <c r="K3016" s="6" t="s">
        <v>17345</v>
      </c>
      <c r="L3016" s="4" t="s">
        <v>66</v>
      </c>
      <c r="M3016" s="4" t="s">
        <v>2890</v>
      </c>
    </row>
    <row r="3017" customFormat="false" ht="15.75" hidden="false" customHeight="true" outlineLevel="0" collapsed="false">
      <c r="A3017" s="4" t="n">
        <v>4861</v>
      </c>
      <c r="B3017" s="4" t="s">
        <v>17340</v>
      </c>
      <c r="C3017" s="4"/>
      <c r="D3017" s="4" t="s">
        <v>17342</v>
      </c>
      <c r="E3017" s="5" t="s">
        <v>1282</v>
      </c>
      <c r="F3017" s="4" t="s">
        <v>372</v>
      </c>
      <c r="G3017" s="4" t="s">
        <v>372</v>
      </c>
      <c r="H3017" s="5" t="s">
        <v>17343</v>
      </c>
      <c r="I3017" s="7" t="s">
        <v>17344</v>
      </c>
      <c r="J3017" s="5" t="n">
        <f aca="false">LEN(K3017)</f>
        <v>21</v>
      </c>
      <c r="K3017" s="13" t="s">
        <v>17345</v>
      </c>
      <c r="L3017" s="4" t="s">
        <v>66</v>
      </c>
      <c r="M3017" s="4" t="s">
        <v>2890</v>
      </c>
    </row>
    <row r="3018" customFormat="false" ht="15.75" hidden="false" customHeight="true" outlineLevel="0" collapsed="false">
      <c r="A3018" s="4" t="n">
        <v>4885</v>
      </c>
      <c r="B3018" s="4" t="s">
        <v>17346</v>
      </c>
      <c r="C3018" s="4" t="s">
        <v>17347</v>
      </c>
      <c r="D3018" s="4" t="s">
        <v>17348</v>
      </c>
      <c r="E3018" s="5" t="s">
        <v>1282</v>
      </c>
      <c r="F3018" s="4" t="s">
        <v>372</v>
      </c>
      <c r="G3018" s="4" t="s">
        <v>372</v>
      </c>
      <c r="H3018" s="5" t="s">
        <v>17349</v>
      </c>
      <c r="I3018" s="4" t="s">
        <v>17350</v>
      </c>
      <c r="J3018" s="5" t="n">
        <f aca="false">LEN(K3018)</f>
        <v>21</v>
      </c>
      <c r="K3018" s="6" t="s">
        <v>17351</v>
      </c>
      <c r="L3018" s="4" t="s">
        <v>31</v>
      </c>
      <c r="M3018" s="4" t="s">
        <v>2429</v>
      </c>
    </row>
    <row r="3019" customFormat="false" ht="15.75" hidden="false" customHeight="true" outlineLevel="0" collapsed="false">
      <c r="A3019" s="4" t="n">
        <v>4888</v>
      </c>
      <c r="B3019" s="4" t="s">
        <v>17352</v>
      </c>
      <c r="C3019" s="4" t="s">
        <v>17353</v>
      </c>
      <c r="D3019" s="4" t="s">
        <v>17354</v>
      </c>
      <c r="E3019" s="5" t="s">
        <v>4134</v>
      </c>
      <c r="F3019" s="4" t="s">
        <v>372</v>
      </c>
      <c r="G3019" s="4" t="s">
        <v>372</v>
      </c>
      <c r="H3019" s="5" t="s">
        <v>17355</v>
      </c>
      <c r="I3019" s="7" t="s">
        <v>17356</v>
      </c>
      <c r="J3019" s="5" t="n">
        <f aca="false">LEN(K3019)</f>
        <v>21</v>
      </c>
      <c r="K3019" s="6" t="s">
        <v>17357</v>
      </c>
      <c r="L3019" s="4" t="s">
        <v>66</v>
      </c>
      <c r="M3019" s="4" t="s">
        <v>2801</v>
      </c>
    </row>
    <row r="3020" customFormat="false" ht="15.75" hidden="false" customHeight="true" outlineLevel="0" collapsed="false">
      <c r="A3020" s="4" t="n">
        <v>4922</v>
      </c>
      <c r="B3020" s="4" t="s">
        <v>17358</v>
      </c>
      <c r="C3020" s="4"/>
      <c r="D3020" s="4" t="s">
        <v>17359</v>
      </c>
      <c r="E3020" s="5" t="s">
        <v>17360</v>
      </c>
      <c r="F3020" s="4" t="s">
        <v>17361</v>
      </c>
      <c r="G3020" s="4" t="s">
        <v>372</v>
      </c>
      <c r="H3020" s="5" t="s">
        <v>17362</v>
      </c>
      <c r="I3020" s="4" t="s">
        <v>17363</v>
      </c>
      <c r="J3020" s="5" t="n">
        <f aca="false">LEN(K3020)</f>
        <v>21</v>
      </c>
      <c r="K3020" s="6" t="s">
        <v>17364</v>
      </c>
      <c r="L3020" s="4" t="s">
        <v>57</v>
      </c>
      <c r="M3020" s="4" t="s">
        <v>1208</v>
      </c>
    </row>
    <row r="3021" customFormat="false" ht="15.75" hidden="false" customHeight="true" outlineLevel="0" collapsed="false">
      <c r="A3021" s="4" t="n">
        <v>4927</v>
      </c>
      <c r="B3021" s="4" t="s">
        <v>17365</v>
      </c>
      <c r="C3021" s="4" t="s">
        <v>17366</v>
      </c>
      <c r="D3021" s="4" t="s">
        <v>17367</v>
      </c>
      <c r="E3021" s="5" t="s">
        <v>17368</v>
      </c>
      <c r="F3021" s="4" t="s">
        <v>17369</v>
      </c>
      <c r="G3021" s="4" t="s">
        <v>372</v>
      </c>
      <c r="H3021" s="5" t="s">
        <v>17370</v>
      </c>
      <c r="I3021" s="4" t="s">
        <v>17371</v>
      </c>
      <c r="J3021" s="5" t="n">
        <f aca="false">LEN(K3021)</f>
        <v>21</v>
      </c>
      <c r="K3021" s="6" t="s">
        <v>17372</v>
      </c>
      <c r="L3021" s="4" t="s">
        <v>31</v>
      </c>
      <c r="M3021" s="4" t="s">
        <v>1863</v>
      </c>
    </row>
    <row r="3022" customFormat="false" ht="15.75" hidden="false" customHeight="true" outlineLevel="0" collapsed="false">
      <c r="A3022" s="4" t="n">
        <v>4928</v>
      </c>
      <c r="B3022" s="4" t="s">
        <v>17365</v>
      </c>
      <c r="C3022" s="4"/>
      <c r="D3022" s="4" t="s">
        <v>17373</v>
      </c>
      <c r="E3022" s="5" t="s">
        <v>17374</v>
      </c>
      <c r="F3022" s="4" t="s">
        <v>17375</v>
      </c>
      <c r="G3022" s="4" t="s">
        <v>372</v>
      </c>
      <c r="H3022" s="5" t="s">
        <v>17376</v>
      </c>
      <c r="I3022" s="4" t="s">
        <v>17377</v>
      </c>
      <c r="J3022" s="5" t="n">
        <f aca="false">LEN(K3022)</f>
        <v>21</v>
      </c>
      <c r="K3022" s="6" t="str">
        <f aca="false">LOWER(SUBSTITUTE(SUBSTITUTE(SUBSTITUTE(SUBSTITUTE(SUBSTITUTE(SUBSTITUTE(SUBSTITUTE(B3022,"S.L.",""),"SL",""),"S.A.",""),"SA","")," ",""),".",""),",",""))&amp;".com"</f>
        <v>hotellosgirasoles.com</v>
      </c>
      <c r="L3022" s="4" t="s">
        <v>31</v>
      </c>
      <c r="M3022" s="4" t="s">
        <v>31</v>
      </c>
    </row>
    <row r="3023" customFormat="false" ht="15.75" hidden="false" customHeight="true" outlineLevel="0" collapsed="false">
      <c r="A3023" s="4" t="n">
        <v>11466</v>
      </c>
      <c r="B3023" s="4" t="s">
        <v>17378</v>
      </c>
      <c r="C3023" s="4"/>
      <c r="D3023" s="4" t="s">
        <v>17379</v>
      </c>
      <c r="E3023" s="5" t="s">
        <v>1458</v>
      </c>
      <c r="F3023" s="4" t="s">
        <v>1459</v>
      </c>
      <c r="G3023" s="4" t="s">
        <v>332</v>
      </c>
      <c r="H3023" s="5" t="s">
        <v>17380</v>
      </c>
      <c r="I3023" s="7" t="s">
        <v>17381</v>
      </c>
      <c r="J3023" s="5" t="n">
        <f aca="false">LEN(K3023)</f>
        <v>21</v>
      </c>
      <c r="K3023" s="6" t="str">
        <f aca="false">LOWER(SUBSTITUTE(SUBSTITUTE(SUBSTITUTE(SUBSTITUTE(SUBSTITUTE(SUBSTITUTE(SUBSTITUTE(B3023,"S.L.",""),"SL",""),"S.A.",""),"SA","")," ",""),".",""),",",""))&amp;".com"</f>
        <v>habitaciónvelarde.com</v>
      </c>
      <c r="L3023" s="4" t="s">
        <v>21</v>
      </c>
      <c r="M3023" s="4" t="s">
        <v>31</v>
      </c>
    </row>
    <row r="3024" customFormat="false" ht="15.75" hidden="false" customHeight="true" outlineLevel="0" collapsed="false">
      <c r="A3024" s="4" t="n">
        <v>11451</v>
      </c>
      <c r="B3024" s="4" t="s">
        <v>17382</v>
      </c>
      <c r="C3024" s="4" t="s">
        <v>17383</v>
      </c>
      <c r="D3024" s="4" t="s">
        <v>17384</v>
      </c>
      <c r="E3024" s="5" t="s">
        <v>15602</v>
      </c>
      <c r="F3024" s="4" t="s">
        <v>15603</v>
      </c>
      <c r="G3024" s="4" t="s">
        <v>332</v>
      </c>
      <c r="H3024" s="5" t="s">
        <v>17385</v>
      </c>
      <c r="I3024" s="4" t="s">
        <v>17386</v>
      </c>
      <c r="J3024" s="5" t="n">
        <f aca="false">LEN(K3024)</f>
        <v>21</v>
      </c>
      <c r="K3024" s="6" t="s">
        <v>17387</v>
      </c>
      <c r="L3024" s="4" t="s">
        <v>21</v>
      </c>
      <c r="M3024" s="4" t="s">
        <v>31</v>
      </c>
    </row>
    <row r="3025" customFormat="false" ht="15.75" hidden="false" customHeight="true" outlineLevel="0" collapsed="false">
      <c r="A3025" s="4" t="n">
        <v>5004</v>
      </c>
      <c r="B3025" s="4" t="s">
        <v>17388</v>
      </c>
      <c r="C3025" s="4" t="s">
        <v>17389</v>
      </c>
      <c r="D3025" s="4" t="s">
        <v>17390</v>
      </c>
      <c r="E3025" s="5" t="s">
        <v>6247</v>
      </c>
      <c r="F3025" s="4" t="s">
        <v>6248</v>
      </c>
      <c r="G3025" s="4" t="s">
        <v>332</v>
      </c>
      <c r="H3025" s="5" t="s">
        <v>17391</v>
      </c>
      <c r="I3025" s="4" t="s">
        <v>17392</v>
      </c>
      <c r="J3025" s="5" t="n">
        <f aca="false">LEN(K3025)</f>
        <v>21</v>
      </c>
      <c r="K3025" s="6" t="s">
        <v>17393</v>
      </c>
      <c r="L3025" s="4" t="s">
        <v>31</v>
      </c>
      <c r="M3025" s="4" t="s">
        <v>615</v>
      </c>
    </row>
    <row r="3026" customFormat="false" ht="15.75" hidden="false" customHeight="true" outlineLevel="0" collapsed="false">
      <c r="A3026" s="4" t="n">
        <v>5053</v>
      </c>
      <c r="B3026" s="4" t="s">
        <v>17394</v>
      </c>
      <c r="C3026" s="4" t="s">
        <v>17395</v>
      </c>
      <c r="D3026" s="4" t="s">
        <v>17396</v>
      </c>
      <c r="E3026" s="5" t="s">
        <v>9514</v>
      </c>
      <c r="F3026" s="4" t="s">
        <v>1305</v>
      </c>
      <c r="G3026" s="4" t="s">
        <v>332</v>
      </c>
      <c r="H3026" s="5" t="s">
        <v>17397</v>
      </c>
      <c r="I3026" s="7" t="s">
        <v>17398</v>
      </c>
      <c r="J3026" s="5" t="n">
        <f aca="false">LEN(K3026)</f>
        <v>21</v>
      </c>
      <c r="K3026" s="13" t="s">
        <v>17399</v>
      </c>
      <c r="L3026" s="4" t="s">
        <v>78</v>
      </c>
      <c r="M3026" s="4" t="s">
        <v>1793</v>
      </c>
    </row>
    <row r="3027" customFormat="false" ht="15.75" hidden="false" customHeight="true" outlineLevel="0" collapsed="false">
      <c r="A3027" s="4" t="n">
        <v>5059</v>
      </c>
      <c r="B3027" s="4" t="s">
        <v>17400</v>
      </c>
      <c r="C3027" s="4" t="s">
        <v>17401</v>
      </c>
      <c r="D3027" s="4" t="s">
        <v>17402</v>
      </c>
      <c r="E3027" s="5" t="s">
        <v>1458</v>
      </c>
      <c r="F3027" s="4" t="s">
        <v>1459</v>
      </c>
      <c r="G3027" s="4" t="s">
        <v>332</v>
      </c>
      <c r="H3027" s="5" t="s">
        <v>17403</v>
      </c>
      <c r="I3027" s="4" t="s">
        <v>17404</v>
      </c>
      <c r="J3027" s="5" t="n">
        <f aca="false">LEN(K3027)</f>
        <v>21</v>
      </c>
      <c r="K3027" s="6" t="s">
        <v>17405</v>
      </c>
      <c r="L3027" s="4" t="s">
        <v>21</v>
      </c>
      <c r="M3027" s="4" t="s">
        <v>344</v>
      </c>
    </row>
    <row r="3028" customFormat="false" ht="15.75" hidden="false" customHeight="true" outlineLevel="0" collapsed="false">
      <c r="A3028" s="4" t="n">
        <v>5064</v>
      </c>
      <c r="B3028" s="4" t="s">
        <v>17406</v>
      </c>
      <c r="C3028" s="4" t="s">
        <v>17407</v>
      </c>
      <c r="D3028" s="4" t="s">
        <v>17408</v>
      </c>
      <c r="E3028" s="5" t="s">
        <v>1458</v>
      </c>
      <c r="F3028" s="4" t="s">
        <v>1459</v>
      </c>
      <c r="G3028" s="4" t="s">
        <v>332</v>
      </c>
      <c r="H3028" s="5" t="s">
        <v>17409</v>
      </c>
      <c r="I3028" s="4" t="s">
        <v>17410</v>
      </c>
      <c r="J3028" s="5" t="n">
        <f aca="false">LEN(K3028)</f>
        <v>21</v>
      </c>
      <c r="K3028" s="6" t="s">
        <v>17405</v>
      </c>
      <c r="L3028" s="4" t="s">
        <v>57</v>
      </c>
      <c r="M3028" s="4" t="s">
        <v>344</v>
      </c>
    </row>
    <row r="3029" customFormat="false" ht="15.75" hidden="false" customHeight="true" outlineLevel="0" collapsed="false">
      <c r="A3029" s="4" t="n">
        <v>5096</v>
      </c>
      <c r="B3029" s="4" t="s">
        <v>16819</v>
      </c>
      <c r="C3029" s="4"/>
      <c r="D3029" s="4" t="s">
        <v>17411</v>
      </c>
      <c r="E3029" s="5" t="s">
        <v>1915</v>
      </c>
      <c r="F3029" s="4" t="s">
        <v>1916</v>
      </c>
      <c r="G3029" s="4" t="s">
        <v>332</v>
      </c>
      <c r="H3029" s="5" t="s">
        <v>17412</v>
      </c>
      <c r="I3029" s="7" t="s">
        <v>17413</v>
      </c>
      <c r="J3029" s="5" t="n">
        <f aca="false">LEN(K3029)</f>
        <v>21</v>
      </c>
      <c r="K3029" s="6" t="s">
        <v>17414</v>
      </c>
      <c r="L3029" s="4" t="s">
        <v>57</v>
      </c>
      <c r="M3029" s="4" t="s">
        <v>31</v>
      </c>
    </row>
    <row r="3030" customFormat="false" ht="15.75" hidden="false" customHeight="true" outlineLevel="0" collapsed="false">
      <c r="A3030" s="4" t="n">
        <v>5137</v>
      </c>
      <c r="B3030" s="4" t="s">
        <v>17415</v>
      </c>
      <c r="C3030" s="4" t="s">
        <v>17416</v>
      </c>
      <c r="D3030" s="4" t="s">
        <v>17417</v>
      </c>
      <c r="E3030" s="5" t="s">
        <v>1304</v>
      </c>
      <c r="F3030" s="4" t="s">
        <v>1305</v>
      </c>
      <c r="G3030" s="4" t="s">
        <v>332</v>
      </c>
      <c r="H3030" s="5" t="s">
        <v>17418</v>
      </c>
      <c r="I3030" s="4" t="s">
        <v>17419</v>
      </c>
      <c r="J3030" s="5" t="n">
        <f aca="false">LEN(K3030)</f>
        <v>21</v>
      </c>
      <c r="K3030" s="6" t="s">
        <v>17420</v>
      </c>
      <c r="L3030" s="4" t="s">
        <v>57</v>
      </c>
      <c r="M3030" s="4" t="s">
        <v>31</v>
      </c>
    </row>
    <row r="3031" customFormat="false" ht="15.75" hidden="false" customHeight="true" outlineLevel="0" collapsed="false">
      <c r="A3031" s="4" t="n">
        <v>5168</v>
      </c>
      <c r="B3031" s="4" t="s">
        <v>17421</v>
      </c>
      <c r="C3031" s="4" t="s">
        <v>17422</v>
      </c>
      <c r="D3031" s="4" t="s">
        <v>17423</v>
      </c>
      <c r="E3031" s="5" t="s">
        <v>17424</v>
      </c>
      <c r="F3031" s="4" t="s">
        <v>15603</v>
      </c>
      <c r="G3031" s="4" t="s">
        <v>332</v>
      </c>
      <c r="H3031" s="5" t="s">
        <v>17425</v>
      </c>
      <c r="I3031" s="4" t="s">
        <v>17426</v>
      </c>
      <c r="J3031" s="5" t="n">
        <f aca="false">LEN(K3031)</f>
        <v>21</v>
      </c>
      <c r="K3031" s="6" t="s">
        <v>17427</v>
      </c>
      <c r="L3031" s="4" t="s">
        <v>78</v>
      </c>
      <c r="M3031" s="4" t="s">
        <v>1208</v>
      </c>
    </row>
    <row r="3032" customFormat="false" ht="15.75" hidden="false" customHeight="true" outlineLevel="0" collapsed="false">
      <c r="A3032" s="4" t="n">
        <v>5185</v>
      </c>
      <c r="B3032" s="4" t="s">
        <v>17428</v>
      </c>
      <c r="C3032" s="4" t="s">
        <v>17429</v>
      </c>
      <c r="D3032" s="4" t="s">
        <v>17430</v>
      </c>
      <c r="E3032" s="5" t="s">
        <v>1452</v>
      </c>
      <c r="F3032" s="4" t="s">
        <v>1453</v>
      </c>
      <c r="G3032" s="4" t="s">
        <v>332</v>
      </c>
      <c r="H3032" s="5" t="s">
        <v>17431</v>
      </c>
      <c r="I3032" s="4" t="s">
        <v>17432</v>
      </c>
      <c r="J3032" s="5" t="n">
        <f aca="false">LEN(K3032)</f>
        <v>21</v>
      </c>
      <c r="K3032" s="6" t="s">
        <v>17433</v>
      </c>
      <c r="L3032" s="4" t="s">
        <v>637</v>
      </c>
      <c r="M3032" s="4" t="s">
        <v>1265</v>
      </c>
    </row>
    <row r="3033" customFormat="false" ht="15.75" hidden="false" customHeight="true" outlineLevel="0" collapsed="false">
      <c r="A3033" s="4" t="n">
        <v>5189</v>
      </c>
      <c r="B3033" s="4" t="s">
        <v>17434</v>
      </c>
      <c r="C3033" s="4" t="s">
        <v>17435</v>
      </c>
      <c r="D3033" s="4" t="s">
        <v>17436</v>
      </c>
      <c r="E3033" s="5" t="s">
        <v>9525</v>
      </c>
      <c r="F3033" s="4" t="s">
        <v>9526</v>
      </c>
      <c r="G3033" s="4" t="s">
        <v>332</v>
      </c>
      <c r="H3033" s="5" t="s">
        <v>17437</v>
      </c>
      <c r="I3033" s="7" t="s">
        <v>17438</v>
      </c>
      <c r="J3033" s="5" t="n">
        <f aca="false">LEN(K3033)</f>
        <v>21</v>
      </c>
      <c r="K3033" s="6" t="s">
        <v>17439</v>
      </c>
      <c r="L3033" s="4" t="s">
        <v>31</v>
      </c>
      <c r="M3033" s="4" t="s">
        <v>577</v>
      </c>
    </row>
    <row r="3034" customFormat="false" ht="15.75" hidden="false" customHeight="true" outlineLevel="0" collapsed="false">
      <c r="A3034" s="4" t="n">
        <v>5231</v>
      </c>
      <c r="B3034" s="4" t="s">
        <v>17440</v>
      </c>
      <c r="C3034" s="4"/>
      <c r="D3034" s="4" t="s">
        <v>17441</v>
      </c>
      <c r="E3034" s="5" t="s">
        <v>1073</v>
      </c>
      <c r="F3034" s="4" t="s">
        <v>824</v>
      </c>
      <c r="G3034" s="4" t="s">
        <v>824</v>
      </c>
      <c r="H3034" s="5" t="s">
        <v>17442</v>
      </c>
      <c r="I3034" s="4" t="s">
        <v>17443</v>
      </c>
      <c r="J3034" s="5" t="n">
        <f aca="false">LEN(K3034)</f>
        <v>21</v>
      </c>
      <c r="K3034" s="6" t="s">
        <v>17444</v>
      </c>
      <c r="L3034" s="4" t="s">
        <v>78</v>
      </c>
      <c r="M3034" s="4" t="s">
        <v>22</v>
      </c>
    </row>
    <row r="3035" customFormat="false" ht="15.75" hidden="false" customHeight="true" outlineLevel="0" collapsed="false">
      <c r="A3035" s="4" t="n">
        <v>5252</v>
      </c>
      <c r="B3035" s="4" t="s">
        <v>17445</v>
      </c>
      <c r="C3035" s="4" t="s">
        <v>17446</v>
      </c>
      <c r="D3035" s="4" t="s">
        <v>17447</v>
      </c>
      <c r="E3035" s="5" t="s">
        <v>11555</v>
      </c>
      <c r="F3035" s="4" t="s">
        <v>824</v>
      </c>
      <c r="G3035" s="4" t="s">
        <v>824</v>
      </c>
      <c r="H3035" s="5" t="s">
        <v>17448</v>
      </c>
      <c r="I3035" s="4" t="s">
        <v>17449</v>
      </c>
      <c r="J3035" s="5" t="n">
        <f aca="false">LEN(K3035)</f>
        <v>21</v>
      </c>
      <c r="K3035" s="6" t="s">
        <v>17450</v>
      </c>
      <c r="L3035" s="4" t="s">
        <v>57</v>
      </c>
      <c r="M3035" s="4" t="s">
        <v>31</v>
      </c>
    </row>
    <row r="3036" customFormat="false" ht="15.75" hidden="false" customHeight="true" outlineLevel="0" collapsed="false">
      <c r="A3036" s="4" t="n">
        <v>5257</v>
      </c>
      <c r="B3036" s="4" t="s">
        <v>17451</v>
      </c>
      <c r="C3036" s="4" t="s">
        <v>17452</v>
      </c>
      <c r="D3036" s="4" t="s">
        <v>17453</v>
      </c>
      <c r="E3036" s="5" t="s">
        <v>1073</v>
      </c>
      <c r="F3036" s="4" t="s">
        <v>824</v>
      </c>
      <c r="G3036" s="4" t="s">
        <v>824</v>
      </c>
      <c r="H3036" s="5" t="s">
        <v>17454</v>
      </c>
      <c r="I3036" s="4" t="s">
        <v>17455</v>
      </c>
      <c r="J3036" s="5" t="n">
        <f aca="false">LEN(K3036)</f>
        <v>21</v>
      </c>
      <c r="K3036" s="6" t="s">
        <v>17456</v>
      </c>
      <c r="L3036" s="4" t="s">
        <v>31</v>
      </c>
      <c r="M3036" s="4" t="s">
        <v>22</v>
      </c>
    </row>
    <row r="3037" customFormat="false" ht="15.75" hidden="false" customHeight="true" outlineLevel="0" collapsed="false">
      <c r="A3037" s="4" t="n">
        <v>5259</v>
      </c>
      <c r="B3037" s="4" t="s">
        <v>17457</v>
      </c>
      <c r="C3037" s="4" t="s">
        <v>17458</v>
      </c>
      <c r="D3037" s="4" t="s">
        <v>17459</v>
      </c>
      <c r="E3037" s="5" t="s">
        <v>6800</v>
      </c>
      <c r="F3037" s="4" t="s">
        <v>824</v>
      </c>
      <c r="G3037" s="4" t="s">
        <v>824</v>
      </c>
      <c r="H3037" s="5" t="s">
        <v>17460</v>
      </c>
      <c r="I3037" s="4" t="s">
        <v>17461</v>
      </c>
      <c r="J3037" s="5" t="n">
        <f aca="false">LEN(K3037)</f>
        <v>21</v>
      </c>
      <c r="K3037" s="6" t="s">
        <v>17462</v>
      </c>
      <c r="L3037" s="4" t="s">
        <v>31</v>
      </c>
      <c r="M3037" s="4" t="s">
        <v>577</v>
      </c>
    </row>
    <row r="3038" customFormat="false" ht="27.75" hidden="false" customHeight="true" outlineLevel="0" collapsed="false">
      <c r="A3038" s="4" t="n">
        <v>5270</v>
      </c>
      <c r="B3038" s="4" t="s">
        <v>17463</v>
      </c>
      <c r="C3038" s="4" t="s">
        <v>17464</v>
      </c>
      <c r="D3038" s="4" t="s">
        <v>17465</v>
      </c>
      <c r="E3038" s="5" t="s">
        <v>17466</v>
      </c>
      <c r="F3038" s="4" t="s">
        <v>824</v>
      </c>
      <c r="G3038" s="4" t="s">
        <v>824</v>
      </c>
      <c r="H3038" s="5" t="s">
        <v>17467</v>
      </c>
      <c r="I3038" s="7" t="s">
        <v>17468</v>
      </c>
      <c r="J3038" s="5" t="n">
        <f aca="false">LEN(K3038)</f>
        <v>21</v>
      </c>
      <c r="K3038" s="6" t="s">
        <v>17469</v>
      </c>
      <c r="L3038" s="4" t="s">
        <v>78</v>
      </c>
      <c r="M3038" s="4" t="s">
        <v>2321</v>
      </c>
    </row>
    <row r="3039" customFormat="false" ht="15.75" hidden="false" customHeight="true" outlineLevel="0" collapsed="false">
      <c r="A3039" s="4" t="n">
        <v>5275</v>
      </c>
      <c r="B3039" s="4" t="s">
        <v>17470</v>
      </c>
      <c r="C3039" s="4"/>
      <c r="D3039" s="4" t="s">
        <v>17471</v>
      </c>
      <c r="E3039" s="5" t="s">
        <v>6800</v>
      </c>
      <c r="F3039" s="4" t="s">
        <v>824</v>
      </c>
      <c r="G3039" s="4" t="s">
        <v>824</v>
      </c>
      <c r="H3039" s="5" t="s">
        <v>17472</v>
      </c>
      <c r="I3039" s="7" t="s">
        <v>17473</v>
      </c>
      <c r="J3039" s="5" t="n">
        <f aca="false">LEN(K3039)</f>
        <v>21</v>
      </c>
      <c r="K3039" s="6" t="s">
        <v>17474</v>
      </c>
      <c r="L3039" s="4" t="s">
        <v>78</v>
      </c>
      <c r="M3039" s="4" t="s">
        <v>794</v>
      </c>
    </row>
    <row r="3040" customFormat="false" ht="27.75" hidden="false" customHeight="true" outlineLevel="0" collapsed="false">
      <c r="A3040" s="4" t="n">
        <v>5305</v>
      </c>
      <c r="B3040" s="4" t="s">
        <v>17475</v>
      </c>
      <c r="C3040" s="4"/>
      <c r="D3040" s="4" t="s">
        <v>17476</v>
      </c>
      <c r="E3040" s="5" t="s">
        <v>17477</v>
      </c>
      <c r="F3040" s="4" t="s">
        <v>17478</v>
      </c>
      <c r="G3040" s="4" t="s">
        <v>824</v>
      </c>
      <c r="H3040" s="5" t="s">
        <v>17479</v>
      </c>
      <c r="I3040" s="7" t="s">
        <v>17480</v>
      </c>
      <c r="J3040" s="5" t="n">
        <f aca="false">LEN(K3040)</f>
        <v>21</v>
      </c>
      <c r="K3040" s="6" t="s">
        <v>17481</v>
      </c>
      <c r="L3040" s="4" t="s">
        <v>78</v>
      </c>
      <c r="M3040" s="4" t="s">
        <v>2082</v>
      </c>
    </row>
    <row r="3041" customFormat="false" ht="15.75" hidden="false" customHeight="true" outlineLevel="0" collapsed="false">
      <c r="A3041" s="4" t="n">
        <v>5308</v>
      </c>
      <c r="B3041" s="4" t="s">
        <v>17482</v>
      </c>
      <c r="C3041" s="4"/>
      <c r="D3041" s="4" t="s">
        <v>17483</v>
      </c>
      <c r="E3041" s="5" t="s">
        <v>17484</v>
      </c>
      <c r="F3041" s="4" t="s">
        <v>17485</v>
      </c>
      <c r="G3041" s="4" t="s">
        <v>824</v>
      </c>
      <c r="H3041" s="5" t="s">
        <v>17486</v>
      </c>
      <c r="I3041" s="4" t="s">
        <v>17487</v>
      </c>
      <c r="J3041" s="5" t="n">
        <f aca="false">LEN(K3041)</f>
        <v>21</v>
      </c>
      <c r="K3041" s="6" t="s">
        <v>17488</v>
      </c>
      <c r="L3041" s="4" t="s">
        <v>31</v>
      </c>
      <c r="M3041" s="4" t="s">
        <v>459</v>
      </c>
    </row>
    <row r="3042" customFormat="false" ht="15.75" hidden="false" customHeight="true" outlineLevel="0" collapsed="false">
      <c r="A3042" s="4" t="n">
        <v>5323</v>
      </c>
      <c r="B3042" s="4" t="s">
        <v>17489</v>
      </c>
      <c r="C3042" s="4"/>
      <c r="D3042" s="4" t="s">
        <v>17490</v>
      </c>
      <c r="E3042" s="5" t="s">
        <v>17491</v>
      </c>
      <c r="F3042" s="4" t="s">
        <v>824</v>
      </c>
      <c r="G3042" s="4" t="s">
        <v>824</v>
      </c>
      <c r="H3042" s="5" t="s">
        <v>17492</v>
      </c>
      <c r="I3042" s="4" t="s">
        <v>17493</v>
      </c>
      <c r="J3042" s="5" t="n">
        <f aca="false">LEN(K3042)</f>
        <v>21</v>
      </c>
      <c r="K3042" s="6" t="s">
        <v>17494</v>
      </c>
      <c r="L3042" s="4" t="s">
        <v>21</v>
      </c>
      <c r="M3042" s="4" t="s">
        <v>3461</v>
      </c>
    </row>
    <row r="3043" customFormat="false" ht="15.75" hidden="false" customHeight="true" outlineLevel="0" collapsed="false">
      <c r="A3043" s="4" t="n">
        <v>5328</v>
      </c>
      <c r="B3043" s="4" t="s">
        <v>17495</v>
      </c>
      <c r="C3043" s="4" t="s">
        <v>17496</v>
      </c>
      <c r="D3043" s="4" t="s">
        <v>17497</v>
      </c>
      <c r="E3043" s="5" t="s">
        <v>17498</v>
      </c>
      <c r="F3043" s="4" t="s">
        <v>250</v>
      </c>
      <c r="G3043" s="4" t="s">
        <v>250</v>
      </c>
      <c r="H3043" s="5" t="s">
        <v>17499</v>
      </c>
      <c r="I3043" s="4" t="s">
        <v>17500</v>
      </c>
      <c r="J3043" s="5" t="n">
        <f aca="false">LEN(K3043)</f>
        <v>21</v>
      </c>
      <c r="K3043" s="6" t="s">
        <v>17501</v>
      </c>
      <c r="L3043" s="4" t="s">
        <v>31</v>
      </c>
      <c r="M3043" s="4" t="s">
        <v>2061</v>
      </c>
    </row>
    <row r="3044" customFormat="false" ht="15.75" hidden="false" customHeight="true" outlineLevel="0" collapsed="false">
      <c r="A3044" s="4" t="n">
        <v>5337</v>
      </c>
      <c r="B3044" s="4" t="s">
        <v>17502</v>
      </c>
      <c r="C3044" s="4" t="s">
        <v>17503</v>
      </c>
      <c r="D3044" s="4" t="s">
        <v>17504</v>
      </c>
      <c r="E3044" s="5" t="s">
        <v>17505</v>
      </c>
      <c r="F3044" s="4" t="s">
        <v>17506</v>
      </c>
      <c r="G3044" s="4" t="s">
        <v>250</v>
      </c>
      <c r="H3044" s="5" t="s">
        <v>17507</v>
      </c>
      <c r="I3044" s="7" t="s">
        <v>17508</v>
      </c>
      <c r="J3044" s="5" t="n">
        <f aca="false">LEN(K3044)</f>
        <v>21</v>
      </c>
      <c r="K3044" s="6" t="s">
        <v>17509</v>
      </c>
      <c r="L3044" s="4" t="s">
        <v>57</v>
      </c>
      <c r="M3044" s="4" t="s">
        <v>31</v>
      </c>
    </row>
    <row r="3045" customFormat="false" ht="15.75" hidden="false" customHeight="true" outlineLevel="0" collapsed="false">
      <c r="A3045" s="4" t="n">
        <v>5338</v>
      </c>
      <c r="B3045" s="4" t="s">
        <v>17510</v>
      </c>
      <c r="C3045" s="4" t="s">
        <v>17511</v>
      </c>
      <c r="D3045" s="4" t="s">
        <v>17512</v>
      </c>
      <c r="E3045" s="5" t="s">
        <v>13065</v>
      </c>
      <c r="F3045" s="4" t="s">
        <v>250</v>
      </c>
      <c r="G3045" s="4" t="s">
        <v>250</v>
      </c>
      <c r="H3045" s="5" t="s">
        <v>17513</v>
      </c>
      <c r="I3045" s="7" t="s">
        <v>17514</v>
      </c>
      <c r="J3045" s="5" t="n">
        <f aca="false">LEN(K3045)</f>
        <v>21</v>
      </c>
      <c r="K3045" s="6" t="s">
        <v>17515</v>
      </c>
      <c r="L3045" s="4" t="s">
        <v>31</v>
      </c>
      <c r="M3045" s="4" t="s">
        <v>2321</v>
      </c>
    </row>
    <row r="3046" customFormat="false" ht="15.75" hidden="false" customHeight="true" outlineLevel="0" collapsed="false">
      <c r="A3046" s="4" t="n">
        <v>5372</v>
      </c>
      <c r="B3046" s="4" t="s">
        <v>17516</v>
      </c>
      <c r="C3046" s="4"/>
      <c r="D3046" s="4" t="s">
        <v>17517</v>
      </c>
      <c r="E3046" s="5" t="s">
        <v>4189</v>
      </c>
      <c r="F3046" s="4" t="s">
        <v>250</v>
      </c>
      <c r="G3046" s="4" t="s">
        <v>250</v>
      </c>
      <c r="H3046" s="5" t="s">
        <v>17518</v>
      </c>
      <c r="I3046" s="4" t="s">
        <v>17519</v>
      </c>
      <c r="J3046" s="5" t="n">
        <f aca="false">LEN(K3046)</f>
        <v>21</v>
      </c>
      <c r="K3046" s="6" t="s">
        <v>17520</v>
      </c>
      <c r="L3046" s="4" t="s">
        <v>57</v>
      </c>
      <c r="M3046" s="4" t="s">
        <v>336</v>
      </c>
    </row>
    <row r="3047" customFormat="false" ht="15.75" hidden="false" customHeight="true" outlineLevel="0" collapsed="false">
      <c r="A3047" s="4" t="n">
        <v>5418</v>
      </c>
      <c r="B3047" s="4" t="s">
        <v>17521</v>
      </c>
      <c r="C3047" s="4" t="s">
        <v>17522</v>
      </c>
      <c r="D3047" s="4" t="s">
        <v>17523</v>
      </c>
      <c r="E3047" s="5" t="s">
        <v>587</v>
      </c>
      <c r="F3047" s="4" t="s">
        <v>250</v>
      </c>
      <c r="G3047" s="4" t="s">
        <v>250</v>
      </c>
      <c r="H3047" s="5" t="s">
        <v>17524</v>
      </c>
      <c r="I3047" s="7" t="s">
        <v>17525</v>
      </c>
      <c r="J3047" s="5" t="n">
        <f aca="false">LEN(K3047)</f>
        <v>21</v>
      </c>
      <c r="K3047" s="6" t="s">
        <v>17526</v>
      </c>
      <c r="L3047" s="4" t="s">
        <v>31</v>
      </c>
      <c r="M3047" s="4" t="s">
        <v>2896</v>
      </c>
    </row>
    <row r="3048" customFormat="false" ht="15.75" hidden="false" customHeight="true" outlineLevel="0" collapsed="false">
      <c r="A3048" s="4" t="n">
        <v>5433</v>
      </c>
      <c r="B3048" s="4" t="s">
        <v>17527</v>
      </c>
      <c r="C3048" s="4" t="s">
        <v>17528</v>
      </c>
      <c r="D3048" s="4" t="s">
        <v>17529</v>
      </c>
      <c r="E3048" s="5" t="s">
        <v>9582</v>
      </c>
      <c r="F3048" s="4" t="s">
        <v>9570</v>
      </c>
      <c r="G3048" s="4" t="s">
        <v>250</v>
      </c>
      <c r="H3048" s="5" t="s">
        <v>17530</v>
      </c>
      <c r="I3048" s="4" t="s">
        <v>17531</v>
      </c>
      <c r="J3048" s="5" t="n">
        <f aca="false">LEN(K3048)</f>
        <v>21</v>
      </c>
      <c r="K3048" s="6" t="s">
        <v>17532</v>
      </c>
      <c r="L3048" s="4" t="s">
        <v>31</v>
      </c>
      <c r="M3048" s="4" t="s">
        <v>2097</v>
      </c>
    </row>
    <row r="3049" customFormat="false" ht="15.75" hidden="false" customHeight="true" outlineLevel="0" collapsed="false">
      <c r="A3049" s="4" t="n">
        <v>5443</v>
      </c>
      <c r="B3049" s="4" t="s">
        <v>1140</v>
      </c>
      <c r="C3049" s="4" t="s">
        <v>17533</v>
      </c>
      <c r="D3049" s="4" t="s">
        <v>17534</v>
      </c>
      <c r="E3049" s="5" t="s">
        <v>1139</v>
      </c>
      <c r="F3049" s="4" t="s">
        <v>1140</v>
      </c>
      <c r="G3049" s="4" t="s">
        <v>250</v>
      </c>
      <c r="H3049" s="5" t="s">
        <v>17535</v>
      </c>
      <c r="I3049" s="7" t="s">
        <v>17536</v>
      </c>
      <c r="J3049" s="5" t="n">
        <f aca="false">LEN(K3049)</f>
        <v>21</v>
      </c>
      <c r="K3049" s="6" t="s">
        <v>17537</v>
      </c>
      <c r="L3049" s="4" t="s">
        <v>31</v>
      </c>
      <c r="M3049" s="4" t="s">
        <v>9530</v>
      </c>
    </row>
    <row r="3050" customFormat="false" ht="15.75" hidden="false" customHeight="true" outlineLevel="0" collapsed="false">
      <c r="A3050" s="4" t="n">
        <v>5450</v>
      </c>
      <c r="B3050" s="4" t="s">
        <v>17538</v>
      </c>
      <c r="C3050" s="4"/>
      <c r="D3050" s="4" t="s">
        <v>17539</v>
      </c>
      <c r="E3050" s="5" t="s">
        <v>17540</v>
      </c>
      <c r="F3050" s="4" t="s">
        <v>17541</v>
      </c>
      <c r="G3050" s="4" t="s">
        <v>250</v>
      </c>
      <c r="H3050" s="5" t="s">
        <v>17542</v>
      </c>
      <c r="I3050" s="7" t="s">
        <v>17543</v>
      </c>
      <c r="J3050" s="5" t="n">
        <f aca="false">LEN(K3050)</f>
        <v>21</v>
      </c>
      <c r="K3050" s="6" t="s">
        <v>17544</v>
      </c>
      <c r="L3050" s="4" t="s">
        <v>57</v>
      </c>
      <c r="M3050" s="4" t="s">
        <v>794</v>
      </c>
    </row>
    <row r="3051" customFormat="false" ht="15.75" hidden="false" customHeight="true" outlineLevel="0" collapsed="false">
      <c r="A3051" s="4" t="n">
        <v>5489</v>
      </c>
      <c r="B3051" s="4" t="s">
        <v>17545</v>
      </c>
      <c r="C3051" s="4" t="s">
        <v>17546</v>
      </c>
      <c r="D3051" s="4" t="s">
        <v>17547</v>
      </c>
      <c r="E3051" s="5" t="s">
        <v>17548</v>
      </c>
      <c r="F3051" s="4" t="s">
        <v>17549</v>
      </c>
      <c r="G3051" s="4" t="s">
        <v>250</v>
      </c>
      <c r="H3051" s="5" t="s">
        <v>17550</v>
      </c>
      <c r="I3051" s="4" t="s">
        <v>17551</v>
      </c>
      <c r="J3051" s="5" t="n">
        <f aca="false">LEN(K3051)</f>
        <v>21</v>
      </c>
      <c r="K3051" s="6" t="s">
        <v>17552</v>
      </c>
      <c r="L3051" s="4" t="s">
        <v>78</v>
      </c>
      <c r="M3051" s="4" t="s">
        <v>118</v>
      </c>
    </row>
    <row r="3052" customFormat="false" ht="15.75" hidden="false" customHeight="true" outlineLevel="0" collapsed="false">
      <c r="A3052" s="4" t="n">
        <v>5524</v>
      </c>
      <c r="B3052" s="4" t="s">
        <v>17553</v>
      </c>
      <c r="C3052" s="4" t="s">
        <v>17554</v>
      </c>
      <c r="D3052" s="4" t="s">
        <v>17555</v>
      </c>
      <c r="E3052" s="5" t="s">
        <v>641</v>
      </c>
      <c r="F3052" s="4" t="s">
        <v>642</v>
      </c>
      <c r="G3052" s="4" t="s">
        <v>250</v>
      </c>
      <c r="H3052" s="5" t="s">
        <v>17556</v>
      </c>
      <c r="I3052" s="4" t="s">
        <v>17557</v>
      </c>
      <c r="J3052" s="5" t="n">
        <f aca="false">LEN(K3052)</f>
        <v>21</v>
      </c>
      <c r="K3052" s="6" t="s">
        <v>17558</v>
      </c>
      <c r="L3052" s="4" t="s">
        <v>78</v>
      </c>
      <c r="M3052" s="4" t="s">
        <v>1208</v>
      </c>
    </row>
    <row r="3053" customFormat="false" ht="15.75" hidden="false" customHeight="true" outlineLevel="0" collapsed="false">
      <c r="A3053" s="4" t="n">
        <v>5539</v>
      </c>
      <c r="B3053" s="4" t="s">
        <v>17559</v>
      </c>
      <c r="C3053" s="4"/>
      <c r="D3053" s="4" t="s">
        <v>17560</v>
      </c>
      <c r="E3053" s="5" t="s">
        <v>11675</v>
      </c>
      <c r="F3053" s="4" t="s">
        <v>11676</v>
      </c>
      <c r="G3053" s="4" t="s">
        <v>250</v>
      </c>
      <c r="H3053" s="5" t="s">
        <v>17561</v>
      </c>
      <c r="I3053" s="4" t="s">
        <v>17562</v>
      </c>
      <c r="J3053" s="5" t="n">
        <f aca="false">LEN(K3053)</f>
        <v>21</v>
      </c>
      <c r="K3053" s="6" t="s">
        <v>17563</v>
      </c>
      <c r="L3053" s="4" t="s">
        <v>78</v>
      </c>
      <c r="M3053" s="4" t="s">
        <v>577</v>
      </c>
    </row>
    <row r="3054" customFormat="false" ht="15.75" hidden="false" customHeight="true" outlineLevel="0" collapsed="false">
      <c r="A3054" s="4" t="n">
        <v>5542</v>
      </c>
      <c r="B3054" s="4" t="s">
        <v>17564</v>
      </c>
      <c r="C3054" s="4"/>
      <c r="D3054" s="4" t="s">
        <v>17565</v>
      </c>
      <c r="E3054" s="5" t="s">
        <v>17566</v>
      </c>
      <c r="F3054" s="4" t="s">
        <v>17567</v>
      </c>
      <c r="G3054" s="4" t="s">
        <v>250</v>
      </c>
      <c r="H3054" s="5" t="s">
        <v>17568</v>
      </c>
      <c r="I3054" s="4" t="s">
        <v>17569</v>
      </c>
      <c r="J3054" s="5" t="n">
        <f aca="false">LEN(K3054)</f>
        <v>21</v>
      </c>
      <c r="K3054" s="6" t="s">
        <v>17570</v>
      </c>
      <c r="L3054" s="4" t="s">
        <v>57</v>
      </c>
      <c r="M3054" s="4" t="s">
        <v>695</v>
      </c>
    </row>
    <row r="3055" customFormat="false" ht="15.75" hidden="false" customHeight="true" outlineLevel="0" collapsed="false">
      <c r="A3055" s="4" t="n">
        <v>5561</v>
      </c>
      <c r="B3055" s="4" t="s">
        <v>17571</v>
      </c>
      <c r="C3055" s="4"/>
      <c r="D3055" s="4" t="s">
        <v>17572</v>
      </c>
      <c r="E3055" s="5" t="s">
        <v>17573</v>
      </c>
      <c r="F3055" s="4" t="s">
        <v>17574</v>
      </c>
      <c r="G3055" s="4" t="s">
        <v>250</v>
      </c>
      <c r="H3055" s="5" t="s">
        <v>17575</v>
      </c>
      <c r="I3055" s="4" t="s">
        <v>17576</v>
      </c>
      <c r="J3055" s="5" t="n">
        <f aca="false">LEN(K3055)</f>
        <v>21</v>
      </c>
      <c r="K3055" s="6" t="s">
        <v>17488</v>
      </c>
      <c r="L3055" s="4" t="s">
        <v>31</v>
      </c>
      <c r="M3055" s="4" t="s">
        <v>2124</v>
      </c>
    </row>
    <row r="3056" customFormat="false" ht="15.75" hidden="false" customHeight="true" outlineLevel="0" collapsed="false">
      <c r="A3056" s="4" t="n">
        <v>5577</v>
      </c>
      <c r="B3056" s="4" t="s">
        <v>17577</v>
      </c>
      <c r="C3056" s="4" t="s">
        <v>17578</v>
      </c>
      <c r="D3056" s="4" t="s">
        <v>17579</v>
      </c>
      <c r="E3056" s="5" t="s">
        <v>9606</v>
      </c>
      <c r="F3056" s="4" t="s">
        <v>9607</v>
      </c>
      <c r="G3056" s="4" t="s">
        <v>250</v>
      </c>
      <c r="H3056" s="5" t="s">
        <v>17580</v>
      </c>
      <c r="I3056" s="4" t="s">
        <v>17581</v>
      </c>
      <c r="J3056" s="5" t="n">
        <f aca="false">LEN(K3056)</f>
        <v>21</v>
      </c>
      <c r="K3056" s="6" t="s">
        <v>17582</v>
      </c>
      <c r="L3056" s="4" t="s">
        <v>21</v>
      </c>
      <c r="M3056" s="4" t="s">
        <v>3415</v>
      </c>
    </row>
    <row r="3057" customFormat="false" ht="15.75" hidden="false" customHeight="true" outlineLevel="0" collapsed="false">
      <c r="A3057" s="4" t="n">
        <v>5599</v>
      </c>
      <c r="B3057" s="4" t="s">
        <v>17583</v>
      </c>
      <c r="C3057" s="4"/>
      <c r="D3057" s="4" t="s">
        <v>17584</v>
      </c>
      <c r="E3057" s="5" t="s">
        <v>641</v>
      </c>
      <c r="F3057" s="4" t="s">
        <v>642</v>
      </c>
      <c r="G3057" s="4" t="s">
        <v>250</v>
      </c>
      <c r="H3057" s="5" t="s">
        <v>17585</v>
      </c>
      <c r="I3057" s="7" t="s">
        <v>17586</v>
      </c>
      <c r="J3057" s="5" t="n">
        <f aca="false">LEN(K3057)</f>
        <v>21</v>
      </c>
      <c r="K3057" s="6" t="s">
        <v>17587</v>
      </c>
      <c r="L3057" s="4" t="s">
        <v>21</v>
      </c>
      <c r="M3057" s="4" t="s">
        <v>805</v>
      </c>
    </row>
    <row r="3058" customFormat="false" ht="15.75" hidden="false" customHeight="true" outlineLevel="0" collapsed="false">
      <c r="A3058" s="4" t="n">
        <v>5626</v>
      </c>
      <c r="B3058" s="4" t="s">
        <v>17588</v>
      </c>
      <c r="C3058" s="4"/>
      <c r="D3058" s="4" t="s">
        <v>17589</v>
      </c>
      <c r="E3058" s="5" t="s">
        <v>14463</v>
      </c>
      <c r="F3058" s="4" t="s">
        <v>573</v>
      </c>
      <c r="G3058" s="4" t="s">
        <v>573</v>
      </c>
      <c r="H3058" s="5" t="s">
        <v>17590</v>
      </c>
      <c r="I3058" s="4" t="s">
        <v>17591</v>
      </c>
      <c r="J3058" s="5" t="n">
        <f aca="false">LEN(K3058)</f>
        <v>21</v>
      </c>
      <c r="K3058" s="6" t="s">
        <v>17592</v>
      </c>
      <c r="L3058" s="4" t="s">
        <v>21</v>
      </c>
      <c r="M3058" s="4" t="s">
        <v>3470</v>
      </c>
    </row>
    <row r="3059" customFormat="false" ht="15.75" hidden="false" customHeight="true" outlineLevel="0" collapsed="false">
      <c r="A3059" s="4" t="n">
        <v>5634</v>
      </c>
      <c r="B3059" s="4" t="s">
        <v>17593</v>
      </c>
      <c r="C3059" s="4"/>
      <c r="D3059" s="4" t="s">
        <v>17594</v>
      </c>
      <c r="E3059" s="5" t="s">
        <v>571</v>
      </c>
      <c r="F3059" s="4" t="s">
        <v>572</v>
      </c>
      <c r="G3059" s="4" t="s">
        <v>573</v>
      </c>
      <c r="H3059" s="5" t="s">
        <v>17595</v>
      </c>
      <c r="I3059" s="4" t="s">
        <v>17596</v>
      </c>
      <c r="J3059" s="5" t="n">
        <f aca="false">LEN(K3059)</f>
        <v>21</v>
      </c>
      <c r="K3059" s="6" t="str">
        <f aca="false">LOWER(SUBSTITUTE(SUBSTITUTE(SUBSTITUTE(SUBSTITUTE(SUBSTITUTE(SUBSTITUTE(SUBSTITUTE(B3059,"S.L.",""),"SL",""),"S.A.",""),"SA","")," ",""),".",""),",",""))&amp;".com"</f>
        <v>marquesdeayamonte.com</v>
      </c>
      <c r="L3059" s="4" t="s">
        <v>31</v>
      </c>
      <c r="M3059" s="4" t="s">
        <v>1063</v>
      </c>
    </row>
    <row r="3060" customFormat="false" ht="15.75" hidden="false" customHeight="true" outlineLevel="0" collapsed="false">
      <c r="A3060" s="4" t="n">
        <v>5661</v>
      </c>
      <c r="B3060" s="4" t="s">
        <v>17597</v>
      </c>
      <c r="C3060" s="4"/>
      <c r="D3060" s="4" t="s">
        <v>17598</v>
      </c>
      <c r="E3060" s="5" t="s">
        <v>14501</v>
      </c>
      <c r="F3060" s="4" t="s">
        <v>5028</v>
      </c>
      <c r="G3060" s="4" t="s">
        <v>573</v>
      </c>
      <c r="H3060" s="5" t="s">
        <v>17599</v>
      </c>
      <c r="I3060" s="4" t="s">
        <v>17600</v>
      </c>
      <c r="J3060" s="5" t="n">
        <f aca="false">LEN(K3060)</f>
        <v>21</v>
      </c>
      <c r="K3060" s="6" t="s">
        <v>17298</v>
      </c>
      <c r="L3060" s="4" t="s">
        <v>31</v>
      </c>
      <c r="M3060" s="4" t="s">
        <v>31</v>
      </c>
    </row>
    <row r="3061" customFormat="false" ht="15.75" hidden="false" customHeight="true" outlineLevel="0" collapsed="false">
      <c r="A3061" s="4" t="n">
        <v>5665</v>
      </c>
      <c r="B3061" s="4" t="s">
        <v>17601</v>
      </c>
      <c r="C3061" s="4" t="s">
        <v>17602</v>
      </c>
      <c r="D3061" s="4" t="s">
        <v>17603</v>
      </c>
      <c r="E3061" s="5" t="s">
        <v>11725</v>
      </c>
      <c r="F3061" s="4" t="s">
        <v>572</v>
      </c>
      <c r="G3061" s="4" t="s">
        <v>573</v>
      </c>
      <c r="H3061" s="5" t="s">
        <v>17604</v>
      </c>
      <c r="I3061" s="7" t="s">
        <v>17605</v>
      </c>
      <c r="J3061" s="5" t="n">
        <f aca="false">LEN(K3061)</f>
        <v>21</v>
      </c>
      <c r="K3061" s="6" t="s">
        <v>17606</v>
      </c>
      <c r="L3061" s="4" t="s">
        <v>21</v>
      </c>
      <c r="M3061" s="4" t="s">
        <v>7536</v>
      </c>
    </row>
    <row r="3062" customFormat="false" ht="15.75" hidden="false" customHeight="true" outlineLevel="0" collapsed="false">
      <c r="A3062" s="4" t="n">
        <v>5708</v>
      </c>
      <c r="B3062" s="4" t="s">
        <v>17607</v>
      </c>
      <c r="C3062" s="4"/>
      <c r="D3062" s="4" t="s">
        <v>17608</v>
      </c>
      <c r="E3062" s="5" t="s">
        <v>3487</v>
      </c>
      <c r="F3062" s="4" t="s">
        <v>62</v>
      </c>
      <c r="G3062" s="4" t="s">
        <v>18</v>
      </c>
      <c r="H3062" s="5" t="s">
        <v>17609</v>
      </c>
      <c r="I3062" s="7" t="s">
        <v>17610</v>
      </c>
      <c r="J3062" s="5" t="n">
        <f aca="false">LEN(K3062)</f>
        <v>21</v>
      </c>
      <c r="K3062" s="6" t="s">
        <v>17611</v>
      </c>
      <c r="L3062" s="4" t="s">
        <v>637</v>
      </c>
      <c r="M3062" s="4" t="s">
        <v>31</v>
      </c>
    </row>
    <row r="3063" customFormat="false" ht="15.75" hidden="false" customHeight="true" outlineLevel="0" collapsed="false">
      <c r="A3063" s="4" t="n">
        <v>5743</v>
      </c>
      <c r="B3063" s="4" t="s">
        <v>17612</v>
      </c>
      <c r="C3063" s="4"/>
      <c r="D3063" s="4" t="s">
        <v>17613</v>
      </c>
      <c r="E3063" s="5" t="s">
        <v>17614</v>
      </c>
      <c r="F3063" s="4" t="s">
        <v>17615</v>
      </c>
      <c r="G3063" s="4" t="s">
        <v>18</v>
      </c>
      <c r="H3063" s="5" t="s">
        <v>17616</v>
      </c>
      <c r="I3063" s="4" t="s">
        <v>17617</v>
      </c>
      <c r="J3063" s="5" t="n">
        <f aca="false">LEN(K3063)</f>
        <v>21</v>
      </c>
      <c r="K3063" s="6" t="str">
        <f aca="false">LOWER(SUBSTITUTE(SUBSTITUTE(SUBSTITUTE(SUBSTITUTE(SUBSTITUTE(SUBSTITUTE(SUBSTITUTE(B3063,"S.L.",""),"SL",""),"S.A.",""),"SA","")," ",""),".",""),",",""))&amp;".com"</f>
        <v>valenciagolfhotel.com</v>
      </c>
      <c r="L3063" s="4" t="s">
        <v>31</v>
      </c>
      <c r="M3063" s="4" t="s">
        <v>3415</v>
      </c>
    </row>
    <row r="3064" customFormat="false" ht="15.75" hidden="false" customHeight="true" outlineLevel="0" collapsed="false">
      <c r="A3064" s="4" t="n">
        <v>5750</v>
      </c>
      <c r="B3064" s="4" t="s">
        <v>17618</v>
      </c>
      <c r="C3064" s="4"/>
      <c r="D3064" s="4" t="s">
        <v>17619</v>
      </c>
      <c r="E3064" s="5" t="s">
        <v>17620</v>
      </c>
      <c r="F3064" s="4" t="s">
        <v>17621</v>
      </c>
      <c r="G3064" s="4" t="s">
        <v>18</v>
      </c>
      <c r="H3064" s="5" t="s">
        <v>17622</v>
      </c>
      <c r="I3064" s="7" t="s">
        <v>17623</v>
      </c>
      <c r="J3064" s="5" t="n">
        <f aca="false">LEN(K3064)</f>
        <v>21</v>
      </c>
      <c r="K3064" s="6" t="s">
        <v>17624</v>
      </c>
      <c r="L3064" s="4" t="s">
        <v>31</v>
      </c>
      <c r="M3064" s="4" t="s">
        <v>32</v>
      </c>
    </row>
    <row r="3065" customFormat="false" ht="15.75" hidden="false" customHeight="true" outlineLevel="0" collapsed="false">
      <c r="A3065" s="4" t="n">
        <v>5838</v>
      </c>
      <c r="B3065" s="4" t="s">
        <v>17625</v>
      </c>
      <c r="C3065" s="4"/>
      <c r="D3065" s="4" t="s">
        <v>17626</v>
      </c>
      <c r="E3065" s="5" t="s">
        <v>113</v>
      </c>
      <c r="F3065" s="4" t="s">
        <v>114</v>
      </c>
      <c r="G3065" s="4" t="s">
        <v>18</v>
      </c>
      <c r="H3065" s="5" t="s">
        <v>17627</v>
      </c>
      <c r="I3065" s="7" t="s">
        <v>17628</v>
      </c>
      <c r="J3065" s="5" t="n">
        <f aca="false">LEN(K3065)</f>
        <v>21</v>
      </c>
      <c r="K3065" s="5" t="s">
        <v>17629</v>
      </c>
      <c r="L3065" s="4" t="s">
        <v>637</v>
      </c>
      <c r="M3065" s="4" t="s">
        <v>31</v>
      </c>
    </row>
    <row r="3066" customFormat="false" ht="15.75" hidden="false" customHeight="true" outlineLevel="0" collapsed="false">
      <c r="A3066" s="4" t="n">
        <v>5841</v>
      </c>
      <c r="B3066" s="4" t="s">
        <v>17630</v>
      </c>
      <c r="C3066" s="4"/>
      <c r="D3066" s="4" t="s">
        <v>17631</v>
      </c>
      <c r="E3066" s="5" t="s">
        <v>113</v>
      </c>
      <c r="F3066" s="4" t="s">
        <v>114</v>
      </c>
      <c r="G3066" s="4" t="s">
        <v>18</v>
      </c>
      <c r="H3066" s="5" t="s">
        <v>17632</v>
      </c>
      <c r="I3066" s="4" t="s">
        <v>17633</v>
      </c>
      <c r="J3066" s="5" t="n">
        <f aca="false">LEN(K3066)</f>
        <v>21</v>
      </c>
      <c r="K3066" s="6" t="s">
        <v>17634</v>
      </c>
      <c r="L3066" s="4" t="s">
        <v>31</v>
      </c>
      <c r="M3066" s="4" t="s">
        <v>5940</v>
      </c>
    </row>
    <row r="3067" customFormat="false" ht="15.75" hidden="false" customHeight="true" outlineLevel="0" collapsed="false">
      <c r="A3067" s="4" t="n">
        <v>5870</v>
      </c>
      <c r="B3067" s="4" t="s">
        <v>17635</v>
      </c>
      <c r="C3067" s="4"/>
      <c r="D3067" s="4" t="s">
        <v>17636</v>
      </c>
      <c r="E3067" s="5" t="s">
        <v>17637</v>
      </c>
      <c r="F3067" s="4" t="s">
        <v>62</v>
      </c>
      <c r="G3067" s="4" t="s">
        <v>18</v>
      </c>
      <c r="H3067" s="5" t="s">
        <v>17638</v>
      </c>
      <c r="I3067" s="4" t="s">
        <v>17639</v>
      </c>
      <c r="J3067" s="5" t="n">
        <f aca="false">LEN(K3067)</f>
        <v>21</v>
      </c>
      <c r="K3067" s="6" t="s">
        <v>17640</v>
      </c>
      <c r="L3067" s="4" t="s">
        <v>21</v>
      </c>
      <c r="M3067" s="4" t="s">
        <v>17641</v>
      </c>
    </row>
    <row r="3068" customFormat="false" ht="15.75" hidden="false" customHeight="true" outlineLevel="0" collapsed="false">
      <c r="A3068" s="4" t="n">
        <v>5872</v>
      </c>
      <c r="B3068" s="4" t="s">
        <v>17642</v>
      </c>
      <c r="C3068" s="4"/>
      <c r="D3068" s="4" t="s">
        <v>1218</v>
      </c>
      <c r="E3068" s="5" t="s">
        <v>1219</v>
      </c>
      <c r="F3068" s="4" t="s">
        <v>1220</v>
      </c>
      <c r="G3068" s="4" t="s">
        <v>18</v>
      </c>
      <c r="H3068" s="5" t="s">
        <v>1221</v>
      </c>
      <c r="I3068" s="4" t="s">
        <v>17643</v>
      </c>
      <c r="J3068" s="5" t="n">
        <f aca="false">LEN(K3068)</f>
        <v>21</v>
      </c>
      <c r="K3068" s="6" t="s">
        <v>17644</v>
      </c>
      <c r="L3068" s="4" t="s">
        <v>21</v>
      </c>
      <c r="M3068" s="4" t="s">
        <v>779</v>
      </c>
    </row>
    <row r="3069" customFormat="false" ht="15.75" hidden="false" customHeight="true" outlineLevel="0" collapsed="false">
      <c r="A3069" s="4" t="n">
        <v>5894</v>
      </c>
      <c r="B3069" s="4" t="s">
        <v>17645</v>
      </c>
      <c r="C3069" s="4"/>
      <c r="D3069" s="4" t="s">
        <v>17646</v>
      </c>
      <c r="E3069" s="5" t="s">
        <v>978</v>
      </c>
      <c r="F3069" s="4" t="s">
        <v>62</v>
      </c>
      <c r="G3069" s="4" t="s">
        <v>18</v>
      </c>
      <c r="H3069" s="5" t="s">
        <v>17647</v>
      </c>
      <c r="I3069" s="4" t="s">
        <v>17648</v>
      </c>
      <c r="J3069" s="5" t="n">
        <f aca="false">LEN(K3069)</f>
        <v>21</v>
      </c>
      <c r="K3069" s="6" t="s">
        <v>17649</v>
      </c>
      <c r="L3069" s="4" t="s">
        <v>21</v>
      </c>
      <c r="M3069" s="4" t="s">
        <v>7861</v>
      </c>
    </row>
    <row r="3070" customFormat="false" ht="15.75" hidden="false" customHeight="true" outlineLevel="0" collapsed="false">
      <c r="A3070" s="4" t="n">
        <v>5931</v>
      </c>
      <c r="B3070" s="4" t="s">
        <v>7561</v>
      </c>
      <c r="C3070" s="4"/>
      <c r="D3070" s="4" t="s">
        <v>17650</v>
      </c>
      <c r="E3070" s="5" t="s">
        <v>415</v>
      </c>
      <c r="F3070" s="4" t="s">
        <v>62</v>
      </c>
      <c r="G3070" s="4" t="s">
        <v>18</v>
      </c>
      <c r="H3070" s="5" t="s">
        <v>17651</v>
      </c>
      <c r="I3070" s="4" t="s">
        <v>17652</v>
      </c>
      <c r="J3070" s="5" t="n">
        <f aca="false">LEN(K3070)</f>
        <v>21</v>
      </c>
      <c r="K3070" s="6" t="s">
        <v>17653</v>
      </c>
      <c r="L3070" s="4" t="s">
        <v>31</v>
      </c>
      <c r="M3070" s="4" t="s">
        <v>2429</v>
      </c>
    </row>
    <row r="3071" customFormat="false" ht="15.75" hidden="false" customHeight="true" outlineLevel="0" collapsed="false">
      <c r="A3071" s="4" t="n">
        <v>5968</v>
      </c>
      <c r="B3071" s="4" t="s">
        <v>17654</v>
      </c>
      <c r="C3071" s="4"/>
      <c r="D3071" s="4" t="s">
        <v>17655</v>
      </c>
      <c r="E3071" s="5" t="s">
        <v>2633</v>
      </c>
      <c r="F3071" s="4" t="s">
        <v>62</v>
      </c>
      <c r="G3071" s="4" t="s">
        <v>18</v>
      </c>
      <c r="H3071" s="5" t="s">
        <v>17656</v>
      </c>
      <c r="I3071" s="4" t="s">
        <v>17657</v>
      </c>
      <c r="J3071" s="5" t="n">
        <f aca="false">LEN(K3071)</f>
        <v>21</v>
      </c>
      <c r="K3071" s="6" t="str">
        <f aca="false">LOWER(SUBSTITUTE(SUBSTITUTE(SUBSTITUTE(SUBSTITUTE(SUBSTITUTE(SUBSTITUTE(SUBSTITUTE(B3071,"S.L.",""),"SL",""),"S.A.",""),"SA","")," ",""),".",""),",",""))&amp;".com"</f>
        <v>partevensvalencia.com</v>
      </c>
      <c r="L3071" s="4" t="s">
        <v>57</v>
      </c>
      <c r="M3071" s="4" t="s">
        <v>31</v>
      </c>
    </row>
    <row r="3072" customFormat="false" ht="15.75" hidden="false" customHeight="true" outlineLevel="0" collapsed="false">
      <c r="A3072" s="4" t="n">
        <v>5988</v>
      </c>
      <c r="B3072" s="4" t="s">
        <v>17658</v>
      </c>
      <c r="C3072" s="4"/>
      <c r="D3072" s="4" t="s">
        <v>17659</v>
      </c>
      <c r="E3072" s="5" t="s">
        <v>14590</v>
      </c>
      <c r="F3072" s="4" t="s">
        <v>14591</v>
      </c>
      <c r="G3072" s="4" t="s">
        <v>154</v>
      </c>
      <c r="H3072" s="5" t="s">
        <v>17660</v>
      </c>
      <c r="I3072" s="4" t="s">
        <v>17661</v>
      </c>
      <c r="J3072" s="5" t="n">
        <f aca="false">LEN(K3072)</f>
        <v>21</v>
      </c>
      <c r="K3072" s="6" t="s">
        <v>17662</v>
      </c>
      <c r="L3072" s="4" t="s">
        <v>57</v>
      </c>
      <c r="M3072" s="4" t="s">
        <v>326</v>
      </c>
    </row>
    <row r="3073" customFormat="false" ht="15.75" hidden="false" customHeight="true" outlineLevel="0" collapsed="false">
      <c r="A3073" s="4" t="n">
        <v>6000</v>
      </c>
      <c r="B3073" s="4" t="s">
        <v>17663</v>
      </c>
      <c r="C3073" s="4"/>
      <c r="D3073" s="4" t="s">
        <v>17664</v>
      </c>
      <c r="E3073" s="5" t="s">
        <v>17665</v>
      </c>
      <c r="F3073" s="4" t="s">
        <v>153</v>
      </c>
      <c r="G3073" s="4" t="s">
        <v>154</v>
      </c>
      <c r="H3073" s="5" t="s">
        <v>17666</v>
      </c>
      <c r="I3073" s="4" t="s">
        <v>17667</v>
      </c>
      <c r="J3073" s="5" t="n">
        <f aca="false">LEN(K3073)</f>
        <v>21</v>
      </c>
      <c r="K3073" s="6" t="s">
        <v>17668</v>
      </c>
      <c r="L3073" s="4" t="s">
        <v>31</v>
      </c>
      <c r="M3073" s="4" t="s">
        <v>561</v>
      </c>
    </row>
    <row r="3074" customFormat="false" ht="15.75" hidden="false" customHeight="true" outlineLevel="0" collapsed="false">
      <c r="A3074" s="4" t="n">
        <v>6003</v>
      </c>
      <c r="B3074" s="4" t="s">
        <v>17669</v>
      </c>
      <c r="C3074" s="4"/>
      <c r="D3074" s="4" t="s">
        <v>17670</v>
      </c>
      <c r="E3074" s="5" t="s">
        <v>17665</v>
      </c>
      <c r="F3074" s="4" t="s">
        <v>153</v>
      </c>
      <c r="G3074" s="4" t="s">
        <v>154</v>
      </c>
      <c r="H3074" s="5" t="s">
        <v>17671</v>
      </c>
      <c r="I3074" s="4" t="s">
        <v>17672</v>
      </c>
      <c r="J3074" s="5" t="n">
        <f aca="false">LEN(K3074)</f>
        <v>21</v>
      </c>
      <c r="K3074" s="6" t="s">
        <v>17673</v>
      </c>
      <c r="L3074" s="4" t="s">
        <v>21</v>
      </c>
      <c r="M3074" s="4" t="s">
        <v>1979</v>
      </c>
    </row>
    <row r="3075" customFormat="false" ht="15.75" hidden="false" customHeight="true" outlineLevel="0" collapsed="false">
      <c r="A3075" s="4" t="n">
        <v>6004</v>
      </c>
      <c r="B3075" s="4" t="s">
        <v>17674</v>
      </c>
      <c r="C3075" s="4"/>
      <c r="D3075" s="4" t="s">
        <v>17675</v>
      </c>
      <c r="E3075" s="5" t="s">
        <v>17665</v>
      </c>
      <c r="F3075" s="4" t="s">
        <v>153</v>
      </c>
      <c r="G3075" s="4" t="s">
        <v>154</v>
      </c>
      <c r="H3075" s="5" t="s">
        <v>17676</v>
      </c>
      <c r="I3075" s="4" t="s">
        <v>17677</v>
      </c>
      <c r="J3075" s="5" t="n">
        <f aca="false">LEN(K3075)</f>
        <v>21</v>
      </c>
      <c r="K3075" s="6" t="s">
        <v>17678</v>
      </c>
      <c r="L3075" s="4" t="s">
        <v>57</v>
      </c>
      <c r="M3075" s="4" t="s">
        <v>695</v>
      </c>
    </row>
    <row r="3076" customFormat="false" ht="15.75" hidden="false" customHeight="true" outlineLevel="0" collapsed="false">
      <c r="A3076" s="4" t="n">
        <v>6006</v>
      </c>
      <c r="B3076" s="4" t="s">
        <v>17679</v>
      </c>
      <c r="C3076" s="4"/>
      <c r="D3076" s="4" t="s">
        <v>17680</v>
      </c>
      <c r="E3076" s="5" t="s">
        <v>17665</v>
      </c>
      <c r="F3076" s="4" t="s">
        <v>153</v>
      </c>
      <c r="G3076" s="4" t="s">
        <v>154</v>
      </c>
      <c r="H3076" s="5" t="s">
        <v>17681</v>
      </c>
      <c r="I3076" s="4" t="s">
        <v>17682</v>
      </c>
      <c r="J3076" s="5" t="n">
        <f aca="false">LEN(K3076)</f>
        <v>21</v>
      </c>
      <c r="K3076" s="10" t="s">
        <v>17683</v>
      </c>
      <c r="L3076" s="4" t="s">
        <v>31</v>
      </c>
      <c r="M3076" s="4" t="s">
        <v>4870</v>
      </c>
    </row>
    <row r="3077" customFormat="false" ht="15.75" hidden="false" customHeight="true" outlineLevel="0" collapsed="false">
      <c r="A3077" s="4" t="n">
        <v>6036</v>
      </c>
      <c r="B3077" s="4" t="s">
        <v>17684</v>
      </c>
      <c r="C3077" s="4"/>
      <c r="D3077" s="4" t="s">
        <v>17685</v>
      </c>
      <c r="E3077" s="5" t="s">
        <v>17686</v>
      </c>
      <c r="F3077" s="4" t="s">
        <v>153</v>
      </c>
      <c r="G3077" s="4" t="s">
        <v>154</v>
      </c>
      <c r="H3077" s="5" t="s">
        <v>17687</v>
      </c>
      <c r="I3077" s="4" t="s">
        <v>17688</v>
      </c>
      <c r="J3077" s="5" t="n">
        <f aca="false">LEN(K3077)</f>
        <v>21</v>
      </c>
      <c r="K3077" s="6" t="s">
        <v>17689</v>
      </c>
      <c r="L3077" s="4" t="s">
        <v>66</v>
      </c>
      <c r="M3077" s="4" t="s">
        <v>3408</v>
      </c>
    </row>
    <row r="3078" customFormat="false" ht="15.75" hidden="false" customHeight="true" outlineLevel="0" collapsed="false">
      <c r="A3078" s="4" t="n">
        <v>6049</v>
      </c>
      <c r="B3078" s="4" t="s">
        <v>11794</v>
      </c>
      <c r="C3078" s="4"/>
      <c r="D3078" s="4" t="s">
        <v>17690</v>
      </c>
      <c r="E3078" s="5" t="s">
        <v>11788</v>
      </c>
      <c r="F3078" s="4" t="s">
        <v>11793</v>
      </c>
      <c r="G3078" s="4" t="s">
        <v>154</v>
      </c>
      <c r="H3078" s="5" t="s">
        <v>11796</v>
      </c>
      <c r="I3078" s="4" t="s">
        <v>11797</v>
      </c>
      <c r="J3078" s="5" t="n">
        <f aca="false">LEN(K3078)</f>
        <v>21</v>
      </c>
      <c r="K3078" s="6" t="s">
        <v>17691</v>
      </c>
      <c r="L3078" s="4" t="s">
        <v>31</v>
      </c>
      <c r="M3078" s="4" t="s">
        <v>31</v>
      </c>
    </row>
    <row r="3079" customFormat="false" ht="15.75" hidden="false" customHeight="true" outlineLevel="0" collapsed="false">
      <c r="A3079" s="4" t="n">
        <v>6077</v>
      </c>
      <c r="B3079" s="4" t="s">
        <v>17692</v>
      </c>
      <c r="C3079" s="4"/>
      <c r="D3079" s="4" t="s">
        <v>17693</v>
      </c>
      <c r="E3079" s="5" t="s">
        <v>782</v>
      </c>
      <c r="F3079" s="4" t="s">
        <v>783</v>
      </c>
      <c r="G3079" s="4" t="s">
        <v>154</v>
      </c>
      <c r="H3079" s="5" t="s">
        <v>17694</v>
      </c>
      <c r="I3079" s="4" t="s">
        <v>17695</v>
      </c>
      <c r="J3079" s="5" t="n">
        <f aca="false">LEN(K3079)</f>
        <v>21</v>
      </c>
      <c r="K3079" s="6" t="s">
        <v>17696</v>
      </c>
      <c r="L3079" s="4" t="s">
        <v>57</v>
      </c>
      <c r="M3079" s="4" t="s">
        <v>31</v>
      </c>
    </row>
    <row r="3080" customFormat="false" ht="15.75" hidden="false" customHeight="true" outlineLevel="0" collapsed="false">
      <c r="A3080" s="4" t="n">
        <v>6078</v>
      </c>
      <c r="B3080" s="4" t="s">
        <v>17697</v>
      </c>
      <c r="C3080" s="4"/>
      <c r="D3080" s="4" t="s">
        <v>17698</v>
      </c>
      <c r="E3080" s="5" t="s">
        <v>782</v>
      </c>
      <c r="F3080" s="4" t="s">
        <v>783</v>
      </c>
      <c r="G3080" s="4" t="s">
        <v>154</v>
      </c>
      <c r="H3080" s="5" t="s">
        <v>17694</v>
      </c>
      <c r="I3080" s="4" t="s">
        <v>17695</v>
      </c>
      <c r="J3080" s="5" t="n">
        <f aca="false">LEN(K3080)</f>
        <v>21</v>
      </c>
      <c r="K3080" s="6" t="s">
        <v>17696</v>
      </c>
      <c r="L3080" s="4" t="s">
        <v>57</v>
      </c>
      <c r="M3080" s="4" t="s">
        <v>31</v>
      </c>
    </row>
    <row r="3081" customFormat="false" ht="15.75" hidden="false" customHeight="true" outlineLevel="0" collapsed="false">
      <c r="A3081" s="4" t="n">
        <v>6096</v>
      </c>
      <c r="B3081" s="4" t="s">
        <v>17699</v>
      </c>
      <c r="C3081" s="4"/>
      <c r="D3081" s="4" t="s">
        <v>17700</v>
      </c>
      <c r="E3081" s="5" t="s">
        <v>782</v>
      </c>
      <c r="F3081" s="4" t="s">
        <v>783</v>
      </c>
      <c r="G3081" s="4" t="s">
        <v>154</v>
      </c>
      <c r="H3081" s="5" t="s">
        <v>17701</v>
      </c>
      <c r="I3081" s="4" t="s">
        <v>17702</v>
      </c>
      <c r="J3081" s="5" t="n">
        <f aca="false">LEN(K3081)</f>
        <v>21</v>
      </c>
      <c r="K3081" s="6" t="s">
        <v>17703</v>
      </c>
      <c r="L3081" s="4" t="s">
        <v>31</v>
      </c>
      <c r="M3081" s="4" t="s">
        <v>5134</v>
      </c>
    </row>
    <row r="3082" customFormat="false" ht="15.75" hidden="false" customHeight="true" outlineLevel="0" collapsed="false">
      <c r="A3082" s="4" t="n">
        <v>6098</v>
      </c>
      <c r="B3082" s="4" t="s">
        <v>17699</v>
      </c>
      <c r="C3082" s="4"/>
      <c r="D3082" s="4" t="s">
        <v>17704</v>
      </c>
      <c r="E3082" s="5" t="s">
        <v>782</v>
      </c>
      <c r="F3082" s="4" t="s">
        <v>783</v>
      </c>
      <c r="G3082" s="4" t="s">
        <v>154</v>
      </c>
      <c r="H3082" s="5" t="s">
        <v>17705</v>
      </c>
      <c r="I3082" s="4" t="s">
        <v>17706</v>
      </c>
      <c r="J3082" s="5" t="n">
        <f aca="false">LEN(K3082)</f>
        <v>21</v>
      </c>
      <c r="K3082" s="6" t="s">
        <v>17703</v>
      </c>
      <c r="L3082" s="4" t="s">
        <v>637</v>
      </c>
      <c r="M3082" s="4" t="s">
        <v>5116</v>
      </c>
    </row>
    <row r="3083" customFormat="false" ht="15.75" hidden="false" customHeight="true" outlineLevel="0" collapsed="false">
      <c r="A3083" s="4" t="n">
        <v>6130</v>
      </c>
      <c r="B3083" s="4" t="s">
        <v>17707</v>
      </c>
      <c r="C3083" s="4"/>
      <c r="D3083" s="4" t="s">
        <v>17708</v>
      </c>
      <c r="E3083" s="5" t="s">
        <v>782</v>
      </c>
      <c r="F3083" s="4" t="s">
        <v>783</v>
      </c>
      <c r="G3083" s="4" t="s">
        <v>154</v>
      </c>
      <c r="H3083" s="5" t="s">
        <v>17709</v>
      </c>
      <c r="I3083" s="4" t="s">
        <v>17710</v>
      </c>
      <c r="J3083" s="5" t="n">
        <f aca="false">LEN(K3083)</f>
        <v>21</v>
      </c>
      <c r="K3083" s="6" t="s">
        <v>17711</v>
      </c>
      <c r="L3083" s="4" t="s">
        <v>31</v>
      </c>
      <c r="M3083" s="4" t="s">
        <v>31</v>
      </c>
    </row>
    <row r="3084" customFormat="false" ht="15.75" hidden="false" customHeight="true" outlineLevel="0" collapsed="false">
      <c r="A3084" s="4" t="n">
        <v>6134</v>
      </c>
      <c r="B3084" s="4" t="s">
        <v>17712</v>
      </c>
      <c r="C3084" s="4"/>
      <c r="D3084" s="4" t="s">
        <v>17713</v>
      </c>
      <c r="E3084" s="5" t="s">
        <v>5111</v>
      </c>
      <c r="F3084" s="4" t="s">
        <v>5112</v>
      </c>
      <c r="G3084" s="4" t="s">
        <v>27</v>
      </c>
      <c r="H3084" s="5" t="s">
        <v>17714</v>
      </c>
      <c r="I3084" s="4" t="s">
        <v>17715</v>
      </c>
      <c r="J3084" s="5" t="n">
        <f aca="false">LEN(K3084)</f>
        <v>21</v>
      </c>
      <c r="K3084" s="6" t="s">
        <v>17716</v>
      </c>
      <c r="L3084" s="4" t="s">
        <v>637</v>
      </c>
      <c r="M3084" s="4" t="s">
        <v>31</v>
      </c>
    </row>
    <row r="3085" customFormat="false" ht="15.75" hidden="false" customHeight="true" outlineLevel="0" collapsed="false">
      <c r="A3085" s="4" t="n">
        <v>6135</v>
      </c>
      <c r="B3085" s="4" t="s">
        <v>17717</v>
      </c>
      <c r="C3085" s="4"/>
      <c r="D3085" s="4" t="s">
        <v>17718</v>
      </c>
      <c r="E3085" s="5" t="s">
        <v>2180</v>
      </c>
      <c r="F3085" s="4" t="s">
        <v>423</v>
      </c>
      <c r="G3085" s="4" t="s">
        <v>27</v>
      </c>
      <c r="H3085" s="5" t="s">
        <v>17719</v>
      </c>
      <c r="I3085" s="4" t="s">
        <v>17720</v>
      </c>
      <c r="J3085" s="5" t="n">
        <f aca="false">LEN(K3085)</f>
        <v>21</v>
      </c>
      <c r="K3085" s="6" t="s">
        <v>17721</v>
      </c>
      <c r="L3085" s="4" t="s">
        <v>57</v>
      </c>
      <c r="M3085" s="4" t="s">
        <v>2139</v>
      </c>
    </row>
    <row r="3086" customFormat="false" ht="15.75" hidden="false" customHeight="true" outlineLevel="0" collapsed="false">
      <c r="A3086" s="4" t="n">
        <v>6166</v>
      </c>
      <c r="B3086" s="4" t="s">
        <v>17722</v>
      </c>
      <c r="C3086" s="4"/>
      <c r="D3086" s="4" t="s">
        <v>17723</v>
      </c>
      <c r="E3086" s="5" t="s">
        <v>17724</v>
      </c>
      <c r="F3086" s="4" t="s">
        <v>423</v>
      </c>
      <c r="G3086" s="4" t="s">
        <v>27</v>
      </c>
      <c r="H3086" s="5" t="s">
        <v>17725</v>
      </c>
      <c r="I3086" s="4" t="s">
        <v>17726</v>
      </c>
      <c r="J3086" s="5" t="n">
        <f aca="false">LEN(K3086)</f>
        <v>21</v>
      </c>
      <c r="K3086" s="6" t="s">
        <v>17727</v>
      </c>
      <c r="L3086" s="4" t="s">
        <v>57</v>
      </c>
      <c r="M3086" s="4" t="s">
        <v>2410</v>
      </c>
    </row>
    <row r="3087" customFormat="false" ht="15.75" hidden="false" customHeight="true" outlineLevel="0" collapsed="false">
      <c r="A3087" s="4" t="n">
        <v>6167</v>
      </c>
      <c r="B3087" s="4" t="s">
        <v>17728</v>
      </c>
      <c r="C3087" s="4"/>
      <c r="D3087" s="4" t="s">
        <v>17729</v>
      </c>
      <c r="E3087" s="5" t="s">
        <v>2879</v>
      </c>
      <c r="F3087" s="4" t="s">
        <v>423</v>
      </c>
      <c r="G3087" s="4" t="s">
        <v>27</v>
      </c>
      <c r="H3087" s="5" t="s">
        <v>17730</v>
      </c>
      <c r="I3087" s="4" t="s">
        <v>17731</v>
      </c>
      <c r="J3087" s="5" t="n">
        <f aca="false">LEN(K3087)</f>
        <v>21</v>
      </c>
      <c r="K3087" s="6" t="s">
        <v>17732</v>
      </c>
      <c r="L3087" s="4" t="s">
        <v>57</v>
      </c>
      <c r="M3087" s="4" t="s">
        <v>17733</v>
      </c>
    </row>
    <row r="3088" customFormat="false" ht="15.75" hidden="false" customHeight="true" outlineLevel="0" collapsed="false">
      <c r="A3088" s="4" t="n">
        <v>6177</v>
      </c>
      <c r="B3088" s="4" t="s">
        <v>17734</v>
      </c>
      <c r="C3088" s="4"/>
      <c r="D3088" s="4" t="s">
        <v>17735</v>
      </c>
      <c r="E3088" s="5" t="s">
        <v>11886</v>
      </c>
      <c r="F3088" s="4" t="s">
        <v>11880</v>
      </c>
      <c r="G3088" s="4" t="s">
        <v>27</v>
      </c>
      <c r="H3088" s="5" t="s">
        <v>17736</v>
      </c>
      <c r="I3088" s="4" t="s">
        <v>17737</v>
      </c>
      <c r="J3088" s="5" t="n">
        <f aca="false">LEN(K3088)</f>
        <v>21</v>
      </c>
      <c r="K3088" s="6" t="s">
        <v>17738</v>
      </c>
      <c r="L3088" s="4" t="s">
        <v>31</v>
      </c>
      <c r="M3088" s="4" t="s">
        <v>31</v>
      </c>
    </row>
    <row r="3089" customFormat="false" ht="15.75" hidden="false" customHeight="true" outlineLevel="0" collapsed="false">
      <c r="A3089" s="4" t="n">
        <v>6184</v>
      </c>
      <c r="B3089" s="4" t="s">
        <v>17739</v>
      </c>
      <c r="C3089" s="4"/>
      <c r="D3089" s="4" t="s">
        <v>17740</v>
      </c>
      <c r="E3089" s="5" t="s">
        <v>17741</v>
      </c>
      <c r="F3089" s="4" t="s">
        <v>17742</v>
      </c>
      <c r="G3089" s="4" t="s">
        <v>27</v>
      </c>
      <c r="H3089" s="5" t="s">
        <v>17743</v>
      </c>
      <c r="I3089" s="4" t="s">
        <v>17744</v>
      </c>
      <c r="J3089" s="5" t="n">
        <f aca="false">LEN(K3089)</f>
        <v>21</v>
      </c>
      <c r="K3089" s="6" t="s">
        <v>17745</v>
      </c>
      <c r="L3089" s="4" t="s">
        <v>31</v>
      </c>
      <c r="M3089" s="4" t="s">
        <v>1979</v>
      </c>
    </row>
    <row r="3090" customFormat="false" ht="15.75" hidden="false" customHeight="true" outlineLevel="0" collapsed="false">
      <c r="A3090" s="4" t="n">
        <v>6185</v>
      </c>
      <c r="B3090" s="4" t="s">
        <v>17746</v>
      </c>
      <c r="C3090" s="4"/>
      <c r="D3090" s="4" t="s">
        <v>17747</v>
      </c>
      <c r="E3090" s="5" t="s">
        <v>17741</v>
      </c>
      <c r="F3090" s="4" t="s">
        <v>17742</v>
      </c>
      <c r="G3090" s="4" t="s">
        <v>27</v>
      </c>
      <c r="H3090" s="5" t="s">
        <v>17748</v>
      </c>
      <c r="I3090" s="4" t="s">
        <v>17744</v>
      </c>
      <c r="J3090" s="5" t="n">
        <f aca="false">LEN(K3090)</f>
        <v>21</v>
      </c>
      <c r="K3090" s="6" t="s">
        <v>17745</v>
      </c>
      <c r="L3090" s="4" t="s">
        <v>31</v>
      </c>
      <c r="M3090" s="4" t="s">
        <v>819</v>
      </c>
    </row>
    <row r="3091" customFormat="false" ht="15.75" hidden="false" customHeight="true" outlineLevel="0" collapsed="false">
      <c r="A3091" s="4" t="n">
        <v>6186</v>
      </c>
      <c r="B3091" s="4" t="s">
        <v>17749</v>
      </c>
      <c r="C3091" s="4"/>
      <c r="D3091" s="4" t="s">
        <v>17750</v>
      </c>
      <c r="E3091" s="5" t="s">
        <v>17741</v>
      </c>
      <c r="F3091" s="4" t="s">
        <v>17742</v>
      </c>
      <c r="G3091" s="4" t="s">
        <v>27</v>
      </c>
      <c r="H3091" s="5" t="s">
        <v>17748</v>
      </c>
      <c r="I3091" s="4" t="s">
        <v>17744</v>
      </c>
      <c r="J3091" s="5" t="n">
        <f aca="false">LEN(K3091)</f>
        <v>21</v>
      </c>
      <c r="K3091" s="10" t="s">
        <v>17745</v>
      </c>
      <c r="L3091" s="4" t="s">
        <v>21</v>
      </c>
      <c r="M3091" s="4" t="s">
        <v>31</v>
      </c>
    </row>
    <row r="3092" customFormat="false" ht="15.75" hidden="false" customHeight="true" outlineLevel="0" collapsed="false">
      <c r="A3092" s="4" t="n">
        <v>6211</v>
      </c>
      <c r="B3092" s="4" t="s">
        <v>17751</v>
      </c>
      <c r="C3092" s="4"/>
      <c r="D3092" s="4" t="s">
        <v>17752</v>
      </c>
      <c r="E3092" s="5" t="s">
        <v>17753</v>
      </c>
      <c r="F3092" s="4" t="s">
        <v>17754</v>
      </c>
      <c r="G3092" s="4" t="s">
        <v>27</v>
      </c>
      <c r="H3092" s="5" t="s">
        <v>17755</v>
      </c>
      <c r="I3092" s="4" t="s">
        <v>17756</v>
      </c>
      <c r="J3092" s="5" t="n">
        <f aca="false">LEN(K3092)</f>
        <v>21</v>
      </c>
      <c r="K3092" s="6" t="s">
        <v>17757</v>
      </c>
      <c r="L3092" s="4" t="s">
        <v>10283</v>
      </c>
      <c r="M3092" s="4" t="s">
        <v>459</v>
      </c>
    </row>
    <row r="3093" customFormat="false" ht="15.75" hidden="false" customHeight="true" outlineLevel="0" collapsed="false">
      <c r="A3093" s="4" t="n">
        <v>6216</v>
      </c>
      <c r="B3093" s="4" t="s">
        <v>17758</v>
      </c>
      <c r="C3093" s="4"/>
      <c r="D3093" s="4" t="s">
        <v>17759</v>
      </c>
      <c r="E3093" s="5" t="s">
        <v>15561</v>
      </c>
      <c r="F3093" s="4" t="s">
        <v>4479</v>
      </c>
      <c r="G3093" s="4" t="s">
        <v>27</v>
      </c>
      <c r="H3093" s="5" t="s">
        <v>17760</v>
      </c>
      <c r="I3093" s="4" t="s">
        <v>17761</v>
      </c>
      <c r="J3093" s="5" t="n">
        <f aca="false">LEN(K3093)</f>
        <v>21</v>
      </c>
      <c r="K3093" s="6" t="s">
        <v>17762</v>
      </c>
      <c r="L3093" s="4" t="s">
        <v>21</v>
      </c>
      <c r="M3093" s="4" t="s">
        <v>31</v>
      </c>
    </row>
    <row r="3094" customFormat="false" ht="15.75" hidden="false" customHeight="true" outlineLevel="0" collapsed="false">
      <c r="A3094" s="4" t="n">
        <v>6233</v>
      </c>
      <c r="B3094" s="4" t="s">
        <v>17763</v>
      </c>
      <c r="C3094" s="4"/>
      <c r="D3094" s="4" t="s">
        <v>17764</v>
      </c>
      <c r="E3094" s="5" t="s">
        <v>17765</v>
      </c>
      <c r="F3094" s="4" t="s">
        <v>17766</v>
      </c>
      <c r="G3094" s="4" t="s">
        <v>27</v>
      </c>
      <c r="H3094" s="5" t="s">
        <v>17767</v>
      </c>
      <c r="I3094" s="4" t="s">
        <v>17768</v>
      </c>
      <c r="J3094" s="5" t="n">
        <f aca="false">LEN(K3094)</f>
        <v>21</v>
      </c>
      <c r="K3094" s="6" t="s">
        <v>17769</v>
      </c>
      <c r="L3094" s="4" t="s">
        <v>31</v>
      </c>
      <c r="M3094" s="4" t="s">
        <v>2429</v>
      </c>
    </row>
    <row r="3095" customFormat="false" ht="15.75" hidden="false" customHeight="true" outlineLevel="0" collapsed="false">
      <c r="A3095" s="4" t="n">
        <v>6236</v>
      </c>
      <c r="B3095" s="4" t="s">
        <v>17770</v>
      </c>
      <c r="C3095" s="4"/>
      <c r="D3095" s="4" t="s">
        <v>17771</v>
      </c>
      <c r="E3095" s="5" t="s">
        <v>6769</v>
      </c>
      <c r="F3095" s="4" t="s">
        <v>6770</v>
      </c>
      <c r="G3095" s="4" t="s">
        <v>27</v>
      </c>
      <c r="H3095" s="5" t="s">
        <v>17772</v>
      </c>
      <c r="I3095" s="4" t="s">
        <v>17773</v>
      </c>
      <c r="J3095" s="5" t="n">
        <f aca="false">LEN(K3095)</f>
        <v>21</v>
      </c>
      <c r="K3095" s="6" t="s">
        <v>17774</v>
      </c>
      <c r="L3095" s="4" t="s">
        <v>21</v>
      </c>
      <c r="M3095" s="4" t="s">
        <v>31</v>
      </c>
    </row>
    <row r="3096" customFormat="false" ht="15.75" hidden="false" customHeight="true" outlineLevel="0" collapsed="false">
      <c r="A3096" s="4" t="n">
        <v>6237</v>
      </c>
      <c r="B3096" s="4" t="s">
        <v>17775</v>
      </c>
      <c r="C3096" s="4"/>
      <c r="D3096" s="4" t="s">
        <v>17776</v>
      </c>
      <c r="E3096" s="5" t="s">
        <v>6769</v>
      </c>
      <c r="F3096" s="4" t="s">
        <v>6770</v>
      </c>
      <c r="G3096" s="4" t="s">
        <v>27</v>
      </c>
      <c r="H3096" s="5" t="s">
        <v>17772</v>
      </c>
      <c r="I3096" s="4" t="s">
        <v>17773</v>
      </c>
      <c r="J3096" s="5" t="n">
        <f aca="false">LEN(K3096)</f>
        <v>21</v>
      </c>
      <c r="K3096" s="6" t="s">
        <v>17774</v>
      </c>
      <c r="L3096" s="4" t="s">
        <v>31</v>
      </c>
      <c r="M3096" s="4" t="s">
        <v>31</v>
      </c>
    </row>
    <row r="3097" customFormat="false" ht="15.75" hidden="false" customHeight="true" outlineLevel="0" collapsed="false">
      <c r="A3097" s="4" t="n">
        <v>6319</v>
      </c>
      <c r="B3097" s="4" t="s">
        <v>17777</v>
      </c>
      <c r="C3097" s="4"/>
      <c r="D3097" s="4" t="s">
        <v>17778</v>
      </c>
      <c r="E3097" s="5" t="s">
        <v>6387</v>
      </c>
      <c r="F3097" s="4" t="s">
        <v>45</v>
      </c>
      <c r="G3097" s="4" t="s">
        <v>27</v>
      </c>
      <c r="H3097" s="5" t="s">
        <v>17779</v>
      </c>
      <c r="I3097" s="4" t="s">
        <v>17780</v>
      </c>
      <c r="J3097" s="5" t="n">
        <f aca="false">LEN(K3097)</f>
        <v>21</v>
      </c>
      <c r="K3097" s="6" t="s">
        <v>17781</v>
      </c>
      <c r="L3097" s="4" t="s">
        <v>57</v>
      </c>
      <c r="M3097" s="4" t="s">
        <v>31</v>
      </c>
    </row>
    <row r="3098" customFormat="false" ht="15.75" hidden="false" customHeight="true" outlineLevel="0" collapsed="false">
      <c r="A3098" s="4" t="n">
        <v>6321</v>
      </c>
      <c r="B3098" s="4" t="s">
        <v>17782</v>
      </c>
      <c r="C3098" s="4"/>
      <c r="D3098" s="4" t="s">
        <v>17783</v>
      </c>
      <c r="E3098" s="5" t="s">
        <v>44</v>
      </c>
      <c r="F3098" s="4" t="s">
        <v>45</v>
      </c>
      <c r="G3098" s="4" t="s">
        <v>27</v>
      </c>
      <c r="H3098" s="5" t="s">
        <v>17784</v>
      </c>
      <c r="I3098" s="4" t="s">
        <v>17785</v>
      </c>
      <c r="J3098" s="5" t="n">
        <f aca="false">LEN(K3098)</f>
        <v>21</v>
      </c>
      <c r="K3098" s="6" t="s">
        <v>17786</v>
      </c>
      <c r="L3098" s="4" t="s">
        <v>57</v>
      </c>
      <c r="M3098" s="4" t="s">
        <v>2435</v>
      </c>
    </row>
    <row r="3099" customFormat="false" ht="15.75" hidden="false" customHeight="true" outlineLevel="0" collapsed="false">
      <c r="A3099" s="4" t="n">
        <v>6361</v>
      </c>
      <c r="B3099" s="4" t="s">
        <v>17787</v>
      </c>
      <c r="C3099" s="4"/>
      <c r="D3099" s="4" t="s">
        <v>17788</v>
      </c>
      <c r="E3099" s="5" t="s">
        <v>1230</v>
      </c>
      <c r="F3099" s="4" t="s">
        <v>45</v>
      </c>
      <c r="G3099" s="4" t="s">
        <v>27</v>
      </c>
      <c r="H3099" s="5" t="s">
        <v>17789</v>
      </c>
      <c r="I3099" s="4" t="s">
        <v>17790</v>
      </c>
      <c r="J3099" s="5" t="n">
        <f aca="false">LEN(K3099)</f>
        <v>21</v>
      </c>
      <c r="K3099" s="6" t="s">
        <v>17791</v>
      </c>
      <c r="L3099" s="4" t="s">
        <v>31</v>
      </c>
      <c r="M3099" s="4" t="s">
        <v>577</v>
      </c>
    </row>
    <row r="3100" customFormat="false" ht="15.75" hidden="false" customHeight="true" outlineLevel="0" collapsed="false">
      <c r="A3100" s="4" t="n">
        <v>6362</v>
      </c>
      <c r="B3100" s="4" t="s">
        <v>17787</v>
      </c>
      <c r="C3100" s="4"/>
      <c r="D3100" s="4" t="s">
        <v>17792</v>
      </c>
      <c r="E3100" s="5" t="s">
        <v>1230</v>
      </c>
      <c r="F3100" s="4" t="s">
        <v>45</v>
      </c>
      <c r="G3100" s="4" t="s">
        <v>27</v>
      </c>
      <c r="H3100" s="5" t="s">
        <v>17789</v>
      </c>
      <c r="I3100" s="4" t="s">
        <v>17793</v>
      </c>
      <c r="J3100" s="5" t="n">
        <f aca="false">LEN(K3100)</f>
        <v>21</v>
      </c>
      <c r="K3100" s="6" t="s">
        <v>17791</v>
      </c>
      <c r="L3100" s="4" t="s">
        <v>21</v>
      </c>
      <c r="M3100" s="4" t="s">
        <v>577</v>
      </c>
    </row>
    <row r="3101" customFormat="false" ht="15.75" hidden="false" customHeight="true" outlineLevel="0" collapsed="false">
      <c r="A3101" s="4" t="n">
        <v>6412</v>
      </c>
      <c r="B3101" s="4" t="s">
        <v>17794</v>
      </c>
      <c r="C3101" s="4"/>
      <c r="D3101" s="4" t="s">
        <v>17795</v>
      </c>
      <c r="E3101" s="5" t="s">
        <v>17796</v>
      </c>
      <c r="F3101" s="4" t="s">
        <v>11880</v>
      </c>
      <c r="G3101" s="4" t="s">
        <v>27</v>
      </c>
      <c r="H3101" s="5" t="s">
        <v>17797</v>
      </c>
      <c r="I3101" s="7" t="s">
        <v>17798</v>
      </c>
      <c r="J3101" s="5" t="n">
        <f aca="false">LEN(K3101)</f>
        <v>21</v>
      </c>
      <c r="K3101" s="6" t="s">
        <v>17799</v>
      </c>
      <c r="L3101" s="4" t="s">
        <v>21</v>
      </c>
      <c r="M3101" s="4" t="s">
        <v>31</v>
      </c>
    </row>
    <row r="3102" customFormat="false" ht="27.75" hidden="false" customHeight="true" outlineLevel="0" collapsed="false">
      <c r="A3102" s="4" t="n">
        <v>6439</v>
      </c>
      <c r="B3102" s="4" t="s">
        <v>17800</v>
      </c>
      <c r="C3102" s="4"/>
      <c r="D3102" s="4" t="s">
        <v>17801</v>
      </c>
      <c r="E3102" s="5" t="s">
        <v>5091</v>
      </c>
      <c r="F3102" s="4" t="s">
        <v>423</v>
      </c>
      <c r="G3102" s="4" t="s">
        <v>27</v>
      </c>
      <c r="H3102" s="5" t="s">
        <v>17802</v>
      </c>
      <c r="I3102" s="7" t="s">
        <v>17803</v>
      </c>
      <c r="J3102" s="5" t="n">
        <f aca="false">LEN(K3102)</f>
        <v>21</v>
      </c>
      <c r="K3102" s="6" t="s">
        <v>17804</v>
      </c>
      <c r="L3102" s="4" t="s">
        <v>637</v>
      </c>
      <c r="M3102" s="4" t="s">
        <v>31</v>
      </c>
    </row>
    <row r="3103" customFormat="false" ht="15.75" hidden="false" customHeight="true" outlineLevel="0" collapsed="false">
      <c r="A3103" s="4" t="n">
        <v>6449</v>
      </c>
      <c r="B3103" s="4" t="s">
        <v>17805</v>
      </c>
      <c r="C3103" s="4"/>
      <c r="D3103" s="4" t="s">
        <v>17806</v>
      </c>
      <c r="E3103" s="5" t="s">
        <v>2879</v>
      </c>
      <c r="F3103" s="4" t="s">
        <v>423</v>
      </c>
      <c r="G3103" s="4" t="s">
        <v>27</v>
      </c>
      <c r="H3103" s="5" t="s">
        <v>17807</v>
      </c>
      <c r="I3103" s="4" t="s">
        <v>17808</v>
      </c>
      <c r="J3103" s="5" t="n">
        <f aca="false">LEN(K3103)</f>
        <v>21</v>
      </c>
      <c r="K3103" s="6" t="s">
        <v>17809</v>
      </c>
      <c r="L3103" s="4" t="s">
        <v>57</v>
      </c>
      <c r="M3103" s="4" t="s">
        <v>31</v>
      </c>
    </row>
    <row r="3104" customFormat="false" ht="15.75" hidden="false" customHeight="true" outlineLevel="0" collapsed="false">
      <c r="A3104" s="4" t="n">
        <v>6493</v>
      </c>
      <c r="B3104" s="4" t="s">
        <v>17810</v>
      </c>
      <c r="C3104" s="4"/>
      <c r="D3104" s="4" t="s">
        <v>17811</v>
      </c>
      <c r="E3104" s="5" t="s">
        <v>11896</v>
      </c>
      <c r="F3104" s="4" t="s">
        <v>5112</v>
      </c>
      <c r="G3104" s="4" t="s">
        <v>27</v>
      </c>
      <c r="H3104" s="5" t="s">
        <v>17812</v>
      </c>
      <c r="I3104" s="4" t="s">
        <v>17813</v>
      </c>
      <c r="J3104" s="5" t="n">
        <f aca="false">LEN(K3104)</f>
        <v>21</v>
      </c>
      <c r="K3104" s="6" t="s">
        <v>17814</v>
      </c>
      <c r="L3104" s="4" t="s">
        <v>21</v>
      </c>
      <c r="M3104" s="4" t="s">
        <v>31</v>
      </c>
    </row>
    <row r="3105" customFormat="false" ht="15.75" hidden="false" customHeight="true" outlineLevel="0" collapsed="false">
      <c r="A3105" s="4" t="n">
        <v>6510</v>
      </c>
      <c r="B3105" s="4" t="s">
        <v>17815</v>
      </c>
      <c r="C3105" s="4"/>
      <c r="D3105" s="4" t="s">
        <v>17816</v>
      </c>
      <c r="E3105" s="5" t="s">
        <v>4478</v>
      </c>
      <c r="F3105" s="4" t="s">
        <v>4479</v>
      </c>
      <c r="G3105" s="4" t="s">
        <v>27</v>
      </c>
      <c r="H3105" s="5" t="s">
        <v>17817</v>
      </c>
      <c r="I3105" s="7" t="s">
        <v>17818</v>
      </c>
      <c r="J3105" s="5" t="n">
        <f aca="false">LEN(K3105)</f>
        <v>21</v>
      </c>
      <c r="K3105" s="6" t="s">
        <v>17819</v>
      </c>
      <c r="L3105" s="4" t="s">
        <v>31</v>
      </c>
      <c r="M3105" s="4" t="s">
        <v>4517</v>
      </c>
    </row>
    <row r="3106" customFormat="false" ht="15.75" hidden="false" customHeight="true" outlineLevel="0" collapsed="false">
      <c r="A3106" s="4" t="n">
        <v>6511</v>
      </c>
      <c r="B3106" s="4" t="s">
        <v>17820</v>
      </c>
      <c r="C3106" s="4"/>
      <c r="D3106" s="4" t="s">
        <v>17821</v>
      </c>
      <c r="E3106" s="5" t="s">
        <v>17822</v>
      </c>
      <c r="F3106" s="4" t="s">
        <v>17823</v>
      </c>
      <c r="G3106" s="4" t="s">
        <v>27</v>
      </c>
      <c r="H3106" s="5" t="s">
        <v>17824</v>
      </c>
      <c r="I3106" s="4" t="s">
        <v>17825</v>
      </c>
      <c r="J3106" s="5" t="n">
        <f aca="false">LEN(K3106)</f>
        <v>21</v>
      </c>
      <c r="K3106" s="6" t="s">
        <v>17826</v>
      </c>
      <c r="L3106" s="4" t="s">
        <v>21</v>
      </c>
      <c r="M3106" s="4" t="s">
        <v>918</v>
      </c>
    </row>
    <row r="3107" customFormat="false" ht="15.75" hidden="false" customHeight="true" outlineLevel="0" collapsed="false">
      <c r="A3107" s="4" t="n">
        <v>6533</v>
      </c>
      <c r="B3107" s="4" t="s">
        <v>17827</v>
      </c>
      <c r="C3107" s="4"/>
      <c r="D3107" s="4" t="s">
        <v>17828</v>
      </c>
      <c r="E3107" s="5" t="s">
        <v>17829</v>
      </c>
      <c r="F3107" s="4" t="s">
        <v>17830</v>
      </c>
      <c r="G3107" s="4" t="s">
        <v>299</v>
      </c>
      <c r="H3107" s="5" t="s">
        <v>17831</v>
      </c>
      <c r="I3107" s="4" t="s">
        <v>17832</v>
      </c>
      <c r="J3107" s="5" t="n">
        <f aca="false">LEN(K3107)</f>
        <v>21</v>
      </c>
      <c r="K3107" s="6" t="s">
        <v>17833</v>
      </c>
      <c r="L3107" s="4" t="s">
        <v>31</v>
      </c>
      <c r="M3107" s="4" t="s">
        <v>326</v>
      </c>
    </row>
    <row r="3108" customFormat="false" ht="15.75" hidden="false" customHeight="true" outlineLevel="0" collapsed="false">
      <c r="A3108" s="4" t="n">
        <v>6536</v>
      </c>
      <c r="B3108" s="4" t="s">
        <v>17834</v>
      </c>
      <c r="C3108" s="4"/>
      <c r="D3108" s="4" t="s">
        <v>17835</v>
      </c>
      <c r="E3108" s="5" t="s">
        <v>17836</v>
      </c>
      <c r="F3108" s="4" t="s">
        <v>17837</v>
      </c>
      <c r="G3108" s="4" t="s">
        <v>299</v>
      </c>
      <c r="H3108" s="5" t="s">
        <v>17838</v>
      </c>
      <c r="I3108" s="4" t="s">
        <v>17839</v>
      </c>
      <c r="J3108" s="5" t="n">
        <f aca="false">LEN(K3108)</f>
        <v>21</v>
      </c>
      <c r="K3108" s="6" t="s">
        <v>17840</v>
      </c>
      <c r="L3108" s="4" t="s">
        <v>31</v>
      </c>
      <c r="M3108" s="4" t="s">
        <v>1216</v>
      </c>
    </row>
    <row r="3109" customFormat="false" ht="15.75" hidden="false" customHeight="true" outlineLevel="0" collapsed="false">
      <c r="A3109" s="4" t="n">
        <v>6541</v>
      </c>
      <c r="B3109" s="4" t="s">
        <v>17841</v>
      </c>
      <c r="C3109" s="4"/>
      <c r="D3109" s="4" t="s">
        <v>17842</v>
      </c>
      <c r="E3109" s="5" t="s">
        <v>17843</v>
      </c>
      <c r="F3109" s="4" t="s">
        <v>17844</v>
      </c>
      <c r="G3109" s="4" t="s">
        <v>299</v>
      </c>
      <c r="H3109" s="5" t="s">
        <v>17845</v>
      </c>
      <c r="I3109" s="4" t="s">
        <v>17846</v>
      </c>
      <c r="J3109" s="5" t="n">
        <f aca="false">LEN(K3109)</f>
        <v>21</v>
      </c>
      <c r="K3109" s="10" t="str">
        <f aca="false">LOWER(SUBSTITUTE(SUBSTITUTE(SUBSTITUTE(SUBSTITUTE(SUBSTITUTE(SUBSTITUTE(SUBSTITUTE(B3109,"S.L.",""),"SL",""),"S.A.",""),"SA","")," ",""),".",""),",",""))&amp;".com"</f>
        <v>marquezadodealman.com</v>
      </c>
      <c r="L3109" s="4" t="s">
        <v>31</v>
      </c>
      <c r="M3109" s="4" t="s">
        <v>967</v>
      </c>
    </row>
    <row r="3110" customFormat="false" ht="15.75" hidden="false" customHeight="true" outlineLevel="0" collapsed="false">
      <c r="A3110" s="4" t="n">
        <v>6544</v>
      </c>
      <c r="B3110" s="4" t="s">
        <v>17847</v>
      </c>
      <c r="C3110" s="4"/>
      <c r="D3110" s="4" t="s">
        <v>17848</v>
      </c>
      <c r="E3110" s="5" t="s">
        <v>4240</v>
      </c>
      <c r="F3110" s="4" t="s">
        <v>4241</v>
      </c>
      <c r="G3110" s="4" t="s">
        <v>299</v>
      </c>
      <c r="H3110" s="5" t="s">
        <v>17849</v>
      </c>
      <c r="I3110" s="7" t="s">
        <v>17850</v>
      </c>
      <c r="J3110" s="5" t="n">
        <f aca="false">LEN(K3110)</f>
        <v>21</v>
      </c>
      <c r="K3110" s="6" t="str">
        <f aca="false">LOWER(SUBSTITUTE(SUBSTITUTE(SUBSTITUTE(SUBSTITUTE(SUBSTITUTE(SUBSTITUTE(SUBSTITUTE(B3110,"S.L.",""),"SL",""),"S.A.",""),"SA","")," ",""),".",""),",",""))&amp;".com"</f>
        <v>hernandezyatencia.com</v>
      </c>
      <c r="L3110" s="4" t="s">
        <v>637</v>
      </c>
      <c r="M3110" s="4" t="s">
        <v>31</v>
      </c>
    </row>
    <row r="3111" customFormat="false" ht="15.75" hidden="false" customHeight="true" outlineLevel="0" collapsed="false">
      <c r="A3111" s="4" t="n">
        <v>6586</v>
      </c>
      <c r="B3111" s="4" t="s">
        <v>17851</v>
      </c>
      <c r="C3111" s="4"/>
      <c r="D3111" s="4" t="s">
        <v>17852</v>
      </c>
      <c r="E3111" s="5" t="s">
        <v>1541</v>
      </c>
      <c r="F3111" s="4" t="s">
        <v>2900</v>
      </c>
      <c r="G3111" s="4" t="s">
        <v>1155</v>
      </c>
      <c r="H3111" s="5" t="s">
        <v>17853</v>
      </c>
      <c r="I3111" s="4" t="s">
        <v>17854</v>
      </c>
      <c r="J3111" s="5" t="n">
        <f aca="false">LEN(K3111)</f>
        <v>21</v>
      </c>
      <c r="K3111" s="10" t="s">
        <v>17855</v>
      </c>
      <c r="L3111" s="4" t="s">
        <v>637</v>
      </c>
      <c r="M3111" s="4" t="s">
        <v>31</v>
      </c>
    </row>
    <row r="3112" customFormat="false" ht="15.75" hidden="false" customHeight="true" outlineLevel="0" collapsed="false">
      <c r="A3112" s="4" t="n">
        <v>6612</v>
      </c>
      <c r="B3112" s="4" t="s">
        <v>17856</v>
      </c>
      <c r="C3112" s="4"/>
      <c r="D3112" s="4" t="s">
        <v>17857</v>
      </c>
      <c r="E3112" s="5" t="s">
        <v>17858</v>
      </c>
      <c r="F3112" s="4" t="s">
        <v>1155</v>
      </c>
      <c r="G3112" s="4" t="s">
        <v>1155</v>
      </c>
      <c r="H3112" s="5" t="s">
        <v>17859</v>
      </c>
      <c r="I3112" s="4" t="s">
        <v>17860</v>
      </c>
      <c r="J3112" s="5" t="n">
        <f aca="false">LEN(K3112)</f>
        <v>21</v>
      </c>
      <c r="K3112" s="6" t="s">
        <v>15889</v>
      </c>
      <c r="L3112" s="4" t="s">
        <v>21</v>
      </c>
      <c r="M3112" s="4" t="s">
        <v>828</v>
      </c>
    </row>
    <row r="3113" customFormat="false" ht="15.75" hidden="false" customHeight="true" outlineLevel="0" collapsed="false">
      <c r="A3113" s="4" t="n">
        <v>6614</v>
      </c>
      <c r="B3113" s="4" t="s">
        <v>17861</v>
      </c>
      <c r="C3113" s="4"/>
      <c r="D3113" s="4" t="s">
        <v>17862</v>
      </c>
      <c r="E3113" s="5" t="s">
        <v>17863</v>
      </c>
      <c r="F3113" s="4" t="s">
        <v>1155</v>
      </c>
      <c r="G3113" s="4" t="s">
        <v>1155</v>
      </c>
      <c r="H3113" s="5" t="s">
        <v>17864</v>
      </c>
      <c r="I3113" s="7" t="s">
        <v>17865</v>
      </c>
      <c r="J3113" s="5" t="n">
        <f aca="false">LEN(K3113)</f>
        <v>21</v>
      </c>
      <c r="K3113" s="6" t="s">
        <v>17866</v>
      </c>
      <c r="L3113" s="4" t="s">
        <v>637</v>
      </c>
      <c r="M3113" s="4" t="s">
        <v>2082</v>
      </c>
    </row>
    <row r="3114" customFormat="false" ht="15.75" hidden="false" customHeight="true" outlineLevel="0" collapsed="false">
      <c r="A3114" s="4" t="n">
        <v>6664</v>
      </c>
      <c r="B3114" s="4" t="s">
        <v>17867</v>
      </c>
      <c r="C3114" s="4"/>
      <c r="D3114" s="4" t="s">
        <v>17868</v>
      </c>
      <c r="E3114" s="5" t="s">
        <v>1541</v>
      </c>
      <c r="F3114" s="4" t="s">
        <v>1542</v>
      </c>
      <c r="G3114" s="4" t="s">
        <v>1155</v>
      </c>
      <c r="H3114" s="5" t="s">
        <v>17869</v>
      </c>
      <c r="I3114" s="4" t="s">
        <v>17870</v>
      </c>
      <c r="J3114" s="5" t="n">
        <f aca="false">LEN(K3114)</f>
        <v>21</v>
      </c>
      <c r="K3114" s="6" t="str">
        <f aca="false">LOWER(SUBSTITUTE(SUBSTITUTE(SUBSTITUTE(SUBSTITUTE(SUBSTITUTE(SUBSTITUTE(SUBSTITUTE(B3114,"S.L.",""),"SL",""),"S.A.",""),"SA","")," ",""),".",""),",",""))&amp;".com"</f>
        <v>proasolentremares.com</v>
      </c>
      <c r="L3114" s="4" t="s">
        <v>21</v>
      </c>
      <c r="M3114" s="4" t="s">
        <v>31</v>
      </c>
    </row>
    <row r="3115" customFormat="false" ht="15.75" hidden="false" customHeight="true" outlineLevel="0" collapsed="false">
      <c r="A3115" s="4" t="n">
        <v>6688</v>
      </c>
      <c r="B3115" s="4" t="s">
        <v>17871</v>
      </c>
      <c r="C3115" s="4"/>
      <c r="D3115" s="4" t="s">
        <v>17872</v>
      </c>
      <c r="E3115" s="5" t="s">
        <v>17873</v>
      </c>
      <c r="F3115" s="4" t="s">
        <v>17874</v>
      </c>
      <c r="G3115" s="4" t="s">
        <v>1155</v>
      </c>
      <c r="H3115" s="5" t="s">
        <v>17875</v>
      </c>
      <c r="I3115" s="4" t="s">
        <v>17876</v>
      </c>
      <c r="J3115" s="5" t="n">
        <f aca="false">LEN(K3115)</f>
        <v>21</v>
      </c>
      <c r="K3115" s="6" t="s">
        <v>17877</v>
      </c>
      <c r="L3115" s="4" t="s">
        <v>78</v>
      </c>
      <c r="M3115" s="4" t="s">
        <v>118</v>
      </c>
    </row>
    <row r="3116" customFormat="false" ht="15.75" hidden="false" customHeight="true" outlineLevel="0" collapsed="false">
      <c r="A3116" s="4" t="n">
        <v>6704</v>
      </c>
      <c r="B3116" s="4" t="s">
        <v>17878</v>
      </c>
      <c r="C3116" s="4"/>
      <c r="D3116" s="4" t="s">
        <v>17879</v>
      </c>
      <c r="E3116" s="5" t="s">
        <v>17880</v>
      </c>
      <c r="F3116" s="4" t="s">
        <v>17881</v>
      </c>
      <c r="G3116" s="4" t="s">
        <v>1155</v>
      </c>
      <c r="H3116" s="5" t="s">
        <v>17882</v>
      </c>
      <c r="I3116" s="4" t="s">
        <v>17883</v>
      </c>
      <c r="J3116" s="5" t="n">
        <f aca="false">LEN(K3116)</f>
        <v>21</v>
      </c>
      <c r="K3116" s="6" t="s">
        <v>17884</v>
      </c>
      <c r="L3116" s="4" t="s">
        <v>78</v>
      </c>
      <c r="M3116" s="4" t="s">
        <v>381</v>
      </c>
    </row>
    <row r="3117" customFormat="false" ht="15.75" hidden="false" customHeight="true" outlineLevel="0" collapsed="false">
      <c r="A3117" s="4" t="n">
        <v>6709</v>
      </c>
      <c r="B3117" s="4" t="s">
        <v>4123</v>
      </c>
      <c r="C3117" s="4"/>
      <c r="D3117" s="4" t="s">
        <v>17885</v>
      </c>
      <c r="E3117" s="5" t="s">
        <v>17886</v>
      </c>
      <c r="F3117" s="4" t="s">
        <v>17887</v>
      </c>
      <c r="G3117" s="4" t="s">
        <v>1155</v>
      </c>
      <c r="H3117" s="5" t="s">
        <v>17888</v>
      </c>
      <c r="I3117" s="4" t="s">
        <v>17889</v>
      </c>
      <c r="J3117" s="5" t="n">
        <f aca="false">LEN(K3117)</f>
        <v>21</v>
      </c>
      <c r="K3117" s="6" t="s">
        <v>17890</v>
      </c>
      <c r="L3117" s="4" t="s">
        <v>57</v>
      </c>
      <c r="M3117" s="4" t="s">
        <v>1216</v>
      </c>
    </row>
    <row r="3118" customFormat="false" ht="15.75" hidden="false" customHeight="true" outlineLevel="0" collapsed="false">
      <c r="A3118" s="4" t="n">
        <v>6734</v>
      </c>
      <c r="B3118" s="4" t="s">
        <v>1036</v>
      </c>
      <c r="C3118" s="4"/>
      <c r="D3118" s="4" t="s">
        <v>17891</v>
      </c>
      <c r="E3118" s="5" t="s">
        <v>3788</v>
      </c>
      <c r="F3118" s="4" t="s">
        <v>1423</v>
      </c>
      <c r="G3118" s="4" t="s">
        <v>1423</v>
      </c>
      <c r="H3118" s="5" t="s">
        <v>17892</v>
      </c>
      <c r="I3118" s="4" t="s">
        <v>17893</v>
      </c>
      <c r="J3118" s="5" t="n">
        <f aca="false">LEN(K3118)</f>
        <v>21</v>
      </c>
      <c r="K3118" s="6" t="s">
        <v>17894</v>
      </c>
      <c r="L3118" s="4" t="s">
        <v>21</v>
      </c>
      <c r="M3118" s="4" t="s">
        <v>158</v>
      </c>
    </row>
    <row r="3119" customFormat="false" ht="15.75" hidden="false" customHeight="true" outlineLevel="0" collapsed="false">
      <c r="A3119" s="4" t="n">
        <v>6744</v>
      </c>
      <c r="B3119" s="4" t="s">
        <v>17895</v>
      </c>
      <c r="C3119" s="4"/>
      <c r="D3119" s="4" t="s">
        <v>17896</v>
      </c>
      <c r="E3119" s="5" t="s">
        <v>14748</v>
      </c>
      <c r="F3119" s="4" t="s">
        <v>1423</v>
      </c>
      <c r="G3119" s="4" t="s">
        <v>1423</v>
      </c>
      <c r="H3119" s="5" t="s">
        <v>17897</v>
      </c>
      <c r="I3119" s="4" t="s">
        <v>17898</v>
      </c>
      <c r="J3119" s="5" t="n">
        <f aca="false">LEN(K3119)</f>
        <v>21</v>
      </c>
      <c r="K3119" s="6" t="s">
        <v>17899</v>
      </c>
      <c r="L3119" s="4" t="s">
        <v>21</v>
      </c>
      <c r="M3119" s="4" t="s">
        <v>549</v>
      </c>
    </row>
    <row r="3120" customFormat="false" ht="15.75" hidden="false" customHeight="true" outlineLevel="0" collapsed="false">
      <c r="A3120" s="4" t="n">
        <v>6757</v>
      </c>
      <c r="B3120" s="4" t="s">
        <v>7840</v>
      </c>
      <c r="C3120" s="4"/>
      <c r="D3120" s="4" t="s">
        <v>17900</v>
      </c>
      <c r="E3120" s="5" t="s">
        <v>7842</v>
      </c>
      <c r="F3120" s="4" t="s">
        <v>7843</v>
      </c>
      <c r="G3120" s="4" t="s">
        <v>1423</v>
      </c>
      <c r="H3120" s="5" t="s">
        <v>7844</v>
      </c>
      <c r="I3120" s="4" t="s">
        <v>7845</v>
      </c>
      <c r="J3120" s="5" t="n">
        <f aca="false">LEN(K3120)</f>
        <v>21</v>
      </c>
      <c r="K3120" s="10" t="s">
        <v>17901</v>
      </c>
      <c r="L3120" s="4" t="s">
        <v>31</v>
      </c>
      <c r="M3120" s="4" t="s">
        <v>326</v>
      </c>
    </row>
    <row r="3121" customFormat="false" ht="15.75" hidden="false" customHeight="true" outlineLevel="0" collapsed="false">
      <c r="A3121" s="4" t="n">
        <v>6800</v>
      </c>
      <c r="B3121" s="4" t="s">
        <v>17902</v>
      </c>
      <c r="C3121" s="4"/>
      <c r="D3121" s="4" t="s">
        <v>17903</v>
      </c>
      <c r="E3121" s="5" t="s">
        <v>504</v>
      </c>
      <c r="F3121" s="4" t="s">
        <v>505</v>
      </c>
      <c r="G3121" s="4" t="s">
        <v>84</v>
      </c>
      <c r="H3121" s="5" t="s">
        <v>17904</v>
      </c>
      <c r="I3121" s="4" t="s">
        <v>17905</v>
      </c>
      <c r="J3121" s="5" t="n">
        <f aca="false">LEN(K3121)</f>
        <v>21</v>
      </c>
      <c r="K3121" s="6" t="s">
        <v>17906</v>
      </c>
      <c r="L3121" s="4" t="s">
        <v>21</v>
      </c>
      <c r="M3121" s="4" t="s">
        <v>31</v>
      </c>
    </row>
    <row r="3122" customFormat="false" ht="15.75" hidden="false" customHeight="true" outlineLevel="0" collapsed="false">
      <c r="A3122" s="4" t="n">
        <v>6827</v>
      </c>
      <c r="B3122" s="4" t="s">
        <v>17907</v>
      </c>
      <c r="C3122" s="4"/>
      <c r="D3122" s="4" t="s">
        <v>17908</v>
      </c>
      <c r="E3122" s="5" t="s">
        <v>14765</v>
      </c>
      <c r="F3122" s="4" t="s">
        <v>14766</v>
      </c>
      <c r="G3122" s="4" t="s">
        <v>84</v>
      </c>
      <c r="H3122" s="5" t="s">
        <v>14767</v>
      </c>
      <c r="I3122" s="4" t="s">
        <v>14768</v>
      </c>
      <c r="J3122" s="5" t="n">
        <f aca="false">LEN(K3122)</f>
        <v>21</v>
      </c>
      <c r="K3122" s="6" t="s">
        <v>17909</v>
      </c>
      <c r="L3122" s="4" t="s">
        <v>31</v>
      </c>
      <c r="M3122" s="4" t="s">
        <v>32</v>
      </c>
    </row>
    <row r="3123" customFormat="false" ht="15.75" hidden="false" customHeight="true" outlineLevel="0" collapsed="false">
      <c r="A3123" s="4" t="n">
        <v>6845</v>
      </c>
      <c r="B3123" s="4" t="s">
        <v>17910</v>
      </c>
      <c r="C3123" s="4"/>
      <c r="D3123" s="4" t="s">
        <v>17911</v>
      </c>
      <c r="E3123" s="5" t="s">
        <v>17912</v>
      </c>
      <c r="F3123" s="4" t="s">
        <v>5150</v>
      </c>
      <c r="G3123" s="4" t="s">
        <v>84</v>
      </c>
      <c r="H3123" s="5" t="s">
        <v>17913</v>
      </c>
      <c r="I3123" s="4" t="s">
        <v>17914</v>
      </c>
      <c r="J3123" s="5" t="n">
        <f aca="false">LEN(K3123)</f>
        <v>21</v>
      </c>
      <c r="K3123" s="6" t="s">
        <v>17915</v>
      </c>
      <c r="L3123" s="4" t="s">
        <v>637</v>
      </c>
      <c r="M3123" s="4" t="s">
        <v>17916</v>
      </c>
    </row>
    <row r="3124" customFormat="false" ht="15.75" hidden="false" customHeight="true" outlineLevel="0" collapsed="false">
      <c r="A3124" s="4" t="n">
        <v>6849</v>
      </c>
      <c r="B3124" s="4" t="s">
        <v>17917</v>
      </c>
      <c r="C3124" s="4"/>
      <c r="D3124" s="4" t="s">
        <v>17918</v>
      </c>
      <c r="E3124" s="5" t="s">
        <v>17912</v>
      </c>
      <c r="F3124" s="4" t="s">
        <v>5150</v>
      </c>
      <c r="G3124" s="4" t="s">
        <v>84</v>
      </c>
      <c r="H3124" s="5" t="s">
        <v>17919</v>
      </c>
      <c r="I3124" s="4" t="s">
        <v>17920</v>
      </c>
      <c r="J3124" s="5" t="n">
        <f aca="false">LEN(K3124)</f>
        <v>21</v>
      </c>
      <c r="K3124" s="6" t="s">
        <v>17921</v>
      </c>
      <c r="L3124" s="4" t="s">
        <v>21</v>
      </c>
      <c r="M3124" s="4" t="s">
        <v>17922</v>
      </c>
    </row>
    <row r="3125" customFormat="false" ht="15.75" hidden="false" customHeight="true" outlineLevel="0" collapsed="false">
      <c r="A3125" s="4" t="n">
        <v>6852</v>
      </c>
      <c r="B3125" s="4" t="s">
        <v>17923</v>
      </c>
      <c r="C3125" s="4"/>
      <c r="D3125" s="4" t="s">
        <v>17924</v>
      </c>
      <c r="E3125" s="5" t="s">
        <v>17925</v>
      </c>
      <c r="F3125" s="4" t="s">
        <v>17926</v>
      </c>
      <c r="G3125" s="4" t="s">
        <v>84</v>
      </c>
      <c r="H3125" s="5" t="s">
        <v>17927</v>
      </c>
      <c r="I3125" s="4" t="s">
        <v>17928</v>
      </c>
      <c r="J3125" s="5" t="n">
        <f aca="false">LEN(K3125)</f>
        <v>21</v>
      </c>
      <c r="K3125" s="6" t="s">
        <v>17929</v>
      </c>
      <c r="L3125" s="4" t="s">
        <v>21</v>
      </c>
      <c r="M3125" s="4" t="s">
        <v>22</v>
      </c>
    </row>
    <row r="3126" customFormat="false" ht="15.75" hidden="false" customHeight="true" outlineLevel="0" collapsed="false">
      <c r="A3126" s="4" t="n">
        <v>6869</v>
      </c>
      <c r="B3126" s="4" t="s">
        <v>17930</v>
      </c>
      <c r="C3126" s="4"/>
      <c r="D3126" s="4" t="s">
        <v>17931</v>
      </c>
      <c r="E3126" s="5" t="s">
        <v>648</v>
      </c>
      <c r="F3126" s="4" t="s">
        <v>649</v>
      </c>
      <c r="G3126" s="4" t="s">
        <v>84</v>
      </c>
      <c r="H3126" s="5" t="s">
        <v>17932</v>
      </c>
      <c r="I3126" s="7" t="s">
        <v>8994</v>
      </c>
      <c r="J3126" s="5" t="n">
        <f aca="false">LEN(K3126)</f>
        <v>21</v>
      </c>
      <c r="K3126" s="6" t="s">
        <v>17933</v>
      </c>
      <c r="L3126" s="4" t="s">
        <v>31</v>
      </c>
      <c r="M3126" s="4" t="s">
        <v>3558</v>
      </c>
    </row>
    <row r="3127" customFormat="false" ht="15.75" hidden="false" customHeight="true" outlineLevel="0" collapsed="false">
      <c r="A3127" s="4" t="n">
        <v>6887</v>
      </c>
      <c r="B3127" s="4" t="s">
        <v>17934</v>
      </c>
      <c r="C3127" s="4"/>
      <c r="D3127" s="4" t="s">
        <v>17935</v>
      </c>
      <c r="E3127" s="5" t="s">
        <v>1560</v>
      </c>
      <c r="F3127" s="4" t="s">
        <v>83</v>
      </c>
      <c r="G3127" s="4" t="s">
        <v>84</v>
      </c>
      <c r="H3127" s="5" t="s">
        <v>17936</v>
      </c>
      <c r="I3127" s="4" t="s">
        <v>17937</v>
      </c>
      <c r="J3127" s="5" t="n">
        <f aca="false">LEN(K3127)</f>
        <v>21</v>
      </c>
      <c r="K3127" s="6" t="s">
        <v>17938</v>
      </c>
      <c r="L3127" s="4" t="s">
        <v>21</v>
      </c>
      <c r="M3127" s="4" t="s">
        <v>9006</v>
      </c>
    </row>
    <row r="3128" customFormat="false" ht="15.75" hidden="false" customHeight="true" outlineLevel="0" collapsed="false">
      <c r="A3128" s="4" t="n">
        <v>6888</v>
      </c>
      <c r="B3128" s="4" t="s">
        <v>17939</v>
      </c>
      <c r="C3128" s="4"/>
      <c r="D3128" s="4" t="s">
        <v>17940</v>
      </c>
      <c r="E3128" s="5" t="s">
        <v>9845</v>
      </c>
      <c r="F3128" s="4" t="s">
        <v>83</v>
      </c>
      <c r="G3128" s="4" t="s">
        <v>84</v>
      </c>
      <c r="H3128" s="5" t="s">
        <v>17941</v>
      </c>
      <c r="I3128" s="4" t="s">
        <v>17942</v>
      </c>
      <c r="J3128" s="5" t="n">
        <f aca="false">LEN(K3128)</f>
        <v>21</v>
      </c>
      <c r="K3128" s="6" t="s">
        <v>17943</v>
      </c>
      <c r="L3128" s="4" t="s">
        <v>21</v>
      </c>
      <c r="M3128" s="4" t="s">
        <v>1979</v>
      </c>
    </row>
    <row r="3129" customFormat="false" ht="15.75" hidden="false" customHeight="true" outlineLevel="0" collapsed="false">
      <c r="A3129" s="4" t="n">
        <v>6899</v>
      </c>
      <c r="B3129" s="4" t="s">
        <v>12073</v>
      </c>
      <c r="C3129" s="4"/>
      <c r="D3129" s="4" t="s">
        <v>17944</v>
      </c>
      <c r="E3129" s="5" t="s">
        <v>17945</v>
      </c>
      <c r="F3129" s="4" t="s">
        <v>83</v>
      </c>
      <c r="G3129" s="4" t="s">
        <v>84</v>
      </c>
      <c r="H3129" s="5" t="s">
        <v>17946</v>
      </c>
      <c r="I3129" s="7" t="s">
        <v>17947</v>
      </c>
      <c r="J3129" s="5" t="n">
        <f aca="false">LEN(K3129)</f>
        <v>21</v>
      </c>
      <c r="K3129" s="6" t="str">
        <f aca="false">LOWER(SUBSTITUTE(SUBSTITUTE(SUBSTITUTE(SUBSTITUTE(SUBSTITUTE(SUBSTITUTE(SUBSTITUTE(B3129,"S.L.",""),"SL",""),"S.A.",""),"SA","")," ",""),".",""),",",""))&amp;".com"</f>
        <v>gruporoyaltelecom.com</v>
      </c>
      <c r="L3129" s="4" t="s">
        <v>21</v>
      </c>
      <c r="M3129" s="4" t="s">
        <v>31</v>
      </c>
    </row>
    <row r="3130" customFormat="false" ht="15.75" hidden="false" customHeight="true" outlineLevel="0" collapsed="false">
      <c r="A3130" s="4" t="n">
        <v>6904</v>
      </c>
      <c r="B3130" s="4" t="s">
        <v>17948</v>
      </c>
      <c r="C3130" s="4"/>
      <c r="D3130" s="4" t="s">
        <v>17949</v>
      </c>
      <c r="E3130" s="5" t="s">
        <v>1768</v>
      </c>
      <c r="F3130" s="4" t="s">
        <v>83</v>
      </c>
      <c r="G3130" s="4" t="s">
        <v>84</v>
      </c>
      <c r="H3130" s="5" t="s">
        <v>17950</v>
      </c>
      <c r="I3130" s="4" t="s">
        <v>17951</v>
      </c>
      <c r="J3130" s="5" t="n">
        <f aca="false">LEN(K3130)</f>
        <v>21</v>
      </c>
      <c r="K3130" s="6" t="s">
        <v>17952</v>
      </c>
      <c r="L3130" s="4" t="s">
        <v>57</v>
      </c>
      <c r="M3130" s="4" t="s">
        <v>10060</v>
      </c>
    </row>
    <row r="3131" customFormat="false" ht="15.75" hidden="false" customHeight="true" outlineLevel="0" collapsed="false">
      <c r="A3131" s="4" t="n">
        <v>6921</v>
      </c>
      <c r="B3131" s="4" t="s">
        <v>17953</v>
      </c>
      <c r="C3131" s="4"/>
      <c r="D3131" s="4" t="s">
        <v>17954</v>
      </c>
      <c r="E3131" s="5" t="s">
        <v>82</v>
      </c>
      <c r="F3131" s="4" t="s">
        <v>83</v>
      </c>
      <c r="G3131" s="4" t="s">
        <v>84</v>
      </c>
      <c r="H3131" s="5" t="s">
        <v>17955</v>
      </c>
      <c r="I3131" s="4" t="s">
        <v>17956</v>
      </c>
      <c r="J3131" s="5" t="n">
        <f aca="false">LEN(K3131)</f>
        <v>21</v>
      </c>
      <c r="K3131" s="6" t="s">
        <v>17957</v>
      </c>
      <c r="L3131" s="4" t="s">
        <v>637</v>
      </c>
      <c r="M3131" s="4" t="s">
        <v>5272</v>
      </c>
    </row>
    <row r="3132" customFormat="false" ht="15.75" hidden="false" customHeight="true" outlineLevel="0" collapsed="false">
      <c r="A3132" s="4" t="n">
        <v>6923</v>
      </c>
      <c r="B3132" s="4" t="s">
        <v>17958</v>
      </c>
      <c r="C3132" s="4"/>
      <c r="D3132" s="4" t="s">
        <v>17959</v>
      </c>
      <c r="E3132" s="5" t="s">
        <v>82</v>
      </c>
      <c r="F3132" s="4" t="s">
        <v>83</v>
      </c>
      <c r="G3132" s="4" t="s">
        <v>84</v>
      </c>
      <c r="H3132" s="5" t="s">
        <v>17960</v>
      </c>
      <c r="I3132" s="4" t="s">
        <v>17961</v>
      </c>
      <c r="J3132" s="5" t="n">
        <f aca="false">LEN(K3132)</f>
        <v>21</v>
      </c>
      <c r="K3132" s="6" t="s">
        <v>17962</v>
      </c>
      <c r="L3132" s="4" t="s">
        <v>21</v>
      </c>
      <c r="M3132" s="4" t="s">
        <v>6467</v>
      </c>
    </row>
    <row r="3133" customFormat="false" ht="15.75" hidden="false" customHeight="true" outlineLevel="0" collapsed="false">
      <c r="A3133" s="4" t="n">
        <v>7018</v>
      </c>
      <c r="B3133" s="4" t="s">
        <v>17963</v>
      </c>
      <c r="C3133" s="4"/>
      <c r="D3133" s="4" t="s">
        <v>17964</v>
      </c>
      <c r="E3133" s="5" t="s">
        <v>648</v>
      </c>
      <c r="F3133" s="4" t="s">
        <v>649</v>
      </c>
      <c r="G3133" s="4" t="s">
        <v>84</v>
      </c>
      <c r="H3133" s="5" t="s">
        <v>17965</v>
      </c>
      <c r="I3133" s="4" t="s">
        <v>17966</v>
      </c>
      <c r="J3133" s="5" t="n">
        <f aca="false">LEN(K3133)</f>
        <v>21</v>
      </c>
      <c r="K3133" s="6" t="s">
        <v>17967</v>
      </c>
      <c r="L3133" s="4" t="s">
        <v>57</v>
      </c>
      <c r="M3133" s="4" t="s">
        <v>1016</v>
      </c>
    </row>
    <row r="3134" customFormat="false" ht="15.75" hidden="false" customHeight="true" outlineLevel="0" collapsed="false">
      <c r="A3134" s="4" t="n">
        <v>7064</v>
      </c>
      <c r="B3134" s="4" t="s">
        <v>17968</v>
      </c>
      <c r="C3134" s="4"/>
      <c r="D3134" s="4" t="s">
        <v>17969</v>
      </c>
      <c r="E3134" s="5" t="s">
        <v>564</v>
      </c>
      <c r="F3134" s="4" t="s">
        <v>565</v>
      </c>
      <c r="G3134" s="4" t="s">
        <v>84</v>
      </c>
      <c r="H3134" s="5" t="s">
        <v>17970</v>
      </c>
      <c r="I3134" s="4" t="s">
        <v>17971</v>
      </c>
      <c r="J3134" s="5" t="n">
        <f aca="false">LEN(K3134)</f>
        <v>21</v>
      </c>
      <c r="K3134" s="6" t="s">
        <v>17972</v>
      </c>
      <c r="L3134" s="4" t="s">
        <v>57</v>
      </c>
      <c r="M3134" s="4" t="s">
        <v>3817</v>
      </c>
    </row>
    <row r="3135" customFormat="false" ht="15.75" hidden="false" customHeight="true" outlineLevel="0" collapsed="false">
      <c r="A3135" s="4" t="n">
        <v>7072</v>
      </c>
      <c r="B3135" s="4" t="s">
        <v>17973</v>
      </c>
      <c r="C3135" s="4"/>
      <c r="D3135" s="4" t="s">
        <v>17974</v>
      </c>
      <c r="E3135" s="5" t="s">
        <v>17975</v>
      </c>
      <c r="F3135" s="4" t="s">
        <v>565</v>
      </c>
      <c r="G3135" s="4" t="s">
        <v>84</v>
      </c>
      <c r="H3135" s="5" t="s">
        <v>17976</v>
      </c>
      <c r="I3135" s="4" t="s">
        <v>17977</v>
      </c>
      <c r="J3135" s="5" t="n">
        <f aca="false">LEN(K3135)</f>
        <v>21</v>
      </c>
      <c r="K3135" s="10" t="s">
        <v>17921</v>
      </c>
      <c r="L3135" s="4" t="s">
        <v>31</v>
      </c>
      <c r="M3135" s="4" t="s">
        <v>17978</v>
      </c>
    </row>
    <row r="3136" customFormat="false" ht="15.75" hidden="false" customHeight="true" outlineLevel="0" collapsed="false">
      <c r="A3136" s="4" t="n">
        <v>7082</v>
      </c>
      <c r="B3136" s="4" t="s">
        <v>17979</v>
      </c>
      <c r="C3136" s="4"/>
      <c r="D3136" s="4" t="s">
        <v>17980</v>
      </c>
      <c r="E3136" s="5" t="s">
        <v>9764</v>
      </c>
      <c r="F3136" s="4" t="s">
        <v>4285</v>
      </c>
      <c r="G3136" s="4" t="s">
        <v>84</v>
      </c>
      <c r="H3136" s="5" t="s">
        <v>17981</v>
      </c>
      <c r="I3136" s="4" t="s">
        <v>17982</v>
      </c>
      <c r="J3136" s="5" t="n">
        <f aca="false">LEN(K3136)</f>
        <v>21</v>
      </c>
      <c r="K3136" s="6" t="s">
        <v>15889</v>
      </c>
      <c r="L3136" s="4" t="s">
        <v>66</v>
      </c>
      <c r="M3136" s="4" t="s">
        <v>3461</v>
      </c>
    </row>
    <row r="3137" customFormat="false" ht="15.75" hidden="false" customHeight="true" outlineLevel="0" collapsed="false">
      <c r="A3137" s="4" t="n">
        <v>7086</v>
      </c>
      <c r="B3137" s="4" t="s">
        <v>17983</v>
      </c>
      <c r="C3137" s="4"/>
      <c r="D3137" s="4" t="s">
        <v>17984</v>
      </c>
      <c r="E3137" s="5" t="s">
        <v>9764</v>
      </c>
      <c r="F3137" s="4" t="s">
        <v>17985</v>
      </c>
      <c r="G3137" s="4" t="s">
        <v>84</v>
      </c>
      <c r="H3137" s="5" t="s">
        <v>17986</v>
      </c>
      <c r="I3137" s="4" t="s">
        <v>17987</v>
      </c>
      <c r="J3137" s="5" t="n">
        <f aca="false">LEN(K3137)</f>
        <v>21</v>
      </c>
      <c r="K3137" s="6" t="s">
        <v>17988</v>
      </c>
      <c r="L3137" s="4" t="s">
        <v>57</v>
      </c>
      <c r="M3137" s="4" t="s">
        <v>31</v>
      </c>
    </row>
    <row r="3138" customFormat="false" ht="15.75" hidden="false" customHeight="true" outlineLevel="0" collapsed="false">
      <c r="A3138" s="4" t="n">
        <v>7085</v>
      </c>
      <c r="B3138" s="4" t="s">
        <v>17983</v>
      </c>
      <c r="C3138" s="4"/>
      <c r="D3138" s="4" t="s">
        <v>17984</v>
      </c>
      <c r="E3138" s="5" t="s">
        <v>9764</v>
      </c>
      <c r="F3138" s="4" t="s">
        <v>4285</v>
      </c>
      <c r="G3138" s="4" t="s">
        <v>84</v>
      </c>
      <c r="H3138" s="5" t="s">
        <v>17986</v>
      </c>
      <c r="I3138" s="4" t="s">
        <v>17989</v>
      </c>
      <c r="J3138" s="5" t="n">
        <f aca="false">LEN(K3138)</f>
        <v>21</v>
      </c>
      <c r="K3138" s="6" t="s">
        <v>17988</v>
      </c>
      <c r="L3138" s="4" t="s">
        <v>21</v>
      </c>
      <c r="M3138" s="4" t="s">
        <v>1793</v>
      </c>
    </row>
    <row r="3139" customFormat="false" ht="15.75" hidden="false" customHeight="true" outlineLevel="0" collapsed="false">
      <c r="A3139" s="4" t="n">
        <v>7090</v>
      </c>
      <c r="B3139" s="4" t="s">
        <v>17990</v>
      </c>
      <c r="C3139" s="4"/>
      <c r="D3139" s="4" t="s">
        <v>17991</v>
      </c>
      <c r="E3139" s="5" t="s">
        <v>9764</v>
      </c>
      <c r="F3139" s="4" t="s">
        <v>4285</v>
      </c>
      <c r="G3139" s="4" t="s">
        <v>84</v>
      </c>
      <c r="H3139" s="5" t="s">
        <v>17992</v>
      </c>
      <c r="I3139" s="4" t="s">
        <v>17993</v>
      </c>
      <c r="J3139" s="5" t="n">
        <f aca="false">LEN(K3139)</f>
        <v>21</v>
      </c>
      <c r="K3139" s="6" t="s">
        <v>15889</v>
      </c>
      <c r="L3139" s="4" t="s">
        <v>57</v>
      </c>
      <c r="M3139" s="4" t="s">
        <v>1605</v>
      </c>
    </row>
    <row r="3140" customFormat="false" ht="15.75" hidden="false" customHeight="true" outlineLevel="0" collapsed="false">
      <c r="A3140" s="4" t="n">
        <v>7118</v>
      </c>
      <c r="B3140" s="4" t="s">
        <v>17994</v>
      </c>
      <c r="C3140" s="4"/>
      <c r="D3140" s="4" t="s">
        <v>17995</v>
      </c>
      <c r="E3140" s="5" t="s">
        <v>91</v>
      </c>
      <c r="F3140" s="4" t="s">
        <v>92</v>
      </c>
      <c r="G3140" s="4" t="s">
        <v>84</v>
      </c>
      <c r="H3140" s="5" t="s">
        <v>17996</v>
      </c>
      <c r="I3140" s="4" t="s">
        <v>17997</v>
      </c>
      <c r="J3140" s="5" t="n">
        <f aca="false">LEN(K3140)</f>
        <v>21</v>
      </c>
      <c r="K3140" s="6" t="s">
        <v>17998</v>
      </c>
      <c r="L3140" s="4" t="s">
        <v>57</v>
      </c>
      <c r="M3140" s="4" t="s">
        <v>13165</v>
      </c>
    </row>
    <row r="3141" customFormat="false" ht="15.75" hidden="false" customHeight="true" outlineLevel="0" collapsed="false">
      <c r="A3141" s="4" t="n">
        <v>7193</v>
      </c>
      <c r="B3141" s="4" t="s">
        <v>17999</v>
      </c>
      <c r="C3141" s="4"/>
      <c r="D3141" s="4" t="s">
        <v>18000</v>
      </c>
      <c r="E3141" s="5" t="s">
        <v>9824</v>
      </c>
      <c r="F3141" s="4" t="s">
        <v>5186</v>
      </c>
      <c r="G3141" s="4" t="s">
        <v>84</v>
      </c>
      <c r="H3141" s="5" t="s">
        <v>18001</v>
      </c>
      <c r="I3141" s="4" t="s">
        <v>18002</v>
      </c>
      <c r="J3141" s="5" t="n">
        <f aca="false">LEN(K3141)</f>
        <v>21</v>
      </c>
      <c r="K3141" s="6" t="s">
        <v>15889</v>
      </c>
      <c r="L3141" s="4" t="s">
        <v>78</v>
      </c>
      <c r="M3141" s="4" t="s">
        <v>31</v>
      </c>
    </row>
    <row r="3142" customFormat="false" ht="15.75" hidden="false" customHeight="true" outlineLevel="0" collapsed="false">
      <c r="A3142" s="4" t="n">
        <v>7197</v>
      </c>
      <c r="B3142" s="4" t="s">
        <v>18003</v>
      </c>
      <c r="C3142" s="4"/>
      <c r="D3142" s="4" t="s">
        <v>18004</v>
      </c>
      <c r="E3142" s="5" t="s">
        <v>9824</v>
      </c>
      <c r="F3142" s="4" t="s">
        <v>5186</v>
      </c>
      <c r="G3142" s="4" t="s">
        <v>84</v>
      </c>
      <c r="H3142" s="5" t="s">
        <v>18005</v>
      </c>
      <c r="I3142" s="4" t="s">
        <v>18006</v>
      </c>
      <c r="J3142" s="5" t="n">
        <f aca="false">LEN(K3142)</f>
        <v>21</v>
      </c>
      <c r="K3142" s="6" t="s">
        <v>18007</v>
      </c>
      <c r="L3142" s="4" t="s">
        <v>57</v>
      </c>
      <c r="M3142" s="4" t="s">
        <v>31</v>
      </c>
    </row>
    <row r="3143" customFormat="false" ht="15.75" hidden="false" customHeight="true" outlineLevel="0" collapsed="false">
      <c r="A3143" s="4" t="n">
        <v>7238</v>
      </c>
      <c r="B3143" s="4" t="s">
        <v>18008</v>
      </c>
      <c r="C3143" s="4"/>
      <c r="D3143" s="4" t="s">
        <v>234</v>
      </c>
      <c r="E3143" s="5" t="s">
        <v>161</v>
      </c>
      <c r="F3143" s="4" t="s">
        <v>162</v>
      </c>
      <c r="G3143" s="4" t="s">
        <v>84</v>
      </c>
      <c r="H3143" s="5" t="s">
        <v>18009</v>
      </c>
      <c r="I3143" s="4" t="s">
        <v>18010</v>
      </c>
      <c r="J3143" s="5" t="n">
        <f aca="false">LEN(K3143)</f>
        <v>21</v>
      </c>
      <c r="K3143" s="6" t="str">
        <f aca="false">LOWER(SUBSTITUTE(SUBSTITUTE(SUBSTITUTE(SUBSTITUTE(SUBSTITUTE(SUBSTITUTE(SUBSTITUTE(B3143,"S.L.",""),"SL",""),"S.A.",""),"SA","")," ",""),".",""),",",""))&amp;".com"</f>
        <v>caremasiestaplaya.com</v>
      </c>
      <c r="L3143" s="4" t="s">
        <v>21</v>
      </c>
      <c r="M3143" s="4" t="s">
        <v>31</v>
      </c>
    </row>
    <row r="3144" customFormat="false" ht="15.75" hidden="false" customHeight="true" outlineLevel="0" collapsed="false">
      <c r="A3144" s="4" t="n">
        <v>7260</v>
      </c>
      <c r="B3144" s="4" t="s">
        <v>18011</v>
      </c>
      <c r="C3144" s="4"/>
      <c r="D3144" s="4" t="s">
        <v>18012</v>
      </c>
      <c r="E3144" s="5" t="s">
        <v>228</v>
      </c>
      <c r="F3144" s="4" t="s">
        <v>162</v>
      </c>
      <c r="G3144" s="4" t="s">
        <v>84</v>
      </c>
      <c r="H3144" s="5" t="s">
        <v>18013</v>
      </c>
      <c r="I3144" s="4" t="s">
        <v>18014</v>
      </c>
      <c r="J3144" s="5" t="n">
        <f aca="false">LEN(K3144)</f>
        <v>21</v>
      </c>
      <c r="K3144" s="6" t="str">
        <f aca="false">LOWER(SUBSTITUTE(SUBSTITUTE(SUBSTITUTE(SUBSTITUTE(SUBSTITUTE(SUBSTITUTE(SUBSTITUTE(B3144,"S.L.",""),"SL",""),"S.A.",""),"SA","")," ",""),".",""),",",""))&amp;".com"</f>
        <v>calaenblanesbeach.com</v>
      </c>
      <c r="L3144" s="4" t="s">
        <v>31</v>
      </c>
      <c r="M3144" s="4" t="s">
        <v>31</v>
      </c>
    </row>
    <row r="3145" customFormat="false" ht="15.75" hidden="false" customHeight="true" outlineLevel="0" collapsed="false">
      <c r="A3145" s="4" t="n">
        <v>7278</v>
      </c>
      <c r="B3145" s="4" t="s">
        <v>18015</v>
      </c>
      <c r="C3145" s="4"/>
      <c r="D3145" s="4" t="s">
        <v>18016</v>
      </c>
      <c r="E3145" s="5" t="s">
        <v>12100</v>
      </c>
      <c r="F3145" s="4" t="s">
        <v>83</v>
      </c>
      <c r="G3145" s="4" t="s">
        <v>84</v>
      </c>
      <c r="H3145" s="5" t="s">
        <v>18017</v>
      </c>
      <c r="I3145" s="4" t="s">
        <v>18018</v>
      </c>
      <c r="J3145" s="5" t="n">
        <f aca="false">LEN(K3145)</f>
        <v>21</v>
      </c>
      <c r="K3145" s="6" t="s">
        <v>18019</v>
      </c>
      <c r="L3145" s="4" t="s">
        <v>66</v>
      </c>
      <c r="M3145" s="4" t="s">
        <v>2843</v>
      </c>
    </row>
    <row r="3146" customFormat="false" ht="15.75" hidden="false" customHeight="true" outlineLevel="0" collapsed="false">
      <c r="A3146" s="4" t="n">
        <v>7280</v>
      </c>
      <c r="B3146" s="4" t="s">
        <v>18020</v>
      </c>
      <c r="C3146" s="4"/>
      <c r="D3146" s="4" t="s">
        <v>18021</v>
      </c>
      <c r="E3146" s="5" t="s">
        <v>12100</v>
      </c>
      <c r="F3146" s="4" t="s">
        <v>83</v>
      </c>
      <c r="G3146" s="4" t="s">
        <v>84</v>
      </c>
      <c r="H3146" s="5" t="s">
        <v>18022</v>
      </c>
      <c r="I3146" s="4" t="s">
        <v>18023</v>
      </c>
      <c r="J3146" s="5" t="n">
        <f aca="false">LEN(K3146)</f>
        <v>21</v>
      </c>
      <c r="K3146" s="6" t="s">
        <v>18024</v>
      </c>
      <c r="L3146" s="4" t="s">
        <v>21</v>
      </c>
      <c r="M3146" s="4" t="s">
        <v>2909</v>
      </c>
    </row>
    <row r="3147" customFormat="false" ht="15.75" hidden="false" customHeight="true" outlineLevel="0" collapsed="false">
      <c r="A3147" s="4" t="n">
        <v>7320</v>
      </c>
      <c r="B3147" s="4" t="s">
        <v>18025</v>
      </c>
      <c r="C3147" s="4"/>
      <c r="D3147" s="4" t="s">
        <v>18026</v>
      </c>
      <c r="E3147" s="5" t="s">
        <v>1768</v>
      </c>
      <c r="F3147" s="4" t="s">
        <v>1769</v>
      </c>
      <c r="G3147" s="4" t="s">
        <v>84</v>
      </c>
      <c r="H3147" s="5" t="s">
        <v>18027</v>
      </c>
      <c r="I3147" s="4" t="s">
        <v>18028</v>
      </c>
      <c r="J3147" s="5" t="n">
        <f aca="false">LEN(K3147)</f>
        <v>21</v>
      </c>
      <c r="K3147" s="6" t="s">
        <v>15889</v>
      </c>
      <c r="L3147" s="4" t="s">
        <v>21</v>
      </c>
      <c r="M3147" s="4" t="s">
        <v>6467</v>
      </c>
    </row>
    <row r="3148" customFormat="false" ht="15.75" hidden="false" customHeight="true" outlineLevel="0" collapsed="false">
      <c r="A3148" s="4" t="n">
        <v>7324</v>
      </c>
      <c r="B3148" s="4" t="s">
        <v>18029</v>
      </c>
      <c r="C3148" s="4"/>
      <c r="D3148" s="4" t="s">
        <v>18030</v>
      </c>
      <c r="E3148" s="5" t="s">
        <v>1768</v>
      </c>
      <c r="F3148" s="4" t="s">
        <v>1769</v>
      </c>
      <c r="G3148" s="4" t="s">
        <v>84</v>
      </c>
      <c r="H3148" s="5" t="s">
        <v>18031</v>
      </c>
      <c r="I3148" s="4" t="s">
        <v>18032</v>
      </c>
      <c r="J3148" s="5" t="n">
        <f aca="false">LEN(K3148)</f>
        <v>21</v>
      </c>
      <c r="K3148" s="6" t="str">
        <f aca="false">LOWER(SUBSTITUTE(SUBSTITUTE(SUBSTITUTE(SUBSTITUTE(SUBSTITUTE(SUBSTITUTE(SUBSTITUTE(B3148,"S.L.",""),"SL",""),"S.A.",""),"SA","")," ",""),".",""),",",""))&amp;".com"</f>
        <v>costamediterranea.com</v>
      </c>
      <c r="L3148" s="4" t="s">
        <v>21</v>
      </c>
      <c r="M3148" s="4" t="s">
        <v>488</v>
      </c>
    </row>
    <row r="3149" customFormat="false" ht="15.75" hidden="false" customHeight="true" outlineLevel="0" collapsed="false">
      <c r="A3149" s="4" t="n">
        <v>7331</v>
      </c>
      <c r="B3149" s="4" t="s">
        <v>18033</v>
      </c>
      <c r="C3149" s="4"/>
      <c r="D3149" s="4" t="s">
        <v>18034</v>
      </c>
      <c r="E3149" s="5" t="s">
        <v>1768</v>
      </c>
      <c r="F3149" s="4" t="s">
        <v>1769</v>
      </c>
      <c r="G3149" s="4" t="s">
        <v>84</v>
      </c>
      <c r="H3149" s="5" t="s">
        <v>18035</v>
      </c>
      <c r="I3149" s="4" t="s">
        <v>18036</v>
      </c>
      <c r="J3149" s="5" t="n">
        <f aca="false">LEN(K3149)</f>
        <v>21</v>
      </c>
      <c r="K3149" s="6" t="s">
        <v>18037</v>
      </c>
      <c r="L3149" s="4" t="s">
        <v>21</v>
      </c>
      <c r="M3149" s="4" t="s">
        <v>16481</v>
      </c>
    </row>
    <row r="3150" customFormat="false" ht="15.75" hidden="false" customHeight="true" outlineLevel="0" collapsed="false">
      <c r="A3150" s="4" t="n">
        <v>7369</v>
      </c>
      <c r="B3150" s="4" t="s">
        <v>18038</v>
      </c>
      <c r="C3150" s="4"/>
      <c r="D3150" s="4" t="s">
        <v>18039</v>
      </c>
      <c r="E3150" s="5" t="s">
        <v>1768</v>
      </c>
      <c r="F3150" s="4" t="s">
        <v>83</v>
      </c>
      <c r="G3150" s="4" t="s">
        <v>84</v>
      </c>
      <c r="H3150" s="5" t="s">
        <v>18040</v>
      </c>
      <c r="I3150" s="4" t="s">
        <v>18041</v>
      </c>
      <c r="J3150" s="5" t="n">
        <f aca="false">LEN(K3150)</f>
        <v>21</v>
      </c>
      <c r="K3150" s="6" t="s">
        <v>18042</v>
      </c>
      <c r="L3150" s="4" t="s">
        <v>57</v>
      </c>
      <c r="M3150" s="4" t="s">
        <v>2429</v>
      </c>
    </row>
    <row r="3151" customFormat="false" ht="15.75" hidden="false" customHeight="true" outlineLevel="0" collapsed="false">
      <c r="A3151" s="4" t="n">
        <v>7372</v>
      </c>
      <c r="B3151" s="4" t="s">
        <v>18043</v>
      </c>
      <c r="C3151" s="4"/>
      <c r="D3151" s="4" t="s">
        <v>18044</v>
      </c>
      <c r="E3151" s="5" t="s">
        <v>2928</v>
      </c>
      <c r="F3151" s="4" t="s">
        <v>83</v>
      </c>
      <c r="G3151" s="4" t="s">
        <v>84</v>
      </c>
      <c r="H3151" s="5" t="s">
        <v>18045</v>
      </c>
      <c r="I3151" s="7" t="s">
        <v>18046</v>
      </c>
      <c r="J3151" s="5" t="n">
        <f aca="false">LEN(K3151)</f>
        <v>21</v>
      </c>
      <c r="K3151" s="6" t="s">
        <v>18047</v>
      </c>
      <c r="L3151" s="4" t="s">
        <v>31</v>
      </c>
      <c r="M3151" s="4" t="s">
        <v>3461</v>
      </c>
    </row>
    <row r="3152" customFormat="false" ht="15.75" hidden="false" customHeight="true" outlineLevel="0" collapsed="false">
      <c r="A3152" s="4" t="n">
        <v>7375</v>
      </c>
      <c r="B3152" s="4" t="s">
        <v>18048</v>
      </c>
      <c r="C3152" s="4"/>
      <c r="D3152" s="4" t="s">
        <v>18049</v>
      </c>
      <c r="E3152" s="5" t="s">
        <v>510</v>
      </c>
      <c r="F3152" s="4" t="s">
        <v>511</v>
      </c>
      <c r="G3152" s="4" t="s">
        <v>84</v>
      </c>
      <c r="H3152" s="5" t="s">
        <v>18050</v>
      </c>
      <c r="I3152" s="7" t="s">
        <v>18051</v>
      </c>
      <c r="J3152" s="5" t="n">
        <f aca="false">LEN(K3152)</f>
        <v>21</v>
      </c>
      <c r="K3152" s="6" t="s">
        <v>18052</v>
      </c>
      <c r="L3152" s="4" t="s">
        <v>31</v>
      </c>
      <c r="M3152" s="4" t="s">
        <v>381</v>
      </c>
    </row>
    <row r="3153" customFormat="false" ht="15.75" hidden="false" customHeight="true" outlineLevel="0" collapsed="false">
      <c r="A3153" s="4" t="n">
        <v>7424</v>
      </c>
      <c r="B3153" s="4" t="s">
        <v>18053</v>
      </c>
      <c r="C3153" s="4"/>
      <c r="D3153" s="4" t="s">
        <v>18049</v>
      </c>
      <c r="E3153" s="5" t="s">
        <v>510</v>
      </c>
      <c r="F3153" s="4" t="s">
        <v>511</v>
      </c>
      <c r="G3153" s="4" t="s">
        <v>84</v>
      </c>
      <c r="H3153" s="5" t="s">
        <v>18054</v>
      </c>
      <c r="I3153" s="4" t="s">
        <v>18051</v>
      </c>
      <c r="J3153" s="5" t="n">
        <f aca="false">LEN(K3153)</f>
        <v>21</v>
      </c>
      <c r="K3153" s="6" t="s">
        <v>18052</v>
      </c>
      <c r="L3153" s="4" t="s">
        <v>1679</v>
      </c>
      <c r="M3153" s="4" t="s">
        <v>31</v>
      </c>
    </row>
    <row r="3154" customFormat="false" ht="15.75" hidden="false" customHeight="true" outlineLevel="0" collapsed="false">
      <c r="A3154" s="4" t="n">
        <v>7484</v>
      </c>
      <c r="B3154" s="4" t="s">
        <v>18055</v>
      </c>
      <c r="C3154" s="4"/>
      <c r="D3154" s="4" t="s">
        <v>18056</v>
      </c>
      <c r="E3154" s="5" t="s">
        <v>510</v>
      </c>
      <c r="F3154" s="4" t="s">
        <v>511</v>
      </c>
      <c r="G3154" s="4" t="s">
        <v>84</v>
      </c>
      <c r="H3154" s="5" t="s">
        <v>18057</v>
      </c>
      <c r="I3154" s="4" t="s">
        <v>18058</v>
      </c>
      <c r="J3154" s="5" t="n">
        <f aca="false">LEN(K3154)</f>
        <v>21</v>
      </c>
      <c r="K3154" s="6" t="s">
        <v>18059</v>
      </c>
      <c r="L3154" s="4" t="s">
        <v>31</v>
      </c>
      <c r="M3154" s="4" t="s">
        <v>336</v>
      </c>
    </row>
    <row r="3155" customFormat="false" ht="15.75" hidden="false" customHeight="true" outlineLevel="0" collapsed="false">
      <c r="A3155" s="4" t="n">
        <v>7485</v>
      </c>
      <c r="B3155" s="4" t="s">
        <v>18060</v>
      </c>
      <c r="C3155" s="4"/>
      <c r="D3155" s="4" t="s">
        <v>18061</v>
      </c>
      <c r="E3155" s="5" t="s">
        <v>18062</v>
      </c>
      <c r="F3155" s="4" t="s">
        <v>2923</v>
      </c>
      <c r="G3155" s="4" t="s">
        <v>84</v>
      </c>
      <c r="H3155" s="5" t="s">
        <v>18063</v>
      </c>
      <c r="I3155" s="4" t="s">
        <v>18064</v>
      </c>
      <c r="J3155" s="5" t="n">
        <f aca="false">LEN(K3155)</f>
        <v>21</v>
      </c>
      <c r="K3155" s="6" t="s">
        <v>18065</v>
      </c>
      <c r="L3155" s="4" t="s">
        <v>57</v>
      </c>
      <c r="M3155" s="4" t="s">
        <v>31</v>
      </c>
    </row>
    <row r="3156" customFormat="false" ht="15.75" hidden="false" customHeight="true" outlineLevel="0" collapsed="false">
      <c r="A3156" s="4" t="n">
        <v>7490</v>
      </c>
      <c r="B3156" s="4" t="s">
        <v>18066</v>
      </c>
      <c r="C3156" s="4"/>
      <c r="D3156" s="4" t="s">
        <v>18067</v>
      </c>
      <c r="E3156" s="5" t="s">
        <v>5500</v>
      </c>
      <c r="F3156" s="4" t="s">
        <v>888</v>
      </c>
      <c r="G3156" s="4" t="s">
        <v>84</v>
      </c>
      <c r="H3156" s="5" t="s">
        <v>18068</v>
      </c>
      <c r="I3156" s="7" t="s">
        <v>18069</v>
      </c>
      <c r="J3156" s="5" t="n">
        <f aca="false">LEN(K3156)</f>
        <v>21</v>
      </c>
      <c r="K3156" s="6" t="s">
        <v>18070</v>
      </c>
      <c r="L3156" s="4" t="s">
        <v>31</v>
      </c>
      <c r="M3156" s="4" t="s">
        <v>549</v>
      </c>
    </row>
    <row r="3157" customFormat="false" ht="15.75" hidden="false" customHeight="true" outlineLevel="0" collapsed="false">
      <c r="A3157" s="4" t="n">
        <v>7525</v>
      </c>
      <c r="B3157" s="4" t="s">
        <v>18071</v>
      </c>
      <c r="C3157" s="4"/>
      <c r="D3157" s="4" t="s">
        <v>18072</v>
      </c>
      <c r="E3157" s="5" t="s">
        <v>5500</v>
      </c>
      <c r="F3157" s="4" t="s">
        <v>6463</v>
      </c>
      <c r="G3157" s="4" t="s">
        <v>84</v>
      </c>
      <c r="H3157" s="5" t="s">
        <v>18073</v>
      </c>
      <c r="I3157" s="7" t="s">
        <v>18069</v>
      </c>
      <c r="J3157" s="5" t="n">
        <f aca="false">LEN(K3157)</f>
        <v>21</v>
      </c>
      <c r="K3157" s="6" t="s">
        <v>18070</v>
      </c>
      <c r="L3157" s="4" t="s">
        <v>21</v>
      </c>
      <c r="M3157" s="4" t="s">
        <v>549</v>
      </c>
    </row>
    <row r="3158" customFormat="false" ht="27.75" hidden="false" customHeight="true" outlineLevel="0" collapsed="false">
      <c r="A3158" s="4" t="n">
        <v>7570</v>
      </c>
      <c r="B3158" s="4" t="s">
        <v>18074</v>
      </c>
      <c r="C3158" s="4"/>
      <c r="D3158" s="4" t="s">
        <v>18075</v>
      </c>
      <c r="E3158" s="5" t="s">
        <v>3554</v>
      </c>
      <c r="F3158" s="4" t="s">
        <v>3555</v>
      </c>
      <c r="G3158" s="4" t="s">
        <v>84</v>
      </c>
      <c r="H3158" s="5" t="s">
        <v>18076</v>
      </c>
      <c r="I3158" s="7" t="s">
        <v>18077</v>
      </c>
      <c r="J3158" s="5" t="n">
        <f aca="false">LEN(K3158)</f>
        <v>21</v>
      </c>
      <c r="K3158" s="6" t="s">
        <v>18078</v>
      </c>
      <c r="L3158" s="4" t="s">
        <v>57</v>
      </c>
      <c r="M3158" s="4" t="s">
        <v>1952</v>
      </c>
    </row>
    <row r="3159" customFormat="false" ht="15.75" hidden="false" customHeight="true" outlineLevel="0" collapsed="false">
      <c r="A3159" s="4" t="n">
        <v>7571</v>
      </c>
      <c r="B3159" s="4" t="s">
        <v>18074</v>
      </c>
      <c r="C3159" s="4"/>
      <c r="D3159" s="4" t="s">
        <v>18079</v>
      </c>
      <c r="E3159" s="5" t="s">
        <v>3554</v>
      </c>
      <c r="F3159" s="4" t="s">
        <v>3555</v>
      </c>
      <c r="G3159" s="4" t="s">
        <v>84</v>
      </c>
      <c r="H3159" s="5" t="s">
        <v>18076</v>
      </c>
      <c r="I3159" s="4" t="s">
        <v>18077</v>
      </c>
      <c r="J3159" s="5" t="n">
        <f aca="false">LEN(K3159)</f>
        <v>21</v>
      </c>
      <c r="K3159" s="6" t="s">
        <v>18078</v>
      </c>
      <c r="L3159" s="4" t="s">
        <v>57</v>
      </c>
      <c r="M3159" s="4" t="s">
        <v>31</v>
      </c>
    </row>
    <row r="3160" customFormat="false" ht="15.75" hidden="false" customHeight="true" outlineLevel="0" collapsed="false">
      <c r="A3160" s="4" t="n">
        <v>7574</v>
      </c>
      <c r="B3160" s="4" t="s">
        <v>18080</v>
      </c>
      <c r="C3160" s="4"/>
      <c r="D3160" s="4" t="s">
        <v>18081</v>
      </c>
      <c r="E3160" s="5" t="s">
        <v>3554</v>
      </c>
      <c r="F3160" s="4" t="s">
        <v>3555</v>
      </c>
      <c r="G3160" s="4" t="s">
        <v>84</v>
      </c>
      <c r="H3160" s="5" t="s">
        <v>18082</v>
      </c>
      <c r="I3160" s="4" t="s">
        <v>18083</v>
      </c>
      <c r="J3160" s="5" t="n">
        <f aca="false">LEN(K3160)</f>
        <v>21</v>
      </c>
      <c r="K3160" s="6" t="s">
        <v>18084</v>
      </c>
      <c r="L3160" s="4" t="s">
        <v>31</v>
      </c>
      <c r="M3160" s="4" t="s">
        <v>918</v>
      </c>
    </row>
    <row r="3161" customFormat="false" ht="15.75" hidden="false" customHeight="true" outlineLevel="0" collapsed="false">
      <c r="A3161" s="4" t="n">
        <v>7687</v>
      </c>
      <c r="B3161" s="4" t="s">
        <v>18085</v>
      </c>
      <c r="C3161" s="4"/>
      <c r="D3161" s="4" t="s">
        <v>18086</v>
      </c>
      <c r="E3161" s="5" t="s">
        <v>504</v>
      </c>
      <c r="F3161" s="4" t="s">
        <v>505</v>
      </c>
      <c r="G3161" s="4" t="s">
        <v>84</v>
      </c>
      <c r="H3161" s="5" t="s">
        <v>18087</v>
      </c>
      <c r="I3161" s="4" t="s">
        <v>18088</v>
      </c>
      <c r="J3161" s="5" t="n">
        <f aca="false">LEN(K3161)</f>
        <v>21</v>
      </c>
      <c r="K3161" s="6" t="s">
        <v>18089</v>
      </c>
      <c r="L3161" s="4" t="s">
        <v>31</v>
      </c>
      <c r="M3161" s="4" t="s">
        <v>4894</v>
      </c>
    </row>
    <row r="3162" customFormat="false" ht="15.75" hidden="false" customHeight="true" outlineLevel="0" collapsed="false">
      <c r="A3162" s="4" t="n">
        <v>7690</v>
      </c>
      <c r="B3162" s="4" t="s">
        <v>18090</v>
      </c>
      <c r="C3162" s="4"/>
      <c r="D3162" s="4" t="s">
        <v>18091</v>
      </c>
      <c r="E3162" s="5" t="s">
        <v>504</v>
      </c>
      <c r="F3162" s="4" t="s">
        <v>505</v>
      </c>
      <c r="G3162" s="4" t="s">
        <v>84</v>
      </c>
      <c r="H3162" s="5" t="s">
        <v>18092</v>
      </c>
      <c r="I3162" s="4" t="s">
        <v>18093</v>
      </c>
      <c r="J3162" s="5" t="n">
        <f aca="false">LEN(K3162)</f>
        <v>21</v>
      </c>
      <c r="K3162" s="6" t="s">
        <v>18094</v>
      </c>
      <c r="L3162" s="4" t="s">
        <v>31</v>
      </c>
      <c r="M3162" s="4" t="s">
        <v>31</v>
      </c>
    </row>
    <row r="3163" customFormat="false" ht="15.75" hidden="false" customHeight="true" outlineLevel="0" collapsed="false">
      <c r="A3163" s="4" t="n">
        <v>7772</v>
      </c>
      <c r="B3163" s="4" t="s">
        <v>18095</v>
      </c>
      <c r="C3163" s="4"/>
      <c r="D3163" s="4" t="s">
        <v>18096</v>
      </c>
      <c r="E3163" s="5" t="s">
        <v>3583</v>
      </c>
      <c r="F3163" s="4" t="s">
        <v>505</v>
      </c>
      <c r="G3163" s="4" t="s">
        <v>84</v>
      </c>
      <c r="H3163" s="5" t="s">
        <v>18097</v>
      </c>
      <c r="I3163" s="4" t="s">
        <v>18098</v>
      </c>
      <c r="J3163" s="5" t="n">
        <f aca="false">LEN(K3163)</f>
        <v>21</v>
      </c>
      <c r="K3163" s="6" t="s">
        <v>18099</v>
      </c>
      <c r="L3163" s="4" t="s">
        <v>57</v>
      </c>
      <c r="M3163" s="4" t="s">
        <v>488</v>
      </c>
    </row>
    <row r="3164" customFormat="false" ht="15.75" hidden="false" customHeight="true" outlineLevel="0" collapsed="false">
      <c r="A3164" s="4" t="n">
        <v>7778</v>
      </c>
      <c r="B3164" s="4" t="s">
        <v>18100</v>
      </c>
      <c r="C3164" s="4"/>
      <c r="D3164" s="4" t="s">
        <v>18101</v>
      </c>
      <c r="E3164" s="5" t="s">
        <v>6480</v>
      </c>
      <c r="F3164" s="4" t="s">
        <v>505</v>
      </c>
      <c r="G3164" s="4" t="s">
        <v>84</v>
      </c>
      <c r="H3164" s="5" t="s">
        <v>18102</v>
      </c>
      <c r="I3164" s="4" t="str">
        <f aca="false">IFERROR(__xludf.dummyfunction("""info@""&amp;LOWER(REGEXREPLACE(B3164,""[^A-Za-z0-9]"",""""))&amp;"".com"""),"info@marinareydonjaime.com")</f>
        <v>info@marinareydonjaime.com</v>
      </c>
      <c r="J3164" s="5" t="n">
        <f aca="false">LEN(K3164)</f>
        <v>21</v>
      </c>
      <c r="K3164" s="6" t="s">
        <v>18103</v>
      </c>
      <c r="L3164" s="4" t="s">
        <v>57</v>
      </c>
      <c r="M3164" s="4" t="s">
        <v>629</v>
      </c>
    </row>
    <row r="3165" customFormat="false" ht="15.75" hidden="false" customHeight="true" outlineLevel="0" collapsed="false">
      <c r="A3165" s="4" t="n">
        <v>7798</v>
      </c>
      <c r="B3165" s="4" t="s">
        <v>18104</v>
      </c>
      <c r="C3165" s="4"/>
      <c r="D3165" s="4" t="s">
        <v>18105</v>
      </c>
      <c r="E3165" s="5" t="s">
        <v>12100</v>
      </c>
      <c r="F3165" s="4" t="s">
        <v>83</v>
      </c>
      <c r="G3165" s="4" t="s">
        <v>84</v>
      </c>
      <c r="H3165" s="5" t="s">
        <v>18106</v>
      </c>
      <c r="I3165" s="4" t="str">
        <f aca="false">IFERROR(__xludf.dummyfunction("""info@""&amp;LOWER(REGEXREPLACE(B3165,""[^A-Za-z0-9]"",""""))&amp;"".com"""),"info@aparthotelaugusta.com")</f>
        <v>info@aparthotelaugusta.com</v>
      </c>
      <c r="J3165" s="5" t="n">
        <f aca="false">LEN(K3165)</f>
        <v>21</v>
      </c>
      <c r="K3165" s="10" t="s">
        <v>18107</v>
      </c>
      <c r="L3165" s="4" t="s">
        <v>10283</v>
      </c>
      <c r="M3165" s="4" t="s">
        <v>3974</v>
      </c>
    </row>
    <row r="3166" customFormat="false" ht="15.75" hidden="false" customHeight="true" outlineLevel="0" collapsed="false">
      <c r="A3166" s="4" t="n">
        <v>7811</v>
      </c>
      <c r="B3166" s="4" t="s">
        <v>18108</v>
      </c>
      <c r="C3166" s="4"/>
      <c r="D3166" s="4" t="s">
        <v>18109</v>
      </c>
      <c r="E3166" s="5" t="s">
        <v>2928</v>
      </c>
      <c r="F3166" s="4" t="s">
        <v>83</v>
      </c>
      <c r="G3166" s="4" t="s">
        <v>84</v>
      </c>
      <c r="H3166" s="5" t="s">
        <v>18110</v>
      </c>
      <c r="I3166" s="4" t="s">
        <v>18111</v>
      </c>
      <c r="J3166" s="5" t="n">
        <f aca="false">LEN(K3166)</f>
        <v>21</v>
      </c>
      <c r="K3166" s="6" t="s">
        <v>18112</v>
      </c>
      <c r="L3166" s="4" t="s">
        <v>31</v>
      </c>
      <c r="M3166" s="4" t="s">
        <v>877</v>
      </c>
    </row>
    <row r="3167" customFormat="false" ht="15.75" hidden="false" customHeight="true" outlineLevel="0" collapsed="false">
      <c r="A3167" s="4" t="n">
        <v>7870</v>
      </c>
      <c r="B3167" s="4" t="s">
        <v>18113</v>
      </c>
      <c r="C3167" s="4"/>
      <c r="D3167" s="4" t="s">
        <v>18114</v>
      </c>
      <c r="E3167" s="5" t="s">
        <v>9764</v>
      </c>
      <c r="F3167" s="4" t="s">
        <v>4285</v>
      </c>
      <c r="G3167" s="4" t="s">
        <v>84</v>
      </c>
      <c r="H3167" s="5" t="s">
        <v>18115</v>
      </c>
      <c r="I3167" s="4" t="s">
        <v>18116</v>
      </c>
      <c r="J3167" s="5" t="n">
        <f aca="false">LEN(K3167)</f>
        <v>21</v>
      </c>
      <c r="K3167" s="6" t="s">
        <v>17921</v>
      </c>
      <c r="L3167" s="4" t="s">
        <v>21</v>
      </c>
      <c r="M3167" s="4" t="s">
        <v>5846</v>
      </c>
    </row>
    <row r="3168" customFormat="false" ht="15.75" hidden="false" customHeight="true" outlineLevel="0" collapsed="false">
      <c r="A3168" s="4" t="n">
        <v>7884</v>
      </c>
      <c r="B3168" s="4" t="s">
        <v>18117</v>
      </c>
      <c r="C3168" s="4"/>
      <c r="D3168" s="4" t="s">
        <v>18118</v>
      </c>
      <c r="E3168" s="5" t="s">
        <v>5500</v>
      </c>
      <c r="F3168" s="4" t="s">
        <v>888</v>
      </c>
      <c r="G3168" s="4" t="s">
        <v>84</v>
      </c>
      <c r="H3168" s="5" t="s">
        <v>18119</v>
      </c>
      <c r="I3168" s="4" t="str">
        <f aca="false">IFERROR(__xludf.dummyfunction("""info@""&amp;LOWER(REGEXREPLACE(B3168,""[^A-Za-z0-9]"",""""))&amp;"".com"""),"info@aparthotelplaysol.com")</f>
        <v>info@aparthotelplaysol.com</v>
      </c>
      <c r="J3168" s="5" t="n">
        <f aca="false">LEN(K3168)</f>
        <v>21</v>
      </c>
      <c r="K3168" s="6" t="s">
        <v>18120</v>
      </c>
      <c r="L3168" s="4" t="s">
        <v>31</v>
      </c>
      <c r="M3168" s="4" t="s">
        <v>31</v>
      </c>
    </row>
    <row r="3169" customFormat="false" ht="15.75" hidden="false" customHeight="true" outlineLevel="0" collapsed="false">
      <c r="A3169" s="4" t="n">
        <v>7887</v>
      </c>
      <c r="B3169" s="4" t="s">
        <v>18121</v>
      </c>
      <c r="C3169" s="4"/>
      <c r="D3169" s="4" t="s">
        <v>18122</v>
      </c>
      <c r="E3169" s="5" t="s">
        <v>887</v>
      </c>
      <c r="F3169" s="4" t="s">
        <v>661</v>
      </c>
      <c r="G3169" s="4" t="s">
        <v>84</v>
      </c>
      <c r="H3169" s="5" t="s">
        <v>18123</v>
      </c>
      <c r="I3169" s="4" t="s">
        <v>18124</v>
      </c>
      <c r="J3169" s="5" t="n">
        <f aca="false">LEN(K3169)</f>
        <v>21</v>
      </c>
      <c r="K3169" s="10" t="s">
        <v>15889</v>
      </c>
      <c r="L3169" s="4" t="s">
        <v>31</v>
      </c>
      <c r="M3169" s="4" t="s">
        <v>18125</v>
      </c>
    </row>
    <row r="3170" customFormat="false" ht="15.75" hidden="false" customHeight="true" outlineLevel="0" collapsed="false">
      <c r="A3170" s="4" t="n">
        <v>8031</v>
      </c>
      <c r="B3170" s="4" t="s">
        <v>18126</v>
      </c>
      <c r="C3170" s="4"/>
      <c r="D3170" s="4" t="s">
        <v>18127</v>
      </c>
      <c r="E3170" s="5" t="s">
        <v>1330</v>
      </c>
      <c r="F3170" s="4" t="s">
        <v>1331</v>
      </c>
      <c r="G3170" s="4" t="s">
        <v>84</v>
      </c>
      <c r="H3170" s="5" t="s">
        <v>18128</v>
      </c>
      <c r="I3170" s="4" t="s">
        <v>18129</v>
      </c>
      <c r="J3170" s="5" t="n">
        <f aca="false">LEN(K3170)</f>
        <v>21</v>
      </c>
      <c r="K3170" s="6" t="s">
        <v>18130</v>
      </c>
      <c r="L3170" s="4" t="s">
        <v>21</v>
      </c>
      <c r="M3170" s="4" t="s">
        <v>3523</v>
      </c>
    </row>
    <row r="3171" customFormat="false" ht="15.75" hidden="false" customHeight="true" outlineLevel="0" collapsed="false">
      <c r="A3171" s="4" t="n">
        <v>8037</v>
      </c>
      <c r="B3171" s="4" t="s">
        <v>18131</v>
      </c>
      <c r="C3171" s="4"/>
      <c r="D3171" s="4" t="s">
        <v>18132</v>
      </c>
      <c r="E3171" s="5" t="s">
        <v>510</v>
      </c>
      <c r="F3171" s="4" t="s">
        <v>511</v>
      </c>
      <c r="G3171" s="4" t="s">
        <v>84</v>
      </c>
      <c r="H3171" s="5" t="s">
        <v>18133</v>
      </c>
      <c r="I3171" s="7" t="s">
        <v>18134</v>
      </c>
      <c r="J3171" s="5" t="n">
        <f aca="false">LEN(K3171)</f>
        <v>21</v>
      </c>
      <c r="K3171" s="6" t="s">
        <v>18135</v>
      </c>
      <c r="L3171" s="4" t="s">
        <v>78</v>
      </c>
      <c r="M3171" s="4" t="s">
        <v>5909</v>
      </c>
    </row>
    <row r="3172" customFormat="false" ht="15.75" hidden="false" customHeight="true" outlineLevel="0" collapsed="false">
      <c r="A3172" s="4" t="n">
        <v>8070</v>
      </c>
      <c r="B3172" s="4" t="s">
        <v>18136</v>
      </c>
      <c r="C3172" s="4"/>
      <c r="D3172" s="4" t="s">
        <v>18137</v>
      </c>
      <c r="E3172" s="5" t="s">
        <v>510</v>
      </c>
      <c r="F3172" s="4" t="s">
        <v>511</v>
      </c>
      <c r="G3172" s="4" t="s">
        <v>84</v>
      </c>
      <c r="H3172" s="5" t="s">
        <v>18138</v>
      </c>
      <c r="I3172" s="4" t="s">
        <v>18139</v>
      </c>
      <c r="J3172" s="5" t="n">
        <f aca="false">LEN(K3172)</f>
        <v>21</v>
      </c>
      <c r="K3172" s="6" t="s">
        <v>18140</v>
      </c>
      <c r="L3172" s="4" t="s">
        <v>21</v>
      </c>
      <c r="M3172" s="4" t="s">
        <v>3822</v>
      </c>
    </row>
    <row r="3173" customFormat="false" ht="15.75" hidden="false" customHeight="true" outlineLevel="0" collapsed="false">
      <c r="A3173" s="4" t="n">
        <v>8080</v>
      </c>
      <c r="B3173" s="4" t="s">
        <v>18141</v>
      </c>
      <c r="C3173" s="4"/>
      <c r="D3173" s="4" t="s">
        <v>18142</v>
      </c>
      <c r="E3173" s="5" t="s">
        <v>510</v>
      </c>
      <c r="F3173" s="4" t="s">
        <v>511</v>
      </c>
      <c r="G3173" s="4" t="s">
        <v>84</v>
      </c>
      <c r="H3173" s="5" t="s">
        <v>18143</v>
      </c>
      <c r="I3173" s="7" t="s">
        <v>18144</v>
      </c>
      <c r="J3173" s="5" t="n">
        <f aca="false">LEN(K3173)</f>
        <v>21</v>
      </c>
      <c r="K3173" s="6" t="s">
        <v>18145</v>
      </c>
      <c r="L3173" s="4" t="s">
        <v>66</v>
      </c>
      <c r="M3173" s="4" t="s">
        <v>31</v>
      </c>
    </row>
    <row r="3174" customFormat="false" ht="15.75" hidden="false" customHeight="true" outlineLevel="0" collapsed="false">
      <c r="A3174" s="4" t="n">
        <v>8102</v>
      </c>
      <c r="B3174" s="4" t="s">
        <v>18146</v>
      </c>
      <c r="C3174" s="4"/>
      <c r="D3174" s="4" t="s">
        <v>18147</v>
      </c>
      <c r="E3174" s="5" t="s">
        <v>18148</v>
      </c>
      <c r="F3174" s="4" t="s">
        <v>4285</v>
      </c>
      <c r="G3174" s="4" t="s">
        <v>84</v>
      </c>
      <c r="H3174" s="5" t="s">
        <v>18149</v>
      </c>
      <c r="I3174" s="4" t="s">
        <v>18150</v>
      </c>
      <c r="J3174" s="5" t="n">
        <f aca="false">LEN(K3174)</f>
        <v>21</v>
      </c>
      <c r="K3174" s="10" t="s">
        <v>18151</v>
      </c>
      <c r="L3174" s="4" t="s">
        <v>31</v>
      </c>
      <c r="M3174" s="4" t="s">
        <v>31</v>
      </c>
    </row>
    <row r="3175" customFormat="false" ht="15.75" hidden="false" customHeight="true" outlineLevel="0" collapsed="false">
      <c r="A3175" s="4" t="n">
        <v>8127</v>
      </c>
      <c r="B3175" s="4" t="s">
        <v>18152</v>
      </c>
      <c r="C3175" s="4" t="s">
        <v>18153</v>
      </c>
      <c r="D3175" s="4" t="s">
        <v>18154</v>
      </c>
      <c r="E3175" s="5" t="s">
        <v>12124</v>
      </c>
      <c r="F3175" s="4" t="s">
        <v>12125</v>
      </c>
      <c r="G3175" s="4" t="s">
        <v>146</v>
      </c>
      <c r="H3175" s="5" t="s">
        <v>18155</v>
      </c>
      <c r="I3175" s="4" t="str">
        <f aca="false">IFERROR(__xludf.dummyfunction("""info@""&amp;LOWER(REGEXREPLACE(B3175,""[^A-Za-z0-9]"",""""))&amp;"".com"""),"info@hotelcalina2016sl.com")</f>
        <v>info@hotelcalina2016sl.com</v>
      </c>
      <c r="J3175" s="5" t="n">
        <f aca="false">LEN(K3175)</f>
        <v>21</v>
      </c>
      <c r="K3175" s="6" t="s">
        <v>18156</v>
      </c>
      <c r="L3175" s="4" t="s">
        <v>57</v>
      </c>
      <c r="M3175" s="4" t="s">
        <v>31</v>
      </c>
    </row>
    <row r="3176" customFormat="false" ht="15.75" hidden="false" customHeight="true" outlineLevel="0" collapsed="false">
      <c r="A3176" s="4" t="n">
        <v>8133</v>
      </c>
      <c r="B3176" s="4" t="s">
        <v>18157</v>
      </c>
      <c r="C3176" s="4"/>
      <c r="D3176" s="4" t="s">
        <v>18158</v>
      </c>
      <c r="E3176" s="5" t="s">
        <v>18159</v>
      </c>
      <c r="F3176" s="4" t="s">
        <v>18160</v>
      </c>
      <c r="G3176" s="4" t="s">
        <v>146</v>
      </c>
      <c r="H3176" s="5" t="s">
        <v>18161</v>
      </c>
      <c r="I3176" s="4" t="s">
        <v>18162</v>
      </c>
      <c r="J3176" s="5" t="n">
        <f aca="false">LEN(K3176)</f>
        <v>21</v>
      </c>
      <c r="K3176" s="6" t="s">
        <v>18163</v>
      </c>
      <c r="L3176" s="4" t="s">
        <v>57</v>
      </c>
      <c r="M3176" s="4" t="s">
        <v>31</v>
      </c>
    </row>
    <row r="3177" customFormat="false" ht="15.75" hidden="false" customHeight="true" outlineLevel="0" collapsed="false">
      <c r="A3177" s="4" t="n">
        <v>8138</v>
      </c>
      <c r="B3177" s="4" t="s">
        <v>5109</v>
      </c>
      <c r="C3177" s="4" t="s">
        <v>18164</v>
      </c>
      <c r="D3177" s="4" t="s">
        <v>18165</v>
      </c>
      <c r="E3177" s="5" t="s">
        <v>18166</v>
      </c>
      <c r="F3177" s="4" t="s">
        <v>146</v>
      </c>
      <c r="G3177" s="4" t="s">
        <v>146</v>
      </c>
      <c r="H3177" s="5" t="s">
        <v>18167</v>
      </c>
      <c r="I3177" s="4" t="s">
        <v>18168</v>
      </c>
      <c r="J3177" s="5" t="n">
        <f aca="false">LEN(K3177)</f>
        <v>21</v>
      </c>
      <c r="K3177" s="6" t="s">
        <v>18169</v>
      </c>
      <c r="L3177" s="4" t="s">
        <v>21</v>
      </c>
      <c r="M3177" s="4" t="s">
        <v>2890</v>
      </c>
    </row>
    <row r="3178" customFormat="false" ht="27.75" hidden="false" customHeight="true" outlineLevel="0" collapsed="false">
      <c r="A3178" s="4" t="n">
        <v>8173</v>
      </c>
      <c r="B3178" s="4" t="s">
        <v>18170</v>
      </c>
      <c r="C3178" s="4" t="s">
        <v>18171</v>
      </c>
      <c r="D3178" s="4" t="s">
        <v>18172</v>
      </c>
      <c r="E3178" s="5" t="s">
        <v>9910</v>
      </c>
      <c r="F3178" s="4" t="s">
        <v>9911</v>
      </c>
      <c r="G3178" s="4" t="s">
        <v>146</v>
      </c>
      <c r="H3178" s="5" t="s">
        <v>18173</v>
      </c>
      <c r="I3178" s="7" t="s">
        <v>18174</v>
      </c>
      <c r="J3178" s="5" t="n">
        <f aca="false">LEN(K3178)</f>
        <v>21</v>
      </c>
      <c r="K3178" s="6" t="s">
        <v>18175</v>
      </c>
      <c r="L3178" s="4" t="s">
        <v>66</v>
      </c>
      <c r="M3178" s="4" t="s">
        <v>3501</v>
      </c>
    </row>
    <row r="3179" customFormat="false" ht="15.75" hidden="false" customHeight="true" outlineLevel="0" collapsed="false">
      <c r="A3179" s="4" t="n">
        <v>8187</v>
      </c>
      <c r="B3179" s="4" t="s">
        <v>18176</v>
      </c>
      <c r="C3179" s="4" t="s">
        <v>18177</v>
      </c>
      <c r="D3179" s="4" t="s">
        <v>18178</v>
      </c>
      <c r="E3179" s="5" t="s">
        <v>12124</v>
      </c>
      <c r="F3179" s="4" t="s">
        <v>12125</v>
      </c>
      <c r="G3179" s="4" t="s">
        <v>146</v>
      </c>
      <c r="H3179" s="5" t="s">
        <v>18179</v>
      </c>
      <c r="I3179" s="4" t="s">
        <v>18180</v>
      </c>
      <c r="J3179" s="5" t="n">
        <f aca="false">LEN(K3179)</f>
        <v>21</v>
      </c>
      <c r="K3179" s="6" t="s">
        <v>18181</v>
      </c>
      <c r="L3179" s="4" t="s">
        <v>78</v>
      </c>
      <c r="M3179" s="4" t="s">
        <v>336</v>
      </c>
    </row>
    <row r="3180" customFormat="false" ht="15.75" hidden="false" customHeight="true" outlineLevel="0" collapsed="false">
      <c r="A3180" s="4" t="n">
        <v>8242</v>
      </c>
      <c r="B3180" s="4" t="s">
        <v>18182</v>
      </c>
      <c r="C3180" s="4" t="s">
        <v>18183</v>
      </c>
      <c r="D3180" s="4" t="s">
        <v>18184</v>
      </c>
      <c r="E3180" s="5" t="s">
        <v>5236</v>
      </c>
      <c r="F3180" s="4" t="s">
        <v>5237</v>
      </c>
      <c r="G3180" s="4" t="s">
        <v>146</v>
      </c>
      <c r="H3180" s="5" t="s">
        <v>18185</v>
      </c>
      <c r="I3180" s="4" t="s">
        <v>18186</v>
      </c>
      <c r="J3180" s="5" t="n">
        <f aca="false">LEN(K3180)</f>
        <v>21</v>
      </c>
      <c r="K3180" s="6" t="s">
        <v>18187</v>
      </c>
      <c r="L3180" s="4" t="s">
        <v>57</v>
      </c>
      <c r="M3180" s="4" t="s">
        <v>988</v>
      </c>
    </row>
    <row r="3181" customFormat="false" ht="15.75" hidden="false" customHeight="true" outlineLevel="0" collapsed="false">
      <c r="A3181" s="4" t="n">
        <v>8244</v>
      </c>
      <c r="B3181" s="4" t="s">
        <v>18188</v>
      </c>
      <c r="C3181" s="4" t="s">
        <v>18189</v>
      </c>
      <c r="D3181" s="4" t="s">
        <v>18190</v>
      </c>
      <c r="E3181" s="5" t="s">
        <v>5236</v>
      </c>
      <c r="F3181" s="4" t="s">
        <v>5237</v>
      </c>
      <c r="G3181" s="4" t="s">
        <v>146</v>
      </c>
      <c r="H3181" s="5" t="s">
        <v>18191</v>
      </c>
      <c r="I3181" s="4" t="s">
        <v>18192</v>
      </c>
      <c r="J3181" s="5" t="n">
        <f aca="false">LEN(K3181)</f>
        <v>21</v>
      </c>
      <c r="K3181" s="6" t="s">
        <v>18193</v>
      </c>
      <c r="L3181" s="4" t="s">
        <v>31</v>
      </c>
      <c r="M3181" s="4" t="s">
        <v>18194</v>
      </c>
    </row>
    <row r="3182" customFormat="false" ht="15.75" hidden="false" customHeight="true" outlineLevel="0" collapsed="false">
      <c r="A3182" s="4" t="n">
        <v>8245</v>
      </c>
      <c r="B3182" s="4" t="s">
        <v>9586</v>
      </c>
      <c r="C3182" s="4" t="s">
        <v>18195</v>
      </c>
      <c r="D3182" s="4" t="s">
        <v>18196</v>
      </c>
      <c r="E3182" s="5" t="s">
        <v>5236</v>
      </c>
      <c r="F3182" s="4" t="s">
        <v>5237</v>
      </c>
      <c r="G3182" s="4" t="s">
        <v>146</v>
      </c>
      <c r="H3182" s="5" t="s">
        <v>18197</v>
      </c>
      <c r="I3182" s="4" t="s">
        <v>18198</v>
      </c>
      <c r="J3182" s="5" t="n">
        <f aca="false">LEN(K3182)</f>
        <v>21</v>
      </c>
      <c r="K3182" s="6" t="s">
        <v>18199</v>
      </c>
      <c r="L3182" s="4" t="s">
        <v>66</v>
      </c>
      <c r="M3182" s="4" t="s">
        <v>5765</v>
      </c>
      <c r="N3182" s="1"/>
    </row>
    <row r="3183" customFormat="false" ht="15.75" hidden="false" customHeight="true" outlineLevel="0" collapsed="false">
      <c r="A3183" s="4" t="n">
        <v>8269</v>
      </c>
      <c r="B3183" s="4" t="s">
        <v>18200</v>
      </c>
      <c r="C3183" s="4"/>
      <c r="D3183" s="4" t="s">
        <v>18201</v>
      </c>
      <c r="E3183" s="5" t="s">
        <v>144</v>
      </c>
      <c r="F3183" s="4" t="s">
        <v>145</v>
      </c>
      <c r="G3183" s="4" t="s">
        <v>146</v>
      </c>
      <c r="H3183" s="5" t="s">
        <v>18202</v>
      </c>
      <c r="I3183" s="4" t="s">
        <v>18203</v>
      </c>
      <c r="J3183" s="5" t="n">
        <f aca="false">LEN(K3183)</f>
        <v>21</v>
      </c>
      <c r="K3183" s="6" t="s">
        <v>18204</v>
      </c>
      <c r="L3183" s="4" t="s">
        <v>57</v>
      </c>
      <c r="M3183" s="4" t="s">
        <v>31</v>
      </c>
    </row>
    <row r="3184" customFormat="false" ht="15.75" hidden="false" customHeight="true" outlineLevel="0" collapsed="false">
      <c r="A3184" s="4" t="n">
        <v>8271</v>
      </c>
      <c r="B3184" s="4" t="s">
        <v>18205</v>
      </c>
      <c r="C3184" s="4" t="s">
        <v>18206</v>
      </c>
      <c r="D3184" s="4" t="s">
        <v>18207</v>
      </c>
      <c r="E3184" s="5" t="s">
        <v>144</v>
      </c>
      <c r="F3184" s="4" t="s">
        <v>145</v>
      </c>
      <c r="G3184" s="4" t="s">
        <v>146</v>
      </c>
      <c r="H3184" s="5" t="s">
        <v>18208</v>
      </c>
      <c r="I3184" s="4" t="str">
        <f aca="false">IFERROR(__xludf.dummyfunction("""info@""&amp;LOWER(REGEXREPLACE(B3184,""[^A-Za-z0-9]"",""""))&amp;"".com"""),"info@santperedelboscsl.com")</f>
        <v>info@santperedelboscsl.com</v>
      </c>
      <c r="J3184" s="5" t="n">
        <f aca="false">LEN(K3184)</f>
        <v>21</v>
      </c>
      <c r="K3184" s="6" t="s">
        <v>18209</v>
      </c>
      <c r="L3184" s="4" t="s">
        <v>66</v>
      </c>
      <c r="M3184" s="4" t="s">
        <v>31</v>
      </c>
    </row>
    <row r="3185" customFormat="false" ht="15.75" hidden="false" customHeight="true" outlineLevel="0" collapsed="false">
      <c r="A3185" s="4" t="n">
        <v>8313</v>
      </c>
      <c r="B3185" s="4" t="s">
        <v>18210</v>
      </c>
      <c r="C3185" s="4" t="s">
        <v>18211</v>
      </c>
      <c r="D3185" s="4" t="s">
        <v>18212</v>
      </c>
      <c r="E3185" s="5" t="s">
        <v>144</v>
      </c>
      <c r="F3185" s="4" t="s">
        <v>145</v>
      </c>
      <c r="G3185" s="4" t="s">
        <v>146</v>
      </c>
      <c r="H3185" s="5" t="s">
        <v>18213</v>
      </c>
      <c r="I3185" s="7" t="s">
        <v>18214</v>
      </c>
      <c r="J3185" s="5" t="n">
        <f aca="false">LEN(K3185)</f>
        <v>21</v>
      </c>
      <c r="K3185" s="6" t="s">
        <v>18215</v>
      </c>
      <c r="L3185" s="4" t="s">
        <v>31</v>
      </c>
      <c r="M3185" s="4" t="s">
        <v>18216</v>
      </c>
    </row>
    <row r="3186" customFormat="false" ht="15.75" hidden="false" customHeight="true" outlineLevel="0" collapsed="false">
      <c r="A3186" s="4" t="n">
        <v>8351</v>
      </c>
      <c r="B3186" s="4" t="s">
        <v>18217</v>
      </c>
      <c r="C3186" s="4"/>
      <c r="D3186" s="4" t="s">
        <v>18218</v>
      </c>
      <c r="E3186" s="5" t="s">
        <v>18219</v>
      </c>
      <c r="F3186" s="4" t="s">
        <v>18220</v>
      </c>
      <c r="G3186" s="4" t="s">
        <v>146</v>
      </c>
      <c r="H3186" s="5" t="s">
        <v>18221</v>
      </c>
      <c r="I3186" s="7" t="s">
        <v>18222</v>
      </c>
      <c r="J3186" s="5" t="n">
        <f aca="false">LEN(K3186)</f>
        <v>21</v>
      </c>
      <c r="K3186" s="6" t="s">
        <v>18223</v>
      </c>
      <c r="L3186" s="4" t="s">
        <v>21</v>
      </c>
      <c r="M3186" s="4" t="s">
        <v>577</v>
      </c>
    </row>
    <row r="3187" customFormat="false" ht="15.75" hidden="false" customHeight="true" outlineLevel="0" collapsed="false">
      <c r="A3187" s="4" t="n">
        <v>8369</v>
      </c>
      <c r="B3187" s="4" t="s">
        <v>18224</v>
      </c>
      <c r="C3187" s="4" t="s">
        <v>18225</v>
      </c>
      <c r="D3187" s="4" t="s">
        <v>18226</v>
      </c>
      <c r="E3187" s="5" t="s">
        <v>18227</v>
      </c>
      <c r="F3187" s="4" t="s">
        <v>18228</v>
      </c>
      <c r="G3187" s="4" t="s">
        <v>146</v>
      </c>
      <c r="H3187" s="5" t="s">
        <v>18229</v>
      </c>
      <c r="I3187" s="7" t="s">
        <v>18230</v>
      </c>
      <c r="J3187" s="5" t="n">
        <f aca="false">LEN(K3187)</f>
        <v>21</v>
      </c>
      <c r="K3187" s="6" t="s">
        <v>18163</v>
      </c>
      <c r="L3187" s="4" t="s">
        <v>31</v>
      </c>
      <c r="M3187" s="4" t="s">
        <v>1016</v>
      </c>
    </row>
    <row r="3188" customFormat="false" ht="15.75" hidden="false" customHeight="true" outlineLevel="0" collapsed="false">
      <c r="A3188" s="4" t="n">
        <v>8374</v>
      </c>
      <c r="B3188" s="4" t="s">
        <v>18231</v>
      </c>
      <c r="C3188" s="4" t="s">
        <v>18232</v>
      </c>
      <c r="D3188" s="4" t="s">
        <v>18233</v>
      </c>
      <c r="E3188" s="5" t="s">
        <v>18234</v>
      </c>
      <c r="F3188" s="4" t="s">
        <v>18235</v>
      </c>
      <c r="G3188" s="4" t="s">
        <v>146</v>
      </c>
      <c r="H3188" s="5" t="s">
        <v>18236</v>
      </c>
      <c r="I3188" s="4" t="s">
        <v>18237</v>
      </c>
      <c r="J3188" s="5" t="n">
        <f aca="false">LEN(K3188)</f>
        <v>21</v>
      </c>
      <c r="K3188" s="6" t="s">
        <v>18238</v>
      </c>
      <c r="L3188" s="4" t="s">
        <v>21</v>
      </c>
      <c r="M3188" s="4" t="s">
        <v>1988</v>
      </c>
    </row>
    <row r="3189" customFormat="false" ht="15.75" hidden="false" customHeight="true" outlineLevel="0" collapsed="false">
      <c r="A3189" s="4" t="n">
        <v>8381</v>
      </c>
      <c r="B3189" s="4" t="s">
        <v>18239</v>
      </c>
      <c r="C3189" s="4"/>
      <c r="D3189" s="4" t="s">
        <v>18240</v>
      </c>
      <c r="E3189" s="5" t="s">
        <v>2954</v>
      </c>
      <c r="F3189" s="4" t="s">
        <v>2955</v>
      </c>
      <c r="G3189" s="4" t="s">
        <v>146</v>
      </c>
      <c r="H3189" s="5" t="s">
        <v>18241</v>
      </c>
      <c r="I3189" s="4" t="str">
        <f aca="false">IFERROR(__xludf.dummyfunction("""info@""&amp;LOWER(REGEXREPLACE(B3189,""[^A-Za-z0-9]"",""""))&amp;"".com"""),"info@pgagolfdecaldassa.com")</f>
        <v>info@pgagolfdecaldassa.com</v>
      </c>
      <c r="J3189" s="5" t="n">
        <f aca="false">LEN(K3189)</f>
        <v>21</v>
      </c>
      <c r="K3189" s="6" t="s">
        <v>18242</v>
      </c>
      <c r="L3189" s="4" t="s">
        <v>57</v>
      </c>
      <c r="M3189" s="4" t="s">
        <v>31</v>
      </c>
    </row>
    <row r="3190" customFormat="false" ht="15.75" hidden="false" customHeight="true" outlineLevel="0" collapsed="false">
      <c r="A3190" s="4" t="n">
        <v>8387</v>
      </c>
      <c r="B3190" s="4" t="s">
        <v>18243</v>
      </c>
      <c r="C3190" s="4" t="s">
        <v>18244</v>
      </c>
      <c r="D3190" s="4" t="s">
        <v>18245</v>
      </c>
      <c r="E3190" s="5" t="s">
        <v>18159</v>
      </c>
      <c r="F3190" s="4" t="s">
        <v>18246</v>
      </c>
      <c r="G3190" s="4" t="s">
        <v>146</v>
      </c>
      <c r="H3190" s="5" t="s">
        <v>18247</v>
      </c>
      <c r="I3190" s="7" t="s">
        <v>18248</v>
      </c>
      <c r="J3190" s="5" t="n">
        <f aca="false">LEN(K3190)</f>
        <v>21</v>
      </c>
      <c r="K3190" s="6" t="s">
        <v>18249</v>
      </c>
      <c r="L3190" s="4" t="s">
        <v>21</v>
      </c>
      <c r="M3190" s="4" t="s">
        <v>359</v>
      </c>
    </row>
    <row r="3191" customFormat="false" ht="15.75" hidden="false" customHeight="true" outlineLevel="0" collapsed="false">
      <c r="A3191" s="4" t="n">
        <v>8425</v>
      </c>
      <c r="B3191" s="4" t="s">
        <v>18250</v>
      </c>
      <c r="C3191" s="4" t="s">
        <v>18251</v>
      </c>
      <c r="D3191" s="4" t="s">
        <v>18252</v>
      </c>
      <c r="E3191" s="5" t="s">
        <v>18253</v>
      </c>
      <c r="F3191" s="4" t="s">
        <v>18254</v>
      </c>
      <c r="G3191" s="4" t="s">
        <v>146</v>
      </c>
      <c r="H3191" s="5" t="s">
        <v>18255</v>
      </c>
      <c r="I3191" s="4" t="s">
        <v>18256</v>
      </c>
      <c r="J3191" s="5" t="n">
        <f aca="false">LEN(K3191)</f>
        <v>21</v>
      </c>
      <c r="K3191" s="6" t="s">
        <v>18257</v>
      </c>
      <c r="L3191" s="4" t="s">
        <v>31</v>
      </c>
      <c r="M3191" s="4" t="s">
        <v>794</v>
      </c>
    </row>
    <row r="3192" customFormat="false" ht="15.75" hidden="false" customHeight="true" outlineLevel="0" collapsed="false">
      <c r="A3192" s="4" t="n">
        <v>8472</v>
      </c>
      <c r="B3192" s="4" t="s">
        <v>18258</v>
      </c>
      <c r="C3192" s="4" t="s">
        <v>18259</v>
      </c>
      <c r="D3192" s="4" t="s">
        <v>18260</v>
      </c>
      <c r="E3192" s="5" t="s">
        <v>18261</v>
      </c>
      <c r="F3192" s="4" t="s">
        <v>18262</v>
      </c>
      <c r="G3192" s="4" t="s">
        <v>146</v>
      </c>
      <c r="H3192" s="5" t="s">
        <v>18263</v>
      </c>
      <c r="I3192" s="4" t="s">
        <v>18264</v>
      </c>
      <c r="J3192" s="5" t="n">
        <f aca="false">LEN(K3192)</f>
        <v>21</v>
      </c>
      <c r="K3192" s="6" t="s">
        <v>18265</v>
      </c>
      <c r="L3192" s="4" t="s">
        <v>57</v>
      </c>
      <c r="M3192" s="4" t="s">
        <v>317</v>
      </c>
    </row>
    <row r="3193" customFormat="false" ht="15.75" hidden="false" customHeight="true" outlineLevel="0" collapsed="false">
      <c r="A3193" s="4" t="n">
        <v>8532</v>
      </c>
      <c r="B3193" s="4" t="s">
        <v>18266</v>
      </c>
      <c r="C3193" s="4" t="s">
        <v>18267</v>
      </c>
      <c r="D3193" s="4" t="s">
        <v>18268</v>
      </c>
      <c r="E3193" s="5" t="s">
        <v>9936</v>
      </c>
      <c r="F3193" s="4" t="s">
        <v>9937</v>
      </c>
      <c r="G3193" s="4" t="s">
        <v>146</v>
      </c>
      <c r="H3193" s="5" t="s">
        <v>18269</v>
      </c>
      <c r="I3193" s="4" t="s">
        <v>18270</v>
      </c>
      <c r="J3193" s="5" t="n">
        <f aca="false">LEN(K3193)</f>
        <v>21</v>
      </c>
      <c r="K3193" s="6" t="s">
        <v>18271</v>
      </c>
      <c r="L3193" s="4" t="s">
        <v>57</v>
      </c>
      <c r="M3193" s="4" t="s">
        <v>3470</v>
      </c>
    </row>
    <row r="3194" customFormat="false" ht="15.75" hidden="false" customHeight="true" outlineLevel="0" collapsed="false">
      <c r="A3194" s="4" t="n">
        <v>8570</v>
      </c>
      <c r="B3194" s="4" t="s">
        <v>18272</v>
      </c>
      <c r="C3194" s="4"/>
      <c r="D3194" s="4" t="s">
        <v>18273</v>
      </c>
      <c r="E3194" s="5" t="s">
        <v>18274</v>
      </c>
      <c r="F3194" s="4" t="s">
        <v>18275</v>
      </c>
      <c r="G3194" s="4" t="s">
        <v>146</v>
      </c>
      <c r="H3194" s="5" t="s">
        <v>18276</v>
      </c>
      <c r="I3194" s="4" t="s">
        <v>18277</v>
      </c>
      <c r="J3194" s="5" t="n">
        <f aca="false">LEN(K3194)</f>
        <v>21</v>
      </c>
      <c r="K3194" s="6" t="s">
        <v>18278</v>
      </c>
      <c r="L3194" s="4" t="s">
        <v>57</v>
      </c>
      <c r="M3194" s="4" t="s">
        <v>1063</v>
      </c>
    </row>
    <row r="3195" customFormat="false" ht="15.75" hidden="false" customHeight="true" outlineLevel="0" collapsed="false">
      <c r="A3195" s="4" t="n">
        <v>8573</v>
      </c>
      <c r="B3195" s="4" t="s">
        <v>18279</v>
      </c>
      <c r="C3195" s="4" t="s">
        <v>18280</v>
      </c>
      <c r="D3195" s="4" t="s">
        <v>18281</v>
      </c>
      <c r="E3195" s="5" t="s">
        <v>9903</v>
      </c>
      <c r="F3195" s="4" t="s">
        <v>9904</v>
      </c>
      <c r="G3195" s="4" t="s">
        <v>146</v>
      </c>
      <c r="H3195" s="5" t="s">
        <v>18282</v>
      </c>
      <c r="I3195" s="4" t="s">
        <v>18283</v>
      </c>
      <c r="J3195" s="5" t="n">
        <f aca="false">LEN(K3195)</f>
        <v>21</v>
      </c>
      <c r="K3195" s="6" t="s">
        <v>18284</v>
      </c>
      <c r="L3195" s="4" t="s">
        <v>57</v>
      </c>
      <c r="M3195" s="4" t="s">
        <v>577</v>
      </c>
    </row>
    <row r="3196" customFormat="false" ht="15.75" hidden="false" customHeight="true" outlineLevel="0" collapsed="false">
      <c r="A3196" s="4" t="n">
        <v>8581</v>
      </c>
      <c r="B3196" s="4" t="s">
        <v>18285</v>
      </c>
      <c r="C3196" s="4" t="s">
        <v>18286</v>
      </c>
      <c r="D3196" s="4" t="s">
        <v>18287</v>
      </c>
      <c r="E3196" s="5" t="s">
        <v>9903</v>
      </c>
      <c r="F3196" s="4" t="s">
        <v>9904</v>
      </c>
      <c r="G3196" s="4" t="s">
        <v>146</v>
      </c>
      <c r="H3196" s="5" t="s">
        <v>18288</v>
      </c>
      <c r="I3196" s="4" t="s">
        <v>18289</v>
      </c>
      <c r="J3196" s="5" t="n">
        <f aca="false">LEN(K3196)</f>
        <v>21</v>
      </c>
      <c r="K3196" s="6" t="s">
        <v>18290</v>
      </c>
      <c r="L3196" s="4" t="s">
        <v>31</v>
      </c>
      <c r="M3196" s="4" t="s">
        <v>3895</v>
      </c>
    </row>
    <row r="3197" customFormat="false" ht="15.75" hidden="false" customHeight="true" outlineLevel="0" collapsed="false">
      <c r="A3197" s="4" t="n">
        <v>8597</v>
      </c>
      <c r="B3197" s="4" t="s">
        <v>18291</v>
      </c>
      <c r="C3197" s="4"/>
      <c r="D3197" s="4" t="s">
        <v>18292</v>
      </c>
      <c r="E3197" s="5" t="s">
        <v>144</v>
      </c>
      <c r="F3197" s="4" t="s">
        <v>145</v>
      </c>
      <c r="G3197" s="4" t="s">
        <v>146</v>
      </c>
      <c r="H3197" s="5" t="s">
        <v>18293</v>
      </c>
      <c r="I3197" s="4" t="s">
        <v>18294</v>
      </c>
      <c r="J3197" s="5" t="n">
        <f aca="false">LEN(K3197)</f>
        <v>21</v>
      </c>
      <c r="K3197" s="6" t="s">
        <v>18295</v>
      </c>
      <c r="L3197" s="4" t="s">
        <v>21</v>
      </c>
      <c r="M3197" s="4" t="s">
        <v>2663</v>
      </c>
    </row>
    <row r="3198" customFormat="false" ht="15.75" hidden="false" customHeight="true" outlineLevel="0" collapsed="false">
      <c r="A3198" s="4" t="n">
        <v>8610</v>
      </c>
      <c r="B3198" s="4" t="s">
        <v>18296</v>
      </c>
      <c r="C3198" s="4"/>
      <c r="D3198" s="4" t="s">
        <v>18297</v>
      </c>
      <c r="E3198" s="5" t="s">
        <v>3594</v>
      </c>
      <c r="F3198" s="4" t="s">
        <v>1567</v>
      </c>
      <c r="G3198" s="4" t="s">
        <v>1567</v>
      </c>
      <c r="H3198" s="5" t="s">
        <v>18298</v>
      </c>
      <c r="I3198" s="4" t="s">
        <v>18299</v>
      </c>
      <c r="J3198" s="5" t="n">
        <f aca="false">LEN(K3198)</f>
        <v>21</v>
      </c>
      <c r="K3198" s="6" t="s">
        <v>15889</v>
      </c>
      <c r="L3198" s="4" t="s">
        <v>21</v>
      </c>
      <c r="M3198" s="4" t="s">
        <v>1759</v>
      </c>
    </row>
    <row r="3199" customFormat="false" ht="15.75" hidden="false" customHeight="true" outlineLevel="0" collapsed="false">
      <c r="A3199" s="4" t="n">
        <v>8641</v>
      </c>
      <c r="B3199" s="4" t="s">
        <v>18300</v>
      </c>
      <c r="C3199" s="4" t="s">
        <v>18301</v>
      </c>
      <c r="D3199" s="4" t="s">
        <v>18302</v>
      </c>
      <c r="E3199" s="5" t="s">
        <v>7997</v>
      </c>
      <c r="F3199" s="4" t="s">
        <v>7998</v>
      </c>
      <c r="G3199" s="4" t="s">
        <v>1567</v>
      </c>
      <c r="H3199" s="5" t="s">
        <v>18303</v>
      </c>
      <c r="I3199" s="4" t="s">
        <v>18304</v>
      </c>
      <c r="J3199" s="5" t="n">
        <f aca="false">LEN(K3199)</f>
        <v>21</v>
      </c>
      <c r="K3199" s="6" t="s">
        <v>18305</v>
      </c>
      <c r="L3199" s="4" t="s">
        <v>57</v>
      </c>
      <c r="M3199" s="4" t="s">
        <v>31</v>
      </c>
    </row>
    <row r="3200" customFormat="false" ht="15.75" hidden="false" customHeight="true" outlineLevel="0" collapsed="false">
      <c r="A3200" s="4" t="n">
        <v>8660</v>
      </c>
      <c r="B3200" s="4" t="s">
        <v>18306</v>
      </c>
      <c r="C3200" s="4"/>
      <c r="D3200" s="4" t="s">
        <v>18307</v>
      </c>
      <c r="E3200" s="5" t="s">
        <v>18308</v>
      </c>
      <c r="F3200" s="4" t="s">
        <v>18309</v>
      </c>
      <c r="G3200" s="4" t="s">
        <v>1567</v>
      </c>
      <c r="H3200" s="5" t="s">
        <v>18310</v>
      </c>
      <c r="I3200" s="4" t="s">
        <v>18311</v>
      </c>
      <c r="J3200" s="5" t="n">
        <f aca="false">LEN(K3200)</f>
        <v>21</v>
      </c>
      <c r="K3200" s="6" t="s">
        <v>18312</v>
      </c>
      <c r="L3200" s="4" t="s">
        <v>57</v>
      </c>
      <c r="M3200" s="4" t="s">
        <v>3415</v>
      </c>
    </row>
    <row r="3201" customFormat="false" ht="15.75" hidden="false" customHeight="true" outlineLevel="0" collapsed="false">
      <c r="A3201" s="4" t="n">
        <v>8667</v>
      </c>
      <c r="B3201" s="4" t="s">
        <v>18313</v>
      </c>
      <c r="C3201" s="4" t="s">
        <v>18314</v>
      </c>
      <c r="D3201" s="4" t="s">
        <v>18315</v>
      </c>
      <c r="E3201" s="5" t="s">
        <v>18316</v>
      </c>
      <c r="F3201" s="4" t="s">
        <v>18317</v>
      </c>
      <c r="G3201" s="4" t="s">
        <v>1567</v>
      </c>
      <c r="H3201" s="5" t="s">
        <v>18318</v>
      </c>
      <c r="I3201" s="4" t="s">
        <v>18319</v>
      </c>
      <c r="J3201" s="5" t="n">
        <f aca="false">LEN(K3201)</f>
        <v>21</v>
      </c>
      <c r="K3201" s="6" t="s">
        <v>18320</v>
      </c>
      <c r="L3201" s="4" t="s">
        <v>21</v>
      </c>
      <c r="M3201" s="4" t="s">
        <v>3895</v>
      </c>
    </row>
    <row r="3202" customFormat="false" ht="15.75" hidden="false" customHeight="true" outlineLevel="0" collapsed="false">
      <c r="A3202" s="4" t="n">
        <v>8669</v>
      </c>
      <c r="B3202" s="4" t="s">
        <v>18313</v>
      </c>
      <c r="C3202" s="4" t="s">
        <v>18314</v>
      </c>
      <c r="D3202" s="4" t="s">
        <v>18321</v>
      </c>
      <c r="E3202" s="5" t="s">
        <v>18316</v>
      </c>
      <c r="F3202" s="4" t="s">
        <v>18317</v>
      </c>
      <c r="G3202" s="4" t="s">
        <v>1567</v>
      </c>
      <c r="H3202" s="5" t="s">
        <v>18322</v>
      </c>
      <c r="I3202" s="7" t="s">
        <v>18319</v>
      </c>
      <c r="J3202" s="5" t="n">
        <f aca="false">LEN(K3202)</f>
        <v>21</v>
      </c>
      <c r="K3202" s="6" t="s">
        <v>18320</v>
      </c>
      <c r="L3202" s="4" t="s">
        <v>31</v>
      </c>
      <c r="M3202" s="4" t="s">
        <v>3461</v>
      </c>
    </row>
    <row r="3203" customFormat="false" ht="15.75" hidden="false" customHeight="true" outlineLevel="0" collapsed="false">
      <c r="A3203" s="4" t="n">
        <v>8673</v>
      </c>
      <c r="B3203" s="4" t="s">
        <v>18323</v>
      </c>
      <c r="C3203" s="4" t="s">
        <v>18324</v>
      </c>
      <c r="D3203" s="4" t="s">
        <v>18325</v>
      </c>
      <c r="E3203" s="5" t="s">
        <v>18326</v>
      </c>
      <c r="F3203" s="4" t="s">
        <v>18327</v>
      </c>
      <c r="G3203" s="4" t="s">
        <v>1567</v>
      </c>
      <c r="H3203" s="5" t="s">
        <v>18328</v>
      </c>
      <c r="I3203" s="7" t="s">
        <v>18329</v>
      </c>
      <c r="J3203" s="5" t="n">
        <f aca="false">LEN(K3203)</f>
        <v>21</v>
      </c>
      <c r="K3203" s="6" t="s">
        <v>18330</v>
      </c>
      <c r="L3203" s="4" t="s">
        <v>31</v>
      </c>
      <c r="M3203" s="4" t="s">
        <v>695</v>
      </c>
    </row>
    <row r="3204" customFormat="false" ht="15.75" hidden="false" customHeight="true" outlineLevel="0" collapsed="false">
      <c r="A3204" s="4" t="n">
        <v>8675</v>
      </c>
      <c r="B3204" s="4" t="s">
        <v>18331</v>
      </c>
      <c r="C3204" s="4" t="s">
        <v>18332</v>
      </c>
      <c r="D3204" s="4" t="s">
        <v>18333</v>
      </c>
      <c r="E3204" s="5" t="s">
        <v>18326</v>
      </c>
      <c r="F3204" s="4" t="s">
        <v>18327</v>
      </c>
      <c r="G3204" s="4" t="s">
        <v>1567</v>
      </c>
      <c r="H3204" s="5" t="s">
        <v>18334</v>
      </c>
      <c r="I3204" s="7" t="s">
        <v>18329</v>
      </c>
      <c r="J3204" s="5" t="n">
        <f aca="false">LEN(K3204)</f>
        <v>21</v>
      </c>
      <c r="K3204" s="6" t="s">
        <v>18330</v>
      </c>
      <c r="L3204" s="4" t="s">
        <v>21</v>
      </c>
      <c r="M3204" s="4" t="s">
        <v>695</v>
      </c>
    </row>
    <row r="3205" customFormat="false" ht="15.75" hidden="false" customHeight="true" outlineLevel="0" collapsed="false">
      <c r="A3205" s="4" t="n">
        <v>8677</v>
      </c>
      <c r="B3205" s="4" t="s">
        <v>18335</v>
      </c>
      <c r="C3205" s="4" t="s">
        <v>18336</v>
      </c>
      <c r="D3205" s="4" t="s">
        <v>18337</v>
      </c>
      <c r="E3205" s="5" t="s">
        <v>18338</v>
      </c>
      <c r="F3205" s="4" t="s">
        <v>18339</v>
      </c>
      <c r="G3205" s="4" t="s">
        <v>1567</v>
      </c>
      <c r="H3205" s="5" t="s">
        <v>18340</v>
      </c>
      <c r="I3205" s="4" t="str">
        <f aca="false">IFERROR(__xludf.dummyfunction("""info@""&amp;LOWER(REGEXREPLACE(B3205,""[^A-Za-z0-9]"",""""))&amp;"".com"""),"info@elsencantatshotel.com")</f>
        <v>info@elsencantatshotel.com</v>
      </c>
      <c r="J3205" s="5" t="n">
        <f aca="false">LEN(K3205)</f>
        <v>21</v>
      </c>
      <c r="K3205" s="6" t="s">
        <v>18341</v>
      </c>
      <c r="L3205" s="4" t="s">
        <v>21</v>
      </c>
      <c r="M3205" s="4" t="s">
        <v>336</v>
      </c>
    </row>
    <row r="3206" customFormat="false" ht="15.75" hidden="false" customHeight="true" outlineLevel="0" collapsed="false">
      <c r="A3206" s="4" t="n">
        <v>8707</v>
      </c>
      <c r="B3206" s="4" t="s">
        <v>18342</v>
      </c>
      <c r="C3206" s="4" t="s">
        <v>18343</v>
      </c>
      <c r="D3206" s="4" t="s">
        <v>18344</v>
      </c>
      <c r="E3206" s="5" t="s">
        <v>18345</v>
      </c>
      <c r="F3206" s="4" t="s">
        <v>1984</v>
      </c>
      <c r="G3206" s="4" t="s">
        <v>1567</v>
      </c>
      <c r="H3206" s="5" t="s">
        <v>18346</v>
      </c>
      <c r="I3206" s="4" t="s">
        <v>18347</v>
      </c>
      <c r="J3206" s="5" t="n">
        <f aca="false">LEN(K3206)</f>
        <v>21</v>
      </c>
      <c r="K3206" s="10" t="s">
        <v>18348</v>
      </c>
      <c r="L3206" s="4" t="s">
        <v>637</v>
      </c>
      <c r="M3206" s="4" t="s">
        <v>1208</v>
      </c>
    </row>
    <row r="3207" customFormat="false" ht="15.75" hidden="false" customHeight="true" outlineLevel="0" collapsed="false">
      <c r="A3207" s="4" t="n">
        <v>8720</v>
      </c>
      <c r="B3207" s="4" t="s">
        <v>18349</v>
      </c>
      <c r="C3207" s="4"/>
      <c r="D3207" s="4" t="s">
        <v>18350</v>
      </c>
      <c r="E3207" s="5" t="s">
        <v>1983</v>
      </c>
      <c r="F3207" s="4" t="s">
        <v>1984</v>
      </c>
      <c r="G3207" s="4" t="s">
        <v>1567</v>
      </c>
      <c r="H3207" s="5" t="s">
        <v>18351</v>
      </c>
      <c r="I3207" s="4" t="str">
        <f aca="false">IFERROR(__xludf.dummyfunction("""info@""&amp;LOWER(REGEXREPLACE(B3207,""[^A-Za-z0-9]"",""""))&amp;"".com"""),"info@petithoteldesarts.com")</f>
        <v>info@petithoteldesarts.com</v>
      </c>
      <c r="J3207" s="5" t="n">
        <f aca="false">LEN(K3207)</f>
        <v>21</v>
      </c>
      <c r="K3207" s="10" t="s">
        <v>18352</v>
      </c>
      <c r="L3207" s="4" t="s">
        <v>57</v>
      </c>
      <c r="M3207" s="4" t="s">
        <v>31</v>
      </c>
    </row>
    <row r="3208" customFormat="false" ht="15.75" hidden="false" customHeight="true" outlineLevel="0" collapsed="false">
      <c r="A3208" s="4" t="n">
        <v>11691</v>
      </c>
      <c r="B3208" s="4" t="s">
        <v>18353</v>
      </c>
      <c r="C3208" s="4"/>
      <c r="D3208" s="4" t="s">
        <v>18354</v>
      </c>
      <c r="E3208" s="5" t="s">
        <v>18355</v>
      </c>
      <c r="F3208" s="4" t="s">
        <v>18356</v>
      </c>
      <c r="G3208" s="4" t="s">
        <v>355</v>
      </c>
      <c r="H3208" s="5" t="s">
        <v>18357</v>
      </c>
      <c r="I3208" s="4" t="s">
        <v>18358</v>
      </c>
      <c r="J3208" s="5" t="n">
        <f aca="false">LEN(K3208)</f>
        <v>21</v>
      </c>
      <c r="K3208" s="6" t="str">
        <f aca="false">LOWER(SUBSTITUTE(SUBSTITUTE(SUBSTITUTE(SUBSTITUTE(SUBSTITUTE(SUBSTITUTE(SUBSTITUTE(B3208,"S.L.",""),"SL",""),"S.A.",""),"SA","")," ",""),".",""),",",""))&amp;".com"</f>
        <v>hoteldomusfontana.com</v>
      </c>
      <c r="L3208" s="4" t="s">
        <v>21</v>
      </c>
      <c r="M3208" s="4" t="s">
        <v>22</v>
      </c>
    </row>
    <row r="3209" customFormat="false" ht="15.75" hidden="false" customHeight="true" outlineLevel="0" collapsed="false">
      <c r="A3209" s="4" t="n">
        <v>8778</v>
      </c>
      <c r="B3209" s="4" t="s">
        <v>18359</v>
      </c>
      <c r="C3209" s="4"/>
      <c r="D3209" s="4" t="s">
        <v>18360</v>
      </c>
      <c r="E3209" s="5" t="s">
        <v>18361</v>
      </c>
      <c r="F3209" s="4" t="s">
        <v>355</v>
      </c>
      <c r="G3209" s="4" t="s">
        <v>355</v>
      </c>
      <c r="H3209" s="5" t="s">
        <v>18362</v>
      </c>
      <c r="I3209" s="4" t="s">
        <v>18363</v>
      </c>
      <c r="J3209" s="5" t="n">
        <f aca="false">LEN(K3209)</f>
        <v>21</v>
      </c>
      <c r="K3209" s="6" t="s">
        <v>18364</v>
      </c>
      <c r="L3209" s="4" t="s">
        <v>21</v>
      </c>
      <c r="M3209" s="4" t="s">
        <v>31</v>
      </c>
    </row>
    <row r="3210" customFormat="false" ht="15.75" hidden="false" customHeight="true" outlineLevel="0" collapsed="false">
      <c r="A3210" s="4" t="n">
        <v>8781</v>
      </c>
      <c r="B3210" s="4" t="s">
        <v>18365</v>
      </c>
      <c r="C3210" s="4"/>
      <c r="D3210" s="4" t="s">
        <v>18366</v>
      </c>
      <c r="E3210" s="5" t="s">
        <v>8015</v>
      </c>
      <c r="F3210" s="4" t="s">
        <v>355</v>
      </c>
      <c r="G3210" s="4" t="s">
        <v>355</v>
      </c>
      <c r="H3210" s="5" t="s">
        <v>18367</v>
      </c>
      <c r="I3210" s="4" t="s">
        <v>3972</v>
      </c>
      <c r="J3210" s="5" t="n">
        <f aca="false">LEN(K3210)</f>
        <v>21</v>
      </c>
      <c r="K3210" s="10" t="s">
        <v>18368</v>
      </c>
      <c r="L3210" s="4" t="s">
        <v>57</v>
      </c>
      <c r="M3210" s="4" t="s">
        <v>5765</v>
      </c>
    </row>
    <row r="3211" customFormat="false" ht="15.75" hidden="false" customHeight="true" outlineLevel="0" collapsed="false">
      <c r="A3211" s="4" t="n">
        <v>8792</v>
      </c>
      <c r="B3211" s="4" t="s">
        <v>18369</v>
      </c>
      <c r="C3211" s="4"/>
      <c r="D3211" s="4" t="s">
        <v>18370</v>
      </c>
      <c r="E3211" s="5" t="s">
        <v>18371</v>
      </c>
      <c r="F3211" s="4" t="s">
        <v>18372</v>
      </c>
      <c r="G3211" s="4" t="s">
        <v>355</v>
      </c>
      <c r="H3211" s="5" t="s">
        <v>18373</v>
      </c>
      <c r="I3211" s="4" t="str">
        <f aca="false">IFERROR(__xludf.dummyfunction("""info@""&amp;LOWER(REGEXREPLACE(B3211,""[^A-Za-z0-9]"",""""))&amp;"".com"""),"info@hosteriaeltozalsl.com")</f>
        <v>info@hosteriaeltozalsl.com</v>
      </c>
      <c r="J3211" s="5" t="n">
        <f aca="false">LEN(K3211)</f>
        <v>21</v>
      </c>
      <c r="K3211" s="6" t="s">
        <v>18374</v>
      </c>
      <c r="L3211" s="4" t="s">
        <v>57</v>
      </c>
      <c r="M3211" s="4" t="s">
        <v>31</v>
      </c>
    </row>
    <row r="3212" customFormat="false" ht="15.75" hidden="false" customHeight="true" outlineLevel="0" collapsed="false">
      <c r="A3212" s="4" t="n">
        <v>8824</v>
      </c>
      <c r="B3212" s="4" t="s">
        <v>18375</v>
      </c>
      <c r="C3212" s="4"/>
      <c r="D3212" s="4" t="s">
        <v>18376</v>
      </c>
      <c r="E3212" s="5" t="s">
        <v>3607</v>
      </c>
      <c r="F3212" s="4" t="s">
        <v>3608</v>
      </c>
      <c r="G3212" s="4" t="s">
        <v>355</v>
      </c>
      <c r="H3212" s="5" t="s">
        <v>18377</v>
      </c>
      <c r="I3212" s="4" t="s">
        <v>18378</v>
      </c>
      <c r="J3212" s="5" t="n">
        <f aca="false">LEN(K3212)</f>
        <v>21</v>
      </c>
      <c r="K3212" s="10" t="s">
        <v>18379</v>
      </c>
      <c r="L3212" s="4" t="s">
        <v>637</v>
      </c>
      <c r="M3212" s="4" t="s">
        <v>344</v>
      </c>
    </row>
    <row r="3213" customFormat="false" ht="15.75" hidden="false" customHeight="true" outlineLevel="0" collapsed="false">
      <c r="A3213" s="4" t="n">
        <v>8842</v>
      </c>
      <c r="B3213" s="4" t="s">
        <v>18380</v>
      </c>
      <c r="C3213" s="4"/>
      <c r="D3213" s="4" t="s">
        <v>18381</v>
      </c>
      <c r="E3213" s="5" t="s">
        <v>8044</v>
      </c>
      <c r="F3213" s="4" t="s">
        <v>8045</v>
      </c>
      <c r="G3213" s="4" t="s">
        <v>1574</v>
      </c>
      <c r="H3213" s="5" t="s">
        <v>18382</v>
      </c>
      <c r="I3213" s="4" t="s">
        <v>18383</v>
      </c>
      <c r="J3213" s="5" t="n">
        <f aca="false">LEN(K3213)</f>
        <v>21</v>
      </c>
      <c r="K3213" s="6" t="s">
        <v>18384</v>
      </c>
      <c r="L3213" s="4" t="s">
        <v>21</v>
      </c>
      <c r="M3213" s="4" t="s">
        <v>1016</v>
      </c>
    </row>
    <row r="3214" customFormat="false" ht="15.75" hidden="false" customHeight="true" outlineLevel="0" collapsed="false">
      <c r="A3214" s="4" t="n">
        <v>8864</v>
      </c>
      <c r="B3214" s="4" t="s">
        <v>18385</v>
      </c>
      <c r="C3214" s="4"/>
      <c r="D3214" s="4" t="s">
        <v>18386</v>
      </c>
      <c r="E3214" s="5" t="s">
        <v>8051</v>
      </c>
      <c r="F3214" s="4" t="s">
        <v>8052</v>
      </c>
      <c r="G3214" s="4" t="s">
        <v>355</v>
      </c>
      <c r="H3214" s="5" t="s">
        <v>18387</v>
      </c>
      <c r="I3214" s="4" t="s">
        <v>18388</v>
      </c>
      <c r="J3214" s="5" t="n">
        <f aca="false">LEN(K3214)</f>
        <v>21</v>
      </c>
      <c r="K3214" s="6" t="s">
        <v>18389</v>
      </c>
      <c r="L3214" s="4" t="s">
        <v>31</v>
      </c>
      <c r="M3214" s="4" t="s">
        <v>1793</v>
      </c>
    </row>
    <row r="3215" customFormat="false" ht="15.75" hidden="false" customHeight="true" outlineLevel="0" collapsed="false">
      <c r="A3215" s="4" t="n">
        <v>8896</v>
      </c>
      <c r="B3215" s="4" t="s">
        <v>18390</v>
      </c>
      <c r="C3215" s="4"/>
      <c r="D3215" s="4" t="s">
        <v>18391</v>
      </c>
      <c r="E3215" s="5" t="s">
        <v>15024</v>
      </c>
      <c r="F3215" s="4" t="s">
        <v>1658</v>
      </c>
      <c r="G3215" s="4" t="s">
        <v>355</v>
      </c>
      <c r="H3215" s="5" t="s">
        <v>18392</v>
      </c>
      <c r="I3215" s="4" t="s">
        <v>18393</v>
      </c>
      <c r="J3215" s="5" t="n">
        <f aca="false">LEN(K3215)</f>
        <v>21</v>
      </c>
      <c r="K3215" s="6" t="s">
        <v>18394</v>
      </c>
      <c r="L3215" s="4" t="s">
        <v>78</v>
      </c>
      <c r="M3215" s="4" t="s">
        <v>2663</v>
      </c>
    </row>
    <row r="3216" customFormat="false" ht="15.75" hidden="false" customHeight="true" outlineLevel="0" collapsed="false">
      <c r="A3216" s="4" t="n">
        <v>8944</v>
      </c>
      <c r="B3216" s="4" t="s">
        <v>18395</v>
      </c>
      <c r="C3216" s="4"/>
      <c r="D3216" s="4" t="s">
        <v>18396</v>
      </c>
      <c r="E3216" s="5" t="s">
        <v>18397</v>
      </c>
      <c r="F3216" s="4" t="s">
        <v>8073</v>
      </c>
      <c r="G3216" s="4" t="s">
        <v>355</v>
      </c>
      <c r="H3216" s="5" t="s">
        <v>18398</v>
      </c>
      <c r="I3216" s="4" t="s">
        <v>18399</v>
      </c>
      <c r="J3216" s="5" t="n">
        <f aca="false">LEN(K3216)</f>
        <v>21</v>
      </c>
      <c r="K3216" s="6" t="s">
        <v>18400</v>
      </c>
      <c r="L3216" s="4" t="s">
        <v>21</v>
      </c>
      <c r="M3216" s="4" t="s">
        <v>133</v>
      </c>
    </row>
    <row r="3217" customFormat="false" ht="15.75" hidden="false" customHeight="true" outlineLevel="0" collapsed="false">
      <c r="A3217" s="4" t="n">
        <v>8972</v>
      </c>
      <c r="B3217" s="4" t="s">
        <v>1036</v>
      </c>
      <c r="C3217" s="4"/>
      <c r="D3217" s="4" t="s">
        <v>18401</v>
      </c>
      <c r="E3217" s="5" t="s">
        <v>18402</v>
      </c>
      <c r="F3217" s="4" t="s">
        <v>700</v>
      </c>
      <c r="G3217" s="4" t="s">
        <v>700</v>
      </c>
      <c r="H3217" s="5" t="s">
        <v>18403</v>
      </c>
      <c r="I3217" s="4" t="s">
        <v>18404</v>
      </c>
      <c r="J3217" s="5" t="n">
        <f aca="false">LEN(K3217)</f>
        <v>21</v>
      </c>
      <c r="K3217" s="10" t="s">
        <v>18405</v>
      </c>
      <c r="L3217" s="4" t="s">
        <v>21</v>
      </c>
      <c r="M3217" s="4" t="s">
        <v>4771</v>
      </c>
    </row>
    <row r="3218" customFormat="false" ht="27.75" hidden="false" customHeight="true" outlineLevel="0" collapsed="false">
      <c r="A3218" s="4" t="n">
        <v>9020</v>
      </c>
      <c r="B3218" s="4" t="s">
        <v>18406</v>
      </c>
      <c r="C3218" s="4"/>
      <c r="D3218" s="4" t="s">
        <v>18407</v>
      </c>
      <c r="E3218" s="5" t="s">
        <v>18408</v>
      </c>
      <c r="F3218" s="4" t="s">
        <v>18409</v>
      </c>
      <c r="G3218" s="4" t="s">
        <v>1574</v>
      </c>
      <c r="H3218" s="5" t="s">
        <v>18410</v>
      </c>
      <c r="I3218" s="7" t="str">
        <f aca="false">IFERROR(__xludf.dummyfunction("""info@""&amp;LOWER(REGEXREPLACE(B3218,""[^A-Za-z0-9]"",""""))&amp;"".com"""),"info@ayuntamientodeaon.com")</f>
        <v>info@ayuntamientodeaon.com</v>
      </c>
      <c r="J3218" s="5" t="n">
        <f aca="false">LEN(K3218)</f>
        <v>21</v>
      </c>
      <c r="K3218" s="6" t="s">
        <v>18411</v>
      </c>
      <c r="L3218" s="4" t="s">
        <v>57</v>
      </c>
      <c r="M3218" s="4" t="s">
        <v>1979</v>
      </c>
    </row>
    <row r="3219" customFormat="false" ht="15.75" hidden="false" customHeight="true" outlineLevel="0" collapsed="false">
      <c r="A3219" s="4" t="n">
        <v>9035</v>
      </c>
      <c r="B3219" s="4" t="s">
        <v>18412</v>
      </c>
      <c r="C3219" s="4"/>
      <c r="D3219" s="4" t="s">
        <v>18413</v>
      </c>
      <c r="E3219" s="5" t="s">
        <v>18414</v>
      </c>
      <c r="F3219" s="4" t="s">
        <v>1574</v>
      </c>
      <c r="G3219" s="4" t="s">
        <v>1574</v>
      </c>
      <c r="H3219" s="5" t="s">
        <v>18415</v>
      </c>
      <c r="I3219" s="4" t="s">
        <v>18416</v>
      </c>
      <c r="J3219" s="5" t="n">
        <f aca="false">LEN(K3219)</f>
        <v>21</v>
      </c>
      <c r="K3219" s="6" t="s">
        <v>18417</v>
      </c>
      <c r="L3219" s="4" t="s">
        <v>57</v>
      </c>
      <c r="M3219" s="4" t="s">
        <v>1216</v>
      </c>
    </row>
    <row r="3220" customFormat="false" ht="15.75" hidden="false" customHeight="true" outlineLevel="0" collapsed="false">
      <c r="A3220" s="4" t="n">
        <v>9038</v>
      </c>
      <c r="B3220" s="4" t="s">
        <v>18418</v>
      </c>
      <c r="C3220" s="4"/>
      <c r="D3220" s="4" t="s">
        <v>18419</v>
      </c>
      <c r="E3220" s="5" t="s">
        <v>18420</v>
      </c>
      <c r="F3220" s="4" t="s">
        <v>1574</v>
      </c>
      <c r="G3220" s="4" t="s">
        <v>1574</v>
      </c>
      <c r="H3220" s="5" t="s">
        <v>18421</v>
      </c>
      <c r="I3220" s="4" t="s">
        <v>18422</v>
      </c>
      <c r="J3220" s="5" t="n">
        <f aca="false">LEN(K3220)</f>
        <v>21</v>
      </c>
      <c r="K3220" s="6" t="s">
        <v>18423</v>
      </c>
      <c r="L3220" s="4" t="s">
        <v>78</v>
      </c>
      <c r="M3220" s="4" t="s">
        <v>263</v>
      </c>
    </row>
    <row r="3221" customFormat="false" ht="15.75" hidden="false" customHeight="true" outlineLevel="0" collapsed="false">
      <c r="A3221" s="4" t="n">
        <v>9071</v>
      </c>
      <c r="B3221" s="4" t="s">
        <v>18424</v>
      </c>
      <c r="C3221" s="4"/>
      <c r="D3221" s="4" t="s">
        <v>18425</v>
      </c>
      <c r="E3221" s="5" t="s">
        <v>18426</v>
      </c>
      <c r="F3221" s="4" t="s">
        <v>18427</v>
      </c>
      <c r="G3221" s="4" t="s">
        <v>1574</v>
      </c>
      <c r="H3221" s="5" t="s">
        <v>18428</v>
      </c>
      <c r="I3221" s="4" t="s">
        <v>18429</v>
      </c>
      <c r="J3221" s="5" t="n">
        <f aca="false">LEN(K3221)</f>
        <v>21</v>
      </c>
      <c r="K3221" s="6" t="s">
        <v>18430</v>
      </c>
      <c r="L3221" s="4" t="s">
        <v>57</v>
      </c>
      <c r="M3221" s="4" t="s">
        <v>996</v>
      </c>
    </row>
    <row r="3222" customFormat="false" ht="15.75" hidden="false" customHeight="true" outlineLevel="0" collapsed="false">
      <c r="A3222" s="4" t="n">
        <v>9099</v>
      </c>
      <c r="B3222" s="4" t="s">
        <v>18431</v>
      </c>
      <c r="C3222" s="4"/>
      <c r="D3222" s="4" t="s">
        <v>18432</v>
      </c>
      <c r="E3222" s="5" t="s">
        <v>2990</v>
      </c>
      <c r="F3222" s="4" t="s">
        <v>2991</v>
      </c>
      <c r="G3222" s="4" t="s">
        <v>1574</v>
      </c>
      <c r="H3222" s="5" t="s">
        <v>18433</v>
      </c>
      <c r="I3222" s="4" t="s">
        <v>18434</v>
      </c>
      <c r="J3222" s="5" t="n">
        <f aca="false">LEN(K3222)</f>
        <v>21</v>
      </c>
      <c r="K3222" s="6" t="s">
        <v>18435</v>
      </c>
      <c r="L3222" s="4" t="s">
        <v>31</v>
      </c>
      <c r="M3222" s="4" t="s">
        <v>2429</v>
      </c>
    </row>
    <row r="3223" customFormat="false" ht="15.75" hidden="false" customHeight="true" outlineLevel="0" collapsed="false">
      <c r="A3223" s="4" t="n">
        <v>9125</v>
      </c>
      <c r="B3223" s="4" t="s">
        <v>18436</v>
      </c>
      <c r="C3223" s="4" t="s">
        <v>18437</v>
      </c>
      <c r="D3223" s="4" t="s">
        <v>18438</v>
      </c>
      <c r="E3223" s="5" t="s">
        <v>18439</v>
      </c>
      <c r="F3223" s="4" t="s">
        <v>259</v>
      </c>
      <c r="G3223" s="4" t="s">
        <v>259</v>
      </c>
      <c r="H3223" s="5" t="s">
        <v>18440</v>
      </c>
      <c r="I3223" s="4" t="s">
        <v>18441</v>
      </c>
      <c r="J3223" s="5" t="n">
        <f aca="false">LEN(K3223)</f>
        <v>21</v>
      </c>
      <c r="K3223" s="10" t="s">
        <v>18442</v>
      </c>
      <c r="L3223" s="4" t="s">
        <v>57</v>
      </c>
      <c r="M3223" s="4" t="s">
        <v>3415</v>
      </c>
    </row>
    <row r="3224" customFormat="false" ht="15.75" hidden="false" customHeight="true" outlineLevel="0" collapsed="false">
      <c r="A3224" s="4" t="n">
        <v>9153</v>
      </c>
      <c r="B3224" s="4" t="s">
        <v>18443</v>
      </c>
      <c r="C3224" s="4" t="s">
        <v>18444</v>
      </c>
      <c r="D3224" s="4" t="s">
        <v>18445</v>
      </c>
      <c r="E3224" s="5" t="s">
        <v>3614</v>
      </c>
      <c r="F3224" s="4" t="s">
        <v>3615</v>
      </c>
      <c r="G3224" s="4" t="s">
        <v>259</v>
      </c>
      <c r="H3224" s="5" t="s">
        <v>18446</v>
      </c>
      <c r="I3224" s="4" t="s">
        <v>18447</v>
      </c>
      <c r="J3224" s="5" t="n">
        <f aca="false">LEN(K3224)</f>
        <v>21</v>
      </c>
      <c r="K3224" s="6" t="s">
        <v>18448</v>
      </c>
      <c r="L3224" s="4" t="s">
        <v>21</v>
      </c>
      <c r="M3224" s="4" t="s">
        <v>18449</v>
      </c>
    </row>
    <row r="3225" customFormat="false" ht="15.75" hidden="false" customHeight="true" outlineLevel="0" collapsed="false">
      <c r="A3225" s="4" t="n">
        <v>9199</v>
      </c>
      <c r="B3225" s="4" t="s">
        <v>18450</v>
      </c>
      <c r="C3225" s="4" t="s">
        <v>18451</v>
      </c>
      <c r="D3225" s="4" t="s">
        <v>18452</v>
      </c>
      <c r="E3225" s="5" t="s">
        <v>3614</v>
      </c>
      <c r="F3225" s="4" t="s">
        <v>3615</v>
      </c>
      <c r="G3225" s="4" t="s">
        <v>259</v>
      </c>
      <c r="H3225" s="5" t="s">
        <v>18453</v>
      </c>
      <c r="I3225" s="4" t="s">
        <v>18454</v>
      </c>
      <c r="J3225" s="5" t="n">
        <f aca="false">LEN(K3225)</f>
        <v>21</v>
      </c>
      <c r="K3225" s="10" t="s">
        <v>18455</v>
      </c>
      <c r="L3225" s="4" t="s">
        <v>21</v>
      </c>
      <c r="M3225" s="4" t="s">
        <v>10060</v>
      </c>
    </row>
    <row r="3226" customFormat="false" ht="15.75" hidden="false" customHeight="true" outlineLevel="0" collapsed="false">
      <c r="A3226" s="4" t="n">
        <v>9228</v>
      </c>
      <c r="B3226" s="4" t="s">
        <v>18456</v>
      </c>
      <c r="C3226" s="4" t="s">
        <v>18457</v>
      </c>
      <c r="D3226" s="4" t="s">
        <v>18458</v>
      </c>
      <c r="E3226" s="5" t="s">
        <v>3614</v>
      </c>
      <c r="F3226" s="4" t="s">
        <v>3615</v>
      </c>
      <c r="G3226" s="4" t="s">
        <v>259</v>
      </c>
      <c r="H3226" s="5" t="s">
        <v>18459</v>
      </c>
      <c r="I3226" s="4" t="s">
        <v>18460</v>
      </c>
      <c r="J3226" s="5" t="n">
        <f aca="false">LEN(K3226)</f>
        <v>21</v>
      </c>
      <c r="K3226" s="10" t="s">
        <v>18461</v>
      </c>
      <c r="L3226" s="4" t="s">
        <v>66</v>
      </c>
      <c r="M3226" s="4" t="s">
        <v>18462</v>
      </c>
    </row>
    <row r="3227" customFormat="false" ht="15.75" hidden="false" customHeight="true" outlineLevel="0" collapsed="false">
      <c r="A3227" s="4" t="n">
        <v>9232</v>
      </c>
      <c r="B3227" s="4" t="s">
        <v>18463</v>
      </c>
      <c r="C3227" s="4" t="s">
        <v>18464</v>
      </c>
      <c r="D3227" s="4" t="s">
        <v>18465</v>
      </c>
      <c r="E3227" s="5" t="s">
        <v>15865</v>
      </c>
      <c r="F3227" s="4" t="s">
        <v>12259</v>
      </c>
      <c r="G3227" s="4" t="s">
        <v>259</v>
      </c>
      <c r="H3227" s="5" t="s">
        <v>18466</v>
      </c>
      <c r="I3227" s="4" t="s">
        <v>18467</v>
      </c>
      <c r="J3227" s="5" t="n">
        <f aca="false">LEN(K3227)</f>
        <v>21</v>
      </c>
      <c r="K3227" s="6" t="s">
        <v>18468</v>
      </c>
      <c r="L3227" s="4" t="s">
        <v>21</v>
      </c>
      <c r="M3227" s="4" t="s">
        <v>3895</v>
      </c>
    </row>
    <row r="3228" customFormat="false" ht="15.75" hidden="false" customHeight="true" outlineLevel="0" collapsed="false">
      <c r="A3228" s="4" t="n">
        <v>9287</v>
      </c>
      <c r="B3228" s="4" t="s">
        <v>18469</v>
      </c>
      <c r="C3228" s="4" t="s">
        <v>18470</v>
      </c>
      <c r="D3228" s="4" t="s">
        <v>18471</v>
      </c>
      <c r="E3228" s="5" t="s">
        <v>3006</v>
      </c>
      <c r="F3228" s="4" t="s">
        <v>3007</v>
      </c>
      <c r="G3228" s="4" t="s">
        <v>259</v>
      </c>
      <c r="H3228" s="5" t="s">
        <v>18472</v>
      </c>
      <c r="I3228" s="4" t="s">
        <v>18473</v>
      </c>
      <c r="J3228" s="5" t="n">
        <f aca="false">LEN(K3228)</f>
        <v>21</v>
      </c>
      <c r="K3228" s="6" t="s">
        <v>18474</v>
      </c>
      <c r="L3228" s="4" t="s">
        <v>57</v>
      </c>
      <c r="M3228" s="4" t="s">
        <v>1265</v>
      </c>
    </row>
    <row r="3229" customFormat="false" ht="27.75" hidden="false" customHeight="true" outlineLevel="0" collapsed="false">
      <c r="A3229" s="4" t="n">
        <v>9289</v>
      </c>
      <c r="B3229" s="4" t="s">
        <v>18469</v>
      </c>
      <c r="C3229" s="4" t="s">
        <v>18470</v>
      </c>
      <c r="D3229" s="4" t="s">
        <v>18471</v>
      </c>
      <c r="E3229" s="5" t="s">
        <v>3006</v>
      </c>
      <c r="F3229" s="4" t="s">
        <v>3007</v>
      </c>
      <c r="G3229" s="4" t="s">
        <v>259</v>
      </c>
      <c r="H3229" s="5" t="s">
        <v>18475</v>
      </c>
      <c r="I3229" s="7" t="s">
        <v>18473</v>
      </c>
      <c r="J3229" s="5" t="n">
        <f aca="false">LEN(K3229)</f>
        <v>21</v>
      </c>
      <c r="K3229" s="6" t="s">
        <v>18474</v>
      </c>
      <c r="L3229" s="4" t="s">
        <v>1970</v>
      </c>
      <c r="M3229" s="4" t="s">
        <v>1265</v>
      </c>
    </row>
    <row r="3230" customFormat="false" ht="15.75" hidden="false" customHeight="true" outlineLevel="0" collapsed="false">
      <c r="A3230" s="4" t="n">
        <v>9300</v>
      </c>
      <c r="B3230" s="4" t="s">
        <v>18476</v>
      </c>
      <c r="C3230" s="4"/>
      <c r="D3230" s="4" t="s">
        <v>18477</v>
      </c>
      <c r="E3230" s="5" t="s">
        <v>18478</v>
      </c>
      <c r="F3230" s="4" t="s">
        <v>15820</v>
      </c>
      <c r="G3230" s="4" t="s">
        <v>259</v>
      </c>
      <c r="H3230" s="5" t="s">
        <v>18479</v>
      </c>
      <c r="I3230" s="4" t="s">
        <v>18480</v>
      </c>
      <c r="J3230" s="5" t="n">
        <f aca="false">LEN(K3230)</f>
        <v>21</v>
      </c>
      <c r="K3230" s="6" t="s">
        <v>18481</v>
      </c>
      <c r="L3230" s="4" t="s">
        <v>31</v>
      </c>
      <c r="M3230" s="4" t="s">
        <v>1979</v>
      </c>
    </row>
    <row r="3231" customFormat="false" ht="15.75" hidden="false" customHeight="true" outlineLevel="0" collapsed="false">
      <c r="A3231" s="4" t="n">
        <v>9349</v>
      </c>
      <c r="B3231" s="4" t="s">
        <v>18482</v>
      </c>
      <c r="C3231" s="4"/>
      <c r="D3231" s="4" t="s">
        <v>18483</v>
      </c>
      <c r="E3231" s="5" t="s">
        <v>10042</v>
      </c>
      <c r="F3231" s="4" t="s">
        <v>2214</v>
      </c>
      <c r="G3231" s="4" t="s">
        <v>2214</v>
      </c>
      <c r="H3231" s="5" t="s">
        <v>18484</v>
      </c>
      <c r="I3231" s="4" t="s">
        <v>18485</v>
      </c>
      <c r="J3231" s="5" t="n">
        <f aca="false">LEN(K3231)</f>
        <v>21</v>
      </c>
      <c r="K3231" s="10" t="s">
        <v>18486</v>
      </c>
      <c r="L3231" s="4" t="s">
        <v>31</v>
      </c>
      <c r="M3231" s="4" t="s">
        <v>5134</v>
      </c>
    </row>
    <row r="3232" customFormat="false" ht="15.75" hidden="false" customHeight="true" outlineLevel="0" collapsed="false">
      <c r="A3232" s="4" t="n">
        <v>9350</v>
      </c>
      <c r="B3232" s="4" t="s">
        <v>18487</v>
      </c>
      <c r="C3232" s="4"/>
      <c r="D3232" s="4" t="s">
        <v>18483</v>
      </c>
      <c r="E3232" s="5" t="s">
        <v>10042</v>
      </c>
      <c r="F3232" s="4" t="s">
        <v>2214</v>
      </c>
      <c r="G3232" s="4" t="s">
        <v>2214</v>
      </c>
      <c r="H3232" s="5" t="s">
        <v>18484</v>
      </c>
      <c r="I3232" s="4" t="s">
        <v>18485</v>
      </c>
      <c r="J3232" s="5" t="n">
        <f aca="false">LEN(K3232)</f>
        <v>21</v>
      </c>
      <c r="K3232" s="6" t="s">
        <v>18486</v>
      </c>
      <c r="L3232" s="4" t="s">
        <v>57</v>
      </c>
      <c r="M3232" s="4" t="s">
        <v>1043</v>
      </c>
    </row>
    <row r="3233" customFormat="false" ht="15.75" hidden="false" customHeight="true" outlineLevel="0" collapsed="false">
      <c r="A3233" s="4" t="n">
        <v>9379</v>
      </c>
      <c r="B3233" s="4" t="s">
        <v>18488</v>
      </c>
      <c r="C3233" s="4"/>
      <c r="D3233" s="4" t="s">
        <v>18489</v>
      </c>
      <c r="E3233" s="5" t="s">
        <v>4381</v>
      </c>
      <c r="F3233" s="4" t="s">
        <v>4382</v>
      </c>
      <c r="G3233" s="4" t="s">
        <v>2214</v>
      </c>
      <c r="H3233" s="5" t="s">
        <v>18490</v>
      </c>
      <c r="I3233" s="4" t="s">
        <v>18491</v>
      </c>
      <c r="J3233" s="5" t="n">
        <f aca="false">LEN(K3233)</f>
        <v>21</v>
      </c>
      <c r="K3233" s="6" t="s">
        <v>18492</v>
      </c>
      <c r="L3233" s="4" t="s">
        <v>31</v>
      </c>
      <c r="M3233" s="4" t="s">
        <v>1016</v>
      </c>
    </row>
    <row r="3234" customFormat="false" ht="15.75" hidden="false" customHeight="true" outlineLevel="0" collapsed="false">
      <c r="A3234" s="4" t="n">
        <v>9382</v>
      </c>
      <c r="B3234" s="4" t="s">
        <v>18493</v>
      </c>
      <c r="C3234" s="4"/>
      <c r="D3234" s="4" t="s">
        <v>18494</v>
      </c>
      <c r="E3234" s="5" t="s">
        <v>18495</v>
      </c>
      <c r="F3234" s="4" t="s">
        <v>18496</v>
      </c>
      <c r="G3234" s="4" t="s">
        <v>2214</v>
      </c>
      <c r="H3234" s="5" t="s">
        <v>18497</v>
      </c>
      <c r="I3234" s="4" t="s">
        <v>18498</v>
      </c>
      <c r="J3234" s="5" t="n">
        <f aca="false">LEN(K3234)</f>
        <v>21</v>
      </c>
      <c r="K3234" s="6" t="s">
        <v>18499</v>
      </c>
      <c r="L3234" s="4" t="s">
        <v>57</v>
      </c>
      <c r="M3234" s="4" t="s">
        <v>2321</v>
      </c>
    </row>
    <row r="3235" customFormat="false" ht="15.75" hidden="false" customHeight="true" outlineLevel="0" collapsed="false">
      <c r="A3235" s="4" t="n">
        <v>9389</v>
      </c>
      <c r="B3235" s="4" t="s">
        <v>18500</v>
      </c>
      <c r="C3235" s="4"/>
      <c r="D3235" s="4" t="s">
        <v>18501</v>
      </c>
      <c r="E3235" s="5" t="s">
        <v>18502</v>
      </c>
      <c r="F3235" s="4" t="s">
        <v>18503</v>
      </c>
      <c r="G3235" s="4" t="s">
        <v>2214</v>
      </c>
      <c r="H3235" s="5" t="s">
        <v>18504</v>
      </c>
      <c r="I3235" s="4" t="s">
        <v>18505</v>
      </c>
      <c r="J3235" s="5" t="n">
        <f aca="false">LEN(K3235)</f>
        <v>21</v>
      </c>
      <c r="K3235" s="6" t="s">
        <v>18506</v>
      </c>
      <c r="L3235" s="4" t="s">
        <v>21</v>
      </c>
      <c r="M3235" s="4" t="s">
        <v>929</v>
      </c>
    </row>
    <row r="3236" customFormat="false" ht="15.75" hidden="false" customHeight="true" outlineLevel="0" collapsed="false">
      <c r="A3236" s="4" t="n">
        <v>9425</v>
      </c>
      <c r="B3236" s="4" t="s">
        <v>18507</v>
      </c>
      <c r="C3236" s="4"/>
      <c r="D3236" s="4" t="s">
        <v>18508</v>
      </c>
      <c r="E3236" s="5" t="s">
        <v>18509</v>
      </c>
      <c r="F3236" s="4" t="s">
        <v>18510</v>
      </c>
      <c r="G3236" s="4" t="s">
        <v>2214</v>
      </c>
      <c r="H3236" s="5" t="s">
        <v>18511</v>
      </c>
      <c r="I3236" s="4" t="s">
        <v>18512</v>
      </c>
      <c r="J3236" s="5" t="n">
        <f aca="false">LEN(K3236)</f>
        <v>21</v>
      </c>
      <c r="K3236" s="6" t="s">
        <v>18513</v>
      </c>
      <c r="L3236" s="4" t="s">
        <v>21</v>
      </c>
      <c r="M3236" s="4" t="s">
        <v>32</v>
      </c>
    </row>
    <row r="3237" customFormat="false" ht="15.75" hidden="false" customHeight="true" outlineLevel="0" collapsed="false">
      <c r="A3237" s="4" t="n">
        <v>12136</v>
      </c>
      <c r="B3237" s="4" t="s">
        <v>18514</v>
      </c>
      <c r="C3237" s="4"/>
      <c r="D3237" s="4" t="s">
        <v>18515</v>
      </c>
      <c r="E3237" s="5" t="s">
        <v>18516</v>
      </c>
      <c r="F3237" s="4" t="s">
        <v>18517</v>
      </c>
      <c r="G3237" s="4" t="s">
        <v>2538</v>
      </c>
      <c r="H3237" s="5" t="s">
        <v>18518</v>
      </c>
      <c r="I3237" s="4" t="s">
        <v>18519</v>
      </c>
      <c r="J3237" s="5" t="n">
        <f aca="false">LEN(K3237)</f>
        <v>21</v>
      </c>
      <c r="K3237" s="10" t="s">
        <v>18520</v>
      </c>
      <c r="L3237" s="4" t="s">
        <v>18521</v>
      </c>
      <c r="M3237" s="4" t="s">
        <v>794</v>
      </c>
    </row>
    <row r="3238" customFormat="false" ht="15.75" hidden="false" customHeight="true" outlineLevel="0" collapsed="false">
      <c r="A3238" s="4" t="n">
        <v>9444</v>
      </c>
      <c r="B3238" s="4" t="s">
        <v>18522</v>
      </c>
      <c r="C3238" s="4"/>
      <c r="D3238" s="4" t="s">
        <v>18523</v>
      </c>
      <c r="E3238" s="5" t="s">
        <v>18524</v>
      </c>
      <c r="F3238" s="4" t="s">
        <v>8462</v>
      </c>
      <c r="G3238" s="4" t="s">
        <v>2538</v>
      </c>
      <c r="H3238" s="5" t="s">
        <v>18525</v>
      </c>
      <c r="I3238" s="4" t="s">
        <v>18526</v>
      </c>
      <c r="J3238" s="5" t="n">
        <f aca="false">LEN(K3238)</f>
        <v>21</v>
      </c>
      <c r="K3238" s="6" t="s">
        <v>18527</v>
      </c>
      <c r="L3238" s="4" t="s">
        <v>21</v>
      </c>
      <c r="M3238" s="4" t="s">
        <v>877</v>
      </c>
    </row>
    <row r="3239" customFormat="false" ht="15.75" hidden="false" customHeight="true" outlineLevel="0" collapsed="false">
      <c r="A3239" s="4" t="n">
        <v>9448</v>
      </c>
      <c r="B3239" s="4" t="s">
        <v>18528</v>
      </c>
      <c r="C3239" s="4"/>
      <c r="D3239" s="4" t="s">
        <v>18529</v>
      </c>
      <c r="E3239" s="5" t="s">
        <v>18530</v>
      </c>
      <c r="F3239" s="4" t="s">
        <v>2538</v>
      </c>
      <c r="G3239" s="4" t="s">
        <v>2538</v>
      </c>
      <c r="H3239" s="5" t="s">
        <v>18531</v>
      </c>
      <c r="I3239" s="7" t="s">
        <v>18532</v>
      </c>
      <c r="J3239" s="5" t="n">
        <f aca="false">LEN(K3239)</f>
        <v>21</v>
      </c>
      <c r="K3239" s="6" t="s">
        <v>18533</v>
      </c>
      <c r="L3239" s="4" t="s">
        <v>21</v>
      </c>
      <c r="M3239" s="4" t="s">
        <v>729</v>
      </c>
    </row>
    <row r="3240" customFormat="false" ht="15.75" hidden="false" customHeight="true" outlineLevel="0" collapsed="false">
      <c r="A3240" s="4" t="n">
        <v>9457</v>
      </c>
      <c r="B3240" s="4" t="s">
        <v>18534</v>
      </c>
      <c r="C3240" s="4"/>
      <c r="D3240" s="4" t="s">
        <v>18535</v>
      </c>
      <c r="E3240" s="5" t="s">
        <v>18536</v>
      </c>
      <c r="F3240" s="4" t="s">
        <v>18537</v>
      </c>
      <c r="G3240" s="4" t="s">
        <v>2538</v>
      </c>
      <c r="H3240" s="5" t="s">
        <v>18538</v>
      </c>
      <c r="I3240" s="7" t="s">
        <v>18539</v>
      </c>
      <c r="J3240" s="5" t="n">
        <f aca="false">LEN(K3240)</f>
        <v>21</v>
      </c>
      <c r="K3240" s="6" t="s">
        <v>18540</v>
      </c>
      <c r="L3240" s="4" t="s">
        <v>57</v>
      </c>
      <c r="M3240" s="4" t="s">
        <v>2209</v>
      </c>
    </row>
    <row r="3241" customFormat="false" ht="15.75" hidden="false" customHeight="true" outlineLevel="0" collapsed="false">
      <c r="A3241" s="4" t="n">
        <v>9552</v>
      </c>
      <c r="B3241" s="4" t="s">
        <v>18541</v>
      </c>
      <c r="C3241" s="4"/>
      <c r="D3241" s="4" t="s">
        <v>18542</v>
      </c>
      <c r="E3241" s="5" t="s">
        <v>18543</v>
      </c>
      <c r="F3241" s="4" t="s">
        <v>603</v>
      </c>
      <c r="G3241" s="4" t="s">
        <v>603</v>
      </c>
      <c r="H3241" s="5" t="s">
        <v>18544</v>
      </c>
      <c r="I3241" s="4" t="s">
        <v>18545</v>
      </c>
      <c r="J3241" s="5" t="n">
        <f aca="false">LEN(K3241)</f>
        <v>21</v>
      </c>
      <c r="K3241" s="10" t="s">
        <v>18546</v>
      </c>
      <c r="L3241" s="4" t="s">
        <v>78</v>
      </c>
      <c r="M3241" s="4" t="s">
        <v>3523</v>
      </c>
    </row>
    <row r="3242" customFormat="false" ht="15.75" hidden="false" customHeight="true" outlineLevel="0" collapsed="false">
      <c r="A3242" s="4" t="n">
        <v>9567</v>
      </c>
      <c r="B3242" s="4" t="s">
        <v>18547</v>
      </c>
      <c r="C3242" s="4"/>
      <c r="D3242" s="4" t="s">
        <v>18548</v>
      </c>
      <c r="E3242" s="5" t="s">
        <v>18549</v>
      </c>
      <c r="F3242" s="4" t="s">
        <v>12367</v>
      </c>
      <c r="G3242" s="4" t="s">
        <v>603</v>
      </c>
      <c r="H3242" s="5" t="s">
        <v>18550</v>
      </c>
      <c r="I3242" s="4" t="s">
        <v>18551</v>
      </c>
      <c r="J3242" s="5" t="n">
        <f aca="false">LEN(K3242)</f>
        <v>21</v>
      </c>
      <c r="K3242" s="6" t="s">
        <v>18552</v>
      </c>
      <c r="L3242" s="4" t="s">
        <v>31</v>
      </c>
      <c r="M3242" s="4" t="s">
        <v>435</v>
      </c>
    </row>
    <row r="3243" customFormat="false" ht="15.75" hidden="false" customHeight="true" outlineLevel="0" collapsed="false">
      <c r="A3243" s="4" t="n">
        <v>9572</v>
      </c>
      <c r="B3243" s="4" t="s">
        <v>18553</v>
      </c>
      <c r="C3243" s="4"/>
      <c r="D3243" s="4" t="s">
        <v>18554</v>
      </c>
      <c r="E3243" s="5" t="s">
        <v>18555</v>
      </c>
      <c r="F3243" s="4" t="s">
        <v>12367</v>
      </c>
      <c r="G3243" s="4" t="s">
        <v>603</v>
      </c>
      <c r="H3243" s="5" t="s">
        <v>18556</v>
      </c>
      <c r="I3243" s="4" t="s">
        <v>18557</v>
      </c>
      <c r="J3243" s="5" t="n">
        <f aca="false">LEN(K3243)</f>
        <v>21</v>
      </c>
      <c r="K3243" s="6" t="s">
        <v>18558</v>
      </c>
      <c r="L3243" s="4" t="s">
        <v>10283</v>
      </c>
      <c r="M3243" s="4" t="s">
        <v>577</v>
      </c>
    </row>
    <row r="3244" customFormat="false" ht="15.75" hidden="false" customHeight="true" outlineLevel="0" collapsed="false">
      <c r="A3244" s="4" t="n">
        <v>9591</v>
      </c>
      <c r="B3244" s="4" t="s">
        <v>18559</v>
      </c>
      <c r="C3244" s="4"/>
      <c r="D3244" s="4" t="s">
        <v>18560</v>
      </c>
      <c r="E3244" s="5" t="s">
        <v>18561</v>
      </c>
      <c r="F3244" s="4" t="s">
        <v>18562</v>
      </c>
      <c r="G3244" s="4" t="s">
        <v>603</v>
      </c>
      <c r="H3244" s="5" t="s">
        <v>18563</v>
      </c>
      <c r="I3244" s="4" t="s">
        <v>18564</v>
      </c>
      <c r="J3244" s="5" t="n">
        <f aca="false">LEN(K3244)</f>
        <v>21</v>
      </c>
      <c r="K3244" s="6" t="s">
        <v>18565</v>
      </c>
      <c r="L3244" s="4" t="s">
        <v>57</v>
      </c>
      <c r="M3244" s="4" t="s">
        <v>3461</v>
      </c>
    </row>
    <row r="3245" customFormat="false" ht="15.75" hidden="false" customHeight="true" outlineLevel="0" collapsed="false">
      <c r="A3245" s="4" t="n">
        <v>9609</v>
      </c>
      <c r="B3245" s="4" t="s">
        <v>18566</v>
      </c>
      <c r="C3245" s="4"/>
      <c r="D3245" s="4" t="s">
        <v>18567</v>
      </c>
      <c r="E3245" s="5" t="s">
        <v>18568</v>
      </c>
      <c r="F3245" s="4" t="s">
        <v>3782</v>
      </c>
      <c r="G3245" s="4" t="s">
        <v>603</v>
      </c>
      <c r="H3245" s="5" t="s">
        <v>18569</v>
      </c>
      <c r="I3245" s="4" t="str">
        <f aca="false">IFERROR(__xludf.dummyfunction("""info@""&amp;LOWER(REGEXREPLACE(B3245,""[^A-Za-z0-9]"",""""))&amp;"".com"""),"info@granhotelsantiago.com")</f>
        <v>info@granhotelsantiago.com</v>
      </c>
      <c r="J3245" s="5" t="n">
        <f aca="false">LEN(K3245)</f>
        <v>21</v>
      </c>
      <c r="K3245" s="6" t="s">
        <v>18570</v>
      </c>
      <c r="L3245" s="4" t="s">
        <v>31</v>
      </c>
      <c r="M3245" s="4" t="s">
        <v>4841</v>
      </c>
    </row>
    <row r="3246" customFormat="false" ht="15.75" hidden="false" customHeight="true" outlineLevel="0" collapsed="false">
      <c r="A3246" s="4" t="n">
        <v>9621</v>
      </c>
      <c r="B3246" s="4" t="s">
        <v>18571</v>
      </c>
      <c r="C3246" s="4"/>
      <c r="D3246" s="4" t="s">
        <v>18572</v>
      </c>
      <c r="E3246" s="5" t="s">
        <v>5313</v>
      </c>
      <c r="F3246" s="4" t="s">
        <v>3782</v>
      </c>
      <c r="G3246" s="4" t="s">
        <v>603</v>
      </c>
      <c r="H3246" s="5" t="s">
        <v>18573</v>
      </c>
      <c r="I3246" s="4" t="s">
        <v>18574</v>
      </c>
      <c r="J3246" s="5" t="n">
        <f aca="false">LEN(K3246)</f>
        <v>21</v>
      </c>
      <c r="K3246" s="6" t="s">
        <v>18575</v>
      </c>
      <c r="L3246" s="4" t="s">
        <v>57</v>
      </c>
      <c r="M3246" s="4" t="s">
        <v>996</v>
      </c>
    </row>
    <row r="3247" customFormat="false" ht="15.75" hidden="false" customHeight="true" outlineLevel="0" collapsed="false">
      <c r="A3247" s="4" t="n">
        <v>9679</v>
      </c>
      <c r="B3247" s="4" t="s">
        <v>18576</v>
      </c>
      <c r="C3247" s="4"/>
      <c r="D3247" s="4" t="s">
        <v>18577</v>
      </c>
      <c r="E3247" s="5" t="s">
        <v>18578</v>
      </c>
      <c r="F3247" s="4" t="s">
        <v>6651</v>
      </c>
      <c r="G3247" s="4" t="s">
        <v>603</v>
      </c>
      <c r="H3247" s="5" t="s">
        <v>18579</v>
      </c>
      <c r="I3247" s="4" t="str">
        <f aca="false">IFERROR(__xludf.dummyfunction("""info@""&amp;LOWER(REGEXREPLACE(B3247,""[^A-Za-z0-9]"",""""))&amp;"".com"""),"info@hotelamarisqueira.com")</f>
        <v>info@hotelamarisqueira.com</v>
      </c>
      <c r="J3247" s="5" t="n">
        <f aca="false">LEN(K3247)</f>
        <v>21</v>
      </c>
      <c r="K3247" s="10" t="s">
        <v>18580</v>
      </c>
      <c r="L3247" s="4" t="s">
        <v>31</v>
      </c>
      <c r="M3247" s="4" t="s">
        <v>1208</v>
      </c>
    </row>
    <row r="3248" customFormat="false" ht="15.75" hidden="false" customHeight="true" outlineLevel="0" collapsed="false">
      <c r="A3248" s="4" t="n">
        <v>9710</v>
      </c>
      <c r="B3248" s="4" t="s">
        <v>18581</v>
      </c>
      <c r="C3248" s="4"/>
      <c r="D3248" s="4" t="s">
        <v>18582</v>
      </c>
      <c r="E3248" s="5" t="s">
        <v>18583</v>
      </c>
      <c r="F3248" s="4" t="s">
        <v>18584</v>
      </c>
      <c r="G3248" s="4" t="s">
        <v>603</v>
      </c>
      <c r="H3248" s="5" t="s">
        <v>18585</v>
      </c>
      <c r="I3248" s="7" t="s">
        <v>18586</v>
      </c>
      <c r="J3248" s="5" t="n">
        <f aca="false">LEN(K3248)</f>
        <v>21</v>
      </c>
      <c r="K3248" s="6" t="s">
        <v>18587</v>
      </c>
      <c r="L3248" s="4" t="s">
        <v>66</v>
      </c>
      <c r="M3248" s="4" t="s">
        <v>31</v>
      </c>
    </row>
    <row r="3249" customFormat="false" ht="15.75" hidden="false" customHeight="true" outlineLevel="0" collapsed="false">
      <c r="A3249" s="4" t="n">
        <v>9742</v>
      </c>
      <c r="B3249" s="4" t="s">
        <v>18588</v>
      </c>
      <c r="C3249" s="4"/>
      <c r="D3249" s="4" t="s">
        <v>18589</v>
      </c>
      <c r="E3249" s="5" t="s">
        <v>18590</v>
      </c>
      <c r="F3249" s="4" t="s">
        <v>18584</v>
      </c>
      <c r="G3249" s="4" t="s">
        <v>603</v>
      </c>
      <c r="H3249" s="5" t="s">
        <v>18591</v>
      </c>
      <c r="I3249" s="4" t="s">
        <v>18592</v>
      </c>
      <c r="J3249" s="5" t="n">
        <f aca="false">LEN(K3249)</f>
        <v>21</v>
      </c>
      <c r="K3249" s="10" t="s">
        <v>18593</v>
      </c>
      <c r="L3249" s="4" t="s">
        <v>31</v>
      </c>
      <c r="M3249" s="4" t="s">
        <v>2097</v>
      </c>
    </row>
    <row r="3250" customFormat="false" ht="15.75" hidden="false" customHeight="true" outlineLevel="0" collapsed="false">
      <c r="A3250" s="4" t="n">
        <v>9783</v>
      </c>
      <c r="B3250" s="4" t="s">
        <v>18594</v>
      </c>
      <c r="C3250" s="4"/>
      <c r="D3250" s="4" t="s">
        <v>18595</v>
      </c>
      <c r="E3250" s="5" t="s">
        <v>18596</v>
      </c>
      <c r="F3250" s="4" t="s">
        <v>18597</v>
      </c>
      <c r="G3250" s="4" t="s">
        <v>242</v>
      </c>
      <c r="H3250" s="5" t="s">
        <v>18598</v>
      </c>
      <c r="I3250" s="7" t="s">
        <v>18599</v>
      </c>
      <c r="J3250" s="5" t="n">
        <f aca="false">LEN(K3250)</f>
        <v>21</v>
      </c>
      <c r="K3250" s="6" t="s">
        <v>18600</v>
      </c>
      <c r="L3250" s="4" t="s">
        <v>78</v>
      </c>
      <c r="M3250" s="4" t="s">
        <v>31</v>
      </c>
    </row>
    <row r="3251" customFormat="false" ht="15.75" hidden="false" customHeight="true" outlineLevel="0" collapsed="false">
      <c r="A3251" s="4" t="n">
        <v>9816</v>
      </c>
      <c r="B3251" s="4" t="s">
        <v>18601</v>
      </c>
      <c r="C3251" s="4"/>
      <c r="D3251" s="4" t="s">
        <v>18602</v>
      </c>
      <c r="E3251" s="5" t="s">
        <v>10552</v>
      </c>
      <c r="F3251" s="4" t="s">
        <v>10553</v>
      </c>
      <c r="G3251" s="4" t="s">
        <v>242</v>
      </c>
      <c r="H3251" s="5" t="s">
        <v>18603</v>
      </c>
      <c r="I3251" s="4" t="s">
        <v>18604</v>
      </c>
      <c r="J3251" s="5" t="n">
        <f aca="false">LEN(K3251)</f>
        <v>21</v>
      </c>
      <c r="K3251" s="10" t="s">
        <v>18605</v>
      </c>
      <c r="L3251" s="4" t="s">
        <v>57</v>
      </c>
      <c r="M3251" s="4" t="s">
        <v>996</v>
      </c>
    </row>
    <row r="3252" customFormat="false" ht="15.75" hidden="false" customHeight="true" outlineLevel="0" collapsed="false">
      <c r="A3252" s="4" t="n">
        <v>9843</v>
      </c>
      <c r="B3252" s="4" t="s">
        <v>18606</v>
      </c>
      <c r="C3252" s="4"/>
      <c r="D3252" s="4" t="s">
        <v>18607</v>
      </c>
      <c r="E3252" s="5" t="s">
        <v>2227</v>
      </c>
      <c r="F3252" s="4" t="s">
        <v>2228</v>
      </c>
      <c r="G3252" s="4" t="s">
        <v>242</v>
      </c>
      <c r="H3252" s="5" t="s">
        <v>18608</v>
      </c>
      <c r="I3252" s="4" t="s">
        <v>18609</v>
      </c>
      <c r="J3252" s="5" t="n">
        <f aca="false">LEN(K3252)</f>
        <v>21</v>
      </c>
      <c r="K3252" s="6" t="s">
        <v>18610</v>
      </c>
      <c r="L3252" s="4" t="s">
        <v>66</v>
      </c>
      <c r="M3252" s="4" t="s">
        <v>31</v>
      </c>
    </row>
    <row r="3253" customFormat="false" ht="15.75" hidden="false" customHeight="true" outlineLevel="0" collapsed="false">
      <c r="A3253" s="4" t="n">
        <v>9867</v>
      </c>
      <c r="B3253" s="4" t="s">
        <v>18611</v>
      </c>
      <c r="C3253" s="4"/>
      <c r="D3253" s="4" t="s">
        <v>18612</v>
      </c>
      <c r="E3253" s="5" t="s">
        <v>2557</v>
      </c>
      <c r="F3253" s="4" t="s">
        <v>611</v>
      </c>
      <c r="G3253" s="4" t="s">
        <v>611</v>
      </c>
      <c r="H3253" s="5" t="s">
        <v>18613</v>
      </c>
      <c r="I3253" s="4" t="s">
        <v>18614</v>
      </c>
      <c r="J3253" s="5" t="n">
        <f aca="false">LEN(K3253)</f>
        <v>21</v>
      </c>
      <c r="K3253" s="10" t="s">
        <v>18615</v>
      </c>
      <c r="L3253" s="4" t="s">
        <v>66</v>
      </c>
      <c r="M3253" s="4" t="s">
        <v>31</v>
      </c>
    </row>
    <row r="3254" customFormat="false" ht="15.75" hidden="false" customHeight="true" outlineLevel="0" collapsed="false">
      <c r="A3254" s="4" t="n">
        <v>9869</v>
      </c>
      <c r="B3254" s="4" t="s">
        <v>18616</v>
      </c>
      <c r="C3254" s="4"/>
      <c r="D3254" s="4" t="s">
        <v>18617</v>
      </c>
      <c r="E3254" s="5" t="s">
        <v>1249</v>
      </c>
      <c r="F3254" s="4" t="s">
        <v>611</v>
      </c>
      <c r="G3254" s="4" t="s">
        <v>611</v>
      </c>
      <c r="H3254" s="5" t="s">
        <v>18618</v>
      </c>
      <c r="I3254" s="4" t="s">
        <v>18619</v>
      </c>
      <c r="J3254" s="5" t="n">
        <f aca="false">LEN(K3254)</f>
        <v>21</v>
      </c>
      <c r="K3254" s="6" t="s">
        <v>18615</v>
      </c>
      <c r="L3254" s="4" t="s">
        <v>78</v>
      </c>
      <c r="M3254" s="4" t="s">
        <v>1063</v>
      </c>
    </row>
    <row r="3255" customFormat="false" ht="15.75" hidden="false" customHeight="true" outlineLevel="0" collapsed="false">
      <c r="A3255" s="4" t="n">
        <v>9883</v>
      </c>
      <c r="B3255" s="4" t="s">
        <v>18620</v>
      </c>
      <c r="C3255" s="4"/>
      <c r="D3255" s="4" t="s">
        <v>18621</v>
      </c>
      <c r="E3255" s="5" t="s">
        <v>8184</v>
      </c>
      <c r="F3255" s="4" t="s">
        <v>611</v>
      </c>
      <c r="G3255" s="4" t="s">
        <v>611</v>
      </c>
      <c r="H3255" s="5" t="s">
        <v>18622</v>
      </c>
      <c r="I3255" s="4" t="s">
        <v>18619</v>
      </c>
      <c r="J3255" s="5" t="n">
        <f aca="false">LEN(K3255)</f>
        <v>21</v>
      </c>
      <c r="K3255" s="6" t="s">
        <v>18615</v>
      </c>
      <c r="L3255" s="4" t="s">
        <v>78</v>
      </c>
      <c r="M3255" s="4" t="s">
        <v>31</v>
      </c>
    </row>
    <row r="3256" customFormat="false" ht="15.75" hidden="false" customHeight="true" outlineLevel="0" collapsed="false">
      <c r="A3256" s="4" t="n">
        <v>9884</v>
      </c>
      <c r="B3256" s="4" t="s">
        <v>18623</v>
      </c>
      <c r="C3256" s="4"/>
      <c r="D3256" s="4" t="s">
        <v>18624</v>
      </c>
      <c r="E3256" s="5" t="s">
        <v>1249</v>
      </c>
      <c r="F3256" s="4" t="s">
        <v>611</v>
      </c>
      <c r="G3256" s="4" t="s">
        <v>611</v>
      </c>
      <c r="H3256" s="5" t="s">
        <v>18622</v>
      </c>
      <c r="I3256" s="4" t="s">
        <v>18619</v>
      </c>
      <c r="J3256" s="5" t="n">
        <f aca="false">LEN(K3256)</f>
        <v>21</v>
      </c>
      <c r="K3256" s="6" t="s">
        <v>18615</v>
      </c>
      <c r="L3256" s="4" t="s">
        <v>57</v>
      </c>
      <c r="M3256" s="4" t="s">
        <v>695</v>
      </c>
    </row>
    <row r="3257" customFormat="false" ht="15.75" hidden="false" customHeight="true" outlineLevel="0" collapsed="false">
      <c r="A3257" s="4" t="n">
        <v>9903</v>
      </c>
      <c r="B3257" s="4" t="s">
        <v>18625</v>
      </c>
      <c r="C3257" s="4"/>
      <c r="D3257" s="4" t="s">
        <v>18626</v>
      </c>
      <c r="E3257" s="5" t="s">
        <v>18627</v>
      </c>
      <c r="F3257" s="4" t="s">
        <v>18628</v>
      </c>
      <c r="G3257" s="4" t="s">
        <v>611</v>
      </c>
      <c r="H3257" s="5" t="s">
        <v>18629</v>
      </c>
      <c r="I3257" s="4" t="s">
        <v>18630</v>
      </c>
      <c r="J3257" s="5" t="n">
        <f aca="false">LEN(K3257)</f>
        <v>21</v>
      </c>
      <c r="K3257" s="6" t="s">
        <v>18631</v>
      </c>
      <c r="L3257" s="4" t="s">
        <v>57</v>
      </c>
      <c r="M3257" s="4" t="s">
        <v>2429</v>
      </c>
    </row>
    <row r="3258" customFormat="false" ht="15.75" hidden="false" customHeight="true" outlineLevel="0" collapsed="false">
      <c r="A3258" s="4" t="n">
        <v>9908</v>
      </c>
      <c r="B3258" s="4" t="s">
        <v>18632</v>
      </c>
      <c r="C3258" s="4"/>
      <c r="D3258" s="4" t="s">
        <v>18633</v>
      </c>
      <c r="E3258" s="5" t="s">
        <v>18634</v>
      </c>
      <c r="F3258" s="4" t="s">
        <v>18635</v>
      </c>
      <c r="G3258" s="4" t="s">
        <v>611</v>
      </c>
      <c r="H3258" s="5" t="s">
        <v>18636</v>
      </c>
      <c r="I3258" s="4" t="s">
        <v>18637</v>
      </c>
      <c r="J3258" s="5" t="n">
        <f aca="false">LEN(K3258)</f>
        <v>21</v>
      </c>
      <c r="K3258" s="6" t="s">
        <v>18638</v>
      </c>
      <c r="L3258" s="4" t="s">
        <v>57</v>
      </c>
      <c r="M3258" s="4" t="s">
        <v>794</v>
      </c>
    </row>
    <row r="3259" customFormat="false" ht="15.75" hidden="false" customHeight="true" outlineLevel="0" collapsed="false">
      <c r="A3259" s="4" t="n">
        <v>9915</v>
      </c>
      <c r="B3259" s="4" t="s">
        <v>18639</v>
      </c>
      <c r="C3259" s="4"/>
      <c r="D3259" s="4" t="s">
        <v>18640</v>
      </c>
      <c r="E3259" s="5" t="s">
        <v>18641</v>
      </c>
      <c r="F3259" s="4" t="s">
        <v>18642</v>
      </c>
      <c r="G3259" s="4" t="s">
        <v>611</v>
      </c>
      <c r="H3259" s="5" t="s">
        <v>18643</v>
      </c>
      <c r="I3259" s="4" t="s">
        <v>18644</v>
      </c>
      <c r="J3259" s="5" t="n">
        <f aca="false">LEN(K3259)</f>
        <v>21</v>
      </c>
      <c r="K3259" s="6" t="s">
        <v>18645</v>
      </c>
      <c r="L3259" s="4" t="s">
        <v>66</v>
      </c>
      <c r="M3259" s="4" t="s">
        <v>32</v>
      </c>
    </row>
    <row r="3260" customFormat="false" ht="15.75" hidden="false" customHeight="true" outlineLevel="0" collapsed="false">
      <c r="A3260" s="4" t="n">
        <v>9949</v>
      </c>
      <c r="B3260" s="4" t="s">
        <v>18646</v>
      </c>
      <c r="C3260" s="4"/>
      <c r="D3260" s="4" t="s">
        <v>18647</v>
      </c>
      <c r="E3260" s="5" t="s">
        <v>15266</v>
      </c>
      <c r="F3260" s="4" t="s">
        <v>15267</v>
      </c>
      <c r="G3260" s="4" t="s">
        <v>611</v>
      </c>
      <c r="H3260" s="5" t="s">
        <v>18648</v>
      </c>
      <c r="I3260" s="4" t="s">
        <v>18649</v>
      </c>
      <c r="J3260" s="5" t="n">
        <f aca="false">LEN(K3260)</f>
        <v>21</v>
      </c>
      <c r="K3260" s="10" t="s">
        <v>18650</v>
      </c>
      <c r="L3260" s="4" t="s">
        <v>10677</v>
      </c>
      <c r="M3260" s="4" t="s">
        <v>326</v>
      </c>
    </row>
    <row r="3261" customFormat="false" ht="15.75" hidden="false" customHeight="true" outlineLevel="0" collapsed="false">
      <c r="A3261" s="4" t="n">
        <v>9952</v>
      </c>
      <c r="B3261" s="4" t="s">
        <v>18651</v>
      </c>
      <c r="C3261" s="4"/>
      <c r="D3261" s="4" t="s">
        <v>18652</v>
      </c>
      <c r="E3261" s="5" t="s">
        <v>15266</v>
      </c>
      <c r="F3261" s="4" t="s">
        <v>15267</v>
      </c>
      <c r="G3261" s="4" t="s">
        <v>611</v>
      </c>
      <c r="H3261" s="5" t="s">
        <v>18653</v>
      </c>
      <c r="I3261" s="4" t="s">
        <v>18654</v>
      </c>
      <c r="J3261" s="5" t="n">
        <f aca="false">LEN(K3261)</f>
        <v>21</v>
      </c>
      <c r="K3261" s="6" t="s">
        <v>18650</v>
      </c>
      <c r="L3261" s="4" t="s">
        <v>78</v>
      </c>
      <c r="M3261" s="4" t="s">
        <v>31</v>
      </c>
    </row>
    <row r="3262" customFormat="false" ht="15.75" hidden="false" customHeight="true" outlineLevel="0" collapsed="false">
      <c r="A3262" s="4" t="n">
        <v>11249</v>
      </c>
      <c r="B3262" s="4" t="s">
        <v>18655</v>
      </c>
      <c r="C3262" s="4"/>
      <c r="D3262" s="4" t="s">
        <v>15578</v>
      </c>
      <c r="E3262" s="5" t="s">
        <v>15579</v>
      </c>
      <c r="F3262" s="4" t="s">
        <v>15580</v>
      </c>
      <c r="G3262" s="4" t="s">
        <v>620</v>
      </c>
      <c r="H3262" s="5" t="s">
        <v>18656</v>
      </c>
      <c r="I3262" s="7" t="s">
        <v>18657</v>
      </c>
      <c r="J3262" s="5" t="n">
        <f aca="false">LEN(K3262)</f>
        <v>21</v>
      </c>
      <c r="K3262" s="6" t="s">
        <v>15582</v>
      </c>
      <c r="L3262" s="4" t="s">
        <v>31</v>
      </c>
      <c r="M3262" s="4" t="s">
        <v>32</v>
      </c>
    </row>
    <row r="3263" customFormat="false" ht="15.75" hidden="false" customHeight="true" outlineLevel="0" collapsed="false">
      <c r="A3263" s="4" t="n">
        <v>9987</v>
      </c>
      <c r="B3263" s="4" t="s">
        <v>18658</v>
      </c>
      <c r="C3263" s="4"/>
      <c r="D3263" s="4" t="s">
        <v>18659</v>
      </c>
      <c r="E3263" s="5" t="s">
        <v>18660</v>
      </c>
      <c r="F3263" s="4" t="s">
        <v>3664</v>
      </c>
      <c r="G3263" s="4" t="s">
        <v>620</v>
      </c>
      <c r="H3263" s="5" t="s">
        <v>18661</v>
      </c>
      <c r="I3263" s="4" t="s">
        <v>18662</v>
      </c>
      <c r="J3263" s="5" t="n">
        <f aca="false">LEN(K3263)</f>
        <v>21</v>
      </c>
      <c r="K3263" s="6" t="s">
        <v>18663</v>
      </c>
      <c r="L3263" s="4" t="s">
        <v>78</v>
      </c>
      <c r="M3263" s="4" t="s">
        <v>467</v>
      </c>
    </row>
    <row r="3264" customFormat="false" ht="15.75" hidden="false" customHeight="true" outlineLevel="0" collapsed="false">
      <c r="A3264" s="4" t="n">
        <v>10067</v>
      </c>
      <c r="B3264" s="4" t="s">
        <v>620</v>
      </c>
      <c r="C3264" s="4"/>
      <c r="D3264" s="4" t="s">
        <v>18664</v>
      </c>
      <c r="E3264" s="5" t="s">
        <v>10169</v>
      </c>
      <c r="F3264" s="4" t="s">
        <v>1261</v>
      </c>
      <c r="G3264" s="4" t="s">
        <v>620</v>
      </c>
      <c r="H3264" s="5" t="s">
        <v>18665</v>
      </c>
      <c r="I3264" s="4" t="s">
        <v>18666</v>
      </c>
      <c r="J3264" s="5" t="n">
        <f aca="false">LEN(K3264)</f>
        <v>21</v>
      </c>
      <c r="K3264" s="6" t="s">
        <v>18667</v>
      </c>
      <c r="L3264" s="4" t="s">
        <v>31</v>
      </c>
      <c r="M3264" s="4" t="s">
        <v>2781</v>
      </c>
    </row>
    <row r="3265" customFormat="false" ht="15.75" hidden="false" customHeight="true" outlineLevel="0" collapsed="false">
      <c r="A3265" s="4" t="n">
        <v>10068</v>
      </c>
      <c r="B3265" s="4" t="s">
        <v>18668</v>
      </c>
      <c r="C3265" s="4"/>
      <c r="D3265" s="4" t="s">
        <v>18669</v>
      </c>
      <c r="E3265" s="5" t="s">
        <v>15302</v>
      </c>
      <c r="F3265" s="4" t="s">
        <v>1261</v>
      </c>
      <c r="G3265" s="4" t="s">
        <v>620</v>
      </c>
      <c r="H3265" s="5" t="s">
        <v>18670</v>
      </c>
      <c r="I3265" s="4" t="str">
        <f aca="false">IFERROR(__xludf.dummyfunction("""info@""&amp;LOWER(REGEXREPLACE(B3265,""[^A-Za-z0-9]"",""""))&amp;"".com"""),"info@hotelcostaverdesl.com")</f>
        <v>info@hotelcostaverdesl.com</v>
      </c>
      <c r="J3265" s="5" t="n">
        <f aca="false">LEN(K3265)</f>
        <v>21</v>
      </c>
      <c r="K3265" s="6" t="s">
        <v>18671</v>
      </c>
      <c r="L3265" s="4" t="s">
        <v>78</v>
      </c>
      <c r="M3265" s="4" t="s">
        <v>877</v>
      </c>
    </row>
    <row r="3266" customFormat="false" ht="15.75" hidden="false" customHeight="true" outlineLevel="0" collapsed="false">
      <c r="A3266" s="4" t="n">
        <v>10114</v>
      </c>
      <c r="B3266" s="4" t="s">
        <v>18672</v>
      </c>
      <c r="C3266" s="4"/>
      <c r="D3266" s="4" t="s">
        <v>18673</v>
      </c>
      <c r="E3266" s="5" t="s">
        <v>1440</v>
      </c>
      <c r="F3266" s="4" t="s">
        <v>619</v>
      </c>
      <c r="G3266" s="4" t="s">
        <v>620</v>
      </c>
      <c r="H3266" s="5" t="s">
        <v>18674</v>
      </c>
      <c r="I3266" s="4" t="s">
        <v>18675</v>
      </c>
      <c r="J3266" s="5" t="n">
        <f aca="false">LEN(K3266)</f>
        <v>21</v>
      </c>
      <c r="K3266" s="6" t="s">
        <v>18676</v>
      </c>
      <c r="L3266" s="4" t="s">
        <v>78</v>
      </c>
      <c r="M3266" s="4" t="s">
        <v>3501</v>
      </c>
    </row>
    <row r="3267" customFormat="false" ht="15.75" hidden="false" customHeight="true" outlineLevel="0" collapsed="false">
      <c r="A3267" s="4" t="n">
        <v>10115</v>
      </c>
      <c r="B3267" s="4" t="s">
        <v>18677</v>
      </c>
      <c r="C3267" s="4"/>
      <c r="D3267" s="4" t="s">
        <v>18678</v>
      </c>
      <c r="E3267" s="5" t="s">
        <v>5346</v>
      </c>
      <c r="F3267" s="4" t="s">
        <v>619</v>
      </c>
      <c r="G3267" s="4" t="s">
        <v>620</v>
      </c>
      <c r="H3267" s="5" t="s">
        <v>18679</v>
      </c>
      <c r="I3267" s="4" t="s">
        <v>18680</v>
      </c>
      <c r="J3267" s="5" t="n">
        <f aca="false">LEN(K3267)</f>
        <v>21</v>
      </c>
      <c r="K3267" s="10" t="s">
        <v>18681</v>
      </c>
      <c r="L3267" s="4" t="s">
        <v>66</v>
      </c>
      <c r="M3267" s="4" t="s">
        <v>31</v>
      </c>
    </row>
    <row r="3268" customFormat="false" ht="15.75" hidden="false" customHeight="true" outlineLevel="0" collapsed="false">
      <c r="A3268" s="4" t="n">
        <v>10119</v>
      </c>
      <c r="B3268" s="4" t="s">
        <v>18682</v>
      </c>
      <c r="C3268" s="4"/>
      <c r="D3268" s="4" t="s">
        <v>18683</v>
      </c>
      <c r="E3268" s="5" t="s">
        <v>2039</v>
      </c>
      <c r="F3268" s="4" t="s">
        <v>619</v>
      </c>
      <c r="G3268" s="4" t="s">
        <v>620</v>
      </c>
      <c r="H3268" s="5" t="s">
        <v>18684</v>
      </c>
      <c r="I3268" s="4" t="s">
        <v>18685</v>
      </c>
      <c r="J3268" s="5" t="n">
        <f aca="false">LEN(K3268)</f>
        <v>21</v>
      </c>
      <c r="K3268" s="6" t="s">
        <v>18686</v>
      </c>
      <c r="L3268" s="4" t="s">
        <v>21</v>
      </c>
      <c r="M3268" s="4" t="s">
        <v>22</v>
      </c>
    </row>
    <row r="3269" customFormat="false" ht="15.75" hidden="false" customHeight="true" outlineLevel="0" collapsed="false">
      <c r="A3269" s="4" t="n">
        <v>10141</v>
      </c>
      <c r="B3269" s="4" t="s">
        <v>18687</v>
      </c>
      <c r="C3269" s="4"/>
      <c r="D3269" s="4" t="s">
        <v>18688</v>
      </c>
      <c r="E3269" s="5" t="s">
        <v>15332</v>
      </c>
      <c r="F3269" s="4" t="s">
        <v>18689</v>
      </c>
      <c r="G3269" s="4" t="s">
        <v>620</v>
      </c>
      <c r="H3269" s="5" t="s">
        <v>18690</v>
      </c>
      <c r="I3269" s="4" t="s">
        <v>18691</v>
      </c>
      <c r="J3269" s="5" t="n">
        <f aca="false">LEN(K3269)</f>
        <v>21</v>
      </c>
      <c r="K3269" s="6" t="s">
        <v>18692</v>
      </c>
      <c r="L3269" s="4" t="s">
        <v>78</v>
      </c>
      <c r="M3269" s="4" t="s">
        <v>3415</v>
      </c>
    </row>
    <row r="3270" customFormat="false" ht="15.75" hidden="false" customHeight="true" outlineLevel="0" collapsed="false">
      <c r="A3270" s="4" t="n">
        <v>10142</v>
      </c>
      <c r="B3270" s="4" t="s">
        <v>18693</v>
      </c>
      <c r="C3270" s="4"/>
      <c r="D3270" s="4" t="s">
        <v>18694</v>
      </c>
      <c r="E3270" s="5" t="s">
        <v>15332</v>
      </c>
      <c r="F3270" s="4" t="s">
        <v>18689</v>
      </c>
      <c r="G3270" s="4" t="s">
        <v>620</v>
      </c>
      <c r="H3270" s="5" t="s">
        <v>18695</v>
      </c>
      <c r="I3270" s="7" t="str">
        <f aca="false">IFERROR(__xludf.dummyfunction("""info@""&amp;LOWER(REGEXREPLACE(B3270,""[^A-Za-z0-9]"",""""))&amp;"".com"""),"info@hoteltrespalacios.com")</f>
        <v>info@hoteltrespalacios.com</v>
      </c>
      <c r="J3270" s="5" t="n">
        <f aca="false">LEN(K3270)</f>
        <v>21</v>
      </c>
      <c r="K3270" s="6" t="s">
        <v>18696</v>
      </c>
      <c r="L3270" s="4" t="s">
        <v>21</v>
      </c>
      <c r="M3270" s="4" t="s">
        <v>467</v>
      </c>
    </row>
    <row r="3271" customFormat="false" ht="15.75" hidden="false" customHeight="true" outlineLevel="0" collapsed="false">
      <c r="A3271" s="4" t="n">
        <v>10191</v>
      </c>
      <c r="B3271" s="4" t="s">
        <v>18697</v>
      </c>
      <c r="C3271" s="4"/>
      <c r="D3271" s="4" t="s">
        <v>18698</v>
      </c>
      <c r="E3271" s="5" t="s">
        <v>18699</v>
      </c>
      <c r="F3271" s="4" t="s">
        <v>8235</v>
      </c>
      <c r="G3271" s="4" t="s">
        <v>620</v>
      </c>
      <c r="H3271" s="5" t="s">
        <v>18700</v>
      </c>
      <c r="I3271" s="7" t="s">
        <v>18701</v>
      </c>
      <c r="J3271" s="5" t="n">
        <f aca="false">LEN(K3271)</f>
        <v>21</v>
      </c>
      <c r="K3271" s="6" t="s">
        <v>18702</v>
      </c>
      <c r="L3271" s="4" t="s">
        <v>78</v>
      </c>
      <c r="M3271" s="4" t="s">
        <v>1793</v>
      </c>
    </row>
    <row r="3272" customFormat="false" ht="15.75" hidden="false" customHeight="true" outlineLevel="0" collapsed="false">
      <c r="A3272" s="4" t="n">
        <v>10208</v>
      </c>
      <c r="B3272" s="4" t="s">
        <v>18703</v>
      </c>
      <c r="C3272" s="4"/>
      <c r="D3272" s="4" t="s">
        <v>18704</v>
      </c>
      <c r="E3272" s="5" t="s">
        <v>8240</v>
      </c>
      <c r="F3272" s="4" t="s">
        <v>8241</v>
      </c>
      <c r="G3272" s="4" t="s">
        <v>620</v>
      </c>
      <c r="H3272" s="5" t="s">
        <v>18705</v>
      </c>
      <c r="I3272" s="4" t="s">
        <v>18706</v>
      </c>
      <c r="J3272" s="5" t="n">
        <f aca="false">LEN(K3272)</f>
        <v>21</v>
      </c>
      <c r="K3272" s="6" t="s">
        <v>18707</v>
      </c>
      <c r="L3272" s="4" t="s">
        <v>21</v>
      </c>
      <c r="M3272" s="4" t="s">
        <v>31</v>
      </c>
    </row>
    <row r="3273" customFormat="false" ht="15.75" hidden="false" customHeight="true" outlineLevel="0" collapsed="false">
      <c r="A3273" s="4" t="n">
        <v>10218</v>
      </c>
      <c r="B3273" s="4" t="s">
        <v>18708</v>
      </c>
      <c r="C3273" s="4"/>
      <c r="D3273" s="4" t="s">
        <v>18709</v>
      </c>
      <c r="E3273" s="5" t="s">
        <v>18710</v>
      </c>
      <c r="F3273" s="4" t="s">
        <v>3050</v>
      </c>
      <c r="G3273" s="4" t="s">
        <v>620</v>
      </c>
      <c r="H3273" s="5" t="s">
        <v>18711</v>
      </c>
      <c r="I3273" s="4" t="s">
        <v>18712</v>
      </c>
      <c r="J3273" s="5" t="n">
        <f aca="false">LEN(K3273)</f>
        <v>21</v>
      </c>
      <c r="K3273" s="6" t="s">
        <v>18713</v>
      </c>
      <c r="L3273" s="4" t="s">
        <v>78</v>
      </c>
      <c r="M3273" s="4" t="s">
        <v>1016</v>
      </c>
    </row>
    <row r="3274" customFormat="false" ht="15.75" hidden="false" customHeight="true" outlineLevel="0" collapsed="false">
      <c r="A3274" s="4" t="n">
        <v>10232</v>
      </c>
      <c r="B3274" s="4" t="s">
        <v>18714</v>
      </c>
      <c r="C3274" s="4"/>
      <c r="D3274" s="4" t="s">
        <v>18715</v>
      </c>
      <c r="E3274" s="5" t="s">
        <v>18716</v>
      </c>
      <c r="F3274" s="4" t="s">
        <v>3050</v>
      </c>
      <c r="G3274" s="4" t="s">
        <v>620</v>
      </c>
      <c r="H3274" s="5" t="s">
        <v>18717</v>
      </c>
      <c r="I3274" s="4" t="s">
        <v>18718</v>
      </c>
      <c r="J3274" s="5" t="n">
        <f aca="false">LEN(K3274)</f>
        <v>21</v>
      </c>
      <c r="K3274" s="6" t="s">
        <v>18719</v>
      </c>
      <c r="L3274" s="4" t="s">
        <v>31</v>
      </c>
      <c r="M3274" s="4" t="s">
        <v>32</v>
      </c>
    </row>
    <row r="3275" customFormat="false" ht="15.75" hidden="false" customHeight="true" outlineLevel="0" collapsed="false">
      <c r="A3275" s="4" t="n">
        <v>10268</v>
      </c>
      <c r="B3275" s="4" t="s">
        <v>18720</v>
      </c>
      <c r="C3275" s="4"/>
      <c r="D3275" s="4" t="s">
        <v>18721</v>
      </c>
      <c r="E3275" s="5" t="s">
        <v>15371</v>
      </c>
      <c r="F3275" s="4" t="s">
        <v>10468</v>
      </c>
      <c r="G3275" s="4" t="s">
        <v>620</v>
      </c>
      <c r="H3275" s="5" t="s">
        <v>18722</v>
      </c>
      <c r="I3275" s="4" t="s">
        <v>18723</v>
      </c>
      <c r="J3275" s="5" t="n">
        <f aca="false">LEN(K3275)</f>
        <v>21</v>
      </c>
      <c r="K3275" s="10" t="s">
        <v>18724</v>
      </c>
      <c r="L3275" s="4" t="s">
        <v>78</v>
      </c>
      <c r="M3275" s="4" t="s">
        <v>381</v>
      </c>
    </row>
    <row r="3276" customFormat="false" ht="15.75" hidden="false" customHeight="true" outlineLevel="0" collapsed="false">
      <c r="A3276" s="4" t="n">
        <v>10269</v>
      </c>
      <c r="B3276" s="4" t="s">
        <v>18720</v>
      </c>
      <c r="C3276" s="4"/>
      <c r="D3276" s="4" t="s">
        <v>18725</v>
      </c>
      <c r="E3276" s="5" t="s">
        <v>15371</v>
      </c>
      <c r="F3276" s="4" t="s">
        <v>10468</v>
      </c>
      <c r="G3276" s="4" t="s">
        <v>620</v>
      </c>
      <c r="H3276" s="5" t="s">
        <v>18726</v>
      </c>
      <c r="I3276" s="4" t="s">
        <v>18723</v>
      </c>
      <c r="J3276" s="5" t="n">
        <f aca="false">LEN(K3276)</f>
        <v>21</v>
      </c>
      <c r="K3276" s="6" t="s">
        <v>18724</v>
      </c>
      <c r="L3276" s="4" t="s">
        <v>21</v>
      </c>
      <c r="M3276" s="4" t="s">
        <v>381</v>
      </c>
    </row>
    <row r="3277" customFormat="false" ht="15.75" hidden="false" customHeight="true" outlineLevel="0" collapsed="false">
      <c r="A3277" s="4" t="n">
        <v>10347</v>
      </c>
      <c r="B3277" s="4" t="s">
        <v>18727</v>
      </c>
      <c r="C3277" s="4"/>
      <c r="D3277" s="4" t="s">
        <v>18728</v>
      </c>
      <c r="E3277" s="5" t="s">
        <v>15405</v>
      </c>
      <c r="F3277" s="4" t="s">
        <v>10222</v>
      </c>
      <c r="G3277" s="4" t="s">
        <v>620</v>
      </c>
      <c r="H3277" s="5" t="s">
        <v>18729</v>
      </c>
      <c r="I3277" s="4" t="s">
        <v>18730</v>
      </c>
      <c r="J3277" s="5" t="n">
        <f aca="false">LEN(K3277)</f>
        <v>21</v>
      </c>
      <c r="K3277" s="6" t="s">
        <v>18731</v>
      </c>
      <c r="L3277" s="4" t="s">
        <v>31</v>
      </c>
      <c r="M3277" s="4" t="s">
        <v>1979</v>
      </c>
    </row>
    <row r="3278" customFormat="false" ht="15.75" hidden="false" customHeight="true" outlineLevel="0" collapsed="false">
      <c r="A3278" s="4" t="n">
        <v>10352</v>
      </c>
      <c r="B3278" s="4" t="s">
        <v>18732</v>
      </c>
      <c r="C3278" s="4"/>
      <c r="D3278" s="4" t="s">
        <v>18733</v>
      </c>
      <c r="E3278" s="5" t="s">
        <v>3650</v>
      </c>
      <c r="F3278" s="4" t="s">
        <v>1782</v>
      </c>
      <c r="G3278" s="4" t="s">
        <v>620</v>
      </c>
      <c r="H3278" s="5" t="s">
        <v>18734</v>
      </c>
      <c r="I3278" s="4" t="s">
        <v>18735</v>
      </c>
      <c r="J3278" s="5" t="n">
        <f aca="false">LEN(K3278)</f>
        <v>21</v>
      </c>
      <c r="K3278" s="10" t="s">
        <v>18736</v>
      </c>
      <c r="L3278" s="4" t="s">
        <v>66</v>
      </c>
      <c r="M3278" s="4" t="s">
        <v>918</v>
      </c>
    </row>
    <row r="3279" customFormat="false" ht="15.75" hidden="false" customHeight="true" outlineLevel="0" collapsed="false">
      <c r="A3279" s="4" t="n">
        <v>10362</v>
      </c>
      <c r="B3279" s="4" t="s">
        <v>18737</v>
      </c>
      <c r="C3279" s="4"/>
      <c r="D3279" s="4" t="s">
        <v>18738</v>
      </c>
      <c r="E3279" s="5" t="s">
        <v>8273</v>
      </c>
      <c r="F3279" s="4" t="s">
        <v>18739</v>
      </c>
      <c r="G3279" s="4" t="s">
        <v>620</v>
      </c>
      <c r="H3279" s="5" t="s">
        <v>18740</v>
      </c>
      <c r="I3279" s="4" t="s">
        <v>18741</v>
      </c>
      <c r="J3279" s="5" t="n">
        <f aca="false">LEN(K3279)</f>
        <v>21</v>
      </c>
      <c r="K3279" s="6" t="s">
        <v>18742</v>
      </c>
      <c r="L3279" s="4" t="s">
        <v>31</v>
      </c>
      <c r="M3279" s="4" t="s">
        <v>549</v>
      </c>
    </row>
    <row r="3280" customFormat="false" ht="15.75" hidden="false" customHeight="true" outlineLevel="0" collapsed="false">
      <c r="A3280" s="4" t="n">
        <v>10378</v>
      </c>
      <c r="B3280" s="4" t="s">
        <v>18743</v>
      </c>
      <c r="C3280" s="4"/>
      <c r="D3280" s="4" t="s">
        <v>18744</v>
      </c>
      <c r="E3280" s="5" t="s">
        <v>8253</v>
      </c>
      <c r="F3280" s="4" t="s">
        <v>8254</v>
      </c>
      <c r="G3280" s="4" t="s">
        <v>620</v>
      </c>
      <c r="H3280" s="5" t="s">
        <v>18745</v>
      </c>
      <c r="I3280" s="4" t="s">
        <v>18746</v>
      </c>
      <c r="J3280" s="5" t="n">
        <f aca="false">LEN(K3280)</f>
        <v>21</v>
      </c>
      <c r="K3280" s="6" t="s">
        <v>18747</v>
      </c>
      <c r="L3280" s="4" t="s">
        <v>31</v>
      </c>
      <c r="M3280" s="4" t="s">
        <v>368</v>
      </c>
    </row>
    <row r="3281" customFormat="false" ht="15.75" hidden="false" customHeight="true" outlineLevel="0" collapsed="false">
      <c r="A3281" s="4" t="n">
        <v>10385</v>
      </c>
      <c r="B3281" s="4" t="s">
        <v>18748</v>
      </c>
      <c r="C3281" s="4"/>
      <c r="D3281" s="4" t="s">
        <v>18749</v>
      </c>
      <c r="E3281" s="5" t="s">
        <v>3650</v>
      </c>
      <c r="F3281" s="4" t="s">
        <v>1782</v>
      </c>
      <c r="G3281" s="4" t="s">
        <v>620</v>
      </c>
      <c r="H3281" s="5" t="s">
        <v>18750</v>
      </c>
      <c r="I3281" s="4" t="str">
        <f aca="false">IFERROR(__xludf.dummyfunction("""info@""&amp;LOWER(REGEXREPLACE(B3281,""[^A-Za-z0-9]"",""""))&amp;"".com"""),"info@hotelmonteverdesl.com")</f>
        <v>info@hotelmonteverdesl.com</v>
      </c>
      <c r="J3281" s="5" t="n">
        <f aca="false">LEN(K3281)</f>
        <v>21</v>
      </c>
      <c r="K3281" s="6" t="s">
        <v>18751</v>
      </c>
      <c r="L3281" s="4" t="s">
        <v>66</v>
      </c>
      <c r="M3281" s="4" t="s">
        <v>1063</v>
      </c>
    </row>
    <row r="3282" customFormat="false" ht="15.75" hidden="false" customHeight="true" outlineLevel="0" collapsed="false">
      <c r="A3282" s="4" t="n">
        <v>10413</v>
      </c>
      <c r="B3282" s="4" t="s">
        <v>18752</v>
      </c>
      <c r="C3282" s="4"/>
      <c r="D3282" s="4" t="s">
        <v>18753</v>
      </c>
      <c r="E3282" s="5" t="s">
        <v>18754</v>
      </c>
      <c r="F3282" s="4" t="s">
        <v>3657</v>
      </c>
      <c r="G3282" s="4" t="s">
        <v>620</v>
      </c>
      <c r="H3282" s="5" t="s">
        <v>18755</v>
      </c>
      <c r="I3282" s="4" t="s">
        <v>18756</v>
      </c>
      <c r="J3282" s="5" t="n">
        <f aca="false">LEN(K3282)</f>
        <v>21</v>
      </c>
      <c r="K3282" s="6" t="s">
        <v>18757</v>
      </c>
      <c r="L3282" s="4" t="s">
        <v>78</v>
      </c>
      <c r="M3282" s="4" t="s">
        <v>381</v>
      </c>
    </row>
    <row r="3283" customFormat="false" ht="15.75" hidden="false" customHeight="true" outlineLevel="0" collapsed="false">
      <c r="A3283" s="4" t="n">
        <v>10417</v>
      </c>
      <c r="B3283" s="4" t="s">
        <v>18758</v>
      </c>
      <c r="C3283" s="4"/>
      <c r="D3283" s="4" t="s">
        <v>18759</v>
      </c>
      <c r="E3283" s="5" t="s">
        <v>6700</v>
      </c>
      <c r="F3283" s="4" t="s">
        <v>3657</v>
      </c>
      <c r="G3283" s="4" t="s">
        <v>620</v>
      </c>
      <c r="H3283" s="5" t="s">
        <v>18760</v>
      </c>
      <c r="I3283" s="4" t="s">
        <v>18761</v>
      </c>
      <c r="J3283" s="5" t="n">
        <f aca="false">LEN(K3283)</f>
        <v>21</v>
      </c>
      <c r="K3283" s="6" t="s">
        <v>18762</v>
      </c>
      <c r="L3283" s="4" t="s">
        <v>21</v>
      </c>
      <c r="M3283" s="4" t="s">
        <v>31</v>
      </c>
    </row>
    <row r="3284" customFormat="false" ht="15.75" hidden="false" customHeight="true" outlineLevel="0" collapsed="false">
      <c r="A3284" s="4" t="n">
        <v>10418</v>
      </c>
      <c r="B3284" s="4" t="s">
        <v>18763</v>
      </c>
      <c r="C3284" s="4"/>
      <c r="D3284" s="4" t="s">
        <v>18764</v>
      </c>
      <c r="E3284" s="5" t="s">
        <v>6700</v>
      </c>
      <c r="F3284" s="4" t="s">
        <v>3657</v>
      </c>
      <c r="G3284" s="4" t="s">
        <v>620</v>
      </c>
      <c r="H3284" s="5" t="s">
        <v>18760</v>
      </c>
      <c r="I3284" s="4" t="s">
        <v>18761</v>
      </c>
      <c r="J3284" s="5" t="n">
        <f aca="false">LEN(K3284)</f>
        <v>21</v>
      </c>
      <c r="K3284" s="6" t="s">
        <v>18762</v>
      </c>
      <c r="L3284" s="4" t="s">
        <v>57</v>
      </c>
      <c r="M3284" s="4" t="s">
        <v>996</v>
      </c>
    </row>
    <row r="3285" customFormat="false" ht="15.75" hidden="false" customHeight="true" outlineLevel="0" collapsed="false">
      <c r="A3285" s="4" t="n">
        <v>10422</v>
      </c>
      <c r="B3285" s="4" t="s">
        <v>18765</v>
      </c>
      <c r="C3285" s="4"/>
      <c r="D3285" s="4" t="s">
        <v>18766</v>
      </c>
      <c r="E3285" s="5" t="s">
        <v>18767</v>
      </c>
      <c r="F3285" s="4" t="s">
        <v>3657</v>
      </c>
      <c r="G3285" s="4" t="s">
        <v>620</v>
      </c>
      <c r="H3285" s="5" t="s">
        <v>18768</v>
      </c>
      <c r="I3285" s="4" t="s">
        <v>18769</v>
      </c>
      <c r="J3285" s="5" t="n">
        <f aca="false">LEN(K3285)</f>
        <v>21</v>
      </c>
      <c r="K3285" s="6" t="s">
        <v>18770</v>
      </c>
      <c r="L3285" s="4" t="s">
        <v>78</v>
      </c>
      <c r="M3285" s="4" t="s">
        <v>381</v>
      </c>
    </row>
    <row r="3286" customFormat="false" ht="15.75" hidden="false" customHeight="true" outlineLevel="0" collapsed="false">
      <c r="A3286" s="4" t="n">
        <v>10428</v>
      </c>
      <c r="B3286" s="4" t="s">
        <v>18771</v>
      </c>
      <c r="C3286" s="4"/>
      <c r="D3286" s="4" t="s">
        <v>18772</v>
      </c>
      <c r="E3286" s="5" t="s">
        <v>18767</v>
      </c>
      <c r="F3286" s="4" t="s">
        <v>3657</v>
      </c>
      <c r="G3286" s="4" t="s">
        <v>620</v>
      </c>
      <c r="H3286" s="5" t="s">
        <v>18773</v>
      </c>
      <c r="I3286" s="4" t="str">
        <f aca="false">IFERROR(__xludf.dummyfunction("""info@""&amp;LOWER(REGEXREPLACE(B3286,""[^A-Za-z0-9]"",""""))&amp;"".com"""),"info@hotelrurallacurva.com")</f>
        <v>info@hotelrurallacurva.com</v>
      </c>
      <c r="J3286" s="5" t="n">
        <f aca="false">LEN(K3286)</f>
        <v>21</v>
      </c>
      <c r="K3286" s="6" t="s">
        <v>18774</v>
      </c>
      <c r="L3286" s="4" t="s">
        <v>66</v>
      </c>
      <c r="M3286" s="4" t="s">
        <v>336</v>
      </c>
    </row>
    <row r="3287" customFormat="false" ht="15.75" hidden="false" customHeight="true" outlineLevel="0" collapsed="false">
      <c r="A3287" s="4" t="n">
        <v>10446</v>
      </c>
      <c r="B3287" s="4" t="s">
        <v>18775</v>
      </c>
      <c r="C3287" s="4"/>
      <c r="D3287" s="4" t="s">
        <v>18776</v>
      </c>
      <c r="E3287" s="5" t="s">
        <v>15420</v>
      </c>
      <c r="F3287" s="4" t="s">
        <v>12517</v>
      </c>
      <c r="G3287" s="4" t="s">
        <v>620</v>
      </c>
      <c r="H3287" s="5" t="s">
        <v>18777</v>
      </c>
      <c r="I3287" s="4" t="s">
        <v>18778</v>
      </c>
      <c r="J3287" s="5" t="n">
        <f aca="false">LEN(K3287)</f>
        <v>21</v>
      </c>
      <c r="K3287" s="10" t="s">
        <v>18779</v>
      </c>
      <c r="L3287" s="4" t="s">
        <v>66</v>
      </c>
      <c r="M3287" s="4" t="s">
        <v>22</v>
      </c>
    </row>
    <row r="3288" customFormat="false" ht="15.75" hidden="false" customHeight="true" outlineLevel="0" collapsed="false">
      <c r="A3288" s="4" t="n">
        <v>10468</v>
      </c>
      <c r="B3288" s="4" t="s">
        <v>18780</v>
      </c>
      <c r="C3288" s="4"/>
      <c r="D3288" s="4" t="s">
        <v>18781</v>
      </c>
      <c r="E3288" s="5" t="s">
        <v>2584</v>
      </c>
      <c r="F3288" s="4" t="s">
        <v>2585</v>
      </c>
      <c r="G3288" s="4" t="s">
        <v>620</v>
      </c>
      <c r="H3288" s="5" t="s">
        <v>18782</v>
      </c>
      <c r="I3288" s="4" t="str">
        <f aca="false">IFERROR(__xludf.dummyfunction("""info@""&amp;LOWER(REGEXREPLACE(B3288,""[^A-Za-z0-9]"",""""))&amp;"".com"""),"info@hotelrurallapista.com")</f>
        <v>info@hotelrurallapista.com</v>
      </c>
      <c r="J3288" s="5" t="n">
        <f aca="false">LEN(K3288)</f>
        <v>21</v>
      </c>
      <c r="K3288" s="6" t="s">
        <v>18783</v>
      </c>
      <c r="L3288" s="4" t="s">
        <v>21</v>
      </c>
      <c r="M3288" s="4" t="s">
        <v>186</v>
      </c>
    </row>
    <row r="3289" customFormat="false" ht="15.75" hidden="false" customHeight="true" outlineLevel="0" collapsed="false">
      <c r="A3289" s="4" t="n">
        <v>10469</v>
      </c>
      <c r="B3289" s="4" t="s">
        <v>18784</v>
      </c>
      <c r="C3289" s="4"/>
      <c r="D3289" s="4" t="s">
        <v>18785</v>
      </c>
      <c r="E3289" s="5" t="s">
        <v>8273</v>
      </c>
      <c r="F3289" s="4" t="s">
        <v>18739</v>
      </c>
      <c r="G3289" s="4" t="s">
        <v>620</v>
      </c>
      <c r="H3289" s="5" t="s">
        <v>18786</v>
      </c>
      <c r="I3289" s="4" t="s">
        <v>18787</v>
      </c>
      <c r="J3289" s="5" t="n">
        <f aca="false">LEN(K3289)</f>
        <v>21</v>
      </c>
      <c r="K3289" s="10" t="s">
        <v>18788</v>
      </c>
      <c r="L3289" s="4" t="s">
        <v>21</v>
      </c>
      <c r="M3289" s="4" t="s">
        <v>32</v>
      </c>
    </row>
    <row r="3290" customFormat="false" ht="15.75" hidden="false" customHeight="true" outlineLevel="0" collapsed="false">
      <c r="A3290" s="4" t="n">
        <v>10526</v>
      </c>
      <c r="B3290" s="4" t="s">
        <v>18789</v>
      </c>
      <c r="C3290" s="4"/>
      <c r="D3290" s="4" t="s">
        <v>18790</v>
      </c>
      <c r="E3290" s="5" t="s">
        <v>6837</v>
      </c>
      <c r="F3290" s="4" t="s">
        <v>881</v>
      </c>
      <c r="G3290" s="4" t="s">
        <v>882</v>
      </c>
      <c r="H3290" s="5" t="s">
        <v>18791</v>
      </c>
      <c r="I3290" s="4" t="s">
        <v>18792</v>
      </c>
      <c r="J3290" s="5" t="n">
        <f aca="false">LEN(K3290)</f>
        <v>21</v>
      </c>
      <c r="K3290" s="6" t="s">
        <v>18793</v>
      </c>
      <c r="L3290" s="4" t="s">
        <v>57</v>
      </c>
      <c r="M3290" s="4" t="s">
        <v>1979</v>
      </c>
    </row>
    <row r="3291" customFormat="false" ht="15.75" hidden="false" customHeight="true" outlineLevel="0" collapsed="false">
      <c r="A3291" s="4" t="n">
        <v>10545</v>
      </c>
      <c r="B3291" s="4" t="s">
        <v>18794</v>
      </c>
      <c r="C3291" s="4"/>
      <c r="D3291" s="4" t="s">
        <v>18795</v>
      </c>
      <c r="E3291" s="5" t="s">
        <v>12554</v>
      </c>
      <c r="F3291" s="4" t="s">
        <v>12555</v>
      </c>
      <c r="G3291" s="4" t="s">
        <v>882</v>
      </c>
      <c r="H3291" s="5" t="s">
        <v>18796</v>
      </c>
      <c r="I3291" s="7" t="s">
        <v>18797</v>
      </c>
      <c r="J3291" s="5" t="n">
        <f aca="false">LEN(K3291)</f>
        <v>21</v>
      </c>
      <c r="K3291" s="6" t="s">
        <v>18798</v>
      </c>
      <c r="L3291" s="4" t="s">
        <v>57</v>
      </c>
      <c r="M3291" s="4" t="s">
        <v>5765</v>
      </c>
    </row>
    <row r="3292" customFormat="false" ht="15.75" hidden="false" customHeight="true" outlineLevel="0" collapsed="false">
      <c r="A3292" s="4" t="n">
        <v>10607</v>
      </c>
      <c r="B3292" s="4" t="s">
        <v>18799</v>
      </c>
      <c r="C3292" s="4"/>
      <c r="D3292" s="4" t="s">
        <v>18800</v>
      </c>
      <c r="E3292" s="5" t="s">
        <v>18801</v>
      </c>
      <c r="F3292" s="4" t="s">
        <v>18802</v>
      </c>
      <c r="G3292" s="4" t="s">
        <v>882</v>
      </c>
      <c r="H3292" s="5" t="s">
        <v>18803</v>
      </c>
      <c r="I3292" s="4" t="s">
        <v>18804</v>
      </c>
      <c r="J3292" s="5" t="n">
        <f aca="false">LEN(K3292)</f>
        <v>21</v>
      </c>
      <c r="K3292" s="6" t="s">
        <v>18805</v>
      </c>
      <c r="L3292" s="4" t="s">
        <v>21</v>
      </c>
      <c r="M3292" s="4" t="s">
        <v>1208</v>
      </c>
    </row>
    <row r="3293" customFormat="false" ht="15.75" hidden="false" customHeight="true" outlineLevel="0" collapsed="false">
      <c r="A3293" s="4" t="n">
        <v>10647</v>
      </c>
      <c r="B3293" s="4" t="s">
        <v>18806</v>
      </c>
      <c r="C3293" s="4"/>
      <c r="D3293" s="4" t="s">
        <v>18807</v>
      </c>
      <c r="E3293" s="5" t="s">
        <v>18808</v>
      </c>
      <c r="F3293" s="4" t="s">
        <v>18809</v>
      </c>
      <c r="G3293" s="4" t="s">
        <v>882</v>
      </c>
      <c r="H3293" s="5" t="s">
        <v>18810</v>
      </c>
      <c r="I3293" s="4" t="s">
        <v>18811</v>
      </c>
      <c r="J3293" s="5" t="n">
        <f aca="false">LEN(K3293)</f>
        <v>21</v>
      </c>
      <c r="K3293" s="6" t="s">
        <v>18812</v>
      </c>
      <c r="L3293" s="4" t="s">
        <v>21</v>
      </c>
      <c r="M3293" s="4" t="s">
        <v>31</v>
      </c>
    </row>
    <row r="3294" customFormat="false" ht="15.75" hidden="false" customHeight="true" outlineLevel="0" collapsed="false">
      <c r="A3294" s="4" t="n">
        <v>10650</v>
      </c>
      <c r="B3294" s="4" t="s">
        <v>18813</v>
      </c>
      <c r="C3294" s="4"/>
      <c r="D3294" s="4" t="s">
        <v>18814</v>
      </c>
      <c r="E3294" s="5" t="s">
        <v>18815</v>
      </c>
      <c r="F3294" s="4" t="s">
        <v>18809</v>
      </c>
      <c r="G3294" s="4" t="s">
        <v>882</v>
      </c>
      <c r="H3294" s="5" t="s">
        <v>18816</v>
      </c>
      <c r="I3294" s="4" t="s">
        <v>18817</v>
      </c>
      <c r="J3294" s="5" t="n">
        <f aca="false">LEN(K3294)</f>
        <v>21</v>
      </c>
      <c r="K3294" s="10" t="s">
        <v>18818</v>
      </c>
      <c r="L3294" s="4" t="s">
        <v>31</v>
      </c>
      <c r="M3294" s="4" t="s">
        <v>819</v>
      </c>
    </row>
    <row r="3295" customFormat="false" ht="15.75" hidden="false" customHeight="true" outlineLevel="0" collapsed="false">
      <c r="A3295" s="4" t="n">
        <v>10663</v>
      </c>
      <c r="B3295" s="4" t="s">
        <v>18819</v>
      </c>
      <c r="C3295" s="4"/>
      <c r="D3295" s="4" t="s">
        <v>18820</v>
      </c>
      <c r="E3295" s="5" t="s">
        <v>18821</v>
      </c>
      <c r="F3295" s="4" t="s">
        <v>18822</v>
      </c>
      <c r="G3295" s="4" t="s">
        <v>882</v>
      </c>
      <c r="H3295" s="5" t="s">
        <v>18823</v>
      </c>
      <c r="I3295" s="4" t="s">
        <v>18824</v>
      </c>
      <c r="J3295" s="5" t="n">
        <f aca="false">LEN(K3295)</f>
        <v>21</v>
      </c>
      <c r="K3295" s="6" t="s">
        <v>18825</v>
      </c>
      <c r="L3295" s="4" t="s">
        <v>57</v>
      </c>
      <c r="M3295" s="4" t="s">
        <v>381</v>
      </c>
    </row>
    <row r="3296" customFormat="false" ht="15.75" hidden="false" customHeight="true" outlineLevel="0" collapsed="false">
      <c r="A3296" s="4" t="n">
        <v>10703</v>
      </c>
      <c r="B3296" s="4" t="s">
        <v>18826</v>
      </c>
      <c r="C3296" s="4"/>
      <c r="D3296" s="4" t="s">
        <v>18827</v>
      </c>
      <c r="E3296" s="5" t="s">
        <v>5393</v>
      </c>
      <c r="F3296" s="4" t="s">
        <v>1089</v>
      </c>
      <c r="G3296" s="4" t="s">
        <v>882</v>
      </c>
      <c r="H3296" s="5" t="s">
        <v>18828</v>
      </c>
      <c r="I3296" s="4" t="s">
        <v>18829</v>
      </c>
      <c r="J3296" s="5" t="n">
        <f aca="false">LEN(K3296)</f>
        <v>21</v>
      </c>
      <c r="K3296" s="6" t="s">
        <v>18830</v>
      </c>
      <c r="L3296" s="4" t="s">
        <v>31</v>
      </c>
      <c r="M3296" s="4" t="s">
        <v>1208</v>
      </c>
    </row>
    <row r="3297" customFormat="false" ht="15.75" hidden="false" customHeight="true" outlineLevel="0" collapsed="false">
      <c r="A3297" s="4" t="n">
        <v>10745</v>
      </c>
      <c r="B3297" s="4" t="s">
        <v>18831</v>
      </c>
      <c r="C3297" s="4"/>
      <c r="D3297" s="4" t="s">
        <v>18832</v>
      </c>
      <c r="E3297" s="5" t="s">
        <v>15680</v>
      </c>
      <c r="F3297" s="4" t="s">
        <v>1789</v>
      </c>
      <c r="G3297" s="4" t="s">
        <v>882</v>
      </c>
      <c r="H3297" s="5" t="s">
        <v>18833</v>
      </c>
      <c r="I3297" s="4" t="s">
        <v>18834</v>
      </c>
      <c r="J3297" s="5" t="n">
        <f aca="false">LEN(K3297)</f>
        <v>21</v>
      </c>
      <c r="K3297" s="6" t="s">
        <v>18835</v>
      </c>
      <c r="L3297" s="4" t="s">
        <v>31</v>
      </c>
      <c r="M3297" s="4" t="s">
        <v>3415</v>
      </c>
    </row>
    <row r="3298" customFormat="false" ht="15.75" hidden="false" customHeight="true" outlineLevel="0" collapsed="false">
      <c r="A3298" s="4" t="n">
        <v>10759</v>
      </c>
      <c r="B3298" s="4" t="s">
        <v>18836</v>
      </c>
      <c r="C3298" s="4"/>
      <c r="D3298" s="4" t="s">
        <v>18837</v>
      </c>
      <c r="E3298" s="5" t="s">
        <v>15680</v>
      </c>
      <c r="F3298" s="4" t="s">
        <v>1789</v>
      </c>
      <c r="G3298" s="4" t="s">
        <v>882</v>
      </c>
      <c r="H3298" s="5" t="s">
        <v>18838</v>
      </c>
      <c r="I3298" s="4" t="s">
        <v>18839</v>
      </c>
      <c r="J3298" s="5" t="n">
        <f aca="false">LEN(K3298)</f>
        <v>21</v>
      </c>
      <c r="K3298" s="6" t="s">
        <v>18840</v>
      </c>
      <c r="L3298" s="4" t="s">
        <v>57</v>
      </c>
      <c r="M3298" s="4" t="s">
        <v>294</v>
      </c>
    </row>
    <row r="3299" customFormat="false" ht="15.75" hidden="false" customHeight="true" outlineLevel="0" collapsed="false">
      <c r="A3299" s="4" t="n">
        <v>10789</v>
      </c>
      <c r="B3299" s="4" t="s">
        <v>18841</v>
      </c>
      <c r="C3299" s="4"/>
      <c r="D3299" s="4" t="s">
        <v>18842</v>
      </c>
      <c r="E3299" s="5" t="s">
        <v>1088</v>
      </c>
      <c r="F3299" s="4" t="s">
        <v>1089</v>
      </c>
      <c r="G3299" s="4" t="s">
        <v>882</v>
      </c>
      <c r="H3299" s="5" t="s">
        <v>18843</v>
      </c>
      <c r="I3299" s="4" t="s">
        <v>18844</v>
      </c>
      <c r="J3299" s="5" t="n">
        <f aca="false">LEN(K3299)</f>
        <v>21</v>
      </c>
      <c r="K3299" s="6" t="s">
        <v>18845</v>
      </c>
      <c r="L3299" s="4" t="s">
        <v>1970</v>
      </c>
      <c r="M3299" s="4" t="s">
        <v>31</v>
      </c>
    </row>
    <row r="3300" customFormat="false" ht="15.75" hidden="false" customHeight="true" outlineLevel="0" collapsed="false">
      <c r="A3300" s="4" t="n">
        <v>10828</v>
      </c>
      <c r="B3300" s="4" t="s">
        <v>18846</v>
      </c>
      <c r="C3300" s="4"/>
      <c r="D3300" s="4" t="s">
        <v>18847</v>
      </c>
      <c r="E3300" s="5" t="s">
        <v>18848</v>
      </c>
      <c r="F3300" s="4" t="s">
        <v>18849</v>
      </c>
      <c r="G3300" s="4" t="s">
        <v>882</v>
      </c>
      <c r="H3300" s="5" t="s">
        <v>18850</v>
      </c>
      <c r="I3300" s="4" t="s">
        <v>18851</v>
      </c>
      <c r="J3300" s="5" t="n">
        <f aca="false">LEN(K3300)</f>
        <v>21</v>
      </c>
      <c r="K3300" s="6" t="s">
        <v>18852</v>
      </c>
      <c r="L3300" s="4" t="s">
        <v>31</v>
      </c>
      <c r="M3300" s="4" t="s">
        <v>2890</v>
      </c>
    </row>
    <row r="3301" customFormat="false" ht="15.75" hidden="false" customHeight="true" outlineLevel="0" collapsed="false">
      <c r="A3301" s="4" t="n">
        <v>11915</v>
      </c>
      <c r="B3301" s="4" t="s">
        <v>18853</v>
      </c>
      <c r="C3301" s="4"/>
      <c r="D3301" s="4" t="s">
        <v>2642</v>
      </c>
      <c r="E3301" s="5" t="s">
        <v>18854</v>
      </c>
      <c r="F3301" s="4" t="s">
        <v>18855</v>
      </c>
      <c r="G3301" s="4" t="s">
        <v>364</v>
      </c>
      <c r="H3301" s="5" t="s">
        <v>18856</v>
      </c>
      <c r="I3301" s="4" t="s">
        <v>18857</v>
      </c>
      <c r="J3301" s="5" t="n">
        <f aca="false">LEN(K3301)</f>
        <v>21</v>
      </c>
      <c r="K3301" s="6" t="s">
        <v>18858</v>
      </c>
      <c r="L3301" s="4" t="s">
        <v>21</v>
      </c>
      <c r="M3301" s="4" t="s">
        <v>22</v>
      </c>
    </row>
    <row r="3302" customFormat="false" ht="15.75" hidden="false" customHeight="true" outlineLevel="0" collapsed="false">
      <c r="A3302" s="4" t="n">
        <v>11898</v>
      </c>
      <c r="B3302" s="4" t="s">
        <v>18859</v>
      </c>
      <c r="C3302" s="4"/>
      <c r="D3302" s="4" t="s">
        <v>18860</v>
      </c>
      <c r="E3302" s="5" t="s">
        <v>6726</v>
      </c>
      <c r="F3302" s="4" t="s">
        <v>6727</v>
      </c>
      <c r="G3302" s="4" t="s">
        <v>364</v>
      </c>
      <c r="H3302" s="5" t="s">
        <v>18861</v>
      </c>
      <c r="I3302" s="7" t="s">
        <v>18862</v>
      </c>
      <c r="J3302" s="5" t="n">
        <f aca="false">LEN(K3302)</f>
        <v>21</v>
      </c>
      <c r="K3302" s="6" t="s">
        <v>18863</v>
      </c>
      <c r="L3302" s="4" t="s">
        <v>21</v>
      </c>
      <c r="M3302" s="4" t="s">
        <v>22</v>
      </c>
    </row>
    <row r="3303" customFormat="false" ht="15.75" hidden="false" customHeight="true" outlineLevel="0" collapsed="false">
      <c r="A3303" s="4" t="n">
        <v>10854</v>
      </c>
      <c r="B3303" s="4" t="s">
        <v>18864</v>
      </c>
      <c r="C3303" s="4"/>
      <c r="D3303" s="4" t="s">
        <v>18865</v>
      </c>
      <c r="E3303" s="5" t="s">
        <v>18866</v>
      </c>
      <c r="F3303" s="4" t="s">
        <v>18867</v>
      </c>
      <c r="G3303" s="4" t="s">
        <v>364</v>
      </c>
      <c r="H3303" s="5" t="s">
        <v>18868</v>
      </c>
      <c r="I3303" s="7" t="s">
        <v>18869</v>
      </c>
      <c r="J3303" s="5" t="n">
        <f aca="false">LEN(K3303)</f>
        <v>21</v>
      </c>
      <c r="K3303" s="6" t="s">
        <v>18870</v>
      </c>
      <c r="L3303" s="4" t="s">
        <v>31</v>
      </c>
      <c r="M3303" s="4" t="s">
        <v>4517</v>
      </c>
    </row>
    <row r="3304" customFormat="false" ht="15.75" hidden="false" customHeight="true" outlineLevel="0" collapsed="false">
      <c r="A3304" s="4" t="n">
        <v>10872</v>
      </c>
      <c r="B3304" s="4" t="s">
        <v>18871</v>
      </c>
      <c r="C3304" s="4"/>
      <c r="D3304" s="4" t="s">
        <v>18872</v>
      </c>
      <c r="E3304" s="5" t="s">
        <v>18873</v>
      </c>
      <c r="F3304" s="4" t="s">
        <v>4458</v>
      </c>
      <c r="G3304" s="4" t="s">
        <v>364</v>
      </c>
      <c r="H3304" s="5" t="s">
        <v>18874</v>
      </c>
      <c r="I3304" s="7" t="str">
        <f aca="false">IFERROR(__xludf.dummyfunction("""info@""&amp;LOWER(REGEXREPLACE(B3304,""[^A-Za-z0-9]"",""""))&amp;"".com"""),"info@jessmartnezblanco.com")</f>
        <v>info@jessmartnezblanco.com</v>
      </c>
      <c r="J3304" s="5" t="n">
        <f aca="false">LEN(K3304)</f>
        <v>21</v>
      </c>
      <c r="K3304" s="6" t="s">
        <v>18875</v>
      </c>
      <c r="L3304" s="4" t="s">
        <v>78</v>
      </c>
      <c r="M3304" s="4" t="s">
        <v>31</v>
      </c>
    </row>
    <row r="3305" customFormat="false" ht="15.75" hidden="false" customHeight="true" outlineLevel="0" collapsed="false">
      <c r="A3305" s="4" t="n">
        <v>10877</v>
      </c>
      <c r="B3305" s="4" t="s">
        <v>18876</v>
      </c>
      <c r="C3305" s="4"/>
      <c r="D3305" s="4" t="s">
        <v>18877</v>
      </c>
      <c r="E3305" s="5" t="s">
        <v>18873</v>
      </c>
      <c r="F3305" s="4" t="s">
        <v>4458</v>
      </c>
      <c r="G3305" s="4" t="s">
        <v>364</v>
      </c>
      <c r="H3305" s="5" t="s">
        <v>18878</v>
      </c>
      <c r="I3305" s="4" t="s">
        <v>18879</v>
      </c>
      <c r="J3305" s="5" t="n">
        <f aca="false">LEN(K3305)</f>
        <v>21</v>
      </c>
      <c r="K3305" s="6" t="s">
        <v>18880</v>
      </c>
      <c r="L3305" s="4" t="s">
        <v>78</v>
      </c>
      <c r="M3305" s="4" t="s">
        <v>31</v>
      </c>
    </row>
    <row r="3306" customFormat="false" ht="15.75" hidden="false" customHeight="true" outlineLevel="0" collapsed="false">
      <c r="A3306" s="4" t="n">
        <v>10880</v>
      </c>
      <c r="B3306" s="4" t="s">
        <v>18881</v>
      </c>
      <c r="C3306" s="4"/>
      <c r="D3306" s="4" t="s">
        <v>18882</v>
      </c>
      <c r="E3306" s="5" t="s">
        <v>18883</v>
      </c>
      <c r="F3306" s="4" t="s">
        <v>4458</v>
      </c>
      <c r="G3306" s="4" t="s">
        <v>364</v>
      </c>
      <c r="H3306" s="5" t="s">
        <v>18884</v>
      </c>
      <c r="I3306" s="4" t="s">
        <v>18885</v>
      </c>
      <c r="J3306" s="5" t="n">
        <f aca="false">LEN(K3306)</f>
        <v>21</v>
      </c>
      <c r="K3306" s="6" t="s">
        <v>18886</v>
      </c>
      <c r="L3306" s="4" t="s">
        <v>31</v>
      </c>
      <c r="M3306" s="4" t="s">
        <v>419</v>
      </c>
    </row>
    <row r="3307" customFormat="false" ht="15.75" hidden="false" customHeight="true" outlineLevel="0" collapsed="false">
      <c r="A3307" s="4" t="n">
        <v>10894</v>
      </c>
      <c r="B3307" s="4" t="s">
        <v>18887</v>
      </c>
      <c r="C3307" s="4"/>
      <c r="D3307" s="4" t="s">
        <v>18888</v>
      </c>
      <c r="E3307" s="5" t="s">
        <v>18889</v>
      </c>
      <c r="F3307" s="4" t="s">
        <v>6713</v>
      </c>
      <c r="G3307" s="4" t="s">
        <v>364</v>
      </c>
      <c r="H3307" s="5" t="s">
        <v>18890</v>
      </c>
      <c r="I3307" s="4" t="s">
        <v>18891</v>
      </c>
      <c r="J3307" s="5" t="n">
        <f aca="false">LEN(K3307)</f>
        <v>21</v>
      </c>
      <c r="K3307" s="10" t="s">
        <v>18892</v>
      </c>
      <c r="L3307" s="4" t="s">
        <v>31</v>
      </c>
      <c r="M3307" s="4" t="s">
        <v>368</v>
      </c>
    </row>
    <row r="3308" customFormat="false" ht="15.75" hidden="false" customHeight="true" outlineLevel="0" collapsed="false">
      <c r="A3308" s="4" t="n">
        <v>10896</v>
      </c>
      <c r="B3308" s="4" t="s">
        <v>18893</v>
      </c>
      <c r="C3308" s="4"/>
      <c r="D3308" s="4" t="s">
        <v>18894</v>
      </c>
      <c r="E3308" s="5" t="s">
        <v>18889</v>
      </c>
      <c r="F3308" s="4" t="s">
        <v>6713</v>
      </c>
      <c r="G3308" s="4" t="s">
        <v>364</v>
      </c>
      <c r="H3308" s="5" t="s">
        <v>18895</v>
      </c>
      <c r="I3308" s="4" t="s">
        <v>18896</v>
      </c>
      <c r="J3308" s="5" t="n">
        <f aca="false">LEN(K3308)</f>
        <v>21</v>
      </c>
      <c r="K3308" s="6" t="s">
        <v>18897</v>
      </c>
      <c r="L3308" s="4" t="s">
        <v>21</v>
      </c>
      <c r="M3308" s="4" t="s">
        <v>877</v>
      </c>
    </row>
    <row r="3309" customFormat="false" ht="15.75" hidden="false" customHeight="true" outlineLevel="0" collapsed="false">
      <c r="A3309" s="4" t="n">
        <v>10903</v>
      </c>
      <c r="B3309" s="4" t="s">
        <v>18898</v>
      </c>
      <c r="C3309" s="4"/>
      <c r="D3309" s="4" t="s">
        <v>4878</v>
      </c>
      <c r="E3309" s="5" t="s">
        <v>18899</v>
      </c>
      <c r="F3309" s="4" t="s">
        <v>18900</v>
      </c>
      <c r="G3309" s="4" t="s">
        <v>364</v>
      </c>
      <c r="H3309" s="5" t="s">
        <v>18901</v>
      </c>
      <c r="I3309" s="4" t="s">
        <v>18902</v>
      </c>
      <c r="J3309" s="5" t="n">
        <f aca="false">LEN(K3309)</f>
        <v>21</v>
      </c>
      <c r="K3309" s="6" t="s">
        <v>18903</v>
      </c>
      <c r="L3309" s="4" t="s">
        <v>21</v>
      </c>
      <c r="M3309" s="4" t="s">
        <v>577</v>
      </c>
    </row>
    <row r="3310" customFormat="false" ht="15.75" hidden="false" customHeight="true" outlineLevel="0" collapsed="false">
      <c r="A3310" s="4" t="n">
        <v>10913</v>
      </c>
      <c r="B3310" s="4" t="s">
        <v>18904</v>
      </c>
      <c r="C3310" s="4"/>
      <c r="D3310" s="4" t="s">
        <v>18905</v>
      </c>
      <c r="E3310" s="5" t="s">
        <v>18906</v>
      </c>
      <c r="F3310" s="4" t="s">
        <v>18907</v>
      </c>
      <c r="G3310" s="4" t="s">
        <v>364</v>
      </c>
      <c r="H3310" s="5" t="s">
        <v>18908</v>
      </c>
      <c r="I3310" s="4" t="s">
        <v>18909</v>
      </c>
      <c r="J3310" s="5" t="n">
        <f aca="false">LEN(K3310)</f>
        <v>21</v>
      </c>
      <c r="K3310" s="6" t="s">
        <v>18910</v>
      </c>
      <c r="L3310" s="4" t="s">
        <v>31</v>
      </c>
      <c r="M3310" s="4" t="s">
        <v>359</v>
      </c>
    </row>
    <row r="3311" customFormat="false" ht="15.75" hidden="false" customHeight="true" outlineLevel="0" collapsed="false">
      <c r="A3311" s="4" t="n">
        <v>10915</v>
      </c>
      <c r="B3311" s="4" t="s">
        <v>18911</v>
      </c>
      <c r="C3311" s="4"/>
      <c r="D3311" s="4" t="s">
        <v>18912</v>
      </c>
      <c r="E3311" s="5" t="s">
        <v>18913</v>
      </c>
      <c r="F3311" s="4" t="s">
        <v>18914</v>
      </c>
      <c r="G3311" s="4" t="s">
        <v>364</v>
      </c>
      <c r="H3311" s="5" t="s">
        <v>18915</v>
      </c>
      <c r="I3311" s="4" t="s">
        <v>18916</v>
      </c>
      <c r="J3311" s="5" t="n">
        <f aca="false">LEN(K3311)</f>
        <v>21</v>
      </c>
      <c r="K3311" s="10" t="s">
        <v>18917</v>
      </c>
      <c r="L3311" s="4" t="s">
        <v>31</v>
      </c>
      <c r="M3311" s="4" t="s">
        <v>929</v>
      </c>
    </row>
    <row r="3312" customFormat="false" ht="15.75" hidden="false" customHeight="true" outlineLevel="0" collapsed="false">
      <c r="A3312" s="4" t="n">
        <v>10917</v>
      </c>
      <c r="B3312" s="4" t="s">
        <v>18918</v>
      </c>
      <c r="C3312" s="4"/>
      <c r="D3312" s="4" t="s">
        <v>18919</v>
      </c>
      <c r="E3312" s="5" t="s">
        <v>18920</v>
      </c>
      <c r="F3312" s="4" t="s">
        <v>18921</v>
      </c>
      <c r="G3312" s="4" t="s">
        <v>364</v>
      </c>
      <c r="H3312" s="5" t="s">
        <v>18922</v>
      </c>
      <c r="I3312" s="4" t="s">
        <v>18923</v>
      </c>
      <c r="J3312" s="5" t="n">
        <f aca="false">LEN(K3312)</f>
        <v>21</v>
      </c>
      <c r="K3312" s="10" t="s">
        <v>18924</v>
      </c>
      <c r="L3312" s="4" t="s">
        <v>31</v>
      </c>
      <c r="M3312" s="4" t="s">
        <v>31</v>
      </c>
    </row>
    <row r="3313" customFormat="false" ht="15.75" hidden="false" customHeight="true" outlineLevel="0" collapsed="false">
      <c r="A3313" s="4" t="n">
        <v>10936</v>
      </c>
      <c r="B3313" s="4" t="s">
        <v>10706</v>
      </c>
      <c r="C3313" s="4"/>
      <c r="D3313" s="4" t="s">
        <v>18925</v>
      </c>
      <c r="E3313" s="5" t="s">
        <v>10323</v>
      </c>
      <c r="F3313" s="4" t="s">
        <v>10324</v>
      </c>
      <c r="G3313" s="4" t="s">
        <v>364</v>
      </c>
      <c r="H3313" s="5" t="s">
        <v>18926</v>
      </c>
      <c r="I3313" s="4" t="str">
        <f aca="false">IFERROR(__xludf.dummyfunction("""info@""&amp;LOWER(REGEXREPLACE(B3313,""[^A-Za-z0-9]"",""""))&amp;"".com"""),"info@infantamercedessl.com")</f>
        <v>info@infantamercedessl.com</v>
      </c>
      <c r="J3313" s="5" t="n">
        <f aca="false">LEN(K3313)</f>
        <v>21</v>
      </c>
      <c r="K3313" s="10" t="s">
        <v>18927</v>
      </c>
      <c r="L3313" s="4" t="s">
        <v>78</v>
      </c>
      <c r="M3313" s="4" t="s">
        <v>3895</v>
      </c>
    </row>
    <row r="3314" customFormat="false" ht="15.75" hidden="false" customHeight="true" outlineLevel="0" collapsed="false">
      <c r="A3314" s="4" t="n">
        <v>10938</v>
      </c>
      <c r="B3314" s="4" t="s">
        <v>18928</v>
      </c>
      <c r="C3314" s="4"/>
      <c r="D3314" s="4" t="s">
        <v>18929</v>
      </c>
      <c r="E3314" s="5" t="s">
        <v>18930</v>
      </c>
      <c r="F3314" s="4" t="s">
        <v>18931</v>
      </c>
      <c r="G3314" s="4" t="s">
        <v>364</v>
      </c>
      <c r="H3314" s="5" t="s">
        <v>18932</v>
      </c>
      <c r="I3314" s="4" t="s">
        <v>18933</v>
      </c>
      <c r="J3314" s="5" t="n">
        <f aca="false">LEN(K3314)</f>
        <v>21</v>
      </c>
      <c r="K3314" s="6" t="s">
        <v>18934</v>
      </c>
      <c r="L3314" s="4" t="s">
        <v>78</v>
      </c>
      <c r="M3314" s="4" t="s">
        <v>2097</v>
      </c>
    </row>
    <row r="3315" customFormat="false" ht="15.75" hidden="false" customHeight="true" outlineLevel="0" collapsed="false">
      <c r="A3315" s="4" t="n">
        <v>10939</v>
      </c>
      <c r="B3315" s="4" t="s">
        <v>18935</v>
      </c>
      <c r="C3315" s="4"/>
      <c r="D3315" s="4" t="s">
        <v>18936</v>
      </c>
      <c r="E3315" s="5" t="s">
        <v>18937</v>
      </c>
      <c r="F3315" s="4" t="s">
        <v>18938</v>
      </c>
      <c r="G3315" s="4" t="s">
        <v>364</v>
      </c>
      <c r="H3315" s="5" t="s">
        <v>18939</v>
      </c>
      <c r="I3315" s="7" t="s">
        <v>18940</v>
      </c>
      <c r="J3315" s="5" t="n">
        <f aca="false">LEN(K3315)</f>
        <v>21</v>
      </c>
      <c r="K3315" s="6" t="s">
        <v>18941</v>
      </c>
      <c r="L3315" s="4" t="s">
        <v>78</v>
      </c>
      <c r="M3315" s="4" t="s">
        <v>32</v>
      </c>
    </row>
    <row r="3316" customFormat="false" ht="15.75" hidden="false" customHeight="true" outlineLevel="0" collapsed="false">
      <c r="A3316" s="4" t="n">
        <v>10961</v>
      </c>
      <c r="B3316" s="4" t="s">
        <v>18942</v>
      </c>
      <c r="C3316" s="4"/>
      <c r="D3316" s="4" t="s">
        <v>18943</v>
      </c>
      <c r="E3316" s="5" t="s">
        <v>18944</v>
      </c>
      <c r="F3316" s="4" t="s">
        <v>18945</v>
      </c>
      <c r="G3316" s="4" t="s">
        <v>364</v>
      </c>
      <c r="H3316" s="5" t="s">
        <v>18946</v>
      </c>
      <c r="I3316" s="7" t="s">
        <v>18947</v>
      </c>
      <c r="J3316" s="5" t="n">
        <f aca="false">LEN(K3316)</f>
        <v>21</v>
      </c>
      <c r="K3316" s="6" t="s">
        <v>18948</v>
      </c>
      <c r="L3316" s="4" t="s">
        <v>31</v>
      </c>
      <c r="M3316" s="4" t="s">
        <v>32</v>
      </c>
    </row>
    <row r="3317" customFormat="false" ht="15.75" hidden="false" customHeight="true" outlineLevel="0" collapsed="false">
      <c r="A3317" s="4" t="n">
        <v>10964</v>
      </c>
      <c r="B3317" s="4" t="s">
        <v>18949</v>
      </c>
      <c r="C3317" s="4"/>
      <c r="D3317" s="4" t="s">
        <v>18950</v>
      </c>
      <c r="E3317" s="5" t="s">
        <v>18951</v>
      </c>
      <c r="F3317" s="4" t="s">
        <v>364</v>
      </c>
      <c r="G3317" s="4" t="s">
        <v>364</v>
      </c>
      <c r="H3317" s="5" t="s">
        <v>18952</v>
      </c>
      <c r="I3317" s="4" t="s">
        <v>18953</v>
      </c>
      <c r="J3317" s="5" t="n">
        <f aca="false">LEN(K3317)</f>
        <v>21</v>
      </c>
      <c r="K3317" s="6" t="s">
        <v>18954</v>
      </c>
      <c r="L3317" s="4" t="s">
        <v>21</v>
      </c>
      <c r="M3317" s="4" t="s">
        <v>729</v>
      </c>
    </row>
    <row r="3318" customFormat="false" ht="15.75" hidden="false" customHeight="true" outlineLevel="0" collapsed="false">
      <c r="A3318" s="4" t="n">
        <v>10978</v>
      </c>
      <c r="B3318" s="4" t="s">
        <v>18955</v>
      </c>
      <c r="C3318" s="4"/>
      <c r="D3318" s="4" t="s">
        <v>18956</v>
      </c>
      <c r="E3318" s="5" t="s">
        <v>18957</v>
      </c>
      <c r="F3318" s="4" t="s">
        <v>1270</v>
      </c>
      <c r="G3318" s="4" t="s">
        <v>1270</v>
      </c>
      <c r="H3318" s="5" t="s">
        <v>18958</v>
      </c>
      <c r="I3318" s="4" t="s">
        <v>18959</v>
      </c>
      <c r="J3318" s="5" t="n">
        <f aca="false">LEN(K3318)</f>
        <v>21</v>
      </c>
      <c r="K3318" s="6" t="s">
        <v>18960</v>
      </c>
      <c r="L3318" s="4" t="s">
        <v>57</v>
      </c>
      <c r="M3318" s="4" t="s">
        <v>1793</v>
      </c>
    </row>
    <row r="3319" customFormat="false" ht="15.75" hidden="false" customHeight="true" outlineLevel="0" collapsed="false">
      <c r="A3319" s="4" t="n">
        <v>10980</v>
      </c>
      <c r="B3319" s="4" t="s">
        <v>18961</v>
      </c>
      <c r="C3319" s="4"/>
      <c r="D3319" s="4" t="s">
        <v>18962</v>
      </c>
      <c r="E3319" s="5" t="s">
        <v>18963</v>
      </c>
      <c r="F3319" s="4" t="s">
        <v>1270</v>
      </c>
      <c r="G3319" s="4" t="s">
        <v>1270</v>
      </c>
      <c r="H3319" s="5" t="s">
        <v>18964</v>
      </c>
      <c r="I3319" s="7" t="s">
        <v>18965</v>
      </c>
      <c r="J3319" s="5" t="n">
        <f aca="false">LEN(K3319)</f>
        <v>21</v>
      </c>
      <c r="K3319" s="6" t="s">
        <v>18966</v>
      </c>
      <c r="L3319" s="4" t="s">
        <v>78</v>
      </c>
      <c r="M3319" s="4" t="s">
        <v>6467</v>
      </c>
    </row>
    <row r="3320" customFormat="false" ht="15.75" hidden="false" customHeight="true" outlineLevel="0" collapsed="false">
      <c r="A3320" s="4" t="n">
        <v>11044</v>
      </c>
      <c r="B3320" s="4" t="s">
        <v>18967</v>
      </c>
      <c r="C3320" s="4"/>
      <c r="D3320" s="4" t="s">
        <v>18968</v>
      </c>
      <c r="E3320" s="5" t="s">
        <v>6732</v>
      </c>
      <c r="F3320" s="4" t="s">
        <v>6733</v>
      </c>
      <c r="G3320" s="4" t="s">
        <v>1270</v>
      </c>
      <c r="H3320" s="5" t="s">
        <v>18969</v>
      </c>
      <c r="I3320" s="7" t="s">
        <v>18970</v>
      </c>
      <c r="J3320" s="5" t="n">
        <f aca="false">LEN(K3320)</f>
        <v>21</v>
      </c>
      <c r="K3320" s="6" t="s">
        <v>18971</v>
      </c>
      <c r="L3320" s="4" t="s">
        <v>78</v>
      </c>
      <c r="M3320" s="4" t="s">
        <v>294</v>
      </c>
    </row>
    <row r="3321" customFormat="false" ht="15.75" hidden="false" customHeight="true" outlineLevel="0" collapsed="false">
      <c r="A3321" s="4" t="n">
        <v>11559</v>
      </c>
      <c r="B3321" s="4" t="s">
        <v>18972</v>
      </c>
      <c r="C3321" s="4"/>
      <c r="D3321" s="4" t="s">
        <v>18973</v>
      </c>
      <c r="E3321" s="5" t="s">
        <v>10403</v>
      </c>
      <c r="F3321" s="4" t="s">
        <v>10404</v>
      </c>
      <c r="G3321" s="4" t="s">
        <v>1423</v>
      </c>
      <c r="H3321" s="5" t="n">
        <v>608332031</v>
      </c>
      <c r="I3321" s="4" t="s">
        <v>18974</v>
      </c>
      <c r="J3321" s="5" t="n">
        <f aca="false">LEN(K3321)</f>
        <v>20</v>
      </c>
      <c r="K3321" s="6" t="s">
        <v>18975</v>
      </c>
      <c r="L3321" s="4" t="s">
        <v>57</v>
      </c>
      <c r="M3321" s="4" t="s">
        <v>1016</v>
      </c>
    </row>
    <row r="3322" customFormat="false" ht="15.75" hidden="false" customHeight="true" outlineLevel="0" collapsed="false">
      <c r="A3322" s="4" t="n">
        <v>11656</v>
      </c>
      <c r="B3322" s="4" t="s">
        <v>18976</v>
      </c>
      <c r="C3322" s="4"/>
      <c r="D3322" s="4" t="s">
        <v>18977</v>
      </c>
      <c r="E3322" s="5" t="s">
        <v>10414</v>
      </c>
      <c r="F3322" s="4" t="s">
        <v>18978</v>
      </c>
      <c r="G3322" s="4" t="s">
        <v>1397</v>
      </c>
      <c r="H3322" s="5" t="n">
        <v>608390335</v>
      </c>
      <c r="I3322" s="4" t="s">
        <v>18979</v>
      </c>
      <c r="J3322" s="5" t="n">
        <f aca="false">LEN(K3322)</f>
        <v>20</v>
      </c>
      <c r="K3322" s="6" t="s">
        <v>18980</v>
      </c>
      <c r="L3322" s="4" t="s">
        <v>31</v>
      </c>
      <c r="M3322" s="4" t="s">
        <v>1016</v>
      </c>
    </row>
    <row r="3323" customFormat="false" ht="15.75" hidden="false" customHeight="true" outlineLevel="0" collapsed="false">
      <c r="A3323" s="4" t="n">
        <v>11772</v>
      </c>
      <c r="B3323" s="4" t="s">
        <v>18981</v>
      </c>
      <c r="C3323" s="4"/>
      <c r="D3323" s="4" t="s">
        <v>18982</v>
      </c>
      <c r="E3323" s="5" t="s">
        <v>12065</v>
      </c>
      <c r="F3323" s="4" t="s">
        <v>12066</v>
      </c>
      <c r="G3323" s="4" t="s">
        <v>84</v>
      </c>
      <c r="H3323" s="5" t="n">
        <v>608529072</v>
      </c>
      <c r="I3323" s="4" t="s">
        <v>18983</v>
      </c>
      <c r="J3323" s="5" t="n">
        <f aca="false">LEN(K3323)</f>
        <v>20</v>
      </c>
      <c r="K3323" s="10" t="s">
        <v>18984</v>
      </c>
      <c r="L3323" s="4" t="s">
        <v>31</v>
      </c>
      <c r="M3323" s="4" t="s">
        <v>31</v>
      </c>
    </row>
    <row r="3324" customFormat="false" ht="15.75" hidden="false" customHeight="true" outlineLevel="0" collapsed="false">
      <c r="A3324" s="4" t="n">
        <v>11673</v>
      </c>
      <c r="B3324" s="4" t="s">
        <v>18985</v>
      </c>
      <c r="C3324" s="4"/>
      <c r="D3324" s="4" t="s">
        <v>18986</v>
      </c>
      <c r="E3324" s="5" t="s">
        <v>5589</v>
      </c>
      <c r="F3324" s="4" t="s">
        <v>18987</v>
      </c>
      <c r="G3324" s="4" t="s">
        <v>573</v>
      </c>
      <c r="H3324" s="5" t="n">
        <v>620109331</v>
      </c>
      <c r="I3324" s="4" t="s">
        <v>18988</v>
      </c>
      <c r="J3324" s="5" t="n">
        <f aca="false">LEN(K3324)</f>
        <v>20</v>
      </c>
      <c r="K3324" s="6" t="s">
        <v>18989</v>
      </c>
      <c r="L3324" s="4" t="s">
        <v>31</v>
      </c>
      <c r="M3324" s="4" t="s">
        <v>32</v>
      </c>
    </row>
    <row r="3325" customFormat="false" ht="15.75" hidden="false" customHeight="true" outlineLevel="0" collapsed="false">
      <c r="A3325" s="4" t="n">
        <v>11947</v>
      </c>
      <c r="B3325" s="4" t="s">
        <v>18990</v>
      </c>
      <c r="C3325" s="4" t="s">
        <v>18991</v>
      </c>
      <c r="D3325" s="4" t="s">
        <v>18992</v>
      </c>
      <c r="E3325" s="5" t="s">
        <v>18993</v>
      </c>
      <c r="F3325" s="4" t="s">
        <v>18994</v>
      </c>
      <c r="G3325" s="4" t="s">
        <v>1567</v>
      </c>
      <c r="H3325" s="5" t="n">
        <v>629770876</v>
      </c>
      <c r="I3325" s="4" t="s">
        <v>18995</v>
      </c>
      <c r="J3325" s="5" t="n">
        <f aca="false">LEN(K3325)</f>
        <v>20</v>
      </c>
      <c r="K3325" s="6" t="s">
        <v>18996</v>
      </c>
      <c r="L3325" s="4" t="s">
        <v>31</v>
      </c>
      <c r="M3325" s="4" t="s">
        <v>1016</v>
      </c>
    </row>
    <row r="3326" customFormat="false" ht="15.75" hidden="false" customHeight="true" outlineLevel="0" collapsed="false">
      <c r="A3326" s="4" t="n">
        <v>11561</v>
      </c>
      <c r="B3326" s="4" t="s">
        <v>18997</v>
      </c>
      <c r="C3326" s="4"/>
      <c r="D3326" s="4" t="s">
        <v>18998</v>
      </c>
      <c r="E3326" s="5" t="s">
        <v>2469</v>
      </c>
      <c r="F3326" s="4" t="s">
        <v>2470</v>
      </c>
      <c r="G3326" s="4" t="s">
        <v>1423</v>
      </c>
      <c r="H3326" s="5" t="n">
        <v>639610179</v>
      </c>
      <c r="I3326" s="4" t="s">
        <v>18999</v>
      </c>
      <c r="J3326" s="5" t="n">
        <f aca="false">LEN(K3326)</f>
        <v>20</v>
      </c>
      <c r="K3326" s="6" t="s">
        <v>19000</v>
      </c>
      <c r="L3326" s="4" t="s">
        <v>31</v>
      </c>
      <c r="M3326" s="4" t="s">
        <v>31</v>
      </c>
    </row>
    <row r="3327" customFormat="false" ht="15.75" hidden="false" customHeight="true" outlineLevel="0" collapsed="false">
      <c r="A3327" s="4" t="n">
        <v>11544</v>
      </c>
      <c r="B3327" s="4" t="s">
        <v>19001</v>
      </c>
      <c r="C3327" s="4"/>
      <c r="D3327" s="4" t="s">
        <v>19002</v>
      </c>
      <c r="E3327" s="5" t="s">
        <v>19003</v>
      </c>
      <c r="F3327" s="4" t="s">
        <v>19004</v>
      </c>
      <c r="G3327" s="4" t="s">
        <v>2093</v>
      </c>
      <c r="H3327" s="5" t="n">
        <v>654581423</v>
      </c>
      <c r="I3327" s="4" t="s">
        <v>19005</v>
      </c>
      <c r="J3327" s="5" t="n">
        <f aca="false">LEN(K3327)</f>
        <v>20</v>
      </c>
      <c r="K3327" s="6" t="s">
        <v>19006</v>
      </c>
      <c r="L3327" s="4" t="s">
        <v>31</v>
      </c>
      <c r="M3327" s="4" t="s">
        <v>877</v>
      </c>
    </row>
    <row r="3328" customFormat="false" ht="15.75" hidden="false" customHeight="true" outlineLevel="0" collapsed="false">
      <c r="A3328" s="4" t="n">
        <v>11889</v>
      </c>
      <c r="B3328" s="4" t="s">
        <v>19007</v>
      </c>
      <c r="C3328" s="4"/>
      <c r="D3328" s="4" t="s">
        <v>19008</v>
      </c>
      <c r="E3328" s="5" t="s">
        <v>7244</v>
      </c>
      <c r="F3328" s="4" t="s">
        <v>7245</v>
      </c>
      <c r="G3328" s="4" t="s">
        <v>37</v>
      </c>
      <c r="H3328" s="5" t="n">
        <v>670420776</v>
      </c>
      <c r="I3328" s="4" t="s">
        <v>19009</v>
      </c>
      <c r="J3328" s="5" t="n">
        <f aca="false">LEN(K3328)</f>
        <v>20</v>
      </c>
      <c r="K3328" s="10" t="s">
        <v>19010</v>
      </c>
      <c r="L3328" s="4" t="s">
        <v>78</v>
      </c>
      <c r="M3328" s="4" t="s">
        <v>31</v>
      </c>
    </row>
    <row r="3329" customFormat="false" ht="15.75" hidden="false" customHeight="true" outlineLevel="0" collapsed="false">
      <c r="A3329" s="4" t="n">
        <v>11780</v>
      </c>
      <c r="B3329" s="4" t="s">
        <v>19011</v>
      </c>
      <c r="C3329" s="4"/>
      <c r="D3329" s="4" t="s">
        <v>19012</v>
      </c>
      <c r="E3329" s="5" t="s">
        <v>2928</v>
      </c>
      <c r="F3329" s="4" t="s">
        <v>83</v>
      </c>
      <c r="G3329" s="4" t="s">
        <v>84</v>
      </c>
      <c r="H3329" s="5" t="n">
        <v>695798698</v>
      </c>
      <c r="I3329" s="4" t="s">
        <v>19013</v>
      </c>
      <c r="J3329" s="5" t="n">
        <f aca="false">LEN(K3329)</f>
        <v>20</v>
      </c>
      <c r="K3329" s="6" t="s">
        <v>19014</v>
      </c>
      <c r="L3329" s="4" t="s">
        <v>21</v>
      </c>
      <c r="M3329" s="4" t="s">
        <v>31</v>
      </c>
    </row>
    <row r="3330" customFormat="false" ht="15.75" hidden="false" customHeight="true" outlineLevel="0" collapsed="false">
      <c r="A3330" s="4" t="n">
        <v>12018</v>
      </c>
      <c r="B3330" s="4" t="s">
        <v>19015</v>
      </c>
      <c r="C3330" s="4"/>
      <c r="D3330" s="4" t="s">
        <v>19016</v>
      </c>
      <c r="E3330" s="5" t="s">
        <v>19017</v>
      </c>
      <c r="F3330" s="4" t="s">
        <v>19018</v>
      </c>
      <c r="G3330" s="4" t="s">
        <v>205</v>
      </c>
      <c r="H3330" s="5" t="n">
        <v>911316307</v>
      </c>
      <c r="I3330" s="4" t="s">
        <v>19019</v>
      </c>
      <c r="J3330" s="5" t="n">
        <f aca="false">LEN(K3330)</f>
        <v>20</v>
      </c>
      <c r="K3330" s="10" t="s">
        <v>19020</v>
      </c>
      <c r="L3330" s="4" t="s">
        <v>21</v>
      </c>
      <c r="M3330" s="4" t="s">
        <v>31</v>
      </c>
    </row>
    <row r="3331" customFormat="false" ht="15.75" hidden="false" customHeight="true" outlineLevel="0" collapsed="false">
      <c r="A3331" s="4" t="n">
        <v>11345</v>
      </c>
      <c r="B3331" s="4" t="s">
        <v>19021</v>
      </c>
      <c r="C3331" s="4"/>
      <c r="D3331" s="4" t="s">
        <v>19022</v>
      </c>
      <c r="E3331" s="5" t="s">
        <v>4828</v>
      </c>
      <c r="F3331" s="4" t="s">
        <v>138</v>
      </c>
      <c r="G3331" s="4" t="s">
        <v>138</v>
      </c>
      <c r="H3331" s="5" t="n">
        <v>934586340</v>
      </c>
      <c r="I3331" s="4" t="s">
        <v>19023</v>
      </c>
      <c r="J3331" s="5" t="n">
        <f aca="false">LEN(K3331)</f>
        <v>20</v>
      </c>
      <c r="K3331" s="6" t="s">
        <v>19024</v>
      </c>
      <c r="L3331" s="4" t="s">
        <v>78</v>
      </c>
      <c r="M3331" s="4" t="s">
        <v>31</v>
      </c>
    </row>
    <row r="3332" customFormat="false" ht="15.75" hidden="false" customHeight="true" outlineLevel="0" collapsed="false">
      <c r="A3332" s="4" t="n">
        <v>12363</v>
      </c>
      <c r="B3332" s="4" t="s">
        <v>19025</v>
      </c>
      <c r="C3332" s="4"/>
      <c r="D3332" s="4" t="s">
        <v>19026</v>
      </c>
      <c r="E3332" s="5" t="s">
        <v>113</v>
      </c>
      <c r="F3332" s="4" t="s">
        <v>114</v>
      </c>
      <c r="G3332" s="4" t="s">
        <v>18</v>
      </c>
      <c r="H3332" s="5" t="s">
        <v>19027</v>
      </c>
      <c r="I3332" s="4" t="s">
        <v>19028</v>
      </c>
      <c r="J3332" s="5" t="n">
        <f aca="false">LEN(K3332)</f>
        <v>20</v>
      </c>
      <c r="K3332" s="6" t="s">
        <v>19029</v>
      </c>
      <c r="L3332" s="4" t="s">
        <v>57</v>
      </c>
      <c r="M3332" s="4" t="s">
        <v>1979</v>
      </c>
    </row>
    <row r="3333" customFormat="false" ht="15.75" hidden="false" customHeight="true" outlineLevel="0" collapsed="false">
      <c r="A3333" s="4" t="n">
        <v>12326</v>
      </c>
      <c r="B3333" s="4" t="s">
        <v>19030</v>
      </c>
      <c r="C3333" s="4"/>
      <c r="D3333" s="4" t="s">
        <v>19031</v>
      </c>
      <c r="E3333" s="5" t="s">
        <v>19032</v>
      </c>
      <c r="F3333" s="4" t="s">
        <v>19033</v>
      </c>
      <c r="G3333" s="4" t="s">
        <v>2214</v>
      </c>
      <c r="H3333" s="5" t="s">
        <v>19034</v>
      </c>
      <c r="I3333" s="4" t="s">
        <v>19035</v>
      </c>
      <c r="J3333" s="5" t="n">
        <f aca="false">LEN(K3333)</f>
        <v>20</v>
      </c>
      <c r="K3333" s="6" t="s">
        <v>19036</v>
      </c>
      <c r="L3333" s="4" t="s">
        <v>31</v>
      </c>
      <c r="M3333" s="4" t="s">
        <v>877</v>
      </c>
    </row>
    <row r="3334" customFormat="false" ht="15.75" hidden="false" customHeight="true" outlineLevel="0" collapsed="false">
      <c r="A3334" s="4" t="n">
        <v>11865</v>
      </c>
      <c r="B3334" s="4" t="s">
        <v>19037</v>
      </c>
      <c r="C3334" s="4"/>
      <c r="D3334" s="4" t="s">
        <v>19038</v>
      </c>
      <c r="E3334" s="5" t="s">
        <v>477</v>
      </c>
      <c r="F3334" s="4" t="s">
        <v>478</v>
      </c>
      <c r="G3334" s="4" t="s">
        <v>37</v>
      </c>
      <c r="H3334" s="5" t="s">
        <v>19039</v>
      </c>
      <c r="I3334" s="4" t="s">
        <v>19040</v>
      </c>
      <c r="J3334" s="5" t="n">
        <f aca="false">LEN(K3334)</f>
        <v>20</v>
      </c>
      <c r="K3334" s="10" t="s">
        <v>19041</v>
      </c>
      <c r="L3334" s="4" t="s">
        <v>21</v>
      </c>
      <c r="M3334" s="4" t="s">
        <v>186</v>
      </c>
    </row>
    <row r="3335" customFormat="false" ht="15.75" hidden="false" customHeight="true" outlineLevel="0" collapsed="false">
      <c r="A3335" s="4" t="n">
        <v>12274</v>
      </c>
      <c r="B3335" s="4" t="s">
        <v>19042</v>
      </c>
      <c r="C3335" s="4"/>
      <c r="D3335" s="4" t="s">
        <v>19043</v>
      </c>
      <c r="E3335" s="5" t="s">
        <v>371</v>
      </c>
      <c r="F3335" s="4" t="s">
        <v>372</v>
      </c>
      <c r="G3335" s="4" t="s">
        <v>372</v>
      </c>
      <c r="H3335" s="5" t="s">
        <v>19044</v>
      </c>
      <c r="I3335" s="4" t="s">
        <v>19045</v>
      </c>
      <c r="J3335" s="5" t="n">
        <f aca="false">LEN(K3335)</f>
        <v>20</v>
      </c>
      <c r="K3335" s="6" t="s">
        <v>19046</v>
      </c>
      <c r="L3335" s="4" t="s">
        <v>21</v>
      </c>
      <c r="M3335" s="4" t="s">
        <v>31</v>
      </c>
    </row>
    <row r="3336" customFormat="false" ht="15.75" hidden="false" customHeight="true" outlineLevel="0" collapsed="false">
      <c r="A3336" s="4" t="n">
        <v>12116</v>
      </c>
      <c r="B3336" s="4" t="s">
        <v>19047</v>
      </c>
      <c r="C3336" s="4"/>
      <c r="D3336" s="4" t="s">
        <v>19048</v>
      </c>
      <c r="E3336" s="5" t="s">
        <v>19049</v>
      </c>
      <c r="F3336" s="4" t="s">
        <v>19050</v>
      </c>
      <c r="G3336" s="4" t="s">
        <v>409</v>
      </c>
      <c r="H3336" s="5" t="s">
        <v>19051</v>
      </c>
      <c r="I3336" s="4" t="s">
        <v>19052</v>
      </c>
      <c r="J3336" s="5" t="n">
        <f aca="false">LEN(K3336)</f>
        <v>20</v>
      </c>
      <c r="K3336" s="6" t="str">
        <f aca="false">LOWER(SUBSTITUTE(SUBSTITUTE(SUBSTITUTE(SUBSTITUTE(SUBSTITUTE(SUBSTITUTE(SUBSTITUTE(B3336,"S.L.",""),"SL",""),"S.A.",""),"SA","")," ",""),".",""),",",""))&amp;".com"</f>
        <v>roaramendiaviana.com</v>
      </c>
      <c r="L3336" s="4" t="s">
        <v>57</v>
      </c>
      <c r="M3336" s="4" t="s">
        <v>31</v>
      </c>
    </row>
    <row r="3337" customFormat="false" ht="15.75" hidden="false" customHeight="true" outlineLevel="0" collapsed="false">
      <c r="A3337" s="4" t="n">
        <v>11068</v>
      </c>
      <c r="B3337" s="4" t="s">
        <v>19053</v>
      </c>
      <c r="C3337" s="4"/>
      <c r="D3337" s="4" t="s">
        <v>19054</v>
      </c>
      <c r="E3337" s="5" t="s">
        <v>19055</v>
      </c>
      <c r="F3337" s="4" t="s">
        <v>4407</v>
      </c>
      <c r="G3337" s="4" t="s">
        <v>603</v>
      </c>
      <c r="H3337" s="5" t="s">
        <v>283</v>
      </c>
      <c r="I3337" s="4" t="s">
        <v>19056</v>
      </c>
      <c r="J3337" s="5" t="n">
        <f aca="false">LEN(K3337)</f>
        <v>20</v>
      </c>
      <c r="K3337" s="6" t="s">
        <v>19057</v>
      </c>
      <c r="L3337" s="4" t="s">
        <v>78</v>
      </c>
      <c r="M3337" s="4" t="s">
        <v>133</v>
      </c>
    </row>
    <row r="3338" customFormat="false" ht="15.75" hidden="false" customHeight="true" outlineLevel="0" collapsed="false">
      <c r="A3338" s="4" t="n">
        <v>11058</v>
      </c>
      <c r="B3338" s="4" t="s">
        <v>19058</v>
      </c>
      <c r="C3338" s="4"/>
      <c r="D3338" s="4" t="s">
        <v>19059</v>
      </c>
      <c r="E3338" s="5" t="s">
        <v>19060</v>
      </c>
      <c r="F3338" s="4" t="s">
        <v>12395</v>
      </c>
      <c r="G3338" s="4" t="s">
        <v>603</v>
      </c>
      <c r="H3338" s="5" t="s">
        <v>283</v>
      </c>
      <c r="I3338" s="4" t="s">
        <v>19061</v>
      </c>
      <c r="J3338" s="5" t="n">
        <f aca="false">LEN(K3338)</f>
        <v>20</v>
      </c>
      <c r="K3338" s="6" t="s">
        <v>19062</v>
      </c>
      <c r="L3338" s="4" t="s">
        <v>31</v>
      </c>
      <c r="M3338" s="4" t="s">
        <v>31</v>
      </c>
    </row>
    <row r="3339" customFormat="false" ht="15.75" hidden="false" customHeight="true" outlineLevel="0" collapsed="false">
      <c r="A3339" s="4" t="n">
        <v>11170</v>
      </c>
      <c r="B3339" s="4" t="s">
        <v>19063</v>
      </c>
      <c r="C3339" s="4"/>
      <c r="D3339" s="4" t="s">
        <v>19064</v>
      </c>
      <c r="E3339" s="5" t="s">
        <v>15561</v>
      </c>
      <c r="F3339" s="4" t="s">
        <v>4479</v>
      </c>
      <c r="G3339" s="4" t="s">
        <v>27</v>
      </c>
      <c r="H3339" s="5" t="s">
        <v>283</v>
      </c>
      <c r="I3339" s="7" t="s">
        <v>19065</v>
      </c>
      <c r="J3339" s="5" t="n">
        <f aca="false">LEN(K3339)</f>
        <v>20</v>
      </c>
      <c r="K3339" s="6" t="s">
        <v>19066</v>
      </c>
      <c r="L3339" s="4" t="s">
        <v>21</v>
      </c>
      <c r="M3339" s="4" t="s">
        <v>1063</v>
      </c>
    </row>
    <row r="3340" customFormat="false" ht="15.75" hidden="false" customHeight="true" outlineLevel="0" collapsed="false">
      <c r="A3340" s="4" t="n">
        <v>11257</v>
      </c>
      <c r="B3340" s="4" t="s">
        <v>19067</v>
      </c>
      <c r="C3340" s="4"/>
      <c r="D3340" s="4" t="s">
        <v>19068</v>
      </c>
      <c r="E3340" s="5" t="s">
        <v>3632</v>
      </c>
      <c r="F3340" s="4" t="s">
        <v>3633</v>
      </c>
      <c r="G3340" s="4" t="s">
        <v>620</v>
      </c>
      <c r="H3340" s="5" t="s">
        <v>283</v>
      </c>
      <c r="I3340" s="4" t="s">
        <v>19069</v>
      </c>
      <c r="J3340" s="5" t="n">
        <f aca="false">LEN(K3340)</f>
        <v>20</v>
      </c>
      <c r="K3340" s="6" t="s">
        <v>19070</v>
      </c>
      <c r="L3340" s="4" t="s">
        <v>31</v>
      </c>
      <c r="M3340" s="4" t="s">
        <v>2097</v>
      </c>
    </row>
    <row r="3341" customFormat="false" ht="15.75" hidden="false" customHeight="true" outlineLevel="0" collapsed="false">
      <c r="A3341" s="4" t="n">
        <v>11283</v>
      </c>
      <c r="B3341" s="4" t="s">
        <v>19071</v>
      </c>
      <c r="C3341" s="4"/>
      <c r="D3341" s="4" t="s">
        <v>19072</v>
      </c>
      <c r="E3341" s="5" t="s">
        <v>19073</v>
      </c>
      <c r="F3341" s="4" t="s">
        <v>19074</v>
      </c>
      <c r="G3341" s="4" t="s">
        <v>2305</v>
      </c>
      <c r="H3341" s="5" t="s">
        <v>283</v>
      </c>
      <c r="I3341" s="4" t="s">
        <v>19075</v>
      </c>
      <c r="J3341" s="5" t="n">
        <f aca="false">LEN(K3341)</f>
        <v>20</v>
      </c>
      <c r="K3341" s="10" t="s">
        <v>19076</v>
      </c>
      <c r="L3341" s="4" t="s">
        <v>78</v>
      </c>
      <c r="M3341" s="4" t="s">
        <v>31</v>
      </c>
    </row>
    <row r="3342" customFormat="false" ht="15.75" hidden="false" customHeight="true" outlineLevel="0" collapsed="false">
      <c r="A3342" s="4" t="n">
        <v>11278</v>
      </c>
      <c r="B3342" s="4" t="s">
        <v>19077</v>
      </c>
      <c r="C3342" s="4"/>
      <c r="D3342" s="4" t="s">
        <v>19078</v>
      </c>
      <c r="E3342" s="5" t="s">
        <v>13072</v>
      </c>
      <c r="F3342" s="4" t="s">
        <v>13073</v>
      </c>
      <c r="G3342" s="4" t="s">
        <v>2305</v>
      </c>
      <c r="H3342" s="5" t="s">
        <v>283</v>
      </c>
      <c r="I3342" s="4" t="s">
        <v>19079</v>
      </c>
      <c r="J3342" s="5" t="n">
        <f aca="false">LEN(K3342)</f>
        <v>20</v>
      </c>
      <c r="K3342" s="6" t="s">
        <v>19080</v>
      </c>
      <c r="L3342" s="4" t="s">
        <v>31</v>
      </c>
      <c r="M3342" s="4" t="s">
        <v>877</v>
      </c>
    </row>
    <row r="3343" customFormat="false" ht="15.75" hidden="false" customHeight="true" outlineLevel="0" collapsed="false">
      <c r="A3343" s="4" t="n">
        <v>11317</v>
      </c>
      <c r="B3343" s="4" t="s">
        <v>19081</v>
      </c>
      <c r="C3343" s="4"/>
      <c r="D3343" s="4" t="s">
        <v>19082</v>
      </c>
      <c r="E3343" s="5" t="s">
        <v>10366</v>
      </c>
      <c r="F3343" s="4" t="s">
        <v>10367</v>
      </c>
      <c r="G3343" s="4" t="s">
        <v>1097</v>
      </c>
      <c r="H3343" s="5" t="s">
        <v>283</v>
      </c>
      <c r="I3343" s="4" t="s">
        <v>19083</v>
      </c>
      <c r="J3343" s="5" t="n">
        <f aca="false">LEN(K3343)</f>
        <v>20</v>
      </c>
      <c r="K3343" s="6" t="s">
        <v>19084</v>
      </c>
      <c r="L3343" s="4" t="s">
        <v>31</v>
      </c>
      <c r="M3343" s="4" t="s">
        <v>31</v>
      </c>
    </row>
    <row r="3344" customFormat="false" ht="15.75" hidden="false" customHeight="true" outlineLevel="0" collapsed="false">
      <c r="A3344" s="4" t="n">
        <v>11298</v>
      </c>
      <c r="B3344" s="4" t="s">
        <v>19085</v>
      </c>
      <c r="C3344" s="4"/>
      <c r="D3344" s="4" t="s">
        <v>19086</v>
      </c>
      <c r="E3344" s="5" t="s">
        <v>19087</v>
      </c>
      <c r="F3344" s="4" t="s">
        <v>19088</v>
      </c>
      <c r="G3344" s="4" t="s">
        <v>1097</v>
      </c>
      <c r="H3344" s="5" t="s">
        <v>283</v>
      </c>
      <c r="I3344" s="4" t="s">
        <v>19089</v>
      </c>
      <c r="J3344" s="5" t="n">
        <f aca="false">LEN(K3344)</f>
        <v>20</v>
      </c>
      <c r="K3344" s="6" t="s">
        <v>19090</v>
      </c>
      <c r="L3344" s="4" t="s">
        <v>57</v>
      </c>
      <c r="M3344" s="4" t="s">
        <v>929</v>
      </c>
    </row>
    <row r="3345" customFormat="false" ht="15.75" hidden="false" customHeight="true" outlineLevel="0" collapsed="false">
      <c r="A3345" s="4" t="n">
        <v>11369</v>
      </c>
      <c r="B3345" s="4" t="s">
        <v>19091</v>
      </c>
      <c r="C3345" s="4"/>
      <c r="D3345" s="4" t="s">
        <v>19092</v>
      </c>
      <c r="E3345" s="5" t="s">
        <v>19093</v>
      </c>
      <c r="F3345" s="4" t="s">
        <v>19094</v>
      </c>
      <c r="G3345" s="4" t="s">
        <v>138</v>
      </c>
      <c r="H3345" s="5" t="s">
        <v>283</v>
      </c>
      <c r="I3345" s="4" t="s">
        <v>19095</v>
      </c>
      <c r="J3345" s="5" t="n">
        <f aca="false">LEN(K3345)</f>
        <v>20</v>
      </c>
      <c r="K3345" s="6" t="s">
        <v>19096</v>
      </c>
      <c r="L3345" s="4" t="s">
        <v>66</v>
      </c>
      <c r="M3345" s="4" t="s">
        <v>31</v>
      </c>
    </row>
    <row r="3346" customFormat="false" ht="15.75" hidden="false" customHeight="true" outlineLevel="0" collapsed="false">
      <c r="A3346" s="4" t="n">
        <v>11348</v>
      </c>
      <c r="B3346" s="4" t="s">
        <v>19097</v>
      </c>
      <c r="C3346" s="4"/>
      <c r="D3346" s="4" t="s">
        <v>19098</v>
      </c>
      <c r="E3346" s="5" t="s">
        <v>2399</v>
      </c>
      <c r="F3346" s="4" t="s">
        <v>138</v>
      </c>
      <c r="G3346" s="4" t="s">
        <v>138</v>
      </c>
      <c r="H3346" s="5" t="s">
        <v>283</v>
      </c>
      <c r="I3346" s="4" t="s">
        <v>19099</v>
      </c>
      <c r="J3346" s="5" t="n">
        <f aca="false">LEN(K3346)</f>
        <v>20</v>
      </c>
      <c r="K3346" s="10" t="s">
        <v>19100</v>
      </c>
      <c r="L3346" s="4" t="s">
        <v>78</v>
      </c>
      <c r="M3346" s="4" t="s">
        <v>31</v>
      </c>
    </row>
    <row r="3347" customFormat="false" ht="15.75" hidden="false" customHeight="true" outlineLevel="0" collapsed="false">
      <c r="A3347" s="4" t="n">
        <v>11377</v>
      </c>
      <c r="B3347" s="4" t="s">
        <v>19101</v>
      </c>
      <c r="C3347" s="4"/>
      <c r="D3347" s="4" t="s">
        <v>19102</v>
      </c>
      <c r="E3347" s="5" t="s">
        <v>3963</v>
      </c>
      <c r="F3347" s="4" t="s">
        <v>3964</v>
      </c>
      <c r="G3347" s="4" t="s">
        <v>138</v>
      </c>
      <c r="H3347" s="5" t="s">
        <v>283</v>
      </c>
      <c r="I3347" s="4" t="s">
        <v>19103</v>
      </c>
      <c r="J3347" s="5" t="n">
        <f aca="false">LEN(K3347)</f>
        <v>20</v>
      </c>
      <c r="K3347" s="10" t="s">
        <v>19104</v>
      </c>
      <c r="L3347" s="4" t="s">
        <v>57</v>
      </c>
      <c r="M3347" s="4" t="s">
        <v>31</v>
      </c>
    </row>
    <row r="3348" customFormat="false" ht="15.75" hidden="false" customHeight="true" outlineLevel="0" collapsed="false">
      <c r="A3348" s="4" t="n">
        <v>11365</v>
      </c>
      <c r="B3348" s="4" t="s">
        <v>19105</v>
      </c>
      <c r="C3348" s="4"/>
      <c r="D3348" s="4" t="s">
        <v>19106</v>
      </c>
      <c r="E3348" s="5" t="s">
        <v>19107</v>
      </c>
      <c r="F3348" s="4" t="s">
        <v>19108</v>
      </c>
      <c r="G3348" s="4" t="s">
        <v>138</v>
      </c>
      <c r="H3348" s="5" t="s">
        <v>283</v>
      </c>
      <c r="I3348" s="7" t="s">
        <v>19109</v>
      </c>
      <c r="J3348" s="5" t="n">
        <f aca="false">LEN(K3348)</f>
        <v>20</v>
      </c>
      <c r="K3348" s="6" t="s">
        <v>19110</v>
      </c>
      <c r="L3348" s="4" t="s">
        <v>21</v>
      </c>
      <c r="M3348" s="4" t="s">
        <v>31</v>
      </c>
    </row>
    <row r="3349" customFormat="false" ht="15.75" hidden="false" customHeight="true" outlineLevel="0" collapsed="false">
      <c r="A3349" s="4" t="n">
        <v>11351</v>
      </c>
      <c r="B3349" s="4" t="s">
        <v>19111</v>
      </c>
      <c r="C3349" s="4"/>
      <c r="D3349" s="4" t="s">
        <v>19112</v>
      </c>
      <c r="E3349" s="5" t="s">
        <v>3313</v>
      </c>
      <c r="F3349" s="4" t="s">
        <v>138</v>
      </c>
      <c r="G3349" s="4" t="s">
        <v>138</v>
      </c>
      <c r="H3349" s="5" t="s">
        <v>283</v>
      </c>
      <c r="I3349" s="4" t="s">
        <v>19113</v>
      </c>
      <c r="J3349" s="5" t="n">
        <f aca="false">LEN(K3349)</f>
        <v>20</v>
      </c>
      <c r="K3349" s="6" t="s">
        <v>19114</v>
      </c>
      <c r="L3349" s="4" t="s">
        <v>57</v>
      </c>
      <c r="M3349" s="4" t="s">
        <v>186</v>
      </c>
    </row>
    <row r="3350" customFormat="false" ht="15.75" hidden="false" customHeight="true" outlineLevel="0" collapsed="false">
      <c r="A3350" s="4" t="n">
        <v>11399</v>
      </c>
      <c r="B3350" s="4" t="s">
        <v>19115</v>
      </c>
      <c r="C3350" s="4"/>
      <c r="D3350" s="4" t="s">
        <v>19116</v>
      </c>
      <c r="E3350" s="5" t="s">
        <v>13941</v>
      </c>
      <c r="F3350" s="4" t="s">
        <v>13942</v>
      </c>
      <c r="G3350" s="4" t="s">
        <v>290</v>
      </c>
      <c r="H3350" s="5" t="s">
        <v>283</v>
      </c>
      <c r="I3350" s="4" t="s">
        <v>19117</v>
      </c>
      <c r="J3350" s="5" t="n">
        <f aca="false">LEN(K3350)</f>
        <v>20</v>
      </c>
      <c r="K3350" s="6" t="s">
        <v>19118</v>
      </c>
      <c r="L3350" s="4" t="s">
        <v>57</v>
      </c>
      <c r="M3350" s="4" t="s">
        <v>32</v>
      </c>
    </row>
    <row r="3351" customFormat="false" ht="15.75" hidden="false" customHeight="true" outlineLevel="0" collapsed="false">
      <c r="A3351" s="4" t="n">
        <v>11427</v>
      </c>
      <c r="B3351" s="4" t="s">
        <v>19119</v>
      </c>
      <c r="C3351" s="4"/>
      <c r="D3351" s="4" t="s">
        <v>19120</v>
      </c>
      <c r="E3351" s="5" t="s">
        <v>12749</v>
      </c>
      <c r="F3351" s="4" t="s">
        <v>12750</v>
      </c>
      <c r="G3351" s="4" t="s">
        <v>895</v>
      </c>
      <c r="H3351" s="5" t="s">
        <v>283</v>
      </c>
      <c r="I3351" s="4" t="s">
        <v>19121</v>
      </c>
      <c r="J3351" s="5" t="n">
        <f aca="false">LEN(K3351)</f>
        <v>20</v>
      </c>
      <c r="K3351" s="6" t="s">
        <v>19122</v>
      </c>
      <c r="L3351" s="4" t="s">
        <v>21</v>
      </c>
      <c r="M3351" s="4" t="s">
        <v>31</v>
      </c>
    </row>
    <row r="3352" customFormat="false" ht="15.75" hidden="false" customHeight="true" outlineLevel="0" collapsed="false">
      <c r="A3352" s="4" t="n">
        <v>11463</v>
      </c>
      <c r="B3352" s="4" t="s">
        <v>19123</v>
      </c>
      <c r="C3352" s="4"/>
      <c r="D3352" s="4" t="s">
        <v>19124</v>
      </c>
      <c r="E3352" s="5" t="s">
        <v>11492</v>
      </c>
      <c r="F3352" s="4" t="s">
        <v>1459</v>
      </c>
      <c r="G3352" s="4" t="s">
        <v>332</v>
      </c>
      <c r="H3352" s="5" t="s">
        <v>283</v>
      </c>
      <c r="I3352" s="4" t="s">
        <v>19125</v>
      </c>
      <c r="J3352" s="5" t="n">
        <f aca="false">LEN(K3352)</f>
        <v>20</v>
      </c>
      <c r="K3352" s="10" t="s">
        <v>19126</v>
      </c>
      <c r="L3352" s="4" t="s">
        <v>57</v>
      </c>
      <c r="M3352" s="4" t="s">
        <v>2097</v>
      </c>
    </row>
    <row r="3353" customFormat="false" ht="15.75" hidden="false" customHeight="true" outlineLevel="0" collapsed="false">
      <c r="A3353" s="4" t="n">
        <v>11492</v>
      </c>
      <c r="B3353" s="4" t="s">
        <v>19127</v>
      </c>
      <c r="C3353" s="4"/>
      <c r="D3353" s="4" t="s">
        <v>19128</v>
      </c>
      <c r="E3353" s="5" t="s">
        <v>2755</v>
      </c>
      <c r="F3353" s="4" t="s">
        <v>2756</v>
      </c>
      <c r="G3353" s="4" t="s">
        <v>313</v>
      </c>
      <c r="H3353" s="5" t="s">
        <v>283</v>
      </c>
      <c r="I3353" s="4" t="s">
        <v>19129</v>
      </c>
      <c r="J3353" s="5" t="n">
        <f aca="false">LEN(K3353)</f>
        <v>20</v>
      </c>
      <c r="K3353" s="10" t="s">
        <v>19130</v>
      </c>
      <c r="L3353" s="4" t="s">
        <v>21</v>
      </c>
      <c r="M3353" s="4" t="s">
        <v>133</v>
      </c>
    </row>
    <row r="3354" customFormat="false" ht="15.75" hidden="false" customHeight="true" outlineLevel="0" collapsed="false">
      <c r="A3354" s="4" t="n">
        <v>11525</v>
      </c>
      <c r="B3354" s="4" t="s">
        <v>19131</v>
      </c>
      <c r="C3354" s="4"/>
      <c r="D3354" s="4" t="s">
        <v>19132</v>
      </c>
      <c r="E3354" s="5" t="s">
        <v>782</v>
      </c>
      <c r="F3354" s="4" t="s">
        <v>783</v>
      </c>
      <c r="G3354" s="4" t="s">
        <v>154</v>
      </c>
      <c r="H3354" s="5" t="s">
        <v>283</v>
      </c>
      <c r="I3354" s="4" t="s">
        <v>6796</v>
      </c>
      <c r="J3354" s="5" t="n">
        <f aca="false">LEN(K3354)</f>
        <v>20</v>
      </c>
      <c r="K3354" s="6" t="s">
        <v>19133</v>
      </c>
      <c r="L3354" s="4" t="s">
        <v>21</v>
      </c>
      <c r="M3354" s="4" t="s">
        <v>1016</v>
      </c>
    </row>
    <row r="3355" customFormat="false" ht="15.75" hidden="false" customHeight="true" outlineLevel="0" collapsed="false">
      <c r="A3355" s="4" t="n">
        <v>11551</v>
      </c>
      <c r="B3355" s="4" t="s">
        <v>19134</v>
      </c>
      <c r="C3355" s="4"/>
      <c r="D3355" s="4" t="s">
        <v>19135</v>
      </c>
      <c r="E3355" s="5" t="s">
        <v>6800</v>
      </c>
      <c r="F3355" s="4" t="s">
        <v>824</v>
      </c>
      <c r="G3355" s="4" t="s">
        <v>824</v>
      </c>
      <c r="H3355" s="5" t="s">
        <v>283</v>
      </c>
      <c r="I3355" s="4" t="s">
        <v>19136</v>
      </c>
      <c r="J3355" s="5" t="n">
        <f aca="false">LEN(K3355)</f>
        <v>20</v>
      </c>
      <c r="K3355" s="10" t="s">
        <v>19137</v>
      </c>
      <c r="L3355" s="4" t="s">
        <v>21</v>
      </c>
      <c r="M3355" s="4" t="s">
        <v>31</v>
      </c>
    </row>
    <row r="3356" customFormat="false" ht="15.75" hidden="false" customHeight="true" outlineLevel="0" collapsed="false">
      <c r="A3356" s="4" t="n">
        <v>11568</v>
      </c>
      <c r="B3356" s="4" t="s">
        <v>19138</v>
      </c>
      <c r="C3356" s="4"/>
      <c r="D3356" s="4" t="s">
        <v>19139</v>
      </c>
      <c r="E3356" s="5" t="s">
        <v>19140</v>
      </c>
      <c r="F3356" s="4" t="s">
        <v>19141</v>
      </c>
      <c r="G3356" s="4" t="s">
        <v>1423</v>
      </c>
      <c r="H3356" s="5" t="s">
        <v>283</v>
      </c>
      <c r="I3356" s="4" t="s">
        <v>19142</v>
      </c>
      <c r="J3356" s="5" t="n">
        <f aca="false">LEN(K3356)</f>
        <v>20</v>
      </c>
      <c r="K3356" s="6" t="s">
        <v>19143</v>
      </c>
      <c r="L3356" s="4" t="s">
        <v>31</v>
      </c>
      <c r="M3356" s="4" t="s">
        <v>929</v>
      </c>
    </row>
    <row r="3357" customFormat="false" ht="15.75" hidden="false" customHeight="true" outlineLevel="0" collapsed="false">
      <c r="A3357" s="4" t="n">
        <v>11609</v>
      </c>
      <c r="B3357" s="4" t="s">
        <v>19144</v>
      </c>
      <c r="C3357" s="4" t="s">
        <v>19145</v>
      </c>
      <c r="D3357" s="4" t="s">
        <v>19146</v>
      </c>
      <c r="E3357" s="5" t="s">
        <v>144</v>
      </c>
      <c r="F3357" s="4" t="s">
        <v>145</v>
      </c>
      <c r="G3357" s="4" t="s">
        <v>146</v>
      </c>
      <c r="H3357" s="5" t="s">
        <v>283</v>
      </c>
      <c r="I3357" s="4" t="s">
        <v>19147</v>
      </c>
      <c r="J3357" s="5" t="n">
        <f aca="false">LEN(K3357)</f>
        <v>20</v>
      </c>
      <c r="K3357" s="6" t="str">
        <f aca="false">LOWER(SUBSTITUTE(SUBSTITUTE(SUBSTITUTE(SUBSTITUTE(SUBSTITUTE(SUBSTITUTE(SUBSTITUTE(B3357,"S.L.",""),"SL",""),"S.A.",""),"SA","")," ",""),".",""),",",""))&amp;".com"</f>
        <v>breezeaparthotel.com</v>
      </c>
      <c r="L3357" s="4" t="s">
        <v>66</v>
      </c>
      <c r="M3357" s="4" t="s">
        <v>31</v>
      </c>
    </row>
    <row r="3358" customFormat="false" ht="15.75" hidden="false" customHeight="true" outlineLevel="0" collapsed="false">
      <c r="A3358" s="4" t="n">
        <v>11639</v>
      </c>
      <c r="B3358" s="4" t="s">
        <v>19148</v>
      </c>
      <c r="C3358" s="4" t="s">
        <v>19149</v>
      </c>
      <c r="D3358" s="4" t="s">
        <v>19150</v>
      </c>
      <c r="E3358" s="5" t="s">
        <v>1410</v>
      </c>
      <c r="F3358" s="4" t="s">
        <v>250</v>
      </c>
      <c r="G3358" s="4" t="s">
        <v>250</v>
      </c>
      <c r="H3358" s="5" t="s">
        <v>283</v>
      </c>
      <c r="I3358" s="4" t="s">
        <v>19151</v>
      </c>
      <c r="J3358" s="5" t="n">
        <f aca="false">LEN(K3358)</f>
        <v>20</v>
      </c>
      <c r="K3358" s="6" t="str">
        <f aca="false">LOWER(SUBSTITUTE(SUBSTITUTE(SUBSTITUTE(SUBSTITUTE(SUBSTITUTE(SUBSTITUTE(SUBSTITUTE(B3358,"S.L.",""),"SL",""),"S.A.",""),"SA","")," ",""),".",""),",",""))&amp;".com"</f>
        <v>miradordeljazmín.com</v>
      </c>
      <c r="L3358" s="4" t="s">
        <v>31</v>
      </c>
      <c r="M3358" s="4" t="s">
        <v>22</v>
      </c>
    </row>
    <row r="3359" customFormat="false" ht="15.75" hidden="false" customHeight="true" outlineLevel="0" collapsed="false">
      <c r="A3359" s="4" t="n">
        <v>11698</v>
      </c>
      <c r="B3359" s="4" t="s">
        <v>19152</v>
      </c>
      <c r="C3359" s="4"/>
      <c r="D3359" s="4" t="s">
        <v>19153</v>
      </c>
      <c r="E3359" s="5" t="s">
        <v>5255</v>
      </c>
      <c r="F3359" s="4" t="s">
        <v>5256</v>
      </c>
      <c r="G3359" s="4" t="s">
        <v>355</v>
      </c>
      <c r="H3359" s="5" t="s">
        <v>283</v>
      </c>
      <c r="I3359" s="7" t="s">
        <v>19154</v>
      </c>
      <c r="J3359" s="5" t="n">
        <f aca="false">LEN(K3359)</f>
        <v>20</v>
      </c>
      <c r="K3359" s="6" t="str">
        <f aca="false">LOWER(SUBSTITUTE(SUBSTITUTE(SUBSTITUTE(SUBSTITUTE(SUBSTITUTE(SUBSTITUTE(SUBSTITUTE(B3359,"S.L.",""),"SL",""),"S.A.",""),"SA","")," ",""),".",""),",",""))&amp;".com"</f>
        <v>hotelvalledetena.com</v>
      </c>
      <c r="L3359" s="4" t="s">
        <v>31</v>
      </c>
      <c r="M3359" s="4" t="s">
        <v>819</v>
      </c>
    </row>
    <row r="3360" customFormat="false" ht="15.75" hidden="false" customHeight="true" outlineLevel="0" collapsed="false">
      <c r="A3360" s="4" t="n">
        <v>11704</v>
      </c>
      <c r="B3360" s="4" t="s">
        <v>19155</v>
      </c>
      <c r="C3360" s="4"/>
      <c r="D3360" s="4" t="s">
        <v>19156</v>
      </c>
      <c r="E3360" s="5" t="s">
        <v>19157</v>
      </c>
      <c r="F3360" s="4" t="s">
        <v>1658</v>
      </c>
      <c r="G3360" s="4" t="s">
        <v>355</v>
      </c>
      <c r="H3360" s="5" t="s">
        <v>283</v>
      </c>
      <c r="I3360" s="4" t="s">
        <v>19158</v>
      </c>
      <c r="J3360" s="5" t="n">
        <f aca="false">LEN(K3360)</f>
        <v>20</v>
      </c>
      <c r="K3360" s="6" t="str">
        <f aca="false">LOWER(SUBSTITUTE(SUBSTITUTE(SUBSTITUTE(SUBSTITUTE(SUBSTITUTE(SUBSTITUTE(SUBSTITUTE(B3360,"S.L.",""),"SL",""),"S.A.",""),"SA","")," ",""),".",""),",",""))&amp;".com"</f>
        <v>lapodadelpirineo.com</v>
      </c>
      <c r="L3360" s="4" t="s">
        <v>21</v>
      </c>
      <c r="M3360" s="4" t="s">
        <v>317</v>
      </c>
    </row>
    <row r="3361" customFormat="false" ht="15.75" hidden="false" customHeight="true" outlineLevel="0" collapsed="false">
      <c r="A3361" s="4" t="n">
        <v>11730</v>
      </c>
      <c r="B3361" s="4" t="s">
        <v>19159</v>
      </c>
      <c r="C3361" s="4"/>
      <c r="D3361" s="4" t="s">
        <v>19160</v>
      </c>
      <c r="E3361" s="5" t="s">
        <v>228</v>
      </c>
      <c r="F3361" s="4" t="s">
        <v>162</v>
      </c>
      <c r="G3361" s="4" t="s">
        <v>84</v>
      </c>
      <c r="H3361" s="5" t="s">
        <v>283</v>
      </c>
      <c r="I3361" s="7" t="s">
        <v>19161</v>
      </c>
      <c r="J3361" s="5" t="n">
        <f aca="false">LEN(K3361)</f>
        <v>20</v>
      </c>
      <c r="K3361" s="6" t="s">
        <v>19162</v>
      </c>
      <c r="L3361" s="4" t="s">
        <v>78</v>
      </c>
      <c r="M3361" s="4" t="s">
        <v>31</v>
      </c>
    </row>
    <row r="3362" customFormat="false" ht="15.75" hidden="false" customHeight="true" outlineLevel="0" collapsed="false">
      <c r="A3362" s="4" t="n">
        <v>11845</v>
      </c>
      <c r="B3362" s="4" t="s">
        <v>19163</v>
      </c>
      <c r="C3362" s="4" t="s">
        <v>19164</v>
      </c>
      <c r="D3362" s="4" t="s">
        <v>19165</v>
      </c>
      <c r="E3362" s="5" t="s">
        <v>19166</v>
      </c>
      <c r="F3362" s="4" t="s">
        <v>19167</v>
      </c>
      <c r="G3362" s="4" t="s">
        <v>948</v>
      </c>
      <c r="H3362" s="5" t="s">
        <v>283</v>
      </c>
      <c r="I3362" s="4" t="s">
        <v>19168</v>
      </c>
      <c r="J3362" s="5" t="n">
        <f aca="false">LEN(K3362)</f>
        <v>20</v>
      </c>
      <c r="K3362" s="6" t="s">
        <v>19169</v>
      </c>
      <c r="L3362" s="4" t="s">
        <v>78</v>
      </c>
      <c r="M3362" s="4" t="s">
        <v>32</v>
      </c>
    </row>
    <row r="3363" customFormat="false" ht="15.75" hidden="false" customHeight="true" outlineLevel="0" collapsed="false">
      <c r="A3363" s="4" t="n">
        <v>11871</v>
      </c>
      <c r="B3363" s="4" t="s">
        <v>19170</v>
      </c>
      <c r="C3363" s="4"/>
      <c r="D3363" s="4" t="s">
        <v>19171</v>
      </c>
      <c r="E3363" s="5" t="s">
        <v>19172</v>
      </c>
      <c r="F3363" s="4" t="s">
        <v>478</v>
      </c>
      <c r="G3363" s="4" t="s">
        <v>37</v>
      </c>
      <c r="H3363" s="5" t="s">
        <v>283</v>
      </c>
      <c r="I3363" s="4" t="s">
        <v>19173</v>
      </c>
      <c r="J3363" s="5" t="n">
        <f aca="false">LEN(K3363)</f>
        <v>20</v>
      </c>
      <c r="K3363" s="6" t="str">
        <f aca="false">LOWER(SUBSTITUTE(SUBSTITUTE(SUBSTITUTE(SUBSTITUTE(SUBSTITUTE(SUBSTITUTE(SUBSTITUTE(B3363,"S.L.",""),"SL",""),"S.A.",""),"SA","")," ",""),".",""),",",""))&amp;".com"</f>
        <v>pensionrodriguez.com</v>
      </c>
      <c r="L3363" s="4" t="s">
        <v>21</v>
      </c>
      <c r="M3363" s="4" t="s">
        <v>31</v>
      </c>
    </row>
    <row r="3364" customFormat="false" ht="15.75" hidden="false" customHeight="true" outlineLevel="0" collapsed="false">
      <c r="A3364" s="4" t="n">
        <v>11944</v>
      </c>
      <c r="B3364" s="4" t="s">
        <v>19174</v>
      </c>
      <c r="C3364" s="4"/>
      <c r="D3364" s="4" t="s">
        <v>19175</v>
      </c>
      <c r="E3364" s="5" t="s">
        <v>19176</v>
      </c>
      <c r="F3364" s="4" t="s">
        <v>19177</v>
      </c>
      <c r="G3364" s="4" t="s">
        <v>1567</v>
      </c>
      <c r="H3364" s="5" t="s">
        <v>283</v>
      </c>
      <c r="I3364" s="4" t="s">
        <v>19178</v>
      </c>
      <c r="J3364" s="5" t="n">
        <f aca="false">LEN(K3364)</f>
        <v>20</v>
      </c>
      <c r="K3364" s="6" t="s">
        <v>19179</v>
      </c>
      <c r="L3364" s="4" t="s">
        <v>57</v>
      </c>
      <c r="M3364" s="4" t="s">
        <v>32</v>
      </c>
    </row>
    <row r="3365" customFormat="false" ht="15.75" hidden="false" customHeight="true" outlineLevel="0" collapsed="false">
      <c r="A3365" s="4" t="n">
        <v>11968</v>
      </c>
      <c r="B3365" s="4" t="s">
        <v>19180</v>
      </c>
      <c r="C3365" s="4"/>
      <c r="D3365" s="4" t="s">
        <v>19181</v>
      </c>
      <c r="E3365" s="5" t="s">
        <v>4624</v>
      </c>
      <c r="F3365" s="4" t="s">
        <v>4625</v>
      </c>
      <c r="G3365" s="4" t="s">
        <v>205</v>
      </c>
      <c r="H3365" s="5" t="s">
        <v>283</v>
      </c>
      <c r="I3365" s="4" t="s">
        <v>19182</v>
      </c>
      <c r="J3365" s="5" t="n">
        <f aca="false">LEN(K3365)</f>
        <v>20</v>
      </c>
      <c r="K3365" s="6" t="s">
        <v>19183</v>
      </c>
      <c r="L3365" s="4" t="s">
        <v>78</v>
      </c>
      <c r="M3365" s="4" t="s">
        <v>317</v>
      </c>
    </row>
    <row r="3366" customFormat="false" ht="15.75" hidden="false" customHeight="true" outlineLevel="0" collapsed="false">
      <c r="A3366" s="4" t="n">
        <v>12014</v>
      </c>
      <c r="B3366" s="4" t="s">
        <v>19184</v>
      </c>
      <c r="C3366" s="4"/>
      <c r="D3366" s="4" t="s">
        <v>19185</v>
      </c>
      <c r="E3366" s="5" t="s">
        <v>19186</v>
      </c>
      <c r="F3366" s="4" t="s">
        <v>19187</v>
      </c>
      <c r="G3366" s="4" t="s">
        <v>205</v>
      </c>
      <c r="H3366" s="5" t="s">
        <v>283</v>
      </c>
      <c r="I3366" s="4" t="s">
        <v>19188</v>
      </c>
      <c r="J3366" s="5" t="n">
        <f aca="false">LEN(K3366)</f>
        <v>20</v>
      </c>
      <c r="K3366" s="6" t="s">
        <v>19189</v>
      </c>
      <c r="L3366" s="4" t="s">
        <v>78</v>
      </c>
      <c r="M3366" s="4" t="s">
        <v>31</v>
      </c>
    </row>
    <row r="3367" customFormat="false" ht="15.75" hidden="false" customHeight="true" outlineLevel="0" collapsed="false">
      <c r="A3367" s="4" t="n">
        <v>11994</v>
      </c>
      <c r="B3367" s="4" t="s">
        <v>19190</v>
      </c>
      <c r="C3367" s="4"/>
      <c r="D3367" s="4" t="s">
        <v>19191</v>
      </c>
      <c r="E3367" s="5" t="s">
        <v>3171</v>
      </c>
      <c r="F3367" s="4" t="s">
        <v>205</v>
      </c>
      <c r="G3367" s="4" t="s">
        <v>205</v>
      </c>
      <c r="H3367" s="5" t="s">
        <v>283</v>
      </c>
      <c r="I3367" s="4" t="s">
        <v>19192</v>
      </c>
      <c r="J3367" s="5" t="n">
        <f aca="false">LEN(K3367)</f>
        <v>20</v>
      </c>
      <c r="K3367" s="6" t="s">
        <v>19193</v>
      </c>
      <c r="L3367" s="4" t="s">
        <v>31</v>
      </c>
      <c r="M3367" s="4" t="s">
        <v>381</v>
      </c>
    </row>
    <row r="3368" customFormat="false" ht="15.75" hidden="false" customHeight="true" outlineLevel="0" collapsed="false">
      <c r="A3368" s="4" t="n">
        <v>12001</v>
      </c>
      <c r="B3368" s="4" t="s">
        <v>19194</v>
      </c>
      <c r="C3368" s="4"/>
      <c r="D3368" s="4" t="s">
        <v>19195</v>
      </c>
      <c r="E3368" s="5" t="s">
        <v>19196</v>
      </c>
      <c r="F3368" s="4" t="s">
        <v>19197</v>
      </c>
      <c r="G3368" s="4" t="s">
        <v>205</v>
      </c>
      <c r="H3368" s="5" t="s">
        <v>283</v>
      </c>
      <c r="I3368" s="4" t="s">
        <v>19198</v>
      </c>
      <c r="J3368" s="5" t="n">
        <f aca="false">LEN(K3368)</f>
        <v>20</v>
      </c>
      <c r="K3368" s="6" t="str">
        <f aca="false">LOWER(SUBSTITUTE(SUBSTITUTE(SUBSTITUTE(SUBSTITUTE(SUBSTITUTE(SUBSTITUTE(SUBSTITUTE(B3368,"S.L.",""),"SL",""),"S.A.",""),"SA","")," ",""),".",""),",",""))&amp;".com"</f>
        <v>miradorlamalicio.com</v>
      </c>
      <c r="L3368" s="4" t="s">
        <v>637</v>
      </c>
      <c r="M3368" s="4" t="s">
        <v>317</v>
      </c>
    </row>
    <row r="3369" customFormat="false" ht="15.75" hidden="false" customHeight="true" outlineLevel="0" collapsed="false">
      <c r="A3369" s="4" t="n">
        <v>12096</v>
      </c>
      <c r="B3369" s="4" t="s">
        <v>19199</v>
      </c>
      <c r="C3369" s="4"/>
      <c r="D3369" s="4" t="s">
        <v>19200</v>
      </c>
      <c r="E3369" s="5" t="s">
        <v>17106</v>
      </c>
      <c r="F3369" s="4" t="s">
        <v>17107</v>
      </c>
      <c r="G3369" s="4" t="s">
        <v>107</v>
      </c>
      <c r="H3369" s="5" t="s">
        <v>283</v>
      </c>
      <c r="I3369" s="4" t="s">
        <v>19201</v>
      </c>
      <c r="J3369" s="5" t="n">
        <f aca="false">LEN(K3369)</f>
        <v>20</v>
      </c>
      <c r="K3369" s="6" t="str">
        <f aca="false">LOWER(SUBSTITUTE(SUBSTITUTE(SUBSTITUTE(SUBSTITUTE(SUBSTITUTE(SUBSTITUTE(SUBSTITUTE(B3369,"S.L.",""),"SL",""),"S.A.",""),"SA","")," ",""),".",""),",",""))&amp;".com"</f>
        <v>cortijolosvargas.com</v>
      </c>
      <c r="L3369" s="4" t="s">
        <v>637</v>
      </c>
      <c r="M3369" s="4" t="s">
        <v>577</v>
      </c>
    </row>
    <row r="3370" customFormat="false" ht="15.75" hidden="false" customHeight="true" outlineLevel="0" collapsed="false">
      <c r="A3370" s="4" t="n">
        <v>12245</v>
      </c>
      <c r="B3370" s="4" t="s">
        <v>19202</v>
      </c>
      <c r="C3370" s="4"/>
      <c r="D3370" s="4" t="s">
        <v>19203</v>
      </c>
      <c r="E3370" s="5" t="s">
        <v>19204</v>
      </c>
      <c r="F3370" s="4" t="s">
        <v>19205</v>
      </c>
      <c r="G3370" s="4" t="s">
        <v>1482</v>
      </c>
      <c r="H3370" s="5" t="s">
        <v>283</v>
      </c>
      <c r="I3370" s="4" t="s">
        <v>19206</v>
      </c>
      <c r="J3370" s="5" t="n">
        <f aca="false">LEN(K3370)</f>
        <v>20</v>
      </c>
      <c r="K3370" s="6" t="str">
        <f aca="false">LOWER(SUBSTITUTE(SUBSTITUTE(SUBSTITUTE(SUBSTITUTE(SUBSTITUTE(SUBSTITUTE(SUBSTITUTE(B3370,"S.L.",""),"SL",""),"S.A.",""),"SA","")," ",""),".",""),",",""))&amp;".com"</f>
        <v>pilarvillacastin.com</v>
      </c>
      <c r="L3370" s="4" t="s">
        <v>31</v>
      </c>
      <c r="M3370" s="4" t="s">
        <v>577</v>
      </c>
    </row>
    <row r="3371" customFormat="false" ht="15.75" hidden="false" customHeight="true" outlineLevel="0" collapsed="false">
      <c r="A3371" s="4" t="n">
        <v>12246</v>
      </c>
      <c r="B3371" s="4" t="s">
        <v>19207</v>
      </c>
      <c r="C3371" s="4"/>
      <c r="D3371" s="4" t="s">
        <v>19208</v>
      </c>
      <c r="E3371" s="5" t="s">
        <v>13036</v>
      </c>
      <c r="F3371" s="4" t="s">
        <v>13037</v>
      </c>
      <c r="G3371" s="4" t="s">
        <v>372</v>
      </c>
      <c r="H3371" s="5" t="s">
        <v>283</v>
      </c>
      <c r="I3371" s="4" t="s">
        <v>19209</v>
      </c>
      <c r="J3371" s="5" t="n">
        <f aca="false">LEN(K3371)</f>
        <v>20</v>
      </c>
      <c r="K3371" s="6" t="str">
        <f aca="false">LOWER(SUBSTITUTE(SUBSTITUTE(SUBSTITUTE(SUBSTITUTE(SUBSTITUTE(SUBSTITUTE(SUBSTITUTE(B3371,"S.L.",""),"SL",""),"S.A.",""),"SA","")," ",""),".",""),",",""))&amp;".com"</f>
        <v>lacadelosmolinos.com</v>
      </c>
      <c r="L3371" s="4" t="s">
        <v>66</v>
      </c>
      <c r="M3371" s="4" t="s">
        <v>31</v>
      </c>
    </row>
    <row r="3372" customFormat="false" ht="15.75" hidden="false" customHeight="true" outlineLevel="0" collapsed="false">
      <c r="A3372" s="4" t="n">
        <v>12256</v>
      </c>
      <c r="B3372" s="4" t="s">
        <v>19210</v>
      </c>
      <c r="C3372" s="4"/>
      <c r="D3372" s="4" t="s">
        <v>19211</v>
      </c>
      <c r="E3372" s="5" t="s">
        <v>19212</v>
      </c>
      <c r="F3372" s="4" t="s">
        <v>19213</v>
      </c>
      <c r="G3372" s="4" t="s">
        <v>372</v>
      </c>
      <c r="H3372" s="5" t="s">
        <v>283</v>
      </c>
      <c r="I3372" s="4" t="s">
        <v>19214</v>
      </c>
      <c r="J3372" s="5" t="n">
        <f aca="false">LEN(K3372)</f>
        <v>20</v>
      </c>
      <c r="K3372" s="6" t="s">
        <v>19215</v>
      </c>
      <c r="L3372" s="4" t="s">
        <v>31</v>
      </c>
      <c r="M3372" s="4" t="s">
        <v>31</v>
      </c>
    </row>
    <row r="3373" customFormat="false" ht="15.75" hidden="false" customHeight="true" outlineLevel="0" collapsed="false">
      <c r="A3373" s="4" t="n">
        <v>12294</v>
      </c>
      <c r="B3373" s="4" t="s">
        <v>19216</v>
      </c>
      <c r="C3373" s="4" t="s">
        <v>19217</v>
      </c>
      <c r="D3373" s="4" t="s">
        <v>19218</v>
      </c>
      <c r="E3373" s="5" t="s">
        <v>19219</v>
      </c>
      <c r="F3373" s="4" t="s">
        <v>19220</v>
      </c>
      <c r="G3373" s="4" t="s">
        <v>259</v>
      </c>
      <c r="H3373" s="5" t="s">
        <v>283</v>
      </c>
      <c r="I3373" s="4" t="s">
        <v>19221</v>
      </c>
      <c r="J3373" s="5" t="n">
        <f aca="false">LEN(K3373)</f>
        <v>20</v>
      </c>
      <c r="K3373" s="6" t="s">
        <v>19222</v>
      </c>
      <c r="L3373" s="4" t="s">
        <v>78</v>
      </c>
      <c r="M3373" s="4" t="s">
        <v>1016</v>
      </c>
    </row>
    <row r="3374" customFormat="false" ht="15.75" hidden="false" customHeight="true" outlineLevel="0" collapsed="false">
      <c r="A3374" s="4" t="n">
        <v>12333</v>
      </c>
      <c r="B3374" s="4" t="s">
        <v>19223</v>
      </c>
      <c r="C3374" s="4"/>
      <c r="D3374" s="4" t="s">
        <v>19224</v>
      </c>
      <c r="E3374" s="5" t="s">
        <v>19225</v>
      </c>
      <c r="F3374" s="4" t="s">
        <v>19226</v>
      </c>
      <c r="G3374" s="4" t="s">
        <v>2214</v>
      </c>
      <c r="H3374" s="5" t="s">
        <v>283</v>
      </c>
      <c r="I3374" s="4" t="s">
        <v>19227</v>
      </c>
      <c r="J3374" s="5" t="n">
        <f aca="false">LEN(K3374)</f>
        <v>20</v>
      </c>
      <c r="K3374" s="6" t="s">
        <v>19228</v>
      </c>
      <c r="L3374" s="4" t="s">
        <v>21</v>
      </c>
      <c r="M3374" s="4" t="s">
        <v>1979</v>
      </c>
    </row>
    <row r="3375" customFormat="false" ht="15.75" hidden="false" customHeight="true" outlineLevel="0" collapsed="false">
      <c r="A3375" s="4" t="n">
        <v>12374</v>
      </c>
      <c r="B3375" s="4" t="s">
        <v>19229</v>
      </c>
      <c r="C3375" s="4"/>
      <c r="D3375" s="4" t="s">
        <v>19230</v>
      </c>
      <c r="E3375" s="5" t="s">
        <v>129</v>
      </c>
      <c r="F3375" s="4" t="s">
        <v>62</v>
      </c>
      <c r="G3375" s="4" t="s">
        <v>18</v>
      </c>
      <c r="H3375" s="5" t="s">
        <v>283</v>
      </c>
      <c r="I3375" s="4" t="s">
        <v>19231</v>
      </c>
      <c r="J3375" s="5" t="n">
        <f aca="false">LEN(K3375)</f>
        <v>20</v>
      </c>
      <c r="K3375" s="6" t="str">
        <f aca="false">LOWER(SUBSTITUTE(SUBSTITUTE(SUBSTITUTE(SUBSTITUTE(SUBSTITUTE(SUBSTITUTE(SUBSTITUTE(B3375,"S.L.",""),"SL",""),"S.A.",""),"SA","")," ",""),".",""),",",""))&amp;".com"</f>
        <v>habitacióncómoda.com</v>
      </c>
      <c r="L3375" s="4" t="s">
        <v>21</v>
      </c>
      <c r="M3375" s="4" t="s">
        <v>31</v>
      </c>
    </row>
    <row r="3376" customFormat="false" ht="15.75" hidden="false" customHeight="true" outlineLevel="0" collapsed="false">
      <c r="A3376" s="4" t="n">
        <v>12356</v>
      </c>
      <c r="B3376" s="4" t="s">
        <v>19232</v>
      </c>
      <c r="C3376" s="4"/>
      <c r="D3376" s="4" t="s">
        <v>19233</v>
      </c>
      <c r="E3376" s="5" t="s">
        <v>19234</v>
      </c>
      <c r="F3376" s="4" t="s">
        <v>19235</v>
      </c>
      <c r="G3376" s="4" t="s">
        <v>18</v>
      </c>
      <c r="H3376" s="5" t="s">
        <v>283</v>
      </c>
      <c r="I3376" s="4" t="s">
        <v>19236</v>
      </c>
      <c r="J3376" s="5" t="n">
        <f aca="false">LEN(K3376)</f>
        <v>20</v>
      </c>
      <c r="K3376" s="6" t="s">
        <v>19237</v>
      </c>
      <c r="L3376" s="4" t="s">
        <v>21</v>
      </c>
      <c r="M3376" s="4" t="s">
        <v>2139</v>
      </c>
    </row>
    <row r="3377" customFormat="false" ht="15.75" hidden="false" customHeight="true" outlineLevel="0" collapsed="false">
      <c r="A3377" s="4" t="n">
        <v>12397</v>
      </c>
      <c r="B3377" s="4" t="s">
        <v>19238</v>
      </c>
      <c r="C3377" s="4"/>
      <c r="D3377" s="4" t="s">
        <v>19239</v>
      </c>
      <c r="E3377" s="5" t="s">
        <v>19240</v>
      </c>
      <c r="F3377" s="4" t="s">
        <v>19241</v>
      </c>
      <c r="G3377" s="4" t="s">
        <v>1574</v>
      </c>
      <c r="H3377" s="5" t="s">
        <v>283</v>
      </c>
      <c r="I3377" s="4" t="s">
        <v>19242</v>
      </c>
      <c r="J3377" s="5" t="n">
        <f aca="false">LEN(K3377)</f>
        <v>20</v>
      </c>
      <c r="K3377" s="6" t="s">
        <v>19243</v>
      </c>
      <c r="L3377" s="4" t="s">
        <v>637</v>
      </c>
      <c r="M3377" s="4" t="s">
        <v>877</v>
      </c>
    </row>
    <row r="3378" customFormat="false" ht="15.75" hidden="false" customHeight="true" outlineLevel="0" collapsed="false">
      <c r="A3378" s="4" t="n">
        <v>11241</v>
      </c>
      <c r="B3378" s="4" t="s">
        <v>19244</v>
      </c>
      <c r="C3378" s="4"/>
      <c r="D3378" s="4" t="s">
        <v>19245</v>
      </c>
      <c r="E3378" s="5" t="s">
        <v>8279</v>
      </c>
      <c r="F3378" s="4" t="s">
        <v>8280</v>
      </c>
      <c r="G3378" s="4" t="s">
        <v>620</v>
      </c>
      <c r="H3378" s="5" t="s">
        <v>19246</v>
      </c>
      <c r="I3378" s="4" t="s">
        <v>19247</v>
      </c>
      <c r="J3378" s="5" t="n">
        <f aca="false">LEN(K3378)</f>
        <v>20</v>
      </c>
      <c r="K3378" s="6" t="s">
        <v>19248</v>
      </c>
      <c r="L3378" s="4" t="s">
        <v>31</v>
      </c>
      <c r="M3378" s="4" t="s">
        <v>22</v>
      </c>
    </row>
    <row r="3379" customFormat="false" ht="15.75" hidden="false" customHeight="true" outlineLevel="0" collapsed="false">
      <c r="A3379" s="4" t="n">
        <v>12336</v>
      </c>
      <c r="B3379" s="4" t="s">
        <v>19249</v>
      </c>
      <c r="C3379" s="4"/>
      <c r="D3379" s="4" t="s">
        <v>19250</v>
      </c>
      <c r="E3379" s="5" t="s">
        <v>19251</v>
      </c>
      <c r="F3379" s="4" t="s">
        <v>2214</v>
      </c>
      <c r="G3379" s="4" t="s">
        <v>2214</v>
      </c>
      <c r="H3379" s="5" t="s">
        <v>19252</v>
      </c>
      <c r="I3379" s="4" t="s">
        <v>19253</v>
      </c>
      <c r="J3379" s="5" t="n">
        <f aca="false">LEN(K3379)</f>
        <v>20</v>
      </c>
      <c r="K3379" s="10" t="str">
        <f aca="false">LOWER(SUBSTITUTE(SUBSTITUTE(SUBSTITUTE(SUBSTITUTE(SUBSTITUTE(SUBSTITUTE(SUBSTITUTE(B3379,"S.L.",""),"SL",""),"S.A.",""),"SA","")," ",""),".",""),",",""))&amp;".com"</f>
        <v>estudioslosarcos.com</v>
      </c>
      <c r="L3379" s="4" t="s">
        <v>1970</v>
      </c>
      <c r="M3379" s="4" t="s">
        <v>31</v>
      </c>
    </row>
    <row r="3380" customFormat="false" ht="15.75" hidden="false" customHeight="true" outlineLevel="0" collapsed="false">
      <c r="A3380" s="4" t="n">
        <v>11390</v>
      </c>
      <c r="B3380" s="4" t="s">
        <v>19254</v>
      </c>
      <c r="C3380" s="4"/>
      <c r="D3380" s="4" t="s">
        <v>19255</v>
      </c>
      <c r="E3380" s="5" t="s">
        <v>19256</v>
      </c>
      <c r="F3380" s="4" t="s">
        <v>19257</v>
      </c>
      <c r="G3380" s="4" t="s">
        <v>1390</v>
      </c>
      <c r="H3380" s="5" t="s">
        <v>19258</v>
      </c>
      <c r="I3380" s="4" t="s">
        <v>19259</v>
      </c>
      <c r="J3380" s="5" t="n">
        <f aca="false">LEN(K3380)</f>
        <v>20</v>
      </c>
      <c r="K3380" s="6" t="s">
        <v>19260</v>
      </c>
      <c r="L3380" s="4" t="s">
        <v>21</v>
      </c>
      <c r="M3380" s="4" t="s">
        <v>186</v>
      </c>
    </row>
    <row r="3381" customFormat="false" ht="15.75" hidden="false" customHeight="true" outlineLevel="0" collapsed="false">
      <c r="A3381" s="4" t="n">
        <v>11349</v>
      </c>
      <c r="B3381" s="4" t="s">
        <v>19261</v>
      </c>
      <c r="C3381" s="4" t="s">
        <v>19262</v>
      </c>
      <c r="D3381" s="4" t="s">
        <v>19263</v>
      </c>
      <c r="E3381" s="5" t="s">
        <v>2720</v>
      </c>
      <c r="F3381" s="4" t="s">
        <v>138</v>
      </c>
      <c r="G3381" s="4" t="s">
        <v>138</v>
      </c>
      <c r="H3381" s="5" t="s">
        <v>19264</v>
      </c>
      <c r="I3381" s="4" t="s">
        <v>19265</v>
      </c>
      <c r="J3381" s="5" t="n">
        <f aca="false">LEN(K3381)</f>
        <v>20</v>
      </c>
      <c r="K3381" s="10" t="s">
        <v>19266</v>
      </c>
      <c r="L3381" s="4" t="s">
        <v>57</v>
      </c>
      <c r="M3381" s="4" t="s">
        <v>359</v>
      </c>
    </row>
    <row r="3382" customFormat="false" ht="15.75" hidden="false" customHeight="true" outlineLevel="0" collapsed="false">
      <c r="A3382" s="4" t="n">
        <v>12217</v>
      </c>
      <c r="B3382" s="4" t="s">
        <v>19267</v>
      </c>
      <c r="C3382" s="4"/>
      <c r="D3382" s="4" t="s">
        <v>19268</v>
      </c>
      <c r="E3382" s="5" t="s">
        <v>19269</v>
      </c>
      <c r="F3382" s="4" t="s">
        <v>19270</v>
      </c>
      <c r="G3382" s="4" t="s">
        <v>431</v>
      </c>
      <c r="H3382" s="5" t="s">
        <v>19271</v>
      </c>
      <c r="I3382" s="4" t="s">
        <v>19272</v>
      </c>
      <c r="J3382" s="5" t="n">
        <f aca="false">LEN(K3382)</f>
        <v>20</v>
      </c>
      <c r="K3382" s="10" t="s">
        <v>19273</v>
      </c>
      <c r="L3382" s="4" t="s">
        <v>57</v>
      </c>
      <c r="M3382" s="4" t="s">
        <v>186</v>
      </c>
    </row>
    <row r="3383" customFormat="false" ht="15.75" hidden="false" customHeight="true" outlineLevel="0" collapsed="false">
      <c r="A3383" s="4" t="n">
        <v>11977</v>
      </c>
      <c r="B3383" s="4" t="s">
        <v>19274</v>
      </c>
      <c r="C3383" s="4"/>
      <c r="D3383" s="4" t="s">
        <v>19275</v>
      </c>
      <c r="E3383" s="5" t="s">
        <v>5431</v>
      </c>
      <c r="F3383" s="4" t="s">
        <v>5432</v>
      </c>
      <c r="G3383" s="4" t="s">
        <v>205</v>
      </c>
      <c r="H3383" s="5" t="s">
        <v>19276</v>
      </c>
      <c r="I3383" s="7" t="s">
        <v>19277</v>
      </c>
      <c r="J3383" s="5" t="n">
        <f aca="false">LEN(K3383)</f>
        <v>20</v>
      </c>
      <c r="K3383" s="6" t="s">
        <v>19278</v>
      </c>
      <c r="L3383" s="4" t="s">
        <v>31</v>
      </c>
      <c r="M3383" s="4" t="s">
        <v>31</v>
      </c>
    </row>
    <row r="3384" customFormat="false" ht="15.75" hidden="false" customHeight="true" outlineLevel="0" collapsed="false">
      <c r="A3384" s="4" t="n">
        <v>12008</v>
      </c>
      <c r="B3384" s="4" t="s">
        <v>19279</v>
      </c>
      <c r="C3384" s="4"/>
      <c r="D3384" s="4" t="s">
        <v>19280</v>
      </c>
      <c r="E3384" s="5" t="s">
        <v>10559</v>
      </c>
      <c r="F3384" s="4" t="s">
        <v>10560</v>
      </c>
      <c r="G3384" s="4" t="s">
        <v>205</v>
      </c>
      <c r="H3384" s="5" t="s">
        <v>19281</v>
      </c>
      <c r="I3384" s="4" t="s">
        <v>19282</v>
      </c>
      <c r="J3384" s="5" t="n">
        <f aca="false">LEN(K3384)</f>
        <v>20</v>
      </c>
      <c r="K3384" s="10" t="s">
        <v>19283</v>
      </c>
      <c r="L3384" s="4" t="s">
        <v>21</v>
      </c>
      <c r="M3384" s="4" t="s">
        <v>2097</v>
      </c>
    </row>
    <row r="3385" customFormat="false" ht="15.75" hidden="false" customHeight="true" outlineLevel="0" collapsed="false">
      <c r="A3385" s="4" t="n">
        <v>11818</v>
      </c>
      <c r="B3385" s="4" t="s">
        <v>19284</v>
      </c>
      <c r="C3385" s="4"/>
      <c r="D3385" s="4" t="s">
        <v>19285</v>
      </c>
      <c r="E3385" s="5" t="s">
        <v>7888</v>
      </c>
      <c r="F3385" s="4" t="s">
        <v>7889</v>
      </c>
      <c r="G3385" s="4" t="s">
        <v>84</v>
      </c>
      <c r="H3385" s="5" t="s">
        <v>19286</v>
      </c>
      <c r="I3385" s="4" t="s">
        <v>19287</v>
      </c>
      <c r="J3385" s="5" t="n">
        <f aca="false">LEN(K3385)</f>
        <v>20</v>
      </c>
      <c r="K3385" s="10" t="s">
        <v>19288</v>
      </c>
      <c r="L3385" s="4" t="s">
        <v>57</v>
      </c>
      <c r="M3385" s="4" t="s">
        <v>31</v>
      </c>
    </row>
    <row r="3386" customFormat="false" ht="15.75" hidden="false" customHeight="true" outlineLevel="0" collapsed="false">
      <c r="A3386" s="4" t="n">
        <v>11683</v>
      </c>
      <c r="B3386" s="4" t="s">
        <v>19289</v>
      </c>
      <c r="C3386" s="4"/>
      <c r="D3386" s="4" t="s">
        <v>19290</v>
      </c>
      <c r="E3386" s="5" t="s">
        <v>19291</v>
      </c>
      <c r="F3386" s="4" t="s">
        <v>19292</v>
      </c>
      <c r="G3386" s="4" t="s">
        <v>355</v>
      </c>
      <c r="H3386" s="5" t="s">
        <v>19293</v>
      </c>
      <c r="I3386" s="4" t="s">
        <v>19294</v>
      </c>
      <c r="J3386" s="5" t="n">
        <f aca="false">LEN(K3386)</f>
        <v>20</v>
      </c>
      <c r="K3386" s="6" t="s">
        <v>19295</v>
      </c>
      <c r="L3386" s="4" t="s">
        <v>21</v>
      </c>
      <c r="M3386" s="4" t="s">
        <v>31</v>
      </c>
    </row>
    <row r="3387" customFormat="false" ht="15.75" hidden="false" customHeight="true" outlineLevel="0" collapsed="false">
      <c r="A3387" s="4" t="n">
        <v>12349</v>
      </c>
      <c r="B3387" s="4" t="s">
        <v>19296</v>
      </c>
      <c r="C3387" s="4"/>
      <c r="D3387" s="4" t="s">
        <v>19297</v>
      </c>
      <c r="E3387" s="5" t="s">
        <v>3206</v>
      </c>
      <c r="F3387" s="4" t="s">
        <v>464</v>
      </c>
      <c r="G3387" s="4" t="s">
        <v>464</v>
      </c>
      <c r="H3387" s="5" t="s">
        <v>19298</v>
      </c>
      <c r="I3387" s="4" t="s">
        <v>19299</v>
      </c>
      <c r="J3387" s="5" t="n">
        <f aca="false">LEN(K3387)</f>
        <v>20</v>
      </c>
      <c r="K3387" s="6" t="s">
        <v>19300</v>
      </c>
      <c r="L3387" s="4" t="s">
        <v>31</v>
      </c>
      <c r="M3387" s="4" t="s">
        <v>186</v>
      </c>
    </row>
    <row r="3388" customFormat="false" ht="15.75" hidden="false" customHeight="true" outlineLevel="0" collapsed="false">
      <c r="A3388" s="4" t="n">
        <v>11802</v>
      </c>
      <c r="B3388" s="4" t="s">
        <v>19301</v>
      </c>
      <c r="C3388" s="4"/>
      <c r="D3388" s="4" t="s">
        <v>19302</v>
      </c>
      <c r="E3388" s="5" t="s">
        <v>9764</v>
      </c>
      <c r="F3388" s="4" t="s">
        <v>4285</v>
      </c>
      <c r="G3388" s="4" t="s">
        <v>84</v>
      </c>
      <c r="H3388" s="5" t="s">
        <v>19303</v>
      </c>
      <c r="I3388" s="4" t="s">
        <v>19304</v>
      </c>
      <c r="J3388" s="5" t="n">
        <f aca="false">LEN(K3388)</f>
        <v>20</v>
      </c>
      <c r="K3388" s="6" t="str">
        <f aca="false">LOWER(SUBSTITUTE(SUBSTITUTE(SUBSTITUTE(SUBSTITUTE(SUBSTITUTE(SUBSTITUTE(SUBSTITUTE(B3388,"S.L.",""),"SL",""),"S.A.",""),"SA","")," ",""),".",""),",",""))&amp;".com"</f>
        <v>habitacionesalma.com</v>
      </c>
      <c r="L3388" s="4" t="s">
        <v>66</v>
      </c>
      <c r="M3388" s="4" t="s">
        <v>186</v>
      </c>
    </row>
    <row r="3389" customFormat="false" ht="15.75" hidden="false" customHeight="true" outlineLevel="0" collapsed="false">
      <c r="A3389" s="4" t="n">
        <v>12025</v>
      </c>
      <c r="B3389" s="4" t="s">
        <v>19305</v>
      </c>
      <c r="C3389" s="4"/>
      <c r="D3389" s="4" t="s">
        <v>19306</v>
      </c>
      <c r="E3389" s="5" t="s">
        <v>14142</v>
      </c>
      <c r="F3389" s="4" t="s">
        <v>19307</v>
      </c>
      <c r="G3389" s="4" t="s">
        <v>107</v>
      </c>
      <c r="H3389" s="5" t="s">
        <v>19308</v>
      </c>
      <c r="I3389" s="4" t="s">
        <v>19309</v>
      </c>
      <c r="J3389" s="5" t="n">
        <f aca="false">LEN(K3389)</f>
        <v>20</v>
      </c>
      <c r="K3389" s="6" t="s">
        <v>19310</v>
      </c>
      <c r="L3389" s="4" t="s">
        <v>57</v>
      </c>
      <c r="M3389" s="4" t="s">
        <v>336</v>
      </c>
    </row>
    <row r="3390" customFormat="false" ht="15.75" hidden="false" customHeight="true" outlineLevel="0" collapsed="false">
      <c r="A3390" s="4" t="n">
        <v>11213</v>
      </c>
      <c r="B3390" s="4" t="s">
        <v>19311</v>
      </c>
      <c r="C3390" s="4"/>
      <c r="D3390" s="4" t="s">
        <v>19312</v>
      </c>
      <c r="E3390" s="5" t="s">
        <v>19313</v>
      </c>
      <c r="F3390" s="4" t="s">
        <v>15809</v>
      </c>
      <c r="G3390" s="4" t="s">
        <v>620</v>
      </c>
      <c r="H3390" s="5" t="s">
        <v>19314</v>
      </c>
      <c r="I3390" s="4" t="s">
        <v>19315</v>
      </c>
      <c r="J3390" s="5" t="n">
        <f aca="false">LEN(K3390)</f>
        <v>20</v>
      </c>
      <c r="K3390" s="10" t="s">
        <v>19316</v>
      </c>
      <c r="L3390" s="4" t="s">
        <v>66</v>
      </c>
      <c r="M3390" s="4" t="s">
        <v>381</v>
      </c>
    </row>
    <row r="3391" customFormat="false" ht="15.75" hidden="false" customHeight="true" outlineLevel="0" collapsed="false">
      <c r="A3391" s="4" t="n">
        <v>11811</v>
      </c>
      <c r="B3391" s="4" t="s">
        <v>19317</v>
      </c>
      <c r="C3391" s="4"/>
      <c r="D3391" s="4" t="s">
        <v>19318</v>
      </c>
      <c r="E3391" s="5" t="s">
        <v>2922</v>
      </c>
      <c r="F3391" s="4" t="s">
        <v>3566</v>
      </c>
      <c r="G3391" s="4" t="s">
        <v>84</v>
      </c>
      <c r="H3391" s="5" t="s">
        <v>19319</v>
      </c>
      <c r="I3391" s="4" t="s">
        <v>19320</v>
      </c>
      <c r="J3391" s="5" t="n">
        <f aca="false">LEN(K3391)</f>
        <v>20</v>
      </c>
      <c r="K3391" s="10" t="s">
        <v>19321</v>
      </c>
      <c r="L3391" s="4" t="s">
        <v>78</v>
      </c>
      <c r="M3391" s="4" t="s">
        <v>2097</v>
      </c>
    </row>
    <row r="3392" customFormat="false" ht="15.75" hidden="false" customHeight="true" outlineLevel="0" collapsed="false">
      <c r="A3392" s="4" t="n">
        <v>11403</v>
      </c>
      <c r="B3392" s="4" t="s">
        <v>19322</v>
      </c>
      <c r="C3392" s="4"/>
      <c r="D3392" s="4" t="s">
        <v>19323</v>
      </c>
      <c r="E3392" s="5" t="s">
        <v>11220</v>
      </c>
      <c r="F3392" s="4" t="s">
        <v>11221</v>
      </c>
      <c r="G3392" s="4" t="s">
        <v>290</v>
      </c>
      <c r="H3392" s="5" t="s">
        <v>19324</v>
      </c>
      <c r="I3392" s="4" t="s">
        <v>19325</v>
      </c>
      <c r="J3392" s="5" t="n">
        <f aca="false">LEN(K3392)</f>
        <v>20</v>
      </c>
      <c r="K3392" s="6" t="s">
        <v>19326</v>
      </c>
      <c r="L3392" s="4" t="s">
        <v>78</v>
      </c>
      <c r="M3392" s="4" t="s">
        <v>31</v>
      </c>
    </row>
    <row r="3393" customFormat="false" ht="15.75" hidden="false" customHeight="true" outlineLevel="0" collapsed="false">
      <c r="A3393" s="4" t="n">
        <v>12406</v>
      </c>
      <c r="B3393" s="4" t="s">
        <v>19327</v>
      </c>
      <c r="C3393" s="4"/>
      <c r="D3393" s="4" t="s">
        <v>19328</v>
      </c>
      <c r="E3393" s="5" t="s">
        <v>19329</v>
      </c>
      <c r="F3393" s="4" t="s">
        <v>1574</v>
      </c>
      <c r="G3393" s="4" t="s">
        <v>1574</v>
      </c>
      <c r="H3393" s="5" t="s">
        <v>19330</v>
      </c>
      <c r="I3393" s="4" t="s">
        <v>19331</v>
      </c>
      <c r="J3393" s="5" t="n">
        <f aca="false">LEN(K3393)</f>
        <v>20</v>
      </c>
      <c r="K3393" s="6" t="s">
        <v>19332</v>
      </c>
      <c r="L3393" s="4" t="s">
        <v>31</v>
      </c>
      <c r="M3393" s="4" t="s">
        <v>31</v>
      </c>
    </row>
    <row r="3394" customFormat="false" ht="15.75" hidden="false" customHeight="true" outlineLevel="0" collapsed="false">
      <c r="A3394" s="4" t="n">
        <v>12109</v>
      </c>
      <c r="B3394" s="4" t="s">
        <v>19333</v>
      </c>
      <c r="C3394" s="4"/>
      <c r="D3394" s="4" t="s">
        <v>19334</v>
      </c>
      <c r="E3394" s="5" t="s">
        <v>19335</v>
      </c>
      <c r="F3394" s="4" t="s">
        <v>1155</v>
      </c>
      <c r="G3394" s="4" t="s">
        <v>1155</v>
      </c>
      <c r="H3394" s="5" t="s">
        <v>19336</v>
      </c>
      <c r="I3394" s="4" t="s">
        <v>19337</v>
      </c>
      <c r="J3394" s="5" t="n">
        <f aca="false">LEN(K3394)</f>
        <v>20</v>
      </c>
      <c r="K3394" s="10" t="str">
        <f aca="false">LOWER(SUBSTITUTE(SUBSTITUTE(SUBSTITUTE(SUBSTITUTE(SUBSTITUTE(SUBSTITUTE(SUBSTITUTE(B3394,"S.L.",""),"SL",""),"S.A.",""),"SA","")," ",""),".",""),",",""))&amp;".com"</f>
        <v>residenciandoval.com</v>
      </c>
      <c r="L3394" s="4" t="s">
        <v>78</v>
      </c>
      <c r="M3394" s="4" t="s">
        <v>31</v>
      </c>
    </row>
    <row r="3395" customFormat="false" ht="15.75" hidden="false" customHeight="true" outlineLevel="0" collapsed="false">
      <c r="A3395" s="4" t="n">
        <v>11363</v>
      </c>
      <c r="B3395" s="4" t="s">
        <v>19338</v>
      </c>
      <c r="C3395" s="4" t="s">
        <v>19339</v>
      </c>
      <c r="D3395" s="4" t="s">
        <v>19340</v>
      </c>
      <c r="E3395" s="5" t="s">
        <v>19341</v>
      </c>
      <c r="F3395" s="4" t="s">
        <v>447</v>
      </c>
      <c r="G3395" s="4" t="s">
        <v>138</v>
      </c>
      <c r="H3395" s="5" t="s">
        <v>19342</v>
      </c>
      <c r="I3395" s="4" t="s">
        <v>19343</v>
      </c>
      <c r="J3395" s="5" t="n">
        <f aca="false">LEN(K3395)</f>
        <v>20</v>
      </c>
      <c r="K3395" s="6" t="s">
        <v>19344</v>
      </c>
      <c r="L3395" s="4" t="s">
        <v>21</v>
      </c>
      <c r="M3395" s="4" t="s">
        <v>381</v>
      </c>
    </row>
    <row r="3396" customFormat="false" ht="15.75" hidden="false" customHeight="true" outlineLevel="0" collapsed="false">
      <c r="A3396" s="4" t="n">
        <v>11321</v>
      </c>
      <c r="B3396" s="4" t="s">
        <v>19345</v>
      </c>
      <c r="C3396" s="4" t="s">
        <v>19346</v>
      </c>
      <c r="D3396" s="4" t="s">
        <v>19347</v>
      </c>
      <c r="E3396" s="5" t="s">
        <v>19348</v>
      </c>
      <c r="F3396" s="4" t="s">
        <v>19349</v>
      </c>
      <c r="G3396" s="4" t="s">
        <v>138</v>
      </c>
      <c r="H3396" s="5" t="s">
        <v>19342</v>
      </c>
      <c r="I3396" s="7" t="s">
        <v>19343</v>
      </c>
      <c r="J3396" s="5" t="n">
        <f aca="false">LEN(K3396)</f>
        <v>20</v>
      </c>
      <c r="K3396" s="6" t="s">
        <v>19344</v>
      </c>
      <c r="L3396" s="4" t="s">
        <v>31</v>
      </c>
      <c r="M3396" s="4" t="s">
        <v>1016</v>
      </c>
    </row>
    <row r="3397" customFormat="false" ht="15.75" hidden="false" customHeight="true" outlineLevel="0" collapsed="false">
      <c r="A3397" s="4" t="n">
        <v>11139</v>
      </c>
      <c r="B3397" s="4" t="s">
        <v>19350</v>
      </c>
      <c r="C3397" s="4"/>
      <c r="D3397" s="4" t="s">
        <v>19351</v>
      </c>
      <c r="E3397" s="5" t="s">
        <v>1754</v>
      </c>
      <c r="F3397" s="4" t="s">
        <v>1755</v>
      </c>
      <c r="G3397" s="4" t="s">
        <v>27</v>
      </c>
      <c r="H3397" s="5" t="s">
        <v>19352</v>
      </c>
      <c r="I3397" s="4" t="s">
        <v>19353</v>
      </c>
      <c r="J3397" s="5" t="n">
        <f aca="false">LEN(K3397)</f>
        <v>20</v>
      </c>
      <c r="K3397" s="10" t="s">
        <v>19354</v>
      </c>
      <c r="L3397" s="4" t="s">
        <v>21</v>
      </c>
      <c r="M3397" s="4" t="s">
        <v>2097</v>
      </c>
    </row>
    <row r="3398" customFormat="false" ht="15.75" hidden="false" customHeight="true" outlineLevel="0" collapsed="false">
      <c r="A3398" s="4" t="n">
        <v>12399</v>
      </c>
      <c r="B3398" s="4" t="s">
        <v>19355</v>
      </c>
      <c r="C3398" s="4"/>
      <c r="D3398" s="4" t="s">
        <v>19356</v>
      </c>
      <c r="E3398" s="5" t="s">
        <v>19357</v>
      </c>
      <c r="F3398" s="4" t="s">
        <v>19358</v>
      </c>
      <c r="G3398" s="4" t="s">
        <v>1574</v>
      </c>
      <c r="H3398" s="5" t="s">
        <v>19359</v>
      </c>
      <c r="I3398" s="15" t="s">
        <v>19360</v>
      </c>
      <c r="J3398" s="5" t="n">
        <f aca="false">LEN(K3398)</f>
        <v>20</v>
      </c>
      <c r="K3398" s="24" t="s">
        <v>19361</v>
      </c>
      <c r="L3398" s="4" t="s">
        <v>31</v>
      </c>
      <c r="M3398" s="4" t="s">
        <v>31</v>
      </c>
    </row>
    <row r="3399" customFormat="false" ht="15.75" hidden="false" customHeight="true" outlineLevel="0" collapsed="false">
      <c r="A3399" s="4" t="n">
        <v>11669</v>
      </c>
      <c r="B3399" s="4" t="s">
        <v>19362</v>
      </c>
      <c r="C3399" s="4"/>
      <c r="D3399" s="4" t="s">
        <v>19363</v>
      </c>
      <c r="E3399" s="5" t="s">
        <v>9614</v>
      </c>
      <c r="F3399" s="4" t="s">
        <v>9615</v>
      </c>
      <c r="G3399" s="4" t="s">
        <v>573</v>
      </c>
      <c r="H3399" s="5" t="s">
        <v>19364</v>
      </c>
      <c r="I3399" s="15" t="s">
        <v>19365</v>
      </c>
      <c r="J3399" s="5" t="n">
        <f aca="false">LEN(K3399)</f>
        <v>20</v>
      </c>
      <c r="K3399" s="24" t="s">
        <v>19366</v>
      </c>
      <c r="L3399" s="4" t="s">
        <v>78</v>
      </c>
      <c r="M3399" s="4" t="s">
        <v>877</v>
      </c>
    </row>
    <row r="3400" customFormat="false" ht="15.75" hidden="false" customHeight="true" outlineLevel="0" collapsed="false">
      <c r="A3400" s="4" t="n">
        <v>12381</v>
      </c>
      <c r="B3400" s="4" t="s">
        <v>19367</v>
      </c>
      <c r="C3400" s="4"/>
      <c r="D3400" s="4" t="s">
        <v>19368</v>
      </c>
      <c r="E3400" s="5" t="s">
        <v>8378</v>
      </c>
      <c r="F3400" s="4" t="s">
        <v>8379</v>
      </c>
      <c r="G3400" s="4" t="s">
        <v>1081</v>
      </c>
      <c r="H3400" s="5" t="s">
        <v>19369</v>
      </c>
      <c r="I3400" s="7" t="s">
        <v>19370</v>
      </c>
      <c r="J3400" s="5" t="n">
        <f aca="false">LEN(K3400)</f>
        <v>20</v>
      </c>
      <c r="K3400" s="6" t="s">
        <v>19371</v>
      </c>
      <c r="L3400" s="4" t="s">
        <v>21</v>
      </c>
      <c r="M3400" s="4" t="s">
        <v>186</v>
      </c>
    </row>
    <row r="3401" customFormat="false" ht="15.75" hidden="false" customHeight="true" outlineLevel="0" collapsed="false">
      <c r="A3401" s="4" t="n">
        <v>11059</v>
      </c>
      <c r="B3401" s="4" t="s">
        <v>19372</v>
      </c>
      <c r="C3401" s="4"/>
      <c r="D3401" s="4" t="s">
        <v>19373</v>
      </c>
      <c r="E3401" s="5" t="s">
        <v>19374</v>
      </c>
      <c r="F3401" s="4" t="s">
        <v>19375</v>
      </c>
      <c r="G3401" s="4" t="s">
        <v>603</v>
      </c>
      <c r="H3401" s="5" t="s">
        <v>19376</v>
      </c>
      <c r="I3401" s="7" t="s">
        <v>19377</v>
      </c>
      <c r="J3401" s="5" t="n">
        <f aca="false">LEN(K3401)</f>
        <v>20</v>
      </c>
      <c r="K3401" s="5" t="s">
        <v>19378</v>
      </c>
      <c r="L3401" s="4" t="s">
        <v>78</v>
      </c>
      <c r="M3401" s="4" t="s">
        <v>1979</v>
      </c>
    </row>
    <row r="3402" customFormat="false" ht="15.75" hidden="false" customHeight="true" outlineLevel="0" collapsed="false">
      <c r="A3402" s="4" t="n">
        <v>11494</v>
      </c>
      <c r="B3402" s="4" t="s">
        <v>19379</v>
      </c>
      <c r="C3402" s="4"/>
      <c r="D3402" s="4" t="s">
        <v>19380</v>
      </c>
      <c r="E3402" s="5" t="s">
        <v>3358</v>
      </c>
      <c r="F3402" s="4" t="s">
        <v>3359</v>
      </c>
      <c r="G3402" s="4" t="s">
        <v>313</v>
      </c>
      <c r="H3402" s="5" t="s">
        <v>19381</v>
      </c>
      <c r="I3402" s="7" t="s">
        <v>19382</v>
      </c>
      <c r="J3402" s="5" t="n">
        <f aca="false">LEN(K3402)</f>
        <v>20</v>
      </c>
      <c r="K3402" s="6" t="s">
        <v>19383</v>
      </c>
      <c r="L3402" s="4" t="s">
        <v>66</v>
      </c>
      <c r="M3402" s="4" t="s">
        <v>877</v>
      </c>
    </row>
    <row r="3403" customFormat="false" ht="15.75" hidden="false" customHeight="true" outlineLevel="0" collapsed="false">
      <c r="A3403" s="4" t="n">
        <v>11693</v>
      </c>
      <c r="B3403" s="4" t="s">
        <v>19384</v>
      </c>
      <c r="C3403" s="4"/>
      <c r="D3403" s="4" t="s">
        <v>19385</v>
      </c>
      <c r="E3403" s="5" t="s">
        <v>3607</v>
      </c>
      <c r="F3403" s="4" t="s">
        <v>3608</v>
      </c>
      <c r="G3403" s="4" t="s">
        <v>355</v>
      </c>
      <c r="H3403" s="5" t="s">
        <v>19386</v>
      </c>
      <c r="I3403" s="7" t="s">
        <v>19387</v>
      </c>
      <c r="J3403" s="5" t="n">
        <f aca="false">LEN(K3403)</f>
        <v>20</v>
      </c>
      <c r="K3403" s="6" t="s">
        <v>19388</v>
      </c>
      <c r="L3403" s="4" t="s">
        <v>31</v>
      </c>
      <c r="M3403" s="4" t="s">
        <v>317</v>
      </c>
    </row>
    <row r="3404" customFormat="false" ht="15.75" hidden="false" customHeight="true" outlineLevel="0" collapsed="false">
      <c r="A3404" s="4" t="n">
        <v>11438</v>
      </c>
      <c r="B3404" s="4" t="s">
        <v>19389</v>
      </c>
      <c r="C3404" s="4"/>
      <c r="D3404" s="4" t="s">
        <v>19390</v>
      </c>
      <c r="E3404" s="5" t="s">
        <v>19391</v>
      </c>
      <c r="F3404" s="4" t="s">
        <v>19392</v>
      </c>
      <c r="G3404" s="4" t="s">
        <v>895</v>
      </c>
      <c r="H3404" s="5" t="s">
        <v>19393</v>
      </c>
      <c r="I3404" s="4" t="s">
        <v>19394</v>
      </c>
      <c r="J3404" s="5" t="n">
        <f aca="false">LEN(K3404)</f>
        <v>20</v>
      </c>
      <c r="K3404" s="6" t="s">
        <v>19395</v>
      </c>
      <c r="L3404" s="4" t="s">
        <v>78</v>
      </c>
      <c r="M3404" s="4" t="s">
        <v>1016</v>
      </c>
    </row>
    <row r="3405" customFormat="false" ht="15.75" hidden="false" customHeight="true" outlineLevel="0" collapsed="false">
      <c r="A3405" s="4" t="n">
        <v>12223</v>
      </c>
      <c r="B3405" s="4" t="s">
        <v>19396</v>
      </c>
      <c r="C3405" s="4"/>
      <c r="D3405" s="4" t="s">
        <v>19397</v>
      </c>
      <c r="E3405" s="5" t="s">
        <v>19398</v>
      </c>
      <c r="F3405" s="4" t="s">
        <v>3143</v>
      </c>
      <c r="G3405" s="4" t="s">
        <v>431</v>
      </c>
      <c r="H3405" s="5" t="s">
        <v>19399</v>
      </c>
      <c r="I3405" s="4" t="s">
        <v>19400</v>
      </c>
      <c r="J3405" s="5" t="n">
        <f aca="false">LEN(K3405)</f>
        <v>20</v>
      </c>
      <c r="K3405" s="6" t="s">
        <v>19401</v>
      </c>
      <c r="L3405" s="4" t="s">
        <v>31</v>
      </c>
      <c r="M3405" s="4" t="s">
        <v>22</v>
      </c>
    </row>
    <row r="3406" customFormat="false" ht="15.75" hidden="false" customHeight="true" outlineLevel="0" collapsed="false">
      <c r="A3406" s="4" t="n">
        <v>11063</v>
      </c>
      <c r="B3406" s="4" t="s">
        <v>19402</v>
      </c>
      <c r="C3406" s="4"/>
      <c r="D3406" s="4" t="s">
        <v>19403</v>
      </c>
      <c r="E3406" s="5" t="s">
        <v>3767</v>
      </c>
      <c r="F3406" s="4" t="s">
        <v>3768</v>
      </c>
      <c r="G3406" s="4" t="s">
        <v>603</v>
      </c>
      <c r="H3406" s="5" t="s">
        <v>19404</v>
      </c>
      <c r="I3406" s="7" t="s">
        <v>19405</v>
      </c>
      <c r="J3406" s="5" t="n">
        <f aca="false">LEN(K3406)</f>
        <v>20</v>
      </c>
      <c r="K3406" s="6" t="s">
        <v>19406</v>
      </c>
      <c r="L3406" s="4" t="s">
        <v>31</v>
      </c>
      <c r="M3406" s="4" t="s">
        <v>1979</v>
      </c>
    </row>
    <row r="3407" customFormat="false" ht="15.75" hidden="false" customHeight="true" outlineLevel="0" collapsed="false">
      <c r="A3407" s="4" t="n">
        <v>11613</v>
      </c>
      <c r="B3407" s="4" t="s">
        <v>19407</v>
      </c>
      <c r="C3407" s="4" t="s">
        <v>19408</v>
      </c>
      <c r="D3407" s="4" t="s">
        <v>19409</v>
      </c>
      <c r="E3407" s="5" t="s">
        <v>19410</v>
      </c>
      <c r="F3407" s="4" t="s">
        <v>19411</v>
      </c>
      <c r="G3407" s="4" t="s">
        <v>146</v>
      </c>
      <c r="H3407" s="5" t="s">
        <v>19412</v>
      </c>
      <c r="I3407" s="4" t="s">
        <v>19413</v>
      </c>
      <c r="J3407" s="5" t="n">
        <f aca="false">LEN(K3407)</f>
        <v>20</v>
      </c>
      <c r="K3407" s="6" t="s">
        <v>19414</v>
      </c>
      <c r="L3407" s="4" t="s">
        <v>66</v>
      </c>
      <c r="M3407" s="4" t="s">
        <v>317</v>
      </c>
    </row>
    <row r="3408" customFormat="false" ht="15.75" hidden="false" customHeight="true" outlineLevel="0" collapsed="false">
      <c r="A3408" s="4" t="n">
        <v>10</v>
      </c>
      <c r="B3408" s="4" t="s">
        <v>19415</v>
      </c>
      <c r="C3408" s="4"/>
      <c r="D3408" s="4" t="s">
        <v>19416</v>
      </c>
      <c r="E3408" s="5" t="s">
        <v>19417</v>
      </c>
      <c r="F3408" s="4" t="s">
        <v>478</v>
      </c>
      <c r="G3408" s="4" t="s">
        <v>37</v>
      </c>
      <c r="H3408" s="5" t="s">
        <v>19418</v>
      </c>
      <c r="I3408" s="7" t="s">
        <v>19419</v>
      </c>
      <c r="J3408" s="5" t="n">
        <f aca="false">LEN(K3408)</f>
        <v>20</v>
      </c>
      <c r="K3408" s="6" t="s">
        <v>19420</v>
      </c>
      <c r="L3408" s="4" t="s">
        <v>57</v>
      </c>
      <c r="M3408" s="4" t="s">
        <v>31</v>
      </c>
    </row>
    <row r="3409" customFormat="false" ht="15.75" hidden="false" customHeight="true" outlineLevel="0" collapsed="false">
      <c r="A3409" s="4" t="n">
        <v>33</v>
      </c>
      <c r="B3409" s="4" t="s">
        <v>19421</v>
      </c>
      <c r="C3409" s="4" t="s">
        <v>19422</v>
      </c>
      <c r="D3409" s="4" t="s">
        <v>19423</v>
      </c>
      <c r="E3409" s="5" t="n">
        <v>11207</v>
      </c>
      <c r="F3409" s="4" t="s">
        <v>331</v>
      </c>
      <c r="G3409" s="4" t="s">
        <v>332</v>
      </c>
      <c r="H3409" s="5" t="s">
        <v>19424</v>
      </c>
      <c r="I3409" s="4" t="s">
        <v>19425</v>
      </c>
      <c r="J3409" s="5" t="n">
        <f aca="false">LEN(K3409)</f>
        <v>20</v>
      </c>
      <c r="K3409" s="6" t="s">
        <v>19426</v>
      </c>
      <c r="L3409" s="4" t="s">
        <v>57</v>
      </c>
      <c r="M3409" s="4" t="s">
        <v>158</v>
      </c>
    </row>
    <row r="3410" customFormat="false" ht="15.75" hidden="false" customHeight="true" outlineLevel="0" collapsed="false">
      <c r="A3410" s="4" t="n">
        <v>58</v>
      </c>
      <c r="B3410" s="4" t="s">
        <v>19427</v>
      </c>
      <c r="C3410" s="4"/>
      <c r="D3410" s="4" t="s">
        <v>19428</v>
      </c>
      <c r="E3410" s="5" t="s">
        <v>8496</v>
      </c>
      <c r="F3410" s="4" t="s">
        <v>3555</v>
      </c>
      <c r="G3410" s="4" t="s">
        <v>84</v>
      </c>
      <c r="H3410" s="5" t="s">
        <v>19429</v>
      </c>
      <c r="I3410" s="4" t="s">
        <v>19430</v>
      </c>
      <c r="J3410" s="5" t="n">
        <f aca="false">LEN(K3410)</f>
        <v>20</v>
      </c>
      <c r="K3410" s="6" t="s">
        <v>19431</v>
      </c>
      <c r="L3410" s="4" t="s">
        <v>21</v>
      </c>
      <c r="M3410" s="4" t="s">
        <v>31</v>
      </c>
    </row>
    <row r="3411" customFormat="false" ht="15.75" hidden="false" customHeight="true" outlineLevel="0" collapsed="false">
      <c r="A3411" s="4" t="n">
        <v>81</v>
      </c>
      <c r="B3411" s="4" t="s">
        <v>19432</v>
      </c>
      <c r="C3411" s="4"/>
      <c r="D3411" s="4" t="s">
        <v>19433</v>
      </c>
      <c r="E3411" s="5" t="n">
        <v>7609</v>
      </c>
      <c r="F3411" s="4" t="s">
        <v>1769</v>
      </c>
      <c r="G3411" s="4" t="s">
        <v>84</v>
      </c>
      <c r="H3411" s="5" t="s">
        <v>19434</v>
      </c>
      <c r="I3411" s="4" t="s">
        <v>19435</v>
      </c>
      <c r="J3411" s="5" t="n">
        <f aca="false">LEN(K3411)</f>
        <v>20</v>
      </c>
      <c r="K3411" s="6" t="s">
        <v>19436</v>
      </c>
      <c r="L3411" s="4" t="s">
        <v>31</v>
      </c>
      <c r="M3411" s="4" t="s">
        <v>209</v>
      </c>
    </row>
    <row r="3412" customFormat="false" ht="15.75" hidden="false" customHeight="true" outlineLevel="0" collapsed="false">
      <c r="A3412" s="4" t="n">
        <v>83</v>
      </c>
      <c r="B3412" s="4" t="s">
        <v>19437</v>
      </c>
      <c r="C3412" s="4" t="s">
        <v>19438</v>
      </c>
      <c r="D3412" s="4" t="s">
        <v>19439</v>
      </c>
      <c r="E3412" s="5" t="n">
        <v>17730</v>
      </c>
      <c r="F3412" s="4" t="s">
        <v>18220</v>
      </c>
      <c r="G3412" s="4" t="s">
        <v>146</v>
      </c>
      <c r="H3412" s="5" t="s">
        <v>19440</v>
      </c>
      <c r="I3412" s="7" t="s">
        <v>19441</v>
      </c>
      <c r="J3412" s="5" t="n">
        <f aca="false">LEN(K3412)</f>
        <v>20</v>
      </c>
      <c r="K3412" s="6" t="s">
        <v>19442</v>
      </c>
      <c r="L3412" s="4" t="s">
        <v>78</v>
      </c>
      <c r="M3412" s="4" t="s">
        <v>22</v>
      </c>
    </row>
    <row r="3413" customFormat="false" ht="15.75" hidden="false" customHeight="true" outlineLevel="0" collapsed="false">
      <c r="A3413" s="4" t="n">
        <v>94</v>
      </c>
      <c r="B3413" s="4" t="s">
        <v>19443</v>
      </c>
      <c r="C3413" s="4" t="s">
        <v>19444</v>
      </c>
      <c r="D3413" s="4" t="s">
        <v>19445</v>
      </c>
      <c r="E3413" s="5" t="n">
        <v>17833</v>
      </c>
      <c r="F3413" s="4" t="s">
        <v>19446</v>
      </c>
      <c r="G3413" s="4" t="s">
        <v>146</v>
      </c>
      <c r="H3413" s="5" t="s">
        <v>19447</v>
      </c>
      <c r="I3413" s="7" t="s">
        <v>19448</v>
      </c>
      <c r="J3413" s="5" t="n">
        <f aca="false">LEN(K3413)</f>
        <v>20</v>
      </c>
      <c r="K3413" s="6" t="s">
        <v>19449</v>
      </c>
      <c r="L3413" s="4" t="s">
        <v>57</v>
      </c>
      <c r="M3413" s="4" t="s">
        <v>1793</v>
      </c>
    </row>
    <row r="3414" customFormat="false" ht="15.75" hidden="false" customHeight="true" outlineLevel="0" collapsed="false">
      <c r="A3414" s="4" t="n">
        <v>106</v>
      </c>
      <c r="B3414" s="4" t="s">
        <v>19450</v>
      </c>
      <c r="C3414" s="4" t="s">
        <v>19451</v>
      </c>
      <c r="D3414" s="4" t="s">
        <v>19452</v>
      </c>
      <c r="E3414" s="5" t="s">
        <v>19453</v>
      </c>
      <c r="F3414" s="4" t="s">
        <v>19454</v>
      </c>
      <c r="G3414" s="4" t="s">
        <v>259</v>
      </c>
      <c r="H3414" s="5" t="s">
        <v>19455</v>
      </c>
      <c r="I3414" s="7" t="s">
        <v>19456</v>
      </c>
      <c r="J3414" s="5" t="n">
        <f aca="false">LEN(K3414)</f>
        <v>20</v>
      </c>
      <c r="K3414" s="6" t="s">
        <v>19457</v>
      </c>
      <c r="L3414" s="4" t="s">
        <v>31</v>
      </c>
      <c r="M3414" s="4" t="s">
        <v>381</v>
      </c>
    </row>
    <row r="3415" customFormat="false" ht="15.75" hidden="false" customHeight="true" outlineLevel="0" collapsed="false">
      <c r="A3415" s="4" t="n">
        <v>108</v>
      </c>
      <c r="B3415" s="4" t="s">
        <v>19458</v>
      </c>
      <c r="C3415" s="4"/>
      <c r="D3415" s="4" t="s">
        <v>19459</v>
      </c>
      <c r="E3415" s="5" t="s">
        <v>19460</v>
      </c>
      <c r="F3415" s="4" t="s">
        <v>19461</v>
      </c>
      <c r="G3415" s="4" t="s">
        <v>259</v>
      </c>
      <c r="H3415" s="5" t="s">
        <v>19462</v>
      </c>
      <c r="I3415" s="7" t="s">
        <v>19463</v>
      </c>
      <c r="J3415" s="5" t="n">
        <f aca="false">LEN(K3415)</f>
        <v>20</v>
      </c>
      <c r="K3415" s="6" t="s">
        <v>19464</v>
      </c>
      <c r="L3415" s="4" t="s">
        <v>78</v>
      </c>
      <c r="M3415" s="4" t="s">
        <v>118</v>
      </c>
    </row>
    <row r="3416" customFormat="false" ht="15.75" hidden="false" customHeight="true" outlineLevel="0" collapsed="false">
      <c r="A3416" s="4" t="n">
        <v>12154</v>
      </c>
      <c r="B3416" s="4" t="s">
        <v>19465</v>
      </c>
      <c r="C3416" s="4"/>
      <c r="D3416" s="4" t="s">
        <v>19466</v>
      </c>
      <c r="E3416" s="5" t="s">
        <v>19467</v>
      </c>
      <c r="F3416" s="4" t="s">
        <v>882</v>
      </c>
      <c r="G3416" s="4" t="s">
        <v>882</v>
      </c>
      <c r="H3416" s="5" t="s">
        <v>13049</v>
      </c>
      <c r="I3416" s="7" t="s">
        <v>19468</v>
      </c>
      <c r="J3416" s="5" t="n">
        <f aca="false">LEN(K3416)</f>
        <v>20</v>
      </c>
      <c r="K3416" s="6" t="s">
        <v>19469</v>
      </c>
      <c r="L3416" s="4" t="s">
        <v>66</v>
      </c>
      <c r="M3416" s="4" t="s">
        <v>31</v>
      </c>
    </row>
    <row r="3417" customFormat="false" ht="15.75" hidden="false" customHeight="true" outlineLevel="0" collapsed="false">
      <c r="A3417" s="4" t="n">
        <v>112</v>
      </c>
      <c r="B3417" s="4" t="s">
        <v>19470</v>
      </c>
      <c r="C3417" s="4"/>
      <c r="D3417" s="4" t="s">
        <v>19471</v>
      </c>
      <c r="E3417" s="5" t="s">
        <v>19472</v>
      </c>
      <c r="F3417" s="4" t="s">
        <v>6651</v>
      </c>
      <c r="G3417" s="4" t="s">
        <v>603</v>
      </c>
      <c r="H3417" s="5" t="s">
        <v>19473</v>
      </c>
      <c r="I3417" s="4" t="s">
        <v>19474</v>
      </c>
      <c r="J3417" s="5" t="n">
        <f aca="false">LEN(K3417)</f>
        <v>20</v>
      </c>
      <c r="K3417" s="6" t="s">
        <v>19475</v>
      </c>
      <c r="L3417" s="4" t="s">
        <v>66</v>
      </c>
      <c r="M3417" s="4" t="s">
        <v>31</v>
      </c>
    </row>
    <row r="3418" customFormat="false" ht="15.75" hidden="false" customHeight="true" outlineLevel="0" collapsed="false">
      <c r="A3418" s="4" t="n">
        <v>127</v>
      </c>
      <c r="B3418" s="4" t="s">
        <v>19476</v>
      </c>
      <c r="C3418" s="4"/>
      <c r="D3418" s="4" t="s">
        <v>19477</v>
      </c>
      <c r="E3418" s="5" t="s">
        <v>19478</v>
      </c>
      <c r="F3418" s="4" t="s">
        <v>1574</v>
      </c>
      <c r="G3418" s="4" t="s">
        <v>1574</v>
      </c>
      <c r="H3418" s="5" t="s">
        <v>19479</v>
      </c>
      <c r="I3418" s="7" t="s">
        <v>19480</v>
      </c>
      <c r="J3418" s="5" t="n">
        <f aca="false">LEN(K3418)</f>
        <v>20</v>
      </c>
      <c r="K3418" s="5" t="s">
        <v>19481</v>
      </c>
      <c r="L3418" s="4" t="s">
        <v>78</v>
      </c>
      <c r="M3418" s="4" t="s">
        <v>2657</v>
      </c>
    </row>
    <row r="3419" customFormat="false" ht="15.75" hidden="false" customHeight="true" outlineLevel="0" collapsed="false">
      <c r="A3419" s="4" t="n">
        <v>201</v>
      </c>
      <c r="B3419" s="4" t="s">
        <v>19482</v>
      </c>
      <c r="C3419" s="4" t="s">
        <v>19483</v>
      </c>
      <c r="D3419" s="4" t="s">
        <v>19484</v>
      </c>
      <c r="E3419" s="5" t="n">
        <v>29639</v>
      </c>
      <c r="F3419" s="4" t="s">
        <v>545</v>
      </c>
      <c r="G3419" s="4" t="s">
        <v>107</v>
      </c>
      <c r="H3419" s="5" t="s">
        <v>19485</v>
      </c>
      <c r="I3419" s="7" t="s">
        <v>19486</v>
      </c>
      <c r="J3419" s="5" t="n">
        <f aca="false">LEN(K3419)</f>
        <v>20</v>
      </c>
      <c r="K3419" s="6" t="s">
        <v>19487</v>
      </c>
      <c r="L3419" s="4" t="s">
        <v>66</v>
      </c>
      <c r="M3419" s="4" t="s">
        <v>9006</v>
      </c>
    </row>
    <row r="3420" customFormat="false" ht="15.75" hidden="false" customHeight="true" outlineLevel="0" collapsed="false">
      <c r="A3420" s="4" t="n">
        <v>274</v>
      </c>
      <c r="B3420" s="4" t="s">
        <v>19488</v>
      </c>
      <c r="C3420" s="4"/>
      <c r="D3420" s="4" t="s">
        <v>19489</v>
      </c>
      <c r="E3420" s="5" t="n">
        <v>28830</v>
      </c>
      <c r="F3420" s="4" t="s">
        <v>3845</v>
      </c>
      <c r="G3420" s="4" t="s">
        <v>205</v>
      </c>
      <c r="H3420" s="5" t="s">
        <v>19490</v>
      </c>
      <c r="I3420" s="4" t="s">
        <v>19491</v>
      </c>
      <c r="J3420" s="5" t="n">
        <f aca="false">LEN(K3420)</f>
        <v>20</v>
      </c>
      <c r="K3420" s="6" t="s">
        <v>19492</v>
      </c>
      <c r="L3420" s="4" t="s">
        <v>31</v>
      </c>
      <c r="M3420" s="4" t="s">
        <v>31</v>
      </c>
    </row>
    <row r="3421" customFormat="false" ht="15.75" hidden="false" customHeight="true" outlineLevel="0" collapsed="false">
      <c r="A3421" s="4" t="n">
        <v>295</v>
      </c>
      <c r="B3421" s="4" t="s">
        <v>19493</v>
      </c>
      <c r="C3421" s="4"/>
      <c r="D3421" s="4" t="s">
        <v>19494</v>
      </c>
      <c r="E3421" s="5" t="s">
        <v>19495</v>
      </c>
      <c r="F3421" s="4" t="s">
        <v>205</v>
      </c>
      <c r="G3421" s="4" t="s">
        <v>205</v>
      </c>
      <c r="H3421" s="5" t="s">
        <v>19496</v>
      </c>
      <c r="I3421" s="4" t="s">
        <v>19497</v>
      </c>
      <c r="J3421" s="5" t="n">
        <f aca="false">LEN(K3421)</f>
        <v>20</v>
      </c>
      <c r="K3421" s="6" t="s">
        <v>19498</v>
      </c>
      <c r="L3421" s="4" t="s">
        <v>66</v>
      </c>
      <c r="M3421" s="4" t="s">
        <v>31</v>
      </c>
    </row>
    <row r="3422" customFormat="false" ht="15.75" hidden="false" customHeight="true" outlineLevel="0" collapsed="false">
      <c r="A3422" s="4" t="n">
        <v>297</v>
      </c>
      <c r="B3422" s="4" t="s">
        <v>19499</v>
      </c>
      <c r="C3422" s="4"/>
      <c r="D3422" s="4" t="s">
        <v>19500</v>
      </c>
      <c r="E3422" s="5" t="s">
        <v>3176</v>
      </c>
      <c r="F3422" s="4" t="s">
        <v>205</v>
      </c>
      <c r="G3422" s="4" t="s">
        <v>205</v>
      </c>
      <c r="H3422" s="5" t="s">
        <v>19501</v>
      </c>
      <c r="I3422" s="4" t="s">
        <v>19502</v>
      </c>
      <c r="J3422" s="5" t="n">
        <f aca="false">LEN(K3422)</f>
        <v>20</v>
      </c>
      <c r="K3422" s="6" t="s">
        <v>19503</v>
      </c>
      <c r="L3422" s="4" t="s">
        <v>1679</v>
      </c>
      <c r="M3422" s="4" t="s">
        <v>2209</v>
      </c>
    </row>
    <row r="3423" customFormat="false" ht="15.75" hidden="false" customHeight="true" outlineLevel="0" collapsed="false">
      <c r="A3423" s="4" t="n">
        <v>312</v>
      </c>
      <c r="B3423" s="4" t="s">
        <v>19504</v>
      </c>
      <c r="C3423" s="4"/>
      <c r="D3423" s="4" t="s">
        <v>19505</v>
      </c>
      <c r="E3423" s="5" t="s">
        <v>13099</v>
      </c>
      <c r="F3423" s="4" t="s">
        <v>205</v>
      </c>
      <c r="G3423" s="4" t="s">
        <v>205</v>
      </c>
      <c r="H3423" s="5" t="s">
        <v>19506</v>
      </c>
      <c r="I3423" s="4" t="s">
        <v>19507</v>
      </c>
      <c r="J3423" s="5" t="n">
        <f aca="false">LEN(K3423)</f>
        <v>20</v>
      </c>
      <c r="K3423" s="6" t="s">
        <v>19508</v>
      </c>
      <c r="L3423" s="4" t="s">
        <v>78</v>
      </c>
      <c r="M3423" s="4" t="s">
        <v>7954</v>
      </c>
    </row>
    <row r="3424" customFormat="false" ht="15.75" hidden="false" customHeight="true" outlineLevel="0" collapsed="false">
      <c r="A3424" s="4" t="n">
        <v>315</v>
      </c>
      <c r="B3424" s="4" t="s">
        <v>19509</v>
      </c>
      <c r="C3424" s="4"/>
      <c r="D3424" s="4" t="s">
        <v>19510</v>
      </c>
      <c r="E3424" s="5" t="s">
        <v>3835</v>
      </c>
      <c r="F3424" s="4" t="s">
        <v>205</v>
      </c>
      <c r="G3424" s="4" t="s">
        <v>205</v>
      </c>
      <c r="H3424" s="5" t="s">
        <v>19511</v>
      </c>
      <c r="I3424" s="4" t="s">
        <v>19512</v>
      </c>
      <c r="J3424" s="5" t="n">
        <f aca="false">LEN(K3424)</f>
        <v>20</v>
      </c>
      <c r="K3424" s="6" t="s">
        <v>19513</v>
      </c>
      <c r="L3424" s="4" t="s">
        <v>1970</v>
      </c>
      <c r="M3424" s="4" t="s">
        <v>1063</v>
      </c>
    </row>
    <row r="3425" customFormat="false" ht="15.75" hidden="false" customHeight="true" outlineLevel="0" collapsed="false">
      <c r="A3425" s="4" t="n">
        <v>375</v>
      </c>
      <c r="B3425" s="4" t="s">
        <v>19514</v>
      </c>
      <c r="C3425" s="4"/>
      <c r="D3425" s="4" t="s">
        <v>19515</v>
      </c>
      <c r="E3425" s="5" t="s">
        <v>725</v>
      </c>
      <c r="F3425" s="4" t="s">
        <v>205</v>
      </c>
      <c r="G3425" s="4" t="s">
        <v>205</v>
      </c>
      <c r="H3425" s="5" t="s">
        <v>19516</v>
      </c>
      <c r="I3425" s="4" t="s">
        <v>19517</v>
      </c>
      <c r="J3425" s="5" t="n">
        <f aca="false">LEN(K3425)</f>
        <v>20</v>
      </c>
      <c r="K3425" s="6" t="s">
        <v>19518</v>
      </c>
      <c r="L3425" s="4" t="s">
        <v>31</v>
      </c>
      <c r="M3425" s="4" t="s">
        <v>10060</v>
      </c>
    </row>
    <row r="3426" customFormat="false" ht="15.75" hidden="false" customHeight="true" outlineLevel="0" collapsed="false">
      <c r="A3426" s="4" t="n">
        <v>374</v>
      </c>
      <c r="B3426" s="4" t="s">
        <v>19514</v>
      </c>
      <c r="C3426" s="4"/>
      <c r="D3426" s="4" t="s">
        <v>19519</v>
      </c>
      <c r="E3426" s="5" t="s">
        <v>725</v>
      </c>
      <c r="F3426" s="4" t="s">
        <v>205</v>
      </c>
      <c r="G3426" s="4" t="s">
        <v>205</v>
      </c>
      <c r="H3426" s="5" t="s">
        <v>19516</v>
      </c>
      <c r="I3426" s="4" t="s">
        <v>19517</v>
      </c>
      <c r="J3426" s="5" t="n">
        <f aca="false">LEN(K3426)</f>
        <v>20</v>
      </c>
      <c r="K3426" s="6" t="s">
        <v>19518</v>
      </c>
      <c r="L3426" s="4" t="s">
        <v>31</v>
      </c>
      <c r="M3426" s="4" t="s">
        <v>6582</v>
      </c>
    </row>
    <row r="3427" customFormat="false" ht="27.75" hidden="false" customHeight="true" outlineLevel="0" collapsed="false">
      <c r="A3427" s="4" t="n">
        <v>408</v>
      </c>
      <c r="B3427" s="4" t="s">
        <v>19520</v>
      </c>
      <c r="C3427" s="4"/>
      <c r="D3427" s="4" t="s">
        <v>19521</v>
      </c>
      <c r="E3427" s="5" t="s">
        <v>2324</v>
      </c>
      <c r="F3427" s="4" t="s">
        <v>205</v>
      </c>
      <c r="G3427" s="4" t="s">
        <v>205</v>
      </c>
      <c r="H3427" s="5" t="s">
        <v>19522</v>
      </c>
      <c r="I3427" s="7" t="s">
        <v>19523</v>
      </c>
      <c r="J3427" s="5" t="n">
        <f aca="false">LEN(K3427)</f>
        <v>20</v>
      </c>
      <c r="K3427" s="6" t="s">
        <v>19524</v>
      </c>
      <c r="L3427" s="4" t="s">
        <v>21</v>
      </c>
      <c r="M3427" s="4" t="s">
        <v>6582</v>
      </c>
    </row>
    <row r="3428" customFormat="false" ht="15.75" hidden="false" customHeight="true" outlineLevel="0" collapsed="false">
      <c r="A3428" s="4" t="n">
        <v>426</v>
      </c>
      <c r="B3428" s="4" t="s">
        <v>19525</v>
      </c>
      <c r="C3428" s="4"/>
      <c r="D3428" s="4" t="s">
        <v>19526</v>
      </c>
      <c r="E3428" s="5" t="s">
        <v>6952</v>
      </c>
      <c r="F3428" s="4" t="s">
        <v>205</v>
      </c>
      <c r="G3428" s="4" t="s">
        <v>205</v>
      </c>
      <c r="H3428" s="5" t="s">
        <v>19527</v>
      </c>
      <c r="I3428" s="4" t="s">
        <v>19528</v>
      </c>
      <c r="J3428" s="5" t="n">
        <f aca="false">LEN(K3428)</f>
        <v>20</v>
      </c>
      <c r="K3428" s="6" t="s">
        <v>19529</v>
      </c>
      <c r="L3428" s="4" t="s">
        <v>31</v>
      </c>
      <c r="M3428" s="4" t="s">
        <v>19530</v>
      </c>
    </row>
    <row r="3429" customFormat="false" ht="15.75" hidden="false" customHeight="true" outlineLevel="0" collapsed="false">
      <c r="A3429" s="4" t="n">
        <v>430</v>
      </c>
      <c r="B3429" s="4" t="s">
        <v>19531</v>
      </c>
      <c r="C3429" s="4"/>
      <c r="D3429" s="4" t="s">
        <v>19532</v>
      </c>
      <c r="E3429" s="5" t="n">
        <v>28020</v>
      </c>
      <c r="F3429" s="4" t="s">
        <v>205</v>
      </c>
      <c r="G3429" s="4" t="s">
        <v>205</v>
      </c>
      <c r="H3429" s="5" t="s">
        <v>3820</v>
      </c>
      <c r="I3429" s="4" t="s">
        <v>3821</v>
      </c>
      <c r="J3429" s="5" t="n">
        <f aca="false">LEN(K3429)</f>
        <v>20</v>
      </c>
      <c r="K3429" s="6" t="str">
        <f aca="false">LOWER(SUBSTITUTE(SUBSTITUTE(SUBSTITUTE(SUBSTITUTE(SUBSTITUTE(SUBSTITUTE(SUBSTITUTE(B3429,"S.L.",""),"SL",""),"S.A.",""),"SA","")," ",""),".",""),",",""))&amp;".com"</f>
        <v>holidayinnmadrid.com</v>
      </c>
      <c r="L3429" s="4" t="s">
        <v>66</v>
      </c>
      <c r="M3429" s="4" t="s">
        <v>19533</v>
      </c>
    </row>
    <row r="3430" customFormat="false" ht="15.75" hidden="false" customHeight="true" outlineLevel="0" collapsed="false">
      <c r="A3430" s="4" t="n">
        <v>453</v>
      </c>
      <c r="B3430" s="4" t="s">
        <v>19534</v>
      </c>
      <c r="C3430" s="4"/>
      <c r="D3430" s="4" t="s">
        <v>19535</v>
      </c>
      <c r="E3430" s="5" t="s">
        <v>10680</v>
      </c>
      <c r="F3430" s="4" t="s">
        <v>205</v>
      </c>
      <c r="G3430" s="4" t="s">
        <v>205</v>
      </c>
      <c r="H3430" s="5" t="s">
        <v>19536</v>
      </c>
      <c r="I3430" s="4" t="s">
        <v>19537</v>
      </c>
      <c r="J3430" s="5" t="n">
        <f aca="false">LEN(K3430)</f>
        <v>20</v>
      </c>
      <c r="K3430" s="6" t="s">
        <v>19538</v>
      </c>
      <c r="L3430" s="4" t="s">
        <v>31</v>
      </c>
      <c r="M3430" s="4" t="s">
        <v>3895</v>
      </c>
    </row>
    <row r="3431" customFormat="false" ht="15.75" hidden="false" customHeight="true" outlineLevel="0" collapsed="false">
      <c r="A3431" s="4" t="n">
        <v>457</v>
      </c>
      <c r="B3431" s="4" t="s">
        <v>19539</v>
      </c>
      <c r="C3431" s="4"/>
      <c r="D3431" s="4" t="s">
        <v>19540</v>
      </c>
      <c r="E3431" s="5" t="n">
        <v>28004</v>
      </c>
      <c r="F3431" s="4" t="s">
        <v>205</v>
      </c>
      <c r="G3431" s="4" t="s">
        <v>205</v>
      </c>
      <c r="H3431" s="5" t="s">
        <v>19541</v>
      </c>
      <c r="I3431" s="4" t="s">
        <v>19542</v>
      </c>
      <c r="J3431" s="5" t="n">
        <f aca="false">LEN(K3431)</f>
        <v>20</v>
      </c>
      <c r="K3431" s="6" t="str">
        <f aca="false">LOWER(SUBSTITUTE(SUBSTITUTE(SUBSTITUTE(SUBSTITUTE(SUBSTITUTE(SUBSTITUTE(SUBSTITUTE(B3431,"S.L.",""),"SL",""),"S.A.",""),"SA","")," ",""),".",""),",",""))&amp;".com"</f>
        <v>petitpalaceducal.com</v>
      </c>
      <c r="L3431" s="4" t="s">
        <v>21</v>
      </c>
      <c r="M3431" s="4" t="s">
        <v>1988</v>
      </c>
    </row>
    <row r="3432" customFormat="false" ht="15.75" hidden="false" customHeight="true" outlineLevel="0" collapsed="false">
      <c r="A3432" s="4" t="n">
        <v>477</v>
      </c>
      <c r="B3432" s="4" t="s">
        <v>19543</v>
      </c>
      <c r="C3432" s="4"/>
      <c r="D3432" s="4" t="s">
        <v>19544</v>
      </c>
      <c r="E3432" s="5" t="n">
        <v>28014</v>
      </c>
      <c r="F3432" s="4" t="s">
        <v>205</v>
      </c>
      <c r="G3432" s="4" t="s">
        <v>205</v>
      </c>
      <c r="H3432" s="5" t="s">
        <v>19545</v>
      </c>
      <c r="I3432" s="4" t="s">
        <v>19546</v>
      </c>
      <c r="J3432" s="5" t="n">
        <f aca="false">LEN(K3432)</f>
        <v>20</v>
      </c>
      <c r="K3432" s="6" t="s">
        <v>19547</v>
      </c>
      <c r="L3432" s="4" t="s">
        <v>21</v>
      </c>
      <c r="M3432" s="4" t="s">
        <v>31</v>
      </c>
    </row>
    <row r="3433" customFormat="false" ht="15.75" hidden="false" customHeight="true" outlineLevel="0" collapsed="false">
      <c r="A3433" s="4" t="n">
        <v>480</v>
      </c>
      <c r="B3433" s="4" t="s">
        <v>19548</v>
      </c>
      <c r="C3433" s="4"/>
      <c r="D3433" s="4" t="s">
        <v>19549</v>
      </c>
      <c r="E3433" s="5" t="s">
        <v>3171</v>
      </c>
      <c r="F3433" s="4" t="s">
        <v>205</v>
      </c>
      <c r="G3433" s="4" t="s">
        <v>205</v>
      </c>
      <c r="H3433" s="5" t="s">
        <v>19550</v>
      </c>
      <c r="I3433" s="4" t="s">
        <v>19551</v>
      </c>
      <c r="J3433" s="5" t="n">
        <f aca="false">LEN(K3433)</f>
        <v>20</v>
      </c>
      <c r="K3433" s="6" t="s">
        <v>19552</v>
      </c>
      <c r="L3433" s="4" t="s">
        <v>57</v>
      </c>
      <c r="M3433" s="4" t="s">
        <v>2082</v>
      </c>
    </row>
    <row r="3434" customFormat="false" ht="15.75" hidden="false" customHeight="true" outlineLevel="0" collapsed="false">
      <c r="A3434" s="4" t="n">
        <v>484</v>
      </c>
      <c r="B3434" s="4" t="s">
        <v>19553</v>
      </c>
      <c r="C3434" s="4"/>
      <c r="D3434" s="4" t="s">
        <v>19554</v>
      </c>
      <c r="E3434" s="5" t="s">
        <v>384</v>
      </c>
      <c r="F3434" s="4" t="s">
        <v>205</v>
      </c>
      <c r="G3434" s="4" t="s">
        <v>205</v>
      </c>
      <c r="H3434" s="5" t="s">
        <v>19555</v>
      </c>
      <c r="I3434" s="4" t="s">
        <v>19556</v>
      </c>
      <c r="J3434" s="5" t="n">
        <f aca="false">LEN(K3434)</f>
        <v>20</v>
      </c>
      <c r="K3434" s="6" t="s">
        <v>19557</v>
      </c>
      <c r="L3434" s="4" t="s">
        <v>78</v>
      </c>
      <c r="M3434" s="4" t="s">
        <v>2061</v>
      </c>
    </row>
    <row r="3435" customFormat="false" ht="15.75" hidden="false" customHeight="true" outlineLevel="0" collapsed="false">
      <c r="A3435" s="4" t="n">
        <v>512</v>
      </c>
      <c r="B3435" s="4" t="s">
        <v>19558</v>
      </c>
      <c r="C3435" s="4"/>
      <c r="D3435" s="4" t="s">
        <v>19559</v>
      </c>
      <c r="E3435" s="5" t="s">
        <v>19560</v>
      </c>
      <c r="F3435" s="4" t="s">
        <v>205</v>
      </c>
      <c r="G3435" s="4" t="s">
        <v>205</v>
      </c>
      <c r="H3435" s="5" t="s">
        <v>19561</v>
      </c>
      <c r="I3435" s="4" t="s">
        <v>19562</v>
      </c>
      <c r="J3435" s="5" t="n">
        <f aca="false">LEN(K3435)</f>
        <v>20</v>
      </c>
      <c r="K3435" s="6" t="s">
        <v>19563</v>
      </c>
      <c r="L3435" s="4" t="s">
        <v>57</v>
      </c>
      <c r="M3435" s="4" t="s">
        <v>2843</v>
      </c>
    </row>
    <row r="3436" customFormat="false" ht="15.75" hidden="false" customHeight="true" outlineLevel="0" collapsed="false">
      <c r="A3436" s="4" t="n">
        <v>537</v>
      </c>
      <c r="B3436" s="4" t="s">
        <v>11570</v>
      </c>
      <c r="C3436" s="4"/>
      <c r="D3436" s="4" t="s">
        <v>19564</v>
      </c>
      <c r="E3436" s="5" t="s">
        <v>384</v>
      </c>
      <c r="F3436" s="4" t="s">
        <v>205</v>
      </c>
      <c r="G3436" s="4" t="s">
        <v>205</v>
      </c>
      <c r="H3436" s="5" t="s">
        <v>15955</v>
      </c>
      <c r="I3436" s="4" t="s">
        <v>19565</v>
      </c>
      <c r="J3436" s="5" t="n">
        <f aca="false">LEN(K3436)</f>
        <v>20</v>
      </c>
      <c r="K3436" s="6" t="s">
        <v>19566</v>
      </c>
      <c r="L3436" s="4" t="s">
        <v>21</v>
      </c>
      <c r="M3436" s="4" t="s">
        <v>4289</v>
      </c>
    </row>
    <row r="3437" customFormat="false" ht="15.75" hidden="false" customHeight="true" outlineLevel="0" collapsed="false">
      <c r="A3437" s="4" t="n">
        <v>548</v>
      </c>
      <c r="B3437" s="4" t="s">
        <v>19567</v>
      </c>
      <c r="C3437" s="4"/>
      <c r="D3437" s="4" t="s">
        <v>19568</v>
      </c>
      <c r="E3437" s="5" t="s">
        <v>2052</v>
      </c>
      <c r="F3437" s="4" t="s">
        <v>205</v>
      </c>
      <c r="G3437" s="4" t="s">
        <v>205</v>
      </c>
      <c r="H3437" s="5" t="s">
        <v>19569</v>
      </c>
      <c r="I3437" s="7" t="s">
        <v>19570</v>
      </c>
      <c r="J3437" s="5" t="n">
        <f aca="false">LEN(K3437)</f>
        <v>20</v>
      </c>
      <c r="K3437" s="6" t="s">
        <v>19571</v>
      </c>
      <c r="L3437" s="4" t="s">
        <v>21</v>
      </c>
      <c r="M3437" s="4" t="s">
        <v>7861</v>
      </c>
    </row>
    <row r="3438" customFormat="false" ht="15.75" hidden="false" customHeight="true" outlineLevel="0" collapsed="false">
      <c r="A3438" s="4" t="n">
        <v>576</v>
      </c>
      <c r="B3438" s="4" t="s">
        <v>19572</v>
      </c>
      <c r="C3438" s="4"/>
      <c r="D3438" s="4" t="s">
        <v>19573</v>
      </c>
      <c r="E3438" s="5" t="s">
        <v>19574</v>
      </c>
      <c r="F3438" s="4" t="s">
        <v>205</v>
      </c>
      <c r="G3438" s="4" t="s">
        <v>205</v>
      </c>
      <c r="H3438" s="5" t="s">
        <v>19575</v>
      </c>
      <c r="I3438" s="4" t="s">
        <v>19576</v>
      </c>
      <c r="J3438" s="5" t="n">
        <f aca="false">LEN(K3438)</f>
        <v>20</v>
      </c>
      <c r="K3438" s="6" t="s">
        <v>19577</v>
      </c>
      <c r="L3438" s="4" t="s">
        <v>78</v>
      </c>
      <c r="M3438" s="4" t="s">
        <v>967</v>
      </c>
    </row>
    <row r="3439" customFormat="false" ht="15.75" hidden="false" customHeight="true" outlineLevel="0" collapsed="false">
      <c r="A3439" s="4" t="n">
        <v>602</v>
      </c>
      <c r="B3439" s="4" t="s">
        <v>19578</v>
      </c>
      <c r="C3439" s="4"/>
      <c r="D3439" s="4" t="s">
        <v>19579</v>
      </c>
      <c r="E3439" s="5" t="s">
        <v>19580</v>
      </c>
      <c r="F3439" s="4" t="s">
        <v>19581</v>
      </c>
      <c r="G3439" s="4" t="s">
        <v>205</v>
      </c>
      <c r="H3439" s="5" t="s">
        <v>19582</v>
      </c>
      <c r="I3439" s="4" t="s">
        <v>19583</v>
      </c>
      <c r="J3439" s="5" t="n">
        <f aca="false">LEN(K3439)</f>
        <v>20</v>
      </c>
      <c r="K3439" s="6" t="s">
        <v>19584</v>
      </c>
      <c r="L3439" s="4" t="s">
        <v>78</v>
      </c>
      <c r="M3439" s="4" t="s">
        <v>3461</v>
      </c>
    </row>
    <row r="3440" customFormat="false" ht="15.75" hidden="false" customHeight="true" outlineLevel="0" collapsed="false">
      <c r="A3440" s="4" t="n">
        <v>644</v>
      </c>
      <c r="B3440" s="4" t="s">
        <v>19585</v>
      </c>
      <c r="C3440" s="4"/>
      <c r="D3440" s="4" t="s">
        <v>19586</v>
      </c>
      <c r="E3440" s="5" t="s">
        <v>19587</v>
      </c>
      <c r="F3440" s="4" t="s">
        <v>205</v>
      </c>
      <c r="G3440" s="4" t="s">
        <v>205</v>
      </c>
      <c r="H3440" s="5" t="s">
        <v>19588</v>
      </c>
      <c r="I3440" s="4" t="s">
        <v>19589</v>
      </c>
      <c r="J3440" s="5" t="n">
        <f aca="false">LEN(K3440)</f>
        <v>20</v>
      </c>
      <c r="K3440" s="6" t="str">
        <f aca="false">LOWER(SUBSTITUTE(SUBSTITUTE(SUBSTITUTE(SUBSTITUTE(SUBSTITUTE(SUBSTITUTE(SUBSTITUTE(B3440,"S.L.",""),"SL",""),"S.A.",""),"SA","")," ",""),".",""),",",""))&amp;".com"</f>
        <v>hipolitagourmetg.com</v>
      </c>
      <c r="L3440" s="4" t="s">
        <v>21</v>
      </c>
      <c r="M3440" s="4" t="s">
        <v>31</v>
      </c>
    </row>
    <row r="3441" customFormat="false" ht="15.75" hidden="false" customHeight="true" outlineLevel="0" collapsed="false">
      <c r="A3441" s="4" t="n">
        <v>654</v>
      </c>
      <c r="B3441" s="4" t="s">
        <v>19590</v>
      </c>
      <c r="C3441" s="4"/>
      <c r="D3441" s="4" t="s">
        <v>19591</v>
      </c>
      <c r="E3441" s="5" t="s">
        <v>16033</v>
      </c>
      <c r="F3441" s="4" t="s">
        <v>16034</v>
      </c>
      <c r="G3441" s="4" t="s">
        <v>205</v>
      </c>
      <c r="H3441" s="5" t="s">
        <v>19592</v>
      </c>
      <c r="I3441" s="4" t="s">
        <v>19593</v>
      </c>
      <c r="J3441" s="5" t="n">
        <f aca="false">LEN(K3441)</f>
        <v>20</v>
      </c>
      <c r="K3441" s="6" t="s">
        <v>19594</v>
      </c>
      <c r="L3441" s="4" t="s">
        <v>21</v>
      </c>
      <c r="M3441" s="4" t="s">
        <v>31</v>
      </c>
    </row>
    <row r="3442" customFormat="false" ht="15.75" hidden="false" customHeight="true" outlineLevel="0" collapsed="false">
      <c r="A3442" s="4" t="n">
        <v>664</v>
      </c>
      <c r="B3442" s="4" t="s">
        <v>19595</v>
      </c>
      <c r="C3442" s="4"/>
      <c r="D3442" s="4" t="s">
        <v>19596</v>
      </c>
      <c r="E3442" s="5" t="s">
        <v>3813</v>
      </c>
      <c r="F3442" s="4" t="s">
        <v>205</v>
      </c>
      <c r="G3442" s="4" t="s">
        <v>205</v>
      </c>
      <c r="H3442" s="5" t="s">
        <v>19597</v>
      </c>
      <c r="I3442" s="4" t="s">
        <v>19598</v>
      </c>
      <c r="J3442" s="5" t="n">
        <f aca="false">LEN(K3442)</f>
        <v>20</v>
      </c>
      <c r="K3442" s="6" t="s">
        <v>19599</v>
      </c>
      <c r="L3442" s="4" t="s">
        <v>31</v>
      </c>
      <c r="M3442" s="4" t="s">
        <v>19600</v>
      </c>
    </row>
    <row r="3443" customFormat="false" ht="15.75" hidden="false" customHeight="true" outlineLevel="0" collapsed="false">
      <c r="A3443" s="4" t="n">
        <v>665</v>
      </c>
      <c r="B3443" s="4" t="s">
        <v>19601</v>
      </c>
      <c r="C3443" s="4"/>
      <c r="D3443" s="4" t="s">
        <v>19602</v>
      </c>
      <c r="E3443" s="5" t="s">
        <v>3813</v>
      </c>
      <c r="F3443" s="4" t="s">
        <v>205</v>
      </c>
      <c r="G3443" s="4" t="s">
        <v>205</v>
      </c>
      <c r="H3443" s="5" t="s">
        <v>19603</v>
      </c>
      <c r="I3443" s="4" t="s">
        <v>19604</v>
      </c>
      <c r="J3443" s="5" t="n">
        <f aca="false">LEN(K3443)</f>
        <v>20</v>
      </c>
      <c r="K3443" s="6" t="s">
        <v>19605</v>
      </c>
      <c r="L3443" s="4" t="s">
        <v>21</v>
      </c>
      <c r="M3443" s="4" t="s">
        <v>5660</v>
      </c>
    </row>
    <row r="3444" customFormat="false" ht="15.75" hidden="false" customHeight="true" outlineLevel="0" collapsed="false">
      <c r="A3444" s="4" t="n">
        <v>680</v>
      </c>
      <c r="B3444" s="4" t="s">
        <v>19606</v>
      </c>
      <c r="C3444" s="4"/>
      <c r="D3444" s="4" t="s">
        <v>19607</v>
      </c>
      <c r="E3444" s="5" t="s">
        <v>384</v>
      </c>
      <c r="F3444" s="4" t="s">
        <v>205</v>
      </c>
      <c r="G3444" s="4" t="s">
        <v>205</v>
      </c>
      <c r="H3444" s="5" t="s">
        <v>19608</v>
      </c>
      <c r="I3444" s="4" t="s">
        <v>19609</v>
      </c>
      <c r="J3444" s="5" t="n">
        <f aca="false">LEN(K3444)</f>
        <v>20</v>
      </c>
      <c r="K3444" s="6" t="s">
        <v>19610</v>
      </c>
      <c r="L3444" s="4" t="s">
        <v>21</v>
      </c>
      <c r="M3444" s="4" t="s">
        <v>31</v>
      </c>
    </row>
    <row r="3445" customFormat="false" ht="15.75" hidden="false" customHeight="true" outlineLevel="0" collapsed="false">
      <c r="A3445" s="4" t="n">
        <v>682</v>
      </c>
      <c r="B3445" s="4" t="s">
        <v>19611</v>
      </c>
      <c r="C3445" s="4"/>
      <c r="D3445" s="4" t="s">
        <v>19612</v>
      </c>
      <c r="E3445" s="5" t="s">
        <v>8549</v>
      </c>
      <c r="F3445" s="4" t="s">
        <v>6946</v>
      </c>
      <c r="G3445" s="4" t="s">
        <v>205</v>
      </c>
      <c r="H3445" s="5" t="s">
        <v>19613</v>
      </c>
      <c r="I3445" s="4" t="s">
        <v>19614</v>
      </c>
      <c r="J3445" s="5" t="n">
        <f aca="false">LEN(K3445)</f>
        <v>20</v>
      </c>
      <c r="K3445" s="6" t="s">
        <v>19615</v>
      </c>
      <c r="L3445" s="4" t="s">
        <v>31</v>
      </c>
      <c r="M3445" s="4" t="s">
        <v>435</v>
      </c>
    </row>
    <row r="3446" customFormat="false" ht="15.75" hidden="false" customHeight="true" outlineLevel="0" collapsed="false">
      <c r="A3446" s="4" t="n">
        <v>684</v>
      </c>
      <c r="B3446" s="4" t="s">
        <v>19616</v>
      </c>
      <c r="C3446" s="4"/>
      <c r="D3446" s="4" t="s">
        <v>19617</v>
      </c>
      <c r="E3446" s="5" t="s">
        <v>19618</v>
      </c>
      <c r="F3446" s="4" t="s">
        <v>19619</v>
      </c>
      <c r="G3446" s="4" t="s">
        <v>205</v>
      </c>
      <c r="H3446" s="5" t="s">
        <v>19620</v>
      </c>
      <c r="I3446" s="4" t="s">
        <v>19621</v>
      </c>
      <c r="J3446" s="5" t="n">
        <f aca="false">LEN(K3446)</f>
        <v>20</v>
      </c>
      <c r="K3446" s="6" t="str">
        <f aca="false">LOWER(SUBSTITUTE(SUBSTITUTE(SUBSTITUTE(SUBSTITUTE(SUBSTITUTE(SUBSTITUTE(SUBSTITUTE(B3446,"S.L.",""),"SL",""),"S.A.",""),"SA","")," ",""),".",""),",",""))&amp;".com"</f>
        <v>garpechosteleros.com</v>
      </c>
      <c r="L3446" s="4" t="s">
        <v>21</v>
      </c>
      <c r="M3446" s="4" t="s">
        <v>31</v>
      </c>
    </row>
    <row r="3447" customFormat="false" ht="15.75" hidden="false" customHeight="true" outlineLevel="0" collapsed="false">
      <c r="A3447" s="4" t="n">
        <v>691</v>
      </c>
      <c r="B3447" s="4" t="s">
        <v>19622</v>
      </c>
      <c r="C3447" s="4"/>
      <c r="D3447" s="4" t="s">
        <v>19623</v>
      </c>
      <c r="E3447" s="5" t="s">
        <v>1372</v>
      </c>
      <c r="F3447" s="4" t="s">
        <v>1373</v>
      </c>
      <c r="G3447" s="4" t="s">
        <v>205</v>
      </c>
      <c r="H3447" s="5" t="s">
        <v>19624</v>
      </c>
      <c r="I3447" s="4" t="s">
        <v>19625</v>
      </c>
      <c r="J3447" s="5" t="n">
        <f aca="false">LEN(K3447)</f>
        <v>20</v>
      </c>
      <c r="K3447" s="6" t="s">
        <v>19626</v>
      </c>
      <c r="L3447" s="4" t="s">
        <v>57</v>
      </c>
      <c r="M3447" s="4" t="s">
        <v>3470</v>
      </c>
    </row>
    <row r="3448" customFormat="false" ht="15.75" hidden="false" customHeight="true" outlineLevel="0" collapsed="false">
      <c r="A3448" s="4" t="n">
        <v>711</v>
      </c>
      <c r="B3448" s="4" t="s">
        <v>19627</v>
      </c>
      <c r="C3448" s="4"/>
      <c r="D3448" s="4" t="s">
        <v>19628</v>
      </c>
      <c r="E3448" s="5" t="s">
        <v>2311</v>
      </c>
      <c r="F3448" s="4" t="s">
        <v>205</v>
      </c>
      <c r="G3448" s="4" t="s">
        <v>205</v>
      </c>
      <c r="H3448" s="5" t="s">
        <v>19629</v>
      </c>
      <c r="I3448" s="4" t="s">
        <v>19630</v>
      </c>
      <c r="J3448" s="5" t="n">
        <f aca="false">LEN(K3448)</f>
        <v>20</v>
      </c>
      <c r="K3448" s="6" t="s">
        <v>19631</v>
      </c>
      <c r="L3448" s="4" t="s">
        <v>31</v>
      </c>
      <c r="M3448" s="4" t="s">
        <v>8621</v>
      </c>
    </row>
    <row r="3449" customFormat="false" ht="15.75" hidden="false" customHeight="true" outlineLevel="0" collapsed="false">
      <c r="A3449" s="4" t="n">
        <v>728</v>
      </c>
      <c r="B3449" s="4" t="s">
        <v>5883</v>
      </c>
      <c r="C3449" s="4"/>
      <c r="D3449" s="4" t="s">
        <v>19632</v>
      </c>
      <c r="E3449" s="5" t="s">
        <v>19633</v>
      </c>
      <c r="F3449" s="4" t="s">
        <v>19634</v>
      </c>
      <c r="G3449" s="4" t="s">
        <v>205</v>
      </c>
      <c r="H3449" s="5" t="s">
        <v>19635</v>
      </c>
      <c r="I3449" s="4" t="s">
        <v>19636</v>
      </c>
      <c r="J3449" s="5" t="n">
        <f aca="false">LEN(K3449)</f>
        <v>20</v>
      </c>
      <c r="K3449" s="6" t="s">
        <v>19637</v>
      </c>
      <c r="L3449" s="4" t="s">
        <v>57</v>
      </c>
      <c r="M3449" s="4" t="s">
        <v>1085</v>
      </c>
    </row>
    <row r="3450" customFormat="false" ht="15.75" hidden="false" customHeight="true" outlineLevel="0" collapsed="false">
      <c r="A3450" s="4" t="n">
        <v>747</v>
      </c>
      <c r="B3450" s="4" t="s">
        <v>19638</v>
      </c>
      <c r="C3450" s="4"/>
      <c r="D3450" s="4" t="s">
        <v>19639</v>
      </c>
      <c r="E3450" s="5" t="s">
        <v>19640</v>
      </c>
      <c r="F3450" s="4" t="s">
        <v>19641</v>
      </c>
      <c r="G3450" s="4" t="s">
        <v>2305</v>
      </c>
      <c r="H3450" s="5" t="s">
        <v>19642</v>
      </c>
      <c r="I3450" s="15" t="s">
        <v>19643</v>
      </c>
      <c r="J3450" s="5" t="n">
        <f aca="false">LEN(K3450)</f>
        <v>20</v>
      </c>
      <c r="K3450" s="24" t="str">
        <f aca="false">LOWER(SUBSTITUTE(SUBSTITUTE(SUBSTITUTE(SUBSTITUTE(SUBSTITUTE(SUBSTITUTE(SUBSTITUTE(B3450,"S.L.",""),"SL",""),"S.A.",""),"SA","")," ",""),".",""),",",""))&amp;".com"</f>
        <v>podadetrastámara.com</v>
      </c>
      <c r="L3450" s="4" t="s">
        <v>78</v>
      </c>
      <c r="M3450" s="4" t="s">
        <v>2097</v>
      </c>
    </row>
    <row r="3451" customFormat="false" ht="15.75" hidden="false" customHeight="true" outlineLevel="0" collapsed="false">
      <c r="A3451" s="4" t="n">
        <v>772</v>
      </c>
      <c r="B3451" s="4" t="s">
        <v>19644</v>
      </c>
      <c r="C3451" s="4"/>
      <c r="D3451" s="4" t="s">
        <v>19645</v>
      </c>
      <c r="E3451" s="5" t="s">
        <v>19646</v>
      </c>
      <c r="F3451" s="4" t="s">
        <v>2331</v>
      </c>
      <c r="G3451" s="4" t="s">
        <v>205</v>
      </c>
      <c r="H3451" s="5" t="s">
        <v>19647</v>
      </c>
      <c r="I3451" s="4" t="s">
        <v>19648</v>
      </c>
      <c r="J3451" s="5" t="n">
        <f aca="false">LEN(K3451)</f>
        <v>20</v>
      </c>
      <c r="K3451" s="10" t="s">
        <v>19649</v>
      </c>
      <c r="L3451" s="4" t="s">
        <v>31</v>
      </c>
      <c r="M3451" s="4" t="s">
        <v>1920</v>
      </c>
    </row>
    <row r="3452" customFormat="false" ht="15.75" hidden="false" customHeight="true" outlineLevel="0" collapsed="false">
      <c r="A3452" s="15" t="n">
        <v>773</v>
      </c>
      <c r="B3452" s="15" t="s">
        <v>19650</v>
      </c>
      <c r="C3452" s="15"/>
      <c r="D3452" s="15" t="s">
        <v>19651</v>
      </c>
      <c r="E3452" s="16" t="s">
        <v>19646</v>
      </c>
      <c r="F3452" s="15" t="s">
        <v>2331</v>
      </c>
      <c r="G3452" s="15" t="s">
        <v>205</v>
      </c>
      <c r="H3452" s="5" t="s">
        <v>19647</v>
      </c>
      <c r="I3452" s="17" t="s">
        <v>19648</v>
      </c>
      <c r="J3452" s="5" t="n">
        <f aca="false">LEN(K3452)</f>
        <v>20</v>
      </c>
      <c r="K3452" s="19" t="s">
        <v>19649</v>
      </c>
      <c r="L3452" s="4" t="s">
        <v>31</v>
      </c>
      <c r="M3452" s="4" t="s">
        <v>1920</v>
      </c>
    </row>
    <row r="3453" customFormat="false" ht="15.75" hidden="false" customHeight="true" outlineLevel="0" collapsed="false">
      <c r="A3453" s="4" t="n">
        <v>785</v>
      </c>
      <c r="B3453" s="4" t="s">
        <v>19652</v>
      </c>
      <c r="C3453" s="4"/>
      <c r="D3453" s="4" t="s">
        <v>19653</v>
      </c>
      <c r="E3453" s="5" t="s">
        <v>16033</v>
      </c>
      <c r="F3453" s="4" t="s">
        <v>16034</v>
      </c>
      <c r="G3453" s="4" t="s">
        <v>205</v>
      </c>
      <c r="H3453" s="5" t="s">
        <v>19654</v>
      </c>
      <c r="I3453" s="4" t="s">
        <v>19655</v>
      </c>
      <c r="J3453" s="5" t="n">
        <f aca="false">LEN(K3453)</f>
        <v>20</v>
      </c>
      <c r="K3453" s="6" t="str">
        <f aca="false">LOWER(SUBSTITUTE(SUBSTITUTE(SUBSTITUTE(SUBSTITUTE(SUBSTITUTE(SUBSTITUTE(SUBSTITUTE(B3453,"S.L.",""),"SL",""),"S.A.",""),"SA","")," ",""),".",""),",",""))&amp;".com"</f>
        <v>parrillaprincipe.com</v>
      </c>
      <c r="L3453" s="4" t="s">
        <v>31</v>
      </c>
      <c r="M3453" s="4" t="s">
        <v>467</v>
      </c>
    </row>
    <row r="3454" customFormat="false" ht="15.75" hidden="false" customHeight="true" outlineLevel="0" collapsed="false">
      <c r="A3454" s="15" t="n">
        <v>807</v>
      </c>
      <c r="B3454" s="15" t="s">
        <v>19656</v>
      </c>
      <c r="C3454" s="15"/>
      <c r="D3454" s="15" t="s">
        <v>19657</v>
      </c>
      <c r="E3454" s="16" t="s">
        <v>19658</v>
      </c>
      <c r="F3454" s="15" t="s">
        <v>2305</v>
      </c>
      <c r="G3454" s="15" t="s">
        <v>2305</v>
      </c>
      <c r="H3454" s="5" t="s">
        <v>19659</v>
      </c>
      <c r="I3454" s="17" t="s">
        <v>19660</v>
      </c>
      <c r="J3454" s="5" t="n">
        <f aca="false">LEN(K3454)</f>
        <v>20</v>
      </c>
      <c r="K3454" s="19" t="s">
        <v>19661</v>
      </c>
      <c r="L3454" s="4" t="s">
        <v>21</v>
      </c>
      <c r="M3454" s="4" t="s">
        <v>4517</v>
      </c>
    </row>
    <row r="3455" customFormat="false" ht="15.75" hidden="false" customHeight="true" outlineLevel="0" collapsed="false">
      <c r="A3455" s="15" t="n">
        <v>830</v>
      </c>
      <c r="B3455" s="15" t="s">
        <v>19662</v>
      </c>
      <c r="C3455" s="15"/>
      <c r="D3455" s="15" t="s">
        <v>19663</v>
      </c>
      <c r="E3455" s="16" t="s">
        <v>10748</v>
      </c>
      <c r="F3455" s="15" t="s">
        <v>2305</v>
      </c>
      <c r="G3455" s="15" t="s">
        <v>2305</v>
      </c>
      <c r="H3455" s="5" t="s">
        <v>19664</v>
      </c>
      <c r="I3455" s="17" t="s">
        <v>19665</v>
      </c>
      <c r="J3455" s="5" t="n">
        <f aca="false">LEN(K3455)</f>
        <v>20</v>
      </c>
      <c r="K3455" s="19" t="s">
        <v>19666</v>
      </c>
      <c r="L3455" s="4" t="s">
        <v>66</v>
      </c>
      <c r="M3455" s="4" t="s">
        <v>794</v>
      </c>
    </row>
    <row r="3456" customFormat="false" ht="15.75" hidden="false" customHeight="true" outlineLevel="0" collapsed="false">
      <c r="A3456" s="15" t="n">
        <v>834</v>
      </c>
      <c r="B3456" s="15" t="s">
        <v>19667</v>
      </c>
      <c r="C3456" s="15"/>
      <c r="D3456" s="15" t="s">
        <v>19668</v>
      </c>
      <c r="E3456" s="16" t="s">
        <v>19658</v>
      </c>
      <c r="F3456" s="15" t="s">
        <v>2305</v>
      </c>
      <c r="G3456" s="15" t="s">
        <v>2305</v>
      </c>
      <c r="H3456" s="5" t="s">
        <v>19669</v>
      </c>
      <c r="I3456" s="17" t="s">
        <v>19670</v>
      </c>
      <c r="J3456" s="5" t="n">
        <f aca="false">LEN(K3456)</f>
        <v>20</v>
      </c>
      <c r="K3456" s="19" t="s">
        <v>19671</v>
      </c>
      <c r="L3456" s="4" t="s">
        <v>21</v>
      </c>
      <c r="M3456" s="4" t="s">
        <v>158</v>
      </c>
    </row>
    <row r="3457" customFormat="false" ht="15.75" hidden="false" customHeight="true" outlineLevel="0" collapsed="false">
      <c r="A3457" s="4" t="n">
        <v>842</v>
      </c>
      <c r="B3457" s="4" t="s">
        <v>19672</v>
      </c>
      <c r="C3457" s="4"/>
      <c r="D3457" s="4" t="s">
        <v>19673</v>
      </c>
      <c r="E3457" s="5" t="s">
        <v>8675</v>
      </c>
      <c r="F3457" s="4" t="s">
        <v>8676</v>
      </c>
      <c r="G3457" s="4" t="s">
        <v>2305</v>
      </c>
      <c r="H3457" s="5" t="s">
        <v>19674</v>
      </c>
      <c r="I3457" s="4" t="s">
        <v>19675</v>
      </c>
      <c r="J3457" s="5" t="n">
        <f aca="false">LEN(K3457)</f>
        <v>20</v>
      </c>
      <c r="K3457" s="6" t="s">
        <v>19676</v>
      </c>
      <c r="L3457" s="4" t="s">
        <v>31</v>
      </c>
      <c r="M3457" s="4" t="s">
        <v>1016</v>
      </c>
    </row>
    <row r="3458" customFormat="false" ht="15.75" hidden="false" customHeight="true" outlineLevel="0" collapsed="false">
      <c r="A3458" s="4" t="n">
        <v>844</v>
      </c>
      <c r="B3458" s="4" t="s">
        <v>19677</v>
      </c>
      <c r="C3458" s="4"/>
      <c r="D3458" s="4" t="s">
        <v>19678</v>
      </c>
      <c r="E3458" s="5" t="s">
        <v>19679</v>
      </c>
      <c r="F3458" s="4" t="s">
        <v>19680</v>
      </c>
      <c r="G3458" s="4" t="s">
        <v>2305</v>
      </c>
      <c r="H3458" s="5" t="s">
        <v>19681</v>
      </c>
      <c r="I3458" s="4" t="s">
        <v>19682</v>
      </c>
      <c r="J3458" s="5" t="n">
        <f aca="false">LEN(K3458)</f>
        <v>20</v>
      </c>
      <c r="K3458" s="6" t="str">
        <f aca="false">LOWER(SUBSTITUTE(SUBSTITUTE(SUBSTITUTE(SUBSTITUTE(SUBSTITUTE(SUBSTITUTE(SUBSTITUTE(B3458,"S.L.",""),"SL",""),"S.A.",""),"SA","")," ",""),".",""),",",""))&amp;".com"</f>
        <v>miradordeltietar.com</v>
      </c>
      <c r="L3458" s="4" t="s">
        <v>31</v>
      </c>
      <c r="M3458" s="4" t="s">
        <v>1863</v>
      </c>
    </row>
    <row r="3459" customFormat="false" ht="15.75" hidden="false" customHeight="true" outlineLevel="0" collapsed="false">
      <c r="A3459" s="4" t="n">
        <v>853</v>
      </c>
      <c r="B3459" s="4" t="s">
        <v>19683</v>
      </c>
      <c r="C3459" s="4"/>
      <c r="D3459" s="4" t="s">
        <v>19684</v>
      </c>
      <c r="E3459" s="5" t="s">
        <v>19685</v>
      </c>
      <c r="F3459" s="4" t="s">
        <v>19686</v>
      </c>
      <c r="G3459" s="4" t="s">
        <v>1482</v>
      </c>
      <c r="H3459" s="5" t="s">
        <v>19687</v>
      </c>
      <c r="I3459" s="4" t="s">
        <v>19688</v>
      </c>
      <c r="J3459" s="5" t="n">
        <f aca="false">LEN(K3459)</f>
        <v>20</v>
      </c>
      <c r="K3459" s="6" t="s">
        <v>19689</v>
      </c>
      <c r="L3459" s="4" t="s">
        <v>57</v>
      </c>
      <c r="M3459" s="4" t="s">
        <v>877</v>
      </c>
    </row>
    <row r="3460" customFormat="false" ht="15.75" hidden="false" customHeight="true" outlineLevel="0" collapsed="false">
      <c r="A3460" s="4" t="n">
        <v>855</v>
      </c>
      <c r="B3460" s="4" t="s">
        <v>19690</v>
      </c>
      <c r="C3460" s="4"/>
      <c r="D3460" s="4" t="s">
        <v>19691</v>
      </c>
      <c r="E3460" s="5" t="s">
        <v>19692</v>
      </c>
      <c r="F3460" s="4" t="s">
        <v>19693</v>
      </c>
      <c r="G3460" s="4" t="s">
        <v>1482</v>
      </c>
      <c r="H3460" s="5" t="s">
        <v>19694</v>
      </c>
      <c r="I3460" s="4" t="s">
        <v>19695</v>
      </c>
      <c r="J3460" s="5" t="n">
        <f aca="false">LEN(K3460)</f>
        <v>20</v>
      </c>
      <c r="K3460" s="10" t="s">
        <v>19696</v>
      </c>
      <c r="L3460" s="4" t="s">
        <v>57</v>
      </c>
      <c r="M3460" s="4" t="s">
        <v>22</v>
      </c>
    </row>
    <row r="3461" customFormat="false" ht="15.75" hidden="false" customHeight="true" outlineLevel="0" collapsed="false">
      <c r="A3461" s="4" t="n">
        <v>863</v>
      </c>
      <c r="B3461" s="4" t="s">
        <v>19697</v>
      </c>
      <c r="C3461" s="4"/>
      <c r="D3461" s="4" t="s">
        <v>19698</v>
      </c>
      <c r="E3461" s="5" t="s">
        <v>8687</v>
      </c>
      <c r="F3461" s="4" t="s">
        <v>8688</v>
      </c>
      <c r="G3461" s="4" t="s">
        <v>1482</v>
      </c>
      <c r="H3461" s="5" t="s">
        <v>8689</v>
      </c>
      <c r="I3461" s="4" t="s">
        <v>19699</v>
      </c>
      <c r="J3461" s="5" t="n">
        <f aca="false">LEN(K3461)</f>
        <v>20</v>
      </c>
      <c r="K3461" s="6" t="s">
        <v>19700</v>
      </c>
      <c r="L3461" s="4" t="s">
        <v>57</v>
      </c>
      <c r="M3461" s="4" t="s">
        <v>967</v>
      </c>
    </row>
    <row r="3462" customFormat="false" ht="15.75" hidden="false" customHeight="true" outlineLevel="0" collapsed="false">
      <c r="A3462" s="15" t="n">
        <v>867</v>
      </c>
      <c r="B3462" s="15" t="s">
        <v>19701</v>
      </c>
      <c r="C3462" s="15"/>
      <c r="D3462" s="15" t="s">
        <v>19702</v>
      </c>
      <c r="E3462" s="16" t="s">
        <v>19703</v>
      </c>
      <c r="F3462" s="15" t="s">
        <v>19704</v>
      </c>
      <c r="G3462" s="15" t="s">
        <v>1482</v>
      </c>
      <c r="H3462" s="5" t="s">
        <v>19705</v>
      </c>
      <c r="I3462" s="17" t="s">
        <v>19706</v>
      </c>
      <c r="J3462" s="5" t="n">
        <f aca="false">LEN(K3462)</f>
        <v>20</v>
      </c>
      <c r="K3462" s="19" t="s">
        <v>19707</v>
      </c>
      <c r="L3462" s="4" t="s">
        <v>57</v>
      </c>
      <c r="M3462" s="4" t="s">
        <v>2097</v>
      </c>
    </row>
    <row r="3463" customFormat="false" ht="15.75" hidden="false" customHeight="true" outlineLevel="0" collapsed="false">
      <c r="A3463" s="15" t="n">
        <v>888</v>
      </c>
      <c r="B3463" s="15" t="s">
        <v>7674</v>
      </c>
      <c r="C3463" s="15"/>
      <c r="D3463" s="15" t="s">
        <v>19708</v>
      </c>
      <c r="E3463" s="16" t="s">
        <v>7051</v>
      </c>
      <c r="F3463" s="15" t="s">
        <v>1482</v>
      </c>
      <c r="G3463" s="15" t="s">
        <v>1482</v>
      </c>
      <c r="H3463" s="5" t="s">
        <v>19709</v>
      </c>
      <c r="I3463" s="17" t="s">
        <v>19710</v>
      </c>
      <c r="J3463" s="5" t="n">
        <f aca="false">LEN(K3463)</f>
        <v>20</v>
      </c>
      <c r="K3463" s="19" t="s">
        <v>19711</v>
      </c>
      <c r="L3463" s="4" t="s">
        <v>31</v>
      </c>
      <c r="M3463" s="4" t="s">
        <v>929</v>
      </c>
    </row>
    <row r="3464" customFormat="false" ht="15.75" hidden="false" customHeight="true" outlineLevel="0" collapsed="false">
      <c r="A3464" s="4" t="n">
        <v>900</v>
      </c>
      <c r="B3464" s="4" t="s">
        <v>19712</v>
      </c>
      <c r="C3464" s="4"/>
      <c r="D3464" s="4" t="s">
        <v>19713</v>
      </c>
      <c r="E3464" s="5" t="s">
        <v>3857</v>
      </c>
      <c r="F3464" s="4" t="s">
        <v>3858</v>
      </c>
      <c r="G3464" s="4" t="s">
        <v>1482</v>
      </c>
      <c r="H3464" s="5" t="s">
        <v>19714</v>
      </c>
      <c r="I3464" s="4" t="s">
        <v>19715</v>
      </c>
      <c r="J3464" s="5" t="n">
        <f aca="false">LEN(K3464)</f>
        <v>20</v>
      </c>
      <c r="K3464" s="10" t="s">
        <v>19716</v>
      </c>
      <c r="L3464" s="4" t="s">
        <v>66</v>
      </c>
      <c r="M3464" s="4" t="s">
        <v>3895</v>
      </c>
    </row>
    <row r="3465" customFormat="false" ht="15.75" hidden="false" customHeight="true" outlineLevel="0" collapsed="false">
      <c r="A3465" s="4" t="n">
        <v>920</v>
      </c>
      <c r="B3465" s="4" t="s">
        <v>19717</v>
      </c>
      <c r="C3465" s="4"/>
      <c r="D3465" s="4" t="s">
        <v>19718</v>
      </c>
      <c r="E3465" s="5" t="s">
        <v>19719</v>
      </c>
      <c r="F3465" s="4" t="s">
        <v>19720</v>
      </c>
      <c r="G3465" s="4" t="s">
        <v>1482</v>
      </c>
      <c r="H3465" s="5" t="s">
        <v>19721</v>
      </c>
      <c r="I3465" s="4" t="s">
        <v>19722</v>
      </c>
      <c r="J3465" s="5" t="n">
        <f aca="false">LEN(K3465)</f>
        <v>20</v>
      </c>
      <c r="K3465" s="6" t="s">
        <v>19723</v>
      </c>
      <c r="L3465" s="4" t="s">
        <v>21</v>
      </c>
      <c r="M3465" s="4" t="s">
        <v>877</v>
      </c>
    </row>
    <row r="3466" customFormat="false" ht="15.75" hidden="false" customHeight="true" outlineLevel="0" collapsed="false">
      <c r="A3466" s="4" t="n">
        <v>945</v>
      </c>
      <c r="B3466" s="4" t="s">
        <v>19724</v>
      </c>
      <c r="C3466" s="4"/>
      <c r="D3466" s="4" t="s">
        <v>19725</v>
      </c>
      <c r="E3466" s="5" t="s">
        <v>3864</v>
      </c>
      <c r="F3466" s="4" t="s">
        <v>3865</v>
      </c>
      <c r="G3466" s="4" t="s">
        <v>431</v>
      </c>
      <c r="H3466" s="5" t="s">
        <v>19726</v>
      </c>
      <c r="I3466" s="4" t="s">
        <v>19727</v>
      </c>
      <c r="J3466" s="5" t="n">
        <f aca="false">LEN(K3466)</f>
        <v>20</v>
      </c>
      <c r="K3466" s="6" t="s">
        <v>19728</v>
      </c>
      <c r="L3466" s="4" t="s">
        <v>78</v>
      </c>
      <c r="M3466" s="4" t="s">
        <v>31</v>
      </c>
    </row>
    <row r="3467" customFormat="false" ht="15.75" hidden="false" customHeight="true" outlineLevel="0" collapsed="false">
      <c r="A3467" s="4" t="n">
        <v>968</v>
      </c>
      <c r="B3467" s="4" t="s">
        <v>19729</v>
      </c>
      <c r="C3467" s="4"/>
      <c r="D3467" s="4" t="s">
        <v>19730</v>
      </c>
      <c r="E3467" s="5" t="s">
        <v>13293</v>
      </c>
      <c r="F3467" s="4" t="s">
        <v>13294</v>
      </c>
      <c r="G3467" s="4" t="s">
        <v>431</v>
      </c>
      <c r="H3467" s="5" t="s">
        <v>19731</v>
      </c>
      <c r="I3467" s="4" t="s">
        <v>19732</v>
      </c>
      <c r="J3467" s="5" t="n">
        <f aca="false">LEN(K3467)</f>
        <v>20</v>
      </c>
      <c r="K3467" s="6" t="s">
        <v>19733</v>
      </c>
      <c r="L3467" s="4" t="s">
        <v>31</v>
      </c>
      <c r="M3467" s="4" t="s">
        <v>1016</v>
      </c>
    </row>
    <row r="3468" customFormat="false" ht="15.75" hidden="false" customHeight="true" outlineLevel="0" collapsed="false">
      <c r="A3468" s="4" t="n">
        <v>972</v>
      </c>
      <c r="B3468" s="4" t="s">
        <v>19734</v>
      </c>
      <c r="C3468" s="4"/>
      <c r="D3468" s="4" t="s">
        <v>19735</v>
      </c>
      <c r="E3468" s="5" t="s">
        <v>2344</v>
      </c>
      <c r="F3468" s="4" t="s">
        <v>2345</v>
      </c>
      <c r="G3468" s="4" t="s">
        <v>431</v>
      </c>
      <c r="H3468" s="5" t="s">
        <v>19736</v>
      </c>
      <c r="I3468" s="4" t="s">
        <v>19737</v>
      </c>
      <c r="J3468" s="5" t="n">
        <f aca="false">LEN(K3468)</f>
        <v>20</v>
      </c>
      <c r="K3468" s="6" t="s">
        <v>19738</v>
      </c>
      <c r="L3468" s="4" t="s">
        <v>31</v>
      </c>
      <c r="M3468" s="4" t="s">
        <v>31</v>
      </c>
    </row>
    <row r="3469" customFormat="false" ht="15.75" hidden="false" customHeight="true" outlineLevel="0" collapsed="false">
      <c r="A3469" s="4" t="n">
        <v>998</v>
      </c>
      <c r="B3469" s="4" t="s">
        <v>19739</v>
      </c>
      <c r="C3469" s="4"/>
      <c r="D3469" s="4" t="s">
        <v>19740</v>
      </c>
      <c r="E3469" s="5" t="s">
        <v>3864</v>
      </c>
      <c r="F3469" s="4" t="s">
        <v>3865</v>
      </c>
      <c r="G3469" s="4" t="s">
        <v>431</v>
      </c>
      <c r="H3469" s="5" t="s">
        <v>19741</v>
      </c>
      <c r="I3469" s="4" t="s">
        <v>19742</v>
      </c>
      <c r="J3469" s="5" t="n">
        <f aca="false">LEN(K3469)</f>
        <v>20</v>
      </c>
      <c r="K3469" s="6" t="s">
        <v>19743</v>
      </c>
      <c r="L3469" s="4" t="s">
        <v>57</v>
      </c>
      <c r="M3469" s="4" t="s">
        <v>467</v>
      </c>
    </row>
    <row r="3470" customFormat="false" ht="15.75" hidden="false" customHeight="true" outlineLevel="0" collapsed="false">
      <c r="A3470" s="4" t="n">
        <v>1013</v>
      </c>
      <c r="B3470" s="4" t="s">
        <v>19744</v>
      </c>
      <c r="C3470" s="4"/>
      <c r="D3470" s="4" t="s">
        <v>19745</v>
      </c>
      <c r="E3470" s="5" t="s">
        <v>3864</v>
      </c>
      <c r="F3470" s="4" t="s">
        <v>3865</v>
      </c>
      <c r="G3470" s="4" t="s">
        <v>431</v>
      </c>
      <c r="H3470" s="5" t="s">
        <v>19746</v>
      </c>
      <c r="I3470" s="4" t="s">
        <v>19747</v>
      </c>
      <c r="J3470" s="5" t="n">
        <f aca="false">LEN(K3470)</f>
        <v>20</v>
      </c>
      <c r="K3470" s="10" t="s">
        <v>19748</v>
      </c>
      <c r="L3470" s="4" t="s">
        <v>78</v>
      </c>
      <c r="M3470" s="4" t="s">
        <v>4915</v>
      </c>
    </row>
    <row r="3471" customFormat="false" ht="15.75" hidden="false" customHeight="true" outlineLevel="0" collapsed="false">
      <c r="A3471" s="4" t="n">
        <v>1014</v>
      </c>
      <c r="B3471" s="4" t="s">
        <v>19749</v>
      </c>
      <c r="C3471" s="4"/>
      <c r="D3471" s="4" t="s">
        <v>19750</v>
      </c>
      <c r="E3471" s="5" t="s">
        <v>3864</v>
      </c>
      <c r="F3471" s="4" t="s">
        <v>3865</v>
      </c>
      <c r="G3471" s="4" t="s">
        <v>431</v>
      </c>
      <c r="H3471" s="5" t="s">
        <v>19751</v>
      </c>
      <c r="I3471" s="4" t="s">
        <v>19752</v>
      </c>
      <c r="J3471" s="5" t="n">
        <f aca="false">LEN(K3471)</f>
        <v>20</v>
      </c>
      <c r="K3471" s="6" t="str">
        <f aca="false">LOWER(SUBSTITUTE(SUBSTITUTE(SUBSTITUTE(SUBSTITUTE(SUBSTITUTE(SUBSTITUTE(SUBSTITUTE(B3471,"S.L.",""),"SL",""),"S.A.",""),"SA","")," ",""),".",""),",",""))&amp;".com"</f>
        <v>trianflorhoteles.com</v>
      </c>
      <c r="L3471" s="4" t="s">
        <v>21</v>
      </c>
      <c r="M3471" s="4" t="s">
        <v>31</v>
      </c>
    </row>
    <row r="3472" customFormat="false" ht="15.75" hidden="false" customHeight="true" outlineLevel="0" collapsed="false">
      <c r="A3472" s="15" t="n">
        <v>1021</v>
      </c>
      <c r="B3472" s="15" t="s">
        <v>19753</v>
      </c>
      <c r="C3472" s="15"/>
      <c r="D3472" s="15" t="s">
        <v>19754</v>
      </c>
      <c r="E3472" s="16" t="s">
        <v>3864</v>
      </c>
      <c r="F3472" s="15" t="s">
        <v>3865</v>
      </c>
      <c r="G3472" s="15" t="s">
        <v>431</v>
      </c>
      <c r="H3472" s="5" t="s">
        <v>19755</v>
      </c>
      <c r="I3472" s="17" t="s">
        <v>19756</v>
      </c>
      <c r="J3472" s="5" t="n">
        <f aca="false">LEN(K3472)</f>
        <v>20</v>
      </c>
      <c r="K3472" s="6" t="s">
        <v>19518</v>
      </c>
      <c r="L3472" s="4" t="s">
        <v>57</v>
      </c>
      <c r="M3472" s="4" t="s">
        <v>31</v>
      </c>
    </row>
    <row r="3473" customFormat="false" ht="15.75" hidden="false" customHeight="true" outlineLevel="0" collapsed="false">
      <c r="A3473" s="4" t="n">
        <v>1022</v>
      </c>
      <c r="B3473" s="4" t="s">
        <v>19757</v>
      </c>
      <c r="C3473" s="4"/>
      <c r="D3473" s="4" t="s">
        <v>19758</v>
      </c>
      <c r="E3473" s="5" t="s">
        <v>3864</v>
      </c>
      <c r="F3473" s="4" t="s">
        <v>3865</v>
      </c>
      <c r="G3473" s="4" t="s">
        <v>431</v>
      </c>
      <c r="H3473" s="5" t="s">
        <v>19759</v>
      </c>
      <c r="I3473" s="4" t="s">
        <v>19760</v>
      </c>
      <c r="J3473" s="5" t="n">
        <f aca="false">LEN(K3473)</f>
        <v>20</v>
      </c>
      <c r="K3473" s="6" t="s">
        <v>19761</v>
      </c>
      <c r="L3473" s="4" t="s">
        <v>66</v>
      </c>
      <c r="M3473" s="4" t="s">
        <v>2082</v>
      </c>
    </row>
    <row r="3474" customFormat="false" ht="15.75" hidden="false" customHeight="true" outlineLevel="0" collapsed="false">
      <c r="A3474" s="15" t="n">
        <v>1068</v>
      </c>
      <c r="B3474" s="15" t="s">
        <v>19762</v>
      </c>
      <c r="C3474" s="15"/>
      <c r="D3474" s="15" t="s">
        <v>19763</v>
      </c>
      <c r="E3474" s="16" t="s">
        <v>19764</v>
      </c>
      <c r="F3474" s="15" t="s">
        <v>733</v>
      </c>
      <c r="G3474" s="15" t="s">
        <v>431</v>
      </c>
      <c r="H3474" s="5" t="s">
        <v>19765</v>
      </c>
      <c r="I3474" s="17" t="s">
        <v>19766</v>
      </c>
      <c r="J3474" s="5" t="n">
        <f aca="false">LEN(K3474)</f>
        <v>20</v>
      </c>
      <c r="K3474" s="6" t="s">
        <v>19767</v>
      </c>
      <c r="L3474" s="4" t="s">
        <v>66</v>
      </c>
      <c r="M3474" s="4" t="s">
        <v>31</v>
      </c>
    </row>
    <row r="3475" customFormat="false" ht="15.75" hidden="false" customHeight="true" outlineLevel="0" collapsed="false">
      <c r="A3475" s="15" t="n">
        <v>1085</v>
      </c>
      <c r="B3475" s="15" t="s">
        <v>19768</v>
      </c>
      <c r="C3475" s="15"/>
      <c r="D3475" s="15" t="s">
        <v>19769</v>
      </c>
      <c r="E3475" s="16" t="s">
        <v>16110</v>
      </c>
      <c r="F3475" s="15" t="s">
        <v>431</v>
      </c>
      <c r="G3475" s="15" t="s">
        <v>431</v>
      </c>
      <c r="H3475" s="5" t="s">
        <v>19770</v>
      </c>
      <c r="I3475" s="17" t="s">
        <v>19771</v>
      </c>
      <c r="J3475" s="5" t="n">
        <f aca="false">LEN(K3475)</f>
        <v>20</v>
      </c>
      <c r="K3475" s="19" t="s">
        <v>19772</v>
      </c>
      <c r="L3475" s="4" t="s">
        <v>66</v>
      </c>
      <c r="M3475" s="4" t="s">
        <v>763</v>
      </c>
    </row>
    <row r="3476" customFormat="false" ht="15.75" hidden="false" customHeight="true" outlineLevel="0" collapsed="false">
      <c r="A3476" s="4" t="n">
        <v>1090</v>
      </c>
      <c r="B3476" s="4" t="s">
        <v>19773</v>
      </c>
      <c r="C3476" s="4"/>
      <c r="D3476" s="4" t="s">
        <v>19774</v>
      </c>
      <c r="E3476" s="5" t="s">
        <v>19775</v>
      </c>
      <c r="F3476" s="4" t="s">
        <v>19776</v>
      </c>
      <c r="G3476" s="4" t="s">
        <v>431</v>
      </c>
      <c r="H3476" s="5" t="s">
        <v>19777</v>
      </c>
      <c r="I3476" s="4" t="s">
        <v>19778</v>
      </c>
      <c r="J3476" s="5" t="n">
        <f aca="false">LEN(K3476)</f>
        <v>20</v>
      </c>
      <c r="K3476" s="6" t="s">
        <v>19779</v>
      </c>
      <c r="L3476" s="4" t="s">
        <v>78</v>
      </c>
      <c r="M3476" s="4" t="s">
        <v>577</v>
      </c>
    </row>
    <row r="3477" customFormat="false" ht="15.75" hidden="false" customHeight="true" outlineLevel="0" collapsed="false">
      <c r="A3477" s="4" t="n">
        <v>1098</v>
      </c>
      <c r="B3477" s="4" t="s">
        <v>19780</v>
      </c>
      <c r="C3477" s="4"/>
      <c r="D3477" s="4" t="s">
        <v>19781</v>
      </c>
      <c r="E3477" s="5" t="s">
        <v>429</v>
      </c>
      <c r="F3477" s="4" t="s">
        <v>430</v>
      </c>
      <c r="G3477" s="4" t="s">
        <v>431</v>
      </c>
      <c r="H3477" s="5" t="s">
        <v>19782</v>
      </c>
      <c r="I3477" s="4" t="s">
        <v>19783</v>
      </c>
      <c r="J3477" s="5" t="n">
        <f aca="false">LEN(K3477)</f>
        <v>20</v>
      </c>
      <c r="K3477" s="6" t="s">
        <v>19784</v>
      </c>
      <c r="L3477" s="4" t="s">
        <v>66</v>
      </c>
      <c r="M3477" s="4" t="s">
        <v>31</v>
      </c>
    </row>
    <row r="3478" customFormat="false" ht="15.75" hidden="false" customHeight="true" outlineLevel="0" collapsed="false">
      <c r="A3478" s="4" t="n">
        <v>1103</v>
      </c>
      <c r="B3478" s="4" t="s">
        <v>19785</v>
      </c>
      <c r="C3478" s="4"/>
      <c r="D3478" s="4" t="s">
        <v>19786</v>
      </c>
      <c r="E3478" s="5" t="s">
        <v>429</v>
      </c>
      <c r="F3478" s="4" t="s">
        <v>430</v>
      </c>
      <c r="G3478" s="4" t="s">
        <v>431</v>
      </c>
      <c r="H3478" s="5" t="s">
        <v>19787</v>
      </c>
      <c r="I3478" s="4" t="s">
        <v>19788</v>
      </c>
      <c r="J3478" s="5" t="n">
        <f aca="false">LEN(K3478)</f>
        <v>20</v>
      </c>
      <c r="K3478" s="6" t="s">
        <v>19789</v>
      </c>
      <c r="L3478" s="4" t="s">
        <v>78</v>
      </c>
      <c r="M3478" s="4" t="s">
        <v>31</v>
      </c>
    </row>
    <row r="3479" customFormat="false" ht="15.75" hidden="false" customHeight="true" outlineLevel="0" collapsed="false">
      <c r="A3479" s="4" t="n">
        <v>1128</v>
      </c>
      <c r="B3479" s="4" t="s">
        <v>19790</v>
      </c>
      <c r="C3479" s="4"/>
      <c r="D3479" s="4" t="s">
        <v>19791</v>
      </c>
      <c r="E3479" s="5" t="s">
        <v>13029</v>
      </c>
      <c r="F3479" s="4" t="s">
        <v>267</v>
      </c>
      <c r="G3479" s="4" t="s">
        <v>37</v>
      </c>
      <c r="H3479" s="5" t="s">
        <v>19792</v>
      </c>
      <c r="I3479" s="7" t="s">
        <v>19793</v>
      </c>
      <c r="J3479" s="5" t="n">
        <f aca="false">LEN(K3479)</f>
        <v>20</v>
      </c>
      <c r="K3479" s="6" t="s">
        <v>19794</v>
      </c>
      <c r="L3479" s="4" t="s">
        <v>31</v>
      </c>
      <c r="M3479" s="4" t="s">
        <v>31</v>
      </c>
    </row>
    <row r="3480" customFormat="false" ht="15.75" hidden="false" customHeight="true" outlineLevel="0" collapsed="false">
      <c r="A3480" s="4" t="n">
        <v>1144</v>
      </c>
      <c r="B3480" s="4" t="s">
        <v>19795</v>
      </c>
      <c r="C3480" s="4"/>
      <c r="D3480" s="4" t="s">
        <v>19796</v>
      </c>
      <c r="E3480" s="5" t="s">
        <v>1465</v>
      </c>
      <c r="F3480" s="4" t="s">
        <v>430</v>
      </c>
      <c r="G3480" s="4" t="s">
        <v>431</v>
      </c>
      <c r="H3480" s="5" t="s">
        <v>19797</v>
      </c>
      <c r="I3480" s="7" t="s">
        <v>19798</v>
      </c>
      <c r="J3480" s="5" t="n">
        <f aca="false">LEN(K3480)</f>
        <v>20</v>
      </c>
      <c r="K3480" s="6" t="s">
        <v>19799</v>
      </c>
      <c r="L3480" s="4" t="s">
        <v>31</v>
      </c>
      <c r="M3480" s="4" t="s">
        <v>31</v>
      </c>
    </row>
    <row r="3481" customFormat="false" ht="15.75" hidden="false" customHeight="true" outlineLevel="0" collapsed="false">
      <c r="A3481" s="4" t="n">
        <v>1166</v>
      </c>
      <c r="B3481" s="4" t="s">
        <v>19800</v>
      </c>
      <c r="C3481" s="4"/>
      <c r="D3481" s="4" t="s">
        <v>19801</v>
      </c>
      <c r="E3481" s="5" t="s">
        <v>1465</v>
      </c>
      <c r="F3481" s="4" t="s">
        <v>430</v>
      </c>
      <c r="G3481" s="4" t="s">
        <v>431</v>
      </c>
      <c r="H3481" s="5" t="s">
        <v>19802</v>
      </c>
      <c r="I3481" s="4" t="s">
        <v>19803</v>
      </c>
      <c r="J3481" s="5" t="n">
        <f aca="false">LEN(K3481)</f>
        <v>20</v>
      </c>
      <c r="K3481" s="10" t="s">
        <v>19804</v>
      </c>
      <c r="L3481" s="4" t="s">
        <v>78</v>
      </c>
      <c r="M3481" s="4" t="s">
        <v>3523</v>
      </c>
    </row>
    <row r="3482" customFormat="false" ht="15.75" hidden="false" customHeight="true" outlineLevel="0" collapsed="false">
      <c r="A3482" s="4" t="n">
        <v>1172</v>
      </c>
      <c r="B3482" s="4" t="s">
        <v>16149</v>
      </c>
      <c r="C3482" s="4"/>
      <c r="D3482" s="4" t="s">
        <v>19805</v>
      </c>
      <c r="E3482" s="5" t="s">
        <v>1465</v>
      </c>
      <c r="F3482" s="4" t="s">
        <v>430</v>
      </c>
      <c r="G3482" s="4" t="s">
        <v>431</v>
      </c>
      <c r="H3482" s="5" t="s">
        <v>19806</v>
      </c>
      <c r="I3482" s="4" t="s">
        <v>19807</v>
      </c>
      <c r="J3482" s="5" t="n">
        <f aca="false">LEN(K3482)</f>
        <v>20</v>
      </c>
      <c r="K3482" s="6" t="s">
        <v>19808</v>
      </c>
      <c r="L3482" s="4" t="s">
        <v>57</v>
      </c>
      <c r="M3482" s="4" t="s">
        <v>31</v>
      </c>
    </row>
    <row r="3483" customFormat="false" ht="15.75" hidden="false" customHeight="true" outlineLevel="0" collapsed="false">
      <c r="A3483" s="4" t="n">
        <v>1233</v>
      </c>
      <c r="B3483" s="4" t="s">
        <v>19809</v>
      </c>
      <c r="C3483" s="4"/>
      <c r="D3483" s="4" t="s">
        <v>19810</v>
      </c>
      <c r="E3483" s="5" t="s">
        <v>429</v>
      </c>
      <c r="F3483" s="4" t="s">
        <v>1027</v>
      </c>
      <c r="G3483" s="4" t="s">
        <v>431</v>
      </c>
      <c r="H3483" s="5" t="s">
        <v>19811</v>
      </c>
      <c r="I3483" s="7" t="s">
        <v>19812</v>
      </c>
      <c r="J3483" s="5" t="n">
        <f aca="false">LEN(K3483)</f>
        <v>20</v>
      </c>
      <c r="K3483" s="6" t="s">
        <v>19813</v>
      </c>
      <c r="L3483" s="4" t="s">
        <v>78</v>
      </c>
      <c r="M3483" s="4" t="s">
        <v>18216</v>
      </c>
    </row>
    <row r="3484" customFormat="false" ht="15.75" hidden="false" customHeight="true" outlineLevel="0" collapsed="false">
      <c r="A3484" s="4" t="n">
        <v>1240</v>
      </c>
      <c r="B3484" s="4" t="s">
        <v>19814</v>
      </c>
      <c r="C3484" s="4"/>
      <c r="D3484" s="4" t="s">
        <v>19815</v>
      </c>
      <c r="E3484" s="5" t="s">
        <v>429</v>
      </c>
      <c r="F3484" s="4" t="s">
        <v>1027</v>
      </c>
      <c r="G3484" s="4" t="s">
        <v>431</v>
      </c>
      <c r="H3484" s="5" t="s">
        <v>19816</v>
      </c>
      <c r="I3484" s="4" t="s">
        <v>19817</v>
      </c>
      <c r="J3484" s="5" t="n">
        <f aca="false">LEN(K3484)</f>
        <v>20</v>
      </c>
      <c r="K3484" s="6" t="s">
        <v>19794</v>
      </c>
      <c r="L3484" s="4" t="s">
        <v>21</v>
      </c>
      <c r="M3484" s="4" t="s">
        <v>19818</v>
      </c>
    </row>
    <row r="3485" customFormat="false" ht="15.75" hidden="false" customHeight="true" outlineLevel="0" collapsed="false">
      <c r="A3485" s="4" t="n">
        <v>1261</v>
      </c>
      <c r="B3485" s="4" t="s">
        <v>19819</v>
      </c>
      <c r="C3485" s="4"/>
      <c r="D3485" s="4" t="s">
        <v>19820</v>
      </c>
      <c r="E3485" s="5" t="s">
        <v>5756</v>
      </c>
      <c r="F3485" s="4" t="s">
        <v>5757</v>
      </c>
      <c r="G3485" s="4" t="s">
        <v>431</v>
      </c>
      <c r="H3485" s="5" t="s">
        <v>19821</v>
      </c>
      <c r="I3485" s="4" t="s">
        <v>19822</v>
      </c>
      <c r="J3485" s="5" t="n">
        <f aca="false">LEN(K3485)</f>
        <v>20</v>
      </c>
      <c r="K3485" s="6" t="s">
        <v>19823</v>
      </c>
      <c r="L3485" s="4" t="s">
        <v>21</v>
      </c>
      <c r="M3485" s="4" t="s">
        <v>577</v>
      </c>
    </row>
    <row r="3486" customFormat="false" ht="15.75" hidden="false" customHeight="true" outlineLevel="0" collapsed="false">
      <c r="A3486" s="4" t="n">
        <v>1268</v>
      </c>
      <c r="B3486" s="4" t="s">
        <v>19824</v>
      </c>
      <c r="C3486" s="4"/>
      <c r="D3486" s="4" t="s">
        <v>19825</v>
      </c>
      <c r="E3486" s="5" t="s">
        <v>4674</v>
      </c>
      <c r="F3486" s="4" t="s">
        <v>4675</v>
      </c>
      <c r="G3486" s="4" t="s">
        <v>431</v>
      </c>
      <c r="H3486" s="5" t="s">
        <v>19826</v>
      </c>
      <c r="I3486" s="7" t="s">
        <v>19827</v>
      </c>
      <c r="J3486" s="5" t="n">
        <f aca="false">LEN(K3486)</f>
        <v>20</v>
      </c>
      <c r="K3486" s="6" t="str">
        <f aca="false">LOWER(SUBSTITUTE(SUBSTITUTE(SUBSTITUTE(SUBSTITUTE(SUBSTITUTE(SUBSTITUTE(SUBSTITUTE(B3486,"S.L.",""),"SL",""),"S.A.",""),"SA","")," ",""),".",""),",",""))&amp;".com"</f>
        <v>ibhbahíaflamingo.com</v>
      </c>
      <c r="L3486" s="4" t="s">
        <v>78</v>
      </c>
      <c r="M3486" s="4" t="s">
        <v>1700</v>
      </c>
    </row>
    <row r="3487" customFormat="false" ht="15.75" hidden="false" customHeight="true" outlineLevel="0" collapsed="false">
      <c r="A3487" s="4" t="n">
        <v>1280</v>
      </c>
      <c r="B3487" s="4" t="s">
        <v>19828</v>
      </c>
      <c r="C3487" s="4"/>
      <c r="D3487" s="4" t="s">
        <v>19829</v>
      </c>
      <c r="E3487" s="5" t="s">
        <v>8743</v>
      </c>
      <c r="F3487" s="4" t="s">
        <v>8744</v>
      </c>
      <c r="G3487" s="4" t="s">
        <v>431</v>
      </c>
      <c r="H3487" s="5" t="s">
        <v>19830</v>
      </c>
      <c r="I3487" s="4" t="s">
        <v>19831</v>
      </c>
      <c r="J3487" s="5" t="n">
        <f aca="false">LEN(K3487)</f>
        <v>20</v>
      </c>
      <c r="K3487" s="10" t="s">
        <v>19832</v>
      </c>
      <c r="L3487" s="4" t="s">
        <v>78</v>
      </c>
      <c r="M3487" s="4" t="s">
        <v>3415</v>
      </c>
    </row>
    <row r="3488" customFormat="false" ht="15.75" hidden="false" customHeight="true" outlineLevel="0" collapsed="false">
      <c r="A3488" s="4" t="n">
        <v>1291</v>
      </c>
      <c r="B3488" s="4" t="s">
        <v>19833</v>
      </c>
      <c r="C3488" s="4"/>
      <c r="D3488" s="4" t="s">
        <v>19834</v>
      </c>
      <c r="E3488" s="5" t="s">
        <v>741</v>
      </c>
      <c r="F3488" s="4" t="s">
        <v>430</v>
      </c>
      <c r="G3488" s="4" t="s">
        <v>431</v>
      </c>
      <c r="H3488" s="5" t="s">
        <v>19835</v>
      </c>
      <c r="I3488" s="4" t="s">
        <v>19836</v>
      </c>
      <c r="J3488" s="5" t="n">
        <f aca="false">LEN(K3488)</f>
        <v>20</v>
      </c>
      <c r="K3488" s="6" t="s">
        <v>19794</v>
      </c>
      <c r="L3488" s="4" t="s">
        <v>21</v>
      </c>
      <c r="M3488" s="4" t="s">
        <v>2773</v>
      </c>
    </row>
    <row r="3489" customFormat="false" ht="15.75" hidden="false" customHeight="true" outlineLevel="0" collapsed="false">
      <c r="A3489" s="4" t="n">
        <v>1293</v>
      </c>
      <c r="B3489" s="4" t="s">
        <v>19837</v>
      </c>
      <c r="C3489" s="4"/>
      <c r="D3489" s="4" t="s">
        <v>19838</v>
      </c>
      <c r="E3489" s="5" t="s">
        <v>10858</v>
      </c>
      <c r="F3489" s="4" t="s">
        <v>322</v>
      </c>
      <c r="G3489" s="4" t="s">
        <v>322</v>
      </c>
      <c r="H3489" s="5" t="s">
        <v>19839</v>
      </c>
      <c r="I3489" s="7" t="s">
        <v>19840</v>
      </c>
      <c r="J3489" s="5" t="n">
        <f aca="false">LEN(K3489)</f>
        <v>20</v>
      </c>
      <c r="K3489" s="6" t="s">
        <v>19841</v>
      </c>
      <c r="L3489" s="4" t="s">
        <v>78</v>
      </c>
      <c r="M3489" s="4" t="s">
        <v>2781</v>
      </c>
    </row>
    <row r="3490" customFormat="false" ht="15.75" hidden="false" customHeight="true" outlineLevel="0" collapsed="false">
      <c r="A3490" s="4" t="n">
        <v>1301</v>
      </c>
      <c r="B3490" s="4" t="s">
        <v>19842</v>
      </c>
      <c r="C3490" s="4"/>
      <c r="D3490" s="4" t="s">
        <v>19843</v>
      </c>
      <c r="E3490" s="5" t="s">
        <v>19844</v>
      </c>
      <c r="F3490" s="4" t="s">
        <v>19845</v>
      </c>
      <c r="G3490" s="4" t="s">
        <v>322</v>
      </c>
      <c r="H3490" s="5" t="s">
        <v>19846</v>
      </c>
      <c r="I3490" s="4" t="s">
        <v>19847</v>
      </c>
      <c r="J3490" s="5" t="n">
        <f aca="false">LEN(K3490)</f>
        <v>20</v>
      </c>
      <c r="K3490" s="6" t="s">
        <v>19848</v>
      </c>
      <c r="L3490" s="4" t="s">
        <v>31</v>
      </c>
      <c r="M3490" s="4" t="s">
        <v>1216</v>
      </c>
    </row>
    <row r="3491" customFormat="false" ht="15.75" hidden="false" customHeight="true" outlineLevel="0" collapsed="false">
      <c r="A3491" s="4" t="n">
        <v>1303</v>
      </c>
      <c r="B3491" s="4" t="s">
        <v>19849</v>
      </c>
      <c r="C3491" s="4"/>
      <c r="D3491" s="4" t="s">
        <v>19850</v>
      </c>
      <c r="E3491" s="5" t="s">
        <v>19844</v>
      </c>
      <c r="F3491" s="4" t="s">
        <v>19851</v>
      </c>
      <c r="G3491" s="4" t="s">
        <v>322</v>
      </c>
      <c r="H3491" s="5" t="s">
        <v>19852</v>
      </c>
      <c r="I3491" s="9" t="s">
        <v>19853</v>
      </c>
      <c r="J3491" s="5" t="n">
        <f aca="false">LEN(K3491)</f>
        <v>20</v>
      </c>
      <c r="K3491" s="6" t="s">
        <v>19854</v>
      </c>
      <c r="L3491" s="4" t="s">
        <v>66</v>
      </c>
      <c r="M3491" s="4" t="s">
        <v>31</v>
      </c>
    </row>
    <row r="3492" customFormat="false" ht="15.75" hidden="false" customHeight="true" outlineLevel="0" collapsed="false">
      <c r="A3492" s="4" t="n">
        <v>1322</v>
      </c>
      <c r="B3492" s="4" t="s">
        <v>19855</v>
      </c>
      <c r="C3492" s="4"/>
      <c r="D3492" s="4" t="s">
        <v>19856</v>
      </c>
      <c r="E3492" s="5" t="s">
        <v>2078</v>
      </c>
      <c r="F3492" s="4" t="s">
        <v>322</v>
      </c>
      <c r="G3492" s="4" t="s">
        <v>322</v>
      </c>
      <c r="H3492" s="5" t="s">
        <v>19857</v>
      </c>
      <c r="I3492" s="4" t="s">
        <v>19858</v>
      </c>
      <c r="J3492" s="5" t="n">
        <f aca="false">LEN(K3492)</f>
        <v>20</v>
      </c>
      <c r="K3492" s="6" t="s">
        <v>19859</v>
      </c>
      <c r="L3492" s="4" t="s">
        <v>31</v>
      </c>
      <c r="M3492" s="4" t="s">
        <v>996</v>
      </c>
    </row>
    <row r="3493" customFormat="false" ht="15.75" hidden="false" customHeight="true" outlineLevel="0" collapsed="false">
      <c r="A3493" s="4" t="n">
        <v>1330</v>
      </c>
      <c r="B3493" s="4" t="s">
        <v>7324</v>
      </c>
      <c r="C3493" s="4"/>
      <c r="D3493" s="4" t="s">
        <v>19860</v>
      </c>
      <c r="E3493" s="5" t="s">
        <v>8756</v>
      </c>
      <c r="F3493" s="4" t="s">
        <v>8757</v>
      </c>
      <c r="G3493" s="4" t="s">
        <v>322</v>
      </c>
      <c r="H3493" s="5" t="s">
        <v>19861</v>
      </c>
      <c r="I3493" s="7" t="s">
        <v>19862</v>
      </c>
      <c r="J3493" s="5" t="n">
        <f aca="false">LEN(K3493)</f>
        <v>20</v>
      </c>
      <c r="K3493" s="5" t="s">
        <v>19863</v>
      </c>
      <c r="L3493" s="4" t="s">
        <v>78</v>
      </c>
      <c r="M3493" s="4" t="s">
        <v>695</v>
      </c>
    </row>
    <row r="3494" customFormat="false" ht="15.75" hidden="false" customHeight="true" outlineLevel="0" collapsed="false">
      <c r="A3494" s="4" t="n">
        <v>1348</v>
      </c>
      <c r="B3494" s="4" t="s">
        <v>19864</v>
      </c>
      <c r="C3494" s="4"/>
      <c r="D3494" s="4" t="s">
        <v>19865</v>
      </c>
      <c r="E3494" s="5" t="s">
        <v>5768</v>
      </c>
      <c r="F3494" s="4" t="s">
        <v>322</v>
      </c>
      <c r="G3494" s="4" t="s">
        <v>322</v>
      </c>
      <c r="H3494" s="5" t="s">
        <v>19866</v>
      </c>
      <c r="I3494" s="4" t="s">
        <v>19867</v>
      </c>
      <c r="J3494" s="5" t="n">
        <f aca="false">LEN(K3494)</f>
        <v>20</v>
      </c>
      <c r="K3494" s="6" t="s">
        <v>19518</v>
      </c>
      <c r="L3494" s="4" t="s">
        <v>1679</v>
      </c>
      <c r="M3494" s="4" t="s">
        <v>6582</v>
      </c>
    </row>
    <row r="3495" customFormat="false" ht="15.75" hidden="false" customHeight="true" outlineLevel="0" collapsed="false">
      <c r="A3495" s="4" t="n">
        <v>1360</v>
      </c>
      <c r="B3495" s="4" t="s">
        <v>19868</v>
      </c>
      <c r="C3495" s="4"/>
      <c r="D3495" s="4" t="s">
        <v>19869</v>
      </c>
      <c r="E3495" s="5" t="s">
        <v>7102</v>
      </c>
      <c r="F3495" s="4" t="s">
        <v>7103</v>
      </c>
      <c r="G3495" s="4" t="s">
        <v>322</v>
      </c>
      <c r="H3495" s="5" t="s">
        <v>19870</v>
      </c>
      <c r="I3495" s="4" t="s">
        <v>19871</v>
      </c>
      <c r="J3495" s="5" t="n">
        <f aca="false">LEN(K3495)</f>
        <v>20</v>
      </c>
      <c r="K3495" s="6" t="s">
        <v>19872</v>
      </c>
      <c r="L3495" s="4" t="s">
        <v>78</v>
      </c>
      <c r="M3495" s="4" t="s">
        <v>294</v>
      </c>
    </row>
    <row r="3496" customFormat="false" ht="15.75" hidden="false" customHeight="true" outlineLevel="0" collapsed="false">
      <c r="A3496" s="4" t="n">
        <v>1361</v>
      </c>
      <c r="B3496" s="4" t="s">
        <v>19873</v>
      </c>
      <c r="C3496" s="4"/>
      <c r="D3496" s="4" t="s">
        <v>19874</v>
      </c>
      <c r="E3496" s="5" t="s">
        <v>19875</v>
      </c>
      <c r="F3496" s="4" t="s">
        <v>19876</v>
      </c>
      <c r="G3496" s="4" t="s">
        <v>322</v>
      </c>
      <c r="H3496" s="5" t="s">
        <v>19877</v>
      </c>
      <c r="I3496" s="7" t="s">
        <v>19878</v>
      </c>
      <c r="J3496" s="5" t="n">
        <f aca="false">LEN(K3496)</f>
        <v>20</v>
      </c>
      <c r="K3496" s="6" t="str">
        <f aca="false">LOWER(SUBSTITUTE(SUBSTITUTE(SUBSTITUTE(SUBSTITUTE(SUBSTITUTE(SUBSTITUTE(SUBSTITUTE(B3496,"S.L.",""),"SL",""),"S.A.",""),"SA","")," ",""),".",""),",",""))&amp;".com"</f>
        <v>hotelruralcubino.com</v>
      </c>
      <c r="L3496" s="4" t="s">
        <v>21</v>
      </c>
      <c r="M3496" s="4" t="s">
        <v>1063</v>
      </c>
    </row>
    <row r="3497" customFormat="false" ht="15.75" hidden="false" customHeight="true" outlineLevel="0" collapsed="false">
      <c r="A3497" s="4" t="n">
        <v>1368</v>
      </c>
      <c r="B3497" s="4" t="s">
        <v>19879</v>
      </c>
      <c r="C3497" s="4"/>
      <c r="D3497" s="4" t="s">
        <v>19880</v>
      </c>
      <c r="E3497" s="5" t="s">
        <v>19881</v>
      </c>
      <c r="F3497" s="4" t="s">
        <v>19882</v>
      </c>
      <c r="G3497" s="4" t="s">
        <v>322</v>
      </c>
      <c r="H3497" s="5" t="s">
        <v>19883</v>
      </c>
      <c r="I3497" s="4" t="s">
        <v>19884</v>
      </c>
      <c r="J3497" s="5" t="n">
        <f aca="false">LEN(K3497)</f>
        <v>20</v>
      </c>
      <c r="K3497" s="6" t="s">
        <v>19885</v>
      </c>
      <c r="L3497" s="4" t="s">
        <v>31</v>
      </c>
      <c r="M3497" s="4" t="s">
        <v>31</v>
      </c>
    </row>
    <row r="3498" customFormat="false" ht="15.75" hidden="false" customHeight="true" outlineLevel="0" collapsed="false">
      <c r="A3498" s="4" t="n">
        <v>1404</v>
      </c>
      <c r="B3498" s="4" t="s">
        <v>19886</v>
      </c>
      <c r="C3498" s="4"/>
      <c r="D3498" s="4" t="s">
        <v>19887</v>
      </c>
      <c r="E3498" s="5" t="s">
        <v>16234</v>
      </c>
      <c r="F3498" s="4" t="s">
        <v>1097</v>
      </c>
      <c r="G3498" s="4" t="s">
        <v>1097</v>
      </c>
      <c r="H3498" s="5" t="s">
        <v>19888</v>
      </c>
      <c r="I3498" s="4" t="s">
        <v>19889</v>
      </c>
      <c r="J3498" s="5" t="n">
        <f aca="false">LEN(K3498)</f>
        <v>20</v>
      </c>
      <c r="K3498" s="6" t="s">
        <v>19890</v>
      </c>
      <c r="L3498" s="4" t="s">
        <v>21</v>
      </c>
      <c r="M3498" s="4" t="s">
        <v>451</v>
      </c>
    </row>
    <row r="3499" customFormat="false" ht="15.75" hidden="false" customHeight="true" outlineLevel="0" collapsed="false">
      <c r="A3499" s="4" t="n">
        <v>1440</v>
      </c>
      <c r="B3499" s="4" t="s">
        <v>17739</v>
      </c>
      <c r="C3499" s="4"/>
      <c r="D3499" s="4" t="s">
        <v>19891</v>
      </c>
      <c r="E3499" s="5" t="s">
        <v>4484</v>
      </c>
      <c r="F3499" s="4" t="s">
        <v>4485</v>
      </c>
      <c r="G3499" s="4" t="s">
        <v>1097</v>
      </c>
      <c r="H3499" s="5" t="s">
        <v>19892</v>
      </c>
      <c r="I3499" s="4" t="s">
        <v>19893</v>
      </c>
      <c r="J3499" s="5" t="n">
        <f aca="false">LEN(K3499)</f>
        <v>20</v>
      </c>
      <c r="K3499" s="6" t="s">
        <v>19894</v>
      </c>
      <c r="L3499" s="4" t="s">
        <v>21</v>
      </c>
      <c r="M3499" s="4" t="s">
        <v>326</v>
      </c>
    </row>
    <row r="3500" customFormat="false" ht="15.75" hidden="false" customHeight="true" outlineLevel="0" collapsed="false">
      <c r="A3500" s="4" t="n">
        <v>1442</v>
      </c>
      <c r="B3500" s="4" t="s">
        <v>19895</v>
      </c>
      <c r="C3500" s="4"/>
      <c r="D3500" s="4" t="s">
        <v>19896</v>
      </c>
      <c r="E3500" s="5" t="s">
        <v>4484</v>
      </c>
      <c r="F3500" s="4" t="s">
        <v>1097</v>
      </c>
      <c r="G3500" s="4" t="s">
        <v>1097</v>
      </c>
      <c r="H3500" s="5" t="s">
        <v>19897</v>
      </c>
      <c r="I3500" s="4" t="s">
        <v>19898</v>
      </c>
      <c r="J3500" s="5" t="n">
        <f aca="false">LEN(K3500)</f>
        <v>20</v>
      </c>
      <c r="K3500" s="10" t="s">
        <v>19899</v>
      </c>
      <c r="L3500" s="4" t="s">
        <v>21</v>
      </c>
      <c r="M3500" s="4" t="s">
        <v>996</v>
      </c>
    </row>
    <row r="3501" customFormat="false" ht="15.75" hidden="false" customHeight="true" outlineLevel="0" collapsed="false">
      <c r="A3501" s="4" t="n">
        <v>1465</v>
      </c>
      <c r="B3501" s="4" t="s">
        <v>19900</v>
      </c>
      <c r="C3501" s="4"/>
      <c r="D3501" s="4" t="s">
        <v>19901</v>
      </c>
      <c r="E3501" s="5" t="s">
        <v>19902</v>
      </c>
      <c r="F3501" s="4" t="s">
        <v>19903</v>
      </c>
      <c r="G3501" s="4" t="s">
        <v>1097</v>
      </c>
      <c r="H3501" s="5" t="s">
        <v>19904</v>
      </c>
      <c r="I3501" s="7" t="s">
        <v>19905</v>
      </c>
      <c r="J3501" s="5" t="n">
        <f aca="false">LEN(K3501)</f>
        <v>20</v>
      </c>
      <c r="K3501" s="6" t="s">
        <v>19906</v>
      </c>
      <c r="L3501" s="4" t="s">
        <v>21</v>
      </c>
      <c r="M3501" s="4" t="s">
        <v>695</v>
      </c>
    </row>
    <row r="3502" customFormat="false" ht="15.75" hidden="false" customHeight="true" outlineLevel="0" collapsed="false">
      <c r="A3502" s="4" t="n">
        <v>1490</v>
      </c>
      <c r="B3502" s="4" t="s">
        <v>19907</v>
      </c>
      <c r="C3502" s="4"/>
      <c r="D3502" s="4" t="s">
        <v>19908</v>
      </c>
      <c r="E3502" s="5" t="s">
        <v>1031</v>
      </c>
      <c r="F3502" s="4" t="s">
        <v>464</v>
      </c>
      <c r="G3502" s="4" t="s">
        <v>464</v>
      </c>
      <c r="H3502" s="5" t="s">
        <v>19909</v>
      </c>
      <c r="I3502" s="4" t="s">
        <v>19910</v>
      </c>
      <c r="J3502" s="5" t="n">
        <f aca="false">LEN(K3502)</f>
        <v>20</v>
      </c>
      <c r="K3502" s="6" t="s">
        <v>19911</v>
      </c>
      <c r="L3502" s="4" t="s">
        <v>78</v>
      </c>
      <c r="M3502" s="4" t="s">
        <v>3470</v>
      </c>
    </row>
    <row r="3503" customFormat="false" ht="15.75" hidden="false" customHeight="true" outlineLevel="0" collapsed="false">
      <c r="A3503" s="4" t="n">
        <v>1500</v>
      </c>
      <c r="B3503" s="4" t="s">
        <v>19912</v>
      </c>
      <c r="C3503" s="4"/>
      <c r="D3503" s="4" t="s">
        <v>19913</v>
      </c>
      <c r="E3503" s="5" t="s">
        <v>19914</v>
      </c>
      <c r="F3503" s="4" t="s">
        <v>19915</v>
      </c>
      <c r="G3503" s="4" t="s">
        <v>464</v>
      </c>
      <c r="H3503" s="5" t="s">
        <v>19916</v>
      </c>
      <c r="I3503" s="4" t="s">
        <v>19917</v>
      </c>
      <c r="J3503" s="5" t="n">
        <f aca="false">LEN(K3503)</f>
        <v>20</v>
      </c>
      <c r="K3503" s="6" t="str">
        <f aca="false">LOWER(SUBSTITUTE(SUBSTITUTE(SUBSTITUTE(SUBSTITUTE(SUBSTITUTE(SUBSTITUTE(SUBSTITUTE(B3503,"S.L.",""),"SL",""),"S.A.",""),"SA","")," ",""),".",""),",",""))&amp;".com"</f>
        <v>guindanaomocejon.com</v>
      </c>
      <c r="L3503" s="4" t="s">
        <v>78</v>
      </c>
      <c r="M3503" s="4" t="s">
        <v>929</v>
      </c>
    </row>
    <row r="3504" customFormat="false" ht="15.75" hidden="false" customHeight="true" outlineLevel="0" collapsed="false">
      <c r="A3504" s="4" t="n">
        <v>1502</v>
      </c>
      <c r="B3504" s="4" t="s">
        <v>19918</v>
      </c>
      <c r="C3504" s="4"/>
      <c r="D3504" s="4" t="s">
        <v>19919</v>
      </c>
      <c r="E3504" s="5" t="s">
        <v>3206</v>
      </c>
      <c r="F3504" s="4" t="s">
        <v>464</v>
      </c>
      <c r="G3504" s="4" t="s">
        <v>464</v>
      </c>
      <c r="H3504" s="5" t="s">
        <v>19920</v>
      </c>
      <c r="I3504" s="4" t="s">
        <v>19921</v>
      </c>
      <c r="J3504" s="5" t="n">
        <f aca="false">LEN(K3504)</f>
        <v>20</v>
      </c>
      <c r="K3504" s="10" t="s">
        <v>19671</v>
      </c>
      <c r="L3504" s="4" t="s">
        <v>66</v>
      </c>
      <c r="M3504" s="4" t="s">
        <v>1085</v>
      </c>
    </row>
    <row r="3505" customFormat="false" ht="15.75" hidden="false" customHeight="true" outlineLevel="0" collapsed="false">
      <c r="A3505" s="4" t="n">
        <v>1503</v>
      </c>
      <c r="B3505" s="4" t="s">
        <v>19922</v>
      </c>
      <c r="C3505" s="4"/>
      <c r="D3505" s="4" t="s">
        <v>19923</v>
      </c>
      <c r="E3505" s="5" t="s">
        <v>19924</v>
      </c>
      <c r="F3505" s="4" t="s">
        <v>19925</v>
      </c>
      <c r="G3505" s="4" t="s">
        <v>464</v>
      </c>
      <c r="H3505" s="5" t="s">
        <v>19926</v>
      </c>
      <c r="I3505" s="17" t="s">
        <v>19927</v>
      </c>
      <c r="J3505" s="5" t="n">
        <f aca="false">LEN(K3505)</f>
        <v>20</v>
      </c>
      <c r="K3505" s="19" t="s">
        <v>19928</v>
      </c>
      <c r="L3505" s="4" t="s">
        <v>78</v>
      </c>
      <c r="M3505" s="4" t="s">
        <v>877</v>
      </c>
    </row>
    <row r="3506" customFormat="false" ht="15.75" hidden="false" customHeight="true" outlineLevel="0" collapsed="false">
      <c r="A3506" s="4" t="n">
        <v>1518</v>
      </c>
      <c r="B3506" s="4" t="s">
        <v>19929</v>
      </c>
      <c r="C3506" s="4"/>
      <c r="D3506" s="4" t="s">
        <v>19930</v>
      </c>
      <c r="E3506" s="5" t="s">
        <v>19931</v>
      </c>
      <c r="F3506" s="4" t="s">
        <v>464</v>
      </c>
      <c r="G3506" s="4" t="s">
        <v>464</v>
      </c>
      <c r="H3506" s="5" t="s">
        <v>19932</v>
      </c>
      <c r="I3506" s="4" t="s">
        <v>19933</v>
      </c>
      <c r="J3506" s="5" t="n">
        <f aca="false">LEN(K3506)</f>
        <v>20</v>
      </c>
      <c r="K3506" s="6" t="s">
        <v>19934</v>
      </c>
      <c r="L3506" s="4" t="s">
        <v>78</v>
      </c>
      <c r="M3506" s="4" t="s">
        <v>9626</v>
      </c>
    </row>
    <row r="3507" customFormat="false" ht="15.75" hidden="false" customHeight="true" outlineLevel="0" collapsed="false">
      <c r="A3507" s="4" t="n">
        <v>1567</v>
      </c>
      <c r="B3507" s="4" t="s">
        <v>19935</v>
      </c>
      <c r="C3507" s="4"/>
      <c r="D3507" s="4" t="s">
        <v>19936</v>
      </c>
      <c r="E3507" s="5" t="s">
        <v>3218</v>
      </c>
      <c r="F3507" s="4" t="s">
        <v>3219</v>
      </c>
      <c r="G3507" s="4" t="s">
        <v>2093</v>
      </c>
      <c r="H3507" s="5" t="s">
        <v>19937</v>
      </c>
      <c r="I3507" s="17" t="s">
        <v>19938</v>
      </c>
      <c r="J3507" s="5" t="n">
        <f aca="false">LEN(K3507)</f>
        <v>20</v>
      </c>
      <c r="K3507" s="19" t="s">
        <v>19939</v>
      </c>
      <c r="L3507" s="4" t="s">
        <v>31</v>
      </c>
      <c r="M3507" s="4" t="s">
        <v>3415</v>
      </c>
    </row>
    <row r="3508" customFormat="false" ht="15.75" hidden="false" customHeight="true" outlineLevel="0" collapsed="false">
      <c r="A3508" s="4" t="n">
        <v>1608</v>
      </c>
      <c r="B3508" s="4" t="s">
        <v>19940</v>
      </c>
      <c r="C3508" s="4"/>
      <c r="D3508" s="4" t="s">
        <v>19941</v>
      </c>
      <c r="E3508" s="5" t="s">
        <v>3231</v>
      </c>
      <c r="F3508" s="4" t="s">
        <v>3232</v>
      </c>
      <c r="G3508" s="4" t="s">
        <v>2093</v>
      </c>
      <c r="H3508" s="5" t="s">
        <v>19942</v>
      </c>
      <c r="I3508" s="17" t="s">
        <v>19943</v>
      </c>
      <c r="J3508" s="5" t="n">
        <f aca="false">LEN(K3508)</f>
        <v>20</v>
      </c>
      <c r="K3508" s="19" t="s">
        <v>19944</v>
      </c>
      <c r="L3508" s="4" t="s">
        <v>31</v>
      </c>
      <c r="M3508" s="4" t="s">
        <v>31</v>
      </c>
    </row>
    <row r="3509" customFormat="false" ht="15.75" hidden="false" customHeight="true" outlineLevel="0" collapsed="false">
      <c r="A3509" s="4" t="n">
        <v>1617</v>
      </c>
      <c r="B3509" s="4" t="s">
        <v>19945</v>
      </c>
      <c r="C3509" s="4"/>
      <c r="D3509" s="4" t="s">
        <v>19946</v>
      </c>
      <c r="E3509" s="5" t="s">
        <v>19947</v>
      </c>
      <c r="F3509" s="4" t="s">
        <v>19948</v>
      </c>
      <c r="G3509" s="4" t="s">
        <v>2093</v>
      </c>
      <c r="H3509" s="5" t="s">
        <v>19949</v>
      </c>
      <c r="I3509" s="4" t="s">
        <v>19950</v>
      </c>
      <c r="J3509" s="5" t="n">
        <f aca="false">LEN(K3509)</f>
        <v>20</v>
      </c>
      <c r="K3509" s="6" t="s">
        <v>19951</v>
      </c>
      <c r="L3509" s="4" t="s">
        <v>66</v>
      </c>
      <c r="M3509" s="4" t="s">
        <v>336</v>
      </c>
    </row>
    <row r="3510" customFormat="false" ht="15.75" hidden="false" customHeight="true" outlineLevel="0" collapsed="false">
      <c r="A3510" s="4" t="n">
        <v>1645</v>
      </c>
      <c r="B3510" s="4" t="s">
        <v>18616</v>
      </c>
      <c r="C3510" s="4"/>
      <c r="D3510" s="4" t="s">
        <v>19952</v>
      </c>
      <c r="E3510" s="5" t="s">
        <v>5806</v>
      </c>
      <c r="F3510" s="4" t="s">
        <v>895</v>
      </c>
      <c r="G3510" s="4" t="s">
        <v>895</v>
      </c>
      <c r="H3510" s="5" t="s">
        <v>19953</v>
      </c>
      <c r="I3510" s="17" t="s">
        <v>19954</v>
      </c>
      <c r="J3510" s="5" t="n">
        <f aca="false">LEN(K3510)</f>
        <v>20</v>
      </c>
      <c r="K3510" s="19" t="s">
        <v>19955</v>
      </c>
      <c r="L3510" s="4" t="s">
        <v>10677</v>
      </c>
      <c r="M3510" s="4" t="s">
        <v>877</v>
      </c>
    </row>
    <row r="3511" customFormat="false" ht="15.75" hidden="false" customHeight="true" outlineLevel="0" collapsed="false">
      <c r="A3511" s="4" t="n">
        <v>1646</v>
      </c>
      <c r="B3511" s="4" t="s">
        <v>19956</v>
      </c>
      <c r="C3511" s="4"/>
      <c r="D3511" s="4" t="s">
        <v>19957</v>
      </c>
      <c r="E3511" s="5" t="s">
        <v>19958</v>
      </c>
      <c r="F3511" s="4" t="s">
        <v>895</v>
      </c>
      <c r="G3511" s="4" t="s">
        <v>895</v>
      </c>
      <c r="H3511" s="5" t="s">
        <v>19959</v>
      </c>
      <c r="I3511" s="4" t="s">
        <v>19960</v>
      </c>
      <c r="J3511" s="5" t="n">
        <f aca="false">LEN(K3511)</f>
        <v>20</v>
      </c>
      <c r="K3511" s="6" t="s">
        <v>19961</v>
      </c>
      <c r="L3511" s="4" t="s">
        <v>57</v>
      </c>
      <c r="M3511" s="4" t="s">
        <v>31</v>
      </c>
    </row>
    <row r="3512" customFormat="false" ht="15.75" hidden="false" customHeight="true" outlineLevel="0" collapsed="false">
      <c r="A3512" s="4" t="n">
        <v>1649</v>
      </c>
      <c r="B3512" s="4" t="s">
        <v>19962</v>
      </c>
      <c r="C3512" s="4"/>
      <c r="D3512" s="4" t="s">
        <v>19963</v>
      </c>
      <c r="E3512" s="5" t="s">
        <v>5806</v>
      </c>
      <c r="F3512" s="4" t="s">
        <v>895</v>
      </c>
      <c r="G3512" s="4" t="s">
        <v>895</v>
      </c>
      <c r="H3512" s="5" t="s">
        <v>19964</v>
      </c>
      <c r="I3512" s="4" t="s">
        <v>19965</v>
      </c>
      <c r="J3512" s="5" t="n">
        <f aca="false">LEN(K3512)</f>
        <v>20</v>
      </c>
      <c r="K3512" s="6" t="s">
        <v>19966</v>
      </c>
      <c r="L3512" s="4" t="s">
        <v>66</v>
      </c>
      <c r="M3512" s="4" t="s">
        <v>3461</v>
      </c>
    </row>
    <row r="3513" customFormat="false" ht="15.75" hidden="false" customHeight="true" outlineLevel="0" collapsed="false">
      <c r="A3513" s="4" t="n">
        <v>1656</v>
      </c>
      <c r="B3513" s="4" t="s">
        <v>19967</v>
      </c>
      <c r="C3513" s="4"/>
      <c r="D3513" s="4" t="s">
        <v>19968</v>
      </c>
      <c r="E3513" s="5" t="s">
        <v>8832</v>
      </c>
      <c r="F3513" s="4" t="s">
        <v>8833</v>
      </c>
      <c r="G3513" s="4" t="s">
        <v>895</v>
      </c>
      <c r="H3513" s="5" t="s">
        <v>19969</v>
      </c>
      <c r="I3513" s="4" t="s">
        <v>19970</v>
      </c>
      <c r="J3513" s="5" t="n">
        <f aca="false">LEN(K3513)</f>
        <v>20</v>
      </c>
      <c r="K3513" s="6" t="s">
        <v>19971</v>
      </c>
      <c r="L3513" s="4" t="s">
        <v>31</v>
      </c>
      <c r="M3513" s="4" t="s">
        <v>1063</v>
      </c>
    </row>
    <row r="3514" customFormat="false" ht="15.75" hidden="false" customHeight="true" outlineLevel="0" collapsed="false">
      <c r="A3514" s="4" t="n">
        <v>1711</v>
      </c>
      <c r="B3514" s="4" t="s">
        <v>9762</v>
      </c>
      <c r="C3514" s="4"/>
      <c r="D3514" s="4" t="s">
        <v>19972</v>
      </c>
      <c r="E3514" s="5" t="s">
        <v>19391</v>
      </c>
      <c r="F3514" s="4" t="s">
        <v>19392</v>
      </c>
      <c r="G3514" s="4" t="s">
        <v>895</v>
      </c>
      <c r="H3514" s="5" t="s">
        <v>19973</v>
      </c>
      <c r="I3514" s="7" t="s">
        <v>19974</v>
      </c>
      <c r="J3514" s="5" t="n">
        <f aca="false">LEN(K3514)</f>
        <v>20</v>
      </c>
      <c r="K3514" s="6" t="s">
        <v>19975</v>
      </c>
      <c r="L3514" s="4" t="s">
        <v>78</v>
      </c>
      <c r="M3514" s="4" t="s">
        <v>577</v>
      </c>
    </row>
    <row r="3515" customFormat="false" ht="15.75" hidden="false" customHeight="true" outlineLevel="0" collapsed="false">
      <c r="A3515" s="4" t="n">
        <v>1723</v>
      </c>
      <c r="B3515" s="4" t="s">
        <v>19976</v>
      </c>
      <c r="C3515" s="4"/>
      <c r="D3515" s="4" t="s">
        <v>19977</v>
      </c>
      <c r="E3515" s="5" t="s">
        <v>1796</v>
      </c>
      <c r="F3515" s="4" t="s">
        <v>1797</v>
      </c>
      <c r="G3515" s="4" t="s">
        <v>895</v>
      </c>
      <c r="H3515" s="5" t="s">
        <v>19978</v>
      </c>
      <c r="I3515" s="4" t="s">
        <v>19979</v>
      </c>
      <c r="J3515" s="5" t="n">
        <f aca="false">LEN(K3515)</f>
        <v>20</v>
      </c>
      <c r="K3515" s="6" t="s">
        <v>19980</v>
      </c>
      <c r="L3515" s="4" t="s">
        <v>21</v>
      </c>
      <c r="M3515" s="4" t="s">
        <v>877</v>
      </c>
    </row>
    <row r="3516" customFormat="false" ht="15.75" hidden="false" customHeight="true" outlineLevel="0" collapsed="false">
      <c r="A3516" s="4" t="n">
        <v>1726</v>
      </c>
      <c r="B3516" s="4" t="s">
        <v>19981</v>
      </c>
      <c r="C3516" s="4"/>
      <c r="D3516" s="4" t="s">
        <v>19982</v>
      </c>
      <c r="E3516" s="5" t="s">
        <v>19983</v>
      </c>
      <c r="F3516" s="4" t="s">
        <v>19984</v>
      </c>
      <c r="G3516" s="4" t="s">
        <v>895</v>
      </c>
      <c r="H3516" s="5" t="s">
        <v>19985</v>
      </c>
      <c r="I3516" s="17" t="s">
        <v>19986</v>
      </c>
      <c r="J3516" s="5" t="n">
        <f aca="false">LEN(K3516)</f>
        <v>20</v>
      </c>
      <c r="K3516" s="19" t="s">
        <v>19987</v>
      </c>
      <c r="L3516" s="4" t="s">
        <v>31</v>
      </c>
      <c r="M3516" s="4" t="s">
        <v>344</v>
      </c>
    </row>
    <row r="3517" customFormat="false" ht="15.75" hidden="false" customHeight="true" outlineLevel="0" collapsed="false">
      <c r="A3517" s="4" t="n">
        <v>1733</v>
      </c>
      <c r="B3517" s="4" t="s">
        <v>19988</v>
      </c>
      <c r="C3517" s="4"/>
      <c r="D3517" s="4" t="s">
        <v>19989</v>
      </c>
      <c r="E3517" s="5" t="s">
        <v>7189</v>
      </c>
      <c r="F3517" s="4" t="s">
        <v>895</v>
      </c>
      <c r="G3517" s="4" t="s">
        <v>895</v>
      </c>
      <c r="H3517" s="5" t="s">
        <v>19990</v>
      </c>
      <c r="I3517" s="17" t="s">
        <v>19991</v>
      </c>
      <c r="J3517" s="5" t="n">
        <f aca="false">LEN(K3517)</f>
        <v>20</v>
      </c>
      <c r="K3517" s="19" t="s">
        <v>19992</v>
      </c>
      <c r="L3517" s="4" t="s">
        <v>31</v>
      </c>
      <c r="M3517" s="4" t="s">
        <v>19993</v>
      </c>
    </row>
    <row r="3518" customFormat="false" ht="15.75" hidden="false" customHeight="true" outlineLevel="0" collapsed="false">
      <c r="A3518" s="4" t="n">
        <v>11891</v>
      </c>
      <c r="B3518" s="4" t="s">
        <v>19994</v>
      </c>
      <c r="C3518" s="4"/>
      <c r="D3518" s="4" t="s">
        <v>19995</v>
      </c>
      <c r="E3518" s="5" t="s">
        <v>1046</v>
      </c>
      <c r="F3518" s="4" t="s">
        <v>1047</v>
      </c>
      <c r="G3518" s="4" t="s">
        <v>37</v>
      </c>
      <c r="H3518" s="5" t="s">
        <v>19996</v>
      </c>
      <c r="I3518" s="4" t="s">
        <v>19997</v>
      </c>
      <c r="J3518" s="5" t="n">
        <f aca="false">LEN(K3518)</f>
        <v>20</v>
      </c>
      <c r="K3518" s="6" t="s">
        <v>19998</v>
      </c>
      <c r="L3518" s="4" t="s">
        <v>57</v>
      </c>
      <c r="M3518" s="4" t="s">
        <v>31</v>
      </c>
    </row>
    <row r="3519" customFormat="false" ht="15.75" hidden="false" customHeight="true" outlineLevel="0" collapsed="false">
      <c r="A3519" s="4" t="n">
        <v>1756</v>
      </c>
      <c r="B3519" s="4" t="s">
        <v>19999</v>
      </c>
      <c r="C3519" s="4"/>
      <c r="D3519" s="4" t="s">
        <v>20000</v>
      </c>
      <c r="E3519" s="5" t="s">
        <v>52</v>
      </c>
      <c r="F3519" s="4" t="s">
        <v>53</v>
      </c>
      <c r="G3519" s="4" t="s">
        <v>37</v>
      </c>
      <c r="H3519" s="5" t="s">
        <v>20001</v>
      </c>
      <c r="I3519" s="4" t="s">
        <v>20002</v>
      </c>
      <c r="J3519" s="5" t="n">
        <f aca="false">LEN(K3519)</f>
        <v>20</v>
      </c>
      <c r="K3519" s="6" t="s">
        <v>19767</v>
      </c>
      <c r="L3519" s="4" t="s">
        <v>21</v>
      </c>
      <c r="M3519" s="4" t="s">
        <v>20003</v>
      </c>
    </row>
    <row r="3520" customFormat="false" ht="15.75" hidden="false" customHeight="true" outlineLevel="0" collapsed="false">
      <c r="A3520" s="4" t="n">
        <v>1806</v>
      </c>
      <c r="B3520" s="4" t="s">
        <v>20004</v>
      </c>
      <c r="C3520" s="4"/>
      <c r="D3520" s="4" t="s">
        <v>20005</v>
      </c>
      <c r="E3520" s="5" t="s">
        <v>13029</v>
      </c>
      <c r="F3520" s="4" t="s">
        <v>267</v>
      </c>
      <c r="G3520" s="4" t="s">
        <v>37</v>
      </c>
      <c r="H3520" s="5" t="s">
        <v>20006</v>
      </c>
      <c r="I3520" s="4" t="s">
        <v>20007</v>
      </c>
      <c r="J3520" s="5" t="n">
        <f aca="false">LEN(K3520)</f>
        <v>20</v>
      </c>
      <c r="K3520" s="6" t="s">
        <v>20008</v>
      </c>
      <c r="L3520" s="4" t="s">
        <v>78</v>
      </c>
      <c r="M3520" s="4" t="s">
        <v>317</v>
      </c>
    </row>
    <row r="3521" customFormat="false" ht="15.75" hidden="false" customHeight="true" outlineLevel="0" collapsed="false">
      <c r="A3521" s="4" t="n">
        <v>1821</v>
      </c>
      <c r="B3521" s="4" t="s">
        <v>20009</v>
      </c>
      <c r="C3521" s="4"/>
      <c r="D3521" s="4" t="s">
        <v>20010</v>
      </c>
      <c r="E3521" s="5" t="s">
        <v>1019</v>
      </c>
      <c r="F3521" s="4" t="s">
        <v>478</v>
      </c>
      <c r="G3521" s="4" t="s">
        <v>37</v>
      </c>
      <c r="H3521" s="5" t="s">
        <v>20011</v>
      </c>
      <c r="I3521" s="4" t="s">
        <v>20012</v>
      </c>
      <c r="J3521" s="5" t="n">
        <f aca="false">LEN(K3521)</f>
        <v>20</v>
      </c>
      <c r="K3521" s="10" t="s">
        <v>20013</v>
      </c>
      <c r="L3521" s="4" t="s">
        <v>57</v>
      </c>
      <c r="M3521" s="4" t="s">
        <v>967</v>
      </c>
    </row>
    <row r="3522" customFormat="false" ht="15.75" hidden="false" customHeight="true" outlineLevel="0" collapsed="false">
      <c r="A3522" s="4" t="n">
        <v>1864</v>
      </c>
      <c r="B3522" s="4" t="s">
        <v>20014</v>
      </c>
      <c r="C3522" s="4"/>
      <c r="D3522" s="4" t="s">
        <v>20015</v>
      </c>
      <c r="E3522" s="5" t="s">
        <v>1046</v>
      </c>
      <c r="F3522" s="4" t="s">
        <v>1047</v>
      </c>
      <c r="G3522" s="4" t="s">
        <v>37</v>
      </c>
      <c r="H3522" s="5" t="s">
        <v>20016</v>
      </c>
      <c r="I3522" s="4" t="s">
        <v>20017</v>
      </c>
      <c r="J3522" s="5" t="n">
        <f aca="false">LEN(K3522)</f>
        <v>20</v>
      </c>
      <c r="K3522" s="6" t="str">
        <f aca="false">LOWER(SUBSTITUTE(SUBSTITUTE(SUBSTITUTE(SUBSTITUTE(SUBSTITUTE(SUBSTITUTE(SUBSTITUTE(B3522,"S.L.",""),"SL",""),"S.A.",""),"SA","")," ",""),".",""),",",""))&amp;".com"</f>
        <v>apartamentosibel.com</v>
      </c>
      <c r="L3522" s="4" t="s">
        <v>1970</v>
      </c>
      <c r="M3522" s="4" t="s">
        <v>31</v>
      </c>
    </row>
    <row r="3523" customFormat="false" ht="15.75" hidden="false" customHeight="true" outlineLevel="0" collapsed="false">
      <c r="A3523" s="4" t="n">
        <v>1886</v>
      </c>
      <c r="B3523" s="4" t="s">
        <v>7222</v>
      </c>
      <c r="C3523" s="4"/>
      <c r="D3523" s="4" t="s">
        <v>7223</v>
      </c>
      <c r="E3523" s="5" t="s">
        <v>1046</v>
      </c>
      <c r="F3523" s="4" t="s">
        <v>1047</v>
      </c>
      <c r="G3523" s="4" t="s">
        <v>37</v>
      </c>
      <c r="H3523" s="5" t="s">
        <v>7224</v>
      </c>
      <c r="I3523" s="17" t="s">
        <v>7225</v>
      </c>
      <c r="J3523" s="5" t="n">
        <f aca="false">LEN(K3523)</f>
        <v>20</v>
      </c>
      <c r="K3523" s="19" t="s">
        <v>20018</v>
      </c>
      <c r="L3523" s="4" t="s">
        <v>57</v>
      </c>
      <c r="M3523" s="4" t="s">
        <v>17733</v>
      </c>
    </row>
    <row r="3524" customFormat="false" ht="15.75" hidden="false" customHeight="true" outlineLevel="0" collapsed="false">
      <c r="A3524" s="4" t="n">
        <v>1893</v>
      </c>
      <c r="B3524" s="4" t="s">
        <v>20019</v>
      </c>
      <c r="C3524" s="4"/>
      <c r="D3524" s="4" t="s">
        <v>20020</v>
      </c>
      <c r="E3524" s="5" t="s">
        <v>1046</v>
      </c>
      <c r="F3524" s="4" t="s">
        <v>1047</v>
      </c>
      <c r="G3524" s="4" t="s">
        <v>37</v>
      </c>
      <c r="H3524" s="5" t="s">
        <v>20021</v>
      </c>
      <c r="I3524" s="4" t="s">
        <v>20022</v>
      </c>
      <c r="J3524" s="5" t="n">
        <f aca="false">LEN(K3524)</f>
        <v>20</v>
      </c>
      <c r="K3524" s="6" t="s">
        <v>20023</v>
      </c>
      <c r="L3524" s="4" t="s">
        <v>31</v>
      </c>
      <c r="M3524" s="4" t="s">
        <v>31</v>
      </c>
    </row>
    <row r="3525" customFormat="false" ht="15.75" hidden="false" customHeight="true" outlineLevel="0" collapsed="false">
      <c r="A3525" s="4" t="n">
        <v>1999</v>
      </c>
      <c r="B3525" s="4" t="s">
        <v>20024</v>
      </c>
      <c r="C3525" s="4"/>
      <c r="D3525" s="4" t="s">
        <v>20025</v>
      </c>
      <c r="E3525" s="5" t="s">
        <v>760</v>
      </c>
      <c r="F3525" s="4" t="s">
        <v>439</v>
      </c>
      <c r="G3525" s="4" t="s">
        <v>37</v>
      </c>
      <c r="H3525" s="5" t="s">
        <v>20026</v>
      </c>
      <c r="I3525" s="4" t="s">
        <v>20027</v>
      </c>
      <c r="J3525" s="5" t="n">
        <f aca="false">LEN(K3525)</f>
        <v>20</v>
      </c>
      <c r="K3525" s="6" t="s">
        <v>19767</v>
      </c>
      <c r="L3525" s="4" t="s">
        <v>57</v>
      </c>
      <c r="M3525" s="4" t="s">
        <v>5882</v>
      </c>
    </row>
    <row r="3526" customFormat="false" ht="27.75" hidden="false" customHeight="true" outlineLevel="0" collapsed="false">
      <c r="A3526" s="4" t="n">
        <v>2002</v>
      </c>
      <c r="B3526" s="4" t="s">
        <v>20028</v>
      </c>
      <c r="C3526" s="4"/>
      <c r="D3526" s="4" t="s">
        <v>20029</v>
      </c>
      <c r="E3526" s="5" t="s">
        <v>760</v>
      </c>
      <c r="F3526" s="4" t="s">
        <v>439</v>
      </c>
      <c r="G3526" s="4" t="s">
        <v>37</v>
      </c>
      <c r="H3526" s="5" t="s">
        <v>20030</v>
      </c>
      <c r="I3526" s="7" t="s">
        <v>20031</v>
      </c>
      <c r="J3526" s="5" t="n">
        <f aca="false">LEN(K3526)</f>
        <v>20</v>
      </c>
      <c r="K3526" s="19" t="s">
        <v>19767</v>
      </c>
      <c r="L3526" s="4" t="s">
        <v>57</v>
      </c>
      <c r="M3526" s="4" t="s">
        <v>31</v>
      </c>
    </row>
    <row r="3527" customFormat="false" ht="15.75" hidden="false" customHeight="true" outlineLevel="0" collapsed="false">
      <c r="A3527" s="4" t="n">
        <v>2015</v>
      </c>
      <c r="B3527" s="4" t="s">
        <v>20032</v>
      </c>
      <c r="C3527" s="4"/>
      <c r="D3527" s="4" t="s">
        <v>20033</v>
      </c>
      <c r="E3527" s="5" t="s">
        <v>35</v>
      </c>
      <c r="F3527" s="4" t="s">
        <v>36</v>
      </c>
      <c r="G3527" s="4" t="s">
        <v>37</v>
      </c>
      <c r="H3527" s="5" t="s">
        <v>20034</v>
      </c>
      <c r="I3527" s="4" t="s">
        <v>20035</v>
      </c>
      <c r="J3527" s="5" t="n">
        <f aca="false">LEN(K3527)</f>
        <v>20</v>
      </c>
      <c r="K3527" s="6" t="s">
        <v>20036</v>
      </c>
      <c r="L3527" s="4" t="s">
        <v>31</v>
      </c>
      <c r="M3527" s="4" t="s">
        <v>763</v>
      </c>
    </row>
    <row r="3528" customFormat="false" ht="15.75" hidden="false" customHeight="true" outlineLevel="0" collapsed="false">
      <c r="A3528" s="4" t="n">
        <v>2034</v>
      </c>
      <c r="B3528" s="4" t="s">
        <v>20037</v>
      </c>
      <c r="C3528" s="4"/>
      <c r="D3528" s="4" t="s">
        <v>20038</v>
      </c>
      <c r="E3528" s="5" t="s">
        <v>266</v>
      </c>
      <c r="F3528" s="4" t="s">
        <v>267</v>
      </c>
      <c r="G3528" s="4" t="s">
        <v>37</v>
      </c>
      <c r="H3528" s="5" t="s">
        <v>20039</v>
      </c>
      <c r="I3528" s="9" t="s">
        <v>20040</v>
      </c>
      <c r="J3528" s="5" t="n">
        <f aca="false">LEN(K3528)</f>
        <v>20</v>
      </c>
      <c r="K3528" s="6" t="s">
        <v>19794</v>
      </c>
      <c r="L3528" s="4" t="s">
        <v>57</v>
      </c>
      <c r="M3528" s="4" t="s">
        <v>20041</v>
      </c>
    </row>
    <row r="3529" customFormat="false" ht="15.75" hidden="false" customHeight="true" outlineLevel="0" collapsed="false">
      <c r="A3529" s="4" t="n">
        <v>2066</v>
      </c>
      <c r="B3529" s="4" t="s">
        <v>20042</v>
      </c>
      <c r="C3529" s="4"/>
      <c r="D3529" s="4" t="s">
        <v>20043</v>
      </c>
      <c r="E3529" s="5" t="s">
        <v>52</v>
      </c>
      <c r="F3529" s="4" t="s">
        <v>53</v>
      </c>
      <c r="G3529" s="4" t="s">
        <v>37</v>
      </c>
      <c r="H3529" s="5" t="s">
        <v>20044</v>
      </c>
      <c r="I3529" s="7" t="s">
        <v>20045</v>
      </c>
      <c r="J3529" s="5" t="n">
        <f aca="false">LEN(K3529)</f>
        <v>20</v>
      </c>
      <c r="K3529" s="5" t="str">
        <f aca="false">LOWER(SUBSTITUTE(SUBSTITUTE(SUBSTITUTE(SUBSTITUTE(SUBSTITUTE(SUBSTITUTE(SUBSTITUTE(B3529,"S.L.",""),"SL",""),"S.A.",""),"SA","")," ",""),".",""),",",""))&amp;".com"</f>
        <v>iadelparaiso2000.com</v>
      </c>
      <c r="L3529" s="4" t="s">
        <v>57</v>
      </c>
      <c r="M3529" s="4" t="s">
        <v>31</v>
      </c>
    </row>
    <row r="3530" customFormat="false" ht="15.75" hidden="false" customHeight="true" outlineLevel="0" collapsed="false">
      <c r="A3530" s="4" t="n">
        <v>2080</v>
      </c>
      <c r="B3530" s="4" t="s">
        <v>20046</v>
      </c>
      <c r="C3530" s="4"/>
      <c r="D3530" s="4" t="s">
        <v>68</v>
      </c>
      <c r="E3530" s="5" t="s">
        <v>52</v>
      </c>
      <c r="F3530" s="4" t="s">
        <v>53</v>
      </c>
      <c r="G3530" s="4" t="s">
        <v>37</v>
      </c>
      <c r="H3530" s="5" t="s">
        <v>3951</v>
      </c>
      <c r="I3530" s="4" t="s">
        <v>20047</v>
      </c>
      <c r="J3530" s="5" t="n">
        <f aca="false">LEN(K3530)</f>
        <v>20</v>
      </c>
      <c r="K3530" s="6" t="str">
        <f aca="false">LOWER(SUBSTITUTE(SUBSTITUTE(SUBSTITUTE(SUBSTITUTE(SUBSTITUTE(SUBSTITUTE(SUBSTITUTE(B3530,"S.L.",""),"SL",""),"S.A.",""),"SA","")," ",""),".",""),",",""))&amp;".com"</f>
        <v>ifacatarinahotel.com</v>
      </c>
      <c r="L3530" s="4" t="s">
        <v>21</v>
      </c>
      <c r="M3530" s="4" t="s">
        <v>20048</v>
      </c>
    </row>
    <row r="3531" customFormat="false" ht="15.75" hidden="false" customHeight="true" outlineLevel="0" collapsed="false">
      <c r="A3531" s="4" t="n">
        <v>2089</v>
      </c>
      <c r="B3531" s="4" t="s">
        <v>20049</v>
      </c>
      <c r="C3531" s="4"/>
      <c r="D3531" s="4" t="s">
        <v>20050</v>
      </c>
      <c r="E3531" s="5" t="s">
        <v>52</v>
      </c>
      <c r="F3531" s="4" t="s">
        <v>53</v>
      </c>
      <c r="G3531" s="4" t="s">
        <v>37</v>
      </c>
      <c r="H3531" s="5" t="s">
        <v>20051</v>
      </c>
      <c r="I3531" s="4" t="s">
        <v>20052</v>
      </c>
      <c r="J3531" s="5" t="n">
        <f aca="false">LEN(K3531)</f>
        <v>20</v>
      </c>
      <c r="K3531" s="6" t="str">
        <f aca="false">LOWER(SUBSTITUTE(SUBSTITUTE(SUBSTITUTE(SUBSTITUTE(SUBSTITUTE(SUBSTITUTE(SUBSTITUTE(B3531,"S.L.",""),"SL",""),"S.A.",""),"SA","")," ",""),".",""),",",""))&amp;".com"</f>
        <v>granbelresortscp.com</v>
      </c>
      <c r="L3531" s="4" t="s">
        <v>31</v>
      </c>
      <c r="M3531" s="4" t="s">
        <v>31</v>
      </c>
    </row>
    <row r="3532" customFormat="false" ht="15.75" hidden="false" customHeight="true" outlineLevel="0" collapsed="false">
      <c r="A3532" s="4" t="n">
        <v>2111</v>
      </c>
      <c r="B3532" s="4" t="s">
        <v>20053</v>
      </c>
      <c r="C3532" s="4"/>
      <c r="D3532" s="4" t="s">
        <v>20054</v>
      </c>
      <c r="E3532" s="5" t="s">
        <v>52</v>
      </c>
      <c r="F3532" s="4" t="s">
        <v>53</v>
      </c>
      <c r="G3532" s="4" t="s">
        <v>37</v>
      </c>
      <c r="H3532" s="5" t="s">
        <v>20055</v>
      </c>
      <c r="I3532" s="4" t="s">
        <v>20056</v>
      </c>
      <c r="J3532" s="5" t="n">
        <f aca="false">LEN(K3532)</f>
        <v>20</v>
      </c>
      <c r="K3532" s="6" t="s">
        <v>20057</v>
      </c>
      <c r="L3532" s="4" t="s">
        <v>66</v>
      </c>
      <c r="M3532" s="4" t="s">
        <v>20058</v>
      </c>
    </row>
    <row r="3533" customFormat="false" ht="15.75" hidden="false" customHeight="true" outlineLevel="0" collapsed="false">
      <c r="A3533" s="4" t="n">
        <v>2118</v>
      </c>
      <c r="B3533" s="4" t="s">
        <v>20059</v>
      </c>
      <c r="C3533" s="4"/>
      <c r="D3533" s="4" t="s">
        <v>20060</v>
      </c>
      <c r="E3533" s="5" t="s">
        <v>52</v>
      </c>
      <c r="F3533" s="4" t="s">
        <v>53</v>
      </c>
      <c r="G3533" s="4" t="s">
        <v>37</v>
      </c>
      <c r="H3533" s="5" t="s">
        <v>20061</v>
      </c>
      <c r="I3533" s="4" t="s">
        <v>20062</v>
      </c>
      <c r="J3533" s="5" t="n">
        <f aca="false">LEN(K3533)</f>
        <v>20</v>
      </c>
      <c r="K3533" s="6" t="s">
        <v>20063</v>
      </c>
      <c r="L3533" s="4" t="s">
        <v>78</v>
      </c>
      <c r="M3533" s="4" t="s">
        <v>1597</v>
      </c>
    </row>
    <row r="3534" customFormat="false" ht="15.75" hidden="false" customHeight="true" outlineLevel="0" collapsed="false">
      <c r="A3534" s="4" t="n">
        <v>2130</v>
      </c>
      <c r="B3534" s="4" t="s">
        <v>20064</v>
      </c>
      <c r="C3534" s="4"/>
      <c r="D3534" s="4" t="s">
        <v>20065</v>
      </c>
      <c r="E3534" s="5" t="s">
        <v>4503</v>
      </c>
      <c r="F3534" s="4" t="s">
        <v>4504</v>
      </c>
      <c r="G3534" s="4" t="s">
        <v>37</v>
      </c>
      <c r="H3534" s="5" t="s">
        <v>20066</v>
      </c>
      <c r="I3534" s="4" t="s">
        <v>20067</v>
      </c>
      <c r="J3534" s="5" t="n">
        <f aca="false">LEN(K3534)</f>
        <v>20</v>
      </c>
      <c r="K3534" s="6" t="s">
        <v>20068</v>
      </c>
      <c r="L3534" s="4" t="s">
        <v>31</v>
      </c>
      <c r="M3534" s="4" t="s">
        <v>22</v>
      </c>
    </row>
    <row r="3535" customFormat="false" ht="15.75" hidden="false" customHeight="true" outlineLevel="0" collapsed="false">
      <c r="A3535" s="4" t="n">
        <v>2134</v>
      </c>
      <c r="B3535" s="4" t="s">
        <v>20069</v>
      </c>
      <c r="C3535" s="4"/>
      <c r="D3535" s="4" t="s">
        <v>20070</v>
      </c>
      <c r="E3535" s="5" t="s">
        <v>13558</v>
      </c>
      <c r="F3535" s="4" t="s">
        <v>267</v>
      </c>
      <c r="G3535" s="4" t="s">
        <v>37</v>
      </c>
      <c r="H3535" s="5" t="s">
        <v>20071</v>
      </c>
      <c r="I3535" s="4" t="s">
        <v>20072</v>
      </c>
      <c r="J3535" s="5" t="n">
        <f aca="false">LEN(K3535)</f>
        <v>20</v>
      </c>
      <c r="K3535" s="6" t="s">
        <v>20073</v>
      </c>
      <c r="L3535" s="4" t="s">
        <v>637</v>
      </c>
      <c r="M3535" s="4" t="s">
        <v>20074</v>
      </c>
    </row>
    <row r="3536" customFormat="false" ht="15.75" hidden="false" customHeight="true" outlineLevel="0" collapsed="false">
      <c r="A3536" s="4" t="n">
        <v>2168</v>
      </c>
      <c r="B3536" s="4" t="s">
        <v>20075</v>
      </c>
      <c r="C3536" s="4"/>
      <c r="D3536" s="4" t="s">
        <v>20076</v>
      </c>
      <c r="E3536" s="5" t="s">
        <v>4766</v>
      </c>
      <c r="F3536" s="4" t="s">
        <v>4767</v>
      </c>
      <c r="G3536" s="4" t="s">
        <v>37</v>
      </c>
      <c r="H3536" s="5" t="s">
        <v>20077</v>
      </c>
      <c r="I3536" s="4" t="s">
        <v>20078</v>
      </c>
      <c r="J3536" s="5" t="n">
        <f aca="false">LEN(K3536)</f>
        <v>20</v>
      </c>
      <c r="K3536" s="6" t="s">
        <v>20079</v>
      </c>
      <c r="L3536" s="4" t="s">
        <v>57</v>
      </c>
      <c r="M3536" s="4" t="s">
        <v>1016</v>
      </c>
    </row>
    <row r="3537" customFormat="false" ht="15.75" hidden="false" customHeight="true" outlineLevel="0" collapsed="false">
      <c r="A3537" s="4" t="n">
        <v>2180</v>
      </c>
      <c r="B3537" s="4" t="s">
        <v>20080</v>
      </c>
      <c r="C3537" s="4"/>
      <c r="D3537" s="4" t="s">
        <v>20081</v>
      </c>
      <c r="E3537" s="5" t="s">
        <v>2100</v>
      </c>
      <c r="F3537" s="4" t="s">
        <v>478</v>
      </c>
      <c r="G3537" s="4" t="s">
        <v>37</v>
      </c>
      <c r="H3537" s="5" t="s">
        <v>20082</v>
      </c>
      <c r="I3537" s="4" t="s">
        <v>20083</v>
      </c>
      <c r="J3537" s="5" t="n">
        <f aca="false">LEN(K3537)</f>
        <v>20</v>
      </c>
      <c r="K3537" s="6" t="s">
        <v>20084</v>
      </c>
      <c r="L3537" s="4" t="s">
        <v>637</v>
      </c>
      <c r="M3537" s="4" t="s">
        <v>4806</v>
      </c>
    </row>
    <row r="3538" customFormat="false" ht="15.75" hidden="false" customHeight="true" outlineLevel="0" collapsed="false">
      <c r="A3538" s="4" t="n">
        <v>2183</v>
      </c>
      <c r="B3538" s="4" t="s">
        <v>19338</v>
      </c>
      <c r="C3538" s="4" t="s">
        <v>19339</v>
      </c>
      <c r="D3538" s="4" t="s">
        <v>20085</v>
      </c>
      <c r="E3538" s="5" t="s">
        <v>19341</v>
      </c>
      <c r="F3538" s="4" t="s">
        <v>447</v>
      </c>
      <c r="G3538" s="4" t="s">
        <v>138</v>
      </c>
      <c r="H3538" s="5" t="s">
        <v>20086</v>
      </c>
      <c r="I3538" s="4" t="s">
        <v>19343</v>
      </c>
      <c r="J3538" s="5" t="n">
        <f aca="false">LEN(K3538)</f>
        <v>20</v>
      </c>
      <c r="K3538" s="6" t="s">
        <v>19344</v>
      </c>
      <c r="L3538" s="4" t="s">
        <v>31</v>
      </c>
      <c r="M3538" s="4" t="s">
        <v>186</v>
      </c>
    </row>
    <row r="3539" customFormat="false" ht="15.75" hidden="false" customHeight="true" outlineLevel="0" collapsed="false">
      <c r="A3539" s="4" t="n">
        <v>2199</v>
      </c>
      <c r="B3539" s="4" t="s">
        <v>20087</v>
      </c>
      <c r="C3539" s="4"/>
      <c r="D3539" s="4" t="s">
        <v>20088</v>
      </c>
      <c r="E3539" s="5" t="s">
        <v>5998</v>
      </c>
      <c r="F3539" s="4" t="s">
        <v>5999</v>
      </c>
      <c r="G3539" s="4" t="s">
        <v>138</v>
      </c>
      <c r="H3539" s="5" t="s">
        <v>20089</v>
      </c>
      <c r="I3539" s="7" t="s">
        <v>20090</v>
      </c>
      <c r="J3539" s="5" t="n">
        <f aca="false">LEN(K3539)</f>
        <v>20</v>
      </c>
      <c r="K3539" s="6" t="s">
        <v>20091</v>
      </c>
      <c r="L3539" s="4" t="s">
        <v>21</v>
      </c>
      <c r="M3539" s="4" t="s">
        <v>31</v>
      </c>
    </row>
    <row r="3540" customFormat="false" ht="15.75" hidden="false" customHeight="true" outlineLevel="0" collapsed="false">
      <c r="A3540" s="4" t="n">
        <v>2241</v>
      </c>
      <c r="B3540" s="4" t="s">
        <v>20092</v>
      </c>
      <c r="C3540" s="4" t="s">
        <v>20093</v>
      </c>
      <c r="D3540" s="4" t="s">
        <v>20094</v>
      </c>
      <c r="E3540" s="5" t="s">
        <v>2709</v>
      </c>
      <c r="F3540" s="4" t="s">
        <v>138</v>
      </c>
      <c r="G3540" s="4" t="s">
        <v>138</v>
      </c>
      <c r="H3540" s="5" t="s">
        <v>20095</v>
      </c>
      <c r="I3540" s="4" t="s">
        <v>20096</v>
      </c>
      <c r="J3540" s="5" t="n">
        <f aca="false">LEN(K3540)</f>
        <v>20</v>
      </c>
      <c r="K3540" s="6" t="s">
        <v>20097</v>
      </c>
      <c r="L3540" s="4" t="s">
        <v>31</v>
      </c>
      <c r="M3540" s="4" t="s">
        <v>1729</v>
      </c>
    </row>
    <row r="3541" customFormat="false" ht="15.75" hidden="false" customHeight="true" outlineLevel="0" collapsed="false">
      <c r="A3541" s="4" t="n">
        <v>2256</v>
      </c>
      <c r="B3541" s="4" t="s">
        <v>20098</v>
      </c>
      <c r="C3541" s="4" t="s">
        <v>20099</v>
      </c>
      <c r="D3541" s="4" t="s">
        <v>20100</v>
      </c>
      <c r="E3541" s="5" t="s">
        <v>1190</v>
      </c>
      <c r="F3541" s="4" t="s">
        <v>138</v>
      </c>
      <c r="G3541" s="4" t="s">
        <v>138</v>
      </c>
      <c r="H3541" s="5" t="s">
        <v>20101</v>
      </c>
      <c r="I3541" s="4" t="s">
        <v>20102</v>
      </c>
      <c r="J3541" s="5" t="n">
        <f aca="false">LEN(K3541)</f>
        <v>20</v>
      </c>
      <c r="K3541" s="10" t="s">
        <v>20103</v>
      </c>
      <c r="L3541" s="4" t="s">
        <v>78</v>
      </c>
      <c r="M3541" s="4" t="s">
        <v>1216</v>
      </c>
    </row>
    <row r="3542" customFormat="false" ht="15.75" hidden="false" customHeight="true" outlineLevel="0" collapsed="false">
      <c r="A3542" s="4" t="n">
        <v>2275</v>
      </c>
      <c r="B3542" s="4" t="s">
        <v>20104</v>
      </c>
      <c r="C3542" s="4"/>
      <c r="D3542" s="4" t="s">
        <v>20105</v>
      </c>
      <c r="E3542" s="5" t="s">
        <v>2709</v>
      </c>
      <c r="F3542" s="4" t="s">
        <v>138</v>
      </c>
      <c r="G3542" s="4" t="s">
        <v>138</v>
      </c>
      <c r="H3542" s="5" t="s">
        <v>20106</v>
      </c>
      <c r="I3542" s="4" t="s">
        <v>20107</v>
      </c>
      <c r="J3542" s="5" t="n">
        <f aca="false">LEN(K3542)</f>
        <v>20</v>
      </c>
      <c r="K3542" s="6" t="s">
        <v>19518</v>
      </c>
      <c r="L3542" s="4" t="s">
        <v>31</v>
      </c>
      <c r="M3542" s="4" t="s">
        <v>3895</v>
      </c>
    </row>
    <row r="3543" customFormat="false" ht="15.75" hidden="false" customHeight="true" outlineLevel="0" collapsed="false">
      <c r="A3543" s="4" t="n">
        <v>2288</v>
      </c>
      <c r="B3543" s="4" t="s">
        <v>20108</v>
      </c>
      <c r="C3543" s="4"/>
      <c r="D3543" s="4" t="s">
        <v>20109</v>
      </c>
      <c r="E3543" s="5" t="s">
        <v>16454</v>
      </c>
      <c r="F3543" s="4" t="s">
        <v>138</v>
      </c>
      <c r="G3543" s="4" t="s">
        <v>138</v>
      </c>
      <c r="H3543" s="5" t="s">
        <v>20110</v>
      </c>
      <c r="I3543" s="4" t="s">
        <v>20111</v>
      </c>
      <c r="J3543" s="5" t="n">
        <f aca="false">LEN(K3543)</f>
        <v>20</v>
      </c>
      <c r="K3543" s="6" t="s">
        <v>20112</v>
      </c>
      <c r="L3543" s="4" t="s">
        <v>31</v>
      </c>
      <c r="M3543" s="4" t="s">
        <v>31</v>
      </c>
    </row>
    <row r="3544" customFormat="false" ht="15.75" hidden="false" customHeight="true" outlineLevel="0" collapsed="false">
      <c r="A3544" s="4" t="n">
        <v>2292</v>
      </c>
      <c r="B3544" s="4" t="s">
        <v>20113</v>
      </c>
      <c r="C3544" s="4" t="s">
        <v>20114</v>
      </c>
      <c r="D3544" s="4" t="s">
        <v>20115</v>
      </c>
      <c r="E3544" s="5" t="s">
        <v>1867</v>
      </c>
      <c r="F3544" s="4" t="s">
        <v>138</v>
      </c>
      <c r="G3544" s="4" t="s">
        <v>138</v>
      </c>
      <c r="H3544" s="5" t="s">
        <v>20116</v>
      </c>
      <c r="I3544" s="4" t="s">
        <v>20117</v>
      </c>
      <c r="J3544" s="5" t="n">
        <f aca="false">LEN(K3544)</f>
        <v>20</v>
      </c>
      <c r="K3544" s="6" t="s">
        <v>20118</v>
      </c>
      <c r="L3544" s="4" t="s">
        <v>21</v>
      </c>
      <c r="M3544" s="4" t="s">
        <v>1863</v>
      </c>
    </row>
    <row r="3545" customFormat="false" ht="15.75" hidden="false" customHeight="true" outlineLevel="0" collapsed="false">
      <c r="A3545" s="4" t="n">
        <v>2301</v>
      </c>
      <c r="B3545" s="4" t="s">
        <v>20119</v>
      </c>
      <c r="C3545" s="4"/>
      <c r="D3545" s="4" t="s">
        <v>20120</v>
      </c>
      <c r="E3545" s="5" t="s">
        <v>13593</v>
      </c>
      <c r="F3545" s="4" t="s">
        <v>447</v>
      </c>
      <c r="G3545" s="4" t="s">
        <v>138</v>
      </c>
      <c r="H3545" s="5" t="s">
        <v>20121</v>
      </c>
      <c r="I3545" s="4" t="s">
        <v>20122</v>
      </c>
      <c r="J3545" s="5" t="n">
        <f aca="false">LEN(K3545)</f>
        <v>20</v>
      </c>
      <c r="K3545" s="6" t="s">
        <v>19615</v>
      </c>
      <c r="L3545" s="4" t="s">
        <v>31</v>
      </c>
      <c r="M3545" s="4" t="s">
        <v>20123</v>
      </c>
    </row>
    <row r="3546" customFormat="false" ht="15.75" hidden="false" customHeight="true" outlineLevel="0" collapsed="false">
      <c r="A3546" s="4" t="n">
        <v>2306</v>
      </c>
      <c r="B3546" s="4" t="s">
        <v>16490</v>
      </c>
      <c r="C3546" s="4" t="s">
        <v>16491</v>
      </c>
      <c r="D3546" s="4" t="s">
        <v>20124</v>
      </c>
      <c r="E3546" s="5" t="s">
        <v>4781</v>
      </c>
      <c r="F3546" s="4" t="s">
        <v>138</v>
      </c>
      <c r="G3546" s="4" t="s">
        <v>138</v>
      </c>
      <c r="H3546" s="5" t="s">
        <v>16493</v>
      </c>
      <c r="I3546" s="7" t="s">
        <v>20125</v>
      </c>
      <c r="J3546" s="5" t="n">
        <f aca="false">LEN(K3546)</f>
        <v>20</v>
      </c>
      <c r="K3546" s="6" t="s">
        <v>20126</v>
      </c>
      <c r="L3546" s="4" t="s">
        <v>57</v>
      </c>
      <c r="M3546" s="4" t="s">
        <v>5765</v>
      </c>
    </row>
    <row r="3547" customFormat="false" ht="15.75" hidden="false" customHeight="true" outlineLevel="0" collapsed="false">
      <c r="A3547" s="4" t="n">
        <v>2313</v>
      </c>
      <c r="B3547" s="4" t="s">
        <v>20127</v>
      </c>
      <c r="C3547" s="4" t="s">
        <v>20128</v>
      </c>
      <c r="D3547" s="4" t="s">
        <v>20129</v>
      </c>
      <c r="E3547" s="5" t="s">
        <v>1703</v>
      </c>
      <c r="F3547" s="4" t="s">
        <v>138</v>
      </c>
      <c r="G3547" s="4" t="s">
        <v>138</v>
      </c>
      <c r="H3547" s="5" t="s">
        <v>20130</v>
      </c>
      <c r="I3547" s="4" t="s">
        <v>20131</v>
      </c>
      <c r="J3547" s="5" t="n">
        <f aca="false">LEN(K3547)</f>
        <v>20</v>
      </c>
      <c r="K3547" s="6" t="s">
        <v>20132</v>
      </c>
      <c r="L3547" s="4" t="s">
        <v>66</v>
      </c>
      <c r="M3547" s="4" t="s">
        <v>2980</v>
      </c>
    </row>
    <row r="3548" customFormat="false" ht="15.75" hidden="false" customHeight="true" outlineLevel="0" collapsed="false">
      <c r="A3548" s="4" t="n">
        <v>2318</v>
      </c>
      <c r="B3548" s="4" t="s">
        <v>20133</v>
      </c>
      <c r="C3548" s="4" t="s">
        <v>20134</v>
      </c>
      <c r="D3548" s="4" t="s">
        <v>20135</v>
      </c>
      <c r="E3548" s="5" t="s">
        <v>1703</v>
      </c>
      <c r="F3548" s="4" t="s">
        <v>138</v>
      </c>
      <c r="G3548" s="4" t="s">
        <v>138</v>
      </c>
      <c r="H3548" s="5" t="s">
        <v>20136</v>
      </c>
      <c r="I3548" s="4" t="s">
        <v>20137</v>
      </c>
      <c r="J3548" s="5" t="n">
        <f aca="false">LEN(K3548)</f>
        <v>20</v>
      </c>
      <c r="K3548" s="6" t="s">
        <v>20138</v>
      </c>
      <c r="L3548" s="4" t="s">
        <v>57</v>
      </c>
      <c r="M3548" s="4" t="s">
        <v>615</v>
      </c>
    </row>
    <row r="3549" customFormat="false" ht="27.75" hidden="false" customHeight="true" outlineLevel="0" collapsed="false">
      <c r="A3549" s="4" t="n">
        <v>2336</v>
      </c>
      <c r="B3549" s="4" t="s">
        <v>20139</v>
      </c>
      <c r="C3549" s="4"/>
      <c r="D3549" s="4" t="s">
        <v>20140</v>
      </c>
      <c r="E3549" s="5" t="s">
        <v>1703</v>
      </c>
      <c r="F3549" s="4" t="s">
        <v>138</v>
      </c>
      <c r="G3549" s="4" t="s">
        <v>138</v>
      </c>
      <c r="H3549" s="5" t="s">
        <v>20141</v>
      </c>
      <c r="I3549" s="7" t="s">
        <v>20142</v>
      </c>
      <c r="J3549" s="5" t="n">
        <f aca="false">LEN(K3549)</f>
        <v>20</v>
      </c>
      <c r="K3549" s="6" t="str">
        <f aca="false">LOWER(SUBSTITUTE(SUBSTITUTE(SUBSTITUTE(SUBSTITUTE(SUBSTITUTE(SUBSTITUTE(SUBSTITUTE(B3549,"S.L.",""),"SL",""),"S.A.",""),"SA","")," ",""),".",""),",",""))&amp;".com"</f>
        <v>mediterraneanfaz.com</v>
      </c>
      <c r="L3549" s="4" t="s">
        <v>57</v>
      </c>
      <c r="M3549" s="4" t="s">
        <v>31</v>
      </c>
    </row>
    <row r="3550" customFormat="false" ht="15.75" hidden="false" customHeight="true" outlineLevel="0" collapsed="false">
      <c r="A3550" s="4" t="n">
        <v>2347</v>
      </c>
      <c r="B3550" s="4" t="s">
        <v>20143</v>
      </c>
      <c r="C3550" s="4"/>
      <c r="D3550" s="4" t="s">
        <v>20144</v>
      </c>
      <c r="E3550" s="5" t="s">
        <v>8951</v>
      </c>
      <c r="F3550" s="4" t="s">
        <v>138</v>
      </c>
      <c r="G3550" s="4" t="s">
        <v>138</v>
      </c>
      <c r="H3550" s="5" t="s">
        <v>20145</v>
      </c>
      <c r="I3550" s="7" t="s">
        <v>20146</v>
      </c>
      <c r="J3550" s="5" t="n">
        <f aca="false">LEN(K3550)</f>
        <v>20</v>
      </c>
      <c r="K3550" s="6" t="str">
        <f aca="false">LOWER(SUBSTITUTE(SUBSTITUTE(SUBSTITUTE(SUBSTITUTE(SUBSTITUTE(SUBSTITUTE(SUBSTITUTE(B3550,"S.L.",""),"SL",""),"S.A.",""),"SA","")," ",""),".",""),",",""))&amp;".com"</f>
        <v>apartamentoselüc.com</v>
      </c>
      <c r="L3550" s="4" t="s">
        <v>21</v>
      </c>
      <c r="M3550" s="4" t="s">
        <v>31</v>
      </c>
    </row>
    <row r="3551" customFormat="false" ht="15.75" hidden="false" customHeight="true" outlineLevel="0" collapsed="false">
      <c r="A3551" s="4" t="n">
        <v>2360</v>
      </c>
      <c r="B3551" s="4" t="s">
        <v>20147</v>
      </c>
      <c r="C3551" s="4" t="s">
        <v>20148</v>
      </c>
      <c r="D3551" s="4" t="s">
        <v>20149</v>
      </c>
      <c r="E3551" s="5" t="s">
        <v>213</v>
      </c>
      <c r="F3551" s="4" t="s">
        <v>138</v>
      </c>
      <c r="G3551" s="4" t="s">
        <v>138</v>
      </c>
      <c r="H3551" s="5" t="s">
        <v>20150</v>
      </c>
      <c r="I3551" s="4" t="s">
        <v>20151</v>
      </c>
      <c r="J3551" s="5" t="n">
        <f aca="false">LEN(K3551)</f>
        <v>20</v>
      </c>
      <c r="K3551" s="6" t="s">
        <v>20152</v>
      </c>
      <c r="L3551" s="4" t="s">
        <v>21</v>
      </c>
      <c r="M3551" s="4" t="s">
        <v>1216</v>
      </c>
    </row>
    <row r="3552" customFormat="false" ht="15.75" hidden="false" customHeight="true" outlineLevel="0" collapsed="false">
      <c r="A3552" s="4" t="n">
        <v>2372</v>
      </c>
      <c r="B3552" s="4" t="s">
        <v>20153</v>
      </c>
      <c r="C3552" s="4" t="s">
        <v>20154</v>
      </c>
      <c r="D3552" s="4" t="s">
        <v>20155</v>
      </c>
      <c r="E3552" s="5" t="s">
        <v>213</v>
      </c>
      <c r="F3552" s="4" t="s">
        <v>138</v>
      </c>
      <c r="G3552" s="4" t="s">
        <v>138</v>
      </c>
      <c r="H3552" s="5" t="s">
        <v>20156</v>
      </c>
      <c r="I3552" s="4" t="s">
        <v>20157</v>
      </c>
      <c r="J3552" s="5" t="n">
        <f aca="false">LEN(K3552)</f>
        <v>20</v>
      </c>
      <c r="K3552" s="6" t="s">
        <v>20158</v>
      </c>
      <c r="L3552" s="4" t="s">
        <v>21</v>
      </c>
      <c r="M3552" s="4" t="s">
        <v>1418</v>
      </c>
    </row>
    <row r="3553" customFormat="false" ht="15.75" hidden="false" customHeight="true" outlineLevel="0" collapsed="false">
      <c r="A3553" s="4" t="n">
        <v>2424</v>
      </c>
      <c r="B3553" s="4" t="s">
        <v>20159</v>
      </c>
      <c r="C3553" s="4" t="s">
        <v>20160</v>
      </c>
      <c r="D3553" s="4" t="s">
        <v>20161</v>
      </c>
      <c r="E3553" s="5" t="s">
        <v>213</v>
      </c>
      <c r="F3553" s="4" t="s">
        <v>138</v>
      </c>
      <c r="G3553" s="4" t="s">
        <v>138</v>
      </c>
      <c r="H3553" s="5" t="s">
        <v>20162</v>
      </c>
      <c r="I3553" s="4" t="s">
        <v>20163</v>
      </c>
      <c r="J3553" s="5" t="n">
        <f aca="false">LEN(K3553)</f>
        <v>20</v>
      </c>
      <c r="K3553" s="6" t="s">
        <v>19518</v>
      </c>
      <c r="L3553" s="4" t="s">
        <v>78</v>
      </c>
      <c r="M3553" s="4" t="s">
        <v>9006</v>
      </c>
    </row>
    <row r="3554" customFormat="false" ht="15.75" hidden="false" customHeight="true" outlineLevel="0" collapsed="false">
      <c r="A3554" s="4" t="n">
        <v>2452</v>
      </c>
      <c r="B3554" s="4" t="s">
        <v>20164</v>
      </c>
      <c r="C3554" s="4" t="s">
        <v>20165</v>
      </c>
      <c r="D3554" s="4" t="s">
        <v>20166</v>
      </c>
      <c r="E3554" s="5" t="s">
        <v>484</v>
      </c>
      <c r="F3554" s="4" t="s">
        <v>138</v>
      </c>
      <c r="G3554" s="4" t="s">
        <v>138</v>
      </c>
      <c r="H3554" s="5" t="s">
        <v>20167</v>
      </c>
      <c r="I3554" s="4" t="s">
        <v>20168</v>
      </c>
      <c r="J3554" s="5" t="n">
        <f aca="false">LEN(K3554)</f>
        <v>20</v>
      </c>
      <c r="K3554" s="6" t="s">
        <v>20169</v>
      </c>
      <c r="L3554" s="4" t="s">
        <v>57</v>
      </c>
      <c r="M3554" s="4" t="s">
        <v>615</v>
      </c>
    </row>
    <row r="3555" customFormat="false" ht="15.75" hidden="false" customHeight="true" outlineLevel="0" collapsed="false">
      <c r="A3555" s="4" t="n">
        <v>2453</v>
      </c>
      <c r="B3555" s="4" t="s">
        <v>20170</v>
      </c>
      <c r="C3555" s="4"/>
      <c r="D3555" s="4" t="s">
        <v>20171</v>
      </c>
      <c r="E3555" s="5" t="s">
        <v>3334</v>
      </c>
      <c r="F3555" s="4" t="s">
        <v>138</v>
      </c>
      <c r="G3555" s="4" t="s">
        <v>138</v>
      </c>
      <c r="H3555" s="5" t="s">
        <v>20172</v>
      </c>
      <c r="I3555" s="4" t="s">
        <v>20173</v>
      </c>
      <c r="J3555" s="5" t="n">
        <f aca="false">LEN(K3555)</f>
        <v>20</v>
      </c>
      <c r="K3555" s="10" t="s">
        <v>20174</v>
      </c>
      <c r="L3555" s="4" t="s">
        <v>31</v>
      </c>
      <c r="M3555" s="4" t="s">
        <v>10060</v>
      </c>
    </row>
    <row r="3556" customFormat="false" ht="15.75" hidden="false" customHeight="true" outlineLevel="0" collapsed="false">
      <c r="A3556" s="4" t="n">
        <v>2563</v>
      </c>
      <c r="B3556" s="4" t="s">
        <v>20175</v>
      </c>
      <c r="C3556" s="4" t="s">
        <v>20176</v>
      </c>
      <c r="D3556" s="4" t="s">
        <v>20177</v>
      </c>
      <c r="E3556" s="5" t="s">
        <v>5944</v>
      </c>
      <c r="F3556" s="4" t="s">
        <v>138</v>
      </c>
      <c r="G3556" s="4" t="s">
        <v>138</v>
      </c>
      <c r="H3556" s="5" t="s">
        <v>20178</v>
      </c>
      <c r="I3556" s="7" t="s">
        <v>5212</v>
      </c>
      <c r="J3556" s="5" t="n">
        <f aca="false">LEN(K3556)</f>
        <v>20</v>
      </c>
      <c r="K3556" s="6" t="s">
        <v>20152</v>
      </c>
      <c r="L3556" s="4" t="s">
        <v>21</v>
      </c>
      <c r="M3556" s="4" t="s">
        <v>996</v>
      </c>
    </row>
    <row r="3557" customFormat="false" ht="15.75" hidden="false" customHeight="true" outlineLevel="0" collapsed="false">
      <c r="A3557" s="4" t="n">
        <v>2569</v>
      </c>
      <c r="B3557" s="4" t="s">
        <v>20179</v>
      </c>
      <c r="C3557" s="4" t="s">
        <v>20180</v>
      </c>
      <c r="D3557" s="4" t="s">
        <v>20181</v>
      </c>
      <c r="E3557" s="5" t="s">
        <v>2399</v>
      </c>
      <c r="F3557" s="4" t="s">
        <v>138</v>
      </c>
      <c r="G3557" s="4" t="s">
        <v>138</v>
      </c>
      <c r="H3557" s="5" t="s">
        <v>20182</v>
      </c>
      <c r="I3557" s="4" t="s">
        <v>20183</v>
      </c>
      <c r="J3557" s="5" t="n">
        <f aca="false">LEN(K3557)</f>
        <v>20</v>
      </c>
      <c r="K3557" s="6" t="s">
        <v>20184</v>
      </c>
      <c r="L3557" s="4" t="s">
        <v>31</v>
      </c>
      <c r="M3557" s="4" t="s">
        <v>5134</v>
      </c>
    </row>
    <row r="3558" customFormat="false" ht="15.75" hidden="false" customHeight="true" outlineLevel="0" collapsed="false">
      <c r="A3558" s="4" t="n">
        <v>2577</v>
      </c>
      <c r="B3558" s="4" t="s">
        <v>20185</v>
      </c>
      <c r="C3558" s="4" t="s">
        <v>20186</v>
      </c>
      <c r="D3558" s="4" t="s">
        <v>20187</v>
      </c>
      <c r="E3558" s="5" t="s">
        <v>1867</v>
      </c>
      <c r="F3558" s="4" t="s">
        <v>138</v>
      </c>
      <c r="G3558" s="4" t="s">
        <v>138</v>
      </c>
      <c r="H3558" s="5" t="s">
        <v>20188</v>
      </c>
      <c r="I3558" s="4" t="s">
        <v>20189</v>
      </c>
      <c r="J3558" s="5" t="n">
        <f aca="false">LEN(K3558)</f>
        <v>20</v>
      </c>
      <c r="K3558" s="6" t="s">
        <v>20190</v>
      </c>
      <c r="L3558" s="4" t="s">
        <v>21</v>
      </c>
      <c r="M3558" s="4" t="s">
        <v>31</v>
      </c>
    </row>
    <row r="3559" customFormat="false" ht="15.75" hidden="false" customHeight="true" outlineLevel="0" collapsed="false">
      <c r="A3559" s="4" t="n">
        <v>2578</v>
      </c>
      <c r="B3559" s="4" t="s">
        <v>20185</v>
      </c>
      <c r="C3559" s="4" t="s">
        <v>20186</v>
      </c>
      <c r="D3559" s="4" t="s">
        <v>20191</v>
      </c>
      <c r="E3559" s="5" t="s">
        <v>3334</v>
      </c>
      <c r="F3559" s="4" t="s">
        <v>138</v>
      </c>
      <c r="G3559" s="4" t="s">
        <v>138</v>
      </c>
      <c r="H3559" s="5" t="s">
        <v>20188</v>
      </c>
      <c r="I3559" s="4" t="s">
        <v>20189</v>
      </c>
      <c r="J3559" s="5" t="n">
        <f aca="false">LEN(K3559)</f>
        <v>20</v>
      </c>
      <c r="K3559" s="6" t="s">
        <v>20190</v>
      </c>
      <c r="L3559" s="4" t="s">
        <v>78</v>
      </c>
      <c r="M3559" s="4" t="s">
        <v>1759</v>
      </c>
    </row>
    <row r="3560" customFormat="false" ht="15.75" hidden="false" customHeight="true" outlineLevel="0" collapsed="false">
      <c r="A3560" s="4" t="n">
        <v>2580</v>
      </c>
      <c r="B3560" s="4" t="s">
        <v>20192</v>
      </c>
      <c r="C3560" s="4"/>
      <c r="D3560" s="4" t="s">
        <v>20193</v>
      </c>
      <c r="E3560" s="5" t="s">
        <v>3334</v>
      </c>
      <c r="F3560" s="4" t="s">
        <v>138</v>
      </c>
      <c r="G3560" s="4" t="s">
        <v>138</v>
      </c>
      <c r="H3560" s="5" t="s">
        <v>20194</v>
      </c>
      <c r="I3560" s="4" t="s">
        <v>20195</v>
      </c>
      <c r="J3560" s="5" t="n">
        <f aca="false">LEN(K3560)</f>
        <v>20</v>
      </c>
      <c r="K3560" s="6" t="s">
        <v>20196</v>
      </c>
      <c r="L3560" s="4" t="s">
        <v>21</v>
      </c>
      <c r="M3560" s="4" t="s">
        <v>3203</v>
      </c>
    </row>
    <row r="3561" customFormat="false" ht="15.75" hidden="false" customHeight="true" outlineLevel="0" collapsed="false">
      <c r="A3561" s="4" t="n">
        <v>2583</v>
      </c>
      <c r="B3561" s="4" t="s">
        <v>20197</v>
      </c>
      <c r="C3561" s="4" t="s">
        <v>20198</v>
      </c>
      <c r="D3561" s="4" t="s">
        <v>20199</v>
      </c>
      <c r="E3561" s="5" t="s">
        <v>484</v>
      </c>
      <c r="F3561" s="4" t="s">
        <v>138</v>
      </c>
      <c r="G3561" s="4" t="s">
        <v>138</v>
      </c>
      <c r="H3561" s="5" t="s">
        <v>20200</v>
      </c>
      <c r="I3561" s="4" t="s">
        <v>20201</v>
      </c>
      <c r="J3561" s="5" t="n">
        <f aca="false">LEN(K3561)</f>
        <v>20</v>
      </c>
      <c r="K3561" s="6" t="s">
        <v>20202</v>
      </c>
      <c r="L3561" s="4" t="s">
        <v>31</v>
      </c>
      <c r="M3561" s="4" t="s">
        <v>31</v>
      </c>
    </row>
    <row r="3562" customFormat="false" ht="15.75" hidden="false" customHeight="true" outlineLevel="0" collapsed="false">
      <c r="A3562" s="4" t="n">
        <v>2589</v>
      </c>
      <c r="B3562" s="4" t="s">
        <v>20203</v>
      </c>
      <c r="C3562" s="4"/>
      <c r="D3562" s="4" t="s">
        <v>20204</v>
      </c>
      <c r="E3562" s="5" t="s">
        <v>3339</v>
      </c>
      <c r="F3562" s="4" t="s">
        <v>138</v>
      </c>
      <c r="G3562" s="4" t="s">
        <v>138</v>
      </c>
      <c r="H3562" s="5" t="s">
        <v>20205</v>
      </c>
      <c r="I3562" s="4" t="s">
        <v>20206</v>
      </c>
      <c r="J3562" s="5" t="n">
        <f aca="false">LEN(K3562)</f>
        <v>19</v>
      </c>
      <c r="K3562" s="6" t="str">
        <f aca="false">LOWER(SUBSTITUTE(SUBSTITUTE(SUBSTITUTE(SUBSTITUTE(SUBSTITUTE(SUBSTITUTE(SUBSTITUTE(B3562,"S.L.",""),"SL",""),"S.A.",""),"SA","")," ",""),".",""),",",""))&amp;".com"</f>
        <v>suitesara367bcn.com</v>
      </c>
      <c r="L3562" s="4" t="s">
        <v>21</v>
      </c>
      <c r="M3562" s="4" t="s">
        <v>31</v>
      </c>
    </row>
    <row r="3563" customFormat="false" ht="15.75" hidden="false" customHeight="true" outlineLevel="0" collapsed="false">
      <c r="A3563" s="4" t="n">
        <v>2591</v>
      </c>
      <c r="B3563" s="4" t="s">
        <v>20207</v>
      </c>
      <c r="C3563" s="4"/>
      <c r="D3563" s="4" t="s">
        <v>20208</v>
      </c>
      <c r="E3563" s="5" t="s">
        <v>3339</v>
      </c>
      <c r="F3563" s="4" t="s">
        <v>138</v>
      </c>
      <c r="G3563" s="4" t="s">
        <v>138</v>
      </c>
      <c r="H3563" s="5" t="s">
        <v>20209</v>
      </c>
      <c r="I3563" s="4" t="s">
        <v>19023</v>
      </c>
      <c r="J3563" s="5" t="n">
        <f aca="false">LEN(K3563)</f>
        <v>20</v>
      </c>
      <c r="K3563" s="6" t="s">
        <v>19024</v>
      </c>
      <c r="L3563" s="4" t="s">
        <v>31</v>
      </c>
      <c r="M3563" s="4" t="s">
        <v>31</v>
      </c>
    </row>
    <row r="3564" customFormat="false" ht="15.75" hidden="false" customHeight="true" outlineLevel="0" collapsed="false">
      <c r="A3564" s="4" t="n">
        <v>2592</v>
      </c>
      <c r="B3564" s="4" t="s">
        <v>20210</v>
      </c>
      <c r="C3564" s="4"/>
      <c r="D3564" s="4" t="s">
        <v>20211</v>
      </c>
      <c r="E3564" s="5" t="s">
        <v>5958</v>
      </c>
      <c r="F3564" s="4" t="s">
        <v>138</v>
      </c>
      <c r="G3564" s="4" t="s">
        <v>138</v>
      </c>
      <c r="H3564" s="5" t="s">
        <v>20209</v>
      </c>
      <c r="I3564" s="4" t="s">
        <v>19023</v>
      </c>
      <c r="J3564" s="5" t="n">
        <f aca="false">LEN(K3564)</f>
        <v>20</v>
      </c>
      <c r="K3564" s="6" t="s">
        <v>19024</v>
      </c>
      <c r="L3564" s="4" t="s">
        <v>21</v>
      </c>
      <c r="M3564" s="4" t="s">
        <v>31</v>
      </c>
    </row>
    <row r="3565" customFormat="false" ht="15.75" hidden="false" customHeight="true" outlineLevel="0" collapsed="false">
      <c r="A3565" s="4" t="n">
        <v>2615</v>
      </c>
      <c r="B3565" s="4" t="s">
        <v>20212</v>
      </c>
      <c r="C3565" s="4" t="s">
        <v>20213</v>
      </c>
      <c r="D3565" s="4" t="s">
        <v>20214</v>
      </c>
      <c r="E3565" s="5" t="s">
        <v>927</v>
      </c>
      <c r="F3565" s="4" t="s">
        <v>138</v>
      </c>
      <c r="G3565" s="4" t="s">
        <v>138</v>
      </c>
      <c r="H3565" s="5" t="s">
        <v>20215</v>
      </c>
      <c r="I3565" s="7" t="s">
        <v>20216</v>
      </c>
      <c r="J3565" s="5" t="n">
        <f aca="false">LEN(K3565)</f>
        <v>20</v>
      </c>
      <c r="K3565" s="6" t="s">
        <v>20217</v>
      </c>
      <c r="L3565" s="4" t="s">
        <v>21</v>
      </c>
      <c r="M3565" s="4" t="s">
        <v>1216</v>
      </c>
    </row>
    <row r="3566" customFormat="false" ht="15.75" hidden="false" customHeight="true" outlineLevel="0" collapsed="false">
      <c r="A3566" s="4" t="n">
        <v>2625</v>
      </c>
      <c r="B3566" s="4" t="s">
        <v>20218</v>
      </c>
      <c r="C3566" s="4" t="s">
        <v>20219</v>
      </c>
      <c r="D3566" s="4" t="s">
        <v>20220</v>
      </c>
      <c r="E3566" s="5" t="s">
        <v>8951</v>
      </c>
      <c r="F3566" s="4" t="s">
        <v>138</v>
      </c>
      <c r="G3566" s="4" t="s">
        <v>138</v>
      </c>
      <c r="H3566" s="5" t="s">
        <v>20221</v>
      </c>
      <c r="I3566" s="4" t="s">
        <v>20222</v>
      </c>
      <c r="J3566" s="5" t="n">
        <f aca="false">LEN(K3566)</f>
        <v>20</v>
      </c>
      <c r="K3566" s="6" t="s">
        <v>20223</v>
      </c>
      <c r="L3566" s="4" t="s">
        <v>31</v>
      </c>
      <c r="M3566" s="4" t="s">
        <v>336</v>
      </c>
    </row>
    <row r="3567" customFormat="false" ht="15.75" hidden="false" customHeight="true" outlineLevel="0" collapsed="false">
      <c r="A3567" s="4" t="n">
        <v>2652</v>
      </c>
      <c r="B3567" s="4" t="s">
        <v>20224</v>
      </c>
      <c r="C3567" s="4"/>
      <c r="D3567" s="4" t="s">
        <v>20225</v>
      </c>
      <c r="E3567" s="5" t="s">
        <v>927</v>
      </c>
      <c r="F3567" s="4" t="s">
        <v>138</v>
      </c>
      <c r="G3567" s="4" t="s">
        <v>138</v>
      </c>
      <c r="H3567" s="5" t="s">
        <v>20226</v>
      </c>
      <c r="I3567" s="23" t="s">
        <v>20227</v>
      </c>
      <c r="J3567" s="5" t="n">
        <f aca="false">LEN(K3567)</f>
        <v>20</v>
      </c>
      <c r="K3567" s="6" t="s">
        <v>20228</v>
      </c>
      <c r="L3567" s="4" t="s">
        <v>31</v>
      </c>
      <c r="M3567" s="4" t="s">
        <v>1988</v>
      </c>
    </row>
    <row r="3568" customFormat="false" ht="15.75" hidden="false" customHeight="true" outlineLevel="0" collapsed="false">
      <c r="A3568" s="4" t="n">
        <v>2661</v>
      </c>
      <c r="B3568" s="4" t="s">
        <v>20229</v>
      </c>
      <c r="C3568" s="4" t="s">
        <v>20230</v>
      </c>
      <c r="D3568" s="4" t="s">
        <v>20231</v>
      </c>
      <c r="E3568" s="5" t="s">
        <v>2720</v>
      </c>
      <c r="F3568" s="4" t="s">
        <v>138</v>
      </c>
      <c r="G3568" s="4" t="s">
        <v>138</v>
      </c>
      <c r="H3568" s="5" t="s">
        <v>20232</v>
      </c>
      <c r="I3568" s="4" t="s">
        <v>7302</v>
      </c>
      <c r="J3568" s="5" t="n">
        <f aca="false">LEN(K3568)</f>
        <v>20</v>
      </c>
      <c r="K3568" s="6" t="s">
        <v>20233</v>
      </c>
      <c r="L3568" s="4" t="s">
        <v>57</v>
      </c>
      <c r="M3568" s="4" t="s">
        <v>31</v>
      </c>
    </row>
    <row r="3569" customFormat="false" ht="15.75" hidden="false" customHeight="true" outlineLevel="0" collapsed="false">
      <c r="A3569" s="4" t="n">
        <v>2664</v>
      </c>
      <c r="B3569" s="4" t="s">
        <v>20234</v>
      </c>
      <c r="C3569" s="4" t="s">
        <v>20235</v>
      </c>
      <c r="D3569" s="4" t="s">
        <v>20236</v>
      </c>
      <c r="E3569" s="5" t="s">
        <v>3963</v>
      </c>
      <c r="F3569" s="4" t="s">
        <v>3964</v>
      </c>
      <c r="G3569" s="4" t="s">
        <v>138</v>
      </c>
      <c r="H3569" s="5" t="s">
        <v>20237</v>
      </c>
      <c r="I3569" s="4" t="s">
        <v>20238</v>
      </c>
      <c r="J3569" s="5" t="n">
        <f aca="false">LEN(K3569)</f>
        <v>20</v>
      </c>
      <c r="K3569" s="6" t="s">
        <v>20239</v>
      </c>
      <c r="L3569" s="4" t="s">
        <v>21</v>
      </c>
      <c r="M3569" s="4" t="s">
        <v>31</v>
      </c>
    </row>
    <row r="3570" customFormat="false" ht="15.75" hidden="false" customHeight="true" outlineLevel="0" collapsed="false">
      <c r="A3570" s="4" t="n">
        <v>2717</v>
      </c>
      <c r="B3570" s="4" t="s">
        <v>20240</v>
      </c>
      <c r="C3570" s="4" t="s">
        <v>20241</v>
      </c>
      <c r="D3570" s="4" t="s">
        <v>20242</v>
      </c>
      <c r="E3570" s="5" t="s">
        <v>5471</v>
      </c>
      <c r="F3570" s="4" t="s">
        <v>138</v>
      </c>
      <c r="G3570" s="4" t="s">
        <v>138</v>
      </c>
      <c r="H3570" s="5" t="s">
        <v>20243</v>
      </c>
      <c r="I3570" s="4" t="s">
        <v>20244</v>
      </c>
      <c r="J3570" s="5" t="n">
        <f aca="false">LEN(K3570)</f>
        <v>20</v>
      </c>
      <c r="K3570" s="6" t="s">
        <v>20245</v>
      </c>
      <c r="L3570" s="4" t="s">
        <v>31</v>
      </c>
      <c r="M3570" s="4" t="s">
        <v>20246</v>
      </c>
    </row>
    <row r="3571" customFormat="false" ht="15.75" hidden="false" customHeight="true" outlineLevel="0" collapsed="false">
      <c r="A3571" s="4" t="n">
        <v>2721</v>
      </c>
      <c r="B3571" s="4" t="s">
        <v>20247</v>
      </c>
      <c r="C3571" s="4" t="s">
        <v>20248</v>
      </c>
      <c r="D3571" s="4" t="s">
        <v>20249</v>
      </c>
      <c r="E3571" s="5" t="s">
        <v>1703</v>
      </c>
      <c r="F3571" s="4" t="s">
        <v>138</v>
      </c>
      <c r="G3571" s="4" t="s">
        <v>138</v>
      </c>
      <c r="H3571" s="5" t="s">
        <v>20250</v>
      </c>
      <c r="I3571" s="4" t="s">
        <v>19614</v>
      </c>
      <c r="J3571" s="5" t="n">
        <f aca="false">LEN(K3571)</f>
        <v>20</v>
      </c>
      <c r="K3571" s="6" t="s">
        <v>19615</v>
      </c>
      <c r="L3571" s="4" t="s">
        <v>31</v>
      </c>
      <c r="M3571" s="4" t="s">
        <v>31</v>
      </c>
    </row>
    <row r="3572" customFormat="false" ht="15.75" hidden="false" customHeight="true" outlineLevel="0" collapsed="false">
      <c r="A3572" s="4" t="n">
        <v>2725</v>
      </c>
      <c r="B3572" s="4" t="s">
        <v>20251</v>
      </c>
      <c r="C3572" s="4" t="s">
        <v>20252</v>
      </c>
      <c r="D3572" s="4" t="s">
        <v>20253</v>
      </c>
      <c r="E3572" s="5" t="s">
        <v>20254</v>
      </c>
      <c r="F3572" s="4" t="s">
        <v>20255</v>
      </c>
      <c r="G3572" s="4" t="s">
        <v>138</v>
      </c>
      <c r="H3572" s="5" t="s">
        <v>20256</v>
      </c>
      <c r="I3572" s="7" t="s">
        <v>20257</v>
      </c>
      <c r="J3572" s="5" t="n">
        <f aca="false">LEN(K3572)</f>
        <v>20</v>
      </c>
      <c r="K3572" s="6" t="s">
        <v>20258</v>
      </c>
      <c r="L3572" s="4" t="s">
        <v>1970</v>
      </c>
      <c r="M3572" s="4" t="s">
        <v>680</v>
      </c>
    </row>
    <row r="3573" customFormat="false" ht="15.75" hidden="false" customHeight="true" outlineLevel="0" collapsed="false">
      <c r="A3573" s="4" t="n">
        <v>2748</v>
      </c>
      <c r="B3573" s="4" t="s">
        <v>20259</v>
      </c>
      <c r="C3573" s="4"/>
      <c r="D3573" s="4" t="s">
        <v>20260</v>
      </c>
      <c r="E3573" s="5" t="s">
        <v>7326</v>
      </c>
      <c r="F3573" s="4" t="s">
        <v>7327</v>
      </c>
      <c r="G3573" s="4" t="s">
        <v>138</v>
      </c>
      <c r="H3573" s="5" t="s">
        <v>20261</v>
      </c>
      <c r="I3573" s="7" t="s">
        <v>20262</v>
      </c>
      <c r="J3573" s="5" t="n">
        <f aca="false">LEN(K3573)</f>
        <v>20</v>
      </c>
      <c r="K3573" s="6" t="s">
        <v>20263</v>
      </c>
      <c r="L3573" s="4" t="s">
        <v>57</v>
      </c>
      <c r="M3573" s="4" t="s">
        <v>419</v>
      </c>
    </row>
    <row r="3574" customFormat="false" ht="15.75" hidden="false" customHeight="true" outlineLevel="0" collapsed="false">
      <c r="A3574" s="4" t="n">
        <v>2766</v>
      </c>
      <c r="B3574" s="4" t="s">
        <v>20264</v>
      </c>
      <c r="C3574" s="4"/>
      <c r="D3574" s="4" t="s">
        <v>20265</v>
      </c>
      <c r="E3574" s="5" t="s">
        <v>20266</v>
      </c>
      <c r="F3574" s="4" t="s">
        <v>20267</v>
      </c>
      <c r="G3574" s="4" t="s">
        <v>138</v>
      </c>
      <c r="H3574" s="5" t="s">
        <v>20268</v>
      </c>
      <c r="I3574" s="7" t="s">
        <v>20269</v>
      </c>
      <c r="J3574" s="5" t="n">
        <f aca="false">LEN(K3574)</f>
        <v>20</v>
      </c>
      <c r="K3574" s="6" t="s">
        <v>20270</v>
      </c>
      <c r="L3574" s="4" t="s">
        <v>31</v>
      </c>
      <c r="M3574" s="4" t="s">
        <v>9006</v>
      </c>
    </row>
    <row r="3575" customFormat="false" ht="15.75" hidden="false" customHeight="true" outlineLevel="0" collapsed="false">
      <c r="A3575" s="4" t="n">
        <v>2788</v>
      </c>
      <c r="B3575" s="4" t="s">
        <v>20271</v>
      </c>
      <c r="C3575" s="4" t="s">
        <v>20272</v>
      </c>
      <c r="D3575" s="4" t="s">
        <v>20273</v>
      </c>
      <c r="E3575" s="5" t="s">
        <v>5971</v>
      </c>
      <c r="F3575" s="4" t="s">
        <v>5972</v>
      </c>
      <c r="G3575" s="4" t="s">
        <v>138</v>
      </c>
      <c r="H3575" s="5" t="s">
        <v>20274</v>
      </c>
      <c r="I3575" s="4" t="s">
        <v>20275</v>
      </c>
      <c r="J3575" s="5" t="n">
        <f aca="false">LEN(K3575)</f>
        <v>20</v>
      </c>
      <c r="K3575" s="6" t="s">
        <v>20276</v>
      </c>
      <c r="L3575" s="4" t="s">
        <v>57</v>
      </c>
      <c r="M3575" s="4" t="s">
        <v>729</v>
      </c>
    </row>
    <row r="3576" customFormat="false" ht="15.75" hidden="false" customHeight="true" outlineLevel="0" collapsed="false">
      <c r="A3576" s="4" t="n">
        <v>2814</v>
      </c>
      <c r="B3576" s="4" t="s">
        <v>20277</v>
      </c>
      <c r="C3576" s="4" t="s">
        <v>20278</v>
      </c>
      <c r="D3576" s="4" t="s">
        <v>20279</v>
      </c>
      <c r="E3576" s="5" t="s">
        <v>5991</v>
      </c>
      <c r="F3576" s="4" t="s">
        <v>5992</v>
      </c>
      <c r="G3576" s="4" t="s">
        <v>138</v>
      </c>
      <c r="H3576" s="5" t="s">
        <v>20280</v>
      </c>
      <c r="I3576" s="4" t="s">
        <v>20281</v>
      </c>
      <c r="J3576" s="5" t="n">
        <f aca="false">LEN(K3576)</f>
        <v>20</v>
      </c>
      <c r="K3576" s="10" t="str">
        <f aca="false">LOWER(SUBSTITUTE(SUBSTITUTE(SUBSTITUTE(SUBSTITUTE(SUBSTITUTE(SUBSTITUTE(SUBSTITUTE(B3576,"S.L.",""),"SL",""),"S.A.",""),"SA","")," ",""),".",""),",",""))&amp;".com"</f>
        <v>hotelcartagonova.com</v>
      </c>
      <c r="L3576" s="4" t="s">
        <v>31</v>
      </c>
      <c r="M3576" s="4" t="s">
        <v>7954</v>
      </c>
    </row>
    <row r="3577" customFormat="false" ht="15.75" hidden="false" customHeight="true" outlineLevel="0" collapsed="false">
      <c r="A3577" s="4" t="n">
        <v>2816</v>
      </c>
      <c r="B3577" s="4" t="s">
        <v>20282</v>
      </c>
      <c r="C3577" s="4" t="s">
        <v>20283</v>
      </c>
      <c r="D3577" s="4" t="s">
        <v>20284</v>
      </c>
      <c r="E3577" s="5" t="s">
        <v>5991</v>
      </c>
      <c r="F3577" s="4" t="s">
        <v>5992</v>
      </c>
      <c r="G3577" s="4" t="s">
        <v>138</v>
      </c>
      <c r="H3577" s="5" t="s">
        <v>20285</v>
      </c>
      <c r="I3577" s="7" t="s">
        <v>20286</v>
      </c>
      <c r="J3577" s="5" t="n">
        <f aca="false">LEN(K3577)</f>
        <v>20</v>
      </c>
      <c r="K3577" s="6" t="s">
        <v>20287</v>
      </c>
      <c r="L3577" s="4" t="s">
        <v>66</v>
      </c>
      <c r="M3577" s="4" t="s">
        <v>102</v>
      </c>
    </row>
    <row r="3578" customFormat="false" ht="15.75" hidden="false" customHeight="true" outlineLevel="0" collapsed="false">
      <c r="A3578" s="4" t="n">
        <v>2886</v>
      </c>
      <c r="B3578" s="4" t="s">
        <v>20288</v>
      </c>
      <c r="C3578" s="4"/>
      <c r="D3578" s="4" t="s">
        <v>20289</v>
      </c>
      <c r="E3578" s="5" t="s">
        <v>20290</v>
      </c>
      <c r="F3578" s="4" t="s">
        <v>20291</v>
      </c>
      <c r="G3578" s="4" t="s">
        <v>138</v>
      </c>
      <c r="H3578" s="5" t="s">
        <v>20292</v>
      </c>
      <c r="I3578" s="4" t="s">
        <v>20293</v>
      </c>
      <c r="J3578" s="5" t="n">
        <f aca="false">LEN(K3578)</f>
        <v>20</v>
      </c>
      <c r="K3578" s="6" t="str">
        <f aca="false">LOWER(SUBSTITUTE(SUBSTITUTE(SUBSTITUTE(SUBSTITUTE(SUBSTITUTE(SUBSTITUTE(SUBSTITUTE(B3578,"S.L.",""),"SL",""),"S.A.",""),"SA","")," ",""),".",""),",",""))&amp;".com"</f>
        <v>restauracioneava.com</v>
      </c>
      <c r="L3578" s="4" t="s">
        <v>78</v>
      </c>
      <c r="M3578" s="4" t="s">
        <v>31</v>
      </c>
    </row>
    <row r="3579" customFormat="false" ht="15.75" hidden="false" customHeight="true" outlineLevel="0" collapsed="false">
      <c r="A3579" s="4" t="n">
        <v>2909</v>
      </c>
      <c r="B3579" s="4" t="s">
        <v>20294</v>
      </c>
      <c r="C3579" s="4" t="s">
        <v>20295</v>
      </c>
      <c r="D3579" s="4" t="s">
        <v>20296</v>
      </c>
      <c r="E3579" s="5" t="s">
        <v>3963</v>
      </c>
      <c r="F3579" s="4" t="s">
        <v>3964</v>
      </c>
      <c r="G3579" s="4" t="s">
        <v>138</v>
      </c>
      <c r="H3579" s="5" t="s">
        <v>20297</v>
      </c>
      <c r="I3579" s="7" t="s">
        <v>20298</v>
      </c>
      <c r="J3579" s="5" t="n">
        <f aca="false">LEN(K3579)</f>
        <v>20</v>
      </c>
      <c r="K3579" s="6" t="s">
        <v>20299</v>
      </c>
      <c r="L3579" s="4" t="s">
        <v>31</v>
      </c>
      <c r="M3579" s="4" t="s">
        <v>381</v>
      </c>
    </row>
    <row r="3580" customFormat="false" ht="15.75" hidden="false" customHeight="true" outlineLevel="0" collapsed="false">
      <c r="A3580" s="4" t="n">
        <v>2938</v>
      </c>
      <c r="B3580" s="4" t="s">
        <v>20300</v>
      </c>
      <c r="C3580" s="4" t="s">
        <v>20301</v>
      </c>
      <c r="D3580" s="4" t="s">
        <v>20302</v>
      </c>
      <c r="E3580" s="5" t="s">
        <v>20303</v>
      </c>
      <c r="F3580" s="4" t="s">
        <v>20304</v>
      </c>
      <c r="G3580" s="4" t="s">
        <v>138</v>
      </c>
      <c r="H3580" s="5" t="s">
        <v>20305</v>
      </c>
      <c r="I3580" s="4" t="s">
        <v>20306</v>
      </c>
      <c r="J3580" s="5" t="n">
        <f aca="false">LEN(K3580)</f>
        <v>20</v>
      </c>
      <c r="K3580" s="6" t="s">
        <v>20307</v>
      </c>
      <c r="L3580" s="4" t="s">
        <v>78</v>
      </c>
      <c r="M3580" s="4" t="s">
        <v>133</v>
      </c>
    </row>
    <row r="3581" customFormat="false" ht="15.75" hidden="false" customHeight="true" outlineLevel="0" collapsed="false">
      <c r="A3581" s="4" t="n">
        <v>2997</v>
      </c>
      <c r="B3581" s="4" t="s">
        <v>20308</v>
      </c>
      <c r="C3581" s="4" t="s">
        <v>20309</v>
      </c>
      <c r="D3581" s="4" t="s">
        <v>20310</v>
      </c>
      <c r="E3581" s="5" t="s">
        <v>20311</v>
      </c>
      <c r="F3581" s="4" t="s">
        <v>20312</v>
      </c>
      <c r="G3581" s="4" t="s">
        <v>138</v>
      </c>
      <c r="H3581" s="5" t="s">
        <v>20313</v>
      </c>
      <c r="I3581" s="4" t="s">
        <v>20314</v>
      </c>
      <c r="J3581" s="5" t="n">
        <f aca="false">LEN(K3581)</f>
        <v>20</v>
      </c>
      <c r="K3581" s="6" t="s">
        <v>20315</v>
      </c>
      <c r="L3581" s="4" t="s">
        <v>31</v>
      </c>
      <c r="M3581" s="4" t="s">
        <v>2657</v>
      </c>
    </row>
    <row r="3582" customFormat="false" ht="15.75" hidden="false" customHeight="true" outlineLevel="0" collapsed="false">
      <c r="A3582" s="4" t="n">
        <v>2998</v>
      </c>
      <c r="B3582" s="4" t="s">
        <v>20316</v>
      </c>
      <c r="C3582" s="4" t="s">
        <v>20317</v>
      </c>
      <c r="D3582" s="4" t="s">
        <v>20318</v>
      </c>
      <c r="E3582" s="5" t="s">
        <v>20319</v>
      </c>
      <c r="F3582" s="4" t="s">
        <v>20320</v>
      </c>
      <c r="G3582" s="4" t="s">
        <v>138</v>
      </c>
      <c r="H3582" s="5" t="s">
        <v>20321</v>
      </c>
      <c r="I3582" s="4" t="s">
        <v>20322</v>
      </c>
      <c r="J3582" s="5" t="n">
        <f aca="false">LEN(K3582)</f>
        <v>20</v>
      </c>
      <c r="K3582" s="6" t="s">
        <v>20323</v>
      </c>
      <c r="L3582" s="4" t="s">
        <v>31</v>
      </c>
      <c r="M3582" s="4" t="s">
        <v>2781</v>
      </c>
    </row>
    <row r="3583" customFormat="false" ht="15.75" hidden="false" customHeight="true" outlineLevel="0" collapsed="false">
      <c r="A3583" s="4" t="n">
        <v>3010</v>
      </c>
      <c r="B3583" s="4" t="s">
        <v>20324</v>
      </c>
      <c r="C3583" s="4" t="s">
        <v>20325</v>
      </c>
      <c r="D3583" s="4" t="s">
        <v>20326</v>
      </c>
      <c r="E3583" s="5" t="s">
        <v>20327</v>
      </c>
      <c r="F3583" s="4" t="s">
        <v>20328</v>
      </c>
      <c r="G3583" s="4" t="s">
        <v>138</v>
      </c>
      <c r="H3583" s="5" t="s">
        <v>20329</v>
      </c>
      <c r="I3583" s="4" t="s">
        <v>20330</v>
      </c>
      <c r="J3583" s="5" t="n">
        <f aca="false">LEN(K3583)</f>
        <v>20</v>
      </c>
      <c r="K3583" s="6" t="str">
        <f aca="false">LOWER(SUBSTITUTE(SUBSTITUTE(SUBSTITUTE(SUBSTITUTE(SUBSTITUTE(SUBSTITUTE(SUBSTITUTE(B3583,"S.L.",""),"SL",""),"S.A.",""),"SA","")," ",""),".",""),",",""))&amp;".com"</f>
        <v>cuatrocarreteras.com</v>
      </c>
      <c r="L3583" s="4" t="s">
        <v>21</v>
      </c>
      <c r="M3583" s="4" t="s">
        <v>326</v>
      </c>
    </row>
    <row r="3584" customFormat="false" ht="15.75" hidden="false" customHeight="true" outlineLevel="0" collapsed="false">
      <c r="A3584" s="4" t="n">
        <v>3062</v>
      </c>
      <c r="B3584" s="4" t="s">
        <v>20331</v>
      </c>
      <c r="C3584" s="4"/>
      <c r="D3584" s="4" t="s">
        <v>20332</v>
      </c>
      <c r="E3584" s="5" t="s">
        <v>16725</v>
      </c>
      <c r="F3584" s="4" t="s">
        <v>6012</v>
      </c>
      <c r="G3584" s="4" t="s">
        <v>1610</v>
      </c>
      <c r="H3584" s="5" t="s">
        <v>20333</v>
      </c>
      <c r="I3584" s="7" t="s">
        <v>20334</v>
      </c>
      <c r="J3584" s="5" t="n">
        <f aca="false">LEN(K3584)</f>
        <v>20</v>
      </c>
      <c r="K3584" s="6" t="s">
        <v>20335</v>
      </c>
      <c r="L3584" s="4" t="s">
        <v>78</v>
      </c>
      <c r="M3584" s="4" t="s">
        <v>31</v>
      </c>
    </row>
    <row r="3585" customFormat="false" ht="15.75" hidden="false" customHeight="true" outlineLevel="0" collapsed="false">
      <c r="A3585" s="4" t="n">
        <v>3068</v>
      </c>
      <c r="B3585" s="4" t="s">
        <v>20336</v>
      </c>
      <c r="C3585" s="4"/>
      <c r="D3585" s="4" t="s">
        <v>20337</v>
      </c>
      <c r="E3585" s="5" t="s">
        <v>20338</v>
      </c>
      <c r="F3585" s="4" t="s">
        <v>6012</v>
      </c>
      <c r="G3585" s="4" t="s">
        <v>1610</v>
      </c>
      <c r="H3585" s="5" t="s">
        <v>20339</v>
      </c>
      <c r="I3585" s="4" t="s">
        <v>20340</v>
      </c>
      <c r="J3585" s="5" t="n">
        <f aca="false">LEN(K3585)</f>
        <v>20</v>
      </c>
      <c r="K3585" s="6" t="s">
        <v>20341</v>
      </c>
      <c r="L3585" s="4" t="s">
        <v>21</v>
      </c>
      <c r="M3585" s="4" t="s">
        <v>158</v>
      </c>
    </row>
    <row r="3586" customFormat="false" ht="15.75" hidden="false" customHeight="true" outlineLevel="0" collapsed="false">
      <c r="A3586" s="4" t="n">
        <v>3078</v>
      </c>
      <c r="B3586" s="4" t="s">
        <v>20342</v>
      </c>
      <c r="C3586" s="4"/>
      <c r="D3586" s="4" t="s">
        <v>20343</v>
      </c>
      <c r="E3586" s="5" t="s">
        <v>16731</v>
      </c>
      <c r="F3586" s="4" t="s">
        <v>16732</v>
      </c>
      <c r="G3586" s="4" t="s">
        <v>1610</v>
      </c>
      <c r="H3586" s="5" t="s">
        <v>20344</v>
      </c>
      <c r="I3586" s="4" t="s">
        <v>20345</v>
      </c>
      <c r="J3586" s="5" t="n">
        <f aca="false">LEN(K3586)</f>
        <v>20</v>
      </c>
      <c r="K3586" s="6" t="s">
        <v>20346</v>
      </c>
      <c r="L3586" s="4" t="s">
        <v>66</v>
      </c>
      <c r="M3586" s="4" t="s">
        <v>118</v>
      </c>
    </row>
    <row r="3587" customFormat="false" ht="15.75" hidden="false" customHeight="true" outlineLevel="0" collapsed="false">
      <c r="A3587" s="4" t="n">
        <v>3086</v>
      </c>
      <c r="B3587" s="4" t="s">
        <v>20347</v>
      </c>
      <c r="C3587" s="4"/>
      <c r="D3587" s="4" t="s">
        <v>20348</v>
      </c>
      <c r="E3587" s="5" t="s">
        <v>16743</v>
      </c>
      <c r="F3587" s="4" t="s">
        <v>16744</v>
      </c>
      <c r="G3587" s="4" t="s">
        <v>1610</v>
      </c>
      <c r="H3587" s="5" t="s">
        <v>20349</v>
      </c>
      <c r="I3587" s="4" t="s">
        <v>20350</v>
      </c>
      <c r="J3587" s="5" t="n">
        <f aca="false">LEN(K3587)</f>
        <v>20</v>
      </c>
      <c r="K3587" s="6" t="s">
        <v>20351</v>
      </c>
      <c r="L3587" s="4" t="s">
        <v>57</v>
      </c>
      <c r="M3587" s="4" t="s">
        <v>31</v>
      </c>
    </row>
    <row r="3588" customFormat="false" ht="15.75" hidden="false" customHeight="true" outlineLevel="0" collapsed="false">
      <c r="A3588" s="4" t="n">
        <v>3102</v>
      </c>
      <c r="B3588" s="4" t="s">
        <v>20352</v>
      </c>
      <c r="C3588" s="4"/>
      <c r="D3588" s="4" t="s">
        <v>20353</v>
      </c>
      <c r="E3588" s="5" t="s">
        <v>20354</v>
      </c>
      <c r="F3588" s="4" t="s">
        <v>20355</v>
      </c>
      <c r="G3588" s="4" t="s">
        <v>1610</v>
      </c>
      <c r="H3588" s="5" t="s">
        <v>20356</v>
      </c>
      <c r="I3588" s="4" t="s">
        <v>20357</v>
      </c>
      <c r="J3588" s="5" t="n">
        <f aca="false">LEN(K3588)</f>
        <v>20</v>
      </c>
      <c r="K3588" s="6" t="s">
        <v>20358</v>
      </c>
      <c r="L3588" s="4" t="s">
        <v>66</v>
      </c>
      <c r="M3588" s="4" t="s">
        <v>1208</v>
      </c>
    </row>
    <row r="3589" customFormat="false" ht="15.75" hidden="false" customHeight="true" outlineLevel="0" collapsed="false">
      <c r="A3589" s="4" t="n">
        <v>3108</v>
      </c>
      <c r="B3589" s="4" t="s">
        <v>20359</v>
      </c>
      <c r="C3589" s="4"/>
      <c r="D3589" s="4" t="s">
        <v>20360</v>
      </c>
      <c r="E3589" s="5" t="s">
        <v>16725</v>
      </c>
      <c r="F3589" s="4" t="s">
        <v>6012</v>
      </c>
      <c r="G3589" s="4" t="s">
        <v>1610</v>
      </c>
      <c r="H3589" s="5" t="s">
        <v>20361</v>
      </c>
      <c r="I3589" s="18" t="s">
        <v>20362</v>
      </c>
      <c r="J3589" s="5" t="n">
        <f aca="false">LEN(K3589)</f>
        <v>20</v>
      </c>
      <c r="K3589" s="6" t="s">
        <v>20363</v>
      </c>
      <c r="L3589" s="4" t="s">
        <v>31</v>
      </c>
      <c r="M3589" s="4" t="s">
        <v>3203</v>
      </c>
    </row>
    <row r="3590" customFormat="false" ht="15.75" hidden="false" customHeight="true" outlineLevel="0" collapsed="false">
      <c r="A3590" s="4" t="n">
        <v>3109</v>
      </c>
      <c r="B3590" s="4" t="s">
        <v>20364</v>
      </c>
      <c r="C3590" s="4"/>
      <c r="D3590" s="4" t="s">
        <v>20365</v>
      </c>
      <c r="E3590" s="5" t="s">
        <v>2013</v>
      </c>
      <c r="F3590" s="4" t="s">
        <v>2014</v>
      </c>
      <c r="G3590" s="4" t="s">
        <v>1610</v>
      </c>
      <c r="H3590" s="5" t="s">
        <v>20366</v>
      </c>
      <c r="I3590" s="4" t="s">
        <v>20367</v>
      </c>
      <c r="J3590" s="5" t="n">
        <f aca="false">LEN(K3590)</f>
        <v>20</v>
      </c>
      <c r="K3590" s="6" t="s">
        <v>20368</v>
      </c>
      <c r="L3590" s="4" t="s">
        <v>21</v>
      </c>
      <c r="M3590" s="4" t="s">
        <v>31</v>
      </c>
    </row>
    <row r="3591" customFormat="false" ht="15.75" hidden="false" customHeight="true" outlineLevel="0" collapsed="false">
      <c r="A3591" s="4" t="n">
        <v>3136</v>
      </c>
      <c r="B3591" s="4" t="s">
        <v>20369</v>
      </c>
      <c r="C3591" s="4"/>
      <c r="D3591" s="4" t="s">
        <v>20370</v>
      </c>
      <c r="E3591" s="5" t="s">
        <v>4050</v>
      </c>
      <c r="F3591" s="4" t="s">
        <v>4051</v>
      </c>
      <c r="G3591" s="4" t="s">
        <v>313</v>
      </c>
      <c r="H3591" s="5" t="s">
        <v>20371</v>
      </c>
      <c r="I3591" s="4" t="s">
        <v>20372</v>
      </c>
      <c r="J3591" s="5" t="n">
        <f aca="false">LEN(K3591)</f>
        <v>20</v>
      </c>
      <c r="K3591" s="6" t="s">
        <v>20373</v>
      </c>
      <c r="L3591" s="4" t="s">
        <v>78</v>
      </c>
      <c r="M3591" s="4" t="s">
        <v>1988</v>
      </c>
    </row>
    <row r="3592" customFormat="false" ht="15.75" hidden="false" customHeight="true" outlineLevel="0" collapsed="false">
      <c r="A3592" s="4" t="n">
        <v>3153</v>
      </c>
      <c r="B3592" s="4" t="s">
        <v>20374</v>
      </c>
      <c r="C3592" s="4"/>
      <c r="D3592" s="4" t="s">
        <v>20375</v>
      </c>
      <c r="E3592" s="5" t="s">
        <v>3358</v>
      </c>
      <c r="F3592" s="4" t="s">
        <v>3359</v>
      </c>
      <c r="G3592" s="4" t="s">
        <v>313</v>
      </c>
      <c r="H3592" s="5" t="s">
        <v>20376</v>
      </c>
      <c r="I3592" s="7" t="s">
        <v>20377</v>
      </c>
      <c r="J3592" s="5" t="n">
        <f aca="false">LEN(K3592)</f>
        <v>20</v>
      </c>
      <c r="K3592" s="6" t="s">
        <v>20378</v>
      </c>
      <c r="L3592" s="4" t="s">
        <v>21</v>
      </c>
      <c r="M3592" s="4" t="s">
        <v>877</v>
      </c>
    </row>
    <row r="3593" customFormat="false" ht="15.75" hidden="false" customHeight="true" outlineLevel="0" collapsed="false">
      <c r="A3593" s="4" t="n">
        <v>3185</v>
      </c>
      <c r="B3593" s="4" t="s">
        <v>20379</v>
      </c>
      <c r="C3593" s="4"/>
      <c r="D3593" s="4" t="s">
        <v>20380</v>
      </c>
      <c r="E3593" s="5" t="s">
        <v>20381</v>
      </c>
      <c r="F3593" s="4" t="s">
        <v>20382</v>
      </c>
      <c r="G3593" s="4" t="s">
        <v>313</v>
      </c>
      <c r="H3593" s="5" t="s">
        <v>20383</v>
      </c>
      <c r="I3593" s="7" t="s">
        <v>20384</v>
      </c>
      <c r="J3593" s="5" t="n">
        <f aca="false">LEN(K3593)</f>
        <v>20</v>
      </c>
      <c r="K3593" s="5" t="s">
        <v>20385</v>
      </c>
      <c r="L3593" s="4" t="s">
        <v>31</v>
      </c>
      <c r="M3593" s="4" t="s">
        <v>2429</v>
      </c>
    </row>
    <row r="3594" customFormat="false" ht="15.75" hidden="false" customHeight="true" outlineLevel="0" collapsed="false">
      <c r="A3594" s="4" t="n">
        <v>3192</v>
      </c>
      <c r="B3594" s="4" t="s">
        <v>20386</v>
      </c>
      <c r="C3594" s="4"/>
      <c r="D3594" s="4" t="s">
        <v>20387</v>
      </c>
      <c r="E3594" s="5" t="s">
        <v>2745</v>
      </c>
      <c r="F3594" s="4" t="s">
        <v>2746</v>
      </c>
      <c r="G3594" s="4" t="s">
        <v>313</v>
      </c>
      <c r="H3594" s="5" t="s">
        <v>20388</v>
      </c>
      <c r="I3594" s="4" t="s">
        <v>20389</v>
      </c>
      <c r="J3594" s="5" t="n">
        <f aca="false">LEN(K3594)</f>
        <v>20</v>
      </c>
      <c r="K3594" s="6" t="s">
        <v>20390</v>
      </c>
      <c r="L3594" s="4" t="s">
        <v>21</v>
      </c>
      <c r="M3594" s="4" t="s">
        <v>819</v>
      </c>
    </row>
    <row r="3595" customFormat="false" ht="15.75" hidden="false" customHeight="true" outlineLevel="0" collapsed="false">
      <c r="A3595" s="4" t="n">
        <v>3230</v>
      </c>
      <c r="B3595" s="4" t="s">
        <v>20391</v>
      </c>
      <c r="C3595" s="4"/>
      <c r="D3595" s="4" t="s">
        <v>20392</v>
      </c>
      <c r="E3595" s="5" t="s">
        <v>13850</v>
      </c>
      <c r="F3595" s="4" t="s">
        <v>13851</v>
      </c>
      <c r="G3595" s="4" t="s">
        <v>313</v>
      </c>
      <c r="H3595" s="5" t="s">
        <v>20393</v>
      </c>
      <c r="I3595" s="4" t="s">
        <v>13852</v>
      </c>
      <c r="J3595" s="5" t="n">
        <f aca="false">LEN(K3595)</f>
        <v>20</v>
      </c>
      <c r="K3595" s="6" t="s">
        <v>20394</v>
      </c>
      <c r="L3595" s="4" t="s">
        <v>31</v>
      </c>
      <c r="M3595" s="4" t="s">
        <v>1979</v>
      </c>
    </row>
    <row r="3596" customFormat="false" ht="15.75" hidden="false" customHeight="true" outlineLevel="0" collapsed="false">
      <c r="A3596" s="4" t="n">
        <v>3232</v>
      </c>
      <c r="B3596" s="4" t="s">
        <v>20395</v>
      </c>
      <c r="C3596" s="4"/>
      <c r="D3596" s="4" t="s">
        <v>20396</v>
      </c>
      <c r="E3596" s="5" t="s">
        <v>20397</v>
      </c>
      <c r="F3596" s="4" t="s">
        <v>20398</v>
      </c>
      <c r="G3596" s="4" t="s">
        <v>313</v>
      </c>
      <c r="H3596" s="5" t="s">
        <v>20399</v>
      </c>
      <c r="I3596" s="4" t="s">
        <v>20400</v>
      </c>
      <c r="J3596" s="5" t="n">
        <f aca="false">LEN(K3596)</f>
        <v>20</v>
      </c>
      <c r="K3596" s="6" t="s">
        <v>20401</v>
      </c>
      <c r="L3596" s="4" t="s">
        <v>21</v>
      </c>
      <c r="M3596" s="4" t="s">
        <v>577</v>
      </c>
    </row>
    <row r="3597" customFormat="false" ht="15.75" hidden="false" customHeight="true" outlineLevel="0" collapsed="false">
      <c r="A3597" s="4" t="n">
        <v>3235</v>
      </c>
      <c r="B3597" s="4" t="s">
        <v>20402</v>
      </c>
      <c r="C3597" s="4"/>
      <c r="D3597" s="4" t="s">
        <v>20403</v>
      </c>
      <c r="E3597" s="5" t="s">
        <v>20404</v>
      </c>
      <c r="F3597" s="4" t="s">
        <v>20405</v>
      </c>
      <c r="G3597" s="4" t="s">
        <v>313</v>
      </c>
      <c r="H3597" s="5" t="s">
        <v>20406</v>
      </c>
      <c r="I3597" s="4" t="s">
        <v>20407</v>
      </c>
      <c r="J3597" s="5" t="n">
        <f aca="false">LEN(K3597)</f>
        <v>20</v>
      </c>
      <c r="K3597" s="6" t="s">
        <v>20408</v>
      </c>
      <c r="L3597" s="4" t="s">
        <v>21</v>
      </c>
      <c r="M3597" s="4" t="s">
        <v>9493</v>
      </c>
    </row>
    <row r="3598" customFormat="false" ht="15.75" hidden="false" customHeight="true" outlineLevel="0" collapsed="false">
      <c r="A3598" s="4" t="n">
        <v>3237</v>
      </c>
      <c r="B3598" s="4" t="s">
        <v>20409</v>
      </c>
      <c r="C3598" s="4"/>
      <c r="D3598" s="4" t="s">
        <v>20410</v>
      </c>
      <c r="E3598" s="5" t="s">
        <v>1873</v>
      </c>
      <c r="F3598" s="4" t="s">
        <v>633</v>
      </c>
      <c r="G3598" s="4" t="s">
        <v>313</v>
      </c>
      <c r="H3598" s="5" t="s">
        <v>20411</v>
      </c>
      <c r="I3598" s="4" t="s">
        <v>20412</v>
      </c>
      <c r="J3598" s="5" t="n">
        <f aca="false">LEN(K3598)</f>
        <v>20</v>
      </c>
      <c r="K3598" s="6" t="s">
        <v>20413</v>
      </c>
      <c r="L3598" s="4" t="s">
        <v>57</v>
      </c>
      <c r="M3598" s="4" t="s">
        <v>877</v>
      </c>
    </row>
    <row r="3599" customFormat="false" ht="15.75" hidden="false" customHeight="true" outlineLevel="0" collapsed="false">
      <c r="A3599" s="4" t="n">
        <v>3290</v>
      </c>
      <c r="B3599" s="4" t="s">
        <v>20414</v>
      </c>
      <c r="C3599" s="4"/>
      <c r="D3599" s="4" t="s">
        <v>20415</v>
      </c>
      <c r="E3599" s="5" t="s">
        <v>20416</v>
      </c>
      <c r="F3599" s="4" t="s">
        <v>492</v>
      </c>
      <c r="G3599" s="4" t="s">
        <v>313</v>
      </c>
      <c r="H3599" s="5" t="s">
        <v>20417</v>
      </c>
      <c r="I3599" s="4" t="s">
        <v>20418</v>
      </c>
      <c r="J3599" s="5" t="n">
        <f aca="false">LEN(K3599)</f>
        <v>20</v>
      </c>
      <c r="K3599" s="6" t="str">
        <f aca="false">LOWER(SUBSTITUTE(SUBSTITUTE(SUBSTITUTE(SUBSTITUTE(SUBSTITUTE(SUBSTITUTE(SUBSTITUTE(B3599,"S.L.",""),"SL",""),"S.A.",""),"SA","")," ",""),".",""),",",""))&amp;".com"</f>
        <v>podapuenteromano.com</v>
      </c>
      <c r="L3599" s="4" t="s">
        <v>31</v>
      </c>
      <c r="M3599" s="4" t="s">
        <v>31</v>
      </c>
    </row>
    <row r="3600" customFormat="false" ht="15.75" hidden="false" customHeight="true" outlineLevel="0" collapsed="false">
      <c r="A3600" s="4" t="n">
        <v>3333</v>
      </c>
      <c r="B3600" s="4" t="s">
        <v>20419</v>
      </c>
      <c r="C3600" s="4"/>
      <c r="D3600" s="4" t="s">
        <v>20420</v>
      </c>
      <c r="E3600" s="5" t="s">
        <v>1884</v>
      </c>
      <c r="F3600" s="4" t="s">
        <v>1885</v>
      </c>
      <c r="G3600" s="4" t="s">
        <v>313</v>
      </c>
      <c r="H3600" s="5" t="s">
        <v>20421</v>
      </c>
      <c r="I3600" s="4" t="s">
        <v>20422</v>
      </c>
      <c r="J3600" s="5" t="n">
        <f aca="false">LEN(K3600)</f>
        <v>20</v>
      </c>
      <c r="K3600" s="6" t="s">
        <v>20423</v>
      </c>
      <c r="L3600" s="4" t="s">
        <v>57</v>
      </c>
      <c r="M3600" s="4" t="s">
        <v>3895</v>
      </c>
    </row>
    <row r="3601" customFormat="false" ht="27.75" hidden="false" customHeight="true" outlineLevel="0" collapsed="false">
      <c r="A3601" s="4" t="n">
        <v>3336</v>
      </c>
      <c r="B3601" s="4" t="s">
        <v>20424</v>
      </c>
      <c r="C3601" s="4"/>
      <c r="D3601" s="4" t="s">
        <v>20425</v>
      </c>
      <c r="E3601" s="5" t="s">
        <v>1884</v>
      </c>
      <c r="F3601" s="4" t="s">
        <v>1885</v>
      </c>
      <c r="G3601" s="4" t="s">
        <v>313</v>
      </c>
      <c r="H3601" s="5" t="s">
        <v>20426</v>
      </c>
      <c r="I3601" s="20" t="s">
        <v>20422</v>
      </c>
      <c r="J3601" s="5" t="n">
        <f aca="false">LEN(K3601)</f>
        <v>20</v>
      </c>
      <c r="K3601" s="13" t="s">
        <v>20423</v>
      </c>
      <c r="L3601" s="4" t="s">
        <v>31</v>
      </c>
      <c r="M3601" s="4" t="s">
        <v>6459</v>
      </c>
    </row>
    <row r="3602" customFormat="false" ht="27.75" hidden="false" customHeight="true" outlineLevel="0" collapsed="false">
      <c r="A3602" s="4" t="n">
        <v>3337</v>
      </c>
      <c r="B3602" s="4" t="s">
        <v>7789</v>
      </c>
      <c r="C3602" s="4"/>
      <c r="D3602" s="4" t="s">
        <v>20427</v>
      </c>
      <c r="E3602" s="5" t="s">
        <v>1884</v>
      </c>
      <c r="F3602" s="4" t="s">
        <v>1885</v>
      </c>
      <c r="G3602" s="4" t="s">
        <v>313</v>
      </c>
      <c r="H3602" s="5" t="s">
        <v>20428</v>
      </c>
      <c r="I3602" s="20" t="s">
        <v>20429</v>
      </c>
      <c r="J3602" s="5" t="n">
        <f aca="false">LEN(K3602)</f>
        <v>20</v>
      </c>
      <c r="K3602" s="13" t="s">
        <v>20430</v>
      </c>
      <c r="L3602" s="4" t="s">
        <v>21</v>
      </c>
      <c r="M3602" s="4" t="s">
        <v>695</v>
      </c>
    </row>
    <row r="3603" customFormat="false" ht="15.75" hidden="false" customHeight="true" outlineLevel="0" collapsed="false">
      <c r="A3603" s="4" t="n">
        <v>3343</v>
      </c>
      <c r="B3603" s="4" t="s">
        <v>20431</v>
      </c>
      <c r="C3603" s="4"/>
      <c r="D3603" s="4" t="s">
        <v>20432</v>
      </c>
      <c r="E3603" s="5" t="s">
        <v>20433</v>
      </c>
      <c r="F3603" s="4" t="s">
        <v>6056</v>
      </c>
      <c r="G3603" s="4" t="s">
        <v>313</v>
      </c>
      <c r="H3603" s="5" t="s">
        <v>20434</v>
      </c>
      <c r="I3603" s="20" t="s">
        <v>20435</v>
      </c>
      <c r="J3603" s="5" t="n">
        <f aca="false">LEN(K3603)</f>
        <v>20</v>
      </c>
      <c r="K3603" s="21" t="s">
        <v>20436</v>
      </c>
      <c r="L3603" s="4" t="s">
        <v>31</v>
      </c>
      <c r="M3603" s="4" t="s">
        <v>31</v>
      </c>
    </row>
    <row r="3604" customFormat="false" ht="15.75" hidden="false" customHeight="true" outlineLevel="0" collapsed="false">
      <c r="A3604" s="4" t="n">
        <v>3404</v>
      </c>
      <c r="B3604" s="4" t="s">
        <v>20437</v>
      </c>
      <c r="C3604" s="4"/>
      <c r="D3604" s="4" t="s">
        <v>20438</v>
      </c>
      <c r="E3604" s="5" t="s">
        <v>5489</v>
      </c>
      <c r="F3604" s="4" t="s">
        <v>851</v>
      </c>
      <c r="G3604" s="4" t="s">
        <v>852</v>
      </c>
      <c r="H3604" s="5" t="s">
        <v>20439</v>
      </c>
      <c r="I3604" s="4" t="s">
        <v>20440</v>
      </c>
      <c r="J3604" s="5" t="n">
        <f aca="false">LEN(K3604)</f>
        <v>20</v>
      </c>
      <c r="K3604" s="6" t="s">
        <v>20441</v>
      </c>
      <c r="L3604" s="4" t="s">
        <v>57</v>
      </c>
      <c r="M3604" s="4" t="s">
        <v>381</v>
      </c>
    </row>
    <row r="3605" customFormat="false" ht="15.75" hidden="false" customHeight="true" outlineLevel="0" collapsed="false">
      <c r="A3605" s="4" t="n">
        <v>3481</v>
      </c>
      <c r="B3605" s="4" t="s">
        <v>20442</v>
      </c>
      <c r="C3605" s="4"/>
      <c r="D3605" s="4" t="s">
        <v>20443</v>
      </c>
      <c r="E3605" s="5" t="s">
        <v>20444</v>
      </c>
      <c r="F3605" s="4" t="s">
        <v>20445</v>
      </c>
      <c r="G3605" s="4" t="s">
        <v>852</v>
      </c>
      <c r="H3605" s="5" t="s">
        <v>20446</v>
      </c>
      <c r="I3605" s="7" t="s">
        <v>20447</v>
      </c>
      <c r="J3605" s="5" t="n">
        <f aca="false">LEN(K3605)</f>
        <v>20</v>
      </c>
      <c r="K3605" s="6" t="str">
        <f aca="false">LOWER(SUBSTITUTE(SUBSTITUTE(SUBSTITUTE(SUBSTITUTE(SUBSTITUTE(SUBSTITUTE(SUBSTITUTE(B3605,"S.L.",""),"SL",""),"S.A.",""),"SA","")," ",""),".",""),",",""))&amp;".com"</f>
        <v>larramenditorrea.com</v>
      </c>
      <c r="L3605" s="4" t="s">
        <v>78</v>
      </c>
      <c r="M3605" s="4" t="s">
        <v>877</v>
      </c>
    </row>
    <row r="3606" customFormat="false" ht="15.75" hidden="false" customHeight="true" outlineLevel="0" collapsed="false">
      <c r="A3606" s="4" t="n">
        <v>3484</v>
      </c>
      <c r="B3606" s="4" t="s">
        <v>20448</v>
      </c>
      <c r="C3606" s="4"/>
      <c r="D3606" s="4" t="s">
        <v>20449</v>
      </c>
      <c r="E3606" s="5" t="s">
        <v>20450</v>
      </c>
      <c r="F3606" s="4" t="s">
        <v>20451</v>
      </c>
      <c r="G3606" s="4" t="s">
        <v>852</v>
      </c>
      <c r="H3606" s="5" t="s">
        <v>20452</v>
      </c>
      <c r="I3606" s="4" t="s">
        <v>20453</v>
      </c>
      <c r="J3606" s="5" t="n">
        <f aca="false">LEN(K3606)</f>
        <v>20</v>
      </c>
      <c r="K3606" s="6" t="str">
        <f aca="false">LOWER(SUBSTITUTE(SUBSTITUTE(SUBSTITUTE(SUBSTITUTE(SUBSTITUTE(SUBSTITUTE(SUBSTITUTE(B3606,"S.L.",""),"SL",""),"S.A.",""),"SA","")," ",""),".",""),",",""))&amp;".com"</f>
        <v>hotelzezilioenea.com</v>
      </c>
      <c r="L3606" s="4" t="s">
        <v>31</v>
      </c>
      <c r="M3606" s="4" t="s">
        <v>2097</v>
      </c>
    </row>
    <row r="3607" customFormat="false" ht="15.75" hidden="false" customHeight="true" outlineLevel="0" collapsed="false">
      <c r="A3607" s="4" t="n">
        <v>3508</v>
      </c>
      <c r="B3607" s="4" t="s">
        <v>20454</v>
      </c>
      <c r="C3607" s="4"/>
      <c r="D3607" s="4" t="s">
        <v>20455</v>
      </c>
      <c r="E3607" s="5" t="s">
        <v>20456</v>
      </c>
      <c r="F3607" s="4" t="s">
        <v>20457</v>
      </c>
      <c r="G3607" s="4" t="s">
        <v>1390</v>
      </c>
      <c r="H3607" s="5" t="s">
        <v>20458</v>
      </c>
      <c r="I3607" s="4" t="s">
        <v>20459</v>
      </c>
      <c r="J3607" s="5" t="n">
        <f aca="false">LEN(K3607)</f>
        <v>20</v>
      </c>
      <c r="K3607" s="6" t="s">
        <v>20460</v>
      </c>
      <c r="L3607" s="4" t="s">
        <v>31</v>
      </c>
      <c r="M3607" s="4" t="s">
        <v>2139</v>
      </c>
    </row>
    <row r="3608" customFormat="false" ht="15.75" hidden="false" customHeight="true" outlineLevel="0" collapsed="false">
      <c r="A3608" s="4" t="n">
        <v>3511</v>
      </c>
      <c r="B3608" s="4" t="s">
        <v>20461</v>
      </c>
      <c r="C3608" s="4"/>
      <c r="D3608" s="4" t="s">
        <v>20462</v>
      </c>
      <c r="E3608" s="5" t="s">
        <v>4873</v>
      </c>
      <c r="F3608" s="4" t="s">
        <v>1389</v>
      </c>
      <c r="G3608" s="4" t="s">
        <v>1390</v>
      </c>
      <c r="H3608" s="5" t="s">
        <v>20463</v>
      </c>
      <c r="I3608" s="4" t="s">
        <v>20464</v>
      </c>
      <c r="J3608" s="5" t="n">
        <f aca="false">LEN(K3608)</f>
        <v>20</v>
      </c>
      <c r="K3608" s="6" t="s">
        <v>20465</v>
      </c>
      <c r="L3608" s="4" t="s">
        <v>66</v>
      </c>
      <c r="M3608" s="4" t="s">
        <v>988</v>
      </c>
    </row>
    <row r="3609" customFormat="false" ht="15.75" hidden="false" customHeight="true" outlineLevel="0" collapsed="false">
      <c r="A3609" s="4" t="n">
        <v>3521</v>
      </c>
      <c r="B3609" s="4" t="s">
        <v>20466</v>
      </c>
      <c r="C3609" s="4"/>
      <c r="D3609" s="4" t="s">
        <v>20467</v>
      </c>
      <c r="E3609" s="5" t="s">
        <v>16924</v>
      </c>
      <c r="F3609" s="4" t="s">
        <v>16925</v>
      </c>
      <c r="G3609" s="4" t="s">
        <v>1390</v>
      </c>
      <c r="H3609" s="5" t="s">
        <v>20468</v>
      </c>
      <c r="I3609" s="4" t="s">
        <v>20469</v>
      </c>
      <c r="J3609" s="5" t="n">
        <f aca="false">LEN(K3609)</f>
        <v>20</v>
      </c>
      <c r="K3609" s="6" t="str">
        <f aca="false">LOWER(SUBSTITUTE(SUBSTITUTE(SUBSTITUTE(SUBSTITUTE(SUBSTITUTE(SUBSTITUTE(SUBSTITUTE(B3609,"S.L.",""),"SL",""),"S.A.",""),"SA","")," ",""),".",""),",",""))&amp;".com"</f>
        <v>gesthotelactivos.com</v>
      </c>
      <c r="L3609" s="4" t="s">
        <v>78</v>
      </c>
      <c r="M3609" s="4" t="s">
        <v>31</v>
      </c>
    </row>
    <row r="3610" customFormat="false" ht="15.75" hidden="false" customHeight="true" outlineLevel="0" collapsed="false">
      <c r="A3610" s="4" t="n">
        <v>3527</v>
      </c>
      <c r="B3610" s="4" t="s">
        <v>20470</v>
      </c>
      <c r="C3610" s="4"/>
      <c r="D3610" s="4" t="s">
        <v>20471</v>
      </c>
      <c r="E3610" s="5" t="s">
        <v>16913</v>
      </c>
      <c r="F3610" s="4" t="s">
        <v>1389</v>
      </c>
      <c r="G3610" s="4" t="s">
        <v>1390</v>
      </c>
      <c r="H3610" s="5" t="s">
        <v>20472</v>
      </c>
      <c r="I3610" s="7" t="s">
        <v>20473</v>
      </c>
      <c r="J3610" s="5" t="n">
        <f aca="false">LEN(K3610)</f>
        <v>20</v>
      </c>
      <c r="K3610" s="13" t="s">
        <v>20474</v>
      </c>
      <c r="L3610" s="4" t="s">
        <v>66</v>
      </c>
      <c r="M3610" s="4" t="s">
        <v>2082</v>
      </c>
    </row>
    <row r="3611" customFormat="false" ht="15.75" hidden="false" customHeight="true" outlineLevel="0" collapsed="false">
      <c r="A3611" s="4" t="n">
        <v>3532</v>
      </c>
      <c r="B3611" s="4" t="s">
        <v>20475</v>
      </c>
      <c r="C3611" s="4"/>
      <c r="D3611" s="4" t="s">
        <v>20476</v>
      </c>
      <c r="E3611" s="5" t="s">
        <v>9144</v>
      </c>
      <c r="F3611" s="4" t="s">
        <v>9145</v>
      </c>
      <c r="G3611" s="4" t="s">
        <v>1390</v>
      </c>
      <c r="H3611" s="5" t="s">
        <v>20477</v>
      </c>
      <c r="I3611" s="4" t="s">
        <v>20478</v>
      </c>
      <c r="J3611" s="5" t="n">
        <f aca="false">LEN(K3611)</f>
        <v>20</v>
      </c>
      <c r="K3611" s="6" t="s">
        <v>20479</v>
      </c>
      <c r="L3611" s="4" t="s">
        <v>31</v>
      </c>
      <c r="M3611" s="4" t="s">
        <v>1043</v>
      </c>
    </row>
    <row r="3612" customFormat="false" ht="15.75" hidden="false" customHeight="true" outlineLevel="0" collapsed="false">
      <c r="A3612" s="4" t="n">
        <v>3538</v>
      </c>
      <c r="B3612" s="4" t="s">
        <v>20480</v>
      </c>
      <c r="C3612" s="4"/>
      <c r="D3612" s="4" t="s">
        <v>20481</v>
      </c>
      <c r="E3612" s="5" t="s">
        <v>20482</v>
      </c>
      <c r="F3612" s="4" t="s">
        <v>20483</v>
      </c>
      <c r="G3612" s="4" t="s">
        <v>1390</v>
      </c>
      <c r="H3612" s="5" t="s">
        <v>20484</v>
      </c>
      <c r="I3612" s="4" t="s">
        <v>20485</v>
      </c>
      <c r="J3612" s="5" t="n">
        <f aca="false">LEN(K3612)</f>
        <v>20</v>
      </c>
      <c r="K3612" s="6" t="s">
        <v>20486</v>
      </c>
      <c r="L3612" s="4" t="s">
        <v>78</v>
      </c>
      <c r="M3612" s="4" t="s">
        <v>2097</v>
      </c>
    </row>
    <row r="3613" customFormat="false" ht="15.75" hidden="false" customHeight="true" outlineLevel="0" collapsed="false">
      <c r="A3613" s="4" t="n">
        <v>3568</v>
      </c>
      <c r="B3613" s="4" t="s">
        <v>20487</v>
      </c>
      <c r="C3613" s="4"/>
      <c r="D3613" s="4" t="s">
        <v>20488</v>
      </c>
      <c r="E3613" s="5" t="s">
        <v>20489</v>
      </c>
      <c r="F3613" s="4" t="s">
        <v>4866</v>
      </c>
      <c r="G3613" s="4" t="s">
        <v>1498</v>
      </c>
      <c r="H3613" s="5" t="s">
        <v>20490</v>
      </c>
      <c r="I3613" s="4" t="s">
        <v>20491</v>
      </c>
      <c r="J3613" s="5" t="n">
        <f aca="false">LEN(K3613)</f>
        <v>20</v>
      </c>
      <c r="K3613" s="6" t="s">
        <v>20492</v>
      </c>
      <c r="L3613" s="4" t="s">
        <v>31</v>
      </c>
      <c r="M3613" s="4" t="s">
        <v>31</v>
      </c>
    </row>
    <row r="3614" customFormat="false" ht="15.75" hidden="false" customHeight="true" outlineLevel="0" collapsed="false">
      <c r="A3614" s="4" t="n">
        <v>3570</v>
      </c>
      <c r="B3614" s="4" t="s">
        <v>20493</v>
      </c>
      <c r="C3614" s="4"/>
      <c r="D3614" s="4" t="s">
        <v>20494</v>
      </c>
      <c r="E3614" s="5" t="s">
        <v>9166</v>
      </c>
      <c r="F3614" s="4" t="s">
        <v>4866</v>
      </c>
      <c r="G3614" s="4" t="s">
        <v>1498</v>
      </c>
      <c r="H3614" s="5" t="s">
        <v>20495</v>
      </c>
      <c r="I3614" s="4" t="s">
        <v>20496</v>
      </c>
      <c r="J3614" s="5" t="n">
        <f aca="false">LEN(K3614)</f>
        <v>20</v>
      </c>
      <c r="K3614" s="6" t="s">
        <v>20497</v>
      </c>
      <c r="L3614" s="4" t="s">
        <v>31</v>
      </c>
      <c r="M3614" s="4" t="s">
        <v>577</v>
      </c>
    </row>
    <row r="3615" customFormat="false" ht="15.75" hidden="false" customHeight="true" outlineLevel="0" collapsed="false">
      <c r="A3615" s="4" t="n">
        <v>3593</v>
      </c>
      <c r="B3615" s="4" t="s">
        <v>20498</v>
      </c>
      <c r="C3615" s="4"/>
      <c r="D3615" s="4" t="s">
        <v>20499</v>
      </c>
      <c r="E3615" s="5" t="s">
        <v>20500</v>
      </c>
      <c r="F3615" s="4" t="s">
        <v>20501</v>
      </c>
      <c r="G3615" s="4" t="s">
        <v>1390</v>
      </c>
      <c r="H3615" s="5" t="s">
        <v>20502</v>
      </c>
      <c r="I3615" s="4" t="s">
        <v>20503</v>
      </c>
      <c r="J3615" s="5" t="n">
        <f aca="false">LEN(K3615)</f>
        <v>20</v>
      </c>
      <c r="K3615" s="6" t="s">
        <v>20504</v>
      </c>
      <c r="L3615" s="4" t="s">
        <v>21</v>
      </c>
      <c r="M3615" s="4" t="s">
        <v>3461</v>
      </c>
    </row>
    <row r="3616" customFormat="false" ht="15.75" hidden="false" customHeight="true" outlineLevel="0" collapsed="false">
      <c r="A3616" s="4" t="n">
        <v>3613</v>
      </c>
      <c r="B3616" s="4" t="s">
        <v>20505</v>
      </c>
      <c r="C3616" s="4"/>
      <c r="D3616" s="4" t="s">
        <v>20506</v>
      </c>
      <c r="E3616" s="5" t="s">
        <v>20482</v>
      </c>
      <c r="F3616" s="4" t="s">
        <v>20507</v>
      </c>
      <c r="G3616" s="4" t="s">
        <v>1390</v>
      </c>
      <c r="H3616" s="5" t="s">
        <v>20508</v>
      </c>
      <c r="I3616" s="4" t="s">
        <v>20509</v>
      </c>
      <c r="J3616" s="5" t="n">
        <f aca="false">LEN(K3616)</f>
        <v>20</v>
      </c>
      <c r="K3616" s="6" t="s">
        <v>20510</v>
      </c>
      <c r="L3616" s="4" t="s">
        <v>78</v>
      </c>
      <c r="M3616" s="4" t="s">
        <v>2177</v>
      </c>
    </row>
    <row r="3617" customFormat="false" ht="15.75" hidden="false" customHeight="true" outlineLevel="0" collapsed="false">
      <c r="A3617" s="4" t="n">
        <v>3658</v>
      </c>
      <c r="B3617" s="4" t="s">
        <v>20511</v>
      </c>
      <c r="C3617" s="4"/>
      <c r="D3617" s="4" t="s">
        <v>20512</v>
      </c>
      <c r="E3617" s="5" t="s">
        <v>2142</v>
      </c>
      <c r="F3617" s="4" t="s">
        <v>1389</v>
      </c>
      <c r="G3617" s="4" t="s">
        <v>1390</v>
      </c>
      <c r="H3617" s="5" t="s">
        <v>20513</v>
      </c>
      <c r="I3617" s="7" t="s">
        <v>20514</v>
      </c>
      <c r="J3617" s="5" t="n">
        <f aca="false">LEN(K3617)</f>
        <v>20</v>
      </c>
      <c r="K3617" s="13" t="s">
        <v>20515</v>
      </c>
      <c r="L3617" s="4" t="s">
        <v>78</v>
      </c>
      <c r="M3617" s="4" t="s">
        <v>31</v>
      </c>
    </row>
    <row r="3618" customFormat="false" ht="15.75" hidden="false" customHeight="true" outlineLevel="0" collapsed="false">
      <c r="A3618" s="4" t="n">
        <v>3688</v>
      </c>
      <c r="B3618" s="4" t="s">
        <v>20516</v>
      </c>
      <c r="C3618" s="4"/>
      <c r="D3618" s="4" t="s">
        <v>20517</v>
      </c>
      <c r="E3618" s="5" t="s">
        <v>7430</v>
      </c>
      <c r="F3618" s="4" t="s">
        <v>290</v>
      </c>
      <c r="G3618" s="4" t="s">
        <v>290</v>
      </c>
      <c r="H3618" s="5" t="s">
        <v>20518</v>
      </c>
      <c r="I3618" s="20" t="s">
        <v>20519</v>
      </c>
      <c r="J3618" s="5" t="n">
        <f aca="false">LEN(K3618)</f>
        <v>20</v>
      </c>
      <c r="K3618" s="13" t="s">
        <v>20520</v>
      </c>
      <c r="L3618" s="4" t="s">
        <v>78</v>
      </c>
      <c r="M3618" s="4" t="s">
        <v>615</v>
      </c>
    </row>
    <row r="3619" customFormat="false" ht="15.75" hidden="false" customHeight="true" outlineLevel="0" collapsed="false">
      <c r="A3619" s="4" t="n">
        <v>3711</v>
      </c>
      <c r="B3619" s="4" t="s">
        <v>20521</v>
      </c>
      <c r="C3619" s="4"/>
      <c r="D3619" s="4" t="s">
        <v>20522</v>
      </c>
      <c r="E3619" s="5" t="s">
        <v>13953</v>
      </c>
      <c r="F3619" s="4" t="s">
        <v>290</v>
      </c>
      <c r="G3619" s="4" t="s">
        <v>290</v>
      </c>
      <c r="H3619" s="5" t="s">
        <v>20523</v>
      </c>
      <c r="I3619" s="7" t="s">
        <v>20524</v>
      </c>
      <c r="J3619" s="5" t="n">
        <f aca="false">LEN(K3619)</f>
        <v>20</v>
      </c>
      <c r="K3619" s="6" t="s">
        <v>20525</v>
      </c>
      <c r="L3619" s="4" t="s">
        <v>78</v>
      </c>
      <c r="M3619" s="4" t="s">
        <v>467</v>
      </c>
    </row>
    <row r="3620" customFormat="false" ht="15.75" hidden="false" customHeight="true" outlineLevel="0" collapsed="false">
      <c r="A3620" s="4" t="n">
        <v>3741</v>
      </c>
      <c r="B3620" s="4" t="s">
        <v>4634</v>
      </c>
      <c r="C3620" s="4"/>
      <c r="D3620" s="4" t="s">
        <v>20526</v>
      </c>
      <c r="E3620" s="5" t="s">
        <v>11255</v>
      </c>
      <c r="F3620" s="4" t="s">
        <v>16995</v>
      </c>
      <c r="G3620" s="4" t="s">
        <v>290</v>
      </c>
      <c r="H3620" s="5" t="s">
        <v>20527</v>
      </c>
      <c r="I3620" s="4" t="s">
        <v>4639</v>
      </c>
      <c r="J3620" s="5" t="n">
        <f aca="false">LEN(K3620)</f>
        <v>20</v>
      </c>
      <c r="K3620" s="6" t="s">
        <v>20528</v>
      </c>
      <c r="L3620" s="4" t="s">
        <v>21</v>
      </c>
      <c r="M3620" s="4" t="s">
        <v>1016</v>
      </c>
    </row>
    <row r="3621" customFormat="false" ht="15.75" hidden="false" customHeight="true" outlineLevel="0" collapsed="false">
      <c r="A3621" s="4" t="n">
        <v>3751</v>
      </c>
      <c r="B3621" s="4" t="s">
        <v>20529</v>
      </c>
      <c r="C3621" s="4"/>
      <c r="D3621" s="4" t="s">
        <v>20530</v>
      </c>
      <c r="E3621" s="5" t="s">
        <v>11232</v>
      </c>
      <c r="F3621" s="4" t="s">
        <v>290</v>
      </c>
      <c r="G3621" s="4" t="s">
        <v>290</v>
      </c>
      <c r="H3621" s="5" t="s">
        <v>20531</v>
      </c>
      <c r="I3621" s="7" t="s">
        <v>20532</v>
      </c>
      <c r="J3621" s="5" t="n">
        <f aca="false">LEN(K3621)</f>
        <v>20</v>
      </c>
      <c r="K3621" s="6" t="s">
        <v>20533</v>
      </c>
      <c r="L3621" s="4" t="s">
        <v>31</v>
      </c>
      <c r="M3621" s="4" t="s">
        <v>31</v>
      </c>
    </row>
    <row r="3622" customFormat="false" ht="15.75" hidden="false" customHeight="true" outlineLevel="0" collapsed="false">
      <c r="A3622" s="4" t="n">
        <v>3793</v>
      </c>
      <c r="B3622" s="4" t="s">
        <v>20534</v>
      </c>
      <c r="C3622" s="4"/>
      <c r="D3622" s="4" t="s">
        <v>20535</v>
      </c>
      <c r="E3622" s="5" t="s">
        <v>7450</v>
      </c>
      <c r="F3622" s="4" t="s">
        <v>4891</v>
      </c>
      <c r="G3622" s="4" t="s">
        <v>409</v>
      </c>
      <c r="H3622" s="5" t="s">
        <v>20536</v>
      </c>
      <c r="I3622" s="4" t="s">
        <v>20537</v>
      </c>
      <c r="J3622" s="5" t="n">
        <f aca="false">LEN(K3622)</f>
        <v>20</v>
      </c>
      <c r="K3622" s="6" t="s">
        <v>20538</v>
      </c>
      <c r="L3622" s="4" t="s">
        <v>31</v>
      </c>
      <c r="M3622" s="4" t="s">
        <v>1216</v>
      </c>
      <c r="N3622" s="1"/>
    </row>
    <row r="3623" customFormat="false" ht="15.75" hidden="false" customHeight="true" outlineLevel="0" collapsed="false">
      <c r="A3623" s="4" t="n">
        <v>3806</v>
      </c>
      <c r="B3623" s="4" t="s">
        <v>20539</v>
      </c>
      <c r="C3623" s="4"/>
      <c r="D3623" s="4" t="s">
        <v>20540</v>
      </c>
      <c r="E3623" s="5" t="s">
        <v>20541</v>
      </c>
      <c r="F3623" s="4" t="s">
        <v>20542</v>
      </c>
      <c r="G3623" s="4" t="s">
        <v>409</v>
      </c>
      <c r="H3623" s="5" t="s">
        <v>20543</v>
      </c>
      <c r="I3623" s="4" t="s">
        <v>20544</v>
      </c>
      <c r="J3623" s="5" t="n">
        <f aca="false">LEN(K3623)</f>
        <v>20</v>
      </c>
      <c r="K3623" s="6" t="s">
        <v>20545</v>
      </c>
      <c r="L3623" s="4" t="s">
        <v>31</v>
      </c>
      <c r="M3623" s="4" t="s">
        <v>381</v>
      </c>
    </row>
    <row r="3624" customFormat="false" ht="15.75" hidden="false" customHeight="true" outlineLevel="0" collapsed="false">
      <c r="A3624" s="4" t="n">
        <v>3813</v>
      </c>
      <c r="B3624" s="4" t="s">
        <v>20546</v>
      </c>
      <c r="C3624" s="4"/>
      <c r="D3624" s="4" t="s">
        <v>20547</v>
      </c>
      <c r="E3624" s="5" t="s">
        <v>20548</v>
      </c>
      <c r="F3624" s="4" t="s">
        <v>4891</v>
      </c>
      <c r="G3624" s="4" t="s">
        <v>409</v>
      </c>
      <c r="H3624" s="5" t="s">
        <v>20549</v>
      </c>
      <c r="I3624" s="7" t="s">
        <v>20550</v>
      </c>
      <c r="J3624" s="5" t="n">
        <f aca="false">LEN(K3624)</f>
        <v>20</v>
      </c>
      <c r="K3624" s="13" t="str">
        <f aca="false">LOWER(SUBSTITUTE(SUBSTITUTE(SUBSTITUTE(SUBSTITUTE(SUBSTITUTE(SUBSTITUTE(SUBSTITUTE(B3624,"S.L.",""),"SL",""),"S.A.",""),"SA","")," ",""),".",""),",",""))&amp;".com"</f>
        <v>hotelnhagustinos.com</v>
      </c>
      <c r="L3624" s="4" t="s">
        <v>78</v>
      </c>
      <c r="M3624" s="4" t="s">
        <v>3974</v>
      </c>
    </row>
    <row r="3625" customFormat="false" ht="15.75" hidden="false" customHeight="true" outlineLevel="0" collapsed="false">
      <c r="A3625" s="4" t="n">
        <v>3839</v>
      </c>
      <c r="B3625" s="4" t="s">
        <v>20551</v>
      </c>
      <c r="C3625" s="4"/>
      <c r="D3625" s="4" t="s">
        <v>20552</v>
      </c>
      <c r="E3625" s="5" t="s">
        <v>20553</v>
      </c>
      <c r="F3625" s="4" t="s">
        <v>20554</v>
      </c>
      <c r="G3625" s="4" t="s">
        <v>409</v>
      </c>
      <c r="H3625" s="5" t="s">
        <v>20555</v>
      </c>
      <c r="I3625" s="4" t="s">
        <v>20556</v>
      </c>
      <c r="J3625" s="5" t="n">
        <f aca="false">LEN(K3625)</f>
        <v>20</v>
      </c>
      <c r="K3625" s="6" t="s">
        <v>20557</v>
      </c>
      <c r="L3625" s="4" t="s">
        <v>57</v>
      </c>
      <c r="M3625" s="4" t="s">
        <v>186</v>
      </c>
    </row>
    <row r="3626" customFormat="false" ht="15.75" hidden="false" customHeight="true" outlineLevel="0" collapsed="false">
      <c r="A3626" s="4" t="n">
        <v>3850</v>
      </c>
      <c r="B3626" s="4" t="s">
        <v>20558</v>
      </c>
      <c r="C3626" s="4"/>
      <c r="D3626" s="4" t="s">
        <v>20559</v>
      </c>
      <c r="E3626" s="5" t="s">
        <v>20560</v>
      </c>
      <c r="F3626" s="4" t="s">
        <v>20561</v>
      </c>
      <c r="G3626" s="4" t="s">
        <v>409</v>
      </c>
      <c r="H3626" s="5" t="s">
        <v>20562</v>
      </c>
      <c r="I3626" s="7" t="s">
        <v>20563</v>
      </c>
      <c r="J3626" s="5" t="n">
        <f aca="false">LEN(K3626)</f>
        <v>20</v>
      </c>
      <c r="K3626" s="6" t="s">
        <v>20564</v>
      </c>
      <c r="L3626" s="4" t="s">
        <v>21</v>
      </c>
      <c r="M3626" s="4" t="s">
        <v>31</v>
      </c>
    </row>
    <row r="3627" customFormat="false" ht="15.75" hidden="false" customHeight="true" outlineLevel="0" collapsed="false">
      <c r="A3627" s="4" t="n">
        <v>3863</v>
      </c>
      <c r="B3627" s="4" t="s">
        <v>20565</v>
      </c>
      <c r="C3627" s="4"/>
      <c r="D3627" s="4" t="s">
        <v>20566</v>
      </c>
      <c r="E3627" s="5" t="s">
        <v>20567</v>
      </c>
      <c r="F3627" s="4" t="s">
        <v>20568</v>
      </c>
      <c r="G3627" s="4" t="s">
        <v>409</v>
      </c>
      <c r="H3627" s="5" t="s">
        <v>20569</v>
      </c>
      <c r="I3627" s="4" t="s">
        <v>20570</v>
      </c>
      <c r="J3627" s="5" t="n">
        <f aca="false">LEN(K3627)</f>
        <v>20</v>
      </c>
      <c r="K3627" s="6" t="s">
        <v>20571</v>
      </c>
      <c r="L3627" s="4" t="s">
        <v>20572</v>
      </c>
      <c r="M3627" s="4" t="s">
        <v>1979</v>
      </c>
    </row>
    <row r="3628" customFormat="false" ht="15.75" hidden="false" customHeight="true" outlineLevel="0" collapsed="false">
      <c r="A3628" s="4" t="n">
        <v>3866</v>
      </c>
      <c r="B3628" s="4" t="s">
        <v>20573</v>
      </c>
      <c r="C3628" s="4"/>
      <c r="D3628" s="4" t="s">
        <v>20574</v>
      </c>
      <c r="E3628" s="5" t="s">
        <v>20575</v>
      </c>
      <c r="F3628" s="4" t="s">
        <v>20576</v>
      </c>
      <c r="G3628" s="4" t="s">
        <v>409</v>
      </c>
      <c r="H3628" s="5" t="s">
        <v>20577</v>
      </c>
      <c r="I3628" s="4" t="s">
        <v>20578</v>
      </c>
      <c r="J3628" s="5" t="n">
        <f aca="false">LEN(K3628)</f>
        <v>20</v>
      </c>
      <c r="K3628" s="10" t="s">
        <v>20579</v>
      </c>
      <c r="L3628" s="4" t="s">
        <v>31</v>
      </c>
      <c r="M3628" s="4" t="s">
        <v>1793</v>
      </c>
    </row>
    <row r="3629" customFormat="false" ht="15.75" hidden="false" customHeight="true" outlineLevel="0" collapsed="false">
      <c r="A3629" s="4" t="n">
        <v>3885</v>
      </c>
      <c r="B3629" s="4" t="s">
        <v>20580</v>
      </c>
      <c r="C3629" s="4"/>
      <c r="D3629" s="4" t="s">
        <v>20581</v>
      </c>
      <c r="E3629" s="5" t="s">
        <v>20582</v>
      </c>
      <c r="F3629" s="4" t="s">
        <v>20583</v>
      </c>
      <c r="G3629" s="4" t="s">
        <v>409</v>
      </c>
      <c r="H3629" s="5" t="s">
        <v>20584</v>
      </c>
      <c r="I3629" s="4" t="s">
        <v>20585</v>
      </c>
      <c r="J3629" s="5" t="n">
        <f aca="false">LEN(K3629)</f>
        <v>20</v>
      </c>
      <c r="K3629" s="6" t="s">
        <v>20586</v>
      </c>
      <c r="L3629" s="4" t="s">
        <v>31</v>
      </c>
      <c r="M3629" s="4" t="s">
        <v>10806</v>
      </c>
    </row>
    <row r="3630" customFormat="false" ht="15.75" hidden="false" customHeight="true" outlineLevel="0" collapsed="false">
      <c r="A3630" s="4" t="n">
        <v>11652</v>
      </c>
      <c r="B3630" s="4" t="s">
        <v>20587</v>
      </c>
      <c r="C3630" s="4"/>
      <c r="D3630" s="4" t="s">
        <v>20588</v>
      </c>
      <c r="E3630" s="5" t="s">
        <v>6883</v>
      </c>
      <c r="F3630" s="4" t="s">
        <v>6884</v>
      </c>
      <c r="G3630" s="4" t="s">
        <v>1397</v>
      </c>
      <c r="H3630" s="5" t="s">
        <v>20589</v>
      </c>
      <c r="I3630" s="4" t="s">
        <v>20590</v>
      </c>
      <c r="J3630" s="5" t="n">
        <f aca="false">LEN(K3630)</f>
        <v>20</v>
      </c>
      <c r="K3630" s="6" t="s">
        <v>20591</v>
      </c>
      <c r="L3630" s="4" t="s">
        <v>31</v>
      </c>
      <c r="M3630" s="4" t="s">
        <v>133</v>
      </c>
    </row>
    <row r="3631" customFormat="false" ht="15.75" hidden="false" customHeight="true" outlineLevel="0" collapsed="false">
      <c r="A3631" s="4" t="n">
        <v>11655</v>
      </c>
      <c r="B3631" s="4" t="s">
        <v>20592</v>
      </c>
      <c r="C3631" s="4"/>
      <c r="D3631" s="4" t="s">
        <v>20593</v>
      </c>
      <c r="E3631" s="5" t="s">
        <v>6883</v>
      </c>
      <c r="F3631" s="4" t="s">
        <v>6884</v>
      </c>
      <c r="G3631" s="4" t="s">
        <v>1397</v>
      </c>
      <c r="H3631" s="5" t="s">
        <v>20594</v>
      </c>
      <c r="I3631" s="4" t="s">
        <v>20595</v>
      </c>
      <c r="J3631" s="5" t="n">
        <f aca="false">LEN(K3631)</f>
        <v>20</v>
      </c>
      <c r="K3631" s="6" t="s">
        <v>20591</v>
      </c>
      <c r="L3631" s="4" t="s">
        <v>78</v>
      </c>
      <c r="M3631" s="4" t="s">
        <v>133</v>
      </c>
    </row>
    <row r="3632" customFormat="false" ht="15.75" hidden="false" customHeight="true" outlineLevel="0" collapsed="false">
      <c r="A3632" s="4" t="n">
        <v>3910</v>
      </c>
      <c r="B3632" s="4" t="s">
        <v>20596</v>
      </c>
      <c r="C3632" s="4"/>
      <c r="D3632" s="4" t="s">
        <v>20597</v>
      </c>
      <c r="E3632" s="5" t="s">
        <v>20598</v>
      </c>
      <c r="F3632" s="4" t="s">
        <v>1397</v>
      </c>
      <c r="G3632" s="4" t="s">
        <v>1397</v>
      </c>
      <c r="H3632" s="5" t="s">
        <v>20599</v>
      </c>
      <c r="I3632" s="4" t="s">
        <v>20600</v>
      </c>
      <c r="J3632" s="5" t="n">
        <f aca="false">LEN(K3632)</f>
        <v>20</v>
      </c>
      <c r="K3632" s="10" t="s">
        <v>20601</v>
      </c>
      <c r="L3632" s="4" t="s">
        <v>57</v>
      </c>
      <c r="M3632" s="4" t="s">
        <v>1605</v>
      </c>
    </row>
    <row r="3633" customFormat="false" ht="15.75" hidden="false" customHeight="true" outlineLevel="0" collapsed="false">
      <c r="A3633" s="4" t="n">
        <v>4076</v>
      </c>
      <c r="B3633" s="4" t="s">
        <v>20602</v>
      </c>
      <c r="C3633" s="4" t="s">
        <v>20603</v>
      </c>
      <c r="D3633" s="4" t="s">
        <v>20604</v>
      </c>
      <c r="E3633" s="5" t="s">
        <v>4918</v>
      </c>
      <c r="F3633" s="4" t="s">
        <v>107</v>
      </c>
      <c r="G3633" s="4" t="s">
        <v>107</v>
      </c>
      <c r="H3633" s="5" t="s">
        <v>20605</v>
      </c>
      <c r="I3633" s="4" t="s">
        <v>20606</v>
      </c>
      <c r="J3633" s="5" t="n">
        <f aca="false">LEN(K3633)</f>
        <v>20</v>
      </c>
      <c r="K3633" s="6" t="s">
        <v>20607</v>
      </c>
      <c r="L3633" s="4" t="s">
        <v>78</v>
      </c>
      <c r="M3633" s="4" t="s">
        <v>1694</v>
      </c>
    </row>
    <row r="3634" customFormat="false" ht="15.75" hidden="false" customHeight="true" outlineLevel="0" collapsed="false">
      <c r="A3634" s="4" t="n">
        <v>4103</v>
      </c>
      <c r="B3634" s="4" t="s">
        <v>20608</v>
      </c>
      <c r="C3634" s="4" t="s">
        <v>20609</v>
      </c>
      <c r="D3634" s="4" t="s">
        <v>20610</v>
      </c>
      <c r="E3634" s="5" t="s">
        <v>1130</v>
      </c>
      <c r="F3634" s="4" t="s">
        <v>1131</v>
      </c>
      <c r="G3634" s="4" t="s">
        <v>107</v>
      </c>
      <c r="H3634" s="5" t="s">
        <v>20611</v>
      </c>
      <c r="I3634" s="4" t="s">
        <v>20612</v>
      </c>
      <c r="J3634" s="5" t="n">
        <f aca="false">LEN(K3634)</f>
        <v>20</v>
      </c>
      <c r="K3634" s="10" t="s">
        <v>20613</v>
      </c>
      <c r="L3634" s="4" t="s">
        <v>31</v>
      </c>
      <c r="M3634" s="4" t="s">
        <v>336</v>
      </c>
    </row>
    <row r="3635" customFormat="false" ht="15.75" hidden="false" customHeight="true" outlineLevel="0" collapsed="false">
      <c r="A3635" s="4" t="n">
        <v>12032</v>
      </c>
      <c r="B3635" s="4" t="s">
        <v>20614</v>
      </c>
      <c r="C3635" s="4"/>
      <c r="D3635" s="4" t="s">
        <v>20615</v>
      </c>
      <c r="E3635" s="5" t="s">
        <v>544</v>
      </c>
      <c r="F3635" s="4" t="s">
        <v>545</v>
      </c>
      <c r="G3635" s="4" t="s">
        <v>107</v>
      </c>
      <c r="H3635" s="5" t="s">
        <v>20616</v>
      </c>
      <c r="I3635" s="20" t="s">
        <v>20617</v>
      </c>
      <c r="J3635" s="5" t="n">
        <f aca="false">LEN(K3635)</f>
        <v>20</v>
      </c>
      <c r="K3635" s="21" t="s">
        <v>20618</v>
      </c>
      <c r="L3635" s="4" t="s">
        <v>21</v>
      </c>
      <c r="M3635" s="4" t="s">
        <v>31</v>
      </c>
    </row>
    <row r="3636" customFormat="false" ht="15.75" hidden="false" customHeight="true" outlineLevel="0" collapsed="false">
      <c r="A3636" s="4" t="n">
        <v>4150</v>
      </c>
      <c r="B3636" s="4" t="s">
        <v>20619</v>
      </c>
      <c r="C3636" s="4" t="s">
        <v>20620</v>
      </c>
      <c r="D3636" s="4" t="s">
        <v>20621</v>
      </c>
      <c r="E3636" s="5" t="s">
        <v>1299</v>
      </c>
      <c r="F3636" s="4" t="s">
        <v>107</v>
      </c>
      <c r="G3636" s="4" t="s">
        <v>107</v>
      </c>
      <c r="H3636" s="5" t="s">
        <v>20622</v>
      </c>
      <c r="I3636" s="7" t="s">
        <v>20623</v>
      </c>
      <c r="J3636" s="5" t="n">
        <f aca="false">LEN(K3636)</f>
        <v>20</v>
      </c>
      <c r="K3636" s="6" t="s">
        <v>20624</v>
      </c>
      <c r="L3636" s="4" t="s">
        <v>66</v>
      </c>
      <c r="M3636" s="4" t="s">
        <v>1418</v>
      </c>
    </row>
    <row r="3637" customFormat="false" ht="15.75" hidden="false" customHeight="true" outlineLevel="0" collapsed="false">
      <c r="A3637" s="4" t="n">
        <v>4154</v>
      </c>
      <c r="B3637" s="4" t="s">
        <v>20625</v>
      </c>
      <c r="C3637" s="4"/>
      <c r="D3637" s="4" t="s">
        <v>20626</v>
      </c>
      <c r="E3637" s="5" t="s">
        <v>14125</v>
      </c>
      <c r="F3637" s="4" t="s">
        <v>107</v>
      </c>
      <c r="G3637" s="4" t="s">
        <v>107</v>
      </c>
      <c r="H3637" s="5" t="s">
        <v>20627</v>
      </c>
      <c r="I3637" s="7" t="s">
        <v>20628</v>
      </c>
      <c r="J3637" s="5" t="n">
        <f aca="false">LEN(K3637)</f>
        <v>20</v>
      </c>
      <c r="K3637" s="6" t="s">
        <v>20629</v>
      </c>
      <c r="L3637" s="4" t="s">
        <v>78</v>
      </c>
      <c r="M3637" s="4" t="s">
        <v>31</v>
      </c>
    </row>
    <row r="3638" customFormat="false" ht="15.75" hidden="false" customHeight="true" outlineLevel="0" collapsed="false">
      <c r="A3638" s="4" t="n">
        <v>4163</v>
      </c>
      <c r="B3638" s="4" t="s">
        <v>20630</v>
      </c>
      <c r="C3638" s="4"/>
      <c r="D3638" s="4" t="s">
        <v>20631</v>
      </c>
      <c r="E3638" s="5" t="s">
        <v>6865</v>
      </c>
      <c r="F3638" s="4" t="s">
        <v>107</v>
      </c>
      <c r="G3638" s="4" t="s">
        <v>107</v>
      </c>
      <c r="H3638" s="5" t="s">
        <v>20632</v>
      </c>
      <c r="I3638" s="7" t="s">
        <v>20633</v>
      </c>
      <c r="J3638" s="5" t="n">
        <f aca="false">LEN(K3638)</f>
        <v>20</v>
      </c>
      <c r="K3638" s="13" t="s">
        <v>20634</v>
      </c>
      <c r="L3638" s="4" t="s">
        <v>57</v>
      </c>
      <c r="M3638" s="4" t="s">
        <v>31</v>
      </c>
    </row>
    <row r="3639" customFormat="false" ht="15.75" hidden="false" customHeight="true" outlineLevel="0" collapsed="false">
      <c r="A3639" s="4" t="n">
        <v>4207</v>
      </c>
      <c r="B3639" s="4" t="s">
        <v>20635</v>
      </c>
      <c r="C3639" s="4" t="s">
        <v>20636</v>
      </c>
      <c r="D3639" s="4" t="s">
        <v>20637</v>
      </c>
      <c r="E3639" s="5" t="s">
        <v>4918</v>
      </c>
      <c r="F3639" s="4" t="s">
        <v>107</v>
      </c>
      <c r="G3639" s="4" t="s">
        <v>107</v>
      </c>
      <c r="H3639" s="5" t="s">
        <v>20638</v>
      </c>
      <c r="I3639" s="4" t="s">
        <v>20639</v>
      </c>
      <c r="J3639" s="5" t="n">
        <f aca="false">LEN(K3639)</f>
        <v>20</v>
      </c>
      <c r="K3639" s="6" t="s">
        <v>20640</v>
      </c>
      <c r="L3639" s="4" t="s">
        <v>78</v>
      </c>
      <c r="M3639" s="4" t="s">
        <v>2321</v>
      </c>
    </row>
    <row r="3640" customFormat="false" ht="15.75" hidden="false" customHeight="true" outlineLevel="0" collapsed="false">
      <c r="A3640" s="4" t="n">
        <v>4218</v>
      </c>
      <c r="B3640" s="4" t="s">
        <v>20641</v>
      </c>
      <c r="C3640" s="4" t="s">
        <v>20642</v>
      </c>
      <c r="D3640" s="4" t="s">
        <v>20643</v>
      </c>
      <c r="E3640" s="5" t="s">
        <v>4098</v>
      </c>
      <c r="F3640" s="4" t="s">
        <v>107</v>
      </c>
      <c r="G3640" s="4" t="s">
        <v>107</v>
      </c>
      <c r="H3640" s="5" t="s">
        <v>20644</v>
      </c>
      <c r="I3640" s="4" t="s">
        <v>20645</v>
      </c>
      <c r="J3640" s="5" t="n">
        <f aca="false">LEN(K3640)</f>
        <v>20</v>
      </c>
      <c r="K3640" s="6" t="s">
        <v>20646</v>
      </c>
      <c r="L3640" s="4" t="s">
        <v>31</v>
      </c>
      <c r="M3640" s="4" t="s">
        <v>1208</v>
      </c>
    </row>
    <row r="3641" customFormat="false" ht="15.75" hidden="false" customHeight="true" outlineLevel="0" collapsed="false">
      <c r="A3641" s="4" t="n">
        <v>4220</v>
      </c>
      <c r="B3641" s="4" t="s">
        <v>20647</v>
      </c>
      <c r="C3641" s="4" t="s">
        <v>20648</v>
      </c>
      <c r="D3641" s="4" t="s">
        <v>20649</v>
      </c>
      <c r="E3641" s="5" t="s">
        <v>4098</v>
      </c>
      <c r="F3641" s="4" t="s">
        <v>107</v>
      </c>
      <c r="G3641" s="4" t="s">
        <v>107</v>
      </c>
      <c r="H3641" s="5" t="s">
        <v>20650</v>
      </c>
      <c r="I3641" s="7" t="s">
        <v>20651</v>
      </c>
      <c r="J3641" s="5" t="n">
        <f aca="false">LEN(K3641)</f>
        <v>20</v>
      </c>
      <c r="K3641" s="13" t="s">
        <v>20652</v>
      </c>
      <c r="L3641" s="4" t="s">
        <v>31</v>
      </c>
      <c r="M3641" s="4" t="s">
        <v>118</v>
      </c>
    </row>
    <row r="3642" customFormat="false" ht="15.75" hidden="false" customHeight="true" outlineLevel="0" collapsed="false">
      <c r="A3642" s="4" t="n">
        <v>4232</v>
      </c>
      <c r="B3642" s="4" t="s">
        <v>20653</v>
      </c>
      <c r="C3642" s="4" t="s">
        <v>20654</v>
      </c>
      <c r="D3642" s="4" t="s">
        <v>20655</v>
      </c>
      <c r="E3642" s="5" t="s">
        <v>1130</v>
      </c>
      <c r="F3642" s="4" t="s">
        <v>1131</v>
      </c>
      <c r="G3642" s="4" t="s">
        <v>107</v>
      </c>
      <c r="H3642" s="5" t="s">
        <v>20656</v>
      </c>
      <c r="I3642" s="7" t="s">
        <v>20657</v>
      </c>
      <c r="J3642" s="5" t="n">
        <f aca="false">LEN(K3642)</f>
        <v>20</v>
      </c>
      <c r="K3642" s="6" t="s">
        <v>20658</v>
      </c>
      <c r="L3642" s="4" t="s">
        <v>78</v>
      </c>
      <c r="M3642" s="4" t="s">
        <v>467</v>
      </c>
    </row>
    <row r="3643" customFormat="false" ht="15.75" hidden="false" customHeight="true" outlineLevel="0" collapsed="false">
      <c r="A3643" s="4" t="n">
        <v>4248</v>
      </c>
      <c r="B3643" s="4" t="s">
        <v>20659</v>
      </c>
      <c r="C3643" s="4"/>
      <c r="D3643" s="4" t="s">
        <v>20660</v>
      </c>
      <c r="E3643" s="5" t="s">
        <v>1130</v>
      </c>
      <c r="F3643" s="4" t="s">
        <v>1131</v>
      </c>
      <c r="G3643" s="4" t="s">
        <v>107</v>
      </c>
      <c r="H3643" s="5" t="s">
        <v>20661</v>
      </c>
      <c r="I3643" s="4" t="s">
        <v>20662</v>
      </c>
      <c r="J3643" s="5" t="n">
        <f aca="false">LEN(K3643)</f>
        <v>20</v>
      </c>
      <c r="K3643" s="6" t="s">
        <v>20663</v>
      </c>
      <c r="L3643" s="4" t="s">
        <v>31</v>
      </c>
      <c r="M3643" s="4" t="s">
        <v>20664</v>
      </c>
    </row>
    <row r="3644" customFormat="false" ht="15.75" hidden="false" customHeight="true" outlineLevel="0" collapsed="false">
      <c r="A3644" s="4" t="n">
        <v>4256</v>
      </c>
      <c r="B3644" s="4" t="s">
        <v>20665</v>
      </c>
      <c r="C3644" s="4" t="s">
        <v>20666</v>
      </c>
      <c r="D3644" s="4" t="s">
        <v>20667</v>
      </c>
      <c r="E3644" s="5" t="s">
        <v>1130</v>
      </c>
      <c r="F3644" s="4" t="s">
        <v>1131</v>
      </c>
      <c r="G3644" s="4" t="s">
        <v>107</v>
      </c>
      <c r="H3644" s="5" t="s">
        <v>20668</v>
      </c>
      <c r="I3644" s="4" t="s">
        <v>20669</v>
      </c>
      <c r="J3644" s="5" t="n">
        <f aca="false">LEN(K3644)</f>
        <v>20</v>
      </c>
      <c r="K3644" s="6" t="s">
        <v>20670</v>
      </c>
      <c r="L3644" s="4" t="s">
        <v>31</v>
      </c>
      <c r="M3644" s="4" t="s">
        <v>4281</v>
      </c>
    </row>
    <row r="3645" customFormat="false" ht="15.75" hidden="false" customHeight="true" outlineLevel="0" collapsed="false">
      <c r="A3645" s="4" t="n">
        <v>4259</v>
      </c>
      <c r="B3645" s="4" t="s">
        <v>20671</v>
      </c>
      <c r="C3645" s="4" t="s">
        <v>20672</v>
      </c>
      <c r="D3645" s="4" t="s">
        <v>20673</v>
      </c>
      <c r="E3645" s="5" t="s">
        <v>1130</v>
      </c>
      <c r="F3645" s="4" t="s">
        <v>1131</v>
      </c>
      <c r="G3645" s="4" t="s">
        <v>107</v>
      </c>
      <c r="H3645" s="5" t="s">
        <v>20674</v>
      </c>
      <c r="I3645" s="4" t="s">
        <v>20675</v>
      </c>
      <c r="J3645" s="5" t="n">
        <f aca="false">LEN(K3645)</f>
        <v>20</v>
      </c>
      <c r="K3645" s="6" t="s">
        <v>20676</v>
      </c>
      <c r="L3645" s="4" t="s">
        <v>66</v>
      </c>
      <c r="M3645" s="4" t="s">
        <v>6351</v>
      </c>
    </row>
    <row r="3646" customFormat="false" ht="15.75" hidden="false" customHeight="true" outlineLevel="0" collapsed="false">
      <c r="A3646" s="4" t="n">
        <v>4267</v>
      </c>
      <c r="B3646" s="4" t="s">
        <v>20677</v>
      </c>
      <c r="C3646" s="4" t="s">
        <v>20678</v>
      </c>
      <c r="D3646" s="4" t="s">
        <v>20679</v>
      </c>
      <c r="E3646" s="5" t="s">
        <v>1130</v>
      </c>
      <c r="F3646" s="4" t="s">
        <v>1131</v>
      </c>
      <c r="G3646" s="4" t="s">
        <v>107</v>
      </c>
      <c r="H3646" s="5" t="s">
        <v>20680</v>
      </c>
      <c r="I3646" s="7" t="s">
        <v>20681</v>
      </c>
      <c r="J3646" s="5" t="n">
        <f aca="false">LEN(K3646)</f>
        <v>20</v>
      </c>
      <c r="K3646" s="13" t="s">
        <v>20682</v>
      </c>
      <c r="L3646" s="4" t="s">
        <v>57</v>
      </c>
      <c r="M3646" s="4" t="s">
        <v>2980</v>
      </c>
    </row>
    <row r="3647" customFormat="false" ht="15.75" hidden="false" customHeight="true" outlineLevel="0" collapsed="false">
      <c r="A3647" s="4" t="n">
        <v>4277</v>
      </c>
      <c r="B3647" s="4" t="s">
        <v>20683</v>
      </c>
      <c r="C3647" s="4"/>
      <c r="D3647" s="4" t="s">
        <v>20684</v>
      </c>
      <c r="E3647" s="5" t="s">
        <v>4931</v>
      </c>
      <c r="F3647" s="4" t="s">
        <v>7547</v>
      </c>
      <c r="G3647" s="4" t="s">
        <v>107</v>
      </c>
      <c r="H3647" s="5" t="s">
        <v>20685</v>
      </c>
      <c r="I3647" s="4" t="s">
        <v>20686</v>
      </c>
      <c r="J3647" s="5" t="n">
        <f aca="false">LEN(K3647)</f>
        <v>20</v>
      </c>
      <c r="K3647" s="6" t="s">
        <v>20687</v>
      </c>
      <c r="L3647" s="4" t="s">
        <v>78</v>
      </c>
      <c r="M3647" s="4" t="s">
        <v>368</v>
      </c>
    </row>
    <row r="3648" customFormat="false" ht="15.75" hidden="false" customHeight="true" outlineLevel="0" collapsed="false">
      <c r="A3648" s="4" t="n">
        <v>4323</v>
      </c>
      <c r="B3648" s="4" t="s">
        <v>20688</v>
      </c>
      <c r="C3648" s="4"/>
      <c r="D3648" s="4" t="s">
        <v>20689</v>
      </c>
      <c r="E3648" s="5" t="s">
        <v>1361</v>
      </c>
      <c r="F3648" s="4" t="s">
        <v>1362</v>
      </c>
      <c r="G3648" s="4" t="s">
        <v>107</v>
      </c>
      <c r="H3648" s="5" t="s">
        <v>20690</v>
      </c>
      <c r="I3648" s="7" t="s">
        <v>20691</v>
      </c>
      <c r="J3648" s="5" t="n">
        <f aca="false">LEN(K3648)</f>
        <v>20</v>
      </c>
      <c r="K3648" s="6" t="s">
        <v>20692</v>
      </c>
      <c r="L3648" s="4" t="s">
        <v>21</v>
      </c>
      <c r="M3648" s="4" t="s">
        <v>2781</v>
      </c>
    </row>
    <row r="3649" customFormat="false" ht="15.75" hidden="false" customHeight="true" outlineLevel="0" collapsed="false">
      <c r="A3649" s="4" t="n">
        <v>4325</v>
      </c>
      <c r="B3649" s="4" t="s">
        <v>20693</v>
      </c>
      <c r="C3649" s="4"/>
      <c r="D3649" s="4" t="s">
        <v>20694</v>
      </c>
      <c r="E3649" s="5" t="s">
        <v>3404</v>
      </c>
      <c r="F3649" s="4" t="s">
        <v>914</v>
      </c>
      <c r="G3649" s="4" t="s">
        <v>107</v>
      </c>
      <c r="H3649" s="5" t="s">
        <v>20695</v>
      </c>
      <c r="I3649" s="7" t="s">
        <v>20696</v>
      </c>
      <c r="J3649" s="5" t="n">
        <f aca="false">LEN(K3649)</f>
        <v>20</v>
      </c>
      <c r="K3649" s="6" t="str">
        <f aca="false">LOWER(SUBSTITUTE(SUBSTITUTE(SUBSTITUTE(SUBSTITUTE(SUBSTITUTE(SUBSTITUTE(SUBSTITUTE(B3649,"S.L.",""),"SL",""),"S.A.",""),"SA","")," ",""),".",""),",",""))&amp;".com"</f>
        <v>clubpuertadelsol.com</v>
      </c>
      <c r="L3649" s="4" t="s">
        <v>31</v>
      </c>
      <c r="M3649" s="4" t="s">
        <v>3408</v>
      </c>
    </row>
    <row r="3650" customFormat="false" ht="15.75" hidden="false" customHeight="true" outlineLevel="0" collapsed="false">
      <c r="A3650" s="4" t="n">
        <v>4329</v>
      </c>
      <c r="B3650" s="4" t="s">
        <v>20697</v>
      </c>
      <c r="C3650" s="4" t="s">
        <v>20698</v>
      </c>
      <c r="D3650" s="4" t="s">
        <v>20699</v>
      </c>
      <c r="E3650" s="5" t="s">
        <v>20700</v>
      </c>
      <c r="F3650" s="4" t="s">
        <v>20701</v>
      </c>
      <c r="G3650" s="4" t="s">
        <v>107</v>
      </c>
      <c r="H3650" s="5" t="s">
        <v>20702</v>
      </c>
      <c r="I3650" s="4" t="s">
        <v>20703</v>
      </c>
      <c r="J3650" s="5" t="n">
        <f aca="false">LEN(K3650)</f>
        <v>20</v>
      </c>
      <c r="K3650" s="6" t="s">
        <v>20704</v>
      </c>
      <c r="L3650" s="4" t="s">
        <v>78</v>
      </c>
      <c r="M3650" s="4" t="s">
        <v>2429</v>
      </c>
    </row>
    <row r="3651" customFormat="false" ht="15.75" hidden="false" customHeight="true" outlineLevel="0" collapsed="false">
      <c r="A3651" s="4" t="n">
        <v>4354</v>
      </c>
      <c r="B3651" s="4" t="s">
        <v>20705</v>
      </c>
      <c r="C3651" s="4" t="s">
        <v>20706</v>
      </c>
      <c r="D3651" s="4" t="s">
        <v>20707</v>
      </c>
      <c r="E3651" s="5" t="s">
        <v>14110</v>
      </c>
      <c r="F3651" s="4" t="s">
        <v>14111</v>
      </c>
      <c r="G3651" s="4" t="s">
        <v>107</v>
      </c>
      <c r="H3651" s="5" t="s">
        <v>20708</v>
      </c>
      <c r="I3651" s="4" t="s">
        <v>20709</v>
      </c>
      <c r="J3651" s="5" t="n">
        <f aca="false">LEN(K3651)</f>
        <v>20</v>
      </c>
      <c r="K3651" s="6" t="s">
        <v>20710</v>
      </c>
      <c r="L3651" s="4" t="s">
        <v>31</v>
      </c>
      <c r="M3651" s="4" t="s">
        <v>3461</v>
      </c>
    </row>
    <row r="3652" customFormat="false" ht="15.75" hidden="false" customHeight="true" outlineLevel="0" collapsed="false">
      <c r="A3652" s="4" t="n">
        <v>4362</v>
      </c>
      <c r="B3652" s="4" t="s">
        <v>20711</v>
      </c>
      <c r="C3652" s="4"/>
      <c r="D3652" s="4" t="s">
        <v>20712</v>
      </c>
      <c r="E3652" s="5" t="s">
        <v>14110</v>
      </c>
      <c r="F3652" s="4" t="s">
        <v>14111</v>
      </c>
      <c r="G3652" s="4" t="s">
        <v>107</v>
      </c>
      <c r="H3652" s="5" t="s">
        <v>20713</v>
      </c>
      <c r="I3652" s="7" t="s">
        <v>20714</v>
      </c>
      <c r="J3652" s="5" t="n">
        <f aca="false">LEN(K3652)</f>
        <v>20</v>
      </c>
      <c r="K3652" s="6" t="s">
        <v>20715</v>
      </c>
      <c r="L3652" s="4" t="s">
        <v>66</v>
      </c>
      <c r="M3652" s="4" t="s">
        <v>1063</v>
      </c>
    </row>
    <row r="3653" customFormat="false" ht="15.75" hidden="false" customHeight="true" outlineLevel="0" collapsed="false">
      <c r="A3653" s="4" t="n">
        <v>4432</v>
      </c>
      <c r="B3653" s="4" t="s">
        <v>20716</v>
      </c>
      <c r="C3653" s="4" t="s">
        <v>20717</v>
      </c>
      <c r="D3653" s="4" t="s">
        <v>20718</v>
      </c>
      <c r="E3653" s="5" t="s">
        <v>20719</v>
      </c>
      <c r="F3653" s="4" t="s">
        <v>3412</v>
      </c>
      <c r="G3653" s="4" t="s">
        <v>107</v>
      </c>
      <c r="H3653" s="5" t="s">
        <v>20720</v>
      </c>
      <c r="I3653" s="4" t="s">
        <v>20721</v>
      </c>
      <c r="J3653" s="5" t="n">
        <f aca="false">LEN(K3653)</f>
        <v>20</v>
      </c>
      <c r="K3653" s="6" t="str">
        <f aca="false">LOWER(SUBSTITUTE(SUBSTITUTE(SUBSTITUTE(SUBSTITUTE(SUBSTITUTE(SUBSTITUTE(SUBSTITUTE(B3653,"S.L.",""),"SL",""),"S.A.",""),"SA","")," ",""),".",""),",",""))&amp;".com"</f>
        <v>hotellaspedrizas.com</v>
      </c>
      <c r="L3653" s="4" t="s">
        <v>31</v>
      </c>
      <c r="M3653" s="4" t="s">
        <v>577</v>
      </c>
    </row>
    <row r="3654" customFormat="false" ht="15.75" hidden="false" customHeight="true" outlineLevel="0" collapsed="false">
      <c r="A3654" s="4" t="n">
        <v>4439</v>
      </c>
      <c r="B3654" s="4" t="s">
        <v>20722</v>
      </c>
      <c r="C3654" s="4"/>
      <c r="D3654" s="4" t="s">
        <v>20723</v>
      </c>
      <c r="E3654" s="5" t="s">
        <v>274</v>
      </c>
      <c r="F3654" s="4" t="s">
        <v>275</v>
      </c>
      <c r="G3654" s="4" t="s">
        <v>107</v>
      </c>
      <c r="H3654" s="5" t="s">
        <v>20724</v>
      </c>
      <c r="I3654" s="4" t="s">
        <v>20725</v>
      </c>
      <c r="J3654" s="5" t="n">
        <f aca="false">LEN(K3654)</f>
        <v>20</v>
      </c>
      <c r="K3654" s="6" t="s">
        <v>20726</v>
      </c>
      <c r="L3654" s="4" t="s">
        <v>78</v>
      </c>
      <c r="M3654" s="4" t="s">
        <v>20727</v>
      </c>
    </row>
    <row r="3655" customFormat="false" ht="15.75" hidden="false" customHeight="true" outlineLevel="0" collapsed="false">
      <c r="A3655" s="4" t="n">
        <v>4488</v>
      </c>
      <c r="B3655" s="4" t="s">
        <v>20728</v>
      </c>
      <c r="C3655" s="4"/>
      <c r="D3655" s="4" t="s">
        <v>20729</v>
      </c>
      <c r="E3655" s="5" t="s">
        <v>2024</v>
      </c>
      <c r="F3655" s="4" t="s">
        <v>106</v>
      </c>
      <c r="G3655" s="4" t="s">
        <v>107</v>
      </c>
      <c r="H3655" s="5" t="s">
        <v>20730</v>
      </c>
      <c r="I3655" s="4" t="s">
        <v>20731</v>
      </c>
      <c r="J3655" s="5" t="n">
        <f aca="false">LEN(K3655)</f>
        <v>20</v>
      </c>
      <c r="K3655" s="6" t="str">
        <f aca="false">LOWER(SUBSTITUTE(SUBSTITUTE(SUBSTITUTE(SUBSTITUTE(SUBSTITUTE(SUBSTITUTE(SUBSTITUTE(B3655,"S.L.",""),"SL",""),"S.A.",""),"SA","")," ",""),".",""),",",""))&amp;".com"</f>
        <v>grantvilleespaña.com</v>
      </c>
      <c r="L3655" s="4" t="s">
        <v>57</v>
      </c>
      <c r="M3655" s="4" t="s">
        <v>31</v>
      </c>
    </row>
    <row r="3656" customFormat="false" ht="15.75" hidden="false" customHeight="true" outlineLevel="0" collapsed="false">
      <c r="A3656" s="4" t="n">
        <v>4490</v>
      </c>
      <c r="B3656" s="4" t="s">
        <v>20728</v>
      </c>
      <c r="C3656" s="4"/>
      <c r="D3656" s="4" t="s">
        <v>20732</v>
      </c>
      <c r="E3656" s="5" t="s">
        <v>2024</v>
      </c>
      <c r="F3656" s="4" t="s">
        <v>106</v>
      </c>
      <c r="G3656" s="4" t="s">
        <v>107</v>
      </c>
      <c r="H3656" s="5" t="s">
        <v>20733</v>
      </c>
      <c r="I3656" s="4" t="s">
        <v>20731</v>
      </c>
      <c r="J3656" s="5" t="n">
        <f aca="false">LEN(K3656)</f>
        <v>20</v>
      </c>
      <c r="K3656" s="6" t="str">
        <f aca="false">LOWER(SUBSTITUTE(SUBSTITUTE(SUBSTITUTE(SUBSTITUTE(SUBSTITUTE(SUBSTITUTE(SUBSTITUTE(B3656,"S.L.",""),"SL",""),"S.A.",""),"SA","")," ",""),".",""),",",""))&amp;".com"</f>
        <v>grantvilleespaña.com</v>
      </c>
      <c r="L3656" s="4" t="s">
        <v>21</v>
      </c>
      <c r="M3656" s="4" t="s">
        <v>31</v>
      </c>
    </row>
    <row r="3657" customFormat="false" ht="15.75" hidden="false" customHeight="true" outlineLevel="0" collapsed="false">
      <c r="A3657" s="4" t="n">
        <v>4508</v>
      </c>
      <c r="B3657" s="4" t="s">
        <v>20734</v>
      </c>
      <c r="C3657" s="4" t="s">
        <v>20735</v>
      </c>
      <c r="D3657" s="4" t="s">
        <v>20736</v>
      </c>
      <c r="E3657" s="5" t="s">
        <v>3411</v>
      </c>
      <c r="F3657" s="4" t="s">
        <v>3412</v>
      </c>
      <c r="G3657" s="4" t="s">
        <v>107</v>
      </c>
      <c r="H3657" s="5" t="s">
        <v>20737</v>
      </c>
      <c r="I3657" s="4" t="s">
        <v>20738</v>
      </c>
      <c r="J3657" s="5" t="n">
        <f aca="false">LEN(K3657)</f>
        <v>20</v>
      </c>
      <c r="K3657" s="6" t="s">
        <v>20739</v>
      </c>
      <c r="L3657" s="4" t="s">
        <v>78</v>
      </c>
      <c r="M3657" s="4" t="s">
        <v>967</v>
      </c>
    </row>
    <row r="3658" customFormat="false" ht="15.75" hidden="false" customHeight="true" outlineLevel="0" collapsed="false">
      <c r="A3658" s="4" t="n">
        <v>4525</v>
      </c>
      <c r="B3658" s="4" t="s">
        <v>20740</v>
      </c>
      <c r="C3658" s="4"/>
      <c r="D3658" s="4" t="s">
        <v>20741</v>
      </c>
      <c r="E3658" s="5" t="s">
        <v>7570</v>
      </c>
      <c r="F3658" s="4" t="s">
        <v>7571</v>
      </c>
      <c r="G3658" s="4" t="s">
        <v>107</v>
      </c>
      <c r="H3658" s="5" t="s">
        <v>20742</v>
      </c>
      <c r="I3658" s="4" t="s">
        <v>20743</v>
      </c>
      <c r="J3658" s="5" t="n">
        <f aca="false">LEN(K3658)</f>
        <v>20</v>
      </c>
      <c r="K3658" s="6" t="s">
        <v>20744</v>
      </c>
      <c r="L3658" s="4" t="s">
        <v>21</v>
      </c>
      <c r="M3658" s="4" t="s">
        <v>1063</v>
      </c>
    </row>
    <row r="3659" customFormat="false" ht="15.75" hidden="false" customHeight="true" outlineLevel="0" collapsed="false">
      <c r="A3659" s="4" t="n">
        <v>4540</v>
      </c>
      <c r="B3659" s="4" t="s">
        <v>20745</v>
      </c>
      <c r="C3659" s="4" t="s">
        <v>20746</v>
      </c>
      <c r="D3659" s="4" t="s">
        <v>20747</v>
      </c>
      <c r="E3659" s="5" t="s">
        <v>7516</v>
      </c>
      <c r="F3659" s="4" t="s">
        <v>7517</v>
      </c>
      <c r="G3659" s="4" t="s">
        <v>107</v>
      </c>
      <c r="H3659" s="5" t="s">
        <v>20748</v>
      </c>
      <c r="I3659" s="4" t="s">
        <v>20749</v>
      </c>
      <c r="J3659" s="5" t="n">
        <f aca="false">LEN(K3659)</f>
        <v>20</v>
      </c>
      <c r="K3659" s="6" t="s">
        <v>20750</v>
      </c>
      <c r="L3659" s="4" t="s">
        <v>57</v>
      </c>
      <c r="M3659" s="4" t="s">
        <v>996</v>
      </c>
    </row>
    <row r="3660" customFormat="false" ht="15.75" hidden="false" customHeight="true" outlineLevel="0" collapsed="false">
      <c r="A3660" s="4" t="n">
        <v>4546</v>
      </c>
      <c r="B3660" s="4" t="s">
        <v>20751</v>
      </c>
      <c r="C3660" s="4"/>
      <c r="D3660" s="4" t="s">
        <v>20752</v>
      </c>
      <c r="E3660" s="5" t="s">
        <v>3389</v>
      </c>
      <c r="F3660" s="4" t="s">
        <v>3390</v>
      </c>
      <c r="G3660" s="4" t="s">
        <v>107</v>
      </c>
      <c r="H3660" s="5" t="s">
        <v>20753</v>
      </c>
      <c r="I3660" s="4" t="s">
        <v>20754</v>
      </c>
      <c r="J3660" s="5" t="n">
        <f aca="false">LEN(K3660)</f>
        <v>20</v>
      </c>
      <c r="K3660" s="6" t="str">
        <f aca="false">LOWER(SUBSTITUTE(SUBSTITUTE(SUBSTITUTE(SUBSTITUTE(SUBSTITUTE(SUBSTITUTE(SUBSTITUTE(B3660,"S.L.",""),"SL",""),"S.A.",""),"SA","")," ",""),".",""),",",""))&amp;".com"</f>
        <v>colinadelparaiso.com</v>
      </c>
      <c r="L3660" s="4" t="s">
        <v>66</v>
      </c>
      <c r="M3660" s="4" t="s">
        <v>31</v>
      </c>
    </row>
    <row r="3661" customFormat="false" ht="15.75" hidden="false" customHeight="true" outlineLevel="0" collapsed="false">
      <c r="A3661" s="4" t="n">
        <v>4608</v>
      </c>
      <c r="B3661" s="4" t="s">
        <v>20755</v>
      </c>
      <c r="C3661" s="4"/>
      <c r="D3661" s="4" t="s">
        <v>20756</v>
      </c>
      <c r="E3661" s="5" t="s">
        <v>6166</v>
      </c>
      <c r="F3661" s="4" t="s">
        <v>6167</v>
      </c>
      <c r="G3661" s="4" t="s">
        <v>948</v>
      </c>
      <c r="H3661" s="5" t="s">
        <v>20757</v>
      </c>
      <c r="I3661" s="4" t="s">
        <v>20758</v>
      </c>
      <c r="J3661" s="5" t="n">
        <f aca="false">LEN(K3661)</f>
        <v>20</v>
      </c>
      <c r="K3661" s="6" t="s">
        <v>20759</v>
      </c>
      <c r="L3661" s="4" t="s">
        <v>57</v>
      </c>
      <c r="M3661" s="4" t="s">
        <v>1988</v>
      </c>
    </row>
    <row r="3662" customFormat="false" ht="15.75" hidden="false" customHeight="true" outlineLevel="0" collapsed="false">
      <c r="A3662" s="4" t="n">
        <v>4624</v>
      </c>
      <c r="B3662" s="4" t="s">
        <v>20760</v>
      </c>
      <c r="C3662" s="4" t="s">
        <v>20761</v>
      </c>
      <c r="D3662" s="4" t="s">
        <v>20762</v>
      </c>
      <c r="E3662" s="5" t="s">
        <v>1733</v>
      </c>
      <c r="F3662" s="4" t="s">
        <v>1734</v>
      </c>
      <c r="G3662" s="4" t="s">
        <v>948</v>
      </c>
      <c r="H3662" s="5" t="s">
        <v>20763</v>
      </c>
      <c r="I3662" s="4" t="s">
        <v>20764</v>
      </c>
      <c r="J3662" s="5" t="n">
        <f aca="false">LEN(K3662)</f>
        <v>20</v>
      </c>
      <c r="K3662" s="6" t="s">
        <v>20765</v>
      </c>
      <c r="L3662" s="4" t="s">
        <v>57</v>
      </c>
      <c r="M3662" s="4" t="s">
        <v>967</v>
      </c>
    </row>
    <row r="3663" customFormat="false" ht="15.75" hidden="false" customHeight="true" outlineLevel="0" collapsed="false">
      <c r="A3663" s="4" t="n">
        <v>4636</v>
      </c>
      <c r="B3663" s="4" t="s">
        <v>20470</v>
      </c>
      <c r="C3663" s="4" t="s">
        <v>20766</v>
      </c>
      <c r="D3663" s="4" t="s">
        <v>20767</v>
      </c>
      <c r="E3663" s="5" t="s">
        <v>20768</v>
      </c>
      <c r="F3663" s="4" t="s">
        <v>20769</v>
      </c>
      <c r="G3663" s="4" t="s">
        <v>948</v>
      </c>
      <c r="H3663" s="5" t="s">
        <v>20770</v>
      </c>
      <c r="I3663" s="7" t="s">
        <v>20771</v>
      </c>
      <c r="J3663" s="5" t="n">
        <f aca="false">LEN(K3663)</f>
        <v>20</v>
      </c>
      <c r="K3663" s="13" t="s">
        <v>20474</v>
      </c>
      <c r="L3663" s="4" t="s">
        <v>66</v>
      </c>
      <c r="M3663" s="4" t="s">
        <v>1063</v>
      </c>
    </row>
    <row r="3664" customFormat="false" ht="15.75" hidden="false" customHeight="true" outlineLevel="0" collapsed="false">
      <c r="A3664" s="4" t="n">
        <v>4677</v>
      </c>
      <c r="B3664" s="4" t="s">
        <v>20772</v>
      </c>
      <c r="C3664" s="4" t="s">
        <v>20773</v>
      </c>
      <c r="D3664" s="4" t="s">
        <v>20774</v>
      </c>
      <c r="E3664" s="5" t="s">
        <v>1504</v>
      </c>
      <c r="F3664" s="4" t="s">
        <v>1505</v>
      </c>
      <c r="G3664" s="4" t="s">
        <v>948</v>
      </c>
      <c r="H3664" s="5" t="s">
        <v>20775</v>
      </c>
      <c r="I3664" s="4" t="s">
        <v>20776</v>
      </c>
      <c r="J3664" s="5" t="n">
        <f aca="false">LEN(K3664)</f>
        <v>20</v>
      </c>
      <c r="K3664" s="10" t="s">
        <v>20777</v>
      </c>
      <c r="L3664" s="4" t="s">
        <v>31</v>
      </c>
      <c r="M3664" s="4" t="s">
        <v>929</v>
      </c>
    </row>
    <row r="3665" customFormat="false" ht="15.75" hidden="false" customHeight="true" outlineLevel="0" collapsed="false">
      <c r="A3665" s="4" t="n">
        <v>4699</v>
      </c>
      <c r="B3665" s="4" t="s">
        <v>20778</v>
      </c>
      <c r="C3665" s="4" t="s">
        <v>20779</v>
      </c>
      <c r="D3665" s="4" t="s">
        <v>20780</v>
      </c>
      <c r="E3665" s="5" t="s">
        <v>20781</v>
      </c>
      <c r="F3665" s="4" t="s">
        <v>2805</v>
      </c>
      <c r="G3665" s="4" t="s">
        <v>948</v>
      </c>
      <c r="H3665" s="5" t="s">
        <v>20782</v>
      </c>
      <c r="I3665" s="7" t="s">
        <v>20783</v>
      </c>
      <c r="J3665" s="5" t="n">
        <f aca="false">LEN(K3665)</f>
        <v>20</v>
      </c>
      <c r="K3665" s="13" t="str">
        <f aca="false">LOWER(SUBSTITUTE(SUBSTITUTE(SUBSTITUTE(SUBSTITUTE(SUBSTITUTE(SUBSTITUTE(SUBSTITUTE(B3665,"S.L.",""),"SL",""),"S.A.",""),"SA","")," ",""),".",""),",",""))&amp;".com"</f>
        <v>haciendalalaguna.com</v>
      </c>
      <c r="L3665" s="4" t="s">
        <v>78</v>
      </c>
      <c r="M3665" s="4" t="s">
        <v>819</v>
      </c>
    </row>
    <row r="3666" customFormat="false" ht="15.75" hidden="false" customHeight="true" outlineLevel="0" collapsed="false">
      <c r="A3666" s="4" t="n">
        <v>4704</v>
      </c>
      <c r="B3666" s="4" t="s">
        <v>20784</v>
      </c>
      <c r="C3666" s="4"/>
      <c r="D3666" s="4" t="s">
        <v>20785</v>
      </c>
      <c r="E3666" s="5" t="s">
        <v>7584</v>
      </c>
      <c r="F3666" s="4" t="s">
        <v>7585</v>
      </c>
      <c r="G3666" s="4" t="s">
        <v>948</v>
      </c>
      <c r="H3666" s="5" t="s">
        <v>20786</v>
      </c>
      <c r="I3666" s="7" t="s">
        <v>20787</v>
      </c>
      <c r="J3666" s="5" t="n">
        <f aca="false">LEN(K3666)</f>
        <v>20</v>
      </c>
      <c r="K3666" s="13" t="s">
        <v>20788</v>
      </c>
      <c r="L3666" s="4" t="s">
        <v>66</v>
      </c>
      <c r="M3666" s="4" t="s">
        <v>794</v>
      </c>
    </row>
    <row r="3667" customFormat="false" ht="15.75" hidden="false" customHeight="true" outlineLevel="0" collapsed="false">
      <c r="A3667" s="4" t="n">
        <v>4713</v>
      </c>
      <c r="B3667" s="4" t="s">
        <v>20789</v>
      </c>
      <c r="C3667" s="4"/>
      <c r="D3667" s="4" t="s">
        <v>20790</v>
      </c>
      <c r="E3667" s="5" t="s">
        <v>455</v>
      </c>
      <c r="F3667" s="4" t="s">
        <v>372</v>
      </c>
      <c r="G3667" s="4" t="s">
        <v>372</v>
      </c>
      <c r="H3667" s="5" t="s">
        <v>20791</v>
      </c>
      <c r="I3667" s="7" t="s">
        <v>20792</v>
      </c>
      <c r="J3667" s="5" t="n">
        <f aca="false">LEN(K3667)</f>
        <v>20</v>
      </c>
      <c r="K3667" s="6" t="s">
        <v>20793</v>
      </c>
      <c r="L3667" s="4" t="s">
        <v>21</v>
      </c>
      <c r="M3667" s="4" t="s">
        <v>381</v>
      </c>
    </row>
    <row r="3668" customFormat="false" ht="15.75" hidden="false" customHeight="true" outlineLevel="0" collapsed="false">
      <c r="A3668" s="4" t="n">
        <v>4747</v>
      </c>
      <c r="B3668" s="4" t="s">
        <v>20794</v>
      </c>
      <c r="C3668" s="4" t="s">
        <v>20795</v>
      </c>
      <c r="D3668" s="4" t="s">
        <v>20796</v>
      </c>
      <c r="E3668" s="5" t="s">
        <v>471</v>
      </c>
      <c r="F3668" s="4" t="s">
        <v>372</v>
      </c>
      <c r="G3668" s="4" t="s">
        <v>372</v>
      </c>
      <c r="H3668" s="5" t="s">
        <v>20797</v>
      </c>
      <c r="I3668" s="4" t="s">
        <v>20798</v>
      </c>
      <c r="J3668" s="5" t="n">
        <f aca="false">LEN(K3668)</f>
        <v>20</v>
      </c>
      <c r="K3668" s="6" t="s">
        <v>20799</v>
      </c>
      <c r="L3668" s="4" t="s">
        <v>637</v>
      </c>
      <c r="M3668" s="4" t="s">
        <v>22</v>
      </c>
    </row>
    <row r="3669" customFormat="false" ht="15.75" hidden="false" customHeight="true" outlineLevel="0" collapsed="false">
      <c r="A3669" s="4" t="n">
        <v>4752</v>
      </c>
      <c r="B3669" s="4" t="s">
        <v>20800</v>
      </c>
      <c r="C3669" s="4"/>
      <c r="D3669" s="4" t="s">
        <v>20801</v>
      </c>
      <c r="E3669" s="5" t="s">
        <v>471</v>
      </c>
      <c r="F3669" s="4" t="s">
        <v>372</v>
      </c>
      <c r="G3669" s="4" t="s">
        <v>372</v>
      </c>
      <c r="H3669" s="5" t="s">
        <v>20802</v>
      </c>
      <c r="I3669" s="4" t="s">
        <v>20803</v>
      </c>
      <c r="J3669" s="5" t="n">
        <f aca="false">LEN(K3669)</f>
        <v>20</v>
      </c>
      <c r="K3669" s="6" t="s">
        <v>19671</v>
      </c>
      <c r="L3669" s="4" t="s">
        <v>21</v>
      </c>
      <c r="M3669" s="4" t="s">
        <v>680</v>
      </c>
    </row>
    <row r="3670" customFormat="false" ht="15.75" hidden="false" customHeight="true" outlineLevel="0" collapsed="false">
      <c r="A3670" s="4" t="n">
        <v>4756</v>
      </c>
      <c r="B3670" s="4" t="s">
        <v>20804</v>
      </c>
      <c r="C3670" s="4" t="s">
        <v>20805</v>
      </c>
      <c r="D3670" s="4" t="s">
        <v>20806</v>
      </c>
      <c r="E3670" s="5" t="s">
        <v>4134</v>
      </c>
      <c r="F3670" s="4" t="s">
        <v>372</v>
      </c>
      <c r="G3670" s="4" t="s">
        <v>372</v>
      </c>
      <c r="H3670" s="5" t="s">
        <v>20807</v>
      </c>
      <c r="I3670" s="4" t="s">
        <v>20808</v>
      </c>
      <c r="J3670" s="5" t="n">
        <f aca="false">LEN(K3670)</f>
        <v>20</v>
      </c>
      <c r="K3670" s="6" t="s">
        <v>20809</v>
      </c>
      <c r="L3670" s="4" t="s">
        <v>31</v>
      </c>
      <c r="M3670" s="4" t="s">
        <v>877</v>
      </c>
    </row>
    <row r="3671" customFormat="false" ht="15.75" hidden="false" customHeight="true" outlineLevel="0" collapsed="false">
      <c r="A3671" s="4" t="n">
        <v>4768</v>
      </c>
      <c r="B3671" s="4" t="s">
        <v>20810</v>
      </c>
      <c r="C3671" s="4" t="s">
        <v>20811</v>
      </c>
      <c r="D3671" s="4" t="s">
        <v>20812</v>
      </c>
      <c r="E3671" s="5" t="s">
        <v>471</v>
      </c>
      <c r="F3671" s="4" t="s">
        <v>372</v>
      </c>
      <c r="G3671" s="4" t="s">
        <v>372</v>
      </c>
      <c r="H3671" s="5" t="s">
        <v>20813</v>
      </c>
      <c r="I3671" s="4" t="s">
        <v>20814</v>
      </c>
      <c r="J3671" s="5" t="n">
        <f aca="false">LEN(K3671)</f>
        <v>20</v>
      </c>
      <c r="K3671" s="6" t="s">
        <v>20815</v>
      </c>
      <c r="L3671" s="4" t="s">
        <v>78</v>
      </c>
      <c r="M3671" s="4" t="s">
        <v>2097</v>
      </c>
    </row>
    <row r="3672" customFormat="false" ht="15.75" hidden="false" customHeight="true" outlineLevel="0" collapsed="false">
      <c r="A3672" s="4" t="n">
        <v>4774</v>
      </c>
      <c r="B3672" s="4" t="s">
        <v>20816</v>
      </c>
      <c r="C3672" s="4" t="s">
        <v>20817</v>
      </c>
      <c r="D3672" s="4" t="s">
        <v>20818</v>
      </c>
      <c r="E3672" s="5" t="s">
        <v>1282</v>
      </c>
      <c r="F3672" s="4" t="s">
        <v>372</v>
      </c>
      <c r="G3672" s="4" t="s">
        <v>372</v>
      </c>
      <c r="H3672" s="5" t="s">
        <v>20819</v>
      </c>
      <c r="I3672" s="4" t="s">
        <v>20820</v>
      </c>
      <c r="J3672" s="5" t="n">
        <f aca="false">LEN(K3672)</f>
        <v>20</v>
      </c>
      <c r="K3672" s="6" t="s">
        <v>20821</v>
      </c>
      <c r="L3672" s="4" t="s">
        <v>21</v>
      </c>
      <c r="M3672" s="4" t="s">
        <v>2474</v>
      </c>
    </row>
    <row r="3673" customFormat="false" ht="15.75" hidden="false" customHeight="true" outlineLevel="0" collapsed="false">
      <c r="A3673" s="4" t="n">
        <v>4777</v>
      </c>
      <c r="B3673" s="4" t="s">
        <v>20822</v>
      </c>
      <c r="C3673" s="4" t="s">
        <v>20823</v>
      </c>
      <c r="D3673" s="4" t="s">
        <v>20824</v>
      </c>
      <c r="E3673" s="5" t="s">
        <v>1282</v>
      </c>
      <c r="F3673" s="4" t="s">
        <v>372</v>
      </c>
      <c r="G3673" s="4" t="s">
        <v>372</v>
      </c>
      <c r="H3673" s="5" t="s">
        <v>20825</v>
      </c>
      <c r="I3673" s="4" t="s">
        <v>20826</v>
      </c>
      <c r="J3673" s="5" t="n">
        <f aca="false">LEN(K3673)</f>
        <v>20</v>
      </c>
      <c r="K3673" s="6" t="s">
        <v>19518</v>
      </c>
      <c r="L3673" s="4" t="s">
        <v>31</v>
      </c>
      <c r="M3673" s="4" t="s">
        <v>5134</v>
      </c>
    </row>
    <row r="3674" customFormat="false" ht="15.75" hidden="false" customHeight="true" outlineLevel="0" collapsed="false">
      <c r="A3674" s="4" t="n">
        <v>4779</v>
      </c>
      <c r="B3674" s="4" t="s">
        <v>20827</v>
      </c>
      <c r="C3674" s="4"/>
      <c r="D3674" s="4" t="s">
        <v>20828</v>
      </c>
      <c r="E3674" s="5" t="s">
        <v>1282</v>
      </c>
      <c r="F3674" s="4" t="s">
        <v>372</v>
      </c>
      <c r="G3674" s="4" t="s">
        <v>372</v>
      </c>
      <c r="H3674" s="5" t="s">
        <v>20829</v>
      </c>
      <c r="I3674" s="4" t="s">
        <v>20830</v>
      </c>
      <c r="J3674" s="5" t="n">
        <f aca="false">LEN(K3674)</f>
        <v>20</v>
      </c>
      <c r="K3674" s="6" t="s">
        <v>20831</v>
      </c>
      <c r="L3674" s="4" t="s">
        <v>31</v>
      </c>
      <c r="M3674" s="4" t="s">
        <v>1208</v>
      </c>
    </row>
    <row r="3675" customFormat="false" ht="15.75" hidden="false" customHeight="true" outlineLevel="0" collapsed="false">
      <c r="A3675" s="4" t="n">
        <v>4803</v>
      </c>
      <c r="B3675" s="4" t="s">
        <v>20832</v>
      </c>
      <c r="C3675" s="4" t="s">
        <v>20833</v>
      </c>
      <c r="D3675" s="4" t="s">
        <v>20834</v>
      </c>
      <c r="E3675" s="5" t="s">
        <v>471</v>
      </c>
      <c r="F3675" s="4" t="s">
        <v>372</v>
      </c>
      <c r="G3675" s="4" t="s">
        <v>372</v>
      </c>
      <c r="H3675" s="5" t="s">
        <v>20835</v>
      </c>
      <c r="I3675" s="4" t="s">
        <v>20836</v>
      </c>
      <c r="J3675" s="5" t="n">
        <f aca="false">LEN(K3675)</f>
        <v>20</v>
      </c>
      <c r="K3675" s="6" t="s">
        <v>20837</v>
      </c>
      <c r="L3675" s="4" t="s">
        <v>78</v>
      </c>
      <c r="M3675" s="4" t="s">
        <v>1694</v>
      </c>
    </row>
    <row r="3676" customFormat="false" ht="15.75" hidden="false" customHeight="true" outlineLevel="0" collapsed="false">
      <c r="A3676" s="4" t="n">
        <v>4817</v>
      </c>
      <c r="B3676" s="4" t="s">
        <v>20838</v>
      </c>
      <c r="C3676" s="4"/>
      <c r="D3676" s="4" t="s">
        <v>20839</v>
      </c>
      <c r="E3676" s="5" t="s">
        <v>11481</v>
      </c>
      <c r="F3676" s="4" t="s">
        <v>372</v>
      </c>
      <c r="G3676" s="4" t="s">
        <v>372</v>
      </c>
      <c r="H3676" s="5" t="s">
        <v>20840</v>
      </c>
      <c r="I3676" s="4" t="s">
        <v>20841</v>
      </c>
      <c r="J3676" s="5" t="n">
        <f aca="false">LEN(K3676)</f>
        <v>20</v>
      </c>
      <c r="K3676" s="6" t="s">
        <v>20842</v>
      </c>
      <c r="L3676" s="4" t="s">
        <v>21</v>
      </c>
      <c r="M3676" s="4" t="s">
        <v>186</v>
      </c>
    </row>
    <row r="3677" customFormat="false" ht="15.75" hidden="false" customHeight="true" outlineLevel="0" collapsed="false">
      <c r="A3677" s="4" t="n">
        <v>4836</v>
      </c>
      <c r="B3677" s="4" t="s">
        <v>20843</v>
      </c>
      <c r="C3677" s="4" t="s">
        <v>20844</v>
      </c>
      <c r="D3677" s="4" t="s">
        <v>20845</v>
      </c>
      <c r="E3677" s="5" t="s">
        <v>471</v>
      </c>
      <c r="F3677" s="4" t="s">
        <v>372</v>
      </c>
      <c r="G3677" s="4" t="s">
        <v>372</v>
      </c>
      <c r="H3677" s="5" t="s">
        <v>20846</v>
      </c>
      <c r="I3677" s="4" t="s">
        <v>20847</v>
      </c>
      <c r="J3677" s="5" t="n">
        <f aca="false">LEN(K3677)</f>
        <v>20</v>
      </c>
      <c r="K3677" s="6" t="s">
        <v>20848</v>
      </c>
      <c r="L3677" s="4" t="s">
        <v>57</v>
      </c>
      <c r="M3677" s="4" t="s">
        <v>31</v>
      </c>
    </row>
    <row r="3678" customFormat="false" ht="15.75" hidden="false" customHeight="true" outlineLevel="0" collapsed="false">
      <c r="A3678" s="4" t="n">
        <v>4849</v>
      </c>
      <c r="B3678" s="4" t="s">
        <v>20849</v>
      </c>
      <c r="C3678" s="4"/>
      <c r="D3678" s="4" t="s">
        <v>20850</v>
      </c>
      <c r="E3678" s="5" t="s">
        <v>7610</v>
      </c>
      <c r="F3678" s="4" t="s">
        <v>372</v>
      </c>
      <c r="G3678" s="4" t="s">
        <v>372</v>
      </c>
      <c r="H3678" s="5" t="s">
        <v>20851</v>
      </c>
      <c r="I3678" s="4" t="s">
        <v>20852</v>
      </c>
      <c r="J3678" s="5" t="n">
        <f aca="false">LEN(K3678)</f>
        <v>20</v>
      </c>
      <c r="K3678" s="6" t="s">
        <v>20853</v>
      </c>
      <c r="L3678" s="4" t="s">
        <v>21</v>
      </c>
      <c r="M3678" s="4" t="s">
        <v>31</v>
      </c>
    </row>
    <row r="3679" customFormat="false" ht="15.75" hidden="false" customHeight="true" outlineLevel="0" collapsed="false">
      <c r="A3679" s="4" t="n">
        <v>4853</v>
      </c>
      <c r="B3679" s="4" t="s">
        <v>20854</v>
      </c>
      <c r="C3679" s="4" t="s">
        <v>20855</v>
      </c>
      <c r="D3679" s="4" t="s">
        <v>20856</v>
      </c>
      <c r="E3679" s="5" t="s">
        <v>7610</v>
      </c>
      <c r="F3679" s="4" t="s">
        <v>372</v>
      </c>
      <c r="G3679" s="4" t="s">
        <v>372</v>
      </c>
      <c r="H3679" s="5" t="s">
        <v>20857</v>
      </c>
      <c r="I3679" s="7" t="s">
        <v>20858</v>
      </c>
      <c r="J3679" s="5" t="n">
        <f aca="false">LEN(K3679)</f>
        <v>20</v>
      </c>
      <c r="K3679" s="13" t="s">
        <v>20859</v>
      </c>
      <c r="L3679" s="4" t="s">
        <v>31</v>
      </c>
      <c r="M3679" s="4" t="s">
        <v>3461</v>
      </c>
    </row>
    <row r="3680" customFormat="false" ht="15.75" hidden="false" customHeight="true" outlineLevel="0" collapsed="false">
      <c r="A3680" s="4" t="n">
        <v>4876</v>
      </c>
      <c r="B3680" s="4" t="s">
        <v>20860</v>
      </c>
      <c r="C3680" s="4" t="s">
        <v>20861</v>
      </c>
      <c r="D3680" s="4" t="s">
        <v>20862</v>
      </c>
      <c r="E3680" s="5" t="s">
        <v>471</v>
      </c>
      <c r="F3680" s="4" t="s">
        <v>372</v>
      </c>
      <c r="G3680" s="4" t="s">
        <v>372</v>
      </c>
      <c r="H3680" s="5" t="s">
        <v>20863</v>
      </c>
      <c r="I3680" s="4" t="s">
        <v>20864</v>
      </c>
      <c r="J3680" s="5" t="n">
        <f aca="false">LEN(K3680)</f>
        <v>20</v>
      </c>
      <c r="K3680" s="6" t="s">
        <v>20865</v>
      </c>
      <c r="L3680" s="4" t="s">
        <v>78</v>
      </c>
      <c r="M3680" s="4" t="s">
        <v>996</v>
      </c>
    </row>
    <row r="3681" customFormat="false" ht="15.75" hidden="false" customHeight="true" outlineLevel="0" collapsed="false">
      <c r="A3681" s="4" t="n">
        <v>4896</v>
      </c>
      <c r="B3681" s="4" t="s">
        <v>20866</v>
      </c>
      <c r="C3681" s="4" t="s">
        <v>20867</v>
      </c>
      <c r="D3681" s="4" t="s">
        <v>20868</v>
      </c>
      <c r="E3681" s="5" t="s">
        <v>20869</v>
      </c>
      <c r="F3681" s="4" t="s">
        <v>20870</v>
      </c>
      <c r="G3681" s="4" t="s">
        <v>372</v>
      </c>
      <c r="H3681" s="5" t="s">
        <v>20871</v>
      </c>
      <c r="I3681" s="4" t="s">
        <v>20872</v>
      </c>
      <c r="J3681" s="5" t="n">
        <f aca="false">LEN(K3681)</f>
        <v>20</v>
      </c>
      <c r="K3681" s="6" t="s">
        <v>20873</v>
      </c>
      <c r="L3681" s="4" t="s">
        <v>57</v>
      </c>
      <c r="M3681" s="4" t="s">
        <v>2232</v>
      </c>
    </row>
    <row r="3682" customFormat="false" ht="15.75" hidden="false" customHeight="true" outlineLevel="0" collapsed="false">
      <c r="A3682" s="4" t="n">
        <v>4923</v>
      </c>
      <c r="B3682" s="4" t="s">
        <v>20874</v>
      </c>
      <c r="C3682" s="4" t="s">
        <v>20875</v>
      </c>
      <c r="D3682" s="4" t="s">
        <v>20876</v>
      </c>
      <c r="E3682" s="5" t="s">
        <v>17360</v>
      </c>
      <c r="F3682" s="4" t="s">
        <v>17361</v>
      </c>
      <c r="G3682" s="4" t="s">
        <v>372</v>
      </c>
      <c r="H3682" s="5" t="s">
        <v>20877</v>
      </c>
      <c r="I3682" s="7" t="s">
        <v>20878</v>
      </c>
      <c r="J3682" s="5" t="n">
        <f aca="false">LEN(K3682)</f>
        <v>20</v>
      </c>
      <c r="K3682" s="6" t="s">
        <v>20879</v>
      </c>
      <c r="L3682" s="4" t="s">
        <v>31</v>
      </c>
      <c r="M3682" s="4" t="s">
        <v>577</v>
      </c>
    </row>
    <row r="3683" customFormat="false" ht="15.75" hidden="false" customHeight="true" outlineLevel="0" collapsed="false">
      <c r="A3683" s="4" t="n">
        <v>4929</v>
      </c>
      <c r="B3683" s="4" t="s">
        <v>20880</v>
      </c>
      <c r="C3683" s="4" t="s">
        <v>20881</v>
      </c>
      <c r="D3683" s="4" t="s">
        <v>20882</v>
      </c>
      <c r="E3683" s="5" t="s">
        <v>20883</v>
      </c>
      <c r="F3683" s="4" t="s">
        <v>20884</v>
      </c>
      <c r="G3683" s="4" t="s">
        <v>372</v>
      </c>
      <c r="H3683" s="5" t="s">
        <v>20885</v>
      </c>
      <c r="I3683" s="4" t="s">
        <v>20886</v>
      </c>
      <c r="J3683" s="5" t="n">
        <f aca="false">LEN(K3683)</f>
        <v>20</v>
      </c>
      <c r="K3683" s="6" t="s">
        <v>20887</v>
      </c>
      <c r="L3683" s="4" t="s">
        <v>31</v>
      </c>
      <c r="M3683" s="4" t="s">
        <v>3895</v>
      </c>
    </row>
    <row r="3684" customFormat="false" ht="15.75" hidden="false" customHeight="true" outlineLevel="0" collapsed="false">
      <c r="A3684" s="4" t="n">
        <v>4943</v>
      </c>
      <c r="B3684" s="4" t="s">
        <v>20888</v>
      </c>
      <c r="C3684" s="4"/>
      <c r="D3684" s="4" t="s">
        <v>20889</v>
      </c>
      <c r="E3684" s="5" t="s">
        <v>3451</v>
      </c>
      <c r="F3684" s="4" t="s">
        <v>1916</v>
      </c>
      <c r="G3684" s="4" t="s">
        <v>332</v>
      </c>
      <c r="H3684" s="5" t="s">
        <v>20890</v>
      </c>
      <c r="I3684" s="7" t="s">
        <v>20891</v>
      </c>
      <c r="J3684" s="5" t="n">
        <f aca="false">LEN(K3684)</f>
        <v>20</v>
      </c>
      <c r="K3684" s="13" t="s">
        <v>20892</v>
      </c>
      <c r="L3684" s="4" t="s">
        <v>21</v>
      </c>
      <c r="M3684" s="4" t="s">
        <v>336</v>
      </c>
    </row>
    <row r="3685" customFormat="false" ht="15.75" hidden="false" customHeight="true" outlineLevel="0" collapsed="false">
      <c r="A3685" s="4" t="n">
        <v>4999</v>
      </c>
      <c r="B3685" s="4" t="s">
        <v>20893</v>
      </c>
      <c r="C3685" s="4"/>
      <c r="D3685" s="4" t="s">
        <v>20894</v>
      </c>
      <c r="E3685" s="5" t="s">
        <v>814</v>
      </c>
      <c r="F3685" s="4" t="s">
        <v>815</v>
      </c>
      <c r="G3685" s="4" t="s">
        <v>332</v>
      </c>
      <c r="H3685" s="5" t="s">
        <v>20895</v>
      </c>
      <c r="I3685" s="7" t="s">
        <v>20896</v>
      </c>
      <c r="J3685" s="5" t="n">
        <f aca="false">LEN(K3685)</f>
        <v>20</v>
      </c>
      <c r="K3685" s="13" t="str">
        <f aca="false">LOWER(SUBSTITUTE(SUBSTITUTE(SUBSTITUTE(SUBSTITUTE(SUBSTITUTE(SUBSTITUTE(SUBSTITUTE(B3685,"S.L.",""),"SL",""),"S.A.",""),"SA","")," ",""),".",""),",",""))&amp;".com"</f>
        <v>hotelbellasartes.com</v>
      </c>
      <c r="L3685" s="4" t="s">
        <v>66</v>
      </c>
      <c r="M3685" s="4" t="s">
        <v>368</v>
      </c>
    </row>
    <row r="3686" customFormat="false" ht="15.75" hidden="false" customHeight="true" outlineLevel="0" collapsed="false">
      <c r="A3686" s="4" t="n">
        <v>5005</v>
      </c>
      <c r="B3686" s="4" t="s">
        <v>20897</v>
      </c>
      <c r="C3686" s="4" t="s">
        <v>20898</v>
      </c>
      <c r="D3686" s="4" t="s">
        <v>20899</v>
      </c>
      <c r="E3686" s="5" t="s">
        <v>6247</v>
      </c>
      <c r="F3686" s="4" t="s">
        <v>6248</v>
      </c>
      <c r="G3686" s="4" t="s">
        <v>332</v>
      </c>
      <c r="H3686" s="5" t="s">
        <v>20900</v>
      </c>
      <c r="I3686" s="4" t="s">
        <v>20901</v>
      </c>
      <c r="J3686" s="5" t="n">
        <f aca="false">LEN(K3686)</f>
        <v>20</v>
      </c>
      <c r="K3686" s="6" t="s">
        <v>20902</v>
      </c>
      <c r="L3686" s="4" t="s">
        <v>78</v>
      </c>
      <c r="M3686" s="4" t="s">
        <v>502</v>
      </c>
    </row>
    <row r="3687" customFormat="false" ht="15.75" hidden="false" customHeight="true" outlineLevel="0" collapsed="false">
      <c r="A3687" s="4" t="n">
        <v>5026</v>
      </c>
      <c r="B3687" s="4" t="s">
        <v>20903</v>
      </c>
      <c r="C3687" s="4" t="s">
        <v>20904</v>
      </c>
      <c r="D3687" s="4" t="s">
        <v>20905</v>
      </c>
      <c r="E3687" s="5" t="s">
        <v>20906</v>
      </c>
      <c r="F3687" s="4" t="s">
        <v>20907</v>
      </c>
      <c r="G3687" s="4" t="s">
        <v>332</v>
      </c>
      <c r="H3687" s="5" t="s">
        <v>20908</v>
      </c>
      <c r="I3687" s="4" t="s">
        <v>20909</v>
      </c>
      <c r="J3687" s="5" t="n">
        <f aca="false">LEN(K3687)</f>
        <v>20</v>
      </c>
      <c r="K3687" s="6" t="s">
        <v>20910</v>
      </c>
      <c r="L3687" s="4" t="s">
        <v>21</v>
      </c>
      <c r="M3687" s="4" t="s">
        <v>2097</v>
      </c>
    </row>
    <row r="3688" customFormat="false" ht="15.75" hidden="false" customHeight="true" outlineLevel="0" collapsed="false">
      <c r="A3688" s="4" t="n">
        <v>5050</v>
      </c>
      <c r="B3688" s="4" t="s">
        <v>20911</v>
      </c>
      <c r="C3688" s="4" t="s">
        <v>20912</v>
      </c>
      <c r="D3688" s="4" t="s">
        <v>20913</v>
      </c>
      <c r="E3688" s="5" t="s">
        <v>971</v>
      </c>
      <c r="F3688" s="4" t="s">
        <v>972</v>
      </c>
      <c r="G3688" s="4" t="s">
        <v>332</v>
      </c>
      <c r="H3688" s="5" t="s">
        <v>20914</v>
      </c>
      <c r="I3688" s="4" t="s">
        <v>20915</v>
      </c>
      <c r="J3688" s="5" t="n">
        <f aca="false">LEN(K3688)</f>
        <v>20</v>
      </c>
      <c r="K3688" s="6" t="s">
        <v>20916</v>
      </c>
      <c r="L3688" s="4" t="s">
        <v>31</v>
      </c>
      <c r="M3688" s="4" t="s">
        <v>929</v>
      </c>
    </row>
    <row r="3689" customFormat="false" ht="15.75" hidden="false" customHeight="true" outlineLevel="0" collapsed="false">
      <c r="A3689" s="4" t="n">
        <v>5088</v>
      </c>
      <c r="B3689" s="4" t="s">
        <v>20917</v>
      </c>
      <c r="C3689" s="4"/>
      <c r="D3689" s="4" t="s">
        <v>20918</v>
      </c>
      <c r="E3689" s="5" t="s">
        <v>1915</v>
      </c>
      <c r="F3689" s="4" t="s">
        <v>1916</v>
      </c>
      <c r="G3689" s="4" t="s">
        <v>332</v>
      </c>
      <c r="H3689" s="5" t="s">
        <v>20919</v>
      </c>
      <c r="I3689" s="4" t="s">
        <v>20920</v>
      </c>
      <c r="J3689" s="5" t="n">
        <f aca="false">LEN(K3689)</f>
        <v>20</v>
      </c>
      <c r="K3689" s="6" t="s">
        <v>20921</v>
      </c>
      <c r="L3689" s="4" t="s">
        <v>57</v>
      </c>
      <c r="M3689" s="4" t="s">
        <v>20922</v>
      </c>
    </row>
    <row r="3690" customFormat="false" ht="15.75" hidden="false" customHeight="true" outlineLevel="0" collapsed="false">
      <c r="A3690" s="4" t="n">
        <v>5111</v>
      </c>
      <c r="B3690" s="4" t="s">
        <v>20923</v>
      </c>
      <c r="C3690" s="4" t="s">
        <v>20924</v>
      </c>
      <c r="D3690" s="4" t="s">
        <v>20925</v>
      </c>
      <c r="E3690" s="5" t="s">
        <v>718</v>
      </c>
      <c r="F3690" s="4" t="s">
        <v>719</v>
      </c>
      <c r="G3690" s="4" t="s">
        <v>332</v>
      </c>
      <c r="H3690" s="5" t="s">
        <v>20926</v>
      </c>
      <c r="I3690" s="4" t="s">
        <v>20927</v>
      </c>
      <c r="J3690" s="5" t="n">
        <f aca="false">LEN(K3690)</f>
        <v>20</v>
      </c>
      <c r="K3690" s="6" t="s">
        <v>20928</v>
      </c>
      <c r="L3690" s="4" t="s">
        <v>637</v>
      </c>
      <c r="M3690" s="4" t="s">
        <v>20929</v>
      </c>
    </row>
    <row r="3691" customFormat="false" ht="15.75" hidden="false" customHeight="true" outlineLevel="0" collapsed="false">
      <c r="A3691" s="4" t="n">
        <v>5116</v>
      </c>
      <c r="B3691" s="4" t="s">
        <v>20930</v>
      </c>
      <c r="C3691" s="4" t="s">
        <v>20931</v>
      </c>
      <c r="D3691" s="4" t="s">
        <v>20932</v>
      </c>
      <c r="E3691" s="5" t="s">
        <v>20933</v>
      </c>
      <c r="F3691" s="4" t="s">
        <v>859</v>
      </c>
      <c r="G3691" s="4" t="s">
        <v>332</v>
      </c>
      <c r="H3691" s="5" t="s">
        <v>20934</v>
      </c>
      <c r="I3691" s="4" t="s">
        <v>20935</v>
      </c>
      <c r="J3691" s="5" t="n">
        <f aca="false">LEN(K3691)</f>
        <v>20</v>
      </c>
      <c r="K3691" s="6" t="s">
        <v>20936</v>
      </c>
      <c r="L3691" s="4" t="s">
        <v>21</v>
      </c>
      <c r="M3691" s="4" t="s">
        <v>294</v>
      </c>
    </row>
    <row r="3692" customFormat="false" ht="15.75" hidden="false" customHeight="true" outlineLevel="0" collapsed="false">
      <c r="A3692" s="4" t="n">
        <v>5124</v>
      </c>
      <c r="B3692" s="4" t="s">
        <v>20937</v>
      </c>
      <c r="C3692" s="4" t="s">
        <v>20938</v>
      </c>
      <c r="D3692" s="4" t="s">
        <v>20939</v>
      </c>
      <c r="E3692" s="5" t="s">
        <v>20940</v>
      </c>
      <c r="F3692" s="4" t="s">
        <v>331</v>
      </c>
      <c r="G3692" s="4" t="s">
        <v>332</v>
      </c>
      <c r="H3692" s="5" t="s">
        <v>20941</v>
      </c>
      <c r="I3692" s="4" t="s">
        <v>20942</v>
      </c>
      <c r="J3692" s="5" t="n">
        <f aca="false">LEN(K3692)</f>
        <v>20</v>
      </c>
      <c r="K3692" s="6" t="s">
        <v>20943</v>
      </c>
      <c r="L3692" s="4" t="s">
        <v>31</v>
      </c>
      <c r="M3692" s="4" t="s">
        <v>4378</v>
      </c>
    </row>
    <row r="3693" customFormat="false" ht="15.75" hidden="false" customHeight="true" outlineLevel="0" collapsed="false">
      <c r="A3693" s="4" t="n">
        <v>5131</v>
      </c>
      <c r="B3693" s="4" t="s">
        <v>20944</v>
      </c>
      <c r="C3693" s="4" t="s">
        <v>20945</v>
      </c>
      <c r="D3693" s="4" t="s">
        <v>20946</v>
      </c>
      <c r="E3693" s="5" t="s">
        <v>14316</v>
      </c>
      <c r="F3693" s="4" t="s">
        <v>14317</v>
      </c>
      <c r="G3693" s="4" t="s">
        <v>332</v>
      </c>
      <c r="H3693" s="5" t="s">
        <v>20947</v>
      </c>
      <c r="I3693" s="4" t="s">
        <v>20948</v>
      </c>
      <c r="J3693" s="5" t="n">
        <f aca="false">LEN(K3693)</f>
        <v>20</v>
      </c>
      <c r="K3693" s="6" t="s">
        <v>20949</v>
      </c>
      <c r="L3693" s="4" t="s">
        <v>31</v>
      </c>
      <c r="M3693" s="4" t="s">
        <v>9626</v>
      </c>
    </row>
    <row r="3694" customFormat="false" ht="15.75" hidden="false" customHeight="true" outlineLevel="0" collapsed="false">
      <c r="A3694" s="4" t="n">
        <v>5133</v>
      </c>
      <c r="B3694" s="4" t="s">
        <v>20950</v>
      </c>
      <c r="C3694" s="4"/>
      <c r="D3694" s="4" t="s">
        <v>20951</v>
      </c>
      <c r="E3694" s="5" t="s">
        <v>20952</v>
      </c>
      <c r="F3694" s="4" t="s">
        <v>14317</v>
      </c>
      <c r="G3694" s="4" t="s">
        <v>332</v>
      </c>
      <c r="H3694" s="5" t="s">
        <v>20953</v>
      </c>
      <c r="I3694" s="4" t="s">
        <v>20954</v>
      </c>
      <c r="J3694" s="5" t="n">
        <f aca="false">LEN(K3694)</f>
        <v>20</v>
      </c>
      <c r="K3694" s="6" t="s">
        <v>20955</v>
      </c>
      <c r="L3694" s="4" t="s">
        <v>31</v>
      </c>
      <c r="M3694" s="4" t="s">
        <v>3002</v>
      </c>
    </row>
    <row r="3695" customFormat="false" ht="15.75" hidden="false" customHeight="true" outlineLevel="0" collapsed="false">
      <c r="A3695" s="4" t="n">
        <v>5149</v>
      </c>
      <c r="B3695" s="4" t="s">
        <v>20956</v>
      </c>
      <c r="C3695" s="4"/>
      <c r="D3695" s="4" t="s">
        <v>20957</v>
      </c>
      <c r="E3695" s="5" t="s">
        <v>1304</v>
      </c>
      <c r="F3695" s="4" t="s">
        <v>1305</v>
      </c>
      <c r="G3695" s="4" t="s">
        <v>332</v>
      </c>
      <c r="H3695" s="5" t="s">
        <v>20958</v>
      </c>
      <c r="I3695" s="4" t="s">
        <v>20959</v>
      </c>
      <c r="J3695" s="5" t="n">
        <f aca="false">LEN(K3695)</f>
        <v>20</v>
      </c>
      <c r="K3695" s="6" t="s">
        <v>20960</v>
      </c>
      <c r="L3695" s="4" t="s">
        <v>66</v>
      </c>
      <c r="M3695" s="4" t="s">
        <v>381</v>
      </c>
    </row>
    <row r="3696" customFormat="false" ht="15.75" hidden="false" customHeight="true" outlineLevel="0" collapsed="false">
      <c r="A3696" s="4" t="n">
        <v>5153</v>
      </c>
      <c r="B3696" s="4" t="s">
        <v>20961</v>
      </c>
      <c r="C3696" s="4" t="s">
        <v>20962</v>
      </c>
      <c r="D3696" s="4" t="s">
        <v>20963</v>
      </c>
      <c r="E3696" s="5" t="s">
        <v>20964</v>
      </c>
      <c r="F3696" s="4" t="s">
        <v>20965</v>
      </c>
      <c r="G3696" s="4" t="s">
        <v>332</v>
      </c>
      <c r="H3696" s="5" t="s">
        <v>20966</v>
      </c>
      <c r="I3696" s="4" t="s">
        <v>20967</v>
      </c>
      <c r="J3696" s="5" t="n">
        <f aca="false">LEN(K3696)</f>
        <v>20</v>
      </c>
      <c r="K3696" s="6" t="s">
        <v>20968</v>
      </c>
      <c r="L3696" s="4" t="s">
        <v>31</v>
      </c>
      <c r="M3696" s="4" t="s">
        <v>918</v>
      </c>
    </row>
    <row r="3697" customFormat="false" ht="15.75" hidden="false" customHeight="true" outlineLevel="0" collapsed="false">
      <c r="A3697" s="4" t="n">
        <v>5158</v>
      </c>
      <c r="B3697" s="4" t="s">
        <v>20969</v>
      </c>
      <c r="C3697" s="4" t="s">
        <v>20970</v>
      </c>
      <c r="D3697" s="4" t="s">
        <v>20971</v>
      </c>
      <c r="E3697" s="5" t="s">
        <v>15602</v>
      </c>
      <c r="F3697" s="4" t="s">
        <v>15603</v>
      </c>
      <c r="G3697" s="4" t="s">
        <v>332</v>
      </c>
      <c r="H3697" s="5" t="s">
        <v>20972</v>
      </c>
      <c r="I3697" s="4" t="s">
        <v>20973</v>
      </c>
      <c r="J3697" s="5" t="n">
        <f aca="false">LEN(K3697)</f>
        <v>20</v>
      </c>
      <c r="K3697" s="6" t="s">
        <v>20974</v>
      </c>
      <c r="L3697" s="4" t="s">
        <v>78</v>
      </c>
      <c r="M3697" s="4" t="s">
        <v>996</v>
      </c>
    </row>
    <row r="3698" customFormat="false" ht="15.75" hidden="false" customHeight="true" outlineLevel="0" collapsed="false">
      <c r="A3698" s="4" t="n">
        <v>5199</v>
      </c>
      <c r="B3698" s="4" t="s">
        <v>20975</v>
      </c>
      <c r="C3698" s="4"/>
      <c r="D3698" s="4" t="s">
        <v>20976</v>
      </c>
      <c r="E3698" s="5" t="s">
        <v>718</v>
      </c>
      <c r="F3698" s="4" t="s">
        <v>719</v>
      </c>
      <c r="G3698" s="4" t="s">
        <v>332</v>
      </c>
      <c r="H3698" s="5" t="s">
        <v>20977</v>
      </c>
      <c r="I3698" s="4" t="s">
        <v>20978</v>
      </c>
      <c r="J3698" s="5" t="n">
        <f aca="false">LEN(K3698)</f>
        <v>20</v>
      </c>
      <c r="K3698" s="6" t="str">
        <f aca="false">LOWER(SUBSTITUTE(SUBSTITUTE(SUBSTITUTE(SUBSTITUTE(SUBSTITUTE(SUBSTITUTE(SUBSTITUTE(B3698,"S.L.",""),"SL",""),"S.A.",""),"SA","")," ",""),".",""),",",""))&amp;".com"</f>
        <v>clubmediterraneo.com</v>
      </c>
      <c r="L3698" s="4" t="s">
        <v>31</v>
      </c>
      <c r="M3698" s="4" t="s">
        <v>20074</v>
      </c>
    </row>
    <row r="3699" customFormat="false" ht="27.75" hidden="false" customHeight="true" outlineLevel="0" collapsed="false">
      <c r="A3699" s="4" t="n">
        <v>5213</v>
      </c>
      <c r="B3699" s="4" t="s">
        <v>20979</v>
      </c>
      <c r="C3699" s="4"/>
      <c r="D3699" s="4" t="s">
        <v>20980</v>
      </c>
      <c r="E3699" s="5" t="s">
        <v>1304</v>
      </c>
      <c r="F3699" s="4" t="s">
        <v>1305</v>
      </c>
      <c r="G3699" s="4" t="s">
        <v>332</v>
      </c>
      <c r="H3699" s="5" t="s">
        <v>20981</v>
      </c>
      <c r="I3699" s="7" t="s">
        <v>20982</v>
      </c>
      <c r="J3699" s="5" t="n">
        <f aca="false">LEN(K3699)</f>
        <v>20</v>
      </c>
      <c r="K3699" s="13" t="str">
        <f aca="false">LOWER(SUBSTITUTE(SUBSTITUTE(SUBSTITUTE(SUBSTITUTE(SUBSTITUTE(SUBSTITUTE(SUBSTITUTE(B3699,"S.L.",""),"SL",""),"S.A.",""),"SA","")," ",""),".",""),",",""))&amp;".com"</f>
        <v>l´boutiquetarifa.com</v>
      </c>
      <c r="L3699" s="4" t="s">
        <v>31</v>
      </c>
      <c r="M3699" s="4" t="s">
        <v>31</v>
      </c>
    </row>
    <row r="3700" customFormat="false" ht="15.75" hidden="false" customHeight="true" outlineLevel="0" collapsed="false">
      <c r="A3700" s="4" t="n">
        <v>5217</v>
      </c>
      <c r="B3700" s="4" t="s">
        <v>20983</v>
      </c>
      <c r="C3700" s="4" t="s">
        <v>20984</v>
      </c>
      <c r="D3700" s="4" t="s">
        <v>20985</v>
      </c>
      <c r="E3700" s="5" t="s">
        <v>20986</v>
      </c>
      <c r="F3700" s="4" t="s">
        <v>17485</v>
      </c>
      <c r="G3700" s="4" t="s">
        <v>824</v>
      </c>
      <c r="H3700" s="5" t="s">
        <v>20987</v>
      </c>
      <c r="I3700" s="4" t="s">
        <v>20988</v>
      </c>
      <c r="J3700" s="5" t="n">
        <f aca="false">LEN(K3700)</f>
        <v>20</v>
      </c>
      <c r="K3700" s="6" t="s">
        <v>20989</v>
      </c>
      <c r="L3700" s="4" t="s">
        <v>57</v>
      </c>
      <c r="M3700" s="4" t="s">
        <v>133</v>
      </c>
    </row>
    <row r="3701" customFormat="false" ht="15.75" hidden="false" customHeight="true" outlineLevel="0" collapsed="false">
      <c r="A3701" s="4" t="n">
        <v>5255</v>
      </c>
      <c r="B3701" s="4" t="s">
        <v>20990</v>
      </c>
      <c r="C3701" s="4" t="s">
        <v>20991</v>
      </c>
      <c r="D3701" s="4" t="s">
        <v>20992</v>
      </c>
      <c r="E3701" s="5" t="s">
        <v>20993</v>
      </c>
      <c r="F3701" s="4" t="s">
        <v>824</v>
      </c>
      <c r="G3701" s="4" t="s">
        <v>824</v>
      </c>
      <c r="H3701" s="5" t="s">
        <v>20994</v>
      </c>
      <c r="I3701" s="7" t="s">
        <v>20995</v>
      </c>
      <c r="J3701" s="5" t="n">
        <f aca="false">LEN(K3701)</f>
        <v>20</v>
      </c>
      <c r="K3701" s="6" t="s">
        <v>20996</v>
      </c>
      <c r="L3701" s="4" t="s">
        <v>21</v>
      </c>
      <c r="M3701" s="4" t="s">
        <v>19993</v>
      </c>
    </row>
    <row r="3702" customFormat="false" ht="15.75" hidden="false" customHeight="true" outlineLevel="0" collapsed="false">
      <c r="A3702" s="4" t="n">
        <v>5280</v>
      </c>
      <c r="B3702" s="4" t="s">
        <v>20997</v>
      </c>
      <c r="C3702" s="4" t="s">
        <v>20998</v>
      </c>
      <c r="D3702" s="4" t="s">
        <v>20999</v>
      </c>
      <c r="E3702" s="5" t="s">
        <v>823</v>
      </c>
      <c r="F3702" s="4" t="s">
        <v>824</v>
      </c>
      <c r="G3702" s="4" t="s">
        <v>824</v>
      </c>
      <c r="H3702" s="5" t="s">
        <v>21000</v>
      </c>
      <c r="I3702" s="7" t="s">
        <v>21001</v>
      </c>
      <c r="J3702" s="5" t="n">
        <f aca="false">LEN(K3702)</f>
        <v>20</v>
      </c>
      <c r="K3702" s="13" t="s">
        <v>21002</v>
      </c>
      <c r="L3702" s="4" t="s">
        <v>21</v>
      </c>
      <c r="M3702" s="4" t="s">
        <v>31</v>
      </c>
    </row>
    <row r="3703" customFormat="false" ht="15.75" hidden="false" customHeight="true" outlineLevel="0" collapsed="false">
      <c r="A3703" s="4" t="n">
        <v>5296</v>
      </c>
      <c r="B3703" s="4" t="s">
        <v>21003</v>
      </c>
      <c r="C3703" s="4"/>
      <c r="D3703" s="4" t="s">
        <v>21004</v>
      </c>
      <c r="E3703" s="5" t="s">
        <v>21005</v>
      </c>
      <c r="F3703" s="4" t="s">
        <v>21006</v>
      </c>
      <c r="G3703" s="4" t="s">
        <v>824</v>
      </c>
      <c r="H3703" s="5" t="s">
        <v>21007</v>
      </c>
      <c r="I3703" s="4" t="s">
        <v>21008</v>
      </c>
      <c r="J3703" s="5" t="n">
        <f aca="false">LEN(K3703)</f>
        <v>20</v>
      </c>
      <c r="K3703" s="6" t="s">
        <v>21009</v>
      </c>
      <c r="L3703" s="4" t="s">
        <v>78</v>
      </c>
      <c r="M3703" s="4" t="s">
        <v>1979</v>
      </c>
    </row>
    <row r="3704" customFormat="false" ht="15.75" hidden="false" customHeight="true" outlineLevel="0" collapsed="false">
      <c r="A3704" s="4" t="n">
        <v>11648</v>
      </c>
      <c r="B3704" s="4" t="s">
        <v>21010</v>
      </c>
      <c r="C3704" s="4"/>
      <c r="D3704" s="4" t="s">
        <v>21011</v>
      </c>
      <c r="E3704" s="5" t="s">
        <v>21012</v>
      </c>
      <c r="F3704" s="4" t="s">
        <v>21013</v>
      </c>
      <c r="G3704" s="4" t="s">
        <v>250</v>
      </c>
      <c r="H3704" s="5" t="s">
        <v>21014</v>
      </c>
      <c r="I3704" s="4" t="s">
        <v>21015</v>
      </c>
      <c r="J3704" s="5" t="n">
        <f aca="false">LEN(K3704)</f>
        <v>20</v>
      </c>
      <c r="K3704" s="6" t="s">
        <v>21016</v>
      </c>
      <c r="L3704" s="4" t="s">
        <v>78</v>
      </c>
      <c r="M3704" s="4" t="s">
        <v>381</v>
      </c>
    </row>
    <row r="3705" customFormat="false" ht="15.75" hidden="false" customHeight="true" outlineLevel="0" collapsed="false">
      <c r="A3705" s="4" t="n">
        <v>5336</v>
      </c>
      <c r="B3705" s="4" t="s">
        <v>21017</v>
      </c>
      <c r="C3705" s="4"/>
      <c r="D3705" s="4" t="s">
        <v>21018</v>
      </c>
      <c r="E3705" s="5" t="s">
        <v>1190</v>
      </c>
      <c r="F3705" s="4" t="s">
        <v>138</v>
      </c>
      <c r="G3705" s="4" t="s">
        <v>138</v>
      </c>
      <c r="H3705" s="5" t="s">
        <v>21019</v>
      </c>
      <c r="I3705" s="7" t="s">
        <v>21020</v>
      </c>
      <c r="J3705" s="5" t="n">
        <f aca="false">LEN(K3705)</f>
        <v>20</v>
      </c>
      <c r="K3705" s="6" t="s">
        <v>21021</v>
      </c>
      <c r="L3705" s="4" t="s">
        <v>21</v>
      </c>
      <c r="M3705" s="4" t="s">
        <v>2321</v>
      </c>
    </row>
    <row r="3706" customFormat="false" ht="15.75" hidden="false" customHeight="true" outlineLevel="0" collapsed="false">
      <c r="A3706" s="4" t="n">
        <v>5352</v>
      </c>
      <c r="B3706" s="4" t="s">
        <v>21022</v>
      </c>
      <c r="C3706" s="4" t="s">
        <v>21023</v>
      </c>
      <c r="D3706" s="4" t="s">
        <v>21024</v>
      </c>
      <c r="E3706" s="5" t="s">
        <v>1410</v>
      </c>
      <c r="F3706" s="4" t="s">
        <v>250</v>
      </c>
      <c r="G3706" s="4" t="s">
        <v>250</v>
      </c>
      <c r="H3706" s="5" t="s">
        <v>21025</v>
      </c>
      <c r="I3706" s="4" t="s">
        <v>21026</v>
      </c>
      <c r="J3706" s="5" t="n">
        <f aca="false">LEN(K3706)</f>
        <v>20</v>
      </c>
      <c r="K3706" s="6" t="s">
        <v>21027</v>
      </c>
      <c r="L3706" s="4" t="s">
        <v>78</v>
      </c>
      <c r="M3706" s="4" t="s">
        <v>1208</v>
      </c>
    </row>
    <row r="3707" customFormat="false" ht="15.75" hidden="false" customHeight="true" outlineLevel="0" collapsed="false">
      <c r="A3707" s="4" t="n">
        <v>5353</v>
      </c>
      <c r="B3707" s="4" t="s">
        <v>21028</v>
      </c>
      <c r="C3707" s="4" t="s">
        <v>21029</v>
      </c>
      <c r="D3707" s="4" t="s">
        <v>21030</v>
      </c>
      <c r="E3707" s="5" t="s">
        <v>1410</v>
      </c>
      <c r="F3707" s="4" t="s">
        <v>250</v>
      </c>
      <c r="G3707" s="4" t="s">
        <v>250</v>
      </c>
      <c r="H3707" s="5" t="s">
        <v>21031</v>
      </c>
      <c r="I3707" s="7" t="s">
        <v>21032</v>
      </c>
      <c r="J3707" s="5" t="n">
        <f aca="false">LEN(K3707)</f>
        <v>20</v>
      </c>
      <c r="K3707" s="5" t="s">
        <v>21033</v>
      </c>
      <c r="L3707" s="4" t="s">
        <v>31</v>
      </c>
      <c r="M3707" s="4" t="s">
        <v>2890</v>
      </c>
    </row>
    <row r="3708" customFormat="false" ht="15.75" hidden="false" customHeight="true" outlineLevel="0" collapsed="false">
      <c r="A3708" s="4" t="n">
        <v>5363</v>
      </c>
      <c r="B3708" s="4" t="s">
        <v>21034</v>
      </c>
      <c r="C3708" s="4" t="s">
        <v>21035</v>
      </c>
      <c r="D3708" s="4" t="s">
        <v>21036</v>
      </c>
      <c r="E3708" s="5" t="s">
        <v>1410</v>
      </c>
      <c r="F3708" s="4" t="s">
        <v>250</v>
      </c>
      <c r="G3708" s="4" t="s">
        <v>250</v>
      </c>
      <c r="H3708" s="5" t="s">
        <v>21037</v>
      </c>
      <c r="I3708" s="7" t="s">
        <v>21038</v>
      </c>
      <c r="J3708" s="5" t="n">
        <f aca="false">LEN(K3708)</f>
        <v>20</v>
      </c>
      <c r="K3708" s="5" t="s">
        <v>21039</v>
      </c>
      <c r="L3708" s="4" t="s">
        <v>78</v>
      </c>
      <c r="M3708" s="4" t="s">
        <v>929</v>
      </c>
    </row>
    <row r="3709" customFormat="false" ht="15.75" hidden="false" customHeight="true" outlineLevel="0" collapsed="false">
      <c r="A3709" s="4" t="n">
        <v>5451</v>
      </c>
      <c r="B3709" s="4" t="s">
        <v>21040</v>
      </c>
      <c r="C3709" s="4" t="s">
        <v>21041</v>
      </c>
      <c r="D3709" s="4" t="s">
        <v>21042</v>
      </c>
      <c r="E3709" s="5" t="s">
        <v>11643</v>
      </c>
      <c r="F3709" s="4" t="s">
        <v>11644</v>
      </c>
      <c r="G3709" s="4" t="s">
        <v>250</v>
      </c>
      <c r="H3709" s="5" t="s">
        <v>21043</v>
      </c>
      <c r="I3709" s="4" t="s">
        <v>21044</v>
      </c>
      <c r="J3709" s="5" t="n">
        <f aca="false">LEN(K3709)</f>
        <v>20</v>
      </c>
      <c r="K3709" s="6" t="s">
        <v>21045</v>
      </c>
      <c r="L3709" s="4" t="s">
        <v>21</v>
      </c>
      <c r="M3709" s="4" t="s">
        <v>459</v>
      </c>
    </row>
    <row r="3710" customFormat="false" ht="15.75" hidden="false" customHeight="true" outlineLevel="0" collapsed="false">
      <c r="A3710" s="4" t="n">
        <v>5452</v>
      </c>
      <c r="B3710" s="4" t="s">
        <v>21046</v>
      </c>
      <c r="C3710" s="4"/>
      <c r="D3710" s="4" t="s">
        <v>21047</v>
      </c>
      <c r="E3710" s="5" t="s">
        <v>11643</v>
      </c>
      <c r="F3710" s="4" t="s">
        <v>11644</v>
      </c>
      <c r="G3710" s="4" t="s">
        <v>250</v>
      </c>
      <c r="H3710" s="5" t="s">
        <v>21048</v>
      </c>
      <c r="I3710" s="4" t="s">
        <v>21049</v>
      </c>
      <c r="J3710" s="5" t="n">
        <f aca="false">LEN(K3710)</f>
        <v>20</v>
      </c>
      <c r="K3710" s="6" t="str">
        <f aca="false">LOWER(SUBSTITUTE(SUBSTITUTE(SUBSTITUTE(SUBSTITUTE(SUBSTITUTE(SUBSTITUTE(SUBSTITUTE(B3710,"S.L.",""),"SL",""),"S.A.",""),"SA","")," ",""),".",""),",",""))&amp;".com"</f>
        <v>tocinaiialbolote.com</v>
      </c>
      <c r="L3710" s="4" t="s">
        <v>31</v>
      </c>
      <c r="M3710" s="4" t="s">
        <v>133</v>
      </c>
    </row>
    <row r="3711" customFormat="false" ht="15.75" hidden="false" customHeight="true" outlineLevel="0" collapsed="false">
      <c r="A3711" s="4" t="n">
        <v>5453</v>
      </c>
      <c r="B3711" s="4" t="s">
        <v>21050</v>
      </c>
      <c r="C3711" s="4" t="s">
        <v>21051</v>
      </c>
      <c r="D3711" s="4" t="s">
        <v>21052</v>
      </c>
      <c r="E3711" s="5" t="s">
        <v>11643</v>
      </c>
      <c r="F3711" s="4" t="s">
        <v>11644</v>
      </c>
      <c r="G3711" s="4" t="s">
        <v>250</v>
      </c>
      <c r="H3711" s="5" t="s">
        <v>21053</v>
      </c>
      <c r="I3711" s="4" t="s">
        <v>21054</v>
      </c>
      <c r="J3711" s="5" t="n">
        <f aca="false">LEN(K3711)</f>
        <v>20</v>
      </c>
      <c r="K3711" s="6" t="s">
        <v>21055</v>
      </c>
      <c r="L3711" s="4" t="s">
        <v>31</v>
      </c>
      <c r="M3711" s="4" t="s">
        <v>2909</v>
      </c>
    </row>
    <row r="3712" customFormat="false" ht="15.75" hidden="false" customHeight="true" outlineLevel="0" collapsed="false">
      <c r="A3712" s="4" t="n">
        <v>5503</v>
      </c>
      <c r="B3712" s="4" t="s">
        <v>21056</v>
      </c>
      <c r="C3712" s="4" t="s">
        <v>21057</v>
      </c>
      <c r="D3712" s="4" t="s">
        <v>21058</v>
      </c>
      <c r="E3712" s="5" t="s">
        <v>587</v>
      </c>
      <c r="F3712" s="4" t="s">
        <v>250</v>
      </c>
      <c r="G3712" s="4" t="s">
        <v>250</v>
      </c>
      <c r="H3712" s="5" t="s">
        <v>21059</v>
      </c>
      <c r="I3712" s="7" t="s">
        <v>21060</v>
      </c>
      <c r="J3712" s="5" t="n">
        <f aca="false">LEN(K3712)</f>
        <v>20</v>
      </c>
      <c r="K3712" s="6" t="s">
        <v>21061</v>
      </c>
      <c r="L3712" s="4" t="s">
        <v>31</v>
      </c>
      <c r="M3712" s="4" t="s">
        <v>3895</v>
      </c>
    </row>
    <row r="3713" customFormat="false" ht="15.75" hidden="false" customHeight="true" outlineLevel="0" collapsed="false">
      <c r="A3713" s="4" t="n">
        <v>5536</v>
      </c>
      <c r="B3713" s="4" t="s">
        <v>21062</v>
      </c>
      <c r="C3713" s="4" t="s">
        <v>21063</v>
      </c>
      <c r="D3713" s="4" t="s">
        <v>21064</v>
      </c>
      <c r="E3713" s="5" t="s">
        <v>11675</v>
      </c>
      <c r="F3713" s="4" t="s">
        <v>11676</v>
      </c>
      <c r="G3713" s="4" t="s">
        <v>250</v>
      </c>
      <c r="H3713" s="5" t="s">
        <v>21065</v>
      </c>
      <c r="I3713" s="4" t="s">
        <v>21066</v>
      </c>
      <c r="J3713" s="5" t="n">
        <f aca="false">LEN(K3713)</f>
        <v>20</v>
      </c>
      <c r="K3713" s="6" t="s">
        <v>21067</v>
      </c>
      <c r="L3713" s="4" t="s">
        <v>66</v>
      </c>
      <c r="M3713" s="4" t="s">
        <v>1063</v>
      </c>
    </row>
    <row r="3714" customFormat="false" ht="15.75" hidden="false" customHeight="true" outlineLevel="0" collapsed="false">
      <c r="A3714" s="4" t="n">
        <v>5547</v>
      </c>
      <c r="B3714" s="4" t="s">
        <v>2981</v>
      </c>
      <c r="C3714" s="4"/>
      <c r="D3714" s="4" t="s">
        <v>21068</v>
      </c>
      <c r="E3714" s="5" t="s">
        <v>4202</v>
      </c>
      <c r="F3714" s="4" t="s">
        <v>4203</v>
      </c>
      <c r="G3714" s="4" t="s">
        <v>250</v>
      </c>
      <c r="H3714" s="5" t="s">
        <v>21069</v>
      </c>
      <c r="I3714" s="4" t="s">
        <v>21070</v>
      </c>
      <c r="J3714" s="5" t="n">
        <f aca="false">LEN(K3714)</f>
        <v>20</v>
      </c>
      <c r="K3714" s="6" t="s">
        <v>21071</v>
      </c>
      <c r="L3714" s="4" t="s">
        <v>66</v>
      </c>
      <c r="M3714" s="4" t="s">
        <v>577</v>
      </c>
    </row>
    <row r="3715" customFormat="false" ht="15.75" hidden="false" customHeight="true" outlineLevel="0" collapsed="false">
      <c r="A3715" s="4" t="n">
        <v>5551</v>
      </c>
      <c r="B3715" s="4" t="s">
        <v>21072</v>
      </c>
      <c r="C3715" s="4"/>
      <c r="D3715" s="4" t="s">
        <v>21073</v>
      </c>
      <c r="E3715" s="5" t="s">
        <v>769</v>
      </c>
      <c r="F3715" s="4" t="s">
        <v>770</v>
      </c>
      <c r="G3715" s="4" t="s">
        <v>250</v>
      </c>
      <c r="H3715" s="5" t="s">
        <v>21074</v>
      </c>
      <c r="I3715" s="4" t="s">
        <v>21075</v>
      </c>
      <c r="J3715" s="5" t="n">
        <f aca="false">LEN(K3715)</f>
        <v>20</v>
      </c>
      <c r="K3715" s="10" t="str">
        <f aca="false">LOWER(SUBSTITUTE(SUBSTITUTE(SUBSTITUTE(SUBSTITUTE(SUBSTITUTE(SUBSTITUTE(SUBSTITUTE(B3715,"S.L.",""),"SL",""),"S.A.",""),"SA","")," ",""),".",""),",",""))&amp;".com"</f>
        <v>hotelrurallapoda.com</v>
      </c>
      <c r="L3715" s="4" t="s">
        <v>31</v>
      </c>
      <c r="M3715" s="4" t="s">
        <v>1016</v>
      </c>
    </row>
    <row r="3716" customFormat="false" ht="15.75" hidden="false" customHeight="true" outlineLevel="0" collapsed="false">
      <c r="A3716" s="4" t="n">
        <v>5566</v>
      </c>
      <c r="B3716" s="4" t="s">
        <v>21076</v>
      </c>
      <c r="C3716" s="4"/>
      <c r="D3716" s="4" t="s">
        <v>21077</v>
      </c>
      <c r="E3716" s="5" t="s">
        <v>21078</v>
      </c>
      <c r="F3716" s="4" t="s">
        <v>21079</v>
      </c>
      <c r="G3716" s="4" t="s">
        <v>250</v>
      </c>
      <c r="H3716" s="5" t="s">
        <v>21080</v>
      </c>
      <c r="I3716" s="4" t="s">
        <v>21081</v>
      </c>
      <c r="J3716" s="5" t="n">
        <f aca="false">LEN(K3716)</f>
        <v>20</v>
      </c>
      <c r="K3716" s="6" t="s">
        <v>21082</v>
      </c>
      <c r="L3716" s="4" t="s">
        <v>78</v>
      </c>
      <c r="M3716" s="4" t="s">
        <v>326</v>
      </c>
    </row>
    <row r="3717" customFormat="false" ht="15.75" hidden="false" customHeight="true" outlineLevel="0" collapsed="false">
      <c r="A3717" s="4" t="n">
        <v>5594</v>
      </c>
      <c r="B3717" s="4" t="s">
        <v>859</v>
      </c>
      <c r="C3717" s="4" t="s">
        <v>21083</v>
      </c>
      <c r="D3717" s="4" t="s">
        <v>21084</v>
      </c>
      <c r="E3717" s="5" t="s">
        <v>21078</v>
      </c>
      <c r="F3717" s="4" t="s">
        <v>21079</v>
      </c>
      <c r="G3717" s="4" t="s">
        <v>250</v>
      </c>
      <c r="H3717" s="5" t="s">
        <v>21085</v>
      </c>
      <c r="I3717" s="7" t="s">
        <v>21086</v>
      </c>
      <c r="J3717" s="5" t="n">
        <f aca="false">LEN(K3717)</f>
        <v>20</v>
      </c>
      <c r="K3717" s="6" t="s">
        <v>21087</v>
      </c>
      <c r="L3717" s="4" t="s">
        <v>31</v>
      </c>
      <c r="M3717" s="4" t="s">
        <v>32</v>
      </c>
    </row>
    <row r="3718" customFormat="false" ht="15.75" hidden="false" customHeight="true" outlineLevel="0" collapsed="false">
      <c r="A3718" s="4" t="n">
        <v>5603</v>
      </c>
      <c r="B3718" s="4" t="s">
        <v>21088</v>
      </c>
      <c r="C3718" s="4" t="s">
        <v>21089</v>
      </c>
      <c r="D3718" s="4" t="s">
        <v>21090</v>
      </c>
      <c r="E3718" s="5" t="s">
        <v>21091</v>
      </c>
      <c r="F3718" s="4" t="s">
        <v>21092</v>
      </c>
      <c r="G3718" s="4" t="s">
        <v>250</v>
      </c>
      <c r="H3718" s="5" t="s">
        <v>21093</v>
      </c>
      <c r="I3718" s="7" t="s">
        <v>21094</v>
      </c>
      <c r="J3718" s="5" t="n">
        <f aca="false">LEN(K3718)</f>
        <v>20</v>
      </c>
      <c r="K3718" s="6" t="s">
        <v>21095</v>
      </c>
      <c r="L3718" s="4" t="s">
        <v>31</v>
      </c>
      <c r="M3718" s="4" t="s">
        <v>9493</v>
      </c>
    </row>
    <row r="3719" customFormat="false" ht="15.75" hidden="false" customHeight="true" outlineLevel="0" collapsed="false">
      <c r="A3719" s="4" t="n">
        <v>5616</v>
      </c>
      <c r="B3719" s="4" t="s">
        <v>21096</v>
      </c>
      <c r="C3719" s="4" t="s">
        <v>21097</v>
      </c>
      <c r="D3719" s="4" t="s">
        <v>21098</v>
      </c>
      <c r="E3719" s="5" t="s">
        <v>9614</v>
      </c>
      <c r="F3719" s="4" t="s">
        <v>9615</v>
      </c>
      <c r="G3719" s="4" t="s">
        <v>573</v>
      </c>
      <c r="H3719" s="5" t="s">
        <v>21099</v>
      </c>
      <c r="I3719" s="4" t="s">
        <v>21100</v>
      </c>
      <c r="J3719" s="5" t="n">
        <f aca="false">LEN(K3719)</f>
        <v>20</v>
      </c>
      <c r="K3719" s="6" t="s">
        <v>21101</v>
      </c>
      <c r="L3719" s="4" t="s">
        <v>21</v>
      </c>
      <c r="M3719" s="4" t="s">
        <v>729</v>
      </c>
    </row>
    <row r="3720" customFormat="false" ht="15.75" hidden="false" customHeight="true" outlineLevel="0" collapsed="false">
      <c r="A3720" s="4" t="n">
        <v>5646</v>
      </c>
      <c r="B3720" s="4" t="s">
        <v>21102</v>
      </c>
      <c r="C3720" s="4" t="s">
        <v>21103</v>
      </c>
      <c r="D3720" s="4" t="s">
        <v>21104</v>
      </c>
      <c r="E3720" s="5" t="s">
        <v>21105</v>
      </c>
      <c r="F3720" s="4" t="s">
        <v>14487</v>
      </c>
      <c r="G3720" s="4" t="s">
        <v>573</v>
      </c>
      <c r="H3720" s="5" t="s">
        <v>21106</v>
      </c>
      <c r="I3720" s="4" t="s">
        <v>21107</v>
      </c>
      <c r="J3720" s="5" t="n">
        <f aca="false">LEN(K3720)</f>
        <v>20</v>
      </c>
      <c r="K3720" s="6" t="s">
        <v>21108</v>
      </c>
      <c r="L3720" s="4" t="s">
        <v>31</v>
      </c>
      <c r="M3720" s="4" t="s">
        <v>1085</v>
      </c>
    </row>
    <row r="3721" customFormat="false" ht="15.75" hidden="false" customHeight="true" outlineLevel="0" collapsed="false">
      <c r="A3721" s="4" t="n">
        <v>5654</v>
      </c>
      <c r="B3721" s="4" t="s">
        <v>21109</v>
      </c>
      <c r="C3721" s="4" t="s">
        <v>21110</v>
      </c>
      <c r="D3721" s="4" t="s">
        <v>21111</v>
      </c>
      <c r="E3721" s="5" t="s">
        <v>14501</v>
      </c>
      <c r="F3721" s="4" t="s">
        <v>5028</v>
      </c>
      <c r="G3721" s="4" t="s">
        <v>573</v>
      </c>
      <c r="H3721" s="5" t="s">
        <v>21112</v>
      </c>
      <c r="I3721" s="4" t="s">
        <v>21113</v>
      </c>
      <c r="J3721" s="5" t="n">
        <f aca="false">LEN(K3721)</f>
        <v>20</v>
      </c>
      <c r="K3721" s="6" t="s">
        <v>21114</v>
      </c>
      <c r="L3721" s="4" t="s">
        <v>57</v>
      </c>
      <c r="M3721" s="4" t="s">
        <v>21115</v>
      </c>
    </row>
    <row r="3722" customFormat="false" ht="15.75" hidden="false" customHeight="true" outlineLevel="0" collapsed="false">
      <c r="A3722" s="4" t="n">
        <v>5695</v>
      </c>
      <c r="B3722" s="4" t="s">
        <v>21116</v>
      </c>
      <c r="C3722" s="4"/>
      <c r="D3722" s="4" t="s">
        <v>21117</v>
      </c>
      <c r="E3722" s="5" t="s">
        <v>113</v>
      </c>
      <c r="F3722" s="4" t="s">
        <v>114</v>
      </c>
      <c r="G3722" s="4" t="s">
        <v>18</v>
      </c>
      <c r="H3722" s="5" t="s">
        <v>21118</v>
      </c>
      <c r="I3722" s="7" t="s">
        <v>21119</v>
      </c>
      <c r="J3722" s="5" t="n">
        <f aca="false">LEN(K3722)</f>
        <v>20</v>
      </c>
      <c r="K3722" s="6" t="s">
        <v>21120</v>
      </c>
      <c r="L3722" s="4" t="s">
        <v>57</v>
      </c>
      <c r="M3722" s="4" t="s">
        <v>336</v>
      </c>
    </row>
    <row r="3723" customFormat="false" ht="15.75" hidden="false" customHeight="true" outlineLevel="0" collapsed="false">
      <c r="A3723" s="4" t="n">
        <v>5697</v>
      </c>
      <c r="B3723" s="4" t="s">
        <v>21121</v>
      </c>
      <c r="C3723" s="4"/>
      <c r="D3723" s="4" t="s">
        <v>21122</v>
      </c>
      <c r="E3723" s="5" t="s">
        <v>21123</v>
      </c>
      <c r="F3723" s="4" t="s">
        <v>21124</v>
      </c>
      <c r="G3723" s="4" t="s">
        <v>18</v>
      </c>
      <c r="H3723" s="5" t="s">
        <v>21125</v>
      </c>
      <c r="I3723" s="4" t="s">
        <v>21126</v>
      </c>
      <c r="J3723" s="5" t="n">
        <f aca="false">LEN(K3723)</f>
        <v>20</v>
      </c>
      <c r="K3723" s="6" t="s">
        <v>21127</v>
      </c>
      <c r="L3723" s="4" t="s">
        <v>21</v>
      </c>
      <c r="M3723" s="4" t="s">
        <v>877</v>
      </c>
    </row>
    <row r="3724" customFormat="false" ht="15.75" hidden="false" customHeight="true" outlineLevel="0" collapsed="false">
      <c r="A3724" s="4" t="n">
        <v>5718</v>
      </c>
      <c r="B3724" s="4" t="s">
        <v>21128</v>
      </c>
      <c r="C3724" s="4"/>
      <c r="D3724" s="4" t="s">
        <v>21129</v>
      </c>
      <c r="E3724" s="5" t="s">
        <v>1219</v>
      </c>
      <c r="F3724" s="4" t="s">
        <v>1220</v>
      </c>
      <c r="G3724" s="4" t="s">
        <v>18</v>
      </c>
      <c r="H3724" s="5" t="s">
        <v>21130</v>
      </c>
      <c r="I3724" s="4" t="s">
        <v>21131</v>
      </c>
      <c r="J3724" s="5" t="n">
        <f aca="false">LEN(K3724)</f>
        <v>20</v>
      </c>
      <c r="K3724" s="6" t="str">
        <f aca="false">LOWER(SUBSTITUTE(SUBSTITUTE(SUBSTITUTE(SUBSTITUTE(SUBSTITUTE(SUBSTITUTE(SUBSTITUTE(B3724,"S.L.",""),"SL",""),"S.A.",""),"SA","")," ",""),".",""),",",""))&amp;".com"</f>
        <v>edelweissiberica.com</v>
      </c>
      <c r="L3724" s="4" t="s">
        <v>57</v>
      </c>
      <c r="M3724" s="4" t="s">
        <v>31</v>
      </c>
    </row>
    <row r="3725" customFormat="false" ht="15.75" hidden="false" customHeight="true" outlineLevel="0" collapsed="false">
      <c r="A3725" s="4" t="n">
        <v>5761</v>
      </c>
      <c r="B3725" s="4" t="s">
        <v>21132</v>
      </c>
      <c r="C3725" s="4"/>
      <c r="D3725" s="4" t="s">
        <v>21133</v>
      </c>
      <c r="E3725" s="5" t="s">
        <v>21134</v>
      </c>
      <c r="F3725" s="4" t="s">
        <v>21135</v>
      </c>
      <c r="G3725" s="4" t="s">
        <v>18</v>
      </c>
      <c r="H3725" s="5" t="s">
        <v>21136</v>
      </c>
      <c r="I3725" s="4" t="s">
        <v>21137</v>
      </c>
      <c r="J3725" s="5" t="n">
        <f aca="false">LEN(K3725)</f>
        <v>20</v>
      </c>
      <c r="K3725" s="6" t="s">
        <v>21138</v>
      </c>
      <c r="L3725" s="4" t="s">
        <v>21</v>
      </c>
      <c r="M3725" s="4" t="s">
        <v>209</v>
      </c>
    </row>
    <row r="3726" customFormat="false" ht="15.75" hidden="false" customHeight="true" outlineLevel="0" collapsed="false">
      <c r="A3726" s="4" t="n">
        <v>5765</v>
      </c>
      <c r="B3726" s="4" t="s">
        <v>21139</v>
      </c>
      <c r="C3726" s="4"/>
      <c r="D3726" s="4" t="s">
        <v>21140</v>
      </c>
      <c r="E3726" s="5" t="s">
        <v>7729</v>
      </c>
      <c r="F3726" s="4" t="s">
        <v>62</v>
      </c>
      <c r="G3726" s="4" t="s">
        <v>18</v>
      </c>
      <c r="H3726" s="5" t="s">
        <v>21141</v>
      </c>
      <c r="I3726" s="4" t="s">
        <v>21142</v>
      </c>
      <c r="J3726" s="5" t="n">
        <f aca="false">LEN(K3726)</f>
        <v>20</v>
      </c>
      <c r="K3726" s="6" t="s">
        <v>21143</v>
      </c>
      <c r="L3726" s="4" t="s">
        <v>57</v>
      </c>
      <c r="M3726" s="4" t="s">
        <v>2410</v>
      </c>
    </row>
    <row r="3727" customFormat="false" ht="15.75" hidden="false" customHeight="true" outlineLevel="0" collapsed="false">
      <c r="A3727" s="4" t="n">
        <v>12362</v>
      </c>
      <c r="B3727" s="4" t="s">
        <v>19956</v>
      </c>
      <c r="C3727" s="4"/>
      <c r="D3727" s="4" t="s">
        <v>21144</v>
      </c>
      <c r="E3727" s="5" t="s">
        <v>21145</v>
      </c>
      <c r="F3727" s="4" t="s">
        <v>114</v>
      </c>
      <c r="G3727" s="4" t="s">
        <v>18</v>
      </c>
      <c r="H3727" s="5" t="s">
        <v>21146</v>
      </c>
      <c r="I3727" s="4" t="s">
        <v>21147</v>
      </c>
      <c r="J3727" s="5" t="n">
        <f aca="false">LEN(K3727)</f>
        <v>20</v>
      </c>
      <c r="K3727" s="6" t="str">
        <f aca="false">LOWER(SUBSTITUTE(SUBSTITUTE(SUBSTITUTE(SUBSTITUTE(SUBSTITUTE(SUBSTITUTE(SUBSTITUTE(B3727,"S.L.",""),"SL",""),"S.A.",""),"SA","")," ",""),".",""),",",""))&amp;".com"</f>
        <v>hotellosnaranjos.com</v>
      </c>
      <c r="L3727" s="4" t="s">
        <v>21</v>
      </c>
      <c r="M3727" s="4" t="s">
        <v>2082</v>
      </c>
    </row>
    <row r="3728" customFormat="false" ht="15.75" hidden="false" customHeight="true" outlineLevel="0" collapsed="false">
      <c r="A3728" s="4" t="n">
        <v>5810</v>
      </c>
      <c r="B3728" s="4" t="s">
        <v>21148</v>
      </c>
      <c r="C3728" s="4"/>
      <c r="D3728" s="4" t="s">
        <v>21149</v>
      </c>
      <c r="E3728" s="5" t="s">
        <v>21150</v>
      </c>
      <c r="F3728" s="4" t="s">
        <v>21151</v>
      </c>
      <c r="G3728" s="4" t="s">
        <v>18</v>
      </c>
      <c r="H3728" s="5" t="s">
        <v>21152</v>
      </c>
      <c r="I3728" s="4" t="s">
        <v>21153</v>
      </c>
      <c r="J3728" s="5" t="n">
        <f aca="false">LEN(K3728)</f>
        <v>20</v>
      </c>
      <c r="K3728" s="10" t="s">
        <v>21154</v>
      </c>
      <c r="L3728" s="4" t="s">
        <v>637</v>
      </c>
      <c r="M3728" s="4" t="s">
        <v>317</v>
      </c>
    </row>
    <row r="3729" customFormat="false" ht="15.75" hidden="false" customHeight="true" outlineLevel="0" collapsed="false">
      <c r="A3729" s="4" t="n">
        <v>5817</v>
      </c>
      <c r="B3729" s="4" t="s">
        <v>21155</v>
      </c>
      <c r="C3729" s="4"/>
      <c r="D3729" s="4" t="s">
        <v>21156</v>
      </c>
      <c r="E3729" s="5" t="s">
        <v>21157</v>
      </c>
      <c r="F3729" s="4" t="s">
        <v>21158</v>
      </c>
      <c r="G3729" s="4" t="s">
        <v>18</v>
      </c>
      <c r="H3729" s="5" t="s">
        <v>21159</v>
      </c>
      <c r="I3729" s="4" t="s">
        <v>21160</v>
      </c>
      <c r="J3729" s="5" t="n">
        <f aca="false">LEN(K3729)</f>
        <v>20</v>
      </c>
      <c r="K3729" s="6" t="s">
        <v>21161</v>
      </c>
      <c r="L3729" s="4" t="s">
        <v>31</v>
      </c>
      <c r="M3729" s="4" t="s">
        <v>2124</v>
      </c>
    </row>
    <row r="3730" customFormat="false" ht="15.75" hidden="false" customHeight="true" outlineLevel="0" collapsed="false">
      <c r="A3730" s="4" t="n">
        <v>5853</v>
      </c>
      <c r="B3730" s="4" t="s">
        <v>21162</v>
      </c>
      <c r="C3730" s="4"/>
      <c r="D3730" s="4" t="s">
        <v>21163</v>
      </c>
      <c r="E3730" s="5" t="s">
        <v>113</v>
      </c>
      <c r="F3730" s="4" t="s">
        <v>114</v>
      </c>
      <c r="G3730" s="4" t="s">
        <v>18</v>
      </c>
      <c r="H3730" s="5" t="s">
        <v>21164</v>
      </c>
      <c r="I3730" s="4" t="s">
        <v>21165</v>
      </c>
      <c r="J3730" s="5" t="n">
        <f aca="false">LEN(K3730)</f>
        <v>20</v>
      </c>
      <c r="K3730" s="6" t="s">
        <v>21166</v>
      </c>
      <c r="L3730" s="4" t="s">
        <v>57</v>
      </c>
      <c r="M3730" s="4" t="s">
        <v>7861</v>
      </c>
    </row>
    <row r="3731" customFormat="false" ht="15.75" hidden="false" customHeight="true" outlineLevel="0" collapsed="false">
      <c r="A3731" s="4" t="n">
        <v>5861</v>
      </c>
      <c r="B3731" s="4" t="s">
        <v>21167</v>
      </c>
      <c r="C3731" s="4"/>
      <c r="D3731" s="4" t="s">
        <v>21168</v>
      </c>
      <c r="E3731" s="5" t="s">
        <v>21169</v>
      </c>
      <c r="F3731" s="4" t="s">
        <v>21170</v>
      </c>
      <c r="G3731" s="4" t="s">
        <v>18</v>
      </c>
      <c r="H3731" s="5" t="s">
        <v>21171</v>
      </c>
      <c r="I3731" s="4" t="s">
        <v>21172</v>
      </c>
      <c r="J3731" s="5" t="n">
        <f aca="false">LEN(K3731)</f>
        <v>20</v>
      </c>
      <c r="K3731" s="6" t="s">
        <v>21173</v>
      </c>
      <c r="L3731" s="4" t="s">
        <v>21</v>
      </c>
      <c r="M3731" s="4" t="s">
        <v>317</v>
      </c>
    </row>
    <row r="3732" customFormat="false" ht="15.75" hidden="false" customHeight="true" outlineLevel="0" collapsed="false">
      <c r="A3732" s="4" t="n">
        <v>5895</v>
      </c>
      <c r="B3732" s="4" t="s">
        <v>21174</v>
      </c>
      <c r="C3732" s="4"/>
      <c r="D3732" s="4" t="s">
        <v>21175</v>
      </c>
      <c r="E3732" s="5" t="s">
        <v>978</v>
      </c>
      <c r="F3732" s="4" t="s">
        <v>62</v>
      </c>
      <c r="G3732" s="4" t="s">
        <v>18</v>
      </c>
      <c r="H3732" s="5" t="s">
        <v>21176</v>
      </c>
      <c r="I3732" s="4" t="s">
        <v>21177</v>
      </c>
      <c r="J3732" s="5" t="n">
        <f aca="false">LEN(K3732)</f>
        <v>20</v>
      </c>
      <c r="K3732" s="6" t="s">
        <v>21178</v>
      </c>
      <c r="L3732" s="4" t="s">
        <v>57</v>
      </c>
      <c r="M3732" s="4" t="s">
        <v>9626</v>
      </c>
    </row>
    <row r="3733" customFormat="false" ht="15.75" hidden="false" customHeight="true" outlineLevel="0" collapsed="false">
      <c r="A3733" s="4" t="n">
        <v>5901</v>
      </c>
      <c r="B3733" s="4" t="s">
        <v>21179</v>
      </c>
      <c r="C3733" s="4"/>
      <c r="D3733" s="4" t="s">
        <v>21180</v>
      </c>
      <c r="E3733" s="5" t="s">
        <v>17637</v>
      </c>
      <c r="F3733" s="4" t="s">
        <v>62</v>
      </c>
      <c r="G3733" s="4" t="s">
        <v>18</v>
      </c>
      <c r="H3733" s="5" t="s">
        <v>21181</v>
      </c>
      <c r="I3733" s="7" t="s">
        <v>21182</v>
      </c>
      <c r="J3733" s="5" t="n">
        <f aca="false">LEN(K3733)</f>
        <v>20</v>
      </c>
      <c r="K3733" s="6" t="s">
        <v>21183</v>
      </c>
      <c r="L3733" s="4" t="s">
        <v>31</v>
      </c>
      <c r="M3733" s="4" t="s">
        <v>31</v>
      </c>
    </row>
    <row r="3734" customFormat="false" ht="15.75" hidden="false" customHeight="true" outlineLevel="0" collapsed="false">
      <c r="A3734" s="4" t="n">
        <v>5903</v>
      </c>
      <c r="B3734" s="4" t="s">
        <v>21184</v>
      </c>
      <c r="C3734" s="4"/>
      <c r="D3734" s="4" t="s">
        <v>21185</v>
      </c>
      <c r="E3734" s="5" t="s">
        <v>1523</v>
      </c>
      <c r="F3734" s="4" t="s">
        <v>62</v>
      </c>
      <c r="G3734" s="4" t="s">
        <v>18</v>
      </c>
      <c r="H3734" s="5" t="s">
        <v>21186</v>
      </c>
      <c r="I3734" s="4" t="s">
        <v>21187</v>
      </c>
      <c r="J3734" s="5" t="n">
        <f aca="false">LEN(K3734)</f>
        <v>20</v>
      </c>
      <c r="K3734" s="6" t="s">
        <v>21188</v>
      </c>
      <c r="L3734" s="4" t="s">
        <v>21</v>
      </c>
      <c r="M3734" s="4" t="s">
        <v>1979</v>
      </c>
    </row>
    <row r="3735" customFormat="false" ht="15.75" hidden="false" customHeight="true" outlineLevel="0" collapsed="false">
      <c r="A3735" s="4" t="n">
        <v>5909</v>
      </c>
      <c r="B3735" s="4" t="s">
        <v>21189</v>
      </c>
      <c r="C3735" s="4"/>
      <c r="D3735" s="4" t="s">
        <v>21190</v>
      </c>
      <c r="E3735" s="5" t="s">
        <v>978</v>
      </c>
      <c r="F3735" s="4" t="s">
        <v>62</v>
      </c>
      <c r="G3735" s="4" t="s">
        <v>18</v>
      </c>
      <c r="H3735" s="5" t="s">
        <v>21191</v>
      </c>
      <c r="I3735" s="4" t="s">
        <v>21192</v>
      </c>
      <c r="J3735" s="5" t="n">
        <f aca="false">LEN(K3735)</f>
        <v>20</v>
      </c>
      <c r="K3735" s="10" t="s">
        <v>21193</v>
      </c>
      <c r="L3735" s="4" t="s">
        <v>21</v>
      </c>
      <c r="M3735" s="4" t="s">
        <v>31</v>
      </c>
    </row>
    <row r="3736" customFormat="false" ht="15.75" hidden="false" customHeight="true" outlineLevel="0" collapsed="false">
      <c r="A3736" s="4" t="n">
        <v>5911</v>
      </c>
      <c r="B3736" s="4" t="s">
        <v>21194</v>
      </c>
      <c r="C3736" s="4"/>
      <c r="D3736" s="4" t="s">
        <v>21195</v>
      </c>
      <c r="E3736" s="5" t="s">
        <v>978</v>
      </c>
      <c r="F3736" s="4" t="s">
        <v>62</v>
      </c>
      <c r="G3736" s="4" t="s">
        <v>18</v>
      </c>
      <c r="H3736" s="5" t="s">
        <v>21196</v>
      </c>
      <c r="I3736" s="7" t="s">
        <v>21197</v>
      </c>
      <c r="J3736" s="5" t="n">
        <f aca="false">LEN(K3736)</f>
        <v>20</v>
      </c>
      <c r="K3736" s="6" t="s">
        <v>21198</v>
      </c>
      <c r="L3736" s="4" t="s">
        <v>21</v>
      </c>
      <c r="M3736" s="4" t="s">
        <v>18449</v>
      </c>
    </row>
    <row r="3737" customFormat="false" ht="15.75" hidden="false" customHeight="true" outlineLevel="0" collapsed="false">
      <c r="A3737" s="4" t="n">
        <v>5941</v>
      </c>
      <c r="B3737" s="4" t="s">
        <v>21199</v>
      </c>
      <c r="C3737" s="4"/>
      <c r="D3737" s="4" t="s">
        <v>21200</v>
      </c>
      <c r="E3737" s="5" t="s">
        <v>21201</v>
      </c>
      <c r="F3737" s="4" t="s">
        <v>62</v>
      </c>
      <c r="G3737" s="4" t="s">
        <v>18</v>
      </c>
      <c r="H3737" s="5" t="s">
        <v>21202</v>
      </c>
      <c r="I3737" s="7" t="s">
        <v>21203</v>
      </c>
      <c r="J3737" s="5" t="n">
        <f aca="false">LEN(K3737)</f>
        <v>20</v>
      </c>
      <c r="K3737" s="6" t="s">
        <v>21204</v>
      </c>
      <c r="L3737" s="4" t="s">
        <v>31</v>
      </c>
      <c r="M3737" s="4" t="s">
        <v>3974</v>
      </c>
    </row>
    <row r="3738" customFormat="false" ht="15.75" hidden="false" customHeight="true" outlineLevel="0" collapsed="false">
      <c r="A3738" s="4" t="n">
        <v>6034</v>
      </c>
      <c r="B3738" s="4" t="s">
        <v>21205</v>
      </c>
      <c r="C3738" s="4"/>
      <c r="D3738" s="4" t="s">
        <v>21206</v>
      </c>
      <c r="E3738" s="5" t="s">
        <v>21207</v>
      </c>
      <c r="F3738" s="4" t="s">
        <v>21208</v>
      </c>
      <c r="G3738" s="4" t="s">
        <v>154</v>
      </c>
      <c r="H3738" s="5" t="s">
        <v>21209</v>
      </c>
      <c r="I3738" s="4" t="s">
        <v>21210</v>
      </c>
      <c r="J3738" s="5" t="n">
        <f aca="false">LEN(K3738)</f>
        <v>20</v>
      </c>
      <c r="K3738" s="6" t="s">
        <v>21211</v>
      </c>
      <c r="L3738" s="4" t="s">
        <v>31</v>
      </c>
      <c r="M3738" s="4" t="s">
        <v>2097</v>
      </c>
    </row>
    <row r="3739" customFormat="false" ht="15.75" hidden="false" customHeight="true" outlineLevel="0" collapsed="false">
      <c r="A3739" s="4" t="n">
        <v>6040</v>
      </c>
      <c r="B3739" s="4" t="s">
        <v>21212</v>
      </c>
      <c r="C3739" s="4"/>
      <c r="D3739" s="4" t="s">
        <v>21213</v>
      </c>
      <c r="E3739" s="5" t="s">
        <v>831</v>
      </c>
      <c r="F3739" s="4" t="s">
        <v>832</v>
      </c>
      <c r="G3739" s="4" t="s">
        <v>154</v>
      </c>
      <c r="H3739" s="5" t="s">
        <v>21214</v>
      </c>
      <c r="I3739" s="4" t="s">
        <v>21215</v>
      </c>
      <c r="J3739" s="5" t="n">
        <f aca="false">LEN(K3739)</f>
        <v>20</v>
      </c>
      <c r="K3739" s="10" t="s">
        <v>21216</v>
      </c>
      <c r="L3739" s="4" t="s">
        <v>57</v>
      </c>
      <c r="M3739" s="4" t="s">
        <v>9006</v>
      </c>
    </row>
    <row r="3740" customFormat="false" ht="15.75" hidden="false" customHeight="true" outlineLevel="0" collapsed="false">
      <c r="A3740" s="4" t="n">
        <v>6043</v>
      </c>
      <c r="B3740" s="4" t="s">
        <v>21217</v>
      </c>
      <c r="C3740" s="4"/>
      <c r="D3740" s="4" t="s">
        <v>21218</v>
      </c>
      <c r="E3740" s="5" t="s">
        <v>11788</v>
      </c>
      <c r="F3740" s="4" t="s">
        <v>11793</v>
      </c>
      <c r="G3740" s="4" t="s">
        <v>154</v>
      </c>
      <c r="H3740" s="5" t="s">
        <v>21219</v>
      </c>
      <c r="I3740" s="4" t="s">
        <v>21220</v>
      </c>
      <c r="J3740" s="5" t="n">
        <f aca="false">LEN(K3740)</f>
        <v>20</v>
      </c>
      <c r="K3740" s="6" t="s">
        <v>21221</v>
      </c>
      <c r="L3740" s="4" t="s">
        <v>21</v>
      </c>
      <c r="M3740" s="4" t="s">
        <v>31</v>
      </c>
    </row>
    <row r="3741" customFormat="false" ht="15.75" hidden="false" customHeight="true" outlineLevel="0" collapsed="false">
      <c r="A3741" s="4" t="n">
        <v>6054</v>
      </c>
      <c r="B3741" s="4" t="s">
        <v>21222</v>
      </c>
      <c r="C3741" s="4"/>
      <c r="D3741" s="4" t="s">
        <v>21223</v>
      </c>
      <c r="E3741" s="5" t="s">
        <v>2461</v>
      </c>
      <c r="F3741" s="4" t="s">
        <v>2466</v>
      </c>
      <c r="G3741" s="4" t="s">
        <v>154</v>
      </c>
      <c r="H3741" s="5" t="s">
        <v>21224</v>
      </c>
      <c r="I3741" s="4" t="s">
        <v>21225</v>
      </c>
      <c r="J3741" s="5" t="n">
        <f aca="false">LEN(K3741)</f>
        <v>20</v>
      </c>
      <c r="K3741" s="10" t="s">
        <v>21226</v>
      </c>
      <c r="L3741" s="4" t="s">
        <v>31</v>
      </c>
      <c r="M3741" s="4" t="s">
        <v>21227</v>
      </c>
    </row>
    <row r="3742" customFormat="false" ht="15.75" hidden="false" customHeight="true" outlineLevel="0" collapsed="false">
      <c r="A3742" s="4" t="n">
        <v>6065</v>
      </c>
      <c r="B3742" s="4" t="s">
        <v>21228</v>
      </c>
      <c r="C3742" s="4"/>
      <c r="D3742" s="4" t="s">
        <v>21229</v>
      </c>
      <c r="E3742" s="5" t="s">
        <v>7761</v>
      </c>
      <c r="F3742" s="4" t="s">
        <v>7762</v>
      </c>
      <c r="G3742" s="4" t="s">
        <v>154</v>
      </c>
      <c r="H3742" s="5" t="s">
        <v>21230</v>
      </c>
      <c r="I3742" s="4" t="s">
        <v>21231</v>
      </c>
      <c r="J3742" s="5" t="n">
        <f aca="false">LEN(K3742)</f>
        <v>20</v>
      </c>
      <c r="K3742" s="6" t="s">
        <v>21232</v>
      </c>
      <c r="L3742" s="4" t="s">
        <v>1970</v>
      </c>
      <c r="M3742" s="4" t="s">
        <v>4855</v>
      </c>
    </row>
    <row r="3743" customFormat="false" ht="15.75" hidden="false" customHeight="true" outlineLevel="0" collapsed="false">
      <c r="A3743" s="4" t="n">
        <v>6148</v>
      </c>
      <c r="B3743" s="4" t="s">
        <v>21233</v>
      </c>
      <c r="C3743" s="4"/>
      <c r="D3743" s="4" t="s">
        <v>21234</v>
      </c>
      <c r="E3743" s="5" t="s">
        <v>2879</v>
      </c>
      <c r="F3743" s="4" t="s">
        <v>423</v>
      </c>
      <c r="G3743" s="4" t="s">
        <v>27</v>
      </c>
      <c r="H3743" s="5" t="s">
        <v>21235</v>
      </c>
      <c r="I3743" s="4" t="s">
        <v>21236</v>
      </c>
      <c r="J3743" s="5" t="n">
        <f aca="false">LEN(K3743)</f>
        <v>20</v>
      </c>
      <c r="K3743" s="6" t="s">
        <v>21237</v>
      </c>
      <c r="L3743" s="4" t="s">
        <v>57</v>
      </c>
      <c r="M3743" s="4" t="s">
        <v>577</v>
      </c>
    </row>
    <row r="3744" customFormat="false" ht="15.75" hidden="false" customHeight="true" outlineLevel="0" collapsed="false">
      <c r="A3744" s="4" t="n">
        <v>6172</v>
      </c>
      <c r="B3744" s="4" t="s">
        <v>21238</v>
      </c>
      <c r="C3744" s="4"/>
      <c r="D3744" s="4" t="s">
        <v>21239</v>
      </c>
      <c r="E3744" s="5" t="s">
        <v>11886</v>
      </c>
      <c r="F3744" s="4" t="s">
        <v>11880</v>
      </c>
      <c r="G3744" s="4" t="s">
        <v>27</v>
      </c>
      <c r="H3744" s="5" t="s">
        <v>21240</v>
      </c>
      <c r="I3744" s="4" t="s">
        <v>21241</v>
      </c>
      <c r="J3744" s="5" t="n">
        <f aca="false">LEN(K3744)</f>
        <v>20</v>
      </c>
      <c r="K3744" s="6" t="s">
        <v>21242</v>
      </c>
      <c r="L3744" s="4" t="s">
        <v>31</v>
      </c>
      <c r="M3744" s="4" t="s">
        <v>271</v>
      </c>
    </row>
    <row r="3745" customFormat="false" ht="15.75" hidden="false" customHeight="true" outlineLevel="0" collapsed="false">
      <c r="A3745" s="4" t="n">
        <v>6229</v>
      </c>
      <c r="B3745" s="4" t="s">
        <v>3524</v>
      </c>
      <c r="C3745" s="4"/>
      <c r="D3745" s="4" t="s">
        <v>21243</v>
      </c>
      <c r="E3745" s="5" t="s">
        <v>2885</v>
      </c>
      <c r="F3745" s="4" t="s">
        <v>2886</v>
      </c>
      <c r="G3745" s="4" t="s">
        <v>27</v>
      </c>
      <c r="H3745" s="5" t="s">
        <v>21244</v>
      </c>
      <c r="I3745" s="4" t="s">
        <v>21245</v>
      </c>
      <c r="J3745" s="5" t="n">
        <f aca="false">LEN(K3745)</f>
        <v>20</v>
      </c>
      <c r="K3745" s="10" t="s">
        <v>21246</v>
      </c>
      <c r="L3745" s="4" t="s">
        <v>31</v>
      </c>
      <c r="M3745" s="4" t="s">
        <v>1063</v>
      </c>
    </row>
    <row r="3746" customFormat="false" ht="15.75" hidden="false" customHeight="true" outlineLevel="0" collapsed="false">
      <c r="A3746" s="4" t="n">
        <v>6247</v>
      </c>
      <c r="B3746" s="4" t="s">
        <v>21247</v>
      </c>
      <c r="C3746" s="4"/>
      <c r="D3746" s="4" t="s">
        <v>21248</v>
      </c>
      <c r="E3746" s="5" t="s">
        <v>1931</v>
      </c>
      <c r="F3746" s="4" t="s">
        <v>1317</v>
      </c>
      <c r="G3746" s="4" t="s">
        <v>27</v>
      </c>
      <c r="H3746" s="5" t="s">
        <v>21249</v>
      </c>
      <c r="I3746" s="4" t="s">
        <v>21250</v>
      </c>
      <c r="J3746" s="5" t="n">
        <f aca="false">LEN(K3746)</f>
        <v>20</v>
      </c>
      <c r="K3746" s="6" t="str">
        <f aca="false">LOWER(SUBSTITUTE(SUBSTITUTE(SUBSTITUTE(SUBSTITUTE(SUBSTITUTE(SUBSTITUTE(SUBSTITUTE(B3746,"S.L.",""),"SL",""),"S.A.",""),"SA","")," ",""),".",""),",",""))&amp;".com"</f>
        <v>hosteleriaabordo.com</v>
      </c>
      <c r="L3746" s="4" t="s">
        <v>31</v>
      </c>
      <c r="M3746" s="4" t="s">
        <v>31</v>
      </c>
    </row>
    <row r="3747" customFormat="false" ht="15.75" hidden="false" customHeight="true" outlineLevel="0" collapsed="false">
      <c r="A3747" s="4" t="n">
        <v>6269</v>
      </c>
      <c r="B3747" s="4" t="s">
        <v>21251</v>
      </c>
      <c r="C3747" s="4"/>
      <c r="D3747" s="4" t="s">
        <v>21252</v>
      </c>
      <c r="E3747" s="5" t="s">
        <v>594</v>
      </c>
      <c r="F3747" s="4" t="s">
        <v>595</v>
      </c>
      <c r="G3747" s="4" t="s">
        <v>27</v>
      </c>
      <c r="H3747" s="5" t="s">
        <v>21253</v>
      </c>
      <c r="I3747" s="4" t="s">
        <v>21254</v>
      </c>
      <c r="J3747" s="5" t="n">
        <f aca="false">LEN(K3747)</f>
        <v>20</v>
      </c>
      <c r="K3747" s="10" t="s">
        <v>21255</v>
      </c>
      <c r="L3747" s="4" t="s">
        <v>21</v>
      </c>
      <c r="M3747" s="4" t="s">
        <v>17978</v>
      </c>
    </row>
    <row r="3748" customFormat="false" ht="15.75" hidden="false" customHeight="true" outlineLevel="0" collapsed="false">
      <c r="A3748" s="4" t="n">
        <v>6270</v>
      </c>
      <c r="B3748" s="4" t="s">
        <v>21256</v>
      </c>
      <c r="C3748" s="4"/>
      <c r="D3748" s="4" t="s">
        <v>21257</v>
      </c>
      <c r="E3748" s="5" t="s">
        <v>594</v>
      </c>
      <c r="F3748" s="4" t="s">
        <v>595</v>
      </c>
      <c r="G3748" s="4" t="s">
        <v>27</v>
      </c>
      <c r="H3748" s="5" t="s">
        <v>21258</v>
      </c>
      <c r="I3748" s="4" t="s">
        <v>21259</v>
      </c>
      <c r="J3748" s="5" t="n">
        <f aca="false">LEN(K3748)</f>
        <v>20</v>
      </c>
      <c r="K3748" s="6" t="s">
        <v>20726</v>
      </c>
      <c r="L3748" s="4" t="s">
        <v>21</v>
      </c>
      <c r="M3748" s="4" t="s">
        <v>21260</v>
      </c>
    </row>
    <row r="3749" customFormat="false" ht="15.75" hidden="false" customHeight="true" outlineLevel="0" collapsed="false">
      <c r="A3749" s="4" t="n">
        <v>6291</v>
      </c>
      <c r="B3749" s="4" t="s">
        <v>21261</v>
      </c>
      <c r="C3749" s="4"/>
      <c r="D3749" s="4" t="s">
        <v>21262</v>
      </c>
      <c r="E3749" s="5" t="s">
        <v>44</v>
      </c>
      <c r="F3749" s="4" t="s">
        <v>45</v>
      </c>
      <c r="G3749" s="4" t="s">
        <v>27</v>
      </c>
      <c r="H3749" s="5" t="s">
        <v>21263</v>
      </c>
      <c r="I3749" s="4" t="s">
        <v>21264</v>
      </c>
      <c r="J3749" s="5" t="n">
        <f aca="false">LEN(K3749)</f>
        <v>20</v>
      </c>
      <c r="K3749" s="6" t="s">
        <v>21265</v>
      </c>
      <c r="L3749" s="4" t="s">
        <v>31</v>
      </c>
      <c r="M3749" s="4" t="s">
        <v>8724</v>
      </c>
    </row>
    <row r="3750" customFormat="false" ht="15.75" hidden="false" customHeight="true" outlineLevel="0" collapsed="false">
      <c r="A3750" s="4" t="n">
        <v>6367</v>
      </c>
      <c r="B3750" s="4" t="s">
        <v>21266</v>
      </c>
      <c r="C3750" s="4"/>
      <c r="D3750" s="4" t="s">
        <v>21267</v>
      </c>
      <c r="E3750" s="5" t="s">
        <v>6387</v>
      </c>
      <c r="F3750" s="4" t="s">
        <v>45</v>
      </c>
      <c r="G3750" s="4" t="s">
        <v>27</v>
      </c>
      <c r="H3750" s="5" t="s">
        <v>21268</v>
      </c>
      <c r="I3750" s="7" t="s">
        <v>21269</v>
      </c>
      <c r="J3750" s="5" t="n">
        <f aca="false">LEN(K3750)</f>
        <v>20</v>
      </c>
      <c r="K3750" s="6" t="s">
        <v>21270</v>
      </c>
      <c r="L3750" s="4" t="s">
        <v>57</v>
      </c>
      <c r="M3750" s="4" t="s">
        <v>20922</v>
      </c>
    </row>
    <row r="3751" customFormat="false" ht="15.75" hidden="false" customHeight="true" outlineLevel="0" collapsed="false">
      <c r="A3751" s="4" t="n">
        <v>6368</v>
      </c>
      <c r="B3751" s="4" t="s">
        <v>21271</v>
      </c>
      <c r="C3751" s="4"/>
      <c r="D3751" s="4" t="s">
        <v>21272</v>
      </c>
      <c r="E3751" s="5" t="s">
        <v>6387</v>
      </c>
      <c r="F3751" s="4" t="s">
        <v>45</v>
      </c>
      <c r="G3751" s="4" t="s">
        <v>27</v>
      </c>
      <c r="H3751" s="5" t="s">
        <v>21273</v>
      </c>
      <c r="I3751" s="7" t="s">
        <v>21274</v>
      </c>
      <c r="J3751" s="5" t="n">
        <f aca="false">LEN(K3751)</f>
        <v>20</v>
      </c>
      <c r="K3751" s="5" t="s">
        <v>21275</v>
      </c>
      <c r="L3751" s="4" t="s">
        <v>637</v>
      </c>
      <c r="M3751" s="4" t="s">
        <v>31</v>
      </c>
    </row>
    <row r="3752" customFormat="false" ht="15.75" hidden="false" customHeight="true" outlineLevel="0" collapsed="false">
      <c r="A3752" s="4" t="n">
        <v>6413</v>
      </c>
      <c r="B3752" s="4" t="s">
        <v>21276</v>
      </c>
      <c r="C3752" s="4"/>
      <c r="D3752" s="4" t="s">
        <v>21277</v>
      </c>
      <c r="E3752" s="5" t="s">
        <v>6764</v>
      </c>
      <c r="F3752" s="4" t="s">
        <v>6765</v>
      </c>
      <c r="G3752" s="4" t="s">
        <v>27</v>
      </c>
      <c r="H3752" s="5" t="s">
        <v>21278</v>
      </c>
      <c r="I3752" s="4" t="s">
        <v>21279</v>
      </c>
      <c r="J3752" s="5" t="n">
        <f aca="false">LEN(K3752)</f>
        <v>20</v>
      </c>
      <c r="K3752" s="6" t="s">
        <v>21280</v>
      </c>
      <c r="L3752" s="4" t="s">
        <v>57</v>
      </c>
      <c r="M3752" s="4" t="s">
        <v>877</v>
      </c>
    </row>
    <row r="3753" customFormat="false" ht="15.75" hidden="false" customHeight="true" outlineLevel="0" collapsed="false">
      <c r="A3753" s="4" t="n">
        <v>6423</v>
      </c>
      <c r="B3753" s="4" t="s">
        <v>21281</v>
      </c>
      <c r="C3753" s="4"/>
      <c r="D3753" s="4" t="s">
        <v>21282</v>
      </c>
      <c r="E3753" s="5" t="s">
        <v>1931</v>
      </c>
      <c r="F3753" s="4" t="s">
        <v>1317</v>
      </c>
      <c r="G3753" s="4" t="s">
        <v>27</v>
      </c>
      <c r="H3753" s="5" t="s">
        <v>21283</v>
      </c>
      <c r="I3753" s="4" t="s">
        <v>21284</v>
      </c>
      <c r="J3753" s="5" t="n">
        <f aca="false">LEN(K3753)</f>
        <v>20</v>
      </c>
      <c r="K3753" s="6" t="s">
        <v>21285</v>
      </c>
      <c r="L3753" s="4" t="s">
        <v>57</v>
      </c>
      <c r="M3753" s="4" t="s">
        <v>31</v>
      </c>
    </row>
    <row r="3754" customFormat="false" ht="15.75" hidden="false" customHeight="true" outlineLevel="0" collapsed="false">
      <c r="A3754" s="4" t="n">
        <v>6433</v>
      </c>
      <c r="B3754" s="4" t="s">
        <v>21286</v>
      </c>
      <c r="C3754" s="4"/>
      <c r="D3754" s="4" t="s">
        <v>21287</v>
      </c>
      <c r="E3754" s="5" t="s">
        <v>21288</v>
      </c>
      <c r="F3754" s="4" t="s">
        <v>2268</v>
      </c>
      <c r="G3754" s="4" t="s">
        <v>27</v>
      </c>
      <c r="H3754" s="5" t="s">
        <v>21289</v>
      </c>
      <c r="I3754" s="4" t="s">
        <v>21290</v>
      </c>
      <c r="J3754" s="5" t="n">
        <f aca="false">LEN(K3754)</f>
        <v>20</v>
      </c>
      <c r="K3754" s="6" t="s">
        <v>21291</v>
      </c>
      <c r="L3754" s="4" t="s">
        <v>57</v>
      </c>
      <c r="M3754" s="4" t="s">
        <v>680</v>
      </c>
    </row>
    <row r="3755" customFormat="false" ht="15.75" hidden="false" customHeight="true" outlineLevel="0" collapsed="false">
      <c r="A3755" s="4" t="n">
        <v>6486</v>
      </c>
      <c r="B3755" s="4" t="s">
        <v>21292</v>
      </c>
      <c r="C3755" s="4"/>
      <c r="D3755" s="4" t="s">
        <v>21293</v>
      </c>
      <c r="E3755" s="5" t="s">
        <v>6387</v>
      </c>
      <c r="F3755" s="4" t="s">
        <v>45</v>
      </c>
      <c r="G3755" s="4" t="s">
        <v>27</v>
      </c>
      <c r="H3755" s="5" t="s">
        <v>21294</v>
      </c>
      <c r="I3755" s="4" t="s">
        <v>21295</v>
      </c>
      <c r="J3755" s="5" t="n">
        <f aca="false">LEN(K3755)</f>
        <v>20</v>
      </c>
      <c r="K3755" s="6" t="s">
        <v>21296</v>
      </c>
      <c r="L3755" s="4" t="s">
        <v>21</v>
      </c>
      <c r="M3755" s="4" t="s">
        <v>20922</v>
      </c>
    </row>
    <row r="3756" customFormat="false" ht="15.75" hidden="false" customHeight="true" outlineLevel="0" collapsed="false">
      <c r="A3756" s="4" t="n">
        <v>6488</v>
      </c>
      <c r="B3756" s="4" t="s">
        <v>21297</v>
      </c>
      <c r="C3756" s="4"/>
      <c r="D3756" s="4" t="s">
        <v>21298</v>
      </c>
      <c r="E3756" s="5" t="s">
        <v>44</v>
      </c>
      <c r="F3756" s="4" t="s">
        <v>45</v>
      </c>
      <c r="G3756" s="4" t="s">
        <v>27</v>
      </c>
      <c r="H3756" s="5" t="s">
        <v>21299</v>
      </c>
      <c r="I3756" s="4" t="s">
        <v>21300</v>
      </c>
      <c r="J3756" s="5" t="n">
        <f aca="false">LEN(K3756)</f>
        <v>20</v>
      </c>
      <c r="K3756" s="6" t="s">
        <v>21301</v>
      </c>
      <c r="L3756" s="4" t="s">
        <v>21</v>
      </c>
      <c r="M3756" s="4" t="s">
        <v>96</v>
      </c>
    </row>
    <row r="3757" customFormat="false" ht="15.75" hidden="false" customHeight="true" outlineLevel="0" collapsed="false">
      <c r="A3757" s="4" t="n">
        <v>6504</v>
      </c>
      <c r="B3757" s="4" t="s">
        <v>21302</v>
      </c>
      <c r="C3757" s="4"/>
      <c r="D3757" s="4" t="s">
        <v>21303</v>
      </c>
      <c r="E3757" s="5" t="s">
        <v>11831</v>
      </c>
      <c r="F3757" s="4" t="s">
        <v>11832</v>
      </c>
      <c r="G3757" s="4" t="s">
        <v>27</v>
      </c>
      <c r="H3757" s="5" t="s">
        <v>21304</v>
      </c>
      <c r="I3757" s="4" t="s">
        <v>21305</v>
      </c>
      <c r="J3757" s="5" t="n">
        <f aca="false">LEN(K3757)</f>
        <v>20</v>
      </c>
      <c r="K3757" s="6" t="s">
        <v>21306</v>
      </c>
      <c r="L3757" s="4" t="s">
        <v>31</v>
      </c>
      <c r="M3757" s="4" t="s">
        <v>133</v>
      </c>
    </row>
    <row r="3758" customFormat="false" ht="15.75" hidden="false" customHeight="true" outlineLevel="0" collapsed="false">
      <c r="A3758" s="4" t="n">
        <v>6509</v>
      </c>
      <c r="B3758" s="4" t="s">
        <v>21307</v>
      </c>
      <c r="C3758" s="4"/>
      <c r="D3758" s="4" t="s">
        <v>21308</v>
      </c>
      <c r="E3758" s="5" t="s">
        <v>21309</v>
      </c>
      <c r="F3758" s="4" t="s">
        <v>4479</v>
      </c>
      <c r="G3758" s="4" t="s">
        <v>27</v>
      </c>
      <c r="H3758" s="5" t="s">
        <v>21310</v>
      </c>
      <c r="I3758" s="4" t="s">
        <v>21311</v>
      </c>
      <c r="J3758" s="5" t="n">
        <f aca="false">LEN(K3758)</f>
        <v>20</v>
      </c>
      <c r="K3758" s="6" t="s">
        <v>21312</v>
      </c>
      <c r="L3758" s="4" t="s">
        <v>637</v>
      </c>
      <c r="M3758" s="4" t="s">
        <v>1321</v>
      </c>
    </row>
    <row r="3759" customFormat="false" ht="15.75" hidden="false" customHeight="true" outlineLevel="0" collapsed="false">
      <c r="A3759" s="4" t="n">
        <v>6525</v>
      </c>
      <c r="B3759" s="4" t="s">
        <v>21313</v>
      </c>
      <c r="C3759" s="4"/>
      <c r="D3759" s="4" t="s">
        <v>21314</v>
      </c>
      <c r="E3759" s="5" t="s">
        <v>2469</v>
      </c>
      <c r="F3759" s="4" t="s">
        <v>2470</v>
      </c>
      <c r="G3759" s="4" t="s">
        <v>1423</v>
      </c>
      <c r="H3759" s="5" t="s">
        <v>21315</v>
      </c>
      <c r="I3759" s="4" t="s">
        <v>21316</v>
      </c>
      <c r="J3759" s="5" t="n">
        <f aca="false">LEN(K3759)</f>
        <v>20</v>
      </c>
      <c r="K3759" s="6" t="s">
        <v>21317</v>
      </c>
      <c r="L3759" s="4" t="s">
        <v>31</v>
      </c>
      <c r="M3759" s="4" t="s">
        <v>344</v>
      </c>
    </row>
    <row r="3760" customFormat="false" ht="15.75" hidden="false" customHeight="true" outlineLevel="0" collapsed="false">
      <c r="A3760" s="4" t="n">
        <v>6565</v>
      </c>
      <c r="B3760" s="4" t="s">
        <v>21318</v>
      </c>
      <c r="C3760" s="4"/>
      <c r="D3760" s="4" t="s">
        <v>21319</v>
      </c>
      <c r="E3760" s="5" t="s">
        <v>21320</v>
      </c>
      <c r="F3760" s="4" t="s">
        <v>299</v>
      </c>
      <c r="G3760" s="4" t="s">
        <v>299</v>
      </c>
      <c r="H3760" s="5" t="s">
        <v>21321</v>
      </c>
      <c r="I3760" s="4" t="s">
        <v>21322</v>
      </c>
      <c r="J3760" s="5" t="n">
        <f aca="false">LEN(K3760)</f>
        <v>20</v>
      </c>
      <c r="K3760" s="6" t="s">
        <v>21323</v>
      </c>
      <c r="L3760" s="4" t="s">
        <v>31</v>
      </c>
      <c r="M3760" s="4" t="s">
        <v>209</v>
      </c>
    </row>
    <row r="3761" customFormat="false" ht="15.75" hidden="false" customHeight="true" outlineLevel="0" collapsed="false">
      <c r="A3761" s="4" t="n">
        <v>6592</v>
      </c>
      <c r="B3761" s="4" t="s">
        <v>21324</v>
      </c>
      <c r="C3761" s="4"/>
      <c r="D3761" s="4" t="s">
        <v>21325</v>
      </c>
      <c r="E3761" s="5" t="s">
        <v>21326</v>
      </c>
      <c r="F3761" s="4" t="s">
        <v>21327</v>
      </c>
      <c r="G3761" s="4" t="s">
        <v>1155</v>
      </c>
      <c r="H3761" s="5" t="s">
        <v>21328</v>
      </c>
      <c r="I3761" s="4" t="s">
        <v>21329</v>
      </c>
      <c r="J3761" s="5" t="n">
        <f aca="false">LEN(K3761)</f>
        <v>20</v>
      </c>
      <c r="K3761" s="6" t="s">
        <v>21330</v>
      </c>
      <c r="L3761" s="4" t="s">
        <v>31</v>
      </c>
      <c r="M3761" s="4" t="s">
        <v>2890</v>
      </c>
    </row>
    <row r="3762" customFormat="false" ht="15.75" hidden="false" customHeight="true" outlineLevel="0" collapsed="false">
      <c r="A3762" s="4" t="n">
        <v>6593</v>
      </c>
      <c r="B3762" s="4" t="s">
        <v>21331</v>
      </c>
      <c r="C3762" s="4"/>
      <c r="D3762" s="4" t="s">
        <v>21332</v>
      </c>
      <c r="E3762" s="5" t="s">
        <v>21326</v>
      </c>
      <c r="F3762" s="4" t="s">
        <v>21327</v>
      </c>
      <c r="G3762" s="4" t="s">
        <v>1155</v>
      </c>
      <c r="H3762" s="5" t="s">
        <v>21333</v>
      </c>
      <c r="I3762" s="7" t="s">
        <v>21334</v>
      </c>
      <c r="J3762" s="5" t="n">
        <f aca="false">LEN(K3762)</f>
        <v>20</v>
      </c>
      <c r="K3762" s="6" t="s">
        <v>21335</v>
      </c>
      <c r="L3762" s="4" t="s">
        <v>21</v>
      </c>
      <c r="M3762" s="4" t="s">
        <v>31</v>
      </c>
    </row>
    <row r="3763" customFormat="false" ht="15.75" hidden="false" customHeight="true" outlineLevel="0" collapsed="false">
      <c r="A3763" s="4" t="n">
        <v>6594</v>
      </c>
      <c r="B3763" s="4" t="s">
        <v>21336</v>
      </c>
      <c r="C3763" s="4"/>
      <c r="D3763" s="4" t="s">
        <v>21337</v>
      </c>
      <c r="E3763" s="5" t="s">
        <v>21326</v>
      </c>
      <c r="F3763" s="4" t="s">
        <v>21327</v>
      </c>
      <c r="G3763" s="4" t="s">
        <v>1155</v>
      </c>
      <c r="H3763" s="5" t="s">
        <v>21333</v>
      </c>
      <c r="I3763" s="4" t="s">
        <v>21338</v>
      </c>
      <c r="J3763" s="5" t="n">
        <f aca="false">LEN(K3763)</f>
        <v>20</v>
      </c>
      <c r="K3763" s="6" t="s">
        <v>21335</v>
      </c>
      <c r="L3763" s="4" t="s">
        <v>57</v>
      </c>
      <c r="M3763" s="4" t="s">
        <v>1085</v>
      </c>
    </row>
    <row r="3764" customFormat="false" ht="15.75" hidden="false" customHeight="true" outlineLevel="0" collapsed="false">
      <c r="A3764" s="4" t="n">
        <v>6601</v>
      </c>
      <c r="B3764" s="4" t="s">
        <v>21339</v>
      </c>
      <c r="C3764" s="4"/>
      <c r="D3764" s="4" t="s">
        <v>21340</v>
      </c>
      <c r="E3764" s="5" t="s">
        <v>1153</v>
      </c>
      <c r="F3764" s="4" t="s">
        <v>1154</v>
      </c>
      <c r="G3764" s="4" t="s">
        <v>1155</v>
      </c>
      <c r="H3764" s="5" t="s">
        <v>21341</v>
      </c>
      <c r="I3764" s="4" t="s">
        <v>21342</v>
      </c>
      <c r="J3764" s="5" t="n">
        <f aca="false">LEN(K3764)</f>
        <v>20</v>
      </c>
      <c r="K3764" s="6" t="s">
        <v>21343</v>
      </c>
      <c r="L3764" s="4" t="s">
        <v>31</v>
      </c>
      <c r="M3764" s="4" t="s">
        <v>294</v>
      </c>
    </row>
    <row r="3765" customFormat="false" ht="15.75" hidden="false" customHeight="true" outlineLevel="0" collapsed="false">
      <c r="A3765" s="4" t="n">
        <v>6616</v>
      </c>
      <c r="B3765" s="4" t="s">
        <v>21344</v>
      </c>
      <c r="C3765" s="4"/>
      <c r="D3765" s="4" t="s">
        <v>21345</v>
      </c>
      <c r="E3765" s="5" t="s">
        <v>17858</v>
      </c>
      <c r="F3765" s="4" t="s">
        <v>1155</v>
      </c>
      <c r="G3765" s="4" t="s">
        <v>1155</v>
      </c>
      <c r="H3765" s="5" t="s">
        <v>21346</v>
      </c>
      <c r="I3765" s="4" t="s">
        <v>21347</v>
      </c>
      <c r="J3765" s="5" t="n">
        <f aca="false">LEN(K3765)</f>
        <v>20</v>
      </c>
      <c r="K3765" s="6" t="s">
        <v>21348</v>
      </c>
      <c r="L3765" s="4" t="s">
        <v>57</v>
      </c>
      <c r="M3765" s="4" t="s">
        <v>4855</v>
      </c>
    </row>
    <row r="3766" customFormat="false" ht="15.75" hidden="false" customHeight="true" outlineLevel="0" collapsed="false">
      <c r="A3766" s="4" t="n">
        <v>6654</v>
      </c>
      <c r="B3766" s="4" t="s">
        <v>21349</v>
      </c>
      <c r="C3766" s="4"/>
      <c r="D3766" s="4" t="s">
        <v>21350</v>
      </c>
      <c r="E3766" s="5" t="s">
        <v>21351</v>
      </c>
      <c r="F3766" s="4" t="s">
        <v>1542</v>
      </c>
      <c r="G3766" s="4" t="s">
        <v>1155</v>
      </c>
      <c r="H3766" s="5" t="s">
        <v>21352</v>
      </c>
      <c r="I3766" s="7" t="s">
        <v>21353</v>
      </c>
      <c r="J3766" s="5" t="n">
        <f aca="false">LEN(K3766)</f>
        <v>20</v>
      </c>
      <c r="K3766" s="6" t="str">
        <f aca="false">LOWER(SUBSTITUTE(SUBSTITUTE(SUBSTITUTE(SUBSTITUTE(SUBSTITUTE(SUBSTITUTE(SUBSTITUTE(B3766,"S.L.",""),"SL",""),"S.A.",""),"SA","")," ",""),".",""),",",""))&amp;".com"</f>
        <v>hotelcartagenera.com</v>
      </c>
      <c r="L3766" s="4" t="s">
        <v>31</v>
      </c>
      <c r="M3766" s="4" t="s">
        <v>2321</v>
      </c>
    </row>
    <row r="3767" customFormat="false" ht="15.75" hidden="false" customHeight="true" outlineLevel="0" collapsed="false">
      <c r="A3767" s="4" t="n">
        <v>6655</v>
      </c>
      <c r="B3767" s="4" t="s">
        <v>21354</v>
      </c>
      <c r="C3767" s="4"/>
      <c r="D3767" s="4" t="s">
        <v>21355</v>
      </c>
      <c r="E3767" s="5" t="s">
        <v>21351</v>
      </c>
      <c r="F3767" s="4" t="s">
        <v>1542</v>
      </c>
      <c r="G3767" s="4" t="s">
        <v>1155</v>
      </c>
      <c r="H3767" s="5" t="s">
        <v>21356</v>
      </c>
      <c r="I3767" s="7" t="s">
        <v>21357</v>
      </c>
      <c r="J3767" s="5" t="n">
        <f aca="false">LEN(K3767)</f>
        <v>20</v>
      </c>
      <c r="K3767" s="6" t="s">
        <v>21358</v>
      </c>
      <c r="L3767" s="4" t="s">
        <v>31</v>
      </c>
      <c r="M3767" s="4" t="s">
        <v>779</v>
      </c>
    </row>
    <row r="3768" customFormat="false" ht="15.75" hidden="false" customHeight="true" outlineLevel="0" collapsed="false">
      <c r="A3768" s="4" t="n">
        <v>6677</v>
      </c>
      <c r="B3768" s="4" t="s">
        <v>21359</v>
      </c>
      <c r="C3768" s="4"/>
      <c r="D3768" s="4" t="s">
        <v>21360</v>
      </c>
      <c r="E3768" s="5" t="s">
        <v>7822</v>
      </c>
      <c r="F3768" s="4" t="s">
        <v>7823</v>
      </c>
      <c r="G3768" s="4" t="s">
        <v>1155</v>
      </c>
      <c r="H3768" s="5" t="s">
        <v>21361</v>
      </c>
      <c r="I3768" s="4" t="s">
        <v>21362</v>
      </c>
      <c r="J3768" s="5" t="n">
        <f aca="false">LEN(K3768)</f>
        <v>20</v>
      </c>
      <c r="K3768" s="6" t="s">
        <v>21363</v>
      </c>
      <c r="L3768" s="4" t="s">
        <v>31</v>
      </c>
      <c r="M3768" s="4" t="s">
        <v>4870</v>
      </c>
    </row>
    <row r="3769" customFormat="false" ht="15.75" hidden="false" customHeight="true" outlineLevel="0" collapsed="false">
      <c r="A3769" s="4" t="n">
        <v>6715</v>
      </c>
      <c r="B3769" s="4" t="s">
        <v>21364</v>
      </c>
      <c r="C3769" s="4"/>
      <c r="D3769" s="4" t="s">
        <v>21365</v>
      </c>
      <c r="E3769" s="5" t="s">
        <v>11922</v>
      </c>
      <c r="F3769" s="4" t="s">
        <v>11923</v>
      </c>
      <c r="G3769" s="4" t="s">
        <v>1155</v>
      </c>
      <c r="H3769" s="5" t="s">
        <v>21366</v>
      </c>
      <c r="I3769" s="7" t="s">
        <v>21367</v>
      </c>
      <c r="J3769" s="5" t="n">
        <f aca="false">LEN(K3769)</f>
        <v>20</v>
      </c>
      <c r="K3769" s="6" t="s">
        <v>21368</v>
      </c>
      <c r="L3769" s="4" t="s">
        <v>21</v>
      </c>
      <c r="M3769" s="4" t="s">
        <v>877</v>
      </c>
    </row>
    <row r="3770" customFormat="false" ht="15.75" hidden="false" customHeight="true" outlineLevel="0" collapsed="false">
      <c r="A3770" s="4" t="n">
        <v>6716</v>
      </c>
      <c r="B3770" s="4" t="s">
        <v>21369</v>
      </c>
      <c r="C3770" s="4"/>
      <c r="D3770" s="4" t="s">
        <v>21370</v>
      </c>
      <c r="E3770" s="5" t="s">
        <v>21371</v>
      </c>
      <c r="F3770" s="4" t="s">
        <v>1155</v>
      </c>
      <c r="G3770" s="4" t="s">
        <v>1155</v>
      </c>
      <c r="H3770" s="5" t="s">
        <v>21372</v>
      </c>
      <c r="I3770" s="4" t="s">
        <v>21373</v>
      </c>
      <c r="J3770" s="5" t="n">
        <f aca="false">LEN(K3770)</f>
        <v>20</v>
      </c>
      <c r="K3770" s="6" t="s">
        <v>21335</v>
      </c>
      <c r="L3770" s="4" t="s">
        <v>66</v>
      </c>
      <c r="M3770" s="4" t="s">
        <v>877</v>
      </c>
    </row>
    <row r="3771" customFormat="false" ht="15.75" hidden="false" customHeight="true" outlineLevel="0" collapsed="false">
      <c r="A3771" s="4" t="n">
        <v>6750</v>
      </c>
      <c r="B3771" s="4" t="s">
        <v>21374</v>
      </c>
      <c r="C3771" s="4"/>
      <c r="D3771" s="4" t="s">
        <v>21375</v>
      </c>
      <c r="E3771" s="5" t="s">
        <v>15612</v>
      </c>
      <c r="F3771" s="4" t="s">
        <v>15616</v>
      </c>
      <c r="G3771" s="4" t="s">
        <v>1423</v>
      </c>
      <c r="H3771" s="5" t="s">
        <v>21376</v>
      </c>
      <c r="I3771" s="4" t="s">
        <v>21377</v>
      </c>
      <c r="J3771" s="5" t="n">
        <f aca="false">LEN(K3771)</f>
        <v>20</v>
      </c>
      <c r="K3771" s="6" t="str">
        <f aca="false">LOWER(SUBSTITUTE(SUBSTITUTE(SUBSTITUTE(SUBSTITUTE(SUBSTITUTE(SUBSTITUTE(SUBSTITUTE(B3771,"S.L.",""),"SL",""),"S.A.",""),"SA","")," ",""),".",""),",",""))&amp;".com"</f>
        <v>ruralballesteros.com</v>
      </c>
      <c r="L3771" s="4" t="s">
        <v>21</v>
      </c>
      <c r="M3771" s="4" t="s">
        <v>31</v>
      </c>
    </row>
    <row r="3772" customFormat="false" ht="15.75" hidden="false" customHeight="true" outlineLevel="0" collapsed="false">
      <c r="A3772" s="4" t="n">
        <v>11735</v>
      </c>
      <c r="B3772" s="4" t="s">
        <v>21378</v>
      </c>
      <c r="C3772" s="4"/>
      <c r="D3772" s="4" t="s">
        <v>21379</v>
      </c>
      <c r="E3772" s="5" t="s">
        <v>228</v>
      </c>
      <c r="F3772" s="4" t="s">
        <v>162</v>
      </c>
      <c r="G3772" s="4" t="s">
        <v>84</v>
      </c>
      <c r="H3772" s="5" t="s">
        <v>21380</v>
      </c>
      <c r="I3772" s="4" t="s">
        <v>21381</v>
      </c>
      <c r="J3772" s="5" t="n">
        <f aca="false">LEN(K3772)</f>
        <v>20</v>
      </c>
      <c r="K3772" s="6" t="s">
        <v>21382</v>
      </c>
      <c r="L3772" s="4" t="s">
        <v>31</v>
      </c>
      <c r="M3772" s="4" t="s">
        <v>31</v>
      </c>
    </row>
    <row r="3773" customFormat="false" ht="15.75" hidden="false" customHeight="true" outlineLevel="0" collapsed="false">
      <c r="A3773" s="4" t="n">
        <v>6777</v>
      </c>
      <c r="B3773" s="4" t="s">
        <v>21383</v>
      </c>
      <c r="C3773" s="4"/>
      <c r="D3773" s="4" t="s">
        <v>21384</v>
      </c>
      <c r="E3773" s="5" t="s">
        <v>161</v>
      </c>
      <c r="F3773" s="4" t="s">
        <v>162</v>
      </c>
      <c r="G3773" s="4" t="s">
        <v>84</v>
      </c>
      <c r="H3773" s="5" t="s">
        <v>21385</v>
      </c>
      <c r="I3773" s="4" t="s">
        <v>21386</v>
      </c>
      <c r="J3773" s="5" t="n">
        <f aca="false">LEN(K3773)</f>
        <v>20</v>
      </c>
      <c r="K3773" s="6" t="s">
        <v>21387</v>
      </c>
      <c r="L3773" s="4" t="s">
        <v>31</v>
      </c>
      <c r="M3773" s="4" t="s">
        <v>31</v>
      </c>
    </row>
    <row r="3774" customFormat="false" ht="15.75" hidden="false" customHeight="true" outlineLevel="0" collapsed="false">
      <c r="A3774" s="4" t="n">
        <v>6793</v>
      </c>
      <c r="B3774" s="4" t="s">
        <v>21388</v>
      </c>
      <c r="C3774" s="4"/>
      <c r="D3774" s="4" t="s">
        <v>21389</v>
      </c>
      <c r="E3774" s="5" t="s">
        <v>21390</v>
      </c>
      <c r="F3774" s="4" t="s">
        <v>1769</v>
      </c>
      <c r="G3774" s="4" t="s">
        <v>84</v>
      </c>
      <c r="H3774" s="5" t="s">
        <v>21391</v>
      </c>
      <c r="I3774" s="4" t="s">
        <v>21392</v>
      </c>
      <c r="J3774" s="5" t="n">
        <f aca="false">LEN(K3774)</f>
        <v>20</v>
      </c>
      <c r="K3774" s="6" t="str">
        <f aca="false">LOWER(SUBSTITUTE(SUBSTITUTE(SUBSTITUTE(SUBSTITUTE(SUBSTITUTE(SUBSTITUTE(SUBSTITUTE(B3774,"S.L.",""),"SL",""),"S.A.",""),"SA","")," ",""),".",""),",",""))&amp;".com"</f>
        <v>antichotelespaña.com</v>
      </c>
      <c r="L3774" s="4" t="s">
        <v>31</v>
      </c>
      <c r="M3774" s="4" t="s">
        <v>877</v>
      </c>
    </row>
    <row r="3775" customFormat="false" ht="15.75" hidden="false" customHeight="true" outlineLevel="0" collapsed="false">
      <c r="A3775" s="4" t="n">
        <v>6806</v>
      </c>
      <c r="B3775" s="4" t="s">
        <v>21393</v>
      </c>
      <c r="C3775" s="4"/>
      <c r="D3775" s="4" t="s">
        <v>21394</v>
      </c>
      <c r="E3775" s="5" t="s">
        <v>504</v>
      </c>
      <c r="F3775" s="4" t="s">
        <v>505</v>
      </c>
      <c r="G3775" s="4" t="s">
        <v>84</v>
      </c>
      <c r="H3775" s="5" t="s">
        <v>21395</v>
      </c>
      <c r="I3775" s="4" t="s">
        <v>19807</v>
      </c>
      <c r="J3775" s="5" t="n">
        <f aca="false">LEN(K3775)</f>
        <v>20</v>
      </c>
      <c r="K3775" s="6" t="s">
        <v>19808</v>
      </c>
      <c r="L3775" s="4" t="s">
        <v>21</v>
      </c>
      <c r="M3775" s="4" t="s">
        <v>31</v>
      </c>
    </row>
    <row r="3776" customFormat="false" ht="15.75" hidden="false" customHeight="true" outlineLevel="0" collapsed="false">
      <c r="A3776" s="4" t="n">
        <v>6811</v>
      </c>
      <c r="B3776" s="4" t="s">
        <v>21396</v>
      </c>
      <c r="C3776" s="4"/>
      <c r="D3776" s="4" t="s">
        <v>21397</v>
      </c>
      <c r="E3776" s="5" t="s">
        <v>504</v>
      </c>
      <c r="F3776" s="4" t="s">
        <v>505</v>
      </c>
      <c r="G3776" s="4" t="s">
        <v>84</v>
      </c>
      <c r="H3776" s="5" t="s">
        <v>21398</v>
      </c>
      <c r="I3776" s="7" t="s">
        <v>21399</v>
      </c>
      <c r="J3776" s="5" t="n">
        <f aca="false">LEN(K3776)</f>
        <v>20</v>
      </c>
      <c r="K3776" s="6" t="s">
        <v>21400</v>
      </c>
      <c r="L3776" s="4" t="s">
        <v>57</v>
      </c>
      <c r="M3776" s="4" t="s">
        <v>3507</v>
      </c>
    </row>
    <row r="3777" customFormat="false" ht="15.75" hidden="false" customHeight="true" outlineLevel="0" collapsed="false">
      <c r="A3777" s="4" t="n">
        <v>6820</v>
      </c>
      <c r="B3777" s="4" t="s">
        <v>21401</v>
      </c>
      <c r="C3777" s="4"/>
      <c r="D3777" s="4" t="s">
        <v>21402</v>
      </c>
      <c r="E3777" s="5" t="s">
        <v>21403</v>
      </c>
      <c r="F3777" s="4" t="s">
        <v>505</v>
      </c>
      <c r="G3777" s="4" t="s">
        <v>84</v>
      </c>
      <c r="H3777" s="5" t="s">
        <v>21404</v>
      </c>
      <c r="I3777" s="4" t="s">
        <v>21405</v>
      </c>
      <c r="J3777" s="5" t="n">
        <f aca="false">LEN(K3777)</f>
        <v>20</v>
      </c>
      <c r="K3777" s="6" t="s">
        <v>21406</v>
      </c>
      <c r="L3777" s="4" t="s">
        <v>78</v>
      </c>
      <c r="M3777" s="4" t="s">
        <v>1085</v>
      </c>
    </row>
    <row r="3778" customFormat="false" ht="15.75" hidden="false" customHeight="true" outlineLevel="0" collapsed="false">
      <c r="A3778" s="4" t="n">
        <v>6831</v>
      </c>
      <c r="B3778" s="4" t="s">
        <v>21407</v>
      </c>
      <c r="C3778" s="4"/>
      <c r="D3778" s="4" t="s">
        <v>21408</v>
      </c>
      <c r="E3778" s="5" t="s">
        <v>17912</v>
      </c>
      <c r="F3778" s="4" t="s">
        <v>5150</v>
      </c>
      <c r="G3778" s="4" t="s">
        <v>84</v>
      </c>
      <c r="H3778" s="5" t="s">
        <v>21409</v>
      </c>
      <c r="I3778" s="4" t="s">
        <v>21410</v>
      </c>
      <c r="J3778" s="5" t="n">
        <f aca="false">LEN(K3778)</f>
        <v>20</v>
      </c>
      <c r="K3778" s="6" t="s">
        <v>20726</v>
      </c>
      <c r="L3778" s="4" t="s">
        <v>637</v>
      </c>
      <c r="M3778" s="4" t="s">
        <v>31</v>
      </c>
    </row>
    <row r="3779" customFormat="false" ht="15.75" hidden="false" customHeight="true" outlineLevel="0" collapsed="false">
      <c r="A3779" s="4" t="n">
        <v>6840</v>
      </c>
      <c r="B3779" s="4" t="s">
        <v>21411</v>
      </c>
      <c r="C3779" s="4"/>
      <c r="D3779" s="4" t="s">
        <v>21412</v>
      </c>
      <c r="E3779" s="5" t="s">
        <v>228</v>
      </c>
      <c r="F3779" s="4" t="s">
        <v>162</v>
      </c>
      <c r="G3779" s="4" t="s">
        <v>84</v>
      </c>
      <c r="H3779" s="5" t="s">
        <v>21413</v>
      </c>
      <c r="I3779" s="7" t="s">
        <v>21414</v>
      </c>
      <c r="J3779" s="5" t="n">
        <f aca="false">LEN(K3779)</f>
        <v>20</v>
      </c>
      <c r="K3779" s="6" t="s">
        <v>21415</v>
      </c>
      <c r="L3779" s="4" t="s">
        <v>31</v>
      </c>
      <c r="M3779" s="4" t="s">
        <v>21416</v>
      </c>
    </row>
    <row r="3780" customFormat="false" ht="15.75" hidden="false" customHeight="true" outlineLevel="0" collapsed="false">
      <c r="A3780" s="4" t="n">
        <v>6850</v>
      </c>
      <c r="B3780" s="4" t="s">
        <v>21417</v>
      </c>
      <c r="C3780" s="4"/>
      <c r="D3780" s="4" t="s">
        <v>21418</v>
      </c>
      <c r="E3780" s="5" t="s">
        <v>5149</v>
      </c>
      <c r="F3780" s="4" t="s">
        <v>5150</v>
      </c>
      <c r="G3780" s="4" t="s">
        <v>84</v>
      </c>
      <c r="H3780" s="5" t="s">
        <v>21419</v>
      </c>
      <c r="I3780" s="4" t="s">
        <v>21420</v>
      </c>
      <c r="J3780" s="5" t="n">
        <f aca="false">LEN(K3780)</f>
        <v>20</v>
      </c>
      <c r="K3780" s="10" t="str">
        <f aca="false">LOWER(SUBSTITUTE(SUBSTITUTE(SUBSTITUTE(SUBSTITUTE(SUBSTITUTE(SUBSTITUTE(SUBSTITUTE(B3780,"S.L.",""),"SL",""),"S.A.",""),"SA","")," ",""),".",""),",",""))&amp;".com"</f>
        <v>hostalpuntaprima.com</v>
      </c>
      <c r="L3780" s="4" t="s">
        <v>57</v>
      </c>
      <c r="M3780" s="4" t="s">
        <v>1979</v>
      </c>
    </row>
    <row r="3781" customFormat="false" ht="15.75" hidden="false" customHeight="true" outlineLevel="0" collapsed="false">
      <c r="A3781" s="4" t="n">
        <v>6863</v>
      </c>
      <c r="B3781" s="4" t="s">
        <v>21421</v>
      </c>
      <c r="C3781" s="4"/>
      <c r="D3781" s="4" t="s">
        <v>21422</v>
      </c>
      <c r="E3781" s="5" t="s">
        <v>21423</v>
      </c>
      <c r="F3781" s="4" t="s">
        <v>2923</v>
      </c>
      <c r="G3781" s="4" t="s">
        <v>84</v>
      </c>
      <c r="H3781" s="5" t="s">
        <v>21424</v>
      </c>
      <c r="I3781" s="4" t="s">
        <v>21425</v>
      </c>
      <c r="J3781" s="5" t="n">
        <f aca="false">LEN(K3781)</f>
        <v>20</v>
      </c>
      <c r="K3781" s="6" t="s">
        <v>21426</v>
      </c>
      <c r="L3781" s="4" t="s">
        <v>31</v>
      </c>
      <c r="M3781" s="4" t="s">
        <v>1016</v>
      </c>
    </row>
    <row r="3782" customFormat="false" ht="15.75" hidden="false" customHeight="true" outlineLevel="0" collapsed="false">
      <c r="A3782" s="4" t="n">
        <v>6882</v>
      </c>
      <c r="B3782" s="4" t="s">
        <v>21427</v>
      </c>
      <c r="C3782" s="4"/>
      <c r="D3782" s="4" t="s">
        <v>21428</v>
      </c>
      <c r="E3782" s="5" t="s">
        <v>2928</v>
      </c>
      <c r="F3782" s="4" t="s">
        <v>83</v>
      </c>
      <c r="G3782" s="4" t="s">
        <v>84</v>
      </c>
      <c r="H3782" s="5" t="s">
        <v>21429</v>
      </c>
      <c r="I3782" s="4" t="s">
        <v>21430</v>
      </c>
      <c r="J3782" s="5" t="n">
        <f aca="false">LEN(K3782)</f>
        <v>20</v>
      </c>
      <c r="K3782" s="6" t="s">
        <v>21431</v>
      </c>
      <c r="L3782" s="4" t="s">
        <v>637</v>
      </c>
      <c r="M3782" s="4" t="s">
        <v>467</v>
      </c>
    </row>
    <row r="3783" customFormat="false" ht="15.75" hidden="false" customHeight="true" outlineLevel="0" collapsed="false">
      <c r="A3783" s="4" t="n">
        <v>6922</v>
      </c>
      <c r="B3783" s="4" t="s">
        <v>21432</v>
      </c>
      <c r="C3783" s="4"/>
      <c r="D3783" s="4" t="s">
        <v>21433</v>
      </c>
      <c r="E3783" s="5" t="s">
        <v>1768</v>
      </c>
      <c r="F3783" s="4" t="s">
        <v>83</v>
      </c>
      <c r="G3783" s="4" t="s">
        <v>84</v>
      </c>
      <c r="H3783" s="5" t="s">
        <v>21434</v>
      </c>
      <c r="I3783" s="7" t="s">
        <v>21435</v>
      </c>
      <c r="J3783" s="5" t="n">
        <f aca="false">LEN(K3783)</f>
        <v>20</v>
      </c>
      <c r="K3783" s="6" t="s">
        <v>21436</v>
      </c>
      <c r="L3783" s="4" t="s">
        <v>31</v>
      </c>
      <c r="M3783" s="4" t="s">
        <v>459</v>
      </c>
    </row>
    <row r="3784" customFormat="false" ht="15.75" hidden="false" customHeight="true" outlineLevel="0" collapsed="false">
      <c r="A3784" s="4" t="n">
        <v>6996</v>
      </c>
      <c r="B3784" s="4" t="s">
        <v>21437</v>
      </c>
      <c r="C3784" s="4"/>
      <c r="D3784" s="4" t="s">
        <v>21438</v>
      </c>
      <c r="E3784" s="5" t="s">
        <v>3544</v>
      </c>
      <c r="F3784" s="4" t="s">
        <v>122</v>
      </c>
      <c r="G3784" s="4" t="s">
        <v>84</v>
      </c>
      <c r="H3784" s="5" t="s">
        <v>21439</v>
      </c>
      <c r="I3784" s="4" t="s">
        <v>21440</v>
      </c>
      <c r="J3784" s="5" t="n">
        <f aca="false">LEN(K3784)</f>
        <v>20</v>
      </c>
      <c r="K3784" s="6" t="s">
        <v>21441</v>
      </c>
      <c r="L3784" s="4" t="s">
        <v>31</v>
      </c>
      <c r="M3784" s="4" t="s">
        <v>21442</v>
      </c>
    </row>
    <row r="3785" customFormat="false" ht="15.75" hidden="false" customHeight="true" outlineLevel="0" collapsed="false">
      <c r="A3785" s="4" t="n">
        <v>7019</v>
      </c>
      <c r="B3785" s="4" t="s">
        <v>21443</v>
      </c>
      <c r="C3785" s="4"/>
      <c r="D3785" s="4" t="s">
        <v>21444</v>
      </c>
      <c r="E3785" s="5" t="s">
        <v>648</v>
      </c>
      <c r="F3785" s="4" t="s">
        <v>649</v>
      </c>
      <c r="G3785" s="4" t="s">
        <v>84</v>
      </c>
      <c r="H3785" s="5" t="s">
        <v>21445</v>
      </c>
      <c r="I3785" s="4" t="s">
        <v>21446</v>
      </c>
      <c r="J3785" s="5" t="n">
        <f aca="false">LEN(K3785)</f>
        <v>20</v>
      </c>
      <c r="K3785" s="6" t="s">
        <v>21447</v>
      </c>
      <c r="L3785" s="4" t="s">
        <v>31</v>
      </c>
      <c r="M3785" s="4" t="s">
        <v>21448</v>
      </c>
    </row>
    <row r="3786" customFormat="false" ht="15.75" hidden="false" customHeight="true" outlineLevel="0" collapsed="false">
      <c r="A3786" s="4" t="n">
        <v>7028</v>
      </c>
      <c r="B3786" s="4" t="s">
        <v>21449</v>
      </c>
      <c r="C3786" s="4"/>
      <c r="D3786" s="4" t="s">
        <v>21450</v>
      </c>
      <c r="E3786" s="5" t="s">
        <v>648</v>
      </c>
      <c r="F3786" s="4" t="s">
        <v>649</v>
      </c>
      <c r="G3786" s="4" t="s">
        <v>84</v>
      </c>
      <c r="H3786" s="5" t="s">
        <v>21451</v>
      </c>
      <c r="I3786" s="4" t="s">
        <v>21452</v>
      </c>
      <c r="J3786" s="5" t="n">
        <f aca="false">LEN(K3786)</f>
        <v>20</v>
      </c>
      <c r="K3786" s="6" t="s">
        <v>21453</v>
      </c>
      <c r="L3786" s="4" t="s">
        <v>31</v>
      </c>
      <c r="M3786" s="4" t="s">
        <v>577</v>
      </c>
    </row>
    <row r="3787" customFormat="false" ht="15.75" hidden="false" customHeight="true" outlineLevel="0" collapsed="false">
      <c r="A3787" s="4" t="n">
        <v>7031</v>
      </c>
      <c r="B3787" s="4" t="s">
        <v>21454</v>
      </c>
      <c r="C3787" s="4"/>
      <c r="D3787" s="4" t="s">
        <v>21455</v>
      </c>
      <c r="E3787" s="5" t="s">
        <v>648</v>
      </c>
      <c r="F3787" s="4" t="s">
        <v>649</v>
      </c>
      <c r="G3787" s="4" t="s">
        <v>84</v>
      </c>
      <c r="H3787" s="5" t="s">
        <v>21456</v>
      </c>
      <c r="I3787" s="4" t="s">
        <v>21457</v>
      </c>
      <c r="J3787" s="5" t="n">
        <f aca="false">LEN(K3787)</f>
        <v>20</v>
      </c>
      <c r="K3787" s="6" t="s">
        <v>21458</v>
      </c>
      <c r="L3787" s="4" t="s">
        <v>57</v>
      </c>
      <c r="M3787" s="4" t="s">
        <v>4901</v>
      </c>
    </row>
    <row r="3788" customFormat="false" ht="15.75" hidden="false" customHeight="true" outlineLevel="0" collapsed="false">
      <c r="A3788" s="4" t="n">
        <v>7045</v>
      </c>
      <c r="B3788" s="4" t="s">
        <v>21459</v>
      </c>
      <c r="C3788" s="4"/>
      <c r="D3788" s="4" t="s">
        <v>21460</v>
      </c>
      <c r="E3788" s="5" t="s">
        <v>9764</v>
      </c>
      <c r="F3788" s="4" t="s">
        <v>4285</v>
      </c>
      <c r="G3788" s="4" t="s">
        <v>84</v>
      </c>
      <c r="H3788" s="5" t="s">
        <v>21461</v>
      </c>
      <c r="I3788" s="7" t="s">
        <v>21462</v>
      </c>
      <c r="J3788" s="5" t="n">
        <f aca="false">LEN(K3788)</f>
        <v>20</v>
      </c>
      <c r="K3788" s="6" t="s">
        <v>21463</v>
      </c>
      <c r="L3788" s="4" t="s">
        <v>31</v>
      </c>
      <c r="M3788" s="4" t="s">
        <v>31</v>
      </c>
    </row>
    <row r="3789" customFormat="false" ht="15.75" hidden="false" customHeight="true" outlineLevel="0" collapsed="false">
      <c r="A3789" s="4" t="n">
        <v>7066</v>
      </c>
      <c r="B3789" s="4" t="s">
        <v>21464</v>
      </c>
      <c r="C3789" s="4"/>
      <c r="D3789" s="4" t="s">
        <v>21465</v>
      </c>
      <c r="E3789" s="5" t="s">
        <v>564</v>
      </c>
      <c r="F3789" s="4" t="s">
        <v>565</v>
      </c>
      <c r="G3789" s="4" t="s">
        <v>84</v>
      </c>
      <c r="H3789" s="5" t="s">
        <v>21466</v>
      </c>
      <c r="I3789" s="4" t="s">
        <v>21467</v>
      </c>
      <c r="J3789" s="5" t="n">
        <f aca="false">LEN(K3789)</f>
        <v>20</v>
      </c>
      <c r="K3789" s="6" t="s">
        <v>21468</v>
      </c>
      <c r="L3789" s="4" t="s">
        <v>57</v>
      </c>
      <c r="M3789" s="4" t="s">
        <v>1063</v>
      </c>
    </row>
    <row r="3790" customFormat="false" ht="15.75" hidden="false" customHeight="true" outlineLevel="0" collapsed="false">
      <c r="A3790" s="4" t="n">
        <v>7084</v>
      </c>
      <c r="B3790" s="4" t="s">
        <v>21469</v>
      </c>
      <c r="C3790" s="4"/>
      <c r="D3790" s="4" t="s">
        <v>21470</v>
      </c>
      <c r="E3790" s="5" t="s">
        <v>4284</v>
      </c>
      <c r="F3790" s="4" t="s">
        <v>4285</v>
      </c>
      <c r="G3790" s="4" t="s">
        <v>84</v>
      </c>
      <c r="H3790" s="5" t="s">
        <v>21471</v>
      </c>
      <c r="I3790" s="4" t="s">
        <v>21472</v>
      </c>
      <c r="J3790" s="5" t="n">
        <f aca="false">LEN(K3790)</f>
        <v>20</v>
      </c>
      <c r="K3790" s="6" t="s">
        <v>21473</v>
      </c>
      <c r="L3790" s="4" t="s">
        <v>57</v>
      </c>
      <c r="M3790" s="4" t="s">
        <v>21474</v>
      </c>
    </row>
    <row r="3791" customFormat="false" ht="15.75" hidden="false" customHeight="true" outlineLevel="0" collapsed="false">
      <c r="A3791" s="4" t="n">
        <v>7124</v>
      </c>
      <c r="B3791" s="4" t="s">
        <v>21475</v>
      </c>
      <c r="C3791" s="4"/>
      <c r="D3791" s="4" t="s">
        <v>21476</v>
      </c>
      <c r="E3791" s="5" t="s">
        <v>91</v>
      </c>
      <c r="F3791" s="4" t="s">
        <v>92</v>
      </c>
      <c r="G3791" s="4" t="s">
        <v>84</v>
      </c>
      <c r="H3791" s="5" t="s">
        <v>21477</v>
      </c>
      <c r="I3791" s="4" t="s">
        <v>21478</v>
      </c>
      <c r="J3791" s="5" t="n">
        <f aca="false">LEN(K3791)</f>
        <v>20</v>
      </c>
      <c r="K3791" s="6" t="s">
        <v>21479</v>
      </c>
      <c r="L3791" s="4" t="s">
        <v>21</v>
      </c>
      <c r="M3791" s="4" t="s">
        <v>102</v>
      </c>
    </row>
    <row r="3792" customFormat="false" ht="15.75" hidden="false" customHeight="true" outlineLevel="0" collapsed="false">
      <c r="A3792" s="4" t="n">
        <v>7147</v>
      </c>
      <c r="B3792" s="4" t="s">
        <v>21480</v>
      </c>
      <c r="C3792" s="4"/>
      <c r="D3792" s="4" t="s">
        <v>21481</v>
      </c>
      <c r="E3792" s="5" t="s">
        <v>91</v>
      </c>
      <c r="F3792" s="4" t="s">
        <v>92</v>
      </c>
      <c r="G3792" s="4" t="s">
        <v>84</v>
      </c>
      <c r="H3792" s="5" t="s">
        <v>21482</v>
      </c>
      <c r="I3792" s="4" t="s">
        <v>21483</v>
      </c>
      <c r="J3792" s="5" t="n">
        <f aca="false">LEN(K3792)</f>
        <v>20</v>
      </c>
      <c r="K3792" s="6" t="s">
        <v>19808</v>
      </c>
      <c r="L3792" s="4" t="s">
        <v>21</v>
      </c>
      <c r="M3792" s="4" t="s">
        <v>877</v>
      </c>
    </row>
    <row r="3793" customFormat="false" ht="15.75" hidden="false" customHeight="true" outlineLevel="0" collapsed="false">
      <c r="A3793" s="4" t="n">
        <v>7168</v>
      </c>
      <c r="B3793" s="4" t="s">
        <v>21484</v>
      </c>
      <c r="C3793" s="4"/>
      <c r="D3793" s="4" t="s">
        <v>21485</v>
      </c>
      <c r="E3793" s="5" t="s">
        <v>91</v>
      </c>
      <c r="F3793" s="4" t="s">
        <v>92</v>
      </c>
      <c r="G3793" s="4" t="s">
        <v>84</v>
      </c>
      <c r="H3793" s="5" t="s">
        <v>21486</v>
      </c>
      <c r="I3793" s="7" t="s">
        <v>21487</v>
      </c>
      <c r="J3793" s="5" t="n">
        <f aca="false">LEN(K3793)</f>
        <v>20</v>
      </c>
      <c r="K3793" s="6" t="s">
        <v>21488</v>
      </c>
      <c r="L3793" s="4" t="s">
        <v>78</v>
      </c>
      <c r="M3793" s="4" t="s">
        <v>2429</v>
      </c>
    </row>
    <row r="3794" customFormat="false" ht="15.75" hidden="false" customHeight="true" outlineLevel="0" collapsed="false">
      <c r="A3794" s="4" t="n">
        <v>7198</v>
      </c>
      <c r="B3794" s="4" t="s">
        <v>21489</v>
      </c>
      <c r="C3794" s="4"/>
      <c r="D3794" s="4" t="s">
        <v>21490</v>
      </c>
      <c r="E3794" s="5" t="s">
        <v>11994</v>
      </c>
      <c r="F3794" s="4" t="s">
        <v>11995</v>
      </c>
      <c r="G3794" s="4" t="s">
        <v>84</v>
      </c>
      <c r="H3794" s="5" t="s">
        <v>21491</v>
      </c>
      <c r="I3794" s="4" t="s">
        <v>18006</v>
      </c>
      <c r="J3794" s="5" t="n">
        <f aca="false">LEN(K3794)</f>
        <v>20</v>
      </c>
      <c r="K3794" s="6" t="s">
        <v>21492</v>
      </c>
      <c r="L3794" s="4" t="s">
        <v>78</v>
      </c>
      <c r="M3794" s="4" t="s">
        <v>3461</v>
      </c>
    </row>
    <row r="3795" customFormat="false" ht="15.75" hidden="false" customHeight="true" outlineLevel="0" collapsed="false">
      <c r="A3795" s="4" t="n">
        <v>7201</v>
      </c>
      <c r="B3795" s="4" t="s">
        <v>21493</v>
      </c>
      <c r="C3795" s="4"/>
      <c r="D3795" s="4" t="s">
        <v>21494</v>
      </c>
      <c r="E3795" s="5" t="s">
        <v>9824</v>
      </c>
      <c r="F3795" s="4" t="s">
        <v>5186</v>
      </c>
      <c r="G3795" s="4" t="s">
        <v>84</v>
      </c>
      <c r="H3795" s="5" t="s">
        <v>21495</v>
      </c>
      <c r="I3795" s="4" t="s">
        <v>21496</v>
      </c>
      <c r="J3795" s="5" t="n">
        <f aca="false">LEN(K3795)</f>
        <v>20</v>
      </c>
      <c r="K3795" s="6" t="s">
        <v>21497</v>
      </c>
      <c r="L3795" s="4" t="s">
        <v>21</v>
      </c>
      <c r="M3795" s="4" t="s">
        <v>326</v>
      </c>
    </row>
    <row r="3796" customFormat="false" ht="15.75" hidden="false" customHeight="true" outlineLevel="0" collapsed="false">
      <c r="A3796" s="4" t="n">
        <v>7210</v>
      </c>
      <c r="B3796" s="4" t="s">
        <v>21498</v>
      </c>
      <c r="C3796" s="4"/>
      <c r="D3796" s="4" t="s">
        <v>21499</v>
      </c>
      <c r="E3796" s="5" t="s">
        <v>21500</v>
      </c>
      <c r="F3796" s="4" t="s">
        <v>21501</v>
      </c>
      <c r="G3796" s="4" t="s">
        <v>84</v>
      </c>
      <c r="H3796" s="5" t="s">
        <v>21502</v>
      </c>
      <c r="I3796" s="4" t="s">
        <v>21503</v>
      </c>
      <c r="J3796" s="5" t="n">
        <f aca="false">LEN(K3796)</f>
        <v>20</v>
      </c>
      <c r="K3796" s="6" t="s">
        <v>21504</v>
      </c>
      <c r="L3796" s="4" t="s">
        <v>78</v>
      </c>
      <c r="M3796" s="4" t="s">
        <v>359</v>
      </c>
    </row>
    <row r="3797" customFormat="false" ht="15.75" hidden="false" customHeight="true" outlineLevel="0" collapsed="false">
      <c r="A3797" s="4" t="n">
        <v>7225</v>
      </c>
      <c r="B3797" s="4" t="s">
        <v>21505</v>
      </c>
      <c r="C3797" s="4"/>
      <c r="D3797" s="4" t="s">
        <v>21506</v>
      </c>
      <c r="E3797" s="5" t="s">
        <v>228</v>
      </c>
      <c r="F3797" s="4" t="s">
        <v>162</v>
      </c>
      <c r="G3797" s="4" t="s">
        <v>84</v>
      </c>
      <c r="H3797" s="5" t="s">
        <v>21507</v>
      </c>
      <c r="I3797" s="4" t="s">
        <v>21508</v>
      </c>
      <c r="J3797" s="5" t="n">
        <f aca="false">LEN(K3797)</f>
        <v>20</v>
      </c>
      <c r="K3797" s="6" t="s">
        <v>21509</v>
      </c>
      <c r="L3797" s="4" t="s">
        <v>78</v>
      </c>
      <c r="M3797" s="4" t="s">
        <v>186</v>
      </c>
    </row>
    <row r="3798" customFormat="false" ht="15.75" hidden="false" customHeight="true" outlineLevel="0" collapsed="false">
      <c r="A3798" s="4" t="n">
        <v>7272</v>
      </c>
      <c r="B3798" s="4" t="s">
        <v>21510</v>
      </c>
      <c r="C3798" s="4"/>
      <c r="D3798" s="4" t="s">
        <v>21511</v>
      </c>
      <c r="E3798" s="5" t="s">
        <v>3544</v>
      </c>
      <c r="F3798" s="4" t="s">
        <v>122</v>
      </c>
      <c r="G3798" s="4" t="s">
        <v>84</v>
      </c>
      <c r="H3798" s="5" t="s">
        <v>21512</v>
      </c>
      <c r="I3798" s="7" t="s">
        <v>19807</v>
      </c>
      <c r="J3798" s="5" t="n">
        <f aca="false">LEN(K3798)</f>
        <v>20</v>
      </c>
      <c r="K3798" s="6" t="s">
        <v>19808</v>
      </c>
      <c r="L3798" s="4" t="s">
        <v>31</v>
      </c>
      <c r="M3798" s="4" t="s">
        <v>31</v>
      </c>
    </row>
    <row r="3799" customFormat="false" ht="15.75" hidden="false" customHeight="true" outlineLevel="0" collapsed="false">
      <c r="A3799" s="4" t="n">
        <v>7273</v>
      </c>
      <c r="B3799" s="4" t="s">
        <v>21513</v>
      </c>
      <c r="C3799" s="4"/>
      <c r="D3799" s="4" t="s">
        <v>21514</v>
      </c>
      <c r="E3799" s="5" t="s">
        <v>3544</v>
      </c>
      <c r="F3799" s="4" t="s">
        <v>122</v>
      </c>
      <c r="G3799" s="4" t="s">
        <v>84</v>
      </c>
      <c r="H3799" s="5" t="s">
        <v>21515</v>
      </c>
      <c r="I3799" s="4" t="s">
        <v>19807</v>
      </c>
      <c r="J3799" s="5" t="n">
        <f aca="false">LEN(K3799)</f>
        <v>20</v>
      </c>
      <c r="K3799" s="6" t="s">
        <v>19808</v>
      </c>
      <c r="L3799" s="4" t="s">
        <v>31</v>
      </c>
      <c r="M3799" s="4" t="s">
        <v>72</v>
      </c>
    </row>
    <row r="3800" customFormat="false" ht="15.75" hidden="false" customHeight="true" outlineLevel="0" collapsed="false">
      <c r="A3800" s="4" t="n">
        <v>7274</v>
      </c>
      <c r="B3800" s="4" t="s">
        <v>21516</v>
      </c>
      <c r="C3800" s="4"/>
      <c r="D3800" s="4" t="s">
        <v>21517</v>
      </c>
      <c r="E3800" s="5" t="s">
        <v>3544</v>
      </c>
      <c r="F3800" s="4" t="s">
        <v>122</v>
      </c>
      <c r="G3800" s="4" t="s">
        <v>84</v>
      </c>
      <c r="H3800" s="5" t="s">
        <v>21518</v>
      </c>
      <c r="I3800" s="4" t="s">
        <v>19807</v>
      </c>
      <c r="J3800" s="5" t="n">
        <f aca="false">LEN(K3800)</f>
        <v>20</v>
      </c>
      <c r="K3800" s="6" t="s">
        <v>19808</v>
      </c>
      <c r="L3800" s="4" t="s">
        <v>31</v>
      </c>
      <c r="M3800" s="4" t="s">
        <v>21519</v>
      </c>
    </row>
    <row r="3801" customFormat="false" ht="15.75" hidden="false" customHeight="true" outlineLevel="0" collapsed="false">
      <c r="A3801" s="4" t="n">
        <v>7275</v>
      </c>
      <c r="B3801" s="4" t="s">
        <v>21520</v>
      </c>
      <c r="C3801" s="4"/>
      <c r="D3801" s="4" t="s">
        <v>21521</v>
      </c>
      <c r="E3801" s="5" t="s">
        <v>648</v>
      </c>
      <c r="F3801" s="4" t="s">
        <v>649</v>
      </c>
      <c r="G3801" s="4" t="s">
        <v>84</v>
      </c>
      <c r="H3801" s="5" t="s">
        <v>21522</v>
      </c>
      <c r="I3801" s="4" t="s">
        <v>21523</v>
      </c>
      <c r="J3801" s="5" t="n">
        <f aca="false">LEN(K3801)</f>
        <v>20</v>
      </c>
      <c r="K3801" s="6" t="str">
        <f aca="false">LOWER(SUBSTITUTE(SUBSTITUTE(SUBSTITUTE(SUBSTITUTE(SUBSTITUTE(SUBSTITUTE(SUBSTITUTE(B3801,"S.L.",""),"SL",""),"S.A.",""),"SA","")," ",""),".",""),",",""))&amp;".com"</f>
        <v>clubbahamasibiza.com</v>
      </c>
      <c r="L3801" s="4" t="s">
        <v>78</v>
      </c>
      <c r="M3801" s="4" t="s">
        <v>21524</v>
      </c>
    </row>
    <row r="3802" customFormat="false" ht="15.75" hidden="false" customHeight="true" outlineLevel="0" collapsed="false">
      <c r="A3802" s="4" t="n">
        <v>7322</v>
      </c>
      <c r="B3802" s="4" t="s">
        <v>21525</v>
      </c>
      <c r="C3802" s="4"/>
      <c r="D3802" s="4" t="s">
        <v>21526</v>
      </c>
      <c r="E3802" s="5" t="s">
        <v>1768</v>
      </c>
      <c r="F3802" s="4" t="s">
        <v>83</v>
      </c>
      <c r="G3802" s="4" t="s">
        <v>84</v>
      </c>
      <c r="H3802" s="5" t="s">
        <v>21527</v>
      </c>
      <c r="I3802" s="4" t="s">
        <v>21528</v>
      </c>
      <c r="J3802" s="5" t="n">
        <f aca="false">LEN(K3802)</f>
        <v>20</v>
      </c>
      <c r="K3802" s="6" t="s">
        <v>21529</v>
      </c>
      <c r="L3802" s="4" t="s">
        <v>31</v>
      </c>
      <c r="M3802" s="4" t="s">
        <v>102</v>
      </c>
    </row>
    <row r="3803" customFormat="false" ht="15.75" hidden="false" customHeight="true" outlineLevel="0" collapsed="false">
      <c r="A3803" s="4" t="n">
        <v>7327</v>
      </c>
      <c r="B3803" s="4" t="s">
        <v>21530</v>
      </c>
      <c r="C3803" s="4"/>
      <c r="D3803" s="4" t="s">
        <v>21531</v>
      </c>
      <c r="E3803" s="5" t="s">
        <v>1768</v>
      </c>
      <c r="F3803" s="4" t="s">
        <v>1769</v>
      </c>
      <c r="G3803" s="4" t="s">
        <v>84</v>
      </c>
      <c r="H3803" s="5" t="s">
        <v>21532</v>
      </c>
      <c r="I3803" s="4" t="s">
        <v>21533</v>
      </c>
      <c r="J3803" s="5" t="n">
        <f aca="false">LEN(K3803)</f>
        <v>20</v>
      </c>
      <c r="K3803" s="6" t="str">
        <f aca="false">LOWER(SUBSTITUTE(SUBSTITUTE(SUBSTITUTE(SUBSTITUTE(SUBSTITUTE(SUBSTITUTE(SUBSTITUTE(B3803,"S.L.",""),"SL",""),"S.A.",""),"SA","")," ",""),".",""),",",""))&amp;".com"</f>
        <v>calmacanpastilla.com</v>
      </c>
      <c r="L3803" s="4" t="s">
        <v>57</v>
      </c>
      <c r="M3803" s="4" t="s">
        <v>31</v>
      </c>
    </row>
    <row r="3804" customFormat="false" ht="15.75" hidden="false" customHeight="true" outlineLevel="0" collapsed="false">
      <c r="A3804" s="4" t="n">
        <v>7349</v>
      </c>
      <c r="B3804" s="4" t="s">
        <v>21534</v>
      </c>
      <c r="C3804" s="4"/>
      <c r="D3804" s="4" t="s">
        <v>21535</v>
      </c>
      <c r="E3804" s="5" t="s">
        <v>228</v>
      </c>
      <c r="F3804" s="4" t="s">
        <v>162</v>
      </c>
      <c r="G3804" s="4" t="s">
        <v>84</v>
      </c>
      <c r="H3804" s="5" t="s">
        <v>21536</v>
      </c>
      <c r="I3804" s="7" t="str">
        <f aca="false">IFERROR(__xludf.dummyfunction("""info@""&amp;LOWER(REGEXREPLACE(B3804,""[^A-Za-z0-9]"",""""))&amp;"".com"""),"info@sagitarioplayasl.com")</f>
        <v>info@sagitarioplayasl.com</v>
      </c>
      <c r="J3804" s="5" t="n">
        <f aca="false">LEN(K3804)</f>
        <v>20</v>
      </c>
      <c r="K3804" s="6" t="s">
        <v>21537</v>
      </c>
      <c r="L3804" s="4" t="s">
        <v>31</v>
      </c>
      <c r="M3804" s="4" t="s">
        <v>31</v>
      </c>
    </row>
    <row r="3805" customFormat="false" ht="15.75" hidden="false" customHeight="true" outlineLevel="0" collapsed="false">
      <c r="A3805" s="4" t="n">
        <v>7391</v>
      </c>
      <c r="B3805" s="4" t="s">
        <v>21538</v>
      </c>
      <c r="C3805" s="4"/>
      <c r="D3805" s="4" t="s">
        <v>21539</v>
      </c>
      <c r="E3805" s="5" t="s">
        <v>1955</v>
      </c>
      <c r="F3805" s="4" t="s">
        <v>1956</v>
      </c>
      <c r="G3805" s="4" t="s">
        <v>84</v>
      </c>
      <c r="H3805" s="5" t="s">
        <v>21540</v>
      </c>
      <c r="I3805" s="4" t="str">
        <f aca="false">IFERROR(__xludf.dummyfunction("""info@""&amp;LOWER(REGEXREPLACE(B3805,""[^A-Za-z0-9]"",""""))&amp;"".com"""),"info@monboutiquehotel.com")</f>
        <v>info@monboutiquehotel.com</v>
      </c>
      <c r="J3805" s="5" t="n">
        <f aca="false">LEN(K3805)</f>
        <v>20</v>
      </c>
      <c r="K3805" s="6" t="s">
        <v>21541</v>
      </c>
      <c r="L3805" s="4" t="s">
        <v>31</v>
      </c>
      <c r="M3805" s="4" t="s">
        <v>31</v>
      </c>
    </row>
    <row r="3806" customFormat="false" ht="15.75" hidden="false" customHeight="true" outlineLevel="0" collapsed="false">
      <c r="A3806" s="4" t="n">
        <v>7446</v>
      </c>
      <c r="B3806" s="4" t="s">
        <v>21542</v>
      </c>
      <c r="C3806" s="4"/>
      <c r="D3806" s="4" t="s">
        <v>21543</v>
      </c>
      <c r="E3806" s="5" t="s">
        <v>6502</v>
      </c>
      <c r="F3806" s="4" t="s">
        <v>1645</v>
      </c>
      <c r="G3806" s="4" t="s">
        <v>84</v>
      </c>
      <c r="H3806" s="5" t="s">
        <v>21544</v>
      </c>
      <c r="I3806" s="4" t="s">
        <v>21545</v>
      </c>
      <c r="J3806" s="5" t="n">
        <f aca="false">LEN(K3806)</f>
        <v>20</v>
      </c>
      <c r="K3806" s="6" t="s">
        <v>21546</v>
      </c>
      <c r="L3806" s="4" t="s">
        <v>21</v>
      </c>
      <c r="M3806" s="4" t="s">
        <v>14555</v>
      </c>
    </row>
    <row r="3807" customFormat="false" ht="15.75" hidden="false" customHeight="true" outlineLevel="0" collapsed="false">
      <c r="A3807" s="4" t="n">
        <v>7544</v>
      </c>
      <c r="B3807" s="4" t="s">
        <v>21547</v>
      </c>
      <c r="C3807" s="4"/>
      <c r="D3807" s="4" t="s">
        <v>21548</v>
      </c>
      <c r="E3807" s="5" t="s">
        <v>1768</v>
      </c>
      <c r="F3807" s="4" t="s">
        <v>83</v>
      </c>
      <c r="G3807" s="4" t="s">
        <v>84</v>
      </c>
      <c r="H3807" s="5" t="s">
        <v>21549</v>
      </c>
      <c r="I3807" s="4" t="s">
        <v>21550</v>
      </c>
      <c r="J3807" s="5" t="n">
        <f aca="false">LEN(K3807)</f>
        <v>20</v>
      </c>
      <c r="K3807" s="6" t="s">
        <v>21551</v>
      </c>
      <c r="L3807" s="4" t="s">
        <v>21</v>
      </c>
      <c r="M3807" s="4" t="s">
        <v>1321</v>
      </c>
    </row>
    <row r="3808" customFormat="false" ht="15.75" hidden="false" customHeight="true" outlineLevel="0" collapsed="false">
      <c r="A3808" s="4" t="n">
        <v>7551</v>
      </c>
      <c r="B3808" s="4" t="s">
        <v>2495</v>
      </c>
      <c r="C3808" s="4"/>
      <c r="D3808" s="4" t="s">
        <v>21552</v>
      </c>
      <c r="E3808" s="5" t="s">
        <v>2494</v>
      </c>
      <c r="F3808" s="4" t="s">
        <v>2495</v>
      </c>
      <c r="G3808" s="4" t="s">
        <v>84</v>
      </c>
      <c r="H3808" s="5" t="s">
        <v>21553</v>
      </c>
      <c r="I3808" s="4" t="s">
        <v>21554</v>
      </c>
      <c r="J3808" s="5" t="n">
        <f aca="false">LEN(K3808)</f>
        <v>20</v>
      </c>
      <c r="K3808" s="6" t="s">
        <v>21555</v>
      </c>
      <c r="L3808" s="4" t="s">
        <v>21</v>
      </c>
      <c r="M3808" s="4" t="s">
        <v>359</v>
      </c>
    </row>
    <row r="3809" customFormat="false" ht="15.75" hidden="false" customHeight="true" outlineLevel="0" collapsed="false">
      <c r="A3809" s="4" t="n">
        <v>7575</v>
      </c>
      <c r="B3809" s="4" t="s">
        <v>21556</v>
      </c>
      <c r="C3809" s="4"/>
      <c r="D3809" s="4" t="s">
        <v>21557</v>
      </c>
      <c r="E3809" s="5" t="s">
        <v>3554</v>
      </c>
      <c r="F3809" s="4" t="s">
        <v>3555</v>
      </c>
      <c r="G3809" s="4" t="s">
        <v>84</v>
      </c>
      <c r="H3809" s="5" t="s">
        <v>21558</v>
      </c>
      <c r="I3809" s="4" t="s">
        <v>21559</v>
      </c>
      <c r="J3809" s="5" t="n">
        <f aca="false">LEN(K3809)</f>
        <v>20</v>
      </c>
      <c r="K3809" s="6" t="s">
        <v>21560</v>
      </c>
      <c r="L3809" s="4" t="s">
        <v>57</v>
      </c>
      <c r="M3809" s="4" t="s">
        <v>4848</v>
      </c>
    </row>
    <row r="3810" customFormat="false" ht="15.75" hidden="false" customHeight="true" outlineLevel="0" collapsed="false">
      <c r="A3810" s="4" t="n">
        <v>7604</v>
      </c>
      <c r="B3810" s="4" t="s">
        <v>21561</v>
      </c>
      <c r="C3810" s="4"/>
      <c r="D3810" s="4" t="s">
        <v>21562</v>
      </c>
      <c r="E3810" s="5" t="s">
        <v>21563</v>
      </c>
      <c r="F3810" s="4" t="s">
        <v>3566</v>
      </c>
      <c r="G3810" s="4" t="s">
        <v>84</v>
      </c>
      <c r="H3810" s="5" t="s">
        <v>21564</v>
      </c>
      <c r="I3810" s="7" t="s">
        <v>21565</v>
      </c>
      <c r="J3810" s="5" t="n">
        <f aca="false">LEN(K3810)</f>
        <v>20</v>
      </c>
      <c r="K3810" s="6" t="s">
        <v>21566</v>
      </c>
      <c r="L3810" s="4" t="s">
        <v>78</v>
      </c>
      <c r="M3810" s="4" t="s">
        <v>419</v>
      </c>
    </row>
    <row r="3811" customFormat="false" ht="15.75" hidden="false" customHeight="true" outlineLevel="0" collapsed="false">
      <c r="A3811" s="4" t="n">
        <v>7651</v>
      </c>
      <c r="B3811" s="4" t="s">
        <v>21567</v>
      </c>
      <c r="C3811" s="4"/>
      <c r="D3811" s="4" t="s">
        <v>21568</v>
      </c>
      <c r="E3811" s="5" t="s">
        <v>2922</v>
      </c>
      <c r="F3811" s="4" t="s">
        <v>2923</v>
      </c>
      <c r="G3811" s="4" t="s">
        <v>84</v>
      </c>
      <c r="H3811" s="5" t="s">
        <v>21569</v>
      </c>
      <c r="I3811" s="4" t="s">
        <v>21570</v>
      </c>
      <c r="J3811" s="5" t="n">
        <f aca="false">LEN(K3811)</f>
        <v>20</v>
      </c>
      <c r="K3811" s="6" t="s">
        <v>21571</v>
      </c>
      <c r="L3811" s="4" t="s">
        <v>21</v>
      </c>
      <c r="M3811" s="4" t="s">
        <v>5232</v>
      </c>
    </row>
    <row r="3812" customFormat="false" ht="15.75" hidden="false" customHeight="true" outlineLevel="0" collapsed="false">
      <c r="A3812" s="4" t="n">
        <v>7672</v>
      </c>
      <c r="B3812" s="4" t="s">
        <v>21572</v>
      </c>
      <c r="C3812" s="4"/>
      <c r="D3812" s="4" t="s">
        <v>21573</v>
      </c>
      <c r="E3812" s="5" t="s">
        <v>21390</v>
      </c>
      <c r="F3812" s="4" t="s">
        <v>1769</v>
      </c>
      <c r="G3812" s="4" t="s">
        <v>84</v>
      </c>
      <c r="H3812" s="5" t="s">
        <v>21574</v>
      </c>
      <c r="I3812" s="7" t="s">
        <v>21575</v>
      </c>
      <c r="J3812" s="5" t="n">
        <f aca="false">LEN(K3812)</f>
        <v>20</v>
      </c>
      <c r="K3812" s="6" t="s">
        <v>21576</v>
      </c>
      <c r="L3812" s="4" t="s">
        <v>57</v>
      </c>
      <c r="M3812" s="4" t="s">
        <v>31</v>
      </c>
    </row>
    <row r="3813" customFormat="false" ht="15.75" hidden="false" customHeight="true" outlineLevel="0" collapsed="false">
      <c r="A3813" s="4" t="n">
        <v>7683</v>
      </c>
      <c r="B3813" s="4" t="s">
        <v>21577</v>
      </c>
      <c r="C3813" s="4"/>
      <c r="D3813" s="4" t="s">
        <v>21578</v>
      </c>
      <c r="E3813" s="5" t="s">
        <v>9830</v>
      </c>
      <c r="F3813" s="4" t="s">
        <v>9831</v>
      </c>
      <c r="G3813" s="4" t="s">
        <v>84</v>
      </c>
      <c r="H3813" s="5" t="s">
        <v>21579</v>
      </c>
      <c r="I3813" s="4" t="s">
        <v>21580</v>
      </c>
      <c r="J3813" s="5" t="n">
        <f aca="false">LEN(K3813)</f>
        <v>20</v>
      </c>
      <c r="K3813" s="6" t="s">
        <v>21581</v>
      </c>
      <c r="L3813" s="4" t="s">
        <v>1679</v>
      </c>
      <c r="M3813" s="4" t="s">
        <v>1208</v>
      </c>
    </row>
    <row r="3814" customFormat="false" ht="15.75" hidden="false" customHeight="true" outlineLevel="0" collapsed="false">
      <c r="A3814" s="4" t="n">
        <v>7710</v>
      </c>
      <c r="B3814" s="4" t="s">
        <v>21582</v>
      </c>
      <c r="C3814" s="4"/>
      <c r="D3814" s="4" t="s">
        <v>21583</v>
      </c>
      <c r="E3814" s="5" t="s">
        <v>504</v>
      </c>
      <c r="F3814" s="4" t="s">
        <v>505</v>
      </c>
      <c r="G3814" s="4" t="s">
        <v>84</v>
      </c>
      <c r="H3814" s="5" t="s">
        <v>21584</v>
      </c>
      <c r="I3814" s="4" t="str">
        <f aca="false">IFERROR(__xludf.dummyfunction("""info@""&amp;LOWER(REGEXREPLACE(B3814,""[^A-Za-z0-9]"",""""))&amp;"".com"""),"info@hoteldonbigotesa.com")</f>
        <v>info@hoteldonbigotesa.com</v>
      </c>
      <c r="J3814" s="5" t="n">
        <f aca="false">LEN(K3814)</f>
        <v>20</v>
      </c>
      <c r="K3814" s="6" t="s">
        <v>21585</v>
      </c>
      <c r="L3814" s="4" t="s">
        <v>21</v>
      </c>
      <c r="M3814" s="4" t="s">
        <v>31</v>
      </c>
    </row>
    <row r="3815" customFormat="false" ht="15.75" hidden="false" customHeight="true" outlineLevel="0" collapsed="false">
      <c r="A3815" s="4" t="n">
        <v>7745</v>
      </c>
      <c r="B3815" s="4" t="s">
        <v>21586</v>
      </c>
      <c r="C3815" s="4"/>
      <c r="D3815" s="4" t="s">
        <v>21587</v>
      </c>
      <c r="E3815" s="5" t="s">
        <v>3583</v>
      </c>
      <c r="F3815" s="4" t="s">
        <v>505</v>
      </c>
      <c r="G3815" s="4" t="s">
        <v>84</v>
      </c>
      <c r="H3815" s="5" t="s">
        <v>21588</v>
      </c>
      <c r="I3815" s="4" t="s">
        <v>21589</v>
      </c>
      <c r="J3815" s="5" t="n">
        <f aca="false">LEN(K3815)</f>
        <v>20</v>
      </c>
      <c r="K3815" s="6" t="s">
        <v>21590</v>
      </c>
      <c r="L3815" s="4" t="s">
        <v>31</v>
      </c>
      <c r="M3815" s="4" t="s">
        <v>9493</v>
      </c>
    </row>
    <row r="3816" customFormat="false" ht="15.75" hidden="false" customHeight="true" outlineLevel="0" collapsed="false">
      <c r="A3816" s="4" t="n">
        <v>7790</v>
      </c>
      <c r="B3816" s="4" t="s">
        <v>21591</v>
      </c>
      <c r="C3816" s="4"/>
      <c r="D3816" s="4" t="s">
        <v>21592</v>
      </c>
      <c r="E3816" s="5" t="s">
        <v>6480</v>
      </c>
      <c r="F3816" s="4" t="s">
        <v>505</v>
      </c>
      <c r="G3816" s="4" t="s">
        <v>84</v>
      </c>
      <c r="H3816" s="5" t="s">
        <v>21593</v>
      </c>
      <c r="I3816" s="4" t="s">
        <v>21594</v>
      </c>
      <c r="J3816" s="5" t="n">
        <f aca="false">LEN(K3816)</f>
        <v>20</v>
      </c>
      <c r="K3816" s="6" t="s">
        <v>21595</v>
      </c>
      <c r="L3816" s="4" t="s">
        <v>31</v>
      </c>
      <c r="M3816" s="4" t="s">
        <v>3895</v>
      </c>
    </row>
    <row r="3817" customFormat="false" ht="15.75" hidden="false" customHeight="true" outlineLevel="0" collapsed="false">
      <c r="A3817" s="4" t="n">
        <v>7805</v>
      </c>
      <c r="B3817" s="4" t="s">
        <v>21596</v>
      </c>
      <c r="C3817" s="4"/>
      <c r="D3817" s="4" t="s">
        <v>21597</v>
      </c>
      <c r="E3817" s="5" t="s">
        <v>21598</v>
      </c>
      <c r="F3817" s="4" t="s">
        <v>83</v>
      </c>
      <c r="G3817" s="4" t="s">
        <v>84</v>
      </c>
      <c r="H3817" s="5" t="s">
        <v>21599</v>
      </c>
      <c r="I3817" s="4" t="str">
        <f aca="false">IFERROR(__xludf.dummyfunction("""info@""&amp;LOWER(REGEXREPLACE(B3817,""[^A-Za-z0-9]"",""""))&amp;"".com"""),"info@hotelbedsspainsl.com")</f>
        <v>info@hotelbedsspainsl.com</v>
      </c>
      <c r="J3817" s="5" t="n">
        <f aca="false">LEN(K3817)</f>
        <v>20</v>
      </c>
      <c r="K3817" s="6" t="s">
        <v>21600</v>
      </c>
      <c r="L3817" s="4" t="s">
        <v>21</v>
      </c>
      <c r="M3817" s="4" t="s">
        <v>31</v>
      </c>
    </row>
    <row r="3818" customFormat="false" ht="15.75" hidden="false" customHeight="true" outlineLevel="0" collapsed="false">
      <c r="A3818" s="4" t="n">
        <v>7841</v>
      </c>
      <c r="B3818" s="4" t="s">
        <v>21601</v>
      </c>
      <c r="C3818" s="4"/>
      <c r="D3818" s="4" t="s">
        <v>21602</v>
      </c>
      <c r="E3818" s="5" t="s">
        <v>1768</v>
      </c>
      <c r="F3818" s="4" t="s">
        <v>83</v>
      </c>
      <c r="G3818" s="4" t="s">
        <v>84</v>
      </c>
      <c r="H3818" s="5" t="s">
        <v>21603</v>
      </c>
      <c r="I3818" s="7" t="s">
        <v>21604</v>
      </c>
      <c r="J3818" s="5" t="n">
        <f aca="false">LEN(K3818)</f>
        <v>20</v>
      </c>
      <c r="K3818" s="6" t="s">
        <v>21605</v>
      </c>
      <c r="L3818" s="4" t="s">
        <v>57</v>
      </c>
      <c r="M3818" s="4" t="s">
        <v>2801</v>
      </c>
    </row>
    <row r="3819" customFormat="false" ht="15.75" hidden="false" customHeight="true" outlineLevel="0" collapsed="false">
      <c r="A3819" s="4" t="n">
        <v>7872</v>
      </c>
      <c r="B3819" s="4" t="s">
        <v>21606</v>
      </c>
      <c r="C3819" s="4"/>
      <c r="D3819" s="4" t="s">
        <v>21607</v>
      </c>
      <c r="E3819" s="5" t="s">
        <v>11948</v>
      </c>
      <c r="F3819" s="4" t="s">
        <v>122</v>
      </c>
      <c r="G3819" s="4" t="s">
        <v>84</v>
      </c>
      <c r="H3819" s="5" t="s">
        <v>21608</v>
      </c>
      <c r="I3819" s="4" t="s">
        <v>21609</v>
      </c>
      <c r="J3819" s="5" t="n">
        <f aca="false">LEN(K3819)</f>
        <v>20</v>
      </c>
      <c r="K3819" s="6" t="s">
        <v>21610</v>
      </c>
      <c r="L3819" s="4" t="s">
        <v>31</v>
      </c>
      <c r="M3819" s="4" t="s">
        <v>31</v>
      </c>
    </row>
    <row r="3820" customFormat="false" ht="15.75" hidden="false" customHeight="true" outlineLevel="0" collapsed="false">
      <c r="A3820" s="4" t="n">
        <v>7909</v>
      </c>
      <c r="B3820" s="4" t="s">
        <v>21611</v>
      </c>
      <c r="C3820" s="4"/>
      <c r="D3820" s="4" t="s">
        <v>21612</v>
      </c>
      <c r="E3820" s="5" t="s">
        <v>21613</v>
      </c>
      <c r="F3820" s="4" t="s">
        <v>6463</v>
      </c>
      <c r="G3820" s="4" t="s">
        <v>84</v>
      </c>
      <c r="H3820" s="5" t="s">
        <v>21614</v>
      </c>
      <c r="I3820" s="7" t="s">
        <v>21615</v>
      </c>
      <c r="J3820" s="5" t="n">
        <f aca="false">LEN(K3820)</f>
        <v>20</v>
      </c>
      <c r="K3820" s="6" t="s">
        <v>21616</v>
      </c>
      <c r="L3820" s="4" t="s">
        <v>78</v>
      </c>
      <c r="M3820" s="4" t="s">
        <v>1979</v>
      </c>
    </row>
    <row r="3821" customFormat="false" ht="15.75" hidden="false" customHeight="true" outlineLevel="0" collapsed="false">
      <c r="A3821" s="4" t="n">
        <v>7921</v>
      </c>
      <c r="B3821" s="4" t="s">
        <v>21617</v>
      </c>
      <c r="C3821" s="4"/>
      <c r="D3821" s="4" t="s">
        <v>21618</v>
      </c>
      <c r="E3821" s="5" t="s">
        <v>12104</v>
      </c>
      <c r="F3821" s="4" t="s">
        <v>2923</v>
      </c>
      <c r="G3821" s="4" t="s">
        <v>84</v>
      </c>
      <c r="H3821" s="5" t="s">
        <v>21619</v>
      </c>
      <c r="I3821" s="4" t="s">
        <v>21620</v>
      </c>
      <c r="J3821" s="5" t="n">
        <f aca="false">LEN(K3821)</f>
        <v>20</v>
      </c>
      <c r="K3821" s="10" t="s">
        <v>20726</v>
      </c>
      <c r="L3821" s="4" t="s">
        <v>21</v>
      </c>
      <c r="M3821" s="4" t="s">
        <v>31</v>
      </c>
    </row>
    <row r="3822" customFormat="false" ht="15.75" hidden="false" customHeight="true" outlineLevel="0" collapsed="false">
      <c r="A3822" s="4" t="n">
        <v>7930</v>
      </c>
      <c r="B3822" s="4" t="s">
        <v>21621</v>
      </c>
      <c r="C3822" s="4"/>
      <c r="D3822" s="4" t="s">
        <v>21622</v>
      </c>
      <c r="E3822" s="5" t="s">
        <v>1644</v>
      </c>
      <c r="F3822" s="4" t="s">
        <v>1645</v>
      </c>
      <c r="G3822" s="4" t="s">
        <v>84</v>
      </c>
      <c r="H3822" s="5" t="s">
        <v>21623</v>
      </c>
      <c r="I3822" s="4" t="s">
        <v>21624</v>
      </c>
      <c r="J3822" s="5" t="n">
        <f aca="false">LEN(K3822)</f>
        <v>20</v>
      </c>
      <c r="K3822" s="6" t="s">
        <v>21625</v>
      </c>
      <c r="L3822" s="4" t="s">
        <v>31</v>
      </c>
      <c r="M3822" s="4" t="s">
        <v>31</v>
      </c>
    </row>
    <row r="3823" customFormat="false" ht="15.75" hidden="false" customHeight="true" outlineLevel="0" collapsed="false">
      <c r="A3823" s="4" t="n">
        <v>7931</v>
      </c>
      <c r="B3823" s="4" t="s">
        <v>21626</v>
      </c>
      <c r="C3823" s="4"/>
      <c r="D3823" s="4" t="s">
        <v>21627</v>
      </c>
      <c r="E3823" s="5" t="s">
        <v>12044</v>
      </c>
      <c r="F3823" s="4" t="s">
        <v>12045</v>
      </c>
      <c r="G3823" s="4" t="s">
        <v>84</v>
      </c>
      <c r="H3823" s="5" t="s">
        <v>21628</v>
      </c>
      <c r="I3823" s="7" t="str">
        <f aca="false">IFERROR(__xludf.dummyfunction("""info@""&amp;LOWER(REGEXREPLACE(B3823,""[^A-Za-z0-9]"",""""))&amp;"".com"""),"info@ithakapetithotel.com")</f>
        <v>info@ithakapetithotel.com</v>
      </c>
      <c r="J3823" s="5" t="n">
        <f aca="false">LEN(K3823)</f>
        <v>20</v>
      </c>
      <c r="K3823" s="6" t="s">
        <v>21629</v>
      </c>
      <c r="L3823" s="4" t="s">
        <v>31</v>
      </c>
      <c r="M3823" s="4" t="s">
        <v>31</v>
      </c>
    </row>
    <row r="3824" customFormat="false" ht="15.75" hidden="false" customHeight="true" outlineLevel="0" collapsed="false">
      <c r="A3824" s="4" t="n">
        <v>8039</v>
      </c>
      <c r="B3824" s="4" t="s">
        <v>21630</v>
      </c>
      <c r="C3824" s="4"/>
      <c r="D3824" s="4" t="s">
        <v>21631</v>
      </c>
      <c r="E3824" s="5" t="s">
        <v>510</v>
      </c>
      <c r="F3824" s="4" t="s">
        <v>511</v>
      </c>
      <c r="G3824" s="4" t="s">
        <v>84</v>
      </c>
      <c r="H3824" s="5" t="s">
        <v>21632</v>
      </c>
      <c r="I3824" s="4" t="s">
        <v>21633</v>
      </c>
      <c r="J3824" s="5" t="n">
        <f aca="false">LEN(K3824)</f>
        <v>20</v>
      </c>
      <c r="K3824" s="6" t="s">
        <v>21634</v>
      </c>
      <c r="L3824" s="4" t="s">
        <v>31</v>
      </c>
      <c r="M3824" s="4" t="s">
        <v>31</v>
      </c>
    </row>
    <row r="3825" customFormat="false" ht="15.75" hidden="false" customHeight="true" outlineLevel="0" collapsed="false">
      <c r="A3825" s="4" t="n">
        <v>8057</v>
      </c>
      <c r="B3825" s="4" t="s">
        <v>21635</v>
      </c>
      <c r="C3825" s="4"/>
      <c r="D3825" s="4" t="s">
        <v>21636</v>
      </c>
      <c r="E3825" s="5" t="s">
        <v>1650</v>
      </c>
      <c r="F3825" s="4" t="s">
        <v>2501</v>
      </c>
      <c r="G3825" s="4" t="s">
        <v>84</v>
      </c>
      <c r="H3825" s="5" t="s">
        <v>21637</v>
      </c>
      <c r="I3825" s="4" t="s">
        <v>21638</v>
      </c>
      <c r="J3825" s="5" t="n">
        <f aca="false">LEN(K3825)</f>
        <v>20</v>
      </c>
      <c r="K3825" s="6" t="s">
        <v>21639</v>
      </c>
      <c r="L3825" s="4" t="s">
        <v>66</v>
      </c>
      <c r="M3825" s="4" t="s">
        <v>31</v>
      </c>
    </row>
    <row r="3826" customFormat="false" ht="15.75" hidden="false" customHeight="true" outlineLevel="0" collapsed="false">
      <c r="A3826" s="4" t="n">
        <v>8058</v>
      </c>
      <c r="B3826" s="4" t="s">
        <v>21640</v>
      </c>
      <c r="C3826" s="4"/>
      <c r="D3826" s="4" t="s">
        <v>21641</v>
      </c>
      <c r="E3826" s="5" t="s">
        <v>1650</v>
      </c>
      <c r="F3826" s="4" t="s">
        <v>2501</v>
      </c>
      <c r="G3826" s="4" t="s">
        <v>84</v>
      </c>
      <c r="H3826" s="5" t="s">
        <v>21637</v>
      </c>
      <c r="I3826" s="7" t="s">
        <v>21638</v>
      </c>
      <c r="J3826" s="5" t="n">
        <f aca="false">LEN(K3826)</f>
        <v>20</v>
      </c>
      <c r="K3826" s="5" t="s">
        <v>21639</v>
      </c>
      <c r="L3826" s="4" t="s">
        <v>66</v>
      </c>
      <c r="M3826" s="4" t="s">
        <v>5882</v>
      </c>
    </row>
    <row r="3827" customFormat="false" ht="15.75" hidden="false" customHeight="true" outlineLevel="0" collapsed="false">
      <c r="A3827" s="4" t="n">
        <v>8065</v>
      </c>
      <c r="B3827" s="4" t="s">
        <v>21642</v>
      </c>
      <c r="C3827" s="4"/>
      <c r="D3827" s="4" t="s">
        <v>21643</v>
      </c>
      <c r="E3827" s="5" t="s">
        <v>1650</v>
      </c>
      <c r="F3827" s="4" t="s">
        <v>2501</v>
      </c>
      <c r="G3827" s="4" t="s">
        <v>84</v>
      </c>
      <c r="H3827" s="5" t="s">
        <v>12111</v>
      </c>
      <c r="I3827" s="4" t="s">
        <v>21644</v>
      </c>
      <c r="J3827" s="5" t="n">
        <f aca="false">LEN(K3827)</f>
        <v>20</v>
      </c>
      <c r="K3827" s="6" t="s">
        <v>21645</v>
      </c>
      <c r="L3827" s="4" t="s">
        <v>78</v>
      </c>
      <c r="M3827" s="4" t="s">
        <v>31</v>
      </c>
    </row>
    <row r="3828" customFormat="false" ht="15.75" hidden="false" customHeight="true" outlineLevel="0" collapsed="false">
      <c r="A3828" s="4" t="n">
        <v>8097</v>
      </c>
      <c r="B3828" s="4" t="s">
        <v>21646</v>
      </c>
      <c r="C3828" s="4"/>
      <c r="D3828" s="4" t="s">
        <v>21647</v>
      </c>
      <c r="E3828" s="5" t="s">
        <v>2918</v>
      </c>
      <c r="F3828" s="4" t="s">
        <v>1956</v>
      </c>
      <c r="G3828" s="4" t="s">
        <v>84</v>
      </c>
      <c r="H3828" s="5" t="s">
        <v>21648</v>
      </c>
      <c r="I3828" s="4" t="s">
        <v>21649</v>
      </c>
      <c r="J3828" s="5" t="n">
        <f aca="false">LEN(K3828)</f>
        <v>20</v>
      </c>
      <c r="K3828" s="6" t="s">
        <v>21650</v>
      </c>
      <c r="L3828" s="4" t="s">
        <v>31</v>
      </c>
      <c r="M3828" s="4" t="s">
        <v>3002</v>
      </c>
    </row>
    <row r="3829" customFormat="false" ht="15.75" hidden="false" customHeight="true" outlineLevel="0" collapsed="false">
      <c r="A3829" s="4" t="n">
        <v>8120</v>
      </c>
      <c r="B3829" s="4" t="s">
        <v>21651</v>
      </c>
      <c r="C3829" s="4"/>
      <c r="D3829" s="4" t="s">
        <v>21652</v>
      </c>
      <c r="E3829" s="5" t="s">
        <v>14900</v>
      </c>
      <c r="F3829" s="4" t="s">
        <v>14901</v>
      </c>
      <c r="G3829" s="4" t="s">
        <v>146</v>
      </c>
      <c r="H3829" s="5" t="s">
        <v>21653</v>
      </c>
      <c r="I3829" s="4" t="str">
        <f aca="false">IFERROR(__xludf.dummyfunction("""info@""&amp;LOWER(REGEXREPLACE(B3829,""[^A-Za-z0-9]"",""""))&amp;"".com"""),"info@anticcanmarcelli.com")</f>
        <v>info@anticcanmarcelli.com</v>
      </c>
      <c r="J3829" s="5" t="n">
        <f aca="false">LEN(K3829)</f>
        <v>20</v>
      </c>
      <c r="K3829" s="6" t="s">
        <v>21654</v>
      </c>
      <c r="L3829" s="4" t="s">
        <v>78</v>
      </c>
      <c r="M3829" s="4" t="s">
        <v>31</v>
      </c>
    </row>
    <row r="3830" customFormat="false" ht="41.25" hidden="false" customHeight="true" outlineLevel="0" collapsed="false">
      <c r="A3830" s="4" t="n">
        <v>8161</v>
      </c>
      <c r="B3830" s="4" t="s">
        <v>21655</v>
      </c>
      <c r="C3830" s="4" t="s">
        <v>21656</v>
      </c>
      <c r="D3830" s="4" t="s">
        <v>21657</v>
      </c>
      <c r="E3830" s="5" t="s">
        <v>9910</v>
      </c>
      <c r="F3830" s="4" t="s">
        <v>9911</v>
      </c>
      <c r="G3830" s="4" t="s">
        <v>146</v>
      </c>
      <c r="H3830" s="5" t="s">
        <v>21658</v>
      </c>
      <c r="I3830" s="7" t="s">
        <v>21659</v>
      </c>
      <c r="J3830" s="5" t="n">
        <f aca="false">LEN(K3830)</f>
        <v>20</v>
      </c>
      <c r="K3830" s="6" t="s">
        <v>21660</v>
      </c>
      <c r="L3830" s="4" t="s">
        <v>21</v>
      </c>
      <c r="M3830" s="4" t="s">
        <v>929</v>
      </c>
    </row>
    <row r="3831" customFormat="false" ht="15.75" hidden="false" customHeight="true" outlineLevel="0" collapsed="false">
      <c r="A3831" s="4" t="n">
        <v>8205</v>
      </c>
      <c r="B3831" s="4" t="s">
        <v>21661</v>
      </c>
      <c r="C3831" s="4"/>
      <c r="D3831" s="4" t="s">
        <v>21662</v>
      </c>
      <c r="E3831" s="5" t="s">
        <v>2943</v>
      </c>
      <c r="F3831" s="4" t="s">
        <v>2517</v>
      </c>
      <c r="G3831" s="4" t="s">
        <v>146</v>
      </c>
      <c r="H3831" s="5" t="s">
        <v>21663</v>
      </c>
      <c r="I3831" s="4" t="s">
        <v>21664</v>
      </c>
      <c r="J3831" s="5" t="n">
        <f aca="false">LEN(K3831)</f>
        <v>20</v>
      </c>
      <c r="K3831" s="6" t="s">
        <v>21665</v>
      </c>
      <c r="L3831" s="4" t="s">
        <v>78</v>
      </c>
      <c r="M3831" s="4" t="s">
        <v>336</v>
      </c>
    </row>
    <row r="3832" customFormat="false" ht="15.75" hidden="false" customHeight="true" outlineLevel="0" collapsed="false">
      <c r="A3832" s="4" t="n">
        <v>8243</v>
      </c>
      <c r="B3832" s="4" t="s">
        <v>21666</v>
      </c>
      <c r="C3832" s="4"/>
      <c r="D3832" s="4" t="s">
        <v>21667</v>
      </c>
      <c r="E3832" s="5" t="s">
        <v>5236</v>
      </c>
      <c r="F3832" s="4" t="s">
        <v>5237</v>
      </c>
      <c r="G3832" s="4" t="s">
        <v>146</v>
      </c>
      <c r="H3832" s="5" t="s">
        <v>21668</v>
      </c>
      <c r="I3832" s="7" t="s">
        <v>21669</v>
      </c>
      <c r="J3832" s="5" t="n">
        <f aca="false">LEN(K3832)</f>
        <v>20</v>
      </c>
      <c r="K3832" s="6" t="s">
        <v>21670</v>
      </c>
      <c r="L3832" s="4" t="s">
        <v>31</v>
      </c>
      <c r="M3832" s="4" t="s">
        <v>4671</v>
      </c>
    </row>
    <row r="3833" customFormat="false" ht="15.75" hidden="false" customHeight="true" outlineLevel="0" collapsed="false">
      <c r="A3833" s="4" t="n">
        <v>8250</v>
      </c>
      <c r="B3833" s="4" t="s">
        <v>21671</v>
      </c>
      <c r="C3833" s="4" t="s">
        <v>21672</v>
      </c>
      <c r="D3833" s="4" t="s">
        <v>21673</v>
      </c>
      <c r="E3833" s="5" t="s">
        <v>5236</v>
      </c>
      <c r="F3833" s="4" t="s">
        <v>5237</v>
      </c>
      <c r="G3833" s="4" t="s">
        <v>146</v>
      </c>
      <c r="H3833" s="5" t="s">
        <v>21674</v>
      </c>
      <c r="I3833" s="4" t="str">
        <f aca="false">IFERROR(__xludf.dummyfunction("""info@""&amp;LOWER(REGEXREPLACE(B3833,""[^A-Za-z0-9]"",""""))&amp;"".com"""),"info@continentaltossa.com")</f>
        <v>info@continentaltossa.com</v>
      </c>
      <c r="J3833" s="5" t="n">
        <f aca="false">LEN(K3833)</f>
        <v>20</v>
      </c>
      <c r="K3833" s="10" t="s">
        <v>21675</v>
      </c>
      <c r="L3833" s="4" t="s">
        <v>1970</v>
      </c>
      <c r="M3833" s="4" t="s">
        <v>31</v>
      </c>
    </row>
    <row r="3834" customFormat="false" ht="15.75" hidden="false" customHeight="true" outlineLevel="0" collapsed="false">
      <c r="A3834" s="4" t="n">
        <v>8263</v>
      </c>
      <c r="B3834" s="4" t="s">
        <v>21676</v>
      </c>
      <c r="C3834" s="4" t="s">
        <v>21677</v>
      </c>
      <c r="D3834" s="4" t="s">
        <v>21678</v>
      </c>
      <c r="E3834" s="5" t="s">
        <v>7984</v>
      </c>
      <c r="F3834" s="4" t="s">
        <v>7985</v>
      </c>
      <c r="G3834" s="4" t="s">
        <v>146</v>
      </c>
      <c r="H3834" s="5" t="s">
        <v>21679</v>
      </c>
      <c r="I3834" s="4" t="s">
        <v>21680</v>
      </c>
      <c r="J3834" s="5" t="n">
        <f aca="false">LEN(K3834)</f>
        <v>20</v>
      </c>
      <c r="K3834" s="6" t="s">
        <v>21681</v>
      </c>
      <c r="L3834" s="4" t="s">
        <v>66</v>
      </c>
      <c r="M3834" s="4" t="s">
        <v>31</v>
      </c>
    </row>
    <row r="3835" customFormat="false" ht="15.75" hidden="false" customHeight="true" outlineLevel="0" collapsed="false">
      <c r="A3835" s="4" t="n">
        <v>8265</v>
      </c>
      <c r="B3835" s="4" t="s">
        <v>21682</v>
      </c>
      <c r="C3835" s="4" t="s">
        <v>21683</v>
      </c>
      <c r="D3835" s="4" t="s">
        <v>21684</v>
      </c>
      <c r="E3835" s="5" t="s">
        <v>7984</v>
      </c>
      <c r="F3835" s="4" t="s">
        <v>7985</v>
      </c>
      <c r="G3835" s="4" t="s">
        <v>146</v>
      </c>
      <c r="H3835" s="5" t="s">
        <v>21685</v>
      </c>
      <c r="I3835" s="4" t="s">
        <v>21686</v>
      </c>
      <c r="J3835" s="5" t="n">
        <f aca="false">LEN(K3835)</f>
        <v>20</v>
      </c>
      <c r="K3835" s="6" t="s">
        <v>21687</v>
      </c>
      <c r="L3835" s="4" t="s">
        <v>78</v>
      </c>
      <c r="M3835" s="4" t="s">
        <v>18194</v>
      </c>
    </row>
    <row r="3836" customFormat="false" ht="15.75" hidden="false" customHeight="true" outlineLevel="0" collapsed="false">
      <c r="A3836" s="4" t="n">
        <v>8291</v>
      </c>
      <c r="B3836" s="4" t="s">
        <v>21688</v>
      </c>
      <c r="C3836" s="4"/>
      <c r="D3836" s="4" t="s">
        <v>21689</v>
      </c>
      <c r="E3836" s="5" t="s">
        <v>144</v>
      </c>
      <c r="F3836" s="4" t="s">
        <v>145</v>
      </c>
      <c r="G3836" s="4" t="s">
        <v>146</v>
      </c>
      <c r="H3836" s="5" t="s">
        <v>21690</v>
      </c>
      <c r="I3836" s="4" t="s">
        <v>21691</v>
      </c>
      <c r="J3836" s="5" t="n">
        <f aca="false">LEN(K3836)</f>
        <v>20</v>
      </c>
      <c r="K3836" s="6" t="s">
        <v>21692</v>
      </c>
      <c r="L3836" s="4" t="s">
        <v>57</v>
      </c>
      <c r="M3836" s="4" t="s">
        <v>21693</v>
      </c>
    </row>
    <row r="3837" customFormat="false" ht="15.75" hidden="false" customHeight="true" outlineLevel="0" collapsed="false">
      <c r="A3837" s="4" t="n">
        <v>8302</v>
      </c>
      <c r="B3837" s="4" t="s">
        <v>21694</v>
      </c>
      <c r="C3837" s="4" t="s">
        <v>21695</v>
      </c>
      <c r="D3837" s="4" t="s">
        <v>21696</v>
      </c>
      <c r="E3837" s="5" t="s">
        <v>144</v>
      </c>
      <c r="F3837" s="4" t="s">
        <v>145</v>
      </c>
      <c r="G3837" s="4" t="s">
        <v>146</v>
      </c>
      <c r="H3837" s="5" t="s">
        <v>21697</v>
      </c>
      <c r="I3837" s="4" t="s">
        <v>21698</v>
      </c>
      <c r="J3837" s="5" t="n">
        <f aca="false">LEN(K3837)</f>
        <v>20</v>
      </c>
      <c r="K3837" s="6" t="s">
        <v>21699</v>
      </c>
      <c r="L3837" s="4" t="s">
        <v>78</v>
      </c>
      <c r="M3837" s="4" t="s">
        <v>435</v>
      </c>
    </row>
    <row r="3838" customFormat="false" ht="15.75" hidden="false" customHeight="true" outlineLevel="0" collapsed="false">
      <c r="A3838" s="4" t="n">
        <v>8305</v>
      </c>
      <c r="B3838" s="4" t="s">
        <v>21700</v>
      </c>
      <c r="C3838" s="4"/>
      <c r="D3838" s="4" t="s">
        <v>21701</v>
      </c>
      <c r="E3838" s="5" t="s">
        <v>144</v>
      </c>
      <c r="F3838" s="4" t="s">
        <v>145</v>
      </c>
      <c r="G3838" s="4" t="s">
        <v>146</v>
      </c>
      <c r="H3838" s="5" t="s">
        <v>21702</v>
      </c>
      <c r="I3838" s="4" t="s">
        <v>21703</v>
      </c>
      <c r="J3838" s="5" t="n">
        <f aca="false">LEN(K3838)</f>
        <v>20</v>
      </c>
      <c r="K3838" s="10" t="s">
        <v>21704</v>
      </c>
      <c r="L3838" s="4" t="s">
        <v>78</v>
      </c>
      <c r="M3838" s="4" t="s">
        <v>31</v>
      </c>
    </row>
    <row r="3839" customFormat="false" ht="15.75" hidden="false" customHeight="true" outlineLevel="0" collapsed="false">
      <c r="A3839" s="4" t="n">
        <v>8327</v>
      </c>
      <c r="B3839" s="4" t="s">
        <v>21705</v>
      </c>
      <c r="C3839" s="4"/>
      <c r="D3839" s="4" t="s">
        <v>21706</v>
      </c>
      <c r="E3839" s="5" t="s">
        <v>144</v>
      </c>
      <c r="F3839" s="4" t="s">
        <v>145</v>
      </c>
      <c r="G3839" s="4" t="s">
        <v>146</v>
      </c>
      <c r="H3839" s="5" t="s">
        <v>21707</v>
      </c>
      <c r="I3839" s="4" t="str">
        <f aca="false">IFERROR(__xludf.dummyfunction("""info@""&amp;LOWER(REGEXREPLACE(B3839,""[^A-Za-z0-9]"",""""))&amp;"".com"""),"info@hotelcleopatrasl.com")</f>
        <v>info@hotelcleopatrasl.com</v>
      </c>
      <c r="J3839" s="5" t="n">
        <f aca="false">LEN(K3839)</f>
        <v>20</v>
      </c>
      <c r="K3839" s="6" t="s">
        <v>21708</v>
      </c>
      <c r="L3839" s="4" t="s">
        <v>57</v>
      </c>
      <c r="M3839" s="4" t="s">
        <v>31</v>
      </c>
    </row>
    <row r="3840" customFormat="false" ht="15.75" hidden="false" customHeight="true" outlineLevel="0" collapsed="false">
      <c r="A3840" s="4" t="n">
        <v>8376</v>
      </c>
      <c r="B3840" s="4" t="s">
        <v>21709</v>
      </c>
      <c r="C3840" s="4" t="s">
        <v>21710</v>
      </c>
      <c r="D3840" s="4" t="s">
        <v>21711</v>
      </c>
      <c r="E3840" s="5" t="s">
        <v>9910</v>
      </c>
      <c r="F3840" s="4" t="s">
        <v>9911</v>
      </c>
      <c r="G3840" s="4" t="s">
        <v>146</v>
      </c>
      <c r="H3840" s="5" t="s">
        <v>21712</v>
      </c>
      <c r="I3840" s="4" t="s">
        <v>21713</v>
      </c>
      <c r="J3840" s="5" t="n">
        <f aca="false">LEN(K3840)</f>
        <v>20</v>
      </c>
      <c r="K3840" s="6" t="s">
        <v>21714</v>
      </c>
      <c r="L3840" s="4" t="s">
        <v>21</v>
      </c>
      <c r="M3840" s="4" t="s">
        <v>819</v>
      </c>
    </row>
    <row r="3841" customFormat="false" ht="15.75" hidden="false" customHeight="true" outlineLevel="0" collapsed="false">
      <c r="A3841" s="4" t="n">
        <v>8404</v>
      </c>
      <c r="B3841" s="4" t="s">
        <v>21715</v>
      </c>
      <c r="C3841" s="4"/>
      <c r="D3841" s="4" t="s">
        <v>21716</v>
      </c>
      <c r="E3841" s="5" t="s">
        <v>21717</v>
      </c>
      <c r="F3841" s="4" t="s">
        <v>21718</v>
      </c>
      <c r="G3841" s="4" t="s">
        <v>146</v>
      </c>
      <c r="H3841" s="5" t="s">
        <v>21719</v>
      </c>
      <c r="I3841" s="4" t="s">
        <v>21720</v>
      </c>
      <c r="J3841" s="5" t="n">
        <f aca="false">LEN(K3841)</f>
        <v>20</v>
      </c>
      <c r="K3841" s="6" t="s">
        <v>21721</v>
      </c>
      <c r="L3841" s="4" t="s">
        <v>21</v>
      </c>
      <c r="M3841" s="4" t="s">
        <v>31</v>
      </c>
    </row>
    <row r="3842" customFormat="false" ht="15.75" hidden="false" customHeight="true" outlineLevel="0" collapsed="false">
      <c r="A3842" s="4" t="n">
        <v>8414</v>
      </c>
      <c r="B3842" s="4" t="s">
        <v>21722</v>
      </c>
      <c r="C3842" s="4"/>
      <c r="D3842" s="4" t="s">
        <v>21723</v>
      </c>
      <c r="E3842" s="5" t="s">
        <v>21724</v>
      </c>
      <c r="F3842" s="4" t="s">
        <v>21725</v>
      </c>
      <c r="G3842" s="4" t="s">
        <v>146</v>
      </c>
      <c r="H3842" s="5" t="s">
        <v>21726</v>
      </c>
      <c r="I3842" s="4" t="str">
        <f aca="false">IFERROR(__xludf.dummyfunction("""info@""&amp;LOWER(REGEXREPLACE(B3842,""[^A-Za-z0-9]"",""""))&amp;"".com"""),"info@cancristofor2007.com")</f>
        <v>info@cancristofor2007.com</v>
      </c>
      <c r="J3842" s="5" t="n">
        <f aca="false">LEN(K3842)</f>
        <v>20</v>
      </c>
      <c r="K3842" s="6" t="s">
        <v>21727</v>
      </c>
      <c r="L3842" s="4" t="s">
        <v>66</v>
      </c>
      <c r="M3842" s="4" t="s">
        <v>186</v>
      </c>
    </row>
    <row r="3843" customFormat="false" ht="15.75" hidden="false" customHeight="true" outlineLevel="0" collapsed="false">
      <c r="A3843" s="4" t="n">
        <v>8428</v>
      </c>
      <c r="B3843" s="4" t="s">
        <v>21728</v>
      </c>
      <c r="C3843" s="4" t="s">
        <v>21729</v>
      </c>
      <c r="D3843" s="4" t="s">
        <v>21730</v>
      </c>
      <c r="E3843" s="5" t="s">
        <v>21731</v>
      </c>
      <c r="F3843" s="4" t="s">
        <v>21732</v>
      </c>
      <c r="G3843" s="4" t="s">
        <v>146</v>
      </c>
      <c r="H3843" s="5" t="s">
        <v>21733</v>
      </c>
      <c r="I3843" s="4" t="s">
        <v>21734</v>
      </c>
      <c r="J3843" s="5" t="n">
        <f aca="false">LEN(K3843)</f>
        <v>20</v>
      </c>
      <c r="K3843" s="6" t="s">
        <v>21735</v>
      </c>
      <c r="L3843" s="4" t="s">
        <v>57</v>
      </c>
      <c r="M3843" s="4" t="s">
        <v>591</v>
      </c>
    </row>
    <row r="3844" customFormat="false" ht="15.75" hidden="false" customHeight="true" outlineLevel="0" collapsed="false">
      <c r="A3844" s="4" t="n">
        <v>8443</v>
      </c>
      <c r="B3844" s="4" t="s">
        <v>21736</v>
      </c>
      <c r="C3844" s="4" t="s">
        <v>21737</v>
      </c>
      <c r="D3844" s="4" t="s">
        <v>21738</v>
      </c>
      <c r="E3844" s="5" t="s">
        <v>2516</v>
      </c>
      <c r="F3844" s="4" t="s">
        <v>2517</v>
      </c>
      <c r="G3844" s="4" t="s">
        <v>146</v>
      </c>
      <c r="H3844" s="5" t="s">
        <v>21739</v>
      </c>
      <c r="I3844" s="4" t="s">
        <v>21740</v>
      </c>
      <c r="J3844" s="5" t="n">
        <f aca="false">LEN(K3844)</f>
        <v>20</v>
      </c>
      <c r="K3844" s="6" t="s">
        <v>21741</v>
      </c>
      <c r="L3844" s="4" t="s">
        <v>31</v>
      </c>
      <c r="M3844" s="4" t="s">
        <v>2124</v>
      </c>
    </row>
    <row r="3845" customFormat="false" ht="15.75" hidden="false" customHeight="true" outlineLevel="0" collapsed="false">
      <c r="A3845" s="4" t="n">
        <v>8477</v>
      </c>
      <c r="B3845" s="4" t="s">
        <v>21742</v>
      </c>
      <c r="C3845" s="4" t="s">
        <v>21743</v>
      </c>
      <c r="D3845" s="4" t="s">
        <v>21744</v>
      </c>
      <c r="E3845" s="5" t="s">
        <v>21745</v>
      </c>
      <c r="F3845" s="4" t="s">
        <v>21746</v>
      </c>
      <c r="G3845" s="4" t="s">
        <v>146</v>
      </c>
      <c r="H3845" s="5" t="s">
        <v>21747</v>
      </c>
      <c r="I3845" s="7" t="s">
        <v>21748</v>
      </c>
      <c r="J3845" s="5" t="n">
        <f aca="false">LEN(K3845)</f>
        <v>20</v>
      </c>
      <c r="K3845" s="6" t="s">
        <v>21749</v>
      </c>
      <c r="L3845" s="4" t="s">
        <v>57</v>
      </c>
      <c r="M3845" s="4" t="s">
        <v>31</v>
      </c>
    </row>
    <row r="3846" customFormat="false" ht="15.75" hidden="false" customHeight="true" outlineLevel="0" collapsed="false">
      <c r="A3846" s="4" t="n">
        <v>8478</v>
      </c>
      <c r="B3846" s="4" t="s">
        <v>21750</v>
      </c>
      <c r="C3846" s="4" t="s">
        <v>21743</v>
      </c>
      <c r="D3846" s="4" t="s">
        <v>21751</v>
      </c>
      <c r="E3846" s="5" t="s">
        <v>21745</v>
      </c>
      <c r="F3846" s="4" t="s">
        <v>21746</v>
      </c>
      <c r="G3846" s="4" t="s">
        <v>146</v>
      </c>
      <c r="H3846" s="5" t="s">
        <v>21747</v>
      </c>
      <c r="I3846" s="4" t="s">
        <v>21748</v>
      </c>
      <c r="J3846" s="5" t="n">
        <f aca="false">LEN(K3846)</f>
        <v>20</v>
      </c>
      <c r="K3846" s="6" t="s">
        <v>21749</v>
      </c>
      <c r="L3846" s="4" t="s">
        <v>57</v>
      </c>
      <c r="M3846" s="4" t="s">
        <v>924</v>
      </c>
    </row>
    <row r="3847" customFormat="false" ht="15.75" hidden="false" customHeight="true" outlineLevel="0" collapsed="false">
      <c r="A3847" s="4" t="n">
        <v>8490</v>
      </c>
      <c r="B3847" s="4" t="s">
        <v>21752</v>
      </c>
      <c r="C3847" s="4" t="s">
        <v>21753</v>
      </c>
      <c r="D3847" s="4" t="s">
        <v>21754</v>
      </c>
      <c r="E3847" s="5" t="s">
        <v>21755</v>
      </c>
      <c r="F3847" s="4" t="s">
        <v>21756</v>
      </c>
      <c r="G3847" s="4" t="s">
        <v>146</v>
      </c>
      <c r="H3847" s="5" t="s">
        <v>21757</v>
      </c>
      <c r="I3847" s="4" t="s">
        <v>21758</v>
      </c>
      <c r="J3847" s="5" t="n">
        <f aca="false">LEN(K3847)</f>
        <v>20</v>
      </c>
      <c r="K3847" s="6" t="s">
        <v>21759</v>
      </c>
      <c r="L3847" s="4" t="s">
        <v>31</v>
      </c>
      <c r="M3847" s="4" t="s">
        <v>996</v>
      </c>
    </row>
    <row r="3848" customFormat="false" ht="15.75" hidden="false" customHeight="true" outlineLevel="0" collapsed="false">
      <c r="A3848" s="4" t="n">
        <v>8492</v>
      </c>
      <c r="B3848" s="4" t="s">
        <v>21760</v>
      </c>
      <c r="C3848" s="4" t="s">
        <v>21761</v>
      </c>
      <c r="D3848" s="4" t="s">
        <v>21762</v>
      </c>
      <c r="E3848" s="5" t="s">
        <v>12175</v>
      </c>
      <c r="F3848" s="4" t="s">
        <v>12176</v>
      </c>
      <c r="G3848" s="4" t="s">
        <v>146</v>
      </c>
      <c r="H3848" s="5" t="s">
        <v>21763</v>
      </c>
      <c r="I3848" s="4" t="s">
        <v>21764</v>
      </c>
      <c r="J3848" s="5" t="n">
        <f aca="false">LEN(K3848)</f>
        <v>20</v>
      </c>
      <c r="K3848" s="6" t="s">
        <v>21765</v>
      </c>
      <c r="L3848" s="4" t="s">
        <v>21</v>
      </c>
      <c r="M3848" s="4" t="s">
        <v>929</v>
      </c>
    </row>
    <row r="3849" customFormat="false" ht="15.75" hidden="false" customHeight="true" outlineLevel="0" collapsed="false">
      <c r="A3849" s="4" t="n">
        <v>8556</v>
      </c>
      <c r="B3849" s="4" t="s">
        <v>21766</v>
      </c>
      <c r="C3849" s="4" t="s">
        <v>21767</v>
      </c>
      <c r="D3849" s="4" t="s">
        <v>21768</v>
      </c>
      <c r="E3849" s="5" t="s">
        <v>21769</v>
      </c>
      <c r="F3849" s="4" t="s">
        <v>21770</v>
      </c>
      <c r="G3849" s="4" t="s">
        <v>146</v>
      </c>
      <c r="H3849" s="5" t="s">
        <v>21771</v>
      </c>
      <c r="I3849" s="4" t="s">
        <v>21772</v>
      </c>
      <c r="J3849" s="5" t="n">
        <f aca="false">LEN(K3849)</f>
        <v>20</v>
      </c>
      <c r="K3849" s="6" t="s">
        <v>21773</v>
      </c>
      <c r="L3849" s="4" t="s">
        <v>31</v>
      </c>
      <c r="M3849" s="4" t="s">
        <v>31</v>
      </c>
    </row>
    <row r="3850" customFormat="false" ht="15.75" hidden="false" customHeight="true" outlineLevel="0" collapsed="false">
      <c r="A3850" s="4" t="n">
        <v>8557</v>
      </c>
      <c r="B3850" s="4" t="s">
        <v>21774</v>
      </c>
      <c r="C3850" s="4" t="s">
        <v>21775</v>
      </c>
      <c r="D3850" s="4" t="s">
        <v>21776</v>
      </c>
      <c r="E3850" s="5" t="s">
        <v>21777</v>
      </c>
      <c r="F3850" s="4" t="s">
        <v>21770</v>
      </c>
      <c r="G3850" s="4" t="s">
        <v>146</v>
      </c>
      <c r="H3850" s="5" t="s">
        <v>21778</v>
      </c>
      <c r="I3850" s="4" t="s">
        <v>21779</v>
      </c>
      <c r="J3850" s="5" t="n">
        <f aca="false">LEN(K3850)</f>
        <v>20</v>
      </c>
      <c r="K3850" s="6" t="s">
        <v>21780</v>
      </c>
      <c r="L3850" s="4" t="s">
        <v>57</v>
      </c>
      <c r="M3850" s="4" t="s">
        <v>1216</v>
      </c>
    </row>
    <row r="3851" customFormat="false" ht="15.75" hidden="false" customHeight="true" outlineLevel="0" collapsed="false">
      <c r="A3851" s="4" t="n">
        <v>8559</v>
      </c>
      <c r="B3851" s="4" t="s">
        <v>21781</v>
      </c>
      <c r="C3851" s="4" t="s">
        <v>21782</v>
      </c>
      <c r="D3851" s="4" t="s">
        <v>21783</v>
      </c>
      <c r="E3851" s="5" t="s">
        <v>21777</v>
      </c>
      <c r="F3851" s="4" t="s">
        <v>21770</v>
      </c>
      <c r="G3851" s="4" t="s">
        <v>146</v>
      </c>
      <c r="H3851" s="5" t="s">
        <v>21784</v>
      </c>
      <c r="I3851" s="4" t="s">
        <v>21785</v>
      </c>
      <c r="J3851" s="5" t="n">
        <f aca="false">LEN(K3851)</f>
        <v>20</v>
      </c>
      <c r="K3851" s="6" t="s">
        <v>21786</v>
      </c>
      <c r="L3851" s="4" t="s">
        <v>31</v>
      </c>
      <c r="M3851" s="4" t="s">
        <v>31</v>
      </c>
    </row>
    <row r="3852" customFormat="false" ht="15.75" hidden="false" customHeight="true" outlineLevel="0" collapsed="false">
      <c r="A3852" s="4" t="n">
        <v>8607</v>
      </c>
      <c r="B3852" s="4" t="s">
        <v>21787</v>
      </c>
      <c r="C3852" s="4" t="s">
        <v>21788</v>
      </c>
      <c r="D3852" s="4" t="s">
        <v>21789</v>
      </c>
      <c r="E3852" s="5" t="s">
        <v>21790</v>
      </c>
      <c r="F3852" s="4" t="s">
        <v>21791</v>
      </c>
      <c r="G3852" s="4" t="s">
        <v>1567</v>
      </c>
      <c r="H3852" s="5" t="s">
        <v>21792</v>
      </c>
      <c r="I3852" s="4" t="s">
        <v>21793</v>
      </c>
      <c r="J3852" s="5" t="n">
        <f aca="false">LEN(K3852)</f>
        <v>20</v>
      </c>
      <c r="K3852" s="6" t="s">
        <v>21794</v>
      </c>
      <c r="L3852" s="4" t="s">
        <v>57</v>
      </c>
      <c r="M3852" s="4" t="s">
        <v>22</v>
      </c>
    </row>
    <row r="3853" customFormat="false" ht="15.75" hidden="false" customHeight="true" outlineLevel="0" collapsed="false">
      <c r="A3853" s="4" t="n">
        <v>8681</v>
      </c>
      <c r="B3853" s="4" t="s">
        <v>21795</v>
      </c>
      <c r="C3853" s="4" t="s">
        <v>21796</v>
      </c>
      <c r="D3853" s="4" t="s">
        <v>21797</v>
      </c>
      <c r="E3853" s="5" t="s">
        <v>21798</v>
      </c>
      <c r="F3853" s="4" t="s">
        <v>21799</v>
      </c>
      <c r="G3853" s="4" t="s">
        <v>1567</v>
      </c>
      <c r="H3853" s="5" t="s">
        <v>21800</v>
      </c>
      <c r="I3853" s="7" t="s">
        <v>21801</v>
      </c>
      <c r="J3853" s="5" t="n">
        <f aca="false">LEN(K3853)</f>
        <v>20</v>
      </c>
      <c r="K3853" s="6" t="s">
        <v>21802</v>
      </c>
      <c r="L3853" s="4" t="s">
        <v>66</v>
      </c>
      <c r="M3853" s="4" t="s">
        <v>996</v>
      </c>
    </row>
    <row r="3854" customFormat="false" ht="15.75" hidden="false" customHeight="true" outlineLevel="0" collapsed="false">
      <c r="A3854" s="4" t="n">
        <v>8695</v>
      </c>
      <c r="B3854" s="4" t="s">
        <v>21803</v>
      </c>
      <c r="C3854" s="4" t="s">
        <v>21804</v>
      </c>
      <c r="D3854" s="4" t="s">
        <v>21805</v>
      </c>
      <c r="E3854" s="5" t="s">
        <v>21806</v>
      </c>
      <c r="F3854" s="4" t="s">
        <v>1984</v>
      </c>
      <c r="G3854" s="4" t="s">
        <v>1567</v>
      </c>
      <c r="H3854" s="5" t="s">
        <v>21807</v>
      </c>
      <c r="I3854" s="4" t="s">
        <v>21808</v>
      </c>
      <c r="J3854" s="5" t="n">
        <f aca="false">LEN(K3854)</f>
        <v>20</v>
      </c>
      <c r="K3854" s="6" t="s">
        <v>21809</v>
      </c>
      <c r="L3854" s="4" t="s">
        <v>31</v>
      </c>
      <c r="M3854" s="4" t="s">
        <v>794</v>
      </c>
    </row>
    <row r="3855" customFormat="false" ht="15.75" hidden="false" customHeight="true" outlineLevel="0" collapsed="false">
      <c r="A3855" s="4" t="n">
        <v>11685</v>
      </c>
      <c r="B3855" s="4" t="s">
        <v>21810</v>
      </c>
      <c r="C3855" s="4"/>
      <c r="D3855" s="4" t="s">
        <v>21811</v>
      </c>
      <c r="E3855" s="5" t="s">
        <v>9961</v>
      </c>
      <c r="F3855" s="4" t="s">
        <v>9962</v>
      </c>
      <c r="G3855" s="4" t="s">
        <v>355</v>
      </c>
      <c r="H3855" s="5" t="s">
        <v>21812</v>
      </c>
      <c r="I3855" s="7" t="s">
        <v>21813</v>
      </c>
      <c r="J3855" s="5" t="n">
        <f aca="false">LEN(K3855)</f>
        <v>20</v>
      </c>
      <c r="K3855" s="6" t="s">
        <v>21814</v>
      </c>
      <c r="L3855" s="4" t="s">
        <v>21</v>
      </c>
      <c r="M3855" s="4" t="s">
        <v>2082</v>
      </c>
    </row>
    <row r="3856" customFormat="false" ht="15.75" hidden="false" customHeight="true" outlineLevel="0" collapsed="false">
      <c r="A3856" s="4" t="n">
        <v>8783</v>
      </c>
      <c r="B3856" s="4" t="s">
        <v>21815</v>
      </c>
      <c r="C3856" s="4"/>
      <c r="D3856" s="4" t="s">
        <v>21816</v>
      </c>
      <c r="E3856" s="5" t="s">
        <v>21817</v>
      </c>
      <c r="F3856" s="4" t="s">
        <v>355</v>
      </c>
      <c r="G3856" s="4" t="s">
        <v>355</v>
      </c>
      <c r="H3856" s="5" t="s">
        <v>21818</v>
      </c>
      <c r="I3856" s="4" t="s">
        <v>21819</v>
      </c>
      <c r="J3856" s="5" t="n">
        <f aca="false">LEN(K3856)</f>
        <v>20</v>
      </c>
      <c r="K3856" s="10" t="s">
        <v>21820</v>
      </c>
      <c r="L3856" s="4" t="s">
        <v>31</v>
      </c>
      <c r="M3856" s="4" t="s">
        <v>3470</v>
      </c>
    </row>
    <row r="3857" customFormat="false" ht="15.75" hidden="false" customHeight="true" outlineLevel="0" collapsed="false">
      <c r="A3857" s="4" t="n">
        <v>8801</v>
      </c>
      <c r="B3857" s="4" t="s">
        <v>21821</v>
      </c>
      <c r="C3857" s="4"/>
      <c r="D3857" s="4" t="s">
        <v>21822</v>
      </c>
      <c r="E3857" s="5" t="s">
        <v>8078</v>
      </c>
      <c r="F3857" s="4" t="s">
        <v>8079</v>
      </c>
      <c r="G3857" s="4" t="s">
        <v>355</v>
      </c>
      <c r="H3857" s="5" t="s">
        <v>21823</v>
      </c>
      <c r="I3857" s="4" t="s">
        <v>21824</v>
      </c>
      <c r="J3857" s="5" t="n">
        <f aca="false">LEN(K3857)</f>
        <v>20</v>
      </c>
      <c r="K3857" s="10" t="s">
        <v>21825</v>
      </c>
      <c r="L3857" s="4" t="s">
        <v>21</v>
      </c>
      <c r="M3857" s="4" t="s">
        <v>294</v>
      </c>
    </row>
    <row r="3858" customFormat="false" ht="15.75" hidden="false" customHeight="true" outlineLevel="0" collapsed="false">
      <c r="A3858" s="4" t="n">
        <v>8868</v>
      </c>
      <c r="B3858" s="4" t="s">
        <v>21826</v>
      </c>
      <c r="C3858" s="4"/>
      <c r="D3858" s="4" t="s">
        <v>21827</v>
      </c>
      <c r="E3858" s="5" t="s">
        <v>1337</v>
      </c>
      <c r="F3858" s="4" t="s">
        <v>1338</v>
      </c>
      <c r="G3858" s="4" t="s">
        <v>355</v>
      </c>
      <c r="H3858" s="5" t="s">
        <v>21828</v>
      </c>
      <c r="I3858" s="4" t="s">
        <v>21829</v>
      </c>
      <c r="J3858" s="5" t="n">
        <f aca="false">LEN(K3858)</f>
        <v>20</v>
      </c>
      <c r="K3858" s="6" t="s">
        <v>21830</v>
      </c>
      <c r="L3858" s="4" t="s">
        <v>57</v>
      </c>
      <c r="M3858" s="4" t="s">
        <v>1208</v>
      </c>
    </row>
    <row r="3859" customFormat="false" ht="15.75" hidden="false" customHeight="true" outlineLevel="0" collapsed="false">
      <c r="A3859" s="4" t="n">
        <v>8891</v>
      </c>
      <c r="B3859" s="4" t="s">
        <v>21831</v>
      </c>
      <c r="C3859" s="4"/>
      <c r="D3859" s="4" t="s">
        <v>21832</v>
      </c>
      <c r="E3859" s="5" t="s">
        <v>15024</v>
      </c>
      <c r="F3859" s="4" t="s">
        <v>1658</v>
      </c>
      <c r="G3859" s="4" t="s">
        <v>355</v>
      </c>
      <c r="H3859" s="5" t="s">
        <v>21833</v>
      </c>
      <c r="I3859" s="4" t="s">
        <v>21834</v>
      </c>
      <c r="J3859" s="5" t="n">
        <f aca="false">LEN(K3859)</f>
        <v>20</v>
      </c>
      <c r="K3859" s="6" t="s">
        <v>21835</v>
      </c>
      <c r="L3859" s="4" t="s">
        <v>57</v>
      </c>
      <c r="M3859" s="4" t="s">
        <v>794</v>
      </c>
    </row>
    <row r="3860" customFormat="false" ht="15.75" hidden="false" customHeight="true" outlineLevel="0" collapsed="false">
      <c r="A3860" s="4" t="n">
        <v>8902</v>
      </c>
      <c r="B3860" s="4" t="s">
        <v>21836</v>
      </c>
      <c r="C3860" s="4"/>
      <c r="D3860" s="4" t="s">
        <v>21837</v>
      </c>
      <c r="E3860" s="5" t="s">
        <v>21838</v>
      </c>
      <c r="F3860" s="4" t="s">
        <v>6553</v>
      </c>
      <c r="G3860" s="4" t="s">
        <v>355</v>
      </c>
      <c r="H3860" s="5" t="s">
        <v>21839</v>
      </c>
      <c r="I3860" s="4" t="str">
        <f aca="false">IFERROR(__xludf.dummyfunction("""info@""&amp;LOWER(REGEXREPLACE(B3860,""[^A-Za-z0-9]"",""""))&amp;"".com"""),"info@exelasmargasgolf.com")</f>
        <v>info@exelasmargasgolf.com</v>
      </c>
      <c r="J3860" s="5" t="n">
        <f aca="false">LEN(K3860)</f>
        <v>20</v>
      </c>
      <c r="K3860" s="6" t="s">
        <v>21840</v>
      </c>
      <c r="L3860" s="4" t="s">
        <v>57</v>
      </c>
      <c r="M3860" s="4" t="s">
        <v>31</v>
      </c>
    </row>
    <row r="3861" customFormat="false" ht="15.75" hidden="false" customHeight="true" outlineLevel="0" collapsed="false">
      <c r="A3861" s="4" t="n">
        <v>8915</v>
      </c>
      <c r="B3861" s="4" t="s">
        <v>21841</v>
      </c>
      <c r="C3861" s="4"/>
      <c r="D3861" s="4" t="s">
        <v>15040</v>
      </c>
      <c r="E3861" s="5" t="s">
        <v>21842</v>
      </c>
      <c r="F3861" s="4" t="s">
        <v>21843</v>
      </c>
      <c r="G3861" s="4" t="s">
        <v>355</v>
      </c>
      <c r="H3861" s="5" t="s">
        <v>21844</v>
      </c>
      <c r="I3861" s="7" t="s">
        <v>21845</v>
      </c>
      <c r="J3861" s="5" t="n">
        <f aca="false">LEN(K3861)</f>
        <v>20</v>
      </c>
      <c r="K3861" s="6" t="s">
        <v>21846</v>
      </c>
      <c r="L3861" s="4" t="s">
        <v>57</v>
      </c>
      <c r="M3861" s="4" t="s">
        <v>929</v>
      </c>
    </row>
    <row r="3862" customFormat="false" ht="15.75" hidden="false" customHeight="true" outlineLevel="0" collapsed="false">
      <c r="A3862" s="4" t="n">
        <v>8935</v>
      </c>
      <c r="B3862" s="4" t="s">
        <v>21847</v>
      </c>
      <c r="C3862" s="4"/>
      <c r="D3862" s="4" t="s">
        <v>21848</v>
      </c>
      <c r="E3862" s="5" t="s">
        <v>8072</v>
      </c>
      <c r="F3862" s="4" t="s">
        <v>8073</v>
      </c>
      <c r="G3862" s="4" t="s">
        <v>355</v>
      </c>
      <c r="H3862" s="5" t="s">
        <v>21849</v>
      </c>
      <c r="I3862" s="4" t="s">
        <v>21850</v>
      </c>
      <c r="J3862" s="5" t="n">
        <f aca="false">LEN(K3862)</f>
        <v>20</v>
      </c>
      <c r="K3862" s="6" t="s">
        <v>21851</v>
      </c>
      <c r="L3862" s="4" t="s">
        <v>31</v>
      </c>
      <c r="M3862" s="4" t="s">
        <v>502</v>
      </c>
    </row>
    <row r="3863" customFormat="false" ht="15.75" hidden="false" customHeight="true" outlineLevel="0" collapsed="false">
      <c r="A3863" s="4" t="n">
        <v>8943</v>
      </c>
      <c r="B3863" s="4" t="s">
        <v>21852</v>
      </c>
      <c r="C3863" s="4"/>
      <c r="D3863" s="4" t="s">
        <v>21853</v>
      </c>
      <c r="E3863" s="5" t="s">
        <v>18397</v>
      </c>
      <c r="F3863" s="4" t="s">
        <v>8073</v>
      </c>
      <c r="G3863" s="4" t="s">
        <v>355</v>
      </c>
      <c r="H3863" s="5" t="s">
        <v>21854</v>
      </c>
      <c r="I3863" s="4" t="s">
        <v>21855</v>
      </c>
      <c r="J3863" s="5" t="n">
        <f aca="false">LEN(K3863)</f>
        <v>20</v>
      </c>
      <c r="K3863" s="6" t="s">
        <v>21856</v>
      </c>
      <c r="L3863" s="4" t="s">
        <v>21</v>
      </c>
      <c r="M3863" s="4" t="s">
        <v>1863</v>
      </c>
    </row>
    <row r="3864" customFormat="false" ht="15.75" hidden="false" customHeight="true" outlineLevel="0" collapsed="false">
      <c r="A3864" s="4" t="n">
        <v>8965</v>
      </c>
      <c r="B3864" s="4" t="s">
        <v>21857</v>
      </c>
      <c r="C3864" s="4"/>
      <c r="D3864" s="4" t="s">
        <v>21858</v>
      </c>
      <c r="E3864" s="5" t="s">
        <v>21859</v>
      </c>
      <c r="F3864" s="4" t="s">
        <v>700</v>
      </c>
      <c r="G3864" s="4" t="s">
        <v>700</v>
      </c>
      <c r="H3864" s="5" t="s">
        <v>21860</v>
      </c>
      <c r="I3864" s="4" t="s">
        <v>21861</v>
      </c>
      <c r="J3864" s="5" t="n">
        <f aca="false">LEN(K3864)</f>
        <v>20</v>
      </c>
      <c r="K3864" s="6" t="s">
        <v>21862</v>
      </c>
      <c r="L3864" s="4" t="s">
        <v>31</v>
      </c>
      <c r="M3864" s="4" t="s">
        <v>22</v>
      </c>
    </row>
    <row r="3865" customFormat="false" ht="15.75" hidden="false" customHeight="true" outlineLevel="0" collapsed="false">
      <c r="A3865" s="4" t="n">
        <v>8970</v>
      </c>
      <c r="B3865" s="4" t="s">
        <v>21863</v>
      </c>
      <c r="C3865" s="4"/>
      <c r="D3865" s="4" t="s">
        <v>21864</v>
      </c>
      <c r="E3865" s="5" t="s">
        <v>21859</v>
      </c>
      <c r="F3865" s="4" t="s">
        <v>700</v>
      </c>
      <c r="G3865" s="4" t="s">
        <v>700</v>
      </c>
      <c r="H3865" s="5" t="s">
        <v>21865</v>
      </c>
      <c r="I3865" s="4" t="s">
        <v>21866</v>
      </c>
      <c r="J3865" s="5" t="n">
        <f aca="false">LEN(K3865)</f>
        <v>20</v>
      </c>
      <c r="K3865" s="6" t="s">
        <v>21867</v>
      </c>
      <c r="L3865" s="4" t="s">
        <v>31</v>
      </c>
      <c r="M3865" s="4" t="s">
        <v>31</v>
      </c>
    </row>
    <row r="3866" customFormat="false" ht="15.75" hidden="false" customHeight="true" outlineLevel="0" collapsed="false">
      <c r="A3866" s="4" t="n">
        <v>8983</v>
      </c>
      <c r="B3866" s="4" t="s">
        <v>21868</v>
      </c>
      <c r="C3866" s="4"/>
      <c r="D3866" s="4" t="s">
        <v>21869</v>
      </c>
      <c r="E3866" s="5" t="s">
        <v>9986</v>
      </c>
      <c r="F3866" s="4" t="s">
        <v>700</v>
      </c>
      <c r="G3866" s="4" t="s">
        <v>700</v>
      </c>
      <c r="H3866" s="5" t="s">
        <v>21870</v>
      </c>
      <c r="I3866" s="4" t="s">
        <v>21871</v>
      </c>
      <c r="J3866" s="5" t="n">
        <f aca="false">LEN(K3866)</f>
        <v>20</v>
      </c>
      <c r="K3866" s="10" t="s">
        <v>21872</v>
      </c>
      <c r="L3866" s="4" t="s">
        <v>57</v>
      </c>
      <c r="M3866" s="4" t="s">
        <v>577</v>
      </c>
    </row>
    <row r="3867" customFormat="false" ht="15.75" hidden="false" customHeight="true" outlineLevel="0" collapsed="false">
      <c r="A3867" s="4" t="n">
        <v>8991</v>
      </c>
      <c r="B3867" s="4" t="s">
        <v>21873</v>
      </c>
      <c r="C3867" s="4"/>
      <c r="D3867" s="4" t="s">
        <v>21874</v>
      </c>
      <c r="E3867" s="5" t="s">
        <v>21875</v>
      </c>
      <c r="F3867" s="4" t="s">
        <v>21876</v>
      </c>
      <c r="G3867" s="4" t="s">
        <v>700</v>
      </c>
      <c r="H3867" s="5" t="s">
        <v>21877</v>
      </c>
      <c r="I3867" s="4" t="s">
        <v>21878</v>
      </c>
      <c r="J3867" s="5" t="n">
        <f aca="false">LEN(K3867)</f>
        <v>20</v>
      </c>
      <c r="K3867" s="6" t="s">
        <v>21879</v>
      </c>
      <c r="L3867" s="4" t="s">
        <v>57</v>
      </c>
      <c r="M3867" s="4" t="s">
        <v>381</v>
      </c>
    </row>
    <row r="3868" customFormat="false" ht="15.75" hidden="false" customHeight="true" outlineLevel="0" collapsed="false">
      <c r="A3868" s="4" t="n">
        <v>9001</v>
      </c>
      <c r="B3868" s="4" t="s">
        <v>21880</v>
      </c>
      <c r="C3868" s="4"/>
      <c r="D3868" s="4" t="s">
        <v>21881</v>
      </c>
      <c r="E3868" s="5" t="s">
        <v>21882</v>
      </c>
      <c r="F3868" s="4" t="s">
        <v>21883</v>
      </c>
      <c r="G3868" s="4" t="s">
        <v>700</v>
      </c>
      <c r="H3868" s="5" t="s">
        <v>21884</v>
      </c>
      <c r="I3868" s="4" t="s">
        <v>21885</v>
      </c>
      <c r="J3868" s="5" t="n">
        <f aca="false">LEN(K3868)</f>
        <v>20</v>
      </c>
      <c r="K3868" s="6" t="s">
        <v>21886</v>
      </c>
      <c r="L3868" s="4" t="s">
        <v>21</v>
      </c>
      <c r="M3868" s="4" t="s">
        <v>32</v>
      </c>
    </row>
    <row r="3869" customFormat="false" ht="15.75" hidden="false" customHeight="true" outlineLevel="0" collapsed="false">
      <c r="A3869" s="4" t="n">
        <v>9016</v>
      </c>
      <c r="B3869" s="4" t="s">
        <v>21887</v>
      </c>
      <c r="C3869" s="4"/>
      <c r="D3869" s="4" t="s">
        <v>15657</v>
      </c>
      <c r="E3869" s="5" t="s">
        <v>21888</v>
      </c>
      <c r="F3869" s="4" t="s">
        <v>21889</v>
      </c>
      <c r="G3869" s="4" t="s">
        <v>1574</v>
      </c>
      <c r="H3869" s="5" t="s">
        <v>21890</v>
      </c>
      <c r="I3869" s="4" t="s">
        <v>21891</v>
      </c>
      <c r="J3869" s="5" t="n">
        <f aca="false">LEN(K3869)</f>
        <v>20</v>
      </c>
      <c r="K3869" s="10" t="s">
        <v>21892</v>
      </c>
      <c r="L3869" s="4" t="s">
        <v>21</v>
      </c>
      <c r="M3869" s="4" t="s">
        <v>1016</v>
      </c>
    </row>
    <row r="3870" customFormat="false" ht="15.75" hidden="false" customHeight="true" outlineLevel="0" collapsed="false">
      <c r="A3870" s="4" t="n">
        <v>9025</v>
      </c>
      <c r="B3870" s="4" t="s">
        <v>21893</v>
      </c>
      <c r="C3870" s="4"/>
      <c r="D3870" s="4" t="s">
        <v>21894</v>
      </c>
      <c r="E3870" s="5" t="s">
        <v>2057</v>
      </c>
      <c r="F3870" s="4" t="s">
        <v>1574</v>
      </c>
      <c r="G3870" s="4" t="s">
        <v>1574</v>
      </c>
      <c r="H3870" s="5" t="s">
        <v>21895</v>
      </c>
      <c r="I3870" s="4" t="s">
        <v>21896</v>
      </c>
      <c r="J3870" s="5" t="n">
        <f aca="false">LEN(K3870)</f>
        <v>20</v>
      </c>
      <c r="K3870" s="6" t="s">
        <v>19518</v>
      </c>
      <c r="L3870" s="4" t="s">
        <v>21</v>
      </c>
      <c r="M3870" s="4" t="s">
        <v>10060</v>
      </c>
    </row>
    <row r="3871" customFormat="false" ht="15.75" hidden="false" customHeight="true" outlineLevel="0" collapsed="false">
      <c r="A3871" s="4" t="n">
        <v>9069</v>
      </c>
      <c r="B3871" s="4" t="s">
        <v>21897</v>
      </c>
      <c r="C3871" s="4"/>
      <c r="D3871" s="4" t="s">
        <v>21898</v>
      </c>
      <c r="E3871" s="5" t="s">
        <v>21899</v>
      </c>
      <c r="F3871" s="4" t="s">
        <v>21900</v>
      </c>
      <c r="G3871" s="4" t="s">
        <v>1574</v>
      </c>
      <c r="H3871" s="5" t="s">
        <v>21901</v>
      </c>
      <c r="I3871" s="4" t="str">
        <f aca="false">IFERROR(__xludf.dummyfunction("""info@""&amp;LOWER(REGEXREPLACE(B3871,""[^A-Za-z0-9]"",""""))&amp;"".com"""),"info@hotelmardearagon.com")</f>
        <v>info@hotelmardearagon.com</v>
      </c>
      <c r="J3871" s="5" t="n">
        <f aca="false">LEN(K3871)</f>
        <v>20</v>
      </c>
      <c r="K3871" s="6" t="s">
        <v>21902</v>
      </c>
      <c r="L3871" s="4" t="s">
        <v>31</v>
      </c>
      <c r="M3871" s="4" t="s">
        <v>3461</v>
      </c>
    </row>
    <row r="3872" customFormat="false" ht="15.75" hidden="false" customHeight="true" outlineLevel="0" collapsed="false">
      <c r="A3872" s="4" t="n">
        <v>9096</v>
      </c>
      <c r="B3872" s="4" t="s">
        <v>21903</v>
      </c>
      <c r="C3872" s="4"/>
      <c r="D3872" s="4" t="s">
        <v>21904</v>
      </c>
      <c r="E3872" s="5" t="s">
        <v>2990</v>
      </c>
      <c r="F3872" s="4" t="s">
        <v>2991</v>
      </c>
      <c r="G3872" s="4" t="s">
        <v>1574</v>
      </c>
      <c r="H3872" s="5" t="s">
        <v>21905</v>
      </c>
      <c r="I3872" s="4" t="s">
        <v>21906</v>
      </c>
      <c r="J3872" s="5" t="n">
        <f aca="false">LEN(K3872)</f>
        <v>20</v>
      </c>
      <c r="K3872" s="6" t="s">
        <v>21907</v>
      </c>
      <c r="L3872" s="4" t="s">
        <v>66</v>
      </c>
      <c r="M3872" s="4" t="s">
        <v>877</v>
      </c>
    </row>
    <row r="3873" customFormat="false" ht="15.75" hidden="false" customHeight="true" outlineLevel="0" collapsed="false">
      <c r="A3873" s="4" t="n">
        <v>9131</v>
      </c>
      <c r="B3873" s="4" t="s">
        <v>21908</v>
      </c>
      <c r="C3873" s="4"/>
      <c r="D3873" s="4" t="s">
        <v>21909</v>
      </c>
      <c r="E3873" s="5" t="s">
        <v>866</v>
      </c>
      <c r="F3873" s="4" t="s">
        <v>259</v>
      </c>
      <c r="G3873" s="4" t="s">
        <v>259</v>
      </c>
      <c r="H3873" s="5" t="s">
        <v>867</v>
      </c>
      <c r="I3873" s="4" t="s">
        <v>21357</v>
      </c>
      <c r="J3873" s="5" t="n">
        <f aca="false">LEN(K3873)</f>
        <v>20</v>
      </c>
      <c r="K3873" s="6" t="s">
        <v>21910</v>
      </c>
      <c r="L3873" s="4" t="s">
        <v>21</v>
      </c>
      <c r="M3873" s="4" t="s">
        <v>2321</v>
      </c>
    </row>
    <row r="3874" customFormat="false" ht="15.75" hidden="false" customHeight="true" outlineLevel="0" collapsed="false">
      <c r="A3874" s="4" t="n">
        <v>9132</v>
      </c>
      <c r="B3874" s="4" t="s">
        <v>21911</v>
      </c>
      <c r="C3874" s="4"/>
      <c r="D3874" s="4" t="s">
        <v>21912</v>
      </c>
      <c r="E3874" s="5" t="s">
        <v>866</v>
      </c>
      <c r="F3874" s="4" t="s">
        <v>259</v>
      </c>
      <c r="G3874" s="4" t="s">
        <v>259</v>
      </c>
      <c r="H3874" s="5" t="s">
        <v>867</v>
      </c>
      <c r="I3874" s="4" t="s">
        <v>21913</v>
      </c>
      <c r="J3874" s="5" t="n">
        <f aca="false">LEN(K3874)</f>
        <v>20</v>
      </c>
      <c r="K3874" s="6" t="s">
        <v>21910</v>
      </c>
      <c r="L3874" s="4" t="s">
        <v>57</v>
      </c>
      <c r="M3874" s="4" t="s">
        <v>2321</v>
      </c>
    </row>
    <row r="3875" customFormat="false" ht="15.75" hidden="false" customHeight="true" outlineLevel="0" collapsed="false">
      <c r="A3875" s="4" t="n">
        <v>9136</v>
      </c>
      <c r="B3875" s="4" t="s">
        <v>21914</v>
      </c>
      <c r="C3875" s="4" t="s">
        <v>21915</v>
      </c>
      <c r="D3875" s="4" t="s">
        <v>21916</v>
      </c>
      <c r="E3875" s="5" t="s">
        <v>6599</v>
      </c>
      <c r="F3875" s="4" t="s">
        <v>259</v>
      </c>
      <c r="G3875" s="4" t="s">
        <v>259</v>
      </c>
      <c r="H3875" s="5" t="s">
        <v>21917</v>
      </c>
      <c r="I3875" s="4" t="s">
        <v>21918</v>
      </c>
      <c r="J3875" s="5" t="n">
        <f aca="false">LEN(K3875)</f>
        <v>20</v>
      </c>
      <c r="K3875" s="10" t="s">
        <v>21919</v>
      </c>
      <c r="L3875" s="4" t="s">
        <v>31</v>
      </c>
      <c r="M3875" s="4" t="s">
        <v>4915</v>
      </c>
    </row>
    <row r="3876" customFormat="false" ht="15.75" hidden="false" customHeight="true" outlineLevel="0" collapsed="false">
      <c r="A3876" s="4" t="n">
        <v>9152</v>
      </c>
      <c r="B3876" s="4" t="s">
        <v>21920</v>
      </c>
      <c r="C3876" s="4" t="s">
        <v>21921</v>
      </c>
      <c r="D3876" s="4" t="s">
        <v>21922</v>
      </c>
      <c r="E3876" s="5" t="s">
        <v>3614</v>
      </c>
      <c r="F3876" s="4" t="s">
        <v>3615</v>
      </c>
      <c r="G3876" s="4" t="s">
        <v>259</v>
      </c>
      <c r="H3876" s="5" t="s">
        <v>21923</v>
      </c>
      <c r="I3876" s="4" t="str">
        <f aca="false">IFERROR(__xludf.dummyfunction("""info@""&amp;LOWER(REGEXREPLACE(B3876,""[^A-Za-z0-9]"",""""))&amp;"".com"""),"info@hotelpresidentsl.com")</f>
        <v>info@hotelpresidentsl.com</v>
      </c>
      <c r="J3876" s="5" t="n">
        <f aca="false">LEN(K3876)</f>
        <v>20</v>
      </c>
      <c r="K3876" s="6" t="s">
        <v>21924</v>
      </c>
      <c r="L3876" s="4" t="s">
        <v>57</v>
      </c>
      <c r="M3876" s="4" t="s">
        <v>502</v>
      </c>
    </row>
    <row r="3877" customFormat="false" ht="15.75" hidden="false" customHeight="true" outlineLevel="0" collapsed="false">
      <c r="A3877" s="4" t="n">
        <v>9165</v>
      </c>
      <c r="B3877" s="4" t="s">
        <v>21925</v>
      </c>
      <c r="C3877" s="4"/>
      <c r="D3877" s="4" t="s">
        <v>21926</v>
      </c>
      <c r="E3877" s="5" t="s">
        <v>6618</v>
      </c>
      <c r="F3877" s="4" t="s">
        <v>259</v>
      </c>
      <c r="G3877" s="4" t="s">
        <v>259</v>
      </c>
      <c r="H3877" s="5" t="s">
        <v>21927</v>
      </c>
      <c r="I3877" s="4" t="s">
        <v>21928</v>
      </c>
      <c r="J3877" s="5" t="n">
        <f aca="false">LEN(K3877)</f>
        <v>20</v>
      </c>
      <c r="K3877" s="6" t="s">
        <v>21929</v>
      </c>
      <c r="L3877" s="4" t="s">
        <v>637</v>
      </c>
      <c r="M3877" s="4" t="s">
        <v>3529</v>
      </c>
    </row>
    <row r="3878" customFormat="false" ht="15.75" hidden="false" customHeight="true" outlineLevel="0" collapsed="false">
      <c r="A3878" s="4" t="n">
        <v>9186</v>
      </c>
      <c r="B3878" s="4" t="s">
        <v>21930</v>
      </c>
      <c r="C3878" s="4" t="s">
        <v>21931</v>
      </c>
      <c r="D3878" s="4" t="s">
        <v>21932</v>
      </c>
      <c r="E3878" s="5" t="s">
        <v>12258</v>
      </c>
      <c r="F3878" s="4" t="s">
        <v>12259</v>
      </c>
      <c r="G3878" s="4" t="s">
        <v>259</v>
      </c>
      <c r="H3878" s="5" t="s">
        <v>21933</v>
      </c>
      <c r="I3878" s="4" t="str">
        <f aca="false">IFERROR(__xludf.dummyfunction("""info@""&amp;LOWER(REGEXREPLACE(B3878,""[^A-Za-z0-9]"",""""))&amp;"".com"""),"info@hotelterramarina.com")</f>
        <v>info@hotelterramarina.com</v>
      </c>
      <c r="J3878" s="5" t="n">
        <f aca="false">LEN(K3878)</f>
        <v>20</v>
      </c>
      <c r="K3878" s="6" t="s">
        <v>21934</v>
      </c>
      <c r="L3878" s="4" t="s">
        <v>66</v>
      </c>
      <c r="M3878" s="4" t="s">
        <v>5116</v>
      </c>
    </row>
    <row r="3879" customFormat="false" ht="15.75" hidden="false" customHeight="true" outlineLevel="0" collapsed="false">
      <c r="A3879" s="4" t="n">
        <v>9244</v>
      </c>
      <c r="B3879" s="4" t="s">
        <v>21935</v>
      </c>
      <c r="C3879" s="4" t="s">
        <v>21936</v>
      </c>
      <c r="D3879" s="4" t="s">
        <v>21937</v>
      </c>
      <c r="E3879" s="5" t="s">
        <v>15113</v>
      </c>
      <c r="F3879" s="4" t="s">
        <v>15114</v>
      </c>
      <c r="G3879" s="4" t="s">
        <v>259</v>
      </c>
      <c r="H3879" s="5" t="s">
        <v>21938</v>
      </c>
      <c r="I3879" s="4" t="s">
        <v>21939</v>
      </c>
      <c r="J3879" s="5" t="n">
        <f aca="false">LEN(K3879)</f>
        <v>20</v>
      </c>
      <c r="K3879" s="6" t="s">
        <v>21940</v>
      </c>
      <c r="L3879" s="4" t="s">
        <v>31</v>
      </c>
      <c r="M3879" s="4" t="s">
        <v>5116</v>
      </c>
    </row>
    <row r="3880" customFormat="false" ht="15.75" hidden="false" customHeight="true" outlineLevel="0" collapsed="false">
      <c r="A3880" s="4" t="n">
        <v>9246</v>
      </c>
      <c r="B3880" s="4" t="s">
        <v>21941</v>
      </c>
      <c r="C3880" s="4"/>
      <c r="D3880" s="4" t="s">
        <v>21942</v>
      </c>
      <c r="E3880" s="5" t="s">
        <v>15113</v>
      </c>
      <c r="F3880" s="4" t="s">
        <v>15114</v>
      </c>
      <c r="G3880" s="4" t="s">
        <v>259</v>
      </c>
      <c r="H3880" s="5" t="s">
        <v>21943</v>
      </c>
      <c r="I3880" s="4" t="s">
        <v>21944</v>
      </c>
      <c r="J3880" s="5" t="n">
        <f aca="false">LEN(K3880)</f>
        <v>20</v>
      </c>
      <c r="K3880" s="6" t="s">
        <v>21945</v>
      </c>
      <c r="L3880" s="4" t="s">
        <v>31</v>
      </c>
      <c r="M3880" s="4" t="s">
        <v>2980</v>
      </c>
    </row>
    <row r="3881" customFormat="false" ht="15.75" hidden="false" customHeight="true" outlineLevel="0" collapsed="false">
      <c r="A3881" s="4" t="n">
        <v>9253</v>
      </c>
      <c r="B3881" s="4" t="s">
        <v>21946</v>
      </c>
      <c r="C3881" s="4"/>
      <c r="D3881" s="4" t="s">
        <v>21947</v>
      </c>
      <c r="E3881" s="5" t="s">
        <v>21948</v>
      </c>
      <c r="F3881" s="4" t="s">
        <v>21949</v>
      </c>
      <c r="G3881" s="4" t="s">
        <v>259</v>
      </c>
      <c r="H3881" s="5" t="s">
        <v>21950</v>
      </c>
      <c r="I3881" s="4" t="s">
        <v>21951</v>
      </c>
      <c r="J3881" s="5" t="n">
        <f aca="false">LEN(K3881)</f>
        <v>20</v>
      </c>
      <c r="K3881" s="10" t="s">
        <v>21952</v>
      </c>
      <c r="L3881" s="4" t="s">
        <v>57</v>
      </c>
      <c r="M3881" s="4" t="s">
        <v>22</v>
      </c>
    </row>
    <row r="3882" customFormat="false" ht="15.75" hidden="false" customHeight="true" outlineLevel="0" collapsed="false">
      <c r="A3882" s="4" t="n">
        <v>9260</v>
      </c>
      <c r="B3882" s="4" t="s">
        <v>21953</v>
      </c>
      <c r="C3882" s="4"/>
      <c r="D3882" s="4" t="s">
        <v>21954</v>
      </c>
      <c r="E3882" s="5" t="s">
        <v>21955</v>
      </c>
      <c r="F3882" s="4" t="s">
        <v>21956</v>
      </c>
      <c r="G3882" s="4" t="s">
        <v>259</v>
      </c>
      <c r="H3882" s="5" t="s">
        <v>21957</v>
      </c>
      <c r="I3882" s="4" t="s">
        <v>21958</v>
      </c>
      <c r="J3882" s="5" t="n">
        <f aca="false">LEN(K3882)</f>
        <v>20</v>
      </c>
      <c r="K3882" s="6" t="s">
        <v>21959</v>
      </c>
      <c r="L3882" s="4" t="s">
        <v>31</v>
      </c>
      <c r="M3882" s="4" t="s">
        <v>31</v>
      </c>
    </row>
    <row r="3883" customFormat="false" ht="15.75" hidden="false" customHeight="true" outlineLevel="0" collapsed="false">
      <c r="A3883" s="4" t="n">
        <v>9263</v>
      </c>
      <c r="B3883" s="4" t="s">
        <v>21960</v>
      </c>
      <c r="C3883" s="4" t="s">
        <v>21961</v>
      </c>
      <c r="D3883" s="4" t="s">
        <v>21962</v>
      </c>
      <c r="E3883" s="5" t="s">
        <v>6618</v>
      </c>
      <c r="F3883" s="4" t="s">
        <v>259</v>
      </c>
      <c r="G3883" s="4" t="s">
        <v>259</v>
      </c>
      <c r="H3883" s="5" t="s">
        <v>21963</v>
      </c>
      <c r="I3883" s="4" t="s">
        <v>21964</v>
      </c>
      <c r="J3883" s="5" t="n">
        <f aca="false">LEN(K3883)</f>
        <v>20</v>
      </c>
      <c r="K3883" s="6" t="s">
        <v>21965</v>
      </c>
      <c r="L3883" s="4" t="s">
        <v>21</v>
      </c>
      <c r="M3883" s="4" t="s">
        <v>3348</v>
      </c>
    </row>
    <row r="3884" customFormat="false" ht="15.75" hidden="false" customHeight="true" outlineLevel="0" collapsed="false">
      <c r="A3884" s="4" t="n">
        <v>9278</v>
      </c>
      <c r="B3884" s="4" t="s">
        <v>21966</v>
      </c>
      <c r="C3884" s="4"/>
      <c r="D3884" s="4" t="s">
        <v>21967</v>
      </c>
      <c r="E3884" s="5" t="s">
        <v>2997</v>
      </c>
      <c r="F3884" s="4" t="s">
        <v>2998</v>
      </c>
      <c r="G3884" s="4" t="s">
        <v>259</v>
      </c>
      <c r="H3884" s="5" t="s">
        <v>21968</v>
      </c>
      <c r="I3884" s="4" t="str">
        <f aca="false">IFERROR(__xludf.dummyfunction("""info@""&amp;LOWER(REGEXREPLACE(B3884,""[^A-Za-z0-9]"",""""))&amp;"".com"""),"info@tomasaramosramos.com")</f>
        <v>info@tomasaramosramos.com</v>
      </c>
      <c r="J3884" s="5" t="n">
        <f aca="false">LEN(K3884)</f>
        <v>20</v>
      </c>
      <c r="K3884" s="6" t="s">
        <v>21969</v>
      </c>
      <c r="L3884" s="4" t="s">
        <v>78</v>
      </c>
      <c r="M3884" s="4" t="s">
        <v>31</v>
      </c>
    </row>
    <row r="3885" customFormat="false" ht="15.75" hidden="false" customHeight="true" outlineLevel="0" collapsed="false">
      <c r="A3885" s="4" t="n">
        <v>9296</v>
      </c>
      <c r="B3885" s="4" t="s">
        <v>21970</v>
      </c>
      <c r="C3885" s="4" t="s">
        <v>21971</v>
      </c>
      <c r="D3885" s="4" t="s">
        <v>21972</v>
      </c>
      <c r="E3885" s="5" t="s">
        <v>21973</v>
      </c>
      <c r="F3885" s="4" t="s">
        <v>21974</v>
      </c>
      <c r="G3885" s="4" t="s">
        <v>259</v>
      </c>
      <c r="H3885" s="5" t="s">
        <v>21975</v>
      </c>
      <c r="I3885" s="4" t="s">
        <v>21976</v>
      </c>
      <c r="J3885" s="5" t="n">
        <f aca="false">LEN(K3885)</f>
        <v>20</v>
      </c>
      <c r="K3885" s="10" t="s">
        <v>21977</v>
      </c>
      <c r="L3885" s="4" t="s">
        <v>31</v>
      </c>
      <c r="M3885" s="4" t="s">
        <v>22</v>
      </c>
    </row>
    <row r="3886" customFormat="false" ht="15.75" hidden="false" customHeight="true" outlineLevel="0" collapsed="false">
      <c r="A3886" s="4" t="n">
        <v>9310</v>
      </c>
      <c r="B3886" s="4" t="s">
        <v>21978</v>
      </c>
      <c r="C3886" s="4" t="s">
        <v>21979</v>
      </c>
      <c r="D3886" s="4" t="s">
        <v>21980</v>
      </c>
      <c r="E3886" s="5" t="s">
        <v>21981</v>
      </c>
      <c r="F3886" s="4" t="s">
        <v>21982</v>
      </c>
      <c r="G3886" s="4" t="s">
        <v>259</v>
      </c>
      <c r="H3886" s="5" t="s">
        <v>21983</v>
      </c>
      <c r="I3886" s="4" t="str">
        <f aca="false">IFERROR(__xludf.dummyfunction("""info@""&amp;LOWER(REGEXREPLACE(B3886,""[^A-Za-z0-9]"",""""))&amp;"".com"""),"info@termesmontbriosl.com")</f>
        <v>info@termesmontbriosl.com</v>
      </c>
      <c r="J3886" s="5" t="n">
        <f aca="false">LEN(K3886)</f>
        <v>20</v>
      </c>
      <c r="K3886" s="6" t="s">
        <v>21984</v>
      </c>
      <c r="L3886" s="4" t="s">
        <v>31</v>
      </c>
      <c r="M3886" s="4" t="s">
        <v>6510</v>
      </c>
    </row>
    <row r="3887" customFormat="false" ht="15.75" hidden="false" customHeight="true" outlineLevel="0" collapsed="false">
      <c r="A3887" s="4" t="n">
        <v>9325</v>
      </c>
      <c r="B3887" s="4" t="s">
        <v>21985</v>
      </c>
      <c r="C3887" s="4"/>
      <c r="D3887" s="4" t="s">
        <v>21986</v>
      </c>
      <c r="E3887" s="5" t="s">
        <v>21987</v>
      </c>
      <c r="F3887" s="4" t="s">
        <v>21988</v>
      </c>
      <c r="G3887" s="4" t="s">
        <v>259</v>
      </c>
      <c r="H3887" s="5" t="s">
        <v>21989</v>
      </c>
      <c r="I3887" s="4" t="str">
        <f aca="false">IFERROR(__xludf.dummyfunction("""info@""&amp;LOWER(REGEXREPLACE(B3887,""[^A-Za-z0-9]"",""""))&amp;"".com"""),"info@baixcamphotelssl.com")</f>
        <v>info@baixcamphotelssl.com</v>
      </c>
      <c r="J3887" s="5" t="n">
        <f aca="false">LEN(K3887)</f>
        <v>20</v>
      </c>
      <c r="K3887" s="6" t="s">
        <v>21990</v>
      </c>
      <c r="L3887" s="4" t="s">
        <v>31</v>
      </c>
      <c r="M3887" s="4" t="s">
        <v>31</v>
      </c>
    </row>
    <row r="3888" customFormat="false" ht="15.75" hidden="false" customHeight="true" outlineLevel="0" collapsed="false">
      <c r="A3888" s="4" t="n">
        <v>9341</v>
      </c>
      <c r="B3888" s="4" t="s">
        <v>21991</v>
      </c>
      <c r="C3888" s="4"/>
      <c r="D3888" s="4" t="s">
        <v>21992</v>
      </c>
      <c r="E3888" s="5" t="s">
        <v>21993</v>
      </c>
      <c r="F3888" s="4" t="s">
        <v>21994</v>
      </c>
      <c r="G3888" s="4" t="s">
        <v>2214</v>
      </c>
      <c r="H3888" s="5" t="s">
        <v>21995</v>
      </c>
      <c r="I3888" s="4" t="s">
        <v>21996</v>
      </c>
      <c r="J3888" s="5" t="n">
        <f aca="false">LEN(K3888)</f>
        <v>20</v>
      </c>
      <c r="K3888" s="6" t="s">
        <v>21997</v>
      </c>
      <c r="L3888" s="4" t="s">
        <v>31</v>
      </c>
      <c r="M3888" s="4" t="s">
        <v>22</v>
      </c>
    </row>
    <row r="3889" customFormat="false" ht="15.75" hidden="false" customHeight="true" outlineLevel="0" collapsed="false">
      <c r="A3889" s="4" t="n">
        <v>9342</v>
      </c>
      <c r="B3889" s="4" t="s">
        <v>21998</v>
      </c>
      <c r="C3889" s="4"/>
      <c r="D3889" s="4" t="s">
        <v>21999</v>
      </c>
      <c r="E3889" s="5" t="s">
        <v>22000</v>
      </c>
      <c r="F3889" s="4" t="s">
        <v>22001</v>
      </c>
      <c r="G3889" s="4" t="s">
        <v>2214</v>
      </c>
      <c r="H3889" s="5" t="s">
        <v>22002</v>
      </c>
      <c r="I3889" s="7" t="s">
        <v>22003</v>
      </c>
      <c r="J3889" s="5" t="n">
        <f aca="false">LEN(K3889)</f>
        <v>20</v>
      </c>
      <c r="K3889" s="6" t="s">
        <v>22004</v>
      </c>
      <c r="L3889" s="4" t="s">
        <v>57</v>
      </c>
      <c r="M3889" s="4" t="s">
        <v>877</v>
      </c>
    </row>
    <row r="3890" customFormat="false" ht="15.75" hidden="false" customHeight="true" outlineLevel="0" collapsed="false">
      <c r="A3890" s="4" t="n">
        <v>9353</v>
      </c>
      <c r="B3890" s="4" t="s">
        <v>22005</v>
      </c>
      <c r="C3890" s="4"/>
      <c r="D3890" s="4" t="s">
        <v>22006</v>
      </c>
      <c r="E3890" s="5" t="s">
        <v>4375</v>
      </c>
      <c r="F3890" s="4" t="s">
        <v>2214</v>
      </c>
      <c r="G3890" s="4" t="s">
        <v>2214</v>
      </c>
      <c r="H3890" s="5" t="s">
        <v>22007</v>
      </c>
      <c r="I3890" s="4" t="s">
        <v>22008</v>
      </c>
      <c r="J3890" s="5" t="n">
        <f aca="false">LEN(K3890)</f>
        <v>20</v>
      </c>
      <c r="K3890" s="10" t="s">
        <v>22009</v>
      </c>
      <c r="L3890" s="4" t="s">
        <v>57</v>
      </c>
      <c r="M3890" s="4" t="s">
        <v>819</v>
      </c>
    </row>
    <row r="3891" customFormat="false" ht="15.75" hidden="false" customHeight="true" outlineLevel="0" collapsed="false">
      <c r="A3891" s="4" t="n">
        <v>9372</v>
      </c>
      <c r="B3891" s="4" t="s">
        <v>22010</v>
      </c>
      <c r="C3891" s="4"/>
      <c r="D3891" s="4" t="s">
        <v>22011</v>
      </c>
      <c r="E3891" s="5" t="s">
        <v>22012</v>
      </c>
      <c r="F3891" s="4" t="s">
        <v>22013</v>
      </c>
      <c r="G3891" s="4" t="s">
        <v>2214</v>
      </c>
      <c r="H3891" s="5" t="s">
        <v>22014</v>
      </c>
      <c r="I3891" s="4" t="s">
        <v>22015</v>
      </c>
      <c r="J3891" s="5" t="n">
        <f aca="false">LEN(K3891)</f>
        <v>20</v>
      </c>
      <c r="K3891" s="10" t="s">
        <v>22016</v>
      </c>
      <c r="L3891" s="4" t="s">
        <v>57</v>
      </c>
      <c r="M3891" s="4" t="s">
        <v>32</v>
      </c>
    </row>
    <row r="3892" customFormat="false" ht="15.75" hidden="false" customHeight="true" outlineLevel="0" collapsed="false">
      <c r="A3892" s="4" t="n">
        <v>9380</v>
      </c>
      <c r="B3892" s="4" t="s">
        <v>22017</v>
      </c>
      <c r="C3892" s="4"/>
      <c r="D3892" s="4" t="s">
        <v>22018</v>
      </c>
      <c r="E3892" s="5" t="s">
        <v>4381</v>
      </c>
      <c r="F3892" s="4" t="s">
        <v>4382</v>
      </c>
      <c r="G3892" s="4" t="s">
        <v>2214</v>
      </c>
      <c r="H3892" s="5" t="s">
        <v>22019</v>
      </c>
      <c r="I3892" s="4" t="s">
        <v>22020</v>
      </c>
      <c r="J3892" s="5" t="n">
        <f aca="false">LEN(K3892)</f>
        <v>20</v>
      </c>
      <c r="K3892" s="6" t="s">
        <v>22021</v>
      </c>
      <c r="L3892" s="4" t="s">
        <v>78</v>
      </c>
      <c r="M3892" s="4" t="s">
        <v>929</v>
      </c>
    </row>
    <row r="3893" customFormat="false" ht="15.75" hidden="false" customHeight="true" outlineLevel="0" collapsed="false">
      <c r="A3893" s="4" t="n">
        <v>9419</v>
      </c>
      <c r="B3893" s="4" t="s">
        <v>22022</v>
      </c>
      <c r="C3893" s="4"/>
      <c r="D3893" s="4" t="s">
        <v>22023</v>
      </c>
      <c r="E3893" s="5" t="s">
        <v>22024</v>
      </c>
      <c r="F3893" s="4" t="s">
        <v>22025</v>
      </c>
      <c r="G3893" s="4" t="s">
        <v>2214</v>
      </c>
      <c r="H3893" s="5" t="s">
        <v>22026</v>
      </c>
      <c r="I3893" s="4" t="s">
        <v>22027</v>
      </c>
      <c r="J3893" s="5" t="n">
        <f aca="false">LEN(K3893)</f>
        <v>20</v>
      </c>
      <c r="K3893" s="6" t="s">
        <v>22028</v>
      </c>
      <c r="L3893" s="4" t="s">
        <v>21</v>
      </c>
      <c r="M3893" s="4" t="s">
        <v>929</v>
      </c>
    </row>
    <row r="3894" customFormat="false" ht="15.75" hidden="false" customHeight="true" outlineLevel="0" collapsed="false">
      <c r="A3894" s="4" t="n">
        <v>9420</v>
      </c>
      <c r="B3894" s="4" t="s">
        <v>22029</v>
      </c>
      <c r="C3894" s="4"/>
      <c r="D3894" s="4" t="s">
        <v>22030</v>
      </c>
      <c r="E3894" s="5" t="s">
        <v>22031</v>
      </c>
      <c r="F3894" s="4" t="s">
        <v>22032</v>
      </c>
      <c r="G3894" s="4" t="s">
        <v>2214</v>
      </c>
      <c r="H3894" s="5" t="s">
        <v>22033</v>
      </c>
      <c r="I3894" s="4" t="s">
        <v>22034</v>
      </c>
      <c r="J3894" s="5" t="n">
        <f aca="false">LEN(K3894)</f>
        <v>20</v>
      </c>
      <c r="K3894" s="10" t="s">
        <v>22035</v>
      </c>
      <c r="L3894" s="4" t="s">
        <v>21</v>
      </c>
      <c r="M3894" s="4" t="s">
        <v>133</v>
      </c>
    </row>
    <row r="3895" customFormat="false" ht="15.75" hidden="false" customHeight="true" outlineLevel="0" collapsed="false">
      <c r="A3895" s="4" t="n">
        <v>9436</v>
      </c>
      <c r="B3895" s="4" t="s">
        <v>22036</v>
      </c>
      <c r="C3895" s="4"/>
      <c r="D3895" s="4" t="s">
        <v>22037</v>
      </c>
      <c r="E3895" s="5" t="s">
        <v>22038</v>
      </c>
      <c r="F3895" s="4" t="s">
        <v>4388</v>
      </c>
      <c r="G3895" s="4" t="s">
        <v>2538</v>
      </c>
      <c r="H3895" s="5" t="s">
        <v>22039</v>
      </c>
      <c r="I3895" s="4" t="s">
        <v>22040</v>
      </c>
      <c r="J3895" s="5" t="n">
        <f aca="false">LEN(K3895)</f>
        <v>20</v>
      </c>
      <c r="K3895" s="6" t="s">
        <v>22041</v>
      </c>
      <c r="L3895" s="4" t="s">
        <v>21</v>
      </c>
      <c r="M3895" s="4" t="s">
        <v>918</v>
      </c>
    </row>
    <row r="3896" customFormat="false" ht="15.75" hidden="false" customHeight="true" outlineLevel="0" collapsed="false">
      <c r="A3896" s="4" t="n">
        <v>9464</v>
      </c>
      <c r="B3896" s="4" t="s">
        <v>22042</v>
      </c>
      <c r="C3896" s="4"/>
      <c r="D3896" s="4" t="s">
        <v>22043</v>
      </c>
      <c r="E3896" s="5" t="s">
        <v>13004</v>
      </c>
      <c r="F3896" s="4" t="s">
        <v>13005</v>
      </c>
      <c r="G3896" s="4" t="s">
        <v>2538</v>
      </c>
      <c r="H3896" s="5" t="s">
        <v>22044</v>
      </c>
      <c r="I3896" s="4" t="str">
        <f aca="false">IFERROR(__xludf.dummyfunction("""info@""&amp;LOWER(REGEXREPLACE(B3896,""[^A-Za-z0-9]"",""""))&amp;"".com"""),"info@hotelsanmartinsl.com")</f>
        <v>info@hotelsanmartinsl.com</v>
      </c>
      <c r="J3896" s="5" t="n">
        <f aca="false">LEN(K3896)</f>
        <v>20</v>
      </c>
      <c r="K3896" s="6" t="s">
        <v>22045</v>
      </c>
      <c r="L3896" s="4" t="s">
        <v>57</v>
      </c>
      <c r="M3896" s="4" t="s">
        <v>877</v>
      </c>
    </row>
    <row r="3897" customFormat="false" ht="15.75" hidden="false" customHeight="true" outlineLevel="0" collapsed="false">
      <c r="A3897" s="4" t="n">
        <v>9487</v>
      </c>
      <c r="B3897" s="4" t="s">
        <v>22046</v>
      </c>
      <c r="C3897" s="4"/>
      <c r="D3897" s="4" t="s">
        <v>22047</v>
      </c>
      <c r="E3897" s="5" t="s">
        <v>10070</v>
      </c>
      <c r="F3897" s="4" t="s">
        <v>1081</v>
      </c>
      <c r="G3897" s="4" t="s">
        <v>1081</v>
      </c>
      <c r="H3897" s="5" t="s">
        <v>22048</v>
      </c>
      <c r="I3897" s="4" t="str">
        <f aca="false">IFERROR(__xludf.dummyfunction("""info@""&amp;LOWER(REGEXREPLACE(B3897,""[^A-Za-z0-9]"",""""))&amp;"".com"""),"info@hotelvadelaplata.com")</f>
        <v>info@hotelvadelaplata.com</v>
      </c>
      <c r="J3897" s="5" t="n">
        <f aca="false">LEN(K3897)</f>
        <v>20</v>
      </c>
      <c r="K3897" s="6" t="s">
        <v>22049</v>
      </c>
      <c r="L3897" s="4" t="s">
        <v>57</v>
      </c>
      <c r="M3897" s="4" t="s">
        <v>877</v>
      </c>
    </row>
    <row r="3898" customFormat="false" ht="15.75" hidden="false" customHeight="true" outlineLevel="0" collapsed="false">
      <c r="A3898" s="4" t="n">
        <v>9494</v>
      </c>
      <c r="B3898" s="4" t="s">
        <v>22050</v>
      </c>
      <c r="C3898" s="4"/>
      <c r="D3898" s="4" t="s">
        <v>22051</v>
      </c>
      <c r="E3898" s="5" t="s">
        <v>22052</v>
      </c>
      <c r="F3898" s="4" t="s">
        <v>1081</v>
      </c>
      <c r="G3898" s="4" t="s">
        <v>1081</v>
      </c>
      <c r="H3898" s="5" t="s">
        <v>22053</v>
      </c>
      <c r="I3898" s="4" t="s">
        <v>22054</v>
      </c>
      <c r="J3898" s="5" t="n">
        <f aca="false">LEN(K3898)</f>
        <v>20</v>
      </c>
      <c r="K3898" s="6" t="s">
        <v>22055</v>
      </c>
      <c r="L3898" s="4" t="s">
        <v>57</v>
      </c>
      <c r="M3898" s="4" t="s">
        <v>2177</v>
      </c>
    </row>
    <row r="3899" customFormat="false" ht="15.75" hidden="false" customHeight="true" outlineLevel="0" collapsed="false">
      <c r="A3899" s="4" t="n">
        <v>9509</v>
      </c>
      <c r="B3899" s="4" t="s">
        <v>22056</v>
      </c>
      <c r="C3899" s="4"/>
      <c r="D3899" s="4" t="s">
        <v>22057</v>
      </c>
      <c r="E3899" s="5" t="s">
        <v>22058</v>
      </c>
      <c r="F3899" s="4" t="s">
        <v>22059</v>
      </c>
      <c r="G3899" s="4" t="s">
        <v>1081</v>
      </c>
      <c r="H3899" s="5" t="s">
        <v>22060</v>
      </c>
      <c r="I3899" s="4" t="str">
        <f aca="false">IFERROR(__xludf.dummyfunction("""info@""&amp;LOWER(REGEXREPLACE(B3899,""[^A-Za-z0-9]"",""""))&amp;"".com"""),"info@elparajedesayago.com")</f>
        <v>info@elparajedesayago.com</v>
      </c>
      <c r="J3899" s="5" t="n">
        <f aca="false">LEN(K3899)</f>
        <v>20</v>
      </c>
      <c r="K3899" s="6" t="s">
        <v>22061</v>
      </c>
      <c r="L3899" s="4" t="s">
        <v>21</v>
      </c>
      <c r="M3899" s="4" t="s">
        <v>419</v>
      </c>
    </row>
    <row r="3900" customFormat="false" ht="15.75" hidden="false" customHeight="true" outlineLevel="0" collapsed="false">
      <c r="A3900" s="4" t="n">
        <v>9528</v>
      </c>
      <c r="B3900" s="4" t="s">
        <v>22062</v>
      </c>
      <c r="C3900" s="4"/>
      <c r="D3900" s="4" t="s">
        <v>22063</v>
      </c>
      <c r="E3900" s="5" t="s">
        <v>1079</v>
      </c>
      <c r="F3900" s="4" t="s">
        <v>1080</v>
      </c>
      <c r="G3900" s="4" t="s">
        <v>1081</v>
      </c>
      <c r="H3900" s="5" t="s">
        <v>22064</v>
      </c>
      <c r="I3900" s="4" t="s">
        <v>22065</v>
      </c>
      <c r="J3900" s="5" t="n">
        <f aca="false">LEN(K3900)</f>
        <v>20</v>
      </c>
      <c r="K3900" s="6" t="s">
        <v>22066</v>
      </c>
      <c r="L3900" s="4" t="s">
        <v>31</v>
      </c>
      <c r="M3900" s="4" t="s">
        <v>344</v>
      </c>
    </row>
    <row r="3901" customFormat="false" ht="15.75" hidden="false" customHeight="true" outlineLevel="0" collapsed="false">
      <c r="A3901" s="4" t="n">
        <v>9576</v>
      </c>
      <c r="B3901" s="4" t="s">
        <v>22067</v>
      </c>
      <c r="C3901" s="4"/>
      <c r="D3901" s="4" t="s">
        <v>22068</v>
      </c>
      <c r="E3901" s="5" t="s">
        <v>22069</v>
      </c>
      <c r="F3901" s="4" t="s">
        <v>602</v>
      </c>
      <c r="G3901" s="4" t="s">
        <v>603</v>
      </c>
      <c r="H3901" s="5" t="s">
        <v>22070</v>
      </c>
      <c r="I3901" s="4" t="s">
        <v>22071</v>
      </c>
      <c r="J3901" s="5" t="n">
        <f aca="false">LEN(K3901)</f>
        <v>20</v>
      </c>
      <c r="K3901" s="10" t="s">
        <v>22072</v>
      </c>
      <c r="L3901" s="4" t="s">
        <v>57</v>
      </c>
      <c r="M3901" s="4" t="s">
        <v>695</v>
      </c>
    </row>
    <row r="3902" customFormat="false" ht="15.75" hidden="false" customHeight="true" outlineLevel="0" collapsed="false">
      <c r="A3902" s="4" t="n">
        <v>9581</v>
      </c>
      <c r="B3902" s="4" t="s">
        <v>22073</v>
      </c>
      <c r="C3902" s="4"/>
      <c r="D3902" s="4" t="s">
        <v>22074</v>
      </c>
      <c r="E3902" s="5" t="s">
        <v>22075</v>
      </c>
      <c r="F3902" s="4" t="s">
        <v>22076</v>
      </c>
      <c r="G3902" s="4" t="s">
        <v>603</v>
      </c>
      <c r="H3902" s="5" t="s">
        <v>22077</v>
      </c>
      <c r="I3902" s="4" t="s">
        <v>22078</v>
      </c>
      <c r="J3902" s="5" t="n">
        <f aca="false">LEN(K3902)</f>
        <v>20</v>
      </c>
      <c r="K3902" s="6" t="s">
        <v>22079</v>
      </c>
      <c r="L3902" s="4" t="s">
        <v>21</v>
      </c>
      <c r="M3902" s="4" t="s">
        <v>2097</v>
      </c>
    </row>
    <row r="3903" customFormat="false" ht="15.75" hidden="false" customHeight="true" outlineLevel="0" collapsed="false">
      <c r="A3903" s="4" t="n">
        <v>9612</v>
      </c>
      <c r="B3903" s="4" t="s">
        <v>22080</v>
      </c>
      <c r="C3903" s="4"/>
      <c r="D3903" s="4" t="s">
        <v>22081</v>
      </c>
      <c r="E3903" s="5" t="s">
        <v>22082</v>
      </c>
      <c r="F3903" s="4" t="s">
        <v>3782</v>
      </c>
      <c r="G3903" s="4" t="s">
        <v>603</v>
      </c>
      <c r="H3903" s="5" t="s">
        <v>22083</v>
      </c>
      <c r="I3903" s="4" t="s">
        <v>22084</v>
      </c>
      <c r="J3903" s="5" t="n">
        <f aca="false">LEN(K3903)</f>
        <v>20</v>
      </c>
      <c r="K3903" s="6" t="s">
        <v>22085</v>
      </c>
      <c r="L3903" s="4" t="s">
        <v>21</v>
      </c>
      <c r="M3903" s="4" t="s">
        <v>4122</v>
      </c>
    </row>
    <row r="3904" customFormat="false" ht="15.75" hidden="false" customHeight="true" outlineLevel="0" collapsed="false">
      <c r="A3904" s="4" t="n">
        <v>9616</v>
      </c>
      <c r="B3904" s="4" t="s">
        <v>22086</v>
      </c>
      <c r="C3904" s="4"/>
      <c r="D3904" s="4" t="s">
        <v>22087</v>
      </c>
      <c r="E3904" s="5" t="s">
        <v>10095</v>
      </c>
      <c r="F3904" s="4" t="s">
        <v>3782</v>
      </c>
      <c r="G3904" s="4" t="s">
        <v>603</v>
      </c>
      <c r="H3904" s="5" t="s">
        <v>22088</v>
      </c>
      <c r="I3904" s="7" t="s">
        <v>22089</v>
      </c>
      <c r="J3904" s="5" t="n">
        <f aca="false">LEN(K3904)</f>
        <v>20</v>
      </c>
      <c r="K3904" s="6" t="s">
        <v>22090</v>
      </c>
      <c r="L3904" s="4" t="s">
        <v>57</v>
      </c>
      <c r="M3904" s="4" t="s">
        <v>5116</v>
      </c>
    </row>
    <row r="3905" customFormat="false" ht="15.75" hidden="false" customHeight="true" outlineLevel="0" collapsed="false">
      <c r="A3905" s="4" t="n">
        <v>9660</v>
      </c>
      <c r="B3905" s="4" t="s">
        <v>22091</v>
      </c>
      <c r="C3905" s="4"/>
      <c r="D3905" s="4" t="s">
        <v>22092</v>
      </c>
      <c r="E3905" s="5" t="s">
        <v>12382</v>
      </c>
      <c r="F3905" s="4" t="s">
        <v>3782</v>
      </c>
      <c r="G3905" s="4" t="s">
        <v>603</v>
      </c>
      <c r="H3905" s="5" t="s">
        <v>22093</v>
      </c>
      <c r="I3905" s="4" t="s">
        <v>22094</v>
      </c>
      <c r="J3905" s="5" t="n">
        <f aca="false">LEN(K3905)</f>
        <v>20</v>
      </c>
      <c r="K3905" s="6" t="s">
        <v>22095</v>
      </c>
      <c r="L3905" s="4" t="s">
        <v>21</v>
      </c>
      <c r="M3905" s="4" t="s">
        <v>1793</v>
      </c>
    </row>
    <row r="3906" customFormat="false" ht="15.75" hidden="false" customHeight="true" outlineLevel="0" collapsed="false">
      <c r="A3906" s="4" t="n">
        <v>9666</v>
      </c>
      <c r="B3906" s="4" t="s">
        <v>22096</v>
      </c>
      <c r="C3906" s="4"/>
      <c r="D3906" s="4" t="s">
        <v>22097</v>
      </c>
      <c r="E3906" s="5" t="s">
        <v>19472</v>
      </c>
      <c r="F3906" s="4" t="s">
        <v>6651</v>
      </c>
      <c r="G3906" s="4" t="s">
        <v>603</v>
      </c>
      <c r="H3906" s="5" t="s">
        <v>22098</v>
      </c>
      <c r="I3906" s="4" t="s">
        <v>22099</v>
      </c>
      <c r="J3906" s="5" t="n">
        <f aca="false">LEN(K3906)</f>
        <v>20</v>
      </c>
      <c r="K3906" s="6" t="s">
        <v>22100</v>
      </c>
      <c r="L3906" s="4" t="s">
        <v>57</v>
      </c>
      <c r="M3906" s="4" t="s">
        <v>1694</v>
      </c>
    </row>
    <row r="3907" customFormat="false" ht="15.75" hidden="false" customHeight="true" outlineLevel="0" collapsed="false">
      <c r="A3907" s="4" t="n">
        <v>9687</v>
      </c>
      <c r="B3907" s="4" t="s">
        <v>22101</v>
      </c>
      <c r="C3907" s="4"/>
      <c r="D3907" s="4" t="s">
        <v>22102</v>
      </c>
      <c r="E3907" s="5" t="s">
        <v>12394</v>
      </c>
      <c r="F3907" s="4" t="s">
        <v>12395</v>
      </c>
      <c r="G3907" s="4" t="s">
        <v>603</v>
      </c>
      <c r="H3907" s="5" t="s">
        <v>22103</v>
      </c>
      <c r="I3907" s="4" t="s">
        <v>22104</v>
      </c>
      <c r="J3907" s="5" t="n">
        <f aca="false">LEN(K3907)</f>
        <v>20</v>
      </c>
      <c r="K3907" s="6" t="s">
        <v>22105</v>
      </c>
      <c r="L3907" s="4" t="s">
        <v>57</v>
      </c>
      <c r="M3907" s="4" t="s">
        <v>3203</v>
      </c>
    </row>
    <row r="3908" customFormat="false" ht="15.75" hidden="false" customHeight="true" outlineLevel="0" collapsed="false">
      <c r="A3908" s="4" t="n">
        <v>9691</v>
      </c>
      <c r="B3908" s="4" t="s">
        <v>22106</v>
      </c>
      <c r="C3908" s="4"/>
      <c r="D3908" s="4" t="s">
        <v>22107</v>
      </c>
      <c r="E3908" s="5" t="s">
        <v>3767</v>
      </c>
      <c r="F3908" s="4" t="s">
        <v>3768</v>
      </c>
      <c r="G3908" s="4" t="s">
        <v>603</v>
      </c>
      <c r="H3908" s="5" t="s">
        <v>22108</v>
      </c>
      <c r="I3908" s="4" t="s">
        <v>22109</v>
      </c>
      <c r="J3908" s="5" t="n">
        <f aca="false">LEN(K3908)</f>
        <v>20</v>
      </c>
      <c r="K3908" s="6" t="s">
        <v>22110</v>
      </c>
      <c r="L3908" s="4" t="s">
        <v>66</v>
      </c>
      <c r="M3908" s="4" t="s">
        <v>22</v>
      </c>
    </row>
    <row r="3909" customFormat="false" ht="15.75" hidden="false" customHeight="true" outlineLevel="0" collapsed="false">
      <c r="A3909" s="4" t="n">
        <v>9712</v>
      </c>
      <c r="B3909" s="4" t="s">
        <v>22111</v>
      </c>
      <c r="C3909" s="4"/>
      <c r="D3909" s="4" t="s">
        <v>22112</v>
      </c>
      <c r="E3909" s="5" t="s">
        <v>22113</v>
      </c>
      <c r="F3909" s="4" t="s">
        <v>22114</v>
      </c>
      <c r="G3909" s="4" t="s">
        <v>603</v>
      </c>
      <c r="H3909" s="5" t="s">
        <v>22115</v>
      </c>
      <c r="I3909" s="4" t="str">
        <f aca="false">IFERROR(__xludf.dummyfunction("""info@""&amp;LOWER(REGEXREPLACE(B3909,""[^A-Za-z0-9]"",""""))&amp;"".com"""),"info@crisoldelasrassl.com")</f>
        <v>info@crisoldelasrassl.com</v>
      </c>
      <c r="J3909" s="5" t="n">
        <f aca="false">LEN(K3909)</f>
        <v>20</v>
      </c>
      <c r="K3909" s="6" t="s">
        <v>22116</v>
      </c>
      <c r="L3909" s="4" t="s">
        <v>57</v>
      </c>
      <c r="M3909" s="4" t="s">
        <v>1793</v>
      </c>
    </row>
    <row r="3910" customFormat="false" ht="15.75" hidden="false" customHeight="true" outlineLevel="0" collapsed="false">
      <c r="A3910" s="4" t="n">
        <v>9772</v>
      </c>
      <c r="B3910" s="4" t="s">
        <v>22117</v>
      </c>
      <c r="C3910" s="4"/>
      <c r="D3910" s="4" t="s">
        <v>22118</v>
      </c>
      <c r="E3910" s="5" t="s">
        <v>5332</v>
      </c>
      <c r="F3910" s="4" t="s">
        <v>5333</v>
      </c>
      <c r="G3910" s="4" t="s">
        <v>242</v>
      </c>
      <c r="H3910" s="5" t="s">
        <v>22119</v>
      </c>
      <c r="I3910" s="4" t="s">
        <v>22120</v>
      </c>
      <c r="J3910" s="5" t="n">
        <f aca="false">LEN(K3910)</f>
        <v>20</v>
      </c>
      <c r="K3910" s="10" t="s">
        <v>22121</v>
      </c>
      <c r="L3910" s="4" t="s">
        <v>21</v>
      </c>
      <c r="M3910" s="4" t="s">
        <v>996</v>
      </c>
    </row>
    <row r="3911" customFormat="false" ht="15.75" hidden="false" customHeight="true" outlineLevel="0" collapsed="false">
      <c r="A3911" s="4" t="n">
        <v>9791</v>
      </c>
      <c r="B3911" s="4" t="s">
        <v>22122</v>
      </c>
      <c r="C3911" s="4"/>
      <c r="D3911" s="4" t="s">
        <v>22123</v>
      </c>
      <c r="E3911" s="5" t="s">
        <v>22124</v>
      </c>
      <c r="F3911" s="4" t="s">
        <v>242</v>
      </c>
      <c r="G3911" s="4" t="s">
        <v>242</v>
      </c>
      <c r="H3911" s="5" t="s">
        <v>22125</v>
      </c>
      <c r="I3911" s="4" t="s">
        <v>22126</v>
      </c>
      <c r="J3911" s="5" t="n">
        <f aca="false">LEN(K3911)</f>
        <v>20</v>
      </c>
      <c r="K3911" s="6" t="s">
        <v>22127</v>
      </c>
      <c r="L3911" s="4" t="s">
        <v>31</v>
      </c>
      <c r="M3911" s="4" t="s">
        <v>10060</v>
      </c>
    </row>
    <row r="3912" customFormat="false" ht="15.75" hidden="false" customHeight="true" outlineLevel="0" collapsed="false">
      <c r="A3912" s="4" t="n">
        <v>9797</v>
      </c>
      <c r="B3912" s="4" t="s">
        <v>22128</v>
      </c>
      <c r="C3912" s="4"/>
      <c r="D3912" s="4" t="s">
        <v>22129</v>
      </c>
      <c r="E3912" s="5" t="s">
        <v>22130</v>
      </c>
      <c r="F3912" s="4" t="s">
        <v>242</v>
      </c>
      <c r="G3912" s="4" t="s">
        <v>242</v>
      </c>
      <c r="H3912" s="5" t="s">
        <v>22131</v>
      </c>
      <c r="I3912" s="4" t="s">
        <v>22132</v>
      </c>
      <c r="J3912" s="5" t="n">
        <f aca="false">LEN(K3912)</f>
        <v>20</v>
      </c>
      <c r="K3912" s="10" t="s">
        <v>22133</v>
      </c>
      <c r="L3912" s="4" t="s">
        <v>78</v>
      </c>
      <c r="M3912" s="4" t="s">
        <v>11354</v>
      </c>
    </row>
    <row r="3913" customFormat="false" ht="15.75" hidden="false" customHeight="true" outlineLevel="0" collapsed="false">
      <c r="A3913" s="4" t="n">
        <v>9808</v>
      </c>
      <c r="B3913" s="4" t="s">
        <v>22134</v>
      </c>
      <c r="C3913" s="4"/>
      <c r="D3913" s="4" t="s">
        <v>22135</v>
      </c>
      <c r="E3913" s="5" t="s">
        <v>22136</v>
      </c>
      <c r="F3913" s="4" t="s">
        <v>15220</v>
      </c>
      <c r="G3913" s="4" t="s">
        <v>242</v>
      </c>
      <c r="H3913" s="5" t="s">
        <v>22137</v>
      </c>
      <c r="I3913" s="4" t="s">
        <v>22138</v>
      </c>
      <c r="J3913" s="5" t="n">
        <f aca="false">LEN(K3913)</f>
        <v>20</v>
      </c>
      <c r="K3913" s="6" t="s">
        <v>22139</v>
      </c>
      <c r="L3913" s="4" t="s">
        <v>31</v>
      </c>
      <c r="M3913" s="4" t="s">
        <v>1208</v>
      </c>
    </row>
    <row r="3914" customFormat="false" ht="15.75" hidden="false" customHeight="true" outlineLevel="0" collapsed="false">
      <c r="A3914" s="4" t="n">
        <v>9809</v>
      </c>
      <c r="B3914" s="4" t="s">
        <v>22140</v>
      </c>
      <c r="C3914" s="4"/>
      <c r="D3914" s="4" t="s">
        <v>22141</v>
      </c>
      <c r="E3914" s="5" t="s">
        <v>22136</v>
      </c>
      <c r="F3914" s="4" t="s">
        <v>15220</v>
      </c>
      <c r="G3914" s="4" t="s">
        <v>242</v>
      </c>
      <c r="H3914" s="5" t="s">
        <v>22142</v>
      </c>
      <c r="I3914" s="7" t="s">
        <v>22143</v>
      </c>
      <c r="J3914" s="5" t="n">
        <f aca="false">LEN(K3914)</f>
        <v>20</v>
      </c>
      <c r="K3914" s="6" t="s">
        <v>22144</v>
      </c>
      <c r="L3914" s="4" t="s">
        <v>31</v>
      </c>
      <c r="M3914" s="4" t="s">
        <v>1063</v>
      </c>
    </row>
    <row r="3915" customFormat="false" ht="15.75" hidden="false" customHeight="true" outlineLevel="0" collapsed="false">
      <c r="A3915" s="4" t="n">
        <v>9814</v>
      </c>
      <c r="B3915" s="4" t="s">
        <v>22145</v>
      </c>
      <c r="C3915" s="4"/>
      <c r="D3915" s="4" t="s">
        <v>22146</v>
      </c>
      <c r="E3915" s="5" t="s">
        <v>10552</v>
      </c>
      <c r="F3915" s="4" t="s">
        <v>10553</v>
      </c>
      <c r="G3915" s="4" t="s">
        <v>242</v>
      </c>
      <c r="H3915" s="5" t="s">
        <v>22147</v>
      </c>
      <c r="I3915" s="4" t="s">
        <v>22148</v>
      </c>
      <c r="J3915" s="5" t="n">
        <f aca="false">LEN(K3915)</f>
        <v>20</v>
      </c>
      <c r="K3915" s="6" t="s">
        <v>22149</v>
      </c>
      <c r="L3915" s="4" t="s">
        <v>21</v>
      </c>
      <c r="M3915" s="4" t="s">
        <v>381</v>
      </c>
    </row>
    <row r="3916" customFormat="false" ht="15.75" hidden="false" customHeight="true" outlineLevel="0" collapsed="false">
      <c r="A3916" s="4" t="n">
        <v>9828</v>
      </c>
      <c r="B3916" s="4" t="s">
        <v>22150</v>
      </c>
      <c r="C3916" s="4"/>
      <c r="D3916" s="4" t="s">
        <v>22151</v>
      </c>
      <c r="E3916" s="5" t="s">
        <v>22152</v>
      </c>
      <c r="F3916" s="4" t="s">
        <v>22153</v>
      </c>
      <c r="G3916" s="4" t="s">
        <v>242</v>
      </c>
      <c r="H3916" s="5" t="s">
        <v>22154</v>
      </c>
      <c r="I3916" s="4" t="s">
        <v>22155</v>
      </c>
      <c r="J3916" s="5" t="n">
        <f aca="false">LEN(K3916)</f>
        <v>20</v>
      </c>
      <c r="K3916" s="6" t="s">
        <v>22156</v>
      </c>
      <c r="L3916" s="4" t="s">
        <v>31</v>
      </c>
      <c r="M3916" s="4" t="s">
        <v>118</v>
      </c>
    </row>
    <row r="3917" customFormat="false" ht="15.75" hidden="false" customHeight="true" outlineLevel="0" collapsed="false">
      <c r="A3917" s="4" t="n">
        <v>9838</v>
      </c>
      <c r="B3917" s="4" t="s">
        <v>22157</v>
      </c>
      <c r="C3917" s="4"/>
      <c r="D3917" s="4" t="s">
        <v>22158</v>
      </c>
      <c r="E3917" s="5" t="s">
        <v>3039</v>
      </c>
      <c r="F3917" s="4" t="s">
        <v>3040</v>
      </c>
      <c r="G3917" s="4" t="s">
        <v>242</v>
      </c>
      <c r="H3917" s="5" t="s">
        <v>22159</v>
      </c>
      <c r="I3917" s="4" t="s">
        <v>22160</v>
      </c>
      <c r="J3917" s="5" t="n">
        <f aca="false">LEN(K3917)</f>
        <v>20</v>
      </c>
      <c r="K3917" s="6" t="s">
        <v>22161</v>
      </c>
      <c r="L3917" s="4" t="s">
        <v>66</v>
      </c>
      <c r="M3917" s="4" t="s">
        <v>3895</v>
      </c>
    </row>
    <row r="3918" customFormat="false" ht="15.75" hidden="false" customHeight="true" outlineLevel="0" collapsed="false">
      <c r="A3918" s="4" t="n">
        <v>9840</v>
      </c>
      <c r="B3918" s="4" t="s">
        <v>22162</v>
      </c>
      <c r="C3918" s="4"/>
      <c r="D3918" s="4" t="s">
        <v>22163</v>
      </c>
      <c r="E3918" s="5" t="s">
        <v>3039</v>
      </c>
      <c r="F3918" s="4" t="s">
        <v>3040</v>
      </c>
      <c r="G3918" s="4" t="s">
        <v>242</v>
      </c>
      <c r="H3918" s="5" t="s">
        <v>22164</v>
      </c>
      <c r="I3918" s="4" t="s">
        <v>22165</v>
      </c>
      <c r="J3918" s="5" t="n">
        <f aca="false">LEN(K3918)</f>
        <v>20</v>
      </c>
      <c r="K3918" s="6" t="s">
        <v>22166</v>
      </c>
      <c r="L3918" s="4" t="s">
        <v>21</v>
      </c>
      <c r="M3918" s="4" t="s">
        <v>32</v>
      </c>
    </row>
    <row r="3919" customFormat="false" ht="15.75" hidden="false" customHeight="true" outlineLevel="0" collapsed="false">
      <c r="A3919" s="4" t="n">
        <v>9863</v>
      </c>
      <c r="B3919" s="4" t="s">
        <v>22167</v>
      </c>
      <c r="C3919" s="4"/>
      <c r="D3919" s="4" t="s">
        <v>22168</v>
      </c>
      <c r="E3919" s="5" t="s">
        <v>22130</v>
      </c>
      <c r="F3919" s="4" t="s">
        <v>242</v>
      </c>
      <c r="G3919" s="4" t="s">
        <v>242</v>
      </c>
      <c r="H3919" s="5" t="s">
        <v>22169</v>
      </c>
      <c r="I3919" s="4" t="str">
        <f aca="false">IFERROR(__xludf.dummyfunction("""info@""&amp;LOWER(REGEXREPLACE(B3919,""[^A-Za-z0-9]"",""""))&amp;"".com"""),"info@metropolbycarris.com")</f>
        <v>info@metropolbycarris.com</v>
      </c>
      <c r="J3919" s="5" t="n">
        <f aca="false">LEN(K3919)</f>
        <v>20</v>
      </c>
      <c r="K3919" s="6" t="s">
        <v>22170</v>
      </c>
      <c r="L3919" s="4" t="s">
        <v>21</v>
      </c>
      <c r="M3919" s="4" t="s">
        <v>2890</v>
      </c>
    </row>
    <row r="3920" customFormat="false" ht="15.75" hidden="false" customHeight="true" outlineLevel="0" collapsed="false">
      <c r="A3920" s="4" t="n">
        <v>9904</v>
      </c>
      <c r="B3920" s="4" t="s">
        <v>22171</v>
      </c>
      <c r="C3920" s="4"/>
      <c r="D3920" s="4" t="s">
        <v>22172</v>
      </c>
      <c r="E3920" s="5" t="s">
        <v>4418</v>
      </c>
      <c r="F3920" s="4" t="s">
        <v>4419</v>
      </c>
      <c r="G3920" s="4" t="s">
        <v>611</v>
      </c>
      <c r="H3920" s="5" t="s">
        <v>22173</v>
      </c>
      <c r="I3920" s="4" t="s">
        <v>22174</v>
      </c>
      <c r="J3920" s="5" t="n">
        <f aca="false">LEN(K3920)</f>
        <v>20</v>
      </c>
      <c r="K3920" s="6" t="s">
        <v>22175</v>
      </c>
      <c r="L3920" s="4" t="s">
        <v>31</v>
      </c>
      <c r="M3920" s="4" t="s">
        <v>326</v>
      </c>
    </row>
    <row r="3921" customFormat="false" ht="15.75" hidden="false" customHeight="true" outlineLevel="0" collapsed="false">
      <c r="A3921" s="4" t="n">
        <v>9944</v>
      </c>
      <c r="B3921" s="4" t="s">
        <v>22176</v>
      </c>
      <c r="C3921" s="4"/>
      <c r="D3921" s="4" t="s">
        <v>22177</v>
      </c>
      <c r="E3921" s="5" t="s">
        <v>12446</v>
      </c>
      <c r="F3921" s="4" t="s">
        <v>12447</v>
      </c>
      <c r="G3921" s="4" t="s">
        <v>611</v>
      </c>
      <c r="H3921" s="5" t="s">
        <v>22178</v>
      </c>
      <c r="I3921" s="4" t="str">
        <f aca="false">IFERROR(__xludf.dummyfunction("""info@""&amp;LOWER(REGEXREPLACE(B3921,""[^A-Za-z0-9]"",""""))&amp;"".com"""),"info@hotelelmonticosl.com")</f>
        <v>info@hotelelmonticosl.com</v>
      </c>
      <c r="J3921" s="5" t="n">
        <f aca="false">LEN(K3921)</f>
        <v>20</v>
      </c>
      <c r="K3921" s="6" t="s">
        <v>22179</v>
      </c>
      <c r="L3921" s="4" t="s">
        <v>31</v>
      </c>
      <c r="M3921" s="4" t="s">
        <v>31</v>
      </c>
    </row>
    <row r="3922" customFormat="false" ht="15.75" hidden="false" customHeight="true" outlineLevel="0" collapsed="false">
      <c r="A3922" s="4" t="n">
        <v>9957</v>
      </c>
      <c r="B3922" s="4" t="s">
        <v>22180</v>
      </c>
      <c r="C3922" s="4"/>
      <c r="D3922" s="4" t="s">
        <v>22181</v>
      </c>
      <c r="E3922" s="5" t="s">
        <v>22182</v>
      </c>
      <c r="F3922" s="4" t="s">
        <v>22183</v>
      </c>
      <c r="G3922" s="4" t="s">
        <v>611</v>
      </c>
      <c r="H3922" s="5" t="s">
        <v>22184</v>
      </c>
      <c r="I3922" s="4" t="s">
        <v>22185</v>
      </c>
      <c r="J3922" s="5" t="n">
        <f aca="false">LEN(K3922)</f>
        <v>20</v>
      </c>
      <c r="K3922" s="6" t="s">
        <v>22186</v>
      </c>
      <c r="L3922" s="4" t="s">
        <v>31</v>
      </c>
      <c r="M3922" s="4" t="s">
        <v>967</v>
      </c>
    </row>
    <row r="3923" customFormat="false" ht="15.75" hidden="false" customHeight="true" outlineLevel="0" collapsed="false">
      <c r="A3923" s="4" t="n">
        <v>9958</v>
      </c>
      <c r="B3923" s="4" t="s">
        <v>22187</v>
      </c>
      <c r="C3923" s="4"/>
      <c r="D3923" s="4" t="s">
        <v>22188</v>
      </c>
      <c r="E3923" s="5" t="s">
        <v>22182</v>
      </c>
      <c r="F3923" s="4" t="s">
        <v>22183</v>
      </c>
      <c r="G3923" s="4" t="s">
        <v>611</v>
      </c>
      <c r="H3923" s="5" t="s">
        <v>22184</v>
      </c>
      <c r="I3923" s="4" t="s">
        <v>22185</v>
      </c>
      <c r="J3923" s="5" t="n">
        <f aca="false">LEN(K3923)</f>
        <v>20</v>
      </c>
      <c r="K3923" s="10" t="s">
        <v>22186</v>
      </c>
      <c r="L3923" s="4" t="s">
        <v>21</v>
      </c>
      <c r="M3923" s="4" t="s">
        <v>368</v>
      </c>
    </row>
    <row r="3924" customFormat="false" ht="15.75" hidden="false" customHeight="true" outlineLevel="0" collapsed="false">
      <c r="A3924" s="4" t="n">
        <v>9971</v>
      </c>
      <c r="B3924" s="4" t="s">
        <v>22189</v>
      </c>
      <c r="C3924" s="4"/>
      <c r="D3924" s="4" t="s">
        <v>22190</v>
      </c>
      <c r="E3924" s="5" t="s">
        <v>10163</v>
      </c>
      <c r="F3924" s="4" t="s">
        <v>3664</v>
      </c>
      <c r="G3924" s="4" t="s">
        <v>620</v>
      </c>
      <c r="H3924" s="5" t="s">
        <v>22191</v>
      </c>
      <c r="I3924" s="7" t="s">
        <v>22192</v>
      </c>
      <c r="J3924" s="5" t="n">
        <f aca="false">LEN(K3924)</f>
        <v>20</v>
      </c>
      <c r="K3924" s="6" t="s">
        <v>22193</v>
      </c>
      <c r="L3924" s="4" t="s">
        <v>78</v>
      </c>
      <c r="M3924" s="4" t="s">
        <v>4894</v>
      </c>
    </row>
    <row r="3925" customFormat="false" ht="15.75" hidden="false" customHeight="true" outlineLevel="0" collapsed="false">
      <c r="A3925" s="4" t="n">
        <v>9979</v>
      </c>
      <c r="B3925" s="4" t="s">
        <v>22194</v>
      </c>
      <c r="C3925" s="4"/>
      <c r="D3925" s="4" t="s">
        <v>22195</v>
      </c>
      <c r="E3925" s="5" t="s">
        <v>2235</v>
      </c>
      <c r="F3925" s="4" t="s">
        <v>2236</v>
      </c>
      <c r="G3925" s="4" t="s">
        <v>620</v>
      </c>
      <c r="H3925" s="5" t="s">
        <v>22196</v>
      </c>
      <c r="I3925" s="4" t="s">
        <v>22197</v>
      </c>
      <c r="J3925" s="5" t="n">
        <f aca="false">LEN(K3925)</f>
        <v>20</v>
      </c>
      <c r="K3925" s="6" t="s">
        <v>22198</v>
      </c>
      <c r="L3925" s="4" t="s">
        <v>78</v>
      </c>
      <c r="M3925" s="4" t="s">
        <v>31</v>
      </c>
    </row>
    <row r="3926" customFormat="false" ht="15.75" hidden="false" customHeight="true" outlineLevel="0" collapsed="false">
      <c r="A3926" s="4" t="n">
        <v>11264</v>
      </c>
      <c r="B3926" s="4" t="s">
        <v>22199</v>
      </c>
      <c r="C3926" s="4"/>
      <c r="D3926" s="4" t="s">
        <v>22200</v>
      </c>
      <c r="E3926" s="5" t="s">
        <v>22201</v>
      </c>
      <c r="F3926" s="4" t="s">
        <v>10468</v>
      </c>
      <c r="G3926" s="4" t="s">
        <v>620</v>
      </c>
      <c r="H3926" s="5" t="s">
        <v>22202</v>
      </c>
      <c r="I3926" s="4" t="s">
        <v>22203</v>
      </c>
      <c r="J3926" s="5" t="n">
        <f aca="false">LEN(K3926)</f>
        <v>20</v>
      </c>
      <c r="K3926" s="6" t="s">
        <v>22204</v>
      </c>
      <c r="L3926" s="4" t="s">
        <v>31</v>
      </c>
      <c r="M3926" s="4" t="s">
        <v>1016</v>
      </c>
    </row>
    <row r="3927" customFormat="false" ht="15.75" hidden="false" customHeight="true" outlineLevel="0" collapsed="false">
      <c r="A3927" s="4" t="n">
        <v>9996</v>
      </c>
      <c r="B3927" s="4" t="s">
        <v>22205</v>
      </c>
      <c r="C3927" s="4"/>
      <c r="D3927" s="4" t="s">
        <v>22206</v>
      </c>
      <c r="E3927" s="5" t="s">
        <v>4427</v>
      </c>
      <c r="F3927" s="4" t="s">
        <v>3664</v>
      </c>
      <c r="G3927" s="4" t="s">
        <v>620</v>
      </c>
      <c r="H3927" s="5" t="s">
        <v>22207</v>
      </c>
      <c r="I3927" s="4" t="s">
        <v>22208</v>
      </c>
      <c r="J3927" s="5" t="n">
        <f aca="false">LEN(K3927)</f>
        <v>20</v>
      </c>
      <c r="K3927" s="10" t="s">
        <v>22209</v>
      </c>
      <c r="L3927" s="4" t="s">
        <v>31</v>
      </c>
      <c r="M3927" s="4" t="s">
        <v>1208</v>
      </c>
    </row>
    <row r="3928" customFormat="false" ht="15.75" hidden="false" customHeight="true" outlineLevel="0" collapsed="false">
      <c r="A3928" s="4" t="n">
        <v>10001</v>
      </c>
      <c r="B3928" s="4" t="s">
        <v>22210</v>
      </c>
      <c r="C3928" s="4"/>
      <c r="D3928" s="4" t="s">
        <v>22211</v>
      </c>
      <c r="E3928" s="5" t="s">
        <v>22212</v>
      </c>
      <c r="F3928" s="4" t="s">
        <v>3664</v>
      </c>
      <c r="G3928" s="4" t="s">
        <v>620</v>
      </c>
      <c r="H3928" s="5" t="s">
        <v>22213</v>
      </c>
      <c r="I3928" s="4" t="s">
        <v>22214</v>
      </c>
      <c r="J3928" s="5" t="n">
        <f aca="false">LEN(K3928)</f>
        <v>20</v>
      </c>
      <c r="K3928" s="10" t="s">
        <v>22215</v>
      </c>
      <c r="L3928" s="4" t="s">
        <v>21</v>
      </c>
      <c r="M3928" s="4" t="s">
        <v>2321</v>
      </c>
    </row>
    <row r="3929" customFormat="false" ht="15.75" hidden="false" customHeight="true" outlineLevel="0" collapsed="false">
      <c r="A3929" s="4" t="n">
        <v>10027</v>
      </c>
      <c r="B3929" s="4" t="s">
        <v>22216</v>
      </c>
      <c r="C3929" s="4"/>
      <c r="D3929" s="4" t="s">
        <v>22217</v>
      </c>
      <c r="E3929" s="5" t="s">
        <v>10163</v>
      </c>
      <c r="F3929" s="4" t="s">
        <v>3664</v>
      </c>
      <c r="G3929" s="4" t="s">
        <v>620</v>
      </c>
      <c r="H3929" s="5" t="s">
        <v>22218</v>
      </c>
      <c r="I3929" s="4" t="s">
        <v>22219</v>
      </c>
      <c r="J3929" s="5" t="n">
        <f aca="false">LEN(K3929)</f>
        <v>20</v>
      </c>
      <c r="K3929" s="10" t="s">
        <v>22220</v>
      </c>
      <c r="L3929" s="4" t="s">
        <v>31</v>
      </c>
      <c r="M3929" s="4" t="s">
        <v>1005</v>
      </c>
    </row>
    <row r="3930" customFormat="false" ht="15.75" hidden="false" customHeight="true" outlineLevel="0" collapsed="false">
      <c r="A3930" s="4" t="n">
        <v>10058</v>
      </c>
      <c r="B3930" s="4" t="s">
        <v>22221</v>
      </c>
      <c r="C3930" s="4"/>
      <c r="D3930" s="4" t="s">
        <v>22222</v>
      </c>
      <c r="E3930" s="5" t="s">
        <v>22223</v>
      </c>
      <c r="F3930" s="4" t="s">
        <v>1261</v>
      </c>
      <c r="G3930" s="4" t="s">
        <v>620</v>
      </c>
      <c r="H3930" s="5" t="s">
        <v>22224</v>
      </c>
      <c r="I3930" s="4" t="s">
        <v>22225</v>
      </c>
      <c r="J3930" s="5" t="n">
        <f aca="false">LEN(K3930)</f>
        <v>20</v>
      </c>
      <c r="K3930" s="10" t="s">
        <v>22226</v>
      </c>
      <c r="L3930" s="4" t="s">
        <v>78</v>
      </c>
      <c r="M3930" s="4" t="s">
        <v>133</v>
      </c>
    </row>
    <row r="3931" customFormat="false" ht="15.75" hidden="false" customHeight="true" outlineLevel="0" collapsed="false">
      <c r="A3931" s="4" t="n">
        <v>10064</v>
      </c>
      <c r="B3931" s="4" t="s">
        <v>22227</v>
      </c>
      <c r="C3931" s="4"/>
      <c r="D3931" s="4" t="s">
        <v>22228</v>
      </c>
      <c r="E3931" s="5" t="s">
        <v>15302</v>
      </c>
      <c r="F3931" s="4" t="s">
        <v>1261</v>
      </c>
      <c r="G3931" s="4" t="s">
        <v>620</v>
      </c>
      <c r="H3931" s="5" t="s">
        <v>22229</v>
      </c>
      <c r="I3931" s="4" t="s">
        <v>22230</v>
      </c>
      <c r="J3931" s="5" t="n">
        <f aca="false">LEN(K3931)</f>
        <v>20</v>
      </c>
      <c r="K3931" s="10" t="s">
        <v>22231</v>
      </c>
      <c r="L3931" s="4" t="s">
        <v>31</v>
      </c>
      <c r="M3931" s="4" t="s">
        <v>10060</v>
      </c>
    </row>
    <row r="3932" customFormat="false" ht="15.75" hidden="false" customHeight="true" outlineLevel="0" collapsed="false">
      <c r="A3932" s="4" t="n">
        <v>10118</v>
      </c>
      <c r="B3932" s="4" t="s">
        <v>22232</v>
      </c>
      <c r="C3932" s="4"/>
      <c r="D3932" s="4" t="s">
        <v>22233</v>
      </c>
      <c r="E3932" s="5" t="s">
        <v>2039</v>
      </c>
      <c r="F3932" s="4" t="s">
        <v>619</v>
      </c>
      <c r="G3932" s="4" t="s">
        <v>620</v>
      </c>
      <c r="H3932" s="5" t="s">
        <v>22234</v>
      </c>
      <c r="I3932" s="4" t="s">
        <v>22235</v>
      </c>
      <c r="J3932" s="5" t="n">
        <f aca="false">LEN(K3932)</f>
        <v>20</v>
      </c>
      <c r="K3932" s="6" t="s">
        <v>22236</v>
      </c>
      <c r="L3932" s="4" t="s">
        <v>31</v>
      </c>
      <c r="M3932" s="4" t="s">
        <v>794</v>
      </c>
    </row>
    <row r="3933" customFormat="false" ht="15.75" hidden="false" customHeight="true" outlineLevel="0" collapsed="false">
      <c r="A3933" s="4" t="n">
        <v>10125</v>
      </c>
      <c r="B3933" s="4" t="s">
        <v>22237</v>
      </c>
      <c r="C3933" s="4"/>
      <c r="D3933" s="4" t="s">
        <v>22238</v>
      </c>
      <c r="E3933" s="5" t="s">
        <v>5352</v>
      </c>
      <c r="F3933" s="4" t="s">
        <v>619</v>
      </c>
      <c r="G3933" s="4" t="s">
        <v>620</v>
      </c>
      <c r="H3933" s="5" t="s">
        <v>22239</v>
      </c>
      <c r="I3933" s="4" t="s">
        <v>22240</v>
      </c>
      <c r="J3933" s="5" t="n">
        <f aca="false">LEN(K3933)</f>
        <v>20</v>
      </c>
      <c r="K3933" s="6" t="s">
        <v>22241</v>
      </c>
      <c r="L3933" s="4" t="s">
        <v>66</v>
      </c>
      <c r="M3933" s="4" t="s">
        <v>317</v>
      </c>
    </row>
    <row r="3934" customFormat="false" ht="15.75" hidden="false" customHeight="true" outlineLevel="0" collapsed="false">
      <c r="A3934" s="4" t="n">
        <v>10133</v>
      </c>
      <c r="B3934" s="4" t="s">
        <v>22242</v>
      </c>
      <c r="C3934" s="4"/>
      <c r="D3934" s="4" t="s">
        <v>22243</v>
      </c>
      <c r="E3934" s="5" t="s">
        <v>10181</v>
      </c>
      <c r="F3934" s="4" t="s">
        <v>619</v>
      </c>
      <c r="G3934" s="4" t="s">
        <v>620</v>
      </c>
      <c r="H3934" s="5" t="s">
        <v>22244</v>
      </c>
      <c r="I3934" s="4" t="s">
        <v>22245</v>
      </c>
      <c r="J3934" s="5" t="n">
        <f aca="false">LEN(K3934)</f>
        <v>20</v>
      </c>
      <c r="K3934" s="6" t="s">
        <v>22246</v>
      </c>
      <c r="L3934" s="4" t="s">
        <v>57</v>
      </c>
      <c r="M3934" s="4" t="s">
        <v>22</v>
      </c>
    </row>
    <row r="3935" customFormat="false" ht="15.75" hidden="false" customHeight="true" outlineLevel="0" collapsed="false">
      <c r="A3935" s="4" t="n">
        <v>10145</v>
      </c>
      <c r="B3935" s="4" t="s">
        <v>22247</v>
      </c>
      <c r="C3935" s="4"/>
      <c r="D3935" s="4" t="s">
        <v>22248</v>
      </c>
      <c r="E3935" s="5" t="s">
        <v>15332</v>
      </c>
      <c r="F3935" s="4" t="s">
        <v>18689</v>
      </c>
      <c r="G3935" s="4" t="s">
        <v>620</v>
      </c>
      <c r="H3935" s="5" t="s">
        <v>22249</v>
      </c>
      <c r="I3935" s="4" t="s">
        <v>22250</v>
      </c>
      <c r="J3935" s="5" t="n">
        <f aca="false">LEN(K3935)</f>
        <v>20</v>
      </c>
      <c r="K3935" s="6" t="s">
        <v>22251</v>
      </c>
      <c r="L3935" s="4" t="s">
        <v>57</v>
      </c>
      <c r="M3935" s="4" t="s">
        <v>996</v>
      </c>
    </row>
    <row r="3936" customFormat="false" ht="15.75" hidden="false" customHeight="true" outlineLevel="0" collapsed="false">
      <c r="A3936" s="4" t="n">
        <v>10161</v>
      </c>
      <c r="B3936" s="4" t="s">
        <v>22252</v>
      </c>
      <c r="C3936" s="4"/>
      <c r="D3936" s="4" t="s">
        <v>22253</v>
      </c>
      <c r="E3936" s="5" t="s">
        <v>10467</v>
      </c>
      <c r="F3936" s="4" t="s">
        <v>10468</v>
      </c>
      <c r="G3936" s="4" t="s">
        <v>620</v>
      </c>
      <c r="H3936" s="5" t="s">
        <v>15338</v>
      </c>
      <c r="I3936" s="4" t="s">
        <v>22254</v>
      </c>
      <c r="J3936" s="5" t="n">
        <f aca="false">LEN(K3936)</f>
        <v>20</v>
      </c>
      <c r="K3936" s="10" t="s">
        <v>22255</v>
      </c>
      <c r="L3936" s="4" t="s">
        <v>21</v>
      </c>
      <c r="M3936" s="4" t="s">
        <v>133</v>
      </c>
    </row>
    <row r="3937" customFormat="false" ht="15.75" hidden="false" customHeight="true" outlineLevel="0" collapsed="false">
      <c r="A3937" s="4" t="n">
        <v>10192</v>
      </c>
      <c r="B3937" s="4" t="s">
        <v>22256</v>
      </c>
      <c r="C3937" s="4"/>
      <c r="D3937" s="4" t="s">
        <v>22257</v>
      </c>
      <c r="E3937" s="5" t="s">
        <v>22258</v>
      </c>
      <c r="F3937" s="4" t="s">
        <v>22259</v>
      </c>
      <c r="G3937" s="4" t="s">
        <v>620</v>
      </c>
      <c r="H3937" s="5" t="s">
        <v>22260</v>
      </c>
      <c r="I3937" s="4" t="str">
        <f aca="false">IFERROR(__xludf.dummyfunction("""info@""&amp;LOWER(REGEXREPLACE(B3937,""[^A-Za-z0-9]"",""""))&amp;"".com"""),"info@hotelparqueastur.com")</f>
        <v>info@hotelparqueastur.com</v>
      </c>
      <c r="J3937" s="5" t="n">
        <f aca="false">LEN(K3937)</f>
        <v>20</v>
      </c>
      <c r="K3937" s="10" t="s">
        <v>22261</v>
      </c>
      <c r="L3937" s="4" t="s">
        <v>21</v>
      </c>
      <c r="M3937" s="4" t="s">
        <v>11354</v>
      </c>
    </row>
    <row r="3938" customFormat="false" ht="15.75" hidden="false" customHeight="true" outlineLevel="0" collapsed="false">
      <c r="A3938" s="4" t="n">
        <v>10193</v>
      </c>
      <c r="B3938" s="4" t="s">
        <v>22262</v>
      </c>
      <c r="C3938" s="4"/>
      <c r="D3938" s="4" t="s">
        <v>22263</v>
      </c>
      <c r="E3938" s="5" t="s">
        <v>22264</v>
      </c>
      <c r="F3938" s="4" t="s">
        <v>22265</v>
      </c>
      <c r="G3938" s="4" t="s">
        <v>620</v>
      </c>
      <c r="H3938" s="5" t="s">
        <v>22266</v>
      </c>
      <c r="I3938" s="4" t="s">
        <v>22267</v>
      </c>
      <c r="J3938" s="5" t="n">
        <f aca="false">LEN(K3938)</f>
        <v>20</v>
      </c>
      <c r="K3938" s="10" t="s">
        <v>22268</v>
      </c>
      <c r="L3938" s="4" t="s">
        <v>78</v>
      </c>
      <c r="M3938" s="4" t="s">
        <v>1063</v>
      </c>
    </row>
    <row r="3939" customFormat="false" ht="15.75" hidden="false" customHeight="true" outlineLevel="0" collapsed="false">
      <c r="A3939" s="4" t="n">
        <v>10200</v>
      </c>
      <c r="B3939" s="4" t="s">
        <v>22269</v>
      </c>
      <c r="C3939" s="4"/>
      <c r="D3939" s="4" t="s">
        <v>22270</v>
      </c>
      <c r="E3939" s="5" t="s">
        <v>10467</v>
      </c>
      <c r="F3939" s="4" t="s">
        <v>10468</v>
      </c>
      <c r="G3939" s="4" t="s">
        <v>620</v>
      </c>
      <c r="H3939" s="5" t="s">
        <v>22271</v>
      </c>
      <c r="I3939" s="4" t="s">
        <v>22272</v>
      </c>
      <c r="J3939" s="5" t="n">
        <f aca="false">LEN(K3939)</f>
        <v>20</v>
      </c>
      <c r="K3939" s="10" t="s">
        <v>22273</v>
      </c>
      <c r="L3939" s="4" t="s">
        <v>57</v>
      </c>
      <c r="M3939" s="4" t="s">
        <v>2097</v>
      </c>
    </row>
    <row r="3940" customFormat="false" ht="15.75" hidden="false" customHeight="true" outlineLevel="0" collapsed="false">
      <c r="A3940" s="4" t="n">
        <v>10224</v>
      </c>
      <c r="B3940" s="4" t="s">
        <v>22274</v>
      </c>
      <c r="C3940" s="4"/>
      <c r="D3940" s="4" t="s">
        <v>22275</v>
      </c>
      <c r="E3940" s="5" t="s">
        <v>3049</v>
      </c>
      <c r="F3940" s="4" t="s">
        <v>3050</v>
      </c>
      <c r="G3940" s="4" t="s">
        <v>620</v>
      </c>
      <c r="H3940" s="5" t="s">
        <v>22276</v>
      </c>
      <c r="I3940" s="7" t="str">
        <f aca="false">IFERROR(__xludf.dummyfunction("""info@""&amp;LOWER(REGEXREPLACE(B3940,""[^A-Za-z0-9]"",""""))&amp;"".com"""),"info@aparthotellalula.com")</f>
        <v>info@aparthotellalula.com</v>
      </c>
      <c r="J3940" s="5" t="n">
        <f aca="false">LEN(K3940)</f>
        <v>20</v>
      </c>
      <c r="K3940" s="6" t="s">
        <v>22277</v>
      </c>
      <c r="L3940" s="4" t="s">
        <v>78</v>
      </c>
      <c r="M3940" s="4" t="s">
        <v>22</v>
      </c>
    </row>
    <row r="3941" customFormat="false" ht="15.75" hidden="false" customHeight="true" outlineLevel="0" collapsed="false">
      <c r="A3941" s="4" t="n">
        <v>10225</v>
      </c>
      <c r="B3941" s="4" t="s">
        <v>22278</v>
      </c>
      <c r="C3941" s="4"/>
      <c r="D3941" s="4" t="s">
        <v>22279</v>
      </c>
      <c r="E3941" s="5" t="s">
        <v>3049</v>
      </c>
      <c r="F3941" s="4" t="s">
        <v>3050</v>
      </c>
      <c r="G3941" s="4" t="s">
        <v>620</v>
      </c>
      <c r="H3941" s="5" t="s">
        <v>22276</v>
      </c>
      <c r="I3941" s="7" t="str">
        <f aca="false">IFERROR(__xludf.dummyfunction("""info@""&amp;LOWER(REGEXREPLACE(B3941,""[^A-Za-z0-9]"",""""))&amp;"".com"""),"info@hotelcasaprendes.com")</f>
        <v>info@hotelcasaprendes.com</v>
      </c>
      <c r="J3941" s="5" t="n">
        <f aca="false">LEN(K3941)</f>
        <v>20</v>
      </c>
      <c r="K3941" s="6" t="s">
        <v>22280</v>
      </c>
      <c r="L3941" s="4" t="s">
        <v>21</v>
      </c>
      <c r="M3941" s="4" t="s">
        <v>2097</v>
      </c>
    </row>
    <row r="3942" customFormat="false" ht="15.75" hidden="false" customHeight="true" outlineLevel="0" collapsed="false">
      <c r="A3942" s="4" t="n">
        <v>10240</v>
      </c>
      <c r="B3942" s="4" t="s">
        <v>22281</v>
      </c>
      <c r="C3942" s="4"/>
      <c r="D3942" s="4" t="s">
        <v>22282</v>
      </c>
      <c r="E3942" s="5" t="s">
        <v>22283</v>
      </c>
      <c r="F3942" s="4" t="s">
        <v>3640</v>
      </c>
      <c r="G3942" s="4" t="s">
        <v>620</v>
      </c>
      <c r="H3942" s="5" t="s">
        <v>22284</v>
      </c>
      <c r="I3942" s="4" t="str">
        <f aca="false">IFERROR(__xludf.dummyfunction("""info@""&amp;LOWER(REGEXREPLACE(B3942,""[^A-Za-z0-9]"",""""))&amp;"".com"""),"info@posadacasazulima.com")</f>
        <v>info@posadacasazulima.com</v>
      </c>
      <c r="J3942" s="5" t="n">
        <f aca="false">LEN(K3942)</f>
        <v>20</v>
      </c>
      <c r="K3942" s="6" t="s">
        <v>22285</v>
      </c>
      <c r="L3942" s="4" t="s">
        <v>31</v>
      </c>
      <c r="M3942" s="4" t="s">
        <v>1016</v>
      </c>
    </row>
    <row r="3943" customFormat="false" ht="15.75" hidden="false" customHeight="true" outlineLevel="0" collapsed="false">
      <c r="A3943" s="4" t="n">
        <v>10241</v>
      </c>
      <c r="B3943" s="4" t="s">
        <v>22286</v>
      </c>
      <c r="C3943" s="4"/>
      <c r="D3943" s="4" t="s">
        <v>22287</v>
      </c>
      <c r="E3943" s="5" t="s">
        <v>22283</v>
      </c>
      <c r="F3943" s="4" t="s">
        <v>3640</v>
      </c>
      <c r="G3943" s="4" t="s">
        <v>620</v>
      </c>
      <c r="H3943" s="5" t="s">
        <v>22288</v>
      </c>
      <c r="I3943" s="4" t="s">
        <v>22289</v>
      </c>
      <c r="J3943" s="5" t="n">
        <f aca="false">LEN(K3943)</f>
        <v>20</v>
      </c>
      <c r="K3943" s="6" t="s">
        <v>22290</v>
      </c>
      <c r="L3943" s="4" t="s">
        <v>78</v>
      </c>
      <c r="M3943" s="4" t="s">
        <v>186</v>
      </c>
    </row>
    <row r="3944" customFormat="false" ht="15.75" hidden="false" customHeight="true" outlineLevel="0" collapsed="false">
      <c r="A3944" s="4" t="n">
        <v>10246</v>
      </c>
      <c r="B3944" s="4" t="s">
        <v>22291</v>
      </c>
      <c r="C3944" s="4"/>
      <c r="D3944" s="4" t="s">
        <v>22292</v>
      </c>
      <c r="E3944" s="5" t="s">
        <v>22293</v>
      </c>
      <c r="F3944" s="4" t="s">
        <v>6683</v>
      </c>
      <c r="G3944" s="4" t="s">
        <v>620</v>
      </c>
      <c r="H3944" s="5" t="s">
        <v>22294</v>
      </c>
      <c r="I3944" s="4" t="s">
        <v>22295</v>
      </c>
      <c r="J3944" s="5" t="n">
        <f aca="false">LEN(K3944)</f>
        <v>20</v>
      </c>
      <c r="K3944" s="6" t="s">
        <v>22296</v>
      </c>
      <c r="L3944" s="4" t="s">
        <v>21</v>
      </c>
      <c r="M3944" s="4" t="s">
        <v>1016</v>
      </c>
    </row>
    <row r="3945" customFormat="false" ht="15.75" hidden="false" customHeight="true" outlineLevel="0" collapsed="false">
      <c r="A3945" s="4" t="n">
        <v>10293</v>
      </c>
      <c r="B3945" s="4" t="s">
        <v>22297</v>
      </c>
      <c r="C3945" s="4"/>
      <c r="D3945" s="4" t="s">
        <v>22298</v>
      </c>
      <c r="E3945" s="5" t="s">
        <v>22299</v>
      </c>
      <c r="F3945" s="4" t="s">
        <v>22300</v>
      </c>
      <c r="G3945" s="4" t="s">
        <v>620</v>
      </c>
      <c r="H3945" s="5" t="s">
        <v>22301</v>
      </c>
      <c r="I3945" s="4" t="str">
        <f aca="false">IFERROR(__xludf.dummyfunction("""info@""&amp;LOWER(REGEXREPLACE(B3945,""[^A-Za-z0-9]"",""""))&amp;"".com"""),"info@sidreriacasamino.com")</f>
        <v>info@sidreriacasamino.com</v>
      </c>
      <c r="J3945" s="5" t="n">
        <f aca="false">LEN(K3945)</f>
        <v>20</v>
      </c>
      <c r="K3945" s="6" t="s">
        <v>22302</v>
      </c>
      <c r="L3945" s="4" t="s">
        <v>66</v>
      </c>
      <c r="M3945" s="4" t="s">
        <v>3461</v>
      </c>
    </row>
    <row r="3946" customFormat="false" ht="15.75" hidden="false" customHeight="true" outlineLevel="0" collapsed="false">
      <c r="A3946" s="4" t="n">
        <v>10317</v>
      </c>
      <c r="B3946" s="4" t="s">
        <v>22303</v>
      </c>
      <c r="C3946" s="4"/>
      <c r="D3946" s="4" t="s">
        <v>22304</v>
      </c>
      <c r="E3946" s="5" t="s">
        <v>1286</v>
      </c>
      <c r="F3946" s="4" t="s">
        <v>1287</v>
      </c>
      <c r="G3946" s="4" t="s">
        <v>620</v>
      </c>
      <c r="H3946" s="5" t="s">
        <v>22305</v>
      </c>
      <c r="I3946" s="4" t="s">
        <v>22306</v>
      </c>
      <c r="J3946" s="5" t="n">
        <f aca="false">LEN(K3946)</f>
        <v>20</v>
      </c>
      <c r="K3946" s="6" t="s">
        <v>22307</v>
      </c>
      <c r="L3946" s="4" t="s">
        <v>57</v>
      </c>
      <c r="M3946" s="4" t="s">
        <v>1979</v>
      </c>
    </row>
    <row r="3947" customFormat="false" ht="15.75" hidden="false" customHeight="true" outlineLevel="0" collapsed="false">
      <c r="A3947" s="4" t="n">
        <v>10323</v>
      </c>
      <c r="B3947" s="4" t="s">
        <v>22308</v>
      </c>
      <c r="C3947" s="4"/>
      <c r="D3947" s="4" t="s">
        <v>22309</v>
      </c>
      <c r="E3947" s="5" t="s">
        <v>22310</v>
      </c>
      <c r="F3947" s="4" t="s">
        <v>22311</v>
      </c>
      <c r="G3947" s="4" t="s">
        <v>620</v>
      </c>
      <c r="H3947" s="5" t="s">
        <v>22312</v>
      </c>
      <c r="I3947" s="4" t="s">
        <v>22313</v>
      </c>
      <c r="J3947" s="5" t="n">
        <f aca="false">LEN(K3947)</f>
        <v>20</v>
      </c>
      <c r="K3947" s="6" t="s">
        <v>22314</v>
      </c>
      <c r="L3947" s="4" t="s">
        <v>78</v>
      </c>
      <c r="M3947" s="4" t="s">
        <v>22</v>
      </c>
    </row>
    <row r="3948" customFormat="false" ht="15.75" hidden="false" customHeight="true" outlineLevel="0" collapsed="false">
      <c r="A3948" s="4" t="n">
        <v>10326</v>
      </c>
      <c r="B3948" s="4" t="s">
        <v>22315</v>
      </c>
      <c r="C3948" s="4"/>
      <c r="D3948" s="4" t="s">
        <v>22316</v>
      </c>
      <c r="E3948" s="5" t="s">
        <v>22212</v>
      </c>
      <c r="F3948" s="4" t="s">
        <v>3664</v>
      </c>
      <c r="G3948" s="4" t="s">
        <v>620</v>
      </c>
      <c r="H3948" s="5" t="s">
        <v>22317</v>
      </c>
      <c r="I3948" s="4" t="s">
        <v>22318</v>
      </c>
      <c r="J3948" s="5" t="n">
        <f aca="false">LEN(K3948)</f>
        <v>20</v>
      </c>
      <c r="K3948" s="10" t="s">
        <v>22319</v>
      </c>
      <c r="L3948" s="4" t="s">
        <v>66</v>
      </c>
      <c r="M3948" s="4" t="s">
        <v>133</v>
      </c>
    </row>
    <row r="3949" customFormat="false" ht="15.75" hidden="false" customHeight="true" outlineLevel="0" collapsed="false">
      <c r="A3949" s="4" t="n">
        <v>10327</v>
      </c>
      <c r="B3949" s="4" t="s">
        <v>22320</v>
      </c>
      <c r="C3949" s="4"/>
      <c r="D3949" s="4" t="s">
        <v>22321</v>
      </c>
      <c r="E3949" s="5" t="s">
        <v>22212</v>
      </c>
      <c r="F3949" s="4" t="s">
        <v>3664</v>
      </c>
      <c r="G3949" s="4" t="s">
        <v>620</v>
      </c>
      <c r="H3949" s="5" t="s">
        <v>22322</v>
      </c>
      <c r="I3949" s="4" t="s">
        <v>22323</v>
      </c>
      <c r="J3949" s="5" t="n">
        <f aca="false">LEN(K3949)</f>
        <v>20</v>
      </c>
      <c r="K3949" s="10" t="s">
        <v>22324</v>
      </c>
      <c r="L3949" s="4" t="s">
        <v>78</v>
      </c>
      <c r="M3949" s="4" t="s">
        <v>186</v>
      </c>
    </row>
    <row r="3950" customFormat="false" ht="15.75" hidden="false" customHeight="true" outlineLevel="0" collapsed="false">
      <c r="A3950" s="4" t="n">
        <v>10335</v>
      </c>
      <c r="B3950" s="4" t="s">
        <v>22325</v>
      </c>
      <c r="C3950" s="4"/>
      <c r="D3950" s="4" t="s">
        <v>22326</v>
      </c>
      <c r="E3950" s="5" t="s">
        <v>22327</v>
      </c>
      <c r="F3950" s="4" t="s">
        <v>22328</v>
      </c>
      <c r="G3950" s="4" t="s">
        <v>620</v>
      </c>
      <c r="H3950" s="5" t="s">
        <v>22329</v>
      </c>
      <c r="I3950" s="4" t="s">
        <v>22330</v>
      </c>
      <c r="J3950" s="5" t="n">
        <f aca="false">LEN(K3950)</f>
        <v>20</v>
      </c>
      <c r="K3950" s="6" t="s">
        <v>22331</v>
      </c>
      <c r="L3950" s="4" t="s">
        <v>66</v>
      </c>
      <c r="M3950" s="4" t="s">
        <v>3895</v>
      </c>
    </row>
    <row r="3951" customFormat="false" ht="15.75" hidden="false" customHeight="true" outlineLevel="0" collapsed="false">
      <c r="A3951" s="4" t="n">
        <v>10359</v>
      </c>
      <c r="B3951" s="4" t="s">
        <v>22332</v>
      </c>
      <c r="C3951" s="4"/>
      <c r="D3951" s="4" t="s">
        <v>22333</v>
      </c>
      <c r="E3951" s="5" t="s">
        <v>22334</v>
      </c>
      <c r="F3951" s="4" t="s">
        <v>8280</v>
      </c>
      <c r="G3951" s="4" t="s">
        <v>620</v>
      </c>
      <c r="H3951" s="5" t="s">
        <v>22335</v>
      </c>
      <c r="I3951" s="4" t="s">
        <v>22336</v>
      </c>
      <c r="J3951" s="5" t="n">
        <f aca="false">LEN(K3951)</f>
        <v>20</v>
      </c>
      <c r="K3951" s="10" t="s">
        <v>22337</v>
      </c>
      <c r="L3951" s="4" t="s">
        <v>57</v>
      </c>
      <c r="M3951" s="4" t="s">
        <v>779</v>
      </c>
    </row>
    <row r="3952" customFormat="false" ht="15.75" hidden="false" customHeight="true" outlineLevel="0" collapsed="false">
      <c r="A3952" s="4" t="n">
        <v>10374</v>
      </c>
      <c r="B3952" s="4" t="s">
        <v>22338</v>
      </c>
      <c r="C3952" s="4"/>
      <c r="D3952" s="4" t="s">
        <v>22339</v>
      </c>
      <c r="E3952" s="5" t="s">
        <v>8253</v>
      </c>
      <c r="F3952" s="4" t="s">
        <v>8254</v>
      </c>
      <c r="G3952" s="4" t="s">
        <v>620</v>
      </c>
      <c r="H3952" s="5" t="s">
        <v>22340</v>
      </c>
      <c r="I3952" s="7" t="s">
        <v>22341</v>
      </c>
      <c r="J3952" s="5" t="n">
        <f aca="false">LEN(K3952)</f>
        <v>20</v>
      </c>
      <c r="K3952" s="6" t="s">
        <v>22342</v>
      </c>
      <c r="L3952" s="4" t="s">
        <v>31</v>
      </c>
      <c r="M3952" s="4" t="s">
        <v>32</v>
      </c>
    </row>
    <row r="3953" customFormat="false" ht="15.75" hidden="false" customHeight="true" outlineLevel="0" collapsed="false">
      <c r="A3953" s="4" t="n">
        <v>10412</v>
      </c>
      <c r="B3953" s="4" t="s">
        <v>22343</v>
      </c>
      <c r="C3953" s="4"/>
      <c r="D3953" s="4" t="s">
        <v>22344</v>
      </c>
      <c r="E3953" s="5" t="s">
        <v>18767</v>
      </c>
      <c r="F3953" s="4" t="s">
        <v>3657</v>
      </c>
      <c r="G3953" s="4" t="s">
        <v>620</v>
      </c>
      <c r="H3953" s="5" t="s">
        <v>22345</v>
      </c>
      <c r="I3953" s="4" t="s">
        <v>22346</v>
      </c>
      <c r="J3953" s="5" t="n">
        <f aca="false">LEN(K3953)</f>
        <v>20</v>
      </c>
      <c r="K3953" s="6" t="s">
        <v>22347</v>
      </c>
      <c r="L3953" s="4" t="s">
        <v>57</v>
      </c>
      <c r="M3953" s="4" t="s">
        <v>22</v>
      </c>
    </row>
    <row r="3954" customFormat="false" ht="15.75" hidden="false" customHeight="true" outlineLevel="0" collapsed="false">
      <c r="A3954" s="4" t="n">
        <v>10425</v>
      </c>
      <c r="B3954" s="4" t="s">
        <v>22348</v>
      </c>
      <c r="C3954" s="4"/>
      <c r="D3954" s="4" t="s">
        <v>22349</v>
      </c>
      <c r="E3954" s="5" t="s">
        <v>6700</v>
      </c>
      <c r="F3954" s="4" t="s">
        <v>3657</v>
      </c>
      <c r="G3954" s="4" t="s">
        <v>620</v>
      </c>
      <c r="H3954" s="5" t="s">
        <v>22350</v>
      </c>
      <c r="I3954" s="4" t="s">
        <v>22351</v>
      </c>
      <c r="J3954" s="5" t="n">
        <f aca="false">LEN(K3954)</f>
        <v>20</v>
      </c>
      <c r="K3954" s="6" t="s">
        <v>22352</v>
      </c>
      <c r="L3954" s="4" t="s">
        <v>57</v>
      </c>
      <c r="M3954" s="4" t="s">
        <v>929</v>
      </c>
    </row>
    <row r="3955" customFormat="false" ht="15.75" hidden="false" customHeight="true" outlineLevel="0" collapsed="false">
      <c r="A3955" s="4" t="n">
        <v>10445</v>
      </c>
      <c r="B3955" s="4" t="s">
        <v>22353</v>
      </c>
      <c r="C3955" s="4"/>
      <c r="D3955" s="4" t="s">
        <v>22354</v>
      </c>
      <c r="E3955" s="5" t="s">
        <v>12516</v>
      </c>
      <c r="F3955" s="4" t="s">
        <v>12517</v>
      </c>
      <c r="G3955" s="4" t="s">
        <v>620</v>
      </c>
      <c r="H3955" s="5" t="s">
        <v>22355</v>
      </c>
      <c r="I3955" s="4" t="s">
        <v>22356</v>
      </c>
      <c r="J3955" s="5" t="n">
        <f aca="false">LEN(K3955)</f>
        <v>20</v>
      </c>
      <c r="K3955" s="6" t="s">
        <v>22357</v>
      </c>
      <c r="L3955" s="4" t="s">
        <v>66</v>
      </c>
      <c r="M3955" s="4" t="s">
        <v>381</v>
      </c>
    </row>
    <row r="3956" customFormat="false" ht="15.75" hidden="false" customHeight="true" outlineLevel="0" collapsed="false">
      <c r="A3956" s="4" t="n">
        <v>10461</v>
      </c>
      <c r="B3956" s="4" t="s">
        <v>22358</v>
      </c>
      <c r="C3956" s="4"/>
      <c r="D3956" s="4" t="s">
        <v>22359</v>
      </c>
      <c r="E3956" s="5" t="s">
        <v>2242</v>
      </c>
      <c r="F3956" s="4" t="s">
        <v>2243</v>
      </c>
      <c r="G3956" s="4" t="s">
        <v>620</v>
      </c>
      <c r="H3956" s="5" t="s">
        <v>22360</v>
      </c>
      <c r="I3956" s="4" t="s">
        <v>22361</v>
      </c>
      <c r="J3956" s="5" t="n">
        <f aca="false">LEN(K3956)</f>
        <v>20</v>
      </c>
      <c r="K3956" s="6" t="s">
        <v>22362</v>
      </c>
      <c r="L3956" s="4" t="s">
        <v>78</v>
      </c>
      <c r="M3956" s="4" t="s">
        <v>2097</v>
      </c>
    </row>
    <row r="3957" customFormat="false" ht="15.75" hidden="false" customHeight="true" outlineLevel="0" collapsed="false">
      <c r="A3957" s="4" t="n">
        <v>10466</v>
      </c>
      <c r="B3957" s="4" t="s">
        <v>22363</v>
      </c>
      <c r="C3957" s="4"/>
      <c r="D3957" s="4" t="s">
        <v>22364</v>
      </c>
      <c r="E3957" s="5" t="s">
        <v>22365</v>
      </c>
      <c r="F3957" s="4" t="s">
        <v>22366</v>
      </c>
      <c r="G3957" s="4" t="s">
        <v>620</v>
      </c>
      <c r="H3957" s="5" t="s">
        <v>22367</v>
      </c>
      <c r="I3957" s="4" t="s">
        <v>22368</v>
      </c>
      <c r="J3957" s="5" t="n">
        <f aca="false">LEN(K3957)</f>
        <v>20</v>
      </c>
      <c r="K3957" s="6" t="s">
        <v>22369</v>
      </c>
      <c r="L3957" s="4" t="s">
        <v>21</v>
      </c>
      <c r="M3957" s="4" t="s">
        <v>326</v>
      </c>
    </row>
    <row r="3958" customFormat="false" ht="15.75" hidden="false" customHeight="true" outlineLevel="0" collapsed="false">
      <c r="A3958" s="4" t="n">
        <v>10475</v>
      </c>
      <c r="B3958" s="4" t="s">
        <v>22370</v>
      </c>
      <c r="C3958" s="4"/>
      <c r="D3958" s="4" t="s">
        <v>10245</v>
      </c>
      <c r="E3958" s="5" t="s">
        <v>1781</v>
      </c>
      <c r="F3958" s="4" t="s">
        <v>1782</v>
      </c>
      <c r="G3958" s="4" t="s">
        <v>620</v>
      </c>
      <c r="H3958" s="5" t="s">
        <v>22371</v>
      </c>
      <c r="I3958" s="4" t="s">
        <v>22372</v>
      </c>
      <c r="J3958" s="5" t="n">
        <f aca="false">LEN(K3958)</f>
        <v>20</v>
      </c>
      <c r="K3958" s="10" t="s">
        <v>22373</v>
      </c>
      <c r="L3958" s="4" t="s">
        <v>21</v>
      </c>
      <c r="M3958" s="4" t="s">
        <v>1793</v>
      </c>
    </row>
    <row r="3959" customFormat="false" ht="15.75" hidden="false" customHeight="true" outlineLevel="0" collapsed="false">
      <c r="A3959" s="4" t="n">
        <v>10481</v>
      </c>
      <c r="B3959" s="4" t="s">
        <v>22374</v>
      </c>
      <c r="C3959" s="4"/>
      <c r="D3959" s="4" t="s">
        <v>22375</v>
      </c>
      <c r="E3959" s="5" t="s">
        <v>1781</v>
      </c>
      <c r="F3959" s="4" t="s">
        <v>1782</v>
      </c>
      <c r="G3959" s="4" t="s">
        <v>620</v>
      </c>
      <c r="H3959" s="5" t="s">
        <v>22376</v>
      </c>
      <c r="I3959" s="4" t="str">
        <f aca="false">IFERROR(__xludf.dummyfunction("""info@""&amp;LOWER(REGEXREPLACE(B3959,""[^A-Za-z0-9]"",""""))&amp;"".com"""),"info@lacasonadecardes.com")</f>
        <v>info@lacasonadecardes.com</v>
      </c>
      <c r="J3959" s="5" t="n">
        <f aca="false">LEN(K3959)</f>
        <v>20</v>
      </c>
      <c r="K3959" s="6" t="s">
        <v>22377</v>
      </c>
      <c r="L3959" s="4" t="s">
        <v>21</v>
      </c>
      <c r="M3959" s="4" t="s">
        <v>32</v>
      </c>
    </row>
    <row r="3960" customFormat="false" ht="15.75" hidden="false" customHeight="true" outlineLevel="0" collapsed="false">
      <c r="A3960" s="4" t="n">
        <v>10482</v>
      </c>
      <c r="B3960" s="4" t="s">
        <v>22378</v>
      </c>
      <c r="C3960" s="4"/>
      <c r="D3960" s="4" t="s">
        <v>22379</v>
      </c>
      <c r="E3960" s="5" t="s">
        <v>8273</v>
      </c>
      <c r="F3960" s="4" t="s">
        <v>1782</v>
      </c>
      <c r="G3960" s="4" t="s">
        <v>620</v>
      </c>
      <c r="H3960" s="5" t="s">
        <v>22380</v>
      </c>
      <c r="I3960" s="4" t="s">
        <v>22381</v>
      </c>
      <c r="J3960" s="5" t="n">
        <f aca="false">LEN(K3960)</f>
        <v>20</v>
      </c>
      <c r="K3960" s="6" t="s">
        <v>22382</v>
      </c>
      <c r="L3960" s="4" t="s">
        <v>637</v>
      </c>
      <c r="M3960" s="4" t="s">
        <v>31</v>
      </c>
    </row>
    <row r="3961" customFormat="false" ht="15.75" hidden="false" customHeight="true" outlineLevel="0" collapsed="false">
      <c r="A3961" s="4" t="n">
        <v>10483</v>
      </c>
      <c r="B3961" s="4" t="s">
        <v>22383</v>
      </c>
      <c r="C3961" s="4"/>
      <c r="D3961" s="4" t="s">
        <v>22384</v>
      </c>
      <c r="E3961" s="5" t="s">
        <v>8273</v>
      </c>
      <c r="F3961" s="4" t="s">
        <v>1782</v>
      </c>
      <c r="G3961" s="4" t="s">
        <v>620</v>
      </c>
      <c r="H3961" s="5" t="s">
        <v>22385</v>
      </c>
      <c r="I3961" s="4" t="str">
        <f aca="false">IFERROR(__xludf.dummyfunction("""info@""&amp;LOWER(REGEXREPLACE(B3961,""[^A-Za-z0-9]"",""""))&amp;"".com"""),"info@entremonteshotel.com")</f>
        <v>info@entremonteshotel.com</v>
      </c>
      <c r="J3961" s="5" t="n">
        <f aca="false">LEN(K3961)</f>
        <v>20</v>
      </c>
      <c r="K3961" s="10" t="s">
        <v>22386</v>
      </c>
      <c r="L3961" s="4" t="s">
        <v>57</v>
      </c>
      <c r="M3961" s="4" t="s">
        <v>877</v>
      </c>
    </row>
    <row r="3962" customFormat="false" ht="15.75" hidden="false" customHeight="true" outlineLevel="0" collapsed="false">
      <c r="A3962" s="4" t="n">
        <v>10493</v>
      </c>
      <c r="B3962" s="4" t="s">
        <v>22387</v>
      </c>
      <c r="C3962" s="4"/>
      <c r="D3962" s="4" t="s">
        <v>22388</v>
      </c>
      <c r="E3962" s="5" t="s">
        <v>3650</v>
      </c>
      <c r="F3962" s="4" t="s">
        <v>1782</v>
      </c>
      <c r="G3962" s="4" t="s">
        <v>620</v>
      </c>
      <c r="H3962" s="5" t="s">
        <v>22389</v>
      </c>
      <c r="I3962" s="4" t="s">
        <v>22336</v>
      </c>
      <c r="J3962" s="5" t="n">
        <f aca="false">LEN(K3962)</f>
        <v>20</v>
      </c>
      <c r="K3962" s="6" t="s">
        <v>22337</v>
      </c>
      <c r="L3962" s="4" t="s">
        <v>78</v>
      </c>
      <c r="M3962" s="4" t="s">
        <v>1063</v>
      </c>
    </row>
    <row r="3963" customFormat="false" ht="15.75" hidden="false" customHeight="true" outlineLevel="0" collapsed="false">
      <c r="A3963" s="4" t="n">
        <v>10501</v>
      </c>
      <c r="B3963" s="4" t="s">
        <v>22390</v>
      </c>
      <c r="C3963" s="4"/>
      <c r="D3963" s="4" t="s">
        <v>22391</v>
      </c>
      <c r="E3963" s="5" t="s">
        <v>22392</v>
      </c>
      <c r="F3963" s="4" t="s">
        <v>2243</v>
      </c>
      <c r="G3963" s="4" t="s">
        <v>620</v>
      </c>
      <c r="H3963" s="5" t="s">
        <v>22393</v>
      </c>
      <c r="I3963" s="4" t="s">
        <v>22394</v>
      </c>
      <c r="J3963" s="5" t="n">
        <f aca="false">LEN(K3963)</f>
        <v>20</v>
      </c>
      <c r="K3963" s="6" t="s">
        <v>22395</v>
      </c>
      <c r="L3963" s="4" t="s">
        <v>57</v>
      </c>
      <c r="M3963" s="4" t="s">
        <v>794</v>
      </c>
    </row>
    <row r="3964" customFormat="false" ht="15.75" hidden="false" customHeight="true" outlineLevel="0" collapsed="false">
      <c r="A3964" s="4" t="n">
        <v>12165</v>
      </c>
      <c r="B3964" s="4" t="s">
        <v>22396</v>
      </c>
      <c r="C3964" s="4"/>
      <c r="D3964" s="4" t="s">
        <v>22397</v>
      </c>
      <c r="E3964" s="5" t="s">
        <v>1088</v>
      </c>
      <c r="F3964" s="4" t="s">
        <v>1089</v>
      </c>
      <c r="G3964" s="4" t="s">
        <v>882</v>
      </c>
      <c r="H3964" s="5" t="s">
        <v>22398</v>
      </c>
      <c r="I3964" s="4" t="s">
        <v>22399</v>
      </c>
      <c r="J3964" s="5" t="n">
        <f aca="false">LEN(K3964)</f>
        <v>20</v>
      </c>
      <c r="K3964" s="10" t="str">
        <f aca="false">LOWER(SUBSTITUTE(SUBSTITUTE(SUBSTITUTE(SUBSTITUTE(SUBSTITUTE(SUBSTITUTE(SUBSTITUTE(B3964,"S.L.",""),"SL",""),"S.A.",""),"SA","")," ",""),".",""),",",""))&amp;".com"</f>
        <v>hotelruralnoalla.com</v>
      </c>
      <c r="L3964" s="4" t="s">
        <v>21</v>
      </c>
      <c r="M3964" s="4" t="s">
        <v>22</v>
      </c>
    </row>
    <row r="3965" customFormat="false" ht="15.75" hidden="false" customHeight="true" outlineLevel="0" collapsed="false">
      <c r="A3965" s="4" t="n">
        <v>10509</v>
      </c>
      <c r="B3965" s="4" t="s">
        <v>22400</v>
      </c>
      <c r="C3965" s="4"/>
      <c r="D3965" s="4" t="s">
        <v>22401</v>
      </c>
      <c r="E3965" s="5" t="s">
        <v>8298</v>
      </c>
      <c r="F3965" s="4" t="s">
        <v>8299</v>
      </c>
      <c r="G3965" s="4" t="s">
        <v>882</v>
      </c>
      <c r="H3965" s="5" t="s">
        <v>22402</v>
      </c>
      <c r="I3965" s="4" t="s">
        <v>22403</v>
      </c>
      <c r="J3965" s="5" t="n">
        <f aca="false">LEN(K3965)</f>
        <v>20</v>
      </c>
      <c r="K3965" s="6" t="s">
        <v>22404</v>
      </c>
      <c r="L3965" s="4" t="s">
        <v>31</v>
      </c>
      <c r="M3965" s="4" t="s">
        <v>31</v>
      </c>
    </row>
    <row r="3966" customFormat="false" ht="15.75" hidden="false" customHeight="true" outlineLevel="0" collapsed="false">
      <c r="A3966" s="4" t="n">
        <v>10512</v>
      </c>
      <c r="B3966" s="4" t="s">
        <v>22405</v>
      </c>
      <c r="C3966" s="4"/>
      <c r="D3966" s="4" t="s">
        <v>22406</v>
      </c>
      <c r="E3966" s="5" t="s">
        <v>22407</v>
      </c>
      <c r="F3966" s="4" t="s">
        <v>881</v>
      </c>
      <c r="G3966" s="4" t="s">
        <v>882</v>
      </c>
      <c r="H3966" s="5" t="s">
        <v>22408</v>
      </c>
      <c r="I3966" s="4" t="s">
        <v>22409</v>
      </c>
      <c r="J3966" s="5" t="n">
        <f aca="false">LEN(K3966)</f>
        <v>20</v>
      </c>
      <c r="K3966" s="6" t="s">
        <v>22410</v>
      </c>
      <c r="L3966" s="4" t="s">
        <v>637</v>
      </c>
      <c r="M3966" s="4" t="s">
        <v>336</v>
      </c>
    </row>
    <row r="3967" customFormat="false" ht="15.75" hidden="false" customHeight="true" outlineLevel="0" collapsed="false">
      <c r="A3967" s="4" t="n">
        <v>10519</v>
      </c>
      <c r="B3967" s="4" t="s">
        <v>22411</v>
      </c>
      <c r="C3967" s="4"/>
      <c r="D3967" s="4" t="s">
        <v>22412</v>
      </c>
      <c r="E3967" s="5" t="s">
        <v>6837</v>
      </c>
      <c r="F3967" s="4" t="s">
        <v>881</v>
      </c>
      <c r="G3967" s="4" t="s">
        <v>882</v>
      </c>
      <c r="H3967" s="5" t="s">
        <v>22413</v>
      </c>
      <c r="I3967" s="4" t="s">
        <v>22414</v>
      </c>
      <c r="J3967" s="5" t="n">
        <f aca="false">LEN(K3967)</f>
        <v>20</v>
      </c>
      <c r="K3967" s="6" t="s">
        <v>22415</v>
      </c>
      <c r="L3967" s="4" t="s">
        <v>21</v>
      </c>
      <c r="M3967" s="4" t="s">
        <v>2890</v>
      </c>
    </row>
    <row r="3968" customFormat="false" ht="15.75" hidden="false" customHeight="true" outlineLevel="0" collapsed="false">
      <c r="A3968" s="4" t="n">
        <v>10522</v>
      </c>
      <c r="B3968" s="4" t="s">
        <v>22416</v>
      </c>
      <c r="C3968" s="4"/>
      <c r="D3968" s="4" t="s">
        <v>22417</v>
      </c>
      <c r="E3968" s="5" t="s">
        <v>6837</v>
      </c>
      <c r="F3968" s="4" t="s">
        <v>881</v>
      </c>
      <c r="G3968" s="4" t="s">
        <v>882</v>
      </c>
      <c r="H3968" s="5" t="s">
        <v>22418</v>
      </c>
      <c r="I3968" s="7" t="s">
        <v>22419</v>
      </c>
      <c r="J3968" s="5" t="n">
        <f aca="false">LEN(K3968)</f>
        <v>20</v>
      </c>
      <c r="K3968" s="6" t="s">
        <v>22420</v>
      </c>
      <c r="L3968" s="4" t="s">
        <v>31</v>
      </c>
      <c r="M3968" s="4" t="s">
        <v>31</v>
      </c>
    </row>
    <row r="3969" customFormat="false" ht="15.75" hidden="false" customHeight="true" outlineLevel="0" collapsed="false">
      <c r="A3969" s="4" t="n">
        <v>10523</v>
      </c>
      <c r="B3969" s="4" t="s">
        <v>22421</v>
      </c>
      <c r="C3969" s="4"/>
      <c r="D3969" s="4" t="s">
        <v>22417</v>
      </c>
      <c r="E3969" s="5" t="s">
        <v>6837</v>
      </c>
      <c r="F3969" s="4" t="s">
        <v>881</v>
      </c>
      <c r="G3969" s="4" t="s">
        <v>882</v>
      </c>
      <c r="H3969" s="5" t="s">
        <v>22418</v>
      </c>
      <c r="I3969" s="4" t="s">
        <v>22419</v>
      </c>
      <c r="J3969" s="5" t="n">
        <f aca="false">LEN(K3969)</f>
        <v>20</v>
      </c>
      <c r="K3969" s="6" t="s">
        <v>22420</v>
      </c>
      <c r="L3969" s="4" t="s">
        <v>31</v>
      </c>
      <c r="M3969" s="4" t="s">
        <v>2980</v>
      </c>
    </row>
    <row r="3970" customFormat="false" ht="15.75" hidden="false" customHeight="true" outlineLevel="0" collapsed="false">
      <c r="A3970" s="4" t="n">
        <v>10559</v>
      </c>
      <c r="B3970" s="4" t="s">
        <v>22422</v>
      </c>
      <c r="C3970" s="4"/>
      <c r="D3970" s="4" t="s">
        <v>22423</v>
      </c>
      <c r="E3970" s="5" t="s">
        <v>1664</v>
      </c>
      <c r="F3970" s="4" t="s">
        <v>1665</v>
      </c>
      <c r="G3970" s="4" t="s">
        <v>882</v>
      </c>
      <c r="H3970" s="5" t="s">
        <v>22424</v>
      </c>
      <c r="I3970" s="4" t="str">
        <f aca="false">IFERROR(__xludf.dummyfunction("""info@""&amp;LOWER(REGEXREPLACE(B3970,""[^A-Za-z0-9]"",""""))&amp;"".com"""),"info@hotelsotomayorsl.com")</f>
        <v>info@hotelsotomayorsl.com</v>
      </c>
      <c r="J3970" s="5" t="n">
        <f aca="false">LEN(K3970)</f>
        <v>20</v>
      </c>
      <c r="K3970" s="6" t="s">
        <v>22425</v>
      </c>
      <c r="L3970" s="4" t="s">
        <v>31</v>
      </c>
      <c r="M3970" s="4" t="s">
        <v>695</v>
      </c>
    </row>
    <row r="3971" customFormat="false" ht="15.75" hidden="false" customHeight="true" outlineLevel="0" collapsed="false">
      <c r="A3971" s="4" t="n">
        <v>10562</v>
      </c>
      <c r="B3971" s="4" t="s">
        <v>22426</v>
      </c>
      <c r="C3971" s="4"/>
      <c r="D3971" s="4" t="s">
        <v>22427</v>
      </c>
      <c r="E3971" s="5" t="s">
        <v>22428</v>
      </c>
      <c r="F3971" s="4" t="s">
        <v>22429</v>
      </c>
      <c r="G3971" s="4" t="s">
        <v>882</v>
      </c>
      <c r="H3971" s="5" t="s">
        <v>22430</v>
      </c>
      <c r="I3971" s="4" t="s">
        <v>22431</v>
      </c>
      <c r="J3971" s="5" t="n">
        <f aca="false">LEN(K3971)</f>
        <v>20</v>
      </c>
      <c r="K3971" s="10" t="s">
        <v>22432</v>
      </c>
      <c r="L3971" s="4" t="s">
        <v>31</v>
      </c>
      <c r="M3971" s="4" t="s">
        <v>3415</v>
      </c>
    </row>
    <row r="3972" customFormat="false" ht="15.75" hidden="false" customHeight="true" outlineLevel="0" collapsed="false">
      <c r="A3972" s="4" t="n">
        <v>10567</v>
      </c>
      <c r="B3972" s="4" t="s">
        <v>22433</v>
      </c>
      <c r="C3972" s="4"/>
      <c r="D3972" s="4" t="s">
        <v>22434</v>
      </c>
      <c r="E3972" s="5" t="s">
        <v>22435</v>
      </c>
      <c r="F3972" s="4" t="s">
        <v>15440</v>
      </c>
      <c r="G3972" s="4" t="s">
        <v>882</v>
      </c>
      <c r="H3972" s="5" t="s">
        <v>22436</v>
      </c>
      <c r="I3972" s="4" t="s">
        <v>22437</v>
      </c>
      <c r="J3972" s="5" t="n">
        <f aca="false">LEN(K3972)</f>
        <v>20</v>
      </c>
      <c r="K3972" s="6" t="s">
        <v>22438</v>
      </c>
      <c r="L3972" s="4" t="s">
        <v>31</v>
      </c>
      <c r="M3972" s="4" t="s">
        <v>133</v>
      </c>
    </row>
    <row r="3973" customFormat="false" ht="15.75" hidden="false" customHeight="true" outlineLevel="0" collapsed="false">
      <c r="A3973" s="4" t="n">
        <v>10586</v>
      </c>
      <c r="B3973" s="4" t="s">
        <v>22439</v>
      </c>
      <c r="C3973" s="4"/>
      <c r="D3973" s="4" t="s">
        <v>22440</v>
      </c>
      <c r="E3973" s="5" t="s">
        <v>6837</v>
      </c>
      <c r="F3973" s="4" t="s">
        <v>881</v>
      </c>
      <c r="G3973" s="4" t="s">
        <v>882</v>
      </c>
      <c r="H3973" s="5" t="s">
        <v>22441</v>
      </c>
      <c r="I3973" s="4" t="s">
        <v>22442</v>
      </c>
      <c r="J3973" s="5" t="n">
        <f aca="false">LEN(K3973)</f>
        <v>20</v>
      </c>
      <c r="K3973" s="10" t="s">
        <v>22443</v>
      </c>
      <c r="L3973" s="4" t="s">
        <v>1970</v>
      </c>
      <c r="M3973" s="4" t="s">
        <v>794</v>
      </c>
    </row>
    <row r="3974" customFormat="false" ht="15.75" hidden="false" customHeight="true" outlineLevel="0" collapsed="false">
      <c r="A3974" s="4" t="n">
        <v>10662</v>
      </c>
      <c r="B3974" s="4" t="s">
        <v>22444</v>
      </c>
      <c r="C3974" s="4"/>
      <c r="D3974" s="4" t="s">
        <v>22445</v>
      </c>
      <c r="E3974" s="5" t="s">
        <v>22446</v>
      </c>
      <c r="F3974" s="4" t="s">
        <v>22447</v>
      </c>
      <c r="G3974" s="4" t="s">
        <v>882</v>
      </c>
      <c r="H3974" s="5" t="s">
        <v>22448</v>
      </c>
      <c r="I3974" s="4" t="s">
        <v>22449</v>
      </c>
      <c r="J3974" s="5" t="n">
        <f aca="false">LEN(K3974)</f>
        <v>20</v>
      </c>
      <c r="K3974" s="6" t="s">
        <v>22450</v>
      </c>
      <c r="L3974" s="4" t="s">
        <v>21</v>
      </c>
      <c r="M3974" s="4" t="s">
        <v>18449</v>
      </c>
    </row>
    <row r="3975" customFormat="false" ht="15.75" hidden="false" customHeight="true" outlineLevel="0" collapsed="false">
      <c r="A3975" s="4" t="n">
        <v>10675</v>
      </c>
      <c r="B3975" s="4" t="s">
        <v>22451</v>
      </c>
      <c r="C3975" s="4"/>
      <c r="D3975" s="4" t="s">
        <v>12592</v>
      </c>
      <c r="E3975" s="5" t="s">
        <v>8305</v>
      </c>
      <c r="F3975" s="4" t="s">
        <v>1089</v>
      </c>
      <c r="G3975" s="4" t="s">
        <v>882</v>
      </c>
      <c r="H3975" s="5" t="s">
        <v>22452</v>
      </c>
      <c r="I3975" s="4" t="s">
        <v>22453</v>
      </c>
      <c r="J3975" s="5" t="n">
        <f aca="false">LEN(K3975)</f>
        <v>20</v>
      </c>
      <c r="K3975" s="6" t="s">
        <v>22454</v>
      </c>
      <c r="L3975" s="4" t="s">
        <v>31</v>
      </c>
      <c r="M3975" s="4" t="s">
        <v>1988</v>
      </c>
    </row>
    <row r="3976" customFormat="false" ht="15.75" hidden="false" customHeight="true" outlineLevel="0" collapsed="false">
      <c r="A3976" s="4" t="n">
        <v>10695</v>
      </c>
      <c r="B3976" s="4" t="s">
        <v>22455</v>
      </c>
      <c r="C3976" s="4"/>
      <c r="D3976" s="4" t="s">
        <v>22456</v>
      </c>
      <c r="E3976" s="5" t="s">
        <v>5393</v>
      </c>
      <c r="F3976" s="4" t="s">
        <v>1089</v>
      </c>
      <c r="G3976" s="4" t="s">
        <v>882</v>
      </c>
      <c r="H3976" s="5" t="s">
        <v>22457</v>
      </c>
      <c r="I3976" s="4" t="s">
        <v>22458</v>
      </c>
      <c r="J3976" s="5" t="n">
        <f aca="false">LEN(K3976)</f>
        <v>20</v>
      </c>
      <c r="K3976" s="10" t="s">
        <v>22459</v>
      </c>
      <c r="L3976" s="4" t="s">
        <v>21</v>
      </c>
      <c r="M3976" s="4" t="s">
        <v>695</v>
      </c>
    </row>
    <row r="3977" customFormat="false" ht="15.75" hidden="false" customHeight="true" outlineLevel="0" collapsed="false">
      <c r="A3977" s="4" t="n">
        <v>10710</v>
      </c>
      <c r="B3977" s="4" t="s">
        <v>22460</v>
      </c>
      <c r="C3977" s="4"/>
      <c r="D3977" s="4" t="s">
        <v>22461</v>
      </c>
      <c r="E3977" s="5" t="s">
        <v>5393</v>
      </c>
      <c r="F3977" s="4" t="s">
        <v>1089</v>
      </c>
      <c r="G3977" s="4" t="s">
        <v>882</v>
      </c>
      <c r="H3977" s="5" t="s">
        <v>22462</v>
      </c>
      <c r="I3977" s="4" t="s">
        <v>22463</v>
      </c>
      <c r="J3977" s="5" t="n">
        <f aca="false">LEN(K3977)</f>
        <v>20</v>
      </c>
      <c r="K3977" s="6" t="s">
        <v>22464</v>
      </c>
      <c r="L3977" s="4" t="s">
        <v>637</v>
      </c>
      <c r="M3977" s="4" t="s">
        <v>2890</v>
      </c>
    </row>
    <row r="3978" customFormat="false" ht="15.75" hidden="false" customHeight="true" outlineLevel="0" collapsed="false">
      <c r="A3978" s="4" t="n">
        <v>10728</v>
      </c>
      <c r="B3978" s="4" t="s">
        <v>22465</v>
      </c>
      <c r="C3978" s="4"/>
      <c r="D3978" s="4" t="s">
        <v>22466</v>
      </c>
      <c r="E3978" s="5" t="s">
        <v>22467</v>
      </c>
      <c r="F3978" s="4" t="s">
        <v>1089</v>
      </c>
      <c r="G3978" s="4" t="s">
        <v>882</v>
      </c>
      <c r="H3978" s="5" t="s">
        <v>22468</v>
      </c>
      <c r="I3978" s="4" t="s">
        <v>22469</v>
      </c>
      <c r="J3978" s="5" t="n">
        <f aca="false">LEN(K3978)</f>
        <v>20</v>
      </c>
      <c r="K3978" s="6" t="s">
        <v>22470</v>
      </c>
      <c r="L3978" s="4" t="s">
        <v>21</v>
      </c>
      <c r="M3978" s="4" t="s">
        <v>3203</v>
      </c>
    </row>
    <row r="3979" customFormat="false" ht="15.75" hidden="false" customHeight="true" outlineLevel="0" collapsed="false">
      <c r="A3979" s="4" t="n">
        <v>10739</v>
      </c>
      <c r="B3979" s="4" t="s">
        <v>22471</v>
      </c>
      <c r="C3979" s="4"/>
      <c r="D3979" s="4" t="s">
        <v>22472</v>
      </c>
      <c r="E3979" s="5" t="s">
        <v>1788</v>
      </c>
      <c r="F3979" s="4" t="s">
        <v>1789</v>
      </c>
      <c r="G3979" s="4" t="s">
        <v>882</v>
      </c>
      <c r="H3979" s="5" t="s">
        <v>22473</v>
      </c>
      <c r="I3979" s="7" t="str">
        <f aca="false">IFERROR(__xludf.dummyfunction("""info@""&amp;LOWER(REGEXREPLACE(B3979,""[^A-Za-z0-9]"",""""))&amp;"".com"""),"info@puentedelatojasl.com")</f>
        <v>info@puentedelatojasl.com</v>
      </c>
      <c r="J3979" s="5" t="n">
        <f aca="false">LEN(K3979)</f>
        <v>20</v>
      </c>
      <c r="K3979" s="6" t="s">
        <v>22474</v>
      </c>
      <c r="L3979" s="4" t="s">
        <v>57</v>
      </c>
      <c r="M3979" s="4" t="s">
        <v>3895</v>
      </c>
    </row>
    <row r="3980" customFormat="false" ht="15.75" hidden="false" customHeight="true" outlineLevel="0" collapsed="false">
      <c r="A3980" s="4" t="n">
        <v>10757</v>
      </c>
      <c r="B3980" s="4" t="s">
        <v>22475</v>
      </c>
      <c r="C3980" s="4"/>
      <c r="D3980" s="4" t="s">
        <v>22476</v>
      </c>
      <c r="E3980" s="5" t="s">
        <v>15680</v>
      </c>
      <c r="F3980" s="4" t="s">
        <v>1789</v>
      </c>
      <c r="G3980" s="4" t="s">
        <v>882</v>
      </c>
      <c r="H3980" s="5" t="s">
        <v>22477</v>
      </c>
      <c r="I3980" s="4" t="s">
        <v>22478</v>
      </c>
      <c r="J3980" s="5" t="n">
        <f aca="false">LEN(K3980)</f>
        <v>20</v>
      </c>
      <c r="K3980" s="6" t="s">
        <v>22479</v>
      </c>
      <c r="L3980" s="4" t="s">
        <v>31</v>
      </c>
      <c r="M3980" s="4" t="s">
        <v>31</v>
      </c>
    </row>
    <row r="3981" customFormat="false" ht="15.75" hidden="false" customHeight="true" outlineLevel="0" collapsed="false">
      <c r="A3981" s="4" t="n">
        <v>10781</v>
      </c>
      <c r="B3981" s="4" t="s">
        <v>22480</v>
      </c>
      <c r="C3981" s="4"/>
      <c r="D3981" s="4" t="s">
        <v>22481</v>
      </c>
      <c r="E3981" s="5" t="s">
        <v>1088</v>
      </c>
      <c r="F3981" s="4" t="s">
        <v>1089</v>
      </c>
      <c r="G3981" s="4" t="s">
        <v>882</v>
      </c>
      <c r="H3981" s="5" t="s">
        <v>22482</v>
      </c>
      <c r="I3981" s="4" t="s">
        <v>22483</v>
      </c>
      <c r="J3981" s="5" t="n">
        <f aca="false">LEN(K3981)</f>
        <v>20</v>
      </c>
      <c r="K3981" s="6" t="s">
        <v>22484</v>
      </c>
      <c r="L3981" s="4" t="s">
        <v>21</v>
      </c>
      <c r="M3981" s="4" t="s">
        <v>381</v>
      </c>
    </row>
    <row r="3982" customFormat="false" ht="15.75" hidden="false" customHeight="true" outlineLevel="0" collapsed="false">
      <c r="A3982" s="4" t="n">
        <v>10801</v>
      </c>
      <c r="B3982" s="4" t="s">
        <v>22485</v>
      </c>
      <c r="C3982" s="4"/>
      <c r="D3982" s="4" t="s">
        <v>22486</v>
      </c>
      <c r="E3982" s="5" t="s">
        <v>22487</v>
      </c>
      <c r="F3982" s="4" t="s">
        <v>15469</v>
      </c>
      <c r="G3982" s="4" t="s">
        <v>882</v>
      </c>
      <c r="H3982" s="5" t="s">
        <v>22488</v>
      </c>
      <c r="I3982" s="4" t="s">
        <v>22489</v>
      </c>
      <c r="J3982" s="5" t="n">
        <f aca="false">LEN(K3982)</f>
        <v>20</v>
      </c>
      <c r="K3982" s="6" t="s">
        <v>22490</v>
      </c>
      <c r="L3982" s="4" t="s">
        <v>78</v>
      </c>
      <c r="M3982" s="4" t="s">
        <v>929</v>
      </c>
    </row>
    <row r="3983" customFormat="false" ht="15.75" hidden="false" customHeight="true" outlineLevel="0" collapsed="false">
      <c r="A3983" s="4" t="n">
        <v>10808</v>
      </c>
      <c r="B3983" s="4" t="s">
        <v>22491</v>
      </c>
      <c r="C3983" s="4"/>
      <c r="D3983" s="4" t="s">
        <v>22492</v>
      </c>
      <c r="E3983" s="5" t="s">
        <v>22493</v>
      </c>
      <c r="F3983" s="4" t="s">
        <v>15752</v>
      </c>
      <c r="G3983" s="4" t="s">
        <v>882</v>
      </c>
      <c r="H3983" s="5" t="s">
        <v>22494</v>
      </c>
      <c r="I3983" s="4" t="s">
        <v>22495</v>
      </c>
      <c r="J3983" s="5" t="n">
        <f aca="false">LEN(K3983)</f>
        <v>20</v>
      </c>
      <c r="K3983" s="6" t="s">
        <v>22496</v>
      </c>
      <c r="L3983" s="4" t="s">
        <v>57</v>
      </c>
      <c r="M3983" s="4" t="s">
        <v>695</v>
      </c>
    </row>
    <row r="3984" customFormat="false" ht="15.75" hidden="false" customHeight="true" outlineLevel="0" collapsed="false">
      <c r="A3984" s="4" t="n">
        <v>10810</v>
      </c>
      <c r="B3984" s="4" t="s">
        <v>22497</v>
      </c>
      <c r="C3984" s="4"/>
      <c r="D3984" s="4" t="s">
        <v>22498</v>
      </c>
      <c r="E3984" s="5" t="s">
        <v>15751</v>
      </c>
      <c r="F3984" s="4" t="s">
        <v>15752</v>
      </c>
      <c r="G3984" s="4" t="s">
        <v>882</v>
      </c>
      <c r="H3984" s="5" t="s">
        <v>22499</v>
      </c>
      <c r="I3984" s="4" t="s">
        <v>22500</v>
      </c>
      <c r="J3984" s="5" t="n">
        <f aca="false">LEN(K3984)</f>
        <v>20</v>
      </c>
      <c r="K3984" s="6" t="s">
        <v>22501</v>
      </c>
      <c r="L3984" s="4" t="s">
        <v>1679</v>
      </c>
      <c r="M3984" s="4" t="s">
        <v>819</v>
      </c>
    </row>
    <row r="3985" customFormat="false" ht="15.75" hidden="false" customHeight="true" outlineLevel="0" collapsed="false">
      <c r="A3985" s="4" t="n">
        <v>10827</v>
      </c>
      <c r="B3985" s="4" t="s">
        <v>22502</v>
      </c>
      <c r="C3985" s="4"/>
      <c r="D3985" s="4" t="s">
        <v>22503</v>
      </c>
      <c r="E3985" s="5" t="s">
        <v>15751</v>
      </c>
      <c r="F3985" s="4" t="s">
        <v>15752</v>
      </c>
      <c r="G3985" s="4" t="s">
        <v>882</v>
      </c>
      <c r="H3985" s="5" t="s">
        <v>22504</v>
      </c>
      <c r="I3985" s="4" t="str">
        <f aca="false">IFERROR(__xludf.dummyfunction("""info@""&amp;LOWER(REGEXREPLACE(B3985,""[^A-Za-z0-9]"",""""))&amp;"".com"""),"info@hotelalejandrina.com")</f>
        <v>info@hotelalejandrina.com</v>
      </c>
      <c r="J3985" s="5" t="n">
        <f aca="false">LEN(K3985)</f>
        <v>20</v>
      </c>
      <c r="K3985" s="6" t="s">
        <v>22505</v>
      </c>
      <c r="L3985" s="4" t="s">
        <v>57</v>
      </c>
      <c r="M3985" s="4" t="s">
        <v>2097</v>
      </c>
    </row>
    <row r="3986" customFormat="false" ht="15.75" hidden="false" customHeight="true" outlineLevel="0" collapsed="false">
      <c r="A3986" s="4" t="n">
        <v>10834</v>
      </c>
      <c r="B3986" s="4" t="s">
        <v>22506</v>
      </c>
      <c r="C3986" s="4"/>
      <c r="D3986" s="4" t="s">
        <v>22507</v>
      </c>
      <c r="E3986" s="5" t="s">
        <v>22508</v>
      </c>
      <c r="F3986" s="4" t="s">
        <v>4458</v>
      </c>
      <c r="G3986" s="4" t="s">
        <v>364</v>
      </c>
      <c r="H3986" s="5" t="s">
        <v>22509</v>
      </c>
      <c r="I3986" s="4" t="s">
        <v>22510</v>
      </c>
      <c r="J3986" s="5" t="n">
        <f aca="false">LEN(K3986)</f>
        <v>20</v>
      </c>
      <c r="K3986" s="6" t="s">
        <v>22511</v>
      </c>
      <c r="L3986" s="4" t="s">
        <v>31</v>
      </c>
      <c r="M3986" s="4" t="s">
        <v>1016</v>
      </c>
    </row>
    <row r="3987" customFormat="false" ht="15.75" hidden="false" customHeight="true" outlineLevel="0" collapsed="false">
      <c r="A3987" s="4" t="n">
        <v>10866</v>
      </c>
      <c r="B3987" s="4" t="s">
        <v>22512</v>
      </c>
      <c r="C3987" s="4"/>
      <c r="D3987" s="4" t="s">
        <v>22513</v>
      </c>
      <c r="E3987" s="5" t="s">
        <v>22514</v>
      </c>
      <c r="F3987" s="4" t="s">
        <v>22515</v>
      </c>
      <c r="G3987" s="4" t="s">
        <v>364</v>
      </c>
      <c r="H3987" s="5" t="s">
        <v>22516</v>
      </c>
      <c r="I3987" s="4" t="s">
        <v>22517</v>
      </c>
      <c r="J3987" s="5" t="n">
        <f aca="false">LEN(K3987)</f>
        <v>20</v>
      </c>
      <c r="K3987" s="6" t="s">
        <v>22518</v>
      </c>
      <c r="L3987" s="4" t="s">
        <v>57</v>
      </c>
      <c r="M3987" s="4" t="s">
        <v>577</v>
      </c>
    </row>
    <row r="3988" customFormat="false" ht="15.75" hidden="false" customHeight="true" outlineLevel="0" collapsed="false">
      <c r="A3988" s="4" t="n">
        <v>10887</v>
      </c>
      <c r="B3988" s="4" t="s">
        <v>22519</v>
      </c>
      <c r="C3988" s="4"/>
      <c r="D3988" s="4" t="s">
        <v>22520</v>
      </c>
      <c r="E3988" s="5" t="s">
        <v>22521</v>
      </c>
      <c r="F3988" s="4" t="s">
        <v>4458</v>
      </c>
      <c r="G3988" s="4" t="s">
        <v>364</v>
      </c>
      <c r="H3988" s="5" t="s">
        <v>22522</v>
      </c>
      <c r="I3988" s="4" t="str">
        <f aca="false">IFERROR(__xludf.dummyfunction("""info@""&amp;LOWER(REGEXREPLACE(B3988,""[^A-Za-z0-9]"",""""))&amp;"".com"""),"info@valledelsilencio.com")</f>
        <v>info@valledelsilencio.com</v>
      </c>
      <c r="J3988" s="5" t="n">
        <f aca="false">LEN(K3988)</f>
        <v>20</v>
      </c>
      <c r="K3988" s="6" t="s">
        <v>22523</v>
      </c>
      <c r="L3988" s="4" t="s">
        <v>57</v>
      </c>
      <c r="M3988" s="4" t="s">
        <v>22</v>
      </c>
    </row>
    <row r="3989" customFormat="false" ht="15.75" hidden="false" customHeight="true" outlineLevel="0" collapsed="false">
      <c r="A3989" s="4" t="n">
        <v>10891</v>
      </c>
      <c r="B3989" s="4" t="s">
        <v>2827</v>
      </c>
      <c r="C3989" s="4"/>
      <c r="D3989" s="4" t="s">
        <v>22524</v>
      </c>
      <c r="E3989" s="5" t="s">
        <v>18873</v>
      </c>
      <c r="F3989" s="4" t="s">
        <v>4458</v>
      </c>
      <c r="G3989" s="4" t="s">
        <v>364</v>
      </c>
      <c r="H3989" s="5" t="s">
        <v>22525</v>
      </c>
      <c r="I3989" s="4" t="s">
        <v>22526</v>
      </c>
      <c r="J3989" s="5" t="n">
        <f aca="false">LEN(K3989)</f>
        <v>20</v>
      </c>
      <c r="K3989" s="10" t="s">
        <v>22527</v>
      </c>
      <c r="L3989" s="4" t="s">
        <v>31</v>
      </c>
      <c r="M3989" s="4" t="s">
        <v>3203</v>
      </c>
    </row>
    <row r="3990" customFormat="false" ht="15.75" hidden="false" customHeight="true" outlineLevel="0" collapsed="false">
      <c r="A3990" s="4" t="n">
        <v>10898</v>
      </c>
      <c r="B3990" s="4" t="s">
        <v>22528</v>
      </c>
      <c r="C3990" s="4"/>
      <c r="D3990" s="4" t="s">
        <v>22529</v>
      </c>
      <c r="E3990" s="5" t="s">
        <v>22530</v>
      </c>
      <c r="F3990" s="4" t="s">
        <v>364</v>
      </c>
      <c r="G3990" s="4" t="s">
        <v>364</v>
      </c>
      <c r="H3990" s="5" t="s">
        <v>22531</v>
      </c>
      <c r="I3990" s="4" t="s">
        <v>22532</v>
      </c>
      <c r="J3990" s="5" t="n">
        <f aca="false">LEN(K3990)</f>
        <v>20</v>
      </c>
      <c r="K3990" s="6" t="s">
        <v>22533</v>
      </c>
      <c r="L3990" s="4" t="s">
        <v>31</v>
      </c>
      <c r="M3990" s="4" t="s">
        <v>31</v>
      </c>
    </row>
    <row r="3991" customFormat="false" ht="15.75" hidden="false" customHeight="true" outlineLevel="0" collapsed="false">
      <c r="A3991" s="4" t="n">
        <v>10908</v>
      </c>
      <c r="B3991" s="4" t="s">
        <v>22150</v>
      </c>
      <c r="C3991" s="4"/>
      <c r="D3991" s="4" t="s">
        <v>22534</v>
      </c>
      <c r="E3991" s="5" t="s">
        <v>15733</v>
      </c>
      <c r="F3991" s="4" t="s">
        <v>10481</v>
      </c>
      <c r="G3991" s="4" t="s">
        <v>364</v>
      </c>
      <c r="H3991" s="5" t="s">
        <v>22535</v>
      </c>
      <c r="I3991" s="4" t="str">
        <f aca="false">IFERROR(__xludf.dummyfunction("""info@""&amp;LOWER(REGEXREPLACE(B3991,""[^A-Za-z0-9]"",""""))&amp;"".com"""),"info@hotelvillamartin.com")</f>
        <v>info@hotelvillamartin.com</v>
      </c>
      <c r="J3991" s="5" t="n">
        <f aca="false">LEN(K3991)</f>
        <v>20</v>
      </c>
      <c r="K3991" s="6" t="s">
        <v>22156</v>
      </c>
      <c r="L3991" s="4" t="s">
        <v>78</v>
      </c>
      <c r="M3991" s="4" t="s">
        <v>31</v>
      </c>
    </row>
    <row r="3992" customFormat="false" ht="15.75" hidden="false" customHeight="true" outlineLevel="0" collapsed="false">
      <c r="A3992" s="4" t="n">
        <v>10930</v>
      </c>
      <c r="B3992" s="4" t="s">
        <v>22536</v>
      </c>
      <c r="C3992" s="4"/>
      <c r="D3992" s="4" t="s">
        <v>22537</v>
      </c>
      <c r="E3992" s="5" t="s">
        <v>6726</v>
      </c>
      <c r="F3992" s="4" t="s">
        <v>6727</v>
      </c>
      <c r="G3992" s="4" t="s">
        <v>364</v>
      </c>
      <c r="H3992" s="5" t="s">
        <v>22538</v>
      </c>
      <c r="I3992" s="4" t="s">
        <v>22539</v>
      </c>
      <c r="J3992" s="5" t="n">
        <f aca="false">LEN(K3992)</f>
        <v>20</v>
      </c>
      <c r="K3992" s="10" t="s">
        <v>22540</v>
      </c>
      <c r="L3992" s="4" t="s">
        <v>31</v>
      </c>
      <c r="M3992" s="4" t="s">
        <v>344</v>
      </c>
    </row>
    <row r="3993" customFormat="false" ht="15.75" hidden="false" customHeight="true" outlineLevel="0" collapsed="false">
      <c r="A3993" s="4" t="n">
        <v>10931</v>
      </c>
      <c r="B3993" s="4" t="s">
        <v>22541</v>
      </c>
      <c r="C3993" s="4"/>
      <c r="D3993" s="4" t="s">
        <v>22542</v>
      </c>
      <c r="E3993" s="5" t="s">
        <v>6726</v>
      </c>
      <c r="F3993" s="4" t="s">
        <v>6727</v>
      </c>
      <c r="G3993" s="4" t="s">
        <v>364</v>
      </c>
      <c r="H3993" s="5" t="s">
        <v>22543</v>
      </c>
      <c r="I3993" s="4" t="s">
        <v>22539</v>
      </c>
      <c r="J3993" s="5" t="n">
        <f aca="false">LEN(K3993)</f>
        <v>20</v>
      </c>
      <c r="K3993" s="10" t="s">
        <v>22540</v>
      </c>
      <c r="L3993" s="4" t="s">
        <v>66</v>
      </c>
      <c r="M3993" s="4" t="s">
        <v>1085</v>
      </c>
    </row>
    <row r="3994" customFormat="false" ht="15.75" hidden="false" customHeight="true" outlineLevel="0" collapsed="false">
      <c r="A3994" s="4" t="n">
        <v>10933</v>
      </c>
      <c r="B3994" s="4" t="s">
        <v>22544</v>
      </c>
      <c r="C3994" s="4"/>
      <c r="D3994" s="4" t="s">
        <v>22545</v>
      </c>
      <c r="E3994" s="5" t="s">
        <v>2643</v>
      </c>
      <c r="F3994" s="4" t="s">
        <v>2644</v>
      </c>
      <c r="G3994" s="4" t="s">
        <v>364</v>
      </c>
      <c r="H3994" s="5" t="s">
        <v>22546</v>
      </c>
      <c r="I3994" s="4" t="s">
        <v>22547</v>
      </c>
      <c r="J3994" s="5" t="n">
        <f aca="false">LEN(K3994)</f>
        <v>20</v>
      </c>
      <c r="K3994" s="10" t="s">
        <v>22548</v>
      </c>
      <c r="L3994" s="4" t="s">
        <v>31</v>
      </c>
      <c r="M3994" s="4" t="s">
        <v>1979</v>
      </c>
    </row>
    <row r="3995" customFormat="false" ht="15.75" hidden="false" customHeight="true" outlineLevel="0" collapsed="false">
      <c r="A3995" s="4" t="n">
        <v>12131</v>
      </c>
      <c r="B3995" s="4" t="s">
        <v>22549</v>
      </c>
      <c r="C3995" s="4"/>
      <c r="D3995" s="4" t="s">
        <v>22550</v>
      </c>
      <c r="E3995" s="5" t="s">
        <v>22551</v>
      </c>
      <c r="F3995" s="4" t="s">
        <v>22552</v>
      </c>
      <c r="G3995" s="4" t="s">
        <v>1270</v>
      </c>
      <c r="H3995" s="5" t="s">
        <v>22553</v>
      </c>
      <c r="I3995" s="4" t="s">
        <v>22554</v>
      </c>
      <c r="J3995" s="5" t="n">
        <f aca="false">LEN(K3995)</f>
        <v>20</v>
      </c>
      <c r="K3995" s="10" t="s">
        <v>22555</v>
      </c>
      <c r="L3995" s="4" t="s">
        <v>31</v>
      </c>
      <c r="M3995" s="4" t="s">
        <v>22</v>
      </c>
    </row>
    <row r="3996" customFormat="false" ht="15.75" hidden="false" customHeight="true" outlineLevel="0" collapsed="false">
      <c r="A3996" s="4" t="n">
        <v>11021</v>
      </c>
      <c r="B3996" s="4" t="s">
        <v>22556</v>
      </c>
      <c r="C3996" s="4"/>
      <c r="D3996" s="4" t="s">
        <v>22557</v>
      </c>
      <c r="E3996" s="5" t="s">
        <v>22558</v>
      </c>
      <c r="F3996" s="4" t="s">
        <v>22559</v>
      </c>
      <c r="G3996" s="4" t="s">
        <v>1270</v>
      </c>
      <c r="H3996" s="5" t="s">
        <v>22560</v>
      </c>
      <c r="I3996" s="4" t="s">
        <v>22561</v>
      </c>
      <c r="J3996" s="5" t="n">
        <f aca="false">LEN(K3996)</f>
        <v>20</v>
      </c>
      <c r="K3996" s="6" t="s">
        <v>22562</v>
      </c>
      <c r="L3996" s="4" t="s">
        <v>57</v>
      </c>
      <c r="M3996" s="4" t="s">
        <v>1793</v>
      </c>
    </row>
    <row r="3997" customFormat="false" ht="15.75" hidden="false" customHeight="true" outlineLevel="0" collapsed="false">
      <c r="A3997" s="4" t="n">
        <v>11041</v>
      </c>
      <c r="B3997" s="4" t="s">
        <v>22563</v>
      </c>
      <c r="C3997" s="4"/>
      <c r="D3997" s="4" t="s">
        <v>22564</v>
      </c>
      <c r="E3997" s="5" t="s">
        <v>22565</v>
      </c>
      <c r="F3997" s="4" t="s">
        <v>22566</v>
      </c>
      <c r="G3997" s="4" t="s">
        <v>1270</v>
      </c>
      <c r="H3997" s="5" t="s">
        <v>22567</v>
      </c>
      <c r="I3997" s="4" t="s">
        <v>22568</v>
      </c>
      <c r="J3997" s="5" t="n">
        <f aca="false">LEN(K3997)</f>
        <v>20</v>
      </c>
      <c r="K3997" s="10" t="s">
        <v>22569</v>
      </c>
      <c r="L3997" s="4" t="s">
        <v>66</v>
      </c>
      <c r="M3997" s="4" t="s">
        <v>467</v>
      </c>
    </row>
    <row r="3998" customFormat="false" ht="15.75" hidden="false" customHeight="true" outlineLevel="0" collapsed="false">
      <c r="A3998" s="4" t="n">
        <v>11045</v>
      </c>
      <c r="B3998" s="4" t="s">
        <v>22570</v>
      </c>
      <c r="C3998" s="4"/>
      <c r="D3998" s="4" t="s">
        <v>22571</v>
      </c>
      <c r="E3998" s="5" t="s">
        <v>18957</v>
      </c>
      <c r="F3998" s="4" t="s">
        <v>1270</v>
      </c>
      <c r="G3998" s="4" t="s">
        <v>1270</v>
      </c>
      <c r="H3998" s="5" t="s">
        <v>22572</v>
      </c>
      <c r="I3998" s="4" t="s">
        <v>22573</v>
      </c>
      <c r="J3998" s="5" t="n">
        <f aca="false">LEN(K3998)</f>
        <v>20</v>
      </c>
      <c r="K3998" s="6" t="s">
        <v>22574</v>
      </c>
      <c r="L3998" s="4" t="s">
        <v>78</v>
      </c>
      <c r="M3998" s="4" t="s">
        <v>877</v>
      </c>
    </row>
    <row r="3999" customFormat="false" ht="15.75" hidden="false" customHeight="true" outlineLevel="0" collapsed="false">
      <c r="A3999" s="4" t="n">
        <v>11238</v>
      </c>
      <c r="B3999" s="4" t="s">
        <v>22575</v>
      </c>
      <c r="C3999" s="4"/>
      <c r="D3999" s="4" t="s">
        <v>22576</v>
      </c>
      <c r="E3999" s="5" t="s">
        <v>12466</v>
      </c>
      <c r="F3999" s="4" t="s">
        <v>2621</v>
      </c>
      <c r="G3999" s="4" t="s">
        <v>620</v>
      </c>
      <c r="H3999" s="5" t="n">
        <v>607566918</v>
      </c>
      <c r="I3999" s="4" t="s">
        <v>22577</v>
      </c>
      <c r="J3999" s="5" t="n">
        <f aca="false">LEN(K3999)</f>
        <v>19</v>
      </c>
      <c r="K3999" s="6" t="s">
        <v>22578</v>
      </c>
      <c r="L3999" s="4" t="s">
        <v>57</v>
      </c>
      <c r="M3999" s="4" t="s">
        <v>1979</v>
      </c>
    </row>
    <row r="4000" customFormat="false" ht="15.75" hidden="false" customHeight="true" outlineLevel="0" collapsed="false">
      <c r="A4000" s="4" t="n">
        <v>11533</v>
      </c>
      <c r="B4000" s="4" t="s">
        <v>22579</v>
      </c>
      <c r="C4000" s="4"/>
      <c r="D4000" s="4" t="s">
        <v>22580</v>
      </c>
      <c r="E4000" s="5" t="s">
        <v>22581</v>
      </c>
      <c r="F4000" s="4" t="s">
        <v>22582</v>
      </c>
      <c r="G4000" s="4" t="s">
        <v>2093</v>
      </c>
      <c r="H4000" s="5" t="n">
        <v>608938738</v>
      </c>
      <c r="I4000" s="4" t="s">
        <v>22583</v>
      </c>
      <c r="J4000" s="5" t="n">
        <f aca="false">LEN(K4000)</f>
        <v>19</v>
      </c>
      <c r="K4000" s="10" t="s">
        <v>22584</v>
      </c>
      <c r="L4000" s="4" t="s">
        <v>78</v>
      </c>
      <c r="M4000" s="4" t="s">
        <v>186</v>
      </c>
    </row>
    <row r="4001" customFormat="false" ht="15.75" hidden="false" customHeight="true" outlineLevel="0" collapsed="false">
      <c r="A4001" s="4" t="n">
        <v>11304</v>
      </c>
      <c r="B4001" s="4" t="s">
        <v>22585</v>
      </c>
      <c r="C4001" s="4"/>
      <c r="D4001" s="4" t="s">
        <v>22586</v>
      </c>
      <c r="E4001" s="5" t="s">
        <v>22587</v>
      </c>
      <c r="F4001" s="4" t="s">
        <v>22588</v>
      </c>
      <c r="G4001" s="4" t="s">
        <v>1097</v>
      </c>
      <c r="H4001" s="5" t="n">
        <v>609280444</v>
      </c>
      <c r="I4001" s="4" t="s">
        <v>22589</v>
      </c>
      <c r="J4001" s="5" t="n">
        <f aca="false">LEN(K4001)</f>
        <v>19</v>
      </c>
      <c r="K4001" s="6" t="s">
        <v>22590</v>
      </c>
      <c r="L4001" s="4" t="s">
        <v>21</v>
      </c>
      <c r="M4001" s="4" t="s">
        <v>31</v>
      </c>
    </row>
    <row r="4002" customFormat="false" ht="15.75" hidden="false" customHeight="true" outlineLevel="0" collapsed="false">
      <c r="A4002" s="4" t="n">
        <v>11328</v>
      </c>
      <c r="B4002" s="4" t="s">
        <v>22591</v>
      </c>
      <c r="C4002" s="4" t="s">
        <v>22592</v>
      </c>
      <c r="D4002" s="4" t="s">
        <v>22593</v>
      </c>
      <c r="E4002" s="5" t="s">
        <v>2399</v>
      </c>
      <c r="F4002" s="4" t="s">
        <v>138</v>
      </c>
      <c r="G4002" s="4" t="s">
        <v>138</v>
      </c>
      <c r="H4002" s="5" t="n">
        <v>637904044</v>
      </c>
      <c r="I4002" s="7" t="s">
        <v>22594</v>
      </c>
      <c r="J4002" s="5" t="n">
        <f aca="false">LEN(K4002)</f>
        <v>19</v>
      </c>
      <c r="K4002" s="6" t="s">
        <v>22595</v>
      </c>
      <c r="L4002" s="4" t="s">
        <v>31</v>
      </c>
      <c r="M4002" s="4" t="s">
        <v>31</v>
      </c>
    </row>
    <row r="4003" customFormat="false" ht="15.75" hidden="false" customHeight="true" outlineLevel="0" collapsed="false">
      <c r="A4003" s="4" t="n">
        <v>11719</v>
      </c>
      <c r="B4003" s="4" t="s">
        <v>22596</v>
      </c>
      <c r="C4003" s="4"/>
      <c r="D4003" s="4" t="s">
        <v>22597</v>
      </c>
      <c r="E4003" s="5" t="s">
        <v>22598</v>
      </c>
      <c r="F4003" s="4" t="s">
        <v>22599</v>
      </c>
      <c r="G4003" s="4" t="s">
        <v>84</v>
      </c>
      <c r="H4003" s="5" t="n">
        <v>696404929</v>
      </c>
      <c r="I4003" s="4" t="s">
        <v>22600</v>
      </c>
      <c r="J4003" s="5" t="n">
        <f aca="false">LEN(K4003)</f>
        <v>19</v>
      </c>
      <c r="K4003" s="6" t="s">
        <v>22601</v>
      </c>
      <c r="L4003" s="4" t="s">
        <v>21</v>
      </c>
      <c r="M4003" s="4" t="s">
        <v>1208</v>
      </c>
    </row>
    <row r="4004" customFormat="false" ht="15.75" hidden="false" customHeight="true" outlineLevel="0" collapsed="false">
      <c r="A4004" s="4" t="n">
        <v>11491</v>
      </c>
      <c r="B4004" s="4" t="s">
        <v>22602</v>
      </c>
      <c r="C4004" s="4"/>
      <c r="D4004" s="4" t="s">
        <v>22603</v>
      </c>
      <c r="E4004" s="5" t="s">
        <v>2755</v>
      </c>
      <c r="F4004" s="4" t="s">
        <v>2756</v>
      </c>
      <c r="G4004" s="4" t="s">
        <v>313</v>
      </c>
      <c r="H4004" s="5" t="n">
        <v>942630037</v>
      </c>
      <c r="I4004" s="7" t="s">
        <v>22604</v>
      </c>
      <c r="J4004" s="5" t="n">
        <f aca="false">LEN(K4004)</f>
        <v>19</v>
      </c>
      <c r="K4004" s="6" t="s">
        <v>22605</v>
      </c>
      <c r="L4004" s="4" t="s">
        <v>57</v>
      </c>
      <c r="M4004" s="4" t="s">
        <v>2890</v>
      </c>
    </row>
    <row r="4005" customFormat="false" ht="15.75" hidden="false" customHeight="true" outlineLevel="0" collapsed="false">
      <c r="A4005" s="4" t="n">
        <v>11662</v>
      </c>
      <c r="B4005" s="4" t="s">
        <v>8547</v>
      </c>
      <c r="C4005" s="4"/>
      <c r="D4005" s="4" t="s">
        <v>22606</v>
      </c>
      <c r="E4005" s="5" t="s">
        <v>22607</v>
      </c>
      <c r="F4005" s="4" t="s">
        <v>12998</v>
      </c>
      <c r="G4005" s="4" t="s">
        <v>1397</v>
      </c>
      <c r="H4005" s="5" t="n">
        <v>949391615</v>
      </c>
      <c r="I4005" s="4" t="s">
        <v>22608</v>
      </c>
      <c r="J4005" s="5" t="n">
        <f aca="false">LEN(K4005)</f>
        <v>19</v>
      </c>
      <c r="K4005" s="10" t="s">
        <v>22609</v>
      </c>
      <c r="L4005" s="4" t="s">
        <v>78</v>
      </c>
      <c r="M4005" s="4" t="s">
        <v>381</v>
      </c>
    </row>
    <row r="4006" customFormat="false" ht="15.75" hidden="false" customHeight="true" outlineLevel="0" collapsed="false">
      <c r="A4006" s="4" t="n">
        <v>11449</v>
      </c>
      <c r="B4006" s="4" t="s">
        <v>22610</v>
      </c>
      <c r="C4006" s="4"/>
      <c r="D4006" s="4" t="s">
        <v>22611</v>
      </c>
      <c r="E4006" s="5" t="s">
        <v>15602</v>
      </c>
      <c r="F4006" s="4" t="s">
        <v>15603</v>
      </c>
      <c r="G4006" s="4" t="s">
        <v>332</v>
      </c>
      <c r="H4006" s="5" t="n">
        <v>956705154</v>
      </c>
      <c r="I4006" s="7" t="s">
        <v>22612</v>
      </c>
      <c r="J4006" s="5" t="n">
        <f aca="false">LEN(K4006)</f>
        <v>19</v>
      </c>
      <c r="K4006" s="6" t="s">
        <v>22613</v>
      </c>
      <c r="L4006" s="4" t="s">
        <v>66</v>
      </c>
      <c r="M4006" s="4" t="s">
        <v>1016</v>
      </c>
    </row>
    <row r="4007" customFormat="false" ht="15.75" hidden="false" customHeight="true" outlineLevel="0" collapsed="false">
      <c r="A4007" s="4" t="n">
        <v>11932</v>
      </c>
      <c r="B4007" s="4" t="s">
        <v>22614</v>
      </c>
      <c r="C4007" s="4" t="s">
        <v>22615</v>
      </c>
      <c r="D4007" s="4" t="s">
        <v>22616</v>
      </c>
      <c r="E4007" s="5" t="s">
        <v>18338</v>
      </c>
      <c r="F4007" s="4" t="s">
        <v>18339</v>
      </c>
      <c r="G4007" s="4" t="s">
        <v>1567</v>
      </c>
      <c r="H4007" s="5" t="n">
        <v>973624068</v>
      </c>
      <c r="I4007" s="4" t="s">
        <v>22617</v>
      </c>
      <c r="J4007" s="5" t="n">
        <f aca="false">LEN(K4007)</f>
        <v>19</v>
      </c>
      <c r="K4007" s="6" t="str">
        <f aca="false">LOWER(SUBSTITUTE(SUBSTITUTE(SUBSTITUTE(SUBSTITUTE(SUBSTITUTE(SUBSTITUTE(SUBSTITUTE(B4007,"S.L.",""),"SL",""),"S.A.",""),"SA","")," ",""),".",""),",",""))&amp;".com"</f>
        <v>caperetdeperetó.com</v>
      </c>
      <c r="L4007" s="4" t="s">
        <v>21</v>
      </c>
      <c r="M4007" s="4" t="s">
        <v>31</v>
      </c>
    </row>
    <row r="4008" customFormat="false" ht="15.75" hidden="false" customHeight="true" outlineLevel="0" collapsed="false">
      <c r="A4008" s="4" t="n">
        <v>11690</v>
      </c>
      <c r="B4008" s="4" t="s">
        <v>22618</v>
      </c>
      <c r="C4008" s="4"/>
      <c r="D4008" s="4" t="s">
        <v>22619</v>
      </c>
      <c r="E4008" s="5" t="s">
        <v>22620</v>
      </c>
      <c r="F4008" s="4" t="s">
        <v>22621</v>
      </c>
      <c r="G4008" s="4" t="s">
        <v>355</v>
      </c>
      <c r="H4008" s="5" t="n">
        <v>974502050</v>
      </c>
      <c r="I4008" s="4" t="s">
        <v>22622</v>
      </c>
      <c r="J4008" s="5" t="n">
        <f aca="false">LEN(K4008)</f>
        <v>19</v>
      </c>
      <c r="K4008" s="6" t="s">
        <v>22623</v>
      </c>
      <c r="L4008" s="4" t="s">
        <v>57</v>
      </c>
      <c r="M4008" s="4" t="s">
        <v>32</v>
      </c>
    </row>
    <row r="4009" customFormat="false" ht="15.75" hidden="false" customHeight="true" outlineLevel="0" collapsed="false">
      <c r="A4009" s="4" t="n">
        <v>12130</v>
      </c>
      <c r="B4009" s="4" t="s">
        <v>22624</v>
      </c>
      <c r="C4009" s="4"/>
      <c r="D4009" s="4" t="s">
        <v>22625</v>
      </c>
      <c r="E4009" s="5" t="s">
        <v>22551</v>
      </c>
      <c r="F4009" s="4" t="s">
        <v>22552</v>
      </c>
      <c r="G4009" s="4" t="s">
        <v>1270</v>
      </c>
      <c r="H4009" s="5" t="n">
        <v>988208239</v>
      </c>
      <c r="I4009" s="4" t="s">
        <v>22626</v>
      </c>
      <c r="J4009" s="5" t="n">
        <f aca="false">LEN(K4009)</f>
        <v>19</v>
      </c>
      <c r="K4009" s="6" t="s">
        <v>22627</v>
      </c>
      <c r="L4009" s="4" t="s">
        <v>31</v>
      </c>
      <c r="M4009" s="4" t="s">
        <v>1462</v>
      </c>
    </row>
    <row r="4010" customFormat="false" ht="15.75" hidden="false" customHeight="true" outlineLevel="0" collapsed="false">
      <c r="A4010" s="4" t="n">
        <v>11061</v>
      </c>
      <c r="B4010" s="4" t="s">
        <v>22628</v>
      </c>
      <c r="C4010" s="4"/>
      <c r="D4010" s="4" t="s">
        <v>22629</v>
      </c>
      <c r="E4010" s="5" t="s">
        <v>18590</v>
      </c>
      <c r="F4010" s="4" t="s">
        <v>18584</v>
      </c>
      <c r="G4010" s="4" t="s">
        <v>603</v>
      </c>
      <c r="H4010" s="5" t="s">
        <v>22630</v>
      </c>
      <c r="I4010" s="4" t="s">
        <v>22631</v>
      </c>
      <c r="J4010" s="5" t="n">
        <f aca="false">LEN(K4010)</f>
        <v>19</v>
      </c>
      <c r="K4010" s="6" t="s">
        <v>22632</v>
      </c>
      <c r="L4010" s="4" t="s">
        <v>31</v>
      </c>
      <c r="M4010" s="4" t="s">
        <v>31</v>
      </c>
    </row>
    <row r="4011" customFormat="false" ht="15.75" hidden="false" customHeight="true" outlineLevel="0" collapsed="false">
      <c r="A4011" s="4" t="n">
        <v>11732</v>
      </c>
      <c r="B4011" s="4" t="s">
        <v>22633</v>
      </c>
      <c r="C4011" s="4"/>
      <c r="D4011" s="4" t="s">
        <v>22634</v>
      </c>
      <c r="E4011" s="5" t="s">
        <v>228</v>
      </c>
      <c r="F4011" s="4" t="s">
        <v>162</v>
      </c>
      <c r="G4011" s="4" t="s">
        <v>84</v>
      </c>
      <c r="H4011" s="5" t="s">
        <v>22635</v>
      </c>
      <c r="I4011" s="4" t="s">
        <v>22636</v>
      </c>
      <c r="J4011" s="5" t="n">
        <f aca="false">LEN(K4011)</f>
        <v>19</v>
      </c>
      <c r="K4011" s="10" t="s">
        <v>22637</v>
      </c>
      <c r="L4011" s="4" t="s">
        <v>21</v>
      </c>
      <c r="M4011" s="4" t="s">
        <v>31</v>
      </c>
    </row>
    <row r="4012" customFormat="false" ht="15.75" hidden="false" customHeight="true" outlineLevel="0" collapsed="false">
      <c r="A4012" s="4" t="n">
        <v>11756</v>
      </c>
      <c r="B4012" s="4" t="s">
        <v>22638</v>
      </c>
      <c r="C4012" s="4"/>
      <c r="D4012" s="4" t="s">
        <v>22639</v>
      </c>
      <c r="E4012" s="5" t="s">
        <v>17975</v>
      </c>
      <c r="F4012" s="4" t="s">
        <v>565</v>
      </c>
      <c r="G4012" s="4" t="s">
        <v>84</v>
      </c>
      <c r="H4012" s="5" t="s">
        <v>22640</v>
      </c>
      <c r="I4012" s="4" t="s">
        <v>22641</v>
      </c>
      <c r="J4012" s="5" t="n">
        <f aca="false">LEN(K4012)</f>
        <v>19</v>
      </c>
      <c r="K4012" s="6" t="str">
        <f aca="false">LOWER(SUBSTITUTE(SUBSTITUTE(SUBSTITUTE(SUBSTITUTE(SUBSTITUTE(SUBSTITUTE(SUBSTITUTE(B4012,"S.L.",""),"SL",""),"S.A.",""),"SA","")," ",""),".",""),",",""))&amp;".com"</f>
        <v>hotellagodorado.com</v>
      </c>
      <c r="L4012" s="4" t="s">
        <v>21</v>
      </c>
      <c r="M4012" s="4" t="s">
        <v>924</v>
      </c>
    </row>
    <row r="4013" customFormat="false" ht="15.75" hidden="false" customHeight="true" outlineLevel="0" collapsed="false">
      <c r="A4013" s="4" t="n">
        <v>11080</v>
      </c>
      <c r="B4013" s="4" t="s">
        <v>22642</v>
      </c>
      <c r="C4013" s="4"/>
      <c r="D4013" s="4" t="s">
        <v>22643</v>
      </c>
      <c r="E4013" s="5" t="s">
        <v>22644</v>
      </c>
      <c r="F4013" s="4" t="s">
        <v>6651</v>
      </c>
      <c r="G4013" s="4" t="s">
        <v>603</v>
      </c>
      <c r="H4013" s="5" t="s">
        <v>283</v>
      </c>
      <c r="I4013" s="4" t="s">
        <v>22645</v>
      </c>
      <c r="J4013" s="5" t="n">
        <f aca="false">LEN(K4013)</f>
        <v>19</v>
      </c>
      <c r="K4013" s="10" t="s">
        <v>22646</v>
      </c>
      <c r="L4013" s="4" t="s">
        <v>31</v>
      </c>
      <c r="M4013" s="4" t="s">
        <v>31</v>
      </c>
    </row>
    <row r="4014" customFormat="false" ht="15.75" hidden="false" customHeight="true" outlineLevel="0" collapsed="false">
      <c r="A4014" s="4" t="n">
        <v>11107</v>
      </c>
      <c r="B4014" s="4" t="s">
        <v>22647</v>
      </c>
      <c r="C4014" s="4"/>
      <c r="D4014" s="4" t="s">
        <v>22648</v>
      </c>
      <c r="E4014" s="5" t="s">
        <v>22649</v>
      </c>
      <c r="F4014" s="4" t="s">
        <v>22650</v>
      </c>
      <c r="G4014" s="4" t="s">
        <v>299</v>
      </c>
      <c r="H4014" s="5" t="s">
        <v>283</v>
      </c>
      <c r="I4014" s="4" t="s">
        <v>22651</v>
      </c>
      <c r="J4014" s="5" t="n">
        <f aca="false">LEN(K4014)</f>
        <v>19</v>
      </c>
      <c r="K4014" s="6" t="s">
        <v>22652</v>
      </c>
      <c r="L4014" s="4" t="s">
        <v>31</v>
      </c>
      <c r="M4014" s="4" t="s">
        <v>31</v>
      </c>
    </row>
    <row r="4015" customFormat="false" ht="15.75" hidden="false" customHeight="true" outlineLevel="0" collapsed="false">
      <c r="A4015" s="4" t="n">
        <v>11136</v>
      </c>
      <c r="B4015" s="4" t="s">
        <v>22653</v>
      </c>
      <c r="C4015" s="4"/>
      <c r="D4015" s="4" t="s">
        <v>22654</v>
      </c>
      <c r="E4015" s="5" t="s">
        <v>594</v>
      </c>
      <c r="F4015" s="4" t="s">
        <v>595</v>
      </c>
      <c r="G4015" s="4" t="s">
        <v>27</v>
      </c>
      <c r="H4015" s="5" t="s">
        <v>283</v>
      </c>
      <c r="I4015" s="4" t="s">
        <v>22655</v>
      </c>
      <c r="J4015" s="5" t="n">
        <f aca="false">LEN(K4015)</f>
        <v>19</v>
      </c>
      <c r="K4015" s="6" t="s">
        <v>22656</v>
      </c>
      <c r="L4015" s="4" t="s">
        <v>21</v>
      </c>
      <c r="M4015" s="4" t="s">
        <v>359</v>
      </c>
    </row>
    <row r="4016" customFormat="false" ht="15.75" hidden="false" customHeight="true" outlineLevel="0" collapsed="false">
      <c r="A4016" s="4" t="n">
        <v>11217</v>
      </c>
      <c r="B4016" s="4" t="s">
        <v>22657</v>
      </c>
      <c r="C4016" s="4"/>
      <c r="D4016" s="4" t="s">
        <v>22658</v>
      </c>
      <c r="E4016" s="5" t="s">
        <v>12516</v>
      </c>
      <c r="F4016" s="4" t="s">
        <v>12517</v>
      </c>
      <c r="G4016" s="4" t="s">
        <v>620</v>
      </c>
      <c r="H4016" s="5" t="s">
        <v>283</v>
      </c>
      <c r="I4016" s="4" t="s">
        <v>22659</v>
      </c>
      <c r="J4016" s="5" t="n">
        <f aca="false">LEN(K4016)</f>
        <v>19</v>
      </c>
      <c r="K4016" s="6" t="s">
        <v>22660</v>
      </c>
      <c r="L4016" s="4" t="s">
        <v>78</v>
      </c>
      <c r="M4016" s="4" t="s">
        <v>929</v>
      </c>
    </row>
    <row r="4017" customFormat="false" ht="15.75" hidden="false" customHeight="true" outlineLevel="0" collapsed="false">
      <c r="A4017" s="4" t="n">
        <v>11294</v>
      </c>
      <c r="B4017" s="4" t="s">
        <v>22661</v>
      </c>
      <c r="C4017" s="4"/>
      <c r="D4017" s="4" t="s">
        <v>22662</v>
      </c>
      <c r="E4017" s="5" t="s">
        <v>22663</v>
      </c>
      <c r="F4017" s="4" t="s">
        <v>22664</v>
      </c>
      <c r="G4017" s="4" t="s">
        <v>2305</v>
      </c>
      <c r="H4017" s="5" t="s">
        <v>283</v>
      </c>
      <c r="I4017" s="4" t="s">
        <v>22665</v>
      </c>
      <c r="J4017" s="5" t="n">
        <f aca="false">LEN(K4017)</f>
        <v>19</v>
      </c>
      <c r="K4017" s="6" t="s">
        <v>22666</v>
      </c>
      <c r="L4017" s="4" t="s">
        <v>21</v>
      </c>
      <c r="M4017" s="4" t="s">
        <v>317</v>
      </c>
    </row>
    <row r="4018" customFormat="false" ht="15.75" hidden="false" customHeight="true" outlineLevel="0" collapsed="false">
      <c r="A4018" s="4" t="n">
        <v>11382</v>
      </c>
      <c r="B4018" s="4" t="s">
        <v>22667</v>
      </c>
      <c r="C4018" s="4" t="s">
        <v>22668</v>
      </c>
      <c r="D4018" s="4" t="s">
        <v>22669</v>
      </c>
      <c r="E4018" s="5" t="s">
        <v>22670</v>
      </c>
      <c r="F4018" s="4" t="s">
        <v>22671</v>
      </c>
      <c r="G4018" s="4" t="s">
        <v>138</v>
      </c>
      <c r="H4018" s="5" t="s">
        <v>283</v>
      </c>
      <c r="I4018" s="4" t="s">
        <v>22672</v>
      </c>
      <c r="J4018" s="5" t="n">
        <f aca="false">LEN(K4018)</f>
        <v>19</v>
      </c>
      <c r="K4018" s="6" t="s">
        <v>22673</v>
      </c>
      <c r="L4018" s="4" t="s">
        <v>31</v>
      </c>
      <c r="M4018" s="4" t="s">
        <v>22</v>
      </c>
    </row>
    <row r="4019" customFormat="false" ht="15.75" hidden="false" customHeight="true" outlineLevel="0" collapsed="false">
      <c r="A4019" s="4" t="n">
        <v>11412</v>
      </c>
      <c r="B4019" s="4" t="s">
        <v>22674</v>
      </c>
      <c r="C4019" s="4"/>
      <c r="D4019" s="4" t="s">
        <v>22675</v>
      </c>
      <c r="E4019" s="5" t="s">
        <v>15585</v>
      </c>
      <c r="F4019" s="4" t="s">
        <v>15586</v>
      </c>
      <c r="G4019" s="4" t="s">
        <v>290</v>
      </c>
      <c r="H4019" s="5" t="s">
        <v>283</v>
      </c>
      <c r="I4019" s="4" t="s">
        <v>22676</v>
      </c>
      <c r="J4019" s="5" t="n">
        <f aca="false">LEN(K4019)</f>
        <v>19</v>
      </c>
      <c r="K4019" s="6" t="str">
        <f aca="false">LOWER(SUBSTITUTE(SUBSTITUTE(SUBSTITUTE(SUBSTITUTE(SUBSTITUTE(SUBSTITUTE(SUBSTITUTE(B4019,"S.L.",""),"SL",""),"S.A.",""),"SA","")," ",""),".",""),",",""))&amp;".com"</f>
        <v>hoteldeobrigula.com</v>
      </c>
      <c r="L4019" s="4" t="s">
        <v>57</v>
      </c>
      <c r="M4019" s="4" t="s">
        <v>133</v>
      </c>
    </row>
    <row r="4020" customFormat="false" ht="15.75" hidden="false" customHeight="true" outlineLevel="0" collapsed="false">
      <c r="A4020" s="4" t="n">
        <v>11407</v>
      </c>
      <c r="B4020" s="4" t="s">
        <v>22677</v>
      </c>
      <c r="C4020" s="4"/>
      <c r="D4020" s="4" t="s">
        <v>22678</v>
      </c>
      <c r="E4020" s="5" t="s">
        <v>22679</v>
      </c>
      <c r="F4020" s="4" t="s">
        <v>22680</v>
      </c>
      <c r="G4020" s="4" t="s">
        <v>290</v>
      </c>
      <c r="H4020" s="5" t="s">
        <v>283</v>
      </c>
      <c r="I4020" s="4" t="s">
        <v>22681</v>
      </c>
      <c r="J4020" s="5" t="n">
        <f aca="false">LEN(K4020)</f>
        <v>19</v>
      </c>
      <c r="K4020" s="6" t="str">
        <f aca="false">LOWER(SUBSTITUTE(SUBSTITUTE(SUBSTITUTE(SUBSTITUTE(SUBSTITUTE(SUBSTITUTE(SUBSTITUTE(B4020,"S.L.",""),"SL",""),"S.A.",""),"SA","")," ",""),".",""),",",""))&amp;".com"</f>
        <v>hotelvillarreal.com</v>
      </c>
      <c r="L4020" s="4" t="s">
        <v>21</v>
      </c>
      <c r="M4020" s="4" t="s">
        <v>22</v>
      </c>
    </row>
    <row r="4021" customFormat="false" ht="15.75" hidden="false" customHeight="true" outlineLevel="0" collapsed="false">
      <c r="A4021" s="4" t="n">
        <v>11430</v>
      </c>
      <c r="B4021" s="4" t="s">
        <v>22682</v>
      </c>
      <c r="C4021" s="4"/>
      <c r="D4021" s="4" t="s">
        <v>22683</v>
      </c>
      <c r="E4021" s="5" t="s">
        <v>22684</v>
      </c>
      <c r="F4021" s="4" t="s">
        <v>22685</v>
      </c>
      <c r="G4021" s="4" t="s">
        <v>895</v>
      </c>
      <c r="H4021" s="5" t="s">
        <v>283</v>
      </c>
      <c r="I4021" s="4" t="s">
        <v>22686</v>
      </c>
      <c r="J4021" s="5" t="n">
        <f aca="false">LEN(K4021)</f>
        <v>19</v>
      </c>
      <c r="K4021" s="6" t="s">
        <v>22687</v>
      </c>
      <c r="L4021" s="4" t="s">
        <v>66</v>
      </c>
      <c r="M4021" s="4" t="s">
        <v>22</v>
      </c>
    </row>
    <row r="4022" customFormat="false" ht="15.75" hidden="false" customHeight="true" outlineLevel="0" collapsed="false">
      <c r="A4022" s="4" t="n">
        <v>11443</v>
      </c>
      <c r="B4022" s="4" t="s">
        <v>22688</v>
      </c>
      <c r="C4022" s="4"/>
      <c r="D4022" s="4" t="s">
        <v>22689</v>
      </c>
      <c r="E4022" s="5" t="s">
        <v>14330</v>
      </c>
      <c r="F4022" s="4" t="s">
        <v>14331</v>
      </c>
      <c r="G4022" s="4" t="s">
        <v>332</v>
      </c>
      <c r="H4022" s="5" t="s">
        <v>283</v>
      </c>
      <c r="I4022" s="4" t="s">
        <v>22690</v>
      </c>
      <c r="J4022" s="5" t="n">
        <f aca="false">LEN(K4022)</f>
        <v>19</v>
      </c>
      <c r="K4022" s="10" t="s">
        <v>22691</v>
      </c>
      <c r="L4022" s="4" t="s">
        <v>31</v>
      </c>
      <c r="M4022" s="4" t="s">
        <v>31</v>
      </c>
    </row>
    <row r="4023" customFormat="false" ht="15.75" hidden="false" customHeight="true" outlineLevel="0" collapsed="false">
      <c r="A4023" s="4" t="n">
        <v>11477</v>
      </c>
      <c r="B4023" s="4" t="s">
        <v>22692</v>
      </c>
      <c r="C4023" s="4"/>
      <c r="D4023" s="4" t="s">
        <v>22693</v>
      </c>
      <c r="E4023" s="5" t="s">
        <v>1304</v>
      </c>
      <c r="F4023" s="4" t="s">
        <v>1305</v>
      </c>
      <c r="G4023" s="4" t="s">
        <v>332</v>
      </c>
      <c r="H4023" s="5" t="s">
        <v>283</v>
      </c>
      <c r="I4023" s="4" t="s">
        <v>22694</v>
      </c>
      <c r="J4023" s="5" t="n">
        <f aca="false">LEN(K4023)</f>
        <v>19</v>
      </c>
      <c r="K4023" s="10" t="s">
        <v>22695</v>
      </c>
      <c r="L4023" s="4" t="s">
        <v>57</v>
      </c>
      <c r="M4023" s="4" t="s">
        <v>294</v>
      </c>
    </row>
    <row r="4024" customFormat="false" ht="15.75" hidden="false" customHeight="true" outlineLevel="0" collapsed="false">
      <c r="A4024" s="4" t="n">
        <v>11504</v>
      </c>
      <c r="B4024" s="4" t="s">
        <v>22696</v>
      </c>
      <c r="C4024" s="4"/>
      <c r="D4024" s="4" t="s">
        <v>22697</v>
      </c>
      <c r="E4024" s="5" t="s">
        <v>20404</v>
      </c>
      <c r="F4024" s="4" t="s">
        <v>20405</v>
      </c>
      <c r="G4024" s="4" t="s">
        <v>313</v>
      </c>
      <c r="H4024" s="5" t="s">
        <v>283</v>
      </c>
      <c r="I4024" s="7" t="s">
        <v>22698</v>
      </c>
      <c r="J4024" s="5" t="n">
        <f aca="false">LEN(K4024)</f>
        <v>19</v>
      </c>
      <c r="K4024" s="6" t="s">
        <v>22699</v>
      </c>
      <c r="L4024" s="4" t="s">
        <v>78</v>
      </c>
      <c r="M4024" s="4" t="s">
        <v>317</v>
      </c>
    </row>
    <row r="4025" customFormat="false" ht="15.75" hidden="false" customHeight="true" outlineLevel="0" collapsed="false">
      <c r="A4025" s="4" t="n">
        <v>11490</v>
      </c>
      <c r="B4025" s="4" t="s">
        <v>22700</v>
      </c>
      <c r="C4025" s="4"/>
      <c r="D4025" s="4" t="s">
        <v>22701</v>
      </c>
      <c r="E4025" s="5" t="s">
        <v>22702</v>
      </c>
      <c r="F4025" s="4" t="s">
        <v>668</v>
      </c>
      <c r="G4025" s="4" t="s">
        <v>313</v>
      </c>
      <c r="H4025" s="5" t="s">
        <v>283</v>
      </c>
      <c r="I4025" s="4" t="s">
        <v>22703</v>
      </c>
      <c r="J4025" s="5" t="n">
        <f aca="false">LEN(K4025)</f>
        <v>19</v>
      </c>
      <c r="K4025" s="6" t="s">
        <v>22704</v>
      </c>
      <c r="L4025" s="4" t="s">
        <v>21</v>
      </c>
      <c r="M4025" s="4" t="s">
        <v>32</v>
      </c>
    </row>
    <row r="4026" customFormat="false" ht="15.75" hidden="false" customHeight="true" outlineLevel="0" collapsed="false">
      <c r="A4026" s="4" t="n">
        <v>11521</v>
      </c>
      <c r="B4026" s="4" t="s">
        <v>22705</v>
      </c>
      <c r="C4026" s="4"/>
      <c r="D4026" s="4" t="s">
        <v>22706</v>
      </c>
      <c r="E4026" s="5" t="s">
        <v>22707</v>
      </c>
      <c r="F4026" s="4" t="s">
        <v>22708</v>
      </c>
      <c r="G4026" s="4" t="s">
        <v>154</v>
      </c>
      <c r="H4026" s="5" t="s">
        <v>283</v>
      </c>
      <c r="I4026" s="4" t="s">
        <v>22709</v>
      </c>
      <c r="J4026" s="5" t="n">
        <f aca="false">LEN(K4026)</f>
        <v>19</v>
      </c>
      <c r="K4026" s="6" t="s">
        <v>22710</v>
      </c>
      <c r="L4026" s="4" t="s">
        <v>57</v>
      </c>
      <c r="M4026" s="4" t="s">
        <v>31</v>
      </c>
    </row>
    <row r="4027" customFormat="false" ht="15.75" hidden="false" customHeight="true" outlineLevel="0" collapsed="false">
      <c r="A4027" s="4" t="n">
        <v>11555</v>
      </c>
      <c r="B4027" s="4" t="s">
        <v>22711</v>
      </c>
      <c r="C4027" s="4" t="s">
        <v>22712</v>
      </c>
      <c r="D4027" s="4" t="s">
        <v>22713</v>
      </c>
      <c r="E4027" s="5" t="s">
        <v>22714</v>
      </c>
      <c r="F4027" s="4" t="s">
        <v>22715</v>
      </c>
      <c r="G4027" s="4" t="s">
        <v>824</v>
      </c>
      <c r="H4027" s="5" t="s">
        <v>283</v>
      </c>
      <c r="I4027" s="4" t="s">
        <v>22716</v>
      </c>
      <c r="J4027" s="5" t="n">
        <f aca="false">LEN(K4027)</f>
        <v>19</v>
      </c>
      <c r="K4027" s="10" t="s">
        <v>22717</v>
      </c>
      <c r="L4027" s="4" t="s">
        <v>21</v>
      </c>
      <c r="M4027" s="4" t="s">
        <v>22</v>
      </c>
    </row>
    <row r="4028" customFormat="false" ht="15.75" hidden="false" customHeight="true" outlineLevel="0" collapsed="false">
      <c r="A4028" s="4" t="n">
        <v>11615</v>
      </c>
      <c r="B4028" s="4" t="s">
        <v>22718</v>
      </c>
      <c r="C4028" s="4" t="s">
        <v>22719</v>
      </c>
      <c r="D4028" s="4" t="s">
        <v>22720</v>
      </c>
      <c r="E4028" s="5" t="s">
        <v>22721</v>
      </c>
      <c r="F4028" s="4" t="s">
        <v>22722</v>
      </c>
      <c r="G4028" s="4" t="s">
        <v>146</v>
      </c>
      <c r="H4028" s="5" t="s">
        <v>283</v>
      </c>
      <c r="I4028" s="4" t="s">
        <v>22723</v>
      </c>
      <c r="J4028" s="5" t="n">
        <f aca="false">LEN(K4028)</f>
        <v>19</v>
      </c>
      <c r="K4028" s="6" t="s">
        <v>22724</v>
      </c>
      <c r="L4028" s="4" t="s">
        <v>31</v>
      </c>
      <c r="M4028" s="4" t="s">
        <v>317</v>
      </c>
    </row>
    <row r="4029" customFormat="false" ht="15.75" hidden="false" customHeight="true" outlineLevel="0" collapsed="false">
      <c r="A4029" s="4" t="n">
        <v>11594</v>
      </c>
      <c r="B4029" s="4" t="s">
        <v>22725</v>
      </c>
      <c r="C4029" s="4" t="s">
        <v>22726</v>
      </c>
      <c r="D4029" s="4" t="s">
        <v>22727</v>
      </c>
      <c r="E4029" s="5" t="s">
        <v>18159</v>
      </c>
      <c r="F4029" s="4" t="s">
        <v>22728</v>
      </c>
      <c r="G4029" s="4" t="s">
        <v>146</v>
      </c>
      <c r="H4029" s="5" t="s">
        <v>283</v>
      </c>
      <c r="I4029" s="4" t="s">
        <v>22729</v>
      </c>
      <c r="J4029" s="5" t="n">
        <f aca="false">LEN(K4029)</f>
        <v>19</v>
      </c>
      <c r="K4029" s="6" t="s">
        <v>22730</v>
      </c>
      <c r="L4029" s="4" t="s">
        <v>57</v>
      </c>
      <c r="M4029" s="4" t="s">
        <v>32</v>
      </c>
    </row>
    <row r="4030" customFormat="false" ht="15.75" hidden="false" customHeight="true" outlineLevel="0" collapsed="false">
      <c r="A4030" s="4" t="n">
        <v>11634</v>
      </c>
      <c r="B4030" s="4" t="s">
        <v>22731</v>
      </c>
      <c r="C4030" s="4"/>
      <c r="D4030" s="4" t="s">
        <v>22732</v>
      </c>
      <c r="E4030" s="5" t="s">
        <v>340</v>
      </c>
      <c r="F4030" s="4" t="s">
        <v>250</v>
      </c>
      <c r="G4030" s="4" t="s">
        <v>250</v>
      </c>
      <c r="H4030" s="5" t="s">
        <v>283</v>
      </c>
      <c r="I4030" s="4" t="s">
        <v>22733</v>
      </c>
      <c r="J4030" s="5" t="n">
        <f aca="false">LEN(K4030)</f>
        <v>19</v>
      </c>
      <c r="K4030" s="6" t="str">
        <f aca="false">LOWER(SUBSTITUTE(SUBSTITUTE(SUBSTITUTE(SUBSTITUTE(SUBSTITUTE(SUBSTITUTE(SUBSTITUTE(B4030,"S.L.",""),"SL",""),"S.A.",""),"SA","")," ",""),".",""),",",""))&amp;".com"</f>
        <v>brhafanderibera.com</v>
      </c>
      <c r="L4030" s="4" t="s">
        <v>21</v>
      </c>
      <c r="M4030" s="4" t="s">
        <v>31</v>
      </c>
    </row>
    <row r="4031" customFormat="false" ht="15.75" hidden="false" customHeight="true" outlineLevel="0" collapsed="false">
      <c r="A4031" s="4" t="n">
        <v>11641</v>
      </c>
      <c r="B4031" s="4" t="s">
        <v>22734</v>
      </c>
      <c r="C4031" s="4"/>
      <c r="D4031" s="4" t="s">
        <v>22735</v>
      </c>
      <c r="E4031" s="5" t="s">
        <v>1410</v>
      </c>
      <c r="F4031" s="4" t="s">
        <v>250</v>
      </c>
      <c r="G4031" s="4" t="s">
        <v>250</v>
      </c>
      <c r="H4031" s="5" t="s">
        <v>283</v>
      </c>
      <c r="I4031" s="4" t="s">
        <v>22736</v>
      </c>
      <c r="J4031" s="5" t="n">
        <f aca="false">LEN(K4031)</f>
        <v>19</v>
      </c>
      <c r="K4031" s="10" t="s">
        <v>22737</v>
      </c>
      <c r="L4031" s="4" t="s">
        <v>21</v>
      </c>
      <c r="M4031" s="4" t="s">
        <v>186</v>
      </c>
    </row>
    <row r="4032" customFormat="false" ht="15.75" hidden="false" customHeight="true" outlineLevel="0" collapsed="false">
      <c r="A4032" s="4" t="n">
        <v>11821</v>
      </c>
      <c r="B4032" s="4" t="s">
        <v>22738</v>
      </c>
      <c r="C4032" s="4"/>
      <c r="D4032" s="4" t="s">
        <v>22739</v>
      </c>
      <c r="E4032" s="5" t="s">
        <v>8496</v>
      </c>
      <c r="F4032" s="4" t="s">
        <v>3555</v>
      </c>
      <c r="G4032" s="4" t="s">
        <v>84</v>
      </c>
      <c r="H4032" s="5" t="s">
        <v>283</v>
      </c>
      <c r="I4032" s="4" t="s">
        <v>22740</v>
      </c>
      <c r="J4032" s="5" t="n">
        <f aca="false">LEN(K4032)</f>
        <v>19</v>
      </c>
      <c r="K4032" s="6" t="s">
        <v>22741</v>
      </c>
      <c r="L4032" s="4" t="s">
        <v>78</v>
      </c>
      <c r="M4032" s="4" t="s">
        <v>31</v>
      </c>
    </row>
    <row r="4033" customFormat="false" ht="15.75" hidden="false" customHeight="true" outlineLevel="0" collapsed="false">
      <c r="A4033" s="4" t="n">
        <v>11751</v>
      </c>
      <c r="B4033" s="4" t="s">
        <v>22742</v>
      </c>
      <c r="C4033" s="4"/>
      <c r="D4033" s="4" t="s">
        <v>22743</v>
      </c>
      <c r="E4033" s="5" t="s">
        <v>18062</v>
      </c>
      <c r="F4033" s="4" t="s">
        <v>2923</v>
      </c>
      <c r="G4033" s="4" t="s">
        <v>84</v>
      </c>
      <c r="H4033" s="5" t="s">
        <v>283</v>
      </c>
      <c r="I4033" s="4" t="s">
        <v>22744</v>
      </c>
      <c r="J4033" s="5" t="n">
        <f aca="false">LEN(K4033)</f>
        <v>19</v>
      </c>
      <c r="K4033" s="6" t="s">
        <v>22745</v>
      </c>
      <c r="L4033" s="4" t="s">
        <v>31</v>
      </c>
      <c r="M4033" s="4" t="s">
        <v>31</v>
      </c>
    </row>
    <row r="4034" customFormat="false" ht="15.75" hidden="false" customHeight="true" outlineLevel="0" collapsed="false">
      <c r="A4034" s="4" t="n">
        <v>11849</v>
      </c>
      <c r="B4034" s="4" t="s">
        <v>22746</v>
      </c>
      <c r="C4034" s="4"/>
      <c r="D4034" s="4" t="s">
        <v>22747</v>
      </c>
      <c r="E4034" s="5" t="s">
        <v>22748</v>
      </c>
      <c r="F4034" s="4" t="s">
        <v>2014</v>
      </c>
      <c r="G4034" s="4" t="s">
        <v>1610</v>
      </c>
      <c r="H4034" s="5" t="s">
        <v>283</v>
      </c>
      <c r="I4034" s="4" t="s">
        <v>22749</v>
      </c>
      <c r="J4034" s="5" t="n">
        <f aca="false">LEN(K4034)</f>
        <v>19</v>
      </c>
      <c r="K4034" s="6" t="s">
        <v>22750</v>
      </c>
      <c r="L4034" s="4" t="s">
        <v>31</v>
      </c>
      <c r="M4034" s="4" t="s">
        <v>877</v>
      </c>
    </row>
    <row r="4035" customFormat="false" ht="15.75" hidden="false" customHeight="true" outlineLevel="0" collapsed="false">
      <c r="A4035" s="4" t="n">
        <v>11868</v>
      </c>
      <c r="B4035" s="4" t="s">
        <v>22751</v>
      </c>
      <c r="C4035" s="4"/>
      <c r="D4035" s="4" t="s">
        <v>22752</v>
      </c>
      <c r="E4035" s="5" t="s">
        <v>477</v>
      </c>
      <c r="F4035" s="4" t="s">
        <v>478</v>
      </c>
      <c r="G4035" s="4" t="s">
        <v>37</v>
      </c>
      <c r="H4035" s="5" t="s">
        <v>283</v>
      </c>
      <c r="I4035" s="4" t="s">
        <v>22753</v>
      </c>
      <c r="J4035" s="5" t="n">
        <f aca="false">LEN(K4035)</f>
        <v>19</v>
      </c>
      <c r="K4035" s="10" t="s">
        <v>22754</v>
      </c>
      <c r="L4035" s="4" t="s">
        <v>66</v>
      </c>
      <c r="M4035" s="4" t="s">
        <v>359</v>
      </c>
    </row>
    <row r="4036" customFormat="false" ht="15.75" hidden="false" customHeight="true" outlineLevel="0" collapsed="false">
      <c r="A4036" s="4" t="n">
        <v>11948</v>
      </c>
      <c r="B4036" s="4" t="s">
        <v>22755</v>
      </c>
      <c r="C4036" s="4" t="s">
        <v>22756</v>
      </c>
      <c r="D4036" s="4" t="s">
        <v>22757</v>
      </c>
      <c r="E4036" s="5" t="s">
        <v>22758</v>
      </c>
      <c r="F4036" s="4" t="s">
        <v>1984</v>
      </c>
      <c r="G4036" s="4" t="s">
        <v>1567</v>
      </c>
      <c r="H4036" s="5" t="s">
        <v>283</v>
      </c>
      <c r="I4036" s="4" t="s">
        <v>22759</v>
      </c>
      <c r="J4036" s="5" t="n">
        <f aca="false">LEN(K4036)</f>
        <v>19</v>
      </c>
      <c r="K4036" s="10" t="s">
        <v>22760</v>
      </c>
      <c r="L4036" s="4" t="s">
        <v>57</v>
      </c>
      <c r="M4036" s="4" t="s">
        <v>22</v>
      </c>
    </row>
    <row r="4037" customFormat="false" ht="15.75" hidden="false" customHeight="true" outlineLevel="0" collapsed="false">
      <c r="A4037" s="4" t="n">
        <v>11950</v>
      </c>
      <c r="B4037" s="4" t="s">
        <v>22761</v>
      </c>
      <c r="C4037" s="4"/>
      <c r="D4037" s="4" t="s">
        <v>22762</v>
      </c>
      <c r="E4037" s="5" t="s">
        <v>22763</v>
      </c>
      <c r="F4037" s="4" t="s">
        <v>22764</v>
      </c>
      <c r="G4037" s="4" t="s">
        <v>242</v>
      </c>
      <c r="H4037" s="5" t="s">
        <v>283</v>
      </c>
      <c r="I4037" s="4" t="s">
        <v>22765</v>
      </c>
      <c r="J4037" s="5" t="n">
        <f aca="false">LEN(K4037)</f>
        <v>19</v>
      </c>
      <c r="K4037" s="10" t="s">
        <v>22766</v>
      </c>
      <c r="L4037" s="4" t="s">
        <v>66</v>
      </c>
      <c r="M4037" s="4" t="s">
        <v>31</v>
      </c>
    </row>
    <row r="4038" customFormat="false" ht="15.75" hidden="false" customHeight="true" outlineLevel="0" collapsed="false">
      <c r="A4038" s="4" t="n">
        <v>12002</v>
      </c>
      <c r="B4038" s="4" t="s">
        <v>22767</v>
      </c>
      <c r="C4038" s="4"/>
      <c r="D4038" s="4" t="s">
        <v>22768</v>
      </c>
      <c r="E4038" s="5" t="s">
        <v>22769</v>
      </c>
      <c r="F4038" s="4" t="s">
        <v>22770</v>
      </c>
      <c r="G4038" s="4" t="s">
        <v>205</v>
      </c>
      <c r="H4038" s="5" t="s">
        <v>283</v>
      </c>
      <c r="I4038" s="4" t="s">
        <v>22771</v>
      </c>
      <c r="J4038" s="5" t="n">
        <f aca="false">LEN(K4038)</f>
        <v>19</v>
      </c>
      <c r="K4038" s="10" t="str">
        <f aca="false">LOWER(SUBSTITUTE(SUBSTITUTE(SUBSTITUTE(SUBSTITUTE(SUBSTITUTE(SUBSTITUTE(SUBSTITUTE(B4038,"S.L.",""),"SL",""),"S.A.",""),"SA","")," ",""),".",""),",",""))&amp;".com"</f>
        <v>alcobasrusticas.com</v>
      </c>
      <c r="L4038" s="4" t="s">
        <v>31</v>
      </c>
      <c r="M4038" s="4" t="s">
        <v>31</v>
      </c>
    </row>
    <row r="4039" customFormat="false" ht="15.75" hidden="false" customHeight="true" outlineLevel="0" collapsed="false">
      <c r="A4039" s="4" t="n">
        <v>12003</v>
      </c>
      <c r="B4039" s="4" t="s">
        <v>22772</v>
      </c>
      <c r="C4039" s="4"/>
      <c r="D4039" s="4" t="s">
        <v>22773</v>
      </c>
      <c r="E4039" s="5" t="s">
        <v>5508</v>
      </c>
      <c r="F4039" s="4" t="s">
        <v>22774</v>
      </c>
      <c r="G4039" s="4" t="s">
        <v>205</v>
      </c>
      <c r="H4039" s="5" t="s">
        <v>283</v>
      </c>
      <c r="I4039" s="4" t="s">
        <v>22775</v>
      </c>
      <c r="J4039" s="5" t="n">
        <f aca="false">LEN(K4039)</f>
        <v>19</v>
      </c>
      <c r="K4039" s="6" t="s">
        <v>22776</v>
      </c>
      <c r="L4039" s="4" t="s">
        <v>78</v>
      </c>
      <c r="M4039" s="4" t="s">
        <v>317</v>
      </c>
    </row>
    <row r="4040" customFormat="false" ht="15.75" hidden="false" customHeight="true" outlineLevel="0" collapsed="false">
      <c r="A4040" s="4" t="n">
        <v>12095</v>
      </c>
      <c r="B4040" s="4" t="s">
        <v>22777</v>
      </c>
      <c r="C4040" s="4"/>
      <c r="D4040" s="4" t="s">
        <v>22778</v>
      </c>
      <c r="E4040" s="5" t="s">
        <v>7503</v>
      </c>
      <c r="F4040" s="4" t="s">
        <v>7504</v>
      </c>
      <c r="G4040" s="4" t="s">
        <v>107</v>
      </c>
      <c r="H4040" s="5" t="s">
        <v>283</v>
      </c>
      <c r="I4040" s="4" t="s">
        <v>22779</v>
      </c>
      <c r="J4040" s="5" t="n">
        <f aca="false">LEN(K4040)</f>
        <v>19</v>
      </c>
      <c r="K4040" s="10" t="s">
        <v>22780</v>
      </c>
      <c r="L4040" s="4" t="s">
        <v>21</v>
      </c>
      <c r="M4040" s="4" t="s">
        <v>31</v>
      </c>
    </row>
    <row r="4041" customFormat="false" ht="15.75" hidden="false" customHeight="true" outlineLevel="0" collapsed="false">
      <c r="A4041" s="4" t="n">
        <v>12070</v>
      </c>
      <c r="B4041" s="4" t="s">
        <v>22781</v>
      </c>
      <c r="C4041" s="4"/>
      <c r="D4041" s="4" t="s">
        <v>22782</v>
      </c>
      <c r="E4041" s="5" t="s">
        <v>9324</v>
      </c>
      <c r="F4041" s="4" t="s">
        <v>106</v>
      </c>
      <c r="G4041" s="4" t="s">
        <v>107</v>
      </c>
      <c r="H4041" s="5" t="s">
        <v>283</v>
      </c>
      <c r="I4041" s="4" t="s">
        <v>22783</v>
      </c>
      <c r="J4041" s="5" t="n">
        <f aca="false">LEN(K4041)</f>
        <v>19</v>
      </c>
      <c r="K4041" s="6" t="s">
        <v>22784</v>
      </c>
      <c r="L4041" s="4" t="s">
        <v>31</v>
      </c>
      <c r="M4041" s="4" t="s">
        <v>31</v>
      </c>
    </row>
    <row r="4042" customFormat="false" ht="15.75" hidden="false" customHeight="true" outlineLevel="0" collapsed="false">
      <c r="A4042" s="4" t="n">
        <v>12083</v>
      </c>
      <c r="B4042" s="4" t="s">
        <v>22785</v>
      </c>
      <c r="C4042" s="4"/>
      <c r="D4042" s="4" t="s">
        <v>22786</v>
      </c>
      <c r="E4042" s="5" t="s">
        <v>22787</v>
      </c>
      <c r="F4042" s="4" t="s">
        <v>14111</v>
      </c>
      <c r="G4042" s="4" t="s">
        <v>107</v>
      </c>
      <c r="H4042" s="5" t="s">
        <v>283</v>
      </c>
      <c r="I4042" s="4" t="s">
        <v>22788</v>
      </c>
      <c r="J4042" s="5" t="n">
        <f aca="false">LEN(K4042)</f>
        <v>19</v>
      </c>
      <c r="K4042" s="6" t="s">
        <v>22789</v>
      </c>
      <c r="L4042" s="4" t="s">
        <v>31</v>
      </c>
      <c r="M4042" s="4" t="s">
        <v>31</v>
      </c>
    </row>
    <row r="4043" customFormat="false" ht="15.75" hidden="false" customHeight="true" outlineLevel="0" collapsed="false">
      <c r="A4043" s="4" t="n">
        <v>12097</v>
      </c>
      <c r="B4043" s="4" t="s">
        <v>22790</v>
      </c>
      <c r="C4043" s="4" t="s">
        <v>22791</v>
      </c>
      <c r="D4043" s="4" t="s">
        <v>22792</v>
      </c>
      <c r="E4043" s="5" t="s">
        <v>20719</v>
      </c>
      <c r="F4043" s="4" t="s">
        <v>22793</v>
      </c>
      <c r="G4043" s="4" t="s">
        <v>107</v>
      </c>
      <c r="H4043" s="5" t="s">
        <v>283</v>
      </c>
      <c r="I4043" s="4" t="s">
        <v>22794</v>
      </c>
      <c r="J4043" s="5" t="n">
        <f aca="false">LEN(K4043)</f>
        <v>19</v>
      </c>
      <c r="K4043" s="10" t="str">
        <f aca="false">LOWER(SUBSTITUTE(SUBSTITUTE(SUBSTITUTE(SUBSTITUTE(SUBSTITUTE(SUBSTITUTE(SUBSTITUTE(B4043,"S.L.",""),"SL",""),"S.A.",""),"SA","")," ",""),".",""),",",""))&amp;".com"</f>
        <v>lapodadeltorcal.com</v>
      </c>
      <c r="L4043" s="4" t="s">
        <v>31</v>
      </c>
      <c r="M4043" s="4" t="s">
        <v>22</v>
      </c>
    </row>
    <row r="4044" customFormat="false" ht="15.75" hidden="false" customHeight="true" outlineLevel="0" collapsed="false">
      <c r="A4044" s="4" t="n">
        <v>12068</v>
      </c>
      <c r="B4044" s="4" t="s">
        <v>22795</v>
      </c>
      <c r="C4044" s="4"/>
      <c r="D4044" s="4" t="s">
        <v>22796</v>
      </c>
      <c r="E4044" s="5" t="s">
        <v>4937</v>
      </c>
      <c r="F4044" s="4" t="s">
        <v>106</v>
      </c>
      <c r="G4044" s="4" t="s">
        <v>107</v>
      </c>
      <c r="H4044" s="5" t="s">
        <v>283</v>
      </c>
      <c r="I4044" s="4" t="s">
        <v>22797</v>
      </c>
      <c r="J4044" s="5" t="n">
        <f aca="false">LEN(K4044)</f>
        <v>19</v>
      </c>
      <c r="K4044" s="6" t="str">
        <f aca="false">LOWER(SUBSTITUTE(SUBSTITUTE(SUBSTITUTE(SUBSTITUTE(SUBSTITUTE(SUBSTITUTE(SUBSTITUTE(B4044,"S.L.",""),"SL",""),"S.A.",""),"SA","")," ",""),".",""),",",""))&amp;".com"</f>
        <v>cortijodecorrea.com</v>
      </c>
      <c r="L4044" s="4" t="s">
        <v>21</v>
      </c>
      <c r="M4044" s="4" t="s">
        <v>31</v>
      </c>
    </row>
    <row r="4045" customFormat="false" ht="15.75" hidden="false" customHeight="true" outlineLevel="0" collapsed="false">
      <c r="A4045" s="4" t="n">
        <v>12123</v>
      </c>
      <c r="B4045" s="4" t="s">
        <v>22798</v>
      </c>
      <c r="C4045" s="4"/>
      <c r="D4045" s="4" t="s">
        <v>22799</v>
      </c>
      <c r="E4045" s="5" t="s">
        <v>17032</v>
      </c>
      <c r="F4045" s="4" t="s">
        <v>22800</v>
      </c>
      <c r="G4045" s="4" t="s">
        <v>409</v>
      </c>
      <c r="H4045" s="5" t="s">
        <v>283</v>
      </c>
      <c r="I4045" s="4" t="s">
        <v>22801</v>
      </c>
      <c r="J4045" s="5" t="n">
        <f aca="false">LEN(K4045)</f>
        <v>19</v>
      </c>
      <c r="K4045" s="6" t="s">
        <v>22802</v>
      </c>
      <c r="L4045" s="4" t="s">
        <v>31</v>
      </c>
      <c r="M4045" s="4" t="s">
        <v>186</v>
      </c>
    </row>
    <row r="4046" customFormat="false" ht="15.75" hidden="false" customHeight="true" outlineLevel="0" collapsed="false">
      <c r="A4046" s="4" t="n">
        <v>12126</v>
      </c>
      <c r="B4046" s="4" t="s">
        <v>22803</v>
      </c>
      <c r="C4046" s="4"/>
      <c r="D4046" s="4" t="s">
        <v>22804</v>
      </c>
      <c r="E4046" s="5" t="s">
        <v>22805</v>
      </c>
      <c r="F4046" s="4" t="s">
        <v>22806</v>
      </c>
      <c r="G4046" s="4" t="s">
        <v>1270</v>
      </c>
      <c r="H4046" s="5" t="s">
        <v>283</v>
      </c>
      <c r="I4046" s="4" t="s">
        <v>22807</v>
      </c>
      <c r="J4046" s="5" t="n">
        <f aca="false">LEN(K4046)</f>
        <v>19</v>
      </c>
      <c r="K4046" s="6" t="str">
        <f aca="false">LOWER(SUBSTITUTE(SUBSTITUTE(SUBSTITUTE(SUBSTITUTE(SUBSTITUTE(SUBSTITUTE(SUBSTITUTE(B4046,"S.L.",""),"SL",""),"S.A.",""),"SA","")," ",""),".",""),",",""))&amp;".com"</f>
        <v>aldeafigueiredo.com</v>
      </c>
      <c r="L4046" s="4" t="s">
        <v>78</v>
      </c>
      <c r="M4046" s="4" t="s">
        <v>32</v>
      </c>
    </row>
    <row r="4047" customFormat="false" ht="15.75" hidden="false" customHeight="true" outlineLevel="0" collapsed="false">
      <c r="A4047" s="4" t="n">
        <v>12138</v>
      </c>
      <c r="B4047" s="4" t="s">
        <v>22808</v>
      </c>
      <c r="C4047" s="4"/>
      <c r="D4047" s="4" t="s">
        <v>22809</v>
      </c>
      <c r="E4047" s="5" t="s">
        <v>2543</v>
      </c>
      <c r="F4047" s="4" t="s">
        <v>2544</v>
      </c>
      <c r="G4047" s="4" t="s">
        <v>2538</v>
      </c>
      <c r="H4047" s="5" t="s">
        <v>283</v>
      </c>
      <c r="I4047" s="4" t="s">
        <v>22810</v>
      </c>
      <c r="J4047" s="5" t="n">
        <f aca="false">LEN(K4047)</f>
        <v>19</v>
      </c>
      <c r="K4047" s="6" t="s">
        <v>22811</v>
      </c>
      <c r="L4047" s="4" t="s">
        <v>78</v>
      </c>
      <c r="M4047" s="4" t="s">
        <v>31</v>
      </c>
    </row>
    <row r="4048" customFormat="false" ht="15.75" hidden="false" customHeight="true" outlineLevel="0" collapsed="false">
      <c r="A4048" s="4" t="n">
        <v>12185</v>
      </c>
      <c r="B4048" s="4" t="s">
        <v>22812</v>
      </c>
      <c r="C4048" s="4"/>
      <c r="D4048" s="4" t="s">
        <v>22813</v>
      </c>
      <c r="E4048" s="5" t="s">
        <v>22814</v>
      </c>
      <c r="F4048" s="4" t="s">
        <v>22815</v>
      </c>
      <c r="G4048" s="4" t="s">
        <v>322</v>
      </c>
      <c r="H4048" s="5" t="s">
        <v>283</v>
      </c>
      <c r="I4048" s="4" t="s">
        <v>22816</v>
      </c>
      <c r="J4048" s="5" t="n">
        <f aca="false">LEN(K4048)</f>
        <v>19</v>
      </c>
      <c r="K4048" s="10" t="s">
        <v>22817</v>
      </c>
      <c r="L4048" s="4" t="s">
        <v>31</v>
      </c>
      <c r="M4048" s="4" t="s">
        <v>22</v>
      </c>
    </row>
    <row r="4049" customFormat="false" ht="15.75" hidden="false" customHeight="true" outlineLevel="0" collapsed="false">
      <c r="A4049" s="4" t="n">
        <v>12181</v>
      </c>
      <c r="B4049" s="4" t="s">
        <v>22818</v>
      </c>
      <c r="C4049" s="4"/>
      <c r="D4049" s="4" t="s">
        <v>22819</v>
      </c>
      <c r="E4049" s="5" t="s">
        <v>22814</v>
      </c>
      <c r="F4049" s="4" t="s">
        <v>22820</v>
      </c>
      <c r="G4049" s="4" t="s">
        <v>322</v>
      </c>
      <c r="H4049" s="5" t="s">
        <v>283</v>
      </c>
      <c r="I4049" s="4" t="s">
        <v>22821</v>
      </c>
      <c r="J4049" s="5" t="n">
        <f aca="false">LEN(K4049)</f>
        <v>19</v>
      </c>
      <c r="K4049" s="6" t="s">
        <v>22822</v>
      </c>
      <c r="L4049" s="4" t="s">
        <v>57</v>
      </c>
      <c r="M4049" s="4" t="s">
        <v>2097</v>
      </c>
    </row>
    <row r="4050" customFormat="false" ht="15.75" hidden="false" customHeight="true" outlineLevel="0" collapsed="false">
      <c r="A4050" s="4" t="n">
        <v>12184</v>
      </c>
      <c r="B4050" s="4" t="s">
        <v>22823</v>
      </c>
      <c r="C4050" s="4"/>
      <c r="D4050" s="4" t="s">
        <v>22824</v>
      </c>
      <c r="E4050" s="5" t="s">
        <v>22825</v>
      </c>
      <c r="F4050" s="4" t="s">
        <v>22826</v>
      </c>
      <c r="G4050" s="4" t="s">
        <v>322</v>
      </c>
      <c r="H4050" s="5" t="s">
        <v>283</v>
      </c>
      <c r="I4050" s="7" t="s">
        <v>22827</v>
      </c>
      <c r="J4050" s="5" t="n">
        <f aca="false">LEN(K4050)</f>
        <v>19</v>
      </c>
      <c r="K4050" s="6" t="str">
        <f aca="false">LOWER(SUBSTITUTE(SUBSTITUTE(SUBSTITUTE(SUBSTITUTE(SUBSTITUTE(SUBSTITUTE(SUBSTITUTE(B4050,"S.L.",""),"SL",""),"S.A.",""),"SA","")," ",""),".",""),",",""))&amp;".com"</f>
        <v>villasdemiranda.com</v>
      </c>
      <c r="L4050" s="4" t="s">
        <v>57</v>
      </c>
      <c r="M4050" s="4" t="s">
        <v>31</v>
      </c>
    </row>
    <row r="4051" customFormat="false" ht="15.75" hidden="false" customHeight="true" outlineLevel="0" collapsed="false">
      <c r="A4051" s="4" t="n">
        <v>12229</v>
      </c>
      <c r="B4051" s="4" t="s">
        <v>22828</v>
      </c>
      <c r="C4051" s="4"/>
      <c r="D4051" s="4" t="s">
        <v>22829</v>
      </c>
      <c r="E4051" s="5" t="s">
        <v>22830</v>
      </c>
      <c r="F4051" s="4" t="s">
        <v>5757</v>
      </c>
      <c r="G4051" s="4" t="s">
        <v>431</v>
      </c>
      <c r="H4051" s="5" t="s">
        <v>283</v>
      </c>
      <c r="I4051" s="4" t="s">
        <v>22831</v>
      </c>
      <c r="J4051" s="5" t="n">
        <f aca="false">LEN(K4051)</f>
        <v>19</v>
      </c>
      <c r="K4051" s="6" t="s">
        <v>22832</v>
      </c>
      <c r="L4051" s="4" t="s">
        <v>31</v>
      </c>
      <c r="M4051" s="4" t="s">
        <v>1208</v>
      </c>
    </row>
    <row r="4052" customFormat="false" ht="15.75" hidden="false" customHeight="true" outlineLevel="0" collapsed="false">
      <c r="A4052" s="4" t="n">
        <v>12243</v>
      </c>
      <c r="B4052" s="4" t="s">
        <v>22833</v>
      </c>
      <c r="C4052" s="4"/>
      <c r="D4052" s="4" t="s">
        <v>22834</v>
      </c>
      <c r="E4052" s="5" t="s">
        <v>7051</v>
      </c>
      <c r="F4052" s="4" t="s">
        <v>1482</v>
      </c>
      <c r="G4052" s="4" t="s">
        <v>1482</v>
      </c>
      <c r="H4052" s="5" t="s">
        <v>283</v>
      </c>
      <c r="I4052" s="4" t="s">
        <v>22835</v>
      </c>
      <c r="J4052" s="5" t="n">
        <f aca="false">LEN(K4052)</f>
        <v>19</v>
      </c>
      <c r="K4052" s="6" t="str">
        <f aca="false">LOWER(SUBSTITUTE(SUBSTITUTE(SUBSTITUTE(SUBSTITUTE(SUBSTITUTE(SUBSTITUTE(SUBSTITUTE(B4052,"S.L.",""),"SL",""),"S.A.",""),"SA","")," ",""),".",""),",",""))&amp;".com"</f>
        <v>alquileresnuria.com</v>
      </c>
      <c r="L4052" s="4" t="s">
        <v>31</v>
      </c>
      <c r="M4052" s="4" t="s">
        <v>31</v>
      </c>
    </row>
    <row r="4053" customFormat="false" ht="15.75" hidden="false" customHeight="true" outlineLevel="0" collapsed="false">
      <c r="A4053" s="4" t="n">
        <v>12252</v>
      </c>
      <c r="B4053" s="4" t="s">
        <v>22836</v>
      </c>
      <c r="C4053" s="4"/>
      <c r="D4053" s="4" t="s">
        <v>22837</v>
      </c>
      <c r="E4053" s="5" t="s">
        <v>22838</v>
      </c>
      <c r="F4053" s="4" t="s">
        <v>22839</v>
      </c>
      <c r="G4053" s="4" t="s">
        <v>372</v>
      </c>
      <c r="H4053" s="5" t="s">
        <v>283</v>
      </c>
      <c r="I4053" s="4" t="s">
        <v>22840</v>
      </c>
      <c r="J4053" s="5" t="n">
        <f aca="false">LEN(K4053)</f>
        <v>19</v>
      </c>
      <c r="K4053" s="6" t="str">
        <f aca="false">LOWER(SUBSTITUTE(SUBSTITUTE(SUBSTITUTE(SUBSTITUTE(SUBSTITUTE(SUBSTITUTE(SUBSTITUTE(B4053,"S.L.",""),"SL",""),"S.A.",""),"SA","")," ",""),".",""),",",""))&amp;".com"</f>
        <v>fincalaherencia.com</v>
      </c>
      <c r="L4053" s="4" t="s">
        <v>21</v>
      </c>
      <c r="M4053" s="4" t="s">
        <v>186</v>
      </c>
    </row>
    <row r="4054" customFormat="false" ht="15.75" hidden="false" customHeight="true" outlineLevel="0" collapsed="false">
      <c r="A4054" s="4" t="n">
        <v>12296</v>
      </c>
      <c r="B4054" s="4" t="s">
        <v>22841</v>
      </c>
      <c r="C4054" s="4" t="s">
        <v>22842</v>
      </c>
      <c r="D4054" s="4" t="s">
        <v>22843</v>
      </c>
      <c r="E4054" s="5" t="s">
        <v>22844</v>
      </c>
      <c r="F4054" s="4" t="s">
        <v>22845</v>
      </c>
      <c r="G4054" s="4" t="s">
        <v>259</v>
      </c>
      <c r="H4054" s="5" t="s">
        <v>283</v>
      </c>
      <c r="I4054" s="4" t="s">
        <v>22846</v>
      </c>
      <c r="J4054" s="5" t="n">
        <f aca="false">LEN(K4054)</f>
        <v>19</v>
      </c>
      <c r="K4054" s="6" t="s">
        <v>22847</v>
      </c>
      <c r="L4054" s="4" t="s">
        <v>78</v>
      </c>
      <c r="M4054" s="4" t="s">
        <v>317</v>
      </c>
    </row>
    <row r="4055" customFormat="false" ht="15.75" hidden="false" customHeight="true" outlineLevel="0" collapsed="false">
      <c r="A4055" s="4" t="n">
        <v>12297</v>
      </c>
      <c r="B4055" s="4" t="s">
        <v>22848</v>
      </c>
      <c r="C4055" s="4"/>
      <c r="D4055" s="4" t="s">
        <v>22849</v>
      </c>
      <c r="E4055" s="5" t="s">
        <v>22844</v>
      </c>
      <c r="F4055" s="4" t="s">
        <v>22845</v>
      </c>
      <c r="G4055" s="4" t="s">
        <v>259</v>
      </c>
      <c r="H4055" s="5" t="s">
        <v>283</v>
      </c>
      <c r="I4055" s="4" t="s">
        <v>22846</v>
      </c>
      <c r="J4055" s="5" t="n">
        <f aca="false">LEN(K4055)</f>
        <v>19</v>
      </c>
      <c r="K4055" s="6" t="s">
        <v>22847</v>
      </c>
      <c r="L4055" s="4" t="s">
        <v>78</v>
      </c>
      <c r="M4055" s="4" t="s">
        <v>31</v>
      </c>
    </row>
    <row r="4056" customFormat="false" ht="15.75" hidden="false" customHeight="true" outlineLevel="0" collapsed="false">
      <c r="A4056" s="4" t="n">
        <v>11720</v>
      </c>
      <c r="B4056" s="4" t="s">
        <v>22850</v>
      </c>
      <c r="C4056" s="4"/>
      <c r="D4056" s="4" t="s">
        <v>22851</v>
      </c>
      <c r="E4056" s="5" t="s">
        <v>11953</v>
      </c>
      <c r="F4056" s="4" t="s">
        <v>505</v>
      </c>
      <c r="G4056" s="4" t="s">
        <v>84</v>
      </c>
      <c r="H4056" s="5" t="s">
        <v>22852</v>
      </c>
      <c r="I4056" s="4" t="s">
        <v>22853</v>
      </c>
      <c r="J4056" s="5" t="n">
        <f aca="false">LEN(K4056)</f>
        <v>19</v>
      </c>
      <c r="K4056" s="6" t="s">
        <v>22854</v>
      </c>
      <c r="L4056" s="4" t="s">
        <v>21</v>
      </c>
      <c r="M4056" s="4" t="s">
        <v>1016</v>
      </c>
    </row>
    <row r="4057" customFormat="false" ht="15.75" hidden="false" customHeight="true" outlineLevel="0" collapsed="false">
      <c r="A4057" s="4" t="n">
        <v>12331</v>
      </c>
      <c r="B4057" s="4" t="s">
        <v>22855</v>
      </c>
      <c r="C4057" s="4"/>
      <c r="D4057" s="4" t="s">
        <v>22856</v>
      </c>
      <c r="E4057" s="5" t="s">
        <v>12282</v>
      </c>
      <c r="F4057" s="4" t="s">
        <v>12283</v>
      </c>
      <c r="G4057" s="4" t="s">
        <v>2214</v>
      </c>
      <c r="H4057" s="5" t="s">
        <v>22857</v>
      </c>
      <c r="I4057" s="4" t="s">
        <v>22858</v>
      </c>
      <c r="J4057" s="5" t="n">
        <f aca="false">LEN(K4057)</f>
        <v>19</v>
      </c>
      <c r="K4057" s="6" t="str">
        <f aca="false">LOWER(SUBSTITUTE(SUBSTITUTE(SUBSTITUTE(SUBSTITUTE(SUBSTITUTE(SUBSTITUTE(SUBSTITUTE(B4057,"S.L.",""),"SL",""),"S.A.",""),"SA","")," ",""),".",""),",",""))&amp;".com"</f>
        <v>carurallaontina.com</v>
      </c>
      <c r="L4057" s="4" t="s">
        <v>78</v>
      </c>
      <c r="M4057" s="4" t="s">
        <v>31</v>
      </c>
    </row>
    <row r="4058" customFormat="false" ht="15.75" hidden="false" customHeight="true" outlineLevel="0" collapsed="false">
      <c r="A4058" s="4" t="n">
        <v>11260</v>
      </c>
      <c r="B4058" s="4" t="s">
        <v>22859</v>
      </c>
      <c r="C4058" s="4"/>
      <c r="D4058" s="4" t="s">
        <v>22860</v>
      </c>
      <c r="E4058" s="5" t="s">
        <v>10527</v>
      </c>
      <c r="F4058" s="4" t="s">
        <v>10528</v>
      </c>
      <c r="G4058" s="4" t="s">
        <v>620</v>
      </c>
      <c r="H4058" s="5" t="s">
        <v>22861</v>
      </c>
      <c r="I4058" s="4" t="s">
        <v>22862</v>
      </c>
      <c r="J4058" s="5" t="n">
        <f aca="false">LEN(K4058)</f>
        <v>19</v>
      </c>
      <c r="K4058" s="6" t="s">
        <v>22863</v>
      </c>
      <c r="L4058" s="4" t="s">
        <v>57</v>
      </c>
      <c r="M4058" s="4" t="s">
        <v>1016</v>
      </c>
    </row>
    <row r="4059" customFormat="false" ht="15.75" hidden="false" customHeight="true" outlineLevel="0" collapsed="false">
      <c r="A4059" s="4" t="n">
        <v>12319</v>
      </c>
      <c r="B4059" s="4" t="s">
        <v>22864</v>
      </c>
      <c r="C4059" s="4" t="s">
        <v>22865</v>
      </c>
      <c r="D4059" s="4" t="s">
        <v>22866</v>
      </c>
      <c r="E4059" s="5" t="s">
        <v>19460</v>
      </c>
      <c r="F4059" s="4" t="s">
        <v>19461</v>
      </c>
      <c r="G4059" s="4" t="s">
        <v>259</v>
      </c>
      <c r="H4059" s="5" t="s">
        <v>22867</v>
      </c>
      <c r="I4059" s="4" t="s">
        <v>22868</v>
      </c>
      <c r="J4059" s="5" t="n">
        <f aca="false">LEN(K4059)</f>
        <v>19</v>
      </c>
      <c r="K4059" s="5" t="s">
        <v>22869</v>
      </c>
      <c r="L4059" s="4" t="s">
        <v>57</v>
      </c>
      <c r="M4059" s="4" t="s">
        <v>929</v>
      </c>
    </row>
    <row r="4060" customFormat="false" ht="15.75" hidden="false" customHeight="true" outlineLevel="0" collapsed="false">
      <c r="A4060" s="4" t="n">
        <v>11738</v>
      </c>
      <c r="B4060" s="4" t="s">
        <v>22870</v>
      </c>
      <c r="C4060" s="4"/>
      <c r="D4060" s="4" t="s">
        <v>22871</v>
      </c>
      <c r="E4060" s="5" t="s">
        <v>228</v>
      </c>
      <c r="F4060" s="4" t="s">
        <v>162</v>
      </c>
      <c r="G4060" s="4" t="s">
        <v>84</v>
      </c>
      <c r="H4060" s="5" t="s">
        <v>22872</v>
      </c>
      <c r="I4060" s="4" t="s">
        <v>22873</v>
      </c>
      <c r="J4060" s="5" t="n">
        <f aca="false">LEN(K4060)</f>
        <v>19</v>
      </c>
      <c r="K4060" s="6" t="s">
        <v>22874</v>
      </c>
      <c r="L4060" s="4" t="s">
        <v>22875</v>
      </c>
      <c r="M4060" s="4" t="s">
        <v>31</v>
      </c>
    </row>
    <row r="4061" customFormat="false" ht="15.75" hidden="false" customHeight="true" outlineLevel="0" collapsed="false">
      <c r="A4061" s="4" t="n">
        <v>11093</v>
      </c>
      <c r="B4061" s="4" t="s">
        <v>22876</v>
      </c>
      <c r="C4061" s="4"/>
      <c r="D4061" s="4" t="s">
        <v>22877</v>
      </c>
      <c r="E4061" s="5" t="s">
        <v>22878</v>
      </c>
      <c r="F4061" s="4" t="s">
        <v>22879</v>
      </c>
      <c r="G4061" s="4" t="s">
        <v>1498</v>
      </c>
      <c r="H4061" s="5" t="s">
        <v>22880</v>
      </c>
      <c r="I4061" s="4" t="s">
        <v>22881</v>
      </c>
      <c r="J4061" s="5" t="n">
        <f aca="false">LEN(K4061)</f>
        <v>19</v>
      </c>
      <c r="K4061" s="6" t="s">
        <v>22882</v>
      </c>
      <c r="L4061" s="4" t="s">
        <v>78</v>
      </c>
      <c r="M4061" s="4" t="s">
        <v>31</v>
      </c>
    </row>
    <row r="4062" customFormat="false" ht="15.75" hidden="false" customHeight="true" outlineLevel="0" collapsed="false">
      <c r="A4062" s="4" t="n">
        <v>11660</v>
      </c>
      <c r="B4062" s="4" t="s">
        <v>22883</v>
      </c>
      <c r="C4062" s="4"/>
      <c r="D4062" s="4" t="s">
        <v>22884</v>
      </c>
      <c r="E4062" s="5" t="s">
        <v>4081</v>
      </c>
      <c r="F4062" s="4" t="s">
        <v>4082</v>
      </c>
      <c r="G4062" s="4" t="s">
        <v>1397</v>
      </c>
      <c r="H4062" s="5" t="s">
        <v>22885</v>
      </c>
      <c r="I4062" s="4" t="s">
        <v>22886</v>
      </c>
      <c r="J4062" s="5" t="n">
        <f aca="false">LEN(K4062)</f>
        <v>19</v>
      </c>
      <c r="K4062" s="6" t="s">
        <v>22887</v>
      </c>
      <c r="L4062" s="4" t="s">
        <v>57</v>
      </c>
      <c r="M4062" s="4" t="s">
        <v>381</v>
      </c>
    </row>
    <row r="4063" customFormat="false" ht="15.75" hidden="false" customHeight="true" outlineLevel="0" collapsed="false">
      <c r="A4063" s="4" t="n">
        <v>11134</v>
      </c>
      <c r="B4063" s="4" t="s">
        <v>22888</v>
      </c>
      <c r="C4063" s="4"/>
      <c r="D4063" s="4" t="s">
        <v>22889</v>
      </c>
      <c r="E4063" s="5" t="s">
        <v>22890</v>
      </c>
      <c r="F4063" s="4" t="s">
        <v>22891</v>
      </c>
      <c r="G4063" s="4" t="s">
        <v>27</v>
      </c>
      <c r="H4063" s="5" t="s">
        <v>22892</v>
      </c>
      <c r="I4063" s="4" t="s">
        <v>22893</v>
      </c>
      <c r="J4063" s="5" t="n">
        <f aca="false">LEN(K4063)</f>
        <v>19</v>
      </c>
      <c r="K4063" s="6" t="s">
        <v>22894</v>
      </c>
      <c r="L4063" s="4" t="s">
        <v>31</v>
      </c>
      <c r="M4063" s="4" t="s">
        <v>31</v>
      </c>
    </row>
    <row r="4064" customFormat="false" ht="15.75" hidden="false" customHeight="true" outlineLevel="0" collapsed="false">
      <c r="A4064" s="4" t="n">
        <v>11840</v>
      </c>
      <c r="B4064" s="4" t="s">
        <v>22895</v>
      </c>
      <c r="C4064" s="4"/>
      <c r="D4064" s="4" t="s">
        <v>22896</v>
      </c>
      <c r="E4064" s="5" t="s">
        <v>22897</v>
      </c>
      <c r="F4064" s="4" t="s">
        <v>1474</v>
      </c>
      <c r="G4064" s="4" t="s">
        <v>948</v>
      </c>
      <c r="H4064" s="5" t="s">
        <v>22898</v>
      </c>
      <c r="I4064" s="7" t="s">
        <v>22899</v>
      </c>
      <c r="J4064" s="5" t="n">
        <f aca="false">LEN(K4064)</f>
        <v>19</v>
      </c>
      <c r="K4064" s="6" t="s">
        <v>22900</v>
      </c>
      <c r="L4064" s="4" t="s">
        <v>31</v>
      </c>
      <c r="M4064" s="4" t="s">
        <v>31</v>
      </c>
    </row>
    <row r="4065" customFormat="false" ht="15.75" hidden="false" customHeight="true" outlineLevel="0" collapsed="false">
      <c r="A4065" s="4" t="n">
        <v>12143</v>
      </c>
      <c r="B4065" s="4" t="s">
        <v>22901</v>
      </c>
      <c r="C4065" s="4"/>
      <c r="D4065" s="4" t="s">
        <v>22902</v>
      </c>
      <c r="E4065" s="5" t="s">
        <v>22903</v>
      </c>
      <c r="F4065" s="4" t="s">
        <v>5380</v>
      </c>
      <c r="G4065" s="4" t="s">
        <v>882</v>
      </c>
      <c r="H4065" s="5" t="s">
        <v>22904</v>
      </c>
      <c r="I4065" s="4" t="s">
        <v>22905</v>
      </c>
      <c r="J4065" s="5" t="n">
        <f aca="false">LEN(K4065)</f>
        <v>19</v>
      </c>
      <c r="K4065" s="6" t="s">
        <v>22906</v>
      </c>
      <c r="L4065" s="4" t="s">
        <v>637</v>
      </c>
      <c r="M4065" s="4" t="s">
        <v>1016</v>
      </c>
    </row>
    <row r="4066" customFormat="false" ht="15.75" hidden="false" customHeight="true" outlineLevel="0" collapsed="false">
      <c r="A4066" s="4" t="n">
        <v>11870</v>
      </c>
      <c r="B4066" s="4" t="s">
        <v>22907</v>
      </c>
      <c r="C4066" s="4"/>
      <c r="D4066" s="4" t="s">
        <v>22908</v>
      </c>
      <c r="E4066" s="5" t="s">
        <v>1019</v>
      </c>
      <c r="F4066" s="4" t="s">
        <v>478</v>
      </c>
      <c r="G4066" s="4" t="s">
        <v>37</v>
      </c>
      <c r="H4066" s="5" t="s">
        <v>22909</v>
      </c>
      <c r="I4066" s="4" t="s">
        <v>22910</v>
      </c>
      <c r="J4066" s="5" t="n">
        <f aca="false">LEN(K4066)</f>
        <v>19</v>
      </c>
      <c r="K4066" s="10" t="s">
        <v>22911</v>
      </c>
      <c r="L4066" s="4" t="s">
        <v>21</v>
      </c>
      <c r="M4066" s="4" t="s">
        <v>31</v>
      </c>
    </row>
    <row r="4067" customFormat="false" ht="15.75" hidden="false" customHeight="true" outlineLevel="0" collapsed="false">
      <c r="A4067" s="4" t="n">
        <v>11588</v>
      </c>
      <c r="B4067" s="4" t="s">
        <v>22912</v>
      </c>
      <c r="C4067" s="4"/>
      <c r="D4067" s="4" t="s">
        <v>22913</v>
      </c>
      <c r="E4067" s="5" t="s">
        <v>22914</v>
      </c>
      <c r="F4067" s="4" t="s">
        <v>22915</v>
      </c>
      <c r="G4067" s="4" t="s">
        <v>852</v>
      </c>
      <c r="H4067" s="5" t="s">
        <v>22916</v>
      </c>
      <c r="I4067" s="4" t="s">
        <v>22917</v>
      </c>
      <c r="J4067" s="5" t="n">
        <f aca="false">LEN(K4067)</f>
        <v>19</v>
      </c>
      <c r="K4067" s="10" t="s">
        <v>22918</v>
      </c>
      <c r="L4067" s="4" t="s">
        <v>31</v>
      </c>
      <c r="M4067" s="4" t="s">
        <v>1016</v>
      </c>
    </row>
    <row r="4068" customFormat="false" ht="15.75" hidden="false" customHeight="true" outlineLevel="0" collapsed="false">
      <c r="A4068" s="4" t="n">
        <v>11467</v>
      </c>
      <c r="B4068" s="4" t="s">
        <v>22919</v>
      </c>
      <c r="C4068" s="4"/>
      <c r="D4068" s="4" t="s">
        <v>22920</v>
      </c>
      <c r="E4068" s="5" t="s">
        <v>1458</v>
      </c>
      <c r="F4068" s="4" t="s">
        <v>1459</v>
      </c>
      <c r="G4068" s="4" t="s">
        <v>332</v>
      </c>
      <c r="H4068" s="5" t="s">
        <v>22921</v>
      </c>
      <c r="I4068" s="4" t="s">
        <v>22922</v>
      </c>
      <c r="J4068" s="5" t="n">
        <f aca="false">LEN(K4068)</f>
        <v>19</v>
      </c>
      <c r="K4068" s="6" t="s">
        <v>22923</v>
      </c>
      <c r="L4068" s="4" t="s">
        <v>21</v>
      </c>
      <c r="M4068" s="4" t="s">
        <v>31</v>
      </c>
    </row>
    <row r="4069" customFormat="false" ht="15.75" hidden="false" customHeight="true" outlineLevel="0" collapsed="false">
      <c r="A4069" s="4" t="n">
        <v>11832</v>
      </c>
      <c r="B4069" s="4" t="s">
        <v>9817</v>
      </c>
      <c r="C4069" s="4" t="s">
        <v>22924</v>
      </c>
      <c r="D4069" s="4" t="s">
        <v>22925</v>
      </c>
      <c r="E4069" s="5" t="s">
        <v>22926</v>
      </c>
      <c r="F4069" s="4" t="s">
        <v>22927</v>
      </c>
      <c r="G4069" s="4" t="s">
        <v>948</v>
      </c>
      <c r="H4069" s="5" t="s">
        <v>22928</v>
      </c>
      <c r="I4069" s="4" t="s">
        <v>22929</v>
      </c>
      <c r="J4069" s="5" t="n">
        <f aca="false">LEN(K4069)</f>
        <v>19</v>
      </c>
      <c r="K4069" s="6" t="s">
        <v>22930</v>
      </c>
      <c r="L4069" s="4" t="s">
        <v>57</v>
      </c>
      <c r="M4069" s="4" t="s">
        <v>2082</v>
      </c>
    </row>
    <row r="4070" customFormat="false" ht="15.75" hidden="false" customHeight="true" outlineLevel="0" collapsed="false">
      <c r="A4070" s="4" t="n">
        <v>11755</v>
      </c>
      <c r="B4070" s="4" t="s">
        <v>22931</v>
      </c>
      <c r="C4070" s="4"/>
      <c r="D4070" s="4" t="s">
        <v>22932</v>
      </c>
      <c r="E4070" s="5" t="s">
        <v>9794</v>
      </c>
      <c r="F4070" s="4" t="s">
        <v>565</v>
      </c>
      <c r="G4070" s="4" t="s">
        <v>84</v>
      </c>
      <c r="H4070" s="5" t="s">
        <v>22933</v>
      </c>
      <c r="I4070" s="4" t="s">
        <v>22934</v>
      </c>
      <c r="J4070" s="5" t="n">
        <f aca="false">LEN(K4070)</f>
        <v>19</v>
      </c>
      <c r="K4070" s="10" t="s">
        <v>22935</v>
      </c>
      <c r="L4070" s="4" t="s">
        <v>31</v>
      </c>
      <c r="M4070" s="4" t="s">
        <v>32</v>
      </c>
    </row>
    <row r="4071" customFormat="false" ht="15.75" hidden="false" customHeight="true" outlineLevel="0" collapsed="false">
      <c r="A4071" s="4" t="n">
        <v>11476</v>
      </c>
      <c r="B4071" s="4" t="s">
        <v>22936</v>
      </c>
      <c r="C4071" s="4" t="s">
        <v>22937</v>
      </c>
      <c r="D4071" s="4" t="s">
        <v>22938</v>
      </c>
      <c r="E4071" s="5" t="s">
        <v>1304</v>
      </c>
      <c r="F4071" s="4" t="s">
        <v>1305</v>
      </c>
      <c r="G4071" s="4" t="s">
        <v>332</v>
      </c>
      <c r="H4071" s="5" t="s">
        <v>22939</v>
      </c>
      <c r="I4071" s="7" t="s">
        <v>22940</v>
      </c>
      <c r="J4071" s="5" t="n">
        <f aca="false">LEN(K4071)</f>
        <v>19</v>
      </c>
      <c r="K4071" s="6" t="s">
        <v>22941</v>
      </c>
      <c r="L4071" s="4" t="s">
        <v>31</v>
      </c>
      <c r="M4071" s="4" t="s">
        <v>31</v>
      </c>
    </row>
    <row r="4072" customFormat="false" ht="15.75" hidden="false" customHeight="true" outlineLevel="0" collapsed="false">
      <c r="A4072" s="4" t="n">
        <v>12269</v>
      </c>
      <c r="B4072" s="4" t="s">
        <v>22942</v>
      </c>
      <c r="C4072" s="4" t="s">
        <v>22943</v>
      </c>
      <c r="D4072" s="4" t="s">
        <v>22944</v>
      </c>
      <c r="E4072" s="5" t="s">
        <v>1282</v>
      </c>
      <c r="F4072" s="4" t="s">
        <v>372</v>
      </c>
      <c r="G4072" s="4" t="s">
        <v>372</v>
      </c>
      <c r="H4072" s="5" t="s">
        <v>22945</v>
      </c>
      <c r="I4072" s="7" t="s">
        <v>22946</v>
      </c>
      <c r="J4072" s="5" t="n">
        <f aca="false">LEN(K4072)</f>
        <v>19</v>
      </c>
      <c r="K4072" s="6" t="s">
        <v>22947</v>
      </c>
      <c r="L4072" s="4" t="s">
        <v>57</v>
      </c>
      <c r="M4072" s="4" t="s">
        <v>133</v>
      </c>
    </row>
    <row r="4073" customFormat="false" ht="15.75" hidden="false" customHeight="true" outlineLevel="0" collapsed="false">
      <c r="A4073" s="4" t="n">
        <v>12327</v>
      </c>
      <c r="B4073" s="4" t="s">
        <v>22948</v>
      </c>
      <c r="C4073" s="4"/>
      <c r="D4073" s="4" t="s">
        <v>22949</v>
      </c>
      <c r="E4073" s="5" t="s">
        <v>22950</v>
      </c>
      <c r="F4073" s="4" t="s">
        <v>22951</v>
      </c>
      <c r="G4073" s="4" t="s">
        <v>2214</v>
      </c>
      <c r="H4073" s="5" t="s">
        <v>22952</v>
      </c>
      <c r="I4073" s="4" t="s">
        <v>22953</v>
      </c>
      <c r="J4073" s="5" t="n">
        <f aca="false">LEN(K4073)</f>
        <v>19</v>
      </c>
      <c r="K4073" s="6" t="s">
        <v>22954</v>
      </c>
      <c r="L4073" s="4" t="s">
        <v>21</v>
      </c>
      <c r="M4073" s="4" t="s">
        <v>317</v>
      </c>
    </row>
    <row r="4074" customFormat="false" ht="15.75" hidden="false" customHeight="true" outlineLevel="0" collapsed="false">
      <c r="A4074" s="4" t="n">
        <v>11532</v>
      </c>
      <c r="B4074" s="4" t="s">
        <v>22955</v>
      </c>
      <c r="C4074" s="4"/>
      <c r="D4074" s="4" t="s">
        <v>22956</v>
      </c>
      <c r="E4074" s="5" t="s">
        <v>2601</v>
      </c>
      <c r="F4074" s="4" t="s">
        <v>2602</v>
      </c>
      <c r="G4074" s="4" t="s">
        <v>2093</v>
      </c>
      <c r="H4074" s="5" t="s">
        <v>22957</v>
      </c>
      <c r="I4074" s="4" t="s">
        <v>22958</v>
      </c>
      <c r="J4074" s="5" t="n">
        <f aca="false">LEN(K4074)</f>
        <v>19</v>
      </c>
      <c r="K4074" s="10" t="str">
        <f aca="false">LOWER(SUBSTITUTE(SUBSTITUTE(SUBSTITUTE(SUBSTITUTE(SUBSTITUTE(SUBSTITUTE(SUBSTITUTE(B4074,"S.L.",""),"SL",""),"S.A.",""),"SA","")," ",""),".",""),",",""))&amp;".com"</f>
        <v>qbalmagrocentro.com</v>
      </c>
      <c r="L4074" s="4" t="s">
        <v>78</v>
      </c>
      <c r="M4074" s="4" t="s">
        <v>31</v>
      </c>
    </row>
    <row r="4075" customFormat="false" ht="15.75" hidden="false" customHeight="true" outlineLevel="0" collapsed="false">
      <c r="A4075" s="4" t="n">
        <v>12329</v>
      </c>
      <c r="B4075" s="4" t="s">
        <v>22959</v>
      </c>
      <c r="C4075" s="4"/>
      <c r="D4075" s="4" t="s">
        <v>22960</v>
      </c>
      <c r="E4075" s="5" t="s">
        <v>22961</v>
      </c>
      <c r="F4075" s="4" t="s">
        <v>22962</v>
      </c>
      <c r="G4075" s="4" t="s">
        <v>2214</v>
      </c>
      <c r="H4075" s="5" t="s">
        <v>22963</v>
      </c>
      <c r="I4075" s="7" t="s">
        <v>22964</v>
      </c>
      <c r="J4075" s="5" t="n">
        <f aca="false">LEN(K4075)</f>
        <v>19</v>
      </c>
      <c r="K4075" s="6" t="s">
        <v>22965</v>
      </c>
      <c r="L4075" s="4" t="s">
        <v>21</v>
      </c>
      <c r="M4075" s="4" t="s">
        <v>31</v>
      </c>
    </row>
    <row r="4076" customFormat="false" ht="15.75" hidden="false" customHeight="true" outlineLevel="0" collapsed="false">
      <c r="A4076" s="4" t="n">
        <v>11762</v>
      </c>
      <c r="B4076" s="4" t="s">
        <v>22966</v>
      </c>
      <c r="C4076" s="4"/>
      <c r="D4076" s="4" t="s">
        <v>22967</v>
      </c>
      <c r="E4076" s="5" t="s">
        <v>21390</v>
      </c>
      <c r="F4076" s="4" t="s">
        <v>1769</v>
      </c>
      <c r="G4076" s="4" t="s">
        <v>84</v>
      </c>
      <c r="H4076" s="5" t="s">
        <v>22968</v>
      </c>
      <c r="I4076" s="7" t="s">
        <v>22969</v>
      </c>
      <c r="J4076" s="5" t="n">
        <f aca="false">LEN(K4076)</f>
        <v>19</v>
      </c>
      <c r="K4076" s="6" t="s">
        <v>22970</v>
      </c>
      <c r="L4076" s="4" t="s">
        <v>78</v>
      </c>
      <c r="M4076" s="4" t="s">
        <v>359</v>
      </c>
    </row>
    <row r="4077" customFormat="false" ht="15.75" hidden="false" customHeight="true" outlineLevel="0" collapsed="false">
      <c r="A4077" s="4" t="n">
        <v>12227</v>
      </c>
      <c r="B4077" s="4" t="s">
        <v>22971</v>
      </c>
      <c r="C4077" s="4"/>
      <c r="D4077" s="4" t="s">
        <v>22972</v>
      </c>
      <c r="E4077" s="5" t="s">
        <v>1842</v>
      </c>
      <c r="F4077" s="4" t="s">
        <v>1843</v>
      </c>
      <c r="G4077" s="4" t="s">
        <v>431</v>
      </c>
      <c r="H4077" s="5" t="s">
        <v>22973</v>
      </c>
      <c r="I4077" s="7" t="s">
        <v>22974</v>
      </c>
      <c r="J4077" s="5" t="n">
        <f aca="false">LEN(K4077)</f>
        <v>19</v>
      </c>
      <c r="K4077" s="6" t="str">
        <f aca="false">LOWER(SUBSTITUTE(SUBSTITUTE(SUBSTITUTE(SUBSTITUTE(SUBSTITUTE(SUBSTITUTE(SUBSTITUTE(B4077,"S.L.",""),"SL",""),"S.A.",""),"SA","")," ",""),".",""),",",""))&amp;".com"</f>
        <v>suitesdornajos4.com</v>
      </c>
      <c r="L4077" s="4" t="s">
        <v>66</v>
      </c>
      <c r="M4077" s="4" t="s">
        <v>31</v>
      </c>
    </row>
    <row r="4078" customFormat="false" ht="15.75" hidden="false" customHeight="true" outlineLevel="0" collapsed="false">
      <c r="A4078" s="4" t="n">
        <v>11860</v>
      </c>
      <c r="B4078" s="4" t="s">
        <v>22975</v>
      </c>
      <c r="C4078" s="4"/>
      <c r="D4078" s="4" t="s">
        <v>22976</v>
      </c>
      <c r="E4078" s="5" t="s">
        <v>22977</v>
      </c>
      <c r="F4078" s="4" t="s">
        <v>282</v>
      </c>
      <c r="G4078" s="4" t="s">
        <v>37</v>
      </c>
      <c r="H4078" s="5" t="s">
        <v>22978</v>
      </c>
      <c r="I4078" s="4" t="s">
        <v>22979</v>
      </c>
      <c r="J4078" s="5" t="n">
        <f aca="false">LEN(K4078)</f>
        <v>19</v>
      </c>
      <c r="K4078" s="6" t="s">
        <v>22980</v>
      </c>
      <c r="L4078" s="4" t="s">
        <v>78</v>
      </c>
      <c r="M4078" s="4" t="s">
        <v>31</v>
      </c>
    </row>
    <row r="4079" customFormat="false" ht="15.75" hidden="false" customHeight="true" outlineLevel="0" collapsed="false">
      <c r="A4079" s="4" t="n">
        <v>11420</v>
      </c>
      <c r="B4079" s="4" t="s">
        <v>22981</v>
      </c>
      <c r="C4079" s="4"/>
      <c r="D4079" s="4" t="s">
        <v>287</v>
      </c>
      <c r="E4079" s="5" t="s">
        <v>22982</v>
      </c>
      <c r="F4079" s="4" t="s">
        <v>22983</v>
      </c>
      <c r="G4079" s="4" t="s">
        <v>290</v>
      </c>
      <c r="H4079" s="5" t="s">
        <v>22984</v>
      </c>
      <c r="I4079" s="15" t="s">
        <v>22985</v>
      </c>
      <c r="J4079" s="5" t="n">
        <f aca="false">LEN(K4079)</f>
        <v>19</v>
      </c>
      <c r="K4079" s="24" t="s">
        <v>22986</v>
      </c>
      <c r="L4079" s="4" t="s">
        <v>57</v>
      </c>
      <c r="M4079" s="4" t="s">
        <v>31</v>
      </c>
    </row>
    <row r="4080" customFormat="false" ht="15.75" hidden="false" customHeight="true" outlineLevel="0" collapsed="false">
      <c r="A4080" s="4" t="n">
        <v>11311</v>
      </c>
      <c r="B4080" s="4" t="s">
        <v>22987</v>
      </c>
      <c r="C4080" s="4"/>
      <c r="D4080" s="4" t="s">
        <v>22988</v>
      </c>
      <c r="E4080" s="5" t="s">
        <v>22989</v>
      </c>
      <c r="F4080" s="4" t="s">
        <v>22990</v>
      </c>
      <c r="G4080" s="4" t="s">
        <v>1097</v>
      </c>
      <c r="H4080" s="5" t="s">
        <v>22991</v>
      </c>
      <c r="I4080" s="4" t="s">
        <v>22992</v>
      </c>
      <c r="J4080" s="5" t="n">
        <f aca="false">LEN(K4080)</f>
        <v>19</v>
      </c>
      <c r="K4080" s="6" t="s">
        <v>22993</v>
      </c>
      <c r="L4080" s="4" t="s">
        <v>78</v>
      </c>
      <c r="M4080" s="4" t="s">
        <v>31</v>
      </c>
    </row>
    <row r="4081" customFormat="false" ht="15.75" hidden="false" customHeight="true" outlineLevel="0" collapsed="false">
      <c r="A4081" s="4" t="n">
        <v>9</v>
      </c>
      <c r="B4081" s="4" t="s">
        <v>22994</v>
      </c>
      <c r="C4081" s="4"/>
      <c r="D4081" s="4" t="s">
        <v>22995</v>
      </c>
      <c r="E4081" s="5" t="s">
        <v>1842</v>
      </c>
      <c r="F4081" s="4" t="s">
        <v>1843</v>
      </c>
      <c r="G4081" s="4" t="s">
        <v>431</v>
      </c>
      <c r="H4081" s="5" t="s">
        <v>22996</v>
      </c>
      <c r="I4081" s="15" t="s">
        <v>22997</v>
      </c>
      <c r="J4081" s="5" t="n">
        <f aca="false">LEN(K4081)</f>
        <v>19</v>
      </c>
      <c r="K4081" s="24" t="s">
        <v>22998</v>
      </c>
      <c r="L4081" s="4" t="s">
        <v>21</v>
      </c>
      <c r="M4081" s="4" t="s">
        <v>31</v>
      </c>
    </row>
    <row r="4082" customFormat="false" ht="15.75" hidden="false" customHeight="true" outlineLevel="0" collapsed="false">
      <c r="A4082" s="4" t="n">
        <v>21</v>
      </c>
      <c r="B4082" s="4" t="s">
        <v>22999</v>
      </c>
      <c r="C4082" s="4"/>
      <c r="D4082" s="4" t="s">
        <v>23000</v>
      </c>
      <c r="E4082" s="5" t="n">
        <v>20004</v>
      </c>
      <c r="F4082" s="4" t="s">
        <v>851</v>
      </c>
      <c r="G4082" s="4" t="s">
        <v>852</v>
      </c>
      <c r="H4082" s="5" t="s">
        <v>23001</v>
      </c>
      <c r="I4082" s="7" t="s">
        <v>23002</v>
      </c>
      <c r="J4082" s="5" t="n">
        <f aca="false">LEN(K4082)</f>
        <v>19</v>
      </c>
      <c r="K4082" s="6" t="s">
        <v>23003</v>
      </c>
      <c r="L4082" s="4" t="s">
        <v>31</v>
      </c>
      <c r="M4082" s="4" t="s">
        <v>31</v>
      </c>
    </row>
    <row r="4083" customFormat="false" ht="15.75" hidden="false" customHeight="true" outlineLevel="0" collapsed="false">
      <c r="A4083" s="4" t="n">
        <v>38</v>
      </c>
      <c r="B4083" s="4" t="s">
        <v>23004</v>
      </c>
      <c r="C4083" s="4" t="s">
        <v>23005</v>
      </c>
      <c r="D4083" s="4" t="s">
        <v>23006</v>
      </c>
      <c r="E4083" s="5" t="n">
        <v>14940</v>
      </c>
      <c r="F4083" s="4" t="s">
        <v>23007</v>
      </c>
      <c r="G4083" s="4" t="s">
        <v>824</v>
      </c>
      <c r="H4083" s="5" t="s">
        <v>23008</v>
      </c>
      <c r="I4083" s="4" t="s">
        <v>23009</v>
      </c>
      <c r="J4083" s="5" t="n">
        <f aca="false">LEN(K4083)</f>
        <v>19</v>
      </c>
      <c r="K4083" s="10" t="s">
        <v>23010</v>
      </c>
      <c r="L4083" s="4" t="s">
        <v>78</v>
      </c>
      <c r="M4083" s="4" t="s">
        <v>877</v>
      </c>
    </row>
    <row r="4084" customFormat="false" ht="15.75" hidden="false" customHeight="true" outlineLevel="0" collapsed="false">
      <c r="A4084" s="4" t="n">
        <v>11137</v>
      </c>
      <c r="B4084" s="4" t="s">
        <v>23011</v>
      </c>
      <c r="C4084" s="4"/>
      <c r="D4084" s="4" t="s">
        <v>23012</v>
      </c>
      <c r="E4084" s="5" t="s">
        <v>594</v>
      </c>
      <c r="F4084" s="4" t="s">
        <v>595</v>
      </c>
      <c r="G4084" s="4" t="s">
        <v>27</v>
      </c>
      <c r="H4084" s="5" t="s">
        <v>23013</v>
      </c>
      <c r="I4084" s="4" t="s">
        <v>23014</v>
      </c>
      <c r="J4084" s="5" t="n">
        <f aca="false">LEN(K4084)</f>
        <v>19</v>
      </c>
      <c r="K4084" s="6" t="s">
        <v>23015</v>
      </c>
      <c r="L4084" s="4" t="s">
        <v>31</v>
      </c>
      <c r="M4084" s="4" t="s">
        <v>31</v>
      </c>
    </row>
    <row r="4085" customFormat="false" ht="15.75" hidden="false" customHeight="true" outlineLevel="0" collapsed="false">
      <c r="A4085" s="4" t="n">
        <v>95</v>
      </c>
      <c r="B4085" s="4" t="s">
        <v>23016</v>
      </c>
      <c r="C4085" s="4" t="s">
        <v>23017</v>
      </c>
      <c r="D4085" s="4" t="s">
        <v>23018</v>
      </c>
      <c r="E4085" s="5" t="s">
        <v>21755</v>
      </c>
      <c r="F4085" s="4" t="s">
        <v>21756</v>
      </c>
      <c r="G4085" s="4" t="s">
        <v>146</v>
      </c>
      <c r="H4085" s="5" t="s">
        <v>23019</v>
      </c>
      <c r="I4085" s="4" t="s">
        <v>23020</v>
      </c>
      <c r="J4085" s="5" t="n">
        <f aca="false">LEN(K4085)</f>
        <v>19</v>
      </c>
      <c r="K4085" s="6" t="s">
        <v>23021</v>
      </c>
      <c r="L4085" s="4" t="s">
        <v>57</v>
      </c>
      <c r="M4085" s="4" t="s">
        <v>381</v>
      </c>
    </row>
    <row r="4086" customFormat="false" ht="15.75" hidden="false" customHeight="true" outlineLevel="0" collapsed="false">
      <c r="A4086" s="4" t="n">
        <v>96</v>
      </c>
      <c r="B4086" s="4" t="s">
        <v>23022</v>
      </c>
      <c r="C4086" s="4"/>
      <c r="D4086" s="4" t="s">
        <v>23023</v>
      </c>
      <c r="E4086" s="5" t="s">
        <v>5236</v>
      </c>
      <c r="F4086" s="4" t="s">
        <v>5237</v>
      </c>
      <c r="G4086" s="4" t="s">
        <v>146</v>
      </c>
      <c r="H4086" s="5" t="s">
        <v>23024</v>
      </c>
      <c r="I4086" s="7" t="s">
        <v>23025</v>
      </c>
      <c r="J4086" s="5" t="n">
        <f aca="false">LEN(K4086)</f>
        <v>19</v>
      </c>
      <c r="K4086" s="6" t="s">
        <v>23026</v>
      </c>
      <c r="L4086" s="4" t="s">
        <v>66</v>
      </c>
      <c r="M4086" s="4" t="s">
        <v>3974</v>
      </c>
    </row>
    <row r="4087" customFormat="false" ht="15.75" hidden="false" customHeight="true" outlineLevel="0" collapsed="false">
      <c r="A4087" s="4" t="n">
        <v>113</v>
      </c>
      <c r="B4087" s="4" t="s">
        <v>23027</v>
      </c>
      <c r="C4087" s="4"/>
      <c r="D4087" s="4" t="s">
        <v>23028</v>
      </c>
      <c r="E4087" s="5" t="s">
        <v>3781</v>
      </c>
      <c r="F4087" s="4" t="s">
        <v>3782</v>
      </c>
      <c r="G4087" s="4" t="s">
        <v>603</v>
      </c>
      <c r="H4087" s="5" t="s">
        <v>23029</v>
      </c>
      <c r="I4087" s="4" t="s">
        <v>23030</v>
      </c>
      <c r="J4087" s="5" t="n">
        <f aca="false">LEN(K4087)</f>
        <v>19</v>
      </c>
      <c r="K4087" s="6" t="s">
        <v>23031</v>
      </c>
      <c r="L4087" s="4" t="s">
        <v>31</v>
      </c>
      <c r="M4087" s="4" t="s">
        <v>2097</v>
      </c>
    </row>
    <row r="4088" customFormat="false" ht="15.75" hidden="false" customHeight="true" outlineLevel="0" collapsed="false">
      <c r="A4088" s="4" t="n">
        <v>140</v>
      </c>
      <c r="B4088" s="4" t="s">
        <v>23032</v>
      </c>
      <c r="C4088" s="4"/>
      <c r="D4088" s="4" t="s">
        <v>23033</v>
      </c>
      <c r="E4088" s="5" t="n">
        <v>28223</v>
      </c>
      <c r="F4088" s="4" t="s">
        <v>6946</v>
      </c>
      <c r="G4088" s="4" t="s">
        <v>205</v>
      </c>
      <c r="H4088" s="5" t="s">
        <v>23034</v>
      </c>
      <c r="I4088" s="4" t="s">
        <v>23035</v>
      </c>
      <c r="J4088" s="5" t="n">
        <f aca="false">LEN(K4088)</f>
        <v>19</v>
      </c>
      <c r="K4088" s="6" t="s">
        <v>23036</v>
      </c>
      <c r="L4088" s="4" t="s">
        <v>21</v>
      </c>
      <c r="M4088" s="4" t="s">
        <v>6016</v>
      </c>
    </row>
    <row r="4089" customFormat="false" ht="15.75" hidden="false" customHeight="true" outlineLevel="0" collapsed="false">
      <c r="A4089" s="4" t="n">
        <v>152</v>
      </c>
      <c r="B4089" s="4" t="s">
        <v>23037</v>
      </c>
      <c r="C4089" s="4" t="s">
        <v>23038</v>
      </c>
      <c r="D4089" s="4" t="s">
        <v>23039</v>
      </c>
      <c r="E4089" s="5" t="s">
        <v>471</v>
      </c>
      <c r="F4089" s="4" t="s">
        <v>372</v>
      </c>
      <c r="G4089" s="4" t="s">
        <v>372</v>
      </c>
      <c r="H4089" s="5" t="s">
        <v>23040</v>
      </c>
      <c r="I4089" s="4" t="s">
        <v>23041</v>
      </c>
      <c r="J4089" s="5" t="n">
        <f aca="false">LEN(K4089)</f>
        <v>19</v>
      </c>
      <c r="K4089" s="6" t="s">
        <v>23042</v>
      </c>
      <c r="L4089" s="4" t="s">
        <v>31</v>
      </c>
      <c r="M4089" s="4" t="s">
        <v>16481</v>
      </c>
    </row>
    <row r="4090" customFormat="false" ht="15.75" hidden="false" customHeight="true" outlineLevel="0" collapsed="false">
      <c r="A4090" s="4" t="n">
        <v>178</v>
      </c>
      <c r="B4090" s="4" t="s">
        <v>23043</v>
      </c>
      <c r="C4090" s="4"/>
      <c r="D4090" s="4" t="s">
        <v>23044</v>
      </c>
      <c r="E4090" s="5" t="n">
        <v>8003</v>
      </c>
      <c r="F4090" s="4" t="s">
        <v>138</v>
      </c>
      <c r="G4090" s="4" t="s">
        <v>138</v>
      </c>
      <c r="H4090" s="5" t="s">
        <v>23045</v>
      </c>
      <c r="I4090" s="7" t="s">
        <v>3972</v>
      </c>
      <c r="J4090" s="5" t="n">
        <f aca="false">LEN(K4090)</f>
        <v>19</v>
      </c>
      <c r="K4090" s="6" t="s">
        <v>23046</v>
      </c>
      <c r="L4090" s="4" t="s">
        <v>66</v>
      </c>
      <c r="M4090" s="4" t="s">
        <v>31</v>
      </c>
    </row>
    <row r="4091" customFormat="false" ht="15.75" hidden="false" customHeight="true" outlineLevel="0" collapsed="false">
      <c r="A4091" s="4" t="n">
        <v>187</v>
      </c>
      <c r="B4091" s="4" t="s">
        <v>23047</v>
      </c>
      <c r="C4091" s="4" t="s">
        <v>23048</v>
      </c>
      <c r="D4091" s="4" t="s">
        <v>23049</v>
      </c>
      <c r="E4091" s="5" t="s">
        <v>23050</v>
      </c>
      <c r="F4091" s="4" t="s">
        <v>250</v>
      </c>
      <c r="G4091" s="4" t="s">
        <v>250</v>
      </c>
      <c r="H4091" s="5" t="s">
        <v>23051</v>
      </c>
      <c r="I4091" s="7" t="s">
        <v>20107</v>
      </c>
      <c r="J4091" s="5" t="n">
        <f aca="false">LEN(K4091)</f>
        <v>19</v>
      </c>
      <c r="K4091" s="6" t="s">
        <v>23052</v>
      </c>
      <c r="L4091" s="4" t="s">
        <v>66</v>
      </c>
      <c r="M4091" s="4" t="s">
        <v>23053</v>
      </c>
    </row>
    <row r="4092" customFormat="false" ht="15.75" hidden="false" customHeight="true" outlineLevel="0" collapsed="false">
      <c r="A4092" s="4" t="n">
        <v>194</v>
      </c>
      <c r="B4092" s="4" t="s">
        <v>23054</v>
      </c>
      <c r="C4092" s="4"/>
      <c r="D4092" s="4" t="s">
        <v>23055</v>
      </c>
      <c r="E4092" s="5" t="s">
        <v>23056</v>
      </c>
      <c r="F4092" s="4" t="s">
        <v>3664</v>
      </c>
      <c r="G4092" s="4" t="s">
        <v>620</v>
      </c>
      <c r="H4092" s="5" t="s">
        <v>23057</v>
      </c>
      <c r="I4092" s="4" t="s">
        <v>23058</v>
      </c>
      <c r="J4092" s="5" t="n">
        <f aca="false">LEN(K4092)</f>
        <v>19</v>
      </c>
      <c r="K4092" s="6" t="s">
        <v>23059</v>
      </c>
      <c r="L4092" s="4" t="s">
        <v>66</v>
      </c>
      <c r="M4092" s="4" t="s">
        <v>31</v>
      </c>
    </row>
    <row r="4093" customFormat="false" ht="15.75" hidden="false" customHeight="true" outlineLevel="0" collapsed="false">
      <c r="A4093" s="4" t="n">
        <v>209</v>
      </c>
      <c r="B4093" s="4" t="s">
        <v>23060</v>
      </c>
      <c r="C4093" s="4"/>
      <c r="D4093" s="4" t="s">
        <v>23061</v>
      </c>
      <c r="E4093" s="5" t="s">
        <v>23062</v>
      </c>
      <c r="F4093" s="4" t="s">
        <v>205</v>
      </c>
      <c r="G4093" s="4" t="s">
        <v>205</v>
      </c>
      <c r="H4093" s="5" t="s">
        <v>10628</v>
      </c>
      <c r="I4093" s="4" t="s">
        <v>23063</v>
      </c>
      <c r="J4093" s="5" t="n">
        <f aca="false">LEN(K4093)</f>
        <v>19</v>
      </c>
      <c r="K4093" s="6" t="s">
        <v>23064</v>
      </c>
      <c r="L4093" s="4" t="s">
        <v>57</v>
      </c>
      <c r="M4093" s="4" t="s">
        <v>13338</v>
      </c>
    </row>
    <row r="4094" customFormat="false" ht="15.75" hidden="false" customHeight="true" outlineLevel="0" collapsed="false">
      <c r="A4094" s="4" t="n">
        <v>250</v>
      </c>
      <c r="B4094" s="4" t="s">
        <v>23065</v>
      </c>
      <c r="C4094" s="4"/>
      <c r="D4094" s="4" t="s">
        <v>23066</v>
      </c>
      <c r="E4094" s="5" t="n">
        <v>28983</v>
      </c>
      <c r="F4094" s="4" t="s">
        <v>13156</v>
      </c>
      <c r="G4094" s="4" t="s">
        <v>205</v>
      </c>
      <c r="H4094" s="5" t="s">
        <v>23067</v>
      </c>
      <c r="I4094" s="7" t="s">
        <v>23068</v>
      </c>
      <c r="J4094" s="5" t="n">
        <f aca="false">LEN(K4094)</f>
        <v>19</v>
      </c>
      <c r="K4094" s="6" t="s">
        <v>23069</v>
      </c>
      <c r="L4094" s="4" t="s">
        <v>31</v>
      </c>
      <c r="M4094" s="4" t="s">
        <v>5744</v>
      </c>
    </row>
    <row r="4095" customFormat="false" ht="15.75" hidden="false" customHeight="true" outlineLevel="0" collapsed="false">
      <c r="A4095" s="4" t="n">
        <v>256</v>
      </c>
      <c r="B4095" s="4" t="s">
        <v>23070</v>
      </c>
      <c r="C4095" s="4"/>
      <c r="D4095" s="4" t="s">
        <v>23071</v>
      </c>
      <c r="E4095" s="5" t="s">
        <v>580</v>
      </c>
      <c r="F4095" s="4" t="s">
        <v>205</v>
      </c>
      <c r="G4095" s="4" t="s">
        <v>205</v>
      </c>
      <c r="H4095" s="5" t="s">
        <v>23072</v>
      </c>
      <c r="I4095" s="7" t="s">
        <v>23073</v>
      </c>
      <c r="J4095" s="5" t="n">
        <f aca="false">LEN(K4095)</f>
        <v>19</v>
      </c>
      <c r="K4095" s="6" t="s">
        <v>23003</v>
      </c>
      <c r="L4095" s="4" t="s">
        <v>78</v>
      </c>
      <c r="M4095" s="4" t="s">
        <v>31</v>
      </c>
    </row>
    <row r="4096" customFormat="false" ht="15.75" hidden="false" customHeight="true" outlineLevel="0" collapsed="false">
      <c r="A4096" s="4" t="n">
        <v>260</v>
      </c>
      <c r="B4096" s="4" t="s">
        <v>23074</v>
      </c>
      <c r="C4096" s="4"/>
      <c r="D4096" s="4" t="s">
        <v>23075</v>
      </c>
      <c r="E4096" s="5" t="n">
        <v>28005</v>
      </c>
      <c r="F4096" s="4" t="s">
        <v>205</v>
      </c>
      <c r="G4096" s="4" t="s">
        <v>205</v>
      </c>
      <c r="H4096" s="5" t="s">
        <v>23076</v>
      </c>
      <c r="I4096" s="4" t="s">
        <v>23077</v>
      </c>
      <c r="J4096" s="5" t="n">
        <f aca="false">LEN(K4096)</f>
        <v>19</v>
      </c>
      <c r="K4096" s="6" t="s">
        <v>23078</v>
      </c>
      <c r="L4096" s="4" t="s">
        <v>21</v>
      </c>
      <c r="M4096" s="4" t="s">
        <v>695</v>
      </c>
    </row>
    <row r="4097" customFormat="false" ht="15.75" hidden="false" customHeight="true" outlineLevel="0" collapsed="false">
      <c r="A4097" s="4" t="n">
        <v>284</v>
      </c>
      <c r="B4097" s="4" t="s">
        <v>23079</v>
      </c>
      <c r="C4097" s="4"/>
      <c r="D4097" s="4" t="s">
        <v>23080</v>
      </c>
      <c r="E4097" s="5" t="n">
        <v>28108</v>
      </c>
      <c r="F4097" s="4" t="s">
        <v>6979</v>
      </c>
      <c r="G4097" s="4" t="s">
        <v>205</v>
      </c>
      <c r="H4097" s="5" t="s">
        <v>23081</v>
      </c>
      <c r="I4097" s="4" t="s">
        <v>23082</v>
      </c>
      <c r="J4097" s="5" t="n">
        <f aca="false">LEN(K4097)</f>
        <v>19</v>
      </c>
      <c r="K4097" s="6" t="s">
        <v>23036</v>
      </c>
      <c r="L4097" s="4" t="s">
        <v>21</v>
      </c>
      <c r="M4097" s="4" t="s">
        <v>4806</v>
      </c>
    </row>
    <row r="4098" customFormat="false" ht="15.75" hidden="false" customHeight="true" outlineLevel="0" collapsed="false">
      <c r="A4098" s="4" t="n">
        <v>291</v>
      </c>
      <c r="B4098" s="4" t="s">
        <v>23083</v>
      </c>
      <c r="C4098" s="4"/>
      <c r="D4098" s="4" t="s">
        <v>15929</v>
      </c>
      <c r="E4098" s="5" t="n">
        <v>28028</v>
      </c>
      <c r="F4098" s="4" t="s">
        <v>205</v>
      </c>
      <c r="G4098" s="4" t="s">
        <v>205</v>
      </c>
      <c r="H4098" s="5" t="s">
        <v>23084</v>
      </c>
      <c r="I4098" s="7" t="s">
        <v>23085</v>
      </c>
      <c r="J4098" s="5" t="n">
        <f aca="false">LEN(K4098)</f>
        <v>19</v>
      </c>
      <c r="K4098" s="6" t="s">
        <v>23036</v>
      </c>
      <c r="L4098" s="4" t="s">
        <v>78</v>
      </c>
      <c r="M4098" s="4" t="s">
        <v>2843</v>
      </c>
    </row>
    <row r="4099" customFormat="false" ht="15.75" hidden="false" customHeight="true" outlineLevel="0" collapsed="false">
      <c r="A4099" s="4" t="n">
        <v>293</v>
      </c>
      <c r="B4099" s="4" t="s">
        <v>23086</v>
      </c>
      <c r="C4099" s="4"/>
      <c r="D4099" s="4" t="s">
        <v>23087</v>
      </c>
      <c r="E4099" s="5" t="s">
        <v>2311</v>
      </c>
      <c r="F4099" s="4" t="s">
        <v>205</v>
      </c>
      <c r="G4099" s="4" t="s">
        <v>205</v>
      </c>
      <c r="H4099" s="5" t="s">
        <v>23088</v>
      </c>
      <c r="I4099" s="4" t="s">
        <v>2144</v>
      </c>
      <c r="J4099" s="5" t="n">
        <f aca="false">LEN(K4099)</f>
        <v>19</v>
      </c>
      <c r="K4099" s="6" t="s">
        <v>23089</v>
      </c>
      <c r="L4099" s="4" t="s">
        <v>21</v>
      </c>
      <c r="M4099" s="4" t="s">
        <v>8699</v>
      </c>
    </row>
    <row r="4100" customFormat="false" ht="15.75" hidden="false" customHeight="true" outlineLevel="0" collapsed="false">
      <c r="A4100" s="4" t="n">
        <v>302</v>
      </c>
      <c r="B4100" s="4" t="s">
        <v>23090</v>
      </c>
      <c r="C4100" s="4"/>
      <c r="D4100" s="4" t="s">
        <v>23091</v>
      </c>
      <c r="E4100" s="5" t="n">
        <v>28223</v>
      </c>
      <c r="F4100" s="4" t="s">
        <v>6946</v>
      </c>
      <c r="G4100" s="4" t="s">
        <v>205</v>
      </c>
      <c r="H4100" s="5" t="s">
        <v>23092</v>
      </c>
      <c r="I4100" s="4" t="s">
        <v>23035</v>
      </c>
      <c r="J4100" s="5" t="n">
        <f aca="false">LEN(K4100)</f>
        <v>19</v>
      </c>
      <c r="K4100" s="6" t="s">
        <v>23093</v>
      </c>
      <c r="L4100" s="4" t="s">
        <v>31</v>
      </c>
      <c r="M4100" s="4" t="s">
        <v>6467</v>
      </c>
    </row>
    <row r="4101" customFormat="false" ht="15.75" hidden="false" customHeight="true" outlineLevel="0" collapsed="false">
      <c r="A4101" s="4" t="n">
        <v>319</v>
      </c>
      <c r="B4101" s="4" t="s">
        <v>23094</v>
      </c>
      <c r="C4101" s="4"/>
      <c r="D4101" s="4" t="s">
        <v>23095</v>
      </c>
      <c r="E4101" s="5" t="s">
        <v>6952</v>
      </c>
      <c r="F4101" s="4" t="s">
        <v>205</v>
      </c>
      <c r="G4101" s="4" t="s">
        <v>205</v>
      </c>
      <c r="H4101" s="5" t="s">
        <v>23096</v>
      </c>
      <c r="I4101" s="4" t="s">
        <v>23097</v>
      </c>
      <c r="J4101" s="5" t="n">
        <f aca="false">LEN(K4101)</f>
        <v>19</v>
      </c>
      <c r="K4101" s="6" t="s">
        <v>23098</v>
      </c>
      <c r="L4101" s="4" t="s">
        <v>57</v>
      </c>
      <c r="M4101" s="4" t="s">
        <v>2890</v>
      </c>
    </row>
    <row r="4102" customFormat="false" ht="15.75" hidden="false" customHeight="true" outlineLevel="0" collapsed="false">
      <c r="A4102" s="4" t="n">
        <v>328</v>
      </c>
      <c r="B4102" s="4" t="s">
        <v>23099</v>
      </c>
      <c r="C4102" s="4"/>
      <c r="D4102" s="4" t="s">
        <v>23100</v>
      </c>
      <c r="E4102" s="5" t="n">
        <v>28010</v>
      </c>
      <c r="F4102" s="4" t="s">
        <v>205</v>
      </c>
      <c r="G4102" s="4" t="s">
        <v>205</v>
      </c>
      <c r="H4102" s="5" t="s">
        <v>23101</v>
      </c>
      <c r="I4102" s="7" t="s">
        <v>23102</v>
      </c>
      <c r="J4102" s="5" t="n">
        <f aca="false">LEN(K4102)</f>
        <v>19</v>
      </c>
      <c r="K4102" s="6" t="s">
        <v>23103</v>
      </c>
      <c r="L4102" s="4" t="s">
        <v>57</v>
      </c>
      <c r="M4102" s="4" t="s">
        <v>209</v>
      </c>
    </row>
    <row r="4103" customFormat="false" ht="15.75" hidden="false" customHeight="true" outlineLevel="0" collapsed="false">
      <c r="A4103" s="4" t="n">
        <v>337</v>
      </c>
      <c r="B4103" s="4" t="s">
        <v>23104</v>
      </c>
      <c r="C4103" s="4"/>
      <c r="D4103" s="4" t="s">
        <v>23105</v>
      </c>
      <c r="E4103" s="5" t="s">
        <v>8600</v>
      </c>
      <c r="F4103" s="4" t="s">
        <v>205</v>
      </c>
      <c r="G4103" s="4" t="s">
        <v>205</v>
      </c>
      <c r="H4103" s="5" t="s">
        <v>23106</v>
      </c>
      <c r="I4103" s="4" t="s">
        <v>8602</v>
      </c>
      <c r="J4103" s="5" t="n">
        <f aca="false">LEN(K4103)</f>
        <v>19</v>
      </c>
      <c r="K4103" s="6" t="s">
        <v>23036</v>
      </c>
      <c r="L4103" s="4" t="s">
        <v>1970</v>
      </c>
      <c r="M4103" s="4" t="s">
        <v>23107</v>
      </c>
    </row>
    <row r="4104" customFormat="false" ht="15.75" hidden="false" customHeight="true" outlineLevel="0" collapsed="false">
      <c r="A4104" s="4" t="n">
        <v>353</v>
      </c>
      <c r="B4104" s="4" t="s">
        <v>23108</v>
      </c>
      <c r="C4104" s="4"/>
      <c r="D4104" s="4" t="s">
        <v>23109</v>
      </c>
      <c r="E4104" s="5" t="s">
        <v>580</v>
      </c>
      <c r="F4104" s="4" t="s">
        <v>205</v>
      </c>
      <c r="G4104" s="4" t="s">
        <v>205</v>
      </c>
      <c r="H4104" s="5" t="s">
        <v>23110</v>
      </c>
      <c r="I4104" s="4" t="s">
        <v>23111</v>
      </c>
      <c r="J4104" s="5" t="n">
        <f aca="false">LEN(K4104)</f>
        <v>19</v>
      </c>
      <c r="K4104" s="6" t="s">
        <v>23112</v>
      </c>
      <c r="L4104" s="4" t="s">
        <v>21</v>
      </c>
      <c r="M4104" s="4" t="s">
        <v>1462</v>
      </c>
    </row>
    <row r="4105" customFormat="false" ht="15.75" hidden="false" customHeight="true" outlineLevel="0" collapsed="false">
      <c r="A4105" s="4" t="n">
        <v>360</v>
      </c>
      <c r="B4105" s="4" t="s">
        <v>23113</v>
      </c>
      <c r="C4105" s="4"/>
      <c r="D4105" s="4" t="s">
        <v>23114</v>
      </c>
      <c r="E4105" s="5" t="s">
        <v>580</v>
      </c>
      <c r="F4105" s="4" t="s">
        <v>205</v>
      </c>
      <c r="G4105" s="4" t="s">
        <v>205</v>
      </c>
      <c r="H4105" s="5" t="s">
        <v>23115</v>
      </c>
      <c r="I4105" s="4" t="s">
        <v>23116</v>
      </c>
      <c r="J4105" s="5" t="n">
        <f aca="false">LEN(K4105)</f>
        <v>19</v>
      </c>
      <c r="K4105" s="6" t="s">
        <v>23117</v>
      </c>
      <c r="L4105" s="4" t="s">
        <v>78</v>
      </c>
      <c r="M4105" s="4" t="s">
        <v>22</v>
      </c>
    </row>
    <row r="4106" customFormat="false" ht="15.75" hidden="false" customHeight="true" outlineLevel="0" collapsed="false">
      <c r="A4106" s="4" t="n">
        <v>363</v>
      </c>
      <c r="B4106" s="4" t="s">
        <v>23118</v>
      </c>
      <c r="C4106" s="4"/>
      <c r="D4106" s="4" t="s">
        <v>23119</v>
      </c>
      <c r="E4106" s="5" t="s">
        <v>23120</v>
      </c>
      <c r="F4106" s="4" t="s">
        <v>205</v>
      </c>
      <c r="G4106" s="4" t="s">
        <v>205</v>
      </c>
      <c r="H4106" s="5" t="s">
        <v>23121</v>
      </c>
      <c r="I4106" s="4" t="s">
        <v>23122</v>
      </c>
      <c r="J4106" s="5" t="n">
        <f aca="false">LEN(K4106)</f>
        <v>19</v>
      </c>
      <c r="K4106" s="6" t="s">
        <v>23123</v>
      </c>
      <c r="L4106" s="4" t="s">
        <v>10677</v>
      </c>
      <c r="M4106" s="4" t="s">
        <v>31</v>
      </c>
    </row>
    <row r="4107" customFormat="false" ht="15.75" hidden="false" customHeight="true" outlineLevel="0" collapsed="false">
      <c r="A4107" s="4" t="n">
        <v>364</v>
      </c>
      <c r="B4107" s="4" t="s">
        <v>23124</v>
      </c>
      <c r="C4107" s="4"/>
      <c r="D4107" s="4" t="s">
        <v>23125</v>
      </c>
      <c r="E4107" s="5" t="s">
        <v>19587</v>
      </c>
      <c r="F4107" s="4" t="s">
        <v>205</v>
      </c>
      <c r="G4107" s="4" t="s">
        <v>205</v>
      </c>
      <c r="H4107" s="5" t="s">
        <v>23126</v>
      </c>
      <c r="I4107" s="4" t="s">
        <v>23127</v>
      </c>
      <c r="J4107" s="5" t="n">
        <f aca="false">LEN(K4107)</f>
        <v>19</v>
      </c>
      <c r="K4107" s="6" t="s">
        <v>23128</v>
      </c>
      <c r="L4107" s="4" t="s">
        <v>78</v>
      </c>
      <c r="M4107" s="4" t="s">
        <v>9493</v>
      </c>
    </row>
    <row r="4108" customFormat="false" ht="15.75" hidden="false" customHeight="true" outlineLevel="0" collapsed="false">
      <c r="A4108" s="4" t="n">
        <v>376</v>
      </c>
      <c r="B4108" s="4" t="s">
        <v>23129</v>
      </c>
      <c r="C4108" s="4"/>
      <c r="D4108" s="4" t="s">
        <v>23130</v>
      </c>
      <c r="E4108" s="5" t="n">
        <v>28014</v>
      </c>
      <c r="F4108" s="4" t="s">
        <v>205</v>
      </c>
      <c r="G4108" s="4" t="s">
        <v>205</v>
      </c>
      <c r="H4108" s="5" t="s">
        <v>23131</v>
      </c>
      <c r="I4108" s="4" t="s">
        <v>23132</v>
      </c>
      <c r="J4108" s="5" t="n">
        <f aca="false">LEN(K4108)</f>
        <v>19</v>
      </c>
      <c r="K4108" s="6" t="s">
        <v>23003</v>
      </c>
      <c r="L4108" s="4" t="s">
        <v>31</v>
      </c>
      <c r="M4108" s="4" t="s">
        <v>3415</v>
      </c>
    </row>
    <row r="4109" customFormat="false" ht="15.75" hidden="false" customHeight="true" outlineLevel="0" collapsed="false">
      <c r="A4109" s="4" t="n">
        <v>382</v>
      </c>
      <c r="B4109" s="4" t="s">
        <v>23133</v>
      </c>
      <c r="C4109" s="4"/>
      <c r="D4109" s="4" t="s">
        <v>23134</v>
      </c>
      <c r="E4109" s="5" t="n">
        <v>28022</v>
      </c>
      <c r="F4109" s="4" t="s">
        <v>205</v>
      </c>
      <c r="G4109" s="4" t="s">
        <v>205</v>
      </c>
      <c r="H4109" s="5" t="s">
        <v>23135</v>
      </c>
      <c r="I4109" s="4" t="s">
        <v>23136</v>
      </c>
      <c r="J4109" s="5" t="n">
        <f aca="false">LEN(K4109)</f>
        <v>19</v>
      </c>
      <c r="K4109" s="6" t="s">
        <v>23137</v>
      </c>
      <c r="L4109" s="4" t="s">
        <v>21</v>
      </c>
      <c r="M4109" s="4" t="s">
        <v>23138</v>
      </c>
    </row>
    <row r="4110" customFormat="false" ht="15.75" hidden="false" customHeight="true" outlineLevel="0" collapsed="false">
      <c r="A4110" s="4" t="n">
        <v>411</v>
      </c>
      <c r="B4110" s="4" t="s">
        <v>23139</v>
      </c>
      <c r="C4110" s="4"/>
      <c r="D4110" s="4" t="s">
        <v>23140</v>
      </c>
      <c r="E4110" s="5" t="s">
        <v>23141</v>
      </c>
      <c r="F4110" s="4" t="s">
        <v>205</v>
      </c>
      <c r="G4110" s="4" t="s">
        <v>205</v>
      </c>
      <c r="H4110" s="5" t="s">
        <v>23142</v>
      </c>
      <c r="I4110" s="4" t="s">
        <v>23143</v>
      </c>
      <c r="J4110" s="5" t="n">
        <f aca="false">LEN(K4110)</f>
        <v>19</v>
      </c>
      <c r="K4110" s="6" t="s">
        <v>23144</v>
      </c>
      <c r="L4110" s="4" t="s">
        <v>21</v>
      </c>
      <c r="M4110" s="4" t="s">
        <v>31</v>
      </c>
    </row>
    <row r="4111" customFormat="false" ht="15.75" hidden="false" customHeight="true" outlineLevel="0" collapsed="false">
      <c r="A4111" s="4" t="n">
        <v>436</v>
      </c>
      <c r="B4111" s="4" t="s">
        <v>23145</v>
      </c>
      <c r="C4111" s="4"/>
      <c r="D4111" s="4" t="s">
        <v>23146</v>
      </c>
      <c r="E4111" s="5" t="s">
        <v>23147</v>
      </c>
      <c r="F4111" s="4" t="s">
        <v>205</v>
      </c>
      <c r="G4111" s="4" t="s">
        <v>205</v>
      </c>
      <c r="H4111" s="5" t="s">
        <v>23148</v>
      </c>
      <c r="I4111" s="4" t="s">
        <v>23149</v>
      </c>
      <c r="J4111" s="5" t="n">
        <f aca="false">LEN(K4111)</f>
        <v>19</v>
      </c>
      <c r="K4111" s="6" t="s">
        <v>23150</v>
      </c>
      <c r="L4111" s="4" t="s">
        <v>78</v>
      </c>
      <c r="M4111" s="4" t="s">
        <v>1418</v>
      </c>
    </row>
    <row r="4112" customFormat="false" ht="15.75" hidden="false" customHeight="true" outlineLevel="0" collapsed="false">
      <c r="A4112" s="4" t="n">
        <v>460</v>
      </c>
      <c r="B4112" s="4" t="s">
        <v>23151</v>
      </c>
      <c r="C4112" s="4"/>
      <c r="D4112" s="4" t="s">
        <v>23152</v>
      </c>
      <c r="E4112" s="5" t="n">
        <v>28013</v>
      </c>
      <c r="F4112" s="4" t="s">
        <v>205</v>
      </c>
      <c r="G4112" s="4" t="s">
        <v>205</v>
      </c>
      <c r="H4112" s="5" t="s">
        <v>23153</v>
      </c>
      <c r="I4112" s="4" t="s">
        <v>23154</v>
      </c>
      <c r="J4112" s="5" t="n">
        <f aca="false">LEN(K4112)</f>
        <v>19</v>
      </c>
      <c r="K4112" s="6" t="s">
        <v>23155</v>
      </c>
      <c r="L4112" s="4" t="s">
        <v>21</v>
      </c>
      <c r="M4112" s="4" t="s">
        <v>3523</v>
      </c>
    </row>
    <row r="4113" customFormat="false" ht="15.75" hidden="false" customHeight="true" outlineLevel="0" collapsed="false">
      <c r="A4113" s="4" t="n">
        <v>482</v>
      </c>
      <c r="B4113" s="4" t="s">
        <v>23156</v>
      </c>
      <c r="C4113" s="4"/>
      <c r="D4113" s="4" t="s">
        <v>23157</v>
      </c>
      <c r="E4113" s="5" t="s">
        <v>3171</v>
      </c>
      <c r="F4113" s="4" t="s">
        <v>205</v>
      </c>
      <c r="G4113" s="4" t="s">
        <v>205</v>
      </c>
      <c r="H4113" s="5" t="s">
        <v>23158</v>
      </c>
      <c r="I4113" s="4" t="s">
        <v>23159</v>
      </c>
      <c r="J4113" s="5" t="n">
        <f aca="false">LEN(K4113)</f>
        <v>19</v>
      </c>
      <c r="K4113" s="6" t="s">
        <v>23160</v>
      </c>
      <c r="L4113" s="4" t="s">
        <v>78</v>
      </c>
      <c r="M4113" s="4" t="s">
        <v>232</v>
      </c>
    </row>
    <row r="4114" customFormat="false" ht="15.75" hidden="false" customHeight="true" outlineLevel="0" collapsed="false">
      <c r="A4114" s="4" t="n">
        <v>541</v>
      </c>
      <c r="B4114" s="4" t="s">
        <v>23161</v>
      </c>
      <c r="C4114" s="4"/>
      <c r="D4114" s="4" t="s">
        <v>23162</v>
      </c>
      <c r="E4114" s="5" t="s">
        <v>384</v>
      </c>
      <c r="F4114" s="4" t="s">
        <v>205</v>
      </c>
      <c r="G4114" s="4" t="s">
        <v>205</v>
      </c>
      <c r="H4114" s="5" t="s">
        <v>23163</v>
      </c>
      <c r="I4114" s="4" t="s">
        <v>5946</v>
      </c>
      <c r="J4114" s="5" t="n">
        <f aca="false">LEN(K4114)</f>
        <v>19</v>
      </c>
      <c r="K4114" s="6" t="s">
        <v>23036</v>
      </c>
      <c r="L4114" s="4" t="s">
        <v>57</v>
      </c>
      <c r="M4114" s="4" t="s">
        <v>1952</v>
      </c>
    </row>
    <row r="4115" customFormat="false" ht="27.75" hidden="false" customHeight="true" outlineLevel="0" collapsed="false">
      <c r="A4115" s="4" t="n">
        <v>572</v>
      </c>
      <c r="B4115" s="4" t="s">
        <v>23164</v>
      </c>
      <c r="C4115" s="4"/>
      <c r="D4115" s="4" t="s">
        <v>23165</v>
      </c>
      <c r="E4115" s="5" t="s">
        <v>10702</v>
      </c>
      <c r="F4115" s="4" t="s">
        <v>205</v>
      </c>
      <c r="G4115" s="4" t="s">
        <v>205</v>
      </c>
      <c r="H4115" s="5" t="s">
        <v>23166</v>
      </c>
      <c r="I4115" s="7" t="s">
        <v>23167</v>
      </c>
      <c r="J4115" s="5" t="n">
        <f aca="false">LEN(K4115)</f>
        <v>19</v>
      </c>
      <c r="K4115" s="6" t="s">
        <v>23168</v>
      </c>
      <c r="L4115" s="4" t="s">
        <v>66</v>
      </c>
      <c r="M4115" s="4" t="s">
        <v>2896</v>
      </c>
    </row>
    <row r="4116" customFormat="false" ht="15.75" hidden="false" customHeight="true" outlineLevel="0" collapsed="false">
      <c r="A4116" s="4" t="n">
        <v>604</v>
      </c>
      <c r="B4116" s="4" t="s">
        <v>23169</v>
      </c>
      <c r="C4116" s="4"/>
      <c r="D4116" s="4" t="s">
        <v>23170</v>
      </c>
      <c r="E4116" s="5" t="s">
        <v>23171</v>
      </c>
      <c r="F4116" s="4" t="s">
        <v>844</v>
      </c>
      <c r="G4116" s="4" t="s">
        <v>205</v>
      </c>
      <c r="H4116" s="5" t="s">
        <v>23172</v>
      </c>
      <c r="I4116" s="4" t="s">
        <v>23173</v>
      </c>
      <c r="J4116" s="5" t="n">
        <f aca="false">LEN(K4116)</f>
        <v>19</v>
      </c>
      <c r="K4116" s="6" t="s">
        <v>23174</v>
      </c>
      <c r="L4116" s="4" t="s">
        <v>31</v>
      </c>
      <c r="M4116" s="4" t="s">
        <v>10060</v>
      </c>
    </row>
    <row r="4117" customFormat="false" ht="15.75" hidden="false" customHeight="true" outlineLevel="0" collapsed="false">
      <c r="A4117" s="4" t="n">
        <v>613</v>
      </c>
      <c r="B4117" s="4" t="s">
        <v>23175</v>
      </c>
      <c r="C4117" s="4"/>
      <c r="D4117" s="4" t="s">
        <v>23176</v>
      </c>
      <c r="E4117" s="5" t="s">
        <v>23177</v>
      </c>
      <c r="F4117" s="4" t="s">
        <v>2072</v>
      </c>
      <c r="G4117" s="4" t="s">
        <v>205</v>
      </c>
      <c r="H4117" s="5" t="s">
        <v>23178</v>
      </c>
      <c r="I4117" s="4" t="s">
        <v>23179</v>
      </c>
      <c r="J4117" s="5" t="n">
        <f aca="false">LEN(K4117)</f>
        <v>19</v>
      </c>
      <c r="K4117" s="6" t="s">
        <v>23180</v>
      </c>
      <c r="L4117" s="4" t="s">
        <v>78</v>
      </c>
      <c r="M4117" s="4" t="s">
        <v>5116</v>
      </c>
    </row>
    <row r="4118" customFormat="false" ht="15.75" hidden="false" customHeight="true" outlineLevel="0" collapsed="false">
      <c r="A4118" s="4" t="n">
        <v>615</v>
      </c>
      <c r="B4118" s="4" t="s">
        <v>23181</v>
      </c>
      <c r="C4118" s="4"/>
      <c r="D4118" s="4" t="s">
        <v>23182</v>
      </c>
      <c r="E4118" s="5" t="s">
        <v>6978</v>
      </c>
      <c r="F4118" s="4" t="s">
        <v>6979</v>
      </c>
      <c r="G4118" s="4" t="s">
        <v>205</v>
      </c>
      <c r="H4118" s="5" t="s">
        <v>23183</v>
      </c>
      <c r="I4118" s="4" t="s">
        <v>23184</v>
      </c>
      <c r="J4118" s="5" t="n">
        <f aca="false">LEN(K4118)</f>
        <v>19</v>
      </c>
      <c r="K4118" s="6" t="str">
        <f aca="false">LOWER(SUBSTITUTE(SUBSTITUTE(SUBSTITUTE(SUBSTITUTE(SUBSTITUTE(SUBSTITUTE(SUBSTITUTE(B4118,"S.L.",""),"SL",""),"S.A.",""),"SA","")," ",""),".",""),",",""))&amp;".com"</f>
        <v>hotelmiraflores.com</v>
      </c>
      <c r="L4118" s="4" t="s">
        <v>78</v>
      </c>
      <c r="M4118" s="4" t="s">
        <v>1979</v>
      </c>
    </row>
    <row r="4119" customFormat="false" ht="15.75" hidden="false" customHeight="true" outlineLevel="0" collapsed="false">
      <c r="A4119" s="4" t="n">
        <v>625</v>
      </c>
      <c r="B4119" s="4" t="s">
        <v>23185</v>
      </c>
      <c r="C4119" s="4"/>
      <c r="D4119" s="4" t="s">
        <v>23186</v>
      </c>
      <c r="E4119" s="5" t="s">
        <v>5679</v>
      </c>
      <c r="F4119" s="4" t="s">
        <v>3851</v>
      </c>
      <c r="G4119" s="4" t="s">
        <v>205</v>
      </c>
      <c r="H4119" s="5" t="s">
        <v>23187</v>
      </c>
      <c r="I4119" s="4" t="s">
        <v>23188</v>
      </c>
      <c r="J4119" s="5" t="n">
        <f aca="false">LEN(K4119)</f>
        <v>19</v>
      </c>
      <c r="K4119" s="6" t="s">
        <v>23189</v>
      </c>
      <c r="L4119" s="4" t="s">
        <v>31</v>
      </c>
      <c r="M4119" s="4" t="s">
        <v>2209</v>
      </c>
    </row>
    <row r="4120" customFormat="false" ht="15.75" hidden="false" customHeight="true" outlineLevel="0" collapsed="false">
      <c r="A4120" s="4" t="n">
        <v>632</v>
      </c>
      <c r="B4120" s="4" t="s">
        <v>23190</v>
      </c>
      <c r="C4120" s="4"/>
      <c r="D4120" s="4" t="s">
        <v>23191</v>
      </c>
      <c r="E4120" s="5" t="s">
        <v>5672</v>
      </c>
      <c r="F4120" s="4" t="s">
        <v>5673</v>
      </c>
      <c r="G4120" s="4" t="s">
        <v>205</v>
      </c>
      <c r="H4120" s="5" t="s">
        <v>23192</v>
      </c>
      <c r="I4120" s="4" t="s">
        <v>23193</v>
      </c>
      <c r="J4120" s="5" t="n">
        <f aca="false">LEN(K4120)</f>
        <v>19</v>
      </c>
      <c r="K4120" s="6" t="s">
        <v>23194</v>
      </c>
      <c r="L4120" s="4" t="s">
        <v>31</v>
      </c>
      <c r="M4120" s="4" t="s">
        <v>5116</v>
      </c>
    </row>
    <row r="4121" customFormat="false" ht="15.75" hidden="false" customHeight="true" outlineLevel="0" collapsed="false">
      <c r="A4121" s="4" t="n">
        <v>645</v>
      </c>
      <c r="B4121" s="4" t="s">
        <v>23195</v>
      </c>
      <c r="C4121" s="4"/>
      <c r="D4121" s="4" t="s">
        <v>23196</v>
      </c>
      <c r="E4121" s="5" t="s">
        <v>3176</v>
      </c>
      <c r="F4121" s="4" t="s">
        <v>205</v>
      </c>
      <c r="G4121" s="4" t="s">
        <v>205</v>
      </c>
      <c r="H4121" s="5" t="s">
        <v>23197</v>
      </c>
      <c r="I4121" s="7" t="s">
        <v>23198</v>
      </c>
      <c r="J4121" s="5" t="n">
        <f aca="false">LEN(K4121)</f>
        <v>19</v>
      </c>
      <c r="K4121" s="6" t="s">
        <v>23036</v>
      </c>
      <c r="L4121" s="4" t="s">
        <v>78</v>
      </c>
      <c r="M4121" s="4" t="s">
        <v>31</v>
      </c>
    </row>
    <row r="4122" customFormat="false" ht="15.75" hidden="false" customHeight="true" outlineLevel="0" collapsed="false">
      <c r="A4122" s="4" t="n">
        <v>659</v>
      </c>
      <c r="B4122" s="4" t="s">
        <v>23199</v>
      </c>
      <c r="C4122" s="4"/>
      <c r="D4122" s="4" t="s">
        <v>23200</v>
      </c>
      <c r="E4122" s="5" t="s">
        <v>10702</v>
      </c>
      <c r="F4122" s="4" t="s">
        <v>205</v>
      </c>
      <c r="G4122" s="4" t="s">
        <v>205</v>
      </c>
      <c r="H4122" s="5" t="s">
        <v>23201</v>
      </c>
      <c r="I4122" s="4" t="s">
        <v>23202</v>
      </c>
      <c r="J4122" s="5" t="n">
        <f aca="false">LEN(K4122)</f>
        <v>19</v>
      </c>
      <c r="K4122" s="6" t="s">
        <v>23203</v>
      </c>
      <c r="L4122" s="4" t="s">
        <v>57</v>
      </c>
      <c r="M4122" s="4" t="s">
        <v>11123</v>
      </c>
    </row>
    <row r="4123" customFormat="false" ht="15.75" hidden="false" customHeight="true" outlineLevel="0" collapsed="false">
      <c r="A4123" s="4" t="n">
        <v>673</v>
      </c>
      <c r="B4123" s="4" t="s">
        <v>23204</v>
      </c>
      <c r="C4123" s="4"/>
      <c r="D4123" s="4" t="s">
        <v>23205</v>
      </c>
      <c r="E4123" s="5" t="s">
        <v>2324</v>
      </c>
      <c r="F4123" s="4" t="s">
        <v>205</v>
      </c>
      <c r="G4123" s="4" t="s">
        <v>205</v>
      </c>
      <c r="H4123" s="5" t="s">
        <v>23206</v>
      </c>
      <c r="I4123" s="4" t="s">
        <v>23207</v>
      </c>
      <c r="J4123" s="5" t="n">
        <f aca="false">LEN(K4123)</f>
        <v>19</v>
      </c>
      <c r="K4123" s="6" t="s">
        <v>23208</v>
      </c>
      <c r="L4123" s="4" t="s">
        <v>31</v>
      </c>
      <c r="M4123" s="4" t="s">
        <v>2124</v>
      </c>
    </row>
    <row r="4124" customFormat="false" ht="15.75" hidden="false" customHeight="true" outlineLevel="0" collapsed="false">
      <c r="A4124" s="4" t="n">
        <v>689</v>
      </c>
      <c r="B4124" s="4" t="s">
        <v>23209</v>
      </c>
      <c r="C4124" s="4"/>
      <c r="D4124" s="4" t="s">
        <v>23210</v>
      </c>
      <c r="E4124" s="5" t="s">
        <v>1372</v>
      </c>
      <c r="F4124" s="4" t="s">
        <v>1373</v>
      </c>
      <c r="G4124" s="4" t="s">
        <v>205</v>
      </c>
      <c r="H4124" s="5" t="s">
        <v>23211</v>
      </c>
      <c r="I4124" s="4" t="s">
        <v>23212</v>
      </c>
      <c r="J4124" s="5" t="n">
        <f aca="false">LEN(K4124)</f>
        <v>19</v>
      </c>
      <c r="K4124" s="6" t="s">
        <v>23036</v>
      </c>
      <c r="L4124" s="4" t="s">
        <v>57</v>
      </c>
      <c r="M4124" s="4" t="s">
        <v>435</v>
      </c>
    </row>
    <row r="4125" customFormat="false" ht="15.75" hidden="false" customHeight="true" outlineLevel="0" collapsed="false">
      <c r="A4125" s="4" t="n">
        <v>700</v>
      </c>
      <c r="B4125" s="4" t="s">
        <v>23213</v>
      </c>
      <c r="C4125" s="4"/>
      <c r="D4125" s="4" t="s">
        <v>23214</v>
      </c>
      <c r="E4125" s="5" t="s">
        <v>23215</v>
      </c>
      <c r="F4125" s="4" t="s">
        <v>23216</v>
      </c>
      <c r="G4125" s="4" t="s">
        <v>205</v>
      </c>
      <c r="H4125" s="5" t="s">
        <v>23217</v>
      </c>
      <c r="I4125" s="4" t="s">
        <v>23218</v>
      </c>
      <c r="J4125" s="5" t="n">
        <f aca="false">LEN(K4125)</f>
        <v>19</v>
      </c>
      <c r="K4125" s="6" t="str">
        <f aca="false">LOWER(SUBSTITUTE(SUBSTITUTE(SUBSTITUTE(SUBSTITUTE(SUBSTITUTE(SUBSTITUTE(SUBSTITUTE(B4125,"S.L.",""),"SL",""),"S.A.",""),"SA","")," ",""),".",""),",",""))&amp;".com"</f>
        <v>hoteldonangelii.com</v>
      </c>
      <c r="L4125" s="4" t="s">
        <v>21</v>
      </c>
      <c r="M4125" s="4" t="s">
        <v>467</v>
      </c>
    </row>
    <row r="4126" customFormat="false" ht="15.75" hidden="false" customHeight="true" outlineLevel="0" collapsed="false">
      <c r="A4126" s="4" t="n">
        <v>748</v>
      </c>
      <c r="B4126" s="4" t="s">
        <v>23219</v>
      </c>
      <c r="C4126" s="4"/>
      <c r="D4126" s="4" t="s">
        <v>23220</v>
      </c>
      <c r="E4126" s="5" t="s">
        <v>23221</v>
      </c>
      <c r="F4126" s="4" t="s">
        <v>23222</v>
      </c>
      <c r="G4126" s="4" t="s">
        <v>205</v>
      </c>
      <c r="H4126" s="5" t="s">
        <v>23223</v>
      </c>
      <c r="I4126" s="7" t="s">
        <v>23224</v>
      </c>
      <c r="J4126" s="5" t="n">
        <f aca="false">LEN(K4126)</f>
        <v>19</v>
      </c>
      <c r="K4126" s="6" t="s">
        <v>23225</v>
      </c>
      <c r="L4126" s="4" t="s">
        <v>57</v>
      </c>
      <c r="M4126" s="4" t="s">
        <v>31</v>
      </c>
    </row>
    <row r="4127" customFormat="false" ht="15.75" hidden="false" customHeight="true" outlineLevel="0" collapsed="false">
      <c r="A4127" s="4" t="n">
        <v>754</v>
      </c>
      <c r="B4127" s="4" t="s">
        <v>23226</v>
      </c>
      <c r="C4127" s="4"/>
      <c r="D4127" s="4" t="s">
        <v>23227</v>
      </c>
      <c r="E4127" s="5" t="s">
        <v>23228</v>
      </c>
      <c r="F4127" s="4" t="s">
        <v>23229</v>
      </c>
      <c r="G4127" s="4" t="s">
        <v>205</v>
      </c>
      <c r="H4127" s="5" t="s">
        <v>23230</v>
      </c>
      <c r="I4127" s="4" t="s">
        <v>23231</v>
      </c>
      <c r="J4127" s="5" t="n">
        <f aca="false">LEN(K4127)</f>
        <v>19</v>
      </c>
      <c r="K4127" s="6" t="str">
        <f aca="false">LOWER(SUBSTITUTE(SUBSTITUTE(SUBSTITUTE(SUBSTITUTE(SUBSTITUTE(SUBSTITUTE(SUBSTITUTE(B4127,"S.L.",""),"SL",""),"S.A.",""),"SA","")," ",""),".",""),",",""))&amp;".com"</f>
        <v>lapodadealameda.com</v>
      </c>
      <c r="L4127" s="4" t="s">
        <v>637</v>
      </c>
      <c r="M4127" s="4" t="s">
        <v>368</v>
      </c>
    </row>
    <row r="4128" customFormat="false" ht="15.75" hidden="false" customHeight="true" outlineLevel="0" collapsed="false">
      <c r="A4128" s="4" t="n">
        <v>756</v>
      </c>
      <c r="B4128" s="4" t="s">
        <v>23232</v>
      </c>
      <c r="C4128" s="4"/>
      <c r="D4128" s="4" t="s">
        <v>23233</v>
      </c>
      <c r="E4128" s="5" t="s">
        <v>10559</v>
      </c>
      <c r="F4128" s="4" t="s">
        <v>10560</v>
      </c>
      <c r="G4128" s="4" t="s">
        <v>205</v>
      </c>
      <c r="H4128" s="5" t="s">
        <v>23234</v>
      </c>
      <c r="I4128" s="4" t="s">
        <v>23235</v>
      </c>
      <c r="J4128" s="5" t="n">
        <f aca="false">LEN(K4128)</f>
        <v>19</v>
      </c>
      <c r="K4128" s="6" t="s">
        <v>23236</v>
      </c>
      <c r="L4128" s="4" t="s">
        <v>21</v>
      </c>
      <c r="M4128" s="4" t="s">
        <v>31</v>
      </c>
    </row>
    <row r="4129" customFormat="false" ht="15.75" hidden="false" customHeight="true" outlineLevel="0" collapsed="false">
      <c r="A4129" s="4" t="n">
        <v>771</v>
      </c>
      <c r="B4129" s="4" t="s">
        <v>23237</v>
      </c>
      <c r="C4129" s="4"/>
      <c r="D4129" s="4" t="s">
        <v>23238</v>
      </c>
      <c r="E4129" s="5" t="s">
        <v>2660</v>
      </c>
      <c r="F4129" s="4" t="s">
        <v>2331</v>
      </c>
      <c r="G4129" s="4" t="s">
        <v>205</v>
      </c>
      <c r="H4129" s="14" t="s">
        <v>23239</v>
      </c>
      <c r="I4129" s="7" t="s">
        <v>23240</v>
      </c>
      <c r="J4129" s="5" t="n">
        <f aca="false">LEN(K4129)</f>
        <v>19</v>
      </c>
      <c r="K4129" s="6" t="s">
        <v>23241</v>
      </c>
      <c r="L4129" s="4" t="s">
        <v>66</v>
      </c>
      <c r="M4129" s="4" t="s">
        <v>2139</v>
      </c>
    </row>
    <row r="4130" customFormat="false" ht="15.75" hidden="false" customHeight="true" outlineLevel="0" collapsed="false">
      <c r="A4130" s="4" t="n">
        <v>775</v>
      </c>
      <c r="B4130" s="4" t="s">
        <v>23242</v>
      </c>
      <c r="C4130" s="4"/>
      <c r="D4130" s="4" t="s">
        <v>23243</v>
      </c>
      <c r="E4130" s="5" t="s">
        <v>2330</v>
      </c>
      <c r="F4130" s="4" t="s">
        <v>2331</v>
      </c>
      <c r="G4130" s="4" t="s">
        <v>205</v>
      </c>
      <c r="H4130" s="5" t="s">
        <v>23244</v>
      </c>
      <c r="I4130" s="4" t="s">
        <v>23245</v>
      </c>
      <c r="J4130" s="5" t="n">
        <f aca="false">LEN(K4130)</f>
        <v>19</v>
      </c>
      <c r="K4130" s="6" t="s">
        <v>23246</v>
      </c>
      <c r="L4130" s="4" t="s">
        <v>57</v>
      </c>
      <c r="M4130" s="4" t="s">
        <v>31</v>
      </c>
    </row>
    <row r="4131" customFormat="false" ht="15.75" hidden="false" customHeight="true" outlineLevel="0" collapsed="false">
      <c r="A4131" s="4" t="n">
        <v>781</v>
      </c>
      <c r="B4131" s="4" t="s">
        <v>23247</v>
      </c>
      <c r="C4131" s="4"/>
      <c r="D4131" s="4" t="s">
        <v>23248</v>
      </c>
      <c r="E4131" s="5" t="s">
        <v>23249</v>
      </c>
      <c r="F4131" s="4" t="s">
        <v>2331</v>
      </c>
      <c r="G4131" s="4" t="s">
        <v>205</v>
      </c>
      <c r="H4131" s="5" t="s">
        <v>23250</v>
      </c>
      <c r="I4131" s="4" t="s">
        <v>23251</v>
      </c>
      <c r="J4131" s="5" t="n">
        <f aca="false">LEN(K4131)</f>
        <v>19</v>
      </c>
      <c r="K4131" s="6" t="s">
        <v>23252</v>
      </c>
      <c r="L4131" s="4" t="s">
        <v>21</v>
      </c>
      <c r="M4131" s="4" t="s">
        <v>680</v>
      </c>
    </row>
    <row r="4132" customFormat="false" ht="15.75" hidden="false" customHeight="true" outlineLevel="0" collapsed="false">
      <c r="A4132" s="4" t="n">
        <v>798</v>
      </c>
      <c r="B4132" s="4" t="s">
        <v>23253</v>
      </c>
      <c r="C4132" s="4"/>
      <c r="D4132" s="4" t="s">
        <v>23254</v>
      </c>
      <c r="E4132" s="5" t="s">
        <v>23255</v>
      </c>
      <c r="F4132" s="4" t="s">
        <v>23256</v>
      </c>
      <c r="G4132" s="4" t="s">
        <v>205</v>
      </c>
      <c r="H4132" s="5" t="s">
        <v>23257</v>
      </c>
      <c r="I4132" s="4" t="s">
        <v>23258</v>
      </c>
      <c r="J4132" s="5" t="n">
        <f aca="false">LEN(K4132)</f>
        <v>19</v>
      </c>
      <c r="K4132" s="6" t="s">
        <v>23259</v>
      </c>
      <c r="L4132" s="4" t="s">
        <v>31</v>
      </c>
      <c r="M4132" s="4" t="s">
        <v>996</v>
      </c>
    </row>
    <row r="4133" customFormat="false" ht="15.75" hidden="false" customHeight="true" outlineLevel="0" collapsed="false">
      <c r="A4133" s="4" t="n">
        <v>845</v>
      </c>
      <c r="B4133" s="4" t="s">
        <v>23260</v>
      </c>
      <c r="C4133" s="4"/>
      <c r="D4133" s="4" t="s">
        <v>23261</v>
      </c>
      <c r="E4133" s="5" t="s">
        <v>23262</v>
      </c>
      <c r="F4133" s="4" t="s">
        <v>23263</v>
      </c>
      <c r="G4133" s="4" t="s">
        <v>2305</v>
      </c>
      <c r="H4133" s="5" t="s">
        <v>23264</v>
      </c>
      <c r="I4133" s="4" t="s">
        <v>23265</v>
      </c>
      <c r="J4133" s="5" t="n">
        <f aca="false">LEN(K4133)</f>
        <v>19</v>
      </c>
      <c r="K4133" s="6" t="s">
        <v>23266</v>
      </c>
      <c r="L4133" s="4" t="s">
        <v>66</v>
      </c>
      <c r="M4133" s="4" t="s">
        <v>577</v>
      </c>
    </row>
    <row r="4134" customFormat="false" ht="15.75" hidden="false" customHeight="true" outlineLevel="0" collapsed="false">
      <c r="A4134" s="15" t="n">
        <v>850</v>
      </c>
      <c r="B4134" s="15" t="s">
        <v>23267</v>
      </c>
      <c r="C4134" s="15"/>
      <c r="D4134" s="15" t="s">
        <v>23268</v>
      </c>
      <c r="E4134" s="16" t="s">
        <v>23269</v>
      </c>
      <c r="F4134" s="15" t="s">
        <v>23270</v>
      </c>
      <c r="G4134" s="15" t="s">
        <v>1482</v>
      </c>
      <c r="H4134" s="5" t="s">
        <v>23271</v>
      </c>
      <c r="I4134" s="17" t="s">
        <v>23272</v>
      </c>
      <c r="J4134" s="5" t="n">
        <f aca="false">LEN(K4134)</f>
        <v>19</v>
      </c>
      <c r="K4134" s="19" t="str">
        <f aca="false">LOWER(SUBSTITUTE(SUBSTITUTE(SUBSTITUTE(SUBSTITUTE(SUBSTITUTE(SUBSTITUTE(SUBSTITUTE(B4134,"S.L.",""),"SL",""),"S.A.",""),"SA","")," ",""),".",""),",",""))&amp;".com"</f>
        <v>podaabuelomario.com</v>
      </c>
      <c r="L4134" s="4" t="s">
        <v>31</v>
      </c>
      <c r="M4134" s="4" t="s">
        <v>359</v>
      </c>
    </row>
    <row r="4135" customFormat="false" ht="15.75" hidden="false" customHeight="true" outlineLevel="0" collapsed="false">
      <c r="A4135" s="15" t="n">
        <v>870</v>
      </c>
      <c r="B4135" s="15" t="s">
        <v>23273</v>
      </c>
      <c r="C4135" s="15"/>
      <c r="D4135" s="15" t="s">
        <v>23274</v>
      </c>
      <c r="E4135" s="16" t="s">
        <v>7051</v>
      </c>
      <c r="F4135" s="15" t="s">
        <v>1482</v>
      </c>
      <c r="G4135" s="15" t="s">
        <v>1482</v>
      </c>
      <c r="H4135" s="5" t="s">
        <v>23275</v>
      </c>
      <c r="I4135" s="17" t="s">
        <v>23276</v>
      </c>
      <c r="J4135" s="5" t="n">
        <f aca="false">LEN(K4135)</f>
        <v>19</v>
      </c>
      <c r="K4135" s="19" t="s">
        <v>23036</v>
      </c>
      <c r="L4135" s="4" t="s">
        <v>78</v>
      </c>
      <c r="M4135" s="4" t="s">
        <v>5116</v>
      </c>
    </row>
    <row r="4136" customFormat="false" ht="15.75" hidden="false" customHeight="true" outlineLevel="0" collapsed="false">
      <c r="A4136" s="4" t="n">
        <v>871</v>
      </c>
      <c r="B4136" s="4" t="s">
        <v>23277</v>
      </c>
      <c r="C4136" s="4"/>
      <c r="D4136" s="4" t="s">
        <v>23278</v>
      </c>
      <c r="E4136" s="5" t="s">
        <v>23279</v>
      </c>
      <c r="F4136" s="4" t="s">
        <v>1482</v>
      </c>
      <c r="G4136" s="4" t="s">
        <v>1482</v>
      </c>
      <c r="H4136" s="5" t="s">
        <v>23280</v>
      </c>
      <c r="I4136" s="4" t="s">
        <v>23281</v>
      </c>
      <c r="J4136" s="5" t="n">
        <f aca="false">LEN(K4136)</f>
        <v>19</v>
      </c>
      <c r="K4136" s="6" t="s">
        <v>23282</v>
      </c>
      <c r="L4136" s="4" t="s">
        <v>78</v>
      </c>
      <c r="M4136" s="4" t="s">
        <v>1759</v>
      </c>
    </row>
    <row r="4137" customFormat="false" ht="15.75" hidden="false" customHeight="true" outlineLevel="0" collapsed="false">
      <c r="A4137" s="4" t="n">
        <v>873</v>
      </c>
      <c r="B4137" s="4" t="s">
        <v>23283</v>
      </c>
      <c r="C4137" s="4"/>
      <c r="D4137" s="4" t="s">
        <v>23284</v>
      </c>
      <c r="E4137" s="5" t="s">
        <v>7051</v>
      </c>
      <c r="F4137" s="4" t="s">
        <v>1482</v>
      </c>
      <c r="G4137" s="4" t="s">
        <v>1482</v>
      </c>
      <c r="H4137" s="5" t="s">
        <v>23285</v>
      </c>
      <c r="I4137" s="4" t="s">
        <v>23286</v>
      </c>
      <c r="J4137" s="5" t="n">
        <f aca="false">LEN(K4137)</f>
        <v>19</v>
      </c>
      <c r="K4137" s="6" t="s">
        <v>23036</v>
      </c>
      <c r="L4137" s="4" t="s">
        <v>21</v>
      </c>
      <c r="M4137" s="4" t="s">
        <v>6582</v>
      </c>
    </row>
    <row r="4138" customFormat="false" ht="15.75" hidden="false" customHeight="true" outlineLevel="0" collapsed="false">
      <c r="A4138" s="4" t="n">
        <v>874</v>
      </c>
      <c r="B4138" s="4" t="s">
        <v>23287</v>
      </c>
      <c r="C4138" s="4"/>
      <c r="D4138" s="4" t="s">
        <v>23288</v>
      </c>
      <c r="E4138" s="5" t="s">
        <v>12679</v>
      </c>
      <c r="F4138" s="4" t="s">
        <v>1482</v>
      </c>
      <c r="G4138" s="4" t="s">
        <v>1482</v>
      </c>
      <c r="H4138" s="5" t="s">
        <v>23289</v>
      </c>
      <c r="I4138" s="4" t="s">
        <v>23290</v>
      </c>
      <c r="J4138" s="5" t="n">
        <f aca="false">LEN(K4138)</f>
        <v>19</v>
      </c>
      <c r="K4138" s="10" t="s">
        <v>23291</v>
      </c>
      <c r="L4138" s="4" t="s">
        <v>66</v>
      </c>
      <c r="M4138" s="4" t="s">
        <v>3470</v>
      </c>
    </row>
    <row r="4139" customFormat="false" ht="15.75" hidden="false" customHeight="true" outlineLevel="0" collapsed="false">
      <c r="A4139" s="4" t="n">
        <v>880</v>
      </c>
      <c r="B4139" s="4" t="s">
        <v>23292</v>
      </c>
      <c r="C4139" s="4"/>
      <c r="D4139" s="4" t="s">
        <v>23293</v>
      </c>
      <c r="E4139" s="5" t="s">
        <v>8694</v>
      </c>
      <c r="F4139" s="4" t="s">
        <v>8695</v>
      </c>
      <c r="G4139" s="4" t="s">
        <v>1482</v>
      </c>
      <c r="H4139" s="5" t="s">
        <v>23294</v>
      </c>
      <c r="I4139" s="4" t="s">
        <v>23295</v>
      </c>
      <c r="J4139" s="5" t="n">
        <f aca="false">LEN(K4139)</f>
        <v>19</v>
      </c>
      <c r="K4139" s="6" t="s">
        <v>23296</v>
      </c>
      <c r="L4139" s="4" t="s">
        <v>21</v>
      </c>
      <c r="M4139" s="4" t="s">
        <v>924</v>
      </c>
    </row>
    <row r="4140" customFormat="false" ht="15.75" hidden="false" customHeight="true" outlineLevel="0" collapsed="false">
      <c r="A4140" s="15" t="n">
        <v>899</v>
      </c>
      <c r="B4140" s="15" t="s">
        <v>23297</v>
      </c>
      <c r="C4140" s="15"/>
      <c r="D4140" s="15" t="s">
        <v>23298</v>
      </c>
      <c r="E4140" s="16" t="s">
        <v>3857</v>
      </c>
      <c r="F4140" s="15" t="s">
        <v>3858</v>
      </c>
      <c r="G4140" s="15" t="s">
        <v>1482</v>
      </c>
      <c r="H4140" s="5" t="s">
        <v>23299</v>
      </c>
      <c r="I4140" s="17" t="s">
        <v>23300</v>
      </c>
      <c r="J4140" s="5" t="n">
        <f aca="false">LEN(K4140)</f>
        <v>19</v>
      </c>
      <c r="K4140" s="19" t="str">
        <f aca="false">LOWER(SUBSTITUTE(SUBSTITUTE(SUBSTITUTE(SUBSTITUTE(SUBSTITUTE(SUBSTITUTE(SUBSTITUTE(B4140,"S.L.",""),"SL",""),"S.A.",""),"SA","")," ",""),".",""),",",""))&amp;".com"</f>
        <v>hosteríadelarco.com</v>
      </c>
      <c r="L4140" s="4" t="s">
        <v>31</v>
      </c>
      <c r="M4140" s="4" t="s">
        <v>381</v>
      </c>
    </row>
    <row r="4141" customFormat="false" ht="15.75" hidden="false" customHeight="true" outlineLevel="0" collapsed="false">
      <c r="A4141" s="4" t="n">
        <v>903</v>
      </c>
      <c r="B4141" s="4" t="s">
        <v>23301</v>
      </c>
      <c r="C4141" s="4"/>
      <c r="D4141" s="4" t="s">
        <v>23302</v>
      </c>
      <c r="E4141" s="5" t="s">
        <v>3857</v>
      </c>
      <c r="F4141" s="4" t="s">
        <v>3858</v>
      </c>
      <c r="G4141" s="4" t="s">
        <v>1482</v>
      </c>
      <c r="H4141" s="5" t="s">
        <v>23303</v>
      </c>
      <c r="I4141" s="4" t="s">
        <v>23304</v>
      </c>
      <c r="J4141" s="5" t="n">
        <f aca="false">LEN(K4141)</f>
        <v>19</v>
      </c>
      <c r="K4141" s="6" t="s">
        <v>23305</v>
      </c>
      <c r="L4141" s="4" t="s">
        <v>31</v>
      </c>
      <c r="M4141" s="4" t="s">
        <v>1208</v>
      </c>
    </row>
    <row r="4142" customFormat="false" ht="15.75" hidden="false" customHeight="true" outlineLevel="0" collapsed="false">
      <c r="A4142" s="15" t="n">
        <v>912</v>
      </c>
      <c r="B4142" s="15" t="s">
        <v>23306</v>
      </c>
      <c r="C4142" s="15"/>
      <c r="D4142" s="15" t="s">
        <v>23307</v>
      </c>
      <c r="E4142" s="16" t="s">
        <v>23308</v>
      </c>
      <c r="F4142" s="15" t="s">
        <v>23309</v>
      </c>
      <c r="G4142" s="15" t="s">
        <v>1482</v>
      </c>
      <c r="H4142" s="5" t="s">
        <v>23310</v>
      </c>
      <c r="I4142" s="17" t="s">
        <v>23311</v>
      </c>
      <c r="J4142" s="5" t="n">
        <f aca="false">LEN(K4142)</f>
        <v>19</v>
      </c>
      <c r="K4142" s="19" t="s">
        <v>23312</v>
      </c>
      <c r="L4142" s="4" t="s">
        <v>21</v>
      </c>
      <c r="M4142" s="4" t="s">
        <v>31</v>
      </c>
    </row>
    <row r="4143" customFormat="false" ht="15.75" hidden="false" customHeight="true" outlineLevel="0" collapsed="false">
      <c r="A4143" s="4" t="n">
        <v>921</v>
      </c>
      <c r="B4143" s="4" t="s">
        <v>23313</v>
      </c>
      <c r="C4143" s="4"/>
      <c r="D4143" s="4" t="s">
        <v>23314</v>
      </c>
      <c r="E4143" s="5" t="s">
        <v>23315</v>
      </c>
      <c r="F4143" s="4" t="s">
        <v>23316</v>
      </c>
      <c r="G4143" s="4" t="s">
        <v>1482</v>
      </c>
      <c r="H4143" s="5" t="s">
        <v>23317</v>
      </c>
      <c r="I4143" s="4" t="s">
        <v>23318</v>
      </c>
      <c r="J4143" s="5" t="n">
        <f aca="false">LEN(K4143)</f>
        <v>19</v>
      </c>
      <c r="K4143" s="6" t="s">
        <v>23319</v>
      </c>
      <c r="L4143" s="4" t="s">
        <v>78</v>
      </c>
      <c r="M4143" s="4" t="s">
        <v>3501</v>
      </c>
    </row>
    <row r="4144" customFormat="false" ht="15.75" hidden="false" customHeight="true" outlineLevel="0" collapsed="false">
      <c r="A4144" s="4" t="n">
        <v>925</v>
      </c>
      <c r="B4144" s="4" t="s">
        <v>23320</v>
      </c>
      <c r="C4144" s="4"/>
      <c r="D4144" s="4" t="s">
        <v>23321</v>
      </c>
      <c r="E4144" s="5" t="s">
        <v>13275</v>
      </c>
      <c r="F4144" s="4" t="s">
        <v>431</v>
      </c>
      <c r="G4144" s="4" t="s">
        <v>431</v>
      </c>
      <c r="H4144" s="5" t="s">
        <v>23322</v>
      </c>
      <c r="I4144" s="4" t="s">
        <v>23323</v>
      </c>
      <c r="J4144" s="5" t="n">
        <f aca="false">LEN(K4144)</f>
        <v>19</v>
      </c>
      <c r="K4144" s="10" t="s">
        <v>23324</v>
      </c>
      <c r="L4144" s="4" t="s">
        <v>31</v>
      </c>
      <c r="M4144" s="4" t="s">
        <v>31</v>
      </c>
    </row>
    <row r="4145" customFormat="false" ht="15.75" hidden="false" customHeight="true" outlineLevel="0" collapsed="false">
      <c r="A4145" s="4" t="n">
        <v>934</v>
      </c>
      <c r="B4145" s="4" t="s">
        <v>23325</v>
      </c>
      <c r="C4145" s="4"/>
      <c r="D4145" s="4" t="s">
        <v>23326</v>
      </c>
      <c r="E4145" s="5" t="s">
        <v>23327</v>
      </c>
      <c r="F4145" s="4" t="s">
        <v>16093</v>
      </c>
      <c r="G4145" s="4" t="s">
        <v>431</v>
      </c>
      <c r="H4145" s="5" t="s">
        <v>23328</v>
      </c>
      <c r="I4145" s="4" t="s">
        <v>23329</v>
      </c>
      <c r="J4145" s="5" t="n">
        <f aca="false">LEN(K4145)</f>
        <v>19</v>
      </c>
      <c r="K4145" s="6" t="s">
        <v>23330</v>
      </c>
      <c r="L4145" s="4" t="s">
        <v>31</v>
      </c>
      <c r="M4145" s="4" t="s">
        <v>828</v>
      </c>
    </row>
    <row r="4146" customFormat="false" ht="15.75" hidden="false" customHeight="true" outlineLevel="0" collapsed="false">
      <c r="A4146" s="15" t="n">
        <v>958</v>
      </c>
      <c r="B4146" s="15" t="s">
        <v>23331</v>
      </c>
      <c r="C4146" s="15"/>
      <c r="D4146" s="15" t="s">
        <v>23332</v>
      </c>
      <c r="E4146" s="16" t="s">
        <v>1379</v>
      </c>
      <c r="F4146" s="15" t="s">
        <v>431</v>
      </c>
      <c r="G4146" s="15" t="s">
        <v>431</v>
      </c>
      <c r="H4146" s="5" t="s">
        <v>23333</v>
      </c>
      <c r="I4146" s="17" t="s">
        <v>23334</v>
      </c>
      <c r="J4146" s="5" t="n">
        <f aca="false">LEN(K4146)</f>
        <v>19</v>
      </c>
      <c r="K4146" s="19" t="s">
        <v>23335</v>
      </c>
      <c r="L4146" s="4" t="s">
        <v>31</v>
      </c>
      <c r="M4146" s="4" t="s">
        <v>23336</v>
      </c>
    </row>
    <row r="4147" customFormat="false" ht="15.75" hidden="false" customHeight="true" outlineLevel="0" collapsed="false">
      <c r="A4147" s="4" t="n">
        <v>973</v>
      </c>
      <c r="B4147" s="4" t="s">
        <v>23337</v>
      </c>
      <c r="C4147" s="4"/>
      <c r="D4147" s="4" t="s">
        <v>23338</v>
      </c>
      <c r="E4147" s="5" t="s">
        <v>2344</v>
      </c>
      <c r="F4147" s="4" t="s">
        <v>2345</v>
      </c>
      <c r="G4147" s="4" t="s">
        <v>431</v>
      </c>
      <c r="H4147" s="5" t="s">
        <v>23339</v>
      </c>
      <c r="I4147" s="4" t="s">
        <v>23340</v>
      </c>
      <c r="J4147" s="5" t="n">
        <f aca="false">LEN(K4147)</f>
        <v>19</v>
      </c>
      <c r="K4147" s="6" t="s">
        <v>23341</v>
      </c>
      <c r="L4147" s="4" t="s">
        <v>1679</v>
      </c>
      <c r="M4147" s="4" t="s">
        <v>31</v>
      </c>
    </row>
    <row r="4148" customFormat="false" ht="15.75" hidden="false" customHeight="true" outlineLevel="0" collapsed="false">
      <c r="A4148" s="15" t="n">
        <v>999</v>
      </c>
      <c r="B4148" s="15" t="s">
        <v>23342</v>
      </c>
      <c r="C4148" s="15"/>
      <c r="D4148" s="15" t="s">
        <v>23343</v>
      </c>
      <c r="E4148" s="16" t="s">
        <v>3864</v>
      </c>
      <c r="F4148" s="15" t="s">
        <v>3865</v>
      </c>
      <c r="G4148" s="15" t="s">
        <v>431</v>
      </c>
      <c r="H4148" s="5" t="s">
        <v>23344</v>
      </c>
      <c r="I4148" s="17" t="s">
        <v>23345</v>
      </c>
      <c r="J4148" s="5" t="n">
        <f aca="false">LEN(K4148)</f>
        <v>19</v>
      </c>
      <c r="K4148" s="19" t="s">
        <v>23180</v>
      </c>
      <c r="L4148" s="4" t="s">
        <v>21</v>
      </c>
      <c r="M4148" s="4" t="s">
        <v>4122</v>
      </c>
    </row>
    <row r="4149" customFormat="false" ht="15.75" hidden="false" customHeight="true" outlineLevel="0" collapsed="false">
      <c r="A4149" s="15" t="n">
        <v>1008</v>
      </c>
      <c r="B4149" s="15" t="s">
        <v>23346</v>
      </c>
      <c r="C4149" s="15"/>
      <c r="D4149" s="15" t="s">
        <v>23347</v>
      </c>
      <c r="E4149" s="16" t="s">
        <v>3864</v>
      </c>
      <c r="F4149" s="15" t="s">
        <v>3865</v>
      </c>
      <c r="G4149" s="15" t="s">
        <v>431</v>
      </c>
      <c r="H4149" s="5" t="s">
        <v>23348</v>
      </c>
      <c r="I4149" s="17" t="s">
        <v>23349</v>
      </c>
      <c r="J4149" s="5" t="n">
        <f aca="false">LEN(K4149)</f>
        <v>19</v>
      </c>
      <c r="K4149" s="19" t="s">
        <v>23350</v>
      </c>
      <c r="L4149" s="4" t="s">
        <v>78</v>
      </c>
      <c r="M4149" s="4" t="s">
        <v>31</v>
      </c>
    </row>
    <row r="4150" customFormat="false" ht="15.75" hidden="false" customHeight="true" outlineLevel="0" collapsed="false">
      <c r="A4150" s="15" t="n">
        <v>1032</v>
      </c>
      <c r="B4150" s="15" t="s">
        <v>23351</v>
      </c>
      <c r="C4150" s="15"/>
      <c r="D4150" s="15" t="s">
        <v>23352</v>
      </c>
      <c r="E4150" s="16" t="s">
        <v>3864</v>
      </c>
      <c r="F4150" s="15" t="s">
        <v>3865</v>
      </c>
      <c r="G4150" s="15" t="s">
        <v>431</v>
      </c>
      <c r="H4150" s="5" t="s">
        <v>23353</v>
      </c>
      <c r="I4150" s="17" t="s">
        <v>23354</v>
      </c>
      <c r="J4150" s="5" t="n">
        <f aca="false">LEN(K4150)</f>
        <v>19</v>
      </c>
      <c r="K4150" s="19" t="s">
        <v>23355</v>
      </c>
      <c r="L4150" s="4" t="s">
        <v>66</v>
      </c>
      <c r="M4150" s="4" t="s">
        <v>31</v>
      </c>
    </row>
    <row r="4151" customFormat="false" ht="15.75" hidden="false" customHeight="true" outlineLevel="0" collapsed="false">
      <c r="A4151" s="4" t="n">
        <v>1060</v>
      </c>
      <c r="B4151" s="4" t="s">
        <v>23356</v>
      </c>
      <c r="C4151" s="4"/>
      <c r="D4151" s="4" t="s">
        <v>23357</v>
      </c>
      <c r="E4151" s="5" t="s">
        <v>1842</v>
      </c>
      <c r="F4151" s="4" t="s">
        <v>1843</v>
      </c>
      <c r="G4151" s="4" t="s">
        <v>431</v>
      </c>
      <c r="H4151" s="5" t="s">
        <v>23358</v>
      </c>
      <c r="I4151" s="4" t="s">
        <v>23359</v>
      </c>
      <c r="J4151" s="5" t="n">
        <f aca="false">LEN(K4151)</f>
        <v>19</v>
      </c>
      <c r="K4151" s="6" t="s">
        <v>23360</v>
      </c>
      <c r="L4151" s="4" t="s">
        <v>78</v>
      </c>
      <c r="M4151" s="4" t="s">
        <v>680</v>
      </c>
    </row>
    <row r="4152" customFormat="false" ht="15.75" hidden="false" customHeight="true" outlineLevel="0" collapsed="false">
      <c r="A4152" s="15" t="n">
        <v>1079</v>
      </c>
      <c r="B4152" s="15" t="s">
        <v>23361</v>
      </c>
      <c r="C4152" s="15"/>
      <c r="D4152" s="15" t="s">
        <v>23362</v>
      </c>
      <c r="E4152" s="16" t="s">
        <v>23363</v>
      </c>
      <c r="F4152" s="15" t="s">
        <v>10446</v>
      </c>
      <c r="G4152" s="15" t="s">
        <v>431</v>
      </c>
      <c r="H4152" s="5" t="s">
        <v>23364</v>
      </c>
      <c r="I4152" s="17" t="s">
        <v>23365</v>
      </c>
      <c r="J4152" s="5" t="n">
        <f aca="false">LEN(K4152)</f>
        <v>19</v>
      </c>
      <c r="K4152" s="19" t="s">
        <v>23366</v>
      </c>
      <c r="L4152" s="4" t="s">
        <v>66</v>
      </c>
      <c r="M4152" s="4" t="s">
        <v>336</v>
      </c>
    </row>
    <row r="4153" customFormat="false" ht="15.75" hidden="false" customHeight="true" outlineLevel="0" collapsed="false">
      <c r="A4153" s="4" t="n">
        <v>1093</v>
      </c>
      <c r="B4153" s="4" t="s">
        <v>23367</v>
      </c>
      <c r="C4153" s="4"/>
      <c r="D4153" s="4" t="s">
        <v>23368</v>
      </c>
      <c r="E4153" s="5" t="s">
        <v>19775</v>
      </c>
      <c r="F4153" s="4" t="s">
        <v>19776</v>
      </c>
      <c r="G4153" s="4" t="s">
        <v>431</v>
      </c>
      <c r="H4153" s="5" t="s">
        <v>23369</v>
      </c>
      <c r="I4153" s="4" t="s">
        <v>23370</v>
      </c>
      <c r="J4153" s="5" t="n">
        <f aca="false">LEN(K4153)</f>
        <v>19</v>
      </c>
      <c r="K4153" s="6" t="s">
        <v>23371</v>
      </c>
      <c r="L4153" s="4" t="s">
        <v>21</v>
      </c>
      <c r="M4153" s="4" t="s">
        <v>794</v>
      </c>
    </row>
    <row r="4154" customFormat="false" ht="15.75" hidden="false" customHeight="true" outlineLevel="0" collapsed="false">
      <c r="A4154" s="15" t="n">
        <v>1111</v>
      </c>
      <c r="B4154" s="15" t="s">
        <v>23372</v>
      </c>
      <c r="C4154" s="15"/>
      <c r="D4154" s="15" t="s">
        <v>23373</v>
      </c>
      <c r="E4154" s="16" t="s">
        <v>429</v>
      </c>
      <c r="F4154" s="15" t="s">
        <v>430</v>
      </c>
      <c r="G4154" s="15" t="s">
        <v>431</v>
      </c>
      <c r="H4154" s="5" t="s">
        <v>23374</v>
      </c>
      <c r="I4154" s="17" t="s">
        <v>23375</v>
      </c>
      <c r="J4154" s="5" t="n">
        <f aca="false">LEN(K4154)</f>
        <v>19</v>
      </c>
      <c r="K4154" s="19" t="s">
        <v>23376</v>
      </c>
      <c r="L4154" s="4" t="s">
        <v>66</v>
      </c>
      <c r="M4154" s="4" t="s">
        <v>23377</v>
      </c>
    </row>
    <row r="4155" customFormat="false" ht="15.75" hidden="false" customHeight="true" outlineLevel="0" collapsed="false">
      <c r="A4155" s="4" t="n">
        <v>1121</v>
      </c>
      <c r="B4155" s="4" t="s">
        <v>23378</v>
      </c>
      <c r="C4155" s="4"/>
      <c r="D4155" s="4" t="s">
        <v>23379</v>
      </c>
      <c r="E4155" s="5" t="s">
        <v>429</v>
      </c>
      <c r="F4155" s="4" t="s">
        <v>430</v>
      </c>
      <c r="G4155" s="4" t="s">
        <v>431</v>
      </c>
      <c r="H4155" s="5" t="s">
        <v>23380</v>
      </c>
      <c r="I4155" s="4" t="s">
        <v>23381</v>
      </c>
      <c r="J4155" s="5" t="n">
        <f aca="false">LEN(K4155)</f>
        <v>19</v>
      </c>
      <c r="K4155" s="6" t="s">
        <v>23376</v>
      </c>
      <c r="L4155" s="4" t="s">
        <v>21</v>
      </c>
      <c r="M4155" s="4" t="s">
        <v>23382</v>
      </c>
    </row>
    <row r="4156" customFormat="false" ht="15.75" hidden="false" customHeight="true" outlineLevel="0" collapsed="false">
      <c r="A4156" s="4" t="n">
        <v>1136</v>
      </c>
      <c r="B4156" s="4" t="s">
        <v>23383</v>
      </c>
      <c r="C4156" s="4"/>
      <c r="D4156" s="4" t="s">
        <v>23384</v>
      </c>
      <c r="E4156" s="5" t="s">
        <v>429</v>
      </c>
      <c r="F4156" s="4" t="s">
        <v>430</v>
      </c>
      <c r="G4156" s="4" t="s">
        <v>431</v>
      </c>
      <c r="H4156" s="5" t="s">
        <v>23385</v>
      </c>
      <c r="I4156" s="4" t="s">
        <v>23386</v>
      </c>
      <c r="J4156" s="5" t="n">
        <f aca="false">LEN(K4156)</f>
        <v>19</v>
      </c>
      <c r="K4156" s="6" t="s">
        <v>23376</v>
      </c>
      <c r="L4156" s="4" t="s">
        <v>31</v>
      </c>
      <c r="M4156" s="4" t="s">
        <v>23387</v>
      </c>
    </row>
    <row r="4157" customFormat="false" ht="15.75" hidden="false" customHeight="true" outlineLevel="0" collapsed="false">
      <c r="A4157" s="4" t="n">
        <v>1138</v>
      </c>
      <c r="B4157" s="4" t="s">
        <v>23388</v>
      </c>
      <c r="C4157" s="4"/>
      <c r="D4157" s="4" t="s">
        <v>23389</v>
      </c>
      <c r="E4157" s="5" t="s">
        <v>429</v>
      </c>
      <c r="F4157" s="4" t="s">
        <v>430</v>
      </c>
      <c r="G4157" s="4" t="s">
        <v>431</v>
      </c>
      <c r="H4157" s="5" t="s">
        <v>23390</v>
      </c>
      <c r="I4157" s="4" t="s">
        <v>23391</v>
      </c>
      <c r="J4157" s="5" t="n">
        <f aca="false">LEN(K4157)</f>
        <v>19</v>
      </c>
      <c r="K4157" s="6" t="s">
        <v>23392</v>
      </c>
      <c r="L4157" s="4" t="s">
        <v>31</v>
      </c>
      <c r="M4157" s="4" t="s">
        <v>1597</v>
      </c>
    </row>
    <row r="4158" customFormat="false" ht="15.75" hidden="false" customHeight="true" outlineLevel="0" collapsed="false">
      <c r="A4158" s="4" t="n">
        <v>1161</v>
      </c>
      <c r="B4158" s="4" t="s">
        <v>23393</v>
      </c>
      <c r="C4158" s="4"/>
      <c r="D4158" s="4" t="s">
        <v>23394</v>
      </c>
      <c r="E4158" s="5" t="s">
        <v>958</v>
      </c>
      <c r="F4158" s="4" t="s">
        <v>959</v>
      </c>
      <c r="G4158" s="4" t="s">
        <v>431</v>
      </c>
      <c r="H4158" s="5" t="s">
        <v>23395</v>
      </c>
      <c r="I4158" s="4" t="s">
        <v>23396</v>
      </c>
      <c r="J4158" s="5" t="n">
        <f aca="false">LEN(K4158)</f>
        <v>19</v>
      </c>
      <c r="K4158" s="6" t="s">
        <v>23397</v>
      </c>
      <c r="L4158" s="4" t="s">
        <v>66</v>
      </c>
      <c r="M4158" s="4" t="s">
        <v>31</v>
      </c>
    </row>
    <row r="4159" customFormat="false" ht="15.75" hidden="false" customHeight="true" outlineLevel="0" collapsed="false">
      <c r="A4159" s="4" t="n">
        <v>1175</v>
      </c>
      <c r="B4159" s="4" t="s">
        <v>23398</v>
      </c>
      <c r="C4159" s="4"/>
      <c r="D4159" s="4" t="s">
        <v>23399</v>
      </c>
      <c r="E4159" s="5" t="s">
        <v>429</v>
      </c>
      <c r="F4159" s="4" t="s">
        <v>430</v>
      </c>
      <c r="G4159" s="4" t="s">
        <v>431</v>
      </c>
      <c r="H4159" s="5" t="s">
        <v>23400</v>
      </c>
      <c r="I4159" s="4" t="s">
        <v>23401</v>
      </c>
      <c r="J4159" s="5" t="n">
        <f aca="false">LEN(K4159)</f>
        <v>19</v>
      </c>
      <c r="K4159" s="6" t="s">
        <v>23402</v>
      </c>
      <c r="L4159" s="4" t="s">
        <v>66</v>
      </c>
      <c r="M4159" s="4" t="s">
        <v>23403</v>
      </c>
    </row>
    <row r="4160" customFormat="false" ht="15.75" hidden="false" customHeight="true" outlineLevel="0" collapsed="false">
      <c r="A4160" s="15" t="n">
        <v>1178</v>
      </c>
      <c r="B4160" s="15" t="s">
        <v>23398</v>
      </c>
      <c r="C4160" s="15"/>
      <c r="D4160" s="15" t="s">
        <v>23404</v>
      </c>
      <c r="E4160" s="16" t="s">
        <v>429</v>
      </c>
      <c r="F4160" s="15" t="s">
        <v>430</v>
      </c>
      <c r="G4160" s="15" t="s">
        <v>431</v>
      </c>
      <c r="H4160" s="5" t="s">
        <v>23405</v>
      </c>
      <c r="I4160" s="17" t="s">
        <v>23401</v>
      </c>
      <c r="J4160" s="5" t="n">
        <f aca="false">LEN(K4160)</f>
        <v>19</v>
      </c>
      <c r="K4160" s="19" t="s">
        <v>23402</v>
      </c>
      <c r="L4160" s="4" t="s">
        <v>57</v>
      </c>
      <c r="M4160" s="4" t="s">
        <v>15950</v>
      </c>
    </row>
    <row r="4161" customFormat="false" ht="15.75" hidden="false" customHeight="true" outlineLevel="0" collapsed="false">
      <c r="A4161" s="15" t="n">
        <v>1203</v>
      </c>
      <c r="B4161" s="15" t="s">
        <v>23406</v>
      </c>
      <c r="C4161" s="15"/>
      <c r="D4161" s="15" t="s">
        <v>23407</v>
      </c>
      <c r="E4161" s="16" t="s">
        <v>23408</v>
      </c>
      <c r="F4161" s="15" t="s">
        <v>2046</v>
      </c>
      <c r="G4161" s="15" t="s">
        <v>431</v>
      </c>
      <c r="H4161" s="5" t="s">
        <v>23409</v>
      </c>
      <c r="I4161" s="17" t="s">
        <v>23410</v>
      </c>
      <c r="J4161" s="5" t="n">
        <f aca="false">LEN(K4161)</f>
        <v>19</v>
      </c>
      <c r="K4161" s="19" t="str">
        <f aca="false">LOWER(SUBSTITUTE(SUBSTITUTE(SUBSTITUTE(SUBSTITUTE(SUBSTITUTE(SUBSTITUTE(SUBSTITUTE(B4161,"S.L.",""),"SL",""),"S.A.",""),"SA","")," ",""),".",""),",",""))&amp;".com"</f>
        <v>senderosdeabona.com</v>
      </c>
      <c r="L4161" s="4" t="s">
        <v>66</v>
      </c>
      <c r="M4161" s="4" t="s">
        <v>336</v>
      </c>
    </row>
    <row r="4162" customFormat="false" ht="15.75" hidden="false" customHeight="true" outlineLevel="0" collapsed="false">
      <c r="A4162" s="4" t="n">
        <v>1215</v>
      </c>
      <c r="B4162" s="4" t="s">
        <v>23411</v>
      </c>
      <c r="C4162" s="4"/>
      <c r="D4162" s="4" t="s">
        <v>23412</v>
      </c>
      <c r="E4162" s="5" t="s">
        <v>2355</v>
      </c>
      <c r="F4162" s="4" t="s">
        <v>1027</v>
      </c>
      <c r="G4162" s="4" t="s">
        <v>431</v>
      </c>
      <c r="H4162" s="5" t="s">
        <v>23413</v>
      </c>
      <c r="I4162" s="4" t="s">
        <v>23414</v>
      </c>
      <c r="J4162" s="5" t="n">
        <f aca="false">LEN(K4162)</f>
        <v>19</v>
      </c>
      <c r="K4162" s="6" t="s">
        <v>23415</v>
      </c>
      <c r="L4162" s="4" t="s">
        <v>31</v>
      </c>
      <c r="M4162" s="4" t="s">
        <v>2209</v>
      </c>
    </row>
    <row r="4163" customFormat="false" ht="15.75" hidden="false" customHeight="true" outlineLevel="0" collapsed="false">
      <c r="A4163" s="4" t="n">
        <v>1262</v>
      </c>
      <c r="B4163" s="4" t="s">
        <v>23416</v>
      </c>
      <c r="C4163" s="4"/>
      <c r="D4163" s="4" t="s">
        <v>3141</v>
      </c>
      <c r="E4163" s="5" t="s">
        <v>3142</v>
      </c>
      <c r="F4163" s="4" t="s">
        <v>3143</v>
      </c>
      <c r="G4163" s="4" t="s">
        <v>431</v>
      </c>
      <c r="H4163" s="5" t="s">
        <v>23417</v>
      </c>
      <c r="I4163" s="4" t="s">
        <v>23418</v>
      </c>
      <c r="J4163" s="5" t="n">
        <f aca="false">LEN(K4163)</f>
        <v>19</v>
      </c>
      <c r="K4163" s="6" t="s">
        <v>23419</v>
      </c>
      <c r="L4163" s="4" t="s">
        <v>31</v>
      </c>
      <c r="M4163" s="4" t="s">
        <v>31</v>
      </c>
    </row>
    <row r="4164" customFormat="false" ht="15.75" hidden="false" customHeight="true" outlineLevel="0" collapsed="false">
      <c r="A4164" s="15" t="n">
        <v>1286</v>
      </c>
      <c r="B4164" s="15" t="s">
        <v>23420</v>
      </c>
      <c r="C4164" s="15"/>
      <c r="D4164" s="15" t="s">
        <v>23421</v>
      </c>
      <c r="E4164" s="16" t="s">
        <v>23422</v>
      </c>
      <c r="F4164" s="15" t="s">
        <v>1854</v>
      </c>
      <c r="G4164" s="15" t="s">
        <v>431</v>
      </c>
      <c r="H4164" s="5" t="s">
        <v>23423</v>
      </c>
      <c r="I4164" s="17" t="s">
        <v>23424</v>
      </c>
      <c r="J4164" s="5" t="n">
        <f aca="false">LEN(K4164)</f>
        <v>19</v>
      </c>
      <c r="K4164" s="19" t="s">
        <v>23425</v>
      </c>
      <c r="L4164" s="4" t="s">
        <v>21</v>
      </c>
      <c r="M4164" s="4" t="s">
        <v>31</v>
      </c>
    </row>
    <row r="4165" customFormat="false" ht="15.75" hidden="false" customHeight="true" outlineLevel="0" collapsed="false">
      <c r="A4165" s="4" t="n">
        <v>1298</v>
      </c>
      <c r="B4165" s="4" t="s">
        <v>23426</v>
      </c>
      <c r="C4165" s="4"/>
      <c r="D4165" s="4" t="s">
        <v>23427</v>
      </c>
      <c r="E4165" s="5" t="s">
        <v>23428</v>
      </c>
      <c r="F4165" s="4" t="s">
        <v>23429</v>
      </c>
      <c r="G4165" s="4" t="s">
        <v>322</v>
      </c>
      <c r="H4165" s="5" t="s">
        <v>23430</v>
      </c>
      <c r="I4165" s="4" t="s">
        <v>23431</v>
      </c>
      <c r="J4165" s="5" t="n">
        <f aca="false">LEN(K4165)</f>
        <v>19</v>
      </c>
      <c r="K4165" s="6" t="s">
        <v>23432</v>
      </c>
      <c r="L4165" s="4" t="s">
        <v>31</v>
      </c>
      <c r="M4165" s="4" t="s">
        <v>381</v>
      </c>
    </row>
    <row r="4166" customFormat="false" ht="15.75" hidden="false" customHeight="true" outlineLevel="0" collapsed="false">
      <c r="A4166" s="4" t="n">
        <v>1325</v>
      </c>
      <c r="B4166" s="4" t="s">
        <v>23433</v>
      </c>
      <c r="C4166" s="4"/>
      <c r="D4166" s="4" t="s">
        <v>23434</v>
      </c>
      <c r="E4166" s="5" t="s">
        <v>8756</v>
      </c>
      <c r="F4166" s="4" t="s">
        <v>8757</v>
      </c>
      <c r="G4166" s="4" t="s">
        <v>322</v>
      </c>
      <c r="H4166" s="5" t="s">
        <v>23435</v>
      </c>
      <c r="I4166" s="4" t="s">
        <v>23436</v>
      </c>
      <c r="J4166" s="5" t="n">
        <f aca="false">LEN(K4166)</f>
        <v>19</v>
      </c>
      <c r="K4166" s="6" t="s">
        <v>23437</v>
      </c>
      <c r="L4166" s="4" t="s">
        <v>21</v>
      </c>
      <c r="M4166" s="4" t="s">
        <v>1863</v>
      </c>
    </row>
    <row r="4167" customFormat="false" ht="27.75" hidden="false" customHeight="true" outlineLevel="0" collapsed="false">
      <c r="A4167" s="4" t="n">
        <v>1341</v>
      </c>
      <c r="B4167" s="4" t="s">
        <v>23438</v>
      </c>
      <c r="C4167" s="4"/>
      <c r="D4167" s="4" t="s">
        <v>23439</v>
      </c>
      <c r="E4167" s="5" t="s">
        <v>808</v>
      </c>
      <c r="F4167" s="4" t="s">
        <v>322</v>
      </c>
      <c r="G4167" s="4" t="s">
        <v>322</v>
      </c>
      <c r="H4167" s="5" t="s">
        <v>23440</v>
      </c>
      <c r="I4167" s="7" t="s">
        <v>23441</v>
      </c>
      <c r="J4167" s="5" t="n">
        <f aca="false">LEN(K4167)</f>
        <v>19</v>
      </c>
      <c r="K4167" s="6" t="s">
        <v>23003</v>
      </c>
      <c r="L4167" s="4" t="s">
        <v>31</v>
      </c>
      <c r="M4167" s="4" t="s">
        <v>1085</v>
      </c>
    </row>
    <row r="4168" customFormat="false" ht="15.75" hidden="false" customHeight="true" outlineLevel="0" collapsed="false">
      <c r="A4168" s="4" t="n">
        <v>1355</v>
      </c>
      <c r="B4168" s="4" t="s">
        <v>23442</v>
      </c>
      <c r="C4168" s="4"/>
      <c r="D4168" s="4" t="s">
        <v>23443</v>
      </c>
      <c r="E4168" s="5" t="s">
        <v>23444</v>
      </c>
      <c r="F4168" s="4" t="s">
        <v>23445</v>
      </c>
      <c r="G4168" s="4" t="s">
        <v>322</v>
      </c>
      <c r="H4168" s="5" t="s">
        <v>23446</v>
      </c>
      <c r="I4168" s="7" t="s">
        <v>23447</v>
      </c>
      <c r="J4168" s="5" t="n">
        <f aca="false">LEN(K4168)</f>
        <v>19</v>
      </c>
      <c r="K4168" s="6" t="str">
        <f aca="false">LOWER(SUBSTITUTE(SUBSTITUTE(SUBSTITUTE(SUBSTITUTE(SUBSTITUTE(SUBSTITUTE(SUBSTITUTE(B4168,"S.L.",""),"SL",""),"S.A.",""),"SA","")," ",""),".",""),",",""))&amp;".com"</f>
        <v>siglodeororural.com</v>
      </c>
      <c r="L4168" s="4" t="s">
        <v>21</v>
      </c>
      <c r="M4168" s="4" t="s">
        <v>929</v>
      </c>
    </row>
    <row r="4169" customFormat="false" ht="15.75" hidden="false" customHeight="true" outlineLevel="0" collapsed="false">
      <c r="A4169" s="4" t="n">
        <v>1364</v>
      </c>
      <c r="B4169" s="4" t="s">
        <v>23448</v>
      </c>
      <c r="C4169" s="4"/>
      <c r="D4169" s="4" t="s">
        <v>23449</v>
      </c>
      <c r="E4169" s="5" t="s">
        <v>3898</v>
      </c>
      <c r="F4169" s="4" t="s">
        <v>3899</v>
      </c>
      <c r="G4169" s="4" t="s">
        <v>322</v>
      </c>
      <c r="H4169" s="5" t="s">
        <v>23450</v>
      </c>
      <c r="I4169" s="4" t="s">
        <v>23451</v>
      </c>
      <c r="J4169" s="5" t="n">
        <f aca="false">LEN(K4169)</f>
        <v>19</v>
      </c>
      <c r="K4169" s="6" t="s">
        <v>23452</v>
      </c>
      <c r="L4169" s="4" t="s">
        <v>78</v>
      </c>
      <c r="M4169" s="4" t="s">
        <v>368</v>
      </c>
    </row>
    <row r="4170" customFormat="false" ht="15.75" hidden="false" customHeight="true" outlineLevel="0" collapsed="false">
      <c r="A4170" s="4" t="n">
        <v>1367</v>
      </c>
      <c r="B4170" s="4" t="s">
        <v>23453</v>
      </c>
      <c r="C4170" s="4"/>
      <c r="D4170" s="4" t="s">
        <v>23454</v>
      </c>
      <c r="E4170" s="5" t="s">
        <v>7108</v>
      </c>
      <c r="F4170" s="4" t="s">
        <v>7109</v>
      </c>
      <c r="G4170" s="4" t="s">
        <v>322</v>
      </c>
      <c r="H4170" s="5" t="s">
        <v>23455</v>
      </c>
      <c r="I4170" s="7" t="s">
        <v>23456</v>
      </c>
      <c r="J4170" s="5" t="n">
        <f aca="false">LEN(K4170)</f>
        <v>19</v>
      </c>
      <c r="K4170" s="6" t="s">
        <v>23457</v>
      </c>
      <c r="L4170" s="4" t="s">
        <v>66</v>
      </c>
      <c r="M4170" s="4" t="s">
        <v>2429</v>
      </c>
    </row>
    <row r="4171" customFormat="false" ht="15.75" hidden="false" customHeight="true" outlineLevel="0" collapsed="false">
      <c r="A4171" s="4" t="n">
        <v>1369</v>
      </c>
      <c r="B4171" s="4" t="s">
        <v>23458</v>
      </c>
      <c r="C4171" s="4"/>
      <c r="D4171" s="4" t="s">
        <v>23459</v>
      </c>
      <c r="E4171" s="5" t="s">
        <v>23460</v>
      </c>
      <c r="F4171" s="4" t="s">
        <v>23461</v>
      </c>
      <c r="G4171" s="4" t="s">
        <v>322</v>
      </c>
      <c r="H4171" s="5" t="s">
        <v>23462</v>
      </c>
      <c r="I4171" s="4" t="s">
        <v>23463</v>
      </c>
      <c r="J4171" s="5" t="n">
        <f aca="false">LEN(K4171)</f>
        <v>19</v>
      </c>
      <c r="K4171" s="6" t="str">
        <f aca="false">LOWER(SUBSTITUTE(SUBSTITUTE(SUBSTITUTE(SUBSTITUTE(SUBSTITUTE(SUBSTITUTE(SUBSTITUTE(B4171,"S.L.",""),"SL",""),"S.A.",""),"SA","")," ",""),".",""),",",""))&amp;".com"</f>
        <v>sierradefrancia.com</v>
      </c>
      <c r="L4171" s="4" t="s">
        <v>31</v>
      </c>
      <c r="M4171" s="4" t="s">
        <v>1016</v>
      </c>
    </row>
    <row r="4172" customFormat="false" ht="15.75" hidden="false" customHeight="true" outlineLevel="0" collapsed="false">
      <c r="A4172" s="4" t="n">
        <v>1370</v>
      </c>
      <c r="B4172" s="4" t="s">
        <v>23464</v>
      </c>
      <c r="C4172" s="4"/>
      <c r="D4172" s="4" t="s">
        <v>23465</v>
      </c>
      <c r="E4172" s="5" t="s">
        <v>22814</v>
      </c>
      <c r="F4172" s="4" t="s">
        <v>22815</v>
      </c>
      <c r="G4172" s="4" t="s">
        <v>322</v>
      </c>
      <c r="H4172" s="5" t="s">
        <v>23466</v>
      </c>
      <c r="I4172" s="7" t="s">
        <v>22816</v>
      </c>
      <c r="J4172" s="5" t="n">
        <f aca="false">LEN(K4172)</f>
        <v>19</v>
      </c>
      <c r="K4172" s="6" t="s">
        <v>22817</v>
      </c>
      <c r="L4172" s="4" t="s">
        <v>78</v>
      </c>
      <c r="M4172" s="4" t="s">
        <v>996</v>
      </c>
    </row>
    <row r="4173" customFormat="false" ht="27.75" hidden="false" customHeight="true" outlineLevel="0" collapsed="false">
      <c r="A4173" s="4" t="n">
        <v>1376</v>
      </c>
      <c r="B4173" s="4" t="s">
        <v>23467</v>
      </c>
      <c r="C4173" s="4"/>
      <c r="D4173" s="4" t="s">
        <v>23468</v>
      </c>
      <c r="E4173" s="5" t="s">
        <v>7114</v>
      </c>
      <c r="F4173" s="4" t="s">
        <v>7115</v>
      </c>
      <c r="G4173" s="4" t="s">
        <v>322</v>
      </c>
      <c r="H4173" s="5" t="s">
        <v>23469</v>
      </c>
      <c r="I4173" s="7" t="s">
        <v>23470</v>
      </c>
      <c r="J4173" s="5" t="n">
        <f aca="false">LEN(K4173)</f>
        <v>19</v>
      </c>
      <c r="K4173" s="6" t="s">
        <v>23471</v>
      </c>
      <c r="L4173" s="4" t="s">
        <v>57</v>
      </c>
      <c r="M4173" s="4" t="s">
        <v>1208</v>
      </c>
    </row>
    <row r="4174" customFormat="false" ht="15.75" hidden="false" customHeight="true" outlineLevel="0" collapsed="false">
      <c r="A4174" s="4" t="n">
        <v>1403</v>
      </c>
      <c r="B4174" s="4" t="s">
        <v>23472</v>
      </c>
      <c r="C4174" s="4"/>
      <c r="D4174" s="4" t="s">
        <v>23473</v>
      </c>
      <c r="E4174" s="5" t="s">
        <v>23474</v>
      </c>
      <c r="F4174" s="4" t="s">
        <v>1097</v>
      </c>
      <c r="G4174" s="4" t="s">
        <v>1097</v>
      </c>
      <c r="H4174" s="5" t="s">
        <v>23475</v>
      </c>
      <c r="I4174" s="7" t="s">
        <v>23476</v>
      </c>
      <c r="J4174" s="5" t="n">
        <f aca="false">LEN(K4174)</f>
        <v>19</v>
      </c>
      <c r="K4174" s="6" t="s">
        <v>23477</v>
      </c>
      <c r="L4174" s="4" t="s">
        <v>66</v>
      </c>
      <c r="M4174" s="4" t="s">
        <v>3470</v>
      </c>
    </row>
    <row r="4175" customFormat="false" ht="15.75" hidden="false" customHeight="true" outlineLevel="0" collapsed="false">
      <c r="A4175" s="4" t="n">
        <v>1412</v>
      </c>
      <c r="B4175" s="4" t="s">
        <v>23478</v>
      </c>
      <c r="C4175" s="4"/>
      <c r="D4175" s="4" t="s">
        <v>23479</v>
      </c>
      <c r="E4175" s="5" t="s">
        <v>7139</v>
      </c>
      <c r="F4175" s="4" t="s">
        <v>7140</v>
      </c>
      <c r="G4175" s="4" t="s">
        <v>1097</v>
      </c>
      <c r="H4175" s="5" t="s">
        <v>23480</v>
      </c>
      <c r="I4175" s="4" t="s">
        <v>23481</v>
      </c>
      <c r="J4175" s="5" t="n">
        <f aca="false">LEN(K4175)</f>
        <v>19</v>
      </c>
      <c r="K4175" s="6" t="s">
        <v>23482</v>
      </c>
      <c r="L4175" s="4" t="s">
        <v>31</v>
      </c>
      <c r="M4175" s="4" t="s">
        <v>2321</v>
      </c>
    </row>
    <row r="4176" customFormat="false" ht="15.75" hidden="false" customHeight="true" outlineLevel="0" collapsed="false">
      <c r="A4176" s="4" t="n">
        <v>1441</v>
      </c>
      <c r="B4176" s="4" t="s">
        <v>23483</v>
      </c>
      <c r="C4176" s="4"/>
      <c r="D4176" s="4" t="s">
        <v>23484</v>
      </c>
      <c r="E4176" s="5" t="s">
        <v>4484</v>
      </c>
      <c r="F4176" s="4" t="s">
        <v>4485</v>
      </c>
      <c r="G4176" s="4" t="s">
        <v>1097</v>
      </c>
      <c r="H4176" s="5" t="s">
        <v>23485</v>
      </c>
      <c r="I4176" s="7" t="s">
        <v>23486</v>
      </c>
      <c r="J4176" s="5" t="n">
        <f aca="false">LEN(K4176)</f>
        <v>19</v>
      </c>
      <c r="K4176" s="6" t="s">
        <v>23487</v>
      </c>
      <c r="L4176" s="4" t="s">
        <v>31</v>
      </c>
      <c r="M4176" s="4" t="s">
        <v>794</v>
      </c>
    </row>
    <row r="4177" customFormat="false" ht="15.75" hidden="false" customHeight="true" outlineLevel="0" collapsed="false">
      <c r="A4177" s="4" t="n">
        <v>1464</v>
      </c>
      <c r="B4177" s="4" t="s">
        <v>23488</v>
      </c>
      <c r="C4177" s="4"/>
      <c r="D4177" s="4" t="s">
        <v>23489</v>
      </c>
      <c r="E4177" s="5" t="s">
        <v>23490</v>
      </c>
      <c r="F4177" s="4" t="s">
        <v>23491</v>
      </c>
      <c r="G4177" s="4" t="s">
        <v>1097</v>
      </c>
      <c r="H4177" s="5" t="s">
        <v>23492</v>
      </c>
      <c r="I4177" s="7" t="s">
        <v>23493</v>
      </c>
      <c r="J4177" s="5" t="n">
        <f aca="false">LEN(K4177)</f>
        <v>19</v>
      </c>
      <c r="K4177" s="6" t="s">
        <v>23494</v>
      </c>
      <c r="L4177" s="4" t="s">
        <v>78</v>
      </c>
      <c r="M4177" s="4" t="s">
        <v>794</v>
      </c>
    </row>
    <row r="4178" customFormat="false" ht="15.75" hidden="false" customHeight="true" outlineLevel="0" collapsed="false">
      <c r="A4178" s="4" t="n">
        <v>1473</v>
      </c>
      <c r="B4178" s="4" t="s">
        <v>23495</v>
      </c>
      <c r="C4178" s="4"/>
      <c r="D4178" s="4" t="s">
        <v>23496</v>
      </c>
      <c r="E4178" s="5" t="s">
        <v>5781</v>
      </c>
      <c r="F4178" s="4" t="s">
        <v>5782</v>
      </c>
      <c r="G4178" s="4" t="s">
        <v>464</v>
      </c>
      <c r="H4178" s="5" t="s">
        <v>23497</v>
      </c>
      <c r="I4178" s="7" t="s">
        <v>23498</v>
      </c>
      <c r="J4178" s="5" t="n">
        <f aca="false">LEN(K4178)</f>
        <v>19</v>
      </c>
      <c r="K4178" s="6" t="s">
        <v>23499</v>
      </c>
      <c r="L4178" s="4" t="s">
        <v>78</v>
      </c>
      <c r="M4178" s="4" t="s">
        <v>996</v>
      </c>
    </row>
    <row r="4179" customFormat="false" ht="15.75" hidden="false" customHeight="true" outlineLevel="0" collapsed="false">
      <c r="A4179" s="4" t="n">
        <v>1483</v>
      </c>
      <c r="B4179" s="4" t="s">
        <v>23500</v>
      </c>
      <c r="C4179" s="4"/>
      <c r="D4179" s="4" t="s">
        <v>23501</v>
      </c>
      <c r="E4179" s="5" t="s">
        <v>7152</v>
      </c>
      <c r="F4179" s="4" t="s">
        <v>464</v>
      </c>
      <c r="G4179" s="4" t="s">
        <v>464</v>
      </c>
      <c r="H4179" s="5" t="s">
        <v>23502</v>
      </c>
      <c r="I4179" s="7" t="s">
        <v>23503</v>
      </c>
      <c r="J4179" s="5" t="n">
        <f aca="false">LEN(K4179)</f>
        <v>19</v>
      </c>
      <c r="K4179" s="6" t="s">
        <v>23504</v>
      </c>
      <c r="L4179" s="4" t="s">
        <v>78</v>
      </c>
      <c r="M4179" s="4" t="s">
        <v>2082</v>
      </c>
    </row>
    <row r="4180" customFormat="false" ht="15.75" hidden="false" customHeight="true" outlineLevel="0" collapsed="false">
      <c r="A4180" s="4" t="n">
        <v>1486</v>
      </c>
      <c r="B4180" s="4" t="s">
        <v>23505</v>
      </c>
      <c r="C4180" s="4"/>
      <c r="D4180" s="4" t="s">
        <v>23506</v>
      </c>
      <c r="E4180" s="5" t="s">
        <v>5788</v>
      </c>
      <c r="F4180" s="4" t="s">
        <v>464</v>
      </c>
      <c r="G4180" s="4" t="s">
        <v>464</v>
      </c>
      <c r="H4180" s="5" t="s">
        <v>23507</v>
      </c>
      <c r="I4180" s="4" t="s">
        <v>23508</v>
      </c>
      <c r="J4180" s="5" t="n">
        <f aca="false">LEN(K4180)</f>
        <v>19</v>
      </c>
      <c r="K4180" s="6" t="s">
        <v>23509</v>
      </c>
      <c r="L4180" s="4" t="s">
        <v>66</v>
      </c>
      <c r="M4180" s="4" t="s">
        <v>31</v>
      </c>
    </row>
    <row r="4181" customFormat="false" ht="15.75" hidden="false" customHeight="true" outlineLevel="0" collapsed="false">
      <c r="A4181" s="4" t="n">
        <v>1504</v>
      </c>
      <c r="B4181" s="4" t="s">
        <v>23510</v>
      </c>
      <c r="C4181" s="4"/>
      <c r="D4181" s="4" t="s">
        <v>23511</v>
      </c>
      <c r="E4181" s="5" t="s">
        <v>23512</v>
      </c>
      <c r="F4181" s="4" t="s">
        <v>464</v>
      </c>
      <c r="G4181" s="4" t="s">
        <v>464</v>
      </c>
      <c r="H4181" s="5" t="s">
        <v>23513</v>
      </c>
      <c r="I4181" s="4" t="s">
        <v>23514</v>
      </c>
      <c r="J4181" s="5" t="n">
        <f aca="false">LEN(K4181)</f>
        <v>19</v>
      </c>
      <c r="K4181" s="6" t="str">
        <f aca="false">LOWER(SUBSTITUTE(SUBSTITUTE(SUBSTITUTE(SUBSTITUTE(SUBSTITUTE(SUBSTITUTE(SUBSTITUTE(B4181,"S.L.",""),"SL",""),"S.A.",""),"SA","")," ",""),".",""),",",""))&amp;".com"</f>
        <v>cigarraldelalba.com</v>
      </c>
      <c r="L4181" s="4" t="s">
        <v>57</v>
      </c>
      <c r="M4181" s="4" t="s">
        <v>3203</v>
      </c>
    </row>
    <row r="4182" customFormat="false" ht="15.75" hidden="false" customHeight="true" outlineLevel="0" collapsed="false">
      <c r="A4182" s="4" t="n">
        <v>1508</v>
      </c>
      <c r="B4182" s="4" t="s">
        <v>23515</v>
      </c>
      <c r="C4182" s="4"/>
      <c r="D4182" s="4" t="s">
        <v>23516</v>
      </c>
      <c r="E4182" s="5" t="s">
        <v>3206</v>
      </c>
      <c r="F4182" s="4" t="s">
        <v>464</v>
      </c>
      <c r="G4182" s="4" t="s">
        <v>464</v>
      </c>
      <c r="H4182" s="5" t="s">
        <v>23517</v>
      </c>
      <c r="I4182" s="7" t="s">
        <v>23518</v>
      </c>
      <c r="J4182" s="5" t="n">
        <f aca="false">LEN(K4182)</f>
        <v>19</v>
      </c>
      <c r="K4182" s="19" t="s">
        <v>23519</v>
      </c>
      <c r="L4182" s="4" t="s">
        <v>21</v>
      </c>
      <c r="M4182" s="4" t="s">
        <v>1793</v>
      </c>
    </row>
    <row r="4183" customFormat="false" ht="15.75" hidden="false" customHeight="true" outlineLevel="0" collapsed="false">
      <c r="A4183" s="4" t="n">
        <v>1510</v>
      </c>
      <c r="B4183" s="4" t="s">
        <v>23520</v>
      </c>
      <c r="C4183" s="4"/>
      <c r="D4183" s="4" t="s">
        <v>23521</v>
      </c>
      <c r="E4183" s="5" t="s">
        <v>1031</v>
      </c>
      <c r="F4183" s="4" t="s">
        <v>464</v>
      </c>
      <c r="G4183" s="4" t="s">
        <v>464</v>
      </c>
      <c r="H4183" s="5" t="s">
        <v>23522</v>
      </c>
      <c r="I4183" s="4" t="s">
        <v>23523</v>
      </c>
      <c r="J4183" s="5" t="n">
        <f aca="false">LEN(K4183)</f>
        <v>19</v>
      </c>
      <c r="K4183" s="10" t="s">
        <v>23524</v>
      </c>
      <c r="L4183" s="4" t="s">
        <v>57</v>
      </c>
      <c r="M4183" s="4" t="s">
        <v>326</v>
      </c>
    </row>
    <row r="4184" customFormat="false" ht="15.75" hidden="false" customHeight="true" outlineLevel="0" collapsed="false">
      <c r="A4184" s="4" t="n">
        <v>1530</v>
      </c>
      <c r="B4184" s="4" t="s">
        <v>23525</v>
      </c>
      <c r="C4184" s="4"/>
      <c r="D4184" s="4" t="s">
        <v>23526</v>
      </c>
      <c r="E4184" s="5" t="s">
        <v>16267</v>
      </c>
      <c r="F4184" s="4" t="s">
        <v>16268</v>
      </c>
      <c r="G4184" s="4" t="s">
        <v>464</v>
      </c>
      <c r="H4184" s="5" t="s">
        <v>23527</v>
      </c>
      <c r="I4184" s="17" t="s">
        <v>23528</v>
      </c>
      <c r="J4184" s="5" t="n">
        <f aca="false">LEN(K4184)</f>
        <v>19</v>
      </c>
      <c r="K4184" s="19" t="s">
        <v>23529</v>
      </c>
      <c r="L4184" s="4" t="s">
        <v>78</v>
      </c>
      <c r="M4184" s="4" t="s">
        <v>326</v>
      </c>
    </row>
    <row r="4185" customFormat="false" ht="15.75" hidden="false" customHeight="true" outlineLevel="0" collapsed="false">
      <c r="A4185" s="4" t="n">
        <v>1545</v>
      </c>
      <c r="B4185" s="4" t="s">
        <v>15300</v>
      </c>
      <c r="C4185" s="4"/>
      <c r="D4185" s="4" t="s">
        <v>23530</v>
      </c>
      <c r="E4185" s="5" t="s">
        <v>23531</v>
      </c>
      <c r="F4185" s="4" t="s">
        <v>23532</v>
      </c>
      <c r="G4185" s="4" t="s">
        <v>464</v>
      </c>
      <c r="H4185" s="5" t="s">
        <v>23533</v>
      </c>
      <c r="I4185" s="4" t="s">
        <v>23534</v>
      </c>
      <c r="J4185" s="5" t="n">
        <f aca="false">LEN(K4185)</f>
        <v>19</v>
      </c>
      <c r="K4185" s="10" t="s">
        <v>23535</v>
      </c>
      <c r="L4185" s="4" t="s">
        <v>66</v>
      </c>
      <c r="M4185" s="4" t="s">
        <v>118</v>
      </c>
    </row>
    <row r="4186" customFormat="false" ht="15.75" hidden="false" customHeight="true" outlineLevel="0" collapsed="false">
      <c r="A4186" s="4" t="n">
        <v>1579</v>
      </c>
      <c r="B4186" s="4" t="s">
        <v>23536</v>
      </c>
      <c r="C4186" s="4"/>
      <c r="D4186" s="4" t="s">
        <v>23537</v>
      </c>
      <c r="E4186" s="5" t="s">
        <v>2368</v>
      </c>
      <c r="F4186" s="4" t="s">
        <v>2369</v>
      </c>
      <c r="G4186" s="4" t="s">
        <v>2093</v>
      </c>
      <c r="H4186" s="5" t="s">
        <v>23538</v>
      </c>
      <c r="I4186" s="7" t="s">
        <v>23539</v>
      </c>
      <c r="J4186" s="5" t="n">
        <f aca="false">LEN(K4186)</f>
        <v>19</v>
      </c>
      <c r="K4186" s="6" t="s">
        <v>23540</v>
      </c>
      <c r="L4186" s="4" t="s">
        <v>21</v>
      </c>
      <c r="M4186" s="4" t="s">
        <v>3461</v>
      </c>
    </row>
    <row r="4187" customFormat="false" ht="15.75" hidden="false" customHeight="true" outlineLevel="0" collapsed="false">
      <c r="A4187" s="4" t="n">
        <v>1583</v>
      </c>
      <c r="B4187" s="4" t="s">
        <v>23541</v>
      </c>
      <c r="C4187" s="4"/>
      <c r="D4187" s="4" t="s">
        <v>23542</v>
      </c>
      <c r="E4187" s="5" t="s">
        <v>23543</v>
      </c>
      <c r="F4187" s="4" t="s">
        <v>23544</v>
      </c>
      <c r="G4187" s="4" t="s">
        <v>2093</v>
      </c>
      <c r="H4187" s="5" t="s">
        <v>23545</v>
      </c>
      <c r="I4187" s="17" t="s">
        <v>23546</v>
      </c>
      <c r="J4187" s="5" t="n">
        <f aca="false">LEN(K4187)</f>
        <v>19</v>
      </c>
      <c r="K4187" s="19" t="s">
        <v>23547</v>
      </c>
      <c r="L4187" s="4" t="s">
        <v>21</v>
      </c>
      <c r="M4187" s="4" t="s">
        <v>996</v>
      </c>
    </row>
    <row r="4188" customFormat="false" ht="15.75" hidden="false" customHeight="true" outlineLevel="0" collapsed="false">
      <c r="A4188" s="4" t="n">
        <v>1592</v>
      </c>
      <c r="B4188" s="4" t="s">
        <v>23548</v>
      </c>
      <c r="C4188" s="4"/>
      <c r="D4188" s="4" t="s">
        <v>23549</v>
      </c>
      <c r="E4188" s="5" t="s">
        <v>3238</v>
      </c>
      <c r="F4188" s="4" t="s">
        <v>3239</v>
      </c>
      <c r="G4188" s="4" t="s">
        <v>2093</v>
      </c>
      <c r="H4188" s="5" t="s">
        <v>23550</v>
      </c>
      <c r="I4188" s="4" t="s">
        <v>23551</v>
      </c>
      <c r="J4188" s="5" t="n">
        <f aca="false">LEN(K4188)</f>
        <v>19</v>
      </c>
      <c r="K4188" s="6" t="s">
        <v>23552</v>
      </c>
      <c r="L4188" s="4" t="s">
        <v>21</v>
      </c>
      <c r="M4188" s="4" t="s">
        <v>794</v>
      </c>
    </row>
    <row r="4189" customFormat="false" ht="27.75" hidden="false" customHeight="true" outlineLevel="0" collapsed="false">
      <c r="A4189" s="4" t="n">
        <v>1598</v>
      </c>
      <c r="B4189" s="4" t="s">
        <v>23553</v>
      </c>
      <c r="C4189" s="4"/>
      <c r="D4189" s="4" t="s">
        <v>23554</v>
      </c>
      <c r="E4189" s="5" t="s">
        <v>23555</v>
      </c>
      <c r="F4189" s="4" t="s">
        <v>23556</v>
      </c>
      <c r="G4189" s="4" t="s">
        <v>2093</v>
      </c>
      <c r="H4189" s="5" t="s">
        <v>23557</v>
      </c>
      <c r="I4189" s="7" t="s">
        <v>23558</v>
      </c>
      <c r="J4189" s="5" t="n">
        <f aca="false">LEN(K4189)</f>
        <v>19</v>
      </c>
      <c r="K4189" s="19" t="s">
        <v>23559</v>
      </c>
      <c r="L4189" s="4" t="s">
        <v>78</v>
      </c>
      <c r="M4189" s="4" t="s">
        <v>2429</v>
      </c>
    </row>
    <row r="4190" customFormat="false" ht="15.75" hidden="false" customHeight="true" outlineLevel="0" collapsed="false">
      <c r="A4190" s="4" t="n">
        <v>1615</v>
      </c>
      <c r="B4190" s="4" t="s">
        <v>23560</v>
      </c>
      <c r="C4190" s="4"/>
      <c r="D4190" s="4" t="s">
        <v>23561</v>
      </c>
      <c r="E4190" s="5" t="s">
        <v>23562</v>
      </c>
      <c r="F4190" s="4" t="s">
        <v>23563</v>
      </c>
      <c r="G4190" s="4" t="s">
        <v>2093</v>
      </c>
      <c r="H4190" s="5" t="s">
        <v>23564</v>
      </c>
      <c r="I4190" s="4" t="s">
        <v>23565</v>
      </c>
      <c r="J4190" s="5" t="n">
        <f aca="false">LEN(K4190)</f>
        <v>19</v>
      </c>
      <c r="K4190" s="6" t="s">
        <v>23566</v>
      </c>
      <c r="L4190" s="4" t="s">
        <v>31</v>
      </c>
      <c r="M4190" s="4" t="s">
        <v>1759</v>
      </c>
    </row>
    <row r="4191" customFormat="false" ht="15.75" hidden="false" customHeight="true" outlineLevel="0" collapsed="false">
      <c r="A4191" s="4" t="n">
        <v>1616</v>
      </c>
      <c r="B4191" s="4" t="s">
        <v>23567</v>
      </c>
      <c r="C4191" s="4"/>
      <c r="D4191" s="4" t="s">
        <v>23568</v>
      </c>
      <c r="E4191" s="5" t="s">
        <v>19003</v>
      </c>
      <c r="F4191" s="4" t="s">
        <v>19004</v>
      </c>
      <c r="G4191" s="4" t="s">
        <v>2093</v>
      </c>
      <c r="H4191" s="5" t="s">
        <v>23569</v>
      </c>
      <c r="I4191" s="4" t="s">
        <v>23570</v>
      </c>
      <c r="J4191" s="5" t="n">
        <f aca="false">LEN(K4191)</f>
        <v>19</v>
      </c>
      <c r="K4191" s="6" t="str">
        <f aca="false">LOWER(SUBSTITUTE(SUBSTITUTE(SUBSTITUTE(SUBSTITUTE(SUBSTITUTE(SUBSTITUTE(SUBSTITUTE(B4191,"S.L.",""),"SL",""),"S.A.",""),"SA","")," ",""),".",""),",",""))&amp;".com"</f>
        <v>estadosdelduque.com</v>
      </c>
      <c r="L4191" s="4" t="s">
        <v>78</v>
      </c>
      <c r="M4191" s="4" t="s">
        <v>2082</v>
      </c>
    </row>
    <row r="4192" customFormat="false" ht="15.75" hidden="false" customHeight="true" outlineLevel="0" collapsed="false">
      <c r="A4192" s="4" t="n">
        <v>1621</v>
      </c>
      <c r="B4192" s="4" t="s">
        <v>23571</v>
      </c>
      <c r="C4192" s="4"/>
      <c r="D4192" s="4" t="s">
        <v>23572</v>
      </c>
      <c r="E4192" s="5" t="s">
        <v>23573</v>
      </c>
      <c r="F4192" s="4" t="s">
        <v>23574</v>
      </c>
      <c r="G4192" s="4" t="s">
        <v>2093</v>
      </c>
      <c r="H4192" s="5" t="s">
        <v>23575</v>
      </c>
      <c r="I4192" s="7" t="s">
        <v>23576</v>
      </c>
      <c r="J4192" s="5" t="n">
        <f aca="false">LEN(K4192)</f>
        <v>19</v>
      </c>
      <c r="K4192" s="5" t="s">
        <v>23577</v>
      </c>
      <c r="L4192" s="4" t="s">
        <v>31</v>
      </c>
      <c r="M4192" s="4" t="s">
        <v>794</v>
      </c>
    </row>
    <row r="4193" customFormat="false" ht="15.75" hidden="false" customHeight="true" outlineLevel="0" collapsed="false">
      <c r="A4193" s="4" t="n">
        <v>1625</v>
      </c>
      <c r="B4193" s="4" t="s">
        <v>23578</v>
      </c>
      <c r="C4193" s="4"/>
      <c r="D4193" s="4" t="s">
        <v>23579</v>
      </c>
      <c r="E4193" s="5" t="s">
        <v>5812</v>
      </c>
      <c r="F4193" s="4" t="s">
        <v>5813</v>
      </c>
      <c r="G4193" s="4" t="s">
        <v>895</v>
      </c>
      <c r="H4193" s="5" t="s">
        <v>23580</v>
      </c>
      <c r="I4193" s="4" t="s">
        <v>23581</v>
      </c>
      <c r="J4193" s="5" t="n">
        <f aca="false">LEN(K4193)</f>
        <v>19</v>
      </c>
      <c r="K4193" s="6" t="s">
        <v>23582</v>
      </c>
      <c r="L4193" s="4" t="s">
        <v>57</v>
      </c>
      <c r="M4193" s="4" t="s">
        <v>3461</v>
      </c>
    </row>
    <row r="4194" customFormat="false" ht="15.75" hidden="false" customHeight="true" outlineLevel="0" collapsed="false">
      <c r="A4194" s="4" t="n">
        <v>1638</v>
      </c>
      <c r="B4194" s="4" t="s">
        <v>23583</v>
      </c>
      <c r="C4194" s="4"/>
      <c r="D4194" s="4" t="s">
        <v>23584</v>
      </c>
      <c r="E4194" s="5" t="s">
        <v>5806</v>
      </c>
      <c r="F4194" s="4" t="s">
        <v>895</v>
      </c>
      <c r="G4194" s="4" t="s">
        <v>895</v>
      </c>
      <c r="H4194" s="5" t="s">
        <v>23585</v>
      </c>
      <c r="I4194" s="7" t="s">
        <v>23586</v>
      </c>
      <c r="J4194" s="5" t="n">
        <f aca="false">LEN(K4194)</f>
        <v>19</v>
      </c>
      <c r="K4194" s="19" t="s">
        <v>23587</v>
      </c>
      <c r="L4194" s="4" t="s">
        <v>57</v>
      </c>
      <c r="M4194" s="4" t="s">
        <v>3895</v>
      </c>
    </row>
    <row r="4195" customFormat="false" ht="15.75" hidden="false" customHeight="true" outlineLevel="0" collapsed="false">
      <c r="A4195" s="4" t="n">
        <v>1657</v>
      </c>
      <c r="B4195" s="4" t="s">
        <v>23588</v>
      </c>
      <c r="C4195" s="4"/>
      <c r="D4195" s="4" t="s">
        <v>23589</v>
      </c>
      <c r="E4195" s="5" t="s">
        <v>8832</v>
      </c>
      <c r="F4195" s="4" t="s">
        <v>8833</v>
      </c>
      <c r="G4195" s="4" t="s">
        <v>895</v>
      </c>
      <c r="H4195" s="5" t="s">
        <v>23590</v>
      </c>
      <c r="I4195" s="4" t="s">
        <v>23591</v>
      </c>
      <c r="J4195" s="5" t="n">
        <f aca="false">LEN(K4195)</f>
        <v>19</v>
      </c>
      <c r="K4195" s="6" t="s">
        <v>23592</v>
      </c>
      <c r="L4195" s="4" t="s">
        <v>66</v>
      </c>
      <c r="M4195" s="4" t="s">
        <v>31</v>
      </c>
    </row>
    <row r="4196" customFormat="false" ht="15.75" hidden="false" customHeight="true" outlineLevel="0" collapsed="false">
      <c r="A4196" s="4" t="n">
        <v>1685</v>
      </c>
      <c r="B4196" s="4" t="s">
        <v>23593</v>
      </c>
      <c r="C4196" s="4"/>
      <c r="D4196" s="4" t="s">
        <v>23594</v>
      </c>
      <c r="E4196" s="5" t="s">
        <v>23595</v>
      </c>
      <c r="F4196" s="4" t="s">
        <v>23596</v>
      </c>
      <c r="G4196" s="4" t="s">
        <v>895</v>
      </c>
      <c r="H4196" s="5" t="s">
        <v>23597</v>
      </c>
      <c r="I4196" s="4" t="s">
        <v>23598</v>
      </c>
      <c r="J4196" s="5" t="n">
        <f aca="false">LEN(K4196)</f>
        <v>19</v>
      </c>
      <c r="K4196" s="6" t="s">
        <v>23599</v>
      </c>
      <c r="L4196" s="4" t="s">
        <v>78</v>
      </c>
      <c r="M4196" s="4" t="s">
        <v>22</v>
      </c>
    </row>
    <row r="4197" customFormat="false" ht="15.75" hidden="false" customHeight="true" outlineLevel="0" collapsed="false">
      <c r="A4197" s="4" t="n">
        <v>1764</v>
      </c>
      <c r="B4197" s="4" t="s">
        <v>745</v>
      </c>
      <c r="C4197" s="4"/>
      <c r="D4197" s="4" t="s">
        <v>23600</v>
      </c>
      <c r="E4197" s="5" t="s">
        <v>52</v>
      </c>
      <c r="F4197" s="4" t="s">
        <v>53</v>
      </c>
      <c r="G4197" s="4" t="s">
        <v>37</v>
      </c>
      <c r="H4197" s="5" t="s">
        <v>747</v>
      </c>
      <c r="I4197" s="4" t="s">
        <v>23601</v>
      </c>
      <c r="J4197" s="5" t="n">
        <f aca="false">LEN(K4197)</f>
        <v>19</v>
      </c>
      <c r="K4197" s="6" t="s">
        <v>23376</v>
      </c>
      <c r="L4197" s="4" t="s">
        <v>21</v>
      </c>
      <c r="M4197" s="4" t="s">
        <v>23602</v>
      </c>
    </row>
    <row r="4198" customFormat="false" ht="15.75" hidden="false" customHeight="true" outlineLevel="0" collapsed="false">
      <c r="A4198" s="4" t="n">
        <v>1767</v>
      </c>
      <c r="B4198" s="4" t="s">
        <v>23603</v>
      </c>
      <c r="C4198" s="4"/>
      <c r="D4198" s="4" t="s">
        <v>23604</v>
      </c>
      <c r="E4198" s="5" t="s">
        <v>52</v>
      </c>
      <c r="F4198" s="4" t="s">
        <v>53</v>
      </c>
      <c r="G4198" s="4" t="s">
        <v>37</v>
      </c>
      <c r="H4198" s="5" t="s">
        <v>23605</v>
      </c>
      <c r="I4198" s="17" t="s">
        <v>23606</v>
      </c>
      <c r="J4198" s="5" t="n">
        <f aca="false">LEN(K4198)</f>
        <v>19</v>
      </c>
      <c r="K4198" s="19" t="str">
        <f aca="false">LOWER(SUBSTITUTE(SUBSTITUTE(SUBSTITUTE(SUBSTITUTE(SUBSTITUTE(SUBSTITUTE(SUBSTITUTE(B4198,"S.L.",""),"SL",""),"S.A.",""),"SA","")," ",""),".",""),",",""))&amp;".com"</f>
        <v>dunaoasispalace.com</v>
      </c>
      <c r="L4198" s="4" t="s">
        <v>78</v>
      </c>
      <c r="M4198" s="4" t="s">
        <v>31</v>
      </c>
    </row>
    <row r="4199" customFormat="false" ht="15.75" hidden="false" customHeight="true" outlineLevel="0" collapsed="false">
      <c r="A4199" s="4" t="n">
        <v>1798</v>
      </c>
      <c r="B4199" s="4" t="s">
        <v>23607</v>
      </c>
      <c r="C4199" s="4"/>
      <c r="D4199" s="4" t="s">
        <v>23608</v>
      </c>
      <c r="E4199" s="5" t="s">
        <v>2700</v>
      </c>
      <c r="F4199" s="4" t="s">
        <v>2701</v>
      </c>
      <c r="G4199" s="4" t="s">
        <v>37</v>
      </c>
      <c r="H4199" s="5" t="s">
        <v>23609</v>
      </c>
      <c r="I4199" s="4" t="s">
        <v>23610</v>
      </c>
      <c r="J4199" s="5" t="n">
        <f aca="false">LEN(K4199)</f>
        <v>19</v>
      </c>
      <c r="K4199" s="6" t="s">
        <v>23611</v>
      </c>
      <c r="L4199" s="4" t="s">
        <v>31</v>
      </c>
      <c r="M4199" s="4" t="s">
        <v>16118</v>
      </c>
    </row>
    <row r="4200" customFormat="false" ht="15.75" hidden="false" customHeight="true" outlineLevel="0" collapsed="false">
      <c r="A4200" s="4" t="n">
        <v>1829</v>
      </c>
      <c r="B4200" s="4" t="s">
        <v>23612</v>
      </c>
      <c r="C4200" s="4"/>
      <c r="D4200" s="4" t="s">
        <v>23613</v>
      </c>
      <c r="E4200" s="5" t="s">
        <v>23614</v>
      </c>
      <c r="F4200" s="4" t="s">
        <v>23615</v>
      </c>
      <c r="G4200" s="4" t="s">
        <v>37</v>
      </c>
      <c r="H4200" s="5" t="s">
        <v>23616</v>
      </c>
      <c r="I4200" s="4" t="s">
        <v>23617</v>
      </c>
      <c r="J4200" s="5" t="n">
        <f aca="false">LEN(K4200)</f>
        <v>19</v>
      </c>
      <c r="K4200" s="6" t="s">
        <v>23618</v>
      </c>
      <c r="L4200" s="4" t="s">
        <v>21</v>
      </c>
      <c r="M4200" s="4" t="s">
        <v>31</v>
      </c>
    </row>
    <row r="4201" customFormat="false" ht="15.75" hidden="false" customHeight="true" outlineLevel="0" collapsed="false">
      <c r="A4201" s="4" t="n">
        <v>1872</v>
      </c>
      <c r="B4201" s="4" t="s">
        <v>23619</v>
      </c>
      <c r="C4201" s="4"/>
      <c r="D4201" s="4" t="s">
        <v>23620</v>
      </c>
      <c r="E4201" s="5" t="s">
        <v>1046</v>
      </c>
      <c r="F4201" s="4" t="s">
        <v>1047</v>
      </c>
      <c r="G4201" s="4" t="s">
        <v>37</v>
      </c>
      <c r="H4201" s="5" t="s">
        <v>23621</v>
      </c>
      <c r="I4201" s="4" t="s">
        <v>23622</v>
      </c>
      <c r="J4201" s="5" t="n">
        <f aca="false">LEN(K4201)</f>
        <v>19</v>
      </c>
      <c r="K4201" s="6" t="s">
        <v>23623</v>
      </c>
      <c r="L4201" s="4" t="s">
        <v>21</v>
      </c>
      <c r="M4201" s="4" t="s">
        <v>31</v>
      </c>
    </row>
    <row r="4202" customFormat="false" ht="15.75" hidden="false" customHeight="true" outlineLevel="0" collapsed="false">
      <c r="A4202" s="4" t="n">
        <v>1884</v>
      </c>
      <c r="B4202" s="4" t="s">
        <v>23624</v>
      </c>
      <c r="C4202" s="4"/>
      <c r="D4202" s="4" t="s">
        <v>23625</v>
      </c>
      <c r="E4202" s="5" t="s">
        <v>1046</v>
      </c>
      <c r="F4202" s="4" t="s">
        <v>1047</v>
      </c>
      <c r="G4202" s="4" t="s">
        <v>37</v>
      </c>
      <c r="H4202" s="5" t="s">
        <v>23626</v>
      </c>
      <c r="I4202" s="4" t="s">
        <v>23627</v>
      </c>
      <c r="J4202" s="5" t="n">
        <f aca="false">LEN(K4202)</f>
        <v>19</v>
      </c>
      <c r="K4202" s="6" t="str">
        <f aca="false">LOWER(SUBSTITUTE(SUBSTITUTE(SUBSTITUTE(SUBSTITUTE(SUBSTITUTE(SUBSTITUTE(SUBSTITUTE(B4202,"S.L.",""),"SL",""),"S.A.",""),"SA","")," ",""),".",""),",",""))&amp;".com"</f>
        <v>lapareddelbardo.com</v>
      </c>
      <c r="L4202" s="4" t="s">
        <v>21</v>
      </c>
      <c r="M4202" s="4" t="s">
        <v>31</v>
      </c>
    </row>
    <row r="4203" customFormat="false" ht="15.75" hidden="false" customHeight="true" outlineLevel="0" collapsed="false">
      <c r="A4203" s="4" t="n">
        <v>1890</v>
      </c>
      <c r="B4203" s="4" t="s">
        <v>23628</v>
      </c>
      <c r="C4203" s="4"/>
      <c r="D4203" s="4" t="s">
        <v>23629</v>
      </c>
      <c r="E4203" s="5" t="s">
        <v>8883</v>
      </c>
      <c r="F4203" s="4" t="s">
        <v>8884</v>
      </c>
      <c r="G4203" s="4" t="s">
        <v>37</v>
      </c>
      <c r="H4203" s="5" t="s">
        <v>23630</v>
      </c>
      <c r="I4203" s="4" t="s">
        <v>23631</v>
      </c>
      <c r="J4203" s="5" t="n">
        <f aca="false">LEN(K4203)</f>
        <v>19</v>
      </c>
      <c r="K4203" s="6" t="str">
        <f aca="false">LOWER(SUBSTITUTE(SUBSTITUTE(SUBSTITUTE(SUBSTITUTE(SUBSTITUTE(SUBSTITUTE(SUBSTITUTE(B4203,"S.L.",""),"SL",""),"S.A.",""),"SA","")," ",""),".",""),",",""))&amp;".com"</f>
        <v>casyvillasguime.com</v>
      </c>
      <c r="L4203" s="4" t="s">
        <v>31</v>
      </c>
      <c r="M4203" s="4" t="s">
        <v>31</v>
      </c>
    </row>
    <row r="4204" customFormat="false" ht="15.75" hidden="false" customHeight="true" outlineLevel="0" collapsed="false">
      <c r="A4204" s="4" t="n">
        <v>1920</v>
      </c>
      <c r="B4204" s="4" t="s">
        <v>23632</v>
      </c>
      <c r="C4204" s="4"/>
      <c r="D4204" s="4" t="s">
        <v>23633</v>
      </c>
      <c r="E4204" s="5" t="s">
        <v>266</v>
      </c>
      <c r="F4204" s="4" t="s">
        <v>267</v>
      </c>
      <c r="G4204" s="4" t="s">
        <v>37</v>
      </c>
      <c r="H4204" s="5" t="s">
        <v>23634</v>
      </c>
      <c r="I4204" s="4" t="s">
        <v>13537</v>
      </c>
      <c r="J4204" s="5" t="n">
        <f aca="false">LEN(K4204)</f>
        <v>19</v>
      </c>
      <c r="K4204" s="6" t="s">
        <v>23635</v>
      </c>
      <c r="L4204" s="4" t="s">
        <v>31</v>
      </c>
      <c r="M4204" s="4" t="s">
        <v>20246</v>
      </c>
    </row>
    <row r="4205" customFormat="false" ht="15.75" hidden="false" customHeight="true" outlineLevel="0" collapsed="false">
      <c r="A4205" s="4" t="n">
        <v>1945</v>
      </c>
      <c r="B4205" s="4" t="s">
        <v>23636</v>
      </c>
      <c r="C4205" s="4"/>
      <c r="D4205" s="4" t="s">
        <v>23637</v>
      </c>
      <c r="E4205" s="5" t="s">
        <v>23638</v>
      </c>
      <c r="F4205" s="4" t="s">
        <v>169</v>
      </c>
      <c r="G4205" s="4" t="s">
        <v>37</v>
      </c>
      <c r="H4205" s="5" t="s">
        <v>23639</v>
      </c>
      <c r="I4205" s="4" t="s">
        <v>23640</v>
      </c>
      <c r="J4205" s="5" t="n">
        <f aca="false">LEN(K4205)</f>
        <v>19</v>
      </c>
      <c r="K4205" s="10" t="s">
        <v>23641</v>
      </c>
      <c r="L4205" s="4" t="s">
        <v>21</v>
      </c>
      <c r="M4205" s="4" t="s">
        <v>4841</v>
      </c>
    </row>
    <row r="4206" customFormat="false" ht="15.75" hidden="false" customHeight="true" outlineLevel="0" collapsed="false">
      <c r="A4206" s="4" t="n">
        <v>1955</v>
      </c>
      <c r="B4206" s="4" t="s">
        <v>23642</v>
      </c>
      <c r="C4206" s="4"/>
      <c r="D4206" s="4" t="s">
        <v>23643</v>
      </c>
      <c r="E4206" s="5" t="s">
        <v>23638</v>
      </c>
      <c r="F4206" s="4" t="s">
        <v>169</v>
      </c>
      <c r="G4206" s="4" t="s">
        <v>37</v>
      </c>
      <c r="H4206" s="5" t="s">
        <v>23644</v>
      </c>
      <c r="I4206" s="4" t="s">
        <v>23645</v>
      </c>
      <c r="J4206" s="5" t="n">
        <f aca="false">LEN(K4206)</f>
        <v>19</v>
      </c>
      <c r="K4206" s="6" t="s">
        <v>23646</v>
      </c>
      <c r="L4206" s="4" t="s">
        <v>57</v>
      </c>
      <c r="M4206" s="4" t="s">
        <v>3869</v>
      </c>
    </row>
    <row r="4207" customFormat="false" ht="15.75" hidden="false" customHeight="true" outlineLevel="0" collapsed="false">
      <c r="A4207" s="4" t="n">
        <v>1956</v>
      </c>
      <c r="B4207" s="4" t="s">
        <v>23647</v>
      </c>
      <c r="C4207" s="4"/>
      <c r="D4207" s="4" t="s">
        <v>23648</v>
      </c>
      <c r="E4207" s="5" t="s">
        <v>168</v>
      </c>
      <c r="F4207" s="4" t="s">
        <v>169</v>
      </c>
      <c r="G4207" s="4" t="s">
        <v>37</v>
      </c>
      <c r="H4207" s="5" t="s">
        <v>23649</v>
      </c>
      <c r="I4207" s="4" t="s">
        <v>23381</v>
      </c>
      <c r="J4207" s="5" t="n">
        <f aca="false">LEN(K4207)</f>
        <v>19</v>
      </c>
      <c r="K4207" s="6" t="s">
        <v>23376</v>
      </c>
      <c r="L4207" s="4" t="s">
        <v>21</v>
      </c>
      <c r="M4207" s="4" t="s">
        <v>31</v>
      </c>
    </row>
    <row r="4208" customFormat="false" ht="15.75" hidden="false" customHeight="true" outlineLevel="0" collapsed="false">
      <c r="A4208" s="4" t="n">
        <v>1958</v>
      </c>
      <c r="B4208" s="4" t="s">
        <v>23650</v>
      </c>
      <c r="C4208" s="4"/>
      <c r="D4208" s="4" t="s">
        <v>23651</v>
      </c>
      <c r="E4208" s="5" t="s">
        <v>168</v>
      </c>
      <c r="F4208" s="4" t="s">
        <v>169</v>
      </c>
      <c r="G4208" s="4" t="s">
        <v>37</v>
      </c>
      <c r="H4208" s="5" t="s">
        <v>23652</v>
      </c>
      <c r="I4208" s="4" t="s">
        <v>23381</v>
      </c>
      <c r="J4208" s="5" t="n">
        <f aca="false">LEN(K4208)</f>
        <v>19</v>
      </c>
      <c r="K4208" s="6" t="s">
        <v>23376</v>
      </c>
      <c r="L4208" s="4" t="s">
        <v>637</v>
      </c>
      <c r="M4208" s="4" t="s">
        <v>23653</v>
      </c>
    </row>
    <row r="4209" customFormat="false" ht="15.75" hidden="false" customHeight="true" outlineLevel="0" collapsed="false">
      <c r="A4209" s="4" t="n">
        <v>1961</v>
      </c>
      <c r="B4209" s="4" t="s">
        <v>23654</v>
      </c>
      <c r="C4209" s="4"/>
      <c r="D4209" s="4" t="s">
        <v>23655</v>
      </c>
      <c r="E4209" s="5" t="s">
        <v>168</v>
      </c>
      <c r="F4209" s="4" t="s">
        <v>169</v>
      </c>
      <c r="G4209" s="4" t="s">
        <v>37</v>
      </c>
      <c r="H4209" s="5" t="s">
        <v>756</v>
      </c>
      <c r="I4209" s="4" t="s">
        <v>23381</v>
      </c>
      <c r="J4209" s="5" t="n">
        <f aca="false">LEN(K4209)</f>
        <v>19</v>
      </c>
      <c r="K4209" s="6" t="s">
        <v>23376</v>
      </c>
      <c r="L4209" s="4" t="s">
        <v>57</v>
      </c>
      <c r="M4209" s="4" t="s">
        <v>23656</v>
      </c>
    </row>
    <row r="4210" customFormat="false" ht="15.75" hidden="false" customHeight="true" outlineLevel="0" collapsed="false">
      <c r="A4210" s="4" t="n">
        <v>2001</v>
      </c>
      <c r="B4210" s="4" t="s">
        <v>23657</v>
      </c>
      <c r="C4210" s="4"/>
      <c r="D4210" s="4" t="s">
        <v>23658</v>
      </c>
      <c r="E4210" s="5" t="s">
        <v>760</v>
      </c>
      <c r="F4210" s="4" t="s">
        <v>439</v>
      </c>
      <c r="G4210" s="4" t="s">
        <v>37</v>
      </c>
      <c r="H4210" s="5" t="s">
        <v>20030</v>
      </c>
      <c r="I4210" s="4" t="s">
        <v>23381</v>
      </c>
      <c r="J4210" s="5" t="n">
        <f aca="false">LEN(K4210)</f>
        <v>19</v>
      </c>
      <c r="K4210" s="10" t="s">
        <v>23376</v>
      </c>
      <c r="L4210" s="4" t="s">
        <v>21</v>
      </c>
      <c r="M4210" s="4" t="s">
        <v>5882</v>
      </c>
    </row>
    <row r="4211" customFormat="false" ht="15.75" hidden="false" customHeight="true" outlineLevel="0" collapsed="false">
      <c r="A4211" s="4" t="n">
        <v>2003</v>
      </c>
      <c r="B4211" s="4" t="s">
        <v>20028</v>
      </c>
      <c r="C4211" s="4"/>
      <c r="D4211" s="4" t="s">
        <v>23659</v>
      </c>
      <c r="E4211" s="5" t="s">
        <v>760</v>
      </c>
      <c r="F4211" s="4" t="s">
        <v>439</v>
      </c>
      <c r="G4211" s="4" t="s">
        <v>37</v>
      </c>
      <c r="H4211" s="5" t="s">
        <v>20030</v>
      </c>
      <c r="I4211" s="4" t="s">
        <v>23381</v>
      </c>
      <c r="J4211" s="5" t="n">
        <f aca="false">LEN(K4211)</f>
        <v>19</v>
      </c>
      <c r="K4211" s="6" t="s">
        <v>23376</v>
      </c>
      <c r="L4211" s="4" t="s">
        <v>66</v>
      </c>
      <c r="M4211" s="4" t="s">
        <v>23660</v>
      </c>
    </row>
    <row r="4212" customFormat="false" ht="15.75" hidden="false" customHeight="true" outlineLevel="0" collapsed="false">
      <c r="A4212" s="4" t="n">
        <v>2005</v>
      </c>
      <c r="B4212" s="4" t="s">
        <v>23661</v>
      </c>
      <c r="C4212" s="4"/>
      <c r="D4212" s="4" t="s">
        <v>23662</v>
      </c>
      <c r="E4212" s="5" t="s">
        <v>760</v>
      </c>
      <c r="F4212" s="4" t="s">
        <v>439</v>
      </c>
      <c r="G4212" s="4" t="s">
        <v>37</v>
      </c>
      <c r="H4212" s="5" t="s">
        <v>23663</v>
      </c>
      <c r="I4212" s="4" t="s">
        <v>23664</v>
      </c>
      <c r="J4212" s="5" t="n">
        <f aca="false">LEN(K4212)</f>
        <v>19</v>
      </c>
      <c r="K4212" s="6" t="s">
        <v>23665</v>
      </c>
      <c r="L4212" s="4" t="s">
        <v>57</v>
      </c>
      <c r="M4212" s="4" t="s">
        <v>31</v>
      </c>
    </row>
    <row r="4213" customFormat="false" ht="15.75" hidden="false" customHeight="true" outlineLevel="0" collapsed="false">
      <c r="A4213" s="4" t="n">
        <v>2011</v>
      </c>
      <c r="B4213" s="4" t="s">
        <v>23666</v>
      </c>
      <c r="C4213" s="4"/>
      <c r="D4213" s="4" t="s">
        <v>23667</v>
      </c>
      <c r="E4213" s="5" t="s">
        <v>760</v>
      </c>
      <c r="F4213" s="4" t="s">
        <v>439</v>
      </c>
      <c r="G4213" s="4" t="s">
        <v>37</v>
      </c>
      <c r="H4213" s="5" t="s">
        <v>761</v>
      </c>
      <c r="I4213" s="7" t="s">
        <v>23668</v>
      </c>
      <c r="J4213" s="5" t="n">
        <f aca="false">LEN(K4213)</f>
        <v>19</v>
      </c>
      <c r="K4213" s="6" t="s">
        <v>23376</v>
      </c>
      <c r="L4213" s="4" t="s">
        <v>31</v>
      </c>
      <c r="M4213" s="4" t="s">
        <v>31</v>
      </c>
    </row>
    <row r="4214" customFormat="false" ht="15.75" hidden="false" customHeight="true" outlineLevel="0" collapsed="false">
      <c r="A4214" s="4" t="n">
        <v>2028</v>
      </c>
      <c r="B4214" s="4" t="s">
        <v>23325</v>
      </c>
      <c r="C4214" s="4"/>
      <c r="D4214" s="4" t="s">
        <v>23669</v>
      </c>
      <c r="E4214" s="5" t="s">
        <v>35</v>
      </c>
      <c r="F4214" s="4" t="s">
        <v>36</v>
      </c>
      <c r="G4214" s="4" t="s">
        <v>37</v>
      </c>
      <c r="H4214" s="5" t="s">
        <v>23670</v>
      </c>
      <c r="I4214" s="4" t="s">
        <v>23671</v>
      </c>
      <c r="J4214" s="5" t="n">
        <f aca="false">LEN(K4214)</f>
        <v>19</v>
      </c>
      <c r="K4214" s="6" t="s">
        <v>23672</v>
      </c>
      <c r="L4214" s="4" t="s">
        <v>57</v>
      </c>
      <c r="M4214" s="4" t="s">
        <v>31</v>
      </c>
    </row>
    <row r="4215" customFormat="false" ht="15.75" hidden="false" customHeight="true" outlineLevel="0" collapsed="false">
      <c r="A4215" s="4" t="n">
        <v>2031</v>
      </c>
      <c r="B4215" s="4" t="s">
        <v>23673</v>
      </c>
      <c r="C4215" s="4"/>
      <c r="D4215" s="4" t="s">
        <v>23674</v>
      </c>
      <c r="E4215" s="5" t="s">
        <v>23675</v>
      </c>
      <c r="F4215" s="4" t="s">
        <v>36</v>
      </c>
      <c r="G4215" s="4" t="s">
        <v>37</v>
      </c>
      <c r="H4215" s="5" t="s">
        <v>23676</v>
      </c>
      <c r="I4215" s="9" t="s">
        <v>23677</v>
      </c>
      <c r="J4215" s="5" t="n">
        <f aca="false">LEN(K4215)</f>
        <v>19</v>
      </c>
      <c r="K4215" s="6" t="s">
        <v>23678</v>
      </c>
      <c r="L4215" s="4" t="s">
        <v>21</v>
      </c>
      <c r="M4215" s="4" t="s">
        <v>186</v>
      </c>
    </row>
    <row r="4216" customFormat="false" ht="15.75" hidden="false" customHeight="true" outlineLevel="0" collapsed="false">
      <c r="A4216" s="4" t="n">
        <v>2046</v>
      </c>
      <c r="B4216" s="4" t="s">
        <v>23679</v>
      </c>
      <c r="C4216" s="4"/>
      <c r="D4216" s="4" t="s">
        <v>23680</v>
      </c>
      <c r="E4216" s="5" t="s">
        <v>52</v>
      </c>
      <c r="F4216" s="4" t="s">
        <v>53</v>
      </c>
      <c r="G4216" s="4" t="s">
        <v>37</v>
      </c>
      <c r="H4216" s="5" t="s">
        <v>23681</v>
      </c>
      <c r="I4216" s="4" t="s">
        <v>23682</v>
      </c>
      <c r="J4216" s="5" t="n">
        <f aca="false">LEN(K4216)</f>
        <v>19</v>
      </c>
      <c r="K4216" s="6" t="s">
        <v>23683</v>
      </c>
      <c r="L4216" s="4" t="s">
        <v>57</v>
      </c>
      <c r="M4216" s="4" t="s">
        <v>1712</v>
      </c>
    </row>
    <row r="4217" customFormat="false" ht="15.75" hidden="false" customHeight="true" outlineLevel="0" collapsed="false">
      <c r="A4217" s="4" t="n">
        <v>2050</v>
      </c>
      <c r="B4217" s="4" t="s">
        <v>23684</v>
      </c>
      <c r="C4217" s="4"/>
      <c r="D4217" s="4" t="s">
        <v>23685</v>
      </c>
      <c r="E4217" s="5" t="s">
        <v>760</v>
      </c>
      <c r="F4217" s="4" t="s">
        <v>439</v>
      </c>
      <c r="G4217" s="4" t="s">
        <v>37</v>
      </c>
      <c r="H4217" s="5" t="s">
        <v>23686</v>
      </c>
      <c r="I4217" s="4" t="s">
        <v>23687</v>
      </c>
      <c r="J4217" s="5" t="n">
        <f aca="false">LEN(K4217)</f>
        <v>19</v>
      </c>
      <c r="K4217" s="6" t="s">
        <v>23665</v>
      </c>
      <c r="L4217" s="4" t="s">
        <v>57</v>
      </c>
      <c r="M4217" s="4" t="s">
        <v>23688</v>
      </c>
    </row>
    <row r="4218" customFormat="false" ht="15.75" hidden="false" customHeight="true" outlineLevel="0" collapsed="false">
      <c r="A4218" s="4" t="n">
        <v>2067</v>
      </c>
      <c r="B4218" s="4" t="s">
        <v>23689</v>
      </c>
      <c r="C4218" s="4"/>
      <c r="D4218" s="4" t="s">
        <v>23690</v>
      </c>
      <c r="E4218" s="5" t="s">
        <v>52</v>
      </c>
      <c r="F4218" s="4" t="s">
        <v>53</v>
      </c>
      <c r="G4218" s="4" t="s">
        <v>37</v>
      </c>
      <c r="H4218" s="5" t="s">
        <v>23691</v>
      </c>
      <c r="I4218" s="4" t="s">
        <v>902</v>
      </c>
      <c r="J4218" s="5" t="n">
        <f aca="false">LEN(K4218)</f>
        <v>19</v>
      </c>
      <c r="K4218" s="6" t="s">
        <v>23692</v>
      </c>
      <c r="L4218" s="4" t="s">
        <v>21</v>
      </c>
      <c r="M4218" s="4" t="s">
        <v>7942</v>
      </c>
    </row>
    <row r="4219" customFormat="false" ht="15.75" hidden="false" customHeight="true" outlineLevel="0" collapsed="false">
      <c r="A4219" s="4" t="n">
        <v>2074</v>
      </c>
      <c r="B4219" s="4" t="s">
        <v>11473</v>
      </c>
      <c r="C4219" s="4"/>
      <c r="D4219" s="4" t="s">
        <v>23693</v>
      </c>
      <c r="E4219" s="5" t="s">
        <v>52</v>
      </c>
      <c r="F4219" s="4" t="s">
        <v>53</v>
      </c>
      <c r="G4219" s="4" t="s">
        <v>37</v>
      </c>
      <c r="H4219" s="5" t="s">
        <v>23694</v>
      </c>
      <c r="I4219" s="7" t="s">
        <v>17267</v>
      </c>
      <c r="J4219" s="5" t="n">
        <f aca="false">LEN(K4219)</f>
        <v>19</v>
      </c>
      <c r="K4219" s="6" t="str">
        <f aca="false">LOWER(SUBSTITUTE(SUBSTITUTE(SUBSTITUTE(SUBSTITUTE(SUBSTITUTE(SUBSTITUTE(SUBSTITUTE(B4219,"S.L.",""),"SL",""),"S.A.",""),"SA","")," ",""),".",""),",",""))&amp;".com"</f>
        <v>hotelnfrancisco.com</v>
      </c>
      <c r="L4219" s="4" t="s">
        <v>66</v>
      </c>
      <c r="M4219" s="4" t="s">
        <v>7975</v>
      </c>
    </row>
    <row r="4220" customFormat="false" ht="15.75" hidden="false" customHeight="true" outlineLevel="0" collapsed="false">
      <c r="A4220" s="4" t="n">
        <v>2086</v>
      </c>
      <c r="B4220" s="4" t="s">
        <v>23695</v>
      </c>
      <c r="C4220" s="4"/>
      <c r="D4220" s="4" t="s">
        <v>23696</v>
      </c>
      <c r="E4220" s="5" t="s">
        <v>52</v>
      </c>
      <c r="F4220" s="4" t="s">
        <v>53</v>
      </c>
      <c r="G4220" s="4" t="s">
        <v>37</v>
      </c>
      <c r="H4220" s="5" t="s">
        <v>23697</v>
      </c>
      <c r="I4220" s="7" t="s">
        <v>23698</v>
      </c>
      <c r="J4220" s="5" t="n">
        <f aca="false">LEN(K4220)</f>
        <v>19</v>
      </c>
      <c r="K4220" s="6" t="s">
        <v>23699</v>
      </c>
      <c r="L4220" s="4" t="s">
        <v>57</v>
      </c>
      <c r="M4220" s="4" t="s">
        <v>31</v>
      </c>
    </row>
    <row r="4221" customFormat="false" ht="15.75" hidden="false" customHeight="true" outlineLevel="0" collapsed="false">
      <c r="A4221" s="4" t="n">
        <v>2090</v>
      </c>
      <c r="B4221" s="4" t="s">
        <v>23700</v>
      </c>
      <c r="C4221" s="4"/>
      <c r="D4221" s="4" t="s">
        <v>23701</v>
      </c>
      <c r="E4221" s="5" t="s">
        <v>52</v>
      </c>
      <c r="F4221" s="4" t="s">
        <v>53</v>
      </c>
      <c r="G4221" s="4" t="s">
        <v>37</v>
      </c>
      <c r="H4221" s="5" t="s">
        <v>23702</v>
      </c>
      <c r="I4221" s="4" t="s">
        <v>23703</v>
      </c>
      <c r="J4221" s="5" t="n">
        <f aca="false">LEN(K4221)</f>
        <v>19</v>
      </c>
      <c r="K4221" s="6" t="s">
        <v>23704</v>
      </c>
      <c r="L4221" s="4" t="s">
        <v>637</v>
      </c>
      <c r="M4221" s="4" t="s">
        <v>31</v>
      </c>
    </row>
    <row r="4222" customFormat="false" ht="15.75" hidden="false" customHeight="true" outlineLevel="0" collapsed="false">
      <c r="A4222" s="4" t="n">
        <v>2099</v>
      </c>
      <c r="B4222" s="4" t="s">
        <v>23705</v>
      </c>
      <c r="C4222" s="4"/>
      <c r="D4222" s="4" t="s">
        <v>68</v>
      </c>
      <c r="E4222" s="5" t="s">
        <v>52</v>
      </c>
      <c r="F4222" s="4" t="s">
        <v>53</v>
      </c>
      <c r="G4222" s="4" t="s">
        <v>37</v>
      </c>
      <c r="H4222" s="5" t="s">
        <v>23706</v>
      </c>
      <c r="I4222" s="4" t="s">
        <v>23707</v>
      </c>
      <c r="J4222" s="5" t="n">
        <f aca="false">LEN(K4222)</f>
        <v>19</v>
      </c>
      <c r="K4222" s="6" t="s">
        <v>23708</v>
      </c>
      <c r="L4222" s="4" t="s">
        <v>78</v>
      </c>
      <c r="M4222" s="4" t="s">
        <v>31</v>
      </c>
    </row>
    <row r="4223" customFormat="false" ht="15.75" hidden="false" customHeight="true" outlineLevel="0" collapsed="false">
      <c r="A4223" s="4" t="n">
        <v>2108</v>
      </c>
      <c r="B4223" s="4" t="s">
        <v>23709</v>
      </c>
      <c r="C4223" s="4"/>
      <c r="D4223" s="4" t="s">
        <v>23710</v>
      </c>
      <c r="E4223" s="5" t="s">
        <v>52</v>
      </c>
      <c r="F4223" s="4" t="s">
        <v>53</v>
      </c>
      <c r="G4223" s="4" t="s">
        <v>37</v>
      </c>
      <c r="H4223" s="5" t="s">
        <v>23711</v>
      </c>
      <c r="I4223" s="7" t="s">
        <v>23712</v>
      </c>
      <c r="J4223" s="5" t="n">
        <f aca="false">LEN(K4223)</f>
        <v>19</v>
      </c>
      <c r="K4223" s="6" t="s">
        <v>23713</v>
      </c>
      <c r="L4223" s="4" t="s">
        <v>57</v>
      </c>
      <c r="M4223" s="4" t="s">
        <v>23714</v>
      </c>
    </row>
    <row r="4224" customFormat="false" ht="15.75" hidden="false" customHeight="true" outlineLevel="0" collapsed="false">
      <c r="A4224" s="4" t="n">
        <v>2109</v>
      </c>
      <c r="B4224" s="4" t="s">
        <v>21682</v>
      </c>
      <c r="C4224" s="4"/>
      <c r="D4224" s="4" t="s">
        <v>68</v>
      </c>
      <c r="E4224" s="5" t="s">
        <v>52</v>
      </c>
      <c r="F4224" s="4" t="s">
        <v>53</v>
      </c>
      <c r="G4224" s="4" t="s">
        <v>37</v>
      </c>
      <c r="H4224" s="5" t="s">
        <v>23715</v>
      </c>
      <c r="I4224" s="4" t="s">
        <v>23716</v>
      </c>
      <c r="J4224" s="5" t="n">
        <f aca="false">LEN(K4224)</f>
        <v>19</v>
      </c>
      <c r="K4224" s="6" t="s">
        <v>23717</v>
      </c>
      <c r="L4224" s="4" t="s">
        <v>78</v>
      </c>
      <c r="M4224" s="4" t="s">
        <v>23718</v>
      </c>
    </row>
    <row r="4225" customFormat="false" ht="15.75" hidden="false" customHeight="true" outlineLevel="0" collapsed="false">
      <c r="A4225" s="4" t="n">
        <v>2113</v>
      </c>
      <c r="B4225" s="4" t="s">
        <v>23719</v>
      </c>
      <c r="C4225" s="4"/>
      <c r="D4225" s="4" t="s">
        <v>23720</v>
      </c>
      <c r="E4225" s="5" t="s">
        <v>52</v>
      </c>
      <c r="F4225" s="4" t="s">
        <v>53</v>
      </c>
      <c r="G4225" s="4" t="s">
        <v>37</v>
      </c>
      <c r="H4225" s="5" t="s">
        <v>23721</v>
      </c>
      <c r="I4225" s="4" t="s">
        <v>23722</v>
      </c>
      <c r="J4225" s="5" t="n">
        <f aca="false">LEN(K4225)</f>
        <v>19</v>
      </c>
      <c r="K4225" s="10" t="s">
        <v>23723</v>
      </c>
      <c r="L4225" s="4" t="s">
        <v>66</v>
      </c>
      <c r="M4225" s="4" t="s">
        <v>763</v>
      </c>
    </row>
    <row r="4226" customFormat="false" ht="15.75" hidden="false" customHeight="true" outlineLevel="0" collapsed="false">
      <c r="A4226" s="4" t="n">
        <v>2182</v>
      </c>
      <c r="B4226" s="4" t="s">
        <v>23724</v>
      </c>
      <c r="C4226" s="4" t="s">
        <v>23725</v>
      </c>
      <c r="D4226" s="4" t="s">
        <v>23726</v>
      </c>
      <c r="E4226" s="5" t="s">
        <v>20303</v>
      </c>
      <c r="F4226" s="4" t="s">
        <v>20304</v>
      </c>
      <c r="G4226" s="4" t="s">
        <v>138</v>
      </c>
      <c r="H4226" s="5" t="s">
        <v>23727</v>
      </c>
      <c r="I4226" s="9" t="s">
        <v>23728</v>
      </c>
      <c r="J4226" s="5" t="n">
        <f aca="false">LEN(K4226)</f>
        <v>19</v>
      </c>
      <c r="K4226" s="6" t="s">
        <v>23729</v>
      </c>
      <c r="L4226" s="4" t="s">
        <v>66</v>
      </c>
      <c r="M4226" s="4" t="s">
        <v>31</v>
      </c>
    </row>
    <row r="4227" customFormat="false" ht="15.75" hidden="false" customHeight="true" outlineLevel="0" collapsed="false">
      <c r="A4227" s="4" t="n">
        <v>2197</v>
      </c>
      <c r="B4227" s="4" t="s">
        <v>23730</v>
      </c>
      <c r="C4227" s="4"/>
      <c r="D4227" s="4" t="s">
        <v>23731</v>
      </c>
      <c r="E4227" s="5" t="s">
        <v>927</v>
      </c>
      <c r="F4227" s="4" t="s">
        <v>138</v>
      </c>
      <c r="G4227" s="4" t="s">
        <v>138</v>
      </c>
      <c r="H4227" s="5" t="s">
        <v>23732</v>
      </c>
      <c r="I4227" s="4" t="s">
        <v>23733</v>
      </c>
      <c r="J4227" s="5" t="n">
        <f aca="false">LEN(K4227)</f>
        <v>19</v>
      </c>
      <c r="K4227" s="6" t="str">
        <f aca="false">LOWER(SUBSTITUTE(SUBSTITUTE(SUBSTITUTE(SUBSTITUTE(SUBSTITUTE(SUBSTITUTE(SUBSTITUTE(B4227,"S.L.",""),"SL",""),"S.A.",""),"SA","")," ",""),".",""),",",""))&amp;".com"</f>
        <v>hesperiaramblas.com</v>
      </c>
      <c r="L4227" s="4" t="s">
        <v>31</v>
      </c>
      <c r="M4227" s="4" t="s">
        <v>3523</v>
      </c>
    </row>
    <row r="4228" customFormat="false" ht="15.75" hidden="false" customHeight="true" outlineLevel="0" collapsed="false">
      <c r="A4228" s="4" t="n">
        <v>2204</v>
      </c>
      <c r="B4228" s="4" t="s">
        <v>23734</v>
      </c>
      <c r="C4228" s="4"/>
      <c r="D4228" s="4" t="s">
        <v>23735</v>
      </c>
      <c r="E4228" s="5" t="s">
        <v>23736</v>
      </c>
      <c r="F4228" s="4" t="s">
        <v>23737</v>
      </c>
      <c r="G4228" s="4" t="s">
        <v>138</v>
      </c>
      <c r="H4228" s="5" t="s">
        <v>23738</v>
      </c>
      <c r="I4228" s="4" t="s">
        <v>23508</v>
      </c>
      <c r="J4228" s="5" t="n">
        <f aca="false">LEN(K4228)</f>
        <v>19</v>
      </c>
      <c r="K4228" s="6" t="s">
        <v>23509</v>
      </c>
      <c r="L4228" s="4" t="s">
        <v>57</v>
      </c>
      <c r="M4228" s="4" t="s">
        <v>31</v>
      </c>
    </row>
    <row r="4229" customFormat="false" ht="15.75" hidden="false" customHeight="true" outlineLevel="0" collapsed="false">
      <c r="A4229" s="4" t="n">
        <v>2206</v>
      </c>
      <c r="B4229" s="4" t="s">
        <v>23739</v>
      </c>
      <c r="C4229" s="4" t="s">
        <v>23740</v>
      </c>
      <c r="D4229" s="4" t="s">
        <v>23741</v>
      </c>
      <c r="E4229" s="5" t="s">
        <v>2399</v>
      </c>
      <c r="F4229" s="4" t="s">
        <v>138</v>
      </c>
      <c r="G4229" s="4" t="s">
        <v>138</v>
      </c>
      <c r="H4229" s="5" t="s">
        <v>23742</v>
      </c>
      <c r="I4229" s="9" t="s">
        <v>23743</v>
      </c>
      <c r="J4229" s="5" t="n">
        <f aca="false">LEN(K4229)</f>
        <v>19</v>
      </c>
      <c r="K4229" s="6" t="s">
        <v>23003</v>
      </c>
      <c r="L4229" s="4" t="s">
        <v>78</v>
      </c>
      <c r="M4229" s="4" t="s">
        <v>31</v>
      </c>
    </row>
    <row r="4230" customFormat="false" ht="15.75" hidden="false" customHeight="true" outlineLevel="0" collapsed="false">
      <c r="A4230" s="4" t="n">
        <v>2215</v>
      </c>
      <c r="B4230" s="4" t="s">
        <v>23744</v>
      </c>
      <c r="C4230" s="4"/>
      <c r="D4230" s="4" t="s">
        <v>23745</v>
      </c>
      <c r="E4230" s="5" t="s">
        <v>927</v>
      </c>
      <c r="F4230" s="4" t="s">
        <v>138</v>
      </c>
      <c r="G4230" s="4" t="s">
        <v>138</v>
      </c>
      <c r="H4230" s="5" t="s">
        <v>23746</v>
      </c>
      <c r="I4230" s="4" t="s">
        <v>23747</v>
      </c>
      <c r="J4230" s="5" t="n">
        <f aca="false">LEN(K4230)</f>
        <v>19</v>
      </c>
      <c r="K4230" s="6" t="str">
        <f aca="false">LOWER(SUBSTITUTE(SUBSTITUTE(SUBSTITUTE(SUBSTITUTE(SUBSTITUTE(SUBSTITUTE(SUBSTITUTE(B4230,"S.L.",""),"SL",""),"S.A.",""),"SA","")," ",""),".",""),",",""))&amp;".com"</f>
        <v>placetaplatonic.com</v>
      </c>
      <c r="L4230" s="4" t="s">
        <v>57</v>
      </c>
      <c r="M4230" s="4" t="s">
        <v>31</v>
      </c>
    </row>
    <row r="4231" customFormat="false" ht="15.75" hidden="false" customHeight="true" outlineLevel="0" collapsed="false">
      <c r="A4231" s="4" t="n">
        <v>2226</v>
      </c>
      <c r="B4231" s="4" t="s">
        <v>23748</v>
      </c>
      <c r="C4231" s="4" t="s">
        <v>23749</v>
      </c>
      <c r="D4231" s="4" t="s">
        <v>23750</v>
      </c>
      <c r="E4231" s="5" t="s">
        <v>16454</v>
      </c>
      <c r="F4231" s="4" t="s">
        <v>138</v>
      </c>
      <c r="G4231" s="4" t="s">
        <v>138</v>
      </c>
      <c r="H4231" s="5" t="s">
        <v>23751</v>
      </c>
      <c r="I4231" s="4" t="s">
        <v>23752</v>
      </c>
      <c r="J4231" s="5" t="n">
        <f aca="false">LEN(K4231)</f>
        <v>19</v>
      </c>
      <c r="K4231" s="6" t="s">
        <v>23036</v>
      </c>
      <c r="L4231" s="4" t="s">
        <v>637</v>
      </c>
      <c r="M4231" s="4" t="s">
        <v>5765</v>
      </c>
    </row>
    <row r="4232" customFormat="false" ht="15.75" hidden="false" customHeight="true" outlineLevel="0" collapsed="false">
      <c r="A4232" s="4" t="n">
        <v>2227</v>
      </c>
      <c r="B4232" s="4" t="s">
        <v>23753</v>
      </c>
      <c r="C4232" s="4" t="s">
        <v>23754</v>
      </c>
      <c r="D4232" s="4" t="s">
        <v>23755</v>
      </c>
      <c r="E4232" s="5" t="s">
        <v>1190</v>
      </c>
      <c r="F4232" s="4" t="s">
        <v>138</v>
      </c>
      <c r="G4232" s="4" t="s">
        <v>138</v>
      </c>
      <c r="H4232" s="5" t="s">
        <v>23756</v>
      </c>
      <c r="I4232" s="4" t="s">
        <v>23757</v>
      </c>
      <c r="J4232" s="5" t="n">
        <f aca="false">LEN(K4232)</f>
        <v>19</v>
      </c>
      <c r="K4232" s="6" t="s">
        <v>23052</v>
      </c>
      <c r="L4232" s="4" t="s">
        <v>31</v>
      </c>
      <c r="M4232" s="4" t="s">
        <v>6459</v>
      </c>
    </row>
    <row r="4233" customFormat="false" ht="15.75" hidden="false" customHeight="true" outlineLevel="0" collapsed="false">
      <c r="A4233" s="4" t="n">
        <v>2263</v>
      </c>
      <c r="B4233" s="4" t="s">
        <v>23758</v>
      </c>
      <c r="C4233" s="4" t="s">
        <v>23759</v>
      </c>
      <c r="D4233" s="4" t="s">
        <v>23760</v>
      </c>
      <c r="E4233" s="5" t="s">
        <v>4781</v>
      </c>
      <c r="F4233" s="4" t="s">
        <v>138</v>
      </c>
      <c r="G4233" s="4" t="s">
        <v>138</v>
      </c>
      <c r="H4233" s="5" t="s">
        <v>23761</v>
      </c>
      <c r="I4233" s="7" t="s">
        <v>23762</v>
      </c>
      <c r="J4233" s="5" t="n">
        <f aca="false">LEN(K4233)</f>
        <v>19</v>
      </c>
      <c r="K4233" s="6" t="s">
        <v>23168</v>
      </c>
      <c r="L4233" s="4" t="s">
        <v>31</v>
      </c>
      <c r="M4233" s="4" t="s">
        <v>118</v>
      </c>
    </row>
    <row r="4234" customFormat="false" ht="15.75" hidden="false" customHeight="true" outlineLevel="0" collapsed="false">
      <c r="A4234" s="4" t="n">
        <v>2272</v>
      </c>
      <c r="B4234" s="4" t="s">
        <v>23763</v>
      </c>
      <c r="C4234" s="4" t="s">
        <v>23764</v>
      </c>
      <c r="D4234" s="4" t="s">
        <v>23765</v>
      </c>
      <c r="E4234" s="5" t="s">
        <v>213</v>
      </c>
      <c r="F4234" s="4" t="s">
        <v>138</v>
      </c>
      <c r="G4234" s="4" t="s">
        <v>138</v>
      </c>
      <c r="H4234" s="5" t="s">
        <v>23766</v>
      </c>
      <c r="I4234" s="4" t="s">
        <v>23767</v>
      </c>
      <c r="J4234" s="5" t="n">
        <f aca="false">LEN(K4234)</f>
        <v>19</v>
      </c>
      <c r="K4234" s="6" t="s">
        <v>23768</v>
      </c>
      <c r="L4234" s="4" t="s">
        <v>31</v>
      </c>
      <c r="M4234" s="4" t="s">
        <v>779</v>
      </c>
    </row>
    <row r="4235" customFormat="false" ht="15.75" hidden="false" customHeight="true" outlineLevel="0" collapsed="false">
      <c r="A4235" s="4" t="n">
        <v>2280</v>
      </c>
      <c r="B4235" s="4" t="s">
        <v>23769</v>
      </c>
      <c r="C4235" s="4"/>
      <c r="D4235" s="4" t="s">
        <v>23770</v>
      </c>
      <c r="E4235" s="5" t="s">
        <v>7278</v>
      </c>
      <c r="F4235" s="4" t="s">
        <v>138</v>
      </c>
      <c r="G4235" s="4" t="s">
        <v>138</v>
      </c>
      <c r="H4235" s="5" t="s">
        <v>23771</v>
      </c>
      <c r="I4235" s="9" t="s">
        <v>23772</v>
      </c>
      <c r="J4235" s="5" t="n">
        <f aca="false">LEN(K4235)</f>
        <v>19</v>
      </c>
      <c r="K4235" s="6" t="s">
        <v>23773</v>
      </c>
      <c r="L4235" s="4" t="s">
        <v>57</v>
      </c>
      <c r="M4235" s="4" t="s">
        <v>2663</v>
      </c>
    </row>
    <row r="4236" customFormat="false" ht="15.75" hidden="false" customHeight="true" outlineLevel="0" collapsed="false">
      <c r="A4236" s="4" t="n">
        <v>2300</v>
      </c>
      <c r="B4236" s="4" t="s">
        <v>16451</v>
      </c>
      <c r="C4236" s="4" t="s">
        <v>16452</v>
      </c>
      <c r="D4236" s="4" t="s">
        <v>23774</v>
      </c>
      <c r="E4236" s="5" t="s">
        <v>16454</v>
      </c>
      <c r="F4236" s="4" t="s">
        <v>138</v>
      </c>
      <c r="G4236" s="4" t="s">
        <v>138</v>
      </c>
      <c r="H4236" s="5" t="s">
        <v>20121</v>
      </c>
      <c r="I4236" s="4" t="s">
        <v>20107</v>
      </c>
      <c r="J4236" s="5" t="n">
        <f aca="false">LEN(K4236)</f>
        <v>19</v>
      </c>
      <c r="K4236" s="6" t="s">
        <v>23052</v>
      </c>
      <c r="L4236" s="4" t="s">
        <v>637</v>
      </c>
      <c r="M4236" s="4" t="s">
        <v>31</v>
      </c>
    </row>
    <row r="4237" customFormat="false" ht="15.75" hidden="false" customHeight="true" outlineLevel="0" collapsed="false">
      <c r="A4237" s="4" t="n">
        <v>2311</v>
      </c>
      <c r="B4237" s="4" t="s">
        <v>23775</v>
      </c>
      <c r="C4237" s="4"/>
      <c r="D4237" s="4" t="s">
        <v>23776</v>
      </c>
      <c r="E4237" s="5" t="s">
        <v>2399</v>
      </c>
      <c r="F4237" s="4" t="s">
        <v>138</v>
      </c>
      <c r="G4237" s="4" t="s">
        <v>138</v>
      </c>
      <c r="H4237" s="5" t="s">
        <v>23777</v>
      </c>
      <c r="I4237" s="4" t="s">
        <v>23778</v>
      </c>
      <c r="J4237" s="5" t="n">
        <f aca="false">LEN(K4237)</f>
        <v>19</v>
      </c>
      <c r="K4237" s="10" t="s">
        <v>23779</v>
      </c>
      <c r="L4237" s="4" t="s">
        <v>21</v>
      </c>
      <c r="M4237" s="4" t="s">
        <v>1208</v>
      </c>
    </row>
    <row r="4238" customFormat="false" ht="15.75" hidden="false" customHeight="true" outlineLevel="0" collapsed="false">
      <c r="A4238" s="4" t="n">
        <v>2319</v>
      </c>
      <c r="B4238" s="4" t="s">
        <v>23780</v>
      </c>
      <c r="C4238" s="4" t="s">
        <v>23781</v>
      </c>
      <c r="D4238" s="4" t="s">
        <v>23782</v>
      </c>
      <c r="E4238" s="5" t="s">
        <v>213</v>
      </c>
      <c r="F4238" s="4" t="s">
        <v>138</v>
      </c>
      <c r="G4238" s="4" t="s">
        <v>138</v>
      </c>
      <c r="H4238" s="5" t="s">
        <v>23783</v>
      </c>
      <c r="I4238" s="4" t="s">
        <v>23784</v>
      </c>
      <c r="J4238" s="5" t="n">
        <f aca="false">LEN(K4238)</f>
        <v>19</v>
      </c>
      <c r="K4238" s="10" t="s">
        <v>23046</v>
      </c>
      <c r="L4238" s="4" t="s">
        <v>57</v>
      </c>
      <c r="M4238" s="4" t="s">
        <v>2768</v>
      </c>
    </row>
    <row r="4239" customFormat="false" ht="15.75" hidden="false" customHeight="true" outlineLevel="0" collapsed="false">
      <c r="A4239" s="4" t="n">
        <v>2325</v>
      </c>
      <c r="B4239" s="4" t="s">
        <v>23785</v>
      </c>
      <c r="C4239" s="4" t="s">
        <v>23786</v>
      </c>
      <c r="D4239" s="4" t="s">
        <v>23787</v>
      </c>
      <c r="E4239" s="5" t="s">
        <v>1703</v>
      </c>
      <c r="F4239" s="4" t="s">
        <v>138</v>
      </c>
      <c r="G4239" s="4" t="s">
        <v>138</v>
      </c>
      <c r="H4239" s="5" t="s">
        <v>23788</v>
      </c>
      <c r="I4239" s="4" t="s">
        <v>23789</v>
      </c>
      <c r="J4239" s="5" t="n">
        <f aca="false">LEN(K4239)</f>
        <v>19</v>
      </c>
      <c r="K4239" s="6" t="s">
        <v>23790</v>
      </c>
      <c r="L4239" s="4" t="s">
        <v>57</v>
      </c>
      <c r="M4239" s="4" t="s">
        <v>2139</v>
      </c>
    </row>
    <row r="4240" customFormat="false" ht="15.75" hidden="false" customHeight="true" outlineLevel="0" collapsed="false">
      <c r="A4240" s="4" t="n">
        <v>2335</v>
      </c>
      <c r="B4240" s="4" t="s">
        <v>23791</v>
      </c>
      <c r="C4240" s="4"/>
      <c r="D4240" s="4" t="s">
        <v>23792</v>
      </c>
      <c r="E4240" s="5" t="s">
        <v>8406</v>
      </c>
      <c r="F4240" s="4" t="s">
        <v>138</v>
      </c>
      <c r="G4240" s="4" t="s">
        <v>138</v>
      </c>
      <c r="H4240" s="5" t="s">
        <v>23793</v>
      </c>
      <c r="I4240" s="23" t="s">
        <v>23794</v>
      </c>
      <c r="J4240" s="5" t="n">
        <f aca="false">LEN(K4240)</f>
        <v>19</v>
      </c>
      <c r="K4240" s="6" t="str">
        <f aca="false">LOWER(SUBSTITUTE(SUBSTITUTE(SUBSTITUTE(SUBSTITUTE(SUBSTITUTE(SUBSTITUTE(SUBSTITUTE(B4240,"S.L.",""),"SL",""),"S.A.",""),"SA","")," ",""),".",""),",",""))&amp;".com"</f>
        <v>hotellacadelsol.com</v>
      </c>
      <c r="L4240" s="4" t="s">
        <v>57</v>
      </c>
      <c r="M4240" s="4" t="s">
        <v>877</v>
      </c>
    </row>
    <row r="4241" customFormat="false" ht="15.75" hidden="false" customHeight="true" outlineLevel="0" collapsed="false">
      <c r="A4241" s="4" t="n">
        <v>2357</v>
      </c>
      <c r="B4241" s="4" t="s">
        <v>23795</v>
      </c>
      <c r="C4241" s="4"/>
      <c r="D4241" s="4" t="s">
        <v>23796</v>
      </c>
      <c r="E4241" s="5" t="s">
        <v>213</v>
      </c>
      <c r="F4241" s="4" t="s">
        <v>138</v>
      </c>
      <c r="G4241" s="4" t="s">
        <v>138</v>
      </c>
      <c r="H4241" s="5" t="s">
        <v>23797</v>
      </c>
      <c r="I4241" s="4" t="s">
        <v>23798</v>
      </c>
      <c r="J4241" s="5" t="n">
        <f aca="false">LEN(K4241)</f>
        <v>19</v>
      </c>
      <c r="K4241" s="6" t="s">
        <v>23799</v>
      </c>
      <c r="L4241" s="4" t="s">
        <v>31</v>
      </c>
      <c r="M4241" s="4" t="s">
        <v>1979</v>
      </c>
    </row>
    <row r="4242" customFormat="false" ht="15.75" hidden="false" customHeight="true" outlineLevel="0" collapsed="false">
      <c r="A4242" s="4" t="n">
        <v>2365</v>
      </c>
      <c r="B4242" s="4" t="s">
        <v>23800</v>
      </c>
      <c r="C4242" s="4"/>
      <c r="D4242" s="4" t="s">
        <v>23801</v>
      </c>
      <c r="E4242" s="5" t="s">
        <v>927</v>
      </c>
      <c r="F4242" s="4" t="s">
        <v>138</v>
      </c>
      <c r="G4242" s="4" t="s">
        <v>138</v>
      </c>
      <c r="H4242" s="5" t="s">
        <v>23802</v>
      </c>
      <c r="I4242" s="4" t="s">
        <v>23803</v>
      </c>
      <c r="J4242" s="5" t="n">
        <f aca="false">LEN(K4242)</f>
        <v>19</v>
      </c>
      <c r="K4242" s="6" t="str">
        <f aca="false">LOWER(SUBSTITUTE(SUBSTITUTE(SUBSTITUTE(SUBSTITUTE(SUBSTITUTE(SUBSTITUTE(SUBSTITUTE(B4242,"S.L.",""),"SL",""),"S.A.",""),"SA","")," ",""),".",""),",",""))&amp;".com"</f>
        <v>pensionradioscp.com</v>
      </c>
      <c r="L4242" s="4" t="s">
        <v>21</v>
      </c>
      <c r="M4242" s="4" t="s">
        <v>31</v>
      </c>
    </row>
    <row r="4243" customFormat="false" ht="15.75" hidden="false" customHeight="true" outlineLevel="0" collapsed="false">
      <c r="A4243" s="4" t="n">
        <v>2374</v>
      </c>
      <c r="B4243" s="4" t="s">
        <v>23804</v>
      </c>
      <c r="C4243" s="4" t="s">
        <v>23805</v>
      </c>
      <c r="D4243" s="4" t="s">
        <v>23806</v>
      </c>
      <c r="E4243" s="5" t="s">
        <v>213</v>
      </c>
      <c r="F4243" s="4" t="s">
        <v>138</v>
      </c>
      <c r="G4243" s="4" t="s">
        <v>138</v>
      </c>
      <c r="H4243" s="5" t="s">
        <v>23807</v>
      </c>
      <c r="I4243" s="7" t="s">
        <v>23808</v>
      </c>
      <c r="J4243" s="5" t="n">
        <f aca="false">LEN(K4243)</f>
        <v>19</v>
      </c>
      <c r="K4243" s="6" t="s">
        <v>23809</v>
      </c>
      <c r="L4243" s="4" t="s">
        <v>78</v>
      </c>
      <c r="M4243" s="4" t="s">
        <v>459</v>
      </c>
    </row>
    <row r="4244" customFormat="false" ht="15.75" hidden="false" customHeight="true" outlineLevel="0" collapsed="false">
      <c r="A4244" s="4" t="n">
        <v>2407</v>
      </c>
      <c r="B4244" s="4" t="s">
        <v>23810</v>
      </c>
      <c r="C4244" s="4" t="s">
        <v>23811</v>
      </c>
      <c r="D4244" s="4" t="s">
        <v>23812</v>
      </c>
      <c r="E4244" s="5" t="s">
        <v>213</v>
      </c>
      <c r="F4244" s="4" t="s">
        <v>138</v>
      </c>
      <c r="G4244" s="4" t="s">
        <v>138</v>
      </c>
      <c r="H4244" s="5" t="s">
        <v>23813</v>
      </c>
      <c r="I4244" s="4" t="s">
        <v>23814</v>
      </c>
      <c r="J4244" s="5" t="n">
        <f aca="false">LEN(K4244)</f>
        <v>19</v>
      </c>
      <c r="K4244" s="6" t="s">
        <v>23815</v>
      </c>
      <c r="L4244" s="4" t="s">
        <v>21</v>
      </c>
      <c r="M4244" s="4" t="s">
        <v>4122</v>
      </c>
    </row>
    <row r="4245" customFormat="false" ht="15.75" hidden="false" customHeight="true" outlineLevel="0" collapsed="false">
      <c r="A4245" s="4" t="n">
        <v>2409</v>
      </c>
      <c r="B4245" s="4" t="s">
        <v>23816</v>
      </c>
      <c r="C4245" s="4" t="s">
        <v>23817</v>
      </c>
      <c r="D4245" s="4" t="s">
        <v>23818</v>
      </c>
      <c r="E4245" s="5" t="s">
        <v>927</v>
      </c>
      <c r="F4245" s="4" t="s">
        <v>138</v>
      </c>
      <c r="G4245" s="4" t="s">
        <v>138</v>
      </c>
      <c r="H4245" s="5" t="s">
        <v>23819</v>
      </c>
      <c r="I4245" s="4" t="s">
        <v>23820</v>
      </c>
      <c r="J4245" s="5" t="n">
        <f aca="false">LEN(K4245)</f>
        <v>19</v>
      </c>
      <c r="K4245" s="6" t="s">
        <v>23821</v>
      </c>
      <c r="L4245" s="4" t="s">
        <v>66</v>
      </c>
      <c r="M4245" s="4" t="s">
        <v>2980</v>
      </c>
    </row>
    <row r="4246" customFormat="false" ht="15.75" hidden="false" customHeight="true" outlineLevel="0" collapsed="false">
      <c r="A4246" s="4" t="n">
        <v>2410</v>
      </c>
      <c r="B4246" s="4" t="s">
        <v>23822</v>
      </c>
      <c r="C4246" s="4" t="s">
        <v>23823</v>
      </c>
      <c r="D4246" s="4" t="s">
        <v>23824</v>
      </c>
      <c r="E4246" s="5" t="s">
        <v>213</v>
      </c>
      <c r="F4246" s="4" t="s">
        <v>138</v>
      </c>
      <c r="G4246" s="4" t="s">
        <v>138</v>
      </c>
      <c r="H4246" s="5" t="s">
        <v>23825</v>
      </c>
      <c r="I4246" s="7" t="s">
        <v>23826</v>
      </c>
      <c r="J4246" s="5" t="n">
        <f aca="false">LEN(K4246)</f>
        <v>19</v>
      </c>
      <c r="K4246" s="6" t="s">
        <v>23827</v>
      </c>
      <c r="L4246" s="4" t="s">
        <v>31</v>
      </c>
      <c r="M4246" s="4" t="s">
        <v>1063</v>
      </c>
    </row>
    <row r="4247" customFormat="false" ht="15.75" hidden="false" customHeight="true" outlineLevel="0" collapsed="false">
      <c r="A4247" s="4" t="n">
        <v>2435</v>
      </c>
      <c r="B4247" s="4" t="s">
        <v>23828</v>
      </c>
      <c r="C4247" s="4" t="s">
        <v>23829</v>
      </c>
      <c r="D4247" s="4" t="s">
        <v>23830</v>
      </c>
      <c r="E4247" s="5" t="s">
        <v>1703</v>
      </c>
      <c r="F4247" s="4" t="s">
        <v>138</v>
      </c>
      <c r="G4247" s="4" t="s">
        <v>138</v>
      </c>
      <c r="H4247" s="5" t="s">
        <v>23831</v>
      </c>
      <c r="I4247" s="4" t="s">
        <v>23832</v>
      </c>
      <c r="J4247" s="5" t="n">
        <f aca="false">LEN(K4247)</f>
        <v>19</v>
      </c>
      <c r="K4247" s="6" t="s">
        <v>23046</v>
      </c>
      <c r="L4247" s="4" t="s">
        <v>31</v>
      </c>
      <c r="M4247" s="4" t="s">
        <v>577</v>
      </c>
    </row>
    <row r="4248" customFormat="false" ht="15.75" hidden="false" customHeight="true" outlineLevel="0" collapsed="false">
      <c r="A4248" s="4" t="n">
        <v>2466</v>
      </c>
      <c r="B4248" s="4" t="s">
        <v>23833</v>
      </c>
      <c r="C4248" s="4" t="s">
        <v>23834</v>
      </c>
      <c r="D4248" s="4" t="s">
        <v>23835</v>
      </c>
      <c r="E4248" s="5" t="s">
        <v>13593</v>
      </c>
      <c r="F4248" s="4" t="s">
        <v>447</v>
      </c>
      <c r="G4248" s="4" t="s">
        <v>138</v>
      </c>
      <c r="H4248" s="5" t="s">
        <v>23836</v>
      </c>
      <c r="I4248" s="4" t="s">
        <v>23837</v>
      </c>
      <c r="J4248" s="5" t="n">
        <f aca="false">LEN(K4248)</f>
        <v>19</v>
      </c>
      <c r="K4248" s="6" t="s">
        <v>23036</v>
      </c>
      <c r="L4248" s="4" t="s">
        <v>21</v>
      </c>
      <c r="M4248" s="4" t="s">
        <v>4855</v>
      </c>
    </row>
    <row r="4249" customFormat="false" ht="15.75" hidden="false" customHeight="true" outlineLevel="0" collapsed="false">
      <c r="A4249" s="4" t="n">
        <v>2472</v>
      </c>
      <c r="B4249" s="4" t="s">
        <v>23838</v>
      </c>
      <c r="C4249" s="4" t="s">
        <v>23839</v>
      </c>
      <c r="D4249" s="4" t="s">
        <v>23840</v>
      </c>
      <c r="E4249" s="5" t="s">
        <v>2399</v>
      </c>
      <c r="F4249" s="4" t="s">
        <v>138</v>
      </c>
      <c r="G4249" s="4" t="s">
        <v>138</v>
      </c>
      <c r="H4249" s="5" t="s">
        <v>23841</v>
      </c>
      <c r="I4249" s="4" t="s">
        <v>23842</v>
      </c>
      <c r="J4249" s="5" t="n">
        <f aca="false">LEN(K4249)</f>
        <v>19</v>
      </c>
      <c r="K4249" s="6" t="s">
        <v>23843</v>
      </c>
      <c r="L4249" s="4" t="s">
        <v>57</v>
      </c>
      <c r="M4249" s="4" t="s">
        <v>11516</v>
      </c>
    </row>
    <row r="4250" customFormat="false" ht="15.75" hidden="false" customHeight="true" outlineLevel="0" collapsed="false">
      <c r="A4250" s="4" t="n">
        <v>2517</v>
      </c>
      <c r="B4250" s="4" t="s">
        <v>23844</v>
      </c>
      <c r="C4250" s="4"/>
      <c r="D4250" s="4" t="s">
        <v>23845</v>
      </c>
      <c r="E4250" s="5" t="s">
        <v>5926</v>
      </c>
      <c r="F4250" s="4" t="s">
        <v>138</v>
      </c>
      <c r="G4250" s="4" t="s">
        <v>138</v>
      </c>
      <c r="H4250" s="5" t="s">
        <v>23846</v>
      </c>
      <c r="I4250" s="7" t="s">
        <v>23847</v>
      </c>
      <c r="J4250" s="5" t="n">
        <f aca="false">LEN(K4250)</f>
        <v>19</v>
      </c>
      <c r="K4250" s="6" t="s">
        <v>23848</v>
      </c>
      <c r="L4250" s="4" t="s">
        <v>31</v>
      </c>
      <c r="M4250" s="4" t="s">
        <v>3203</v>
      </c>
    </row>
    <row r="4251" customFormat="false" ht="15.75" hidden="false" customHeight="true" outlineLevel="0" collapsed="false">
      <c r="A4251" s="4" t="n">
        <v>2559</v>
      </c>
      <c r="B4251" s="4" t="s">
        <v>23849</v>
      </c>
      <c r="C4251" s="4" t="s">
        <v>23850</v>
      </c>
      <c r="D4251" s="4" t="s">
        <v>2719</v>
      </c>
      <c r="E4251" s="5" t="s">
        <v>2720</v>
      </c>
      <c r="F4251" s="4" t="s">
        <v>138</v>
      </c>
      <c r="G4251" s="4" t="s">
        <v>138</v>
      </c>
      <c r="H4251" s="5" t="s">
        <v>2721</v>
      </c>
      <c r="I4251" s="4" t="s">
        <v>23851</v>
      </c>
      <c r="J4251" s="5" t="n">
        <f aca="false">LEN(K4251)</f>
        <v>19</v>
      </c>
      <c r="K4251" s="6" t="str">
        <f aca="false">LOWER(SUBSTITUTE(SUBSTITUTE(SUBSTITUTE(SUBSTITUTE(SUBSTITUTE(SUBSTITUTE(SUBSTITUTE(B4251,"S.L.",""),"SL",""),"S.A.",""),"SA","")," ",""),".",""),",",""))&amp;".com"</f>
        <v>hotelcondes2015.com</v>
      </c>
      <c r="L4251" s="4" t="s">
        <v>21</v>
      </c>
      <c r="M4251" s="4" t="s">
        <v>31</v>
      </c>
    </row>
    <row r="4252" customFormat="false" ht="15.75" hidden="false" customHeight="true" outlineLevel="0" collapsed="false">
      <c r="A4252" s="4" t="n">
        <v>2593</v>
      </c>
      <c r="B4252" s="4" t="s">
        <v>23852</v>
      </c>
      <c r="C4252" s="4"/>
      <c r="D4252" s="4" t="s">
        <v>23853</v>
      </c>
      <c r="E4252" s="5" t="s">
        <v>1190</v>
      </c>
      <c r="F4252" s="4" t="s">
        <v>138</v>
      </c>
      <c r="G4252" s="4" t="s">
        <v>138</v>
      </c>
      <c r="H4252" s="5" t="s">
        <v>23854</v>
      </c>
      <c r="I4252" s="4" t="s">
        <v>23855</v>
      </c>
      <c r="J4252" s="5" t="n">
        <f aca="false">LEN(K4252)</f>
        <v>19</v>
      </c>
      <c r="K4252" s="6" t="s">
        <v>23003</v>
      </c>
      <c r="L4252" s="4" t="s">
        <v>21</v>
      </c>
      <c r="M4252" s="4" t="s">
        <v>4870</v>
      </c>
    </row>
    <row r="4253" customFormat="false" ht="15.75" hidden="false" customHeight="true" outlineLevel="0" collapsed="false">
      <c r="A4253" s="4" t="n">
        <v>2598</v>
      </c>
      <c r="B4253" s="4" t="s">
        <v>23856</v>
      </c>
      <c r="C4253" s="4" t="s">
        <v>23857</v>
      </c>
      <c r="D4253" s="4" t="s">
        <v>23858</v>
      </c>
      <c r="E4253" s="5" t="s">
        <v>2720</v>
      </c>
      <c r="F4253" s="4" t="s">
        <v>138</v>
      </c>
      <c r="G4253" s="4" t="s">
        <v>138</v>
      </c>
      <c r="H4253" s="5" t="s">
        <v>23859</v>
      </c>
      <c r="I4253" s="4" t="s">
        <v>23860</v>
      </c>
      <c r="J4253" s="5" t="n">
        <f aca="false">LEN(K4253)</f>
        <v>19</v>
      </c>
      <c r="K4253" s="6" t="s">
        <v>23861</v>
      </c>
      <c r="L4253" s="4" t="s">
        <v>31</v>
      </c>
      <c r="M4253" s="4" t="s">
        <v>6467</v>
      </c>
    </row>
    <row r="4254" customFormat="false" ht="15.75" hidden="false" customHeight="true" outlineLevel="0" collapsed="false">
      <c r="A4254" s="4" t="n">
        <v>2607</v>
      </c>
      <c r="B4254" s="4" t="s">
        <v>23862</v>
      </c>
      <c r="C4254" s="4" t="s">
        <v>23863</v>
      </c>
      <c r="D4254" s="4" t="s">
        <v>23864</v>
      </c>
      <c r="E4254" s="5" t="s">
        <v>1190</v>
      </c>
      <c r="F4254" s="4" t="s">
        <v>138</v>
      </c>
      <c r="G4254" s="4" t="s">
        <v>138</v>
      </c>
      <c r="H4254" s="5" t="s">
        <v>23865</v>
      </c>
      <c r="I4254" s="7" t="s">
        <v>23855</v>
      </c>
      <c r="J4254" s="5" t="n">
        <f aca="false">LEN(K4254)</f>
        <v>19</v>
      </c>
      <c r="K4254" s="6" t="s">
        <v>23003</v>
      </c>
      <c r="L4254" s="4" t="s">
        <v>31</v>
      </c>
      <c r="M4254" s="4" t="s">
        <v>31</v>
      </c>
    </row>
    <row r="4255" customFormat="false" ht="15.75" hidden="false" customHeight="true" outlineLevel="0" collapsed="false">
      <c r="A4255" s="4" t="n">
        <v>2613</v>
      </c>
      <c r="B4255" s="4" t="s">
        <v>23866</v>
      </c>
      <c r="C4255" s="4" t="s">
        <v>23867</v>
      </c>
      <c r="D4255" s="4" t="s">
        <v>23868</v>
      </c>
      <c r="E4255" s="5" t="s">
        <v>213</v>
      </c>
      <c r="F4255" s="4" t="s">
        <v>138</v>
      </c>
      <c r="G4255" s="4" t="s">
        <v>138</v>
      </c>
      <c r="H4255" s="5" t="s">
        <v>23869</v>
      </c>
      <c r="I4255" s="7" t="s">
        <v>15902</v>
      </c>
      <c r="J4255" s="5" t="n">
        <f aca="false">LEN(K4255)</f>
        <v>19</v>
      </c>
      <c r="K4255" s="6" t="s">
        <v>23052</v>
      </c>
      <c r="L4255" s="4" t="s">
        <v>21</v>
      </c>
      <c r="M4255" s="4" t="s">
        <v>225</v>
      </c>
    </row>
    <row r="4256" customFormat="false" ht="15.75" hidden="false" customHeight="true" outlineLevel="0" collapsed="false">
      <c r="A4256" s="4" t="n">
        <v>2620</v>
      </c>
      <c r="B4256" s="4" t="s">
        <v>21876</v>
      </c>
      <c r="C4256" s="4" t="s">
        <v>23870</v>
      </c>
      <c r="D4256" s="4" t="s">
        <v>23871</v>
      </c>
      <c r="E4256" s="5" t="s">
        <v>213</v>
      </c>
      <c r="F4256" s="4" t="s">
        <v>138</v>
      </c>
      <c r="G4256" s="4" t="s">
        <v>138</v>
      </c>
      <c r="H4256" s="5" t="s">
        <v>23872</v>
      </c>
      <c r="I4256" s="4" t="s">
        <v>12223</v>
      </c>
      <c r="J4256" s="5" t="n">
        <f aca="false">LEN(K4256)</f>
        <v>19</v>
      </c>
      <c r="K4256" s="6" t="s">
        <v>23873</v>
      </c>
      <c r="L4256" s="4" t="s">
        <v>21</v>
      </c>
      <c r="M4256" s="4" t="s">
        <v>2139</v>
      </c>
    </row>
    <row r="4257" customFormat="false" ht="15.75" hidden="false" customHeight="true" outlineLevel="0" collapsed="false">
      <c r="A4257" s="4" t="n">
        <v>2633</v>
      </c>
      <c r="B4257" s="4" t="s">
        <v>23874</v>
      </c>
      <c r="C4257" s="4"/>
      <c r="D4257" s="4" t="s">
        <v>23875</v>
      </c>
      <c r="E4257" s="5" t="s">
        <v>3339</v>
      </c>
      <c r="F4257" s="4" t="s">
        <v>138</v>
      </c>
      <c r="G4257" s="4" t="s">
        <v>138</v>
      </c>
      <c r="H4257" s="5" t="s">
        <v>23876</v>
      </c>
      <c r="I4257" s="4" t="s">
        <v>23877</v>
      </c>
      <c r="J4257" s="5" t="n">
        <f aca="false">LEN(K4257)</f>
        <v>19</v>
      </c>
      <c r="K4257" s="10" t="s">
        <v>23878</v>
      </c>
      <c r="L4257" s="4" t="s">
        <v>21</v>
      </c>
      <c r="M4257" s="4" t="s">
        <v>31</v>
      </c>
    </row>
    <row r="4258" customFormat="false" ht="15.75" hidden="false" customHeight="true" outlineLevel="0" collapsed="false">
      <c r="A4258" s="4" t="n">
        <v>2640</v>
      </c>
      <c r="B4258" s="4" t="s">
        <v>23879</v>
      </c>
      <c r="C4258" s="4" t="s">
        <v>23880</v>
      </c>
      <c r="D4258" s="4" t="s">
        <v>23881</v>
      </c>
      <c r="E4258" s="5" t="s">
        <v>2720</v>
      </c>
      <c r="F4258" s="4" t="s">
        <v>138</v>
      </c>
      <c r="G4258" s="4" t="s">
        <v>138</v>
      </c>
      <c r="H4258" s="5" t="s">
        <v>23882</v>
      </c>
      <c r="I4258" s="4" t="s">
        <v>23883</v>
      </c>
      <c r="J4258" s="5" t="n">
        <f aca="false">LEN(K4258)</f>
        <v>19</v>
      </c>
      <c r="K4258" s="6" t="s">
        <v>23884</v>
      </c>
      <c r="L4258" s="4" t="s">
        <v>21</v>
      </c>
      <c r="M4258" s="4" t="s">
        <v>6459</v>
      </c>
    </row>
    <row r="4259" customFormat="false" ht="15.75" hidden="false" customHeight="true" outlineLevel="0" collapsed="false">
      <c r="A4259" s="4" t="n">
        <v>2650</v>
      </c>
      <c r="B4259" s="4" t="s">
        <v>23885</v>
      </c>
      <c r="C4259" s="4" t="s">
        <v>23886</v>
      </c>
      <c r="D4259" s="4" t="s">
        <v>23887</v>
      </c>
      <c r="E4259" s="5" t="s">
        <v>23888</v>
      </c>
      <c r="F4259" s="4" t="s">
        <v>23889</v>
      </c>
      <c r="G4259" s="4" t="s">
        <v>138</v>
      </c>
      <c r="H4259" s="5" t="s">
        <v>23890</v>
      </c>
      <c r="I4259" s="4" t="s">
        <v>2144</v>
      </c>
      <c r="J4259" s="5" t="n">
        <f aca="false">LEN(K4259)</f>
        <v>19</v>
      </c>
      <c r="K4259" s="6" t="s">
        <v>23891</v>
      </c>
      <c r="L4259" s="4" t="s">
        <v>1679</v>
      </c>
      <c r="M4259" s="4" t="s">
        <v>1700</v>
      </c>
    </row>
    <row r="4260" customFormat="false" ht="15.75" hidden="false" customHeight="true" outlineLevel="0" collapsed="false">
      <c r="A4260" s="4" t="n">
        <v>2649</v>
      </c>
      <c r="B4260" s="4" t="s">
        <v>23892</v>
      </c>
      <c r="C4260" s="4" t="s">
        <v>23886</v>
      </c>
      <c r="D4260" s="4" t="s">
        <v>23893</v>
      </c>
      <c r="E4260" s="5" t="s">
        <v>23888</v>
      </c>
      <c r="F4260" s="4" t="s">
        <v>23889</v>
      </c>
      <c r="G4260" s="4" t="s">
        <v>138</v>
      </c>
      <c r="H4260" s="5" t="s">
        <v>23890</v>
      </c>
      <c r="I4260" s="4" t="s">
        <v>23894</v>
      </c>
      <c r="J4260" s="5" t="n">
        <f aca="false">LEN(K4260)</f>
        <v>19</v>
      </c>
      <c r="K4260" s="6" t="s">
        <v>23891</v>
      </c>
      <c r="L4260" s="4" t="s">
        <v>31</v>
      </c>
      <c r="M4260" s="4" t="s">
        <v>11460</v>
      </c>
    </row>
    <row r="4261" customFormat="false" ht="15.75" hidden="false" customHeight="true" outlineLevel="0" collapsed="false">
      <c r="A4261" s="4" t="n">
        <v>2654</v>
      </c>
      <c r="B4261" s="4" t="s">
        <v>23895</v>
      </c>
      <c r="C4261" s="4" t="s">
        <v>23896</v>
      </c>
      <c r="D4261" s="4" t="s">
        <v>23897</v>
      </c>
      <c r="E4261" s="5" t="s">
        <v>927</v>
      </c>
      <c r="F4261" s="4" t="s">
        <v>138</v>
      </c>
      <c r="G4261" s="4" t="s">
        <v>138</v>
      </c>
      <c r="H4261" s="5" t="s">
        <v>23898</v>
      </c>
      <c r="I4261" s="4" t="s">
        <v>23899</v>
      </c>
      <c r="J4261" s="5" t="n">
        <f aca="false">LEN(K4261)</f>
        <v>19</v>
      </c>
      <c r="K4261" s="6" t="s">
        <v>23900</v>
      </c>
      <c r="L4261" s="4" t="s">
        <v>31</v>
      </c>
      <c r="M4261" s="4" t="s">
        <v>988</v>
      </c>
    </row>
    <row r="4262" customFormat="false" ht="15.75" hidden="false" customHeight="true" outlineLevel="0" collapsed="false">
      <c r="A4262" s="4" t="n">
        <v>2692</v>
      </c>
      <c r="B4262" s="4" t="s">
        <v>23901</v>
      </c>
      <c r="C4262" s="4"/>
      <c r="D4262" s="4" t="s">
        <v>23902</v>
      </c>
      <c r="E4262" s="5" t="s">
        <v>6938</v>
      </c>
      <c r="F4262" s="4" t="s">
        <v>6939</v>
      </c>
      <c r="G4262" s="4" t="s">
        <v>138</v>
      </c>
      <c r="H4262" s="5" t="s">
        <v>23903</v>
      </c>
      <c r="I4262" s="4" t="s">
        <v>23904</v>
      </c>
      <c r="J4262" s="5" t="n">
        <f aca="false">LEN(K4262)</f>
        <v>19</v>
      </c>
      <c r="K4262" s="6" t="str">
        <f aca="false">LOWER(SUBSTITUTE(SUBSTITUTE(SUBSTITUTE(SUBSTITUTE(SUBSTITUTE(SUBSTITUTE(SUBSTITUTE(B4262,"S.L.",""),"SL",""),"S.A.",""),"SA","")," ",""),".",""),",",""))&amp;".com"</f>
        <v>manelhosteleria.com</v>
      </c>
      <c r="L4262" s="4" t="s">
        <v>31</v>
      </c>
      <c r="M4262" s="4" t="s">
        <v>31</v>
      </c>
    </row>
    <row r="4263" customFormat="false" ht="15.75" hidden="false" customHeight="true" outlineLevel="0" collapsed="false">
      <c r="A4263" s="4" t="n">
        <v>2708</v>
      </c>
      <c r="B4263" s="4" t="s">
        <v>23905</v>
      </c>
      <c r="C4263" s="4" t="s">
        <v>23906</v>
      </c>
      <c r="D4263" s="4" t="s">
        <v>23907</v>
      </c>
      <c r="E4263" s="5" t="s">
        <v>5944</v>
      </c>
      <c r="F4263" s="4" t="s">
        <v>138</v>
      </c>
      <c r="G4263" s="4" t="s">
        <v>138</v>
      </c>
      <c r="H4263" s="5" t="s">
        <v>23908</v>
      </c>
      <c r="I4263" s="4" t="s">
        <v>23909</v>
      </c>
      <c r="J4263" s="5" t="n">
        <f aca="false">LEN(K4263)</f>
        <v>19</v>
      </c>
      <c r="K4263" s="6" t="s">
        <v>23003</v>
      </c>
      <c r="L4263" s="4" t="s">
        <v>21</v>
      </c>
      <c r="M4263" s="4" t="s">
        <v>317</v>
      </c>
    </row>
    <row r="4264" customFormat="false" ht="27.75" hidden="false" customHeight="true" outlineLevel="0" collapsed="false">
      <c r="A4264" s="4" t="n">
        <v>2716</v>
      </c>
      <c r="B4264" s="4" t="s">
        <v>23910</v>
      </c>
      <c r="C4264" s="4" t="s">
        <v>23911</v>
      </c>
      <c r="D4264" s="4" t="s">
        <v>23912</v>
      </c>
      <c r="E4264" s="5" t="s">
        <v>2399</v>
      </c>
      <c r="F4264" s="4" t="s">
        <v>138</v>
      </c>
      <c r="G4264" s="4" t="s">
        <v>138</v>
      </c>
      <c r="H4264" s="5" t="s">
        <v>23913</v>
      </c>
      <c r="I4264" s="7" t="s">
        <v>23914</v>
      </c>
      <c r="J4264" s="5" t="n">
        <f aca="false">LEN(K4264)</f>
        <v>19</v>
      </c>
      <c r="K4264" s="6" t="s">
        <v>23915</v>
      </c>
      <c r="L4264" s="4" t="s">
        <v>637</v>
      </c>
      <c r="M4264" s="4" t="s">
        <v>6459</v>
      </c>
    </row>
    <row r="4265" customFormat="false" ht="15.75" hidden="false" customHeight="true" outlineLevel="0" collapsed="false">
      <c r="A4265" s="4" t="n">
        <v>2722</v>
      </c>
      <c r="B4265" s="4" t="s">
        <v>23916</v>
      </c>
      <c r="C4265" s="4"/>
      <c r="D4265" s="4" t="s">
        <v>23917</v>
      </c>
      <c r="E4265" s="5" t="s">
        <v>8992</v>
      </c>
      <c r="F4265" s="4" t="s">
        <v>138</v>
      </c>
      <c r="G4265" s="4" t="s">
        <v>138</v>
      </c>
      <c r="H4265" s="5" t="s">
        <v>23918</v>
      </c>
      <c r="I4265" s="4" t="s">
        <v>23919</v>
      </c>
      <c r="J4265" s="5" t="n">
        <f aca="false">LEN(K4265)</f>
        <v>19</v>
      </c>
      <c r="K4265" s="6" t="s">
        <v>23920</v>
      </c>
      <c r="L4265" s="4" t="s">
        <v>21</v>
      </c>
      <c r="M4265" s="4" t="s">
        <v>31</v>
      </c>
    </row>
    <row r="4266" customFormat="false" ht="15.75" hidden="false" customHeight="true" outlineLevel="0" collapsed="false">
      <c r="A4266" s="4" t="n">
        <v>2730</v>
      </c>
      <c r="B4266" s="4" t="s">
        <v>7324</v>
      </c>
      <c r="C4266" s="4"/>
      <c r="D4266" s="4" t="s">
        <v>23921</v>
      </c>
      <c r="E4266" s="5" t="s">
        <v>4062</v>
      </c>
      <c r="F4266" s="4" t="s">
        <v>290</v>
      </c>
      <c r="G4266" s="4" t="s">
        <v>290</v>
      </c>
      <c r="H4266" s="5" t="s">
        <v>7328</v>
      </c>
      <c r="I4266" s="4" t="s">
        <v>23922</v>
      </c>
      <c r="J4266" s="5" t="n">
        <f aca="false">LEN(K4266)</f>
        <v>19</v>
      </c>
      <c r="K4266" s="6" t="s">
        <v>23923</v>
      </c>
      <c r="L4266" s="4" t="s">
        <v>78</v>
      </c>
      <c r="M4266" s="4" t="s">
        <v>31</v>
      </c>
    </row>
    <row r="4267" customFormat="false" ht="15.75" hidden="false" customHeight="true" outlineLevel="0" collapsed="false">
      <c r="A4267" s="4" t="n">
        <v>2747</v>
      </c>
      <c r="B4267" s="4" t="s">
        <v>23924</v>
      </c>
      <c r="C4267" s="4" t="s">
        <v>23925</v>
      </c>
      <c r="D4267" s="4" t="s">
        <v>23926</v>
      </c>
      <c r="E4267" s="5" t="s">
        <v>7326</v>
      </c>
      <c r="F4267" s="4" t="s">
        <v>7327</v>
      </c>
      <c r="G4267" s="4" t="s">
        <v>138</v>
      </c>
      <c r="H4267" s="5" t="s">
        <v>23927</v>
      </c>
      <c r="I4267" s="4" t="s">
        <v>23928</v>
      </c>
      <c r="J4267" s="5" t="n">
        <f aca="false">LEN(K4267)</f>
        <v>19</v>
      </c>
      <c r="K4267" s="6" t="s">
        <v>23929</v>
      </c>
      <c r="L4267" s="4" t="s">
        <v>57</v>
      </c>
      <c r="M4267" s="4" t="s">
        <v>14166</v>
      </c>
    </row>
    <row r="4268" customFormat="false" ht="15.75" hidden="false" customHeight="true" outlineLevel="0" collapsed="false">
      <c r="A4268" s="4" t="n">
        <v>2756</v>
      </c>
      <c r="B4268" s="4" t="s">
        <v>23930</v>
      </c>
      <c r="C4268" s="4"/>
      <c r="D4268" s="4" t="s">
        <v>23931</v>
      </c>
      <c r="E4268" s="5" t="s">
        <v>8406</v>
      </c>
      <c r="F4268" s="4" t="s">
        <v>138</v>
      </c>
      <c r="G4268" s="4" t="s">
        <v>138</v>
      </c>
      <c r="H4268" s="5" t="s">
        <v>23932</v>
      </c>
      <c r="I4268" s="4" t="s">
        <v>23933</v>
      </c>
      <c r="J4268" s="5" t="n">
        <f aca="false">LEN(K4268)</f>
        <v>19</v>
      </c>
      <c r="K4268" s="6" t="s">
        <v>23934</v>
      </c>
      <c r="L4268" s="4" t="s">
        <v>31</v>
      </c>
      <c r="M4268" s="4" t="s">
        <v>32</v>
      </c>
    </row>
    <row r="4269" customFormat="false" ht="15.75" hidden="false" customHeight="true" outlineLevel="0" collapsed="false">
      <c r="A4269" s="4" t="n">
        <v>2764</v>
      </c>
      <c r="B4269" s="4" t="s">
        <v>23935</v>
      </c>
      <c r="C4269" s="4" t="s">
        <v>23936</v>
      </c>
      <c r="D4269" s="4" t="s">
        <v>23937</v>
      </c>
      <c r="E4269" s="5" t="s">
        <v>13711</v>
      </c>
      <c r="F4269" s="4" t="s">
        <v>13712</v>
      </c>
      <c r="G4269" s="4" t="s">
        <v>138</v>
      </c>
      <c r="H4269" s="5" t="s">
        <v>23938</v>
      </c>
      <c r="I4269" s="4" t="s">
        <v>23939</v>
      </c>
      <c r="J4269" s="5" t="n">
        <f aca="false">LEN(K4269)</f>
        <v>19</v>
      </c>
      <c r="K4269" s="6" t="s">
        <v>23052</v>
      </c>
      <c r="L4269" s="4" t="s">
        <v>637</v>
      </c>
      <c r="M4269" s="4" t="s">
        <v>1694</v>
      </c>
    </row>
    <row r="4270" customFormat="false" ht="15.75" hidden="false" customHeight="true" outlineLevel="0" collapsed="false">
      <c r="A4270" s="4" t="n">
        <v>2771</v>
      </c>
      <c r="B4270" s="4" t="s">
        <v>23940</v>
      </c>
      <c r="C4270" s="4" t="s">
        <v>23941</v>
      </c>
      <c r="D4270" s="4" t="s">
        <v>23942</v>
      </c>
      <c r="E4270" s="5" t="s">
        <v>13717</v>
      </c>
      <c r="F4270" s="4" t="s">
        <v>13718</v>
      </c>
      <c r="G4270" s="4" t="s">
        <v>138</v>
      </c>
      <c r="H4270" s="5" t="s">
        <v>23943</v>
      </c>
      <c r="I4270" s="4" t="s">
        <v>23944</v>
      </c>
      <c r="J4270" s="5" t="n">
        <f aca="false">LEN(K4270)</f>
        <v>19</v>
      </c>
      <c r="K4270" s="6" t="s">
        <v>23036</v>
      </c>
      <c r="L4270" s="4" t="s">
        <v>78</v>
      </c>
      <c r="M4270" s="4" t="s">
        <v>4915</v>
      </c>
    </row>
    <row r="4271" customFormat="false" ht="15.75" hidden="false" customHeight="true" outlineLevel="0" collapsed="false">
      <c r="A4271" s="4" t="n">
        <v>2777</v>
      </c>
      <c r="B4271" s="4" t="s">
        <v>13714</v>
      </c>
      <c r="C4271" s="4" t="s">
        <v>13715</v>
      </c>
      <c r="D4271" s="4" t="s">
        <v>13716</v>
      </c>
      <c r="E4271" s="5" t="s">
        <v>13717</v>
      </c>
      <c r="F4271" s="4" t="s">
        <v>13718</v>
      </c>
      <c r="G4271" s="4" t="s">
        <v>138</v>
      </c>
      <c r="H4271" s="5" t="s">
        <v>23945</v>
      </c>
      <c r="I4271" s="7" t="s">
        <v>23946</v>
      </c>
      <c r="J4271" s="5" t="n">
        <f aca="false">LEN(K4271)</f>
        <v>19</v>
      </c>
      <c r="K4271" s="6" t="s">
        <v>23036</v>
      </c>
      <c r="L4271" s="4" t="s">
        <v>78</v>
      </c>
      <c r="M4271" s="4" t="s">
        <v>4915</v>
      </c>
    </row>
    <row r="4272" customFormat="false" ht="15.75" hidden="false" customHeight="true" outlineLevel="0" collapsed="false">
      <c r="A4272" s="4" t="n">
        <v>2781</v>
      </c>
      <c r="B4272" s="4" t="s">
        <v>23947</v>
      </c>
      <c r="C4272" s="4"/>
      <c r="D4272" s="4" t="s">
        <v>23948</v>
      </c>
      <c r="E4272" s="5" t="s">
        <v>23949</v>
      </c>
      <c r="F4272" s="4" t="s">
        <v>16636</v>
      </c>
      <c r="G4272" s="4" t="s">
        <v>138</v>
      </c>
      <c r="H4272" s="5" t="s">
        <v>23950</v>
      </c>
      <c r="I4272" s="4" t="s">
        <v>23951</v>
      </c>
      <c r="J4272" s="5" t="n">
        <f aca="false">LEN(K4272)</f>
        <v>19</v>
      </c>
      <c r="K4272" s="6" t="s">
        <v>23952</v>
      </c>
      <c r="L4272" s="4" t="s">
        <v>78</v>
      </c>
      <c r="M4272" s="4" t="s">
        <v>31</v>
      </c>
    </row>
    <row r="4273" customFormat="false" ht="15.75" hidden="false" customHeight="true" outlineLevel="0" collapsed="false">
      <c r="A4273" s="4" t="n">
        <v>2782</v>
      </c>
      <c r="B4273" s="4" t="s">
        <v>23953</v>
      </c>
      <c r="C4273" s="4" t="s">
        <v>23954</v>
      </c>
      <c r="D4273" s="4" t="s">
        <v>23955</v>
      </c>
      <c r="E4273" s="5" t="s">
        <v>23956</v>
      </c>
      <c r="F4273" s="4" t="s">
        <v>16636</v>
      </c>
      <c r="G4273" s="4" t="s">
        <v>138</v>
      </c>
      <c r="H4273" s="5" t="s">
        <v>23957</v>
      </c>
      <c r="I4273" s="4" t="s">
        <v>23958</v>
      </c>
      <c r="J4273" s="5" t="n">
        <f aca="false">LEN(K4273)</f>
        <v>19</v>
      </c>
      <c r="K4273" s="6" t="s">
        <v>23052</v>
      </c>
      <c r="L4273" s="4" t="s">
        <v>57</v>
      </c>
      <c r="M4273" s="4" t="s">
        <v>6467</v>
      </c>
    </row>
    <row r="4274" customFormat="false" ht="15.75" hidden="false" customHeight="true" outlineLevel="0" collapsed="false">
      <c r="A4274" s="4" t="n">
        <v>2784</v>
      </c>
      <c r="B4274" s="4" t="s">
        <v>23959</v>
      </c>
      <c r="C4274" s="4" t="s">
        <v>23960</v>
      </c>
      <c r="D4274" s="4" t="s">
        <v>23961</v>
      </c>
      <c r="E4274" s="5" t="s">
        <v>23962</v>
      </c>
      <c r="F4274" s="4" t="s">
        <v>16628</v>
      </c>
      <c r="G4274" s="4" t="s">
        <v>138</v>
      </c>
      <c r="H4274" s="5" t="s">
        <v>23963</v>
      </c>
      <c r="I4274" s="7" t="s">
        <v>23964</v>
      </c>
      <c r="J4274" s="5" t="n">
        <f aca="false">LEN(K4274)</f>
        <v>19</v>
      </c>
      <c r="K4274" s="6" t="s">
        <v>23965</v>
      </c>
      <c r="L4274" s="4" t="s">
        <v>57</v>
      </c>
      <c r="M4274" s="4" t="s">
        <v>779</v>
      </c>
    </row>
    <row r="4275" customFormat="false" ht="15.75" hidden="false" customHeight="true" outlineLevel="0" collapsed="false">
      <c r="A4275" s="4" t="n">
        <v>2789</v>
      </c>
      <c r="B4275" s="4" t="s">
        <v>23966</v>
      </c>
      <c r="C4275" s="4"/>
      <c r="D4275" s="4" t="s">
        <v>23967</v>
      </c>
      <c r="E4275" s="5" t="s">
        <v>23968</v>
      </c>
      <c r="F4275" s="4" t="s">
        <v>23969</v>
      </c>
      <c r="G4275" s="4" t="s">
        <v>138</v>
      </c>
      <c r="H4275" s="5" t="s">
        <v>23970</v>
      </c>
      <c r="I4275" s="4" t="s">
        <v>23971</v>
      </c>
      <c r="J4275" s="5" t="n">
        <f aca="false">LEN(K4275)</f>
        <v>19</v>
      </c>
      <c r="K4275" s="6" t="s">
        <v>23972</v>
      </c>
      <c r="L4275" s="4" t="s">
        <v>31</v>
      </c>
      <c r="M4275" s="4" t="s">
        <v>22</v>
      </c>
    </row>
    <row r="4276" customFormat="false" ht="15.75" hidden="false" customHeight="true" outlineLevel="0" collapsed="false">
      <c r="A4276" s="4" t="n">
        <v>2805</v>
      </c>
      <c r="B4276" s="4" t="s">
        <v>23973</v>
      </c>
      <c r="C4276" s="4"/>
      <c r="D4276" s="4" t="s">
        <v>23974</v>
      </c>
      <c r="E4276" s="5" t="s">
        <v>5991</v>
      </c>
      <c r="F4276" s="4" t="s">
        <v>5992</v>
      </c>
      <c r="G4276" s="4" t="s">
        <v>138</v>
      </c>
      <c r="H4276" s="5" t="s">
        <v>23975</v>
      </c>
      <c r="I4276" s="7" t="s">
        <v>23976</v>
      </c>
      <c r="J4276" s="5" t="n">
        <f aca="false">LEN(K4276)</f>
        <v>19</v>
      </c>
      <c r="K4276" s="6" t="s">
        <v>23977</v>
      </c>
      <c r="L4276" s="4" t="s">
        <v>66</v>
      </c>
      <c r="M4276" s="4" t="s">
        <v>13506</v>
      </c>
    </row>
    <row r="4277" customFormat="false" ht="15.75" hidden="false" customHeight="true" outlineLevel="0" collapsed="false">
      <c r="A4277" s="4" t="n">
        <v>2811</v>
      </c>
      <c r="B4277" s="4" t="s">
        <v>23978</v>
      </c>
      <c r="C4277" s="4"/>
      <c r="D4277" s="4" t="s">
        <v>16700</v>
      </c>
      <c r="E4277" s="5" t="s">
        <v>5991</v>
      </c>
      <c r="F4277" s="4" t="s">
        <v>5992</v>
      </c>
      <c r="G4277" s="4" t="s">
        <v>138</v>
      </c>
      <c r="H4277" s="5" t="s">
        <v>23979</v>
      </c>
      <c r="I4277" s="4" t="s">
        <v>23980</v>
      </c>
      <c r="J4277" s="5" t="n">
        <f aca="false">LEN(K4277)</f>
        <v>19</v>
      </c>
      <c r="K4277" s="6" t="s">
        <v>23981</v>
      </c>
      <c r="L4277" s="4" t="s">
        <v>57</v>
      </c>
      <c r="M4277" s="4" t="s">
        <v>4894</v>
      </c>
    </row>
    <row r="4278" customFormat="false" ht="15.75" hidden="false" customHeight="true" outlineLevel="0" collapsed="false">
      <c r="A4278" s="4" t="n">
        <v>2890</v>
      </c>
      <c r="B4278" s="4" t="s">
        <v>23982</v>
      </c>
      <c r="C4278" s="4"/>
      <c r="D4278" s="4" t="s">
        <v>23983</v>
      </c>
      <c r="E4278" s="5" t="s">
        <v>1190</v>
      </c>
      <c r="F4278" s="4" t="s">
        <v>138</v>
      </c>
      <c r="G4278" s="4" t="s">
        <v>138</v>
      </c>
      <c r="H4278" s="5" t="s">
        <v>23984</v>
      </c>
      <c r="I4278" s="4" t="s">
        <v>23985</v>
      </c>
      <c r="J4278" s="5" t="n">
        <f aca="false">LEN(K4278)</f>
        <v>19</v>
      </c>
      <c r="K4278" s="6" t="s">
        <v>23986</v>
      </c>
      <c r="L4278" s="4" t="s">
        <v>57</v>
      </c>
      <c r="M4278" s="4" t="s">
        <v>2801</v>
      </c>
    </row>
    <row r="4279" customFormat="false" ht="15.75" hidden="false" customHeight="true" outlineLevel="0" collapsed="false">
      <c r="A4279" s="4" t="n">
        <v>2902</v>
      </c>
      <c r="B4279" s="4" t="s">
        <v>23987</v>
      </c>
      <c r="C4279" s="4" t="s">
        <v>23988</v>
      </c>
      <c r="D4279" s="4" t="s">
        <v>23989</v>
      </c>
      <c r="E4279" s="5" t="s">
        <v>23990</v>
      </c>
      <c r="F4279" s="4" t="s">
        <v>23991</v>
      </c>
      <c r="G4279" s="4" t="s">
        <v>138</v>
      </c>
      <c r="H4279" s="5" t="s">
        <v>23992</v>
      </c>
      <c r="I4279" s="7" t="s">
        <v>23993</v>
      </c>
      <c r="J4279" s="5" t="n">
        <f aca="false">LEN(K4279)</f>
        <v>19</v>
      </c>
      <c r="K4279" s="6" t="s">
        <v>23994</v>
      </c>
      <c r="L4279" s="4" t="s">
        <v>21</v>
      </c>
      <c r="M4279" s="4" t="s">
        <v>929</v>
      </c>
    </row>
    <row r="4280" customFormat="false" ht="15.75" hidden="false" customHeight="true" outlineLevel="0" collapsed="false">
      <c r="A4280" s="4" t="n">
        <v>2926</v>
      </c>
      <c r="B4280" s="4" t="s">
        <v>23995</v>
      </c>
      <c r="C4280" s="4" t="s">
        <v>23996</v>
      </c>
      <c r="D4280" s="4" t="s">
        <v>23997</v>
      </c>
      <c r="E4280" s="5" t="s">
        <v>23998</v>
      </c>
      <c r="F4280" s="4" t="s">
        <v>23999</v>
      </c>
      <c r="G4280" s="4" t="s">
        <v>138</v>
      </c>
      <c r="H4280" s="5" t="s">
        <v>24000</v>
      </c>
      <c r="I4280" s="4" t="s">
        <v>24001</v>
      </c>
      <c r="J4280" s="5" t="n">
        <f aca="false">LEN(K4280)</f>
        <v>19</v>
      </c>
      <c r="K4280" s="6" t="s">
        <v>24002</v>
      </c>
      <c r="L4280" s="4" t="s">
        <v>21</v>
      </c>
      <c r="M4280" s="4" t="s">
        <v>451</v>
      </c>
    </row>
    <row r="4281" customFormat="false" ht="15.75" hidden="false" customHeight="true" outlineLevel="0" collapsed="false">
      <c r="A4281" s="4" t="n">
        <v>2933</v>
      </c>
      <c r="B4281" s="4" t="s">
        <v>24003</v>
      </c>
      <c r="C4281" s="4" t="s">
        <v>23725</v>
      </c>
      <c r="D4281" s="4" t="s">
        <v>24004</v>
      </c>
      <c r="E4281" s="5" t="s">
        <v>20303</v>
      </c>
      <c r="F4281" s="4" t="s">
        <v>20304</v>
      </c>
      <c r="G4281" s="4" t="s">
        <v>138</v>
      </c>
      <c r="H4281" s="5" t="s">
        <v>24005</v>
      </c>
      <c r="I4281" s="7" t="s">
        <v>24006</v>
      </c>
      <c r="J4281" s="5" t="n">
        <f aca="false">LEN(K4281)</f>
        <v>19</v>
      </c>
      <c r="K4281" s="6" t="s">
        <v>24007</v>
      </c>
      <c r="L4281" s="4" t="s">
        <v>31</v>
      </c>
      <c r="M4281" s="4" t="s">
        <v>1988</v>
      </c>
    </row>
    <row r="4282" customFormat="false" ht="15.75" hidden="false" customHeight="true" outlineLevel="0" collapsed="false">
      <c r="A4282" s="4" t="n">
        <v>2935</v>
      </c>
      <c r="B4282" s="4" t="s">
        <v>24008</v>
      </c>
      <c r="C4282" s="4" t="s">
        <v>24009</v>
      </c>
      <c r="D4282" s="4" t="s">
        <v>24010</v>
      </c>
      <c r="E4282" s="5" t="s">
        <v>20303</v>
      </c>
      <c r="F4282" s="4" t="s">
        <v>20304</v>
      </c>
      <c r="G4282" s="4" t="s">
        <v>138</v>
      </c>
      <c r="H4282" s="5" t="s">
        <v>24011</v>
      </c>
      <c r="I4282" s="7" t="s">
        <v>24012</v>
      </c>
      <c r="J4282" s="5" t="n">
        <f aca="false">LEN(K4282)</f>
        <v>19</v>
      </c>
      <c r="K4282" s="6" t="s">
        <v>23509</v>
      </c>
      <c r="L4282" s="4" t="s">
        <v>78</v>
      </c>
      <c r="M4282" s="4" t="s">
        <v>2124</v>
      </c>
    </row>
    <row r="4283" customFormat="false" ht="15.75" hidden="false" customHeight="true" outlineLevel="0" collapsed="false">
      <c r="A4283" s="4" t="n">
        <v>2936</v>
      </c>
      <c r="B4283" s="4" t="s">
        <v>24013</v>
      </c>
      <c r="C4283" s="4"/>
      <c r="D4283" s="4" t="s">
        <v>24014</v>
      </c>
      <c r="E4283" s="5" t="s">
        <v>24015</v>
      </c>
      <c r="F4283" s="4" t="s">
        <v>24016</v>
      </c>
      <c r="G4283" s="4" t="s">
        <v>573</v>
      </c>
      <c r="H4283" s="5" t="s">
        <v>24011</v>
      </c>
      <c r="I4283" s="7" t="s">
        <v>23508</v>
      </c>
      <c r="J4283" s="5" t="n">
        <f aca="false">LEN(K4283)</f>
        <v>19</v>
      </c>
      <c r="K4283" s="6" t="s">
        <v>23509</v>
      </c>
      <c r="L4283" s="4" t="s">
        <v>78</v>
      </c>
      <c r="M4283" s="4" t="s">
        <v>336</v>
      </c>
    </row>
    <row r="4284" customFormat="false" ht="15.75" hidden="false" customHeight="true" outlineLevel="0" collapsed="false">
      <c r="A4284" s="4" t="n">
        <v>2967</v>
      </c>
      <c r="B4284" s="4" t="s">
        <v>24017</v>
      </c>
      <c r="C4284" s="4" t="s">
        <v>24018</v>
      </c>
      <c r="D4284" s="4" t="s">
        <v>24019</v>
      </c>
      <c r="E4284" s="5" t="s">
        <v>24020</v>
      </c>
      <c r="F4284" s="4" t="s">
        <v>24021</v>
      </c>
      <c r="G4284" s="4" t="s">
        <v>138</v>
      </c>
      <c r="H4284" s="5" t="s">
        <v>24022</v>
      </c>
      <c r="I4284" s="4" t="s">
        <v>24023</v>
      </c>
      <c r="J4284" s="5" t="n">
        <f aca="false">LEN(K4284)</f>
        <v>19</v>
      </c>
      <c r="K4284" s="6" t="s">
        <v>24024</v>
      </c>
      <c r="L4284" s="4" t="s">
        <v>21</v>
      </c>
      <c r="M4284" s="4" t="s">
        <v>381</v>
      </c>
    </row>
    <row r="4285" customFormat="false" ht="15.75" hidden="false" customHeight="true" outlineLevel="0" collapsed="false">
      <c r="A4285" s="4" t="n">
        <v>2970</v>
      </c>
      <c r="B4285" s="4" t="s">
        <v>24025</v>
      </c>
      <c r="C4285" s="4" t="s">
        <v>24026</v>
      </c>
      <c r="D4285" s="4" t="s">
        <v>24027</v>
      </c>
      <c r="E4285" s="5" t="s">
        <v>24028</v>
      </c>
      <c r="F4285" s="4" t="s">
        <v>24025</v>
      </c>
      <c r="G4285" s="4" t="s">
        <v>138</v>
      </c>
      <c r="H4285" s="5" t="s">
        <v>24029</v>
      </c>
      <c r="I4285" s="4" t="s">
        <v>24030</v>
      </c>
      <c r="J4285" s="5" t="n">
        <f aca="false">LEN(K4285)</f>
        <v>19</v>
      </c>
      <c r="K4285" s="6" t="s">
        <v>24031</v>
      </c>
      <c r="L4285" s="4" t="s">
        <v>31</v>
      </c>
      <c r="M4285" s="4" t="s">
        <v>577</v>
      </c>
    </row>
    <row r="4286" customFormat="false" ht="15.75" hidden="false" customHeight="true" outlineLevel="0" collapsed="false">
      <c r="A4286" s="4" t="n">
        <v>2974</v>
      </c>
      <c r="B4286" s="4" t="s">
        <v>24032</v>
      </c>
      <c r="C4286" s="4" t="s">
        <v>24033</v>
      </c>
      <c r="D4286" s="4" t="s">
        <v>24034</v>
      </c>
      <c r="E4286" s="5" t="s">
        <v>24035</v>
      </c>
      <c r="F4286" s="4" t="s">
        <v>24036</v>
      </c>
      <c r="G4286" s="4" t="s">
        <v>138</v>
      </c>
      <c r="H4286" s="5" t="s">
        <v>24037</v>
      </c>
      <c r="I4286" s="4" t="s">
        <v>24038</v>
      </c>
      <c r="J4286" s="5" t="n">
        <f aca="false">LEN(K4286)</f>
        <v>19</v>
      </c>
      <c r="K4286" s="6" t="s">
        <v>24039</v>
      </c>
      <c r="L4286" s="4" t="s">
        <v>31</v>
      </c>
      <c r="M4286" s="4" t="s">
        <v>31</v>
      </c>
    </row>
    <row r="4287" customFormat="false" ht="15.75" hidden="false" customHeight="true" outlineLevel="0" collapsed="false">
      <c r="A4287" s="4" t="n">
        <v>2993</v>
      </c>
      <c r="B4287" s="4" t="s">
        <v>9032</v>
      </c>
      <c r="C4287" s="4" t="s">
        <v>9033</v>
      </c>
      <c r="D4287" s="4" t="s">
        <v>9034</v>
      </c>
      <c r="E4287" s="5" t="s">
        <v>5998</v>
      </c>
      <c r="F4287" s="4" t="s">
        <v>5999</v>
      </c>
      <c r="G4287" s="4" t="s">
        <v>138</v>
      </c>
      <c r="H4287" s="5" t="s">
        <v>24040</v>
      </c>
      <c r="I4287" s="4" t="s">
        <v>24041</v>
      </c>
      <c r="J4287" s="5" t="n">
        <f aca="false">LEN(K4287)</f>
        <v>19</v>
      </c>
      <c r="K4287" s="6" t="s">
        <v>24042</v>
      </c>
      <c r="L4287" s="4" t="s">
        <v>31</v>
      </c>
      <c r="M4287" s="4" t="s">
        <v>326</v>
      </c>
    </row>
    <row r="4288" customFormat="false" ht="15.75" hidden="false" customHeight="true" outlineLevel="0" collapsed="false">
      <c r="A4288" s="4" t="n">
        <v>2995</v>
      </c>
      <c r="B4288" s="4" t="s">
        <v>24043</v>
      </c>
      <c r="C4288" s="4"/>
      <c r="D4288" s="4" t="s">
        <v>24044</v>
      </c>
      <c r="E4288" s="5" t="s">
        <v>24045</v>
      </c>
      <c r="F4288" s="4" t="s">
        <v>19108</v>
      </c>
      <c r="G4288" s="4" t="s">
        <v>138</v>
      </c>
      <c r="H4288" s="5" t="s">
        <v>24046</v>
      </c>
      <c r="I4288" s="4" t="s">
        <v>24047</v>
      </c>
      <c r="J4288" s="5" t="n">
        <f aca="false">LEN(K4288)</f>
        <v>19</v>
      </c>
      <c r="K4288" s="6" t="s">
        <v>24048</v>
      </c>
      <c r="L4288" s="4" t="s">
        <v>78</v>
      </c>
      <c r="M4288" s="4" t="s">
        <v>819</v>
      </c>
    </row>
    <row r="4289" customFormat="false" ht="15.75" hidden="false" customHeight="true" outlineLevel="0" collapsed="false">
      <c r="A4289" s="4" t="n">
        <v>3002</v>
      </c>
      <c r="B4289" s="4" t="s">
        <v>24049</v>
      </c>
      <c r="C4289" s="4"/>
      <c r="D4289" s="4" t="s">
        <v>24050</v>
      </c>
      <c r="E4289" s="5" t="s">
        <v>24051</v>
      </c>
      <c r="F4289" s="4" t="s">
        <v>5985</v>
      </c>
      <c r="G4289" s="4" t="s">
        <v>138</v>
      </c>
      <c r="H4289" s="5" t="s">
        <v>24052</v>
      </c>
      <c r="I4289" s="7" t="s">
        <v>24053</v>
      </c>
      <c r="J4289" s="5" t="n">
        <f aca="false">LEN(K4289)</f>
        <v>19</v>
      </c>
      <c r="K4289" s="6" t="s">
        <v>24054</v>
      </c>
      <c r="L4289" s="4" t="s">
        <v>31</v>
      </c>
      <c r="M4289" s="4" t="s">
        <v>5116</v>
      </c>
    </row>
    <row r="4290" customFormat="false" ht="15.75" hidden="false" customHeight="true" outlineLevel="0" collapsed="false">
      <c r="A4290" s="4" t="n">
        <v>3022</v>
      </c>
      <c r="B4290" s="4" t="s">
        <v>24055</v>
      </c>
      <c r="C4290" s="4"/>
      <c r="D4290" s="4" t="s">
        <v>24056</v>
      </c>
      <c r="E4290" s="5" t="s">
        <v>3963</v>
      </c>
      <c r="F4290" s="4" t="s">
        <v>3964</v>
      </c>
      <c r="G4290" s="4" t="s">
        <v>138</v>
      </c>
      <c r="H4290" s="5" t="s">
        <v>24057</v>
      </c>
      <c r="I4290" s="4" t="s">
        <v>24058</v>
      </c>
      <c r="J4290" s="5" t="n">
        <f aca="false">LEN(K4290)</f>
        <v>19</v>
      </c>
      <c r="K4290" s="6" t="str">
        <f aca="false">LOWER(SUBSTITUTE(SUBSTITUTE(SUBSTITUTE(SUBSTITUTE(SUBSTITUTE(SUBSTITUTE(SUBSTITUTE(B4290,"S.L.",""),"SL",""),"S.A.",""),"SA","")," ",""),".",""),",",""))&amp;".com"</f>
        <v>sitgesapartment.com</v>
      </c>
      <c r="L4290" s="4" t="s">
        <v>31</v>
      </c>
      <c r="M4290" s="4" t="s">
        <v>929</v>
      </c>
    </row>
    <row r="4291" customFormat="false" ht="15.75" hidden="false" customHeight="true" outlineLevel="0" collapsed="false">
      <c r="A4291" s="4" t="n">
        <v>3036</v>
      </c>
      <c r="B4291" s="4" t="s">
        <v>24059</v>
      </c>
      <c r="C4291" s="4" t="s">
        <v>24060</v>
      </c>
      <c r="D4291" s="4" t="s">
        <v>24061</v>
      </c>
      <c r="E4291" s="5" t="s">
        <v>23998</v>
      </c>
      <c r="F4291" s="4" t="s">
        <v>11101</v>
      </c>
      <c r="G4291" s="4" t="s">
        <v>138</v>
      </c>
      <c r="H4291" s="5" t="s">
        <v>24062</v>
      </c>
      <c r="I4291" s="4" t="s">
        <v>24063</v>
      </c>
      <c r="J4291" s="5" t="n">
        <f aca="false">LEN(K4291)</f>
        <v>19</v>
      </c>
      <c r="K4291" s="6" t="s">
        <v>24064</v>
      </c>
      <c r="L4291" s="4" t="s">
        <v>57</v>
      </c>
      <c r="M4291" s="4" t="s">
        <v>31</v>
      </c>
    </row>
    <row r="4292" customFormat="false" ht="15.75" hidden="false" customHeight="true" outlineLevel="0" collapsed="false">
      <c r="A4292" s="4" t="n">
        <v>3043</v>
      </c>
      <c r="B4292" s="4" t="s">
        <v>24065</v>
      </c>
      <c r="C4292" s="4"/>
      <c r="D4292" s="4" t="s">
        <v>24066</v>
      </c>
      <c r="E4292" s="5" t="s">
        <v>16725</v>
      </c>
      <c r="F4292" s="4" t="s">
        <v>6012</v>
      </c>
      <c r="G4292" s="4" t="s">
        <v>1610</v>
      </c>
      <c r="H4292" s="5" t="s">
        <v>24067</v>
      </c>
      <c r="I4292" s="7" t="s">
        <v>24068</v>
      </c>
      <c r="J4292" s="5" t="n">
        <f aca="false">LEN(K4292)</f>
        <v>19</v>
      </c>
      <c r="K4292" s="6" t="s">
        <v>24069</v>
      </c>
      <c r="L4292" s="4" t="s">
        <v>57</v>
      </c>
      <c r="M4292" s="4" t="s">
        <v>591</v>
      </c>
    </row>
    <row r="4293" customFormat="false" ht="15.75" hidden="false" customHeight="true" outlineLevel="0" collapsed="false">
      <c r="A4293" s="4" t="n">
        <v>3058</v>
      </c>
      <c r="B4293" s="4" t="s">
        <v>24070</v>
      </c>
      <c r="C4293" s="4"/>
      <c r="D4293" s="4" t="s">
        <v>24071</v>
      </c>
      <c r="E4293" s="5" t="s">
        <v>16725</v>
      </c>
      <c r="F4293" s="4" t="s">
        <v>6012</v>
      </c>
      <c r="G4293" s="4" t="s">
        <v>1610</v>
      </c>
      <c r="H4293" s="5" t="s">
        <v>24072</v>
      </c>
      <c r="I4293" s="4" t="s">
        <v>24073</v>
      </c>
      <c r="J4293" s="5" t="n">
        <f aca="false">LEN(K4293)</f>
        <v>19</v>
      </c>
      <c r="K4293" s="10" t="s">
        <v>24074</v>
      </c>
      <c r="L4293" s="4" t="s">
        <v>31</v>
      </c>
      <c r="M4293" s="4" t="s">
        <v>1120</v>
      </c>
    </row>
    <row r="4294" customFormat="false" ht="15.75" hidden="false" customHeight="true" outlineLevel="0" collapsed="false">
      <c r="A4294" s="4" t="n">
        <v>3060</v>
      </c>
      <c r="B4294" s="4" t="s">
        <v>24075</v>
      </c>
      <c r="C4294" s="4"/>
      <c r="D4294" s="4" t="s">
        <v>24076</v>
      </c>
      <c r="E4294" s="5" t="s">
        <v>16725</v>
      </c>
      <c r="F4294" s="4" t="s">
        <v>6012</v>
      </c>
      <c r="G4294" s="4" t="s">
        <v>1610</v>
      </c>
      <c r="H4294" s="5" t="s">
        <v>24077</v>
      </c>
      <c r="I4294" s="7" t="s">
        <v>24078</v>
      </c>
      <c r="J4294" s="5" t="n">
        <f aca="false">LEN(K4294)</f>
        <v>19</v>
      </c>
      <c r="K4294" s="6" t="s">
        <v>24079</v>
      </c>
      <c r="L4294" s="4" t="s">
        <v>78</v>
      </c>
      <c r="M4294" s="4" t="s">
        <v>877</v>
      </c>
    </row>
    <row r="4295" customFormat="false" ht="15.75" hidden="false" customHeight="true" outlineLevel="0" collapsed="false">
      <c r="A4295" s="4" t="n">
        <v>3070</v>
      </c>
      <c r="B4295" s="4" t="s">
        <v>24080</v>
      </c>
      <c r="C4295" s="4"/>
      <c r="D4295" s="4" t="s">
        <v>24081</v>
      </c>
      <c r="E4295" s="5" t="s">
        <v>16725</v>
      </c>
      <c r="F4295" s="4" t="s">
        <v>6012</v>
      </c>
      <c r="G4295" s="4" t="s">
        <v>1610</v>
      </c>
      <c r="H4295" s="5" t="s">
        <v>24082</v>
      </c>
      <c r="I4295" s="4" t="s">
        <v>24083</v>
      </c>
      <c r="J4295" s="5" t="n">
        <f aca="false">LEN(K4295)</f>
        <v>19</v>
      </c>
      <c r="K4295" s="6" t="s">
        <v>23036</v>
      </c>
      <c r="L4295" s="4" t="s">
        <v>57</v>
      </c>
      <c r="M4295" s="4" t="s">
        <v>1063</v>
      </c>
    </row>
    <row r="4296" customFormat="false" ht="15.75" hidden="false" customHeight="true" outlineLevel="0" collapsed="false">
      <c r="A4296" s="4" t="n">
        <v>3099</v>
      </c>
      <c r="B4296" s="4" t="s">
        <v>24084</v>
      </c>
      <c r="C4296" s="4"/>
      <c r="D4296" s="4" t="s">
        <v>24085</v>
      </c>
      <c r="E4296" s="5" t="s">
        <v>2013</v>
      </c>
      <c r="F4296" s="4" t="s">
        <v>2014</v>
      </c>
      <c r="G4296" s="4" t="s">
        <v>1610</v>
      </c>
      <c r="H4296" s="5" t="s">
        <v>24086</v>
      </c>
      <c r="I4296" s="4" t="s">
        <v>24087</v>
      </c>
      <c r="J4296" s="5" t="n">
        <f aca="false">LEN(K4296)</f>
        <v>19</v>
      </c>
      <c r="K4296" s="6" t="s">
        <v>24088</v>
      </c>
      <c r="L4296" s="4" t="s">
        <v>78</v>
      </c>
      <c r="M4296" s="4" t="s">
        <v>368</v>
      </c>
    </row>
    <row r="4297" customFormat="false" ht="15.75" hidden="false" customHeight="true" outlineLevel="0" collapsed="false">
      <c r="A4297" s="4" t="n">
        <v>3101</v>
      </c>
      <c r="B4297" s="4" t="s">
        <v>24089</v>
      </c>
      <c r="C4297" s="4"/>
      <c r="D4297" s="4" t="s">
        <v>24090</v>
      </c>
      <c r="E4297" s="5" t="s">
        <v>24091</v>
      </c>
      <c r="F4297" s="4" t="s">
        <v>24092</v>
      </c>
      <c r="G4297" s="4" t="s">
        <v>1610</v>
      </c>
      <c r="H4297" s="5" t="s">
        <v>24093</v>
      </c>
      <c r="I4297" s="4" t="s">
        <v>24094</v>
      </c>
      <c r="J4297" s="5" t="n">
        <f aca="false">LEN(K4297)</f>
        <v>19</v>
      </c>
      <c r="K4297" s="10" t="s">
        <v>24095</v>
      </c>
      <c r="L4297" s="4" t="s">
        <v>31</v>
      </c>
      <c r="M4297" s="4" t="s">
        <v>1016</v>
      </c>
    </row>
    <row r="4298" customFormat="false" ht="15.75" hidden="false" customHeight="true" outlineLevel="0" collapsed="false">
      <c r="A4298" s="4" t="n">
        <v>3154</v>
      </c>
      <c r="B4298" s="4" t="s">
        <v>24096</v>
      </c>
      <c r="C4298" s="4"/>
      <c r="D4298" s="4" t="s">
        <v>24097</v>
      </c>
      <c r="E4298" s="5" t="s">
        <v>3358</v>
      </c>
      <c r="F4298" s="4" t="s">
        <v>3359</v>
      </c>
      <c r="G4298" s="4" t="s">
        <v>313</v>
      </c>
      <c r="H4298" s="5" t="s">
        <v>24098</v>
      </c>
      <c r="I4298" s="4" t="s">
        <v>24099</v>
      </c>
      <c r="J4298" s="5" t="n">
        <f aca="false">LEN(K4298)</f>
        <v>19</v>
      </c>
      <c r="K4298" s="6" t="s">
        <v>24100</v>
      </c>
      <c r="L4298" s="4" t="s">
        <v>78</v>
      </c>
      <c r="M4298" s="4" t="s">
        <v>819</v>
      </c>
    </row>
    <row r="4299" customFormat="false" ht="15.75" hidden="false" customHeight="true" outlineLevel="0" collapsed="false">
      <c r="A4299" s="4" t="n">
        <v>3167</v>
      </c>
      <c r="B4299" s="4" t="s">
        <v>24101</v>
      </c>
      <c r="C4299" s="4"/>
      <c r="D4299" s="4" t="s">
        <v>24102</v>
      </c>
      <c r="E4299" s="5" t="s">
        <v>13059</v>
      </c>
      <c r="F4299" s="4" t="s">
        <v>13060</v>
      </c>
      <c r="G4299" s="4" t="s">
        <v>313</v>
      </c>
      <c r="H4299" s="5" t="s">
        <v>24103</v>
      </c>
      <c r="I4299" s="4" t="s">
        <v>24104</v>
      </c>
      <c r="J4299" s="5" t="n">
        <f aca="false">LEN(K4299)</f>
        <v>19</v>
      </c>
      <c r="K4299" s="6" t="str">
        <f aca="false">LOWER(SUBSTITUTE(SUBSTITUTE(SUBSTITUTE(SUBSTITUTE(SUBSTITUTE(SUBSTITUTE(SUBSTITUTE(B4299,"S.L.",""),"SL",""),"S.A.",""),"SA","")," ",""),".",""),",",""))&amp;".com"</f>
        <v>hotelcantábrico.com</v>
      </c>
      <c r="L4299" s="4" t="s">
        <v>21</v>
      </c>
      <c r="M4299" s="4" t="s">
        <v>1208</v>
      </c>
    </row>
    <row r="4300" customFormat="false" ht="15.75" hidden="false" customHeight="true" outlineLevel="0" collapsed="false">
      <c r="A4300" s="4" t="n">
        <v>3227</v>
      </c>
      <c r="B4300" s="4" t="s">
        <v>24105</v>
      </c>
      <c r="C4300" s="4"/>
      <c r="D4300" s="4" t="s">
        <v>24106</v>
      </c>
      <c r="E4300" s="5" t="s">
        <v>24107</v>
      </c>
      <c r="F4300" s="4" t="s">
        <v>24108</v>
      </c>
      <c r="G4300" s="4" t="s">
        <v>313</v>
      </c>
      <c r="H4300" s="5" t="s">
        <v>9090</v>
      </c>
      <c r="I4300" s="7" t="s">
        <v>24109</v>
      </c>
      <c r="J4300" s="5" t="n">
        <f aca="false">LEN(K4300)</f>
        <v>19</v>
      </c>
      <c r="K4300" s="6" t="s">
        <v>24110</v>
      </c>
      <c r="L4300" s="4" t="s">
        <v>31</v>
      </c>
      <c r="M4300" s="4" t="s">
        <v>877</v>
      </c>
    </row>
    <row r="4301" customFormat="false" ht="15.75" hidden="false" customHeight="true" outlineLevel="0" collapsed="false">
      <c r="A4301" s="4" t="n">
        <v>3231</v>
      </c>
      <c r="B4301" s="4" t="s">
        <v>24111</v>
      </c>
      <c r="C4301" s="4"/>
      <c r="D4301" s="4" t="s">
        <v>24112</v>
      </c>
      <c r="E4301" s="5" t="s">
        <v>632</v>
      </c>
      <c r="F4301" s="4" t="s">
        <v>24113</v>
      </c>
      <c r="G4301" s="4" t="s">
        <v>313</v>
      </c>
      <c r="H4301" s="5" t="s">
        <v>24114</v>
      </c>
      <c r="I4301" s="4" t="s">
        <v>24115</v>
      </c>
      <c r="J4301" s="5" t="n">
        <f aca="false">LEN(K4301)</f>
        <v>19</v>
      </c>
      <c r="K4301" s="6" t="s">
        <v>24116</v>
      </c>
      <c r="L4301" s="4" t="s">
        <v>57</v>
      </c>
      <c r="M4301" s="4" t="s">
        <v>1979</v>
      </c>
    </row>
    <row r="4302" customFormat="false" ht="15.75" hidden="false" customHeight="true" outlineLevel="0" collapsed="false">
      <c r="A4302" s="4" t="n">
        <v>3239</v>
      </c>
      <c r="B4302" s="4" t="s">
        <v>24117</v>
      </c>
      <c r="C4302" s="4"/>
      <c r="D4302" s="4" t="s">
        <v>24118</v>
      </c>
      <c r="E4302" s="5" t="s">
        <v>4030</v>
      </c>
      <c r="F4302" s="4" t="s">
        <v>4031</v>
      </c>
      <c r="G4302" s="4" t="s">
        <v>313</v>
      </c>
      <c r="H4302" s="5" t="s">
        <v>24119</v>
      </c>
      <c r="I4302" s="4" t="s">
        <v>24120</v>
      </c>
      <c r="J4302" s="5" t="n">
        <f aca="false">LEN(K4302)</f>
        <v>19</v>
      </c>
      <c r="K4302" s="6" t="s">
        <v>24121</v>
      </c>
      <c r="L4302" s="4" t="s">
        <v>31</v>
      </c>
      <c r="M4302" s="4" t="s">
        <v>877</v>
      </c>
    </row>
    <row r="4303" customFormat="false" ht="15.75" hidden="false" customHeight="true" outlineLevel="0" collapsed="false">
      <c r="A4303" s="4" t="n">
        <v>3280</v>
      </c>
      <c r="B4303" s="4" t="s">
        <v>24122</v>
      </c>
      <c r="C4303" s="4"/>
      <c r="D4303" s="4" t="s">
        <v>24123</v>
      </c>
      <c r="E4303" s="5" t="s">
        <v>24124</v>
      </c>
      <c r="F4303" s="4" t="s">
        <v>6038</v>
      </c>
      <c r="G4303" s="4" t="s">
        <v>313</v>
      </c>
      <c r="H4303" s="5" t="s">
        <v>24125</v>
      </c>
      <c r="I4303" s="7" t="s">
        <v>24126</v>
      </c>
      <c r="J4303" s="5" t="n">
        <f aca="false">LEN(K4303)</f>
        <v>19</v>
      </c>
      <c r="K4303" s="6" t="s">
        <v>24127</v>
      </c>
      <c r="L4303" s="4" t="s">
        <v>31</v>
      </c>
      <c r="M4303" s="4" t="s">
        <v>317</v>
      </c>
    </row>
    <row r="4304" customFormat="false" ht="15.75" hidden="false" customHeight="true" outlineLevel="0" collapsed="false">
      <c r="A4304" s="4" t="n">
        <v>3287</v>
      </c>
      <c r="B4304" s="4" t="s">
        <v>24128</v>
      </c>
      <c r="C4304" s="4"/>
      <c r="D4304" s="4" t="s">
        <v>24129</v>
      </c>
      <c r="E4304" s="5" t="s">
        <v>6037</v>
      </c>
      <c r="F4304" s="4" t="s">
        <v>6038</v>
      </c>
      <c r="G4304" s="4" t="s">
        <v>313</v>
      </c>
      <c r="H4304" s="5" t="s">
        <v>24130</v>
      </c>
      <c r="I4304" s="20" t="s">
        <v>24131</v>
      </c>
      <c r="J4304" s="5" t="n">
        <f aca="false">LEN(K4304)</f>
        <v>19</v>
      </c>
      <c r="K4304" s="13" t="s">
        <v>24132</v>
      </c>
      <c r="L4304" s="4" t="s">
        <v>78</v>
      </c>
      <c r="M4304" s="4" t="s">
        <v>877</v>
      </c>
    </row>
    <row r="4305" customFormat="false" ht="15.75" hidden="false" customHeight="true" outlineLevel="0" collapsed="false">
      <c r="A4305" s="4" t="n">
        <v>3348</v>
      </c>
      <c r="B4305" s="4" t="s">
        <v>24133</v>
      </c>
      <c r="C4305" s="4"/>
      <c r="D4305" s="4" t="s">
        <v>24134</v>
      </c>
      <c r="E4305" s="5" t="s">
        <v>1884</v>
      </c>
      <c r="F4305" s="4" t="s">
        <v>1885</v>
      </c>
      <c r="G4305" s="4" t="s">
        <v>313</v>
      </c>
      <c r="H4305" s="5" t="s">
        <v>24135</v>
      </c>
      <c r="I4305" s="4" t="s">
        <v>24136</v>
      </c>
      <c r="J4305" s="5" t="n">
        <f aca="false">LEN(K4305)</f>
        <v>19</v>
      </c>
      <c r="K4305" s="6" t="s">
        <v>24137</v>
      </c>
      <c r="L4305" s="4" t="s">
        <v>78</v>
      </c>
      <c r="M4305" s="4" t="s">
        <v>794</v>
      </c>
    </row>
    <row r="4306" customFormat="false" ht="15.75" hidden="false" customHeight="true" outlineLevel="0" collapsed="false">
      <c r="A4306" s="4" t="n">
        <v>3371</v>
      </c>
      <c r="B4306" s="4" t="s">
        <v>24138</v>
      </c>
      <c r="C4306" s="4"/>
      <c r="D4306" s="4" t="s">
        <v>24139</v>
      </c>
      <c r="E4306" s="5" t="s">
        <v>24140</v>
      </c>
      <c r="F4306" s="4" t="s">
        <v>24141</v>
      </c>
      <c r="G4306" s="4" t="s">
        <v>852</v>
      </c>
      <c r="H4306" s="5" t="s">
        <v>24142</v>
      </c>
      <c r="I4306" s="4" t="s">
        <v>24143</v>
      </c>
      <c r="J4306" s="5" t="n">
        <f aca="false">LEN(K4306)</f>
        <v>19</v>
      </c>
      <c r="K4306" s="6" t="s">
        <v>24144</v>
      </c>
      <c r="L4306" s="4" t="s">
        <v>57</v>
      </c>
      <c r="M4306" s="4" t="s">
        <v>1208</v>
      </c>
    </row>
    <row r="4307" customFormat="false" ht="15.75" hidden="false" customHeight="true" outlineLevel="0" collapsed="false">
      <c r="A4307" s="4" t="n">
        <v>3468</v>
      </c>
      <c r="B4307" s="4" t="s">
        <v>24145</v>
      </c>
      <c r="C4307" s="4"/>
      <c r="D4307" s="4" t="s">
        <v>24146</v>
      </c>
      <c r="E4307" s="5" t="s">
        <v>24147</v>
      </c>
      <c r="F4307" s="4" t="s">
        <v>24148</v>
      </c>
      <c r="G4307" s="4" t="s">
        <v>852</v>
      </c>
      <c r="H4307" s="5" t="s">
        <v>24149</v>
      </c>
      <c r="I4307" s="4" t="s">
        <v>24150</v>
      </c>
      <c r="J4307" s="5" t="n">
        <f aca="false">LEN(K4307)</f>
        <v>19</v>
      </c>
      <c r="K4307" s="6" t="s">
        <v>24151</v>
      </c>
      <c r="L4307" s="4" t="s">
        <v>31</v>
      </c>
      <c r="M4307" s="4" t="s">
        <v>326</v>
      </c>
    </row>
    <row r="4308" customFormat="false" ht="15.75" hidden="false" customHeight="true" outlineLevel="0" collapsed="false">
      <c r="A4308" s="4" t="n">
        <v>3477</v>
      </c>
      <c r="B4308" s="4" t="s">
        <v>24152</v>
      </c>
      <c r="C4308" s="4"/>
      <c r="D4308" s="4" t="s">
        <v>24153</v>
      </c>
      <c r="E4308" s="5" t="s">
        <v>24154</v>
      </c>
      <c r="F4308" s="4" t="s">
        <v>24155</v>
      </c>
      <c r="G4308" s="4" t="s">
        <v>852</v>
      </c>
      <c r="H4308" s="5" t="s">
        <v>24156</v>
      </c>
      <c r="I4308" s="4" t="s">
        <v>24157</v>
      </c>
      <c r="J4308" s="5" t="n">
        <f aca="false">LEN(K4308)</f>
        <v>19</v>
      </c>
      <c r="K4308" s="6" t="s">
        <v>24158</v>
      </c>
      <c r="L4308" s="4" t="s">
        <v>637</v>
      </c>
      <c r="M4308" s="4" t="s">
        <v>32</v>
      </c>
    </row>
    <row r="4309" customFormat="false" ht="15.75" hidden="false" customHeight="true" outlineLevel="0" collapsed="false">
      <c r="A4309" s="4" t="n">
        <v>3517</v>
      </c>
      <c r="B4309" s="4" t="s">
        <v>24159</v>
      </c>
      <c r="C4309" s="4"/>
      <c r="D4309" s="4" t="s">
        <v>24160</v>
      </c>
      <c r="E4309" s="5" t="s">
        <v>24161</v>
      </c>
      <c r="F4309" s="4" t="s">
        <v>1389</v>
      </c>
      <c r="G4309" s="4" t="s">
        <v>1390</v>
      </c>
      <c r="H4309" s="5" t="s">
        <v>24162</v>
      </c>
      <c r="I4309" s="4" t="s">
        <v>24163</v>
      </c>
      <c r="J4309" s="5" t="n">
        <f aca="false">LEN(K4309)</f>
        <v>19</v>
      </c>
      <c r="K4309" s="6" t="s">
        <v>24164</v>
      </c>
      <c r="L4309" s="4" t="s">
        <v>31</v>
      </c>
      <c r="M4309" s="4" t="s">
        <v>21416</v>
      </c>
    </row>
    <row r="4310" customFormat="false" ht="15.75" hidden="false" customHeight="true" outlineLevel="0" collapsed="false">
      <c r="A4310" s="4" t="n">
        <v>3531</v>
      </c>
      <c r="B4310" s="4" t="s">
        <v>24165</v>
      </c>
      <c r="C4310" s="4"/>
      <c r="D4310" s="4" t="s">
        <v>24166</v>
      </c>
      <c r="E4310" s="5" t="s">
        <v>2142</v>
      </c>
      <c r="F4310" s="4" t="s">
        <v>1389</v>
      </c>
      <c r="G4310" s="4" t="s">
        <v>1390</v>
      </c>
      <c r="H4310" s="5" t="s">
        <v>24167</v>
      </c>
      <c r="I4310" s="4" t="s">
        <v>24168</v>
      </c>
      <c r="J4310" s="5" t="n">
        <f aca="false">LEN(K4310)</f>
        <v>19</v>
      </c>
      <c r="K4310" s="6" t="s">
        <v>24169</v>
      </c>
      <c r="L4310" s="4" t="s">
        <v>78</v>
      </c>
      <c r="M4310" s="4" t="s">
        <v>271</v>
      </c>
    </row>
    <row r="4311" customFormat="false" ht="15.75" hidden="false" customHeight="true" outlineLevel="0" collapsed="false">
      <c r="A4311" s="4" t="n">
        <v>3554</v>
      </c>
      <c r="B4311" s="4" t="s">
        <v>24170</v>
      </c>
      <c r="C4311" s="4"/>
      <c r="D4311" s="4" t="s">
        <v>24171</v>
      </c>
      <c r="E4311" s="5" t="s">
        <v>4873</v>
      </c>
      <c r="F4311" s="4" t="s">
        <v>1389</v>
      </c>
      <c r="G4311" s="4" t="s">
        <v>1390</v>
      </c>
      <c r="H4311" s="5" t="s">
        <v>24172</v>
      </c>
      <c r="I4311" s="4" t="s">
        <v>24173</v>
      </c>
      <c r="J4311" s="5" t="n">
        <f aca="false">LEN(K4311)</f>
        <v>19</v>
      </c>
      <c r="K4311" s="6" t="s">
        <v>24174</v>
      </c>
      <c r="L4311" s="4" t="s">
        <v>21</v>
      </c>
      <c r="M4311" s="4" t="s">
        <v>419</v>
      </c>
    </row>
    <row r="4312" customFormat="false" ht="15.75" hidden="false" customHeight="true" outlineLevel="0" collapsed="false">
      <c r="A4312" s="4" t="n">
        <v>11094</v>
      </c>
      <c r="B4312" s="4" t="s">
        <v>24175</v>
      </c>
      <c r="C4312" s="4"/>
      <c r="D4312" s="4" t="s">
        <v>24176</v>
      </c>
      <c r="E4312" s="5" t="s">
        <v>6075</v>
      </c>
      <c r="F4312" s="4" t="s">
        <v>6076</v>
      </c>
      <c r="G4312" s="4" t="s">
        <v>1498</v>
      </c>
      <c r="H4312" s="5" t="s">
        <v>24177</v>
      </c>
      <c r="I4312" s="4" t="s">
        <v>24178</v>
      </c>
      <c r="J4312" s="5" t="n">
        <f aca="false">LEN(K4312)</f>
        <v>19</v>
      </c>
      <c r="K4312" s="6" t="s">
        <v>24179</v>
      </c>
      <c r="L4312" s="4" t="s">
        <v>31</v>
      </c>
      <c r="M4312" s="4" t="s">
        <v>22</v>
      </c>
    </row>
    <row r="4313" customFormat="false" ht="15.75" hidden="false" customHeight="true" outlineLevel="0" collapsed="false">
      <c r="A4313" s="4" t="n">
        <v>3555</v>
      </c>
      <c r="B4313" s="4" t="s">
        <v>24180</v>
      </c>
      <c r="C4313" s="4"/>
      <c r="D4313" s="4" t="s">
        <v>24181</v>
      </c>
      <c r="E4313" s="5" t="s">
        <v>24182</v>
      </c>
      <c r="F4313" s="4" t="s">
        <v>4866</v>
      </c>
      <c r="G4313" s="4" t="s">
        <v>1498</v>
      </c>
      <c r="H4313" s="5" t="s">
        <v>24183</v>
      </c>
      <c r="I4313" s="4" t="s">
        <v>24184</v>
      </c>
      <c r="J4313" s="5" t="n">
        <f aca="false">LEN(K4313)</f>
        <v>19</v>
      </c>
      <c r="K4313" s="6" t="s">
        <v>24185</v>
      </c>
      <c r="L4313" s="4" t="s">
        <v>21</v>
      </c>
      <c r="M4313" s="4" t="s">
        <v>451</v>
      </c>
    </row>
    <row r="4314" customFormat="false" ht="15.75" hidden="false" customHeight="true" outlineLevel="0" collapsed="false">
      <c r="A4314" s="4" t="n">
        <v>3561</v>
      </c>
      <c r="B4314" s="4" t="s">
        <v>24186</v>
      </c>
      <c r="C4314" s="4"/>
      <c r="D4314" s="4" t="s">
        <v>24187</v>
      </c>
      <c r="E4314" s="5" t="s">
        <v>24182</v>
      </c>
      <c r="F4314" s="4" t="s">
        <v>4866</v>
      </c>
      <c r="G4314" s="4" t="s">
        <v>1498</v>
      </c>
      <c r="H4314" s="5" t="s">
        <v>24188</v>
      </c>
      <c r="I4314" s="7" t="s">
        <v>24184</v>
      </c>
      <c r="J4314" s="5" t="n">
        <f aca="false">LEN(K4314)</f>
        <v>19</v>
      </c>
      <c r="K4314" s="6" t="s">
        <v>24185</v>
      </c>
      <c r="L4314" s="4" t="s">
        <v>57</v>
      </c>
      <c r="M4314" s="4" t="s">
        <v>31</v>
      </c>
    </row>
    <row r="4315" customFormat="false" ht="15.75" hidden="false" customHeight="true" outlineLevel="0" collapsed="false">
      <c r="A4315" s="4" t="n">
        <v>3562</v>
      </c>
      <c r="B4315" s="4" t="s">
        <v>24189</v>
      </c>
      <c r="C4315" s="4"/>
      <c r="D4315" s="4" t="s">
        <v>24190</v>
      </c>
      <c r="E4315" s="5" t="s">
        <v>9160</v>
      </c>
      <c r="F4315" s="4" t="s">
        <v>4866</v>
      </c>
      <c r="G4315" s="4" t="s">
        <v>1498</v>
      </c>
      <c r="H4315" s="5" t="s">
        <v>24191</v>
      </c>
      <c r="I4315" s="4" t="s">
        <v>24192</v>
      </c>
      <c r="J4315" s="5" t="n">
        <f aca="false">LEN(K4315)</f>
        <v>19</v>
      </c>
      <c r="K4315" s="6" t="s">
        <v>24193</v>
      </c>
      <c r="L4315" s="4" t="s">
        <v>66</v>
      </c>
      <c r="M4315" s="4" t="s">
        <v>1216</v>
      </c>
    </row>
    <row r="4316" customFormat="false" ht="15.75" hidden="false" customHeight="true" outlineLevel="0" collapsed="false">
      <c r="A4316" s="4" t="n">
        <v>12023</v>
      </c>
      <c r="B4316" s="4" t="s">
        <v>24194</v>
      </c>
      <c r="C4316" s="4"/>
      <c r="D4316" s="4" t="s">
        <v>24195</v>
      </c>
      <c r="E4316" s="5" t="s">
        <v>15662</v>
      </c>
      <c r="F4316" s="4" t="s">
        <v>3412</v>
      </c>
      <c r="G4316" s="4" t="s">
        <v>107</v>
      </c>
      <c r="H4316" s="5" t="s">
        <v>24196</v>
      </c>
      <c r="I4316" s="7" t="s">
        <v>24197</v>
      </c>
      <c r="J4316" s="5" t="n">
        <f aca="false">LEN(K4316)</f>
        <v>19</v>
      </c>
      <c r="K4316" s="13" t="s">
        <v>24198</v>
      </c>
      <c r="L4316" s="4" t="s">
        <v>57</v>
      </c>
      <c r="M4316" s="4" t="s">
        <v>1016</v>
      </c>
    </row>
    <row r="4317" customFormat="false" ht="15.75" hidden="false" customHeight="true" outlineLevel="0" collapsed="false">
      <c r="A4317" s="4" t="n">
        <v>3640</v>
      </c>
      <c r="B4317" s="4" t="s">
        <v>24199</v>
      </c>
      <c r="C4317" s="4"/>
      <c r="D4317" s="4" t="s">
        <v>24200</v>
      </c>
      <c r="E4317" s="5" t="s">
        <v>24201</v>
      </c>
      <c r="F4317" s="4" t="s">
        <v>24202</v>
      </c>
      <c r="G4317" s="4" t="s">
        <v>1390</v>
      </c>
      <c r="H4317" s="5" t="s">
        <v>24203</v>
      </c>
      <c r="I4317" s="4" t="s">
        <v>24204</v>
      </c>
      <c r="J4317" s="5" t="n">
        <f aca="false">LEN(K4317)</f>
        <v>19</v>
      </c>
      <c r="K4317" s="6" t="s">
        <v>24205</v>
      </c>
      <c r="L4317" s="4" t="s">
        <v>21</v>
      </c>
      <c r="M4317" s="4" t="s">
        <v>368</v>
      </c>
    </row>
    <row r="4318" customFormat="false" ht="15.75" hidden="false" customHeight="true" outlineLevel="0" collapsed="false">
      <c r="A4318" s="4" t="n">
        <v>3643</v>
      </c>
      <c r="B4318" s="4" t="s">
        <v>24206</v>
      </c>
      <c r="C4318" s="4"/>
      <c r="D4318" s="4" t="s">
        <v>24207</v>
      </c>
      <c r="E4318" s="5" t="s">
        <v>24208</v>
      </c>
      <c r="F4318" s="4" t="s">
        <v>13012</v>
      </c>
      <c r="G4318" s="4" t="s">
        <v>1390</v>
      </c>
      <c r="H4318" s="5" t="s">
        <v>24209</v>
      </c>
      <c r="I4318" s="7" t="s">
        <v>24210</v>
      </c>
      <c r="J4318" s="5" t="n">
        <f aca="false">LEN(K4318)</f>
        <v>19</v>
      </c>
      <c r="K4318" s="13" t="s">
        <v>24211</v>
      </c>
      <c r="L4318" s="4" t="s">
        <v>31</v>
      </c>
      <c r="M4318" s="4" t="s">
        <v>1208</v>
      </c>
    </row>
    <row r="4319" customFormat="false" ht="15.75" hidden="false" customHeight="true" outlineLevel="0" collapsed="false">
      <c r="A4319" s="4" t="n">
        <v>3649</v>
      </c>
      <c r="B4319" s="4" t="s">
        <v>24212</v>
      </c>
      <c r="C4319" s="4"/>
      <c r="D4319" s="4" t="s">
        <v>24213</v>
      </c>
      <c r="E4319" s="5" t="s">
        <v>6062</v>
      </c>
      <c r="F4319" s="4" t="s">
        <v>1389</v>
      </c>
      <c r="G4319" s="4" t="s">
        <v>1390</v>
      </c>
      <c r="H4319" s="5" t="s">
        <v>24214</v>
      </c>
      <c r="I4319" s="4" t="s">
        <v>24215</v>
      </c>
      <c r="J4319" s="5" t="n">
        <f aca="false">LEN(K4319)</f>
        <v>19</v>
      </c>
      <c r="K4319" s="6" t="s">
        <v>23168</v>
      </c>
      <c r="L4319" s="4" t="s">
        <v>31</v>
      </c>
      <c r="M4319" s="4" t="s">
        <v>31</v>
      </c>
    </row>
    <row r="4320" customFormat="false" ht="15.75" hidden="false" customHeight="true" outlineLevel="0" collapsed="false">
      <c r="A4320" s="4" t="n">
        <v>3663</v>
      </c>
      <c r="B4320" s="4" t="s">
        <v>24216</v>
      </c>
      <c r="C4320" s="4"/>
      <c r="D4320" s="4" t="s">
        <v>24217</v>
      </c>
      <c r="E4320" s="5" t="s">
        <v>24218</v>
      </c>
      <c r="F4320" s="4" t="s">
        <v>24219</v>
      </c>
      <c r="G4320" s="4" t="s">
        <v>1390</v>
      </c>
      <c r="H4320" s="5" t="s">
        <v>24220</v>
      </c>
      <c r="I4320" s="4" t="s">
        <v>24221</v>
      </c>
      <c r="J4320" s="5" t="n">
        <f aca="false">LEN(K4320)</f>
        <v>19</v>
      </c>
      <c r="K4320" s="6" t="s">
        <v>24222</v>
      </c>
      <c r="L4320" s="4" t="s">
        <v>31</v>
      </c>
      <c r="M4320" s="4" t="s">
        <v>317</v>
      </c>
    </row>
    <row r="4321" customFormat="false" ht="15.75" hidden="false" customHeight="true" outlineLevel="0" collapsed="false">
      <c r="A4321" s="4" t="n">
        <v>11402</v>
      </c>
      <c r="B4321" s="4" t="s">
        <v>24223</v>
      </c>
      <c r="C4321" s="4"/>
      <c r="D4321" s="4" t="s">
        <v>24224</v>
      </c>
      <c r="E4321" s="5" t="s">
        <v>24225</v>
      </c>
      <c r="F4321" s="4" t="s">
        <v>24226</v>
      </c>
      <c r="G4321" s="4" t="s">
        <v>290</v>
      </c>
      <c r="H4321" s="5" t="s">
        <v>24227</v>
      </c>
      <c r="I4321" s="20" t="s">
        <v>24228</v>
      </c>
      <c r="J4321" s="5" t="n">
        <f aca="false">LEN(K4321)</f>
        <v>19</v>
      </c>
      <c r="K4321" s="21" t="s">
        <v>24229</v>
      </c>
      <c r="L4321" s="4" t="s">
        <v>21</v>
      </c>
      <c r="M4321" s="4" t="s">
        <v>31</v>
      </c>
    </row>
    <row r="4322" customFormat="false" ht="15.75" hidden="false" customHeight="true" outlineLevel="0" collapsed="false">
      <c r="A4322" s="4" t="n">
        <v>3664</v>
      </c>
      <c r="B4322" s="4" t="s">
        <v>24230</v>
      </c>
      <c r="C4322" s="4"/>
      <c r="D4322" s="4" t="s">
        <v>24231</v>
      </c>
      <c r="E4322" s="5" t="s">
        <v>13953</v>
      </c>
      <c r="F4322" s="4" t="s">
        <v>290</v>
      </c>
      <c r="G4322" s="4" t="s">
        <v>290</v>
      </c>
      <c r="H4322" s="5" t="s">
        <v>24232</v>
      </c>
      <c r="I4322" s="7" t="s">
        <v>24233</v>
      </c>
      <c r="J4322" s="5" t="n">
        <f aca="false">LEN(K4322)</f>
        <v>19</v>
      </c>
      <c r="K4322" s="13" t="s">
        <v>24234</v>
      </c>
      <c r="L4322" s="4" t="s">
        <v>31</v>
      </c>
      <c r="M4322" s="4" t="s">
        <v>1005</v>
      </c>
    </row>
    <row r="4323" customFormat="false" ht="15.75" hidden="false" customHeight="true" outlineLevel="0" collapsed="false">
      <c r="A4323" s="4" t="n">
        <v>3684</v>
      </c>
      <c r="B4323" s="4" t="s">
        <v>24235</v>
      </c>
      <c r="C4323" s="4"/>
      <c r="D4323" s="4" t="s">
        <v>24236</v>
      </c>
      <c r="E4323" s="5" t="s">
        <v>24237</v>
      </c>
      <c r="F4323" s="4" t="s">
        <v>24238</v>
      </c>
      <c r="G4323" s="4" t="s">
        <v>290</v>
      </c>
      <c r="H4323" s="5" t="s">
        <v>24239</v>
      </c>
      <c r="I4323" s="4" t="s">
        <v>24240</v>
      </c>
      <c r="J4323" s="5" t="n">
        <f aca="false">LEN(K4323)</f>
        <v>19</v>
      </c>
      <c r="K4323" s="6" t="str">
        <f aca="false">LOWER(SUBSTITUTE(SUBSTITUTE(SUBSTITUTE(SUBSTITUTE(SUBSTITUTE(SUBSTITUTE(SUBSTITUTE(B4323,"S.L.",""),"SL",""),"S.A.",""),"SA","")," ",""),".",""),",",""))&amp;".com"</f>
        <v>hotelelcapricho.com</v>
      </c>
      <c r="L4323" s="4" t="s">
        <v>21</v>
      </c>
      <c r="M4323" s="4" t="s">
        <v>381</v>
      </c>
    </row>
    <row r="4324" customFormat="false" ht="15.75" hidden="false" customHeight="true" outlineLevel="0" collapsed="false">
      <c r="A4324" s="4" t="n">
        <v>3687</v>
      </c>
      <c r="B4324" s="4" t="s">
        <v>24241</v>
      </c>
      <c r="C4324" s="4"/>
      <c r="D4324" s="4" t="s">
        <v>24242</v>
      </c>
      <c r="E4324" s="5" t="s">
        <v>24243</v>
      </c>
      <c r="F4324" s="4" t="s">
        <v>24244</v>
      </c>
      <c r="G4324" s="4" t="s">
        <v>290</v>
      </c>
      <c r="H4324" s="5" t="s">
        <v>24245</v>
      </c>
      <c r="I4324" s="4" t="s">
        <v>24246</v>
      </c>
      <c r="J4324" s="5" t="n">
        <f aca="false">LEN(K4324)</f>
        <v>19</v>
      </c>
      <c r="K4324" s="6" t="s">
        <v>24247</v>
      </c>
      <c r="L4324" s="4" t="s">
        <v>57</v>
      </c>
      <c r="M4324" s="4" t="s">
        <v>819</v>
      </c>
    </row>
    <row r="4325" customFormat="false" ht="15.75" hidden="false" customHeight="true" outlineLevel="0" collapsed="false">
      <c r="A4325" s="4" t="n">
        <v>3700</v>
      </c>
      <c r="B4325" s="4" t="s">
        <v>24248</v>
      </c>
      <c r="C4325" s="4"/>
      <c r="D4325" s="4" t="s">
        <v>20517</v>
      </c>
      <c r="E4325" s="5" t="s">
        <v>7430</v>
      </c>
      <c r="F4325" s="4" t="s">
        <v>290</v>
      </c>
      <c r="G4325" s="4" t="s">
        <v>290</v>
      </c>
      <c r="H4325" s="5" t="s">
        <v>24249</v>
      </c>
      <c r="I4325" s="4" t="s">
        <v>24250</v>
      </c>
      <c r="J4325" s="5" t="n">
        <f aca="false">LEN(K4325)</f>
        <v>19</v>
      </c>
      <c r="K4325" s="6" t="s">
        <v>24251</v>
      </c>
      <c r="L4325" s="4" t="s">
        <v>21</v>
      </c>
      <c r="M4325" s="4" t="s">
        <v>9530</v>
      </c>
    </row>
    <row r="4326" customFormat="false" ht="15.75" hidden="false" customHeight="true" outlineLevel="0" collapsed="false">
      <c r="A4326" s="4" t="n">
        <v>3727</v>
      </c>
      <c r="B4326" s="4" t="s">
        <v>24252</v>
      </c>
      <c r="C4326" s="4"/>
      <c r="D4326" s="4" t="s">
        <v>24253</v>
      </c>
      <c r="E4326" s="5" t="s">
        <v>3382</v>
      </c>
      <c r="F4326" s="4" t="s">
        <v>3383</v>
      </c>
      <c r="G4326" s="4" t="s">
        <v>290</v>
      </c>
      <c r="H4326" s="5" t="s">
        <v>24254</v>
      </c>
      <c r="I4326" s="4" t="s">
        <v>24255</v>
      </c>
      <c r="J4326" s="5" t="n">
        <f aca="false">LEN(K4326)</f>
        <v>19</v>
      </c>
      <c r="K4326" s="6" t="s">
        <v>24256</v>
      </c>
      <c r="L4326" s="4" t="s">
        <v>31</v>
      </c>
      <c r="M4326" s="4" t="s">
        <v>294</v>
      </c>
    </row>
    <row r="4327" customFormat="false" ht="15.75" hidden="false" customHeight="true" outlineLevel="0" collapsed="false">
      <c r="A4327" s="4" t="n">
        <v>3737</v>
      </c>
      <c r="B4327" s="4" t="s">
        <v>24257</v>
      </c>
      <c r="C4327" s="4"/>
      <c r="D4327" s="4" t="s">
        <v>24258</v>
      </c>
      <c r="E4327" s="5" t="s">
        <v>7436</v>
      </c>
      <c r="F4327" s="4" t="s">
        <v>7437</v>
      </c>
      <c r="G4327" s="4" t="s">
        <v>290</v>
      </c>
      <c r="H4327" s="5" t="s">
        <v>24259</v>
      </c>
      <c r="I4327" s="4" t="s">
        <v>24260</v>
      </c>
      <c r="J4327" s="5" t="n">
        <f aca="false">LEN(K4327)</f>
        <v>19</v>
      </c>
      <c r="K4327" s="6" t="s">
        <v>24261</v>
      </c>
      <c r="L4327" s="4" t="s">
        <v>57</v>
      </c>
      <c r="M4327" s="4" t="s">
        <v>929</v>
      </c>
    </row>
    <row r="4328" customFormat="false" ht="15.75" hidden="false" customHeight="true" outlineLevel="0" collapsed="false">
      <c r="A4328" s="4" t="n">
        <v>3754</v>
      </c>
      <c r="B4328" s="4" t="s">
        <v>24262</v>
      </c>
      <c r="C4328" s="4"/>
      <c r="D4328" s="4" t="s">
        <v>24263</v>
      </c>
      <c r="E4328" s="5" t="s">
        <v>288</v>
      </c>
      <c r="F4328" s="4" t="s">
        <v>24264</v>
      </c>
      <c r="G4328" s="4" t="s">
        <v>290</v>
      </c>
      <c r="H4328" s="5" t="s">
        <v>24265</v>
      </c>
      <c r="I4328" s="7" t="s">
        <v>24266</v>
      </c>
      <c r="J4328" s="5" t="n">
        <f aca="false">LEN(K4328)</f>
        <v>19</v>
      </c>
      <c r="K4328" s="13" t="s">
        <v>24267</v>
      </c>
      <c r="L4328" s="4" t="s">
        <v>21</v>
      </c>
      <c r="M4328" s="4" t="s">
        <v>31</v>
      </c>
    </row>
    <row r="4329" customFormat="false" ht="15.75" hidden="false" customHeight="true" outlineLevel="0" collapsed="false">
      <c r="A4329" s="4" t="n">
        <v>3762</v>
      </c>
      <c r="B4329" s="4" t="s">
        <v>24268</v>
      </c>
      <c r="C4329" s="4"/>
      <c r="D4329" s="4" t="s">
        <v>13971</v>
      </c>
      <c r="E4329" s="5" t="s">
        <v>13972</v>
      </c>
      <c r="F4329" s="4" t="s">
        <v>13973</v>
      </c>
      <c r="G4329" s="4" t="s">
        <v>290</v>
      </c>
      <c r="H4329" s="5" t="s">
        <v>24269</v>
      </c>
      <c r="I4329" s="4" t="s">
        <v>24270</v>
      </c>
      <c r="J4329" s="5" t="n">
        <f aca="false">LEN(K4329)</f>
        <v>19</v>
      </c>
      <c r="K4329" s="6" t="s">
        <v>24271</v>
      </c>
      <c r="L4329" s="4" t="s">
        <v>66</v>
      </c>
      <c r="M4329" s="4" t="s">
        <v>31</v>
      </c>
    </row>
    <row r="4330" customFormat="false" ht="15.75" hidden="false" customHeight="true" outlineLevel="0" collapsed="false">
      <c r="A4330" s="4" t="n">
        <v>3769</v>
      </c>
      <c r="B4330" s="4" t="s">
        <v>24272</v>
      </c>
      <c r="C4330" s="4"/>
      <c r="D4330" s="4" t="s">
        <v>24273</v>
      </c>
      <c r="E4330" s="5" t="s">
        <v>24274</v>
      </c>
      <c r="F4330" s="4" t="s">
        <v>22983</v>
      </c>
      <c r="G4330" s="4" t="s">
        <v>290</v>
      </c>
      <c r="H4330" s="5" t="s">
        <v>24275</v>
      </c>
      <c r="I4330" s="4" t="s">
        <v>24276</v>
      </c>
      <c r="J4330" s="5" t="n">
        <f aca="false">LEN(K4330)</f>
        <v>19</v>
      </c>
      <c r="K4330" s="6" t="str">
        <f aca="false">LOWER(SUBSTITUTE(SUBSTITUTE(SUBSTITUTE(SUBSTITUTE(SUBSTITUTE(SUBSTITUTE(SUBSTITUTE(B4330,"S.L.",""),"SL",""),"S.A.",""),"SA","")," ",""),".",""),",",""))&amp;".com"</f>
        <v>elmolinodeplata.com</v>
      </c>
      <c r="L4330" s="4" t="s">
        <v>31</v>
      </c>
      <c r="M4330" s="4" t="s">
        <v>32</v>
      </c>
    </row>
    <row r="4331" customFormat="false" ht="15.75" hidden="false" customHeight="true" outlineLevel="0" collapsed="false">
      <c r="A4331" s="4" t="n">
        <v>3801</v>
      </c>
      <c r="B4331" s="4" t="s">
        <v>24277</v>
      </c>
      <c r="C4331" s="4"/>
      <c r="D4331" s="4" t="s">
        <v>24278</v>
      </c>
      <c r="E4331" s="5" t="s">
        <v>24279</v>
      </c>
      <c r="F4331" s="4" t="s">
        <v>24280</v>
      </c>
      <c r="G4331" s="4" t="s">
        <v>409</v>
      </c>
      <c r="H4331" s="5" t="s">
        <v>24281</v>
      </c>
      <c r="I4331" s="4" t="s">
        <v>24282</v>
      </c>
      <c r="J4331" s="5" t="n">
        <f aca="false">LEN(K4331)</f>
        <v>19</v>
      </c>
      <c r="K4331" s="6" t="s">
        <v>24283</v>
      </c>
      <c r="L4331" s="4" t="s">
        <v>78</v>
      </c>
      <c r="M4331" s="4" t="s">
        <v>336</v>
      </c>
    </row>
    <row r="4332" customFormat="false" ht="15.75" hidden="false" customHeight="true" outlineLevel="0" collapsed="false">
      <c r="A4332" s="4" t="n">
        <v>3846</v>
      </c>
      <c r="B4332" s="4" t="s">
        <v>24284</v>
      </c>
      <c r="C4332" s="4"/>
      <c r="D4332" s="4" t="s">
        <v>24285</v>
      </c>
      <c r="E4332" s="5" t="s">
        <v>24286</v>
      </c>
      <c r="F4332" s="4" t="s">
        <v>24287</v>
      </c>
      <c r="G4332" s="4" t="s">
        <v>409</v>
      </c>
      <c r="H4332" s="5" t="s">
        <v>24288</v>
      </c>
      <c r="I4332" s="4" t="s">
        <v>24289</v>
      </c>
      <c r="J4332" s="5" t="n">
        <f aca="false">LEN(K4332)</f>
        <v>19</v>
      </c>
      <c r="K4332" s="6" t="s">
        <v>24290</v>
      </c>
      <c r="L4332" s="4" t="s">
        <v>31</v>
      </c>
      <c r="M4332" s="4" t="s">
        <v>1979</v>
      </c>
    </row>
    <row r="4333" customFormat="false" ht="15.75" hidden="false" customHeight="true" outlineLevel="0" collapsed="false">
      <c r="A4333" s="4" t="n">
        <v>3857</v>
      </c>
      <c r="B4333" s="4" t="s">
        <v>24291</v>
      </c>
      <c r="C4333" s="4"/>
      <c r="D4333" s="4" t="s">
        <v>24292</v>
      </c>
      <c r="E4333" s="5" t="s">
        <v>24293</v>
      </c>
      <c r="F4333" s="4" t="s">
        <v>24294</v>
      </c>
      <c r="G4333" s="4" t="s">
        <v>409</v>
      </c>
      <c r="H4333" s="5" t="s">
        <v>24295</v>
      </c>
      <c r="I4333" s="7" t="s">
        <v>24296</v>
      </c>
      <c r="J4333" s="5" t="n">
        <f aca="false">LEN(K4333)</f>
        <v>19</v>
      </c>
      <c r="K4333" s="13" t="s">
        <v>24297</v>
      </c>
      <c r="L4333" s="4" t="s">
        <v>78</v>
      </c>
      <c r="M4333" s="4" t="s">
        <v>577</v>
      </c>
    </row>
    <row r="4334" customFormat="false" ht="15.75" hidden="false" customHeight="true" outlineLevel="0" collapsed="false">
      <c r="A4334" s="4" t="n">
        <v>3890</v>
      </c>
      <c r="B4334" s="4" t="s">
        <v>24298</v>
      </c>
      <c r="C4334" s="4"/>
      <c r="D4334" s="4" t="s">
        <v>24299</v>
      </c>
      <c r="E4334" s="5" t="s">
        <v>7466</v>
      </c>
      <c r="F4334" s="4" t="s">
        <v>7467</v>
      </c>
      <c r="G4334" s="4" t="s">
        <v>409</v>
      </c>
      <c r="H4334" s="5" t="s">
        <v>24300</v>
      </c>
      <c r="I4334" s="4" t="s">
        <v>24301</v>
      </c>
      <c r="J4334" s="5" t="n">
        <f aca="false">LEN(K4334)</f>
        <v>19</v>
      </c>
      <c r="K4334" s="6" t="s">
        <v>24302</v>
      </c>
      <c r="L4334" s="4" t="s">
        <v>57</v>
      </c>
      <c r="M4334" s="4" t="s">
        <v>3203</v>
      </c>
    </row>
    <row r="4335" customFormat="false" ht="15.75" hidden="false" customHeight="true" outlineLevel="0" collapsed="false">
      <c r="A4335" s="4" t="n">
        <v>3920</v>
      </c>
      <c r="B4335" s="4" t="s">
        <v>24303</v>
      </c>
      <c r="C4335" s="4"/>
      <c r="D4335" s="4" t="s">
        <v>24304</v>
      </c>
      <c r="E4335" s="5" t="s">
        <v>24305</v>
      </c>
      <c r="F4335" s="4" t="s">
        <v>24306</v>
      </c>
      <c r="G4335" s="4" t="s">
        <v>1397</v>
      </c>
      <c r="H4335" s="5" t="s">
        <v>24307</v>
      </c>
      <c r="I4335" s="4" t="s">
        <v>24308</v>
      </c>
      <c r="J4335" s="5" t="n">
        <f aca="false">LEN(K4335)</f>
        <v>19</v>
      </c>
      <c r="K4335" s="6" t="s">
        <v>24309</v>
      </c>
      <c r="L4335" s="4" t="s">
        <v>31</v>
      </c>
      <c r="M4335" s="4" t="s">
        <v>3895</v>
      </c>
    </row>
    <row r="4336" customFormat="false" ht="15.75" hidden="false" customHeight="true" outlineLevel="0" collapsed="false">
      <c r="A4336" s="4" t="n">
        <v>3927</v>
      </c>
      <c r="B4336" s="4" t="s">
        <v>24310</v>
      </c>
      <c r="C4336" s="4"/>
      <c r="D4336" s="4" t="s">
        <v>24311</v>
      </c>
      <c r="E4336" s="5" t="s">
        <v>24312</v>
      </c>
      <c r="F4336" s="4" t="s">
        <v>24313</v>
      </c>
      <c r="G4336" s="4" t="s">
        <v>1397</v>
      </c>
      <c r="H4336" s="5" t="s">
        <v>24314</v>
      </c>
      <c r="I4336" s="4" t="s">
        <v>24315</v>
      </c>
      <c r="J4336" s="5" t="n">
        <f aca="false">LEN(K4336)</f>
        <v>19</v>
      </c>
      <c r="K4336" s="6" t="s">
        <v>24316</v>
      </c>
      <c r="L4336" s="4" t="s">
        <v>57</v>
      </c>
      <c r="M4336" s="4" t="s">
        <v>3415</v>
      </c>
    </row>
    <row r="4337" customFormat="false" ht="15.75" hidden="false" customHeight="true" outlineLevel="0" collapsed="false">
      <c r="A4337" s="4" t="n">
        <v>3934</v>
      </c>
      <c r="B4337" s="4" t="s">
        <v>24317</v>
      </c>
      <c r="C4337" s="4"/>
      <c r="D4337" s="4" t="s">
        <v>24318</v>
      </c>
      <c r="E4337" s="5" t="s">
        <v>22607</v>
      </c>
      <c r="F4337" s="4" t="s">
        <v>12998</v>
      </c>
      <c r="G4337" s="4" t="s">
        <v>1397</v>
      </c>
      <c r="H4337" s="5" t="s">
        <v>24319</v>
      </c>
      <c r="I4337" s="4" t="s">
        <v>24320</v>
      </c>
      <c r="J4337" s="5" t="n">
        <f aca="false">LEN(K4337)</f>
        <v>19</v>
      </c>
      <c r="K4337" s="6" t="s">
        <v>24321</v>
      </c>
      <c r="L4337" s="4" t="s">
        <v>31</v>
      </c>
      <c r="M4337" s="4" t="s">
        <v>31</v>
      </c>
    </row>
    <row r="4338" customFormat="false" ht="15.75" hidden="false" customHeight="true" outlineLevel="0" collapsed="false">
      <c r="A4338" s="4" t="n">
        <v>3936</v>
      </c>
      <c r="B4338" s="4" t="s">
        <v>24322</v>
      </c>
      <c r="C4338" s="4"/>
      <c r="D4338" s="4" t="s">
        <v>24323</v>
      </c>
      <c r="E4338" s="5" t="s">
        <v>22607</v>
      </c>
      <c r="F4338" s="4" t="s">
        <v>12998</v>
      </c>
      <c r="G4338" s="4" t="s">
        <v>1397</v>
      </c>
      <c r="H4338" s="5" t="s">
        <v>24324</v>
      </c>
      <c r="I4338" s="4" t="s">
        <v>24325</v>
      </c>
      <c r="J4338" s="5" t="n">
        <f aca="false">LEN(K4338)</f>
        <v>19</v>
      </c>
      <c r="K4338" s="10" t="s">
        <v>24326</v>
      </c>
      <c r="L4338" s="4" t="s">
        <v>57</v>
      </c>
      <c r="M4338" s="4" t="s">
        <v>1793</v>
      </c>
    </row>
    <row r="4339" customFormat="false" ht="15.75" hidden="false" customHeight="true" outlineLevel="0" collapsed="false">
      <c r="A4339" s="4" t="n">
        <v>4083</v>
      </c>
      <c r="B4339" s="4" t="s">
        <v>24327</v>
      </c>
      <c r="C4339" s="4"/>
      <c r="D4339" s="4" t="s">
        <v>24328</v>
      </c>
      <c r="E4339" s="5" t="s">
        <v>1361</v>
      </c>
      <c r="F4339" s="4" t="s">
        <v>1362</v>
      </c>
      <c r="G4339" s="4" t="s">
        <v>107</v>
      </c>
      <c r="H4339" s="5" t="s">
        <v>24329</v>
      </c>
      <c r="I4339" s="4" t="s">
        <v>24330</v>
      </c>
      <c r="J4339" s="5" t="n">
        <f aca="false">LEN(K4339)</f>
        <v>19</v>
      </c>
      <c r="K4339" s="10" t="s">
        <v>24331</v>
      </c>
      <c r="L4339" s="4" t="s">
        <v>57</v>
      </c>
      <c r="M4339" s="4" t="s">
        <v>19993</v>
      </c>
    </row>
    <row r="4340" customFormat="false" ht="15.75" hidden="false" customHeight="true" outlineLevel="0" collapsed="false">
      <c r="A4340" s="4" t="n">
        <v>4100</v>
      </c>
      <c r="B4340" s="4" t="s">
        <v>24332</v>
      </c>
      <c r="C4340" s="4" t="s">
        <v>24333</v>
      </c>
      <c r="D4340" s="4" t="s">
        <v>24334</v>
      </c>
      <c r="E4340" s="5" t="s">
        <v>24335</v>
      </c>
      <c r="F4340" s="4" t="s">
        <v>107</v>
      </c>
      <c r="G4340" s="4" t="s">
        <v>107</v>
      </c>
      <c r="H4340" s="5" t="s">
        <v>24336</v>
      </c>
      <c r="I4340" s="4" t="s">
        <v>24337</v>
      </c>
      <c r="J4340" s="5" t="n">
        <f aca="false">LEN(K4340)</f>
        <v>19</v>
      </c>
      <c r="K4340" s="6" t="s">
        <v>23194</v>
      </c>
      <c r="L4340" s="4" t="s">
        <v>78</v>
      </c>
      <c r="M4340" s="4" t="s">
        <v>2801</v>
      </c>
    </row>
    <row r="4341" customFormat="false" ht="15.75" hidden="false" customHeight="true" outlineLevel="0" collapsed="false">
      <c r="A4341" s="4" t="n">
        <v>4117</v>
      </c>
      <c r="B4341" s="4" t="s">
        <v>24338</v>
      </c>
      <c r="C4341" s="4" t="s">
        <v>24339</v>
      </c>
      <c r="D4341" s="4" t="s">
        <v>24340</v>
      </c>
      <c r="E4341" s="5" t="s">
        <v>105</v>
      </c>
      <c r="F4341" s="4" t="s">
        <v>106</v>
      </c>
      <c r="G4341" s="4" t="s">
        <v>107</v>
      </c>
      <c r="H4341" s="5" t="s">
        <v>24341</v>
      </c>
      <c r="I4341" s="4" t="s">
        <v>24342</v>
      </c>
      <c r="J4341" s="5" t="n">
        <f aca="false">LEN(K4341)</f>
        <v>19</v>
      </c>
      <c r="K4341" s="6" t="str">
        <f aca="false">LOWER(SUBSTITUTE(SUBSTITUTE(SUBSTITUTE(SUBSTITUTE(SUBSTITUTE(SUBSTITUTE(SUBSTITUTE(B4341,"S.L.",""),"SL",""),"S.A.",""),"SA","")," ",""),".",""),",",""))&amp;".com"</f>
        <v>villanfrancisco.com</v>
      </c>
      <c r="L4341" s="4" t="s">
        <v>21</v>
      </c>
      <c r="M4341" s="4" t="s">
        <v>381</v>
      </c>
    </row>
    <row r="4342" customFormat="false" ht="15.75" hidden="false" customHeight="true" outlineLevel="0" collapsed="false">
      <c r="A4342" s="4" t="n">
        <v>12033</v>
      </c>
      <c r="B4342" s="4" t="s">
        <v>24343</v>
      </c>
      <c r="C4342" s="4"/>
      <c r="D4342" s="4" t="s">
        <v>24344</v>
      </c>
      <c r="E4342" s="5" t="s">
        <v>544</v>
      </c>
      <c r="F4342" s="4" t="s">
        <v>545</v>
      </c>
      <c r="G4342" s="4" t="s">
        <v>107</v>
      </c>
      <c r="H4342" s="5" t="s">
        <v>24345</v>
      </c>
      <c r="I4342" s="7" t="s">
        <v>24346</v>
      </c>
      <c r="J4342" s="5" t="n">
        <f aca="false">LEN(K4342)</f>
        <v>19</v>
      </c>
      <c r="K4342" s="6" t="s">
        <v>24347</v>
      </c>
      <c r="L4342" s="4" t="s">
        <v>21</v>
      </c>
      <c r="M4342" s="4" t="s">
        <v>31</v>
      </c>
    </row>
    <row r="4343" customFormat="false" ht="15.75" hidden="false" customHeight="true" outlineLevel="0" collapsed="false">
      <c r="A4343" s="4" t="n">
        <v>12080</v>
      </c>
      <c r="B4343" s="4" t="s">
        <v>24348</v>
      </c>
      <c r="C4343" s="4"/>
      <c r="D4343" s="4" t="s">
        <v>24349</v>
      </c>
      <c r="E4343" s="5" t="s">
        <v>3404</v>
      </c>
      <c r="F4343" s="4" t="s">
        <v>914</v>
      </c>
      <c r="G4343" s="4" t="s">
        <v>107</v>
      </c>
      <c r="H4343" s="5" t="s">
        <v>24350</v>
      </c>
      <c r="I4343" s="4" t="s">
        <v>24351</v>
      </c>
      <c r="J4343" s="5" t="n">
        <f aca="false">LEN(K4343)</f>
        <v>19</v>
      </c>
      <c r="K4343" s="6" t="s">
        <v>24352</v>
      </c>
      <c r="L4343" s="4" t="s">
        <v>57</v>
      </c>
      <c r="M4343" s="4" t="s">
        <v>31</v>
      </c>
    </row>
    <row r="4344" customFormat="false" ht="15.75" hidden="false" customHeight="true" outlineLevel="0" collapsed="false">
      <c r="A4344" s="4" t="n">
        <v>4183</v>
      </c>
      <c r="B4344" s="4" t="s">
        <v>24353</v>
      </c>
      <c r="C4344" s="4" t="s">
        <v>24354</v>
      </c>
      <c r="D4344" s="4" t="s">
        <v>24355</v>
      </c>
      <c r="E4344" s="5" t="s">
        <v>7570</v>
      </c>
      <c r="F4344" s="4" t="s">
        <v>7571</v>
      </c>
      <c r="G4344" s="4" t="s">
        <v>107</v>
      </c>
      <c r="H4344" s="5" t="s">
        <v>24356</v>
      </c>
      <c r="I4344" s="4" t="s">
        <v>24357</v>
      </c>
      <c r="J4344" s="5" t="n">
        <f aca="false">LEN(K4344)</f>
        <v>19</v>
      </c>
      <c r="K4344" s="6" t="s">
        <v>24358</v>
      </c>
      <c r="L4344" s="4" t="s">
        <v>57</v>
      </c>
      <c r="M4344" s="4" t="s">
        <v>3470</v>
      </c>
    </row>
    <row r="4345" customFormat="false" ht="15.75" hidden="false" customHeight="true" outlineLevel="0" collapsed="false">
      <c r="A4345" s="4" t="n">
        <v>4199</v>
      </c>
      <c r="B4345" s="4" t="s">
        <v>24359</v>
      </c>
      <c r="C4345" s="4"/>
      <c r="D4345" s="4" t="s">
        <v>24360</v>
      </c>
      <c r="E4345" s="5" t="s">
        <v>6865</v>
      </c>
      <c r="F4345" s="4" t="s">
        <v>107</v>
      </c>
      <c r="G4345" s="4" t="s">
        <v>107</v>
      </c>
      <c r="H4345" s="5" t="s">
        <v>24361</v>
      </c>
      <c r="I4345" s="4" t="s">
        <v>24362</v>
      </c>
      <c r="J4345" s="5" t="n">
        <f aca="false">LEN(K4345)</f>
        <v>19</v>
      </c>
      <c r="K4345" s="10" t="s">
        <v>23003</v>
      </c>
      <c r="L4345" s="4" t="s">
        <v>57</v>
      </c>
      <c r="M4345" s="4" t="s">
        <v>3203</v>
      </c>
    </row>
    <row r="4346" customFormat="false" ht="15.75" hidden="false" customHeight="true" outlineLevel="0" collapsed="false">
      <c r="A4346" s="4" t="n">
        <v>4201</v>
      </c>
      <c r="B4346" s="4" t="s">
        <v>13686</v>
      </c>
      <c r="C4346" s="4" t="s">
        <v>24363</v>
      </c>
      <c r="D4346" s="4" t="s">
        <v>24364</v>
      </c>
      <c r="E4346" s="5" t="s">
        <v>4918</v>
      </c>
      <c r="F4346" s="4" t="s">
        <v>107</v>
      </c>
      <c r="G4346" s="4" t="s">
        <v>107</v>
      </c>
      <c r="H4346" s="5" t="s">
        <v>24365</v>
      </c>
      <c r="I4346" s="4" t="s">
        <v>24366</v>
      </c>
      <c r="J4346" s="5" t="n">
        <f aca="false">LEN(K4346)</f>
        <v>19</v>
      </c>
      <c r="K4346" s="6" t="s">
        <v>24367</v>
      </c>
      <c r="L4346" s="4" t="s">
        <v>78</v>
      </c>
      <c r="M4346" s="4" t="s">
        <v>819</v>
      </c>
    </row>
    <row r="4347" customFormat="false" ht="15.75" hidden="false" customHeight="true" outlineLevel="0" collapsed="false">
      <c r="A4347" s="4" t="n">
        <v>4246</v>
      </c>
      <c r="B4347" s="4" t="s">
        <v>24368</v>
      </c>
      <c r="C4347" s="4" t="s">
        <v>24369</v>
      </c>
      <c r="D4347" s="4" t="s">
        <v>24370</v>
      </c>
      <c r="E4347" s="5" t="s">
        <v>1130</v>
      </c>
      <c r="F4347" s="4" t="s">
        <v>1131</v>
      </c>
      <c r="G4347" s="4" t="s">
        <v>107</v>
      </c>
      <c r="H4347" s="5" t="s">
        <v>24371</v>
      </c>
      <c r="I4347" s="20" t="s">
        <v>24372</v>
      </c>
      <c r="J4347" s="5" t="n">
        <f aca="false">LEN(K4347)</f>
        <v>19</v>
      </c>
      <c r="K4347" s="13" t="str">
        <f aca="false">LOWER(SUBSTITUTE(SUBSTITUTE(SUBSTITUTE(SUBSTITUTE(SUBSTITUTE(SUBSTITUTE(SUBSTITUTE(B4347,"S.L.",""),"SL",""),"S.A.",""),"SA","")," ",""),".",""),",",""))&amp;".com"</f>
        <v>summatrestorres.com</v>
      </c>
      <c r="L4347" s="4" t="s">
        <v>31</v>
      </c>
      <c r="M4347" s="4" t="s">
        <v>4855</v>
      </c>
    </row>
    <row r="4348" customFormat="false" ht="15.75" hidden="false" customHeight="true" outlineLevel="0" collapsed="false">
      <c r="A4348" s="4" t="n">
        <v>4258</v>
      </c>
      <c r="B4348" s="4" t="s">
        <v>24373</v>
      </c>
      <c r="C4348" s="4" t="s">
        <v>24374</v>
      </c>
      <c r="D4348" s="4" t="s">
        <v>24375</v>
      </c>
      <c r="E4348" s="5" t="s">
        <v>1130</v>
      </c>
      <c r="F4348" s="4" t="s">
        <v>1131</v>
      </c>
      <c r="G4348" s="4" t="s">
        <v>107</v>
      </c>
      <c r="H4348" s="5" t="s">
        <v>24376</v>
      </c>
      <c r="I4348" s="4" t="s">
        <v>24377</v>
      </c>
      <c r="J4348" s="5" t="n">
        <f aca="false">LEN(K4348)</f>
        <v>19</v>
      </c>
      <c r="K4348" s="6" t="s">
        <v>24378</v>
      </c>
      <c r="L4348" s="4" t="s">
        <v>78</v>
      </c>
      <c r="M4348" s="4" t="s">
        <v>1759</v>
      </c>
    </row>
    <row r="4349" customFormat="false" ht="15.75" hidden="false" customHeight="true" outlineLevel="0" collapsed="false">
      <c r="A4349" s="4" t="n">
        <v>4309</v>
      </c>
      <c r="B4349" s="4" t="s">
        <v>24379</v>
      </c>
      <c r="C4349" s="4" t="s">
        <v>24380</v>
      </c>
      <c r="D4349" s="4" t="s">
        <v>24381</v>
      </c>
      <c r="E4349" s="5" t="s">
        <v>24382</v>
      </c>
      <c r="F4349" s="4" t="s">
        <v>24383</v>
      </c>
      <c r="G4349" s="4" t="s">
        <v>107</v>
      </c>
      <c r="H4349" s="5" t="s">
        <v>24384</v>
      </c>
      <c r="I4349" s="4" t="s">
        <v>24385</v>
      </c>
      <c r="J4349" s="5" t="n">
        <f aca="false">LEN(K4349)</f>
        <v>19</v>
      </c>
      <c r="K4349" s="6" t="s">
        <v>24386</v>
      </c>
      <c r="L4349" s="4" t="s">
        <v>57</v>
      </c>
      <c r="M4349" s="4" t="s">
        <v>467</v>
      </c>
    </row>
    <row r="4350" customFormat="false" ht="15.75" hidden="false" customHeight="true" outlineLevel="0" collapsed="false">
      <c r="A4350" s="4" t="n">
        <v>4356</v>
      </c>
      <c r="B4350" s="4" t="s">
        <v>24387</v>
      </c>
      <c r="C4350" s="4"/>
      <c r="D4350" s="4" t="s">
        <v>24388</v>
      </c>
      <c r="E4350" s="5" t="s">
        <v>14110</v>
      </c>
      <c r="F4350" s="4" t="s">
        <v>14111</v>
      </c>
      <c r="G4350" s="4" t="s">
        <v>107</v>
      </c>
      <c r="H4350" s="5" t="s">
        <v>24389</v>
      </c>
      <c r="I4350" s="7" t="s">
        <v>24390</v>
      </c>
      <c r="J4350" s="5" t="n">
        <f aca="false">LEN(K4350)</f>
        <v>19</v>
      </c>
      <c r="K4350" s="21" t="s">
        <v>24391</v>
      </c>
      <c r="L4350" s="4" t="s">
        <v>21</v>
      </c>
      <c r="M4350" s="4" t="s">
        <v>317</v>
      </c>
    </row>
    <row r="4351" customFormat="false" ht="15.75" hidden="false" customHeight="true" outlineLevel="0" collapsed="false">
      <c r="A4351" s="4" t="n">
        <v>4388</v>
      </c>
      <c r="B4351" s="4" t="s">
        <v>24343</v>
      </c>
      <c r="C4351" s="4"/>
      <c r="D4351" s="4" t="s">
        <v>24392</v>
      </c>
      <c r="E4351" s="5" t="s">
        <v>544</v>
      </c>
      <c r="F4351" s="4" t="s">
        <v>545</v>
      </c>
      <c r="G4351" s="4" t="s">
        <v>107</v>
      </c>
      <c r="H4351" s="5" t="s">
        <v>24393</v>
      </c>
      <c r="I4351" s="7" t="s">
        <v>24346</v>
      </c>
      <c r="J4351" s="5" t="n">
        <f aca="false">LEN(K4351)</f>
        <v>19</v>
      </c>
      <c r="K4351" s="5" t="s">
        <v>24347</v>
      </c>
      <c r="L4351" s="4" t="s">
        <v>78</v>
      </c>
      <c r="M4351" s="4" t="s">
        <v>4771</v>
      </c>
    </row>
    <row r="4352" customFormat="false" ht="15.75" hidden="false" customHeight="true" outlineLevel="0" collapsed="false">
      <c r="A4352" s="4" t="n">
        <v>4389</v>
      </c>
      <c r="B4352" s="4" t="s">
        <v>24394</v>
      </c>
      <c r="C4352" s="4"/>
      <c r="D4352" s="4" t="s">
        <v>24395</v>
      </c>
      <c r="E4352" s="5" t="s">
        <v>544</v>
      </c>
      <c r="F4352" s="4" t="s">
        <v>545</v>
      </c>
      <c r="G4352" s="4" t="s">
        <v>107</v>
      </c>
      <c r="H4352" s="5" t="s">
        <v>24393</v>
      </c>
      <c r="I4352" s="4" t="s">
        <v>24346</v>
      </c>
      <c r="J4352" s="5" t="n">
        <f aca="false">LEN(K4352)</f>
        <v>19</v>
      </c>
      <c r="K4352" s="10" t="s">
        <v>24347</v>
      </c>
      <c r="L4352" s="4" t="s">
        <v>31</v>
      </c>
      <c r="M4352" s="4" t="s">
        <v>31</v>
      </c>
    </row>
    <row r="4353" customFormat="false" ht="15.75" hidden="false" customHeight="true" outlineLevel="0" collapsed="false">
      <c r="A4353" s="4" t="n">
        <v>4394</v>
      </c>
      <c r="B4353" s="4" t="s">
        <v>24396</v>
      </c>
      <c r="C4353" s="4" t="s">
        <v>24397</v>
      </c>
      <c r="D4353" s="4" t="s">
        <v>24398</v>
      </c>
      <c r="E4353" s="5" t="s">
        <v>24399</v>
      </c>
      <c r="F4353" s="4" t="s">
        <v>914</v>
      </c>
      <c r="G4353" s="4" t="s">
        <v>107</v>
      </c>
      <c r="H4353" s="5" t="s">
        <v>24400</v>
      </c>
      <c r="I4353" s="4" t="s">
        <v>24401</v>
      </c>
      <c r="J4353" s="5" t="n">
        <f aca="false">LEN(K4353)</f>
        <v>19</v>
      </c>
      <c r="K4353" s="10" t="s">
        <v>24402</v>
      </c>
      <c r="L4353" s="4" t="s">
        <v>21</v>
      </c>
      <c r="M4353" s="4" t="s">
        <v>577</v>
      </c>
    </row>
    <row r="4354" customFormat="false" ht="15.75" hidden="false" customHeight="true" outlineLevel="0" collapsed="false">
      <c r="A4354" s="4" t="n">
        <v>4409</v>
      </c>
      <c r="B4354" s="4" t="s">
        <v>24403</v>
      </c>
      <c r="C4354" s="4"/>
      <c r="D4354" s="4" t="s">
        <v>24404</v>
      </c>
      <c r="E4354" s="5" t="s">
        <v>1361</v>
      </c>
      <c r="F4354" s="4" t="s">
        <v>1362</v>
      </c>
      <c r="G4354" s="4" t="s">
        <v>107</v>
      </c>
      <c r="H4354" s="5" t="s">
        <v>24405</v>
      </c>
      <c r="I4354" s="4" t="s">
        <v>24406</v>
      </c>
      <c r="J4354" s="5" t="n">
        <f aca="false">LEN(K4354)</f>
        <v>19</v>
      </c>
      <c r="K4354" s="6" t="s">
        <v>23180</v>
      </c>
      <c r="L4354" s="4" t="s">
        <v>21</v>
      </c>
      <c r="M4354" s="4" t="s">
        <v>7743</v>
      </c>
    </row>
    <row r="4355" customFormat="false" ht="15.75" hidden="false" customHeight="true" outlineLevel="0" collapsed="false">
      <c r="A4355" s="4" t="n">
        <v>4421</v>
      </c>
      <c r="B4355" s="4" t="s">
        <v>24407</v>
      </c>
      <c r="C4355" s="4"/>
      <c r="D4355" s="4" t="s">
        <v>24408</v>
      </c>
      <c r="E4355" s="5" t="s">
        <v>24409</v>
      </c>
      <c r="F4355" s="4" t="s">
        <v>24410</v>
      </c>
      <c r="G4355" s="4" t="s">
        <v>24410</v>
      </c>
      <c r="H4355" s="5" t="s">
        <v>24411</v>
      </c>
      <c r="I4355" s="4" t="s">
        <v>24412</v>
      </c>
      <c r="J4355" s="5" t="n">
        <f aca="false">LEN(K4355)</f>
        <v>19</v>
      </c>
      <c r="K4355" s="6" t="s">
        <v>24413</v>
      </c>
      <c r="L4355" s="4" t="s">
        <v>57</v>
      </c>
      <c r="M4355" s="4" t="s">
        <v>918</v>
      </c>
    </row>
    <row r="4356" customFormat="false" ht="15.75" hidden="false" customHeight="true" outlineLevel="0" collapsed="false">
      <c r="A4356" s="4" t="n">
        <v>4433</v>
      </c>
      <c r="B4356" s="4" t="s">
        <v>24414</v>
      </c>
      <c r="C4356" s="4" t="s">
        <v>24415</v>
      </c>
      <c r="D4356" s="4" t="s">
        <v>24416</v>
      </c>
      <c r="E4356" s="5" t="s">
        <v>24417</v>
      </c>
      <c r="F4356" s="4" t="s">
        <v>24418</v>
      </c>
      <c r="G4356" s="4" t="s">
        <v>107</v>
      </c>
      <c r="H4356" s="5" t="s">
        <v>24419</v>
      </c>
      <c r="I4356" s="4" t="s">
        <v>24420</v>
      </c>
      <c r="J4356" s="5" t="n">
        <f aca="false">LEN(K4356)</f>
        <v>19</v>
      </c>
      <c r="K4356" s="6" t="s">
        <v>24421</v>
      </c>
      <c r="L4356" s="4" t="s">
        <v>31</v>
      </c>
      <c r="M4356" s="4" t="s">
        <v>31</v>
      </c>
    </row>
    <row r="4357" customFormat="false" ht="15.75" hidden="false" customHeight="true" outlineLevel="0" collapsed="false">
      <c r="A4357" s="4" t="n">
        <v>4443</v>
      </c>
      <c r="B4357" s="4" t="s">
        <v>24422</v>
      </c>
      <c r="C4357" s="4" t="s">
        <v>24423</v>
      </c>
      <c r="D4357" s="4" t="s">
        <v>24424</v>
      </c>
      <c r="E4357" s="5" t="s">
        <v>9324</v>
      </c>
      <c r="F4357" s="4" t="s">
        <v>106</v>
      </c>
      <c r="G4357" s="4" t="s">
        <v>107</v>
      </c>
      <c r="H4357" s="5" t="s">
        <v>24425</v>
      </c>
      <c r="I4357" s="4" t="s">
        <v>24426</v>
      </c>
      <c r="J4357" s="5" t="n">
        <f aca="false">LEN(K4357)</f>
        <v>19</v>
      </c>
      <c r="K4357" s="6" t="s">
        <v>24427</v>
      </c>
      <c r="L4357" s="4" t="s">
        <v>21</v>
      </c>
      <c r="M4357" s="4" t="s">
        <v>186</v>
      </c>
    </row>
    <row r="4358" customFormat="false" ht="15.75" hidden="false" customHeight="true" outlineLevel="0" collapsed="false">
      <c r="A4358" s="4" t="n">
        <v>4445</v>
      </c>
      <c r="B4358" s="4" t="s">
        <v>24428</v>
      </c>
      <c r="C4358" s="4"/>
      <c r="D4358" s="4" t="s">
        <v>24429</v>
      </c>
      <c r="E4358" s="5" t="s">
        <v>9324</v>
      </c>
      <c r="F4358" s="4" t="s">
        <v>106</v>
      </c>
      <c r="G4358" s="4" t="s">
        <v>107</v>
      </c>
      <c r="H4358" s="5" t="s">
        <v>24430</v>
      </c>
      <c r="I4358" s="4" t="s">
        <v>24431</v>
      </c>
      <c r="J4358" s="5" t="n">
        <f aca="false">LEN(K4358)</f>
        <v>19</v>
      </c>
      <c r="K4358" s="6" t="str">
        <f aca="false">LOWER(SUBSTITUTE(SUBSTITUTE(SUBSTITUTE(SUBSTITUTE(SUBSTITUTE(SUBSTITUTE(SUBSTITUTE(B4358,"S.L.",""),"SL",""),"S.A.",""),"SA","")," ",""),".",""),",",""))&amp;".com"</f>
        <v>galateamarbella.com</v>
      </c>
      <c r="L4358" s="4" t="s">
        <v>78</v>
      </c>
      <c r="M4358" s="4" t="s">
        <v>31</v>
      </c>
    </row>
    <row r="4359" customFormat="false" ht="15.75" hidden="false" customHeight="true" outlineLevel="0" collapsed="false">
      <c r="A4359" s="4" t="n">
        <v>4459</v>
      </c>
      <c r="B4359" s="4" t="s">
        <v>24432</v>
      </c>
      <c r="C4359" s="4"/>
      <c r="D4359" s="4" t="s">
        <v>24433</v>
      </c>
      <c r="E4359" s="5" t="s">
        <v>6139</v>
      </c>
      <c r="F4359" s="4" t="s">
        <v>3390</v>
      </c>
      <c r="G4359" s="4" t="s">
        <v>107</v>
      </c>
      <c r="H4359" s="5" t="s">
        <v>24434</v>
      </c>
      <c r="I4359" s="4" t="s">
        <v>24435</v>
      </c>
      <c r="J4359" s="5" t="n">
        <f aca="false">LEN(K4359)</f>
        <v>19</v>
      </c>
      <c r="K4359" s="6" t="str">
        <f aca="false">LOWER(SUBSTITUTE(SUBSTITUTE(SUBSTITUTE(SUBSTITUTE(SUBSTITUTE(SUBSTITUTE(SUBSTITUTE(B4359,"S.L.",""),"SL",""),"S.A.",""),"SA","")," ",""),".",""),",",""))&amp;".com"</f>
        <v>waterfrontbanus.com</v>
      </c>
      <c r="L4359" s="4" t="s">
        <v>78</v>
      </c>
      <c r="M4359" s="4" t="s">
        <v>31</v>
      </c>
    </row>
    <row r="4360" customFormat="false" ht="15.75" hidden="false" customHeight="true" outlineLevel="0" collapsed="false">
      <c r="A4360" s="4" t="n">
        <v>4464</v>
      </c>
      <c r="B4360" s="4" t="s">
        <v>24436</v>
      </c>
      <c r="C4360" s="4" t="s">
        <v>24437</v>
      </c>
      <c r="D4360" s="4" t="s">
        <v>24438</v>
      </c>
      <c r="E4360" s="5" t="s">
        <v>2024</v>
      </c>
      <c r="F4360" s="4" t="s">
        <v>106</v>
      </c>
      <c r="G4360" s="4" t="s">
        <v>107</v>
      </c>
      <c r="H4360" s="5" t="s">
        <v>24439</v>
      </c>
      <c r="I4360" s="4" t="s">
        <v>24440</v>
      </c>
      <c r="J4360" s="5" t="n">
        <f aca="false">LEN(K4360)</f>
        <v>19</v>
      </c>
      <c r="K4360" s="6" t="s">
        <v>23180</v>
      </c>
      <c r="L4360" s="4" t="s">
        <v>31</v>
      </c>
      <c r="M4360" s="4" t="s">
        <v>2773</v>
      </c>
    </row>
    <row r="4361" customFormat="false" ht="15.75" hidden="false" customHeight="true" outlineLevel="0" collapsed="false">
      <c r="A4361" s="4" t="n">
        <v>4466</v>
      </c>
      <c r="B4361" s="4" t="s">
        <v>24441</v>
      </c>
      <c r="C4361" s="4"/>
      <c r="D4361" s="4" t="s">
        <v>24442</v>
      </c>
      <c r="E4361" s="5" t="s">
        <v>2798</v>
      </c>
      <c r="F4361" s="4" t="s">
        <v>712</v>
      </c>
      <c r="G4361" s="4" t="s">
        <v>107</v>
      </c>
      <c r="H4361" s="5" t="s">
        <v>24443</v>
      </c>
      <c r="I4361" s="4" t="s">
        <v>23381</v>
      </c>
      <c r="J4361" s="5" t="n">
        <f aca="false">LEN(K4361)</f>
        <v>19</v>
      </c>
      <c r="K4361" s="6" t="s">
        <v>23376</v>
      </c>
      <c r="L4361" s="4" t="s">
        <v>21</v>
      </c>
      <c r="M4361" s="4" t="s">
        <v>24444</v>
      </c>
    </row>
    <row r="4362" customFormat="false" ht="15.75" hidden="false" customHeight="true" outlineLevel="0" collapsed="false">
      <c r="A4362" s="4" t="n">
        <v>4467</v>
      </c>
      <c r="B4362" s="4" t="s">
        <v>24445</v>
      </c>
      <c r="C4362" s="4" t="s">
        <v>24446</v>
      </c>
      <c r="D4362" s="4" t="s">
        <v>24447</v>
      </c>
      <c r="E4362" s="5" t="s">
        <v>2798</v>
      </c>
      <c r="F4362" s="4" t="s">
        <v>712</v>
      </c>
      <c r="G4362" s="4" t="s">
        <v>107</v>
      </c>
      <c r="H4362" s="5" t="s">
        <v>24448</v>
      </c>
      <c r="I4362" s="4" t="s">
        <v>24449</v>
      </c>
      <c r="J4362" s="5" t="n">
        <f aca="false">LEN(K4362)</f>
        <v>19</v>
      </c>
      <c r="K4362" s="6" t="str">
        <f aca="false">LOWER(SUBSTITUTE(SUBSTITUTE(SUBSTITUTE(SUBSTITUTE(SUBSTITUTE(SUBSTITUTE(SUBSTITUTE(B4362,"S.L.",""),"SL",""),"S.A.",""),"SA","")," ",""),".",""),",",""))&amp;".com"</f>
        <v>hotelbuenavista.com</v>
      </c>
      <c r="L4362" s="4" t="s">
        <v>57</v>
      </c>
      <c r="M4362" s="4" t="s">
        <v>1085</v>
      </c>
    </row>
    <row r="4363" customFormat="false" ht="15.75" hidden="false" customHeight="true" outlineLevel="0" collapsed="false">
      <c r="A4363" s="4" t="n">
        <v>4500</v>
      </c>
      <c r="B4363" s="4" t="s">
        <v>24450</v>
      </c>
      <c r="C4363" s="4" t="s">
        <v>24451</v>
      </c>
      <c r="D4363" s="4" t="s">
        <v>24452</v>
      </c>
      <c r="E4363" s="5" t="s">
        <v>5519</v>
      </c>
      <c r="F4363" s="4" t="s">
        <v>106</v>
      </c>
      <c r="G4363" s="4" t="s">
        <v>107</v>
      </c>
      <c r="H4363" s="5" t="s">
        <v>24453</v>
      </c>
      <c r="I4363" s="4" t="s">
        <v>24454</v>
      </c>
      <c r="J4363" s="5" t="n">
        <f aca="false">LEN(K4363)</f>
        <v>19</v>
      </c>
      <c r="K4363" s="6" t="s">
        <v>24455</v>
      </c>
      <c r="L4363" s="4" t="s">
        <v>21</v>
      </c>
      <c r="M4363" s="4" t="s">
        <v>996</v>
      </c>
    </row>
    <row r="4364" customFormat="false" ht="15.75" hidden="false" customHeight="true" outlineLevel="0" collapsed="false">
      <c r="A4364" s="4" t="n">
        <v>4521</v>
      </c>
      <c r="B4364" s="4" t="s">
        <v>24456</v>
      </c>
      <c r="C4364" s="4" t="s">
        <v>24457</v>
      </c>
      <c r="D4364" s="4" t="s">
        <v>24458</v>
      </c>
      <c r="E4364" s="5" t="s">
        <v>7570</v>
      </c>
      <c r="F4364" s="4" t="s">
        <v>7571</v>
      </c>
      <c r="G4364" s="4" t="s">
        <v>107</v>
      </c>
      <c r="H4364" s="5" t="s">
        <v>24459</v>
      </c>
      <c r="I4364" s="4" t="s">
        <v>24460</v>
      </c>
      <c r="J4364" s="5" t="n">
        <f aca="false">LEN(K4364)</f>
        <v>19</v>
      </c>
      <c r="K4364" s="6" t="s">
        <v>23052</v>
      </c>
      <c r="L4364" s="4" t="s">
        <v>21</v>
      </c>
      <c r="M4364" s="4" t="s">
        <v>118</v>
      </c>
    </row>
    <row r="4365" customFormat="false" ht="15.75" hidden="false" customHeight="true" outlineLevel="0" collapsed="false">
      <c r="A4365" s="4" t="n">
        <v>4524</v>
      </c>
      <c r="B4365" s="4" t="s">
        <v>24461</v>
      </c>
      <c r="C4365" s="4" t="s">
        <v>24462</v>
      </c>
      <c r="D4365" s="4" t="s">
        <v>24463</v>
      </c>
      <c r="E4365" s="5" t="s">
        <v>7570</v>
      </c>
      <c r="F4365" s="4" t="s">
        <v>7571</v>
      </c>
      <c r="G4365" s="4" t="s">
        <v>107</v>
      </c>
      <c r="H4365" s="5" t="s">
        <v>20742</v>
      </c>
      <c r="I4365" s="4" t="s">
        <v>24464</v>
      </c>
      <c r="J4365" s="5" t="n">
        <f aca="false">LEN(K4365)</f>
        <v>19</v>
      </c>
      <c r="K4365" s="6" t="s">
        <v>24465</v>
      </c>
      <c r="L4365" s="4" t="s">
        <v>57</v>
      </c>
      <c r="M4365" s="4" t="s">
        <v>336</v>
      </c>
    </row>
    <row r="4366" customFormat="false" ht="15.75" hidden="false" customHeight="true" outlineLevel="0" collapsed="false">
      <c r="A4366" s="4" t="n">
        <v>4530</v>
      </c>
      <c r="B4366" s="4" t="s">
        <v>24466</v>
      </c>
      <c r="C4366" s="4"/>
      <c r="D4366" s="4" t="s">
        <v>24467</v>
      </c>
      <c r="E4366" s="5" t="s">
        <v>14125</v>
      </c>
      <c r="F4366" s="4" t="s">
        <v>107</v>
      </c>
      <c r="G4366" s="4" t="s">
        <v>107</v>
      </c>
      <c r="H4366" s="5" t="s">
        <v>24468</v>
      </c>
      <c r="I4366" s="4" t="s">
        <v>24469</v>
      </c>
      <c r="J4366" s="5" t="n">
        <f aca="false">LEN(K4366)</f>
        <v>19</v>
      </c>
      <c r="K4366" s="6" t="s">
        <v>24470</v>
      </c>
      <c r="L4366" s="4" t="s">
        <v>57</v>
      </c>
      <c r="M4366" s="4" t="s">
        <v>877</v>
      </c>
    </row>
    <row r="4367" customFormat="false" ht="15.75" hidden="false" customHeight="true" outlineLevel="0" collapsed="false">
      <c r="A4367" s="4" t="n">
        <v>4539</v>
      </c>
      <c r="B4367" s="4" t="s">
        <v>24471</v>
      </c>
      <c r="C4367" s="4" t="s">
        <v>24472</v>
      </c>
      <c r="D4367" s="4" t="s">
        <v>24473</v>
      </c>
      <c r="E4367" s="5" t="s">
        <v>24474</v>
      </c>
      <c r="F4367" s="4" t="s">
        <v>712</v>
      </c>
      <c r="G4367" s="4" t="s">
        <v>107</v>
      </c>
      <c r="H4367" s="5" t="s">
        <v>24475</v>
      </c>
      <c r="I4367" s="4" t="s">
        <v>24476</v>
      </c>
      <c r="J4367" s="5" t="n">
        <f aca="false">LEN(K4367)</f>
        <v>19</v>
      </c>
      <c r="K4367" s="10" t="s">
        <v>24477</v>
      </c>
      <c r="L4367" s="4" t="s">
        <v>637</v>
      </c>
      <c r="M4367" s="4" t="s">
        <v>577</v>
      </c>
    </row>
    <row r="4368" customFormat="false" ht="15.75" hidden="false" customHeight="true" outlineLevel="0" collapsed="false">
      <c r="A4368" s="4" t="n">
        <v>4542</v>
      </c>
      <c r="B4368" s="4" t="s">
        <v>24478</v>
      </c>
      <c r="C4368" s="4" t="s">
        <v>24479</v>
      </c>
      <c r="D4368" s="4" t="s">
        <v>24480</v>
      </c>
      <c r="E4368" s="5" t="s">
        <v>1821</v>
      </c>
      <c r="F4368" s="4" t="s">
        <v>106</v>
      </c>
      <c r="G4368" s="4" t="s">
        <v>107</v>
      </c>
      <c r="H4368" s="5" t="s">
        <v>24481</v>
      </c>
      <c r="I4368" s="4" t="s">
        <v>39</v>
      </c>
      <c r="J4368" s="5" t="n">
        <f aca="false">LEN(K4368)</f>
        <v>19</v>
      </c>
      <c r="K4368" s="6" t="s">
        <v>24482</v>
      </c>
      <c r="L4368" s="4" t="s">
        <v>31</v>
      </c>
      <c r="M4368" s="4" t="s">
        <v>10806</v>
      </c>
    </row>
    <row r="4369" customFormat="false" ht="15.75" hidden="false" customHeight="true" outlineLevel="0" collapsed="false">
      <c r="A4369" s="4" t="n">
        <v>4541</v>
      </c>
      <c r="B4369" s="4" t="s">
        <v>24483</v>
      </c>
      <c r="C4369" s="4"/>
      <c r="D4369" s="4" t="s">
        <v>24484</v>
      </c>
      <c r="E4369" s="5" t="s">
        <v>1821</v>
      </c>
      <c r="F4369" s="4" t="s">
        <v>106</v>
      </c>
      <c r="G4369" s="4" t="s">
        <v>107</v>
      </c>
      <c r="H4369" s="5" t="s">
        <v>24481</v>
      </c>
      <c r="I4369" s="4" t="s">
        <v>24485</v>
      </c>
      <c r="J4369" s="5" t="n">
        <f aca="false">LEN(K4369)</f>
        <v>19</v>
      </c>
      <c r="K4369" s="10" t="s">
        <v>24482</v>
      </c>
      <c r="L4369" s="4" t="s">
        <v>31</v>
      </c>
      <c r="M4369" s="4" t="s">
        <v>7936</v>
      </c>
    </row>
    <row r="4370" customFormat="false" ht="15.75" hidden="false" customHeight="true" outlineLevel="0" collapsed="false">
      <c r="A4370" s="4" t="n">
        <v>4543</v>
      </c>
      <c r="B4370" s="4" t="s">
        <v>24486</v>
      </c>
      <c r="C4370" s="4" t="s">
        <v>24487</v>
      </c>
      <c r="D4370" s="4" t="s">
        <v>24488</v>
      </c>
      <c r="E4370" s="5" t="s">
        <v>2798</v>
      </c>
      <c r="F4370" s="4" t="s">
        <v>712</v>
      </c>
      <c r="G4370" s="4" t="s">
        <v>107</v>
      </c>
      <c r="H4370" s="5" t="s">
        <v>24489</v>
      </c>
      <c r="I4370" s="7" t="s">
        <v>24490</v>
      </c>
      <c r="J4370" s="5" t="n">
        <f aca="false">LEN(K4370)</f>
        <v>19</v>
      </c>
      <c r="K4370" s="13" t="s">
        <v>24491</v>
      </c>
      <c r="L4370" s="4" t="s">
        <v>66</v>
      </c>
      <c r="M4370" s="4" t="s">
        <v>6136</v>
      </c>
    </row>
    <row r="4371" customFormat="false" ht="27.75" hidden="false" customHeight="true" outlineLevel="0" collapsed="false">
      <c r="A4371" s="4" t="n">
        <v>4544</v>
      </c>
      <c r="B4371" s="4" t="s">
        <v>24492</v>
      </c>
      <c r="C4371" s="4" t="s">
        <v>24493</v>
      </c>
      <c r="D4371" s="4" t="s">
        <v>24494</v>
      </c>
      <c r="E4371" s="5" t="s">
        <v>24474</v>
      </c>
      <c r="F4371" s="4" t="s">
        <v>712</v>
      </c>
      <c r="G4371" s="4" t="s">
        <v>107</v>
      </c>
      <c r="H4371" s="5" t="s">
        <v>24495</v>
      </c>
      <c r="I4371" s="7" t="s">
        <v>24496</v>
      </c>
      <c r="J4371" s="5" t="n">
        <f aca="false">LEN(K4371)</f>
        <v>19</v>
      </c>
      <c r="K4371" s="13" t="s">
        <v>23180</v>
      </c>
      <c r="L4371" s="4" t="s">
        <v>78</v>
      </c>
      <c r="M4371" s="4" t="s">
        <v>24497</v>
      </c>
    </row>
    <row r="4372" customFormat="false" ht="15.75" hidden="false" customHeight="true" outlineLevel="0" collapsed="false">
      <c r="A4372" s="4" t="n">
        <v>4550</v>
      </c>
      <c r="B4372" s="4" t="s">
        <v>24498</v>
      </c>
      <c r="C4372" s="4" t="s">
        <v>24499</v>
      </c>
      <c r="D4372" s="4" t="s">
        <v>24500</v>
      </c>
      <c r="E4372" s="5" t="s">
        <v>1821</v>
      </c>
      <c r="F4372" s="4" t="s">
        <v>106</v>
      </c>
      <c r="G4372" s="4" t="s">
        <v>107</v>
      </c>
      <c r="H4372" s="5" t="s">
        <v>24501</v>
      </c>
      <c r="I4372" s="4" t="s">
        <v>24502</v>
      </c>
      <c r="J4372" s="5" t="n">
        <f aca="false">LEN(K4372)</f>
        <v>19</v>
      </c>
      <c r="K4372" s="6" t="s">
        <v>24503</v>
      </c>
      <c r="L4372" s="4" t="s">
        <v>57</v>
      </c>
      <c r="M4372" s="4" t="s">
        <v>10806</v>
      </c>
    </row>
    <row r="4373" customFormat="false" ht="15.75" hidden="false" customHeight="true" outlineLevel="0" collapsed="false">
      <c r="A4373" s="4" t="n">
        <v>11839</v>
      </c>
      <c r="B4373" s="4" t="s">
        <v>11473</v>
      </c>
      <c r="C4373" s="4"/>
      <c r="D4373" s="4" t="s">
        <v>24504</v>
      </c>
      <c r="E4373" s="5" t="s">
        <v>14179</v>
      </c>
      <c r="F4373" s="4" t="s">
        <v>1404</v>
      </c>
      <c r="G4373" s="4" t="s">
        <v>948</v>
      </c>
      <c r="H4373" s="5" t="s">
        <v>24505</v>
      </c>
      <c r="I4373" s="4" t="s">
        <v>17267</v>
      </c>
      <c r="J4373" s="5" t="n">
        <f aca="false">LEN(K4373)</f>
        <v>19</v>
      </c>
      <c r="K4373" s="6" t="str">
        <f aca="false">LOWER(SUBSTITUTE(SUBSTITUTE(SUBSTITUTE(SUBSTITUTE(SUBSTITUTE(SUBSTITUTE(SUBSTITUTE(B4373,"S.L.",""),"SL",""),"S.A.",""),"SA","")," ",""),".",""),",",""))&amp;".com"</f>
        <v>hotelnfrancisco.com</v>
      </c>
      <c r="L4373" s="4" t="s">
        <v>66</v>
      </c>
      <c r="M4373" s="4" t="s">
        <v>31</v>
      </c>
    </row>
    <row r="4374" customFormat="false" ht="15.75" hidden="false" customHeight="true" outlineLevel="0" collapsed="false">
      <c r="A4374" s="4" t="n">
        <v>4586</v>
      </c>
      <c r="B4374" s="4" t="s">
        <v>24506</v>
      </c>
      <c r="C4374" s="4"/>
      <c r="D4374" s="4" t="s">
        <v>24507</v>
      </c>
      <c r="E4374" s="5" t="s">
        <v>1504</v>
      </c>
      <c r="F4374" s="4" t="s">
        <v>1505</v>
      </c>
      <c r="G4374" s="4" t="s">
        <v>948</v>
      </c>
      <c r="H4374" s="5" t="s">
        <v>24508</v>
      </c>
      <c r="I4374" s="4" t="s">
        <v>24509</v>
      </c>
      <c r="J4374" s="5" t="n">
        <f aca="false">LEN(K4374)</f>
        <v>19</v>
      </c>
      <c r="K4374" s="6" t="str">
        <f aca="false">LOWER(SUBSTITUTE(SUBSTITUTE(SUBSTITUTE(SUBSTITUTE(SUBSTITUTE(SUBSTITUTE(SUBSTITUTE(B4374,"S.L.",""),"SL",""),"S.A.",""),"SA","")," ",""),".",""),",",""))&amp;".com"</f>
        <v>portilloymoreno.com</v>
      </c>
      <c r="L4374" s="4" t="s">
        <v>57</v>
      </c>
      <c r="M4374" s="4" t="s">
        <v>31</v>
      </c>
    </row>
    <row r="4375" customFormat="false" ht="15.75" hidden="false" customHeight="true" outlineLevel="0" collapsed="false">
      <c r="A4375" s="4" t="n">
        <v>4638</v>
      </c>
      <c r="B4375" s="4" t="s">
        <v>24510</v>
      </c>
      <c r="C4375" s="4" t="s">
        <v>24511</v>
      </c>
      <c r="D4375" s="4" t="s">
        <v>24512</v>
      </c>
      <c r="E4375" s="5" t="s">
        <v>17272</v>
      </c>
      <c r="F4375" s="4" t="s">
        <v>17273</v>
      </c>
      <c r="G4375" s="4" t="s">
        <v>948</v>
      </c>
      <c r="H4375" s="5" t="s">
        <v>24513</v>
      </c>
      <c r="I4375" s="7" t="s">
        <v>24514</v>
      </c>
      <c r="J4375" s="5" t="n">
        <f aca="false">LEN(K4375)</f>
        <v>19</v>
      </c>
      <c r="K4375" s="6" t="s">
        <v>24515</v>
      </c>
      <c r="L4375" s="4" t="s">
        <v>21</v>
      </c>
      <c r="M4375" s="4" t="s">
        <v>1085</v>
      </c>
    </row>
    <row r="4376" customFormat="false" ht="15.75" hidden="false" customHeight="true" outlineLevel="0" collapsed="false">
      <c r="A4376" s="4" t="n">
        <v>4656</v>
      </c>
      <c r="B4376" s="4" t="s">
        <v>9693</v>
      </c>
      <c r="C4376" s="4" t="s">
        <v>24516</v>
      </c>
      <c r="D4376" s="4" t="s">
        <v>24517</v>
      </c>
      <c r="E4376" s="5" t="s">
        <v>9352</v>
      </c>
      <c r="F4376" s="4" t="s">
        <v>9353</v>
      </c>
      <c r="G4376" s="4" t="s">
        <v>948</v>
      </c>
      <c r="H4376" s="5" t="s">
        <v>24518</v>
      </c>
      <c r="I4376" s="4" t="s">
        <v>24519</v>
      </c>
      <c r="J4376" s="5" t="n">
        <f aca="false">LEN(K4376)</f>
        <v>19</v>
      </c>
      <c r="K4376" s="6" t="s">
        <v>24520</v>
      </c>
      <c r="L4376" s="4" t="s">
        <v>21</v>
      </c>
      <c r="M4376" s="4" t="s">
        <v>3470</v>
      </c>
    </row>
    <row r="4377" customFormat="false" ht="15.75" hidden="false" customHeight="true" outlineLevel="0" collapsed="false">
      <c r="A4377" s="4" t="n">
        <v>4662</v>
      </c>
      <c r="B4377" s="4" t="s">
        <v>24521</v>
      </c>
      <c r="C4377" s="4" t="s">
        <v>24522</v>
      </c>
      <c r="D4377" s="4" t="s">
        <v>24523</v>
      </c>
      <c r="E4377" s="5" t="s">
        <v>1900</v>
      </c>
      <c r="F4377" s="4" t="s">
        <v>1901</v>
      </c>
      <c r="G4377" s="4" t="s">
        <v>948</v>
      </c>
      <c r="H4377" s="5" t="s">
        <v>24524</v>
      </c>
      <c r="I4377" s="4" t="s">
        <v>24525</v>
      </c>
      <c r="J4377" s="5" t="n">
        <f aca="false">LEN(K4377)</f>
        <v>19</v>
      </c>
      <c r="K4377" s="6" t="s">
        <v>24526</v>
      </c>
      <c r="L4377" s="4" t="s">
        <v>78</v>
      </c>
      <c r="M4377" s="4" t="s">
        <v>368</v>
      </c>
    </row>
    <row r="4378" customFormat="false" ht="15.75" hidden="false" customHeight="true" outlineLevel="0" collapsed="false">
      <c r="A4378" s="4" t="n">
        <v>4669</v>
      </c>
      <c r="B4378" s="4" t="s">
        <v>24527</v>
      </c>
      <c r="C4378" s="4" t="s">
        <v>24528</v>
      </c>
      <c r="D4378" s="4" t="s">
        <v>24529</v>
      </c>
      <c r="E4378" s="5" t="s">
        <v>9371</v>
      </c>
      <c r="F4378" s="4" t="s">
        <v>1505</v>
      </c>
      <c r="G4378" s="4" t="s">
        <v>948</v>
      </c>
      <c r="H4378" s="5" t="s">
        <v>24530</v>
      </c>
      <c r="I4378" s="4" t="s">
        <v>24531</v>
      </c>
      <c r="J4378" s="5" t="n">
        <f aca="false">LEN(K4378)</f>
        <v>19</v>
      </c>
      <c r="K4378" s="6" t="s">
        <v>24532</v>
      </c>
      <c r="L4378" s="4" t="s">
        <v>21</v>
      </c>
      <c r="M4378" s="4" t="s">
        <v>22</v>
      </c>
    </row>
    <row r="4379" customFormat="false" ht="27.75" hidden="false" customHeight="true" outlineLevel="0" collapsed="false">
      <c r="A4379" s="4" t="n">
        <v>4724</v>
      </c>
      <c r="B4379" s="4" t="s">
        <v>24533</v>
      </c>
      <c r="C4379" s="4" t="s">
        <v>24534</v>
      </c>
      <c r="D4379" s="4" t="s">
        <v>24535</v>
      </c>
      <c r="E4379" s="5" t="s">
        <v>471</v>
      </c>
      <c r="F4379" s="4" t="s">
        <v>372</v>
      </c>
      <c r="G4379" s="4" t="s">
        <v>372</v>
      </c>
      <c r="H4379" s="5" t="s">
        <v>24536</v>
      </c>
      <c r="I4379" s="7" t="s">
        <v>24537</v>
      </c>
      <c r="J4379" s="5" t="n">
        <f aca="false">LEN(K4379)</f>
        <v>19</v>
      </c>
      <c r="K4379" s="13" t="s">
        <v>24538</v>
      </c>
      <c r="L4379" s="4" t="s">
        <v>57</v>
      </c>
      <c r="M4379" s="4" t="s">
        <v>1988</v>
      </c>
    </row>
    <row r="4380" customFormat="false" ht="15.75" hidden="false" customHeight="true" outlineLevel="0" collapsed="false">
      <c r="A4380" s="4" t="n">
        <v>4750</v>
      </c>
      <c r="B4380" s="4" t="s">
        <v>24539</v>
      </c>
      <c r="C4380" s="4"/>
      <c r="D4380" s="4" t="s">
        <v>24540</v>
      </c>
      <c r="E4380" s="5" t="s">
        <v>7610</v>
      </c>
      <c r="F4380" s="4" t="s">
        <v>372</v>
      </c>
      <c r="G4380" s="4" t="s">
        <v>372</v>
      </c>
      <c r="H4380" s="5" t="s">
        <v>24541</v>
      </c>
      <c r="I4380" s="4" t="s">
        <v>24542</v>
      </c>
      <c r="J4380" s="5" t="n">
        <f aca="false">LEN(K4380)</f>
        <v>19</v>
      </c>
      <c r="K4380" s="6" t="s">
        <v>24543</v>
      </c>
      <c r="L4380" s="4" t="s">
        <v>21</v>
      </c>
      <c r="M4380" s="4" t="s">
        <v>2890</v>
      </c>
    </row>
    <row r="4381" customFormat="false" ht="15.75" hidden="false" customHeight="true" outlineLevel="0" collapsed="false">
      <c r="A4381" s="4" t="n">
        <v>4844</v>
      </c>
      <c r="B4381" s="4" t="s">
        <v>24544</v>
      </c>
      <c r="C4381" s="4" t="s">
        <v>24545</v>
      </c>
      <c r="D4381" s="4" t="s">
        <v>24546</v>
      </c>
      <c r="E4381" s="5" t="s">
        <v>6217</v>
      </c>
      <c r="F4381" s="4" t="s">
        <v>6218</v>
      </c>
      <c r="G4381" s="4" t="s">
        <v>372</v>
      </c>
      <c r="H4381" s="5" t="s">
        <v>24547</v>
      </c>
      <c r="I4381" s="4" t="s">
        <v>24548</v>
      </c>
      <c r="J4381" s="5" t="n">
        <f aca="false">LEN(K4381)</f>
        <v>19</v>
      </c>
      <c r="K4381" s="6" t="s">
        <v>24549</v>
      </c>
      <c r="L4381" s="4" t="s">
        <v>31</v>
      </c>
      <c r="M4381" s="4" t="s">
        <v>929</v>
      </c>
    </row>
    <row r="4382" customFormat="false" ht="15.75" hidden="false" customHeight="true" outlineLevel="0" collapsed="false">
      <c r="A4382" s="4" t="n">
        <v>4846</v>
      </c>
      <c r="B4382" s="4" t="s">
        <v>24550</v>
      </c>
      <c r="C4382" s="4"/>
      <c r="D4382" s="4" t="s">
        <v>24551</v>
      </c>
      <c r="E4382" s="5" t="s">
        <v>24552</v>
      </c>
      <c r="F4382" s="4" t="s">
        <v>24553</v>
      </c>
      <c r="G4382" s="4" t="s">
        <v>372</v>
      </c>
      <c r="H4382" s="5" t="s">
        <v>24554</v>
      </c>
      <c r="I4382" s="7" t="s">
        <v>24555</v>
      </c>
      <c r="J4382" s="5" t="n">
        <f aca="false">LEN(K4382)</f>
        <v>19</v>
      </c>
      <c r="K4382" s="6" t="str">
        <f aca="false">LOWER(SUBSTITUTE(SUBSTITUTE(SUBSTITUTE(SUBSTITUTE(SUBSTITUTE(SUBSTITUTE(SUBSTITUTE(B4382,"S.L.",""),"SL",""),"S.A.",""),"SA","")," ",""),".",""),",",""))&amp;".com"</f>
        <v>montehueznarspa.com</v>
      </c>
      <c r="L4382" s="4" t="s">
        <v>78</v>
      </c>
      <c r="M4382" s="4" t="s">
        <v>1979</v>
      </c>
    </row>
    <row r="4383" customFormat="false" ht="15.75" hidden="false" customHeight="true" outlineLevel="0" collapsed="false">
      <c r="A4383" s="4" t="n">
        <v>4847</v>
      </c>
      <c r="B4383" s="4" t="s">
        <v>24556</v>
      </c>
      <c r="C4383" s="4" t="s">
        <v>24557</v>
      </c>
      <c r="D4383" s="4" t="s">
        <v>24551</v>
      </c>
      <c r="E4383" s="5" t="s">
        <v>24552</v>
      </c>
      <c r="F4383" s="4" t="s">
        <v>24553</v>
      </c>
      <c r="G4383" s="4" t="s">
        <v>372</v>
      </c>
      <c r="H4383" s="5" t="s">
        <v>24558</v>
      </c>
      <c r="I4383" s="7" t="s">
        <v>24559</v>
      </c>
      <c r="J4383" s="5" t="n">
        <f aca="false">LEN(K4383)</f>
        <v>19</v>
      </c>
      <c r="K4383" s="13" t="s">
        <v>24560</v>
      </c>
      <c r="L4383" s="4" t="s">
        <v>31</v>
      </c>
      <c r="M4383" s="4" t="s">
        <v>2097</v>
      </c>
    </row>
    <row r="4384" customFormat="false" ht="15.75" hidden="false" customHeight="true" outlineLevel="0" collapsed="false">
      <c r="A4384" s="4" t="n">
        <v>4855</v>
      </c>
      <c r="B4384" s="4" t="s">
        <v>24561</v>
      </c>
      <c r="C4384" s="4" t="s">
        <v>24562</v>
      </c>
      <c r="D4384" s="4" t="s">
        <v>24563</v>
      </c>
      <c r="E4384" s="5" t="s">
        <v>7610</v>
      </c>
      <c r="F4384" s="4" t="s">
        <v>372</v>
      </c>
      <c r="G4384" s="4" t="s">
        <v>372</v>
      </c>
      <c r="H4384" s="5" t="s">
        <v>24564</v>
      </c>
      <c r="I4384" s="7" t="s">
        <v>24565</v>
      </c>
      <c r="J4384" s="5" t="n">
        <f aca="false">LEN(K4384)</f>
        <v>19</v>
      </c>
      <c r="K4384" s="13" t="s">
        <v>24566</v>
      </c>
      <c r="L4384" s="4" t="s">
        <v>31</v>
      </c>
      <c r="M4384" s="4" t="s">
        <v>4894</v>
      </c>
    </row>
    <row r="4385" customFormat="false" ht="15.75" hidden="false" customHeight="true" outlineLevel="0" collapsed="false">
      <c r="A4385" s="4" t="n">
        <v>4856</v>
      </c>
      <c r="B4385" s="4" t="s">
        <v>24561</v>
      </c>
      <c r="C4385" s="4"/>
      <c r="D4385" s="4" t="s">
        <v>24567</v>
      </c>
      <c r="E4385" s="5" t="s">
        <v>7610</v>
      </c>
      <c r="F4385" s="4" t="s">
        <v>372</v>
      </c>
      <c r="G4385" s="4" t="s">
        <v>372</v>
      </c>
      <c r="H4385" s="5" t="s">
        <v>24564</v>
      </c>
      <c r="I4385" s="4" t="s">
        <v>24565</v>
      </c>
      <c r="J4385" s="5" t="n">
        <f aca="false">LEN(K4385)</f>
        <v>19</v>
      </c>
      <c r="K4385" s="6" t="s">
        <v>24566</v>
      </c>
      <c r="L4385" s="4" t="s">
        <v>57</v>
      </c>
      <c r="M4385" s="4" t="s">
        <v>4894</v>
      </c>
    </row>
    <row r="4386" customFormat="false" ht="15.75" hidden="false" customHeight="true" outlineLevel="0" collapsed="false">
      <c r="A4386" s="4" t="n">
        <v>4859</v>
      </c>
      <c r="B4386" s="4" t="s">
        <v>24568</v>
      </c>
      <c r="C4386" s="4" t="s">
        <v>24569</v>
      </c>
      <c r="D4386" s="4" t="s">
        <v>24570</v>
      </c>
      <c r="E4386" s="5" t="s">
        <v>7610</v>
      </c>
      <c r="F4386" s="4" t="s">
        <v>372</v>
      </c>
      <c r="G4386" s="4" t="s">
        <v>372</v>
      </c>
      <c r="H4386" s="5" t="s">
        <v>24571</v>
      </c>
      <c r="I4386" s="7" t="s">
        <v>24572</v>
      </c>
      <c r="J4386" s="5" t="n">
        <f aca="false">LEN(K4386)</f>
        <v>19</v>
      </c>
      <c r="K4386" s="13" t="s">
        <v>24573</v>
      </c>
      <c r="L4386" s="4" t="s">
        <v>21</v>
      </c>
      <c r="M4386" s="4" t="s">
        <v>2890</v>
      </c>
    </row>
    <row r="4387" customFormat="false" ht="15.75" hidden="false" customHeight="true" outlineLevel="0" collapsed="false">
      <c r="A4387" s="4" t="n">
        <v>4862</v>
      </c>
      <c r="B4387" s="4" t="s">
        <v>24574</v>
      </c>
      <c r="C4387" s="4" t="s">
        <v>24575</v>
      </c>
      <c r="D4387" s="4" t="s">
        <v>24576</v>
      </c>
      <c r="E4387" s="5" t="s">
        <v>7610</v>
      </c>
      <c r="F4387" s="4" t="s">
        <v>372</v>
      </c>
      <c r="G4387" s="4" t="s">
        <v>372</v>
      </c>
      <c r="H4387" s="5" t="s">
        <v>24577</v>
      </c>
      <c r="I4387" s="4" t="s">
        <v>24578</v>
      </c>
      <c r="J4387" s="5" t="n">
        <f aca="false">LEN(K4387)</f>
        <v>19</v>
      </c>
      <c r="K4387" s="6" t="s">
        <v>24579</v>
      </c>
      <c r="L4387" s="4" t="s">
        <v>66</v>
      </c>
      <c r="M4387" s="4" t="s">
        <v>2890</v>
      </c>
    </row>
    <row r="4388" customFormat="false" ht="15.75" hidden="false" customHeight="true" outlineLevel="0" collapsed="false">
      <c r="A4388" s="4" t="n">
        <v>4868</v>
      </c>
      <c r="B4388" s="4" t="s">
        <v>24580</v>
      </c>
      <c r="C4388" s="4" t="s">
        <v>24581</v>
      </c>
      <c r="D4388" s="4" t="s">
        <v>24582</v>
      </c>
      <c r="E4388" s="5" t="s">
        <v>471</v>
      </c>
      <c r="F4388" s="4" t="s">
        <v>372</v>
      </c>
      <c r="G4388" s="4" t="s">
        <v>372</v>
      </c>
      <c r="H4388" s="5" t="s">
        <v>24583</v>
      </c>
      <c r="I4388" s="4" t="s">
        <v>24584</v>
      </c>
      <c r="J4388" s="5" t="n">
        <f aca="false">LEN(K4388)</f>
        <v>19</v>
      </c>
      <c r="K4388" s="6" t="s">
        <v>23036</v>
      </c>
      <c r="L4388" s="4" t="s">
        <v>31</v>
      </c>
      <c r="M4388" s="4" t="s">
        <v>1216</v>
      </c>
    </row>
    <row r="4389" customFormat="false" ht="15.75" hidden="false" customHeight="true" outlineLevel="0" collapsed="false">
      <c r="A4389" s="4" t="n">
        <v>12254</v>
      </c>
      <c r="B4389" s="4" t="s">
        <v>24585</v>
      </c>
      <c r="C4389" s="4"/>
      <c r="D4389" s="4" t="s">
        <v>24586</v>
      </c>
      <c r="E4389" s="5" t="s">
        <v>24587</v>
      </c>
      <c r="F4389" s="4" t="s">
        <v>24588</v>
      </c>
      <c r="G4389" s="4" t="s">
        <v>372</v>
      </c>
      <c r="H4389" s="5" t="s">
        <v>24589</v>
      </c>
      <c r="I4389" s="4" t="s">
        <v>24590</v>
      </c>
      <c r="J4389" s="5" t="n">
        <f aca="false">LEN(K4389)</f>
        <v>19</v>
      </c>
      <c r="K4389" s="6" t="s">
        <v>24591</v>
      </c>
      <c r="L4389" s="4" t="s">
        <v>31</v>
      </c>
      <c r="M4389" s="4" t="s">
        <v>32</v>
      </c>
    </row>
    <row r="4390" customFormat="false" ht="15.75" hidden="false" customHeight="true" outlineLevel="0" collapsed="false">
      <c r="A4390" s="4" t="n">
        <v>4883</v>
      </c>
      <c r="B4390" s="4" t="s">
        <v>24592</v>
      </c>
      <c r="C4390" s="4" t="s">
        <v>24593</v>
      </c>
      <c r="D4390" s="4" t="s">
        <v>24594</v>
      </c>
      <c r="E4390" s="5" t="s">
        <v>455</v>
      </c>
      <c r="F4390" s="4" t="s">
        <v>372</v>
      </c>
      <c r="G4390" s="4" t="s">
        <v>372</v>
      </c>
      <c r="H4390" s="5" t="s">
        <v>24595</v>
      </c>
      <c r="I4390" s="4" t="s">
        <v>24596</v>
      </c>
      <c r="J4390" s="5" t="n">
        <f aca="false">LEN(K4390)</f>
        <v>19</v>
      </c>
      <c r="K4390" s="6" t="s">
        <v>24597</v>
      </c>
      <c r="L4390" s="4" t="s">
        <v>66</v>
      </c>
      <c r="M4390" s="4" t="s">
        <v>695</v>
      </c>
    </row>
    <row r="4391" customFormat="false" ht="15.75" hidden="false" customHeight="true" outlineLevel="0" collapsed="false">
      <c r="A4391" s="4" t="n">
        <v>4894</v>
      </c>
      <c r="B4391" s="4" t="s">
        <v>24598</v>
      </c>
      <c r="C4391" s="4"/>
      <c r="D4391" s="4" t="s">
        <v>24599</v>
      </c>
      <c r="E4391" s="5" t="s">
        <v>13036</v>
      </c>
      <c r="F4391" s="4" t="s">
        <v>13037</v>
      </c>
      <c r="G4391" s="4" t="s">
        <v>372</v>
      </c>
      <c r="H4391" s="5" t="s">
        <v>24600</v>
      </c>
      <c r="I4391" s="4" t="s">
        <v>24601</v>
      </c>
      <c r="J4391" s="5" t="n">
        <f aca="false">LEN(K4391)</f>
        <v>19</v>
      </c>
      <c r="K4391" s="6" t="s">
        <v>24602</v>
      </c>
      <c r="L4391" s="4" t="s">
        <v>31</v>
      </c>
      <c r="M4391" s="4" t="s">
        <v>1793</v>
      </c>
    </row>
    <row r="4392" customFormat="false" ht="15.75" hidden="false" customHeight="true" outlineLevel="0" collapsed="false">
      <c r="A4392" s="4" t="n">
        <v>4897</v>
      </c>
      <c r="B4392" s="4" t="s">
        <v>24603</v>
      </c>
      <c r="C4392" s="4" t="s">
        <v>24604</v>
      </c>
      <c r="D4392" s="4" t="s">
        <v>24605</v>
      </c>
      <c r="E4392" s="5" t="s">
        <v>24606</v>
      </c>
      <c r="F4392" s="4" t="s">
        <v>24607</v>
      </c>
      <c r="G4392" s="4" t="s">
        <v>372</v>
      </c>
      <c r="H4392" s="5" t="s">
        <v>24608</v>
      </c>
      <c r="I4392" s="4" t="s">
        <v>24609</v>
      </c>
      <c r="J4392" s="5" t="n">
        <f aca="false">LEN(K4392)</f>
        <v>19</v>
      </c>
      <c r="K4392" s="6" t="s">
        <v>24610</v>
      </c>
      <c r="L4392" s="4" t="s">
        <v>78</v>
      </c>
      <c r="M4392" s="4" t="s">
        <v>24611</v>
      </c>
    </row>
    <row r="4393" customFormat="false" ht="15.75" hidden="false" customHeight="true" outlineLevel="0" collapsed="false">
      <c r="A4393" s="4" t="n">
        <v>4898</v>
      </c>
      <c r="B4393" s="4" t="s">
        <v>24612</v>
      </c>
      <c r="C4393" s="4" t="s">
        <v>24613</v>
      </c>
      <c r="D4393" s="4" t="s">
        <v>24614</v>
      </c>
      <c r="E4393" s="5" t="s">
        <v>17368</v>
      </c>
      <c r="F4393" s="4" t="s">
        <v>17369</v>
      </c>
      <c r="G4393" s="4" t="s">
        <v>372</v>
      </c>
      <c r="H4393" s="5" t="s">
        <v>24615</v>
      </c>
      <c r="I4393" s="4" t="s">
        <v>24616</v>
      </c>
      <c r="J4393" s="5" t="n">
        <f aca="false">LEN(K4393)</f>
        <v>19</v>
      </c>
      <c r="K4393" s="6" t="s">
        <v>24617</v>
      </c>
      <c r="L4393" s="4" t="s">
        <v>57</v>
      </c>
      <c r="M4393" s="4" t="s">
        <v>31</v>
      </c>
    </row>
    <row r="4394" customFormat="false" ht="15.75" hidden="false" customHeight="true" outlineLevel="0" collapsed="false">
      <c r="A4394" s="4" t="n">
        <v>4909</v>
      </c>
      <c r="B4394" s="4" t="s">
        <v>24618</v>
      </c>
      <c r="C4394" s="4" t="s">
        <v>24619</v>
      </c>
      <c r="D4394" s="4" t="s">
        <v>24620</v>
      </c>
      <c r="E4394" s="5" t="s">
        <v>2156</v>
      </c>
      <c r="F4394" s="4" t="s">
        <v>2157</v>
      </c>
      <c r="G4394" s="4" t="s">
        <v>372</v>
      </c>
      <c r="H4394" s="5" t="s">
        <v>24621</v>
      </c>
      <c r="I4394" s="4" t="s">
        <v>24622</v>
      </c>
      <c r="J4394" s="5" t="n">
        <f aca="false">LEN(K4394)</f>
        <v>19</v>
      </c>
      <c r="K4394" s="10" t="s">
        <v>24623</v>
      </c>
      <c r="L4394" s="4" t="s">
        <v>66</v>
      </c>
      <c r="M4394" s="4" t="s">
        <v>419</v>
      </c>
    </row>
    <row r="4395" customFormat="false" ht="15.75" hidden="false" customHeight="true" outlineLevel="0" collapsed="false">
      <c r="A4395" s="4" t="n">
        <v>4912</v>
      </c>
      <c r="B4395" s="4" t="s">
        <v>24624</v>
      </c>
      <c r="C4395" s="4" t="s">
        <v>24625</v>
      </c>
      <c r="D4395" s="4" t="s">
        <v>24626</v>
      </c>
      <c r="E4395" s="5" t="s">
        <v>4968</v>
      </c>
      <c r="F4395" s="4" t="s">
        <v>4969</v>
      </c>
      <c r="G4395" s="4" t="s">
        <v>372</v>
      </c>
      <c r="H4395" s="5" t="s">
        <v>24627</v>
      </c>
      <c r="I4395" s="7" t="s">
        <v>24628</v>
      </c>
      <c r="J4395" s="5" t="n">
        <f aca="false">LEN(K4395)</f>
        <v>19</v>
      </c>
      <c r="K4395" s="13" t="s">
        <v>24629</v>
      </c>
      <c r="L4395" s="4" t="s">
        <v>57</v>
      </c>
      <c r="M4395" s="4" t="s">
        <v>326</v>
      </c>
    </row>
    <row r="4396" customFormat="false" ht="15.75" hidden="false" customHeight="true" outlineLevel="0" collapsed="false">
      <c r="A4396" s="4" t="n">
        <v>4919</v>
      </c>
      <c r="B4396" s="4" t="s">
        <v>24630</v>
      </c>
      <c r="C4396" s="4" t="s">
        <v>24631</v>
      </c>
      <c r="D4396" s="4" t="s">
        <v>24632</v>
      </c>
      <c r="E4396" s="5" t="s">
        <v>9466</v>
      </c>
      <c r="F4396" s="4" t="s">
        <v>9467</v>
      </c>
      <c r="G4396" s="4" t="s">
        <v>372</v>
      </c>
      <c r="H4396" s="5" t="s">
        <v>24633</v>
      </c>
      <c r="I4396" s="7" t="s">
        <v>24634</v>
      </c>
      <c r="J4396" s="5" t="n">
        <f aca="false">LEN(K4396)</f>
        <v>19</v>
      </c>
      <c r="K4396" s="6" t="s">
        <v>24635</v>
      </c>
      <c r="L4396" s="4" t="s">
        <v>78</v>
      </c>
      <c r="M4396" s="4" t="s">
        <v>368</v>
      </c>
    </row>
    <row r="4397" customFormat="false" ht="15.75" hidden="false" customHeight="true" outlineLevel="0" collapsed="false">
      <c r="A4397" s="4" t="n">
        <v>4924</v>
      </c>
      <c r="B4397" s="4" t="s">
        <v>24636</v>
      </c>
      <c r="C4397" s="4" t="s">
        <v>24637</v>
      </c>
      <c r="D4397" s="4" t="s">
        <v>24638</v>
      </c>
      <c r="E4397" s="5" t="s">
        <v>4976</v>
      </c>
      <c r="F4397" s="4" t="s">
        <v>2150</v>
      </c>
      <c r="G4397" s="4" t="s">
        <v>372</v>
      </c>
      <c r="H4397" s="5" t="s">
        <v>24639</v>
      </c>
      <c r="I4397" s="4" t="s">
        <v>24640</v>
      </c>
      <c r="J4397" s="5" t="n">
        <f aca="false">LEN(K4397)</f>
        <v>19</v>
      </c>
      <c r="K4397" s="6" t="s">
        <v>24641</v>
      </c>
      <c r="L4397" s="4" t="s">
        <v>31</v>
      </c>
      <c r="M4397" s="4" t="s">
        <v>929</v>
      </c>
    </row>
    <row r="4398" customFormat="false" ht="15.75" hidden="false" customHeight="true" outlineLevel="0" collapsed="false">
      <c r="A4398" s="4" t="n">
        <v>4941</v>
      </c>
      <c r="B4398" s="4" t="s">
        <v>24642</v>
      </c>
      <c r="C4398" s="4" t="s">
        <v>24643</v>
      </c>
      <c r="D4398" s="4" t="s">
        <v>24644</v>
      </c>
      <c r="E4398" s="5" t="s">
        <v>24645</v>
      </c>
      <c r="F4398" s="4" t="s">
        <v>332</v>
      </c>
      <c r="G4398" s="4" t="s">
        <v>332</v>
      </c>
      <c r="H4398" s="5" t="s">
        <v>24646</v>
      </c>
      <c r="I4398" s="7" t="s">
        <v>24647</v>
      </c>
      <c r="J4398" s="5" t="n">
        <f aca="false">LEN(K4398)</f>
        <v>19</v>
      </c>
      <c r="K4398" s="13" t="s">
        <v>24648</v>
      </c>
      <c r="L4398" s="4" t="s">
        <v>78</v>
      </c>
      <c r="M4398" s="4" t="s">
        <v>118</v>
      </c>
    </row>
    <row r="4399" customFormat="false" ht="15.75" hidden="false" customHeight="true" outlineLevel="0" collapsed="false">
      <c r="A4399" s="4" t="n">
        <v>4948</v>
      </c>
      <c r="B4399" s="4" t="s">
        <v>24649</v>
      </c>
      <c r="C4399" s="4" t="s">
        <v>24650</v>
      </c>
      <c r="D4399" s="4" t="s">
        <v>24651</v>
      </c>
      <c r="E4399" s="5" t="s">
        <v>5483</v>
      </c>
      <c r="F4399" s="4" t="s">
        <v>5484</v>
      </c>
      <c r="G4399" s="4" t="s">
        <v>332</v>
      </c>
      <c r="H4399" s="5" t="s">
        <v>24652</v>
      </c>
      <c r="I4399" s="4" t="s">
        <v>24653</v>
      </c>
      <c r="J4399" s="5" t="n">
        <f aca="false">LEN(K4399)</f>
        <v>19</v>
      </c>
      <c r="K4399" s="6" t="s">
        <v>24654</v>
      </c>
      <c r="L4399" s="4" t="s">
        <v>21</v>
      </c>
      <c r="M4399" s="4" t="s">
        <v>31</v>
      </c>
    </row>
    <row r="4400" customFormat="false" ht="15.75" hidden="false" customHeight="true" outlineLevel="0" collapsed="false">
      <c r="A4400" s="4" t="n">
        <v>4950</v>
      </c>
      <c r="B4400" s="4" t="s">
        <v>24655</v>
      </c>
      <c r="C4400" s="4"/>
      <c r="D4400" s="4" t="s">
        <v>24656</v>
      </c>
      <c r="E4400" s="5" t="s">
        <v>1908</v>
      </c>
      <c r="F4400" s="4" t="s">
        <v>1909</v>
      </c>
      <c r="G4400" s="4" t="s">
        <v>332</v>
      </c>
      <c r="H4400" s="5" t="s">
        <v>24657</v>
      </c>
      <c r="I4400" s="4" t="s">
        <v>24658</v>
      </c>
      <c r="J4400" s="5" t="n">
        <f aca="false">LEN(K4400)</f>
        <v>19</v>
      </c>
      <c r="K4400" s="6" t="s">
        <v>24659</v>
      </c>
      <c r="L4400" s="4" t="s">
        <v>57</v>
      </c>
      <c r="M4400" s="4" t="s">
        <v>467</v>
      </c>
    </row>
    <row r="4401" customFormat="false" ht="15.75" hidden="false" customHeight="true" outlineLevel="0" collapsed="false">
      <c r="A4401" s="4" t="n">
        <v>4966</v>
      </c>
      <c r="B4401" s="4" t="s">
        <v>24660</v>
      </c>
      <c r="C4401" s="4" t="s">
        <v>24661</v>
      </c>
      <c r="D4401" s="4" t="s">
        <v>24662</v>
      </c>
      <c r="E4401" s="5" t="s">
        <v>7664</v>
      </c>
      <c r="F4401" s="4" t="s">
        <v>332</v>
      </c>
      <c r="G4401" s="4" t="s">
        <v>332</v>
      </c>
      <c r="H4401" s="5" t="s">
        <v>24663</v>
      </c>
      <c r="I4401" s="4" t="s">
        <v>24664</v>
      </c>
      <c r="J4401" s="5" t="n">
        <f aca="false">LEN(K4401)</f>
        <v>19</v>
      </c>
      <c r="K4401" s="6" t="s">
        <v>24665</v>
      </c>
      <c r="L4401" s="4" t="s">
        <v>57</v>
      </c>
      <c r="M4401" s="4" t="s">
        <v>996</v>
      </c>
    </row>
    <row r="4402" customFormat="false" ht="15.75" hidden="false" customHeight="true" outlineLevel="0" collapsed="false">
      <c r="A4402" s="4" t="n">
        <v>4969</v>
      </c>
      <c r="B4402" s="4" t="s">
        <v>24666</v>
      </c>
      <c r="C4402" s="4"/>
      <c r="D4402" s="4" t="s">
        <v>24667</v>
      </c>
      <c r="E4402" s="5" t="s">
        <v>24668</v>
      </c>
      <c r="F4402" s="4" t="s">
        <v>332</v>
      </c>
      <c r="G4402" s="4" t="s">
        <v>332</v>
      </c>
      <c r="H4402" s="5" t="s">
        <v>24669</v>
      </c>
      <c r="I4402" s="4" t="s">
        <v>24670</v>
      </c>
      <c r="J4402" s="5" t="n">
        <f aca="false">LEN(K4402)</f>
        <v>19</v>
      </c>
      <c r="K4402" s="6" t="str">
        <f aca="false">LOWER(SUBSTITUTE(SUBSTITUTE(SUBSTITUTE(SUBSTITUTE(SUBSTITUTE(SUBSTITUTE(SUBSTITUTE(B4402,"S.L.",""),"SL",""),"S.A.",""),"SA","")," ",""),".",""),",",""))&amp;".com"</f>
        <v>pgpuertocapital.com</v>
      </c>
      <c r="L4402" s="4" t="s">
        <v>1970</v>
      </c>
      <c r="M4402" s="4" t="s">
        <v>31</v>
      </c>
    </row>
    <row r="4403" customFormat="false" ht="15.75" hidden="false" customHeight="true" outlineLevel="0" collapsed="false">
      <c r="A4403" s="4" t="n">
        <v>4971</v>
      </c>
      <c r="B4403" s="4" t="s">
        <v>24671</v>
      </c>
      <c r="C4403" s="4" t="s">
        <v>24672</v>
      </c>
      <c r="D4403" s="4" t="s">
        <v>24673</v>
      </c>
      <c r="E4403" s="5" t="s">
        <v>15602</v>
      </c>
      <c r="F4403" s="4" t="s">
        <v>15603</v>
      </c>
      <c r="G4403" s="4" t="s">
        <v>332</v>
      </c>
      <c r="H4403" s="5" t="s">
        <v>24674</v>
      </c>
      <c r="I4403" s="4" t="s">
        <v>24675</v>
      </c>
      <c r="J4403" s="5" t="n">
        <f aca="false">LEN(K4403)</f>
        <v>19</v>
      </c>
      <c r="K4403" s="6" t="s">
        <v>24676</v>
      </c>
      <c r="L4403" s="4" t="s">
        <v>21</v>
      </c>
      <c r="M4403" s="4" t="s">
        <v>336</v>
      </c>
    </row>
    <row r="4404" customFormat="false" ht="27.75" hidden="false" customHeight="true" outlineLevel="0" collapsed="false">
      <c r="A4404" s="4" t="n">
        <v>4983</v>
      </c>
      <c r="B4404" s="4" t="s">
        <v>24677</v>
      </c>
      <c r="C4404" s="4"/>
      <c r="D4404" s="4" t="s">
        <v>24678</v>
      </c>
      <c r="E4404" s="5" t="s">
        <v>15838</v>
      </c>
      <c r="F4404" s="4" t="s">
        <v>332</v>
      </c>
      <c r="G4404" s="4" t="s">
        <v>332</v>
      </c>
      <c r="H4404" s="5" t="s">
        <v>24679</v>
      </c>
      <c r="I4404" s="7" t="s">
        <v>24680</v>
      </c>
      <c r="J4404" s="5" t="n">
        <f aca="false">LEN(K4404)</f>
        <v>19</v>
      </c>
      <c r="K4404" s="13" t="s">
        <v>24681</v>
      </c>
      <c r="L4404" s="4" t="s">
        <v>31</v>
      </c>
      <c r="M4404" s="4" t="s">
        <v>31</v>
      </c>
    </row>
    <row r="4405" customFormat="false" ht="15.75" hidden="false" customHeight="true" outlineLevel="0" collapsed="false">
      <c r="A4405" s="4" t="n">
        <v>4995</v>
      </c>
      <c r="B4405" s="4" t="s">
        <v>24682</v>
      </c>
      <c r="C4405" s="4" t="s">
        <v>24683</v>
      </c>
      <c r="D4405" s="4" t="s">
        <v>24684</v>
      </c>
      <c r="E4405" s="5" t="s">
        <v>24685</v>
      </c>
      <c r="F4405" s="4" t="s">
        <v>815</v>
      </c>
      <c r="G4405" s="4" t="s">
        <v>332</v>
      </c>
      <c r="H4405" s="5" t="s">
        <v>24686</v>
      </c>
      <c r="I4405" s="7" t="s">
        <v>24687</v>
      </c>
      <c r="J4405" s="5" t="n">
        <f aca="false">LEN(K4405)</f>
        <v>19</v>
      </c>
      <c r="K4405" s="6" t="str">
        <f aca="false">LOWER(SUBSTITUTE(SUBSTITUTE(SUBSTITUTE(SUBSTITUTE(SUBSTITUTE(SUBSTITUTE(SUBSTITUTE(B4405,"S.L.",""),"SL",""),"S.A.",""),"SA","")," ",""),".",""),",",""))&amp;".com"</f>
        <v>residenciaserit.com</v>
      </c>
      <c r="L4405" s="4" t="s">
        <v>78</v>
      </c>
      <c r="M4405" s="4" t="s">
        <v>2082</v>
      </c>
    </row>
    <row r="4406" customFormat="false" ht="15.75" hidden="false" customHeight="true" outlineLevel="0" collapsed="false">
      <c r="A4406" s="4" t="n">
        <v>5012</v>
      </c>
      <c r="B4406" s="4" t="s">
        <v>24688</v>
      </c>
      <c r="C4406" s="4" t="s">
        <v>24689</v>
      </c>
      <c r="D4406" s="4" t="s">
        <v>24690</v>
      </c>
      <c r="E4406" s="5" t="s">
        <v>5628</v>
      </c>
      <c r="F4406" s="4" t="s">
        <v>5629</v>
      </c>
      <c r="G4406" s="4" t="s">
        <v>332</v>
      </c>
      <c r="H4406" s="5" t="s">
        <v>24691</v>
      </c>
      <c r="I4406" s="4" t="s">
        <v>24692</v>
      </c>
      <c r="J4406" s="5" t="n">
        <f aca="false">LEN(K4406)</f>
        <v>19</v>
      </c>
      <c r="K4406" s="6" t="s">
        <v>24693</v>
      </c>
      <c r="L4406" s="4" t="s">
        <v>57</v>
      </c>
      <c r="M4406" s="4" t="s">
        <v>924</v>
      </c>
    </row>
    <row r="4407" customFormat="false" ht="15.75" hidden="false" customHeight="true" outlineLevel="0" collapsed="false">
      <c r="A4407" s="4" t="n">
        <v>5013</v>
      </c>
      <c r="B4407" s="4" t="s">
        <v>10927</v>
      </c>
      <c r="C4407" s="4" t="s">
        <v>24694</v>
      </c>
      <c r="D4407" s="4" t="s">
        <v>24695</v>
      </c>
      <c r="E4407" s="5" t="s">
        <v>5628</v>
      </c>
      <c r="F4407" s="4" t="s">
        <v>5629</v>
      </c>
      <c r="G4407" s="4" t="s">
        <v>332</v>
      </c>
      <c r="H4407" s="5" t="s">
        <v>24696</v>
      </c>
      <c r="I4407" s="4" t="s">
        <v>24697</v>
      </c>
      <c r="J4407" s="5" t="n">
        <f aca="false">LEN(K4407)</f>
        <v>19</v>
      </c>
      <c r="K4407" s="6" t="s">
        <v>24698</v>
      </c>
      <c r="L4407" s="4" t="s">
        <v>637</v>
      </c>
      <c r="M4407" s="4" t="s">
        <v>924</v>
      </c>
    </row>
    <row r="4408" customFormat="false" ht="15.75" hidden="false" customHeight="true" outlineLevel="0" collapsed="false">
      <c r="A4408" s="4" t="n">
        <v>5044</v>
      </c>
      <c r="B4408" s="4" t="s">
        <v>24699</v>
      </c>
      <c r="C4408" s="4" t="s">
        <v>24700</v>
      </c>
      <c r="D4408" s="4" t="s">
        <v>24701</v>
      </c>
      <c r="E4408" s="5" t="s">
        <v>9514</v>
      </c>
      <c r="F4408" s="4" t="s">
        <v>1305</v>
      </c>
      <c r="G4408" s="4" t="s">
        <v>332</v>
      </c>
      <c r="H4408" s="5" t="s">
        <v>24702</v>
      </c>
      <c r="I4408" s="4" t="s">
        <v>24703</v>
      </c>
      <c r="J4408" s="5" t="n">
        <f aca="false">LEN(K4408)</f>
        <v>19</v>
      </c>
      <c r="K4408" s="6" t="s">
        <v>24704</v>
      </c>
      <c r="L4408" s="4" t="s">
        <v>31</v>
      </c>
      <c r="M4408" s="4" t="s">
        <v>11496</v>
      </c>
    </row>
    <row r="4409" customFormat="false" ht="15.75" hidden="false" customHeight="true" outlineLevel="0" collapsed="false">
      <c r="A4409" s="4" t="n">
        <v>5047</v>
      </c>
      <c r="B4409" s="4" t="s">
        <v>24705</v>
      </c>
      <c r="C4409" s="4" t="s">
        <v>24706</v>
      </c>
      <c r="D4409" s="4" t="s">
        <v>24707</v>
      </c>
      <c r="E4409" s="5" t="s">
        <v>971</v>
      </c>
      <c r="F4409" s="4" t="s">
        <v>972</v>
      </c>
      <c r="G4409" s="4" t="s">
        <v>332</v>
      </c>
      <c r="H4409" s="5" t="s">
        <v>24708</v>
      </c>
      <c r="I4409" s="4" t="s">
        <v>24709</v>
      </c>
      <c r="J4409" s="5" t="n">
        <f aca="false">LEN(K4409)</f>
        <v>19</v>
      </c>
      <c r="K4409" s="6" t="s">
        <v>24710</v>
      </c>
      <c r="L4409" s="4" t="s">
        <v>31</v>
      </c>
      <c r="M4409" s="4" t="s">
        <v>1979</v>
      </c>
    </row>
    <row r="4410" customFormat="false" ht="15.75" hidden="false" customHeight="true" outlineLevel="0" collapsed="false">
      <c r="A4410" s="4" t="n">
        <v>5066</v>
      </c>
      <c r="B4410" s="4" t="s">
        <v>24711</v>
      </c>
      <c r="C4410" s="4"/>
      <c r="D4410" s="4" t="s">
        <v>24712</v>
      </c>
      <c r="E4410" s="5" t="s">
        <v>1458</v>
      </c>
      <c r="F4410" s="4" t="s">
        <v>1459</v>
      </c>
      <c r="G4410" s="4" t="s">
        <v>332</v>
      </c>
      <c r="H4410" s="5" t="s">
        <v>24713</v>
      </c>
      <c r="I4410" s="4" t="s">
        <v>24714</v>
      </c>
      <c r="J4410" s="5" t="n">
        <f aca="false">LEN(K4410)</f>
        <v>19</v>
      </c>
      <c r="K4410" s="6" t="str">
        <f aca="false">LOWER(SUBSTITUTE(SUBSTITUTE(SUBSTITUTE(SUBSTITUTE(SUBSTITUTE(SUBSTITUTE(SUBSTITUTE(B4410,"S.L.",""),"SL",""),"S.A.",""),"SA","")," ",""),".",""),",",""))&amp;".com"</f>
        <v>hosteleriaunida.com</v>
      </c>
      <c r="L4410" s="4" t="s">
        <v>66</v>
      </c>
      <c r="M4410" s="4" t="s">
        <v>31</v>
      </c>
    </row>
    <row r="4411" customFormat="false" ht="15.75" hidden="false" customHeight="true" outlineLevel="0" collapsed="false">
      <c r="A4411" s="4" t="n">
        <v>5069</v>
      </c>
      <c r="B4411" s="4" t="s">
        <v>24715</v>
      </c>
      <c r="C4411" s="4" t="s">
        <v>24716</v>
      </c>
      <c r="D4411" s="4" t="s">
        <v>24717</v>
      </c>
      <c r="E4411" s="5" t="s">
        <v>10611</v>
      </c>
      <c r="F4411" s="4" t="s">
        <v>10612</v>
      </c>
      <c r="G4411" s="4" t="s">
        <v>332</v>
      </c>
      <c r="H4411" s="5" t="s">
        <v>24718</v>
      </c>
      <c r="I4411" s="7" t="s">
        <v>24719</v>
      </c>
      <c r="J4411" s="5" t="n">
        <f aca="false">LEN(K4411)</f>
        <v>19</v>
      </c>
      <c r="K4411" s="6" t="s">
        <v>24720</v>
      </c>
      <c r="L4411" s="4" t="s">
        <v>78</v>
      </c>
      <c r="M4411" s="4" t="s">
        <v>794</v>
      </c>
    </row>
    <row r="4412" customFormat="false" ht="15.75" hidden="false" customHeight="true" outlineLevel="0" collapsed="false">
      <c r="A4412" s="4" t="n">
        <v>5079</v>
      </c>
      <c r="B4412" s="4" t="s">
        <v>24721</v>
      </c>
      <c r="C4412" s="4" t="s">
        <v>24722</v>
      </c>
      <c r="D4412" s="4" t="s">
        <v>24723</v>
      </c>
      <c r="E4412" s="5" t="s">
        <v>24724</v>
      </c>
      <c r="F4412" s="4" t="s">
        <v>10612</v>
      </c>
      <c r="G4412" s="4" t="s">
        <v>332</v>
      </c>
      <c r="H4412" s="5" t="s">
        <v>24725</v>
      </c>
      <c r="I4412" s="4" t="s">
        <v>24726</v>
      </c>
      <c r="J4412" s="5" t="n">
        <f aca="false">LEN(K4412)</f>
        <v>19</v>
      </c>
      <c r="K4412" s="6" t="s">
        <v>24727</v>
      </c>
      <c r="L4412" s="4" t="s">
        <v>57</v>
      </c>
      <c r="M4412" s="4" t="s">
        <v>2890</v>
      </c>
    </row>
    <row r="4413" customFormat="false" ht="15.75" hidden="false" customHeight="true" outlineLevel="0" collapsed="false">
      <c r="A4413" s="4" t="n">
        <v>5090</v>
      </c>
      <c r="B4413" s="4" t="s">
        <v>24728</v>
      </c>
      <c r="C4413" s="4" t="s">
        <v>24729</v>
      </c>
      <c r="D4413" s="4" t="s">
        <v>24730</v>
      </c>
      <c r="E4413" s="5" t="s">
        <v>3451</v>
      </c>
      <c r="F4413" s="4" t="s">
        <v>1916</v>
      </c>
      <c r="G4413" s="4" t="s">
        <v>332</v>
      </c>
      <c r="H4413" s="5" t="s">
        <v>24731</v>
      </c>
      <c r="I4413" s="4" t="s">
        <v>24732</v>
      </c>
      <c r="J4413" s="5" t="n">
        <f aca="false">LEN(K4413)</f>
        <v>19</v>
      </c>
      <c r="K4413" s="6" t="s">
        <v>24733</v>
      </c>
      <c r="L4413" s="4" t="s">
        <v>21</v>
      </c>
      <c r="M4413" s="4" t="s">
        <v>31</v>
      </c>
    </row>
    <row r="4414" customFormat="false" ht="15.75" hidden="false" customHeight="true" outlineLevel="0" collapsed="false">
      <c r="A4414" s="4" t="n">
        <v>5100</v>
      </c>
      <c r="B4414" s="4" t="s">
        <v>24734</v>
      </c>
      <c r="C4414" s="4" t="s">
        <v>24735</v>
      </c>
      <c r="D4414" s="4" t="s">
        <v>24736</v>
      </c>
      <c r="E4414" s="5" t="s">
        <v>3451</v>
      </c>
      <c r="F4414" s="4" t="s">
        <v>1916</v>
      </c>
      <c r="G4414" s="4" t="s">
        <v>332</v>
      </c>
      <c r="H4414" s="5" t="s">
        <v>24737</v>
      </c>
      <c r="I4414" s="4" t="s">
        <v>24738</v>
      </c>
      <c r="J4414" s="5" t="n">
        <f aca="false">LEN(K4414)</f>
        <v>19</v>
      </c>
      <c r="K4414" s="6" t="s">
        <v>24739</v>
      </c>
      <c r="L4414" s="4" t="s">
        <v>31</v>
      </c>
      <c r="M4414" s="4" t="s">
        <v>31</v>
      </c>
    </row>
    <row r="4415" customFormat="false" ht="15.75" hidden="false" customHeight="true" outlineLevel="0" collapsed="false">
      <c r="A4415" s="4" t="n">
        <v>5112</v>
      </c>
      <c r="B4415" s="4" t="s">
        <v>24740</v>
      </c>
      <c r="C4415" s="4" t="s">
        <v>24741</v>
      </c>
      <c r="D4415" s="4" t="s">
        <v>24742</v>
      </c>
      <c r="E4415" s="5" t="s">
        <v>9525</v>
      </c>
      <c r="F4415" s="4" t="s">
        <v>9526</v>
      </c>
      <c r="G4415" s="4" t="s">
        <v>332</v>
      </c>
      <c r="H4415" s="5" t="s">
        <v>24743</v>
      </c>
      <c r="I4415" s="4" t="s">
        <v>24744</v>
      </c>
      <c r="J4415" s="5" t="n">
        <f aca="false">LEN(K4415)</f>
        <v>19</v>
      </c>
      <c r="K4415" s="6" t="s">
        <v>24745</v>
      </c>
      <c r="L4415" s="4" t="s">
        <v>31</v>
      </c>
      <c r="M4415" s="4" t="s">
        <v>368</v>
      </c>
    </row>
    <row r="4416" customFormat="false" ht="15.75" hidden="false" customHeight="true" outlineLevel="0" collapsed="false">
      <c r="A4416" s="4" t="n">
        <v>5114</v>
      </c>
      <c r="B4416" s="4" t="s">
        <v>24746</v>
      </c>
      <c r="C4416" s="4" t="s">
        <v>24747</v>
      </c>
      <c r="D4416" s="4" t="s">
        <v>24748</v>
      </c>
      <c r="E4416" s="5" t="s">
        <v>4562</v>
      </c>
      <c r="F4416" s="4" t="s">
        <v>331</v>
      </c>
      <c r="G4416" s="4" t="s">
        <v>332</v>
      </c>
      <c r="H4416" s="5" t="s">
        <v>24749</v>
      </c>
      <c r="I4416" s="4" t="s">
        <v>24750</v>
      </c>
      <c r="J4416" s="5" t="n">
        <f aca="false">LEN(K4416)</f>
        <v>19</v>
      </c>
      <c r="K4416" s="6" t="s">
        <v>23180</v>
      </c>
      <c r="L4416" s="4" t="s">
        <v>31</v>
      </c>
      <c r="M4416" s="4" t="s">
        <v>24751</v>
      </c>
    </row>
    <row r="4417" customFormat="false" ht="15.75" hidden="false" customHeight="true" outlineLevel="0" collapsed="false">
      <c r="A4417" s="4" t="n">
        <v>5135</v>
      </c>
      <c r="B4417" s="4" t="s">
        <v>24752</v>
      </c>
      <c r="C4417" s="4"/>
      <c r="D4417" s="4" t="s">
        <v>24753</v>
      </c>
      <c r="E4417" s="5" t="s">
        <v>1304</v>
      </c>
      <c r="F4417" s="4" t="s">
        <v>1305</v>
      </c>
      <c r="G4417" s="4" t="s">
        <v>332</v>
      </c>
      <c r="H4417" s="5" t="s">
        <v>24754</v>
      </c>
      <c r="I4417" s="7" t="s">
        <v>24755</v>
      </c>
      <c r="J4417" s="5" t="n">
        <f aca="false">LEN(K4417)</f>
        <v>19</v>
      </c>
      <c r="K4417" s="6" t="s">
        <v>24756</v>
      </c>
      <c r="L4417" s="4" t="s">
        <v>57</v>
      </c>
      <c r="M4417" s="4" t="s">
        <v>317</v>
      </c>
    </row>
    <row r="4418" customFormat="false" ht="15.75" hidden="false" customHeight="true" outlineLevel="0" collapsed="false">
      <c r="A4418" s="4" t="n">
        <v>5172</v>
      </c>
      <c r="B4418" s="4" t="s">
        <v>24757</v>
      </c>
      <c r="C4418" s="4" t="s">
        <v>24758</v>
      </c>
      <c r="D4418" s="4" t="s">
        <v>24759</v>
      </c>
      <c r="E4418" s="5" t="s">
        <v>24760</v>
      </c>
      <c r="F4418" s="4" t="s">
        <v>24761</v>
      </c>
      <c r="G4418" s="4" t="s">
        <v>332</v>
      </c>
      <c r="H4418" s="5" t="s">
        <v>24762</v>
      </c>
      <c r="I4418" s="4" t="s">
        <v>24763</v>
      </c>
      <c r="J4418" s="5" t="n">
        <f aca="false">LEN(K4418)</f>
        <v>19</v>
      </c>
      <c r="K4418" s="6" t="s">
        <v>24764</v>
      </c>
      <c r="L4418" s="4" t="s">
        <v>66</v>
      </c>
      <c r="M4418" s="4" t="s">
        <v>381</v>
      </c>
    </row>
    <row r="4419" customFormat="false" ht="15.75" hidden="false" customHeight="true" outlineLevel="0" collapsed="false">
      <c r="A4419" s="4" t="n">
        <v>5201</v>
      </c>
      <c r="B4419" s="4" t="s">
        <v>24765</v>
      </c>
      <c r="C4419" s="4"/>
      <c r="D4419" s="4" t="s">
        <v>24766</v>
      </c>
      <c r="E4419" s="5" t="s">
        <v>718</v>
      </c>
      <c r="F4419" s="4" t="s">
        <v>719</v>
      </c>
      <c r="G4419" s="4" t="s">
        <v>332</v>
      </c>
      <c r="H4419" s="5" t="s">
        <v>24767</v>
      </c>
      <c r="I4419" s="4" t="s">
        <v>24768</v>
      </c>
      <c r="J4419" s="5" t="n">
        <f aca="false">LEN(K4419)</f>
        <v>19</v>
      </c>
      <c r="K4419" s="10" t="s">
        <v>24769</v>
      </c>
      <c r="L4419" s="4" t="s">
        <v>57</v>
      </c>
      <c r="M4419" s="4" t="s">
        <v>1208</v>
      </c>
    </row>
    <row r="4420" customFormat="false" ht="15.75" hidden="false" customHeight="true" outlineLevel="0" collapsed="false">
      <c r="A4420" s="4" t="n">
        <v>5218</v>
      </c>
      <c r="B4420" s="4" t="s">
        <v>24770</v>
      </c>
      <c r="C4420" s="4" t="s">
        <v>24771</v>
      </c>
      <c r="D4420" s="4" t="s">
        <v>24772</v>
      </c>
      <c r="E4420" s="5" t="s">
        <v>24773</v>
      </c>
      <c r="F4420" s="4" t="s">
        <v>24774</v>
      </c>
      <c r="G4420" s="4" t="s">
        <v>824</v>
      </c>
      <c r="H4420" s="5" t="s">
        <v>24775</v>
      </c>
      <c r="I4420" s="4" t="s">
        <v>24776</v>
      </c>
      <c r="J4420" s="5" t="n">
        <f aca="false">LEN(K4420)</f>
        <v>19</v>
      </c>
      <c r="K4420" s="6" t="s">
        <v>24777</v>
      </c>
      <c r="L4420" s="4" t="s">
        <v>78</v>
      </c>
      <c r="M4420" s="4" t="s">
        <v>294</v>
      </c>
    </row>
    <row r="4421" customFormat="false" ht="15.75" hidden="false" customHeight="true" outlineLevel="0" collapsed="false">
      <c r="A4421" s="4" t="n">
        <v>5222</v>
      </c>
      <c r="B4421" s="4" t="s">
        <v>24778</v>
      </c>
      <c r="C4421" s="4" t="s">
        <v>24779</v>
      </c>
      <c r="D4421" s="4" t="s">
        <v>24780</v>
      </c>
      <c r="E4421" s="5" t="s">
        <v>24781</v>
      </c>
      <c r="F4421" s="4" t="s">
        <v>24782</v>
      </c>
      <c r="G4421" s="4" t="s">
        <v>824</v>
      </c>
      <c r="H4421" s="5" t="s">
        <v>24783</v>
      </c>
      <c r="I4421" s="4" t="s">
        <v>19528</v>
      </c>
      <c r="J4421" s="5" t="n">
        <f aca="false">LEN(K4421)</f>
        <v>19</v>
      </c>
      <c r="K4421" s="6" t="s">
        <v>24784</v>
      </c>
      <c r="L4421" s="4" t="s">
        <v>31</v>
      </c>
      <c r="M4421" s="4" t="s">
        <v>31</v>
      </c>
    </row>
    <row r="4422" customFormat="false" ht="15.75" hidden="false" customHeight="true" outlineLevel="0" collapsed="false">
      <c r="A4422" s="4" t="n">
        <v>5232</v>
      </c>
      <c r="B4422" s="4" t="s">
        <v>24785</v>
      </c>
      <c r="C4422" s="4"/>
      <c r="D4422" s="4" t="s">
        <v>24786</v>
      </c>
      <c r="E4422" s="5" t="s">
        <v>11555</v>
      </c>
      <c r="F4422" s="4" t="s">
        <v>824</v>
      </c>
      <c r="G4422" s="4" t="s">
        <v>824</v>
      </c>
      <c r="H4422" s="5" t="s">
        <v>24787</v>
      </c>
      <c r="I4422" s="7" t="s">
        <v>24788</v>
      </c>
      <c r="J4422" s="5" t="n">
        <f aca="false">LEN(K4422)</f>
        <v>19</v>
      </c>
      <c r="K4422" s="6" t="str">
        <f aca="false">LOWER(SUBSTITUTE(SUBSTITUTE(SUBSTITUTE(SUBSTITUTE(SUBSTITUTE(SUBSTITUTE(SUBSTITUTE(B4422,"S.L.",""),"SL",""),"S.A.",""),"SA","")," ",""),".",""),",",""))&amp;".com"</f>
        <v>palacetemirador.com</v>
      </c>
      <c r="L4422" s="4" t="s">
        <v>31</v>
      </c>
      <c r="M4422" s="4" t="s">
        <v>502</v>
      </c>
    </row>
    <row r="4423" customFormat="false" ht="15.75" hidden="false" customHeight="true" outlineLevel="0" collapsed="false">
      <c r="A4423" s="4" t="n">
        <v>5269</v>
      </c>
      <c r="B4423" s="4" t="s">
        <v>24789</v>
      </c>
      <c r="C4423" s="4" t="s">
        <v>24790</v>
      </c>
      <c r="D4423" s="4" t="s">
        <v>24791</v>
      </c>
      <c r="E4423" s="5" t="s">
        <v>823</v>
      </c>
      <c r="F4423" s="4" t="s">
        <v>824</v>
      </c>
      <c r="G4423" s="4" t="s">
        <v>824</v>
      </c>
      <c r="H4423" s="5" t="s">
        <v>24792</v>
      </c>
      <c r="I4423" s="7" t="s">
        <v>24793</v>
      </c>
      <c r="J4423" s="5" t="n">
        <f aca="false">LEN(K4423)</f>
        <v>19</v>
      </c>
      <c r="K4423" s="6" t="s">
        <v>24794</v>
      </c>
      <c r="L4423" s="4" t="s">
        <v>31</v>
      </c>
      <c r="M4423" s="4" t="s">
        <v>5940</v>
      </c>
    </row>
    <row r="4424" customFormat="false" ht="15.75" hidden="false" customHeight="true" outlineLevel="0" collapsed="false">
      <c r="A4424" s="4" t="n">
        <v>5279</v>
      </c>
      <c r="B4424" s="4" t="s">
        <v>24795</v>
      </c>
      <c r="C4424" s="4" t="s">
        <v>24796</v>
      </c>
      <c r="D4424" s="4" t="s">
        <v>24797</v>
      </c>
      <c r="E4424" s="5" t="s">
        <v>823</v>
      </c>
      <c r="F4424" s="4" t="s">
        <v>824</v>
      </c>
      <c r="G4424" s="4" t="s">
        <v>824</v>
      </c>
      <c r="H4424" s="5" t="s">
        <v>24798</v>
      </c>
      <c r="I4424" s="4" t="s">
        <v>24799</v>
      </c>
      <c r="J4424" s="5" t="n">
        <f aca="false">LEN(K4424)</f>
        <v>19</v>
      </c>
      <c r="K4424" s="6" t="s">
        <v>24800</v>
      </c>
      <c r="L4424" s="4" t="s">
        <v>21</v>
      </c>
      <c r="M4424" s="4" t="s">
        <v>381</v>
      </c>
    </row>
    <row r="4425" customFormat="false" ht="15.75" hidden="false" customHeight="true" outlineLevel="0" collapsed="false">
      <c r="A4425" s="4" t="n">
        <v>5287</v>
      </c>
      <c r="B4425" s="4" t="s">
        <v>24801</v>
      </c>
      <c r="C4425" s="4" t="s">
        <v>24802</v>
      </c>
      <c r="D4425" s="4" t="s">
        <v>24803</v>
      </c>
      <c r="E4425" s="5" t="s">
        <v>9550</v>
      </c>
      <c r="F4425" s="4" t="s">
        <v>9551</v>
      </c>
      <c r="G4425" s="4" t="s">
        <v>824</v>
      </c>
      <c r="H4425" s="5" t="s">
        <v>24804</v>
      </c>
      <c r="I4425" s="4" t="s">
        <v>24805</v>
      </c>
      <c r="J4425" s="5" t="n">
        <f aca="false">LEN(K4425)</f>
        <v>19</v>
      </c>
      <c r="K4425" s="6" t="s">
        <v>24806</v>
      </c>
      <c r="L4425" s="4" t="s">
        <v>31</v>
      </c>
      <c r="M4425" s="4" t="s">
        <v>3461</v>
      </c>
    </row>
    <row r="4426" customFormat="false" ht="15.75" hidden="false" customHeight="true" outlineLevel="0" collapsed="false">
      <c r="A4426" s="4" t="n">
        <v>5299</v>
      </c>
      <c r="B4426" s="4" t="s">
        <v>24807</v>
      </c>
      <c r="C4426" s="4" t="s">
        <v>24808</v>
      </c>
      <c r="D4426" s="4" t="s">
        <v>24809</v>
      </c>
      <c r="E4426" s="5" t="s">
        <v>4181</v>
      </c>
      <c r="F4426" s="4" t="s">
        <v>4182</v>
      </c>
      <c r="G4426" s="4" t="s">
        <v>824</v>
      </c>
      <c r="H4426" s="5" t="s">
        <v>24810</v>
      </c>
      <c r="I4426" s="7" t="s">
        <v>24811</v>
      </c>
      <c r="J4426" s="5" t="n">
        <f aca="false">LEN(K4426)</f>
        <v>19</v>
      </c>
      <c r="K4426" s="6" t="s">
        <v>24812</v>
      </c>
      <c r="L4426" s="4" t="s">
        <v>21</v>
      </c>
      <c r="M4426" s="4" t="s">
        <v>31</v>
      </c>
    </row>
    <row r="4427" customFormat="false" ht="15.75" hidden="false" customHeight="true" outlineLevel="0" collapsed="false">
      <c r="A4427" s="4" t="n">
        <v>5304</v>
      </c>
      <c r="B4427" s="4" t="s">
        <v>24813</v>
      </c>
      <c r="C4427" s="4" t="s">
        <v>24814</v>
      </c>
      <c r="D4427" s="4" t="s">
        <v>24815</v>
      </c>
      <c r="E4427" s="5" t="s">
        <v>22714</v>
      </c>
      <c r="F4427" s="4" t="s">
        <v>22715</v>
      </c>
      <c r="G4427" s="4" t="s">
        <v>824</v>
      </c>
      <c r="H4427" s="5" t="s">
        <v>24816</v>
      </c>
      <c r="I4427" s="4" t="s">
        <v>24817</v>
      </c>
      <c r="J4427" s="5" t="n">
        <f aca="false">LEN(K4427)</f>
        <v>19</v>
      </c>
      <c r="K4427" s="6" t="s">
        <v>24818</v>
      </c>
      <c r="L4427" s="4" t="s">
        <v>78</v>
      </c>
      <c r="M4427" s="4" t="s">
        <v>2429</v>
      </c>
    </row>
    <row r="4428" customFormat="false" ht="15.75" hidden="false" customHeight="true" outlineLevel="0" collapsed="false">
      <c r="A4428" s="4" t="n">
        <v>5307</v>
      </c>
      <c r="B4428" s="4" t="s">
        <v>24819</v>
      </c>
      <c r="C4428" s="4" t="s">
        <v>24820</v>
      </c>
      <c r="D4428" s="4" t="s">
        <v>24821</v>
      </c>
      <c r="E4428" s="5" t="s">
        <v>20986</v>
      </c>
      <c r="F4428" s="4" t="s">
        <v>17485</v>
      </c>
      <c r="G4428" s="4" t="s">
        <v>824</v>
      </c>
      <c r="H4428" s="5" t="s">
        <v>24822</v>
      </c>
      <c r="I4428" s="4" t="s">
        <v>24823</v>
      </c>
      <c r="J4428" s="5" t="n">
        <f aca="false">LEN(K4428)</f>
        <v>19</v>
      </c>
      <c r="K4428" s="6" t="s">
        <v>24824</v>
      </c>
      <c r="L4428" s="4" t="s">
        <v>57</v>
      </c>
      <c r="M4428" s="4" t="s">
        <v>31</v>
      </c>
    </row>
    <row r="4429" customFormat="false" ht="15.75" hidden="false" customHeight="true" outlineLevel="0" collapsed="false">
      <c r="A4429" s="4" t="n">
        <v>5315</v>
      </c>
      <c r="B4429" s="4" t="s">
        <v>24825</v>
      </c>
      <c r="C4429" s="4" t="s">
        <v>24826</v>
      </c>
      <c r="D4429" s="4" t="s">
        <v>24827</v>
      </c>
      <c r="E4429" s="5" t="s">
        <v>2163</v>
      </c>
      <c r="F4429" s="4" t="s">
        <v>824</v>
      </c>
      <c r="G4429" s="4" t="s">
        <v>824</v>
      </c>
      <c r="H4429" s="5" t="s">
        <v>24828</v>
      </c>
      <c r="I4429" s="7" t="s">
        <v>24829</v>
      </c>
      <c r="J4429" s="5" t="n">
        <f aca="false">LEN(K4429)</f>
        <v>19</v>
      </c>
      <c r="K4429" s="6" t="s">
        <v>24830</v>
      </c>
      <c r="L4429" s="4" t="s">
        <v>57</v>
      </c>
      <c r="M4429" s="4" t="s">
        <v>5660</v>
      </c>
    </row>
    <row r="4430" customFormat="false" ht="15.75" hidden="false" customHeight="true" outlineLevel="0" collapsed="false">
      <c r="A4430" s="4" t="n">
        <v>5341</v>
      </c>
      <c r="B4430" s="4" t="s">
        <v>24831</v>
      </c>
      <c r="C4430" s="4"/>
      <c r="D4430" s="4" t="s">
        <v>24832</v>
      </c>
      <c r="E4430" s="5" t="s">
        <v>24833</v>
      </c>
      <c r="F4430" s="4" t="s">
        <v>24834</v>
      </c>
      <c r="G4430" s="4" t="s">
        <v>250</v>
      </c>
      <c r="H4430" s="5" t="s">
        <v>24835</v>
      </c>
      <c r="I4430" s="4" t="s">
        <v>24836</v>
      </c>
      <c r="J4430" s="5" t="n">
        <f aca="false">LEN(K4430)</f>
        <v>19</v>
      </c>
      <c r="K4430" s="6" t="s">
        <v>24837</v>
      </c>
      <c r="L4430" s="4" t="s">
        <v>57</v>
      </c>
      <c r="M4430" s="4" t="s">
        <v>1208</v>
      </c>
    </row>
    <row r="4431" customFormat="false" ht="15.75" hidden="false" customHeight="true" outlineLevel="0" collapsed="false">
      <c r="A4431" s="4" t="n">
        <v>5364</v>
      </c>
      <c r="B4431" s="4" t="s">
        <v>24838</v>
      </c>
      <c r="C4431" s="4"/>
      <c r="D4431" s="4" t="s">
        <v>24839</v>
      </c>
      <c r="E4431" s="5" t="s">
        <v>4189</v>
      </c>
      <c r="F4431" s="4" t="s">
        <v>250</v>
      </c>
      <c r="G4431" s="4" t="s">
        <v>250</v>
      </c>
      <c r="H4431" s="5" t="s">
        <v>24840</v>
      </c>
      <c r="I4431" s="4" t="s">
        <v>24841</v>
      </c>
      <c r="J4431" s="5" t="n">
        <f aca="false">LEN(K4431)</f>
        <v>19</v>
      </c>
      <c r="K4431" s="10" t="str">
        <f aca="false">LOWER(SUBSTITUTE(SUBSTITUTE(SUBSTITUTE(SUBSTITUTE(SUBSTITUTE(SUBSTITUTE(SUBSTITUTE(B4431,"S.L.",""),"SL",""),"S.A.",""),"SA","")," ",""),".",""),",",""))&amp;".com"</f>
        <v>tavernalasibila.com</v>
      </c>
      <c r="L4431" s="4" t="s">
        <v>78</v>
      </c>
      <c r="M4431" s="4" t="s">
        <v>31</v>
      </c>
    </row>
    <row r="4432" customFormat="false" ht="15.75" hidden="false" customHeight="true" outlineLevel="0" collapsed="false">
      <c r="A4432" s="4" t="n">
        <v>5365</v>
      </c>
      <c r="B4432" s="4" t="s">
        <v>7789</v>
      </c>
      <c r="C4432" s="4" t="s">
        <v>24842</v>
      </c>
      <c r="D4432" s="4" t="s">
        <v>24843</v>
      </c>
      <c r="E4432" s="5" t="s">
        <v>13065</v>
      </c>
      <c r="F4432" s="4" t="s">
        <v>250</v>
      </c>
      <c r="G4432" s="4" t="s">
        <v>250</v>
      </c>
      <c r="H4432" s="5" t="s">
        <v>24844</v>
      </c>
      <c r="I4432" s="4" t="s">
        <v>24845</v>
      </c>
      <c r="J4432" s="5" t="n">
        <f aca="false">LEN(K4432)</f>
        <v>19</v>
      </c>
      <c r="K4432" s="6" t="s">
        <v>24846</v>
      </c>
      <c r="L4432" s="4" t="s">
        <v>57</v>
      </c>
      <c r="M4432" s="4" t="s">
        <v>3408</v>
      </c>
    </row>
    <row r="4433" customFormat="false" ht="15.75" hidden="false" customHeight="true" outlineLevel="0" collapsed="false">
      <c r="A4433" s="4" t="n">
        <v>5366</v>
      </c>
      <c r="B4433" s="4" t="s">
        <v>24847</v>
      </c>
      <c r="C4433" s="4"/>
      <c r="D4433" s="4" t="s">
        <v>24848</v>
      </c>
      <c r="E4433" s="5" t="s">
        <v>13065</v>
      </c>
      <c r="F4433" s="4" t="s">
        <v>250</v>
      </c>
      <c r="G4433" s="4" t="s">
        <v>250</v>
      </c>
      <c r="H4433" s="5" t="s">
        <v>24844</v>
      </c>
      <c r="I4433" s="4" t="s">
        <v>24849</v>
      </c>
      <c r="J4433" s="5" t="n">
        <f aca="false">LEN(K4433)</f>
        <v>19</v>
      </c>
      <c r="K4433" s="6" t="s">
        <v>24846</v>
      </c>
      <c r="L4433" s="4" t="s">
        <v>78</v>
      </c>
      <c r="M4433" s="4" t="s">
        <v>3348</v>
      </c>
    </row>
    <row r="4434" customFormat="false" ht="15.75" hidden="false" customHeight="true" outlineLevel="0" collapsed="false">
      <c r="A4434" s="4" t="n">
        <v>5371</v>
      </c>
      <c r="B4434" s="4" t="s">
        <v>24850</v>
      </c>
      <c r="C4434" s="4" t="s">
        <v>24851</v>
      </c>
      <c r="D4434" s="4" t="s">
        <v>1409</v>
      </c>
      <c r="E4434" s="5" t="s">
        <v>1410</v>
      </c>
      <c r="F4434" s="4" t="s">
        <v>250</v>
      </c>
      <c r="G4434" s="4" t="s">
        <v>250</v>
      </c>
      <c r="H4434" s="5" t="s">
        <v>24852</v>
      </c>
      <c r="I4434" s="4" t="s">
        <v>24853</v>
      </c>
      <c r="J4434" s="5" t="n">
        <f aca="false">LEN(K4434)</f>
        <v>19</v>
      </c>
      <c r="K4434" s="6" t="s">
        <v>24854</v>
      </c>
      <c r="L4434" s="4" t="s">
        <v>57</v>
      </c>
      <c r="M4434" s="4" t="s">
        <v>2429</v>
      </c>
    </row>
    <row r="4435" customFormat="false" ht="15.75" hidden="false" customHeight="true" outlineLevel="0" collapsed="false">
      <c r="A4435" s="4" t="n">
        <v>5380</v>
      </c>
      <c r="B4435" s="4" t="s">
        <v>24855</v>
      </c>
      <c r="C4435" s="4"/>
      <c r="D4435" s="4" t="s">
        <v>24856</v>
      </c>
      <c r="E4435" s="5" t="s">
        <v>1410</v>
      </c>
      <c r="F4435" s="4" t="s">
        <v>250</v>
      </c>
      <c r="G4435" s="4" t="s">
        <v>250</v>
      </c>
      <c r="H4435" s="5" t="s">
        <v>24857</v>
      </c>
      <c r="I4435" s="4" t="s">
        <v>24858</v>
      </c>
      <c r="J4435" s="5" t="n">
        <f aca="false">LEN(K4435)</f>
        <v>19</v>
      </c>
      <c r="K4435" s="6" t="str">
        <f aca="false">LOWER(SUBSTITUTE(SUBSTITUTE(SUBSTITUTE(SUBSTITUTE(SUBSTITUTE(SUBSTITUTE(SUBSTITUTE(B4435,"S.L.",""),"SL",""),"S.A.",""),"SA","")," ",""),".",""),",",""))&amp;".com"</f>
        <v>carmendentaines.com</v>
      </c>
      <c r="L4435" s="4" t="s">
        <v>57</v>
      </c>
      <c r="M4435" s="4" t="s">
        <v>2097</v>
      </c>
    </row>
    <row r="4436" customFormat="false" ht="15.75" hidden="false" customHeight="true" outlineLevel="0" collapsed="false">
      <c r="A4436" s="4" t="n">
        <v>5414</v>
      </c>
      <c r="B4436" s="4" t="s">
        <v>24859</v>
      </c>
      <c r="C4436" s="4" t="s">
        <v>24860</v>
      </c>
      <c r="D4436" s="4" t="s">
        <v>24861</v>
      </c>
      <c r="E4436" s="5" t="s">
        <v>11590</v>
      </c>
      <c r="F4436" s="4" t="s">
        <v>250</v>
      </c>
      <c r="G4436" s="4" t="s">
        <v>250</v>
      </c>
      <c r="H4436" s="5" t="s">
        <v>24862</v>
      </c>
      <c r="I4436" s="4" t="s">
        <v>24863</v>
      </c>
      <c r="J4436" s="5" t="n">
        <f aca="false">LEN(K4436)</f>
        <v>19</v>
      </c>
      <c r="K4436" s="6" t="s">
        <v>24864</v>
      </c>
      <c r="L4436" s="4" t="s">
        <v>31</v>
      </c>
      <c r="M4436" s="4" t="s">
        <v>577</v>
      </c>
    </row>
    <row r="4437" customFormat="false" ht="15.75" hidden="false" customHeight="true" outlineLevel="0" collapsed="false">
      <c r="A4437" s="4" t="n">
        <v>5425</v>
      </c>
      <c r="B4437" s="4" t="s">
        <v>24865</v>
      </c>
      <c r="C4437" s="4"/>
      <c r="D4437" s="4" t="s">
        <v>24866</v>
      </c>
      <c r="E4437" s="5" t="s">
        <v>24867</v>
      </c>
      <c r="F4437" s="4" t="s">
        <v>250</v>
      </c>
      <c r="G4437" s="4" t="s">
        <v>250</v>
      </c>
      <c r="H4437" s="5" t="s">
        <v>24868</v>
      </c>
      <c r="I4437" s="7" t="s">
        <v>24869</v>
      </c>
      <c r="J4437" s="5" t="n">
        <f aca="false">LEN(K4437)</f>
        <v>19</v>
      </c>
      <c r="K4437" s="6" t="s">
        <v>24870</v>
      </c>
      <c r="L4437" s="4" t="s">
        <v>78</v>
      </c>
      <c r="M4437" s="4" t="s">
        <v>1016</v>
      </c>
    </row>
    <row r="4438" customFormat="false" ht="15.75" hidden="false" customHeight="true" outlineLevel="0" collapsed="false">
      <c r="A4438" s="4" t="n">
        <v>5442</v>
      </c>
      <c r="B4438" s="4" t="s">
        <v>24871</v>
      </c>
      <c r="C4438" s="4"/>
      <c r="D4438" s="4" t="s">
        <v>24872</v>
      </c>
      <c r="E4438" s="5" t="s">
        <v>24873</v>
      </c>
      <c r="F4438" s="4" t="s">
        <v>24874</v>
      </c>
      <c r="G4438" s="4" t="s">
        <v>250</v>
      </c>
      <c r="H4438" s="5" t="s">
        <v>24875</v>
      </c>
      <c r="I4438" s="7" t="s">
        <v>24876</v>
      </c>
      <c r="J4438" s="5" t="n">
        <f aca="false">LEN(K4438)</f>
        <v>19</v>
      </c>
      <c r="K4438" s="6" t="s">
        <v>24877</v>
      </c>
      <c r="L4438" s="4" t="s">
        <v>31</v>
      </c>
      <c r="M4438" s="4" t="s">
        <v>996</v>
      </c>
    </row>
    <row r="4439" customFormat="false" ht="15.75" hidden="false" customHeight="true" outlineLevel="0" collapsed="false">
      <c r="A4439" s="4" t="n">
        <v>5463</v>
      </c>
      <c r="B4439" s="4" t="s">
        <v>24878</v>
      </c>
      <c r="C4439" s="4" t="s">
        <v>24879</v>
      </c>
      <c r="D4439" s="4" t="s">
        <v>24880</v>
      </c>
      <c r="E4439" s="5" t="s">
        <v>24881</v>
      </c>
      <c r="F4439" s="4" t="s">
        <v>11624</v>
      </c>
      <c r="G4439" s="4" t="s">
        <v>250</v>
      </c>
      <c r="H4439" s="5" t="s">
        <v>24882</v>
      </c>
      <c r="I4439" s="4" t="s">
        <v>24883</v>
      </c>
      <c r="J4439" s="5" t="n">
        <f aca="false">LEN(K4439)</f>
        <v>19</v>
      </c>
      <c r="K4439" s="6" t="s">
        <v>24884</v>
      </c>
      <c r="L4439" s="4" t="s">
        <v>31</v>
      </c>
      <c r="M4439" s="4" t="s">
        <v>929</v>
      </c>
    </row>
    <row r="4440" customFormat="false" ht="15.75" hidden="false" customHeight="true" outlineLevel="0" collapsed="false">
      <c r="A4440" s="4" t="n">
        <v>5474</v>
      </c>
      <c r="B4440" s="4" t="s">
        <v>24885</v>
      </c>
      <c r="C4440" s="4"/>
      <c r="D4440" s="4" t="s">
        <v>24886</v>
      </c>
      <c r="E4440" s="5" t="s">
        <v>9569</v>
      </c>
      <c r="F4440" s="4" t="s">
        <v>9570</v>
      </c>
      <c r="G4440" s="4" t="s">
        <v>250</v>
      </c>
      <c r="H4440" s="5" t="s">
        <v>24887</v>
      </c>
      <c r="I4440" s="4" t="s">
        <v>24888</v>
      </c>
      <c r="J4440" s="5" t="n">
        <f aca="false">LEN(K4440)</f>
        <v>19</v>
      </c>
      <c r="K4440" s="10" t="str">
        <f aca="false">LOWER(SUBSTITUTE(SUBSTITUTE(SUBSTITUTE(SUBSTITUTE(SUBSTITUTE(SUBSTITUTE(SUBSTITUTE(B4440,"S.L.",""),"SL",""),"S.A.",""),"SA","")," ",""),".",""),",",""))&amp;".com"</f>
        <v>hotelesygestion.com</v>
      </c>
      <c r="L4440" s="4" t="s">
        <v>21</v>
      </c>
      <c r="M4440" s="4" t="s">
        <v>31</v>
      </c>
    </row>
    <row r="4441" customFormat="false" ht="15.75" hidden="false" customHeight="true" outlineLevel="0" collapsed="false">
      <c r="A4441" s="4" t="n">
        <v>5478</v>
      </c>
      <c r="B4441" s="4" t="s">
        <v>24885</v>
      </c>
      <c r="C4441" s="4"/>
      <c r="D4441" s="4" t="s">
        <v>24889</v>
      </c>
      <c r="E4441" s="5" t="s">
        <v>9569</v>
      </c>
      <c r="F4441" s="4" t="s">
        <v>9570</v>
      </c>
      <c r="G4441" s="4" t="s">
        <v>250</v>
      </c>
      <c r="H4441" s="5" t="s">
        <v>24890</v>
      </c>
      <c r="I4441" s="4" t="s">
        <v>24888</v>
      </c>
      <c r="J4441" s="5" t="n">
        <f aca="false">LEN(K4441)</f>
        <v>19</v>
      </c>
      <c r="K4441" s="6" t="str">
        <f aca="false">LOWER(SUBSTITUTE(SUBSTITUTE(SUBSTITUTE(SUBSTITUTE(SUBSTITUTE(SUBSTITUTE(SUBSTITUTE(B4441,"S.L.",""),"SL",""),"S.A.",""),"SA","")," ",""),".",""),",",""))&amp;".com"</f>
        <v>hotelesygestion.com</v>
      </c>
      <c r="L4441" s="4" t="s">
        <v>66</v>
      </c>
      <c r="M4441" s="4" t="s">
        <v>31</v>
      </c>
    </row>
    <row r="4442" customFormat="false" ht="15.75" hidden="false" customHeight="true" outlineLevel="0" collapsed="false">
      <c r="A4442" s="4" t="n">
        <v>5485</v>
      </c>
      <c r="B4442" s="4" t="s">
        <v>24891</v>
      </c>
      <c r="C4442" s="4" t="s">
        <v>24892</v>
      </c>
      <c r="D4442" s="4" t="s">
        <v>24893</v>
      </c>
      <c r="E4442" s="5" t="s">
        <v>9569</v>
      </c>
      <c r="F4442" s="4" t="s">
        <v>9570</v>
      </c>
      <c r="G4442" s="4" t="s">
        <v>250</v>
      </c>
      <c r="H4442" s="5" t="s">
        <v>24894</v>
      </c>
      <c r="I4442" s="4" t="s">
        <v>24895</v>
      </c>
      <c r="J4442" s="5" t="n">
        <f aca="false">LEN(K4442)</f>
        <v>19</v>
      </c>
      <c r="K4442" s="6" t="s">
        <v>24896</v>
      </c>
      <c r="L4442" s="4" t="s">
        <v>31</v>
      </c>
      <c r="M4442" s="4" t="s">
        <v>118</v>
      </c>
    </row>
    <row r="4443" customFormat="false" ht="15.75" hidden="false" customHeight="true" outlineLevel="0" collapsed="false">
      <c r="A4443" s="4" t="n">
        <v>5497</v>
      </c>
      <c r="B4443" s="4" t="s">
        <v>24897</v>
      </c>
      <c r="C4443" s="4" t="s">
        <v>24898</v>
      </c>
      <c r="D4443" s="4" t="s">
        <v>24899</v>
      </c>
      <c r="E4443" s="5" t="s">
        <v>340</v>
      </c>
      <c r="F4443" s="4" t="s">
        <v>250</v>
      </c>
      <c r="G4443" s="4" t="s">
        <v>250</v>
      </c>
      <c r="H4443" s="5" t="s">
        <v>24900</v>
      </c>
      <c r="I4443" s="4" t="s">
        <v>24901</v>
      </c>
      <c r="J4443" s="5" t="n">
        <f aca="false">LEN(K4443)</f>
        <v>19</v>
      </c>
      <c r="K4443" s="6" t="s">
        <v>24902</v>
      </c>
      <c r="L4443" s="4" t="s">
        <v>21</v>
      </c>
      <c r="M4443" s="4" t="s">
        <v>6988</v>
      </c>
    </row>
    <row r="4444" customFormat="false" ht="15.75" hidden="false" customHeight="true" outlineLevel="0" collapsed="false">
      <c r="A4444" s="4" t="n">
        <v>5500</v>
      </c>
      <c r="B4444" s="4" t="s">
        <v>24903</v>
      </c>
      <c r="C4444" s="4"/>
      <c r="D4444" s="4" t="s">
        <v>24904</v>
      </c>
      <c r="E4444" s="5" t="s">
        <v>340</v>
      </c>
      <c r="F4444" s="4" t="s">
        <v>250</v>
      </c>
      <c r="G4444" s="4" t="s">
        <v>250</v>
      </c>
      <c r="H4444" s="5" t="s">
        <v>24905</v>
      </c>
      <c r="I4444" s="4" t="s">
        <v>24906</v>
      </c>
      <c r="J4444" s="5" t="n">
        <f aca="false">LEN(K4444)</f>
        <v>19</v>
      </c>
      <c r="K4444" s="6" t="str">
        <f aca="false">LOWER(SUBSTITUTE(SUBSTITUTE(SUBSTITUTE(SUBSTITUTE(SUBSTITUTE(SUBSTITUTE(SUBSTITUTE(B4444,"S.L.",""),"SL",""),"S.A.",""),"SA","")," ",""),".",""),",",""))&amp;".com"</f>
        <v>abadesrecogidas.com</v>
      </c>
      <c r="L4444" s="4" t="s">
        <v>78</v>
      </c>
      <c r="M4444" s="4" t="s">
        <v>3203</v>
      </c>
    </row>
    <row r="4445" customFormat="false" ht="15.75" hidden="false" customHeight="true" outlineLevel="0" collapsed="false">
      <c r="A4445" s="4" t="n">
        <v>5509</v>
      </c>
      <c r="B4445" s="4" t="s">
        <v>24907</v>
      </c>
      <c r="C4445" s="4" t="s">
        <v>24908</v>
      </c>
      <c r="D4445" s="4" t="s">
        <v>24909</v>
      </c>
      <c r="E4445" s="5" t="s">
        <v>24910</v>
      </c>
      <c r="F4445" s="4" t="s">
        <v>24911</v>
      </c>
      <c r="G4445" s="4" t="s">
        <v>250</v>
      </c>
      <c r="H4445" s="5" t="s">
        <v>24912</v>
      </c>
      <c r="I4445" s="4" t="s">
        <v>24913</v>
      </c>
      <c r="J4445" s="5" t="n">
        <f aca="false">LEN(K4445)</f>
        <v>19</v>
      </c>
      <c r="K4445" s="6" t="s">
        <v>24914</v>
      </c>
      <c r="L4445" s="4" t="s">
        <v>21</v>
      </c>
      <c r="M4445" s="4" t="s">
        <v>695</v>
      </c>
    </row>
    <row r="4446" customFormat="false" ht="15.75" hidden="false" customHeight="true" outlineLevel="0" collapsed="false">
      <c r="A4446" s="4" t="n">
        <v>5541</v>
      </c>
      <c r="B4446" s="4" t="s">
        <v>24915</v>
      </c>
      <c r="C4446" s="4" t="s">
        <v>24916</v>
      </c>
      <c r="D4446" s="4" t="s">
        <v>24917</v>
      </c>
      <c r="E4446" s="5" t="s">
        <v>11675</v>
      </c>
      <c r="F4446" s="4" t="s">
        <v>11676</v>
      </c>
      <c r="G4446" s="4" t="s">
        <v>250</v>
      </c>
      <c r="H4446" s="5" t="s">
        <v>24918</v>
      </c>
      <c r="I4446" s="7" t="s">
        <v>24919</v>
      </c>
      <c r="J4446" s="5" t="n">
        <f aca="false">LEN(K4446)</f>
        <v>19</v>
      </c>
      <c r="K4446" s="6" t="s">
        <v>24920</v>
      </c>
      <c r="L4446" s="4" t="s">
        <v>57</v>
      </c>
      <c r="M4446" s="4" t="s">
        <v>996</v>
      </c>
    </row>
    <row r="4447" customFormat="false" ht="15.75" hidden="false" customHeight="true" outlineLevel="0" collapsed="false">
      <c r="A4447" s="4" t="n">
        <v>5545</v>
      </c>
      <c r="B4447" s="4" t="s">
        <v>24921</v>
      </c>
      <c r="C4447" s="4" t="s">
        <v>24922</v>
      </c>
      <c r="D4447" s="4" t="s">
        <v>24923</v>
      </c>
      <c r="E4447" s="5" t="s">
        <v>24924</v>
      </c>
      <c r="F4447" s="4" t="s">
        <v>24925</v>
      </c>
      <c r="G4447" s="4" t="s">
        <v>250</v>
      </c>
      <c r="H4447" s="5" t="s">
        <v>24926</v>
      </c>
      <c r="I4447" s="4" t="s">
        <v>24927</v>
      </c>
      <c r="J4447" s="5" t="n">
        <f aca="false">LEN(K4447)</f>
        <v>19</v>
      </c>
      <c r="K4447" s="6" t="str">
        <f aca="false">LOWER(SUBSTITUTE(SUBSTITUTE(SUBSTITUTE(SUBSTITUTE(SUBSTITUTE(SUBSTITUTE(SUBSTITUTE(B4447,"S.L.",""),"SL",""),"S.A.",""),"SA","")," ",""),".",""),",",""))&amp;".com"</f>
        <v>hotelventanueva.com</v>
      </c>
      <c r="L4447" s="4" t="s">
        <v>31</v>
      </c>
      <c r="M4447" s="4" t="s">
        <v>22</v>
      </c>
    </row>
    <row r="4448" customFormat="false" ht="15.75" hidden="false" customHeight="true" outlineLevel="0" collapsed="false">
      <c r="A4448" s="4" t="n">
        <v>5546</v>
      </c>
      <c r="B4448" s="4" t="s">
        <v>24928</v>
      </c>
      <c r="C4448" s="4" t="s">
        <v>24929</v>
      </c>
      <c r="D4448" s="4" t="s">
        <v>24930</v>
      </c>
      <c r="E4448" s="5" t="s">
        <v>24924</v>
      </c>
      <c r="F4448" s="4" t="s">
        <v>24925</v>
      </c>
      <c r="G4448" s="4" t="s">
        <v>250</v>
      </c>
      <c r="H4448" s="5" t="s">
        <v>24931</v>
      </c>
      <c r="I4448" s="7" t="s">
        <v>24932</v>
      </c>
      <c r="J4448" s="5" t="n">
        <f aca="false">LEN(K4448)</f>
        <v>19</v>
      </c>
      <c r="K4448" s="6" t="s">
        <v>24933</v>
      </c>
      <c r="L4448" s="4" t="s">
        <v>78</v>
      </c>
      <c r="M4448" s="4" t="s">
        <v>3461</v>
      </c>
    </row>
    <row r="4449" customFormat="false" ht="15.75" hidden="false" customHeight="true" outlineLevel="0" collapsed="false">
      <c r="A4449" s="4" t="n">
        <v>5555</v>
      </c>
      <c r="B4449" s="4" t="s">
        <v>24934</v>
      </c>
      <c r="C4449" s="4"/>
      <c r="D4449" s="4" t="s">
        <v>24935</v>
      </c>
      <c r="E4449" s="5" t="s">
        <v>24936</v>
      </c>
      <c r="F4449" s="4" t="s">
        <v>24937</v>
      </c>
      <c r="G4449" s="4" t="s">
        <v>250</v>
      </c>
      <c r="H4449" s="5" t="s">
        <v>24938</v>
      </c>
      <c r="I4449" s="7" t="s">
        <v>24939</v>
      </c>
      <c r="J4449" s="5" t="n">
        <f aca="false">LEN(K4449)</f>
        <v>19</v>
      </c>
      <c r="K4449" s="6" t="s">
        <v>24940</v>
      </c>
      <c r="L4449" s="4" t="s">
        <v>57</v>
      </c>
      <c r="M4449" s="4" t="s">
        <v>2097</v>
      </c>
    </row>
    <row r="4450" customFormat="false" ht="15.75" hidden="false" customHeight="true" outlineLevel="0" collapsed="false">
      <c r="A4450" s="4" t="n">
        <v>5573</v>
      </c>
      <c r="B4450" s="4" t="s">
        <v>24941</v>
      </c>
      <c r="C4450" s="4" t="s">
        <v>24942</v>
      </c>
      <c r="D4450" s="4" t="s">
        <v>24943</v>
      </c>
      <c r="E4450" s="5" t="s">
        <v>9606</v>
      </c>
      <c r="F4450" s="4" t="s">
        <v>9607</v>
      </c>
      <c r="G4450" s="4" t="s">
        <v>250</v>
      </c>
      <c r="H4450" s="5" t="s">
        <v>24944</v>
      </c>
      <c r="I4450" s="4" t="s">
        <v>24945</v>
      </c>
      <c r="J4450" s="5" t="n">
        <f aca="false">LEN(K4450)</f>
        <v>19</v>
      </c>
      <c r="K4450" s="6" t="s">
        <v>24946</v>
      </c>
      <c r="L4450" s="4" t="s">
        <v>21</v>
      </c>
      <c r="M4450" s="4" t="s">
        <v>1063</v>
      </c>
    </row>
    <row r="4451" customFormat="false" ht="15.75" hidden="false" customHeight="true" outlineLevel="0" collapsed="false">
      <c r="A4451" s="4" t="n">
        <v>5574</v>
      </c>
      <c r="B4451" s="4" t="s">
        <v>24947</v>
      </c>
      <c r="C4451" s="4" t="s">
        <v>24948</v>
      </c>
      <c r="D4451" s="4" t="s">
        <v>24949</v>
      </c>
      <c r="E4451" s="5" t="s">
        <v>9606</v>
      </c>
      <c r="F4451" s="4" t="s">
        <v>9607</v>
      </c>
      <c r="G4451" s="4" t="s">
        <v>250</v>
      </c>
      <c r="H4451" s="5" t="s">
        <v>24950</v>
      </c>
      <c r="I4451" s="4" t="s">
        <v>24951</v>
      </c>
      <c r="J4451" s="5" t="n">
        <f aca="false">LEN(K4451)</f>
        <v>19</v>
      </c>
      <c r="K4451" s="6" t="s">
        <v>24952</v>
      </c>
      <c r="L4451" s="4" t="s">
        <v>31</v>
      </c>
      <c r="M4451" s="4" t="s">
        <v>1063</v>
      </c>
    </row>
    <row r="4452" customFormat="false" ht="27.75" hidden="false" customHeight="true" outlineLevel="0" collapsed="false">
      <c r="A4452" s="4" t="n">
        <v>5597</v>
      </c>
      <c r="B4452" s="4" t="s">
        <v>24953</v>
      </c>
      <c r="C4452" s="4" t="s">
        <v>24954</v>
      </c>
      <c r="D4452" s="4" t="s">
        <v>24955</v>
      </c>
      <c r="E4452" s="5" t="s">
        <v>4202</v>
      </c>
      <c r="F4452" s="4" t="s">
        <v>4203</v>
      </c>
      <c r="G4452" s="4" t="s">
        <v>250</v>
      </c>
      <c r="H4452" s="5" t="s">
        <v>24956</v>
      </c>
      <c r="I4452" s="7" t="s">
        <v>24957</v>
      </c>
      <c r="J4452" s="5" t="n">
        <f aca="false">LEN(K4452)</f>
        <v>19</v>
      </c>
      <c r="K4452" s="6" t="s">
        <v>24958</v>
      </c>
      <c r="L4452" s="4" t="s">
        <v>66</v>
      </c>
      <c r="M4452" s="4" t="s">
        <v>918</v>
      </c>
    </row>
    <row r="4453" customFormat="false" ht="15.75" hidden="false" customHeight="true" outlineLevel="0" collapsed="false">
      <c r="A4453" s="4" t="n">
        <v>5604</v>
      </c>
      <c r="B4453" s="4" t="s">
        <v>24959</v>
      </c>
      <c r="C4453" s="4"/>
      <c r="D4453" s="4" t="s">
        <v>24960</v>
      </c>
      <c r="E4453" s="5" t="s">
        <v>13065</v>
      </c>
      <c r="F4453" s="4" t="s">
        <v>250</v>
      </c>
      <c r="G4453" s="4" t="s">
        <v>250</v>
      </c>
      <c r="H4453" s="5" t="s">
        <v>24961</v>
      </c>
      <c r="I4453" s="4" t="s">
        <v>24962</v>
      </c>
      <c r="J4453" s="5" t="n">
        <f aca="false">LEN(K4453)</f>
        <v>19</v>
      </c>
      <c r="K4453" s="6" t="s">
        <v>24963</v>
      </c>
      <c r="L4453" s="4" t="s">
        <v>78</v>
      </c>
      <c r="M4453" s="4" t="s">
        <v>31</v>
      </c>
    </row>
    <row r="4454" customFormat="false" ht="15.75" hidden="false" customHeight="true" outlineLevel="0" collapsed="false">
      <c r="A4454" s="4" t="n">
        <v>5608</v>
      </c>
      <c r="B4454" s="4" t="s">
        <v>24964</v>
      </c>
      <c r="C4454" s="4"/>
      <c r="D4454" s="4" t="s">
        <v>14474</v>
      </c>
      <c r="E4454" s="5" t="s">
        <v>683</v>
      </c>
      <c r="F4454" s="4" t="s">
        <v>684</v>
      </c>
      <c r="G4454" s="4" t="s">
        <v>573</v>
      </c>
      <c r="H4454" s="5" t="s">
        <v>24965</v>
      </c>
      <c r="I4454" s="4" t="s">
        <v>24966</v>
      </c>
      <c r="J4454" s="5" t="n">
        <f aca="false">LEN(K4454)</f>
        <v>19</v>
      </c>
      <c r="K4454" s="6" t="s">
        <v>24967</v>
      </c>
      <c r="L4454" s="4" t="s">
        <v>31</v>
      </c>
      <c r="M4454" s="4" t="s">
        <v>31</v>
      </c>
    </row>
    <row r="4455" customFormat="false" ht="15.75" hidden="false" customHeight="true" outlineLevel="0" collapsed="false">
      <c r="A4455" s="4" t="n">
        <v>5621</v>
      </c>
      <c r="B4455" s="4" t="s">
        <v>24968</v>
      </c>
      <c r="C4455" s="4"/>
      <c r="D4455" s="4" t="s">
        <v>24969</v>
      </c>
      <c r="E4455" s="5" t="s">
        <v>24970</v>
      </c>
      <c r="F4455" s="4" t="s">
        <v>24971</v>
      </c>
      <c r="G4455" s="4" t="s">
        <v>573</v>
      </c>
      <c r="H4455" s="5" t="s">
        <v>24972</v>
      </c>
      <c r="I4455" s="4" t="s">
        <v>24973</v>
      </c>
      <c r="J4455" s="5" t="n">
        <f aca="false">LEN(K4455)</f>
        <v>19</v>
      </c>
      <c r="K4455" s="10" t="s">
        <v>24974</v>
      </c>
      <c r="L4455" s="4" t="s">
        <v>66</v>
      </c>
      <c r="M4455" s="4" t="s">
        <v>1979</v>
      </c>
    </row>
    <row r="4456" customFormat="false" ht="15.75" hidden="false" customHeight="true" outlineLevel="0" collapsed="false">
      <c r="A4456" s="4" t="n">
        <v>5630</v>
      </c>
      <c r="B4456" s="4" t="s">
        <v>24975</v>
      </c>
      <c r="C4456" s="4" t="s">
        <v>24976</v>
      </c>
      <c r="D4456" s="4" t="s">
        <v>24977</v>
      </c>
      <c r="E4456" s="5" t="s">
        <v>5042</v>
      </c>
      <c r="F4456" s="4" t="s">
        <v>5043</v>
      </c>
      <c r="G4456" s="4" t="s">
        <v>573</v>
      </c>
      <c r="H4456" s="5" t="s">
        <v>24978</v>
      </c>
      <c r="I4456" s="4" t="s">
        <v>24979</v>
      </c>
      <c r="J4456" s="5" t="n">
        <f aca="false">LEN(K4456)</f>
        <v>19</v>
      </c>
      <c r="K4456" s="6" t="s">
        <v>24980</v>
      </c>
      <c r="L4456" s="4" t="s">
        <v>31</v>
      </c>
      <c r="M4456" s="4" t="s">
        <v>419</v>
      </c>
    </row>
    <row r="4457" customFormat="false" ht="15.75" hidden="false" customHeight="true" outlineLevel="0" collapsed="false">
      <c r="A4457" s="4" t="n">
        <v>5649</v>
      </c>
      <c r="B4457" s="4" t="s">
        <v>24981</v>
      </c>
      <c r="C4457" s="4" t="s">
        <v>24982</v>
      </c>
      <c r="D4457" s="4" t="s">
        <v>24983</v>
      </c>
      <c r="E4457" s="5" t="s">
        <v>24984</v>
      </c>
      <c r="F4457" s="4" t="s">
        <v>6323</v>
      </c>
      <c r="G4457" s="4" t="s">
        <v>573</v>
      </c>
      <c r="H4457" s="5" t="s">
        <v>24985</v>
      </c>
      <c r="I4457" s="4" t="s">
        <v>24986</v>
      </c>
      <c r="J4457" s="5" t="n">
        <f aca="false">LEN(K4457)</f>
        <v>19</v>
      </c>
      <c r="K4457" s="6" t="s">
        <v>24987</v>
      </c>
      <c r="L4457" s="4" t="s">
        <v>31</v>
      </c>
      <c r="M4457" s="4" t="s">
        <v>381</v>
      </c>
    </row>
    <row r="4458" customFormat="false" ht="15.75" hidden="false" customHeight="true" outlineLevel="0" collapsed="false">
      <c r="A4458" s="4" t="n">
        <v>5658</v>
      </c>
      <c r="B4458" s="4" t="s">
        <v>24988</v>
      </c>
      <c r="C4458" s="4" t="s">
        <v>24989</v>
      </c>
      <c r="D4458" s="4" t="s">
        <v>24990</v>
      </c>
      <c r="E4458" s="5" t="s">
        <v>14480</v>
      </c>
      <c r="F4458" s="4" t="s">
        <v>5028</v>
      </c>
      <c r="G4458" s="4" t="s">
        <v>573</v>
      </c>
      <c r="H4458" s="5" t="s">
        <v>24991</v>
      </c>
      <c r="I4458" s="4" t="s">
        <v>24992</v>
      </c>
      <c r="J4458" s="5" t="n">
        <f aca="false">LEN(K4458)</f>
        <v>19</v>
      </c>
      <c r="K4458" s="6" t="s">
        <v>24993</v>
      </c>
      <c r="L4458" s="4" t="s">
        <v>21</v>
      </c>
      <c r="M4458" s="4" t="s">
        <v>2474</v>
      </c>
    </row>
    <row r="4459" customFormat="false" ht="15.75" hidden="false" customHeight="true" outlineLevel="0" collapsed="false">
      <c r="A4459" s="4" t="n">
        <v>5666</v>
      </c>
      <c r="B4459" s="4" t="s">
        <v>24994</v>
      </c>
      <c r="C4459" s="4"/>
      <c r="D4459" s="4" t="s">
        <v>24995</v>
      </c>
      <c r="E4459" s="5" t="s">
        <v>14486</v>
      </c>
      <c r="F4459" s="4" t="s">
        <v>14487</v>
      </c>
      <c r="G4459" s="4" t="s">
        <v>573</v>
      </c>
      <c r="H4459" s="5" t="s">
        <v>24996</v>
      </c>
      <c r="I4459" s="4" t="s">
        <v>24997</v>
      </c>
      <c r="J4459" s="5" t="n">
        <f aca="false">LEN(K4459)</f>
        <v>19</v>
      </c>
      <c r="K4459" s="10" t="s">
        <v>24998</v>
      </c>
      <c r="L4459" s="4" t="s">
        <v>57</v>
      </c>
      <c r="M4459" s="4" t="s">
        <v>729</v>
      </c>
    </row>
    <row r="4460" customFormat="false" ht="15.75" hidden="false" customHeight="true" outlineLevel="0" collapsed="false">
      <c r="A4460" s="4" t="n">
        <v>5672</v>
      </c>
      <c r="B4460" s="4" t="s">
        <v>24999</v>
      </c>
      <c r="C4460" s="4" t="s">
        <v>25000</v>
      </c>
      <c r="D4460" s="4" t="s">
        <v>25001</v>
      </c>
      <c r="E4460" s="5" t="s">
        <v>683</v>
      </c>
      <c r="F4460" s="4" t="s">
        <v>684</v>
      </c>
      <c r="G4460" s="4" t="s">
        <v>573</v>
      </c>
      <c r="H4460" s="5" t="s">
        <v>25002</v>
      </c>
      <c r="I4460" s="7" t="s">
        <v>21958</v>
      </c>
      <c r="J4460" s="5" t="n">
        <f aca="false">LEN(K4460)</f>
        <v>19</v>
      </c>
      <c r="K4460" s="6" t="s">
        <v>25003</v>
      </c>
      <c r="L4460" s="4" t="s">
        <v>21</v>
      </c>
      <c r="M4460" s="4" t="s">
        <v>31</v>
      </c>
    </row>
    <row r="4461" customFormat="false" ht="15.75" hidden="false" customHeight="true" outlineLevel="0" collapsed="false">
      <c r="A4461" s="4" t="n">
        <v>5675</v>
      </c>
      <c r="B4461" s="4" t="s">
        <v>25004</v>
      </c>
      <c r="C4461" s="4" t="s">
        <v>25005</v>
      </c>
      <c r="D4461" s="4" t="s">
        <v>25006</v>
      </c>
      <c r="E4461" s="5" t="s">
        <v>6322</v>
      </c>
      <c r="F4461" s="4" t="s">
        <v>6323</v>
      </c>
      <c r="G4461" s="4" t="s">
        <v>573</v>
      </c>
      <c r="H4461" s="5" t="s">
        <v>25007</v>
      </c>
      <c r="I4461" s="4" t="s">
        <v>25008</v>
      </c>
      <c r="J4461" s="5" t="n">
        <f aca="false">LEN(K4461)</f>
        <v>19</v>
      </c>
      <c r="K4461" s="6" t="s">
        <v>25009</v>
      </c>
      <c r="L4461" s="4" t="s">
        <v>31</v>
      </c>
      <c r="M4461" s="4" t="s">
        <v>1063</v>
      </c>
    </row>
    <row r="4462" customFormat="false" ht="15.75" hidden="false" customHeight="true" outlineLevel="0" collapsed="false">
      <c r="A4462" s="4" t="n">
        <v>5694</v>
      </c>
      <c r="B4462" s="4" t="s">
        <v>25010</v>
      </c>
      <c r="C4462" s="4"/>
      <c r="D4462" s="4" t="s">
        <v>25011</v>
      </c>
      <c r="E4462" s="5" t="s">
        <v>25012</v>
      </c>
      <c r="F4462" s="4" t="s">
        <v>25013</v>
      </c>
      <c r="G4462" s="4" t="s">
        <v>18</v>
      </c>
      <c r="H4462" s="5" t="s">
        <v>25014</v>
      </c>
      <c r="I4462" s="7" t="s">
        <v>25015</v>
      </c>
      <c r="J4462" s="5" t="n">
        <f aca="false">LEN(K4462)</f>
        <v>19</v>
      </c>
      <c r="K4462" s="6" t="s">
        <v>25016</v>
      </c>
      <c r="L4462" s="4" t="s">
        <v>57</v>
      </c>
      <c r="M4462" s="4" t="s">
        <v>31</v>
      </c>
    </row>
    <row r="4463" customFormat="false" ht="15.75" hidden="false" customHeight="true" outlineLevel="0" collapsed="false">
      <c r="A4463" s="4" t="n">
        <v>5699</v>
      </c>
      <c r="B4463" s="4" t="s">
        <v>25017</v>
      </c>
      <c r="C4463" s="4"/>
      <c r="D4463" s="4" t="s">
        <v>25018</v>
      </c>
      <c r="E4463" s="5" t="s">
        <v>978</v>
      </c>
      <c r="F4463" s="4" t="s">
        <v>62</v>
      </c>
      <c r="G4463" s="4" t="s">
        <v>18</v>
      </c>
      <c r="H4463" s="5" t="s">
        <v>25019</v>
      </c>
      <c r="I4463" s="4" t="s">
        <v>25020</v>
      </c>
      <c r="J4463" s="5" t="n">
        <f aca="false">LEN(K4463)</f>
        <v>19</v>
      </c>
      <c r="K4463" s="10" t="s">
        <v>25021</v>
      </c>
      <c r="L4463" s="4" t="s">
        <v>21</v>
      </c>
      <c r="M4463" s="4" t="s">
        <v>31</v>
      </c>
    </row>
    <row r="4464" customFormat="false" ht="15.75" hidden="false" customHeight="true" outlineLevel="0" collapsed="false">
      <c r="A4464" s="4" t="n">
        <v>5716</v>
      </c>
      <c r="B4464" s="4" t="s">
        <v>25022</v>
      </c>
      <c r="C4464" s="4"/>
      <c r="D4464" s="4" t="s">
        <v>25023</v>
      </c>
      <c r="E4464" s="5" t="s">
        <v>2873</v>
      </c>
      <c r="F4464" s="4" t="s">
        <v>62</v>
      </c>
      <c r="G4464" s="4" t="s">
        <v>18</v>
      </c>
      <c r="H4464" s="5" t="s">
        <v>25024</v>
      </c>
      <c r="I4464" s="4" t="s">
        <v>25025</v>
      </c>
      <c r="J4464" s="5" t="n">
        <f aca="false">LEN(K4464)</f>
        <v>19</v>
      </c>
      <c r="K4464" s="6" t="str">
        <f aca="false">LOWER(SUBSTITUTE(SUBSTITUTE(SUBSTITUTE(SUBSTITUTE(SUBSTITUTE(SUBSTITUTE(SUBSTITUTE(B4464,"S.L.",""),"SL",""),"S.A.",""),"SA","")," ",""),".",""),",",""))&amp;".com"</f>
        <v>oneshotvalencia.com</v>
      </c>
      <c r="L4464" s="4" t="s">
        <v>57</v>
      </c>
      <c r="M4464" s="4" t="s">
        <v>31</v>
      </c>
    </row>
    <row r="4465" customFormat="false" ht="15.75" hidden="false" customHeight="true" outlineLevel="0" collapsed="false">
      <c r="A4465" s="4" t="n">
        <v>5717</v>
      </c>
      <c r="B4465" s="4" t="s">
        <v>25026</v>
      </c>
      <c r="C4465" s="4"/>
      <c r="D4465" s="4" t="s">
        <v>25027</v>
      </c>
      <c r="E4465" s="5" t="s">
        <v>1219</v>
      </c>
      <c r="F4465" s="4" t="s">
        <v>1220</v>
      </c>
      <c r="G4465" s="4" t="s">
        <v>18</v>
      </c>
      <c r="H4465" s="5" t="s">
        <v>25028</v>
      </c>
      <c r="I4465" s="4" t="s">
        <v>25029</v>
      </c>
      <c r="J4465" s="5" t="n">
        <f aca="false">LEN(K4465)</f>
        <v>19</v>
      </c>
      <c r="K4465" s="6" t="s">
        <v>23194</v>
      </c>
      <c r="L4465" s="4" t="s">
        <v>57</v>
      </c>
      <c r="M4465" s="4" t="s">
        <v>828</v>
      </c>
    </row>
    <row r="4466" customFormat="false" ht="15.75" hidden="false" customHeight="true" outlineLevel="0" collapsed="false">
      <c r="A4466" s="4" t="n">
        <v>5723</v>
      </c>
      <c r="B4466" s="4" t="s">
        <v>25030</v>
      </c>
      <c r="C4466" s="4"/>
      <c r="D4466" s="4" t="s">
        <v>25031</v>
      </c>
      <c r="E4466" s="5" t="s">
        <v>25032</v>
      </c>
      <c r="F4466" s="4" t="s">
        <v>25033</v>
      </c>
      <c r="G4466" s="4" t="s">
        <v>18</v>
      </c>
      <c r="H4466" s="5" t="s">
        <v>25034</v>
      </c>
      <c r="I4466" s="7" t="s">
        <v>25035</v>
      </c>
      <c r="J4466" s="5" t="n">
        <f aca="false">LEN(K4466)</f>
        <v>19</v>
      </c>
      <c r="K4466" s="6" t="s">
        <v>25036</v>
      </c>
      <c r="L4466" s="4" t="s">
        <v>57</v>
      </c>
      <c r="M4466" s="4" t="s">
        <v>32</v>
      </c>
    </row>
    <row r="4467" customFormat="false" ht="41.25" hidden="false" customHeight="true" outlineLevel="0" collapsed="false">
      <c r="A4467" s="4" t="n">
        <v>5762</v>
      </c>
      <c r="B4467" s="4" t="s">
        <v>25037</v>
      </c>
      <c r="C4467" s="4"/>
      <c r="D4467" s="4" t="s">
        <v>25038</v>
      </c>
      <c r="E4467" s="5" t="s">
        <v>9635</v>
      </c>
      <c r="F4467" s="4" t="s">
        <v>62</v>
      </c>
      <c r="G4467" s="4" t="s">
        <v>18</v>
      </c>
      <c r="H4467" s="5" t="s">
        <v>25039</v>
      </c>
      <c r="I4467" s="7" t="s">
        <v>25040</v>
      </c>
      <c r="J4467" s="5" t="n">
        <f aca="false">LEN(K4467)</f>
        <v>19</v>
      </c>
      <c r="K4467" s="6" t="s">
        <v>25041</v>
      </c>
      <c r="L4467" s="4" t="s">
        <v>57</v>
      </c>
      <c r="M4467" s="4" t="s">
        <v>31</v>
      </c>
    </row>
    <row r="4468" customFormat="false" ht="15.75" hidden="false" customHeight="true" outlineLevel="0" collapsed="false">
      <c r="A4468" s="4" t="n">
        <v>5775</v>
      </c>
      <c r="B4468" s="4" t="s">
        <v>25042</v>
      </c>
      <c r="C4468" s="4"/>
      <c r="D4468" s="4" t="s">
        <v>25043</v>
      </c>
      <c r="E4468" s="5" t="s">
        <v>25044</v>
      </c>
      <c r="F4468" s="4" t="s">
        <v>25045</v>
      </c>
      <c r="G4468" s="4" t="s">
        <v>18</v>
      </c>
      <c r="H4468" s="5" t="s">
        <v>25046</v>
      </c>
      <c r="I4468" s="4" t="s">
        <v>25047</v>
      </c>
      <c r="J4468" s="5" t="n">
        <f aca="false">LEN(K4468)</f>
        <v>19</v>
      </c>
      <c r="K4468" s="6" t="s">
        <v>25048</v>
      </c>
      <c r="L4468" s="4" t="s">
        <v>66</v>
      </c>
      <c r="M4468" s="4" t="s">
        <v>794</v>
      </c>
    </row>
    <row r="4469" customFormat="false" ht="15.75" hidden="false" customHeight="true" outlineLevel="0" collapsed="false">
      <c r="A4469" s="4" t="n">
        <v>5776</v>
      </c>
      <c r="B4469" s="4" t="s">
        <v>25049</v>
      </c>
      <c r="C4469" s="4"/>
      <c r="D4469" s="4" t="s">
        <v>25050</v>
      </c>
      <c r="E4469" s="5" t="s">
        <v>21134</v>
      </c>
      <c r="F4469" s="4" t="s">
        <v>21135</v>
      </c>
      <c r="G4469" s="4" t="s">
        <v>18</v>
      </c>
      <c r="H4469" s="5" t="s">
        <v>25051</v>
      </c>
      <c r="I4469" s="7" t="s">
        <v>25052</v>
      </c>
      <c r="J4469" s="5" t="n">
        <f aca="false">LEN(K4469)</f>
        <v>19</v>
      </c>
      <c r="K4469" s="6" t="s">
        <v>25053</v>
      </c>
      <c r="L4469" s="4" t="s">
        <v>21</v>
      </c>
      <c r="M4469" s="4" t="s">
        <v>317</v>
      </c>
    </row>
    <row r="4470" customFormat="false" ht="15.75" hidden="false" customHeight="true" outlineLevel="0" collapsed="false">
      <c r="A4470" s="4" t="n">
        <v>5777</v>
      </c>
      <c r="B4470" s="4" t="s">
        <v>25054</v>
      </c>
      <c r="C4470" s="4"/>
      <c r="D4470" s="4" t="s">
        <v>25055</v>
      </c>
      <c r="E4470" s="5" t="s">
        <v>25056</v>
      </c>
      <c r="F4470" s="4" t="s">
        <v>25057</v>
      </c>
      <c r="G4470" s="4" t="s">
        <v>18</v>
      </c>
      <c r="H4470" s="5" t="s">
        <v>25058</v>
      </c>
      <c r="I4470" s="4" t="s">
        <v>25059</v>
      </c>
      <c r="J4470" s="5" t="n">
        <f aca="false">LEN(K4470)</f>
        <v>19</v>
      </c>
      <c r="K4470" s="6" t="s">
        <v>25060</v>
      </c>
      <c r="L4470" s="4" t="s">
        <v>21</v>
      </c>
      <c r="M4470" s="4" t="s">
        <v>924</v>
      </c>
    </row>
    <row r="4471" customFormat="false" ht="15.75" hidden="false" customHeight="true" outlineLevel="0" collapsed="false">
      <c r="A4471" s="4" t="n">
        <v>5790</v>
      </c>
      <c r="B4471" s="4" t="s">
        <v>25061</v>
      </c>
      <c r="C4471" s="4"/>
      <c r="D4471" s="4" t="s">
        <v>25062</v>
      </c>
      <c r="E4471" s="5" t="s">
        <v>14524</v>
      </c>
      <c r="F4471" s="4" t="s">
        <v>14525</v>
      </c>
      <c r="G4471" s="4" t="s">
        <v>18</v>
      </c>
      <c r="H4471" s="5" t="s">
        <v>25063</v>
      </c>
      <c r="I4471" s="4" t="s">
        <v>25064</v>
      </c>
      <c r="J4471" s="5" t="n">
        <f aca="false">LEN(K4471)</f>
        <v>19</v>
      </c>
      <c r="K4471" s="6" t="s">
        <v>25065</v>
      </c>
      <c r="L4471" s="4" t="s">
        <v>1970</v>
      </c>
      <c r="M4471" s="4" t="s">
        <v>186</v>
      </c>
    </row>
    <row r="4472" customFormat="false" ht="15.75" hidden="false" customHeight="true" outlineLevel="0" collapsed="false">
      <c r="A4472" s="4" t="n">
        <v>5791</v>
      </c>
      <c r="B4472" s="4" t="s">
        <v>25066</v>
      </c>
      <c r="C4472" s="4"/>
      <c r="D4472" s="4" t="s">
        <v>25067</v>
      </c>
      <c r="E4472" s="5" t="s">
        <v>1211</v>
      </c>
      <c r="F4472" s="4" t="s">
        <v>1212</v>
      </c>
      <c r="G4472" s="4" t="s">
        <v>18</v>
      </c>
      <c r="H4472" s="5" t="s">
        <v>25068</v>
      </c>
      <c r="I4472" s="4" t="s">
        <v>25069</v>
      </c>
      <c r="J4472" s="5" t="n">
        <f aca="false">LEN(K4472)</f>
        <v>19</v>
      </c>
      <c r="K4472" s="10" t="s">
        <v>25070</v>
      </c>
      <c r="L4472" s="4" t="s">
        <v>57</v>
      </c>
      <c r="M4472" s="4" t="s">
        <v>133</v>
      </c>
    </row>
    <row r="4473" customFormat="false" ht="15.75" hidden="false" customHeight="true" outlineLevel="0" collapsed="false">
      <c r="A4473" s="4" t="n">
        <v>5796</v>
      </c>
      <c r="B4473" s="4" t="s">
        <v>25071</v>
      </c>
      <c r="C4473" s="4"/>
      <c r="D4473" s="4" t="s">
        <v>25072</v>
      </c>
      <c r="E4473" s="5" t="s">
        <v>25073</v>
      </c>
      <c r="F4473" s="4" t="s">
        <v>25074</v>
      </c>
      <c r="G4473" s="4" t="s">
        <v>18</v>
      </c>
      <c r="H4473" s="5" t="s">
        <v>25075</v>
      </c>
      <c r="I4473" s="7" t="s">
        <v>25076</v>
      </c>
      <c r="J4473" s="5" t="n">
        <f aca="false">LEN(K4473)</f>
        <v>19</v>
      </c>
      <c r="K4473" s="6" t="s">
        <v>25077</v>
      </c>
      <c r="L4473" s="4" t="s">
        <v>1970</v>
      </c>
      <c r="M4473" s="4" t="s">
        <v>1063</v>
      </c>
    </row>
    <row r="4474" customFormat="false" ht="15.75" hidden="false" customHeight="true" outlineLevel="0" collapsed="false">
      <c r="A4474" s="4" t="n">
        <v>5800</v>
      </c>
      <c r="B4474" s="4" t="s">
        <v>25078</v>
      </c>
      <c r="C4474" s="4"/>
      <c r="D4474" s="4" t="s">
        <v>25079</v>
      </c>
      <c r="E4474" s="5" t="s">
        <v>25073</v>
      </c>
      <c r="F4474" s="4" t="s">
        <v>25074</v>
      </c>
      <c r="G4474" s="4" t="s">
        <v>18</v>
      </c>
      <c r="H4474" s="5" t="s">
        <v>25080</v>
      </c>
      <c r="I4474" s="7" t="s">
        <v>25076</v>
      </c>
      <c r="J4474" s="5" t="n">
        <f aca="false">LEN(K4474)</f>
        <v>19</v>
      </c>
      <c r="K4474" s="6" t="s">
        <v>25077</v>
      </c>
      <c r="L4474" s="4" t="s">
        <v>57</v>
      </c>
      <c r="M4474" s="4" t="s">
        <v>31</v>
      </c>
    </row>
    <row r="4475" customFormat="false" ht="15.75" hidden="false" customHeight="true" outlineLevel="0" collapsed="false">
      <c r="A4475" s="4" t="n">
        <v>5804</v>
      </c>
      <c r="B4475" s="4" t="s">
        <v>25081</v>
      </c>
      <c r="C4475" s="4"/>
      <c r="D4475" s="4" t="s">
        <v>25082</v>
      </c>
      <c r="E4475" s="5" t="s">
        <v>19234</v>
      </c>
      <c r="F4475" s="4" t="s">
        <v>19235</v>
      </c>
      <c r="G4475" s="4" t="s">
        <v>18</v>
      </c>
      <c r="H4475" s="5" t="s">
        <v>25083</v>
      </c>
      <c r="I4475" s="4" t="s">
        <v>25084</v>
      </c>
      <c r="J4475" s="5" t="n">
        <f aca="false">LEN(K4475)</f>
        <v>19</v>
      </c>
      <c r="K4475" s="6" t="s">
        <v>25085</v>
      </c>
      <c r="L4475" s="4" t="s">
        <v>57</v>
      </c>
      <c r="M4475" s="4" t="s">
        <v>22</v>
      </c>
    </row>
    <row r="4476" customFormat="false" ht="15.75" hidden="false" customHeight="true" outlineLevel="0" collapsed="false">
      <c r="A4476" s="4" t="n">
        <v>5814</v>
      </c>
      <c r="B4476" s="4" t="s">
        <v>25086</v>
      </c>
      <c r="C4476" s="4"/>
      <c r="D4476" s="4" t="s">
        <v>25087</v>
      </c>
      <c r="E4476" s="5" t="s">
        <v>25088</v>
      </c>
      <c r="F4476" s="4" t="s">
        <v>25089</v>
      </c>
      <c r="G4476" s="4" t="s">
        <v>18</v>
      </c>
      <c r="H4476" s="5" t="s">
        <v>25090</v>
      </c>
      <c r="I4476" s="4" t="s">
        <v>25091</v>
      </c>
      <c r="J4476" s="5" t="n">
        <f aca="false">LEN(K4476)</f>
        <v>19</v>
      </c>
      <c r="K4476" s="6" t="s">
        <v>25092</v>
      </c>
      <c r="L4476" s="4" t="s">
        <v>21</v>
      </c>
      <c r="M4476" s="4" t="s">
        <v>1085</v>
      </c>
    </row>
    <row r="4477" customFormat="false" ht="15.75" hidden="false" customHeight="true" outlineLevel="0" collapsed="false">
      <c r="A4477" s="4" t="n">
        <v>5819</v>
      </c>
      <c r="B4477" s="4" t="s">
        <v>25093</v>
      </c>
      <c r="C4477" s="4"/>
      <c r="D4477" s="4" t="s">
        <v>25094</v>
      </c>
      <c r="E4477" s="5" t="s">
        <v>21157</v>
      </c>
      <c r="F4477" s="4" t="s">
        <v>21158</v>
      </c>
      <c r="G4477" s="4" t="s">
        <v>18</v>
      </c>
      <c r="H4477" s="5" t="s">
        <v>25095</v>
      </c>
      <c r="I4477" s="4" t="s">
        <v>25096</v>
      </c>
      <c r="J4477" s="5" t="n">
        <f aca="false">LEN(K4477)</f>
        <v>19</v>
      </c>
      <c r="K4477" s="6" t="str">
        <f aca="false">LOWER(SUBSTITUTE(SUBSTITUTE(SUBSTITUTE(SUBSTITUTE(SUBSTITUTE(SUBSTITUTE(SUBSTITUTE(B4477,"S.L.",""),"SL",""),"S.A.",""),"SA","")," ",""),".",""),",",""))&amp;".com"</f>
        <v>hotelazahargunt.com</v>
      </c>
      <c r="L4477" s="4" t="s">
        <v>21</v>
      </c>
      <c r="M4477" s="4" t="s">
        <v>31</v>
      </c>
    </row>
    <row r="4478" customFormat="false" ht="15.75" hidden="false" customHeight="true" outlineLevel="0" collapsed="false">
      <c r="A4478" s="4" t="n">
        <v>5835</v>
      </c>
      <c r="B4478" s="4" t="s">
        <v>25097</v>
      </c>
      <c r="C4478" s="4"/>
      <c r="D4478" s="4" t="s">
        <v>25098</v>
      </c>
      <c r="E4478" s="5" t="s">
        <v>113</v>
      </c>
      <c r="F4478" s="4" t="s">
        <v>114</v>
      </c>
      <c r="G4478" s="4" t="s">
        <v>18</v>
      </c>
      <c r="H4478" s="5" t="s">
        <v>25099</v>
      </c>
      <c r="I4478" s="4" t="s">
        <v>25100</v>
      </c>
      <c r="J4478" s="5" t="n">
        <f aca="false">LEN(K4478)</f>
        <v>19</v>
      </c>
      <c r="K4478" s="6" t="s">
        <v>25101</v>
      </c>
      <c r="L4478" s="4" t="s">
        <v>21</v>
      </c>
      <c r="M4478" s="4" t="s">
        <v>25102</v>
      </c>
    </row>
    <row r="4479" customFormat="false" ht="27.75" hidden="false" customHeight="true" outlineLevel="0" collapsed="false">
      <c r="A4479" s="4" t="n">
        <v>5857</v>
      </c>
      <c r="B4479" s="4" t="s">
        <v>25103</v>
      </c>
      <c r="C4479" s="4"/>
      <c r="D4479" s="4" t="s">
        <v>25104</v>
      </c>
      <c r="E4479" s="5" t="s">
        <v>25105</v>
      </c>
      <c r="F4479" s="4" t="s">
        <v>25106</v>
      </c>
      <c r="G4479" s="4" t="s">
        <v>18</v>
      </c>
      <c r="H4479" s="5" t="s">
        <v>25107</v>
      </c>
      <c r="I4479" s="7" t="s">
        <v>25108</v>
      </c>
      <c r="J4479" s="5" t="n">
        <f aca="false">LEN(K4479)</f>
        <v>19</v>
      </c>
      <c r="K4479" s="6" t="s">
        <v>25109</v>
      </c>
      <c r="L4479" s="4" t="s">
        <v>21</v>
      </c>
      <c r="M4479" s="4" t="s">
        <v>577</v>
      </c>
    </row>
    <row r="4480" customFormat="false" ht="15.75" hidden="false" customHeight="true" outlineLevel="0" collapsed="false">
      <c r="A4480" s="4" t="n">
        <v>5880</v>
      </c>
      <c r="B4480" s="4" t="s">
        <v>25110</v>
      </c>
      <c r="C4480" s="4"/>
      <c r="D4480" s="4" t="s">
        <v>25111</v>
      </c>
      <c r="E4480" s="5" t="s">
        <v>1219</v>
      </c>
      <c r="F4480" s="4" t="s">
        <v>1220</v>
      </c>
      <c r="G4480" s="4" t="s">
        <v>18</v>
      </c>
      <c r="H4480" s="5" t="s">
        <v>25112</v>
      </c>
      <c r="I4480" s="4" t="s">
        <v>25113</v>
      </c>
      <c r="J4480" s="5" t="n">
        <f aca="false">LEN(K4480)</f>
        <v>19</v>
      </c>
      <c r="K4480" s="6" t="s">
        <v>25114</v>
      </c>
      <c r="L4480" s="4" t="s">
        <v>1970</v>
      </c>
      <c r="M4480" s="4" t="s">
        <v>25115</v>
      </c>
    </row>
    <row r="4481" customFormat="false" ht="15.75" hidden="false" customHeight="true" outlineLevel="0" collapsed="false">
      <c r="A4481" s="4" t="n">
        <v>5907</v>
      </c>
      <c r="B4481" s="4" t="s">
        <v>25116</v>
      </c>
      <c r="C4481" s="4"/>
      <c r="D4481" s="4" t="s">
        <v>25117</v>
      </c>
      <c r="E4481" s="5" t="s">
        <v>2633</v>
      </c>
      <c r="F4481" s="4" t="s">
        <v>62</v>
      </c>
      <c r="G4481" s="4" t="s">
        <v>18</v>
      </c>
      <c r="H4481" s="5" t="s">
        <v>25118</v>
      </c>
      <c r="I4481" s="7" t="s">
        <v>25119</v>
      </c>
      <c r="J4481" s="5" t="n">
        <f aca="false">LEN(K4481)</f>
        <v>19</v>
      </c>
      <c r="K4481" s="6" t="s">
        <v>25120</v>
      </c>
      <c r="L4481" s="4" t="s">
        <v>21</v>
      </c>
      <c r="M4481" s="4" t="s">
        <v>31</v>
      </c>
    </row>
    <row r="4482" customFormat="false" ht="15.75" hidden="false" customHeight="true" outlineLevel="0" collapsed="false">
      <c r="A4482" s="4" t="n">
        <v>5912</v>
      </c>
      <c r="B4482" s="4" t="s">
        <v>25121</v>
      </c>
      <c r="C4482" s="4"/>
      <c r="D4482" s="4" t="s">
        <v>25122</v>
      </c>
      <c r="E4482" s="5" t="s">
        <v>978</v>
      </c>
      <c r="F4482" s="4" t="s">
        <v>62</v>
      </c>
      <c r="G4482" s="4" t="s">
        <v>18</v>
      </c>
      <c r="H4482" s="5" t="s">
        <v>25123</v>
      </c>
      <c r="I4482" s="4" t="s">
        <v>25124</v>
      </c>
      <c r="J4482" s="5" t="n">
        <f aca="false">LEN(K4482)</f>
        <v>19</v>
      </c>
      <c r="K4482" s="6" t="s">
        <v>25125</v>
      </c>
      <c r="L4482" s="4" t="s">
        <v>21</v>
      </c>
      <c r="M4482" s="4" t="s">
        <v>88</v>
      </c>
    </row>
    <row r="4483" customFormat="false" ht="15.75" hidden="false" customHeight="true" outlineLevel="0" collapsed="false">
      <c r="A4483" s="4" t="n">
        <v>5934</v>
      </c>
      <c r="B4483" s="4" t="s">
        <v>25126</v>
      </c>
      <c r="C4483" s="4"/>
      <c r="D4483" s="4" t="s">
        <v>25127</v>
      </c>
      <c r="E4483" s="5" t="s">
        <v>2633</v>
      </c>
      <c r="F4483" s="4" t="s">
        <v>62</v>
      </c>
      <c r="G4483" s="4" t="s">
        <v>18</v>
      </c>
      <c r="H4483" s="5" t="s">
        <v>25128</v>
      </c>
      <c r="I4483" s="4" t="s">
        <v>20107</v>
      </c>
      <c r="J4483" s="5" t="n">
        <f aca="false">LEN(K4483)</f>
        <v>19</v>
      </c>
      <c r="K4483" s="6" t="s">
        <v>23052</v>
      </c>
      <c r="L4483" s="4" t="s">
        <v>21</v>
      </c>
      <c r="M4483" s="4" t="s">
        <v>2980</v>
      </c>
    </row>
    <row r="4484" customFormat="false" ht="15.75" hidden="false" customHeight="true" outlineLevel="0" collapsed="false">
      <c r="A4484" s="4" t="n">
        <v>5953</v>
      </c>
      <c r="B4484" s="4" t="s">
        <v>25129</v>
      </c>
      <c r="C4484" s="4"/>
      <c r="D4484" s="4" t="s">
        <v>25130</v>
      </c>
      <c r="E4484" s="5" t="s">
        <v>3497</v>
      </c>
      <c r="F4484" s="4" t="s">
        <v>62</v>
      </c>
      <c r="G4484" s="4" t="s">
        <v>18</v>
      </c>
      <c r="H4484" s="5" t="s">
        <v>25131</v>
      </c>
      <c r="I4484" s="4" t="s">
        <v>25132</v>
      </c>
      <c r="J4484" s="5" t="n">
        <f aca="false">LEN(K4484)</f>
        <v>19</v>
      </c>
      <c r="K4484" s="10" t="s">
        <v>25133</v>
      </c>
      <c r="L4484" s="4" t="s">
        <v>57</v>
      </c>
      <c r="M4484" s="4" t="s">
        <v>877</v>
      </c>
    </row>
    <row r="4485" customFormat="false" ht="15.75" hidden="false" customHeight="true" outlineLevel="0" collapsed="false">
      <c r="A4485" s="4" t="n">
        <v>5958</v>
      </c>
      <c r="B4485" s="4" t="s">
        <v>25134</v>
      </c>
      <c r="C4485" s="4"/>
      <c r="D4485" s="4" t="s">
        <v>25135</v>
      </c>
      <c r="E4485" s="5" t="s">
        <v>25136</v>
      </c>
      <c r="F4485" s="4" t="s">
        <v>25137</v>
      </c>
      <c r="G4485" s="4" t="s">
        <v>18</v>
      </c>
      <c r="H4485" s="5" t="s">
        <v>25138</v>
      </c>
      <c r="I4485" s="4" t="s">
        <v>25139</v>
      </c>
      <c r="J4485" s="5" t="n">
        <f aca="false">LEN(K4485)</f>
        <v>19</v>
      </c>
      <c r="K4485" s="6" t="s">
        <v>25140</v>
      </c>
      <c r="L4485" s="4" t="s">
        <v>57</v>
      </c>
      <c r="M4485" s="4" t="s">
        <v>435</v>
      </c>
    </row>
    <row r="4486" customFormat="false" ht="15.75" hidden="false" customHeight="true" outlineLevel="0" collapsed="false">
      <c r="A4486" s="4" t="n">
        <v>5961</v>
      </c>
      <c r="B4486" s="4" t="s">
        <v>22677</v>
      </c>
      <c r="C4486" s="4"/>
      <c r="D4486" s="4" t="s">
        <v>25141</v>
      </c>
      <c r="E4486" s="5" t="s">
        <v>6359</v>
      </c>
      <c r="F4486" s="4" t="s">
        <v>62</v>
      </c>
      <c r="G4486" s="4" t="s">
        <v>18</v>
      </c>
      <c r="H4486" s="5" t="s">
        <v>25142</v>
      </c>
      <c r="I4486" s="7" t="s">
        <v>22681</v>
      </c>
      <c r="J4486" s="5" t="n">
        <f aca="false">LEN(K4486)</f>
        <v>19</v>
      </c>
      <c r="K4486" s="6" t="s">
        <v>25143</v>
      </c>
      <c r="L4486" s="4" t="s">
        <v>21</v>
      </c>
      <c r="M4486" s="4" t="s">
        <v>695</v>
      </c>
    </row>
    <row r="4487" customFormat="false" ht="15.75" hidden="false" customHeight="true" outlineLevel="0" collapsed="false">
      <c r="A4487" s="4" t="n">
        <v>5970</v>
      </c>
      <c r="B4487" s="4" t="s">
        <v>25144</v>
      </c>
      <c r="C4487" s="4"/>
      <c r="D4487" s="4" t="s">
        <v>25145</v>
      </c>
      <c r="E4487" s="5" t="s">
        <v>1219</v>
      </c>
      <c r="F4487" s="4" t="s">
        <v>1220</v>
      </c>
      <c r="G4487" s="4" t="s">
        <v>18</v>
      </c>
      <c r="H4487" s="5" t="s">
        <v>25146</v>
      </c>
      <c r="I4487" s="7" t="s">
        <v>25147</v>
      </c>
      <c r="J4487" s="5" t="n">
        <f aca="false">LEN(K4487)</f>
        <v>19</v>
      </c>
      <c r="K4487" s="6" t="s">
        <v>25148</v>
      </c>
      <c r="L4487" s="4" t="s">
        <v>637</v>
      </c>
      <c r="M4487" s="4" t="s">
        <v>368</v>
      </c>
    </row>
    <row r="4488" customFormat="false" ht="15.75" hidden="false" customHeight="true" outlineLevel="0" collapsed="false">
      <c r="A4488" s="4" t="n">
        <v>6010</v>
      </c>
      <c r="B4488" s="4" t="s">
        <v>9586</v>
      </c>
      <c r="C4488" s="4"/>
      <c r="D4488" s="4" t="s">
        <v>25149</v>
      </c>
      <c r="E4488" s="5" t="s">
        <v>831</v>
      </c>
      <c r="F4488" s="4" t="s">
        <v>832</v>
      </c>
      <c r="G4488" s="4" t="s">
        <v>154</v>
      </c>
      <c r="H4488" s="5" t="s">
        <v>25150</v>
      </c>
      <c r="I4488" s="4" t="s">
        <v>25151</v>
      </c>
      <c r="J4488" s="5" t="n">
        <f aca="false">LEN(K4488)</f>
        <v>19</v>
      </c>
      <c r="K4488" s="6" t="s">
        <v>25152</v>
      </c>
      <c r="L4488" s="4" t="s">
        <v>21</v>
      </c>
      <c r="M4488" s="4" t="s">
        <v>1063</v>
      </c>
      <c r="N4488" s="1"/>
    </row>
    <row r="4489" customFormat="false" ht="15.75" hidden="false" customHeight="true" outlineLevel="0" collapsed="false">
      <c r="A4489" s="4" t="n">
        <v>6012</v>
      </c>
      <c r="B4489" s="4" t="s">
        <v>25153</v>
      </c>
      <c r="C4489" s="4"/>
      <c r="D4489" s="4" t="s">
        <v>25154</v>
      </c>
      <c r="E4489" s="5" t="s">
        <v>831</v>
      </c>
      <c r="F4489" s="4" t="s">
        <v>832</v>
      </c>
      <c r="G4489" s="4" t="s">
        <v>154</v>
      </c>
      <c r="H4489" s="5" t="s">
        <v>25155</v>
      </c>
      <c r="I4489" s="4" t="s">
        <v>25156</v>
      </c>
      <c r="J4489" s="5" t="n">
        <f aca="false">LEN(K4489)</f>
        <v>19</v>
      </c>
      <c r="K4489" s="6" t="s">
        <v>25157</v>
      </c>
      <c r="L4489" s="4" t="s">
        <v>1970</v>
      </c>
      <c r="M4489" s="4" t="s">
        <v>271</v>
      </c>
    </row>
    <row r="4490" customFormat="false" ht="15.75" hidden="false" customHeight="true" outlineLevel="0" collapsed="false">
      <c r="A4490" s="4" t="n">
        <v>6013</v>
      </c>
      <c r="B4490" s="4" t="s">
        <v>20470</v>
      </c>
      <c r="C4490" s="4"/>
      <c r="D4490" s="4" t="s">
        <v>25158</v>
      </c>
      <c r="E4490" s="5" t="s">
        <v>831</v>
      </c>
      <c r="F4490" s="4" t="s">
        <v>832</v>
      </c>
      <c r="G4490" s="4" t="s">
        <v>154</v>
      </c>
      <c r="H4490" s="5" t="s">
        <v>25159</v>
      </c>
      <c r="I4490" s="4" t="s">
        <v>25160</v>
      </c>
      <c r="J4490" s="5" t="n">
        <f aca="false">LEN(K4490)</f>
        <v>19</v>
      </c>
      <c r="K4490" s="6" t="s">
        <v>25161</v>
      </c>
      <c r="L4490" s="4" t="s">
        <v>21</v>
      </c>
      <c r="M4490" s="4" t="s">
        <v>2177</v>
      </c>
    </row>
    <row r="4491" customFormat="false" ht="15.75" hidden="false" customHeight="true" outlineLevel="0" collapsed="false">
      <c r="A4491" s="4" t="n">
        <v>6041</v>
      </c>
      <c r="B4491" s="4" t="s">
        <v>25162</v>
      </c>
      <c r="C4491" s="4"/>
      <c r="D4491" s="4" t="s">
        <v>25163</v>
      </c>
      <c r="E4491" s="5" t="s">
        <v>831</v>
      </c>
      <c r="F4491" s="4" t="s">
        <v>832</v>
      </c>
      <c r="G4491" s="4" t="s">
        <v>154</v>
      </c>
      <c r="H4491" s="5" t="s">
        <v>25164</v>
      </c>
      <c r="I4491" s="4" t="s">
        <v>834</v>
      </c>
      <c r="J4491" s="5" t="n">
        <f aca="false">LEN(K4491)</f>
        <v>19</v>
      </c>
      <c r="K4491" s="6" t="s">
        <v>25165</v>
      </c>
      <c r="L4491" s="4" t="s">
        <v>57</v>
      </c>
      <c r="M4491" s="4" t="s">
        <v>25166</v>
      </c>
    </row>
    <row r="4492" customFormat="false" ht="15.75" hidden="false" customHeight="true" outlineLevel="0" collapsed="false">
      <c r="A4492" s="4" t="n">
        <v>6060</v>
      </c>
      <c r="B4492" s="4" t="s">
        <v>2750</v>
      </c>
      <c r="C4492" s="4"/>
      <c r="D4492" s="4" t="s">
        <v>25167</v>
      </c>
      <c r="E4492" s="5" t="s">
        <v>25168</v>
      </c>
      <c r="F4492" s="4" t="s">
        <v>25169</v>
      </c>
      <c r="G4492" s="4" t="s">
        <v>154</v>
      </c>
      <c r="H4492" s="5" t="s">
        <v>25170</v>
      </c>
      <c r="I4492" s="4" t="s">
        <v>25171</v>
      </c>
      <c r="J4492" s="5" t="n">
        <f aca="false">LEN(K4492)</f>
        <v>19</v>
      </c>
      <c r="K4492" s="6" t="s">
        <v>25172</v>
      </c>
      <c r="L4492" s="4" t="s">
        <v>57</v>
      </c>
      <c r="M4492" s="4" t="s">
        <v>2321</v>
      </c>
    </row>
    <row r="4493" customFormat="false" ht="15.75" hidden="false" customHeight="true" outlineLevel="0" collapsed="false">
      <c r="A4493" s="4" t="n">
        <v>6080</v>
      </c>
      <c r="B4493" s="4" t="s">
        <v>25173</v>
      </c>
      <c r="C4493" s="4"/>
      <c r="D4493" s="4" t="s">
        <v>14632</v>
      </c>
      <c r="E4493" s="5" t="s">
        <v>782</v>
      </c>
      <c r="F4493" s="4" t="s">
        <v>783</v>
      </c>
      <c r="G4493" s="4" t="s">
        <v>154</v>
      </c>
      <c r="H4493" s="5" t="s">
        <v>25174</v>
      </c>
      <c r="I4493" s="7" t="s">
        <v>25175</v>
      </c>
      <c r="J4493" s="5" t="n">
        <f aca="false">LEN(K4493)</f>
        <v>19</v>
      </c>
      <c r="K4493" s="6" t="s">
        <v>25176</v>
      </c>
      <c r="L4493" s="4" t="s">
        <v>57</v>
      </c>
      <c r="M4493" s="4" t="s">
        <v>918</v>
      </c>
    </row>
    <row r="4494" customFormat="false" ht="15.75" hidden="false" customHeight="true" outlineLevel="0" collapsed="false">
      <c r="A4494" s="4" t="n">
        <v>6094</v>
      </c>
      <c r="B4494" s="4" t="s">
        <v>25177</v>
      </c>
      <c r="C4494" s="4"/>
      <c r="D4494" s="4" t="s">
        <v>25178</v>
      </c>
      <c r="E4494" s="5" t="s">
        <v>782</v>
      </c>
      <c r="F4494" s="4" t="s">
        <v>783</v>
      </c>
      <c r="G4494" s="4" t="s">
        <v>154</v>
      </c>
      <c r="H4494" s="5" t="s">
        <v>25179</v>
      </c>
      <c r="I4494" s="4" t="s">
        <v>25180</v>
      </c>
      <c r="J4494" s="5" t="n">
        <f aca="false">LEN(K4494)</f>
        <v>19</v>
      </c>
      <c r="K4494" s="6" t="s">
        <v>25181</v>
      </c>
      <c r="L4494" s="4" t="s">
        <v>57</v>
      </c>
      <c r="M4494" s="4" t="s">
        <v>25182</v>
      </c>
    </row>
    <row r="4495" customFormat="false" ht="15.75" hidden="false" customHeight="true" outlineLevel="0" collapsed="false">
      <c r="A4495" s="4" t="n">
        <v>6116</v>
      </c>
      <c r="B4495" s="4" t="s">
        <v>25183</v>
      </c>
      <c r="C4495" s="4"/>
      <c r="D4495" s="4" t="s">
        <v>25184</v>
      </c>
      <c r="E4495" s="5" t="s">
        <v>5073</v>
      </c>
      <c r="F4495" s="4" t="s">
        <v>5074</v>
      </c>
      <c r="G4495" s="4" t="s">
        <v>154</v>
      </c>
      <c r="H4495" s="5" t="s">
        <v>25185</v>
      </c>
      <c r="I4495" s="7" t="s">
        <v>25186</v>
      </c>
      <c r="J4495" s="5" t="n">
        <f aca="false">LEN(K4495)</f>
        <v>19</v>
      </c>
      <c r="K4495" s="6" t="s">
        <v>25187</v>
      </c>
      <c r="L4495" s="4" t="s">
        <v>66</v>
      </c>
      <c r="M4495" s="4" t="s">
        <v>2890</v>
      </c>
    </row>
    <row r="4496" customFormat="false" ht="15.75" hidden="false" customHeight="true" outlineLevel="0" collapsed="false">
      <c r="A4496" s="4" t="n">
        <v>6119</v>
      </c>
      <c r="B4496" s="4" t="s">
        <v>25188</v>
      </c>
      <c r="C4496" s="4"/>
      <c r="D4496" s="4" t="s">
        <v>25189</v>
      </c>
      <c r="E4496" s="5" t="s">
        <v>1802</v>
      </c>
      <c r="F4496" s="4" t="s">
        <v>1803</v>
      </c>
      <c r="G4496" s="4" t="s">
        <v>154</v>
      </c>
      <c r="H4496" s="5" t="s">
        <v>25190</v>
      </c>
      <c r="I4496" s="4" t="s">
        <v>25191</v>
      </c>
      <c r="J4496" s="5" t="n">
        <f aca="false">LEN(K4496)</f>
        <v>19</v>
      </c>
      <c r="K4496" s="6" t="s">
        <v>25192</v>
      </c>
      <c r="L4496" s="4" t="s">
        <v>31</v>
      </c>
      <c r="M4496" s="4" t="s">
        <v>2097</v>
      </c>
    </row>
    <row r="4497" customFormat="false" ht="15.75" hidden="false" customHeight="true" outlineLevel="0" collapsed="false">
      <c r="A4497" s="4" t="n">
        <v>6122</v>
      </c>
      <c r="B4497" s="4" t="s">
        <v>25193</v>
      </c>
      <c r="C4497" s="4"/>
      <c r="D4497" s="4" t="s">
        <v>25194</v>
      </c>
      <c r="E4497" s="5" t="s">
        <v>14638</v>
      </c>
      <c r="F4497" s="4" t="s">
        <v>14639</v>
      </c>
      <c r="G4497" s="4" t="s">
        <v>154</v>
      </c>
      <c r="H4497" s="5" t="s">
        <v>25195</v>
      </c>
      <c r="I4497" s="4" t="s">
        <v>25196</v>
      </c>
      <c r="J4497" s="5" t="n">
        <f aca="false">LEN(K4497)</f>
        <v>19</v>
      </c>
      <c r="K4497" s="6" t="s">
        <v>25197</v>
      </c>
      <c r="L4497" s="4" t="s">
        <v>78</v>
      </c>
      <c r="M4497" s="4" t="s">
        <v>2321</v>
      </c>
    </row>
    <row r="4498" customFormat="false" ht="15.75" hidden="false" customHeight="true" outlineLevel="0" collapsed="false">
      <c r="A4498" s="4" t="n">
        <v>11123</v>
      </c>
      <c r="B4498" s="4" t="s">
        <v>25198</v>
      </c>
      <c r="C4498" s="4"/>
      <c r="D4498" s="4" t="s">
        <v>25199</v>
      </c>
      <c r="E4498" s="5" t="s">
        <v>6387</v>
      </c>
      <c r="F4498" s="4" t="s">
        <v>45</v>
      </c>
      <c r="G4498" s="4" t="s">
        <v>27</v>
      </c>
      <c r="H4498" s="5" t="s">
        <v>25200</v>
      </c>
      <c r="I4498" s="4" t="s">
        <v>25201</v>
      </c>
      <c r="J4498" s="5" t="n">
        <f aca="false">LEN(K4498)</f>
        <v>19</v>
      </c>
      <c r="K4498" s="6" t="s">
        <v>25202</v>
      </c>
      <c r="L4498" s="4" t="s">
        <v>31</v>
      </c>
      <c r="M4498" s="4" t="s">
        <v>5765</v>
      </c>
    </row>
    <row r="4499" customFormat="false" ht="15.75" hidden="false" customHeight="true" outlineLevel="0" collapsed="false">
      <c r="A4499" s="4" t="n">
        <v>6146</v>
      </c>
      <c r="B4499" s="4" t="s">
        <v>25203</v>
      </c>
      <c r="C4499" s="4"/>
      <c r="D4499" s="4" t="s">
        <v>25204</v>
      </c>
      <c r="E4499" s="5" t="s">
        <v>2879</v>
      </c>
      <c r="F4499" s="4" t="s">
        <v>423</v>
      </c>
      <c r="G4499" s="4" t="s">
        <v>27</v>
      </c>
      <c r="H4499" s="5" t="s">
        <v>25205</v>
      </c>
      <c r="I4499" s="7" t="s">
        <v>25206</v>
      </c>
      <c r="J4499" s="5" t="n">
        <f aca="false">LEN(K4499)</f>
        <v>19</v>
      </c>
      <c r="K4499" s="6" t="s">
        <v>25207</v>
      </c>
      <c r="L4499" s="4" t="s">
        <v>31</v>
      </c>
      <c r="M4499" s="4" t="s">
        <v>25208</v>
      </c>
    </row>
    <row r="4500" customFormat="false" ht="15.75" hidden="false" customHeight="true" outlineLevel="0" collapsed="false">
      <c r="A4500" s="4" t="n">
        <v>6178</v>
      </c>
      <c r="B4500" s="4" t="s">
        <v>19232</v>
      </c>
      <c r="C4500" s="4"/>
      <c r="D4500" s="4" t="s">
        <v>25209</v>
      </c>
      <c r="E4500" s="5" t="s">
        <v>25210</v>
      </c>
      <c r="F4500" s="4" t="s">
        <v>25211</v>
      </c>
      <c r="G4500" s="4" t="s">
        <v>27</v>
      </c>
      <c r="H4500" s="5" t="s">
        <v>25212</v>
      </c>
      <c r="I4500" s="7" t="s">
        <v>25213</v>
      </c>
      <c r="J4500" s="5" t="n">
        <f aca="false">LEN(K4500)</f>
        <v>19</v>
      </c>
      <c r="K4500" s="6" t="s">
        <v>25214</v>
      </c>
      <c r="L4500" s="4" t="s">
        <v>57</v>
      </c>
      <c r="M4500" s="4" t="s">
        <v>8621</v>
      </c>
    </row>
    <row r="4501" customFormat="false" ht="15.75" hidden="false" customHeight="true" outlineLevel="0" collapsed="false">
      <c r="A4501" s="4" t="n">
        <v>6181</v>
      </c>
      <c r="B4501" s="4" t="s">
        <v>25215</v>
      </c>
      <c r="C4501" s="4"/>
      <c r="D4501" s="4" t="s">
        <v>25216</v>
      </c>
      <c r="E4501" s="5" t="s">
        <v>14650</v>
      </c>
      <c r="F4501" s="4" t="s">
        <v>14651</v>
      </c>
      <c r="G4501" s="4" t="s">
        <v>27</v>
      </c>
      <c r="H4501" s="5" t="s">
        <v>25217</v>
      </c>
      <c r="I4501" s="4" t="s">
        <v>25218</v>
      </c>
      <c r="J4501" s="5" t="n">
        <f aca="false">LEN(K4501)</f>
        <v>19</v>
      </c>
      <c r="K4501" s="10" t="s">
        <v>25219</v>
      </c>
      <c r="L4501" s="4" t="s">
        <v>21</v>
      </c>
      <c r="M4501" s="4" t="s">
        <v>1216</v>
      </c>
    </row>
    <row r="4502" customFormat="false" ht="15.75" hidden="false" customHeight="true" outlineLevel="0" collapsed="false">
      <c r="A4502" s="4" t="n">
        <v>6182</v>
      </c>
      <c r="B4502" s="4" t="s">
        <v>25215</v>
      </c>
      <c r="C4502" s="4"/>
      <c r="D4502" s="4" t="s">
        <v>25220</v>
      </c>
      <c r="E4502" s="5" t="s">
        <v>14650</v>
      </c>
      <c r="F4502" s="4" t="s">
        <v>14651</v>
      </c>
      <c r="G4502" s="4" t="s">
        <v>27</v>
      </c>
      <c r="H4502" s="5" t="s">
        <v>25217</v>
      </c>
      <c r="I4502" s="4" t="s">
        <v>25221</v>
      </c>
      <c r="J4502" s="5" t="n">
        <f aca="false">LEN(K4502)</f>
        <v>19</v>
      </c>
      <c r="K4502" s="6" t="s">
        <v>25219</v>
      </c>
      <c r="L4502" s="4" t="s">
        <v>31</v>
      </c>
      <c r="M4502" s="4" t="s">
        <v>1216</v>
      </c>
    </row>
    <row r="4503" customFormat="false" ht="27.75" hidden="false" customHeight="true" outlineLevel="0" collapsed="false">
      <c r="A4503" s="4" t="n">
        <v>6196</v>
      </c>
      <c r="B4503" s="4" t="s">
        <v>25222</v>
      </c>
      <c r="C4503" s="4"/>
      <c r="D4503" s="4" t="s">
        <v>25223</v>
      </c>
      <c r="E4503" s="5" t="s">
        <v>25224</v>
      </c>
      <c r="F4503" s="4" t="s">
        <v>25225</v>
      </c>
      <c r="G4503" s="4" t="s">
        <v>27</v>
      </c>
      <c r="H4503" s="5" t="s">
        <v>25226</v>
      </c>
      <c r="I4503" s="7" t="s">
        <v>25227</v>
      </c>
      <c r="J4503" s="5" t="n">
        <f aca="false">LEN(K4503)</f>
        <v>19</v>
      </c>
      <c r="K4503" s="6" t="s">
        <v>25228</v>
      </c>
      <c r="L4503" s="4" t="s">
        <v>21</v>
      </c>
      <c r="M4503" s="4" t="s">
        <v>577</v>
      </c>
    </row>
    <row r="4504" customFormat="false" ht="15.75" hidden="false" customHeight="true" outlineLevel="0" collapsed="false">
      <c r="A4504" s="4" t="n">
        <v>6199</v>
      </c>
      <c r="B4504" s="4" t="s">
        <v>25229</v>
      </c>
      <c r="C4504" s="4"/>
      <c r="D4504" s="4" t="s">
        <v>25230</v>
      </c>
      <c r="E4504" s="5" t="s">
        <v>25231</v>
      </c>
      <c r="F4504" s="4" t="s">
        <v>25232</v>
      </c>
      <c r="G4504" s="4" t="s">
        <v>27</v>
      </c>
      <c r="H4504" s="5" t="s">
        <v>25233</v>
      </c>
      <c r="I4504" s="7" t="s">
        <v>25234</v>
      </c>
      <c r="J4504" s="5" t="n">
        <f aca="false">LEN(K4504)</f>
        <v>19</v>
      </c>
      <c r="K4504" s="6" t="s">
        <v>25235</v>
      </c>
      <c r="L4504" s="4" t="s">
        <v>31</v>
      </c>
      <c r="M4504" s="4" t="s">
        <v>1979</v>
      </c>
    </row>
    <row r="4505" customFormat="false" ht="15.75" hidden="false" customHeight="true" outlineLevel="0" collapsed="false">
      <c r="A4505" s="4" t="n">
        <v>6202</v>
      </c>
      <c r="B4505" s="4" t="s">
        <v>25236</v>
      </c>
      <c r="C4505" s="4"/>
      <c r="D4505" s="4" t="s">
        <v>25237</v>
      </c>
      <c r="E4505" s="5" t="s">
        <v>1230</v>
      </c>
      <c r="F4505" s="4" t="s">
        <v>45</v>
      </c>
      <c r="G4505" s="4" t="s">
        <v>27</v>
      </c>
      <c r="H4505" s="5" t="s">
        <v>25238</v>
      </c>
      <c r="I4505" s="7" t="s">
        <v>25239</v>
      </c>
      <c r="J4505" s="5" t="n">
        <f aca="false">LEN(K4505)</f>
        <v>19</v>
      </c>
      <c r="K4505" s="6" t="str">
        <f aca="false">LOWER(SUBSTITUTE(SUBSTITUTE(SUBSTITUTE(SUBSTITUTE(SUBSTITUTE(SUBSTITUTE(SUBSTITUTE(B4505,"S.L.",""),"SL",""),"S.A.",""),"SA","")," ",""),".",""),",",""))&amp;".com"</f>
        <v>certurisfamilia.com</v>
      </c>
      <c r="L4505" s="4" t="s">
        <v>31</v>
      </c>
      <c r="M4505" s="4" t="s">
        <v>31</v>
      </c>
    </row>
    <row r="4506" customFormat="false" ht="15.75" hidden="false" customHeight="true" outlineLevel="0" collapsed="false">
      <c r="A4506" s="4" t="n">
        <v>6212</v>
      </c>
      <c r="B4506" s="4" t="s">
        <v>25240</v>
      </c>
      <c r="C4506" s="4"/>
      <c r="D4506" s="4" t="s">
        <v>25241</v>
      </c>
      <c r="E4506" s="5" t="s">
        <v>25242</v>
      </c>
      <c r="F4506" s="4" t="s">
        <v>3516</v>
      </c>
      <c r="G4506" s="4" t="s">
        <v>27</v>
      </c>
      <c r="H4506" s="5" t="s">
        <v>25243</v>
      </c>
      <c r="I4506" s="4" t="s">
        <v>25244</v>
      </c>
      <c r="J4506" s="5" t="n">
        <f aca="false">LEN(K4506)</f>
        <v>19</v>
      </c>
      <c r="K4506" s="6" t="s">
        <v>25245</v>
      </c>
      <c r="L4506" s="4" t="s">
        <v>637</v>
      </c>
      <c r="M4506" s="4" t="s">
        <v>577</v>
      </c>
    </row>
    <row r="4507" customFormat="false" ht="15.75" hidden="false" customHeight="true" outlineLevel="0" collapsed="false">
      <c r="A4507" s="4" t="n">
        <v>6219</v>
      </c>
      <c r="B4507" s="4" t="s">
        <v>25246</v>
      </c>
      <c r="C4507" s="4"/>
      <c r="D4507" s="4" t="s">
        <v>25247</v>
      </c>
      <c r="E4507" s="5" t="s">
        <v>25248</v>
      </c>
      <c r="F4507" s="4" t="s">
        <v>4479</v>
      </c>
      <c r="G4507" s="4" t="s">
        <v>27</v>
      </c>
      <c r="H4507" s="5" t="s">
        <v>25249</v>
      </c>
      <c r="I4507" s="7" t="s">
        <v>25250</v>
      </c>
      <c r="J4507" s="5" t="n">
        <f aca="false">LEN(K4507)</f>
        <v>19</v>
      </c>
      <c r="K4507" s="6" t="s">
        <v>25251</v>
      </c>
      <c r="L4507" s="4" t="s">
        <v>21</v>
      </c>
      <c r="M4507" s="4" t="s">
        <v>6467</v>
      </c>
    </row>
    <row r="4508" customFormat="false" ht="15.75" hidden="false" customHeight="true" outlineLevel="0" collapsed="false">
      <c r="A4508" s="4" t="n">
        <v>6222</v>
      </c>
      <c r="B4508" s="4" t="s">
        <v>25252</v>
      </c>
      <c r="C4508" s="4"/>
      <c r="D4508" s="4" t="s">
        <v>25253</v>
      </c>
      <c r="E4508" s="5" t="s">
        <v>7781</v>
      </c>
      <c r="F4508" s="4" t="s">
        <v>4479</v>
      </c>
      <c r="G4508" s="4" t="s">
        <v>27</v>
      </c>
      <c r="H4508" s="5" t="s">
        <v>25254</v>
      </c>
      <c r="I4508" s="7" t="s">
        <v>25255</v>
      </c>
      <c r="J4508" s="5" t="n">
        <f aca="false">LEN(K4508)</f>
        <v>19</v>
      </c>
      <c r="K4508" s="6" t="s">
        <v>25256</v>
      </c>
      <c r="L4508" s="4" t="s">
        <v>31</v>
      </c>
      <c r="M4508" s="4" t="s">
        <v>2890</v>
      </c>
    </row>
    <row r="4509" customFormat="false" ht="15.75" hidden="false" customHeight="true" outlineLevel="0" collapsed="false">
      <c r="A4509" s="4" t="n">
        <v>6224</v>
      </c>
      <c r="B4509" s="4" t="s">
        <v>25257</v>
      </c>
      <c r="C4509" s="4"/>
      <c r="D4509" s="4" t="s">
        <v>25258</v>
      </c>
      <c r="E4509" s="5" t="s">
        <v>2885</v>
      </c>
      <c r="F4509" s="4" t="s">
        <v>2886</v>
      </c>
      <c r="G4509" s="4" t="s">
        <v>27</v>
      </c>
      <c r="H4509" s="5" t="s">
        <v>25259</v>
      </c>
      <c r="I4509" s="4" t="s">
        <v>25260</v>
      </c>
      <c r="J4509" s="5" t="n">
        <f aca="false">LEN(K4509)</f>
        <v>19</v>
      </c>
      <c r="K4509" s="10" t="s">
        <v>25261</v>
      </c>
      <c r="L4509" s="4" t="s">
        <v>57</v>
      </c>
      <c r="M4509" s="4" t="s">
        <v>25262</v>
      </c>
    </row>
    <row r="4510" customFormat="false" ht="15.75" hidden="false" customHeight="true" outlineLevel="0" collapsed="false">
      <c r="A4510" s="4" t="n">
        <v>6245</v>
      </c>
      <c r="B4510" s="4" t="s">
        <v>25263</v>
      </c>
      <c r="C4510" s="4"/>
      <c r="D4510" s="4" t="s">
        <v>6381</v>
      </c>
      <c r="E4510" s="5" t="s">
        <v>1931</v>
      </c>
      <c r="F4510" s="4" t="s">
        <v>1317</v>
      </c>
      <c r="G4510" s="4" t="s">
        <v>27</v>
      </c>
      <c r="H4510" s="5" t="s">
        <v>25264</v>
      </c>
      <c r="I4510" s="4" t="s">
        <v>25265</v>
      </c>
      <c r="J4510" s="5" t="n">
        <f aca="false">LEN(K4510)</f>
        <v>19</v>
      </c>
      <c r="K4510" s="6" t="str">
        <f aca="false">LOWER(SUBSTITUTE(SUBSTITUTE(SUBSTITUTE(SUBSTITUTE(SUBSTITUTE(SUBSTITUTE(SUBSTITUTE(B4510,"S.L.",""),"SL",""),"S.A.",""),"SA","")," ",""),".",""),",",""))&amp;".com"</f>
        <v>hotelfontanella.com</v>
      </c>
      <c r="L4510" s="4" t="s">
        <v>31</v>
      </c>
      <c r="M4510" s="4" t="s">
        <v>877</v>
      </c>
    </row>
    <row r="4511" customFormat="false" ht="15.75" hidden="false" customHeight="true" outlineLevel="0" collapsed="false">
      <c r="A4511" s="4" t="n">
        <v>6253</v>
      </c>
      <c r="B4511" s="4" t="s">
        <v>2743</v>
      </c>
      <c r="C4511" s="4"/>
      <c r="D4511" s="4" t="s">
        <v>25266</v>
      </c>
      <c r="E4511" s="5" t="s">
        <v>2267</v>
      </c>
      <c r="F4511" s="4" t="s">
        <v>2268</v>
      </c>
      <c r="G4511" s="4" t="s">
        <v>27</v>
      </c>
      <c r="H4511" s="5" t="s">
        <v>25267</v>
      </c>
      <c r="I4511" s="7" t="s">
        <v>25268</v>
      </c>
      <c r="J4511" s="5" t="n">
        <f aca="false">LEN(K4511)</f>
        <v>19</v>
      </c>
      <c r="K4511" s="6" t="s">
        <v>25269</v>
      </c>
      <c r="L4511" s="4" t="s">
        <v>78</v>
      </c>
      <c r="M4511" s="4" t="s">
        <v>467</v>
      </c>
    </row>
    <row r="4512" customFormat="false" ht="15.75" hidden="false" customHeight="true" outlineLevel="0" collapsed="false">
      <c r="A4512" s="4" t="n">
        <v>6261</v>
      </c>
      <c r="B4512" s="4" t="s">
        <v>25270</v>
      </c>
      <c r="C4512" s="4"/>
      <c r="D4512" s="4" t="s">
        <v>25271</v>
      </c>
      <c r="E4512" s="5" t="s">
        <v>25272</v>
      </c>
      <c r="F4512" s="4" t="s">
        <v>22891</v>
      </c>
      <c r="G4512" s="4" t="s">
        <v>27</v>
      </c>
      <c r="H4512" s="5" t="s">
        <v>25273</v>
      </c>
      <c r="I4512" s="4" t="s">
        <v>25274</v>
      </c>
      <c r="J4512" s="5" t="n">
        <f aca="false">LEN(K4512)</f>
        <v>19</v>
      </c>
      <c r="K4512" s="6" t="s">
        <v>25261</v>
      </c>
      <c r="L4512" s="4" t="s">
        <v>21</v>
      </c>
      <c r="M4512" s="4" t="s">
        <v>1216</v>
      </c>
    </row>
    <row r="4513" customFormat="false" ht="15.75" hidden="false" customHeight="true" outlineLevel="0" collapsed="false">
      <c r="A4513" s="4" t="n">
        <v>6275</v>
      </c>
      <c r="B4513" s="4" t="s">
        <v>25275</v>
      </c>
      <c r="C4513" s="4"/>
      <c r="D4513" s="4" t="s">
        <v>25276</v>
      </c>
      <c r="E4513" s="5" t="s">
        <v>6387</v>
      </c>
      <c r="F4513" s="4" t="s">
        <v>45</v>
      </c>
      <c r="G4513" s="4" t="s">
        <v>27</v>
      </c>
      <c r="H4513" s="5" t="s">
        <v>25277</v>
      </c>
      <c r="I4513" s="4" t="s">
        <v>25278</v>
      </c>
      <c r="J4513" s="5" t="n">
        <f aca="false">LEN(K4513)</f>
        <v>19</v>
      </c>
      <c r="K4513" s="6" t="s">
        <v>25279</v>
      </c>
      <c r="L4513" s="4" t="s">
        <v>21</v>
      </c>
      <c r="M4513" s="4" t="s">
        <v>10060</v>
      </c>
    </row>
    <row r="4514" customFormat="false" ht="15.75" hidden="false" customHeight="true" outlineLevel="0" collapsed="false">
      <c r="A4514" s="4" t="n">
        <v>6276</v>
      </c>
      <c r="B4514" s="4" t="s">
        <v>25280</v>
      </c>
      <c r="C4514" s="4"/>
      <c r="D4514" s="4" t="s">
        <v>25281</v>
      </c>
      <c r="E4514" s="5" t="s">
        <v>1230</v>
      </c>
      <c r="F4514" s="4" t="s">
        <v>45</v>
      </c>
      <c r="G4514" s="4" t="s">
        <v>27</v>
      </c>
      <c r="H4514" s="5" t="s">
        <v>25282</v>
      </c>
      <c r="I4514" s="4" t="s">
        <v>25283</v>
      </c>
      <c r="J4514" s="5" t="n">
        <f aca="false">LEN(K4514)</f>
        <v>19</v>
      </c>
      <c r="K4514" s="6" t="s">
        <v>25261</v>
      </c>
      <c r="L4514" s="4" t="s">
        <v>21</v>
      </c>
      <c r="M4514" s="4" t="s">
        <v>555</v>
      </c>
    </row>
    <row r="4515" customFormat="false" ht="15.75" hidden="false" customHeight="true" outlineLevel="0" collapsed="false">
      <c r="A4515" s="4" t="n">
        <v>6279</v>
      </c>
      <c r="B4515" s="4" t="s">
        <v>25284</v>
      </c>
      <c r="C4515" s="4"/>
      <c r="D4515" s="4" t="s">
        <v>25285</v>
      </c>
      <c r="E4515" s="5" t="s">
        <v>1230</v>
      </c>
      <c r="F4515" s="4" t="s">
        <v>45</v>
      </c>
      <c r="G4515" s="4" t="s">
        <v>27</v>
      </c>
      <c r="H4515" s="5" t="s">
        <v>25286</v>
      </c>
      <c r="I4515" s="4" t="s">
        <v>25287</v>
      </c>
      <c r="J4515" s="5" t="n">
        <f aca="false">LEN(K4515)</f>
        <v>19</v>
      </c>
      <c r="K4515" s="10" t="s">
        <v>25288</v>
      </c>
      <c r="L4515" s="4" t="s">
        <v>31</v>
      </c>
      <c r="M4515" s="4" t="s">
        <v>23336</v>
      </c>
    </row>
    <row r="4516" customFormat="false" ht="15.75" hidden="false" customHeight="true" outlineLevel="0" collapsed="false">
      <c r="A4516" s="4" t="n">
        <v>6289</v>
      </c>
      <c r="B4516" s="4" t="s">
        <v>25289</v>
      </c>
      <c r="C4516" s="4"/>
      <c r="D4516" s="4" t="s">
        <v>25290</v>
      </c>
      <c r="E4516" s="5" t="s">
        <v>1230</v>
      </c>
      <c r="F4516" s="4" t="s">
        <v>45</v>
      </c>
      <c r="G4516" s="4" t="s">
        <v>27</v>
      </c>
      <c r="H4516" s="5" t="s">
        <v>25291</v>
      </c>
      <c r="I4516" s="4" t="s">
        <v>25292</v>
      </c>
      <c r="J4516" s="5" t="n">
        <f aca="false">LEN(K4516)</f>
        <v>19</v>
      </c>
      <c r="K4516" s="6" t="s">
        <v>25293</v>
      </c>
      <c r="L4516" s="4" t="s">
        <v>21</v>
      </c>
      <c r="M4516" s="4" t="s">
        <v>25294</v>
      </c>
    </row>
    <row r="4517" customFormat="false" ht="15.75" hidden="false" customHeight="true" outlineLevel="0" collapsed="false">
      <c r="A4517" s="4" t="n">
        <v>6323</v>
      </c>
      <c r="B4517" s="4" t="s">
        <v>25295</v>
      </c>
      <c r="C4517" s="4"/>
      <c r="D4517" s="4" t="s">
        <v>25296</v>
      </c>
      <c r="E4517" s="5" t="s">
        <v>6387</v>
      </c>
      <c r="F4517" s="4" t="s">
        <v>45</v>
      </c>
      <c r="G4517" s="4" t="s">
        <v>27</v>
      </c>
      <c r="H4517" s="5" t="s">
        <v>25297</v>
      </c>
      <c r="I4517" s="4" t="s">
        <v>25298</v>
      </c>
      <c r="J4517" s="5" t="n">
        <f aca="false">LEN(K4517)</f>
        <v>19</v>
      </c>
      <c r="K4517" s="10" t="s">
        <v>25299</v>
      </c>
      <c r="L4517" s="4" t="s">
        <v>31</v>
      </c>
      <c r="M4517" s="4" t="s">
        <v>4806</v>
      </c>
    </row>
    <row r="4518" customFormat="false" ht="15.75" hidden="false" customHeight="true" outlineLevel="0" collapsed="false">
      <c r="A4518" s="4" t="n">
        <v>6336</v>
      </c>
      <c r="B4518" s="4" t="s">
        <v>337</v>
      </c>
      <c r="C4518" s="4"/>
      <c r="D4518" s="4" t="s">
        <v>25300</v>
      </c>
      <c r="E4518" s="5" t="s">
        <v>44</v>
      </c>
      <c r="F4518" s="4" t="s">
        <v>45</v>
      </c>
      <c r="G4518" s="4" t="s">
        <v>27</v>
      </c>
      <c r="H4518" s="5" t="s">
        <v>25301</v>
      </c>
      <c r="I4518" s="7" t="s">
        <v>25302</v>
      </c>
      <c r="J4518" s="5" t="n">
        <f aca="false">LEN(K4518)</f>
        <v>19</v>
      </c>
      <c r="K4518" s="6" t="s">
        <v>25303</v>
      </c>
      <c r="L4518" s="4" t="s">
        <v>31</v>
      </c>
      <c r="M4518" s="4" t="s">
        <v>9786</v>
      </c>
    </row>
    <row r="4519" customFormat="false" ht="15.75" hidden="false" customHeight="true" outlineLevel="0" collapsed="false">
      <c r="A4519" s="4" t="n">
        <v>6353</v>
      </c>
      <c r="B4519" s="4" t="s">
        <v>25304</v>
      </c>
      <c r="C4519" s="4"/>
      <c r="D4519" s="4" t="s">
        <v>25305</v>
      </c>
      <c r="E4519" s="5" t="s">
        <v>6387</v>
      </c>
      <c r="F4519" s="4" t="s">
        <v>45</v>
      </c>
      <c r="G4519" s="4" t="s">
        <v>27</v>
      </c>
      <c r="H4519" s="5" t="s">
        <v>25306</v>
      </c>
      <c r="I4519" s="4" t="s">
        <v>25307</v>
      </c>
      <c r="J4519" s="5" t="n">
        <f aca="false">LEN(K4519)</f>
        <v>19</v>
      </c>
      <c r="K4519" s="10" t="s">
        <v>25261</v>
      </c>
      <c r="L4519" s="4" t="s">
        <v>31</v>
      </c>
      <c r="M4519" s="4" t="s">
        <v>21260</v>
      </c>
    </row>
    <row r="4520" customFormat="false" ht="15.75" hidden="false" customHeight="true" outlineLevel="0" collapsed="false">
      <c r="A4520" s="4" t="n">
        <v>6378</v>
      </c>
      <c r="B4520" s="4" t="s">
        <v>25308</v>
      </c>
      <c r="C4520" s="4"/>
      <c r="D4520" s="4" t="s">
        <v>25309</v>
      </c>
      <c r="E4520" s="5" t="s">
        <v>6387</v>
      </c>
      <c r="F4520" s="4" t="s">
        <v>45</v>
      </c>
      <c r="G4520" s="4" t="s">
        <v>27</v>
      </c>
      <c r="H4520" s="5" t="s">
        <v>25310</v>
      </c>
      <c r="I4520" s="7" t="s">
        <v>25307</v>
      </c>
      <c r="J4520" s="5" t="n">
        <f aca="false">LEN(K4520)</f>
        <v>19</v>
      </c>
      <c r="K4520" s="6" t="s">
        <v>25261</v>
      </c>
      <c r="L4520" s="4" t="s">
        <v>31</v>
      </c>
      <c r="M4520" s="4" t="s">
        <v>232</v>
      </c>
    </row>
    <row r="4521" customFormat="false" ht="15.75" hidden="false" customHeight="true" outlineLevel="0" collapsed="false">
      <c r="A4521" s="4" t="n">
        <v>6379</v>
      </c>
      <c r="B4521" s="4" t="s">
        <v>25308</v>
      </c>
      <c r="C4521" s="4"/>
      <c r="D4521" s="4" t="s">
        <v>25311</v>
      </c>
      <c r="E4521" s="5" t="s">
        <v>6387</v>
      </c>
      <c r="F4521" s="4" t="s">
        <v>45</v>
      </c>
      <c r="G4521" s="4" t="s">
        <v>27</v>
      </c>
      <c r="H4521" s="5" t="s">
        <v>25310</v>
      </c>
      <c r="I4521" s="4" t="s">
        <v>25307</v>
      </c>
      <c r="J4521" s="5" t="n">
        <f aca="false">LEN(K4521)</f>
        <v>19</v>
      </c>
      <c r="K4521" s="6" t="s">
        <v>25261</v>
      </c>
      <c r="L4521" s="4" t="s">
        <v>21</v>
      </c>
      <c r="M4521" s="4" t="s">
        <v>25312</v>
      </c>
    </row>
    <row r="4522" customFormat="false" ht="15.75" hidden="false" customHeight="true" outlineLevel="0" collapsed="false">
      <c r="A4522" s="4" t="n">
        <v>6381</v>
      </c>
      <c r="B4522" s="4" t="s">
        <v>25313</v>
      </c>
      <c r="C4522" s="4"/>
      <c r="D4522" s="4" t="s">
        <v>25314</v>
      </c>
      <c r="E4522" s="5" t="s">
        <v>1230</v>
      </c>
      <c r="F4522" s="4" t="s">
        <v>45</v>
      </c>
      <c r="G4522" s="4" t="s">
        <v>27</v>
      </c>
      <c r="H4522" s="5" t="s">
        <v>25315</v>
      </c>
      <c r="I4522" s="4" t="s">
        <v>25316</v>
      </c>
      <c r="J4522" s="5" t="n">
        <f aca="false">LEN(K4522)</f>
        <v>19</v>
      </c>
      <c r="K4522" s="6" t="s">
        <v>25317</v>
      </c>
      <c r="L4522" s="4" t="s">
        <v>57</v>
      </c>
      <c r="M4522" s="4" t="s">
        <v>794</v>
      </c>
    </row>
    <row r="4523" customFormat="false" ht="15.75" hidden="false" customHeight="true" outlineLevel="0" collapsed="false">
      <c r="A4523" s="4" t="n">
        <v>6385</v>
      </c>
      <c r="B4523" s="4" t="s">
        <v>25318</v>
      </c>
      <c r="C4523" s="4"/>
      <c r="D4523" s="4" t="s">
        <v>25319</v>
      </c>
      <c r="E4523" s="5" t="s">
        <v>2052</v>
      </c>
      <c r="F4523" s="4" t="s">
        <v>205</v>
      </c>
      <c r="G4523" s="4" t="s">
        <v>205</v>
      </c>
      <c r="H4523" s="5" t="s">
        <v>25320</v>
      </c>
      <c r="I4523" s="4" t="s">
        <v>25321</v>
      </c>
      <c r="J4523" s="5" t="n">
        <f aca="false">LEN(K4523)</f>
        <v>19</v>
      </c>
      <c r="K4523" s="6" t="s">
        <v>25322</v>
      </c>
      <c r="L4523" s="4" t="s">
        <v>57</v>
      </c>
      <c r="M4523" s="4" t="s">
        <v>31</v>
      </c>
    </row>
    <row r="4524" customFormat="false" ht="15.75" hidden="false" customHeight="true" outlineLevel="0" collapsed="false">
      <c r="A4524" s="4" t="n">
        <v>6397</v>
      </c>
      <c r="B4524" s="4" t="s">
        <v>25323</v>
      </c>
      <c r="C4524" s="4"/>
      <c r="D4524" s="4" t="s">
        <v>25324</v>
      </c>
      <c r="E4524" s="5" t="s">
        <v>17753</v>
      </c>
      <c r="F4524" s="4" t="s">
        <v>17754</v>
      </c>
      <c r="G4524" s="4" t="s">
        <v>27</v>
      </c>
      <c r="H4524" s="5" t="s">
        <v>25325</v>
      </c>
      <c r="I4524" s="4" t="s">
        <v>25326</v>
      </c>
      <c r="J4524" s="5" t="n">
        <f aca="false">LEN(K4524)</f>
        <v>19</v>
      </c>
      <c r="K4524" s="6" t="s">
        <v>25327</v>
      </c>
      <c r="L4524" s="4" t="s">
        <v>21</v>
      </c>
      <c r="M4524" s="4" t="s">
        <v>31</v>
      </c>
    </row>
    <row r="4525" customFormat="false" ht="15.75" hidden="false" customHeight="true" outlineLevel="0" collapsed="false">
      <c r="A4525" s="4" t="n">
        <v>6400</v>
      </c>
      <c r="B4525" s="4" t="s">
        <v>25328</v>
      </c>
      <c r="C4525" s="4"/>
      <c r="D4525" s="4" t="s">
        <v>25329</v>
      </c>
      <c r="E4525" s="5" t="s">
        <v>25330</v>
      </c>
      <c r="F4525" s="4" t="s">
        <v>423</v>
      </c>
      <c r="G4525" s="4" t="s">
        <v>27</v>
      </c>
      <c r="H4525" s="5" t="s">
        <v>25331</v>
      </c>
      <c r="I4525" s="4" t="s">
        <v>25332</v>
      </c>
      <c r="J4525" s="5" t="n">
        <f aca="false">LEN(K4525)</f>
        <v>19</v>
      </c>
      <c r="K4525" s="6" t="s">
        <v>25333</v>
      </c>
      <c r="L4525" s="4" t="s">
        <v>21</v>
      </c>
      <c r="M4525" s="4" t="s">
        <v>31</v>
      </c>
    </row>
    <row r="4526" customFormat="false" ht="15.75" hidden="false" customHeight="true" outlineLevel="0" collapsed="false">
      <c r="A4526" s="4" t="n">
        <v>6416</v>
      </c>
      <c r="B4526" s="4" t="s">
        <v>25334</v>
      </c>
      <c r="C4526" s="4"/>
      <c r="D4526" s="4" t="s">
        <v>25335</v>
      </c>
      <c r="E4526" s="5" t="s">
        <v>1931</v>
      </c>
      <c r="F4526" s="4" t="s">
        <v>1317</v>
      </c>
      <c r="G4526" s="4" t="s">
        <v>27</v>
      </c>
      <c r="H4526" s="5" t="s">
        <v>25336</v>
      </c>
      <c r="I4526" s="4" t="s">
        <v>25337</v>
      </c>
      <c r="J4526" s="5" t="n">
        <f aca="false">LEN(K4526)</f>
        <v>19</v>
      </c>
      <c r="K4526" s="6" t="s">
        <v>25338</v>
      </c>
      <c r="L4526" s="4" t="s">
        <v>31</v>
      </c>
      <c r="M4526" s="4" t="s">
        <v>31</v>
      </c>
    </row>
    <row r="4527" customFormat="false" ht="15.75" hidden="false" customHeight="true" outlineLevel="0" collapsed="false">
      <c r="A4527" s="4" t="n">
        <v>6419</v>
      </c>
      <c r="B4527" s="4" t="s">
        <v>25339</v>
      </c>
      <c r="C4527" s="4"/>
      <c r="D4527" s="4" t="s">
        <v>25340</v>
      </c>
      <c r="E4527" s="5" t="s">
        <v>1230</v>
      </c>
      <c r="F4527" s="4" t="s">
        <v>45</v>
      </c>
      <c r="G4527" s="4" t="s">
        <v>27</v>
      </c>
      <c r="H4527" s="5" t="s">
        <v>25341</v>
      </c>
      <c r="I4527" s="4" t="s">
        <v>25342</v>
      </c>
      <c r="J4527" s="5" t="n">
        <f aca="false">LEN(K4527)</f>
        <v>19</v>
      </c>
      <c r="K4527" s="6" t="s">
        <v>25343</v>
      </c>
      <c r="L4527" s="4" t="s">
        <v>31</v>
      </c>
      <c r="M4527" s="4" t="s">
        <v>794</v>
      </c>
    </row>
    <row r="4528" customFormat="false" ht="15.75" hidden="false" customHeight="true" outlineLevel="0" collapsed="false">
      <c r="A4528" s="4" t="n">
        <v>6432</v>
      </c>
      <c r="B4528" s="4" t="s">
        <v>25344</v>
      </c>
      <c r="C4528" s="4"/>
      <c r="D4528" s="4" t="s">
        <v>25345</v>
      </c>
      <c r="E4528" s="5" t="s">
        <v>25346</v>
      </c>
      <c r="F4528" s="4" t="s">
        <v>25347</v>
      </c>
      <c r="G4528" s="4" t="s">
        <v>27</v>
      </c>
      <c r="H4528" s="5" t="s">
        <v>25348</v>
      </c>
      <c r="I4528" s="7" t="s">
        <v>25349</v>
      </c>
      <c r="J4528" s="5" t="n">
        <f aca="false">LEN(K4528)</f>
        <v>19</v>
      </c>
      <c r="K4528" s="6" t="s">
        <v>25350</v>
      </c>
      <c r="L4528" s="4" t="s">
        <v>31</v>
      </c>
      <c r="M4528" s="4" t="s">
        <v>819</v>
      </c>
    </row>
    <row r="4529" customFormat="false" ht="15.75" hidden="false" customHeight="true" outlineLevel="0" collapsed="false">
      <c r="A4529" s="4" t="n">
        <v>6444</v>
      </c>
      <c r="B4529" s="4" t="s">
        <v>25351</v>
      </c>
      <c r="C4529" s="4"/>
      <c r="D4529" s="4" t="s">
        <v>25352</v>
      </c>
      <c r="E4529" s="5" t="s">
        <v>11819</v>
      </c>
      <c r="F4529" s="4" t="s">
        <v>11820</v>
      </c>
      <c r="G4529" s="4" t="s">
        <v>27</v>
      </c>
      <c r="H4529" s="5" t="s">
        <v>25353</v>
      </c>
      <c r="I4529" s="4" t="s">
        <v>25354</v>
      </c>
      <c r="J4529" s="5" t="n">
        <f aca="false">LEN(K4529)</f>
        <v>19</v>
      </c>
      <c r="K4529" s="6" t="s">
        <v>25355</v>
      </c>
      <c r="L4529" s="4" t="s">
        <v>31</v>
      </c>
      <c r="M4529" s="4" t="s">
        <v>695</v>
      </c>
    </row>
    <row r="4530" customFormat="false" ht="15.75" hidden="false" customHeight="true" outlineLevel="0" collapsed="false">
      <c r="A4530" s="4" t="n">
        <v>6460</v>
      </c>
      <c r="B4530" s="4" t="s">
        <v>25356</v>
      </c>
      <c r="C4530" s="4"/>
      <c r="D4530" s="4" t="s">
        <v>25357</v>
      </c>
      <c r="E4530" s="5" t="s">
        <v>11886</v>
      </c>
      <c r="F4530" s="4" t="s">
        <v>11880</v>
      </c>
      <c r="G4530" s="4" t="s">
        <v>27</v>
      </c>
      <c r="H4530" s="5" t="s">
        <v>25358</v>
      </c>
      <c r="I4530" s="4" t="s">
        <v>25359</v>
      </c>
      <c r="J4530" s="5" t="n">
        <f aca="false">LEN(K4530)</f>
        <v>19</v>
      </c>
      <c r="K4530" s="6" t="s">
        <v>25360</v>
      </c>
      <c r="L4530" s="4" t="s">
        <v>78</v>
      </c>
      <c r="M4530" s="4" t="s">
        <v>9530</v>
      </c>
    </row>
    <row r="4531" customFormat="false" ht="15.75" hidden="false" customHeight="true" outlineLevel="0" collapsed="false">
      <c r="A4531" s="4" t="n">
        <v>6466</v>
      </c>
      <c r="B4531" s="4" t="s">
        <v>25361</v>
      </c>
      <c r="C4531" s="4"/>
      <c r="D4531" s="4" t="s">
        <v>25362</v>
      </c>
      <c r="E4531" s="5" t="s">
        <v>25363</v>
      </c>
      <c r="F4531" s="4" t="s">
        <v>25364</v>
      </c>
      <c r="G4531" s="4" t="s">
        <v>27</v>
      </c>
      <c r="H4531" s="5" t="s">
        <v>25365</v>
      </c>
      <c r="I4531" s="4" t="s">
        <v>25366</v>
      </c>
      <c r="J4531" s="5" t="n">
        <f aca="false">LEN(K4531)</f>
        <v>19</v>
      </c>
      <c r="K4531" s="6" t="s">
        <v>25367</v>
      </c>
      <c r="L4531" s="4" t="s">
        <v>57</v>
      </c>
      <c r="M4531" s="4" t="s">
        <v>996</v>
      </c>
    </row>
    <row r="4532" customFormat="false" ht="15.75" hidden="false" customHeight="true" outlineLevel="0" collapsed="false">
      <c r="A4532" s="4" t="n">
        <v>6473</v>
      </c>
      <c r="B4532" s="4" t="s">
        <v>25368</v>
      </c>
      <c r="C4532" s="4"/>
      <c r="D4532" s="4" t="s">
        <v>25369</v>
      </c>
      <c r="E4532" s="5" t="s">
        <v>1230</v>
      </c>
      <c r="F4532" s="4" t="s">
        <v>45</v>
      </c>
      <c r="G4532" s="4" t="s">
        <v>27</v>
      </c>
      <c r="H4532" s="5" t="s">
        <v>25370</v>
      </c>
      <c r="I4532" s="7" t="s">
        <v>25371</v>
      </c>
      <c r="J4532" s="5" t="n">
        <f aca="false">LEN(K4532)</f>
        <v>19</v>
      </c>
      <c r="K4532" s="6" t="s">
        <v>25372</v>
      </c>
      <c r="L4532" s="4" t="s">
        <v>21</v>
      </c>
      <c r="M4532" s="4" t="s">
        <v>4281</v>
      </c>
    </row>
    <row r="4533" customFormat="false" ht="15.75" hidden="false" customHeight="true" outlineLevel="0" collapsed="false">
      <c r="A4533" s="4" t="n">
        <v>6499</v>
      </c>
      <c r="B4533" s="4" t="s">
        <v>25373</v>
      </c>
      <c r="C4533" s="4"/>
      <c r="D4533" s="4" t="s">
        <v>25374</v>
      </c>
      <c r="E4533" s="5" t="s">
        <v>11896</v>
      </c>
      <c r="F4533" s="4" t="s">
        <v>5112</v>
      </c>
      <c r="G4533" s="4" t="s">
        <v>27</v>
      </c>
      <c r="H4533" s="5" t="s">
        <v>25375</v>
      </c>
      <c r="I4533" s="4" t="s">
        <v>25376</v>
      </c>
      <c r="J4533" s="5" t="n">
        <f aca="false">LEN(K4533)</f>
        <v>19</v>
      </c>
      <c r="K4533" s="6" t="s">
        <v>25377</v>
      </c>
      <c r="L4533" s="4" t="s">
        <v>57</v>
      </c>
      <c r="M4533" s="4" t="s">
        <v>31</v>
      </c>
    </row>
    <row r="4534" customFormat="false" ht="15.75" hidden="false" customHeight="true" outlineLevel="0" collapsed="false">
      <c r="A4534" s="4" t="n">
        <v>6524</v>
      </c>
      <c r="B4534" s="4" t="s">
        <v>25378</v>
      </c>
      <c r="C4534" s="4"/>
      <c r="D4534" s="4" t="s">
        <v>25379</v>
      </c>
      <c r="E4534" s="5" t="s">
        <v>25380</v>
      </c>
      <c r="F4534" s="4" t="s">
        <v>25381</v>
      </c>
      <c r="G4534" s="4" t="s">
        <v>1423</v>
      </c>
      <c r="H4534" s="5" t="s">
        <v>25382</v>
      </c>
      <c r="I4534" s="4" t="s">
        <v>25383</v>
      </c>
      <c r="J4534" s="5" t="n">
        <f aca="false">LEN(K4534)</f>
        <v>19</v>
      </c>
      <c r="K4534" s="6" t="s">
        <v>25384</v>
      </c>
      <c r="L4534" s="4" t="s">
        <v>31</v>
      </c>
      <c r="M4534" s="4" t="s">
        <v>2429</v>
      </c>
    </row>
    <row r="4535" customFormat="false" ht="15.75" hidden="false" customHeight="true" outlineLevel="0" collapsed="false">
      <c r="A4535" s="4" t="n">
        <v>6543</v>
      </c>
      <c r="B4535" s="4" t="s">
        <v>25385</v>
      </c>
      <c r="C4535" s="4"/>
      <c r="D4535" s="4" t="s">
        <v>25386</v>
      </c>
      <c r="E4535" s="5" t="s">
        <v>10460</v>
      </c>
      <c r="F4535" s="4" t="s">
        <v>10461</v>
      </c>
      <c r="G4535" s="4" t="s">
        <v>299</v>
      </c>
      <c r="H4535" s="5" t="s">
        <v>25387</v>
      </c>
      <c r="I4535" s="4" t="s">
        <v>25388</v>
      </c>
      <c r="J4535" s="5" t="n">
        <f aca="false">LEN(K4535)</f>
        <v>19</v>
      </c>
      <c r="K4535" s="6" t="s">
        <v>25389</v>
      </c>
      <c r="L4535" s="4" t="s">
        <v>57</v>
      </c>
      <c r="M4535" s="4" t="s">
        <v>381</v>
      </c>
    </row>
    <row r="4536" customFormat="false" ht="15.75" hidden="false" customHeight="true" outlineLevel="0" collapsed="false">
      <c r="A4536" s="4" t="n">
        <v>6558</v>
      </c>
      <c r="B4536" s="4" t="s">
        <v>25390</v>
      </c>
      <c r="C4536" s="4"/>
      <c r="D4536" s="4" t="s">
        <v>25391</v>
      </c>
      <c r="E4536" s="5" t="s">
        <v>25392</v>
      </c>
      <c r="F4536" s="4" t="s">
        <v>25393</v>
      </c>
      <c r="G4536" s="4" t="s">
        <v>299</v>
      </c>
      <c r="H4536" s="5" t="s">
        <v>25394</v>
      </c>
      <c r="I4536" s="4" t="s">
        <v>25395</v>
      </c>
      <c r="J4536" s="5" t="n">
        <f aca="false">LEN(K4536)</f>
        <v>19</v>
      </c>
      <c r="K4536" s="6" t="str">
        <f aca="false">LOWER(SUBSTITUTE(SUBSTITUTE(SUBSTITUTE(SUBSTITUTE(SUBSTITUTE(SUBSTITUTE(SUBSTITUTE(B4536,"S.L.",""),"SL",""),"S.A.",""),"SA","")," ",""),".",""),",",""))&amp;".com"</f>
        <v>hotellosromeros.com</v>
      </c>
      <c r="L4536" s="4" t="s">
        <v>31</v>
      </c>
      <c r="M4536" s="4" t="s">
        <v>729</v>
      </c>
    </row>
    <row r="4537" customFormat="false" ht="15.75" hidden="false" customHeight="true" outlineLevel="0" collapsed="false">
      <c r="A4537" s="4" t="n">
        <v>6605</v>
      </c>
      <c r="B4537" s="4" t="s">
        <v>25396</v>
      </c>
      <c r="C4537" s="4"/>
      <c r="D4537" s="4" t="s">
        <v>25397</v>
      </c>
      <c r="E4537" s="5" t="s">
        <v>1153</v>
      </c>
      <c r="F4537" s="4" t="s">
        <v>1154</v>
      </c>
      <c r="G4537" s="4" t="s">
        <v>1155</v>
      </c>
      <c r="H4537" s="5" t="s">
        <v>25398</v>
      </c>
      <c r="I4537" s="4" t="s">
        <v>25399</v>
      </c>
      <c r="J4537" s="5" t="n">
        <f aca="false">LEN(K4537)</f>
        <v>19</v>
      </c>
      <c r="K4537" s="6" t="s">
        <v>25400</v>
      </c>
      <c r="L4537" s="4" t="s">
        <v>31</v>
      </c>
      <c r="M4537" s="4" t="s">
        <v>31</v>
      </c>
    </row>
    <row r="4538" customFormat="false" ht="15.75" hidden="false" customHeight="true" outlineLevel="0" collapsed="false">
      <c r="A4538" s="4" t="n">
        <v>6611</v>
      </c>
      <c r="B4538" s="4" t="s">
        <v>25401</v>
      </c>
      <c r="C4538" s="4"/>
      <c r="D4538" s="4" t="s">
        <v>25402</v>
      </c>
      <c r="E4538" s="5" t="s">
        <v>17863</v>
      </c>
      <c r="F4538" s="4" t="s">
        <v>1155</v>
      </c>
      <c r="G4538" s="4" t="s">
        <v>1155</v>
      </c>
      <c r="H4538" s="5" t="s">
        <v>25403</v>
      </c>
      <c r="I4538" s="4" t="s">
        <v>25404</v>
      </c>
      <c r="J4538" s="5" t="n">
        <f aca="false">LEN(K4538)</f>
        <v>19</v>
      </c>
      <c r="K4538" s="6" t="s">
        <v>25405</v>
      </c>
      <c r="L4538" s="4" t="s">
        <v>31</v>
      </c>
      <c r="M4538" s="4" t="s">
        <v>1369</v>
      </c>
    </row>
    <row r="4539" customFormat="false" ht="15.75" hidden="false" customHeight="true" outlineLevel="0" collapsed="false">
      <c r="A4539" s="4" t="n">
        <v>6617</v>
      </c>
      <c r="B4539" s="4" t="s">
        <v>25406</v>
      </c>
      <c r="C4539" s="4"/>
      <c r="D4539" s="4" t="s">
        <v>25407</v>
      </c>
      <c r="E4539" s="5" t="s">
        <v>25408</v>
      </c>
      <c r="F4539" s="4" t="s">
        <v>1155</v>
      </c>
      <c r="G4539" s="4" t="s">
        <v>1155</v>
      </c>
      <c r="H4539" s="5" t="s">
        <v>25409</v>
      </c>
      <c r="I4539" s="4" t="s">
        <v>25410</v>
      </c>
      <c r="J4539" s="5" t="n">
        <f aca="false">LEN(K4539)</f>
        <v>19</v>
      </c>
      <c r="K4539" s="6" t="s">
        <v>25411</v>
      </c>
      <c r="L4539" s="4" t="s">
        <v>31</v>
      </c>
      <c r="M4539" s="4" t="s">
        <v>209</v>
      </c>
    </row>
    <row r="4540" customFormat="false" ht="15.75" hidden="false" customHeight="true" outlineLevel="0" collapsed="false">
      <c r="A4540" s="4" t="n">
        <v>6624</v>
      </c>
      <c r="B4540" s="4" t="s">
        <v>25412</v>
      </c>
      <c r="C4540" s="4"/>
      <c r="D4540" s="4" t="s">
        <v>25413</v>
      </c>
      <c r="E4540" s="5" t="s">
        <v>25414</v>
      </c>
      <c r="F4540" s="4" t="s">
        <v>1542</v>
      </c>
      <c r="G4540" s="4" t="s">
        <v>1155</v>
      </c>
      <c r="H4540" s="5" t="s">
        <v>25415</v>
      </c>
      <c r="I4540" s="4" t="s">
        <v>25416</v>
      </c>
      <c r="J4540" s="5" t="n">
        <f aca="false">LEN(K4540)</f>
        <v>19</v>
      </c>
      <c r="K4540" s="6" t="s">
        <v>23194</v>
      </c>
      <c r="L4540" s="4" t="s">
        <v>31</v>
      </c>
      <c r="M4540" s="4" t="s">
        <v>1418</v>
      </c>
    </row>
    <row r="4541" customFormat="false" ht="15.75" hidden="false" customHeight="true" outlineLevel="0" collapsed="false">
      <c r="A4541" s="4" t="n">
        <v>6642</v>
      </c>
      <c r="B4541" s="4" t="s">
        <v>25417</v>
      </c>
      <c r="C4541" s="4"/>
      <c r="D4541" s="4" t="s">
        <v>25418</v>
      </c>
      <c r="E4541" s="5" t="s">
        <v>25419</v>
      </c>
      <c r="F4541" s="4" t="s">
        <v>1155</v>
      </c>
      <c r="G4541" s="4" t="s">
        <v>1155</v>
      </c>
      <c r="H4541" s="5" t="s">
        <v>25420</v>
      </c>
      <c r="I4541" s="7" t="s">
        <v>25421</v>
      </c>
      <c r="J4541" s="5" t="n">
        <f aca="false">LEN(K4541)</f>
        <v>19</v>
      </c>
      <c r="K4541" s="6" t="s">
        <v>25422</v>
      </c>
      <c r="L4541" s="4" t="s">
        <v>21</v>
      </c>
      <c r="M4541" s="4" t="s">
        <v>967</v>
      </c>
    </row>
    <row r="4542" customFormat="false" ht="15.75" hidden="false" customHeight="true" outlineLevel="0" collapsed="false">
      <c r="A4542" s="4" t="n">
        <v>6648</v>
      </c>
      <c r="B4542" s="4" t="s">
        <v>25423</v>
      </c>
      <c r="C4542" s="4"/>
      <c r="D4542" s="4" t="s">
        <v>25424</v>
      </c>
      <c r="E4542" s="5" t="s">
        <v>5635</v>
      </c>
      <c r="F4542" s="4" t="s">
        <v>5636</v>
      </c>
      <c r="G4542" s="4" t="s">
        <v>1155</v>
      </c>
      <c r="H4542" s="5" t="s">
        <v>25425</v>
      </c>
      <c r="I4542" s="4" t="s">
        <v>25426</v>
      </c>
      <c r="J4542" s="5" t="n">
        <f aca="false">LEN(K4542)</f>
        <v>19</v>
      </c>
      <c r="K4542" s="6" t="s">
        <v>25427</v>
      </c>
      <c r="L4542" s="4" t="s">
        <v>57</v>
      </c>
      <c r="M4542" s="4" t="s">
        <v>2097</v>
      </c>
    </row>
    <row r="4543" customFormat="false" ht="15.75" hidden="false" customHeight="true" outlineLevel="0" collapsed="false">
      <c r="A4543" s="4" t="n">
        <v>6651</v>
      </c>
      <c r="B4543" s="4" t="s">
        <v>25428</v>
      </c>
      <c r="C4543" s="4"/>
      <c r="D4543" s="4" t="s">
        <v>25429</v>
      </c>
      <c r="E4543" s="5" t="s">
        <v>6421</v>
      </c>
      <c r="F4543" s="4" t="s">
        <v>6422</v>
      </c>
      <c r="G4543" s="4" t="s">
        <v>1155</v>
      </c>
      <c r="H4543" s="5" t="s">
        <v>25430</v>
      </c>
      <c r="I4543" s="4" t="s">
        <v>6424</v>
      </c>
      <c r="J4543" s="5" t="n">
        <f aca="false">LEN(K4543)</f>
        <v>19</v>
      </c>
      <c r="K4543" s="6" t="s">
        <v>25431</v>
      </c>
      <c r="L4543" s="4" t="s">
        <v>31</v>
      </c>
      <c r="M4543" s="4" t="s">
        <v>419</v>
      </c>
    </row>
    <row r="4544" customFormat="false" ht="15.75" hidden="false" customHeight="true" outlineLevel="0" collapsed="false">
      <c r="A4544" s="4" t="n">
        <v>6674</v>
      </c>
      <c r="B4544" s="4" t="s">
        <v>25432</v>
      </c>
      <c r="C4544" s="4"/>
      <c r="D4544" s="4" t="s">
        <v>25433</v>
      </c>
      <c r="E4544" s="5" t="s">
        <v>7822</v>
      </c>
      <c r="F4544" s="4" t="s">
        <v>3533</v>
      </c>
      <c r="G4544" s="4" t="s">
        <v>1155</v>
      </c>
      <c r="H4544" s="5" t="s">
        <v>25434</v>
      </c>
      <c r="I4544" s="4" t="s">
        <v>25435</v>
      </c>
      <c r="J4544" s="5" t="n">
        <f aca="false">LEN(K4544)</f>
        <v>19</v>
      </c>
      <c r="K4544" s="10" t="s">
        <v>25436</v>
      </c>
      <c r="L4544" s="4" t="s">
        <v>66</v>
      </c>
      <c r="M4544" s="4" t="s">
        <v>3461</v>
      </c>
    </row>
    <row r="4545" customFormat="false" ht="15.75" hidden="false" customHeight="true" outlineLevel="0" collapsed="false">
      <c r="A4545" s="4" t="n">
        <v>6682</v>
      </c>
      <c r="B4545" s="4" t="s">
        <v>25437</v>
      </c>
      <c r="C4545" s="4"/>
      <c r="D4545" s="4" t="s">
        <v>25438</v>
      </c>
      <c r="E4545" s="5" t="s">
        <v>3794</v>
      </c>
      <c r="F4545" s="4" t="s">
        <v>3795</v>
      </c>
      <c r="G4545" s="4" t="s">
        <v>1155</v>
      </c>
      <c r="H4545" s="5" t="s">
        <v>25439</v>
      </c>
      <c r="I4545" s="7" t="s">
        <v>25440</v>
      </c>
      <c r="J4545" s="5" t="n">
        <f aca="false">LEN(K4545)</f>
        <v>19</v>
      </c>
      <c r="K4545" s="6" t="s">
        <v>25441</v>
      </c>
      <c r="L4545" s="4" t="s">
        <v>21</v>
      </c>
      <c r="M4545" s="4" t="s">
        <v>4855</v>
      </c>
    </row>
    <row r="4546" customFormat="false" ht="15.75" hidden="false" customHeight="true" outlineLevel="0" collapsed="false">
      <c r="A4546" s="4" t="n">
        <v>6683</v>
      </c>
      <c r="B4546" s="4" t="s">
        <v>25442</v>
      </c>
      <c r="C4546" s="4"/>
      <c r="D4546" s="4" t="s">
        <v>25443</v>
      </c>
      <c r="E4546" s="5" t="s">
        <v>25444</v>
      </c>
      <c r="F4546" s="4" t="s">
        <v>25445</v>
      </c>
      <c r="G4546" s="4" t="s">
        <v>1155</v>
      </c>
      <c r="H4546" s="5" t="s">
        <v>25446</v>
      </c>
      <c r="I4546" s="4" t="s">
        <v>25447</v>
      </c>
      <c r="J4546" s="5" t="n">
        <f aca="false">LEN(K4546)</f>
        <v>19</v>
      </c>
      <c r="K4546" s="10" t="s">
        <v>25448</v>
      </c>
      <c r="L4546" s="4" t="s">
        <v>78</v>
      </c>
      <c r="M4546" s="4" t="s">
        <v>22</v>
      </c>
    </row>
    <row r="4547" customFormat="false" ht="15.75" hidden="false" customHeight="true" outlineLevel="0" collapsed="false">
      <c r="A4547" s="4" t="n">
        <v>6700</v>
      </c>
      <c r="B4547" s="4" t="s">
        <v>25449</v>
      </c>
      <c r="C4547" s="4"/>
      <c r="D4547" s="4" t="s">
        <v>25450</v>
      </c>
      <c r="E4547" s="5" t="s">
        <v>25451</v>
      </c>
      <c r="F4547" s="4" t="s">
        <v>25452</v>
      </c>
      <c r="G4547" s="4" t="s">
        <v>1155</v>
      </c>
      <c r="H4547" s="5" t="s">
        <v>25453</v>
      </c>
      <c r="I4547" s="4" t="s">
        <v>25454</v>
      </c>
      <c r="J4547" s="5" t="n">
        <f aca="false">LEN(K4547)</f>
        <v>19</v>
      </c>
      <c r="K4547" s="6" t="s">
        <v>25455</v>
      </c>
      <c r="L4547" s="4" t="s">
        <v>21</v>
      </c>
      <c r="M4547" s="4" t="s">
        <v>1793</v>
      </c>
    </row>
    <row r="4548" customFormat="false" ht="15.75" hidden="false" customHeight="true" outlineLevel="0" collapsed="false">
      <c r="A4548" s="4" t="n">
        <v>6701</v>
      </c>
      <c r="B4548" s="4" t="s">
        <v>25456</v>
      </c>
      <c r="C4548" s="4"/>
      <c r="D4548" s="4" t="s">
        <v>25457</v>
      </c>
      <c r="E4548" s="5" t="s">
        <v>9757</v>
      </c>
      <c r="F4548" s="4" t="s">
        <v>9758</v>
      </c>
      <c r="G4548" s="4" t="s">
        <v>1155</v>
      </c>
      <c r="H4548" s="5" t="s">
        <v>25458</v>
      </c>
      <c r="I4548" s="7" t="s">
        <v>25459</v>
      </c>
      <c r="J4548" s="5" t="n">
        <f aca="false">LEN(K4548)</f>
        <v>19</v>
      </c>
      <c r="K4548" s="6" t="str">
        <f aca="false">LOWER(SUBSTITUTE(SUBSTITUTE(SUBSTITUTE(SUBSTITUTE(SUBSTITUTE(SUBSTITUTE(SUBSTITUTE(B4548,"S.L.",""),"SL",""),"S.A.",""),"SA","")," ",""),".",""),",",""))&amp;".com"</f>
        <v>fincalosviñales.com</v>
      </c>
      <c r="L4548" s="4" t="s">
        <v>31</v>
      </c>
      <c r="M4548" s="4" t="s">
        <v>680</v>
      </c>
    </row>
    <row r="4549" customFormat="false" ht="15.75" hidden="false" customHeight="true" outlineLevel="0" collapsed="false">
      <c r="A4549" s="4" t="n">
        <v>6702</v>
      </c>
      <c r="B4549" s="4" t="s">
        <v>25460</v>
      </c>
      <c r="C4549" s="4"/>
      <c r="D4549" s="4" t="s">
        <v>25461</v>
      </c>
      <c r="E4549" s="5" t="s">
        <v>9757</v>
      </c>
      <c r="F4549" s="4" t="s">
        <v>9758</v>
      </c>
      <c r="G4549" s="4" t="s">
        <v>1155</v>
      </c>
      <c r="H4549" s="5" t="s">
        <v>25462</v>
      </c>
      <c r="I4549" s="4" t="s">
        <v>25463</v>
      </c>
      <c r="J4549" s="5" t="n">
        <f aca="false">LEN(K4549)</f>
        <v>19</v>
      </c>
      <c r="K4549" s="6" t="s">
        <v>25464</v>
      </c>
      <c r="L4549" s="4" t="s">
        <v>31</v>
      </c>
      <c r="M4549" s="4" t="s">
        <v>31</v>
      </c>
    </row>
    <row r="4550" customFormat="false" ht="15.75" hidden="false" customHeight="true" outlineLevel="0" collapsed="false">
      <c r="A4550" s="4" t="n">
        <v>6720</v>
      </c>
      <c r="B4550" s="4" t="s">
        <v>25465</v>
      </c>
      <c r="C4550" s="4"/>
      <c r="D4550" s="4" t="s">
        <v>25466</v>
      </c>
      <c r="E4550" s="5" t="s">
        <v>25467</v>
      </c>
      <c r="F4550" s="4" t="s">
        <v>1155</v>
      </c>
      <c r="G4550" s="4" t="s">
        <v>1155</v>
      </c>
      <c r="H4550" s="5" t="s">
        <v>25468</v>
      </c>
      <c r="I4550" s="7" t="s">
        <v>25469</v>
      </c>
      <c r="J4550" s="5" t="n">
        <f aca="false">LEN(K4550)</f>
        <v>19</v>
      </c>
      <c r="K4550" s="6" t="str">
        <f aca="false">LOWER(SUBSTITUTE(SUBSTITUTE(SUBSTITUTE(SUBSTITUTE(SUBSTITUTE(SUBSTITUTE(SUBSTITUTE(B4550,"S.L.",""),"SL",""),"S.A.",""),"SA","")," ",""),".",""),",",""))&amp;".com"</f>
        <v>campanilemurcia.com</v>
      </c>
      <c r="L4550" s="4" t="s">
        <v>31</v>
      </c>
      <c r="M4550" s="4" t="s">
        <v>9530</v>
      </c>
    </row>
    <row r="4551" customFormat="false" ht="15.75" hidden="false" customHeight="true" outlineLevel="0" collapsed="false">
      <c r="A4551" s="4" t="n">
        <v>11564</v>
      </c>
      <c r="B4551" s="4" t="s">
        <v>6687</v>
      </c>
      <c r="C4551" s="4"/>
      <c r="D4551" s="4" t="s">
        <v>25470</v>
      </c>
      <c r="E4551" s="5" t="s">
        <v>25471</v>
      </c>
      <c r="F4551" s="4" t="s">
        <v>1423</v>
      </c>
      <c r="G4551" s="4" t="s">
        <v>1423</v>
      </c>
      <c r="H4551" s="5" t="s">
        <v>25472</v>
      </c>
      <c r="I4551" s="4" t="s">
        <v>25473</v>
      </c>
      <c r="J4551" s="5" t="n">
        <f aca="false">LEN(K4551)</f>
        <v>19</v>
      </c>
      <c r="K4551" s="6" t="s">
        <v>25474</v>
      </c>
      <c r="L4551" s="4" t="s">
        <v>66</v>
      </c>
      <c r="M4551" s="4" t="s">
        <v>368</v>
      </c>
    </row>
    <row r="4552" customFormat="false" ht="15.75" hidden="false" customHeight="true" outlineLevel="0" collapsed="false">
      <c r="A4552" s="4" t="n">
        <v>6736</v>
      </c>
      <c r="B4552" s="4" t="s">
        <v>25475</v>
      </c>
      <c r="C4552" s="4"/>
      <c r="D4552" s="4" t="s">
        <v>25476</v>
      </c>
      <c r="E4552" s="5" t="s">
        <v>25471</v>
      </c>
      <c r="F4552" s="4" t="s">
        <v>1423</v>
      </c>
      <c r="G4552" s="4" t="s">
        <v>1423</v>
      </c>
      <c r="H4552" s="5" t="s">
        <v>25477</v>
      </c>
      <c r="I4552" s="4" t="s">
        <v>25478</v>
      </c>
      <c r="J4552" s="5" t="n">
        <f aca="false">LEN(K4552)</f>
        <v>19</v>
      </c>
      <c r="K4552" s="6" t="s">
        <v>25479</v>
      </c>
      <c r="L4552" s="4" t="s">
        <v>21</v>
      </c>
      <c r="M4552" s="4" t="s">
        <v>695</v>
      </c>
    </row>
    <row r="4553" customFormat="false" ht="15.75" hidden="false" customHeight="true" outlineLevel="0" collapsed="false">
      <c r="A4553" s="4" t="n">
        <v>6759</v>
      </c>
      <c r="B4553" s="4" t="s">
        <v>25480</v>
      </c>
      <c r="C4553" s="4"/>
      <c r="D4553" s="4" t="s">
        <v>25481</v>
      </c>
      <c r="E4553" s="5" t="s">
        <v>25482</v>
      </c>
      <c r="F4553" s="4" t="s">
        <v>25483</v>
      </c>
      <c r="G4553" s="4" t="s">
        <v>1423</v>
      </c>
      <c r="H4553" s="5" t="s">
        <v>25484</v>
      </c>
      <c r="I4553" s="4" t="s">
        <v>25485</v>
      </c>
      <c r="J4553" s="5" t="n">
        <f aca="false">LEN(K4553)</f>
        <v>19</v>
      </c>
      <c r="K4553" s="6" t="s">
        <v>25486</v>
      </c>
      <c r="L4553" s="4" t="s">
        <v>57</v>
      </c>
      <c r="M4553" s="4" t="s">
        <v>1793</v>
      </c>
    </row>
    <row r="4554" customFormat="false" ht="15.75" hidden="false" customHeight="true" outlineLevel="0" collapsed="false">
      <c r="A4554" s="4" t="n">
        <v>11797</v>
      </c>
      <c r="B4554" s="4" t="s">
        <v>25487</v>
      </c>
      <c r="C4554" s="4"/>
      <c r="D4554" s="4" t="s">
        <v>25488</v>
      </c>
      <c r="E4554" s="5" t="s">
        <v>121</v>
      </c>
      <c r="F4554" s="4" t="s">
        <v>122</v>
      </c>
      <c r="G4554" s="4" t="s">
        <v>84</v>
      </c>
      <c r="H4554" s="5" t="s">
        <v>25489</v>
      </c>
      <c r="I4554" s="4" t="s">
        <v>25490</v>
      </c>
      <c r="J4554" s="5" t="n">
        <f aca="false">LEN(K4554)</f>
        <v>19</v>
      </c>
      <c r="K4554" s="6" t="s">
        <v>25491</v>
      </c>
      <c r="L4554" s="4" t="s">
        <v>31</v>
      </c>
      <c r="M4554" s="4" t="s">
        <v>1979</v>
      </c>
    </row>
    <row r="4555" customFormat="false" ht="15.75" hidden="false" customHeight="true" outlineLevel="0" collapsed="false">
      <c r="A4555" s="4" t="n">
        <v>11731</v>
      </c>
      <c r="B4555" s="4" t="s">
        <v>25492</v>
      </c>
      <c r="C4555" s="4"/>
      <c r="D4555" s="4" t="s">
        <v>25493</v>
      </c>
      <c r="E4555" s="5" t="s">
        <v>228</v>
      </c>
      <c r="F4555" s="4" t="s">
        <v>162</v>
      </c>
      <c r="G4555" s="4" t="s">
        <v>84</v>
      </c>
      <c r="H4555" s="5" t="s">
        <v>25494</v>
      </c>
      <c r="I4555" s="4" t="s">
        <v>25495</v>
      </c>
      <c r="J4555" s="5" t="n">
        <f aca="false">LEN(K4555)</f>
        <v>19</v>
      </c>
      <c r="K4555" s="6" t="s">
        <v>25496</v>
      </c>
      <c r="L4555" s="4" t="s">
        <v>57</v>
      </c>
      <c r="M4555" s="4" t="s">
        <v>31</v>
      </c>
    </row>
    <row r="4556" customFormat="false" ht="15.75" hidden="false" customHeight="true" outlineLevel="0" collapsed="false">
      <c r="A4556" s="4" t="n">
        <v>6776</v>
      </c>
      <c r="B4556" s="4" t="s">
        <v>25497</v>
      </c>
      <c r="C4556" s="4"/>
      <c r="D4556" s="4" t="s">
        <v>25498</v>
      </c>
      <c r="E4556" s="5" t="s">
        <v>3583</v>
      </c>
      <c r="F4556" s="4" t="s">
        <v>505</v>
      </c>
      <c r="G4556" s="4" t="s">
        <v>84</v>
      </c>
      <c r="H4556" s="5" t="s">
        <v>25499</v>
      </c>
      <c r="I4556" s="4" t="s">
        <v>25500</v>
      </c>
      <c r="J4556" s="5" t="n">
        <f aca="false">LEN(K4556)</f>
        <v>19</v>
      </c>
      <c r="K4556" s="6" t="s">
        <v>25501</v>
      </c>
      <c r="L4556" s="4" t="s">
        <v>1679</v>
      </c>
      <c r="M4556" s="4" t="s">
        <v>31</v>
      </c>
    </row>
    <row r="4557" customFormat="false" ht="15.75" hidden="false" customHeight="true" outlineLevel="0" collapsed="false">
      <c r="A4557" s="4" t="n">
        <v>6780</v>
      </c>
      <c r="B4557" s="4" t="s">
        <v>25502</v>
      </c>
      <c r="C4557" s="4"/>
      <c r="D4557" s="4" t="s">
        <v>25503</v>
      </c>
      <c r="E4557" s="5" t="s">
        <v>161</v>
      </c>
      <c r="F4557" s="4" t="s">
        <v>162</v>
      </c>
      <c r="G4557" s="4" t="s">
        <v>84</v>
      </c>
      <c r="H4557" s="5" t="s">
        <v>25504</v>
      </c>
      <c r="I4557" s="4" t="s">
        <v>25505</v>
      </c>
      <c r="J4557" s="5" t="n">
        <f aca="false">LEN(K4557)</f>
        <v>19</v>
      </c>
      <c r="K4557" s="6" t="s">
        <v>25506</v>
      </c>
      <c r="L4557" s="4" t="s">
        <v>637</v>
      </c>
      <c r="M4557" s="4" t="s">
        <v>232</v>
      </c>
    </row>
    <row r="4558" customFormat="false" ht="15.75" hidden="false" customHeight="true" outlineLevel="0" collapsed="false">
      <c r="A4558" s="4" t="n">
        <v>6808</v>
      </c>
      <c r="B4558" s="4" t="s">
        <v>25507</v>
      </c>
      <c r="C4558" s="4"/>
      <c r="D4558" s="4" t="s">
        <v>25508</v>
      </c>
      <c r="E4558" s="5" t="s">
        <v>504</v>
      </c>
      <c r="F4558" s="4" t="s">
        <v>15849</v>
      </c>
      <c r="G4558" s="4" t="s">
        <v>84</v>
      </c>
      <c r="H4558" s="5" t="s">
        <v>25509</v>
      </c>
      <c r="I4558" s="4" t="s">
        <v>25510</v>
      </c>
      <c r="J4558" s="5" t="n">
        <f aca="false">LEN(K4558)</f>
        <v>19</v>
      </c>
      <c r="K4558" s="6" t="s">
        <v>25511</v>
      </c>
      <c r="L4558" s="4" t="s">
        <v>31</v>
      </c>
      <c r="M4558" s="4" t="s">
        <v>763</v>
      </c>
    </row>
    <row r="4559" customFormat="false" ht="15.75" hidden="false" customHeight="true" outlineLevel="0" collapsed="false">
      <c r="A4559" s="4" t="n">
        <v>6817</v>
      </c>
      <c r="B4559" s="4" t="s">
        <v>25512</v>
      </c>
      <c r="C4559" s="4" t="s">
        <v>25513</v>
      </c>
      <c r="D4559" s="4" t="s">
        <v>25514</v>
      </c>
      <c r="E4559" s="5" t="s">
        <v>544</v>
      </c>
      <c r="F4559" s="4" t="s">
        <v>545</v>
      </c>
      <c r="G4559" s="4" t="s">
        <v>107</v>
      </c>
      <c r="H4559" s="5" t="s">
        <v>25515</v>
      </c>
      <c r="I4559" s="4" t="s">
        <v>25516</v>
      </c>
      <c r="J4559" s="5" t="n">
        <f aca="false">LEN(K4559)</f>
        <v>19</v>
      </c>
      <c r="K4559" s="6" t="s">
        <v>23180</v>
      </c>
      <c r="L4559" s="4" t="s">
        <v>57</v>
      </c>
      <c r="M4559" s="4" t="s">
        <v>31</v>
      </c>
    </row>
    <row r="4560" customFormat="false" ht="15.75" hidden="false" customHeight="true" outlineLevel="0" collapsed="false">
      <c r="A4560" s="4" t="n">
        <v>6846</v>
      </c>
      <c r="B4560" s="4" t="s">
        <v>25517</v>
      </c>
      <c r="C4560" s="4"/>
      <c r="D4560" s="4" t="s">
        <v>25518</v>
      </c>
      <c r="E4560" s="5" t="s">
        <v>17912</v>
      </c>
      <c r="F4560" s="4" t="s">
        <v>5150</v>
      </c>
      <c r="G4560" s="4" t="s">
        <v>84</v>
      </c>
      <c r="H4560" s="5" t="s">
        <v>25519</v>
      </c>
      <c r="I4560" s="4" t="s">
        <v>17914</v>
      </c>
      <c r="J4560" s="5" t="n">
        <f aca="false">LEN(K4560)</f>
        <v>19</v>
      </c>
      <c r="K4560" s="6" t="s">
        <v>25520</v>
      </c>
      <c r="L4560" s="4" t="s">
        <v>637</v>
      </c>
      <c r="M4560" s="4" t="s">
        <v>31</v>
      </c>
    </row>
    <row r="4561" customFormat="false" ht="15.75" hidden="false" customHeight="true" outlineLevel="0" collapsed="false">
      <c r="A4561" s="4" t="n">
        <v>6854</v>
      </c>
      <c r="B4561" s="4" t="s">
        <v>25521</v>
      </c>
      <c r="C4561" s="4"/>
      <c r="D4561" s="4" t="s">
        <v>25522</v>
      </c>
      <c r="E4561" s="5" t="s">
        <v>8481</v>
      </c>
      <c r="F4561" s="4" t="s">
        <v>8482</v>
      </c>
      <c r="G4561" s="4" t="s">
        <v>84</v>
      </c>
      <c r="H4561" s="5" t="s">
        <v>25523</v>
      </c>
      <c r="I4561" s="4" t="s">
        <v>25524</v>
      </c>
      <c r="J4561" s="5" t="n">
        <f aca="false">LEN(K4561)</f>
        <v>19</v>
      </c>
      <c r="K4561" s="6" t="s">
        <v>23692</v>
      </c>
      <c r="L4561" s="4" t="s">
        <v>637</v>
      </c>
      <c r="M4561" s="4" t="s">
        <v>877</v>
      </c>
    </row>
    <row r="4562" customFormat="false" ht="15.75" hidden="false" customHeight="true" outlineLevel="0" collapsed="false">
      <c r="A4562" s="4" t="n">
        <v>6858</v>
      </c>
      <c r="B4562" s="4" t="s">
        <v>25525</v>
      </c>
      <c r="C4562" s="4"/>
      <c r="D4562" s="4" t="s">
        <v>25526</v>
      </c>
      <c r="E4562" s="5" t="s">
        <v>25527</v>
      </c>
      <c r="F4562" s="4" t="s">
        <v>25528</v>
      </c>
      <c r="G4562" s="4" t="s">
        <v>84</v>
      </c>
      <c r="H4562" s="5" t="s">
        <v>25529</v>
      </c>
      <c r="I4562" s="4" t="s">
        <v>25530</v>
      </c>
      <c r="J4562" s="5" t="n">
        <f aca="false">LEN(K4562)</f>
        <v>19</v>
      </c>
      <c r="K4562" s="6" t="s">
        <v>25531</v>
      </c>
      <c r="L4562" s="4" t="s">
        <v>57</v>
      </c>
      <c r="M4562" s="4" t="s">
        <v>577</v>
      </c>
    </row>
    <row r="4563" customFormat="false" ht="15.75" hidden="false" customHeight="true" outlineLevel="0" collapsed="false">
      <c r="A4563" s="4" t="n">
        <v>6862</v>
      </c>
      <c r="B4563" s="4" t="s">
        <v>25532</v>
      </c>
      <c r="C4563" s="4"/>
      <c r="D4563" s="4" t="s">
        <v>25533</v>
      </c>
      <c r="E4563" s="5" t="s">
        <v>12044</v>
      </c>
      <c r="F4563" s="4" t="s">
        <v>12045</v>
      </c>
      <c r="G4563" s="4" t="s">
        <v>84</v>
      </c>
      <c r="H4563" s="5" t="s">
        <v>25534</v>
      </c>
      <c r="I4563" s="4" t="s">
        <v>25535</v>
      </c>
      <c r="J4563" s="5" t="n">
        <f aca="false">LEN(K4563)</f>
        <v>19</v>
      </c>
      <c r="K4563" s="10" t="s">
        <v>25536</v>
      </c>
      <c r="L4563" s="4" t="s">
        <v>31</v>
      </c>
      <c r="M4563" s="4" t="s">
        <v>1979</v>
      </c>
    </row>
    <row r="4564" customFormat="false" ht="15.75" hidden="false" customHeight="true" outlineLevel="0" collapsed="false">
      <c r="A4564" s="4" t="n">
        <v>6874</v>
      </c>
      <c r="B4564" s="4" t="s">
        <v>25537</v>
      </c>
      <c r="C4564" s="4"/>
      <c r="D4564" s="4" t="s">
        <v>25538</v>
      </c>
      <c r="E4564" s="5" t="s">
        <v>9764</v>
      </c>
      <c r="F4564" s="4" t="s">
        <v>4285</v>
      </c>
      <c r="G4564" s="4" t="s">
        <v>84</v>
      </c>
      <c r="H4564" s="5" t="s">
        <v>25539</v>
      </c>
      <c r="I4564" s="4" t="s">
        <v>25516</v>
      </c>
      <c r="J4564" s="5" t="n">
        <f aca="false">LEN(K4564)</f>
        <v>19</v>
      </c>
      <c r="K4564" s="6" t="s">
        <v>23180</v>
      </c>
      <c r="L4564" s="4" t="s">
        <v>31</v>
      </c>
      <c r="M4564" s="4" t="s">
        <v>31</v>
      </c>
    </row>
    <row r="4565" customFormat="false" ht="15.75" hidden="false" customHeight="true" outlineLevel="0" collapsed="false">
      <c r="A4565" s="4" t="n">
        <v>6884</v>
      </c>
      <c r="B4565" s="4" t="s">
        <v>25540</v>
      </c>
      <c r="C4565" s="4"/>
      <c r="D4565" s="4" t="s">
        <v>25541</v>
      </c>
      <c r="E4565" s="5" t="s">
        <v>1560</v>
      </c>
      <c r="F4565" s="4" t="s">
        <v>83</v>
      </c>
      <c r="G4565" s="4" t="s">
        <v>84</v>
      </c>
      <c r="H4565" s="5" t="s">
        <v>25542</v>
      </c>
      <c r="I4565" s="4" t="s">
        <v>25543</v>
      </c>
      <c r="J4565" s="5" t="n">
        <f aca="false">LEN(K4565)</f>
        <v>19</v>
      </c>
      <c r="K4565" s="6" t="s">
        <v>23923</v>
      </c>
      <c r="L4565" s="4" t="s">
        <v>31</v>
      </c>
      <c r="M4565" s="4" t="s">
        <v>1216</v>
      </c>
    </row>
    <row r="4566" customFormat="false" ht="15.75" hidden="false" customHeight="true" outlineLevel="0" collapsed="false">
      <c r="A4566" s="4" t="n">
        <v>6891</v>
      </c>
      <c r="B4566" s="4" t="s">
        <v>25544</v>
      </c>
      <c r="C4566" s="4"/>
      <c r="D4566" s="4" t="s">
        <v>25545</v>
      </c>
      <c r="E4566" s="5" t="s">
        <v>3583</v>
      </c>
      <c r="F4566" s="4" t="s">
        <v>9831</v>
      </c>
      <c r="G4566" s="4" t="s">
        <v>84</v>
      </c>
      <c r="H4566" s="5" t="s">
        <v>25546</v>
      </c>
      <c r="I4566" s="7" t="s">
        <v>25547</v>
      </c>
      <c r="J4566" s="5" t="n">
        <f aca="false">LEN(K4566)</f>
        <v>19</v>
      </c>
      <c r="K4566" s="6" t="s">
        <v>25143</v>
      </c>
      <c r="L4566" s="4" t="s">
        <v>21</v>
      </c>
      <c r="M4566" s="4" t="s">
        <v>1063</v>
      </c>
    </row>
    <row r="4567" customFormat="false" ht="15.75" hidden="false" customHeight="true" outlineLevel="0" collapsed="false">
      <c r="A4567" s="4" t="n">
        <v>6892</v>
      </c>
      <c r="B4567" s="4" t="s">
        <v>25548</v>
      </c>
      <c r="C4567" s="4"/>
      <c r="D4567" s="4" t="s">
        <v>25549</v>
      </c>
      <c r="E4567" s="5" t="s">
        <v>3583</v>
      </c>
      <c r="F4567" s="4" t="s">
        <v>9831</v>
      </c>
      <c r="G4567" s="4" t="s">
        <v>84</v>
      </c>
      <c r="H4567" s="5" t="s">
        <v>25550</v>
      </c>
      <c r="I4567" s="4" t="s">
        <v>25551</v>
      </c>
      <c r="J4567" s="5" t="n">
        <f aca="false">LEN(K4567)</f>
        <v>19</v>
      </c>
      <c r="K4567" s="6" t="s">
        <v>25552</v>
      </c>
      <c r="L4567" s="4" t="s">
        <v>31</v>
      </c>
      <c r="M4567" s="4" t="s">
        <v>4870</v>
      </c>
    </row>
    <row r="4568" customFormat="false" ht="15.75" hidden="false" customHeight="true" outlineLevel="0" collapsed="false">
      <c r="A4568" s="4" t="n">
        <v>6902</v>
      </c>
      <c r="B4568" s="4" t="s">
        <v>1322</v>
      </c>
      <c r="C4568" s="4"/>
      <c r="D4568" s="4" t="s">
        <v>25553</v>
      </c>
      <c r="E4568" s="5" t="s">
        <v>82</v>
      </c>
      <c r="F4568" s="4" t="s">
        <v>83</v>
      </c>
      <c r="G4568" s="4" t="s">
        <v>84</v>
      </c>
      <c r="H4568" s="5" t="s">
        <v>25554</v>
      </c>
      <c r="I4568" s="7" t="s">
        <v>25555</v>
      </c>
      <c r="J4568" s="5" t="n">
        <f aca="false">LEN(K4568)</f>
        <v>19</v>
      </c>
      <c r="K4568" s="6" t="s">
        <v>25556</v>
      </c>
      <c r="L4568" s="4" t="s">
        <v>66</v>
      </c>
      <c r="M4568" s="4" t="s">
        <v>8100</v>
      </c>
    </row>
    <row r="4569" customFormat="false" ht="15.75" hidden="false" customHeight="true" outlineLevel="0" collapsed="false">
      <c r="A4569" s="4" t="n">
        <v>6918</v>
      </c>
      <c r="B4569" s="4" t="s">
        <v>25557</v>
      </c>
      <c r="C4569" s="4"/>
      <c r="D4569" s="4" t="s">
        <v>25558</v>
      </c>
      <c r="E4569" s="5" t="s">
        <v>1768</v>
      </c>
      <c r="F4569" s="4" t="s">
        <v>83</v>
      </c>
      <c r="G4569" s="4" t="s">
        <v>84</v>
      </c>
      <c r="H4569" s="5" t="s">
        <v>25559</v>
      </c>
      <c r="I4569" s="7" t="s">
        <v>25560</v>
      </c>
      <c r="J4569" s="5" t="n">
        <f aca="false">LEN(K4569)</f>
        <v>19</v>
      </c>
      <c r="K4569" s="6" t="s">
        <v>25561</v>
      </c>
      <c r="L4569" s="4" t="s">
        <v>21</v>
      </c>
      <c r="M4569" s="4" t="s">
        <v>3470</v>
      </c>
    </row>
    <row r="4570" customFormat="false" ht="15.75" hidden="false" customHeight="true" outlineLevel="0" collapsed="false">
      <c r="A4570" s="4" t="n">
        <v>6934</v>
      </c>
      <c r="B4570" s="4" t="s">
        <v>25562</v>
      </c>
      <c r="C4570" s="4"/>
      <c r="D4570" s="4" t="s">
        <v>25563</v>
      </c>
      <c r="E4570" s="5" t="s">
        <v>1768</v>
      </c>
      <c r="F4570" s="4" t="s">
        <v>83</v>
      </c>
      <c r="G4570" s="4" t="s">
        <v>84</v>
      </c>
      <c r="H4570" s="5" t="s">
        <v>25564</v>
      </c>
      <c r="I4570" s="4" t="s">
        <v>25565</v>
      </c>
      <c r="J4570" s="5" t="n">
        <f aca="false">LEN(K4570)</f>
        <v>19</v>
      </c>
      <c r="K4570" s="6" t="str">
        <f aca="false">LOWER(SUBSTITUTE(SUBSTITUTE(SUBSTITUTE(SUBSTITUTE(SUBSTITUTE(SUBSTITUTE(SUBSTITUTE(B4570,"S.L.",""),"SL",""),"S.A.",""),"SA","")," ",""),".",""),",",""))&amp;".com"</f>
        <v>hotelcopacabana.com</v>
      </c>
      <c r="L4570" s="4" t="s">
        <v>21</v>
      </c>
      <c r="M4570" s="4" t="s">
        <v>749</v>
      </c>
    </row>
    <row r="4571" customFormat="false" ht="15.75" hidden="false" customHeight="true" outlineLevel="0" collapsed="false">
      <c r="A4571" s="4" t="n">
        <v>6940</v>
      </c>
      <c r="B4571" s="4" t="s">
        <v>25566</v>
      </c>
      <c r="C4571" s="4"/>
      <c r="D4571" s="4" t="s">
        <v>25567</v>
      </c>
      <c r="E4571" s="5" t="s">
        <v>82</v>
      </c>
      <c r="F4571" s="4" t="s">
        <v>83</v>
      </c>
      <c r="G4571" s="4" t="s">
        <v>84</v>
      </c>
      <c r="H4571" s="5" t="s">
        <v>25568</v>
      </c>
      <c r="I4571" s="4" t="s">
        <v>25569</v>
      </c>
      <c r="J4571" s="5" t="n">
        <f aca="false">LEN(K4571)</f>
        <v>19</v>
      </c>
      <c r="K4571" s="6" t="s">
        <v>25570</v>
      </c>
      <c r="L4571" s="4" t="s">
        <v>21</v>
      </c>
      <c r="M4571" s="4" t="s">
        <v>31</v>
      </c>
    </row>
    <row r="4572" customFormat="false" ht="15.75" hidden="false" customHeight="true" outlineLevel="0" collapsed="false">
      <c r="A4572" s="4" t="n">
        <v>7025</v>
      </c>
      <c r="B4572" s="4" t="s">
        <v>25571</v>
      </c>
      <c r="C4572" s="4"/>
      <c r="D4572" s="4" t="s">
        <v>25572</v>
      </c>
      <c r="E4572" s="5" t="s">
        <v>648</v>
      </c>
      <c r="F4572" s="4" t="s">
        <v>649</v>
      </c>
      <c r="G4572" s="4" t="s">
        <v>84</v>
      </c>
      <c r="H4572" s="5" t="s">
        <v>25573</v>
      </c>
      <c r="I4572" s="4" t="s">
        <v>25574</v>
      </c>
      <c r="J4572" s="5" t="n">
        <f aca="false">LEN(K4572)</f>
        <v>19</v>
      </c>
      <c r="K4572" s="6" t="s">
        <v>25575</v>
      </c>
      <c r="L4572" s="4" t="s">
        <v>21</v>
      </c>
      <c r="M4572" s="4" t="s">
        <v>4281</v>
      </c>
    </row>
    <row r="4573" customFormat="false" ht="15.75" hidden="false" customHeight="true" outlineLevel="0" collapsed="false">
      <c r="A4573" s="4" t="n">
        <v>7053</v>
      </c>
      <c r="B4573" s="4" t="s">
        <v>25576</v>
      </c>
      <c r="C4573" s="4"/>
      <c r="D4573" s="4" t="s">
        <v>25577</v>
      </c>
      <c r="E4573" s="5" t="s">
        <v>8481</v>
      </c>
      <c r="F4573" s="4" t="s">
        <v>8482</v>
      </c>
      <c r="G4573" s="4" t="s">
        <v>84</v>
      </c>
      <c r="H4573" s="5" t="s">
        <v>25578</v>
      </c>
      <c r="I4573" s="4" t="s">
        <v>25579</v>
      </c>
      <c r="J4573" s="5" t="n">
        <f aca="false">LEN(K4573)</f>
        <v>19</v>
      </c>
      <c r="K4573" s="6" t="s">
        <v>25580</v>
      </c>
      <c r="L4573" s="4" t="s">
        <v>78</v>
      </c>
      <c r="M4573" s="4" t="s">
        <v>31</v>
      </c>
    </row>
    <row r="4574" customFormat="false" ht="15.75" hidden="false" customHeight="true" outlineLevel="0" collapsed="false">
      <c r="A4574" s="4" t="n">
        <v>7069</v>
      </c>
      <c r="B4574" s="4" t="s">
        <v>25581</v>
      </c>
      <c r="C4574" s="4"/>
      <c r="D4574" s="4" t="s">
        <v>25582</v>
      </c>
      <c r="E4574" s="5" t="s">
        <v>564</v>
      </c>
      <c r="F4574" s="4" t="s">
        <v>565</v>
      </c>
      <c r="G4574" s="4" t="s">
        <v>84</v>
      </c>
      <c r="H4574" s="5" t="s">
        <v>25583</v>
      </c>
      <c r="I4574" s="7" t="s">
        <v>25584</v>
      </c>
      <c r="J4574" s="5" t="n">
        <f aca="false">LEN(K4574)</f>
        <v>19</v>
      </c>
      <c r="K4574" s="6" t="str">
        <f aca="false">LOWER(SUBSTITUTE(SUBSTITUTE(SUBSTITUTE(SUBSTITUTE(SUBSTITUTE(SUBSTITUTE(SUBSTITUTE(B4574,"S.L.",""),"SL",""),"S.A.",""),"SA","")," ",""),".",""),",",""))&amp;".com"</f>
        <v>arrecifepalmera.com</v>
      </c>
      <c r="L4574" s="4" t="s">
        <v>31</v>
      </c>
      <c r="M4574" s="4" t="s">
        <v>31</v>
      </c>
    </row>
    <row r="4575" customFormat="false" ht="15.75" hidden="false" customHeight="true" outlineLevel="0" collapsed="false">
      <c r="A4575" s="4" t="n">
        <v>7074</v>
      </c>
      <c r="B4575" s="4" t="s">
        <v>25585</v>
      </c>
      <c r="C4575" s="4"/>
      <c r="D4575" s="4" t="s">
        <v>25586</v>
      </c>
      <c r="E4575" s="5" t="s">
        <v>4284</v>
      </c>
      <c r="F4575" s="4" t="s">
        <v>4285</v>
      </c>
      <c r="G4575" s="4" t="s">
        <v>84</v>
      </c>
      <c r="H4575" s="5" t="s">
        <v>25587</v>
      </c>
      <c r="I4575" s="4" t="s">
        <v>25588</v>
      </c>
      <c r="J4575" s="5" t="n">
        <f aca="false">LEN(K4575)</f>
        <v>19</v>
      </c>
      <c r="K4575" s="6" t="s">
        <v>25589</v>
      </c>
      <c r="L4575" s="4" t="s">
        <v>57</v>
      </c>
      <c r="M4575" s="4" t="s">
        <v>1793</v>
      </c>
    </row>
    <row r="4576" customFormat="false" ht="15.75" hidden="false" customHeight="true" outlineLevel="0" collapsed="false">
      <c r="A4576" s="4" t="n">
        <v>7099</v>
      </c>
      <c r="B4576" s="4" t="s">
        <v>25590</v>
      </c>
      <c r="C4576" s="4"/>
      <c r="D4576" s="4" t="s">
        <v>25591</v>
      </c>
      <c r="E4576" s="5" t="s">
        <v>6455</v>
      </c>
      <c r="F4576" s="4" t="s">
        <v>4277</v>
      </c>
      <c r="G4576" s="4" t="s">
        <v>84</v>
      </c>
      <c r="H4576" s="5" t="s">
        <v>25592</v>
      </c>
      <c r="I4576" s="4" t="s">
        <v>25593</v>
      </c>
      <c r="J4576" s="5" t="n">
        <f aca="false">LEN(K4576)</f>
        <v>19</v>
      </c>
      <c r="K4576" s="6" t="s">
        <v>25594</v>
      </c>
      <c r="L4576" s="4" t="s">
        <v>21</v>
      </c>
      <c r="M4576" s="4" t="s">
        <v>178</v>
      </c>
    </row>
    <row r="4577" customFormat="false" ht="15.75" hidden="false" customHeight="true" outlineLevel="0" collapsed="false">
      <c r="A4577" s="4" t="n">
        <v>7100</v>
      </c>
      <c r="B4577" s="4" t="s">
        <v>25595</v>
      </c>
      <c r="C4577" s="4"/>
      <c r="D4577" s="4" t="s">
        <v>25596</v>
      </c>
      <c r="E4577" s="5" t="s">
        <v>6455</v>
      </c>
      <c r="F4577" s="4" t="s">
        <v>4277</v>
      </c>
      <c r="G4577" s="4" t="s">
        <v>84</v>
      </c>
      <c r="H4577" s="5" t="s">
        <v>25597</v>
      </c>
      <c r="I4577" s="4" t="s">
        <v>25598</v>
      </c>
      <c r="J4577" s="5" t="n">
        <f aca="false">LEN(K4577)</f>
        <v>19</v>
      </c>
      <c r="K4577" s="6" t="s">
        <v>25594</v>
      </c>
      <c r="L4577" s="4" t="s">
        <v>57</v>
      </c>
      <c r="M4577" s="4" t="s">
        <v>178</v>
      </c>
    </row>
    <row r="4578" customFormat="false" ht="15.75" hidden="false" customHeight="true" outlineLevel="0" collapsed="false">
      <c r="A4578" s="4" t="n">
        <v>7106</v>
      </c>
      <c r="B4578" s="4" t="s">
        <v>25599</v>
      </c>
      <c r="C4578" s="4"/>
      <c r="D4578" s="4" t="s">
        <v>25600</v>
      </c>
      <c r="E4578" s="5" t="s">
        <v>25601</v>
      </c>
      <c r="F4578" s="4" t="s">
        <v>4285</v>
      </c>
      <c r="G4578" s="4" t="s">
        <v>84</v>
      </c>
      <c r="H4578" s="5" t="s">
        <v>25602</v>
      </c>
      <c r="I4578" s="4" t="s">
        <v>25603</v>
      </c>
      <c r="J4578" s="5" t="n">
        <f aca="false">LEN(K4578)</f>
        <v>19</v>
      </c>
      <c r="K4578" s="6" t="s">
        <v>25604</v>
      </c>
      <c r="L4578" s="4" t="s">
        <v>57</v>
      </c>
      <c r="M4578" s="4" t="s">
        <v>1016</v>
      </c>
    </row>
    <row r="4579" customFormat="false" ht="15.75" hidden="false" customHeight="true" outlineLevel="0" collapsed="false">
      <c r="A4579" s="4" t="n">
        <v>7126</v>
      </c>
      <c r="B4579" s="4" t="s">
        <v>25605</v>
      </c>
      <c r="C4579" s="4"/>
      <c r="D4579" s="4" t="s">
        <v>25606</v>
      </c>
      <c r="E4579" s="5" t="s">
        <v>91</v>
      </c>
      <c r="F4579" s="4" t="s">
        <v>92</v>
      </c>
      <c r="G4579" s="4" t="s">
        <v>84</v>
      </c>
      <c r="H4579" s="5" t="s">
        <v>25607</v>
      </c>
      <c r="I4579" s="4" t="s">
        <v>25608</v>
      </c>
      <c r="J4579" s="5" t="n">
        <f aca="false">LEN(K4579)</f>
        <v>19</v>
      </c>
      <c r="K4579" s="6" t="s">
        <v>25609</v>
      </c>
      <c r="L4579" s="4" t="s">
        <v>31</v>
      </c>
      <c r="M4579" s="4" t="s">
        <v>16377</v>
      </c>
    </row>
    <row r="4580" customFormat="false" ht="15.75" hidden="false" customHeight="true" outlineLevel="0" collapsed="false">
      <c r="A4580" s="4" t="n">
        <v>7155</v>
      </c>
      <c r="B4580" s="4" t="s">
        <v>25610</v>
      </c>
      <c r="C4580" s="4"/>
      <c r="D4580" s="4" t="s">
        <v>25611</v>
      </c>
      <c r="E4580" s="5" t="s">
        <v>91</v>
      </c>
      <c r="F4580" s="4" t="s">
        <v>92</v>
      </c>
      <c r="G4580" s="4" t="s">
        <v>84</v>
      </c>
      <c r="H4580" s="5" t="s">
        <v>25612</v>
      </c>
      <c r="I4580" s="4" t="s">
        <v>25613</v>
      </c>
      <c r="J4580" s="5" t="n">
        <f aca="false">LEN(K4580)</f>
        <v>19</v>
      </c>
      <c r="K4580" s="6" t="s">
        <v>25614</v>
      </c>
      <c r="L4580" s="4" t="s">
        <v>21</v>
      </c>
      <c r="M4580" s="4" t="s">
        <v>381</v>
      </c>
    </row>
    <row r="4581" customFormat="false" ht="15.75" hidden="false" customHeight="true" outlineLevel="0" collapsed="false">
      <c r="A4581" s="4" t="n">
        <v>7200</v>
      </c>
      <c r="B4581" s="4" t="s">
        <v>25615</v>
      </c>
      <c r="C4581" s="4"/>
      <c r="D4581" s="4" t="s">
        <v>25616</v>
      </c>
      <c r="E4581" s="5" t="s">
        <v>5185</v>
      </c>
      <c r="F4581" s="4" t="s">
        <v>5186</v>
      </c>
      <c r="G4581" s="4" t="s">
        <v>84</v>
      </c>
      <c r="H4581" s="5" t="s">
        <v>25617</v>
      </c>
      <c r="I4581" s="4" t="s">
        <v>25618</v>
      </c>
      <c r="J4581" s="5" t="n">
        <f aca="false">LEN(K4581)</f>
        <v>19</v>
      </c>
      <c r="K4581" s="6" t="s">
        <v>25619</v>
      </c>
      <c r="L4581" s="4" t="s">
        <v>21</v>
      </c>
      <c r="M4581" s="4" t="s">
        <v>32</v>
      </c>
    </row>
    <row r="4582" customFormat="false" ht="15.75" hidden="false" customHeight="true" outlineLevel="0" collapsed="false">
      <c r="A4582" s="4" t="n">
        <v>7203</v>
      </c>
      <c r="B4582" s="4" t="s">
        <v>25620</v>
      </c>
      <c r="C4582" s="4"/>
      <c r="D4582" s="4" t="s">
        <v>25621</v>
      </c>
      <c r="E4582" s="5" t="s">
        <v>25622</v>
      </c>
      <c r="F4582" s="4" t="s">
        <v>25623</v>
      </c>
      <c r="G4582" s="4" t="s">
        <v>84</v>
      </c>
      <c r="H4582" s="5" t="s">
        <v>25624</v>
      </c>
      <c r="I4582" s="4" t="s">
        <v>25625</v>
      </c>
      <c r="J4582" s="5" t="n">
        <f aca="false">LEN(K4582)</f>
        <v>19</v>
      </c>
      <c r="K4582" s="6" t="s">
        <v>23180</v>
      </c>
      <c r="L4582" s="4" t="s">
        <v>31</v>
      </c>
      <c r="M4582" s="4" t="s">
        <v>17178</v>
      </c>
    </row>
    <row r="4583" customFormat="false" ht="15.75" hidden="false" customHeight="true" outlineLevel="0" collapsed="false">
      <c r="A4583" s="4" t="n">
        <v>7243</v>
      </c>
      <c r="B4583" s="4" t="s">
        <v>25626</v>
      </c>
      <c r="C4583" s="4"/>
      <c r="D4583" s="4" t="s">
        <v>25627</v>
      </c>
      <c r="E4583" s="5" t="s">
        <v>161</v>
      </c>
      <c r="F4583" s="4" t="s">
        <v>162</v>
      </c>
      <c r="G4583" s="4" t="s">
        <v>84</v>
      </c>
      <c r="H4583" s="5" t="s">
        <v>25628</v>
      </c>
      <c r="I4583" s="4" t="s">
        <v>25629</v>
      </c>
      <c r="J4583" s="5" t="n">
        <f aca="false">LEN(K4583)</f>
        <v>19</v>
      </c>
      <c r="K4583" s="6" t="s">
        <v>25630</v>
      </c>
      <c r="L4583" s="4" t="s">
        <v>31</v>
      </c>
      <c r="M4583" s="4" t="s">
        <v>1863</v>
      </c>
    </row>
    <row r="4584" customFormat="false" ht="15.75" hidden="false" customHeight="true" outlineLevel="0" collapsed="false">
      <c r="A4584" s="4" t="n">
        <v>7257</v>
      </c>
      <c r="B4584" s="4" t="s">
        <v>25631</v>
      </c>
      <c r="C4584" s="4"/>
      <c r="D4584" s="4" t="s">
        <v>25632</v>
      </c>
      <c r="E4584" s="5" t="s">
        <v>161</v>
      </c>
      <c r="F4584" s="4" t="s">
        <v>162</v>
      </c>
      <c r="G4584" s="4" t="s">
        <v>84</v>
      </c>
      <c r="H4584" s="5" t="s">
        <v>25633</v>
      </c>
      <c r="I4584" s="4" t="s">
        <v>25634</v>
      </c>
      <c r="J4584" s="5" t="n">
        <f aca="false">LEN(K4584)</f>
        <v>19</v>
      </c>
      <c r="K4584" s="6" t="s">
        <v>25635</v>
      </c>
      <c r="L4584" s="4" t="s">
        <v>21</v>
      </c>
      <c r="M4584" s="4" t="s">
        <v>828</v>
      </c>
    </row>
    <row r="4585" customFormat="false" ht="15.75" hidden="false" customHeight="true" outlineLevel="0" collapsed="false">
      <c r="A4585" s="4" t="n">
        <v>7259</v>
      </c>
      <c r="B4585" s="4" t="s">
        <v>25636</v>
      </c>
      <c r="C4585" s="4"/>
      <c r="D4585" s="4" t="s">
        <v>25637</v>
      </c>
      <c r="E4585" s="5" t="s">
        <v>228</v>
      </c>
      <c r="F4585" s="4" t="s">
        <v>162</v>
      </c>
      <c r="G4585" s="4" t="s">
        <v>84</v>
      </c>
      <c r="H4585" s="5" t="s">
        <v>25638</v>
      </c>
      <c r="I4585" s="4" t="s">
        <v>25639</v>
      </c>
      <c r="J4585" s="5" t="n">
        <f aca="false">LEN(K4585)</f>
        <v>19</v>
      </c>
      <c r="K4585" s="6" t="s">
        <v>23180</v>
      </c>
      <c r="L4585" s="4" t="s">
        <v>78</v>
      </c>
      <c r="M4585" s="4" t="s">
        <v>25640</v>
      </c>
    </row>
    <row r="4586" customFormat="false" ht="15.75" hidden="false" customHeight="true" outlineLevel="0" collapsed="false">
      <c r="A4586" s="4" t="n">
        <v>7262</v>
      </c>
      <c r="B4586" s="4" t="s">
        <v>25641</v>
      </c>
      <c r="C4586" s="4"/>
      <c r="D4586" s="4" t="s">
        <v>25642</v>
      </c>
      <c r="E4586" s="5" t="s">
        <v>228</v>
      </c>
      <c r="F4586" s="4" t="s">
        <v>162</v>
      </c>
      <c r="G4586" s="4" t="s">
        <v>84</v>
      </c>
      <c r="H4586" s="5" t="s">
        <v>25643</v>
      </c>
      <c r="I4586" s="7" t="s">
        <v>25644</v>
      </c>
      <c r="J4586" s="5" t="n">
        <f aca="false">LEN(K4586)</f>
        <v>19</v>
      </c>
      <c r="K4586" s="6" t="s">
        <v>23180</v>
      </c>
      <c r="L4586" s="4" t="s">
        <v>57</v>
      </c>
      <c r="M4586" s="4" t="s">
        <v>4281</v>
      </c>
    </row>
    <row r="4587" customFormat="false" ht="15.75" hidden="false" customHeight="true" outlineLevel="0" collapsed="false">
      <c r="A4587" s="4" t="n">
        <v>7287</v>
      </c>
      <c r="B4587" s="4" t="s">
        <v>25645</v>
      </c>
      <c r="C4587" s="4"/>
      <c r="D4587" s="4" t="s">
        <v>25646</v>
      </c>
      <c r="E4587" s="5" t="s">
        <v>504</v>
      </c>
      <c r="F4587" s="4" t="s">
        <v>505</v>
      </c>
      <c r="G4587" s="4" t="s">
        <v>84</v>
      </c>
      <c r="H4587" s="5" t="s">
        <v>25647</v>
      </c>
      <c r="I4587" s="4" t="s">
        <v>25648</v>
      </c>
      <c r="J4587" s="5" t="n">
        <f aca="false">LEN(K4587)</f>
        <v>19</v>
      </c>
      <c r="K4587" s="6" t="s">
        <v>25649</v>
      </c>
      <c r="L4587" s="4" t="s">
        <v>78</v>
      </c>
      <c r="M4587" s="4" t="s">
        <v>9493</v>
      </c>
    </row>
    <row r="4588" customFormat="false" ht="15.75" hidden="false" customHeight="true" outlineLevel="0" collapsed="false">
      <c r="A4588" s="4" t="n">
        <v>7315</v>
      </c>
      <c r="B4588" s="4" t="s">
        <v>25650</v>
      </c>
      <c r="C4588" s="4"/>
      <c r="D4588" s="4" t="s">
        <v>25651</v>
      </c>
      <c r="E4588" s="5" t="s">
        <v>1768</v>
      </c>
      <c r="F4588" s="4" t="s">
        <v>1769</v>
      </c>
      <c r="G4588" s="4" t="s">
        <v>84</v>
      </c>
      <c r="H4588" s="5" t="s">
        <v>25652</v>
      </c>
      <c r="I4588" s="4" t="s">
        <v>25653</v>
      </c>
      <c r="J4588" s="5" t="n">
        <f aca="false">LEN(K4588)</f>
        <v>19</v>
      </c>
      <c r="K4588" s="6" t="s">
        <v>25654</v>
      </c>
      <c r="L4588" s="4" t="s">
        <v>31</v>
      </c>
      <c r="M4588" s="4" t="s">
        <v>238</v>
      </c>
    </row>
    <row r="4589" customFormat="false" ht="15.75" hidden="false" customHeight="true" outlineLevel="0" collapsed="false">
      <c r="A4589" s="4" t="n">
        <v>7326</v>
      </c>
      <c r="B4589" s="4" t="s">
        <v>25655</v>
      </c>
      <c r="C4589" s="4"/>
      <c r="D4589" s="4" t="s">
        <v>25656</v>
      </c>
      <c r="E4589" s="5" t="s">
        <v>1768</v>
      </c>
      <c r="F4589" s="4" t="s">
        <v>1769</v>
      </c>
      <c r="G4589" s="4" t="s">
        <v>84</v>
      </c>
      <c r="H4589" s="5" t="s">
        <v>25657</v>
      </c>
      <c r="I4589" s="4" t="s">
        <v>25658</v>
      </c>
      <c r="J4589" s="5" t="n">
        <f aca="false">LEN(K4589)</f>
        <v>19</v>
      </c>
      <c r="K4589" s="6" t="s">
        <v>25659</v>
      </c>
      <c r="L4589" s="4" t="s">
        <v>57</v>
      </c>
      <c r="M4589" s="4" t="s">
        <v>13737</v>
      </c>
    </row>
    <row r="4590" customFormat="false" ht="15.75" hidden="false" customHeight="true" outlineLevel="0" collapsed="false">
      <c r="A4590" s="4" t="n">
        <v>7336</v>
      </c>
      <c r="B4590" s="4" t="s">
        <v>25660</v>
      </c>
      <c r="C4590" s="4"/>
      <c r="D4590" s="4" t="s">
        <v>25661</v>
      </c>
      <c r="E4590" s="5" t="s">
        <v>1768</v>
      </c>
      <c r="F4590" s="4" t="s">
        <v>1769</v>
      </c>
      <c r="G4590" s="4" t="s">
        <v>84</v>
      </c>
      <c r="H4590" s="5" t="s">
        <v>25662</v>
      </c>
      <c r="I4590" s="4" t="s">
        <v>25663</v>
      </c>
      <c r="J4590" s="5" t="n">
        <f aca="false">LEN(K4590)</f>
        <v>19</v>
      </c>
      <c r="K4590" s="6" t="s">
        <v>25664</v>
      </c>
      <c r="L4590" s="4" t="s">
        <v>31</v>
      </c>
      <c r="M4590" s="4" t="s">
        <v>9626</v>
      </c>
    </row>
    <row r="4591" customFormat="false" ht="15.75" hidden="false" customHeight="true" outlineLevel="0" collapsed="false">
      <c r="A4591" s="4" t="n">
        <v>7378</v>
      </c>
      <c r="B4591" s="4" t="s">
        <v>25665</v>
      </c>
      <c r="C4591" s="4"/>
      <c r="D4591" s="4" t="s">
        <v>25666</v>
      </c>
      <c r="E4591" s="5" t="s">
        <v>25667</v>
      </c>
      <c r="F4591" s="4" t="s">
        <v>9892</v>
      </c>
      <c r="G4591" s="4" t="s">
        <v>84</v>
      </c>
      <c r="H4591" s="5" t="s">
        <v>25668</v>
      </c>
      <c r="I4591" s="4" t="s">
        <v>25669</v>
      </c>
      <c r="J4591" s="5" t="n">
        <f aca="false">LEN(K4591)</f>
        <v>19</v>
      </c>
      <c r="K4591" s="6" t="s">
        <v>25670</v>
      </c>
      <c r="L4591" s="4" t="s">
        <v>31</v>
      </c>
      <c r="M4591" s="4" t="s">
        <v>2097</v>
      </c>
    </row>
    <row r="4592" customFormat="false" ht="15.75" hidden="false" customHeight="true" outlineLevel="0" collapsed="false">
      <c r="A4592" s="4" t="n">
        <v>7382</v>
      </c>
      <c r="B4592" s="4" t="s">
        <v>25671</v>
      </c>
      <c r="C4592" s="4"/>
      <c r="D4592" s="4" t="s">
        <v>25672</v>
      </c>
      <c r="E4592" s="5" t="s">
        <v>25673</v>
      </c>
      <c r="F4592" s="4" t="s">
        <v>25674</v>
      </c>
      <c r="G4592" s="4" t="s">
        <v>84</v>
      </c>
      <c r="H4592" s="5" t="s">
        <v>25675</v>
      </c>
      <c r="I4592" s="4" t="s">
        <v>25676</v>
      </c>
      <c r="J4592" s="5" t="n">
        <f aca="false">LEN(K4592)</f>
        <v>19</v>
      </c>
      <c r="K4592" s="6" t="s">
        <v>25677</v>
      </c>
      <c r="L4592" s="4" t="s">
        <v>21</v>
      </c>
      <c r="M4592" s="4" t="s">
        <v>1016</v>
      </c>
    </row>
    <row r="4593" customFormat="false" ht="15.75" hidden="false" customHeight="true" outlineLevel="0" collapsed="false">
      <c r="A4593" s="4" t="n">
        <v>7388</v>
      </c>
      <c r="B4593" s="4" t="s">
        <v>25678</v>
      </c>
      <c r="C4593" s="4"/>
      <c r="D4593" s="4" t="s">
        <v>25679</v>
      </c>
      <c r="E4593" s="5" t="s">
        <v>1961</v>
      </c>
      <c r="F4593" s="4" t="s">
        <v>1956</v>
      </c>
      <c r="G4593" s="4" t="s">
        <v>84</v>
      </c>
      <c r="H4593" s="5" t="s">
        <v>25680</v>
      </c>
      <c r="I4593" s="7" t="s">
        <v>25681</v>
      </c>
      <c r="J4593" s="5" t="n">
        <f aca="false">LEN(K4593)</f>
        <v>19</v>
      </c>
      <c r="K4593" s="6" t="s">
        <v>23180</v>
      </c>
      <c r="L4593" s="4" t="s">
        <v>31</v>
      </c>
      <c r="M4593" s="4" t="s">
        <v>10806</v>
      </c>
    </row>
    <row r="4594" customFormat="false" ht="15.75" hidden="false" customHeight="true" outlineLevel="0" collapsed="false">
      <c r="A4594" s="4" t="n">
        <v>7403</v>
      </c>
      <c r="B4594" s="4" t="s">
        <v>25682</v>
      </c>
      <c r="C4594" s="4"/>
      <c r="D4594" s="4" t="s">
        <v>25683</v>
      </c>
      <c r="E4594" s="5" t="s">
        <v>5228</v>
      </c>
      <c r="F4594" s="4" t="s">
        <v>2501</v>
      </c>
      <c r="G4594" s="4" t="s">
        <v>84</v>
      </c>
      <c r="H4594" s="5" t="s">
        <v>25684</v>
      </c>
      <c r="I4594" s="7" t="s">
        <v>25685</v>
      </c>
      <c r="J4594" s="5" t="n">
        <f aca="false">LEN(K4594)</f>
        <v>19</v>
      </c>
      <c r="K4594" s="6" t="s">
        <v>25686</v>
      </c>
      <c r="L4594" s="4" t="s">
        <v>21</v>
      </c>
      <c r="M4594" s="4" t="s">
        <v>577</v>
      </c>
    </row>
    <row r="4595" customFormat="false" ht="15.75" hidden="false" customHeight="true" outlineLevel="0" collapsed="false">
      <c r="A4595" s="4" t="n">
        <v>7415</v>
      </c>
      <c r="B4595" s="4" t="s">
        <v>25687</v>
      </c>
      <c r="C4595" s="4"/>
      <c r="D4595" s="4" t="s">
        <v>25688</v>
      </c>
      <c r="E4595" s="5" t="s">
        <v>510</v>
      </c>
      <c r="F4595" s="4" t="s">
        <v>511</v>
      </c>
      <c r="G4595" s="4" t="s">
        <v>84</v>
      </c>
      <c r="H4595" s="5" t="s">
        <v>25689</v>
      </c>
      <c r="I4595" s="4" t="s">
        <v>25690</v>
      </c>
      <c r="J4595" s="5" t="n">
        <f aca="false">LEN(K4595)</f>
        <v>19</v>
      </c>
      <c r="K4595" s="6" t="s">
        <v>23180</v>
      </c>
      <c r="L4595" s="4" t="s">
        <v>57</v>
      </c>
      <c r="M4595" s="4" t="s">
        <v>25691</v>
      </c>
    </row>
    <row r="4596" customFormat="false" ht="15.75" hidden="false" customHeight="true" outlineLevel="0" collapsed="false">
      <c r="A4596" s="4" t="n">
        <v>7421</v>
      </c>
      <c r="B4596" s="4" t="s">
        <v>25692</v>
      </c>
      <c r="C4596" s="4"/>
      <c r="D4596" s="4" t="s">
        <v>25693</v>
      </c>
      <c r="E4596" s="5" t="s">
        <v>510</v>
      </c>
      <c r="F4596" s="4" t="s">
        <v>511</v>
      </c>
      <c r="G4596" s="4" t="s">
        <v>84</v>
      </c>
      <c r="H4596" s="5" t="s">
        <v>25694</v>
      </c>
      <c r="I4596" s="4" t="s">
        <v>25695</v>
      </c>
      <c r="J4596" s="5" t="n">
        <f aca="false">LEN(K4596)</f>
        <v>19</v>
      </c>
      <c r="K4596" s="6" t="s">
        <v>25696</v>
      </c>
      <c r="L4596" s="4" t="s">
        <v>21</v>
      </c>
      <c r="M4596" s="4" t="s">
        <v>31</v>
      </c>
    </row>
    <row r="4597" customFormat="false" ht="15.75" hidden="false" customHeight="true" outlineLevel="0" collapsed="false">
      <c r="A4597" s="4" t="n">
        <v>7499</v>
      </c>
      <c r="B4597" s="4" t="s">
        <v>25697</v>
      </c>
      <c r="C4597" s="4"/>
      <c r="D4597" s="4" t="s">
        <v>25698</v>
      </c>
      <c r="E4597" s="5" t="s">
        <v>5500</v>
      </c>
      <c r="F4597" s="4" t="s">
        <v>888</v>
      </c>
      <c r="G4597" s="4" t="s">
        <v>84</v>
      </c>
      <c r="H4597" s="5" t="s">
        <v>25699</v>
      </c>
      <c r="I4597" s="4" t="s">
        <v>25700</v>
      </c>
      <c r="J4597" s="5" t="n">
        <f aca="false">LEN(K4597)</f>
        <v>19</v>
      </c>
      <c r="K4597" s="6" t="s">
        <v>23180</v>
      </c>
      <c r="L4597" s="4" t="s">
        <v>31</v>
      </c>
      <c r="M4597" s="4" t="s">
        <v>25701</v>
      </c>
    </row>
    <row r="4598" customFormat="false" ht="15.75" hidden="false" customHeight="true" outlineLevel="0" collapsed="false">
      <c r="A4598" s="4" t="n">
        <v>7506</v>
      </c>
      <c r="B4598" s="4" t="s">
        <v>25702</v>
      </c>
      <c r="C4598" s="4"/>
      <c r="D4598" s="4" t="s">
        <v>25703</v>
      </c>
      <c r="E4598" s="5" t="s">
        <v>5500</v>
      </c>
      <c r="F4598" s="4" t="s">
        <v>888</v>
      </c>
      <c r="G4598" s="4" t="s">
        <v>84</v>
      </c>
      <c r="H4598" s="5" t="s">
        <v>25704</v>
      </c>
      <c r="I4598" s="4" t="str">
        <f aca="false">IFERROR(__xludf.dummyfunction("""info@""&amp;LOWER(REGEXREPLACE(B4598,""[^A-Za-z0-9]"",""""))&amp;"".com"""),"info@calamillornousl.com")</f>
        <v>info@calamillornousl.com</v>
      </c>
      <c r="J4598" s="5" t="n">
        <f aca="false">LEN(K4598)</f>
        <v>19</v>
      </c>
      <c r="K4598" s="6" t="s">
        <v>25705</v>
      </c>
      <c r="L4598" s="4" t="s">
        <v>57</v>
      </c>
      <c r="M4598" s="4" t="s">
        <v>31</v>
      </c>
    </row>
    <row r="4599" customFormat="false" ht="15.75" hidden="false" customHeight="true" outlineLevel="0" collapsed="false">
      <c r="A4599" s="4" t="n">
        <v>7576</v>
      </c>
      <c r="B4599" s="4" t="s">
        <v>25706</v>
      </c>
      <c r="C4599" s="4"/>
      <c r="D4599" s="4" t="s">
        <v>25707</v>
      </c>
      <c r="E4599" s="5" t="s">
        <v>3554</v>
      </c>
      <c r="F4599" s="4" t="s">
        <v>3555</v>
      </c>
      <c r="G4599" s="4" t="s">
        <v>84</v>
      </c>
      <c r="H4599" s="5" t="s">
        <v>25708</v>
      </c>
      <c r="I4599" s="4" t="s">
        <v>25709</v>
      </c>
      <c r="J4599" s="5" t="n">
        <f aca="false">LEN(K4599)</f>
        <v>19</v>
      </c>
      <c r="K4599" s="6" t="s">
        <v>25710</v>
      </c>
      <c r="L4599" s="4" t="s">
        <v>21</v>
      </c>
      <c r="M4599" s="4" t="s">
        <v>828</v>
      </c>
    </row>
    <row r="4600" customFormat="false" ht="15.75" hidden="false" customHeight="true" outlineLevel="0" collapsed="false">
      <c r="A4600" s="4" t="n">
        <v>7617</v>
      </c>
      <c r="B4600" s="4" t="s">
        <v>25711</v>
      </c>
      <c r="C4600" s="4"/>
      <c r="D4600" s="4" t="s">
        <v>25712</v>
      </c>
      <c r="E4600" s="5" t="s">
        <v>25713</v>
      </c>
      <c r="F4600" s="4" t="s">
        <v>3566</v>
      </c>
      <c r="G4600" s="4" t="s">
        <v>84</v>
      </c>
      <c r="H4600" s="5" t="s">
        <v>25714</v>
      </c>
      <c r="I4600" s="7" t="s">
        <v>25715</v>
      </c>
      <c r="J4600" s="5" t="n">
        <f aca="false">LEN(K4600)</f>
        <v>19</v>
      </c>
      <c r="K4600" s="6" t="s">
        <v>25716</v>
      </c>
      <c r="L4600" s="4" t="s">
        <v>31</v>
      </c>
      <c r="M4600" s="4" t="s">
        <v>31</v>
      </c>
    </row>
    <row r="4601" customFormat="false" ht="15.75" hidden="false" customHeight="true" outlineLevel="0" collapsed="false">
      <c r="A4601" s="4" t="n">
        <v>7623</v>
      </c>
      <c r="B4601" s="4" t="s">
        <v>25717</v>
      </c>
      <c r="C4601" s="4"/>
      <c r="D4601" s="4" t="s">
        <v>25718</v>
      </c>
      <c r="E4601" s="5" t="s">
        <v>14855</v>
      </c>
      <c r="F4601" s="4" t="s">
        <v>7889</v>
      </c>
      <c r="G4601" s="4" t="s">
        <v>84</v>
      </c>
      <c r="H4601" s="5" t="s">
        <v>25719</v>
      </c>
      <c r="I4601" s="4" t="s">
        <v>25720</v>
      </c>
      <c r="J4601" s="5" t="n">
        <f aca="false">LEN(K4601)</f>
        <v>19</v>
      </c>
      <c r="K4601" s="6" t="s">
        <v>25721</v>
      </c>
      <c r="L4601" s="4" t="s">
        <v>57</v>
      </c>
      <c r="M4601" s="4" t="s">
        <v>1369</v>
      </c>
    </row>
    <row r="4602" customFormat="false" ht="15.75" hidden="false" customHeight="true" outlineLevel="0" collapsed="false">
      <c r="A4602" s="4" t="n">
        <v>7676</v>
      </c>
      <c r="B4602" s="4" t="s">
        <v>25722</v>
      </c>
      <c r="C4602" s="4"/>
      <c r="D4602" s="4" t="s">
        <v>25723</v>
      </c>
      <c r="E4602" s="5" t="s">
        <v>12100</v>
      </c>
      <c r="F4602" s="4" t="s">
        <v>83</v>
      </c>
      <c r="G4602" s="4" t="s">
        <v>84</v>
      </c>
      <c r="H4602" s="5" t="s">
        <v>25724</v>
      </c>
      <c r="I4602" s="7" t="str">
        <f aca="false">IFERROR(__xludf.dummyfunction("""info@""&amp;LOWER(REGEXREPLACE(B4602,""[^A-Za-z0-9]"",""""))&amp;"".com"""),"info@maxwellhotelssl.com")</f>
        <v>info@maxwellhotelssl.com</v>
      </c>
      <c r="J4602" s="5" t="n">
        <f aca="false">LEN(K4602)</f>
        <v>19</v>
      </c>
      <c r="K4602" s="6" t="s">
        <v>25725</v>
      </c>
      <c r="L4602" s="4" t="s">
        <v>57</v>
      </c>
      <c r="M4602" s="4" t="s">
        <v>31</v>
      </c>
    </row>
    <row r="4603" customFormat="false" ht="15.75" hidden="false" customHeight="true" outlineLevel="0" collapsed="false">
      <c r="A4603" s="4" t="n">
        <v>7699</v>
      </c>
      <c r="B4603" s="4" t="s">
        <v>25726</v>
      </c>
      <c r="C4603" s="4"/>
      <c r="D4603" s="4" t="s">
        <v>25727</v>
      </c>
      <c r="E4603" s="5" t="s">
        <v>504</v>
      </c>
      <c r="F4603" s="4" t="s">
        <v>505</v>
      </c>
      <c r="G4603" s="4" t="s">
        <v>84</v>
      </c>
      <c r="H4603" s="5" t="s">
        <v>25728</v>
      </c>
      <c r="I4603" s="4" t="s">
        <v>25729</v>
      </c>
      <c r="J4603" s="5" t="n">
        <f aca="false">LEN(K4603)</f>
        <v>19</v>
      </c>
      <c r="K4603" s="6" t="s">
        <v>25730</v>
      </c>
      <c r="L4603" s="4" t="s">
        <v>21</v>
      </c>
      <c r="M4603" s="4" t="s">
        <v>3960</v>
      </c>
    </row>
    <row r="4604" customFormat="false" ht="15.75" hidden="false" customHeight="true" outlineLevel="0" collapsed="false">
      <c r="A4604" s="4" t="n">
        <v>7700</v>
      </c>
      <c r="B4604" s="4" t="s">
        <v>25731</v>
      </c>
      <c r="C4604" s="4"/>
      <c r="D4604" s="4" t="s">
        <v>25732</v>
      </c>
      <c r="E4604" s="5" t="s">
        <v>504</v>
      </c>
      <c r="F4604" s="4" t="s">
        <v>505</v>
      </c>
      <c r="G4604" s="4" t="s">
        <v>84</v>
      </c>
      <c r="H4604" s="5" t="s">
        <v>25733</v>
      </c>
      <c r="I4604" s="4" t="s">
        <v>25516</v>
      </c>
      <c r="J4604" s="5" t="n">
        <f aca="false">LEN(K4604)</f>
        <v>19</v>
      </c>
      <c r="K4604" s="6" t="s">
        <v>23180</v>
      </c>
      <c r="L4604" s="4" t="s">
        <v>57</v>
      </c>
      <c r="M4604" s="4" t="s">
        <v>11081</v>
      </c>
    </row>
    <row r="4605" customFormat="false" ht="15.75" hidden="false" customHeight="true" outlineLevel="0" collapsed="false">
      <c r="A4605" s="4" t="n">
        <v>7703</v>
      </c>
      <c r="B4605" s="4" t="s">
        <v>25734</v>
      </c>
      <c r="C4605" s="4"/>
      <c r="D4605" s="4" t="s">
        <v>25735</v>
      </c>
      <c r="E4605" s="5" t="s">
        <v>504</v>
      </c>
      <c r="F4605" s="4" t="s">
        <v>505</v>
      </c>
      <c r="G4605" s="4" t="s">
        <v>84</v>
      </c>
      <c r="H4605" s="5" t="s">
        <v>25736</v>
      </c>
      <c r="I4605" s="4" t="str">
        <f aca="false">IFERROR(__xludf.dummyfunction("""info@""&amp;LOWER(REGEXREPLACE(B4605,""[^A-Za-z0-9]"",""""))&amp;"".com"""),"info@soltropicoplaya.com")</f>
        <v>info@soltropicoplaya.com</v>
      </c>
      <c r="J4605" s="5" t="n">
        <f aca="false">LEN(K4605)</f>
        <v>19</v>
      </c>
      <c r="K4605" s="6" t="s">
        <v>25737</v>
      </c>
      <c r="L4605" s="4" t="s">
        <v>78</v>
      </c>
      <c r="M4605" s="4" t="s">
        <v>9530</v>
      </c>
    </row>
    <row r="4606" customFormat="false" ht="15.75" hidden="false" customHeight="true" outlineLevel="0" collapsed="false">
      <c r="A4606" s="4" t="n">
        <v>7714</v>
      </c>
      <c r="B4606" s="4" t="s">
        <v>25738</v>
      </c>
      <c r="C4606" s="4"/>
      <c r="D4606" s="4" t="s">
        <v>25739</v>
      </c>
      <c r="E4606" s="5" t="s">
        <v>504</v>
      </c>
      <c r="F4606" s="4" t="s">
        <v>505</v>
      </c>
      <c r="G4606" s="4" t="s">
        <v>84</v>
      </c>
      <c r="H4606" s="5" t="s">
        <v>25740</v>
      </c>
      <c r="I4606" s="4" t="s">
        <v>25644</v>
      </c>
      <c r="J4606" s="5" t="n">
        <f aca="false">LEN(K4606)</f>
        <v>19</v>
      </c>
      <c r="K4606" s="6" t="s">
        <v>23180</v>
      </c>
      <c r="L4606" s="4" t="s">
        <v>21</v>
      </c>
      <c r="M4606" s="4" t="s">
        <v>25741</v>
      </c>
    </row>
    <row r="4607" customFormat="false" ht="15.75" hidden="false" customHeight="true" outlineLevel="0" collapsed="false">
      <c r="A4607" s="4" t="n">
        <v>7715</v>
      </c>
      <c r="B4607" s="4" t="s">
        <v>25742</v>
      </c>
      <c r="C4607" s="4"/>
      <c r="D4607" s="4" t="s">
        <v>25743</v>
      </c>
      <c r="E4607" s="5" t="s">
        <v>504</v>
      </c>
      <c r="F4607" s="4" t="s">
        <v>505</v>
      </c>
      <c r="G4607" s="4" t="s">
        <v>84</v>
      </c>
      <c r="H4607" s="5" t="s">
        <v>25744</v>
      </c>
      <c r="I4607" s="4" t="s">
        <v>25516</v>
      </c>
      <c r="J4607" s="5" t="n">
        <f aca="false">LEN(K4607)</f>
        <v>19</v>
      </c>
      <c r="K4607" s="6" t="s">
        <v>23180</v>
      </c>
      <c r="L4607" s="4" t="s">
        <v>57</v>
      </c>
      <c r="M4607" s="4" t="s">
        <v>102</v>
      </c>
    </row>
    <row r="4608" customFormat="false" ht="15.75" hidden="false" customHeight="true" outlineLevel="0" collapsed="false">
      <c r="A4608" s="4" t="n">
        <v>7764</v>
      </c>
      <c r="B4608" s="4" t="s">
        <v>25745</v>
      </c>
      <c r="C4608" s="4"/>
      <c r="D4608" s="4" t="s">
        <v>25746</v>
      </c>
      <c r="E4608" s="5" t="s">
        <v>3583</v>
      </c>
      <c r="F4608" s="4" t="s">
        <v>505</v>
      </c>
      <c r="G4608" s="4" t="s">
        <v>84</v>
      </c>
      <c r="H4608" s="5" t="s">
        <v>25747</v>
      </c>
      <c r="I4608" s="4" t="str">
        <f aca="false">IFERROR(__xludf.dummyfunction("""info@""&amp;LOWER(REGEXREPLACE(B4608,""[^A-Za-z0-9]"",""""))&amp;"".com"""),"info@palmiraparadise.com")</f>
        <v>info@palmiraparadise.com</v>
      </c>
      <c r="J4608" s="5" t="n">
        <f aca="false">LEN(K4608)</f>
        <v>19</v>
      </c>
      <c r="K4608" s="6" t="s">
        <v>25748</v>
      </c>
      <c r="L4608" s="4" t="s">
        <v>57</v>
      </c>
      <c r="M4608" s="4" t="s">
        <v>2232</v>
      </c>
    </row>
    <row r="4609" customFormat="false" ht="15.75" hidden="false" customHeight="true" outlineLevel="0" collapsed="false">
      <c r="A4609" s="4" t="n">
        <v>7779</v>
      </c>
      <c r="B4609" s="4" t="s">
        <v>25749</v>
      </c>
      <c r="C4609" s="4"/>
      <c r="D4609" s="4" t="s">
        <v>25750</v>
      </c>
      <c r="E4609" s="5" t="s">
        <v>6480</v>
      </c>
      <c r="F4609" s="4" t="s">
        <v>505</v>
      </c>
      <c r="G4609" s="4" t="s">
        <v>84</v>
      </c>
      <c r="H4609" s="5" t="s">
        <v>25751</v>
      </c>
      <c r="I4609" s="4" t="s">
        <v>25752</v>
      </c>
      <c r="J4609" s="5" t="n">
        <f aca="false">LEN(K4609)</f>
        <v>19</v>
      </c>
      <c r="K4609" s="6" t="s">
        <v>23180</v>
      </c>
      <c r="L4609" s="4" t="s">
        <v>57</v>
      </c>
      <c r="M4609" s="4" t="s">
        <v>11854</v>
      </c>
    </row>
    <row r="4610" customFormat="false" ht="15.75" hidden="false" customHeight="true" outlineLevel="0" collapsed="false">
      <c r="A4610" s="4" t="n">
        <v>7780</v>
      </c>
      <c r="B4610" s="4" t="s">
        <v>25753</v>
      </c>
      <c r="C4610" s="4"/>
      <c r="D4610" s="4" t="s">
        <v>25754</v>
      </c>
      <c r="E4610" s="5" t="s">
        <v>6480</v>
      </c>
      <c r="F4610" s="4" t="s">
        <v>505</v>
      </c>
      <c r="G4610" s="4" t="s">
        <v>84</v>
      </c>
      <c r="H4610" s="5" t="s">
        <v>25755</v>
      </c>
      <c r="I4610" s="4" t="s">
        <v>25756</v>
      </c>
      <c r="J4610" s="5" t="n">
        <f aca="false">LEN(K4610)</f>
        <v>19</v>
      </c>
      <c r="K4610" s="6" t="s">
        <v>23180</v>
      </c>
      <c r="L4610" s="4" t="s">
        <v>31</v>
      </c>
      <c r="M4610" s="4" t="s">
        <v>17328</v>
      </c>
    </row>
    <row r="4611" customFormat="false" ht="15.75" hidden="false" customHeight="true" outlineLevel="0" collapsed="false">
      <c r="A4611" s="4" t="n">
        <v>7782</v>
      </c>
      <c r="B4611" s="4" t="s">
        <v>25757</v>
      </c>
      <c r="C4611" s="4"/>
      <c r="D4611" s="4" t="s">
        <v>25758</v>
      </c>
      <c r="E4611" s="5" t="s">
        <v>6480</v>
      </c>
      <c r="F4611" s="4" t="s">
        <v>505</v>
      </c>
      <c r="G4611" s="4" t="s">
        <v>84</v>
      </c>
      <c r="H4611" s="5" t="s">
        <v>25759</v>
      </c>
      <c r="I4611" s="4" t="s">
        <v>25760</v>
      </c>
      <c r="J4611" s="5" t="n">
        <f aca="false">LEN(K4611)</f>
        <v>19</v>
      </c>
      <c r="K4611" s="6" t="s">
        <v>23180</v>
      </c>
      <c r="L4611" s="4" t="s">
        <v>1970</v>
      </c>
      <c r="M4611" s="4" t="s">
        <v>31</v>
      </c>
    </row>
    <row r="4612" customFormat="false" ht="15.75" hidden="false" customHeight="true" outlineLevel="0" collapsed="false">
      <c r="A4612" s="4" t="n">
        <v>7813</v>
      </c>
      <c r="B4612" s="4" t="s">
        <v>25761</v>
      </c>
      <c r="C4612" s="4"/>
      <c r="D4612" s="4" t="s">
        <v>25762</v>
      </c>
      <c r="E4612" s="5" t="s">
        <v>2931</v>
      </c>
      <c r="F4612" s="4" t="s">
        <v>83</v>
      </c>
      <c r="G4612" s="4" t="s">
        <v>84</v>
      </c>
      <c r="H4612" s="5" t="s">
        <v>25763</v>
      </c>
      <c r="I4612" s="7" t="s">
        <v>25764</v>
      </c>
      <c r="J4612" s="5" t="n">
        <f aca="false">LEN(K4612)</f>
        <v>19</v>
      </c>
      <c r="K4612" s="5" t="s">
        <v>25765</v>
      </c>
      <c r="L4612" s="4" t="s">
        <v>31</v>
      </c>
      <c r="M4612" s="4" t="s">
        <v>133</v>
      </c>
    </row>
    <row r="4613" customFormat="false" ht="15.75" hidden="false" customHeight="true" outlineLevel="0" collapsed="false">
      <c r="A4613" s="4" t="n">
        <v>7818</v>
      </c>
      <c r="B4613" s="4" t="s">
        <v>25766</v>
      </c>
      <c r="C4613" s="4"/>
      <c r="D4613" s="4" t="s">
        <v>25767</v>
      </c>
      <c r="E4613" s="5" t="s">
        <v>2928</v>
      </c>
      <c r="F4613" s="4" t="s">
        <v>83</v>
      </c>
      <c r="G4613" s="4" t="s">
        <v>84</v>
      </c>
      <c r="H4613" s="5" t="s">
        <v>25768</v>
      </c>
      <c r="I4613" s="4" t="s">
        <v>25769</v>
      </c>
      <c r="J4613" s="5" t="n">
        <f aca="false">LEN(K4613)</f>
        <v>19</v>
      </c>
      <c r="K4613" s="6" t="s">
        <v>25770</v>
      </c>
      <c r="L4613" s="4" t="s">
        <v>57</v>
      </c>
      <c r="M4613" s="4" t="s">
        <v>577</v>
      </c>
    </row>
    <row r="4614" customFormat="false" ht="15.75" hidden="false" customHeight="true" outlineLevel="0" collapsed="false">
      <c r="A4614" s="4" t="n">
        <v>7826</v>
      </c>
      <c r="B4614" s="4" t="s">
        <v>25771</v>
      </c>
      <c r="C4614" s="4"/>
      <c r="D4614" s="4" t="s">
        <v>25772</v>
      </c>
      <c r="E4614" s="5" t="s">
        <v>2931</v>
      </c>
      <c r="F4614" s="4" t="s">
        <v>83</v>
      </c>
      <c r="G4614" s="4" t="s">
        <v>84</v>
      </c>
      <c r="H4614" s="5" t="s">
        <v>25773</v>
      </c>
      <c r="I4614" s="7" t="s">
        <v>25774</v>
      </c>
      <c r="J4614" s="5" t="n">
        <f aca="false">LEN(K4614)</f>
        <v>19</v>
      </c>
      <c r="K4614" s="6" t="s">
        <v>25775</v>
      </c>
      <c r="L4614" s="4" t="s">
        <v>21</v>
      </c>
      <c r="M4614" s="4" t="s">
        <v>2097</v>
      </c>
    </row>
    <row r="4615" customFormat="false" ht="15.75" hidden="false" customHeight="true" outlineLevel="0" collapsed="false">
      <c r="A4615" s="4" t="n">
        <v>7834</v>
      </c>
      <c r="B4615" s="4" t="s">
        <v>25776</v>
      </c>
      <c r="C4615" s="4"/>
      <c r="D4615" s="4" t="s">
        <v>25777</v>
      </c>
      <c r="E4615" s="5" t="s">
        <v>25778</v>
      </c>
      <c r="F4615" s="4" t="s">
        <v>1769</v>
      </c>
      <c r="G4615" s="4" t="s">
        <v>84</v>
      </c>
      <c r="H4615" s="5" t="s">
        <v>25779</v>
      </c>
      <c r="I4615" s="4" t="str">
        <f aca="false">IFERROR(__xludf.dummyfunction("""info@""&amp;LOWER(REGEXREPLACE(B4615,""[^A-Za-z0-9]"",""""))&amp;"".com"""),"info@sunclubeldorado.com")</f>
        <v>info@sunclubeldorado.com</v>
      </c>
      <c r="J4615" s="5" t="n">
        <f aca="false">LEN(K4615)</f>
        <v>19</v>
      </c>
      <c r="K4615" s="6" t="s">
        <v>25780</v>
      </c>
      <c r="L4615" s="4" t="s">
        <v>57</v>
      </c>
      <c r="M4615" s="4" t="s">
        <v>25781</v>
      </c>
    </row>
    <row r="4616" customFormat="false" ht="15.75" hidden="false" customHeight="true" outlineLevel="0" collapsed="false">
      <c r="A4616" s="4" t="n">
        <v>7846</v>
      </c>
      <c r="B4616" s="4" t="s">
        <v>25782</v>
      </c>
      <c r="C4616" s="4"/>
      <c r="D4616" s="4" t="s">
        <v>25783</v>
      </c>
      <c r="E4616" s="5" t="s">
        <v>9845</v>
      </c>
      <c r="F4616" s="4" t="s">
        <v>83</v>
      </c>
      <c r="G4616" s="4" t="s">
        <v>84</v>
      </c>
      <c r="H4616" s="5" t="s">
        <v>25784</v>
      </c>
      <c r="I4616" s="4" t="s">
        <v>25785</v>
      </c>
      <c r="J4616" s="5" t="n">
        <f aca="false">LEN(K4616)</f>
        <v>19</v>
      </c>
      <c r="K4616" s="6" t="s">
        <v>25786</v>
      </c>
      <c r="L4616" s="4" t="s">
        <v>31</v>
      </c>
      <c r="M4616" s="4" t="s">
        <v>2082</v>
      </c>
    </row>
    <row r="4617" customFormat="false" ht="15.75" hidden="false" customHeight="true" outlineLevel="0" collapsed="false">
      <c r="A4617" s="4" t="n">
        <v>7852</v>
      </c>
      <c r="B4617" s="4" t="s">
        <v>25722</v>
      </c>
      <c r="C4617" s="4"/>
      <c r="D4617" s="4" t="s">
        <v>25787</v>
      </c>
      <c r="E4617" s="5" t="s">
        <v>12100</v>
      </c>
      <c r="F4617" s="4" t="s">
        <v>83</v>
      </c>
      <c r="G4617" s="4" t="s">
        <v>84</v>
      </c>
      <c r="H4617" s="5" t="s">
        <v>25788</v>
      </c>
      <c r="I4617" s="4" t="str">
        <f aca="false">IFERROR(__xludf.dummyfunction("""info@""&amp;LOWER(REGEXREPLACE(B4617,""[^A-Za-z0-9]"",""""))&amp;"".com"""),"info@maxwellhotelssl.com")</f>
        <v>info@maxwellhotelssl.com</v>
      </c>
      <c r="J4617" s="5" t="n">
        <f aca="false">LEN(K4617)</f>
        <v>19</v>
      </c>
      <c r="K4617" s="6" t="s">
        <v>25725</v>
      </c>
      <c r="L4617" s="4" t="s">
        <v>78</v>
      </c>
      <c r="M4617" s="4" t="s">
        <v>31</v>
      </c>
    </row>
    <row r="4618" customFormat="false" ht="15.75" hidden="false" customHeight="true" outlineLevel="0" collapsed="false">
      <c r="A4618" s="4" t="n">
        <v>7855</v>
      </c>
      <c r="B4618" s="4" t="s">
        <v>25789</v>
      </c>
      <c r="C4618" s="4"/>
      <c r="D4618" s="4" t="s">
        <v>25790</v>
      </c>
      <c r="E4618" s="5" t="s">
        <v>25791</v>
      </c>
      <c r="F4618" s="4" t="s">
        <v>83</v>
      </c>
      <c r="G4618" s="4" t="s">
        <v>84</v>
      </c>
      <c r="H4618" s="5" t="s">
        <v>25792</v>
      </c>
      <c r="I4618" s="4" t="s">
        <v>25793</v>
      </c>
      <c r="J4618" s="5" t="n">
        <f aca="false">LEN(K4618)</f>
        <v>19</v>
      </c>
      <c r="K4618" s="6" t="s">
        <v>25794</v>
      </c>
      <c r="L4618" s="4" t="s">
        <v>21</v>
      </c>
      <c r="M4618" s="4" t="s">
        <v>31</v>
      </c>
    </row>
    <row r="4619" customFormat="false" ht="15.75" hidden="false" customHeight="true" outlineLevel="0" collapsed="false">
      <c r="A4619" s="4" t="n">
        <v>7858</v>
      </c>
      <c r="B4619" s="4" t="s">
        <v>25795</v>
      </c>
      <c r="C4619" s="4"/>
      <c r="D4619" s="4" t="s">
        <v>25796</v>
      </c>
      <c r="E4619" s="5" t="s">
        <v>11948</v>
      </c>
      <c r="F4619" s="4" t="s">
        <v>122</v>
      </c>
      <c r="G4619" s="4" t="s">
        <v>84</v>
      </c>
      <c r="H4619" s="5" t="s">
        <v>25797</v>
      </c>
      <c r="I4619" s="4" t="s">
        <v>25798</v>
      </c>
      <c r="J4619" s="5" t="n">
        <f aca="false">LEN(K4619)</f>
        <v>19</v>
      </c>
      <c r="K4619" s="6" t="s">
        <v>25799</v>
      </c>
      <c r="L4619" s="4" t="s">
        <v>57</v>
      </c>
      <c r="M4619" s="4" t="s">
        <v>186</v>
      </c>
    </row>
    <row r="4620" customFormat="false" ht="15.75" hidden="false" customHeight="true" outlineLevel="0" collapsed="false">
      <c r="A4620" s="4" t="n">
        <v>7877</v>
      </c>
      <c r="B4620" s="4" t="s">
        <v>25800</v>
      </c>
      <c r="C4620" s="4"/>
      <c r="D4620" s="4" t="s">
        <v>25801</v>
      </c>
      <c r="E4620" s="5" t="s">
        <v>887</v>
      </c>
      <c r="F4620" s="4" t="s">
        <v>888</v>
      </c>
      <c r="G4620" s="4" t="s">
        <v>84</v>
      </c>
      <c r="H4620" s="5" t="s">
        <v>25802</v>
      </c>
      <c r="I4620" s="4" t="s">
        <v>25803</v>
      </c>
      <c r="J4620" s="5" t="n">
        <f aca="false">LEN(K4620)</f>
        <v>19</v>
      </c>
      <c r="K4620" s="6" t="s">
        <v>25804</v>
      </c>
      <c r="L4620" s="4" t="s">
        <v>21</v>
      </c>
      <c r="M4620" s="4" t="s">
        <v>31</v>
      </c>
    </row>
    <row r="4621" customFormat="false" ht="15.75" hidden="false" customHeight="true" outlineLevel="0" collapsed="false">
      <c r="A4621" s="4" t="n">
        <v>7885</v>
      </c>
      <c r="B4621" s="4" t="s">
        <v>25805</v>
      </c>
      <c r="C4621" s="4"/>
      <c r="D4621" s="4" t="s">
        <v>25806</v>
      </c>
      <c r="E4621" s="5" t="s">
        <v>887</v>
      </c>
      <c r="F4621" s="4" t="s">
        <v>661</v>
      </c>
      <c r="G4621" s="4" t="s">
        <v>84</v>
      </c>
      <c r="H4621" s="5" t="s">
        <v>25807</v>
      </c>
      <c r="I4621" s="4" t="s">
        <v>25808</v>
      </c>
      <c r="J4621" s="5" t="n">
        <f aca="false">LEN(K4621)</f>
        <v>19</v>
      </c>
      <c r="K4621" s="6" t="s">
        <v>25804</v>
      </c>
      <c r="L4621" s="4" t="s">
        <v>21</v>
      </c>
      <c r="M4621" s="4" t="s">
        <v>31</v>
      </c>
    </row>
    <row r="4622" customFormat="false" ht="27.75" hidden="false" customHeight="true" outlineLevel="0" collapsed="false">
      <c r="A4622" s="4" t="n">
        <v>7904</v>
      </c>
      <c r="B4622" s="4" t="s">
        <v>25809</v>
      </c>
      <c r="C4622" s="4"/>
      <c r="D4622" s="4" t="s">
        <v>25810</v>
      </c>
      <c r="E4622" s="5" t="s">
        <v>6462</v>
      </c>
      <c r="F4622" s="4" t="s">
        <v>6463</v>
      </c>
      <c r="G4622" s="4" t="s">
        <v>84</v>
      </c>
      <c r="H4622" s="5" t="s">
        <v>25811</v>
      </c>
      <c r="I4622" s="7" t="s">
        <v>25812</v>
      </c>
      <c r="J4622" s="5" t="n">
        <f aca="false">LEN(K4622)</f>
        <v>19</v>
      </c>
      <c r="K4622" s="6" t="s">
        <v>23052</v>
      </c>
      <c r="L4622" s="4" t="s">
        <v>57</v>
      </c>
      <c r="M4622" s="4" t="s">
        <v>17178</v>
      </c>
    </row>
    <row r="4623" customFormat="false" ht="15.75" hidden="false" customHeight="true" outlineLevel="0" collapsed="false">
      <c r="A4623" s="4" t="n">
        <v>7912</v>
      </c>
      <c r="B4623" s="4" t="s">
        <v>25813</v>
      </c>
      <c r="C4623" s="4"/>
      <c r="D4623" s="4" t="s">
        <v>25814</v>
      </c>
      <c r="E4623" s="5" t="s">
        <v>25815</v>
      </c>
      <c r="F4623" s="4" t="s">
        <v>1645</v>
      </c>
      <c r="G4623" s="4" t="s">
        <v>84</v>
      </c>
      <c r="H4623" s="5" t="s">
        <v>25816</v>
      </c>
      <c r="I4623" s="4" t="s">
        <v>25817</v>
      </c>
      <c r="J4623" s="5" t="n">
        <f aca="false">LEN(K4623)</f>
        <v>19</v>
      </c>
      <c r="K4623" s="6" t="s">
        <v>25818</v>
      </c>
      <c r="L4623" s="4" t="s">
        <v>21</v>
      </c>
      <c r="M4623" s="4" t="s">
        <v>31</v>
      </c>
    </row>
    <row r="4624" customFormat="false" ht="15.75" hidden="false" customHeight="true" outlineLevel="0" collapsed="false">
      <c r="A4624" s="4" t="n">
        <v>7936</v>
      </c>
      <c r="B4624" s="4" t="s">
        <v>25819</v>
      </c>
      <c r="C4624" s="4"/>
      <c r="D4624" s="4" t="s">
        <v>25820</v>
      </c>
      <c r="E4624" s="5" t="s">
        <v>4297</v>
      </c>
      <c r="F4624" s="4" t="s">
        <v>661</v>
      </c>
      <c r="G4624" s="4" t="s">
        <v>84</v>
      </c>
      <c r="H4624" s="5" t="s">
        <v>25821</v>
      </c>
      <c r="I4624" s="4" t="s">
        <v>25752</v>
      </c>
      <c r="J4624" s="5" t="n">
        <f aca="false">LEN(K4624)</f>
        <v>19</v>
      </c>
      <c r="K4624" s="10" t="s">
        <v>23180</v>
      </c>
      <c r="L4624" s="4" t="s">
        <v>21</v>
      </c>
      <c r="M4624" s="4" t="s">
        <v>25822</v>
      </c>
    </row>
    <row r="4625" customFormat="false" ht="15.75" hidden="false" customHeight="true" outlineLevel="0" collapsed="false">
      <c r="A4625" s="4" t="n">
        <v>7939</v>
      </c>
      <c r="B4625" s="4" t="s">
        <v>25823</v>
      </c>
      <c r="C4625" s="4"/>
      <c r="D4625" s="4" t="s">
        <v>25824</v>
      </c>
      <c r="E4625" s="5" t="s">
        <v>4297</v>
      </c>
      <c r="F4625" s="4" t="s">
        <v>661</v>
      </c>
      <c r="G4625" s="4" t="s">
        <v>84</v>
      </c>
      <c r="H4625" s="5" t="s">
        <v>25825</v>
      </c>
      <c r="I4625" s="4" t="s">
        <v>25826</v>
      </c>
      <c r="J4625" s="5" t="n">
        <f aca="false">LEN(K4625)</f>
        <v>19</v>
      </c>
      <c r="K4625" s="6" t="s">
        <v>23180</v>
      </c>
      <c r="L4625" s="4" t="s">
        <v>57</v>
      </c>
      <c r="M4625" s="4" t="s">
        <v>31</v>
      </c>
    </row>
    <row r="4626" customFormat="false" ht="15.75" hidden="false" customHeight="true" outlineLevel="0" collapsed="false">
      <c r="A4626" s="4" t="n">
        <v>7940</v>
      </c>
      <c r="B4626" s="4" t="s">
        <v>25827</v>
      </c>
      <c r="C4626" s="4"/>
      <c r="D4626" s="4" t="s">
        <v>25828</v>
      </c>
      <c r="E4626" s="5" t="s">
        <v>5216</v>
      </c>
      <c r="F4626" s="4" t="s">
        <v>661</v>
      </c>
      <c r="G4626" s="4" t="s">
        <v>84</v>
      </c>
      <c r="H4626" s="5" t="s">
        <v>25829</v>
      </c>
      <c r="I4626" s="4" t="s">
        <v>25830</v>
      </c>
      <c r="J4626" s="5" t="n">
        <f aca="false">LEN(K4626)</f>
        <v>19</v>
      </c>
      <c r="K4626" s="6" t="s">
        <v>25831</v>
      </c>
      <c r="L4626" s="4" t="s">
        <v>31</v>
      </c>
      <c r="M4626" s="4" t="s">
        <v>9006</v>
      </c>
    </row>
    <row r="4627" customFormat="false" ht="15.75" hidden="false" customHeight="true" outlineLevel="0" collapsed="false">
      <c r="A4627" s="4" t="n">
        <v>7946</v>
      </c>
      <c r="B4627" s="4" t="s">
        <v>25832</v>
      </c>
      <c r="C4627" s="4"/>
      <c r="D4627" s="4" t="s">
        <v>25833</v>
      </c>
      <c r="E4627" s="5" t="s">
        <v>6502</v>
      </c>
      <c r="F4627" s="4" t="s">
        <v>1645</v>
      </c>
      <c r="G4627" s="4" t="s">
        <v>84</v>
      </c>
      <c r="H4627" s="5" t="s">
        <v>25834</v>
      </c>
      <c r="I4627" s="4" t="s">
        <v>25835</v>
      </c>
      <c r="J4627" s="5" t="n">
        <f aca="false">LEN(K4627)</f>
        <v>19</v>
      </c>
      <c r="K4627" s="6" t="s">
        <v>25836</v>
      </c>
      <c r="L4627" s="4" t="s">
        <v>31</v>
      </c>
      <c r="M4627" s="4" t="s">
        <v>1369</v>
      </c>
    </row>
    <row r="4628" customFormat="false" ht="15.75" hidden="false" customHeight="true" outlineLevel="0" collapsed="false">
      <c r="A4628" s="4" t="n">
        <v>7948</v>
      </c>
      <c r="B4628" s="4" t="s">
        <v>25837</v>
      </c>
      <c r="C4628" s="4"/>
      <c r="D4628" s="4" t="s">
        <v>25838</v>
      </c>
      <c r="E4628" s="5" t="s">
        <v>6502</v>
      </c>
      <c r="F4628" s="4" t="s">
        <v>1645</v>
      </c>
      <c r="G4628" s="4" t="s">
        <v>84</v>
      </c>
      <c r="H4628" s="5" t="s">
        <v>25839</v>
      </c>
      <c r="I4628" s="4" t="s">
        <v>25840</v>
      </c>
      <c r="J4628" s="5" t="n">
        <f aca="false">LEN(K4628)</f>
        <v>19</v>
      </c>
      <c r="K4628" s="6" t="s">
        <v>25841</v>
      </c>
      <c r="L4628" s="4" t="s">
        <v>21</v>
      </c>
      <c r="M4628" s="4" t="s">
        <v>877</v>
      </c>
    </row>
    <row r="4629" customFormat="false" ht="15.75" hidden="false" customHeight="true" outlineLevel="0" collapsed="false">
      <c r="A4629" s="4" t="n">
        <v>7961</v>
      </c>
      <c r="B4629" s="4" t="s">
        <v>25842</v>
      </c>
      <c r="C4629" s="4"/>
      <c r="D4629" s="4" t="s">
        <v>25843</v>
      </c>
      <c r="E4629" s="5" t="s">
        <v>1650</v>
      </c>
      <c r="F4629" s="4" t="s">
        <v>1651</v>
      </c>
      <c r="G4629" s="4" t="s">
        <v>84</v>
      </c>
      <c r="H4629" s="5" t="s">
        <v>25844</v>
      </c>
      <c r="I4629" s="7" t="s">
        <v>25845</v>
      </c>
      <c r="J4629" s="5" t="n">
        <f aca="false">LEN(K4629)</f>
        <v>19</v>
      </c>
      <c r="K4629" s="6" t="s">
        <v>25846</v>
      </c>
      <c r="L4629" s="4" t="s">
        <v>31</v>
      </c>
      <c r="M4629" s="4" t="s">
        <v>2760</v>
      </c>
    </row>
    <row r="4630" customFormat="false" ht="15.75" hidden="false" customHeight="true" outlineLevel="0" collapsed="false">
      <c r="A4630" s="4" t="n">
        <v>7968</v>
      </c>
      <c r="B4630" s="4" t="s">
        <v>25847</v>
      </c>
      <c r="C4630" s="4"/>
      <c r="D4630" s="4" t="s">
        <v>25848</v>
      </c>
      <c r="E4630" s="5" t="s">
        <v>1650</v>
      </c>
      <c r="F4630" s="4" t="s">
        <v>1651</v>
      </c>
      <c r="G4630" s="4" t="s">
        <v>84</v>
      </c>
      <c r="H4630" s="5" t="s">
        <v>25849</v>
      </c>
      <c r="I4630" s="4" t="s">
        <v>25850</v>
      </c>
      <c r="J4630" s="5" t="n">
        <f aca="false">LEN(K4630)</f>
        <v>19</v>
      </c>
      <c r="K4630" s="6" t="s">
        <v>25851</v>
      </c>
      <c r="L4630" s="4" t="s">
        <v>31</v>
      </c>
      <c r="M4630" s="4" t="s">
        <v>4870</v>
      </c>
    </row>
    <row r="4631" customFormat="false" ht="15.75" hidden="false" customHeight="true" outlineLevel="0" collapsed="false">
      <c r="A4631" s="4" t="n">
        <v>8109</v>
      </c>
      <c r="B4631" s="4" t="s">
        <v>25852</v>
      </c>
      <c r="C4631" s="4" t="s">
        <v>25853</v>
      </c>
      <c r="D4631" s="4" t="s">
        <v>25854</v>
      </c>
      <c r="E4631" s="5" t="s">
        <v>144</v>
      </c>
      <c r="F4631" s="4" t="s">
        <v>145</v>
      </c>
      <c r="G4631" s="4" t="s">
        <v>146</v>
      </c>
      <c r="H4631" s="5" t="s">
        <v>25855</v>
      </c>
      <c r="I4631" s="4" t="s">
        <v>25856</v>
      </c>
      <c r="J4631" s="5" t="n">
        <f aca="false">LEN(K4631)</f>
        <v>19</v>
      </c>
      <c r="K4631" s="6" t="s">
        <v>25857</v>
      </c>
      <c r="L4631" s="4" t="s">
        <v>21</v>
      </c>
      <c r="M4631" s="4" t="s">
        <v>3895</v>
      </c>
    </row>
    <row r="4632" customFormat="false" ht="15.75" hidden="false" customHeight="true" outlineLevel="0" collapsed="false">
      <c r="A4632" s="4" t="n">
        <v>8118</v>
      </c>
      <c r="B4632" s="4" t="s">
        <v>25858</v>
      </c>
      <c r="C4632" s="4"/>
      <c r="D4632" s="4" t="s">
        <v>25859</v>
      </c>
      <c r="E4632" s="5" t="s">
        <v>2962</v>
      </c>
      <c r="F4632" s="4" t="s">
        <v>2963</v>
      </c>
      <c r="G4632" s="4" t="s">
        <v>146</v>
      </c>
      <c r="H4632" s="5" t="s">
        <v>25860</v>
      </c>
      <c r="I4632" s="4" t="s">
        <v>25861</v>
      </c>
      <c r="J4632" s="5" t="n">
        <f aca="false">LEN(K4632)</f>
        <v>19</v>
      </c>
      <c r="K4632" s="6" t="s">
        <v>25862</v>
      </c>
      <c r="L4632" s="4" t="s">
        <v>57</v>
      </c>
      <c r="M4632" s="4" t="s">
        <v>1035</v>
      </c>
    </row>
    <row r="4633" customFormat="false" ht="15.75" hidden="false" customHeight="true" outlineLevel="0" collapsed="false">
      <c r="A4633" s="4" t="n">
        <v>8134</v>
      </c>
      <c r="B4633" s="4" t="s">
        <v>25863</v>
      </c>
      <c r="C4633" s="4" t="s">
        <v>25864</v>
      </c>
      <c r="D4633" s="4" t="s">
        <v>25865</v>
      </c>
      <c r="E4633" s="5" t="s">
        <v>2943</v>
      </c>
      <c r="F4633" s="4" t="s">
        <v>2517</v>
      </c>
      <c r="G4633" s="4" t="s">
        <v>146</v>
      </c>
      <c r="H4633" s="5" t="s">
        <v>25866</v>
      </c>
      <c r="I4633" s="4" t="s">
        <v>25867</v>
      </c>
      <c r="J4633" s="5" t="n">
        <f aca="false">LEN(K4633)</f>
        <v>19</v>
      </c>
      <c r="K4633" s="6" t="s">
        <v>25868</v>
      </c>
      <c r="L4633" s="4" t="s">
        <v>57</v>
      </c>
      <c r="M4633" s="4" t="s">
        <v>31</v>
      </c>
    </row>
    <row r="4634" customFormat="false" ht="15.75" hidden="false" customHeight="true" outlineLevel="0" collapsed="false">
      <c r="A4634" s="4" t="n">
        <v>8137</v>
      </c>
      <c r="B4634" s="4" t="s">
        <v>25869</v>
      </c>
      <c r="C4634" s="4" t="s">
        <v>25870</v>
      </c>
      <c r="D4634" s="4" t="s">
        <v>25871</v>
      </c>
      <c r="E4634" s="5" t="s">
        <v>6811</v>
      </c>
      <c r="F4634" s="4" t="s">
        <v>146</v>
      </c>
      <c r="G4634" s="4" t="s">
        <v>146</v>
      </c>
      <c r="H4634" s="5" t="s">
        <v>25872</v>
      </c>
      <c r="I4634" s="7" t="s">
        <v>25873</v>
      </c>
      <c r="J4634" s="5" t="n">
        <f aca="false">LEN(K4634)</f>
        <v>19</v>
      </c>
      <c r="K4634" s="6" t="s">
        <v>25874</v>
      </c>
      <c r="L4634" s="4" t="s">
        <v>31</v>
      </c>
      <c r="M4634" s="4" t="s">
        <v>419</v>
      </c>
    </row>
    <row r="4635" customFormat="false" ht="15.75" hidden="false" customHeight="true" outlineLevel="0" collapsed="false">
      <c r="A4635" s="4" t="n">
        <v>8155</v>
      </c>
      <c r="B4635" s="4" t="s">
        <v>25875</v>
      </c>
      <c r="C4635" s="4" t="s">
        <v>25876</v>
      </c>
      <c r="D4635" s="4" t="s">
        <v>25877</v>
      </c>
      <c r="E4635" s="5" t="s">
        <v>9910</v>
      </c>
      <c r="F4635" s="4" t="s">
        <v>9911</v>
      </c>
      <c r="G4635" s="4" t="s">
        <v>146</v>
      </c>
      <c r="H4635" s="5" t="s">
        <v>25878</v>
      </c>
      <c r="I4635" s="7" t="s">
        <v>25879</v>
      </c>
      <c r="J4635" s="5" t="n">
        <f aca="false">LEN(K4635)</f>
        <v>19</v>
      </c>
      <c r="K4635" s="6" t="s">
        <v>25880</v>
      </c>
      <c r="L4635" s="4" t="s">
        <v>21</v>
      </c>
      <c r="M4635" s="4" t="s">
        <v>6016</v>
      </c>
    </row>
    <row r="4636" customFormat="false" ht="15.75" hidden="false" customHeight="true" outlineLevel="0" collapsed="false">
      <c r="A4636" s="4" t="n">
        <v>8163</v>
      </c>
      <c r="B4636" s="4" t="s">
        <v>25881</v>
      </c>
      <c r="C4636" s="4" t="s">
        <v>25882</v>
      </c>
      <c r="D4636" s="4" t="s">
        <v>25883</v>
      </c>
      <c r="E4636" s="5" t="s">
        <v>9910</v>
      </c>
      <c r="F4636" s="4" t="s">
        <v>9911</v>
      </c>
      <c r="G4636" s="4" t="s">
        <v>146</v>
      </c>
      <c r="H4636" s="5" t="s">
        <v>25884</v>
      </c>
      <c r="I4636" s="4" t="s">
        <v>25885</v>
      </c>
      <c r="J4636" s="5" t="n">
        <f aca="false">LEN(K4636)</f>
        <v>19</v>
      </c>
      <c r="K4636" s="10" t="s">
        <v>25886</v>
      </c>
      <c r="L4636" s="4" t="s">
        <v>57</v>
      </c>
      <c r="M4636" s="4" t="s">
        <v>467</v>
      </c>
    </row>
    <row r="4637" customFormat="false" ht="15.75" hidden="false" customHeight="true" outlineLevel="0" collapsed="false">
      <c r="A4637" s="4" t="n">
        <v>8166</v>
      </c>
      <c r="B4637" s="4" t="s">
        <v>25887</v>
      </c>
      <c r="C4637" s="4"/>
      <c r="D4637" s="4" t="s">
        <v>25888</v>
      </c>
      <c r="E4637" s="5" t="s">
        <v>9910</v>
      </c>
      <c r="F4637" s="4" t="s">
        <v>9911</v>
      </c>
      <c r="G4637" s="4" t="s">
        <v>146</v>
      </c>
      <c r="H4637" s="5" t="s">
        <v>25889</v>
      </c>
      <c r="I4637" s="4" t="s">
        <v>25890</v>
      </c>
      <c r="J4637" s="5" t="n">
        <f aca="false">LEN(K4637)</f>
        <v>19</v>
      </c>
      <c r="K4637" s="6" t="s">
        <v>25891</v>
      </c>
      <c r="L4637" s="4" t="s">
        <v>21</v>
      </c>
      <c r="M4637" s="4" t="s">
        <v>3461</v>
      </c>
    </row>
    <row r="4638" customFormat="false" ht="15.75" hidden="false" customHeight="true" outlineLevel="0" collapsed="false">
      <c r="A4638" s="4" t="n">
        <v>8174</v>
      </c>
      <c r="B4638" s="4" t="s">
        <v>2940</v>
      </c>
      <c r="C4638" s="4" t="s">
        <v>25892</v>
      </c>
      <c r="D4638" s="4" t="s">
        <v>25893</v>
      </c>
      <c r="E4638" s="5" t="s">
        <v>9910</v>
      </c>
      <c r="F4638" s="4" t="s">
        <v>9911</v>
      </c>
      <c r="G4638" s="4" t="s">
        <v>146</v>
      </c>
      <c r="H4638" s="5" t="s">
        <v>25894</v>
      </c>
      <c r="I4638" s="7" t="s">
        <v>25895</v>
      </c>
      <c r="J4638" s="5" t="n">
        <f aca="false">LEN(K4638)</f>
        <v>19</v>
      </c>
      <c r="K4638" s="6" t="s">
        <v>25896</v>
      </c>
      <c r="L4638" s="4" t="s">
        <v>78</v>
      </c>
      <c r="M4638" s="4" t="s">
        <v>5940</v>
      </c>
    </row>
    <row r="4639" customFormat="false" ht="15.75" hidden="false" customHeight="true" outlineLevel="0" collapsed="false">
      <c r="A4639" s="4" t="n">
        <v>8176</v>
      </c>
      <c r="B4639" s="4" t="s">
        <v>25897</v>
      </c>
      <c r="C4639" s="4" t="s">
        <v>25898</v>
      </c>
      <c r="D4639" s="4" t="s">
        <v>25899</v>
      </c>
      <c r="E4639" s="5" t="s">
        <v>9910</v>
      </c>
      <c r="F4639" s="4" t="s">
        <v>9911</v>
      </c>
      <c r="G4639" s="4" t="s">
        <v>146</v>
      </c>
      <c r="H4639" s="5" t="s">
        <v>25900</v>
      </c>
      <c r="I4639" s="4" t="s">
        <v>25901</v>
      </c>
      <c r="J4639" s="5" t="n">
        <f aca="false">LEN(K4639)</f>
        <v>19</v>
      </c>
      <c r="K4639" s="6" t="s">
        <v>25902</v>
      </c>
      <c r="L4639" s="4" t="s">
        <v>66</v>
      </c>
      <c r="M4639" s="4" t="s">
        <v>3523</v>
      </c>
    </row>
    <row r="4640" customFormat="false" ht="15.75" hidden="false" customHeight="true" outlineLevel="0" collapsed="false">
      <c r="A4640" s="4" t="n">
        <v>8177</v>
      </c>
      <c r="B4640" s="4" t="s">
        <v>106</v>
      </c>
      <c r="C4640" s="4" t="s">
        <v>25903</v>
      </c>
      <c r="D4640" s="4" t="s">
        <v>25904</v>
      </c>
      <c r="E4640" s="5" t="s">
        <v>9910</v>
      </c>
      <c r="F4640" s="4" t="s">
        <v>9911</v>
      </c>
      <c r="G4640" s="4" t="s">
        <v>146</v>
      </c>
      <c r="H4640" s="5" t="s">
        <v>25905</v>
      </c>
      <c r="I4640" s="7" t="s">
        <v>25906</v>
      </c>
      <c r="J4640" s="5" t="n">
        <f aca="false">LEN(K4640)</f>
        <v>19</v>
      </c>
      <c r="K4640" s="6" t="s">
        <v>25907</v>
      </c>
      <c r="L4640" s="4" t="s">
        <v>57</v>
      </c>
      <c r="M4640" s="4" t="s">
        <v>1216</v>
      </c>
    </row>
    <row r="4641" customFormat="false" ht="15.75" hidden="false" customHeight="true" outlineLevel="0" collapsed="false">
      <c r="A4641" s="4" t="n">
        <v>8188</v>
      </c>
      <c r="B4641" s="4" t="s">
        <v>25908</v>
      </c>
      <c r="C4641" s="4" t="s">
        <v>25909</v>
      </c>
      <c r="D4641" s="4" t="s">
        <v>25910</v>
      </c>
      <c r="E4641" s="5" t="s">
        <v>12124</v>
      </c>
      <c r="F4641" s="4" t="s">
        <v>12125</v>
      </c>
      <c r="G4641" s="4" t="s">
        <v>146</v>
      </c>
      <c r="H4641" s="5" t="s">
        <v>25911</v>
      </c>
      <c r="I4641" s="7" t="s">
        <v>25912</v>
      </c>
      <c r="J4641" s="5" t="n">
        <f aca="false">LEN(K4641)</f>
        <v>19</v>
      </c>
      <c r="K4641" s="6" t="s">
        <v>25913</v>
      </c>
      <c r="L4641" s="4" t="s">
        <v>21</v>
      </c>
      <c r="M4641" s="4" t="s">
        <v>381</v>
      </c>
    </row>
    <row r="4642" customFormat="false" ht="15.75" hidden="false" customHeight="true" outlineLevel="0" collapsed="false">
      <c r="A4642" s="4" t="n">
        <v>8193</v>
      </c>
      <c r="B4642" s="4" t="s">
        <v>25914</v>
      </c>
      <c r="C4642" s="4" t="s">
        <v>25915</v>
      </c>
      <c r="D4642" s="4" t="s">
        <v>25916</v>
      </c>
      <c r="E4642" s="5" t="s">
        <v>19410</v>
      </c>
      <c r="F4642" s="4" t="s">
        <v>19411</v>
      </c>
      <c r="G4642" s="4" t="s">
        <v>146</v>
      </c>
      <c r="H4642" s="5" t="s">
        <v>25917</v>
      </c>
      <c r="I4642" s="4" t="s">
        <v>25918</v>
      </c>
      <c r="J4642" s="5" t="n">
        <f aca="false">LEN(K4642)</f>
        <v>19</v>
      </c>
      <c r="K4642" s="6" t="s">
        <v>25919</v>
      </c>
      <c r="L4642" s="4" t="s">
        <v>78</v>
      </c>
      <c r="M4642" s="4" t="s">
        <v>1793</v>
      </c>
    </row>
    <row r="4643" customFormat="false" ht="15.75" hidden="false" customHeight="true" outlineLevel="0" collapsed="false">
      <c r="A4643" s="4" t="n">
        <v>8229</v>
      </c>
      <c r="B4643" s="4" t="s">
        <v>25920</v>
      </c>
      <c r="C4643" s="4"/>
      <c r="D4643" s="4" t="s">
        <v>25921</v>
      </c>
      <c r="E4643" s="5" t="s">
        <v>25922</v>
      </c>
      <c r="F4643" s="4" t="s">
        <v>146</v>
      </c>
      <c r="G4643" s="4" t="s">
        <v>146</v>
      </c>
      <c r="H4643" s="5" t="s">
        <v>25923</v>
      </c>
      <c r="I4643" s="4" t="str">
        <f aca="false">IFERROR(__xludf.dummyfunction("""info@""&amp;LOWER(REGEXREPLACE(B4643,""[^A-Za-z0-9]"",""""))&amp;"".com"""),"info@hotelpetitpalau.com")</f>
        <v>info@hotelpetitpalau.com</v>
      </c>
      <c r="J4643" s="5" t="n">
        <f aca="false">LEN(K4643)</f>
        <v>19</v>
      </c>
      <c r="K4643" s="6" t="s">
        <v>25924</v>
      </c>
      <c r="L4643" s="4" t="s">
        <v>21</v>
      </c>
      <c r="M4643" s="4" t="s">
        <v>1988</v>
      </c>
    </row>
    <row r="4644" customFormat="false" ht="15.75" hidden="false" customHeight="true" outlineLevel="0" collapsed="false">
      <c r="A4644" s="4" t="n">
        <v>8235</v>
      </c>
      <c r="B4644" s="4" t="s">
        <v>25925</v>
      </c>
      <c r="C4644" s="4" t="s">
        <v>25926</v>
      </c>
      <c r="D4644" s="4" t="s">
        <v>25927</v>
      </c>
      <c r="E4644" s="5" t="s">
        <v>5236</v>
      </c>
      <c r="F4644" s="4" t="s">
        <v>5237</v>
      </c>
      <c r="G4644" s="4" t="s">
        <v>146</v>
      </c>
      <c r="H4644" s="5" t="s">
        <v>25928</v>
      </c>
      <c r="I4644" s="4" t="s">
        <v>25929</v>
      </c>
      <c r="J4644" s="5" t="n">
        <f aca="false">LEN(K4644)</f>
        <v>19</v>
      </c>
      <c r="K4644" s="10" t="s">
        <v>25930</v>
      </c>
      <c r="L4644" s="4" t="s">
        <v>78</v>
      </c>
      <c r="M4644" s="4" t="s">
        <v>4806</v>
      </c>
    </row>
    <row r="4645" customFormat="false" ht="15.75" hidden="false" customHeight="true" outlineLevel="0" collapsed="false">
      <c r="A4645" s="4" t="n">
        <v>8259</v>
      </c>
      <c r="B4645" s="4" t="s">
        <v>14888</v>
      </c>
      <c r="C4645" s="4" t="s">
        <v>25931</v>
      </c>
      <c r="D4645" s="4" t="s">
        <v>25932</v>
      </c>
      <c r="E4645" s="5" t="s">
        <v>5236</v>
      </c>
      <c r="F4645" s="4" t="s">
        <v>5237</v>
      </c>
      <c r="G4645" s="4" t="s">
        <v>146</v>
      </c>
      <c r="H4645" s="5" t="s">
        <v>25933</v>
      </c>
      <c r="I4645" s="4" t="s">
        <v>25934</v>
      </c>
      <c r="J4645" s="5" t="n">
        <f aca="false">LEN(K4645)</f>
        <v>19</v>
      </c>
      <c r="K4645" s="6" t="s">
        <v>25935</v>
      </c>
      <c r="L4645" s="4" t="s">
        <v>57</v>
      </c>
      <c r="M4645" s="4" t="s">
        <v>31</v>
      </c>
    </row>
    <row r="4646" customFormat="false" ht="15.75" hidden="false" customHeight="true" outlineLevel="0" collapsed="false">
      <c r="A4646" s="4" t="n">
        <v>8276</v>
      </c>
      <c r="B4646" s="4" t="s">
        <v>25936</v>
      </c>
      <c r="C4646" s="4"/>
      <c r="D4646" s="4" t="s">
        <v>25937</v>
      </c>
      <c r="E4646" s="5" t="s">
        <v>144</v>
      </c>
      <c r="F4646" s="4" t="s">
        <v>145</v>
      </c>
      <c r="G4646" s="4" t="s">
        <v>146</v>
      </c>
      <c r="H4646" s="5" t="s">
        <v>25938</v>
      </c>
      <c r="I4646" s="4" t="s">
        <v>403</v>
      </c>
      <c r="J4646" s="5" t="n">
        <f aca="false">LEN(K4646)</f>
        <v>19</v>
      </c>
      <c r="K4646" s="6" t="s">
        <v>25939</v>
      </c>
      <c r="L4646" s="4" t="s">
        <v>21</v>
      </c>
      <c r="M4646" s="4" t="s">
        <v>4122</v>
      </c>
    </row>
    <row r="4647" customFormat="false" ht="15.75" hidden="false" customHeight="true" outlineLevel="0" collapsed="false">
      <c r="A4647" s="4" t="n">
        <v>8280</v>
      </c>
      <c r="B4647" s="4" t="s">
        <v>25940</v>
      </c>
      <c r="C4647" s="4" t="s">
        <v>25941</v>
      </c>
      <c r="D4647" s="4" t="s">
        <v>25942</v>
      </c>
      <c r="E4647" s="5" t="s">
        <v>144</v>
      </c>
      <c r="F4647" s="4" t="s">
        <v>145</v>
      </c>
      <c r="G4647" s="4" t="s">
        <v>146</v>
      </c>
      <c r="H4647" s="5" t="s">
        <v>25943</v>
      </c>
      <c r="I4647" s="7" t="s">
        <v>25944</v>
      </c>
      <c r="J4647" s="5" t="n">
        <f aca="false">LEN(K4647)</f>
        <v>19</v>
      </c>
      <c r="K4647" s="6" t="s">
        <v>25945</v>
      </c>
      <c r="L4647" s="4" t="s">
        <v>78</v>
      </c>
      <c r="M4647" s="4" t="s">
        <v>209</v>
      </c>
    </row>
    <row r="4648" customFormat="false" ht="15.75" hidden="false" customHeight="true" outlineLevel="0" collapsed="false">
      <c r="A4648" s="4" t="n">
        <v>8282</v>
      </c>
      <c r="B4648" s="4" t="s">
        <v>25946</v>
      </c>
      <c r="C4648" s="4" t="s">
        <v>25947</v>
      </c>
      <c r="D4648" s="4" t="s">
        <v>25948</v>
      </c>
      <c r="E4648" s="5" t="s">
        <v>144</v>
      </c>
      <c r="F4648" s="4" t="s">
        <v>145</v>
      </c>
      <c r="G4648" s="4" t="s">
        <v>146</v>
      </c>
      <c r="H4648" s="5" t="s">
        <v>25949</v>
      </c>
      <c r="I4648" s="4" t="str">
        <f aca="false">IFERROR(__xludf.dummyfunction("""info@""&amp;LOWER(REGEXREPLACE(B4648,""[^A-Za-z0-9]"",""""))&amp;"".com"""),"info@hotelviladelmar.com")</f>
        <v>info@hotelviladelmar.com</v>
      </c>
      <c r="J4648" s="5" t="n">
        <f aca="false">LEN(K4648)</f>
        <v>19</v>
      </c>
      <c r="K4648" s="6" t="s">
        <v>25950</v>
      </c>
      <c r="L4648" s="4" t="s">
        <v>57</v>
      </c>
      <c r="M4648" s="4" t="s">
        <v>31</v>
      </c>
    </row>
    <row r="4649" customFormat="false" ht="15.75" hidden="false" customHeight="true" outlineLevel="0" collapsed="false">
      <c r="A4649" s="4" t="n">
        <v>8304</v>
      </c>
      <c r="B4649" s="4" t="s">
        <v>25951</v>
      </c>
      <c r="C4649" s="4" t="s">
        <v>25952</v>
      </c>
      <c r="D4649" s="4" t="s">
        <v>25953</v>
      </c>
      <c r="E4649" s="5" t="s">
        <v>144</v>
      </c>
      <c r="F4649" s="4" t="s">
        <v>145</v>
      </c>
      <c r="G4649" s="4" t="s">
        <v>146</v>
      </c>
      <c r="H4649" s="5" t="s">
        <v>25954</v>
      </c>
      <c r="I4649" s="4" t="s">
        <v>25955</v>
      </c>
      <c r="J4649" s="5" t="n">
        <f aca="false">LEN(K4649)</f>
        <v>19</v>
      </c>
      <c r="K4649" s="6" t="s">
        <v>25956</v>
      </c>
      <c r="L4649" s="4" t="s">
        <v>57</v>
      </c>
      <c r="M4649" s="4" t="s">
        <v>3523</v>
      </c>
    </row>
    <row r="4650" customFormat="false" ht="15.75" hidden="false" customHeight="true" outlineLevel="0" collapsed="false">
      <c r="A4650" s="4" t="n">
        <v>8307</v>
      </c>
      <c r="B4650" s="4" t="s">
        <v>25957</v>
      </c>
      <c r="C4650" s="4" t="s">
        <v>25958</v>
      </c>
      <c r="D4650" s="4" t="s">
        <v>25959</v>
      </c>
      <c r="E4650" s="5" t="s">
        <v>144</v>
      </c>
      <c r="F4650" s="4" t="s">
        <v>145</v>
      </c>
      <c r="G4650" s="4" t="s">
        <v>146</v>
      </c>
      <c r="H4650" s="5" t="s">
        <v>25960</v>
      </c>
      <c r="I4650" s="4" t="s">
        <v>25961</v>
      </c>
      <c r="J4650" s="5" t="n">
        <f aca="false">LEN(K4650)</f>
        <v>19</v>
      </c>
      <c r="K4650" s="6" t="s">
        <v>25962</v>
      </c>
      <c r="L4650" s="4" t="s">
        <v>21</v>
      </c>
      <c r="M4650" s="4" t="s">
        <v>9493</v>
      </c>
    </row>
    <row r="4651" customFormat="false" ht="15.75" hidden="false" customHeight="true" outlineLevel="0" collapsed="false">
      <c r="A4651" s="4" t="n">
        <v>8308</v>
      </c>
      <c r="B4651" s="4" t="s">
        <v>14201</v>
      </c>
      <c r="C4651" s="4"/>
      <c r="D4651" s="4" t="s">
        <v>25963</v>
      </c>
      <c r="E4651" s="5" t="s">
        <v>144</v>
      </c>
      <c r="F4651" s="4" t="s">
        <v>145</v>
      </c>
      <c r="G4651" s="4" t="s">
        <v>146</v>
      </c>
      <c r="H4651" s="5" t="s">
        <v>25964</v>
      </c>
      <c r="I4651" s="4" t="s">
        <v>25965</v>
      </c>
      <c r="J4651" s="5" t="n">
        <f aca="false">LEN(K4651)</f>
        <v>19</v>
      </c>
      <c r="K4651" s="6" t="s">
        <v>25962</v>
      </c>
      <c r="L4651" s="4" t="s">
        <v>66</v>
      </c>
      <c r="M4651" s="4" t="s">
        <v>9493</v>
      </c>
    </row>
    <row r="4652" customFormat="false" ht="15.75" hidden="false" customHeight="true" outlineLevel="0" collapsed="false">
      <c r="A4652" s="4" t="n">
        <v>8355</v>
      </c>
      <c r="B4652" s="4" t="s">
        <v>2750</v>
      </c>
      <c r="C4652" s="4" t="s">
        <v>25966</v>
      </c>
      <c r="D4652" s="4" t="s">
        <v>25967</v>
      </c>
      <c r="E4652" s="5" t="s">
        <v>144</v>
      </c>
      <c r="F4652" s="4" t="s">
        <v>145</v>
      </c>
      <c r="G4652" s="4" t="s">
        <v>146</v>
      </c>
      <c r="H4652" s="5" t="s">
        <v>25968</v>
      </c>
      <c r="I4652" s="4" t="s">
        <v>25969</v>
      </c>
      <c r="J4652" s="5" t="n">
        <f aca="false">LEN(K4652)</f>
        <v>19</v>
      </c>
      <c r="K4652" s="6" t="s">
        <v>25945</v>
      </c>
      <c r="L4652" s="4" t="s">
        <v>31</v>
      </c>
      <c r="M4652" s="4" t="s">
        <v>3470</v>
      </c>
    </row>
    <row r="4653" customFormat="false" ht="15.75" hidden="false" customHeight="true" outlineLevel="0" collapsed="false">
      <c r="A4653" s="4" t="n">
        <v>8375</v>
      </c>
      <c r="B4653" s="4" t="s">
        <v>25970</v>
      </c>
      <c r="C4653" s="4" t="s">
        <v>25971</v>
      </c>
      <c r="D4653" s="4" t="s">
        <v>25972</v>
      </c>
      <c r="E4653" s="5" t="s">
        <v>18234</v>
      </c>
      <c r="F4653" s="4" t="s">
        <v>18235</v>
      </c>
      <c r="G4653" s="4" t="s">
        <v>146</v>
      </c>
      <c r="H4653" s="5" t="s">
        <v>25973</v>
      </c>
      <c r="I4653" s="4" t="s">
        <v>25974</v>
      </c>
      <c r="J4653" s="5" t="n">
        <f aca="false">LEN(K4653)</f>
        <v>19</v>
      </c>
      <c r="K4653" s="6" t="s">
        <v>25975</v>
      </c>
      <c r="L4653" s="4" t="s">
        <v>31</v>
      </c>
      <c r="M4653" s="4" t="s">
        <v>680</v>
      </c>
    </row>
    <row r="4654" customFormat="false" ht="15.75" hidden="false" customHeight="true" outlineLevel="0" collapsed="false">
      <c r="A4654" s="4" t="n">
        <v>8399</v>
      </c>
      <c r="B4654" s="4" t="s">
        <v>25976</v>
      </c>
      <c r="C4654" s="4"/>
      <c r="D4654" s="4" t="s">
        <v>25977</v>
      </c>
      <c r="E4654" s="5" t="s">
        <v>9918</v>
      </c>
      <c r="F4654" s="4" t="s">
        <v>9919</v>
      </c>
      <c r="G4654" s="4" t="s">
        <v>146</v>
      </c>
      <c r="H4654" s="5" t="s">
        <v>25978</v>
      </c>
      <c r="I4654" s="4" t="s">
        <v>25979</v>
      </c>
      <c r="J4654" s="5" t="n">
        <f aca="false">LEN(K4654)</f>
        <v>19</v>
      </c>
      <c r="K4654" s="6" t="s">
        <v>25980</v>
      </c>
      <c r="L4654" s="4" t="s">
        <v>31</v>
      </c>
      <c r="M4654" s="4" t="s">
        <v>2124</v>
      </c>
    </row>
    <row r="4655" customFormat="false" ht="15.75" hidden="false" customHeight="true" outlineLevel="0" collapsed="false">
      <c r="A4655" s="4" t="n">
        <v>8423</v>
      </c>
      <c r="B4655" s="4" t="s">
        <v>25981</v>
      </c>
      <c r="C4655" s="4"/>
      <c r="D4655" s="4" t="s">
        <v>25982</v>
      </c>
      <c r="E4655" s="5" t="s">
        <v>25983</v>
      </c>
      <c r="F4655" s="4" t="s">
        <v>25984</v>
      </c>
      <c r="G4655" s="4" t="s">
        <v>146</v>
      </c>
      <c r="H4655" s="5" t="s">
        <v>25985</v>
      </c>
      <c r="I4655" s="4" t="str">
        <f aca="false">IFERROR(__xludf.dummyfunction("""info@""&amp;LOWER(REGEXREPLACE(B4655,""[^A-Za-z0-9]"",""""))&amp;"".com"""),"info@hoteljonquerasl.com")</f>
        <v>info@hoteljonquerasl.com</v>
      </c>
      <c r="J4655" s="5" t="n">
        <f aca="false">LEN(K4655)</f>
        <v>19</v>
      </c>
      <c r="K4655" s="6" t="s">
        <v>25986</v>
      </c>
      <c r="L4655" s="4" t="s">
        <v>31</v>
      </c>
      <c r="M4655" s="4" t="s">
        <v>1216</v>
      </c>
    </row>
    <row r="4656" customFormat="false" ht="15.75" hidden="false" customHeight="true" outlineLevel="0" collapsed="false">
      <c r="A4656" s="4" t="n">
        <v>8424</v>
      </c>
      <c r="B4656" s="4" t="s">
        <v>25908</v>
      </c>
      <c r="C4656" s="4" t="s">
        <v>25987</v>
      </c>
      <c r="D4656" s="4" t="s">
        <v>25988</v>
      </c>
      <c r="E4656" s="5" t="s">
        <v>25983</v>
      </c>
      <c r="F4656" s="4" t="s">
        <v>25984</v>
      </c>
      <c r="G4656" s="4" t="s">
        <v>146</v>
      </c>
      <c r="H4656" s="5" t="s">
        <v>25989</v>
      </c>
      <c r="I4656" s="4" t="s">
        <v>25979</v>
      </c>
      <c r="J4656" s="5" t="n">
        <f aca="false">LEN(K4656)</f>
        <v>19</v>
      </c>
      <c r="K4656" s="6" t="s">
        <v>25980</v>
      </c>
      <c r="L4656" s="4" t="s">
        <v>31</v>
      </c>
      <c r="M4656" s="4" t="s">
        <v>2124</v>
      </c>
    </row>
    <row r="4657" customFormat="false" ht="15.75" hidden="false" customHeight="true" outlineLevel="0" collapsed="false">
      <c r="A4657" s="4" t="n">
        <v>8438</v>
      </c>
      <c r="B4657" s="4" t="s">
        <v>25990</v>
      </c>
      <c r="C4657" s="4"/>
      <c r="D4657" s="4" t="s">
        <v>25991</v>
      </c>
      <c r="E4657" s="5" t="s">
        <v>25992</v>
      </c>
      <c r="F4657" s="4" t="s">
        <v>25993</v>
      </c>
      <c r="G4657" s="4" t="s">
        <v>146</v>
      </c>
      <c r="H4657" s="5" t="s">
        <v>25994</v>
      </c>
      <c r="I4657" s="4" t="s">
        <v>25995</v>
      </c>
      <c r="J4657" s="5" t="n">
        <f aca="false">LEN(K4657)</f>
        <v>19</v>
      </c>
      <c r="K4657" s="6" t="s">
        <v>25996</v>
      </c>
      <c r="L4657" s="4" t="s">
        <v>31</v>
      </c>
      <c r="M4657" s="4" t="s">
        <v>31</v>
      </c>
    </row>
    <row r="4658" customFormat="false" ht="15.75" hidden="false" customHeight="true" outlineLevel="0" collapsed="false">
      <c r="A4658" s="4" t="n">
        <v>8448</v>
      </c>
      <c r="B4658" s="4" t="s">
        <v>25997</v>
      </c>
      <c r="C4658" s="4" t="s">
        <v>25998</v>
      </c>
      <c r="D4658" s="4" t="s">
        <v>25999</v>
      </c>
      <c r="E4658" s="5" t="s">
        <v>26000</v>
      </c>
      <c r="F4658" s="4" t="s">
        <v>2517</v>
      </c>
      <c r="G4658" s="4" t="s">
        <v>146</v>
      </c>
      <c r="H4658" s="5" t="s">
        <v>26001</v>
      </c>
      <c r="I4658" s="4" t="s">
        <v>26002</v>
      </c>
      <c r="J4658" s="5" t="n">
        <f aca="false">LEN(K4658)</f>
        <v>19</v>
      </c>
      <c r="K4658" s="6" t="s">
        <v>26003</v>
      </c>
      <c r="L4658" s="4" t="s">
        <v>78</v>
      </c>
      <c r="M4658" s="4" t="s">
        <v>2167</v>
      </c>
    </row>
    <row r="4659" customFormat="false" ht="15.75" hidden="false" customHeight="true" outlineLevel="0" collapsed="false">
      <c r="A4659" s="4" t="n">
        <v>8452</v>
      </c>
      <c r="B4659" s="4" t="s">
        <v>26004</v>
      </c>
      <c r="C4659" s="4" t="s">
        <v>26005</v>
      </c>
      <c r="D4659" s="4" t="s">
        <v>26006</v>
      </c>
      <c r="E4659" s="5" t="s">
        <v>1974</v>
      </c>
      <c r="F4659" s="4" t="s">
        <v>1975</v>
      </c>
      <c r="G4659" s="4" t="s">
        <v>146</v>
      </c>
      <c r="H4659" s="5" t="s">
        <v>26007</v>
      </c>
      <c r="I4659" s="4" t="s">
        <v>26008</v>
      </c>
      <c r="J4659" s="5" t="n">
        <f aca="false">LEN(K4659)</f>
        <v>19</v>
      </c>
      <c r="K4659" s="6" t="s">
        <v>26009</v>
      </c>
      <c r="L4659" s="4" t="s">
        <v>1679</v>
      </c>
      <c r="M4659" s="4" t="s">
        <v>209</v>
      </c>
    </row>
    <row r="4660" customFormat="false" ht="15.75" hidden="false" customHeight="true" outlineLevel="0" collapsed="false">
      <c r="A4660" s="4" t="n">
        <v>8455</v>
      </c>
      <c r="B4660" s="4" t="s">
        <v>26010</v>
      </c>
      <c r="C4660" s="4" t="s">
        <v>26011</v>
      </c>
      <c r="D4660" s="4" t="s">
        <v>26012</v>
      </c>
      <c r="E4660" s="5" t="s">
        <v>1974</v>
      </c>
      <c r="F4660" s="4" t="s">
        <v>1975</v>
      </c>
      <c r="G4660" s="4" t="s">
        <v>146</v>
      </c>
      <c r="H4660" s="5" t="s">
        <v>26013</v>
      </c>
      <c r="I4660" s="7" t="s">
        <v>26014</v>
      </c>
      <c r="J4660" s="5" t="n">
        <f aca="false">LEN(K4660)</f>
        <v>19</v>
      </c>
      <c r="K4660" s="6" t="s">
        <v>26015</v>
      </c>
      <c r="L4660" s="4" t="s">
        <v>57</v>
      </c>
      <c r="M4660" s="4" t="s">
        <v>381</v>
      </c>
    </row>
    <row r="4661" customFormat="false" ht="15.75" hidden="false" customHeight="true" outlineLevel="0" collapsed="false">
      <c r="A4661" s="4" t="n">
        <v>8474</v>
      </c>
      <c r="B4661" s="4" t="s">
        <v>26016</v>
      </c>
      <c r="C4661" s="4" t="s">
        <v>26017</v>
      </c>
      <c r="D4661" s="4" t="s">
        <v>26018</v>
      </c>
      <c r="E4661" s="5" t="s">
        <v>18261</v>
      </c>
      <c r="F4661" s="4" t="s">
        <v>18262</v>
      </c>
      <c r="G4661" s="4" t="s">
        <v>146</v>
      </c>
      <c r="H4661" s="5" t="s">
        <v>26019</v>
      </c>
      <c r="I4661" s="4" t="s">
        <v>26020</v>
      </c>
      <c r="J4661" s="5" t="n">
        <f aca="false">LEN(K4661)</f>
        <v>19</v>
      </c>
      <c r="K4661" s="6" t="s">
        <v>26021</v>
      </c>
      <c r="L4661" s="4" t="s">
        <v>57</v>
      </c>
      <c r="M4661" s="4" t="s">
        <v>1085</v>
      </c>
    </row>
    <row r="4662" customFormat="false" ht="15.75" hidden="false" customHeight="true" outlineLevel="0" collapsed="false">
      <c r="A4662" s="4" t="n">
        <v>8485</v>
      </c>
      <c r="B4662" s="4" t="s">
        <v>26022</v>
      </c>
      <c r="C4662" s="4"/>
      <c r="D4662" s="4" t="s">
        <v>26023</v>
      </c>
      <c r="E4662" s="5" t="s">
        <v>12167</v>
      </c>
      <c r="F4662" s="4" t="s">
        <v>26024</v>
      </c>
      <c r="G4662" s="4" t="s">
        <v>146</v>
      </c>
      <c r="H4662" s="5" t="s">
        <v>26025</v>
      </c>
      <c r="I4662" s="4" t="str">
        <f aca="false">IFERROR(__xludf.dummyfunction("""info@""&amp;LOWER(REGEXREPLACE(B4662,""[^A-Za-z0-9]"",""""))&amp;"".com"""),"info@lindoshuespedes.com")</f>
        <v>info@lindoshuespedes.com</v>
      </c>
      <c r="J4662" s="5" t="n">
        <f aca="false">LEN(K4662)</f>
        <v>19</v>
      </c>
      <c r="K4662" s="10" t="s">
        <v>26026</v>
      </c>
      <c r="L4662" s="4" t="s">
        <v>31</v>
      </c>
      <c r="M4662" s="4" t="s">
        <v>1016</v>
      </c>
    </row>
    <row r="4663" customFormat="false" ht="15.75" hidden="false" customHeight="true" outlineLevel="0" collapsed="false">
      <c r="A4663" s="4" t="n">
        <v>8495</v>
      </c>
      <c r="B4663" s="4" t="s">
        <v>26027</v>
      </c>
      <c r="C4663" s="4" t="s">
        <v>26028</v>
      </c>
      <c r="D4663" s="4" t="s">
        <v>26029</v>
      </c>
      <c r="E4663" s="5" t="s">
        <v>12175</v>
      </c>
      <c r="F4663" s="4" t="s">
        <v>12176</v>
      </c>
      <c r="G4663" s="4" t="s">
        <v>146</v>
      </c>
      <c r="H4663" s="5" t="s">
        <v>26030</v>
      </c>
      <c r="I4663" s="4" t="s">
        <v>26031</v>
      </c>
      <c r="J4663" s="5" t="n">
        <f aca="false">LEN(K4663)</f>
        <v>19</v>
      </c>
      <c r="K4663" s="6" t="s">
        <v>26032</v>
      </c>
      <c r="L4663" s="4" t="s">
        <v>31</v>
      </c>
      <c r="M4663" s="4" t="s">
        <v>3203</v>
      </c>
    </row>
    <row r="4664" customFormat="false" ht="15.75" hidden="false" customHeight="true" outlineLevel="0" collapsed="false">
      <c r="A4664" s="4" t="n">
        <v>8540</v>
      </c>
      <c r="B4664" s="4" t="s">
        <v>26033</v>
      </c>
      <c r="C4664" s="4"/>
      <c r="D4664" s="4" t="s">
        <v>26034</v>
      </c>
      <c r="E4664" s="5" t="s">
        <v>9936</v>
      </c>
      <c r="F4664" s="4" t="s">
        <v>9937</v>
      </c>
      <c r="G4664" s="4" t="s">
        <v>146</v>
      </c>
      <c r="H4664" s="5" t="s">
        <v>26035</v>
      </c>
      <c r="I4664" s="4" t="str">
        <f aca="false">IFERROR(__xludf.dummyfunction("""info@""&amp;LOWER(REGEXREPLACE(B4664,""[^A-Za-z0-9]"",""""))&amp;"".com"""),"info@hotelcolumbussl.com")</f>
        <v>info@hotelcolumbussl.com</v>
      </c>
      <c r="J4664" s="5" t="n">
        <f aca="false">LEN(K4664)</f>
        <v>19</v>
      </c>
      <c r="K4664" s="6" t="s">
        <v>26036</v>
      </c>
      <c r="L4664" s="4" t="s">
        <v>57</v>
      </c>
      <c r="M4664" s="4" t="s">
        <v>779</v>
      </c>
    </row>
    <row r="4665" customFormat="false" ht="15.75" hidden="false" customHeight="true" outlineLevel="0" collapsed="false">
      <c r="A4665" s="4" t="n">
        <v>8541</v>
      </c>
      <c r="B4665" s="4" t="s">
        <v>26037</v>
      </c>
      <c r="C4665" s="4" t="s">
        <v>26038</v>
      </c>
      <c r="D4665" s="4" t="s">
        <v>26039</v>
      </c>
      <c r="E4665" s="5" t="s">
        <v>9936</v>
      </c>
      <c r="F4665" s="4" t="s">
        <v>9937</v>
      </c>
      <c r="G4665" s="4" t="s">
        <v>146</v>
      </c>
      <c r="H4665" s="5" t="s">
        <v>26040</v>
      </c>
      <c r="I4665" s="7" t="s">
        <v>26041</v>
      </c>
      <c r="J4665" s="5" t="n">
        <f aca="false">LEN(K4665)</f>
        <v>19</v>
      </c>
      <c r="K4665" s="6" t="s">
        <v>26042</v>
      </c>
      <c r="L4665" s="4" t="s">
        <v>31</v>
      </c>
      <c r="M4665" s="4" t="s">
        <v>3817</v>
      </c>
    </row>
    <row r="4666" customFormat="false" ht="15.75" hidden="false" customHeight="true" outlineLevel="0" collapsed="false">
      <c r="A4666" s="4" t="n">
        <v>8558</v>
      </c>
      <c r="B4666" s="4" t="s">
        <v>21774</v>
      </c>
      <c r="C4666" s="4" t="s">
        <v>21775</v>
      </c>
      <c r="D4666" s="4" t="s">
        <v>26043</v>
      </c>
      <c r="E4666" s="5" t="s">
        <v>21777</v>
      </c>
      <c r="F4666" s="4" t="s">
        <v>21770</v>
      </c>
      <c r="G4666" s="4" t="s">
        <v>146</v>
      </c>
      <c r="H4666" s="5" t="s">
        <v>21778</v>
      </c>
      <c r="I4666" s="4" t="s">
        <v>21779</v>
      </c>
      <c r="J4666" s="5" t="n">
        <f aca="false">LEN(K4666)</f>
        <v>19</v>
      </c>
      <c r="K4666" s="10" t="s">
        <v>26044</v>
      </c>
      <c r="L4666" s="4" t="s">
        <v>21</v>
      </c>
      <c r="M4666" s="4" t="s">
        <v>1216</v>
      </c>
    </row>
    <row r="4667" customFormat="false" ht="15.75" hidden="false" customHeight="true" outlineLevel="0" collapsed="false">
      <c r="A4667" s="4" t="n">
        <v>8612</v>
      </c>
      <c r="B4667" s="4" t="s">
        <v>14313</v>
      </c>
      <c r="C4667" s="4" t="s">
        <v>26045</v>
      </c>
      <c r="D4667" s="4" t="s">
        <v>26046</v>
      </c>
      <c r="E4667" s="5" t="s">
        <v>26047</v>
      </c>
      <c r="F4667" s="4" t="s">
        <v>1567</v>
      </c>
      <c r="G4667" s="4" t="s">
        <v>1567</v>
      </c>
      <c r="H4667" s="5" t="s">
        <v>26048</v>
      </c>
      <c r="I4667" s="4" t="s">
        <v>26049</v>
      </c>
      <c r="J4667" s="5" t="n">
        <f aca="false">LEN(K4667)</f>
        <v>19</v>
      </c>
      <c r="K4667" s="10" t="s">
        <v>26050</v>
      </c>
      <c r="L4667" s="4" t="s">
        <v>57</v>
      </c>
      <c r="M4667" s="4" t="s">
        <v>1694</v>
      </c>
    </row>
    <row r="4668" customFormat="false" ht="15.75" hidden="false" customHeight="true" outlineLevel="0" collapsed="false">
      <c r="A4668" s="4" t="n">
        <v>8620</v>
      </c>
      <c r="B4668" s="4" t="s">
        <v>26051</v>
      </c>
      <c r="C4668" s="4" t="s">
        <v>26052</v>
      </c>
      <c r="D4668" s="4" t="s">
        <v>26053</v>
      </c>
      <c r="E4668" s="5" t="s">
        <v>26054</v>
      </c>
      <c r="F4668" s="4" t="s">
        <v>26055</v>
      </c>
      <c r="G4668" s="4" t="s">
        <v>1567</v>
      </c>
      <c r="H4668" s="5" t="s">
        <v>26056</v>
      </c>
      <c r="I4668" s="4" t="s">
        <v>26057</v>
      </c>
      <c r="J4668" s="5" t="n">
        <f aca="false">LEN(K4668)</f>
        <v>19</v>
      </c>
      <c r="K4668" s="6" t="s">
        <v>26058</v>
      </c>
      <c r="L4668" s="4" t="s">
        <v>21</v>
      </c>
      <c r="M4668" s="4" t="s">
        <v>381</v>
      </c>
    </row>
    <row r="4669" customFormat="false" ht="15.75" hidden="false" customHeight="true" outlineLevel="0" collapsed="false">
      <c r="A4669" s="4" t="n">
        <v>8637</v>
      </c>
      <c r="B4669" s="4" t="s">
        <v>26059</v>
      </c>
      <c r="C4669" s="4"/>
      <c r="D4669" s="4" t="s">
        <v>26060</v>
      </c>
      <c r="E4669" s="5" t="s">
        <v>26061</v>
      </c>
      <c r="F4669" s="4" t="s">
        <v>26062</v>
      </c>
      <c r="G4669" s="4" t="s">
        <v>1567</v>
      </c>
      <c r="H4669" s="5" t="s">
        <v>26063</v>
      </c>
      <c r="I4669" s="4" t="s">
        <v>26064</v>
      </c>
      <c r="J4669" s="5" t="n">
        <f aca="false">LEN(K4669)</f>
        <v>19</v>
      </c>
      <c r="K4669" s="10" t="s">
        <v>26065</v>
      </c>
      <c r="L4669" s="4" t="s">
        <v>31</v>
      </c>
      <c r="M4669" s="4" t="s">
        <v>294</v>
      </c>
    </row>
    <row r="4670" customFormat="false" ht="15.75" hidden="false" customHeight="true" outlineLevel="0" collapsed="false">
      <c r="A4670" s="4" t="n">
        <v>8662</v>
      </c>
      <c r="B4670" s="4" t="s">
        <v>26066</v>
      </c>
      <c r="C4670" s="4" t="s">
        <v>26067</v>
      </c>
      <c r="D4670" s="4" t="s">
        <v>26068</v>
      </c>
      <c r="E4670" s="5" t="s">
        <v>26069</v>
      </c>
      <c r="F4670" s="4" t="s">
        <v>26070</v>
      </c>
      <c r="G4670" s="4" t="s">
        <v>1567</v>
      </c>
      <c r="H4670" s="5" t="s">
        <v>26071</v>
      </c>
      <c r="I4670" s="4" t="s">
        <v>26072</v>
      </c>
      <c r="J4670" s="5" t="n">
        <f aca="false">LEN(K4670)</f>
        <v>19</v>
      </c>
      <c r="K4670" s="6" t="s">
        <v>26073</v>
      </c>
      <c r="L4670" s="4" t="s">
        <v>78</v>
      </c>
      <c r="M4670" s="4" t="s">
        <v>695</v>
      </c>
    </row>
    <row r="4671" customFormat="false" ht="15.75" hidden="false" customHeight="true" outlineLevel="0" collapsed="false">
      <c r="A4671" s="4" t="n">
        <v>8671</v>
      </c>
      <c r="B4671" s="4" t="s">
        <v>26074</v>
      </c>
      <c r="C4671" s="4" t="s">
        <v>26075</v>
      </c>
      <c r="D4671" s="4" t="s">
        <v>26076</v>
      </c>
      <c r="E4671" s="5" t="s">
        <v>26077</v>
      </c>
      <c r="F4671" s="4" t="s">
        <v>26078</v>
      </c>
      <c r="G4671" s="4" t="s">
        <v>1567</v>
      </c>
      <c r="H4671" s="5" t="s">
        <v>26079</v>
      </c>
      <c r="I4671" s="4" t="s">
        <v>26080</v>
      </c>
      <c r="J4671" s="5" t="n">
        <f aca="false">LEN(K4671)</f>
        <v>19</v>
      </c>
      <c r="K4671" s="6" t="s">
        <v>26081</v>
      </c>
      <c r="L4671" s="4" t="s">
        <v>31</v>
      </c>
      <c r="M4671" s="4" t="s">
        <v>22</v>
      </c>
    </row>
    <row r="4672" customFormat="false" ht="15.75" hidden="false" customHeight="true" outlineLevel="0" collapsed="false">
      <c r="A4672" s="4" t="n">
        <v>8686</v>
      </c>
      <c r="B4672" s="4" t="s">
        <v>26082</v>
      </c>
      <c r="C4672" s="4"/>
      <c r="D4672" s="4" t="s">
        <v>26083</v>
      </c>
      <c r="E4672" s="5" t="s">
        <v>26084</v>
      </c>
      <c r="F4672" s="4" t="s">
        <v>26085</v>
      </c>
      <c r="G4672" s="4" t="s">
        <v>1567</v>
      </c>
      <c r="H4672" s="5" t="s">
        <v>26086</v>
      </c>
      <c r="I4672" s="4" t="str">
        <f aca="false">IFERROR(__xludf.dummyfunction("""info@""&amp;LOWER(REGEXREPLACE(B4672,""[^A-Za-z0-9]"",""""))&amp;"".com"""),"info@fonttabernerasl.com")</f>
        <v>info@fonttabernerasl.com</v>
      </c>
      <c r="J4672" s="5" t="n">
        <f aca="false">LEN(K4672)</f>
        <v>19</v>
      </c>
      <c r="K4672" s="10" t="s">
        <v>26087</v>
      </c>
      <c r="L4672" s="4" t="s">
        <v>57</v>
      </c>
      <c r="M4672" s="4" t="s">
        <v>31</v>
      </c>
    </row>
    <row r="4673" customFormat="false" ht="15.75" hidden="false" customHeight="true" outlineLevel="0" collapsed="false">
      <c r="A4673" s="4" t="n">
        <v>8694</v>
      </c>
      <c r="B4673" s="4" t="s">
        <v>26088</v>
      </c>
      <c r="C4673" s="4" t="s">
        <v>26089</v>
      </c>
      <c r="D4673" s="4" t="s">
        <v>26090</v>
      </c>
      <c r="E4673" s="5" t="s">
        <v>1983</v>
      </c>
      <c r="F4673" s="4" t="s">
        <v>1984</v>
      </c>
      <c r="G4673" s="4" t="s">
        <v>1567</v>
      </c>
      <c r="H4673" s="5" t="s">
        <v>26091</v>
      </c>
      <c r="I4673" s="4" t="s">
        <v>26092</v>
      </c>
      <c r="J4673" s="5" t="n">
        <f aca="false">LEN(K4673)</f>
        <v>19</v>
      </c>
      <c r="K4673" s="6" t="s">
        <v>26093</v>
      </c>
      <c r="L4673" s="4" t="s">
        <v>21</v>
      </c>
      <c r="M4673" s="4" t="s">
        <v>1216</v>
      </c>
    </row>
    <row r="4674" customFormat="false" ht="15.75" hidden="false" customHeight="true" outlineLevel="0" collapsed="false">
      <c r="A4674" s="4" t="n">
        <v>8715</v>
      </c>
      <c r="B4674" s="4" t="s">
        <v>26094</v>
      </c>
      <c r="C4674" s="4" t="s">
        <v>26095</v>
      </c>
      <c r="D4674" s="4" t="s">
        <v>26096</v>
      </c>
      <c r="E4674" s="5" t="s">
        <v>21806</v>
      </c>
      <c r="F4674" s="4" t="s">
        <v>1984</v>
      </c>
      <c r="G4674" s="4" t="s">
        <v>1567</v>
      </c>
      <c r="H4674" s="5" t="s">
        <v>26097</v>
      </c>
      <c r="I4674" s="4" t="s">
        <v>26098</v>
      </c>
      <c r="J4674" s="5" t="n">
        <f aca="false">LEN(K4674)</f>
        <v>19</v>
      </c>
      <c r="K4674" s="6" t="s">
        <v>26099</v>
      </c>
      <c r="L4674" s="4" t="s">
        <v>57</v>
      </c>
      <c r="M4674" s="4" t="s">
        <v>326</v>
      </c>
    </row>
    <row r="4675" customFormat="false" ht="15.75" hidden="false" customHeight="true" outlineLevel="0" collapsed="false">
      <c r="A4675" s="4" t="n">
        <v>8725</v>
      </c>
      <c r="B4675" s="4" t="s">
        <v>26100</v>
      </c>
      <c r="C4675" s="4" t="s">
        <v>26101</v>
      </c>
      <c r="D4675" s="4" t="s">
        <v>26102</v>
      </c>
      <c r="E4675" s="5" t="s">
        <v>1983</v>
      </c>
      <c r="F4675" s="4" t="s">
        <v>1984</v>
      </c>
      <c r="G4675" s="4" t="s">
        <v>1567</v>
      </c>
      <c r="H4675" s="5" t="s">
        <v>26103</v>
      </c>
      <c r="I4675" s="4" t="s">
        <v>26104</v>
      </c>
      <c r="J4675" s="5" t="n">
        <f aca="false">LEN(K4675)</f>
        <v>19</v>
      </c>
      <c r="K4675" s="6" t="s">
        <v>26105</v>
      </c>
      <c r="L4675" s="4" t="s">
        <v>31</v>
      </c>
      <c r="M4675" s="4" t="s">
        <v>3203</v>
      </c>
    </row>
    <row r="4676" customFormat="false" ht="15.75" hidden="false" customHeight="true" outlineLevel="0" collapsed="false">
      <c r="A4676" s="4" t="n">
        <v>8736</v>
      </c>
      <c r="B4676" s="4" t="s">
        <v>26106</v>
      </c>
      <c r="C4676" s="4" t="s">
        <v>26107</v>
      </c>
      <c r="D4676" s="4" t="s">
        <v>26108</v>
      </c>
      <c r="E4676" s="5" t="s">
        <v>26109</v>
      </c>
      <c r="F4676" s="4" t="s">
        <v>6534</v>
      </c>
      <c r="G4676" s="4" t="s">
        <v>1567</v>
      </c>
      <c r="H4676" s="5" t="s">
        <v>26110</v>
      </c>
      <c r="I4676" s="4" t="s">
        <v>26111</v>
      </c>
      <c r="J4676" s="5" t="n">
        <f aca="false">LEN(K4676)</f>
        <v>19</v>
      </c>
      <c r="K4676" s="6" t="s">
        <v>26112</v>
      </c>
      <c r="L4676" s="4" t="s">
        <v>57</v>
      </c>
      <c r="M4676" s="4" t="s">
        <v>2890</v>
      </c>
    </row>
    <row r="4677" customFormat="false" ht="15.75" hidden="false" customHeight="true" outlineLevel="0" collapsed="false">
      <c r="A4677" s="4" t="n">
        <v>8753</v>
      </c>
      <c r="B4677" s="4" t="s">
        <v>26113</v>
      </c>
      <c r="C4677" s="4" t="s">
        <v>26114</v>
      </c>
      <c r="D4677" s="4" t="s">
        <v>26115</v>
      </c>
      <c r="E4677" s="5" t="s">
        <v>1993</v>
      </c>
      <c r="F4677" s="4" t="s">
        <v>1994</v>
      </c>
      <c r="G4677" s="4" t="s">
        <v>1567</v>
      </c>
      <c r="H4677" s="5" t="s">
        <v>26116</v>
      </c>
      <c r="I4677" s="4" t="s">
        <v>26117</v>
      </c>
      <c r="J4677" s="5" t="n">
        <f aca="false">LEN(K4677)</f>
        <v>19</v>
      </c>
      <c r="K4677" s="6" t="s">
        <v>26118</v>
      </c>
      <c r="L4677" s="4" t="s">
        <v>57</v>
      </c>
      <c r="M4677" s="4" t="s">
        <v>467</v>
      </c>
    </row>
    <row r="4678" customFormat="false" ht="15.75" hidden="false" customHeight="true" outlineLevel="0" collapsed="false">
      <c r="A4678" s="4" t="n">
        <v>8766</v>
      </c>
      <c r="B4678" s="4" t="s">
        <v>26119</v>
      </c>
      <c r="C4678" s="4"/>
      <c r="D4678" s="4" t="s">
        <v>26120</v>
      </c>
      <c r="E4678" s="5" t="s">
        <v>26121</v>
      </c>
      <c r="F4678" s="4" t="s">
        <v>26122</v>
      </c>
      <c r="G4678" s="4" t="s">
        <v>1567</v>
      </c>
      <c r="H4678" s="5" t="s">
        <v>26123</v>
      </c>
      <c r="I4678" s="4" t="str">
        <f aca="false">IFERROR(__xludf.dummyfunction("""info@""&amp;LOWER(REGEXREPLACE(B4678,""[^A-Za-z0-9]"",""""))&amp;"".com"""),"info@hotelfarredaval.com")</f>
        <v>info@hotelfarredaval.com</v>
      </c>
      <c r="J4678" s="5" t="n">
        <f aca="false">LEN(K4678)</f>
        <v>19</v>
      </c>
      <c r="K4678" s="6" t="s">
        <v>26124</v>
      </c>
      <c r="L4678" s="4" t="s">
        <v>57</v>
      </c>
      <c r="M4678" s="4" t="s">
        <v>794</v>
      </c>
    </row>
    <row r="4679" customFormat="false" ht="15.75" hidden="false" customHeight="true" outlineLevel="0" collapsed="false">
      <c r="A4679" s="4" t="n">
        <v>8767</v>
      </c>
      <c r="B4679" s="4" t="s">
        <v>26125</v>
      </c>
      <c r="C4679" s="4" t="s">
        <v>26126</v>
      </c>
      <c r="D4679" s="4" t="s">
        <v>26127</v>
      </c>
      <c r="E4679" s="5" t="s">
        <v>26128</v>
      </c>
      <c r="F4679" s="4" t="s">
        <v>26122</v>
      </c>
      <c r="G4679" s="4" t="s">
        <v>1567</v>
      </c>
      <c r="H4679" s="5" t="s">
        <v>26129</v>
      </c>
      <c r="I4679" s="4" t="s">
        <v>26130</v>
      </c>
      <c r="J4679" s="5" t="n">
        <f aca="false">LEN(K4679)</f>
        <v>19</v>
      </c>
      <c r="K4679" s="10" t="s">
        <v>26131</v>
      </c>
      <c r="L4679" s="4" t="s">
        <v>1970</v>
      </c>
      <c r="M4679" s="4" t="s">
        <v>2890</v>
      </c>
    </row>
    <row r="4680" customFormat="false" ht="15.75" hidden="false" customHeight="true" outlineLevel="0" collapsed="false">
      <c r="A4680" s="4" t="n">
        <v>8782</v>
      </c>
      <c r="B4680" s="4" t="s">
        <v>26132</v>
      </c>
      <c r="C4680" s="4"/>
      <c r="D4680" s="4" t="s">
        <v>26133</v>
      </c>
      <c r="E4680" s="5" t="s">
        <v>26134</v>
      </c>
      <c r="F4680" s="4" t="s">
        <v>355</v>
      </c>
      <c r="G4680" s="4" t="s">
        <v>355</v>
      </c>
      <c r="H4680" s="5" t="s">
        <v>26135</v>
      </c>
      <c r="I4680" s="4" t="s">
        <v>26136</v>
      </c>
      <c r="J4680" s="5" t="n">
        <f aca="false">LEN(K4680)</f>
        <v>19</v>
      </c>
      <c r="K4680" s="6" t="s">
        <v>26137</v>
      </c>
      <c r="L4680" s="4" t="s">
        <v>31</v>
      </c>
      <c r="M4680" s="4" t="s">
        <v>1793</v>
      </c>
    </row>
    <row r="4681" customFormat="false" ht="15.75" hidden="false" customHeight="true" outlineLevel="0" collapsed="false">
      <c r="A4681" s="4" t="n">
        <v>8789</v>
      </c>
      <c r="B4681" s="4" t="s">
        <v>26138</v>
      </c>
      <c r="C4681" s="4"/>
      <c r="D4681" s="4" t="s">
        <v>26139</v>
      </c>
      <c r="E4681" s="5" t="s">
        <v>21817</v>
      </c>
      <c r="F4681" s="4" t="s">
        <v>355</v>
      </c>
      <c r="G4681" s="4" t="s">
        <v>355</v>
      </c>
      <c r="H4681" s="5" t="s">
        <v>26140</v>
      </c>
      <c r="I4681" s="4" t="s">
        <v>26141</v>
      </c>
      <c r="J4681" s="5" t="n">
        <f aca="false">LEN(K4681)</f>
        <v>19</v>
      </c>
      <c r="K4681" s="10" t="s">
        <v>26142</v>
      </c>
      <c r="L4681" s="4" t="s">
        <v>31</v>
      </c>
      <c r="M4681" s="4" t="s">
        <v>2980</v>
      </c>
    </row>
    <row r="4682" customFormat="false" ht="15.75" hidden="false" customHeight="true" outlineLevel="0" collapsed="false">
      <c r="A4682" s="4" t="n">
        <v>8799</v>
      </c>
      <c r="B4682" s="4" t="s">
        <v>26143</v>
      </c>
      <c r="C4682" s="4"/>
      <c r="D4682" s="4" t="s">
        <v>26144</v>
      </c>
      <c r="E4682" s="5" t="s">
        <v>26145</v>
      </c>
      <c r="F4682" s="4" t="s">
        <v>26146</v>
      </c>
      <c r="G4682" s="4" t="s">
        <v>355</v>
      </c>
      <c r="H4682" s="5" t="s">
        <v>26147</v>
      </c>
      <c r="I4682" s="4" t="s">
        <v>26148</v>
      </c>
      <c r="J4682" s="5" t="n">
        <f aca="false">LEN(K4682)</f>
        <v>19</v>
      </c>
      <c r="K4682" s="6" t="s">
        <v>26149</v>
      </c>
      <c r="L4682" s="4" t="s">
        <v>21</v>
      </c>
      <c r="M4682" s="4" t="s">
        <v>577</v>
      </c>
    </row>
    <row r="4683" customFormat="false" ht="15.75" hidden="false" customHeight="true" outlineLevel="0" collapsed="false">
      <c r="A4683" s="4" t="n">
        <v>8800</v>
      </c>
      <c r="B4683" s="4" t="s">
        <v>26150</v>
      </c>
      <c r="C4683" s="4"/>
      <c r="D4683" s="4" t="s">
        <v>26151</v>
      </c>
      <c r="E4683" s="5" t="s">
        <v>8078</v>
      </c>
      <c r="F4683" s="4" t="s">
        <v>8079</v>
      </c>
      <c r="G4683" s="4" t="s">
        <v>355</v>
      </c>
      <c r="H4683" s="5" t="s">
        <v>26152</v>
      </c>
      <c r="I4683" s="4" t="s">
        <v>26153</v>
      </c>
      <c r="J4683" s="5" t="n">
        <f aca="false">LEN(K4683)</f>
        <v>19</v>
      </c>
      <c r="K4683" s="6" t="s">
        <v>26154</v>
      </c>
      <c r="L4683" s="4" t="s">
        <v>57</v>
      </c>
      <c r="M4683" s="4" t="s">
        <v>467</v>
      </c>
    </row>
    <row r="4684" customFormat="false" ht="15.75" hidden="false" customHeight="true" outlineLevel="0" collapsed="false">
      <c r="A4684" s="4" t="n">
        <v>8802</v>
      </c>
      <c r="B4684" s="4" t="s">
        <v>26155</v>
      </c>
      <c r="C4684" s="4"/>
      <c r="D4684" s="4" t="s">
        <v>26156</v>
      </c>
      <c r="E4684" s="5" t="s">
        <v>26145</v>
      </c>
      <c r="F4684" s="4" t="s">
        <v>26146</v>
      </c>
      <c r="G4684" s="4" t="s">
        <v>355</v>
      </c>
      <c r="H4684" s="5" t="s">
        <v>26157</v>
      </c>
      <c r="I4684" s="4" t="s">
        <v>26158</v>
      </c>
      <c r="J4684" s="5" t="n">
        <f aca="false">LEN(K4684)</f>
        <v>19</v>
      </c>
      <c r="K4684" s="6" t="s">
        <v>26159</v>
      </c>
      <c r="L4684" s="4" t="s">
        <v>21</v>
      </c>
      <c r="M4684" s="4" t="s">
        <v>31</v>
      </c>
    </row>
    <row r="4685" customFormat="false" ht="15.75" hidden="false" customHeight="true" outlineLevel="0" collapsed="false">
      <c r="A4685" s="4" t="n">
        <v>8804</v>
      </c>
      <c r="B4685" s="4" t="s">
        <v>26160</v>
      </c>
      <c r="C4685" s="4"/>
      <c r="D4685" s="4" t="s">
        <v>26161</v>
      </c>
      <c r="E4685" s="5" t="s">
        <v>15041</v>
      </c>
      <c r="F4685" s="4" t="s">
        <v>9962</v>
      </c>
      <c r="G4685" s="4" t="s">
        <v>355</v>
      </c>
      <c r="H4685" s="5" t="s">
        <v>26162</v>
      </c>
      <c r="I4685" s="4" t="s">
        <v>26163</v>
      </c>
      <c r="J4685" s="5" t="n">
        <f aca="false">LEN(K4685)</f>
        <v>19</v>
      </c>
      <c r="K4685" s="6" t="s">
        <v>26164</v>
      </c>
      <c r="L4685" s="4" t="s">
        <v>637</v>
      </c>
      <c r="M4685" s="4" t="s">
        <v>336</v>
      </c>
    </row>
    <row r="4686" customFormat="false" ht="15.75" hidden="false" customHeight="true" outlineLevel="0" collapsed="false">
      <c r="A4686" s="4" t="n">
        <v>8827</v>
      </c>
      <c r="B4686" s="4" t="s">
        <v>26165</v>
      </c>
      <c r="C4686" s="4"/>
      <c r="D4686" s="4" t="s">
        <v>26166</v>
      </c>
      <c r="E4686" s="5" t="s">
        <v>26167</v>
      </c>
      <c r="F4686" s="4" t="s">
        <v>26168</v>
      </c>
      <c r="G4686" s="4" t="s">
        <v>355</v>
      </c>
      <c r="H4686" s="5" t="s">
        <v>26169</v>
      </c>
      <c r="I4686" s="4" t="s">
        <v>26170</v>
      </c>
      <c r="J4686" s="5" t="n">
        <f aca="false">LEN(K4686)</f>
        <v>19</v>
      </c>
      <c r="K4686" s="6" t="s">
        <v>26171</v>
      </c>
      <c r="L4686" s="4" t="s">
        <v>57</v>
      </c>
      <c r="M4686" s="4" t="s">
        <v>1016</v>
      </c>
    </row>
    <row r="4687" customFormat="false" ht="15.75" hidden="false" customHeight="true" outlineLevel="0" collapsed="false">
      <c r="A4687" s="4" t="n">
        <v>8832</v>
      </c>
      <c r="B4687" s="4" t="s">
        <v>26172</v>
      </c>
      <c r="C4687" s="4"/>
      <c r="D4687" s="4" t="s">
        <v>26173</v>
      </c>
      <c r="E4687" s="5" t="s">
        <v>26174</v>
      </c>
      <c r="F4687" s="4" t="s">
        <v>26175</v>
      </c>
      <c r="G4687" s="4" t="s">
        <v>355</v>
      </c>
      <c r="H4687" s="5" t="s">
        <v>26176</v>
      </c>
      <c r="I4687" s="4" t="str">
        <f aca="false">IFERROR(__xludf.dummyfunction("""info@""&amp;LOWER(REGEXREPLACE(B4687,""[^A-Za-z0-9]"",""""))&amp;"".com"""),"info@hostalloforaton.com")</f>
        <v>info@hostalloforaton.com</v>
      </c>
      <c r="J4687" s="5" t="n">
        <f aca="false">LEN(K4687)</f>
        <v>19</v>
      </c>
      <c r="K4687" s="6" t="s">
        <v>26177</v>
      </c>
      <c r="L4687" s="4" t="s">
        <v>57</v>
      </c>
      <c r="M4687" s="4" t="s">
        <v>924</v>
      </c>
    </row>
    <row r="4688" customFormat="false" ht="15.75" hidden="false" customHeight="true" outlineLevel="0" collapsed="false">
      <c r="A4688" s="4" t="n">
        <v>8850</v>
      </c>
      <c r="B4688" s="4" t="s">
        <v>26178</v>
      </c>
      <c r="C4688" s="4"/>
      <c r="D4688" s="4" t="s">
        <v>26179</v>
      </c>
      <c r="E4688" s="5" t="s">
        <v>26180</v>
      </c>
      <c r="F4688" s="4" t="s">
        <v>26181</v>
      </c>
      <c r="G4688" s="4" t="s">
        <v>355</v>
      </c>
      <c r="H4688" s="5" t="s">
        <v>26182</v>
      </c>
      <c r="I4688" s="4" t="s">
        <v>26183</v>
      </c>
      <c r="J4688" s="5" t="n">
        <f aca="false">LEN(K4688)</f>
        <v>19</v>
      </c>
      <c r="K4688" s="6" t="s">
        <v>26184</v>
      </c>
      <c r="L4688" s="4" t="s">
        <v>57</v>
      </c>
      <c r="M4688" s="4" t="s">
        <v>381</v>
      </c>
    </row>
    <row r="4689" customFormat="false" ht="15.75" hidden="false" customHeight="true" outlineLevel="0" collapsed="false">
      <c r="A4689" s="4" t="n">
        <v>8853</v>
      </c>
      <c r="B4689" s="4" t="s">
        <v>26185</v>
      </c>
      <c r="C4689" s="4"/>
      <c r="D4689" s="4" t="s">
        <v>26186</v>
      </c>
      <c r="E4689" s="5" t="s">
        <v>12220</v>
      </c>
      <c r="F4689" s="4" t="s">
        <v>12221</v>
      </c>
      <c r="G4689" s="4" t="s">
        <v>355</v>
      </c>
      <c r="H4689" s="5" t="s">
        <v>12222</v>
      </c>
      <c r="I4689" s="4" t="s">
        <v>8121</v>
      </c>
      <c r="J4689" s="5" t="n">
        <f aca="false">LEN(K4689)</f>
        <v>19</v>
      </c>
      <c r="K4689" s="6" t="s">
        <v>23046</v>
      </c>
      <c r="L4689" s="4" t="s">
        <v>637</v>
      </c>
      <c r="M4689" s="4" t="s">
        <v>4122</v>
      </c>
    </row>
    <row r="4690" customFormat="false" ht="15.75" hidden="false" customHeight="true" outlineLevel="0" collapsed="false">
      <c r="A4690" s="4" t="n">
        <v>8887</v>
      </c>
      <c r="B4690" s="4" t="s">
        <v>26187</v>
      </c>
      <c r="C4690" s="4"/>
      <c r="D4690" s="4" t="s">
        <v>26188</v>
      </c>
      <c r="E4690" s="5" t="s">
        <v>5255</v>
      </c>
      <c r="F4690" s="4" t="s">
        <v>5256</v>
      </c>
      <c r="G4690" s="4" t="s">
        <v>355</v>
      </c>
      <c r="H4690" s="5" t="s">
        <v>26189</v>
      </c>
      <c r="I4690" s="4" t="s">
        <v>26190</v>
      </c>
      <c r="J4690" s="5" t="n">
        <f aca="false">LEN(K4690)</f>
        <v>19</v>
      </c>
      <c r="K4690" s="6" t="s">
        <v>26191</v>
      </c>
      <c r="L4690" s="4" t="s">
        <v>31</v>
      </c>
      <c r="M4690" s="4" t="s">
        <v>31</v>
      </c>
    </row>
    <row r="4691" customFormat="false" ht="15.75" hidden="false" customHeight="true" outlineLevel="0" collapsed="false">
      <c r="A4691" s="4" t="n">
        <v>8888</v>
      </c>
      <c r="B4691" s="4" t="s">
        <v>26192</v>
      </c>
      <c r="C4691" s="4"/>
      <c r="D4691" s="4" t="s">
        <v>4239</v>
      </c>
      <c r="E4691" s="5" t="s">
        <v>15024</v>
      </c>
      <c r="F4691" s="4" t="s">
        <v>1658</v>
      </c>
      <c r="G4691" s="4" t="s">
        <v>355</v>
      </c>
      <c r="H4691" s="5" t="s">
        <v>26193</v>
      </c>
      <c r="I4691" s="4" t="s">
        <v>26194</v>
      </c>
      <c r="J4691" s="5" t="n">
        <f aca="false">LEN(K4691)</f>
        <v>19</v>
      </c>
      <c r="K4691" s="10" t="s">
        <v>26195</v>
      </c>
      <c r="L4691" s="4" t="s">
        <v>78</v>
      </c>
      <c r="M4691" s="4" t="s">
        <v>2097</v>
      </c>
    </row>
    <row r="4692" customFormat="false" ht="15.75" hidden="false" customHeight="true" outlineLevel="0" collapsed="false">
      <c r="A4692" s="4" t="n">
        <v>8906</v>
      </c>
      <c r="B4692" s="4" t="s">
        <v>26196</v>
      </c>
      <c r="C4692" s="4"/>
      <c r="D4692" s="4" t="s">
        <v>26197</v>
      </c>
      <c r="E4692" s="5" t="s">
        <v>2529</v>
      </c>
      <c r="F4692" s="4" t="s">
        <v>2530</v>
      </c>
      <c r="G4692" s="4" t="s">
        <v>355</v>
      </c>
      <c r="H4692" s="5" t="s">
        <v>26198</v>
      </c>
      <c r="I4692" s="4" t="s">
        <v>26199</v>
      </c>
      <c r="J4692" s="5" t="n">
        <f aca="false">LEN(K4692)</f>
        <v>19</v>
      </c>
      <c r="K4692" s="6" t="s">
        <v>26200</v>
      </c>
      <c r="L4692" s="4" t="s">
        <v>57</v>
      </c>
      <c r="M4692" s="4" t="s">
        <v>467</v>
      </c>
    </row>
    <row r="4693" customFormat="false" ht="15.75" hidden="false" customHeight="true" outlineLevel="0" collapsed="false">
      <c r="A4693" s="4" t="n">
        <v>8907</v>
      </c>
      <c r="B4693" s="4" t="s">
        <v>26201</v>
      </c>
      <c r="C4693" s="4"/>
      <c r="D4693" s="4" t="s">
        <v>26197</v>
      </c>
      <c r="E4693" s="5" t="s">
        <v>2529</v>
      </c>
      <c r="F4693" s="4" t="s">
        <v>2530</v>
      </c>
      <c r="G4693" s="4" t="s">
        <v>355</v>
      </c>
      <c r="H4693" s="5" t="s">
        <v>26198</v>
      </c>
      <c r="I4693" s="4" t="s">
        <v>26199</v>
      </c>
      <c r="J4693" s="5" t="n">
        <f aca="false">LEN(K4693)</f>
        <v>19</v>
      </c>
      <c r="K4693" s="10" t="s">
        <v>26200</v>
      </c>
      <c r="L4693" s="4" t="s">
        <v>21</v>
      </c>
      <c r="M4693" s="4" t="s">
        <v>877</v>
      </c>
    </row>
    <row r="4694" customFormat="false" ht="15.75" hidden="false" customHeight="true" outlineLevel="0" collapsed="false">
      <c r="A4694" s="4" t="n">
        <v>12291</v>
      </c>
      <c r="B4694" s="4" t="s">
        <v>26202</v>
      </c>
      <c r="C4694" s="4"/>
      <c r="D4694" s="4" t="s">
        <v>26203</v>
      </c>
      <c r="E4694" s="5" t="s">
        <v>6585</v>
      </c>
      <c r="F4694" s="4" t="s">
        <v>6586</v>
      </c>
      <c r="G4694" s="4" t="s">
        <v>700</v>
      </c>
      <c r="H4694" s="5" t="s">
        <v>26204</v>
      </c>
      <c r="I4694" s="7" t="s">
        <v>26205</v>
      </c>
      <c r="J4694" s="5" t="n">
        <f aca="false">LEN(K4694)</f>
        <v>19</v>
      </c>
      <c r="K4694" s="6" t="s">
        <v>26206</v>
      </c>
      <c r="L4694" s="4" t="s">
        <v>31</v>
      </c>
      <c r="M4694" s="4" t="s">
        <v>577</v>
      </c>
    </row>
    <row r="4695" customFormat="false" ht="15.75" hidden="false" customHeight="true" outlineLevel="0" collapsed="false">
      <c r="A4695" s="4" t="n">
        <v>8998</v>
      </c>
      <c r="B4695" s="4" t="s">
        <v>26207</v>
      </c>
      <c r="C4695" s="4"/>
      <c r="D4695" s="4" t="s">
        <v>26208</v>
      </c>
      <c r="E4695" s="5" t="s">
        <v>8528</v>
      </c>
      <c r="F4695" s="4" t="s">
        <v>8529</v>
      </c>
      <c r="G4695" s="4" t="s">
        <v>700</v>
      </c>
      <c r="H4695" s="5" t="s">
        <v>26209</v>
      </c>
      <c r="I4695" s="4" t="str">
        <f aca="false">IFERROR(__xludf.dummyfunction("""info@""&amp;LOWER(REGEXREPLACE(B4695,""[^A-Za-z0-9]"",""""))&amp;"".com"""),"info@hotelfraytomssl.com")</f>
        <v>info@hotelfraytomssl.com</v>
      </c>
      <c r="J4695" s="5" t="n">
        <f aca="false">LEN(K4695)</f>
        <v>19</v>
      </c>
      <c r="K4695" s="10" t="s">
        <v>26210</v>
      </c>
      <c r="L4695" s="4" t="s">
        <v>57</v>
      </c>
      <c r="M4695" s="4" t="s">
        <v>929</v>
      </c>
    </row>
    <row r="4696" customFormat="false" ht="15.75" hidden="false" customHeight="true" outlineLevel="0" collapsed="false">
      <c r="A4696" s="4" t="n">
        <v>9009</v>
      </c>
      <c r="B4696" s="4" t="s">
        <v>26211</v>
      </c>
      <c r="C4696" s="4"/>
      <c r="D4696" s="4" t="s">
        <v>26212</v>
      </c>
      <c r="E4696" s="5" t="s">
        <v>26213</v>
      </c>
      <c r="F4696" s="4" t="s">
        <v>26214</v>
      </c>
      <c r="G4696" s="4" t="s">
        <v>700</v>
      </c>
      <c r="H4696" s="5" t="s">
        <v>26215</v>
      </c>
      <c r="I4696" s="4" t="s">
        <v>26216</v>
      </c>
      <c r="J4696" s="5" t="n">
        <f aca="false">LEN(K4696)</f>
        <v>19</v>
      </c>
      <c r="K4696" s="6" t="s">
        <v>26217</v>
      </c>
      <c r="L4696" s="4" t="s">
        <v>57</v>
      </c>
      <c r="M4696" s="4" t="s">
        <v>133</v>
      </c>
    </row>
    <row r="4697" customFormat="false" ht="15.75" hidden="false" customHeight="true" outlineLevel="0" collapsed="false">
      <c r="A4697" s="4" t="n">
        <v>9028</v>
      </c>
      <c r="B4697" s="4" t="s">
        <v>26218</v>
      </c>
      <c r="C4697" s="4"/>
      <c r="D4697" s="4" t="s">
        <v>26219</v>
      </c>
      <c r="E4697" s="5" t="s">
        <v>26220</v>
      </c>
      <c r="F4697" s="4" t="s">
        <v>1574</v>
      </c>
      <c r="G4697" s="4" t="s">
        <v>1574</v>
      </c>
      <c r="H4697" s="5" t="s">
        <v>26221</v>
      </c>
      <c r="I4697" s="4" t="str">
        <f aca="false">IFERROR(__xludf.dummyfunction("""info@""&amp;LOWER(REGEXREPLACE(B4697,""[^A-Za-z0-9]"",""""))&amp;"".com"""),"info@jofersigloxxisl.com")</f>
        <v>info@jofersigloxxisl.com</v>
      </c>
      <c r="J4697" s="5" t="n">
        <f aca="false">LEN(K4697)</f>
        <v>19</v>
      </c>
      <c r="K4697" s="6" t="s">
        <v>26222</v>
      </c>
      <c r="L4697" s="4" t="s">
        <v>31</v>
      </c>
      <c r="M4697" s="4" t="s">
        <v>31</v>
      </c>
    </row>
    <row r="4698" customFormat="false" ht="15.75" hidden="false" customHeight="true" outlineLevel="0" collapsed="false">
      <c r="A4698" s="4" t="n">
        <v>9044</v>
      </c>
      <c r="B4698" s="4" t="s">
        <v>26223</v>
      </c>
      <c r="C4698" s="4"/>
      <c r="D4698" s="4" t="s">
        <v>26224</v>
      </c>
      <c r="E4698" s="5" t="s">
        <v>26225</v>
      </c>
      <c r="F4698" s="4" t="s">
        <v>1574</v>
      </c>
      <c r="G4698" s="4" t="s">
        <v>1574</v>
      </c>
      <c r="H4698" s="5" t="s">
        <v>26226</v>
      </c>
      <c r="I4698" s="4" t="s">
        <v>26227</v>
      </c>
      <c r="J4698" s="5" t="n">
        <f aca="false">LEN(K4698)</f>
        <v>19</v>
      </c>
      <c r="K4698" s="6" t="s">
        <v>23036</v>
      </c>
      <c r="L4698" s="4" t="s">
        <v>78</v>
      </c>
      <c r="M4698" s="4" t="s">
        <v>3523</v>
      </c>
    </row>
    <row r="4699" customFormat="false" ht="15.75" hidden="false" customHeight="true" outlineLevel="0" collapsed="false">
      <c r="A4699" s="4" t="n">
        <v>9045</v>
      </c>
      <c r="B4699" s="4" t="s">
        <v>26228</v>
      </c>
      <c r="C4699" s="4"/>
      <c r="D4699" s="4" t="s">
        <v>26229</v>
      </c>
      <c r="E4699" s="5" t="s">
        <v>26230</v>
      </c>
      <c r="F4699" s="4" t="s">
        <v>1574</v>
      </c>
      <c r="G4699" s="4" t="s">
        <v>1574</v>
      </c>
      <c r="H4699" s="5" t="s">
        <v>26231</v>
      </c>
      <c r="I4699" s="4" t="s">
        <v>26232</v>
      </c>
      <c r="J4699" s="5" t="n">
        <f aca="false">LEN(K4699)</f>
        <v>19</v>
      </c>
      <c r="K4699" s="6" t="s">
        <v>26233</v>
      </c>
      <c r="L4699" s="4" t="s">
        <v>31</v>
      </c>
      <c r="M4699" s="4" t="s">
        <v>2657</v>
      </c>
    </row>
    <row r="4700" customFormat="false" ht="15.75" hidden="false" customHeight="true" outlineLevel="0" collapsed="false">
      <c r="A4700" s="4" t="n">
        <v>9048</v>
      </c>
      <c r="B4700" s="4" t="s">
        <v>26234</v>
      </c>
      <c r="C4700" s="4"/>
      <c r="D4700" s="4" t="s">
        <v>26235</v>
      </c>
      <c r="E4700" s="5" t="s">
        <v>18420</v>
      </c>
      <c r="F4700" s="4" t="s">
        <v>1574</v>
      </c>
      <c r="G4700" s="4" t="s">
        <v>1574</v>
      </c>
      <c r="H4700" s="5" t="s">
        <v>26236</v>
      </c>
      <c r="I4700" s="4" t="s">
        <v>26237</v>
      </c>
      <c r="J4700" s="5" t="n">
        <f aca="false">LEN(K4700)</f>
        <v>19</v>
      </c>
      <c r="K4700" s="6" t="s">
        <v>26238</v>
      </c>
      <c r="L4700" s="4" t="s">
        <v>78</v>
      </c>
      <c r="M4700" s="4" t="s">
        <v>729</v>
      </c>
    </row>
    <row r="4701" customFormat="false" ht="15.75" hidden="false" customHeight="true" outlineLevel="0" collapsed="false">
      <c r="A4701" s="4" t="n">
        <v>9062</v>
      </c>
      <c r="B4701" s="4" t="s">
        <v>26239</v>
      </c>
      <c r="C4701" s="4"/>
      <c r="D4701" s="4" t="s">
        <v>26240</v>
      </c>
      <c r="E4701" s="5" t="s">
        <v>26241</v>
      </c>
      <c r="F4701" s="4" t="s">
        <v>1574</v>
      </c>
      <c r="G4701" s="4" t="s">
        <v>1574</v>
      </c>
      <c r="H4701" s="5" t="s">
        <v>26242</v>
      </c>
      <c r="I4701" s="7" t="s">
        <v>26243</v>
      </c>
      <c r="J4701" s="5" t="n">
        <f aca="false">LEN(K4701)</f>
        <v>19</v>
      </c>
      <c r="K4701" s="6" t="s">
        <v>26244</v>
      </c>
      <c r="L4701" s="4" t="s">
        <v>31</v>
      </c>
      <c r="M4701" s="4" t="s">
        <v>13171</v>
      </c>
    </row>
    <row r="4702" customFormat="false" ht="15.75" hidden="false" customHeight="true" outlineLevel="0" collapsed="false">
      <c r="A4702" s="4" t="n">
        <v>9072</v>
      </c>
      <c r="B4702" s="4" t="s">
        <v>26245</v>
      </c>
      <c r="C4702" s="4"/>
      <c r="D4702" s="4" t="s">
        <v>26246</v>
      </c>
      <c r="E4702" s="5" t="s">
        <v>26247</v>
      </c>
      <c r="F4702" s="4" t="s">
        <v>26248</v>
      </c>
      <c r="G4702" s="4" t="s">
        <v>1574</v>
      </c>
      <c r="H4702" s="5" t="s">
        <v>26249</v>
      </c>
      <c r="I4702" s="4" t="s">
        <v>26250</v>
      </c>
      <c r="J4702" s="5" t="n">
        <f aca="false">LEN(K4702)</f>
        <v>19</v>
      </c>
      <c r="K4702" s="6" t="s">
        <v>26251</v>
      </c>
      <c r="L4702" s="4" t="s">
        <v>21</v>
      </c>
      <c r="M4702" s="4" t="s">
        <v>2097</v>
      </c>
    </row>
    <row r="4703" customFormat="false" ht="15.75" hidden="false" customHeight="true" outlineLevel="0" collapsed="false">
      <c r="A4703" s="4" t="n">
        <v>9093</v>
      </c>
      <c r="B4703" s="4" t="s">
        <v>26252</v>
      </c>
      <c r="C4703" s="4"/>
      <c r="D4703" s="4" t="s">
        <v>26253</v>
      </c>
      <c r="E4703" s="5" t="s">
        <v>1573</v>
      </c>
      <c r="F4703" s="4" t="s">
        <v>1574</v>
      </c>
      <c r="G4703" s="4" t="s">
        <v>1574</v>
      </c>
      <c r="H4703" s="5" t="s">
        <v>26254</v>
      </c>
      <c r="I4703" s="4" t="str">
        <f aca="false">IFERROR(__xludf.dummyfunction("""info@""&amp;LOWER(REGEXREPLACE(B4703,""[^A-Za-z0-9]"",""""))&amp;"".com"""),"info@eventosquininsl.com")</f>
        <v>info@eventosquininsl.com</v>
      </c>
      <c r="J4703" s="5" t="n">
        <f aca="false">LEN(K4703)</f>
        <v>19</v>
      </c>
      <c r="K4703" s="10" t="s">
        <v>26255</v>
      </c>
      <c r="L4703" s="4" t="s">
        <v>637</v>
      </c>
      <c r="M4703" s="4" t="s">
        <v>31</v>
      </c>
    </row>
    <row r="4704" customFormat="false" ht="15.75" hidden="false" customHeight="true" outlineLevel="0" collapsed="false">
      <c r="A4704" s="4" t="n">
        <v>9097</v>
      </c>
      <c r="B4704" s="4" t="s">
        <v>26256</v>
      </c>
      <c r="C4704" s="4"/>
      <c r="D4704" s="4" t="s">
        <v>26257</v>
      </c>
      <c r="E4704" s="5" t="s">
        <v>2990</v>
      </c>
      <c r="F4704" s="4" t="s">
        <v>2991</v>
      </c>
      <c r="G4704" s="4" t="s">
        <v>1574</v>
      </c>
      <c r="H4704" s="5" t="s">
        <v>26258</v>
      </c>
      <c r="I4704" s="7" t="s">
        <v>26259</v>
      </c>
      <c r="J4704" s="5" t="n">
        <f aca="false">LEN(K4704)</f>
        <v>19</v>
      </c>
      <c r="K4704" s="6" t="s">
        <v>26260</v>
      </c>
      <c r="L4704" s="4" t="s">
        <v>78</v>
      </c>
      <c r="M4704" s="4" t="s">
        <v>1016</v>
      </c>
    </row>
    <row r="4705" customFormat="false" ht="15.75" hidden="false" customHeight="true" outlineLevel="0" collapsed="false">
      <c r="A4705" s="4" t="n">
        <v>9105</v>
      </c>
      <c r="B4705" s="4" t="s">
        <v>26261</v>
      </c>
      <c r="C4705" s="4"/>
      <c r="D4705" s="4" t="s">
        <v>26262</v>
      </c>
      <c r="E4705" s="5" t="s">
        <v>18414</v>
      </c>
      <c r="F4705" s="4" t="s">
        <v>1574</v>
      </c>
      <c r="G4705" s="4" t="s">
        <v>1574</v>
      </c>
      <c r="H4705" s="5" t="s">
        <v>26263</v>
      </c>
      <c r="I4705" s="4" t="str">
        <f aca="false">IFERROR(__xludf.dummyfunction("""info@""&amp;LOWER(REGEXREPLACE(B4705,""[^A-Za-z0-9]"",""""))&amp;"".com"""),"info@hostalmilmarcos.com")</f>
        <v>info@hostalmilmarcos.com</v>
      </c>
      <c r="J4705" s="5" t="n">
        <f aca="false">LEN(K4705)</f>
        <v>19</v>
      </c>
      <c r="K4705" s="6" t="s">
        <v>26264</v>
      </c>
      <c r="L4705" s="4" t="s">
        <v>21</v>
      </c>
      <c r="M4705" s="4" t="s">
        <v>31</v>
      </c>
    </row>
    <row r="4706" customFormat="false" ht="15.75" hidden="false" customHeight="true" outlineLevel="0" collapsed="false">
      <c r="A4706" s="4" t="n">
        <v>12293</v>
      </c>
      <c r="B4706" s="4" t="s">
        <v>26265</v>
      </c>
      <c r="C4706" s="4"/>
      <c r="D4706" s="4" t="s">
        <v>26266</v>
      </c>
      <c r="E4706" s="5" t="s">
        <v>1000</v>
      </c>
      <c r="F4706" s="4" t="s">
        <v>1001</v>
      </c>
      <c r="G4706" s="4" t="s">
        <v>259</v>
      </c>
      <c r="H4706" s="5" t="s">
        <v>26267</v>
      </c>
      <c r="I4706" s="4" t="s">
        <v>26268</v>
      </c>
      <c r="J4706" s="5" t="n">
        <f aca="false">LEN(K4706)</f>
        <v>19</v>
      </c>
      <c r="K4706" s="6" t="s">
        <v>26269</v>
      </c>
      <c r="L4706" s="4" t="s">
        <v>78</v>
      </c>
      <c r="M4706" s="4" t="s">
        <v>22</v>
      </c>
    </row>
    <row r="4707" customFormat="false" ht="15.75" hidden="false" customHeight="true" outlineLevel="0" collapsed="false">
      <c r="A4707" s="4" t="n">
        <v>9114</v>
      </c>
      <c r="B4707" s="4" t="s">
        <v>26270</v>
      </c>
      <c r="C4707" s="4" t="s">
        <v>26271</v>
      </c>
      <c r="D4707" s="4" t="s">
        <v>26272</v>
      </c>
      <c r="E4707" s="5" t="s">
        <v>19460</v>
      </c>
      <c r="F4707" s="4" t="s">
        <v>19461</v>
      </c>
      <c r="G4707" s="4" t="s">
        <v>259</v>
      </c>
      <c r="H4707" s="5" t="s">
        <v>26273</v>
      </c>
      <c r="I4707" s="4" t="s">
        <v>26274</v>
      </c>
      <c r="J4707" s="5" t="n">
        <f aca="false">LEN(K4707)</f>
        <v>19</v>
      </c>
      <c r="K4707" s="10" t="s">
        <v>26275</v>
      </c>
      <c r="L4707" s="4" t="s">
        <v>1970</v>
      </c>
      <c r="M4707" s="4" t="s">
        <v>6582</v>
      </c>
    </row>
    <row r="4708" customFormat="false" ht="15.75" hidden="false" customHeight="true" outlineLevel="0" collapsed="false">
      <c r="A4708" s="4" t="n">
        <v>9116</v>
      </c>
      <c r="B4708" s="4" t="s">
        <v>26276</v>
      </c>
      <c r="C4708" s="4" t="s">
        <v>26277</v>
      </c>
      <c r="D4708" s="4" t="s">
        <v>26278</v>
      </c>
      <c r="E4708" s="5" t="s">
        <v>26279</v>
      </c>
      <c r="F4708" s="4" t="s">
        <v>26280</v>
      </c>
      <c r="G4708" s="4" t="s">
        <v>259</v>
      </c>
      <c r="H4708" s="5" t="s">
        <v>26281</v>
      </c>
      <c r="I4708" s="4" t="s">
        <v>26282</v>
      </c>
      <c r="J4708" s="5" t="n">
        <f aca="false">LEN(K4708)</f>
        <v>19</v>
      </c>
      <c r="K4708" s="6" t="s">
        <v>26283</v>
      </c>
      <c r="L4708" s="4" t="s">
        <v>21</v>
      </c>
      <c r="M4708" s="4" t="s">
        <v>929</v>
      </c>
    </row>
    <row r="4709" customFormat="false" ht="15.75" hidden="false" customHeight="true" outlineLevel="0" collapsed="false">
      <c r="A4709" s="4" t="n">
        <v>9123</v>
      </c>
      <c r="B4709" s="4" t="s">
        <v>24059</v>
      </c>
      <c r="C4709" s="4" t="s">
        <v>26284</v>
      </c>
      <c r="D4709" s="4" t="s">
        <v>26285</v>
      </c>
      <c r="E4709" s="5" t="s">
        <v>26286</v>
      </c>
      <c r="F4709" s="4" t="s">
        <v>259</v>
      </c>
      <c r="G4709" s="4" t="s">
        <v>259</v>
      </c>
      <c r="H4709" s="5" t="s">
        <v>26287</v>
      </c>
      <c r="I4709" s="4" t="s">
        <v>26288</v>
      </c>
      <c r="J4709" s="5" t="n">
        <f aca="false">LEN(K4709)</f>
        <v>19</v>
      </c>
      <c r="K4709" s="6" t="s">
        <v>26289</v>
      </c>
      <c r="L4709" s="4" t="s">
        <v>57</v>
      </c>
      <c r="M4709" s="4" t="s">
        <v>3461</v>
      </c>
    </row>
    <row r="4710" customFormat="false" ht="15.75" hidden="false" customHeight="true" outlineLevel="0" collapsed="false">
      <c r="A4710" s="4" t="n">
        <v>9145</v>
      </c>
      <c r="B4710" s="4" t="s">
        <v>26290</v>
      </c>
      <c r="C4710" s="4" t="s">
        <v>26291</v>
      </c>
      <c r="D4710" s="4" t="s">
        <v>26292</v>
      </c>
      <c r="E4710" s="5" t="s">
        <v>26293</v>
      </c>
      <c r="F4710" s="4" t="s">
        <v>26280</v>
      </c>
      <c r="G4710" s="4" t="s">
        <v>259</v>
      </c>
      <c r="H4710" s="5" t="s">
        <v>26294</v>
      </c>
      <c r="I4710" s="4" t="s">
        <v>8121</v>
      </c>
      <c r="J4710" s="5" t="n">
        <f aca="false">LEN(K4710)</f>
        <v>19</v>
      </c>
      <c r="K4710" s="6" t="s">
        <v>23046</v>
      </c>
      <c r="L4710" s="4" t="s">
        <v>57</v>
      </c>
      <c r="M4710" s="4" t="s">
        <v>2657</v>
      </c>
    </row>
    <row r="4711" customFormat="false" ht="15.75" hidden="false" customHeight="true" outlineLevel="0" collapsed="false">
      <c r="A4711" s="4" t="n">
        <v>9158</v>
      </c>
      <c r="B4711" s="4" t="s">
        <v>26295</v>
      </c>
      <c r="C4711" s="4"/>
      <c r="D4711" s="4" t="s">
        <v>26296</v>
      </c>
      <c r="E4711" s="5" t="s">
        <v>3614</v>
      </c>
      <c r="F4711" s="4" t="s">
        <v>3615</v>
      </c>
      <c r="G4711" s="4" t="s">
        <v>259</v>
      </c>
      <c r="H4711" s="5" t="s">
        <v>26297</v>
      </c>
      <c r="I4711" s="4" t="str">
        <f aca="false">IFERROR(__xludf.dummyfunction("""info@""&amp;LOWER(REGEXREPLACE(B4711,""[^A-Za-z0-9]"",""""))&amp;"".com"""),"info@cristhersalousl.com")</f>
        <v>info@cristhersalousl.com</v>
      </c>
      <c r="J4711" s="5" t="n">
        <f aca="false">LEN(K4711)</f>
        <v>19</v>
      </c>
      <c r="K4711" s="6" t="s">
        <v>26298</v>
      </c>
      <c r="L4711" s="4" t="s">
        <v>31</v>
      </c>
      <c r="M4711" s="4" t="s">
        <v>31</v>
      </c>
    </row>
    <row r="4712" customFormat="false" ht="15.75" hidden="false" customHeight="true" outlineLevel="0" collapsed="false">
      <c r="A4712" s="4" t="n">
        <v>9187</v>
      </c>
      <c r="B4712" s="4" t="s">
        <v>26299</v>
      </c>
      <c r="C4712" s="4" t="s">
        <v>26300</v>
      </c>
      <c r="D4712" s="4" t="s">
        <v>26301</v>
      </c>
      <c r="E4712" s="5" t="s">
        <v>3614</v>
      </c>
      <c r="F4712" s="4" t="s">
        <v>3615</v>
      </c>
      <c r="G4712" s="4" t="s">
        <v>259</v>
      </c>
      <c r="H4712" s="5" t="s">
        <v>26302</v>
      </c>
      <c r="I4712" s="4" t="s">
        <v>23381</v>
      </c>
      <c r="J4712" s="5" t="n">
        <f aca="false">LEN(K4712)</f>
        <v>19</v>
      </c>
      <c r="K4712" s="10" t="s">
        <v>23376</v>
      </c>
      <c r="L4712" s="4" t="s">
        <v>78</v>
      </c>
      <c r="M4712" s="4" t="s">
        <v>26303</v>
      </c>
    </row>
    <row r="4713" customFormat="false" ht="15.75" hidden="false" customHeight="true" outlineLevel="0" collapsed="false">
      <c r="A4713" s="4" t="n">
        <v>9190</v>
      </c>
      <c r="B4713" s="4" t="s">
        <v>26304</v>
      </c>
      <c r="C4713" s="4" t="s">
        <v>26305</v>
      </c>
      <c r="D4713" s="4" t="s">
        <v>26306</v>
      </c>
      <c r="E4713" s="5" t="s">
        <v>3614</v>
      </c>
      <c r="F4713" s="4" t="s">
        <v>3615</v>
      </c>
      <c r="G4713" s="4" t="s">
        <v>259</v>
      </c>
      <c r="H4713" s="5" t="s">
        <v>26307</v>
      </c>
      <c r="I4713" s="4" t="s">
        <v>26308</v>
      </c>
      <c r="J4713" s="5" t="n">
        <f aca="false">LEN(K4713)</f>
        <v>19</v>
      </c>
      <c r="K4713" s="6" t="s">
        <v>23376</v>
      </c>
      <c r="L4713" s="4" t="s">
        <v>21</v>
      </c>
      <c r="M4713" s="4" t="s">
        <v>26309</v>
      </c>
    </row>
    <row r="4714" customFormat="false" ht="15.75" hidden="false" customHeight="true" outlineLevel="0" collapsed="false">
      <c r="A4714" s="4" t="n">
        <v>9249</v>
      </c>
      <c r="B4714" s="4" t="s">
        <v>26310</v>
      </c>
      <c r="C4714" s="4"/>
      <c r="D4714" s="4" t="s">
        <v>26311</v>
      </c>
      <c r="E4714" s="5" t="s">
        <v>26312</v>
      </c>
      <c r="F4714" s="4" t="s">
        <v>26313</v>
      </c>
      <c r="G4714" s="4" t="s">
        <v>259</v>
      </c>
      <c r="H4714" s="5" t="s">
        <v>26314</v>
      </c>
      <c r="I4714" s="4" t="s">
        <v>26315</v>
      </c>
      <c r="J4714" s="5" t="n">
        <f aca="false">LEN(K4714)</f>
        <v>19</v>
      </c>
      <c r="K4714" s="6" t="s">
        <v>26316</v>
      </c>
      <c r="L4714" s="4" t="s">
        <v>57</v>
      </c>
      <c r="M4714" s="4" t="s">
        <v>6351</v>
      </c>
    </row>
    <row r="4715" customFormat="false" ht="15.75" hidden="false" customHeight="true" outlineLevel="0" collapsed="false">
      <c r="A4715" s="4" t="n">
        <v>9255</v>
      </c>
      <c r="B4715" s="4" t="s">
        <v>26317</v>
      </c>
      <c r="C4715" s="4" t="s">
        <v>26318</v>
      </c>
      <c r="D4715" s="4" t="s">
        <v>26319</v>
      </c>
      <c r="E4715" s="5" t="s">
        <v>18478</v>
      </c>
      <c r="F4715" s="4" t="s">
        <v>15820</v>
      </c>
      <c r="G4715" s="4" t="s">
        <v>259</v>
      </c>
      <c r="H4715" s="5" t="s">
        <v>26320</v>
      </c>
      <c r="I4715" s="4" t="s">
        <v>26321</v>
      </c>
      <c r="J4715" s="5" t="n">
        <f aca="false">LEN(K4715)</f>
        <v>19</v>
      </c>
      <c r="K4715" s="6" t="s">
        <v>26322</v>
      </c>
      <c r="L4715" s="4" t="s">
        <v>31</v>
      </c>
      <c r="M4715" s="4" t="s">
        <v>577</v>
      </c>
    </row>
    <row r="4716" customFormat="false" ht="15.75" hidden="false" customHeight="true" outlineLevel="0" collapsed="false">
      <c r="A4716" s="4" t="n">
        <v>9267</v>
      </c>
      <c r="B4716" s="4" t="s">
        <v>26323</v>
      </c>
      <c r="C4716" s="4" t="s">
        <v>26324</v>
      </c>
      <c r="D4716" s="4" t="s">
        <v>26325</v>
      </c>
      <c r="E4716" s="5" t="s">
        <v>26326</v>
      </c>
      <c r="F4716" s="4" t="s">
        <v>26327</v>
      </c>
      <c r="G4716" s="4" t="s">
        <v>259</v>
      </c>
      <c r="H4716" s="5" t="s">
        <v>26328</v>
      </c>
      <c r="I4716" s="4" t="s">
        <v>26329</v>
      </c>
      <c r="J4716" s="5" t="n">
        <f aca="false">LEN(K4716)</f>
        <v>19</v>
      </c>
      <c r="K4716" s="6" t="s">
        <v>26330</v>
      </c>
      <c r="L4716" s="4" t="s">
        <v>21</v>
      </c>
      <c r="M4716" s="4" t="s">
        <v>31</v>
      </c>
    </row>
    <row r="4717" customFormat="false" ht="15.75" hidden="false" customHeight="true" outlineLevel="0" collapsed="false">
      <c r="A4717" s="4" t="n">
        <v>9272</v>
      </c>
      <c r="B4717" s="4" t="s">
        <v>26331</v>
      </c>
      <c r="C4717" s="4" t="s">
        <v>26332</v>
      </c>
      <c r="D4717" s="4" t="s">
        <v>26333</v>
      </c>
      <c r="E4717" s="5" t="s">
        <v>26334</v>
      </c>
      <c r="F4717" s="4" t="s">
        <v>26335</v>
      </c>
      <c r="G4717" s="4" t="s">
        <v>259</v>
      </c>
      <c r="H4717" s="5" t="s">
        <v>26336</v>
      </c>
      <c r="I4717" s="4" t="s">
        <v>26337</v>
      </c>
      <c r="J4717" s="5" t="n">
        <f aca="false">LEN(K4717)</f>
        <v>19</v>
      </c>
      <c r="K4717" s="6" t="s">
        <v>26338</v>
      </c>
      <c r="L4717" s="4" t="s">
        <v>31</v>
      </c>
      <c r="M4717" s="4" t="s">
        <v>729</v>
      </c>
    </row>
    <row r="4718" customFormat="false" ht="15.75" hidden="false" customHeight="true" outlineLevel="0" collapsed="false">
      <c r="A4718" s="4" t="n">
        <v>9297</v>
      </c>
      <c r="B4718" s="4" t="s">
        <v>26339</v>
      </c>
      <c r="C4718" s="4" t="s">
        <v>26340</v>
      </c>
      <c r="D4718" s="4" t="s">
        <v>26341</v>
      </c>
      <c r="E4718" s="5" t="s">
        <v>26342</v>
      </c>
      <c r="F4718" s="4" t="s">
        <v>26343</v>
      </c>
      <c r="G4718" s="4" t="s">
        <v>259</v>
      </c>
      <c r="H4718" s="5" t="s">
        <v>26344</v>
      </c>
      <c r="I4718" s="4" t="str">
        <f aca="false">IFERROR(__xludf.dummyfunction("""info@""&amp;LOWER(REGEXREPLACE(B4718,""[^A-Za-z0-9]"",""""))&amp;"".com"""),"info@hotelllansolasl.com")</f>
        <v>info@hotelllansolasl.com</v>
      </c>
      <c r="J4718" s="5" t="n">
        <f aca="false">LEN(K4718)</f>
        <v>19</v>
      </c>
      <c r="K4718" s="6" t="s">
        <v>26345</v>
      </c>
      <c r="L4718" s="4" t="s">
        <v>1970</v>
      </c>
      <c r="M4718" s="4" t="s">
        <v>294</v>
      </c>
    </row>
    <row r="4719" customFormat="false" ht="15.75" hidden="false" customHeight="true" outlineLevel="0" collapsed="false">
      <c r="A4719" s="4" t="n">
        <v>9316</v>
      </c>
      <c r="B4719" s="4" t="s">
        <v>26346</v>
      </c>
      <c r="C4719" s="4"/>
      <c r="D4719" s="4" t="s">
        <v>26347</v>
      </c>
      <c r="E4719" s="5" t="s">
        <v>26348</v>
      </c>
      <c r="F4719" s="4" t="s">
        <v>26349</v>
      </c>
      <c r="G4719" s="4" t="s">
        <v>259</v>
      </c>
      <c r="H4719" s="5" t="s">
        <v>26350</v>
      </c>
      <c r="I4719" s="4" t="s">
        <v>26351</v>
      </c>
      <c r="J4719" s="5" t="n">
        <f aca="false">LEN(K4719)</f>
        <v>19</v>
      </c>
      <c r="K4719" s="10" t="s">
        <v>26352</v>
      </c>
      <c r="L4719" s="4" t="s">
        <v>57</v>
      </c>
      <c r="M4719" s="4" t="s">
        <v>133</v>
      </c>
    </row>
    <row r="4720" customFormat="false" ht="15.75" hidden="false" customHeight="true" outlineLevel="0" collapsed="false">
      <c r="A4720" s="4" t="n">
        <v>9326</v>
      </c>
      <c r="B4720" s="4" t="s">
        <v>26353</v>
      </c>
      <c r="C4720" s="4"/>
      <c r="D4720" s="4" t="s">
        <v>26354</v>
      </c>
      <c r="E4720" s="5" t="s">
        <v>21987</v>
      </c>
      <c r="F4720" s="4" t="s">
        <v>21988</v>
      </c>
      <c r="G4720" s="4" t="s">
        <v>259</v>
      </c>
      <c r="H4720" s="5" t="s">
        <v>21989</v>
      </c>
      <c r="I4720" s="4" t="s">
        <v>26355</v>
      </c>
      <c r="J4720" s="5" t="n">
        <f aca="false">LEN(K4720)</f>
        <v>19</v>
      </c>
      <c r="K4720" s="6" t="s">
        <v>26356</v>
      </c>
      <c r="L4720" s="4" t="s">
        <v>31</v>
      </c>
      <c r="M4720" s="4" t="s">
        <v>1988</v>
      </c>
    </row>
    <row r="4721" customFormat="false" ht="15.75" hidden="false" customHeight="true" outlineLevel="0" collapsed="false">
      <c r="A4721" s="4" t="n">
        <v>9338</v>
      </c>
      <c r="B4721" s="4" t="s">
        <v>26357</v>
      </c>
      <c r="C4721" s="4" t="s">
        <v>26358</v>
      </c>
      <c r="D4721" s="4" t="s">
        <v>26359</v>
      </c>
      <c r="E4721" s="5" t="s">
        <v>26293</v>
      </c>
      <c r="F4721" s="4" t="s">
        <v>26280</v>
      </c>
      <c r="G4721" s="4" t="s">
        <v>259</v>
      </c>
      <c r="H4721" s="5" t="s">
        <v>26360</v>
      </c>
      <c r="I4721" s="4" t="s">
        <v>23508</v>
      </c>
      <c r="J4721" s="5" t="n">
        <f aca="false">LEN(K4721)</f>
        <v>19</v>
      </c>
      <c r="K4721" s="6" t="s">
        <v>23509</v>
      </c>
      <c r="L4721" s="4" t="s">
        <v>1970</v>
      </c>
      <c r="M4721" s="4" t="s">
        <v>6467</v>
      </c>
    </row>
    <row r="4722" customFormat="false" ht="15.75" hidden="false" customHeight="true" outlineLevel="0" collapsed="false">
      <c r="A4722" s="4" t="n">
        <v>9339</v>
      </c>
      <c r="B4722" s="4" t="s">
        <v>26361</v>
      </c>
      <c r="C4722" s="4"/>
      <c r="D4722" s="4" t="s">
        <v>26362</v>
      </c>
      <c r="E4722" s="5" t="s">
        <v>26363</v>
      </c>
      <c r="F4722" s="4" t="s">
        <v>26364</v>
      </c>
      <c r="G4722" s="4" t="s">
        <v>259</v>
      </c>
      <c r="H4722" s="5" t="s">
        <v>26365</v>
      </c>
      <c r="I4722" s="4" t="s">
        <v>23508</v>
      </c>
      <c r="J4722" s="5" t="n">
        <f aca="false">LEN(K4722)</f>
        <v>19</v>
      </c>
      <c r="K4722" s="6" t="s">
        <v>23509</v>
      </c>
      <c r="L4722" s="4" t="s">
        <v>31</v>
      </c>
      <c r="M4722" s="4" t="s">
        <v>31</v>
      </c>
    </row>
    <row r="4723" customFormat="false" ht="15.75" hidden="false" customHeight="true" outlineLevel="0" collapsed="false">
      <c r="A4723" s="4" t="n">
        <v>9360</v>
      </c>
      <c r="B4723" s="4" t="s">
        <v>26366</v>
      </c>
      <c r="C4723" s="4"/>
      <c r="D4723" s="4" t="s">
        <v>26367</v>
      </c>
      <c r="E4723" s="5" t="s">
        <v>19251</v>
      </c>
      <c r="F4723" s="4" t="s">
        <v>2214</v>
      </c>
      <c r="G4723" s="4" t="s">
        <v>2214</v>
      </c>
      <c r="H4723" s="5" t="s">
        <v>26368</v>
      </c>
      <c r="I4723" s="4" t="str">
        <f aca="false">IFERROR(__xludf.dummyfunction("""info@""&amp;LOWER(REGEXREPLACE(B4723,""[^A-Za-z0-9]"",""""))&amp;"".com"""),"info@clahostelerossc.com")</f>
        <v>info@clahostelerossc.com</v>
      </c>
      <c r="J4723" s="5" t="n">
        <f aca="false">LEN(K4723)</f>
        <v>19</v>
      </c>
      <c r="K4723" s="6" t="s">
        <v>26369</v>
      </c>
      <c r="L4723" s="4" t="s">
        <v>31</v>
      </c>
      <c r="M4723" s="4" t="s">
        <v>31</v>
      </c>
    </row>
    <row r="4724" customFormat="false" ht="15.75" hidden="false" customHeight="true" outlineLevel="0" collapsed="false">
      <c r="A4724" s="4" t="n">
        <v>9361</v>
      </c>
      <c r="B4724" s="4" t="s">
        <v>26370</v>
      </c>
      <c r="C4724" s="4"/>
      <c r="D4724" s="4" t="s">
        <v>26371</v>
      </c>
      <c r="E4724" s="5" t="s">
        <v>26372</v>
      </c>
      <c r="F4724" s="4" t="s">
        <v>26373</v>
      </c>
      <c r="G4724" s="4" t="s">
        <v>2214</v>
      </c>
      <c r="H4724" s="5" t="s">
        <v>26374</v>
      </c>
      <c r="I4724" s="4" t="s">
        <v>26375</v>
      </c>
      <c r="J4724" s="5" t="n">
        <f aca="false">LEN(K4724)</f>
        <v>19</v>
      </c>
      <c r="K4724" s="6" t="s">
        <v>26376</v>
      </c>
      <c r="L4724" s="4" t="s">
        <v>1970</v>
      </c>
      <c r="M4724" s="4" t="s">
        <v>32</v>
      </c>
    </row>
    <row r="4725" customFormat="false" ht="15.75" hidden="false" customHeight="true" outlineLevel="0" collapsed="false">
      <c r="A4725" s="4" t="n">
        <v>9364</v>
      </c>
      <c r="B4725" s="4" t="s">
        <v>26377</v>
      </c>
      <c r="C4725" s="4"/>
      <c r="D4725" s="4" t="s">
        <v>26378</v>
      </c>
      <c r="E4725" s="5" t="s">
        <v>26379</v>
      </c>
      <c r="F4725" s="4" t="s">
        <v>26380</v>
      </c>
      <c r="G4725" s="4" t="s">
        <v>2214</v>
      </c>
      <c r="H4725" s="5" t="s">
        <v>26381</v>
      </c>
      <c r="I4725" s="4" t="str">
        <f aca="false">IFERROR(__xludf.dummyfunction("""info@""&amp;LOWER(REGEXREPLACE(B4725,""[^A-Za-z0-9]"",""""))&amp;"".com"""),"info@elmolinodebezas.com")</f>
        <v>info@elmolinodebezas.com</v>
      </c>
      <c r="J4725" s="5" t="n">
        <f aca="false">LEN(K4725)</f>
        <v>19</v>
      </c>
      <c r="K4725" s="6" t="s">
        <v>26382</v>
      </c>
      <c r="L4725" s="4" t="s">
        <v>57</v>
      </c>
      <c r="M4725" s="4" t="s">
        <v>929</v>
      </c>
    </row>
    <row r="4726" customFormat="false" ht="15.75" hidden="false" customHeight="true" outlineLevel="0" collapsed="false">
      <c r="A4726" s="4" t="n">
        <v>9402</v>
      </c>
      <c r="B4726" s="4" t="s">
        <v>26383</v>
      </c>
      <c r="C4726" s="4"/>
      <c r="D4726" s="4" t="s">
        <v>26384</v>
      </c>
      <c r="E4726" s="5" t="s">
        <v>26385</v>
      </c>
      <c r="F4726" s="4" t="s">
        <v>26386</v>
      </c>
      <c r="G4726" s="4" t="s">
        <v>2214</v>
      </c>
      <c r="H4726" s="5" t="s">
        <v>26387</v>
      </c>
      <c r="I4726" s="4" t="s">
        <v>26388</v>
      </c>
      <c r="J4726" s="5" t="n">
        <f aca="false">LEN(K4726)</f>
        <v>19</v>
      </c>
      <c r="K4726" s="10" t="s">
        <v>26389</v>
      </c>
      <c r="L4726" s="4" t="s">
        <v>31</v>
      </c>
      <c r="M4726" s="4" t="s">
        <v>326</v>
      </c>
    </row>
    <row r="4727" customFormat="false" ht="15.75" hidden="false" customHeight="true" outlineLevel="0" collapsed="false">
      <c r="A4727" s="4" t="n">
        <v>9407</v>
      </c>
      <c r="B4727" s="4" t="s">
        <v>26390</v>
      </c>
      <c r="C4727" s="4"/>
      <c r="D4727" s="4" t="s">
        <v>26391</v>
      </c>
      <c r="E4727" s="5" t="s">
        <v>6623</v>
      </c>
      <c r="F4727" s="4" t="s">
        <v>6624</v>
      </c>
      <c r="G4727" s="4" t="s">
        <v>2214</v>
      </c>
      <c r="H4727" s="5" t="s">
        <v>26392</v>
      </c>
      <c r="I4727" s="4" t="s">
        <v>12223</v>
      </c>
      <c r="J4727" s="5" t="n">
        <f aca="false">LEN(K4727)</f>
        <v>19</v>
      </c>
      <c r="K4727" s="6" t="s">
        <v>23046</v>
      </c>
      <c r="L4727" s="4" t="s">
        <v>78</v>
      </c>
      <c r="M4727" s="4" t="s">
        <v>4915</v>
      </c>
    </row>
    <row r="4728" customFormat="false" ht="15.75" hidden="false" customHeight="true" outlineLevel="0" collapsed="false">
      <c r="A4728" s="4" t="n">
        <v>9421</v>
      </c>
      <c r="B4728" s="4" t="s">
        <v>26393</v>
      </c>
      <c r="C4728" s="4"/>
      <c r="D4728" s="4" t="s">
        <v>26394</v>
      </c>
      <c r="E4728" s="5" t="s">
        <v>26395</v>
      </c>
      <c r="F4728" s="4" t="s">
        <v>22032</v>
      </c>
      <c r="G4728" s="4" t="s">
        <v>2214</v>
      </c>
      <c r="H4728" s="5" t="s">
        <v>26396</v>
      </c>
      <c r="I4728" s="4" t="s">
        <v>26397</v>
      </c>
      <c r="J4728" s="5" t="n">
        <f aca="false">LEN(K4728)</f>
        <v>19</v>
      </c>
      <c r="K4728" s="10" t="s">
        <v>26398</v>
      </c>
      <c r="L4728" s="4" t="s">
        <v>66</v>
      </c>
      <c r="M4728" s="4" t="s">
        <v>680</v>
      </c>
    </row>
    <row r="4729" customFormat="false" ht="15.75" hidden="false" customHeight="true" outlineLevel="0" collapsed="false">
      <c r="A4729" s="4" t="n">
        <v>9435</v>
      </c>
      <c r="B4729" s="4" t="s">
        <v>26399</v>
      </c>
      <c r="C4729" s="4"/>
      <c r="D4729" s="4" t="s">
        <v>26400</v>
      </c>
      <c r="E4729" s="5" t="s">
        <v>22038</v>
      </c>
      <c r="F4729" s="4" t="s">
        <v>4388</v>
      </c>
      <c r="G4729" s="4" t="s">
        <v>2538</v>
      </c>
      <c r="H4729" s="5" t="s">
        <v>22039</v>
      </c>
      <c r="I4729" s="4" t="s">
        <v>22040</v>
      </c>
      <c r="J4729" s="5" t="n">
        <f aca="false">LEN(K4729)</f>
        <v>19</v>
      </c>
      <c r="K4729" s="6" t="s">
        <v>26401</v>
      </c>
      <c r="L4729" s="4" t="s">
        <v>66</v>
      </c>
      <c r="M4729" s="4" t="s">
        <v>31</v>
      </c>
    </row>
    <row r="4730" customFormat="false" ht="15.75" hidden="false" customHeight="true" outlineLevel="0" collapsed="false">
      <c r="A4730" s="4" t="n">
        <v>9437</v>
      </c>
      <c r="B4730" s="4" t="s">
        <v>26402</v>
      </c>
      <c r="C4730" s="4"/>
      <c r="D4730" s="4" t="s">
        <v>26403</v>
      </c>
      <c r="E4730" s="5" t="s">
        <v>26404</v>
      </c>
      <c r="F4730" s="4" t="s">
        <v>2538</v>
      </c>
      <c r="G4730" s="4" t="s">
        <v>2538</v>
      </c>
      <c r="H4730" s="5" t="s">
        <v>26405</v>
      </c>
      <c r="I4730" s="4" t="s">
        <v>26406</v>
      </c>
      <c r="J4730" s="5" t="n">
        <f aca="false">LEN(K4730)</f>
        <v>19</v>
      </c>
      <c r="K4730" s="6" t="s">
        <v>26407</v>
      </c>
      <c r="L4730" s="4" t="s">
        <v>57</v>
      </c>
      <c r="M4730" s="4" t="s">
        <v>271</v>
      </c>
    </row>
    <row r="4731" customFormat="false" ht="15.75" hidden="false" customHeight="true" outlineLevel="0" collapsed="false">
      <c r="A4731" s="4" t="n">
        <v>9439</v>
      </c>
      <c r="B4731" s="4" t="s">
        <v>26408</v>
      </c>
      <c r="C4731" s="4"/>
      <c r="D4731" s="4" t="s">
        <v>26409</v>
      </c>
      <c r="E4731" s="5" t="s">
        <v>26410</v>
      </c>
      <c r="F4731" s="4" t="s">
        <v>26411</v>
      </c>
      <c r="G4731" s="4" t="s">
        <v>2538</v>
      </c>
      <c r="H4731" s="5" t="s">
        <v>26412</v>
      </c>
      <c r="I4731" s="4" t="s">
        <v>26413</v>
      </c>
      <c r="J4731" s="5" t="n">
        <f aca="false">LEN(K4731)</f>
        <v>19</v>
      </c>
      <c r="K4731" s="6" t="s">
        <v>26414</v>
      </c>
      <c r="L4731" s="4" t="s">
        <v>21</v>
      </c>
      <c r="M4731" s="4" t="s">
        <v>31</v>
      </c>
    </row>
    <row r="4732" customFormat="false" ht="15.75" hidden="false" customHeight="true" outlineLevel="0" collapsed="false">
      <c r="A4732" s="4" t="n">
        <v>9445</v>
      </c>
      <c r="B4732" s="4" t="s">
        <v>26415</v>
      </c>
      <c r="C4732" s="4"/>
      <c r="D4732" s="4" t="s">
        <v>26416</v>
      </c>
      <c r="E4732" s="5" t="s">
        <v>18530</v>
      </c>
      <c r="F4732" s="4" t="s">
        <v>2538</v>
      </c>
      <c r="G4732" s="4" t="s">
        <v>2538</v>
      </c>
      <c r="H4732" s="5" t="s">
        <v>26417</v>
      </c>
      <c r="I4732" s="4" t="s">
        <v>26418</v>
      </c>
      <c r="J4732" s="5" t="n">
        <f aca="false">LEN(K4732)</f>
        <v>19</v>
      </c>
      <c r="K4732" s="6" t="s">
        <v>26419</v>
      </c>
      <c r="L4732" s="4" t="s">
        <v>31</v>
      </c>
      <c r="M4732" s="4" t="s">
        <v>1793</v>
      </c>
    </row>
    <row r="4733" customFormat="false" ht="15.75" hidden="false" customHeight="true" outlineLevel="0" collapsed="false">
      <c r="A4733" s="4" t="n">
        <v>9471</v>
      </c>
      <c r="B4733" s="4" t="s">
        <v>26420</v>
      </c>
      <c r="C4733" s="4"/>
      <c r="D4733" s="4" t="s">
        <v>18354</v>
      </c>
      <c r="E4733" s="5" t="s">
        <v>26421</v>
      </c>
      <c r="F4733" s="4" t="s">
        <v>26422</v>
      </c>
      <c r="G4733" s="4" t="s">
        <v>2538</v>
      </c>
      <c r="H4733" s="5" t="s">
        <v>26423</v>
      </c>
      <c r="I4733" s="4" t="str">
        <f aca="false">IFERROR(__xludf.dummyfunction("""info@""&amp;LOWER(REGEXREPLACE(B4733,""[^A-Za-z0-9]"",""""))&amp;"".com"""),"info@hostallacrcelsa.com")</f>
        <v>info@hostallacrcelsa.com</v>
      </c>
      <c r="J4733" s="5" t="n">
        <f aca="false">LEN(K4733)</f>
        <v>19</v>
      </c>
      <c r="K4733" s="6" t="s">
        <v>26424</v>
      </c>
      <c r="L4733" s="4" t="s">
        <v>31</v>
      </c>
      <c r="M4733" s="4" t="s">
        <v>794</v>
      </c>
    </row>
    <row r="4734" customFormat="false" ht="15.75" hidden="false" customHeight="true" outlineLevel="0" collapsed="false">
      <c r="A4734" s="4" t="n">
        <v>12392</v>
      </c>
      <c r="B4734" s="4" t="s">
        <v>26425</v>
      </c>
      <c r="C4734" s="4"/>
      <c r="D4734" s="4" t="s">
        <v>26426</v>
      </c>
      <c r="E4734" s="5" t="s">
        <v>26427</v>
      </c>
      <c r="F4734" s="4" t="s">
        <v>26428</v>
      </c>
      <c r="G4734" s="4" t="s">
        <v>1081</v>
      </c>
      <c r="H4734" s="5" t="s">
        <v>26429</v>
      </c>
      <c r="I4734" s="4" t="s">
        <v>26430</v>
      </c>
      <c r="J4734" s="5" t="n">
        <f aca="false">LEN(K4734)</f>
        <v>19</v>
      </c>
      <c r="K4734" s="6" t="s">
        <v>26431</v>
      </c>
      <c r="L4734" s="4" t="s">
        <v>31</v>
      </c>
      <c r="M4734" s="4" t="s">
        <v>577</v>
      </c>
    </row>
    <row r="4735" customFormat="false" ht="15.75" hidden="false" customHeight="true" outlineLevel="0" collapsed="false">
      <c r="A4735" s="4" t="n">
        <v>9488</v>
      </c>
      <c r="B4735" s="4" t="s">
        <v>26432</v>
      </c>
      <c r="C4735" s="4"/>
      <c r="D4735" s="4" t="s">
        <v>26433</v>
      </c>
      <c r="E4735" s="5" t="s">
        <v>26434</v>
      </c>
      <c r="F4735" s="4" t="s">
        <v>1081</v>
      </c>
      <c r="G4735" s="4" t="s">
        <v>1081</v>
      </c>
      <c r="H4735" s="5" t="s">
        <v>26435</v>
      </c>
      <c r="I4735" s="4" t="s">
        <v>26436</v>
      </c>
      <c r="J4735" s="5" t="n">
        <f aca="false">LEN(K4735)</f>
        <v>19</v>
      </c>
      <c r="K4735" s="10" t="s">
        <v>26437</v>
      </c>
      <c r="L4735" s="4" t="s">
        <v>21</v>
      </c>
      <c r="M4735" s="4" t="s">
        <v>2474</v>
      </c>
    </row>
    <row r="4736" customFormat="false" ht="15.75" hidden="false" customHeight="true" outlineLevel="0" collapsed="false">
      <c r="A4736" s="4" t="n">
        <v>9533</v>
      </c>
      <c r="B4736" s="4" t="s">
        <v>26438</v>
      </c>
      <c r="C4736" s="4"/>
      <c r="D4736" s="4" t="s">
        <v>26439</v>
      </c>
      <c r="E4736" s="5" t="s">
        <v>26440</v>
      </c>
      <c r="F4736" s="4" t="s">
        <v>26441</v>
      </c>
      <c r="G4736" s="4" t="s">
        <v>1081</v>
      </c>
      <c r="H4736" s="5" t="s">
        <v>26442</v>
      </c>
      <c r="I4736" s="4" t="s">
        <v>26443</v>
      </c>
      <c r="J4736" s="5" t="n">
        <f aca="false">LEN(K4736)</f>
        <v>19</v>
      </c>
      <c r="K4736" s="10" t="s">
        <v>26444</v>
      </c>
      <c r="L4736" s="4" t="s">
        <v>31</v>
      </c>
      <c r="M4736" s="4" t="s">
        <v>794</v>
      </c>
    </row>
    <row r="4737" customFormat="false" ht="15.75" hidden="false" customHeight="true" outlineLevel="0" collapsed="false">
      <c r="A4737" s="4" t="n">
        <v>9545</v>
      </c>
      <c r="B4737" s="4" t="s">
        <v>26445</v>
      </c>
      <c r="C4737" s="4"/>
      <c r="D4737" s="4" t="s">
        <v>26446</v>
      </c>
      <c r="E4737" s="5" t="s">
        <v>26447</v>
      </c>
      <c r="F4737" s="4" t="s">
        <v>603</v>
      </c>
      <c r="G4737" s="4" t="s">
        <v>603</v>
      </c>
      <c r="H4737" s="5" t="s">
        <v>26448</v>
      </c>
      <c r="I4737" s="4" t="s">
        <v>26449</v>
      </c>
      <c r="J4737" s="5" t="n">
        <f aca="false">LEN(K4737)</f>
        <v>19</v>
      </c>
      <c r="K4737" s="10" t="s">
        <v>26450</v>
      </c>
      <c r="L4737" s="4" t="s">
        <v>31</v>
      </c>
      <c r="M4737" s="4" t="s">
        <v>2890</v>
      </c>
    </row>
    <row r="4738" customFormat="false" ht="15.75" hidden="false" customHeight="true" outlineLevel="0" collapsed="false">
      <c r="A4738" s="4" t="n">
        <v>9556</v>
      </c>
      <c r="B4738" s="4" t="s">
        <v>26451</v>
      </c>
      <c r="C4738" s="4"/>
      <c r="D4738" s="4" t="s">
        <v>26452</v>
      </c>
      <c r="E4738" s="5" t="s">
        <v>26447</v>
      </c>
      <c r="F4738" s="4" t="s">
        <v>603</v>
      </c>
      <c r="G4738" s="4" t="s">
        <v>603</v>
      </c>
      <c r="H4738" s="5" t="s">
        <v>26453</v>
      </c>
      <c r="I4738" s="4" t="s">
        <v>26454</v>
      </c>
      <c r="J4738" s="5" t="n">
        <f aca="false">LEN(K4738)</f>
        <v>19</v>
      </c>
      <c r="K4738" s="6" t="s">
        <v>26455</v>
      </c>
      <c r="L4738" s="4" t="s">
        <v>21</v>
      </c>
      <c r="M4738" s="4" t="s">
        <v>695</v>
      </c>
    </row>
    <row r="4739" customFormat="false" ht="15.75" hidden="false" customHeight="true" outlineLevel="0" collapsed="false">
      <c r="A4739" s="4" t="n">
        <v>9569</v>
      </c>
      <c r="B4739" s="4" t="s">
        <v>26456</v>
      </c>
      <c r="C4739" s="4"/>
      <c r="D4739" s="4" t="s">
        <v>26457</v>
      </c>
      <c r="E4739" s="5" t="s">
        <v>26458</v>
      </c>
      <c r="F4739" s="4" t="s">
        <v>12367</v>
      </c>
      <c r="G4739" s="4" t="s">
        <v>603</v>
      </c>
      <c r="H4739" s="5" t="s">
        <v>26459</v>
      </c>
      <c r="I4739" s="4" t="s">
        <v>26460</v>
      </c>
      <c r="J4739" s="5" t="n">
        <f aca="false">LEN(K4739)</f>
        <v>19</v>
      </c>
      <c r="K4739" s="6" t="s">
        <v>26461</v>
      </c>
      <c r="L4739" s="4" t="s">
        <v>78</v>
      </c>
      <c r="M4739" s="4" t="s">
        <v>31</v>
      </c>
    </row>
    <row r="4740" customFormat="false" ht="15.75" hidden="false" customHeight="true" outlineLevel="0" collapsed="false">
      <c r="A4740" s="4" t="n">
        <v>9613</v>
      </c>
      <c r="B4740" s="4" t="s">
        <v>26462</v>
      </c>
      <c r="C4740" s="4"/>
      <c r="D4740" s="4" t="s">
        <v>26463</v>
      </c>
      <c r="E4740" s="5" t="s">
        <v>15201</v>
      </c>
      <c r="F4740" s="4" t="s">
        <v>3782</v>
      </c>
      <c r="G4740" s="4" t="s">
        <v>603</v>
      </c>
      <c r="H4740" s="5" t="s">
        <v>26464</v>
      </c>
      <c r="I4740" s="4" t="s">
        <v>26465</v>
      </c>
      <c r="J4740" s="5" t="n">
        <f aca="false">LEN(K4740)</f>
        <v>19</v>
      </c>
      <c r="K4740" s="6" t="s">
        <v>23036</v>
      </c>
      <c r="L4740" s="4" t="s">
        <v>57</v>
      </c>
      <c r="M4740" s="4" t="s">
        <v>6235</v>
      </c>
    </row>
    <row r="4741" customFormat="false" ht="15.75" hidden="false" customHeight="true" outlineLevel="0" collapsed="false">
      <c r="A4741" s="4" t="n">
        <v>9618</v>
      </c>
      <c r="B4741" s="4" t="s">
        <v>26466</v>
      </c>
      <c r="C4741" s="4"/>
      <c r="D4741" s="4" t="s">
        <v>26467</v>
      </c>
      <c r="E4741" s="5" t="s">
        <v>3781</v>
      </c>
      <c r="F4741" s="4" t="s">
        <v>3782</v>
      </c>
      <c r="G4741" s="4" t="s">
        <v>603</v>
      </c>
      <c r="H4741" s="5" t="s">
        <v>26468</v>
      </c>
      <c r="I4741" s="4" t="s">
        <v>26469</v>
      </c>
      <c r="J4741" s="5" t="n">
        <f aca="false">LEN(K4741)</f>
        <v>19</v>
      </c>
      <c r="K4741" s="10" t="s">
        <v>26470</v>
      </c>
      <c r="L4741" s="4" t="s">
        <v>57</v>
      </c>
      <c r="M4741" s="4" t="s">
        <v>294</v>
      </c>
    </row>
    <row r="4742" customFormat="false" ht="15.75" hidden="false" customHeight="true" outlineLevel="0" collapsed="false">
      <c r="A4742" s="4" t="n">
        <v>9630</v>
      </c>
      <c r="B4742" s="4" t="s">
        <v>26471</v>
      </c>
      <c r="C4742" s="4"/>
      <c r="D4742" s="4" t="s">
        <v>26472</v>
      </c>
      <c r="E4742" s="5" t="s">
        <v>12382</v>
      </c>
      <c r="F4742" s="4" t="s">
        <v>3782</v>
      </c>
      <c r="G4742" s="4" t="s">
        <v>603</v>
      </c>
      <c r="H4742" s="5" t="s">
        <v>26473</v>
      </c>
      <c r="I4742" s="4" t="s">
        <v>26474</v>
      </c>
      <c r="J4742" s="5" t="n">
        <f aca="false">LEN(K4742)</f>
        <v>19</v>
      </c>
      <c r="K4742" s="10" t="s">
        <v>23036</v>
      </c>
      <c r="L4742" s="4" t="s">
        <v>13141</v>
      </c>
      <c r="M4742" s="4" t="s">
        <v>31</v>
      </c>
    </row>
    <row r="4743" customFormat="false" ht="15.75" hidden="false" customHeight="true" outlineLevel="0" collapsed="false">
      <c r="A4743" s="4" t="n">
        <v>9631</v>
      </c>
      <c r="B4743" s="4" t="s">
        <v>26475</v>
      </c>
      <c r="C4743" s="4"/>
      <c r="D4743" s="4" t="s">
        <v>26476</v>
      </c>
      <c r="E4743" s="5" t="s">
        <v>5313</v>
      </c>
      <c r="F4743" s="4" t="s">
        <v>3782</v>
      </c>
      <c r="G4743" s="4" t="s">
        <v>603</v>
      </c>
      <c r="H4743" s="5" t="s">
        <v>26477</v>
      </c>
      <c r="I4743" s="4" t="s">
        <v>26478</v>
      </c>
      <c r="J4743" s="5" t="n">
        <f aca="false">LEN(K4743)</f>
        <v>19</v>
      </c>
      <c r="K4743" s="6" t="s">
        <v>26479</v>
      </c>
      <c r="L4743" s="4" t="s">
        <v>21</v>
      </c>
      <c r="M4743" s="4" t="s">
        <v>31</v>
      </c>
    </row>
    <row r="4744" customFormat="false" ht="15.75" hidden="false" customHeight="true" outlineLevel="0" collapsed="false">
      <c r="A4744" s="4" t="n">
        <v>9636</v>
      </c>
      <c r="B4744" s="4" t="s">
        <v>26480</v>
      </c>
      <c r="C4744" s="4"/>
      <c r="D4744" s="4" t="s">
        <v>26481</v>
      </c>
      <c r="E4744" s="5" t="s">
        <v>12382</v>
      </c>
      <c r="F4744" s="4" t="s">
        <v>3782</v>
      </c>
      <c r="G4744" s="4" t="s">
        <v>603</v>
      </c>
      <c r="H4744" s="5" t="s">
        <v>26482</v>
      </c>
      <c r="I4744" s="4" t="s">
        <v>26483</v>
      </c>
      <c r="J4744" s="5" t="n">
        <f aca="false">LEN(K4744)</f>
        <v>19</v>
      </c>
      <c r="K4744" s="10" t="s">
        <v>26484</v>
      </c>
      <c r="L4744" s="4" t="s">
        <v>78</v>
      </c>
      <c r="M4744" s="4" t="s">
        <v>2082</v>
      </c>
    </row>
    <row r="4745" customFormat="false" ht="15.75" hidden="false" customHeight="true" outlineLevel="0" collapsed="false">
      <c r="A4745" s="4" t="n">
        <v>9641</v>
      </c>
      <c r="B4745" s="4" t="s">
        <v>26485</v>
      </c>
      <c r="C4745" s="4"/>
      <c r="D4745" s="4" t="s">
        <v>26486</v>
      </c>
      <c r="E4745" s="5" t="s">
        <v>15201</v>
      </c>
      <c r="F4745" s="4" t="s">
        <v>3782</v>
      </c>
      <c r="G4745" s="4" t="s">
        <v>603</v>
      </c>
      <c r="H4745" s="5" t="s">
        <v>26487</v>
      </c>
      <c r="I4745" s="4" t="s">
        <v>26488</v>
      </c>
      <c r="J4745" s="5" t="n">
        <f aca="false">LEN(K4745)</f>
        <v>19</v>
      </c>
      <c r="K4745" s="6" t="s">
        <v>26489</v>
      </c>
      <c r="L4745" s="4" t="s">
        <v>57</v>
      </c>
      <c r="M4745" s="4" t="s">
        <v>19993</v>
      </c>
    </row>
    <row r="4746" customFormat="false" ht="15.75" hidden="false" customHeight="true" outlineLevel="0" collapsed="false">
      <c r="A4746" s="4" t="n">
        <v>9657</v>
      </c>
      <c r="B4746" s="4" t="s">
        <v>26490</v>
      </c>
      <c r="C4746" s="4"/>
      <c r="D4746" s="4" t="s">
        <v>26491</v>
      </c>
      <c r="E4746" s="5" t="s">
        <v>3781</v>
      </c>
      <c r="F4746" s="4" t="s">
        <v>3782</v>
      </c>
      <c r="G4746" s="4" t="s">
        <v>603</v>
      </c>
      <c r="H4746" s="5" t="s">
        <v>26492</v>
      </c>
      <c r="I4746" s="4" t="s">
        <v>26493</v>
      </c>
      <c r="J4746" s="5" t="n">
        <f aca="false">LEN(K4746)</f>
        <v>19</v>
      </c>
      <c r="K4746" s="6" t="s">
        <v>26494</v>
      </c>
      <c r="L4746" s="4" t="s">
        <v>21</v>
      </c>
      <c r="M4746" s="4" t="s">
        <v>31</v>
      </c>
    </row>
    <row r="4747" customFormat="false" ht="15.75" hidden="false" customHeight="true" outlineLevel="0" collapsed="false">
      <c r="A4747" s="4" t="n">
        <v>9673</v>
      </c>
      <c r="B4747" s="4" t="s">
        <v>26495</v>
      </c>
      <c r="C4747" s="4"/>
      <c r="D4747" s="4" t="s">
        <v>26496</v>
      </c>
      <c r="E4747" s="5" t="s">
        <v>6650</v>
      </c>
      <c r="F4747" s="4" t="s">
        <v>6651</v>
      </c>
      <c r="G4747" s="4" t="s">
        <v>603</v>
      </c>
      <c r="H4747" s="5" t="s">
        <v>26497</v>
      </c>
      <c r="I4747" s="4" t="s">
        <v>26498</v>
      </c>
      <c r="J4747" s="5" t="n">
        <f aca="false">LEN(K4747)</f>
        <v>19</v>
      </c>
      <c r="K4747" s="6" t="s">
        <v>26499</v>
      </c>
      <c r="L4747" s="4" t="s">
        <v>21</v>
      </c>
      <c r="M4747" s="4" t="s">
        <v>294</v>
      </c>
    </row>
    <row r="4748" customFormat="false" ht="15.75" hidden="false" customHeight="true" outlineLevel="0" collapsed="false">
      <c r="A4748" s="4" t="n">
        <v>9684</v>
      </c>
      <c r="B4748" s="4" t="s">
        <v>26500</v>
      </c>
      <c r="C4748" s="4"/>
      <c r="D4748" s="4" t="s">
        <v>26501</v>
      </c>
      <c r="E4748" s="5" t="s">
        <v>26502</v>
      </c>
      <c r="F4748" s="4" t="s">
        <v>3782</v>
      </c>
      <c r="G4748" s="4" t="s">
        <v>603</v>
      </c>
      <c r="H4748" s="5" t="s">
        <v>26503</v>
      </c>
      <c r="I4748" s="4" t="s">
        <v>26504</v>
      </c>
      <c r="J4748" s="5" t="n">
        <f aca="false">LEN(K4748)</f>
        <v>19</v>
      </c>
      <c r="K4748" s="6" t="s">
        <v>26505</v>
      </c>
      <c r="L4748" s="4" t="s">
        <v>1970</v>
      </c>
      <c r="M4748" s="4" t="s">
        <v>1208</v>
      </c>
    </row>
    <row r="4749" customFormat="false" ht="15.75" hidden="false" customHeight="true" outlineLevel="0" collapsed="false">
      <c r="A4749" s="4" t="n">
        <v>9720</v>
      </c>
      <c r="B4749" s="4" t="s">
        <v>26506</v>
      </c>
      <c r="C4749" s="4"/>
      <c r="D4749" s="4" t="s">
        <v>26507</v>
      </c>
      <c r="E4749" s="5" t="s">
        <v>26508</v>
      </c>
      <c r="F4749" s="4" t="s">
        <v>26509</v>
      </c>
      <c r="G4749" s="4" t="s">
        <v>603</v>
      </c>
      <c r="H4749" s="5" t="s">
        <v>26510</v>
      </c>
      <c r="I4749" s="4" t="s">
        <v>26511</v>
      </c>
      <c r="J4749" s="5" t="n">
        <f aca="false">LEN(K4749)</f>
        <v>19</v>
      </c>
      <c r="K4749" s="6" t="s">
        <v>26512</v>
      </c>
      <c r="L4749" s="4" t="s">
        <v>21</v>
      </c>
      <c r="M4749" s="4" t="s">
        <v>467</v>
      </c>
    </row>
    <row r="4750" customFormat="false" ht="15.75" hidden="false" customHeight="true" outlineLevel="0" collapsed="false">
      <c r="A4750" s="4" t="n">
        <v>9740</v>
      </c>
      <c r="B4750" s="4" t="s">
        <v>26513</v>
      </c>
      <c r="C4750" s="4"/>
      <c r="D4750" s="4" t="s">
        <v>26514</v>
      </c>
      <c r="E4750" s="5" t="s">
        <v>26515</v>
      </c>
      <c r="F4750" s="4" t="s">
        <v>26516</v>
      </c>
      <c r="G4750" s="4" t="s">
        <v>603</v>
      </c>
      <c r="H4750" s="5" t="s">
        <v>26517</v>
      </c>
      <c r="I4750" s="4" t="s">
        <v>26518</v>
      </c>
      <c r="J4750" s="5" t="n">
        <f aca="false">LEN(K4750)</f>
        <v>19</v>
      </c>
      <c r="K4750" s="6" t="s">
        <v>26519</v>
      </c>
      <c r="L4750" s="4" t="s">
        <v>21</v>
      </c>
      <c r="M4750" s="4" t="s">
        <v>929</v>
      </c>
    </row>
    <row r="4751" customFormat="false" ht="15.75" hidden="false" customHeight="true" outlineLevel="0" collapsed="false">
      <c r="A4751" s="4" t="n">
        <v>11957</v>
      </c>
      <c r="B4751" s="4" t="s">
        <v>26520</v>
      </c>
      <c r="C4751" s="4"/>
      <c r="D4751" s="4" t="s">
        <v>26521</v>
      </c>
      <c r="E4751" s="5" t="s">
        <v>26522</v>
      </c>
      <c r="F4751" s="4" t="s">
        <v>26523</v>
      </c>
      <c r="G4751" s="4" t="s">
        <v>242</v>
      </c>
      <c r="H4751" s="5" t="s">
        <v>26524</v>
      </c>
      <c r="I4751" s="4" t="s">
        <v>26525</v>
      </c>
      <c r="J4751" s="5" t="n">
        <f aca="false">LEN(K4751)</f>
        <v>19</v>
      </c>
      <c r="K4751" s="10" t="str">
        <f aca="false">LOWER(SUBSTITUTE(SUBSTITUTE(SUBSTITUTE(SUBSTITUTE(SUBSTITUTE(SUBSTITUTE(SUBSTITUTE(B4751,"S.L.",""),"SL",""),"S.A.",""),"SA","")," ",""),".",""),",",""))&amp;".com"</f>
        <v>hoteloremansiño.com</v>
      </c>
      <c r="L4751" s="4" t="s">
        <v>31</v>
      </c>
      <c r="M4751" s="4" t="s">
        <v>1979</v>
      </c>
    </row>
    <row r="4752" customFormat="false" ht="15.75" hidden="false" customHeight="true" outlineLevel="0" collapsed="false">
      <c r="A4752" s="4" t="n">
        <v>11958</v>
      </c>
      <c r="B4752" s="4" t="s">
        <v>26526</v>
      </c>
      <c r="C4752" s="4"/>
      <c r="D4752" s="4" t="s">
        <v>26527</v>
      </c>
      <c r="E4752" s="5" t="s">
        <v>5332</v>
      </c>
      <c r="F4752" s="4" t="s">
        <v>5333</v>
      </c>
      <c r="G4752" s="4" t="s">
        <v>242</v>
      </c>
      <c r="H4752" s="5" t="s">
        <v>26528</v>
      </c>
      <c r="I4752" s="4" t="s">
        <v>26529</v>
      </c>
      <c r="J4752" s="5" t="n">
        <f aca="false">LEN(K4752)</f>
        <v>19</v>
      </c>
      <c r="K4752" s="10" t="s">
        <v>26530</v>
      </c>
      <c r="L4752" s="4" t="s">
        <v>66</v>
      </c>
      <c r="M4752" s="4" t="s">
        <v>31</v>
      </c>
    </row>
    <row r="4753" customFormat="false" ht="15.75" hidden="false" customHeight="true" outlineLevel="0" collapsed="false">
      <c r="A4753" s="4" t="n">
        <v>9758</v>
      </c>
      <c r="B4753" s="4" t="s">
        <v>26531</v>
      </c>
      <c r="C4753" s="4"/>
      <c r="D4753" s="4" t="s">
        <v>26532</v>
      </c>
      <c r="E4753" s="5" t="s">
        <v>26533</v>
      </c>
      <c r="F4753" s="4" t="s">
        <v>242</v>
      </c>
      <c r="G4753" s="4" t="s">
        <v>242</v>
      </c>
      <c r="H4753" s="5" t="s">
        <v>26534</v>
      </c>
      <c r="I4753" s="4" t="s">
        <v>26535</v>
      </c>
      <c r="J4753" s="5" t="n">
        <f aca="false">LEN(K4753)</f>
        <v>19</v>
      </c>
      <c r="K4753" s="6" t="s">
        <v>26536</v>
      </c>
      <c r="L4753" s="4" t="s">
        <v>31</v>
      </c>
      <c r="M4753" s="4" t="s">
        <v>9493</v>
      </c>
    </row>
    <row r="4754" customFormat="false" ht="15.75" hidden="false" customHeight="true" outlineLevel="0" collapsed="false">
      <c r="A4754" s="4" t="n">
        <v>9789</v>
      </c>
      <c r="B4754" s="4" t="s">
        <v>26537</v>
      </c>
      <c r="C4754" s="4"/>
      <c r="D4754" s="4" t="s">
        <v>26538</v>
      </c>
      <c r="E4754" s="5" t="s">
        <v>26539</v>
      </c>
      <c r="F4754" s="4" t="s">
        <v>242</v>
      </c>
      <c r="G4754" s="4" t="s">
        <v>242</v>
      </c>
      <c r="H4754" s="5" t="s">
        <v>26540</v>
      </c>
      <c r="I4754" s="4" t="s">
        <v>26541</v>
      </c>
      <c r="J4754" s="5" t="n">
        <f aca="false">LEN(K4754)</f>
        <v>19</v>
      </c>
      <c r="K4754" s="6" t="s">
        <v>26542</v>
      </c>
      <c r="L4754" s="4" t="s">
        <v>31</v>
      </c>
      <c r="M4754" s="4" t="s">
        <v>2167</v>
      </c>
    </row>
    <row r="4755" customFormat="false" ht="15.75" hidden="false" customHeight="true" outlineLevel="0" collapsed="false">
      <c r="A4755" s="4" t="n">
        <v>9796</v>
      </c>
      <c r="B4755" s="4" t="s">
        <v>26543</v>
      </c>
      <c r="C4755" s="4"/>
      <c r="D4755" s="4" t="s">
        <v>26544</v>
      </c>
      <c r="E4755" s="5" t="s">
        <v>26545</v>
      </c>
      <c r="F4755" s="4" t="s">
        <v>26546</v>
      </c>
      <c r="G4755" s="4" t="s">
        <v>242</v>
      </c>
      <c r="H4755" s="5" t="s">
        <v>26547</v>
      </c>
      <c r="I4755" s="4" t="s">
        <v>26548</v>
      </c>
      <c r="J4755" s="5" t="n">
        <f aca="false">LEN(K4755)</f>
        <v>19</v>
      </c>
      <c r="K4755" s="6" t="s">
        <v>23036</v>
      </c>
      <c r="L4755" s="4" t="s">
        <v>21</v>
      </c>
      <c r="M4755" s="4" t="s">
        <v>31</v>
      </c>
    </row>
    <row r="4756" customFormat="false" ht="15.75" hidden="false" customHeight="true" outlineLevel="0" collapsed="false">
      <c r="A4756" s="4" t="n">
        <v>9832</v>
      </c>
      <c r="B4756" s="4" t="s">
        <v>26549</v>
      </c>
      <c r="C4756" s="4"/>
      <c r="D4756" s="4" t="s">
        <v>26550</v>
      </c>
      <c r="E4756" s="5" t="s">
        <v>4509</v>
      </c>
      <c r="F4756" s="4" t="s">
        <v>4510</v>
      </c>
      <c r="G4756" s="4" t="s">
        <v>242</v>
      </c>
      <c r="H4756" s="5" t="s">
        <v>26551</v>
      </c>
      <c r="I4756" s="4" t="s">
        <v>26552</v>
      </c>
      <c r="J4756" s="5" t="n">
        <f aca="false">LEN(K4756)</f>
        <v>19</v>
      </c>
      <c r="K4756" s="6" t="s">
        <v>26553</v>
      </c>
      <c r="L4756" s="4" t="s">
        <v>21</v>
      </c>
      <c r="M4756" s="4" t="s">
        <v>294</v>
      </c>
    </row>
    <row r="4757" customFormat="false" ht="15.75" hidden="false" customHeight="true" outlineLevel="0" collapsed="false">
      <c r="A4757" s="4" t="n">
        <v>9844</v>
      </c>
      <c r="B4757" s="4" t="s">
        <v>26554</v>
      </c>
      <c r="C4757" s="4"/>
      <c r="D4757" s="4" t="s">
        <v>26555</v>
      </c>
      <c r="E4757" s="5" t="s">
        <v>26556</v>
      </c>
      <c r="F4757" s="4" t="s">
        <v>2228</v>
      </c>
      <c r="G4757" s="4" t="s">
        <v>242</v>
      </c>
      <c r="H4757" s="5" t="s">
        <v>26557</v>
      </c>
      <c r="I4757" s="4" t="s">
        <v>26558</v>
      </c>
      <c r="J4757" s="5" t="n">
        <f aca="false">LEN(K4757)</f>
        <v>19</v>
      </c>
      <c r="K4757" s="6" t="s">
        <v>26559</v>
      </c>
      <c r="L4757" s="4" t="s">
        <v>21</v>
      </c>
      <c r="M4757" s="4" t="s">
        <v>22</v>
      </c>
    </row>
    <row r="4758" customFormat="false" ht="15.75" hidden="false" customHeight="true" outlineLevel="0" collapsed="false">
      <c r="A4758" s="4" t="n">
        <v>9864</v>
      </c>
      <c r="B4758" s="4" t="s">
        <v>26560</v>
      </c>
      <c r="C4758" s="4"/>
      <c r="D4758" s="4" t="s">
        <v>26561</v>
      </c>
      <c r="E4758" s="5" t="s">
        <v>241</v>
      </c>
      <c r="F4758" s="4" t="s">
        <v>242</v>
      </c>
      <c r="G4758" s="4" t="s">
        <v>242</v>
      </c>
      <c r="H4758" s="5" t="s">
        <v>26562</v>
      </c>
      <c r="I4758" s="4" t="s">
        <v>26563</v>
      </c>
      <c r="J4758" s="5" t="n">
        <f aca="false">LEN(K4758)</f>
        <v>19</v>
      </c>
      <c r="K4758" s="6" t="s">
        <v>26564</v>
      </c>
      <c r="L4758" s="4" t="s">
        <v>21</v>
      </c>
      <c r="M4758" s="4" t="s">
        <v>996</v>
      </c>
    </row>
    <row r="4759" customFormat="false" ht="15.75" hidden="false" customHeight="true" outlineLevel="0" collapsed="false">
      <c r="A4759" s="4" t="n">
        <v>9872</v>
      </c>
      <c r="B4759" s="4" t="s">
        <v>26565</v>
      </c>
      <c r="C4759" s="4"/>
      <c r="D4759" s="4" t="s">
        <v>26566</v>
      </c>
      <c r="E4759" s="5" t="s">
        <v>26567</v>
      </c>
      <c r="F4759" s="4" t="s">
        <v>611</v>
      </c>
      <c r="G4759" s="4" t="s">
        <v>611</v>
      </c>
      <c r="H4759" s="5" t="s">
        <v>26568</v>
      </c>
      <c r="I4759" s="4" t="s">
        <v>26569</v>
      </c>
      <c r="J4759" s="5" t="n">
        <f aca="false">LEN(K4759)</f>
        <v>19</v>
      </c>
      <c r="K4759" s="10" t="s">
        <v>26570</v>
      </c>
      <c r="L4759" s="4" t="s">
        <v>66</v>
      </c>
      <c r="M4759" s="4" t="s">
        <v>1863</v>
      </c>
    </row>
    <row r="4760" customFormat="false" ht="15.75" hidden="false" customHeight="true" outlineLevel="0" collapsed="false">
      <c r="A4760" s="4" t="n">
        <v>9879</v>
      </c>
      <c r="B4760" s="4" t="s">
        <v>26571</v>
      </c>
      <c r="C4760" s="4"/>
      <c r="D4760" s="4" t="s">
        <v>26572</v>
      </c>
      <c r="E4760" s="5" t="s">
        <v>26573</v>
      </c>
      <c r="F4760" s="4" t="s">
        <v>611</v>
      </c>
      <c r="G4760" s="4" t="s">
        <v>611</v>
      </c>
      <c r="H4760" s="5" t="s">
        <v>26574</v>
      </c>
      <c r="I4760" s="4" t="s">
        <v>26575</v>
      </c>
      <c r="J4760" s="5" t="n">
        <f aca="false">LEN(K4760)</f>
        <v>19</v>
      </c>
      <c r="K4760" s="6" t="s">
        <v>26576</v>
      </c>
      <c r="L4760" s="4" t="s">
        <v>57</v>
      </c>
      <c r="M4760" s="4" t="s">
        <v>680</v>
      </c>
    </row>
    <row r="4761" customFormat="false" ht="15.75" hidden="false" customHeight="true" outlineLevel="0" collapsed="false">
      <c r="A4761" s="4" t="n">
        <v>9896</v>
      </c>
      <c r="B4761" s="4" t="s">
        <v>26577</v>
      </c>
      <c r="C4761" s="4"/>
      <c r="D4761" s="4" t="s">
        <v>26578</v>
      </c>
      <c r="E4761" s="5" t="s">
        <v>10141</v>
      </c>
      <c r="F4761" s="4" t="s">
        <v>611</v>
      </c>
      <c r="G4761" s="4" t="s">
        <v>611</v>
      </c>
      <c r="H4761" s="5" t="s">
        <v>26579</v>
      </c>
      <c r="I4761" s="4" t="str">
        <f aca="false">IFERROR(__xludf.dummyfunction("""info@""&amp;LOWER(REGEXREPLACE(B4761,""[^A-Za-z0-9]"",""""))&amp;"".com"""),"info@hotelolidmelisl.com")</f>
        <v>info@hotelolidmelisl.com</v>
      </c>
      <c r="J4761" s="5" t="n">
        <f aca="false">LEN(K4761)</f>
        <v>19</v>
      </c>
      <c r="K4761" s="10" t="s">
        <v>26580</v>
      </c>
      <c r="L4761" s="4" t="s">
        <v>31</v>
      </c>
      <c r="M4761" s="4" t="s">
        <v>6510</v>
      </c>
    </row>
    <row r="4762" customFormat="false" ht="27.75" hidden="false" customHeight="true" outlineLevel="0" collapsed="false">
      <c r="A4762" s="4" t="n">
        <v>9928</v>
      </c>
      <c r="B4762" s="4" t="s">
        <v>26581</v>
      </c>
      <c r="C4762" s="4"/>
      <c r="D4762" s="4" t="s">
        <v>26582</v>
      </c>
      <c r="E4762" s="5" t="s">
        <v>609</v>
      </c>
      <c r="F4762" s="4" t="s">
        <v>610</v>
      </c>
      <c r="G4762" s="4" t="s">
        <v>611</v>
      </c>
      <c r="H4762" s="5" t="s">
        <v>26583</v>
      </c>
      <c r="I4762" s="7" t="s">
        <v>26584</v>
      </c>
      <c r="J4762" s="5" t="n">
        <f aca="false">LEN(K4762)</f>
        <v>19</v>
      </c>
      <c r="K4762" s="6" t="s">
        <v>26585</v>
      </c>
      <c r="L4762" s="4" t="s">
        <v>31</v>
      </c>
      <c r="M4762" s="4" t="s">
        <v>1208</v>
      </c>
    </row>
    <row r="4763" customFormat="false" ht="15.75" hidden="false" customHeight="true" outlineLevel="0" collapsed="false">
      <c r="A4763" s="4" t="n">
        <v>9939</v>
      </c>
      <c r="B4763" s="4" t="s">
        <v>24461</v>
      </c>
      <c r="C4763" s="4"/>
      <c r="D4763" s="4" t="s">
        <v>26586</v>
      </c>
      <c r="E4763" s="5" t="s">
        <v>12446</v>
      </c>
      <c r="F4763" s="4" t="s">
        <v>12447</v>
      </c>
      <c r="G4763" s="4" t="s">
        <v>611</v>
      </c>
      <c r="H4763" s="5" t="s">
        <v>26587</v>
      </c>
      <c r="I4763" s="4" t="s">
        <v>26588</v>
      </c>
      <c r="J4763" s="5" t="n">
        <f aca="false">LEN(K4763)</f>
        <v>19</v>
      </c>
      <c r="K4763" s="6" t="s">
        <v>26589</v>
      </c>
      <c r="L4763" s="4" t="s">
        <v>78</v>
      </c>
      <c r="M4763" s="4" t="s">
        <v>929</v>
      </c>
    </row>
    <row r="4764" customFormat="false" ht="15.75" hidden="false" customHeight="true" outlineLevel="0" collapsed="false">
      <c r="A4764" s="4" t="n">
        <v>9941</v>
      </c>
      <c r="B4764" s="4" t="s">
        <v>26590</v>
      </c>
      <c r="C4764" s="4"/>
      <c r="D4764" s="4" t="s">
        <v>26591</v>
      </c>
      <c r="E4764" s="5" t="s">
        <v>12446</v>
      </c>
      <c r="F4764" s="4" t="s">
        <v>12447</v>
      </c>
      <c r="G4764" s="4" t="s">
        <v>611</v>
      </c>
      <c r="H4764" s="5" t="s">
        <v>26592</v>
      </c>
      <c r="I4764" s="4" t="s">
        <v>26593</v>
      </c>
      <c r="J4764" s="5" t="n">
        <f aca="false">LEN(K4764)</f>
        <v>19</v>
      </c>
      <c r="K4764" s="6" t="s">
        <v>26589</v>
      </c>
      <c r="L4764" s="4" t="s">
        <v>21</v>
      </c>
      <c r="M4764" s="4" t="s">
        <v>2429</v>
      </c>
    </row>
    <row r="4765" customFormat="false" ht="15.75" hidden="false" customHeight="true" outlineLevel="0" collapsed="false">
      <c r="A4765" s="4" t="n">
        <v>9953</v>
      </c>
      <c r="B4765" s="4" t="s">
        <v>26594</v>
      </c>
      <c r="C4765" s="4"/>
      <c r="D4765" s="4" t="s">
        <v>26595</v>
      </c>
      <c r="E4765" s="5" t="s">
        <v>26596</v>
      </c>
      <c r="F4765" s="4" t="s">
        <v>26597</v>
      </c>
      <c r="G4765" s="4" t="s">
        <v>611</v>
      </c>
      <c r="H4765" s="5" t="s">
        <v>26598</v>
      </c>
      <c r="I4765" s="7" t="s">
        <v>26599</v>
      </c>
      <c r="J4765" s="5" t="n">
        <f aca="false">LEN(K4765)</f>
        <v>19</v>
      </c>
      <c r="K4765" s="6" t="s">
        <v>26589</v>
      </c>
      <c r="L4765" s="4" t="s">
        <v>31</v>
      </c>
      <c r="M4765" s="4" t="s">
        <v>3461</v>
      </c>
    </row>
    <row r="4766" customFormat="false" ht="15.75" hidden="false" customHeight="true" outlineLevel="0" collapsed="false">
      <c r="A4766" s="4" t="n">
        <v>9954</v>
      </c>
      <c r="B4766" s="4" t="s">
        <v>26600</v>
      </c>
      <c r="C4766" s="4"/>
      <c r="D4766" s="4" t="s">
        <v>26601</v>
      </c>
      <c r="E4766" s="5" t="s">
        <v>26602</v>
      </c>
      <c r="F4766" s="4" t="s">
        <v>26603</v>
      </c>
      <c r="G4766" s="4" t="s">
        <v>611</v>
      </c>
      <c r="H4766" s="5" t="s">
        <v>26604</v>
      </c>
      <c r="I4766" s="4" t="s">
        <v>26605</v>
      </c>
      <c r="J4766" s="5" t="n">
        <f aca="false">LEN(K4766)</f>
        <v>19</v>
      </c>
      <c r="K4766" s="10" t="s">
        <v>26606</v>
      </c>
      <c r="L4766" s="4" t="s">
        <v>31</v>
      </c>
      <c r="M4766" s="4" t="s">
        <v>344</v>
      </c>
    </row>
    <row r="4767" customFormat="false" ht="15.75" hidden="false" customHeight="true" outlineLevel="0" collapsed="false">
      <c r="A4767" s="4" t="n">
        <v>9956</v>
      </c>
      <c r="B4767" s="4" t="s">
        <v>26607</v>
      </c>
      <c r="C4767" s="4"/>
      <c r="D4767" s="4" t="s">
        <v>26608</v>
      </c>
      <c r="E4767" s="5" t="s">
        <v>26609</v>
      </c>
      <c r="F4767" s="4" t="s">
        <v>26610</v>
      </c>
      <c r="G4767" s="4" t="s">
        <v>611</v>
      </c>
      <c r="H4767" s="5" t="s">
        <v>26611</v>
      </c>
      <c r="I4767" s="4" t="str">
        <f aca="false">IFERROR(__xludf.dummyfunction("""info@""&amp;LOWER(REGEXREPLACE(B4767,""[^A-Za-z0-9]"",""""))&amp;"".com"""),"info@haciendaabascal.com")</f>
        <v>info@haciendaabascal.com</v>
      </c>
      <c r="J4767" s="5" t="n">
        <f aca="false">LEN(K4767)</f>
        <v>19</v>
      </c>
      <c r="K4767" s="10" t="s">
        <v>26612</v>
      </c>
      <c r="L4767" s="4" t="s">
        <v>31</v>
      </c>
      <c r="M4767" s="4" t="s">
        <v>31</v>
      </c>
    </row>
    <row r="4768" customFormat="false" ht="15.75" hidden="false" customHeight="true" outlineLevel="0" collapsed="false">
      <c r="A4768" s="4" t="n">
        <v>9967</v>
      </c>
      <c r="B4768" s="4" t="s">
        <v>26613</v>
      </c>
      <c r="C4768" s="4"/>
      <c r="D4768" s="4" t="s">
        <v>26614</v>
      </c>
      <c r="E4768" s="5" t="s">
        <v>4427</v>
      </c>
      <c r="F4768" s="4" t="s">
        <v>3664</v>
      </c>
      <c r="G4768" s="4" t="s">
        <v>620</v>
      </c>
      <c r="H4768" s="5" t="s">
        <v>26615</v>
      </c>
      <c r="I4768" s="4" t="s">
        <v>26616</v>
      </c>
      <c r="J4768" s="5" t="n">
        <f aca="false">LEN(K4768)</f>
        <v>19</v>
      </c>
      <c r="K4768" s="6" t="s">
        <v>26617</v>
      </c>
      <c r="L4768" s="4" t="s">
        <v>57</v>
      </c>
      <c r="M4768" s="4" t="s">
        <v>924</v>
      </c>
    </row>
    <row r="4769" customFormat="false" ht="15.75" hidden="false" customHeight="true" outlineLevel="0" collapsed="false">
      <c r="A4769" s="4" t="n">
        <v>9990</v>
      </c>
      <c r="B4769" s="4" t="s">
        <v>26618</v>
      </c>
      <c r="C4769" s="4"/>
      <c r="D4769" s="4" t="s">
        <v>26619</v>
      </c>
      <c r="E4769" s="5" t="s">
        <v>15296</v>
      </c>
      <c r="F4769" s="4" t="s">
        <v>3664</v>
      </c>
      <c r="G4769" s="4" t="s">
        <v>620</v>
      </c>
      <c r="H4769" s="5" t="s">
        <v>26620</v>
      </c>
      <c r="I4769" s="4" t="s">
        <v>26621</v>
      </c>
      <c r="J4769" s="5" t="n">
        <f aca="false">LEN(K4769)</f>
        <v>19</v>
      </c>
      <c r="K4769" s="10" t="s">
        <v>26622</v>
      </c>
      <c r="L4769" s="4" t="s">
        <v>31</v>
      </c>
      <c r="M4769" s="4" t="s">
        <v>133</v>
      </c>
    </row>
    <row r="4770" customFormat="false" ht="15.75" hidden="false" customHeight="true" outlineLevel="0" collapsed="false">
      <c r="A4770" s="4" t="n">
        <v>10028</v>
      </c>
      <c r="B4770" s="4" t="s">
        <v>26623</v>
      </c>
      <c r="C4770" s="4"/>
      <c r="D4770" s="4" t="s">
        <v>26624</v>
      </c>
      <c r="E4770" s="5" t="s">
        <v>15286</v>
      </c>
      <c r="F4770" s="4" t="s">
        <v>3664</v>
      </c>
      <c r="G4770" s="4" t="s">
        <v>620</v>
      </c>
      <c r="H4770" s="5" t="s">
        <v>26625</v>
      </c>
      <c r="I4770" s="4" t="s">
        <v>26626</v>
      </c>
      <c r="J4770" s="5" t="n">
        <f aca="false">LEN(K4770)</f>
        <v>19</v>
      </c>
      <c r="K4770" s="6" t="s">
        <v>26627</v>
      </c>
      <c r="L4770" s="4" t="s">
        <v>31</v>
      </c>
      <c r="M4770" s="4" t="s">
        <v>336</v>
      </c>
    </row>
    <row r="4771" customFormat="false" ht="15.75" hidden="false" customHeight="true" outlineLevel="0" collapsed="false">
      <c r="A4771" s="4" t="n">
        <v>10037</v>
      </c>
      <c r="B4771" s="4" t="s">
        <v>26628</v>
      </c>
      <c r="C4771" s="4"/>
      <c r="D4771" s="4" t="s">
        <v>26629</v>
      </c>
      <c r="E4771" s="5" t="s">
        <v>4427</v>
      </c>
      <c r="F4771" s="4" t="s">
        <v>3664</v>
      </c>
      <c r="G4771" s="4" t="s">
        <v>620</v>
      </c>
      <c r="H4771" s="5" t="s">
        <v>26630</v>
      </c>
      <c r="I4771" s="4" t="str">
        <f aca="false">IFERROR(__xludf.dummyfunction("""info@""&amp;LOWER(REGEXREPLACE(B4771,""[^A-Za-z0-9]"",""""))&amp;"".com"""),"info@hostelerianorsl.com")</f>
        <v>info@hostelerianorsl.com</v>
      </c>
      <c r="J4771" s="5" t="n">
        <f aca="false">LEN(K4771)</f>
        <v>19</v>
      </c>
      <c r="K4771" s="6" t="s">
        <v>26631</v>
      </c>
      <c r="L4771" s="4" t="s">
        <v>66</v>
      </c>
      <c r="M4771" s="4" t="s">
        <v>2082</v>
      </c>
    </row>
    <row r="4772" customFormat="false" ht="15.75" hidden="false" customHeight="true" outlineLevel="0" collapsed="false">
      <c r="A4772" s="4" t="n">
        <v>10044</v>
      </c>
      <c r="B4772" s="4" t="s">
        <v>26632</v>
      </c>
      <c r="C4772" s="4"/>
      <c r="D4772" s="4" t="s">
        <v>26633</v>
      </c>
      <c r="E4772" s="5" t="s">
        <v>15286</v>
      </c>
      <c r="F4772" s="4" t="s">
        <v>3664</v>
      </c>
      <c r="G4772" s="4" t="s">
        <v>620</v>
      </c>
      <c r="H4772" s="5" t="s">
        <v>26634</v>
      </c>
      <c r="I4772" s="4" t="s">
        <v>26626</v>
      </c>
      <c r="J4772" s="5" t="n">
        <f aca="false">LEN(K4772)</f>
        <v>19</v>
      </c>
      <c r="K4772" s="6" t="s">
        <v>26627</v>
      </c>
      <c r="L4772" s="4" t="s">
        <v>78</v>
      </c>
      <c r="M4772" s="4" t="s">
        <v>1016</v>
      </c>
    </row>
    <row r="4773" customFormat="false" ht="15.75" hidden="false" customHeight="true" outlineLevel="0" collapsed="false">
      <c r="A4773" s="4" t="n">
        <v>10053</v>
      </c>
      <c r="B4773" s="4" t="s">
        <v>26635</v>
      </c>
      <c r="C4773" s="4"/>
      <c r="D4773" s="4" t="s">
        <v>26636</v>
      </c>
      <c r="E4773" s="5" t="s">
        <v>22223</v>
      </c>
      <c r="F4773" s="4" t="s">
        <v>1261</v>
      </c>
      <c r="G4773" s="4" t="s">
        <v>620</v>
      </c>
      <c r="H4773" s="5" t="s">
        <v>26637</v>
      </c>
      <c r="I4773" s="4" t="s">
        <v>26638</v>
      </c>
      <c r="J4773" s="5" t="n">
        <f aca="false">LEN(K4773)</f>
        <v>19</v>
      </c>
      <c r="K4773" s="6" t="s">
        <v>26639</v>
      </c>
      <c r="L4773" s="4" t="s">
        <v>66</v>
      </c>
      <c r="M4773" s="4" t="s">
        <v>381</v>
      </c>
    </row>
    <row r="4774" customFormat="false" ht="15.75" hidden="false" customHeight="true" outlineLevel="0" collapsed="false">
      <c r="A4774" s="4" t="n">
        <v>10072</v>
      </c>
      <c r="B4774" s="4" t="s">
        <v>26640</v>
      </c>
      <c r="C4774" s="4"/>
      <c r="D4774" s="4" t="s">
        <v>26641</v>
      </c>
      <c r="E4774" s="5" t="s">
        <v>8228</v>
      </c>
      <c r="F4774" s="4" t="s">
        <v>1261</v>
      </c>
      <c r="G4774" s="4" t="s">
        <v>620</v>
      </c>
      <c r="H4774" s="5" t="s">
        <v>26642</v>
      </c>
      <c r="I4774" s="4" t="s">
        <v>26643</v>
      </c>
      <c r="J4774" s="5" t="n">
        <f aca="false">LEN(K4774)</f>
        <v>19</v>
      </c>
      <c r="K4774" s="6" t="s">
        <v>26644</v>
      </c>
      <c r="L4774" s="4" t="s">
        <v>78</v>
      </c>
      <c r="M4774" s="4" t="s">
        <v>31</v>
      </c>
    </row>
    <row r="4775" customFormat="false" ht="15.75" hidden="false" customHeight="true" outlineLevel="0" collapsed="false">
      <c r="A4775" s="4" t="n">
        <v>10083</v>
      </c>
      <c r="B4775" s="4" t="s">
        <v>26645</v>
      </c>
      <c r="C4775" s="4"/>
      <c r="D4775" s="4" t="s">
        <v>26646</v>
      </c>
      <c r="E4775" s="5" t="s">
        <v>5346</v>
      </c>
      <c r="F4775" s="4" t="s">
        <v>619</v>
      </c>
      <c r="G4775" s="4" t="s">
        <v>620</v>
      </c>
      <c r="H4775" s="5" t="s">
        <v>26647</v>
      </c>
      <c r="I4775" s="4" t="s">
        <v>26648</v>
      </c>
      <c r="J4775" s="5" t="n">
        <f aca="false">LEN(K4775)</f>
        <v>19</v>
      </c>
      <c r="K4775" s="10" t="s">
        <v>26649</v>
      </c>
      <c r="L4775" s="4" t="s">
        <v>78</v>
      </c>
      <c r="M4775" s="4" t="s">
        <v>186</v>
      </c>
    </row>
    <row r="4776" customFormat="false" ht="15.75" hidden="false" customHeight="true" outlineLevel="0" collapsed="false">
      <c r="A4776" s="4" t="n">
        <v>10095</v>
      </c>
      <c r="B4776" s="4" t="s">
        <v>26650</v>
      </c>
      <c r="C4776" s="4"/>
      <c r="D4776" s="4" t="s">
        <v>26651</v>
      </c>
      <c r="E4776" s="5" t="s">
        <v>5346</v>
      </c>
      <c r="F4776" s="4" t="s">
        <v>619</v>
      </c>
      <c r="G4776" s="4" t="s">
        <v>620</v>
      </c>
      <c r="H4776" s="5" t="s">
        <v>26652</v>
      </c>
      <c r="I4776" s="4" t="s">
        <v>26653</v>
      </c>
      <c r="J4776" s="5" t="n">
        <f aca="false">LEN(K4776)</f>
        <v>19</v>
      </c>
      <c r="K4776" s="6" t="s">
        <v>26654</v>
      </c>
      <c r="L4776" s="4" t="s">
        <v>78</v>
      </c>
      <c r="M4776" s="4" t="s">
        <v>118</v>
      </c>
    </row>
    <row r="4777" customFormat="false" ht="15.75" hidden="false" customHeight="true" outlineLevel="0" collapsed="false">
      <c r="A4777" s="4" t="n">
        <v>10105</v>
      </c>
      <c r="B4777" s="4" t="s">
        <v>26655</v>
      </c>
      <c r="C4777" s="4"/>
      <c r="D4777" s="4" t="s">
        <v>26656</v>
      </c>
      <c r="E4777" s="5" t="s">
        <v>5346</v>
      </c>
      <c r="F4777" s="4" t="s">
        <v>619</v>
      </c>
      <c r="G4777" s="4" t="s">
        <v>620</v>
      </c>
      <c r="H4777" s="5" t="s">
        <v>26657</v>
      </c>
      <c r="I4777" s="4" t="s">
        <v>26658</v>
      </c>
      <c r="J4777" s="5" t="n">
        <f aca="false">LEN(K4777)</f>
        <v>19</v>
      </c>
      <c r="K4777" s="6" t="s">
        <v>26659</v>
      </c>
      <c r="L4777" s="4" t="s">
        <v>66</v>
      </c>
      <c r="M4777" s="4" t="s">
        <v>381</v>
      </c>
    </row>
    <row r="4778" customFormat="false" ht="15.75" hidden="false" customHeight="true" outlineLevel="0" collapsed="false">
      <c r="A4778" s="4" t="n">
        <v>10108</v>
      </c>
      <c r="B4778" s="4" t="s">
        <v>26660</v>
      </c>
      <c r="C4778" s="4"/>
      <c r="D4778" s="4" t="s">
        <v>26661</v>
      </c>
      <c r="E4778" s="5" t="s">
        <v>1013</v>
      </c>
      <c r="F4778" s="4" t="s">
        <v>619</v>
      </c>
      <c r="G4778" s="4" t="s">
        <v>620</v>
      </c>
      <c r="H4778" s="5" t="s">
        <v>26662</v>
      </c>
      <c r="I4778" s="4" t="s">
        <v>26663</v>
      </c>
      <c r="J4778" s="5" t="n">
        <f aca="false">LEN(K4778)</f>
        <v>19</v>
      </c>
      <c r="K4778" s="6" t="s">
        <v>26664</v>
      </c>
      <c r="L4778" s="4" t="s">
        <v>31</v>
      </c>
      <c r="M4778" s="4" t="s">
        <v>294</v>
      </c>
    </row>
    <row r="4779" customFormat="false" ht="15.75" hidden="false" customHeight="true" outlineLevel="0" collapsed="false">
      <c r="A4779" s="4" t="n">
        <v>10130</v>
      </c>
      <c r="B4779" s="4" t="s">
        <v>26665</v>
      </c>
      <c r="C4779" s="4"/>
      <c r="D4779" s="4" t="s">
        <v>26666</v>
      </c>
      <c r="E4779" s="5" t="s">
        <v>618</v>
      </c>
      <c r="F4779" s="4" t="s">
        <v>619</v>
      </c>
      <c r="G4779" s="4" t="s">
        <v>620</v>
      </c>
      <c r="H4779" s="5" t="s">
        <v>621</v>
      </c>
      <c r="I4779" s="4" t="s">
        <v>26667</v>
      </c>
      <c r="J4779" s="5" t="n">
        <f aca="false">LEN(K4779)</f>
        <v>19</v>
      </c>
      <c r="K4779" s="6" t="s">
        <v>26668</v>
      </c>
      <c r="L4779" s="4" t="s">
        <v>78</v>
      </c>
      <c r="M4779" s="4" t="s">
        <v>381</v>
      </c>
    </row>
    <row r="4780" customFormat="false" ht="15.75" hidden="false" customHeight="true" outlineLevel="0" collapsed="false">
      <c r="A4780" s="4" t="n">
        <v>10157</v>
      </c>
      <c r="B4780" s="4" t="s">
        <v>26669</v>
      </c>
      <c r="C4780" s="4"/>
      <c r="D4780" s="4" t="s">
        <v>26670</v>
      </c>
      <c r="E4780" s="5" t="s">
        <v>10467</v>
      </c>
      <c r="F4780" s="4" t="s">
        <v>10468</v>
      </c>
      <c r="G4780" s="4" t="s">
        <v>620</v>
      </c>
      <c r="H4780" s="5" t="s">
        <v>26671</v>
      </c>
      <c r="I4780" s="4" t="s">
        <v>26672</v>
      </c>
      <c r="J4780" s="5" t="n">
        <f aca="false">LEN(K4780)</f>
        <v>19</v>
      </c>
      <c r="K4780" s="6" t="s">
        <v>26673</v>
      </c>
      <c r="L4780" s="4" t="s">
        <v>66</v>
      </c>
      <c r="M4780" s="4" t="s">
        <v>31</v>
      </c>
    </row>
    <row r="4781" customFormat="false" ht="15.75" hidden="false" customHeight="true" outlineLevel="0" collapsed="false">
      <c r="A4781" s="4" t="n">
        <v>10171</v>
      </c>
      <c r="B4781" s="4" t="s">
        <v>26674</v>
      </c>
      <c r="C4781" s="4"/>
      <c r="D4781" s="4" t="s">
        <v>26675</v>
      </c>
      <c r="E4781" s="5" t="s">
        <v>12466</v>
      </c>
      <c r="F4781" s="4" t="s">
        <v>2621</v>
      </c>
      <c r="G4781" s="4" t="s">
        <v>620</v>
      </c>
      <c r="H4781" s="5" t="s">
        <v>26676</v>
      </c>
      <c r="I4781" s="4" t="s">
        <v>26677</v>
      </c>
      <c r="J4781" s="5" t="n">
        <f aca="false">LEN(K4781)</f>
        <v>19</v>
      </c>
      <c r="K4781" s="6" t="s">
        <v>26678</v>
      </c>
      <c r="L4781" s="4" t="s">
        <v>66</v>
      </c>
      <c r="M4781" s="4" t="s">
        <v>577</v>
      </c>
    </row>
    <row r="4782" customFormat="false" ht="15.75" hidden="false" customHeight="true" outlineLevel="0" collapsed="false">
      <c r="A4782" s="4" t="n">
        <v>10174</v>
      </c>
      <c r="B4782" s="4" t="s">
        <v>18907</v>
      </c>
      <c r="C4782" s="4"/>
      <c r="D4782" s="4" t="s">
        <v>26679</v>
      </c>
      <c r="E4782" s="5" t="s">
        <v>26680</v>
      </c>
      <c r="F4782" s="4" t="s">
        <v>26681</v>
      </c>
      <c r="G4782" s="4" t="s">
        <v>620</v>
      </c>
      <c r="H4782" s="5" t="s">
        <v>26682</v>
      </c>
      <c r="I4782" s="4" t="s">
        <v>26683</v>
      </c>
      <c r="J4782" s="5" t="n">
        <f aca="false">LEN(K4782)</f>
        <v>19</v>
      </c>
      <c r="K4782" s="10" t="s">
        <v>26684</v>
      </c>
      <c r="L4782" s="4" t="s">
        <v>57</v>
      </c>
      <c r="M4782" s="4" t="s">
        <v>32</v>
      </c>
    </row>
    <row r="4783" customFormat="false" ht="15.75" hidden="false" customHeight="true" outlineLevel="0" collapsed="false">
      <c r="A4783" s="4" t="n">
        <v>10186</v>
      </c>
      <c r="B4783" s="4" t="s">
        <v>26685</v>
      </c>
      <c r="C4783" s="4"/>
      <c r="D4783" s="4" t="s">
        <v>26686</v>
      </c>
      <c r="E4783" s="5" t="s">
        <v>26687</v>
      </c>
      <c r="F4783" s="4" t="s">
        <v>26688</v>
      </c>
      <c r="G4783" s="4" t="s">
        <v>620</v>
      </c>
      <c r="H4783" s="5" t="s">
        <v>26689</v>
      </c>
      <c r="I4783" s="7" t="str">
        <f aca="false">IFERROR(__xludf.dummyfunction("""info@""&amp;LOWER(REGEXREPLACE(B4783,""[^A-Za-z0-9]"",""""))&amp;"".com"""),"info@rutadelaplatasl.com")</f>
        <v>info@rutadelaplatasl.com</v>
      </c>
      <c r="J4783" s="5" t="n">
        <f aca="false">LEN(K4783)</f>
        <v>19</v>
      </c>
      <c r="K4783" s="6" t="s">
        <v>26690</v>
      </c>
      <c r="L4783" s="4" t="s">
        <v>31</v>
      </c>
      <c r="M4783" s="4" t="s">
        <v>929</v>
      </c>
    </row>
    <row r="4784" customFormat="false" ht="15.75" hidden="false" customHeight="true" outlineLevel="0" collapsed="false">
      <c r="A4784" s="4" t="n">
        <v>10198</v>
      </c>
      <c r="B4784" s="4" t="s">
        <v>26691</v>
      </c>
      <c r="C4784" s="4"/>
      <c r="D4784" s="4" t="s">
        <v>26692</v>
      </c>
      <c r="E4784" s="5" t="s">
        <v>26693</v>
      </c>
      <c r="F4784" s="4" t="s">
        <v>26694</v>
      </c>
      <c r="G4784" s="4" t="s">
        <v>620</v>
      </c>
      <c r="H4784" s="5" t="s">
        <v>26695</v>
      </c>
      <c r="I4784" s="4" t="s">
        <v>26696</v>
      </c>
      <c r="J4784" s="5" t="n">
        <f aca="false">LEN(K4784)</f>
        <v>19</v>
      </c>
      <c r="K4784" s="10" t="s">
        <v>26697</v>
      </c>
      <c r="L4784" s="4" t="s">
        <v>78</v>
      </c>
      <c r="M4784" s="4" t="s">
        <v>1979</v>
      </c>
    </row>
    <row r="4785" customFormat="false" ht="15.75" hidden="false" customHeight="true" outlineLevel="0" collapsed="false">
      <c r="A4785" s="4" t="n">
        <v>10205</v>
      </c>
      <c r="B4785" s="4" t="s">
        <v>26698</v>
      </c>
      <c r="C4785" s="4"/>
      <c r="D4785" s="4" t="s">
        <v>26699</v>
      </c>
      <c r="E4785" s="5" t="s">
        <v>26700</v>
      </c>
      <c r="F4785" s="4" t="s">
        <v>8235</v>
      </c>
      <c r="G4785" s="4" t="s">
        <v>620</v>
      </c>
      <c r="H4785" s="5" t="s">
        <v>26701</v>
      </c>
      <c r="I4785" s="4" t="s">
        <v>26702</v>
      </c>
      <c r="J4785" s="5" t="n">
        <f aca="false">LEN(K4785)</f>
        <v>19</v>
      </c>
      <c r="K4785" s="6" t="s">
        <v>26703</v>
      </c>
      <c r="L4785" s="4" t="s">
        <v>66</v>
      </c>
      <c r="M4785" s="4" t="s">
        <v>336</v>
      </c>
    </row>
    <row r="4786" customFormat="false" ht="15.75" hidden="false" customHeight="true" outlineLevel="0" collapsed="false">
      <c r="A4786" s="4" t="n">
        <v>10215</v>
      </c>
      <c r="B4786" s="4" t="s">
        <v>26704</v>
      </c>
      <c r="C4786" s="4"/>
      <c r="D4786" s="4" t="s">
        <v>26705</v>
      </c>
      <c r="E4786" s="5" t="s">
        <v>18710</v>
      </c>
      <c r="F4786" s="4" t="s">
        <v>3050</v>
      </c>
      <c r="G4786" s="4" t="s">
        <v>620</v>
      </c>
      <c r="H4786" s="5" t="s">
        <v>26706</v>
      </c>
      <c r="I4786" s="4" t="s">
        <v>26707</v>
      </c>
      <c r="J4786" s="5" t="n">
        <f aca="false">LEN(K4786)</f>
        <v>19</v>
      </c>
      <c r="K4786" s="6" t="s">
        <v>26708</v>
      </c>
      <c r="L4786" s="4" t="s">
        <v>78</v>
      </c>
      <c r="M4786" s="4" t="s">
        <v>2097</v>
      </c>
    </row>
    <row r="4787" customFormat="false" ht="15.75" hidden="false" customHeight="true" outlineLevel="0" collapsed="false">
      <c r="A4787" s="4" t="n">
        <v>10253</v>
      </c>
      <c r="B4787" s="4" t="s">
        <v>26709</v>
      </c>
      <c r="C4787" s="4"/>
      <c r="D4787" s="4" t="s">
        <v>26710</v>
      </c>
      <c r="E4787" s="5" t="s">
        <v>26711</v>
      </c>
      <c r="F4787" s="4" t="s">
        <v>26712</v>
      </c>
      <c r="G4787" s="4" t="s">
        <v>620</v>
      </c>
      <c r="H4787" s="5" t="s">
        <v>26713</v>
      </c>
      <c r="I4787" s="4" t="s">
        <v>26714</v>
      </c>
      <c r="J4787" s="5" t="n">
        <f aca="false">LEN(K4787)</f>
        <v>19</v>
      </c>
      <c r="K4787" s="10" t="s">
        <v>26715</v>
      </c>
      <c r="L4787" s="4" t="s">
        <v>31</v>
      </c>
      <c r="M4787" s="4" t="s">
        <v>336</v>
      </c>
    </row>
    <row r="4788" customFormat="false" ht="15.75" hidden="false" customHeight="true" outlineLevel="0" collapsed="false">
      <c r="A4788" s="4" t="n">
        <v>10261</v>
      </c>
      <c r="B4788" s="4" t="s">
        <v>26716</v>
      </c>
      <c r="C4788" s="4"/>
      <c r="D4788" s="4" t="s">
        <v>6681</v>
      </c>
      <c r="E4788" s="5" t="s">
        <v>26717</v>
      </c>
      <c r="F4788" s="4" t="s">
        <v>6683</v>
      </c>
      <c r="G4788" s="4" t="s">
        <v>620</v>
      </c>
      <c r="H4788" s="5" t="s">
        <v>26718</v>
      </c>
      <c r="I4788" s="4" t="s">
        <v>26719</v>
      </c>
      <c r="J4788" s="5" t="n">
        <f aca="false">LEN(K4788)</f>
        <v>19</v>
      </c>
      <c r="K4788" s="10" t="s">
        <v>26720</v>
      </c>
      <c r="L4788" s="4" t="s">
        <v>21</v>
      </c>
      <c r="M4788" s="4" t="s">
        <v>1793</v>
      </c>
    </row>
    <row r="4789" customFormat="false" ht="15.75" hidden="false" customHeight="true" outlineLevel="0" collapsed="false">
      <c r="A4789" s="4" t="n">
        <v>10287</v>
      </c>
      <c r="B4789" s="4" t="s">
        <v>26721</v>
      </c>
      <c r="C4789" s="4"/>
      <c r="D4789" s="4" t="s">
        <v>26722</v>
      </c>
      <c r="E4789" s="5" t="s">
        <v>26723</v>
      </c>
      <c r="F4789" s="4" t="s">
        <v>4433</v>
      </c>
      <c r="G4789" s="4" t="s">
        <v>620</v>
      </c>
      <c r="H4789" s="5" t="s">
        <v>26724</v>
      </c>
      <c r="I4789" s="4" t="str">
        <f aca="false">IFERROR(__xludf.dummyfunction("""info@""&amp;LOWER(REGEXREPLACE(B4789,""[^A-Za-z0-9]"",""""))&amp;"".com"""),"info@laposadadebarro.com")</f>
        <v>info@laposadadebarro.com</v>
      </c>
      <c r="J4789" s="5" t="n">
        <f aca="false">LEN(K4789)</f>
        <v>19</v>
      </c>
      <c r="K4789" s="10" t="s">
        <v>26725</v>
      </c>
      <c r="L4789" s="4" t="s">
        <v>78</v>
      </c>
      <c r="M4789" s="4" t="s">
        <v>2097</v>
      </c>
    </row>
    <row r="4790" customFormat="false" ht="15.75" hidden="false" customHeight="true" outlineLevel="0" collapsed="false">
      <c r="A4790" s="4" t="n">
        <v>10337</v>
      </c>
      <c r="B4790" s="4" t="s">
        <v>26726</v>
      </c>
      <c r="C4790" s="4"/>
      <c r="D4790" s="4" t="s">
        <v>26727</v>
      </c>
      <c r="E4790" s="5" t="s">
        <v>3122</v>
      </c>
      <c r="F4790" s="4" t="s">
        <v>2585</v>
      </c>
      <c r="G4790" s="4" t="s">
        <v>620</v>
      </c>
      <c r="H4790" s="5" t="s">
        <v>26728</v>
      </c>
      <c r="I4790" s="4" t="s">
        <v>26729</v>
      </c>
      <c r="J4790" s="5" t="n">
        <f aca="false">LEN(K4790)</f>
        <v>19</v>
      </c>
      <c r="K4790" s="6" t="s">
        <v>26730</v>
      </c>
      <c r="L4790" s="4" t="s">
        <v>21</v>
      </c>
      <c r="M4790" s="4" t="s">
        <v>326</v>
      </c>
    </row>
    <row r="4791" customFormat="false" ht="15.75" hidden="false" customHeight="true" outlineLevel="0" collapsed="false">
      <c r="A4791" s="4" t="n">
        <v>10338</v>
      </c>
      <c r="B4791" s="4" t="s">
        <v>26731</v>
      </c>
      <c r="C4791" s="4"/>
      <c r="D4791" s="4" t="s">
        <v>26732</v>
      </c>
      <c r="E4791" s="5" t="s">
        <v>26733</v>
      </c>
      <c r="F4791" s="4" t="s">
        <v>2585</v>
      </c>
      <c r="G4791" s="4" t="s">
        <v>620</v>
      </c>
      <c r="H4791" s="5" t="s">
        <v>26734</v>
      </c>
      <c r="I4791" s="4" t="s">
        <v>26735</v>
      </c>
      <c r="J4791" s="5" t="n">
        <f aca="false">LEN(K4791)</f>
        <v>19</v>
      </c>
      <c r="K4791" s="6" t="s">
        <v>26736</v>
      </c>
      <c r="L4791" s="4" t="s">
        <v>21</v>
      </c>
      <c r="M4791" s="4" t="s">
        <v>695</v>
      </c>
    </row>
    <row r="4792" customFormat="false" ht="15.75" hidden="false" customHeight="true" outlineLevel="0" collapsed="false">
      <c r="A4792" s="4" t="n">
        <v>10367</v>
      </c>
      <c r="B4792" s="4" t="s">
        <v>26737</v>
      </c>
      <c r="C4792" s="4"/>
      <c r="D4792" s="4" t="s">
        <v>26738</v>
      </c>
      <c r="E4792" s="5" t="s">
        <v>1781</v>
      </c>
      <c r="F4792" s="4" t="s">
        <v>1782</v>
      </c>
      <c r="G4792" s="4" t="s">
        <v>620</v>
      </c>
      <c r="H4792" s="5" t="s">
        <v>26739</v>
      </c>
      <c r="I4792" s="4" t="s">
        <v>26740</v>
      </c>
      <c r="J4792" s="5" t="n">
        <f aca="false">LEN(K4792)</f>
        <v>19</v>
      </c>
      <c r="K4792" s="6" t="s">
        <v>26741</v>
      </c>
      <c r="L4792" s="4" t="s">
        <v>78</v>
      </c>
      <c r="M4792" s="4" t="s">
        <v>459</v>
      </c>
    </row>
    <row r="4793" customFormat="false" ht="15.75" hidden="false" customHeight="true" outlineLevel="0" collapsed="false">
      <c r="A4793" s="4" t="n">
        <v>10380</v>
      </c>
      <c r="B4793" s="4" t="s">
        <v>26742</v>
      </c>
      <c r="C4793" s="4"/>
      <c r="D4793" s="4" t="s">
        <v>6681</v>
      </c>
      <c r="E4793" s="5" t="s">
        <v>8253</v>
      </c>
      <c r="F4793" s="4" t="s">
        <v>8254</v>
      </c>
      <c r="G4793" s="4" t="s">
        <v>620</v>
      </c>
      <c r="H4793" s="5" t="s">
        <v>26743</v>
      </c>
      <c r="I4793" s="4" t="s">
        <v>26744</v>
      </c>
      <c r="J4793" s="5" t="n">
        <f aca="false">LEN(K4793)</f>
        <v>19</v>
      </c>
      <c r="K4793" s="10" t="s">
        <v>26745</v>
      </c>
      <c r="L4793" s="4" t="s">
        <v>21</v>
      </c>
      <c r="M4793" s="4" t="s">
        <v>918</v>
      </c>
    </row>
    <row r="4794" customFormat="false" ht="15.75" hidden="false" customHeight="true" outlineLevel="0" collapsed="false">
      <c r="A4794" s="4" t="n">
        <v>10381</v>
      </c>
      <c r="B4794" s="4" t="s">
        <v>26746</v>
      </c>
      <c r="C4794" s="4"/>
      <c r="D4794" s="4" t="s">
        <v>26747</v>
      </c>
      <c r="E4794" s="5" t="s">
        <v>8253</v>
      </c>
      <c r="F4794" s="4" t="s">
        <v>8254</v>
      </c>
      <c r="G4794" s="4" t="s">
        <v>620</v>
      </c>
      <c r="H4794" s="5" t="s">
        <v>26748</v>
      </c>
      <c r="I4794" s="4" t="s">
        <v>26749</v>
      </c>
      <c r="J4794" s="5" t="n">
        <f aca="false">LEN(K4794)</f>
        <v>19</v>
      </c>
      <c r="K4794" s="10" t="s">
        <v>26750</v>
      </c>
      <c r="L4794" s="4" t="s">
        <v>21</v>
      </c>
      <c r="M4794" s="4" t="s">
        <v>929</v>
      </c>
    </row>
    <row r="4795" customFormat="false" ht="15.75" hidden="false" customHeight="true" outlineLevel="0" collapsed="false">
      <c r="A4795" s="4" t="n">
        <v>10386</v>
      </c>
      <c r="B4795" s="4" t="s">
        <v>26751</v>
      </c>
      <c r="C4795" s="4"/>
      <c r="D4795" s="4" t="s">
        <v>26752</v>
      </c>
      <c r="E4795" s="5" t="s">
        <v>3650</v>
      </c>
      <c r="F4795" s="4" t="s">
        <v>1782</v>
      </c>
      <c r="G4795" s="4" t="s">
        <v>620</v>
      </c>
      <c r="H4795" s="5" t="s">
        <v>26753</v>
      </c>
      <c r="I4795" s="4" t="s">
        <v>26754</v>
      </c>
      <c r="J4795" s="5" t="n">
        <f aca="false">LEN(K4795)</f>
        <v>19</v>
      </c>
      <c r="K4795" s="6" t="s">
        <v>26755</v>
      </c>
      <c r="L4795" s="4" t="s">
        <v>21</v>
      </c>
      <c r="M4795" s="4" t="s">
        <v>929</v>
      </c>
    </row>
    <row r="4796" customFormat="false" ht="15.75" hidden="false" customHeight="true" outlineLevel="0" collapsed="false">
      <c r="A4796" s="4" t="n">
        <v>10406</v>
      </c>
      <c r="B4796" s="4" t="s">
        <v>26756</v>
      </c>
      <c r="C4796" s="4"/>
      <c r="D4796" s="4" t="s">
        <v>26757</v>
      </c>
      <c r="E4796" s="5" t="s">
        <v>26758</v>
      </c>
      <c r="F4796" s="4" t="s">
        <v>15809</v>
      </c>
      <c r="G4796" s="4" t="s">
        <v>620</v>
      </c>
      <c r="H4796" s="5" t="s">
        <v>26759</v>
      </c>
      <c r="I4796" s="4" t="str">
        <f aca="false">IFERROR(__xludf.dummyfunction("""info@""&amp;LOWER(REGEXREPLACE(B4796,""[^A-Za-z0-9]"",""""))&amp;"".com"""),"info@posadalaxunglar.com")</f>
        <v>info@posadalaxunglar.com</v>
      </c>
      <c r="J4796" s="5" t="n">
        <f aca="false">LEN(K4796)</f>
        <v>19</v>
      </c>
      <c r="K4796" s="6" t="s">
        <v>26760</v>
      </c>
      <c r="L4796" s="4" t="s">
        <v>31</v>
      </c>
      <c r="M4796" s="4" t="s">
        <v>2097</v>
      </c>
    </row>
    <row r="4797" customFormat="false" ht="15.75" hidden="false" customHeight="true" outlineLevel="0" collapsed="false">
      <c r="A4797" s="4" t="n">
        <v>10408</v>
      </c>
      <c r="B4797" s="4" t="s">
        <v>26761</v>
      </c>
      <c r="C4797" s="4"/>
      <c r="D4797" s="4" t="s">
        <v>26762</v>
      </c>
      <c r="E4797" s="5" t="s">
        <v>26763</v>
      </c>
      <c r="F4797" s="4" t="s">
        <v>26712</v>
      </c>
      <c r="G4797" s="4" t="s">
        <v>620</v>
      </c>
      <c r="H4797" s="5" t="s">
        <v>26764</v>
      </c>
      <c r="I4797" s="4" t="s">
        <v>26765</v>
      </c>
      <c r="J4797" s="5" t="n">
        <f aca="false">LEN(K4797)</f>
        <v>19</v>
      </c>
      <c r="K4797" s="10" t="s">
        <v>26766</v>
      </c>
      <c r="L4797" s="4" t="s">
        <v>31</v>
      </c>
      <c r="M4797" s="4" t="s">
        <v>1016</v>
      </c>
    </row>
    <row r="4798" customFormat="false" ht="15.75" hidden="false" customHeight="true" outlineLevel="0" collapsed="false">
      <c r="A4798" s="4" t="n">
        <v>10410</v>
      </c>
      <c r="B4798" s="4" t="s">
        <v>26767</v>
      </c>
      <c r="C4798" s="4"/>
      <c r="D4798" s="4" t="s">
        <v>26768</v>
      </c>
      <c r="E4798" s="5" t="s">
        <v>26769</v>
      </c>
      <c r="F4798" s="4" t="s">
        <v>15809</v>
      </c>
      <c r="G4798" s="4" t="s">
        <v>620</v>
      </c>
      <c r="H4798" s="5" t="s">
        <v>26770</v>
      </c>
      <c r="I4798" s="4" t="s">
        <v>26771</v>
      </c>
      <c r="J4798" s="5" t="n">
        <f aca="false">LEN(K4798)</f>
        <v>19</v>
      </c>
      <c r="K4798" s="6" t="s">
        <v>26772</v>
      </c>
      <c r="L4798" s="4" t="s">
        <v>31</v>
      </c>
      <c r="M4798" s="4" t="s">
        <v>929</v>
      </c>
    </row>
    <row r="4799" customFormat="false" ht="15.75" hidden="false" customHeight="true" outlineLevel="0" collapsed="false">
      <c r="A4799" s="4" t="n">
        <v>10436</v>
      </c>
      <c r="B4799" s="4" t="s">
        <v>26773</v>
      </c>
      <c r="C4799" s="4"/>
      <c r="D4799" s="4" t="s">
        <v>26774</v>
      </c>
      <c r="E4799" s="5" t="s">
        <v>26775</v>
      </c>
      <c r="F4799" s="4" t="s">
        <v>4440</v>
      </c>
      <c r="G4799" s="4" t="s">
        <v>620</v>
      </c>
      <c r="H4799" s="5" t="s">
        <v>26776</v>
      </c>
      <c r="I4799" s="4" t="s">
        <v>26777</v>
      </c>
      <c r="J4799" s="5" t="n">
        <f aca="false">LEN(K4799)</f>
        <v>19</v>
      </c>
      <c r="K4799" s="6" t="s">
        <v>26778</v>
      </c>
      <c r="L4799" s="4" t="s">
        <v>57</v>
      </c>
      <c r="M4799" s="4" t="s">
        <v>336</v>
      </c>
    </row>
    <row r="4800" customFormat="false" ht="15.75" hidden="false" customHeight="true" outlineLevel="0" collapsed="false">
      <c r="A4800" s="4" t="n">
        <v>10480</v>
      </c>
      <c r="B4800" s="4" t="s">
        <v>26779</v>
      </c>
      <c r="C4800" s="4"/>
      <c r="D4800" s="4" t="s">
        <v>26780</v>
      </c>
      <c r="E4800" s="5" t="s">
        <v>1781</v>
      </c>
      <c r="F4800" s="4" t="s">
        <v>1782</v>
      </c>
      <c r="G4800" s="4" t="s">
        <v>620</v>
      </c>
      <c r="H4800" s="5" t="s">
        <v>26781</v>
      </c>
      <c r="I4800" s="4" t="s">
        <v>26782</v>
      </c>
      <c r="J4800" s="5" t="n">
        <f aca="false">LEN(K4800)</f>
        <v>19</v>
      </c>
      <c r="K4800" s="6" t="s">
        <v>26783</v>
      </c>
      <c r="L4800" s="4" t="s">
        <v>1679</v>
      </c>
      <c r="M4800" s="4" t="s">
        <v>1063</v>
      </c>
    </row>
    <row r="4801" customFormat="false" ht="15.75" hidden="false" customHeight="true" outlineLevel="0" collapsed="false">
      <c r="A4801" s="4" t="n">
        <v>10484</v>
      </c>
      <c r="B4801" s="4" t="s">
        <v>26784</v>
      </c>
      <c r="C4801" s="4"/>
      <c r="D4801" s="4" t="s">
        <v>26785</v>
      </c>
      <c r="E4801" s="5" t="s">
        <v>1781</v>
      </c>
      <c r="F4801" s="4" t="s">
        <v>1782</v>
      </c>
      <c r="G4801" s="4" t="s">
        <v>620</v>
      </c>
      <c r="H4801" s="5" t="s">
        <v>26786</v>
      </c>
      <c r="I4801" s="4" t="s">
        <v>26787</v>
      </c>
      <c r="J4801" s="5" t="n">
        <f aca="false">LEN(K4801)</f>
        <v>19</v>
      </c>
      <c r="K4801" s="6" t="s">
        <v>26788</v>
      </c>
      <c r="L4801" s="4" t="s">
        <v>21</v>
      </c>
      <c r="M4801" s="4" t="s">
        <v>467</v>
      </c>
    </row>
    <row r="4802" customFormat="false" ht="15.75" hidden="false" customHeight="true" outlineLevel="0" collapsed="false">
      <c r="A4802" s="4" t="n">
        <v>10491</v>
      </c>
      <c r="B4802" s="4" t="s">
        <v>26789</v>
      </c>
      <c r="C4802" s="4"/>
      <c r="D4802" s="4" t="s">
        <v>26790</v>
      </c>
      <c r="E4802" s="5" t="s">
        <v>8253</v>
      </c>
      <c r="F4802" s="4" t="s">
        <v>8254</v>
      </c>
      <c r="G4802" s="4" t="s">
        <v>620</v>
      </c>
      <c r="H4802" s="5" t="s">
        <v>26791</v>
      </c>
      <c r="I4802" s="4" t="s">
        <v>26792</v>
      </c>
      <c r="J4802" s="5" t="n">
        <f aca="false">LEN(K4802)</f>
        <v>19</v>
      </c>
      <c r="K4802" s="6" t="s">
        <v>26793</v>
      </c>
      <c r="L4802" s="4" t="s">
        <v>1970</v>
      </c>
      <c r="M4802" s="4" t="s">
        <v>381</v>
      </c>
    </row>
    <row r="4803" customFormat="false" ht="15.75" hidden="false" customHeight="true" outlineLevel="0" collapsed="false">
      <c r="A4803" s="4" t="n">
        <v>10513</v>
      </c>
      <c r="B4803" s="4" t="s">
        <v>26794</v>
      </c>
      <c r="C4803" s="4"/>
      <c r="D4803" s="4" t="s">
        <v>26795</v>
      </c>
      <c r="E4803" s="5" t="s">
        <v>880</v>
      </c>
      <c r="F4803" s="4" t="s">
        <v>881</v>
      </c>
      <c r="G4803" s="4" t="s">
        <v>882</v>
      </c>
      <c r="H4803" s="5" t="s">
        <v>26796</v>
      </c>
      <c r="I4803" s="4" t="s">
        <v>26797</v>
      </c>
      <c r="J4803" s="5" t="n">
        <f aca="false">LEN(K4803)</f>
        <v>19</v>
      </c>
      <c r="K4803" s="6" t="s">
        <v>26798</v>
      </c>
      <c r="L4803" s="4" t="s">
        <v>57</v>
      </c>
      <c r="M4803" s="4" t="s">
        <v>10060</v>
      </c>
    </row>
    <row r="4804" customFormat="false" ht="15.75" hidden="false" customHeight="true" outlineLevel="0" collapsed="false">
      <c r="A4804" s="4" t="n">
        <v>10516</v>
      </c>
      <c r="B4804" s="4" t="s">
        <v>26799</v>
      </c>
      <c r="C4804" s="4"/>
      <c r="D4804" s="4" t="s">
        <v>26800</v>
      </c>
      <c r="E4804" s="5" t="s">
        <v>880</v>
      </c>
      <c r="F4804" s="4" t="s">
        <v>881</v>
      </c>
      <c r="G4804" s="4" t="s">
        <v>882</v>
      </c>
      <c r="H4804" s="5" t="s">
        <v>26801</v>
      </c>
      <c r="I4804" s="7" t="s">
        <v>26802</v>
      </c>
      <c r="J4804" s="5" t="n">
        <f aca="false">LEN(K4804)</f>
        <v>19</v>
      </c>
      <c r="K4804" s="6" t="s">
        <v>23194</v>
      </c>
      <c r="L4804" s="4" t="s">
        <v>31</v>
      </c>
      <c r="M4804" s="4" t="s">
        <v>9493</v>
      </c>
    </row>
    <row r="4805" customFormat="false" ht="15.75" hidden="false" customHeight="true" outlineLevel="0" collapsed="false">
      <c r="A4805" s="4" t="n">
        <v>10554</v>
      </c>
      <c r="B4805" s="4" t="s">
        <v>26803</v>
      </c>
      <c r="C4805" s="4"/>
      <c r="D4805" s="4" t="s">
        <v>26804</v>
      </c>
      <c r="E4805" s="5" t="s">
        <v>15439</v>
      </c>
      <c r="F4805" s="4" t="s">
        <v>15440</v>
      </c>
      <c r="G4805" s="4" t="s">
        <v>882</v>
      </c>
      <c r="H4805" s="5" t="s">
        <v>26805</v>
      </c>
      <c r="I4805" s="4" t="s">
        <v>26806</v>
      </c>
      <c r="J4805" s="5" t="n">
        <f aca="false">LEN(K4805)</f>
        <v>19</v>
      </c>
      <c r="K4805" s="6" t="s">
        <v>26807</v>
      </c>
      <c r="L4805" s="4" t="s">
        <v>31</v>
      </c>
      <c r="M4805" s="4" t="s">
        <v>819</v>
      </c>
    </row>
    <row r="4806" customFormat="false" ht="15.75" hidden="false" customHeight="true" outlineLevel="0" collapsed="false">
      <c r="A4806" s="4" t="n">
        <v>10565</v>
      </c>
      <c r="B4806" s="4" t="s">
        <v>26808</v>
      </c>
      <c r="C4806" s="4"/>
      <c r="D4806" s="4" t="s">
        <v>26809</v>
      </c>
      <c r="E4806" s="5" t="s">
        <v>26810</v>
      </c>
      <c r="F4806" s="4" t="s">
        <v>26811</v>
      </c>
      <c r="G4806" s="4" t="s">
        <v>882</v>
      </c>
      <c r="H4806" s="5" t="s">
        <v>26812</v>
      </c>
      <c r="I4806" s="7" t="s">
        <v>26813</v>
      </c>
      <c r="J4806" s="5" t="n">
        <f aca="false">LEN(K4806)</f>
        <v>19</v>
      </c>
      <c r="K4806" s="6" t="s">
        <v>26814</v>
      </c>
      <c r="L4806" s="4" t="s">
        <v>1970</v>
      </c>
      <c r="M4806" s="4" t="s">
        <v>591</v>
      </c>
    </row>
    <row r="4807" customFormat="false" ht="15.75" hidden="false" customHeight="true" outlineLevel="0" collapsed="false">
      <c r="A4807" s="4" t="n">
        <v>10571</v>
      </c>
      <c r="B4807" s="4" t="s">
        <v>26815</v>
      </c>
      <c r="C4807" s="4"/>
      <c r="D4807" s="4" t="s">
        <v>26816</v>
      </c>
      <c r="E4807" s="5" t="s">
        <v>26817</v>
      </c>
      <c r="F4807" s="4" t="s">
        <v>26818</v>
      </c>
      <c r="G4807" s="4" t="s">
        <v>882</v>
      </c>
      <c r="H4807" s="5" t="s">
        <v>26819</v>
      </c>
      <c r="I4807" s="4" t="s">
        <v>26820</v>
      </c>
      <c r="J4807" s="5" t="n">
        <f aca="false">LEN(K4807)</f>
        <v>19</v>
      </c>
      <c r="K4807" s="5" t="s">
        <v>26821</v>
      </c>
      <c r="L4807" s="4" t="s">
        <v>637</v>
      </c>
      <c r="M4807" s="4" t="s">
        <v>5765</v>
      </c>
    </row>
    <row r="4808" customFormat="false" ht="15.75" hidden="false" customHeight="true" outlineLevel="0" collapsed="false">
      <c r="A4808" s="4" t="n">
        <v>10594</v>
      </c>
      <c r="B4808" s="4" t="s">
        <v>26822</v>
      </c>
      <c r="C4808" s="4"/>
      <c r="D4808" s="4" t="s">
        <v>26823</v>
      </c>
      <c r="E4808" s="5" t="s">
        <v>8292</v>
      </c>
      <c r="F4808" s="4" t="s">
        <v>8293</v>
      </c>
      <c r="G4808" s="4" t="s">
        <v>882</v>
      </c>
      <c r="H4808" s="5" t="s">
        <v>26824</v>
      </c>
      <c r="I4808" s="4" t="s">
        <v>26825</v>
      </c>
      <c r="J4808" s="5" t="n">
        <f aca="false">LEN(K4808)</f>
        <v>19</v>
      </c>
      <c r="K4808" s="6" t="s">
        <v>26826</v>
      </c>
      <c r="L4808" s="4" t="s">
        <v>31</v>
      </c>
      <c r="M4808" s="4" t="s">
        <v>1216</v>
      </c>
    </row>
    <row r="4809" customFormat="false" ht="15.75" hidden="false" customHeight="true" outlineLevel="0" collapsed="false">
      <c r="A4809" s="4" t="n">
        <v>10597</v>
      </c>
      <c r="B4809" s="4" t="s">
        <v>26827</v>
      </c>
      <c r="C4809" s="4"/>
      <c r="D4809" s="4" t="s">
        <v>26828</v>
      </c>
      <c r="E4809" s="5" t="s">
        <v>26829</v>
      </c>
      <c r="F4809" s="4" t="s">
        <v>26830</v>
      </c>
      <c r="G4809" s="4" t="s">
        <v>882</v>
      </c>
      <c r="H4809" s="5" t="s">
        <v>26831</v>
      </c>
      <c r="I4809" s="4" t="s">
        <v>26832</v>
      </c>
      <c r="J4809" s="5" t="n">
        <f aca="false">LEN(K4809)</f>
        <v>19</v>
      </c>
      <c r="K4809" s="6" t="s">
        <v>26833</v>
      </c>
      <c r="L4809" s="4" t="s">
        <v>31</v>
      </c>
      <c r="M4809" s="4" t="s">
        <v>31</v>
      </c>
    </row>
    <row r="4810" customFormat="false" ht="15.75" hidden="false" customHeight="true" outlineLevel="0" collapsed="false">
      <c r="A4810" s="4" t="n">
        <v>10622</v>
      </c>
      <c r="B4810" s="4" t="s">
        <v>26834</v>
      </c>
      <c r="C4810" s="4"/>
      <c r="D4810" s="4" t="s">
        <v>26835</v>
      </c>
      <c r="E4810" s="5" t="s">
        <v>18801</v>
      </c>
      <c r="F4810" s="4" t="s">
        <v>18802</v>
      </c>
      <c r="G4810" s="4" t="s">
        <v>882</v>
      </c>
      <c r="H4810" s="5" t="s">
        <v>26836</v>
      </c>
      <c r="I4810" s="4" t="s">
        <v>26837</v>
      </c>
      <c r="J4810" s="5" t="n">
        <f aca="false">LEN(K4810)</f>
        <v>19</v>
      </c>
      <c r="K4810" s="6" t="s">
        <v>26838</v>
      </c>
      <c r="L4810" s="4" t="s">
        <v>31</v>
      </c>
      <c r="M4810" s="4" t="s">
        <v>32</v>
      </c>
    </row>
    <row r="4811" customFormat="false" ht="15.75" hidden="false" customHeight="true" outlineLevel="0" collapsed="false">
      <c r="A4811" s="4" t="n">
        <v>10639</v>
      </c>
      <c r="B4811" s="4" t="s">
        <v>26839</v>
      </c>
      <c r="C4811" s="4"/>
      <c r="D4811" s="4" t="s">
        <v>26840</v>
      </c>
      <c r="E4811" s="5" t="s">
        <v>26841</v>
      </c>
      <c r="F4811" s="4" t="s">
        <v>26842</v>
      </c>
      <c r="G4811" s="4" t="s">
        <v>882</v>
      </c>
      <c r="H4811" s="5" t="s">
        <v>26843</v>
      </c>
      <c r="I4811" s="4" t="s">
        <v>26844</v>
      </c>
      <c r="J4811" s="5" t="n">
        <f aca="false">LEN(K4811)</f>
        <v>19</v>
      </c>
      <c r="K4811" s="6" t="s">
        <v>26845</v>
      </c>
      <c r="L4811" s="4" t="s">
        <v>31</v>
      </c>
      <c r="M4811" s="4" t="s">
        <v>2082</v>
      </c>
    </row>
    <row r="4812" customFormat="false" ht="15.75" hidden="false" customHeight="true" outlineLevel="0" collapsed="false">
      <c r="A4812" s="4" t="n">
        <v>10642</v>
      </c>
      <c r="B4812" s="4" t="s">
        <v>26846</v>
      </c>
      <c r="C4812" s="4"/>
      <c r="D4812" s="4" t="s">
        <v>26847</v>
      </c>
      <c r="E4812" s="5" t="s">
        <v>2249</v>
      </c>
      <c r="F4812" s="4" t="s">
        <v>2250</v>
      </c>
      <c r="G4812" s="4" t="s">
        <v>882</v>
      </c>
      <c r="H4812" s="5" t="s">
        <v>26848</v>
      </c>
      <c r="I4812" s="4" t="s">
        <v>26849</v>
      </c>
      <c r="J4812" s="5" t="n">
        <f aca="false">LEN(K4812)</f>
        <v>19</v>
      </c>
      <c r="K4812" s="6" t="s">
        <v>26850</v>
      </c>
      <c r="L4812" s="4" t="s">
        <v>31</v>
      </c>
      <c r="M4812" s="4" t="s">
        <v>419</v>
      </c>
    </row>
    <row r="4813" customFormat="false" ht="15.75" hidden="false" customHeight="true" outlineLevel="0" collapsed="false">
      <c r="A4813" s="4" t="n">
        <v>10655</v>
      </c>
      <c r="B4813" s="4" t="s">
        <v>26851</v>
      </c>
      <c r="C4813" s="4"/>
      <c r="D4813" s="4" t="s">
        <v>26852</v>
      </c>
      <c r="E4813" s="5" t="s">
        <v>26853</v>
      </c>
      <c r="F4813" s="4" t="s">
        <v>18809</v>
      </c>
      <c r="G4813" s="4" t="s">
        <v>882</v>
      </c>
      <c r="H4813" s="5" t="s">
        <v>26854</v>
      </c>
      <c r="I4813" s="4" t="s">
        <v>26855</v>
      </c>
      <c r="J4813" s="5" t="n">
        <f aca="false">LEN(K4813)</f>
        <v>19</v>
      </c>
      <c r="K4813" s="10" t="s">
        <v>26856</v>
      </c>
      <c r="L4813" s="4" t="s">
        <v>57</v>
      </c>
      <c r="M4813" s="4" t="s">
        <v>967</v>
      </c>
    </row>
    <row r="4814" customFormat="false" ht="15.75" hidden="false" customHeight="true" outlineLevel="0" collapsed="false">
      <c r="A4814" s="4" t="n">
        <v>10656</v>
      </c>
      <c r="B4814" s="4" t="s">
        <v>26851</v>
      </c>
      <c r="C4814" s="4"/>
      <c r="D4814" s="4" t="s">
        <v>26857</v>
      </c>
      <c r="E4814" s="5" t="s">
        <v>26853</v>
      </c>
      <c r="F4814" s="4" t="s">
        <v>18809</v>
      </c>
      <c r="G4814" s="4" t="s">
        <v>882</v>
      </c>
      <c r="H4814" s="5" t="s">
        <v>26858</v>
      </c>
      <c r="I4814" s="4" t="s">
        <v>26855</v>
      </c>
      <c r="J4814" s="5" t="n">
        <f aca="false">LEN(K4814)</f>
        <v>19</v>
      </c>
      <c r="K4814" s="6" t="s">
        <v>26856</v>
      </c>
      <c r="L4814" s="4" t="s">
        <v>57</v>
      </c>
      <c r="M4814" s="4" t="s">
        <v>967</v>
      </c>
    </row>
    <row r="4815" customFormat="false" ht="15.75" hidden="false" customHeight="true" outlineLevel="0" collapsed="false">
      <c r="A4815" s="4" t="n">
        <v>10672</v>
      </c>
      <c r="B4815" s="4" t="s">
        <v>26859</v>
      </c>
      <c r="C4815" s="4"/>
      <c r="D4815" s="4" t="s">
        <v>26860</v>
      </c>
      <c r="E4815" s="5" t="s">
        <v>3063</v>
      </c>
      <c r="F4815" s="4" t="s">
        <v>1089</v>
      </c>
      <c r="G4815" s="4" t="s">
        <v>882</v>
      </c>
      <c r="H4815" s="5" t="s">
        <v>26861</v>
      </c>
      <c r="I4815" s="7" t="s">
        <v>26862</v>
      </c>
      <c r="J4815" s="5" t="n">
        <f aca="false">LEN(K4815)</f>
        <v>19</v>
      </c>
      <c r="K4815" s="5" t="s">
        <v>26863</v>
      </c>
      <c r="L4815" s="4" t="s">
        <v>31</v>
      </c>
      <c r="M4815" s="4" t="s">
        <v>1208</v>
      </c>
    </row>
    <row r="4816" customFormat="false" ht="15.75" hidden="false" customHeight="true" outlineLevel="0" collapsed="false">
      <c r="A4816" s="4" t="n">
        <v>10690</v>
      </c>
      <c r="B4816" s="4" t="s">
        <v>26864</v>
      </c>
      <c r="C4816" s="4"/>
      <c r="D4816" s="4" t="s">
        <v>26865</v>
      </c>
      <c r="E4816" s="5" t="s">
        <v>12819</v>
      </c>
      <c r="F4816" s="4" t="s">
        <v>12820</v>
      </c>
      <c r="G4816" s="4" t="s">
        <v>882</v>
      </c>
      <c r="H4816" s="5" t="s">
        <v>26866</v>
      </c>
      <c r="I4816" s="4" t="s">
        <v>26867</v>
      </c>
      <c r="J4816" s="5" t="n">
        <f aca="false">LEN(K4816)</f>
        <v>19</v>
      </c>
      <c r="K4816" s="6" t="s">
        <v>26868</v>
      </c>
      <c r="L4816" s="4" t="s">
        <v>57</v>
      </c>
      <c r="M4816" s="4" t="s">
        <v>967</v>
      </c>
    </row>
    <row r="4817" customFormat="false" ht="15.75" hidden="false" customHeight="true" outlineLevel="0" collapsed="false">
      <c r="A4817" s="4" t="n">
        <v>10691</v>
      </c>
      <c r="B4817" s="4" t="s">
        <v>26869</v>
      </c>
      <c r="C4817" s="4"/>
      <c r="D4817" s="4" t="s">
        <v>26870</v>
      </c>
      <c r="E4817" s="5" t="s">
        <v>26871</v>
      </c>
      <c r="F4817" s="4" t="s">
        <v>12820</v>
      </c>
      <c r="G4817" s="4" t="s">
        <v>882</v>
      </c>
      <c r="H4817" s="5" t="s">
        <v>26872</v>
      </c>
      <c r="I4817" s="4" t="s">
        <v>26873</v>
      </c>
      <c r="J4817" s="5" t="n">
        <f aca="false">LEN(K4817)</f>
        <v>19</v>
      </c>
      <c r="K4817" s="6" t="s">
        <v>26874</v>
      </c>
      <c r="L4817" s="4" t="s">
        <v>57</v>
      </c>
      <c r="M4817" s="4" t="s">
        <v>1063</v>
      </c>
    </row>
    <row r="4818" customFormat="false" ht="15.75" hidden="false" customHeight="true" outlineLevel="0" collapsed="false">
      <c r="A4818" s="4" t="n">
        <v>10692</v>
      </c>
      <c r="B4818" s="4" t="s">
        <v>26875</v>
      </c>
      <c r="C4818" s="4"/>
      <c r="D4818" s="4" t="s">
        <v>26876</v>
      </c>
      <c r="E4818" s="5" t="s">
        <v>26877</v>
      </c>
      <c r="F4818" s="4" t="s">
        <v>26878</v>
      </c>
      <c r="G4818" s="4" t="s">
        <v>882</v>
      </c>
      <c r="H4818" s="5" t="s">
        <v>26879</v>
      </c>
      <c r="I4818" s="4" t="s">
        <v>26880</v>
      </c>
      <c r="J4818" s="5" t="n">
        <f aca="false">LEN(K4818)</f>
        <v>19</v>
      </c>
      <c r="K4818" s="6" t="s">
        <v>26881</v>
      </c>
      <c r="L4818" s="4" t="s">
        <v>57</v>
      </c>
      <c r="M4818" s="4" t="s">
        <v>118</v>
      </c>
    </row>
    <row r="4819" customFormat="false" ht="27.75" hidden="false" customHeight="true" outlineLevel="0" collapsed="false">
      <c r="A4819" s="4" t="n">
        <v>10771</v>
      </c>
      <c r="B4819" s="4" t="s">
        <v>26882</v>
      </c>
      <c r="C4819" s="4"/>
      <c r="D4819" s="4" t="s">
        <v>26883</v>
      </c>
      <c r="E4819" s="5" t="s">
        <v>1088</v>
      </c>
      <c r="F4819" s="4" t="s">
        <v>1089</v>
      </c>
      <c r="G4819" s="4" t="s">
        <v>882</v>
      </c>
      <c r="H4819" s="5" t="s">
        <v>26884</v>
      </c>
      <c r="I4819" s="7" t="s">
        <v>26885</v>
      </c>
      <c r="J4819" s="5" t="n">
        <f aca="false">LEN(K4819)</f>
        <v>19</v>
      </c>
      <c r="K4819" s="6" t="s">
        <v>26886</v>
      </c>
      <c r="L4819" s="4" t="s">
        <v>66</v>
      </c>
      <c r="M4819" s="4" t="s">
        <v>2768</v>
      </c>
    </row>
    <row r="4820" customFormat="false" ht="15.75" hidden="false" customHeight="true" outlineLevel="0" collapsed="false">
      <c r="A4820" s="4" t="n">
        <v>10812</v>
      </c>
      <c r="B4820" s="4" t="s">
        <v>22657</v>
      </c>
      <c r="C4820" s="4"/>
      <c r="D4820" s="4" t="s">
        <v>26887</v>
      </c>
      <c r="E4820" s="5" t="s">
        <v>26888</v>
      </c>
      <c r="F4820" s="4" t="s">
        <v>26889</v>
      </c>
      <c r="G4820" s="4" t="s">
        <v>882</v>
      </c>
      <c r="H4820" s="5" t="s">
        <v>26890</v>
      </c>
      <c r="I4820" s="4" t="s">
        <v>26891</v>
      </c>
      <c r="J4820" s="5" t="n">
        <f aca="false">LEN(K4820)</f>
        <v>19</v>
      </c>
      <c r="K4820" s="6" t="s">
        <v>26892</v>
      </c>
      <c r="L4820" s="4" t="s">
        <v>31</v>
      </c>
      <c r="M4820" s="4" t="s">
        <v>1063</v>
      </c>
    </row>
    <row r="4821" customFormat="false" ht="15.75" hidden="false" customHeight="true" outlineLevel="0" collapsed="false">
      <c r="A4821" s="4" t="n">
        <v>10843</v>
      </c>
      <c r="B4821" s="4" t="s">
        <v>11145</v>
      </c>
      <c r="C4821" s="4"/>
      <c r="D4821" s="4" t="s">
        <v>26893</v>
      </c>
      <c r="E4821" s="5" t="s">
        <v>26894</v>
      </c>
      <c r="F4821" s="4" t="s">
        <v>26895</v>
      </c>
      <c r="G4821" s="4" t="s">
        <v>364</v>
      </c>
      <c r="H4821" s="5" t="s">
        <v>26896</v>
      </c>
      <c r="I4821" s="4" t="s">
        <v>26897</v>
      </c>
      <c r="J4821" s="5" t="n">
        <f aca="false">LEN(K4821)</f>
        <v>19</v>
      </c>
      <c r="K4821" s="6" t="s">
        <v>26898</v>
      </c>
      <c r="L4821" s="4" t="s">
        <v>78</v>
      </c>
      <c r="M4821" s="4" t="s">
        <v>31</v>
      </c>
    </row>
    <row r="4822" customFormat="false" ht="15.75" hidden="false" customHeight="true" outlineLevel="0" collapsed="false">
      <c r="A4822" s="4" t="n">
        <v>10845</v>
      </c>
      <c r="B4822" s="4" t="s">
        <v>26899</v>
      </c>
      <c r="C4822" s="4"/>
      <c r="D4822" s="4" t="s">
        <v>26900</v>
      </c>
      <c r="E4822" s="5" t="s">
        <v>10291</v>
      </c>
      <c r="F4822" s="4" t="s">
        <v>364</v>
      </c>
      <c r="G4822" s="4" t="s">
        <v>364</v>
      </c>
      <c r="H4822" s="5" t="s">
        <v>26901</v>
      </c>
      <c r="I4822" s="4" t="s">
        <v>26902</v>
      </c>
      <c r="J4822" s="5" t="n">
        <f aca="false">LEN(K4822)</f>
        <v>19</v>
      </c>
      <c r="K4822" s="6" t="s">
        <v>26903</v>
      </c>
      <c r="L4822" s="4" t="s">
        <v>31</v>
      </c>
      <c r="M4822" s="4" t="s">
        <v>672</v>
      </c>
    </row>
    <row r="4823" customFormat="false" ht="15.75" hidden="false" customHeight="true" outlineLevel="0" collapsed="false">
      <c r="A4823" s="4" t="n">
        <v>10859</v>
      </c>
      <c r="B4823" s="4" t="s">
        <v>26904</v>
      </c>
      <c r="C4823" s="4"/>
      <c r="D4823" s="4" t="s">
        <v>26905</v>
      </c>
      <c r="E4823" s="5" t="s">
        <v>26906</v>
      </c>
      <c r="F4823" s="4" t="s">
        <v>26907</v>
      </c>
      <c r="G4823" s="4" t="s">
        <v>364</v>
      </c>
      <c r="H4823" s="5" t="s">
        <v>26908</v>
      </c>
      <c r="I4823" s="4" t="s">
        <v>26909</v>
      </c>
      <c r="J4823" s="5" t="n">
        <f aca="false">LEN(K4823)</f>
        <v>19</v>
      </c>
      <c r="K4823" s="6" t="s">
        <v>26910</v>
      </c>
      <c r="L4823" s="4" t="s">
        <v>78</v>
      </c>
      <c r="M4823" s="4" t="s">
        <v>1216</v>
      </c>
    </row>
    <row r="4824" customFormat="false" ht="15.75" hidden="false" customHeight="true" outlineLevel="0" collapsed="false">
      <c r="A4824" s="4" t="n">
        <v>10865</v>
      </c>
      <c r="B4824" s="4" t="s">
        <v>26911</v>
      </c>
      <c r="C4824" s="4"/>
      <c r="D4824" s="4" t="s">
        <v>26912</v>
      </c>
      <c r="E4824" s="5" t="s">
        <v>26913</v>
      </c>
      <c r="F4824" s="4" t="s">
        <v>26914</v>
      </c>
      <c r="G4824" s="4" t="s">
        <v>364</v>
      </c>
      <c r="H4824" s="5" t="s">
        <v>26915</v>
      </c>
      <c r="I4824" s="4" t="s">
        <v>26916</v>
      </c>
      <c r="J4824" s="5" t="n">
        <f aca="false">LEN(K4824)</f>
        <v>19</v>
      </c>
      <c r="K4824" s="6" t="s">
        <v>24297</v>
      </c>
      <c r="L4824" s="4" t="s">
        <v>66</v>
      </c>
      <c r="M4824" s="4" t="s">
        <v>577</v>
      </c>
    </row>
    <row r="4825" customFormat="false" ht="15.75" hidden="false" customHeight="true" outlineLevel="0" collapsed="false">
      <c r="A4825" s="4" t="n">
        <v>10871</v>
      </c>
      <c r="B4825" s="4" t="s">
        <v>26917</v>
      </c>
      <c r="C4825" s="4"/>
      <c r="D4825" s="4" t="s">
        <v>26918</v>
      </c>
      <c r="E4825" s="5" t="s">
        <v>26919</v>
      </c>
      <c r="F4825" s="4" t="s">
        <v>26920</v>
      </c>
      <c r="G4825" s="4" t="s">
        <v>364</v>
      </c>
      <c r="H4825" s="5" t="s">
        <v>26921</v>
      </c>
      <c r="I4825" s="4" t="s">
        <v>26922</v>
      </c>
      <c r="J4825" s="5" t="n">
        <f aca="false">LEN(K4825)</f>
        <v>19</v>
      </c>
      <c r="K4825" s="10" t="s">
        <v>26923</v>
      </c>
      <c r="L4825" s="4" t="s">
        <v>21</v>
      </c>
      <c r="M4825" s="4" t="s">
        <v>271</v>
      </c>
    </row>
    <row r="4826" customFormat="false" ht="15.75" hidden="false" customHeight="true" outlineLevel="0" collapsed="false">
      <c r="A4826" s="4" t="n">
        <v>10875</v>
      </c>
      <c r="B4826" s="4" t="s">
        <v>26924</v>
      </c>
      <c r="C4826" s="4"/>
      <c r="D4826" s="4" t="s">
        <v>26925</v>
      </c>
      <c r="E4826" s="5" t="s">
        <v>12620</v>
      </c>
      <c r="F4826" s="4" t="s">
        <v>4458</v>
      </c>
      <c r="G4826" s="4" t="s">
        <v>364</v>
      </c>
      <c r="H4826" s="5" t="s">
        <v>26926</v>
      </c>
      <c r="I4826" s="4" t="s">
        <v>26927</v>
      </c>
      <c r="J4826" s="5" t="n">
        <f aca="false">LEN(K4826)</f>
        <v>19</v>
      </c>
      <c r="K4826" s="10" t="s">
        <v>26928</v>
      </c>
      <c r="L4826" s="4" t="s">
        <v>57</v>
      </c>
      <c r="M4826" s="4" t="s">
        <v>3010</v>
      </c>
    </row>
    <row r="4827" customFormat="false" ht="15.75" hidden="false" customHeight="true" outlineLevel="0" collapsed="false">
      <c r="A4827" s="4" t="n">
        <v>10888</v>
      </c>
      <c r="B4827" s="4" t="s">
        <v>26929</v>
      </c>
      <c r="C4827" s="4"/>
      <c r="D4827" s="4" t="s">
        <v>26930</v>
      </c>
      <c r="E4827" s="5" t="s">
        <v>3099</v>
      </c>
      <c r="F4827" s="4" t="s">
        <v>3100</v>
      </c>
      <c r="G4827" s="4" t="s">
        <v>364</v>
      </c>
      <c r="H4827" s="5" t="s">
        <v>26931</v>
      </c>
      <c r="I4827" s="4" t="s">
        <v>26932</v>
      </c>
      <c r="J4827" s="5" t="n">
        <f aca="false">LEN(K4827)</f>
        <v>19</v>
      </c>
      <c r="K4827" s="6" t="s">
        <v>26933</v>
      </c>
      <c r="L4827" s="4" t="s">
        <v>31</v>
      </c>
      <c r="M4827" s="4" t="s">
        <v>2097</v>
      </c>
    </row>
    <row r="4828" customFormat="false" ht="15.75" hidden="false" customHeight="true" outlineLevel="0" collapsed="false">
      <c r="A4828" s="4" t="n">
        <v>10907</v>
      </c>
      <c r="B4828" s="4" t="s">
        <v>26934</v>
      </c>
      <c r="C4828" s="4"/>
      <c r="D4828" s="4" t="s">
        <v>26935</v>
      </c>
      <c r="E4828" s="5" t="s">
        <v>26936</v>
      </c>
      <c r="F4828" s="4" t="s">
        <v>15479</v>
      </c>
      <c r="G4828" s="4" t="s">
        <v>364</v>
      </c>
      <c r="H4828" s="5" t="s">
        <v>26937</v>
      </c>
      <c r="I4828" s="4" t="s">
        <v>26938</v>
      </c>
      <c r="J4828" s="5" t="n">
        <f aca="false">LEN(K4828)</f>
        <v>19</v>
      </c>
      <c r="K4828" s="6" t="s">
        <v>24297</v>
      </c>
      <c r="L4828" s="4" t="s">
        <v>78</v>
      </c>
      <c r="M4828" s="4" t="s">
        <v>967</v>
      </c>
    </row>
    <row r="4829" customFormat="false" ht="15.75" hidden="false" customHeight="true" outlineLevel="0" collapsed="false">
      <c r="A4829" s="4" t="n">
        <v>10932</v>
      </c>
      <c r="B4829" s="4" t="s">
        <v>26939</v>
      </c>
      <c r="C4829" s="4"/>
      <c r="D4829" s="4" t="s">
        <v>26940</v>
      </c>
      <c r="E4829" s="5" t="s">
        <v>18951</v>
      </c>
      <c r="F4829" s="4" t="s">
        <v>364</v>
      </c>
      <c r="G4829" s="4" t="s">
        <v>364</v>
      </c>
      <c r="H4829" s="5" t="s">
        <v>26941</v>
      </c>
      <c r="I4829" s="4" t="s">
        <v>26942</v>
      </c>
      <c r="J4829" s="5" t="n">
        <f aca="false">LEN(K4829)</f>
        <v>19</v>
      </c>
      <c r="K4829" s="6" t="s">
        <v>26943</v>
      </c>
      <c r="L4829" s="4" t="s">
        <v>21</v>
      </c>
      <c r="M4829" s="4" t="s">
        <v>929</v>
      </c>
    </row>
    <row r="4830" customFormat="false" ht="15.75" hidden="false" customHeight="true" outlineLevel="0" collapsed="false">
      <c r="A4830" s="4" t="n">
        <v>10960</v>
      </c>
      <c r="B4830" s="4" t="s">
        <v>26944</v>
      </c>
      <c r="C4830" s="4"/>
      <c r="D4830" s="4" t="s">
        <v>26945</v>
      </c>
      <c r="E4830" s="5" t="s">
        <v>26946</v>
      </c>
      <c r="F4830" s="4" t="s">
        <v>26947</v>
      </c>
      <c r="G4830" s="4" t="s">
        <v>364</v>
      </c>
      <c r="H4830" s="5" t="s">
        <v>26948</v>
      </c>
      <c r="I4830" s="4" t="str">
        <f aca="false">IFERROR(__xludf.dummyfunction("""info@""&amp;LOWER(REGEXREPLACE(B4830,""[^A-Za-z0-9]"",""""))&amp;"".com"""),"info@hotelsanagustin.com")</f>
        <v>info@hotelsanagustin.com</v>
      </c>
      <c r="J4830" s="5" t="n">
        <f aca="false">LEN(K4830)</f>
        <v>19</v>
      </c>
      <c r="K4830" s="10" t="s">
        <v>26949</v>
      </c>
      <c r="L4830" s="4" t="s">
        <v>31</v>
      </c>
      <c r="M4830" s="4" t="s">
        <v>918</v>
      </c>
    </row>
    <row r="4831" customFormat="false" ht="15.75" hidden="false" customHeight="true" outlineLevel="0" collapsed="false">
      <c r="A4831" s="4" t="n">
        <v>10971</v>
      </c>
      <c r="B4831" s="4" t="s">
        <v>26950</v>
      </c>
      <c r="C4831" s="4"/>
      <c r="D4831" s="4" t="s">
        <v>26951</v>
      </c>
      <c r="E4831" s="5" t="s">
        <v>26952</v>
      </c>
      <c r="F4831" s="4" t="s">
        <v>1270</v>
      </c>
      <c r="G4831" s="4" t="s">
        <v>1270</v>
      </c>
      <c r="H4831" s="5" t="s">
        <v>26953</v>
      </c>
      <c r="I4831" s="4" t="s">
        <v>26954</v>
      </c>
      <c r="J4831" s="5" t="n">
        <f aca="false">LEN(K4831)</f>
        <v>19</v>
      </c>
      <c r="K4831" s="10" t="s">
        <v>26955</v>
      </c>
      <c r="L4831" s="4" t="s">
        <v>78</v>
      </c>
      <c r="M4831" s="4" t="s">
        <v>317</v>
      </c>
    </row>
    <row r="4832" customFormat="false" ht="15.75" hidden="false" customHeight="true" outlineLevel="0" collapsed="false">
      <c r="A4832" s="4" t="n">
        <v>10979</v>
      </c>
      <c r="B4832" s="4" t="s">
        <v>26956</v>
      </c>
      <c r="C4832" s="4"/>
      <c r="D4832" s="4" t="s">
        <v>26957</v>
      </c>
      <c r="E4832" s="5" t="s">
        <v>587</v>
      </c>
      <c r="F4832" s="4" t="s">
        <v>250</v>
      </c>
      <c r="G4832" s="4" t="s">
        <v>250</v>
      </c>
      <c r="H4832" s="5" t="s">
        <v>18964</v>
      </c>
      <c r="I4832" s="4" t="s">
        <v>26958</v>
      </c>
      <c r="J4832" s="5" t="n">
        <f aca="false">LEN(K4832)</f>
        <v>19</v>
      </c>
      <c r="K4832" s="6" t="s">
        <v>23036</v>
      </c>
      <c r="L4832" s="4" t="s">
        <v>57</v>
      </c>
      <c r="M4832" s="4" t="s">
        <v>31</v>
      </c>
    </row>
    <row r="4833" customFormat="false" ht="15.75" hidden="false" customHeight="true" outlineLevel="0" collapsed="false">
      <c r="A4833" s="4" t="n">
        <v>11026</v>
      </c>
      <c r="B4833" s="4" t="s">
        <v>26959</v>
      </c>
      <c r="C4833" s="4"/>
      <c r="D4833" s="4" t="s">
        <v>26960</v>
      </c>
      <c r="E4833" s="5" t="s">
        <v>26961</v>
      </c>
      <c r="F4833" s="4" t="s">
        <v>15502</v>
      </c>
      <c r="G4833" s="4" t="s">
        <v>1270</v>
      </c>
      <c r="H4833" s="5" t="s">
        <v>26962</v>
      </c>
      <c r="I4833" s="4" t="s">
        <v>26963</v>
      </c>
      <c r="J4833" s="5" t="n">
        <f aca="false">LEN(K4833)</f>
        <v>19</v>
      </c>
      <c r="K4833" s="6" t="s">
        <v>26964</v>
      </c>
      <c r="L4833" s="4" t="s">
        <v>21</v>
      </c>
      <c r="M4833" s="4" t="s">
        <v>22</v>
      </c>
    </row>
    <row r="4834" customFormat="false" ht="15.75" hidden="false" customHeight="true" outlineLevel="0" collapsed="false">
      <c r="A4834" s="4" t="n">
        <v>11396</v>
      </c>
      <c r="B4834" s="4" t="s">
        <v>26965</v>
      </c>
      <c r="C4834" s="4"/>
      <c r="D4834" s="4" t="s">
        <v>25216</v>
      </c>
      <c r="E4834" s="5" t="s">
        <v>11255</v>
      </c>
      <c r="F4834" s="4" t="s">
        <v>26966</v>
      </c>
      <c r="G4834" s="4" t="s">
        <v>290</v>
      </c>
      <c r="H4834" s="5" t="n">
        <v>606198734</v>
      </c>
      <c r="I4834" s="4" t="s">
        <v>26967</v>
      </c>
      <c r="J4834" s="5" t="n">
        <f aca="false">LEN(K4834)</f>
        <v>18</v>
      </c>
      <c r="K4834" s="6" t="s">
        <v>26968</v>
      </c>
      <c r="L4834" s="4" t="s">
        <v>21</v>
      </c>
      <c r="M4834" s="4" t="s">
        <v>381</v>
      </c>
    </row>
    <row r="4835" customFormat="false" ht="15.75" hidden="false" customHeight="true" outlineLevel="0" collapsed="false">
      <c r="A4835" s="4" t="n">
        <v>11938</v>
      </c>
      <c r="B4835" s="4" t="s">
        <v>26969</v>
      </c>
      <c r="C4835" s="4" t="s">
        <v>26970</v>
      </c>
      <c r="D4835" s="4" t="s">
        <v>26971</v>
      </c>
      <c r="E4835" s="5" t="s">
        <v>26128</v>
      </c>
      <c r="F4835" s="4" t="s">
        <v>26122</v>
      </c>
      <c r="G4835" s="4" t="s">
        <v>1567</v>
      </c>
      <c r="H4835" s="5" t="n">
        <v>629022167</v>
      </c>
      <c r="I4835" s="4" t="s">
        <v>26972</v>
      </c>
      <c r="J4835" s="5" t="n">
        <f aca="false">LEN(K4835)</f>
        <v>18</v>
      </c>
      <c r="K4835" s="10" t="s">
        <v>26973</v>
      </c>
      <c r="L4835" s="4" t="s">
        <v>57</v>
      </c>
      <c r="M4835" s="4" t="s">
        <v>317</v>
      </c>
    </row>
    <row r="4836" customFormat="false" ht="15.75" hidden="false" customHeight="true" outlineLevel="0" collapsed="false">
      <c r="A4836" s="4" t="n">
        <v>12359</v>
      </c>
      <c r="B4836" s="4" t="s">
        <v>26974</v>
      </c>
      <c r="C4836" s="4"/>
      <c r="D4836" s="4" t="s">
        <v>26975</v>
      </c>
      <c r="E4836" s="5" t="s">
        <v>26976</v>
      </c>
      <c r="F4836" s="4" t="s">
        <v>26977</v>
      </c>
      <c r="G4836" s="4" t="s">
        <v>18</v>
      </c>
      <c r="H4836" s="5" t="n">
        <v>667439278</v>
      </c>
      <c r="I4836" s="4" t="s">
        <v>26978</v>
      </c>
      <c r="J4836" s="5" t="n">
        <f aca="false">LEN(K4836)</f>
        <v>18</v>
      </c>
      <c r="K4836" s="6" t="s">
        <v>26979</v>
      </c>
      <c r="L4836" s="4" t="s">
        <v>31</v>
      </c>
      <c r="M4836" s="4" t="s">
        <v>186</v>
      </c>
    </row>
    <row r="4837" customFormat="false" ht="15.75" hidden="false" customHeight="true" outlineLevel="0" collapsed="false">
      <c r="A4837" s="4" t="n">
        <v>11248</v>
      </c>
      <c r="B4837" s="4" t="s">
        <v>26980</v>
      </c>
      <c r="C4837" s="4"/>
      <c r="D4837" s="4" t="s">
        <v>26981</v>
      </c>
      <c r="E4837" s="5" t="s">
        <v>18767</v>
      </c>
      <c r="F4837" s="4" t="s">
        <v>3657</v>
      </c>
      <c r="G4837" s="4" t="s">
        <v>620</v>
      </c>
      <c r="H4837" s="5" t="n">
        <v>686932444</v>
      </c>
      <c r="I4837" s="4" t="s">
        <v>26982</v>
      </c>
      <c r="J4837" s="5" t="n">
        <f aca="false">LEN(K4837)</f>
        <v>18</v>
      </c>
      <c r="K4837" s="6" t="s">
        <v>26983</v>
      </c>
      <c r="L4837" s="4" t="s">
        <v>31</v>
      </c>
      <c r="M4837" s="4" t="s">
        <v>2097</v>
      </c>
    </row>
    <row r="4838" customFormat="false" ht="15.75" hidden="false" customHeight="true" outlineLevel="0" collapsed="false">
      <c r="A4838" s="4" t="n">
        <v>11271</v>
      </c>
      <c r="B4838" s="4" t="s">
        <v>26984</v>
      </c>
      <c r="C4838" s="4"/>
      <c r="D4838" s="4" t="s">
        <v>26985</v>
      </c>
      <c r="E4838" s="5" t="s">
        <v>26986</v>
      </c>
      <c r="F4838" s="4" t="s">
        <v>2243</v>
      </c>
      <c r="G4838" s="4" t="s">
        <v>620</v>
      </c>
      <c r="H4838" s="5" t="n">
        <v>984191256</v>
      </c>
      <c r="I4838" s="4" t="s">
        <v>26987</v>
      </c>
      <c r="J4838" s="5" t="n">
        <f aca="false">LEN(K4838)</f>
        <v>18</v>
      </c>
      <c r="K4838" s="6" t="s">
        <v>26988</v>
      </c>
      <c r="L4838" s="4" t="s">
        <v>78</v>
      </c>
      <c r="M4838" s="4" t="s">
        <v>381</v>
      </c>
    </row>
    <row r="4839" customFormat="false" ht="15.75" hidden="false" customHeight="true" outlineLevel="0" collapsed="false">
      <c r="A4839" s="4" t="n">
        <v>11746</v>
      </c>
      <c r="B4839" s="4" t="s">
        <v>26989</v>
      </c>
      <c r="C4839" s="4"/>
      <c r="D4839" s="4" t="s">
        <v>26990</v>
      </c>
      <c r="E4839" s="5" t="s">
        <v>11994</v>
      </c>
      <c r="F4839" s="4" t="s">
        <v>11995</v>
      </c>
      <c r="G4839" s="4" t="s">
        <v>84</v>
      </c>
      <c r="H4839" s="5" t="s">
        <v>26991</v>
      </c>
      <c r="I4839" s="4" t="s">
        <v>26992</v>
      </c>
      <c r="J4839" s="5" t="n">
        <f aca="false">LEN(K4839)</f>
        <v>18</v>
      </c>
      <c r="K4839" s="6" t="s">
        <v>26993</v>
      </c>
      <c r="L4839" s="4" t="s">
        <v>1970</v>
      </c>
      <c r="M4839" s="4" t="s">
        <v>31</v>
      </c>
    </row>
    <row r="4840" customFormat="false" ht="15.75" hidden="false" customHeight="true" outlineLevel="0" collapsed="false">
      <c r="A4840" s="4" t="n">
        <v>11474</v>
      </c>
      <c r="B4840" s="4" t="s">
        <v>26994</v>
      </c>
      <c r="C4840" s="4" t="s">
        <v>26995</v>
      </c>
      <c r="D4840" s="4" t="s">
        <v>26996</v>
      </c>
      <c r="E4840" s="5" t="s">
        <v>1304</v>
      </c>
      <c r="F4840" s="4" t="s">
        <v>1305</v>
      </c>
      <c r="G4840" s="4" t="s">
        <v>332</v>
      </c>
      <c r="H4840" s="5" t="s">
        <v>26997</v>
      </c>
      <c r="I4840" s="4" t="s">
        <v>26998</v>
      </c>
      <c r="J4840" s="5" t="n">
        <f aca="false">LEN(K4840)</f>
        <v>18</v>
      </c>
      <c r="K4840" s="6" t="s">
        <v>26999</v>
      </c>
      <c r="L4840" s="4" t="s">
        <v>31</v>
      </c>
      <c r="M4840" s="4" t="s">
        <v>794</v>
      </c>
    </row>
    <row r="4841" customFormat="false" ht="15.75" hidden="false" customHeight="true" outlineLevel="0" collapsed="false">
      <c r="A4841" s="4" t="n">
        <v>11116</v>
      </c>
      <c r="B4841" s="4" t="s">
        <v>27000</v>
      </c>
      <c r="C4841" s="4"/>
      <c r="D4841" s="4" t="s">
        <v>27001</v>
      </c>
      <c r="E4841" s="5" t="s">
        <v>25330</v>
      </c>
      <c r="F4841" s="4" t="s">
        <v>423</v>
      </c>
      <c r="G4841" s="4" t="s">
        <v>27</v>
      </c>
      <c r="H4841" s="5" t="s">
        <v>283</v>
      </c>
      <c r="I4841" s="4" t="s">
        <v>27002</v>
      </c>
      <c r="J4841" s="5" t="n">
        <f aca="false">LEN(K4841)</f>
        <v>18</v>
      </c>
      <c r="K4841" s="6" t="s">
        <v>27003</v>
      </c>
      <c r="L4841" s="4" t="s">
        <v>78</v>
      </c>
      <c r="M4841" s="4" t="s">
        <v>1016</v>
      </c>
    </row>
    <row r="4842" customFormat="false" ht="15.75" hidden="false" customHeight="true" outlineLevel="0" collapsed="false">
      <c r="A4842" s="4" t="n">
        <v>11160</v>
      </c>
      <c r="B4842" s="4" t="s">
        <v>27004</v>
      </c>
      <c r="C4842" s="4"/>
      <c r="D4842" s="4" t="s">
        <v>27005</v>
      </c>
      <c r="E4842" s="5" t="s">
        <v>27006</v>
      </c>
      <c r="F4842" s="4" t="s">
        <v>27007</v>
      </c>
      <c r="G4842" s="4" t="s">
        <v>27</v>
      </c>
      <c r="H4842" s="5" t="s">
        <v>283</v>
      </c>
      <c r="I4842" s="4" t="s">
        <v>27008</v>
      </c>
      <c r="J4842" s="5" t="n">
        <f aca="false">LEN(K4842)</f>
        <v>18</v>
      </c>
      <c r="K4842" s="6" t="str">
        <f aca="false">LOWER(SUBSTITUTE(SUBSTITUTE(SUBSTITUTE(SUBSTITUTE(SUBSTITUTE(SUBSTITUTE(SUBSTITUTE(B4842,"S.L.",""),"SL",""),"S.A.",""),"SA","")," ",""),".",""),",",""))&amp;".com"</f>
        <v>caruralvalorsc.com</v>
      </c>
      <c r="L4842" s="4" t="s">
        <v>57</v>
      </c>
      <c r="M4842" s="4" t="s">
        <v>31</v>
      </c>
    </row>
    <row r="4843" customFormat="false" ht="15.75" hidden="false" customHeight="true" outlineLevel="0" collapsed="false">
      <c r="A4843" s="4" t="n">
        <v>11144</v>
      </c>
      <c r="B4843" s="4" t="s">
        <v>27009</v>
      </c>
      <c r="C4843" s="4"/>
      <c r="D4843" s="4" t="s">
        <v>27010</v>
      </c>
      <c r="E4843" s="5" t="s">
        <v>1310</v>
      </c>
      <c r="F4843" s="4" t="s">
        <v>1311</v>
      </c>
      <c r="G4843" s="4" t="s">
        <v>27</v>
      </c>
      <c r="H4843" s="5" t="s">
        <v>283</v>
      </c>
      <c r="I4843" s="4" t="s">
        <v>27011</v>
      </c>
      <c r="J4843" s="5" t="n">
        <f aca="false">LEN(K4843)</f>
        <v>18</v>
      </c>
      <c r="K4843" s="6" t="s">
        <v>27012</v>
      </c>
      <c r="L4843" s="4" t="s">
        <v>31</v>
      </c>
      <c r="M4843" s="4" t="s">
        <v>31</v>
      </c>
    </row>
    <row r="4844" customFormat="false" ht="15.75" hidden="false" customHeight="true" outlineLevel="0" collapsed="false">
      <c r="A4844" s="4" t="n">
        <v>11214</v>
      </c>
      <c r="B4844" s="4" t="s">
        <v>27013</v>
      </c>
      <c r="C4844" s="4"/>
      <c r="D4844" s="4" t="s">
        <v>27014</v>
      </c>
      <c r="E4844" s="5" t="s">
        <v>26758</v>
      </c>
      <c r="F4844" s="4" t="s">
        <v>15809</v>
      </c>
      <c r="G4844" s="4" t="s">
        <v>620</v>
      </c>
      <c r="H4844" s="5" t="s">
        <v>283</v>
      </c>
      <c r="I4844" s="4" t="s">
        <v>27015</v>
      </c>
      <c r="J4844" s="5" t="n">
        <f aca="false">LEN(K4844)</f>
        <v>18</v>
      </c>
      <c r="K4844" s="6" t="s">
        <v>27016</v>
      </c>
      <c r="L4844" s="4" t="s">
        <v>57</v>
      </c>
      <c r="M4844" s="4" t="s">
        <v>381</v>
      </c>
    </row>
    <row r="4845" customFormat="false" ht="15.75" hidden="false" customHeight="true" outlineLevel="0" collapsed="false">
      <c r="A4845" s="4" t="n">
        <v>11262</v>
      </c>
      <c r="B4845" s="4" t="s">
        <v>17340</v>
      </c>
      <c r="C4845" s="4"/>
      <c r="D4845" s="4" t="s">
        <v>27017</v>
      </c>
      <c r="E4845" s="5" t="s">
        <v>15400</v>
      </c>
      <c r="F4845" s="4" t="s">
        <v>5363</v>
      </c>
      <c r="G4845" s="4" t="s">
        <v>620</v>
      </c>
      <c r="H4845" s="5" t="s">
        <v>283</v>
      </c>
      <c r="I4845" s="4" t="s">
        <v>27018</v>
      </c>
      <c r="J4845" s="5" t="n">
        <f aca="false">LEN(K4845)</f>
        <v>18</v>
      </c>
      <c r="K4845" s="6" t="s">
        <v>27019</v>
      </c>
      <c r="L4845" s="4" t="s">
        <v>78</v>
      </c>
      <c r="M4845" s="4" t="s">
        <v>31</v>
      </c>
    </row>
    <row r="4846" customFormat="false" ht="15.75" hidden="false" customHeight="true" outlineLevel="0" collapsed="false">
      <c r="A4846" s="4" t="n">
        <v>11296</v>
      </c>
      <c r="B4846" s="4" t="s">
        <v>27020</v>
      </c>
      <c r="C4846" s="4"/>
      <c r="D4846" s="4" t="s">
        <v>27021</v>
      </c>
      <c r="E4846" s="5" t="s">
        <v>27022</v>
      </c>
      <c r="F4846" s="4" t="s">
        <v>27023</v>
      </c>
      <c r="G4846" s="4" t="s">
        <v>2305</v>
      </c>
      <c r="H4846" s="5" t="s">
        <v>283</v>
      </c>
      <c r="I4846" s="4" t="s">
        <v>27024</v>
      </c>
      <c r="J4846" s="5" t="n">
        <f aca="false">LEN(K4846)</f>
        <v>18</v>
      </c>
      <c r="K4846" s="6" t="s">
        <v>27025</v>
      </c>
      <c r="L4846" s="4" t="s">
        <v>21</v>
      </c>
      <c r="M4846" s="4" t="s">
        <v>1016</v>
      </c>
    </row>
    <row r="4847" customFormat="false" ht="15.75" hidden="false" customHeight="true" outlineLevel="0" collapsed="false">
      <c r="A4847" s="4" t="n">
        <v>11297</v>
      </c>
      <c r="B4847" s="4" t="s">
        <v>27026</v>
      </c>
      <c r="C4847" s="4"/>
      <c r="D4847" s="4" t="s">
        <v>27027</v>
      </c>
      <c r="E4847" s="5" t="s">
        <v>19087</v>
      </c>
      <c r="F4847" s="4" t="s">
        <v>19088</v>
      </c>
      <c r="G4847" s="4" t="s">
        <v>1097</v>
      </c>
      <c r="H4847" s="5" t="s">
        <v>283</v>
      </c>
      <c r="I4847" s="4" t="s">
        <v>27028</v>
      </c>
      <c r="J4847" s="5" t="n">
        <f aca="false">LEN(K4847)</f>
        <v>18</v>
      </c>
      <c r="K4847" s="10" t="s">
        <v>27029</v>
      </c>
      <c r="L4847" s="4" t="s">
        <v>57</v>
      </c>
      <c r="M4847" s="4" t="s">
        <v>381</v>
      </c>
    </row>
    <row r="4848" customFormat="false" ht="15.75" hidden="false" customHeight="true" outlineLevel="0" collapsed="false">
      <c r="A4848" s="4" t="n">
        <v>11335</v>
      </c>
      <c r="B4848" s="4" t="s">
        <v>27030</v>
      </c>
      <c r="C4848" s="4"/>
      <c r="D4848" s="4" t="s">
        <v>27031</v>
      </c>
      <c r="E4848" s="5" t="s">
        <v>3334</v>
      </c>
      <c r="F4848" s="4" t="s">
        <v>138</v>
      </c>
      <c r="G4848" s="4" t="s">
        <v>138</v>
      </c>
      <c r="H4848" s="5" t="s">
        <v>283</v>
      </c>
      <c r="I4848" s="7" t="s">
        <v>27032</v>
      </c>
      <c r="J4848" s="5" t="n">
        <f aca="false">LEN(K4848)</f>
        <v>18</v>
      </c>
      <c r="K4848" s="6" t="s">
        <v>27033</v>
      </c>
      <c r="L4848" s="4" t="s">
        <v>78</v>
      </c>
      <c r="M4848" s="4" t="s">
        <v>359</v>
      </c>
    </row>
    <row r="4849" customFormat="false" ht="15.75" hidden="false" customHeight="true" outlineLevel="0" collapsed="false">
      <c r="A4849" s="4" t="n">
        <v>11360</v>
      </c>
      <c r="B4849" s="4" t="s">
        <v>27034</v>
      </c>
      <c r="C4849" s="4" t="s">
        <v>27035</v>
      </c>
      <c r="D4849" s="4" t="s">
        <v>27036</v>
      </c>
      <c r="E4849" s="5" t="s">
        <v>2128</v>
      </c>
      <c r="F4849" s="4" t="s">
        <v>2129</v>
      </c>
      <c r="G4849" s="4" t="s">
        <v>138</v>
      </c>
      <c r="H4849" s="5" t="s">
        <v>283</v>
      </c>
      <c r="I4849" s="4" t="s">
        <v>27037</v>
      </c>
      <c r="J4849" s="5" t="n">
        <f aca="false">LEN(K4849)</f>
        <v>18</v>
      </c>
      <c r="K4849" s="10" t="s">
        <v>27038</v>
      </c>
      <c r="L4849" s="4" t="s">
        <v>57</v>
      </c>
      <c r="M4849" s="4" t="s">
        <v>31</v>
      </c>
    </row>
    <row r="4850" customFormat="false" ht="15.75" hidden="false" customHeight="true" outlineLevel="0" collapsed="false">
      <c r="A4850" s="4" t="n">
        <v>11355</v>
      </c>
      <c r="B4850" s="4" t="s">
        <v>27039</v>
      </c>
      <c r="C4850" s="4"/>
      <c r="D4850" s="4" t="s">
        <v>27040</v>
      </c>
      <c r="E4850" s="5" t="s">
        <v>8406</v>
      </c>
      <c r="F4850" s="4" t="s">
        <v>138</v>
      </c>
      <c r="G4850" s="4" t="s">
        <v>138</v>
      </c>
      <c r="H4850" s="5" t="s">
        <v>283</v>
      </c>
      <c r="I4850" s="7" t="s">
        <v>27041</v>
      </c>
      <c r="J4850" s="5" t="n">
        <f aca="false">LEN(K4850)</f>
        <v>18</v>
      </c>
      <c r="K4850" s="6" t="s">
        <v>27042</v>
      </c>
      <c r="L4850" s="4" t="s">
        <v>21</v>
      </c>
      <c r="M4850" s="4" t="s">
        <v>31</v>
      </c>
    </row>
    <row r="4851" customFormat="false" ht="15.75" hidden="false" customHeight="true" outlineLevel="0" collapsed="false">
      <c r="A4851" s="4" t="n">
        <v>11419</v>
      </c>
      <c r="B4851" s="4" t="s">
        <v>27043</v>
      </c>
      <c r="C4851" s="4"/>
      <c r="D4851" s="4" t="s">
        <v>27044</v>
      </c>
      <c r="E4851" s="5" t="s">
        <v>27045</v>
      </c>
      <c r="F4851" s="4" t="s">
        <v>27046</v>
      </c>
      <c r="G4851" s="4" t="s">
        <v>290</v>
      </c>
      <c r="H4851" s="5" t="s">
        <v>283</v>
      </c>
      <c r="I4851" s="4" t="s">
        <v>27047</v>
      </c>
      <c r="J4851" s="5" t="n">
        <f aca="false">LEN(K4851)</f>
        <v>18</v>
      </c>
      <c r="K4851" s="10" t="s">
        <v>27048</v>
      </c>
      <c r="L4851" s="4" t="s">
        <v>66</v>
      </c>
      <c r="M4851" s="4" t="s">
        <v>133</v>
      </c>
    </row>
    <row r="4852" customFormat="false" ht="15.75" hidden="false" customHeight="true" outlineLevel="0" collapsed="false">
      <c r="A4852" s="4" t="n">
        <v>11398</v>
      </c>
      <c r="B4852" s="4" t="s">
        <v>27049</v>
      </c>
      <c r="C4852" s="4"/>
      <c r="D4852" s="4" t="s">
        <v>27050</v>
      </c>
      <c r="E4852" s="5" t="s">
        <v>4068</v>
      </c>
      <c r="F4852" s="4" t="s">
        <v>27051</v>
      </c>
      <c r="G4852" s="4" t="s">
        <v>290</v>
      </c>
      <c r="H4852" s="5" t="s">
        <v>283</v>
      </c>
      <c r="I4852" s="4" t="s">
        <v>27052</v>
      </c>
      <c r="J4852" s="5" t="n">
        <f aca="false">LEN(K4852)</f>
        <v>18</v>
      </c>
      <c r="K4852" s="6" t="s">
        <v>27053</v>
      </c>
      <c r="L4852" s="4" t="s">
        <v>57</v>
      </c>
      <c r="M4852" s="4" t="s">
        <v>336</v>
      </c>
    </row>
    <row r="4853" customFormat="false" ht="15.75" hidden="false" customHeight="true" outlineLevel="0" collapsed="false">
      <c r="A4853" s="4" t="n">
        <v>11441</v>
      </c>
      <c r="B4853" s="4" t="s">
        <v>27054</v>
      </c>
      <c r="C4853" s="4"/>
      <c r="D4853" s="4" t="s">
        <v>27055</v>
      </c>
      <c r="E4853" s="5" t="s">
        <v>1796</v>
      </c>
      <c r="F4853" s="4" t="s">
        <v>1797</v>
      </c>
      <c r="G4853" s="4" t="s">
        <v>895</v>
      </c>
      <c r="H4853" s="5" t="s">
        <v>283</v>
      </c>
      <c r="I4853" s="4" t="s">
        <v>27056</v>
      </c>
      <c r="J4853" s="5" t="n">
        <f aca="false">LEN(K4853)</f>
        <v>18</v>
      </c>
      <c r="K4853" s="10" t="s">
        <v>27057</v>
      </c>
      <c r="L4853" s="4" t="s">
        <v>78</v>
      </c>
      <c r="M4853" s="4" t="s">
        <v>32</v>
      </c>
    </row>
    <row r="4854" customFormat="false" ht="15.75" hidden="false" customHeight="true" outlineLevel="0" collapsed="false">
      <c r="A4854" s="4" t="n">
        <v>11511</v>
      </c>
      <c r="B4854" s="4" t="s">
        <v>27058</v>
      </c>
      <c r="C4854" s="4"/>
      <c r="D4854" s="4" t="s">
        <v>27059</v>
      </c>
      <c r="E4854" s="5" t="s">
        <v>27060</v>
      </c>
      <c r="F4854" s="4" t="s">
        <v>27061</v>
      </c>
      <c r="G4854" s="4" t="s">
        <v>313</v>
      </c>
      <c r="H4854" s="5" t="s">
        <v>283</v>
      </c>
      <c r="I4854" s="7" t="s">
        <v>27062</v>
      </c>
      <c r="J4854" s="5" t="n">
        <f aca="false">LEN(K4854)</f>
        <v>18</v>
      </c>
      <c r="K4854" s="6" t="s">
        <v>27063</v>
      </c>
      <c r="L4854" s="4" t="s">
        <v>21</v>
      </c>
      <c r="M4854" s="4" t="s">
        <v>1979</v>
      </c>
    </row>
    <row r="4855" customFormat="false" ht="15.75" hidden="false" customHeight="true" outlineLevel="0" collapsed="false">
      <c r="A4855" s="4" t="n">
        <v>11495</v>
      </c>
      <c r="B4855" s="4" t="s">
        <v>27064</v>
      </c>
      <c r="C4855" s="4"/>
      <c r="D4855" s="4" t="s">
        <v>27065</v>
      </c>
      <c r="E4855" s="5" t="s">
        <v>3358</v>
      </c>
      <c r="F4855" s="4" t="s">
        <v>3359</v>
      </c>
      <c r="G4855" s="4" t="s">
        <v>313</v>
      </c>
      <c r="H4855" s="5" t="s">
        <v>283</v>
      </c>
      <c r="I4855" s="4" t="s">
        <v>27066</v>
      </c>
      <c r="J4855" s="5" t="n">
        <f aca="false">LEN(K4855)</f>
        <v>18</v>
      </c>
      <c r="K4855" s="6" t="s">
        <v>27067</v>
      </c>
      <c r="L4855" s="4" t="s">
        <v>21</v>
      </c>
      <c r="M4855" s="4" t="s">
        <v>877</v>
      </c>
    </row>
    <row r="4856" customFormat="false" ht="15.75" hidden="false" customHeight="true" outlineLevel="0" collapsed="false">
      <c r="A4856" s="4" t="n">
        <v>11540</v>
      </c>
      <c r="B4856" s="4" t="s">
        <v>27068</v>
      </c>
      <c r="C4856" s="4"/>
      <c r="D4856" s="4" t="s">
        <v>27069</v>
      </c>
      <c r="E4856" s="5" t="s">
        <v>12682</v>
      </c>
      <c r="F4856" s="4" t="s">
        <v>12683</v>
      </c>
      <c r="G4856" s="4" t="s">
        <v>2093</v>
      </c>
      <c r="H4856" s="5" t="s">
        <v>283</v>
      </c>
      <c r="I4856" s="4" t="s">
        <v>27070</v>
      </c>
      <c r="J4856" s="5" t="n">
        <f aca="false">LEN(K4856)</f>
        <v>18</v>
      </c>
      <c r="K4856" s="6" t="s">
        <v>27071</v>
      </c>
      <c r="L4856" s="4" t="s">
        <v>78</v>
      </c>
      <c r="M4856" s="4" t="s">
        <v>3461</v>
      </c>
    </row>
    <row r="4857" customFormat="false" ht="15.75" hidden="false" customHeight="true" outlineLevel="0" collapsed="false">
      <c r="A4857" s="4" t="n">
        <v>11556</v>
      </c>
      <c r="B4857" s="4" t="s">
        <v>27072</v>
      </c>
      <c r="C4857" s="4"/>
      <c r="D4857" s="4" t="s">
        <v>27073</v>
      </c>
      <c r="E4857" s="5" t="s">
        <v>9542</v>
      </c>
      <c r="F4857" s="4" t="s">
        <v>9543</v>
      </c>
      <c r="G4857" s="4" t="s">
        <v>824</v>
      </c>
      <c r="H4857" s="5" t="s">
        <v>283</v>
      </c>
      <c r="I4857" s="4" t="s">
        <v>27074</v>
      </c>
      <c r="J4857" s="5" t="n">
        <f aca="false">LEN(K4857)</f>
        <v>18</v>
      </c>
      <c r="K4857" s="10" t="s">
        <v>27075</v>
      </c>
      <c r="L4857" s="4" t="s">
        <v>66</v>
      </c>
      <c r="M4857" s="4" t="s">
        <v>1016</v>
      </c>
    </row>
    <row r="4858" customFormat="false" ht="15.75" hidden="false" customHeight="true" outlineLevel="0" collapsed="false">
      <c r="A4858" s="4" t="n">
        <v>11578</v>
      </c>
      <c r="B4858" s="4" t="s">
        <v>27076</v>
      </c>
      <c r="C4858" s="4"/>
      <c r="D4858" s="4" t="s">
        <v>27077</v>
      </c>
      <c r="E4858" s="5" t="s">
        <v>27078</v>
      </c>
      <c r="F4858" s="4" t="s">
        <v>27079</v>
      </c>
      <c r="G4858" s="4" t="s">
        <v>1423</v>
      </c>
      <c r="H4858" s="5" t="s">
        <v>283</v>
      </c>
      <c r="I4858" s="4" t="s">
        <v>27080</v>
      </c>
      <c r="J4858" s="5" t="n">
        <f aca="false">LEN(K4858)</f>
        <v>18</v>
      </c>
      <c r="K4858" s="6" t="s">
        <v>27081</v>
      </c>
      <c r="L4858" s="4" t="s">
        <v>78</v>
      </c>
      <c r="M4858" s="4" t="s">
        <v>794</v>
      </c>
    </row>
    <row r="4859" customFormat="false" ht="15.75" hidden="false" customHeight="true" outlineLevel="0" collapsed="false">
      <c r="A4859" s="4" t="n">
        <v>11577</v>
      </c>
      <c r="B4859" s="4" t="s">
        <v>27082</v>
      </c>
      <c r="C4859" s="4"/>
      <c r="D4859" s="4" t="s">
        <v>27083</v>
      </c>
      <c r="E4859" s="5" t="s">
        <v>27084</v>
      </c>
      <c r="F4859" s="4" t="s">
        <v>27085</v>
      </c>
      <c r="G4859" s="4" t="s">
        <v>1423</v>
      </c>
      <c r="H4859" s="5" t="s">
        <v>283</v>
      </c>
      <c r="I4859" s="7" t="s">
        <v>27086</v>
      </c>
      <c r="J4859" s="5" t="n">
        <f aca="false">LEN(K4859)</f>
        <v>18</v>
      </c>
      <c r="K4859" s="6" t="str">
        <f aca="false">LOWER(SUBSTITUTE(SUBSTITUTE(SUBSTITUTE(SUBSTITUTE(SUBSTITUTE(SUBSTITUTE(SUBSTITUTE(B4859,"S.L.",""),"SL",""),"S.A.",""),"SA","")," ",""),".",""),",",""))&amp;".com"</f>
        <v>pensiónntatere.com</v>
      </c>
      <c r="L4859" s="4" t="s">
        <v>21</v>
      </c>
      <c r="M4859" s="4" t="s">
        <v>31</v>
      </c>
    </row>
    <row r="4860" customFormat="false" ht="15.75" hidden="false" customHeight="true" outlineLevel="0" collapsed="false">
      <c r="A4860" s="4" t="n">
        <v>11629</v>
      </c>
      <c r="B4860" s="4" t="s">
        <v>27087</v>
      </c>
      <c r="C4860" s="4"/>
      <c r="D4860" s="4" t="s">
        <v>27088</v>
      </c>
      <c r="E4860" s="5" t="s">
        <v>641</v>
      </c>
      <c r="F4860" s="4" t="s">
        <v>642</v>
      </c>
      <c r="G4860" s="4" t="s">
        <v>250</v>
      </c>
      <c r="H4860" s="5" t="s">
        <v>283</v>
      </c>
      <c r="I4860" s="4" t="s">
        <v>27089</v>
      </c>
      <c r="J4860" s="5" t="n">
        <f aca="false">LEN(K4860)</f>
        <v>18</v>
      </c>
      <c r="K4860" s="10" t="s">
        <v>27090</v>
      </c>
      <c r="L4860" s="4" t="s">
        <v>78</v>
      </c>
      <c r="M4860" s="4" t="s">
        <v>32</v>
      </c>
    </row>
    <row r="4861" customFormat="false" ht="15.75" hidden="false" customHeight="true" outlineLevel="0" collapsed="false">
      <c r="A4861" s="4" t="n">
        <v>11642</v>
      </c>
      <c r="B4861" s="4" t="s">
        <v>27091</v>
      </c>
      <c r="C4861" s="4"/>
      <c r="D4861" s="4" t="s">
        <v>27092</v>
      </c>
      <c r="E4861" s="5" t="s">
        <v>587</v>
      </c>
      <c r="F4861" s="4" t="s">
        <v>250</v>
      </c>
      <c r="G4861" s="4" t="s">
        <v>250</v>
      </c>
      <c r="H4861" s="5" t="s">
        <v>283</v>
      </c>
      <c r="I4861" s="4" t="s">
        <v>27093</v>
      </c>
      <c r="J4861" s="5" t="n">
        <f aca="false">LEN(K4861)</f>
        <v>18</v>
      </c>
      <c r="K4861" s="6" t="s">
        <v>27094</v>
      </c>
      <c r="L4861" s="4" t="s">
        <v>31</v>
      </c>
      <c r="M4861" s="4" t="s">
        <v>31</v>
      </c>
    </row>
    <row r="4862" customFormat="false" ht="15.75" hidden="false" customHeight="true" outlineLevel="0" collapsed="false">
      <c r="A4862" s="4" t="n">
        <v>11812</v>
      </c>
      <c r="B4862" s="4" t="s">
        <v>27095</v>
      </c>
      <c r="C4862" s="4"/>
      <c r="D4862" s="4" t="s">
        <v>27096</v>
      </c>
      <c r="E4862" s="5" t="s">
        <v>9891</v>
      </c>
      <c r="F4862" s="4" t="s">
        <v>9892</v>
      </c>
      <c r="G4862" s="4" t="s">
        <v>84</v>
      </c>
      <c r="H4862" s="5" t="s">
        <v>283</v>
      </c>
      <c r="I4862" s="4" t="s">
        <v>27097</v>
      </c>
      <c r="J4862" s="5" t="n">
        <f aca="false">LEN(K4862)</f>
        <v>18</v>
      </c>
      <c r="K4862" s="6" t="s">
        <v>27098</v>
      </c>
      <c r="L4862" s="4" t="s">
        <v>21</v>
      </c>
      <c r="M4862" s="4" t="s">
        <v>2097</v>
      </c>
    </row>
    <row r="4863" customFormat="false" ht="15.75" hidden="false" customHeight="true" outlineLevel="0" collapsed="false">
      <c r="A4863" s="4" t="n">
        <v>11851</v>
      </c>
      <c r="B4863" s="4" t="s">
        <v>27099</v>
      </c>
      <c r="C4863" s="4"/>
      <c r="D4863" s="4" t="s">
        <v>27100</v>
      </c>
      <c r="E4863" s="5" t="s">
        <v>13767</v>
      </c>
      <c r="F4863" s="4" t="s">
        <v>6012</v>
      </c>
      <c r="G4863" s="4" t="s">
        <v>1610</v>
      </c>
      <c r="H4863" s="5" t="s">
        <v>283</v>
      </c>
      <c r="I4863" s="4" t="s">
        <v>27101</v>
      </c>
      <c r="J4863" s="5" t="n">
        <f aca="false">LEN(K4863)</f>
        <v>18</v>
      </c>
      <c r="K4863" s="6" t="str">
        <f aca="false">LOWER(SUBSTITUTE(SUBSTITUTE(SUBSTITUTE(SUBSTITUTE(SUBSTITUTE(SUBSTITUTE(SUBSTITUTE(B4863,"S.L.",""),"SL",""),"S.A.",""),"SA","")," ",""),".",""),",",""))&amp;".com"</f>
        <v>cataluñayrioja.com</v>
      </c>
      <c r="L4863" s="4" t="s">
        <v>78</v>
      </c>
      <c r="M4863" s="4" t="s">
        <v>31</v>
      </c>
    </row>
    <row r="4864" customFormat="false" ht="15.75" hidden="false" customHeight="true" outlineLevel="0" collapsed="false">
      <c r="A4864" s="4" t="n">
        <v>11888</v>
      </c>
      <c r="B4864" s="4" t="s">
        <v>27102</v>
      </c>
      <c r="C4864" s="4"/>
      <c r="D4864" s="4" t="s">
        <v>27103</v>
      </c>
      <c r="E4864" s="5" t="s">
        <v>27104</v>
      </c>
      <c r="F4864" s="4" t="s">
        <v>36</v>
      </c>
      <c r="G4864" s="4" t="s">
        <v>37</v>
      </c>
      <c r="H4864" s="5" t="s">
        <v>283</v>
      </c>
      <c r="I4864" s="4" t="s">
        <v>27105</v>
      </c>
      <c r="J4864" s="5" t="n">
        <f aca="false">LEN(K4864)</f>
        <v>18</v>
      </c>
      <c r="K4864" s="6" t="str">
        <f aca="false">LOWER(SUBSTITUTE(SUBSTITUTE(SUBSTITUTE(SUBSTITUTE(SUBSTITUTE(SUBSTITUTE(SUBSTITUTE(B4864,"S.L.",""),"SL",""),"S.A.",""),"SA","")," ",""),".",""),",",""))&amp;".com"</f>
        <v>bulabulafamara.com</v>
      </c>
      <c r="L4864" s="4" t="s">
        <v>78</v>
      </c>
      <c r="M4864" s="4" t="s">
        <v>31</v>
      </c>
    </row>
    <row r="4865" customFormat="false" ht="15.75" hidden="false" customHeight="true" outlineLevel="0" collapsed="false">
      <c r="A4865" s="4" t="n">
        <v>11951</v>
      </c>
      <c r="B4865" s="4" t="s">
        <v>27106</v>
      </c>
      <c r="C4865" s="4"/>
      <c r="D4865" s="4" t="s">
        <v>27107</v>
      </c>
      <c r="E4865" s="5" t="s">
        <v>27108</v>
      </c>
      <c r="F4865" s="4" t="s">
        <v>27109</v>
      </c>
      <c r="G4865" s="4" t="s">
        <v>242</v>
      </c>
      <c r="H4865" s="5" t="s">
        <v>283</v>
      </c>
      <c r="I4865" s="4" t="s">
        <v>27110</v>
      </c>
      <c r="J4865" s="5" t="n">
        <f aca="false">LEN(K4865)</f>
        <v>18</v>
      </c>
      <c r="K4865" s="6" t="s">
        <v>27111</v>
      </c>
      <c r="L4865" s="4" t="s">
        <v>57</v>
      </c>
      <c r="M4865" s="4" t="s">
        <v>186</v>
      </c>
    </row>
    <row r="4866" customFormat="false" ht="15.75" hidden="false" customHeight="true" outlineLevel="0" collapsed="false">
      <c r="A4866" s="4" t="n">
        <v>12090</v>
      </c>
      <c r="B4866" s="4" t="s">
        <v>27112</v>
      </c>
      <c r="C4866" s="4"/>
      <c r="D4866" s="4" t="s">
        <v>27113</v>
      </c>
      <c r="E4866" s="5" t="s">
        <v>7570</v>
      </c>
      <c r="F4866" s="4" t="s">
        <v>7571</v>
      </c>
      <c r="G4866" s="4" t="s">
        <v>107</v>
      </c>
      <c r="H4866" s="5" t="s">
        <v>283</v>
      </c>
      <c r="I4866" s="4" t="s">
        <v>27114</v>
      </c>
      <c r="J4866" s="5" t="n">
        <f aca="false">LEN(K4866)</f>
        <v>18</v>
      </c>
      <c r="K4866" s="6" t="s">
        <v>27115</v>
      </c>
      <c r="L4866" s="4" t="s">
        <v>21</v>
      </c>
      <c r="M4866" s="4" t="s">
        <v>326</v>
      </c>
    </row>
    <row r="4867" customFormat="false" ht="15.75" hidden="false" customHeight="true" outlineLevel="0" collapsed="false">
      <c r="A4867" s="4" t="n">
        <v>12052</v>
      </c>
      <c r="B4867" s="4" t="s">
        <v>27116</v>
      </c>
      <c r="C4867" s="4"/>
      <c r="D4867" s="4" t="s">
        <v>27117</v>
      </c>
      <c r="E4867" s="5" t="s">
        <v>1725</v>
      </c>
      <c r="F4867" s="4" t="s">
        <v>107</v>
      </c>
      <c r="G4867" s="4" t="s">
        <v>107</v>
      </c>
      <c r="H4867" s="5" t="s">
        <v>283</v>
      </c>
      <c r="I4867" s="4" t="s">
        <v>27118</v>
      </c>
      <c r="J4867" s="5" t="n">
        <f aca="false">LEN(K4867)</f>
        <v>18</v>
      </c>
      <c r="K4867" s="6" t="str">
        <f aca="false">LOWER(SUBSTITUTE(SUBSTITUTE(SUBSTITUTE(SUBSTITUTE(SUBSTITUTE(SUBSTITUTE(SUBSTITUTE(B4867,"S.L.",""),"SL",""),"S.A.",""),"SA","")," ",""),".",""),",",""))&amp;".com"</f>
        <v>guadalmarplaya.com</v>
      </c>
      <c r="L4867" s="4" t="s">
        <v>31</v>
      </c>
      <c r="M4867" s="4" t="s">
        <v>31</v>
      </c>
    </row>
    <row r="4868" customFormat="false" ht="15.75" hidden="false" customHeight="true" outlineLevel="0" collapsed="false">
      <c r="A4868" s="4" t="n">
        <v>12139</v>
      </c>
      <c r="B4868" s="4" t="s">
        <v>27119</v>
      </c>
      <c r="C4868" s="4"/>
      <c r="D4868" s="4" t="s">
        <v>27120</v>
      </c>
      <c r="E4868" s="5" t="s">
        <v>27121</v>
      </c>
      <c r="F4868" s="4" t="s">
        <v>27122</v>
      </c>
      <c r="G4868" s="4" t="s">
        <v>2538</v>
      </c>
      <c r="H4868" s="5" t="s">
        <v>283</v>
      </c>
      <c r="I4868" s="4" t="s">
        <v>27123</v>
      </c>
      <c r="J4868" s="5" t="n">
        <f aca="false">LEN(K4868)</f>
        <v>18</v>
      </c>
      <c r="K4868" s="6" t="str">
        <f aca="false">LOWER(SUBSTITUTE(SUBSTITUTE(SUBSTITUTE(SUBSTITUTE(SUBSTITUTE(SUBSTITUTE(SUBSTITUTE(B4868,"S.L.",""),"SL",""),"S.A.",""),"SA","")," ",""),".",""),",",""))&amp;".com"</f>
        <v>lapodadecampoo.com</v>
      </c>
      <c r="L4868" s="4" t="s">
        <v>57</v>
      </c>
      <c r="M4868" s="4" t="s">
        <v>577</v>
      </c>
    </row>
    <row r="4869" customFormat="false" ht="15.75" hidden="false" customHeight="true" outlineLevel="0" collapsed="false">
      <c r="A4869" s="4" t="n">
        <v>12159</v>
      </c>
      <c r="B4869" s="4" t="s">
        <v>27124</v>
      </c>
      <c r="C4869" s="4"/>
      <c r="D4869" s="4" t="s">
        <v>27125</v>
      </c>
      <c r="E4869" s="5" t="s">
        <v>22467</v>
      </c>
      <c r="F4869" s="4" t="s">
        <v>1089</v>
      </c>
      <c r="G4869" s="4" t="s">
        <v>882</v>
      </c>
      <c r="H4869" s="5" t="s">
        <v>283</v>
      </c>
      <c r="I4869" s="4" t="s">
        <v>27126</v>
      </c>
      <c r="J4869" s="5" t="n">
        <f aca="false">LEN(K4869)</f>
        <v>18</v>
      </c>
      <c r="K4869" s="6" t="str">
        <f aca="false">LOWER(SUBSTITUTE(SUBSTITUTE(SUBSTITUTE(SUBSTITUTE(SUBSTITUTE(SUBSTITUTE(SUBSTITUTE(B4869,"S.L.",""),"SL",""),"S.A.",""),"SA","")," ",""),".",""),",",""))&amp;".com"</f>
        <v>hotelchamuiñas.com</v>
      </c>
      <c r="L4869" s="4" t="s">
        <v>21</v>
      </c>
      <c r="M4869" s="4" t="s">
        <v>381</v>
      </c>
    </row>
    <row r="4870" customFormat="false" ht="15.75" hidden="false" customHeight="true" outlineLevel="0" collapsed="false">
      <c r="A4870" s="4" t="n">
        <v>12205</v>
      </c>
      <c r="B4870" s="4" t="s">
        <v>27127</v>
      </c>
      <c r="C4870" s="4"/>
      <c r="D4870" s="4" t="s">
        <v>27128</v>
      </c>
      <c r="E4870" s="5" t="s">
        <v>1848</v>
      </c>
      <c r="F4870" s="4" t="s">
        <v>1027</v>
      </c>
      <c r="G4870" s="4" t="s">
        <v>431</v>
      </c>
      <c r="H4870" s="5" t="s">
        <v>283</v>
      </c>
      <c r="I4870" s="4" t="s">
        <v>27129</v>
      </c>
      <c r="J4870" s="5" t="n">
        <f aca="false">LEN(K4870)</f>
        <v>18</v>
      </c>
      <c r="K4870" s="6" t="s">
        <v>27130</v>
      </c>
      <c r="L4870" s="4" t="s">
        <v>57</v>
      </c>
      <c r="M4870" s="4" t="s">
        <v>1016</v>
      </c>
    </row>
    <row r="4871" customFormat="false" ht="15.75" hidden="false" customHeight="true" outlineLevel="0" collapsed="false">
      <c r="A4871" s="4" t="n">
        <v>12234</v>
      </c>
      <c r="B4871" s="4" t="s">
        <v>27131</v>
      </c>
      <c r="C4871" s="4"/>
      <c r="D4871" s="4" t="s">
        <v>27132</v>
      </c>
      <c r="E4871" s="5" t="s">
        <v>27133</v>
      </c>
      <c r="F4871" s="4" t="s">
        <v>5726</v>
      </c>
      <c r="G4871" s="4" t="s">
        <v>1482</v>
      </c>
      <c r="H4871" s="5" t="s">
        <v>283</v>
      </c>
      <c r="I4871" s="4" t="s">
        <v>27134</v>
      </c>
      <c r="J4871" s="5" t="n">
        <f aca="false">LEN(K4871)</f>
        <v>18</v>
      </c>
      <c r="K4871" s="10" t="str">
        <f aca="false">LOWER(SUBSTITUTE(SUBSTITUTE(SUBSTITUTE(SUBSTITUTE(SUBSTITUTE(SUBSTITUTE(SUBSTITUTE(B4871,"S.L.",""),"SL",""),"S.A.",""),"SA","")," ",""),".",""),",",""))&amp;".com"</f>
        <v>elcazdelmolino.com</v>
      </c>
      <c r="L4871" s="4" t="s">
        <v>21</v>
      </c>
      <c r="M4871" s="4" t="s">
        <v>1016</v>
      </c>
    </row>
    <row r="4872" customFormat="false" ht="15.75" hidden="false" customHeight="true" outlineLevel="0" collapsed="false">
      <c r="A4872" s="4" t="n">
        <v>12237</v>
      </c>
      <c r="B4872" s="4" t="s">
        <v>27135</v>
      </c>
      <c r="C4872" s="4"/>
      <c r="D4872" s="4" t="s">
        <v>27136</v>
      </c>
      <c r="E4872" s="5" t="s">
        <v>13230</v>
      </c>
      <c r="F4872" s="4" t="s">
        <v>3183</v>
      </c>
      <c r="G4872" s="4" t="s">
        <v>1482</v>
      </c>
      <c r="H4872" s="5" t="s">
        <v>283</v>
      </c>
      <c r="I4872" s="4" t="s">
        <v>27137</v>
      </c>
      <c r="J4872" s="5" t="n">
        <f aca="false">LEN(K4872)</f>
        <v>18</v>
      </c>
      <c r="K4872" s="6" t="str">
        <f aca="false">LOWER(SUBSTITUTE(SUBSTITUTE(SUBSTITUTE(SUBSTITUTE(SUBSTITUTE(SUBSTITUTE(SUBSTITUTE(B4872,"S.L.",""),"SL",""),"S.A.",""),"SA","")," ",""),".",""),",",""))&amp;".com"</f>
        <v>chaletpuravida.com</v>
      </c>
      <c r="L4872" s="4" t="s">
        <v>78</v>
      </c>
      <c r="M4872" s="4" t="s">
        <v>31</v>
      </c>
    </row>
    <row r="4873" customFormat="false" ht="15.75" hidden="false" customHeight="true" outlineLevel="0" collapsed="false">
      <c r="A4873" s="4" t="n">
        <v>12235</v>
      </c>
      <c r="B4873" s="4" t="s">
        <v>27138</v>
      </c>
      <c r="C4873" s="4"/>
      <c r="D4873" s="4" t="s">
        <v>27139</v>
      </c>
      <c r="E4873" s="5" t="s">
        <v>27140</v>
      </c>
      <c r="F4873" s="4" t="s">
        <v>27141</v>
      </c>
      <c r="G4873" s="4" t="s">
        <v>1482</v>
      </c>
      <c r="H4873" s="5" t="s">
        <v>283</v>
      </c>
      <c r="I4873" s="4" t="s">
        <v>27142</v>
      </c>
      <c r="J4873" s="5" t="n">
        <f aca="false">LEN(K4873)</f>
        <v>18</v>
      </c>
      <c r="K4873" s="6" t="str">
        <f aca="false">LOWER(SUBSTITUTE(SUBSTITUTE(SUBSTITUTE(SUBSTITUTE(SUBSTITUTE(SUBSTITUTE(SUBSTITUTE(B4873,"S.L.",""),"SL",""),"S.A.",""),"SA","")," ",""),".",""),",",""))&amp;".com"</f>
        <v>lacadelrincon2.com</v>
      </c>
      <c r="L4873" s="4" t="s">
        <v>78</v>
      </c>
      <c r="M4873" s="4" t="s">
        <v>31</v>
      </c>
    </row>
    <row r="4874" customFormat="false" ht="15.75" hidden="false" customHeight="true" outlineLevel="0" collapsed="false">
      <c r="A4874" s="4" t="n">
        <v>12255</v>
      </c>
      <c r="B4874" s="4" t="s">
        <v>27143</v>
      </c>
      <c r="C4874" s="4"/>
      <c r="D4874" s="4" t="s">
        <v>27144</v>
      </c>
      <c r="E4874" s="5" t="s">
        <v>24587</v>
      </c>
      <c r="F4874" s="4" t="s">
        <v>24588</v>
      </c>
      <c r="G4874" s="4" t="s">
        <v>372</v>
      </c>
      <c r="H4874" s="5" t="s">
        <v>283</v>
      </c>
      <c r="I4874" s="4" t="s">
        <v>27145</v>
      </c>
      <c r="J4874" s="5" t="n">
        <f aca="false">LEN(K4874)</f>
        <v>18</v>
      </c>
      <c r="K4874" s="6" t="s">
        <v>27146</v>
      </c>
      <c r="L4874" s="4" t="s">
        <v>66</v>
      </c>
      <c r="M4874" s="4" t="s">
        <v>31</v>
      </c>
    </row>
    <row r="4875" customFormat="false" ht="15.75" hidden="false" customHeight="true" outlineLevel="0" collapsed="false">
      <c r="A4875" s="4" t="n">
        <v>12289</v>
      </c>
      <c r="B4875" s="4" t="s">
        <v>27147</v>
      </c>
      <c r="C4875" s="4"/>
      <c r="D4875" s="4" t="s">
        <v>27148</v>
      </c>
      <c r="E4875" s="5" t="s">
        <v>27149</v>
      </c>
      <c r="F4875" s="4" t="s">
        <v>27150</v>
      </c>
      <c r="G4875" s="4" t="s">
        <v>700</v>
      </c>
      <c r="H4875" s="5" t="s">
        <v>283</v>
      </c>
      <c r="I4875" s="4" t="s">
        <v>27151</v>
      </c>
      <c r="J4875" s="5" t="n">
        <f aca="false">LEN(K4875)</f>
        <v>18</v>
      </c>
      <c r="K4875" s="6" t="s">
        <v>27152</v>
      </c>
      <c r="L4875" s="4" t="s">
        <v>57</v>
      </c>
      <c r="M4875" s="4" t="s">
        <v>31</v>
      </c>
    </row>
    <row r="4876" customFormat="false" ht="15.75" hidden="false" customHeight="true" outlineLevel="0" collapsed="false">
      <c r="A4876" s="4" t="n">
        <v>12305</v>
      </c>
      <c r="B4876" s="4" t="s">
        <v>27153</v>
      </c>
      <c r="C4876" s="4" t="s">
        <v>27154</v>
      </c>
      <c r="D4876" s="4" t="s">
        <v>27155</v>
      </c>
      <c r="E4876" s="5" t="s">
        <v>27156</v>
      </c>
      <c r="F4876" s="4" t="s">
        <v>27157</v>
      </c>
      <c r="G4876" s="4" t="s">
        <v>259</v>
      </c>
      <c r="H4876" s="5" t="s">
        <v>283</v>
      </c>
      <c r="I4876" s="4" t="s">
        <v>27158</v>
      </c>
      <c r="J4876" s="5" t="n">
        <f aca="false">LEN(K4876)</f>
        <v>18</v>
      </c>
      <c r="K4876" s="10" t="s">
        <v>27159</v>
      </c>
      <c r="L4876" s="4" t="s">
        <v>78</v>
      </c>
      <c r="M4876" s="4" t="s">
        <v>9626</v>
      </c>
    </row>
    <row r="4877" customFormat="false" ht="15.75" hidden="false" customHeight="true" outlineLevel="0" collapsed="false">
      <c r="A4877" s="4" t="n">
        <v>12302</v>
      </c>
      <c r="B4877" s="4" t="s">
        <v>27160</v>
      </c>
      <c r="C4877" s="4" t="s">
        <v>27161</v>
      </c>
      <c r="D4877" s="4" t="s">
        <v>27162</v>
      </c>
      <c r="E4877" s="5" t="s">
        <v>27163</v>
      </c>
      <c r="F4877" s="4" t="s">
        <v>27164</v>
      </c>
      <c r="G4877" s="4" t="s">
        <v>259</v>
      </c>
      <c r="H4877" s="5" t="s">
        <v>283</v>
      </c>
      <c r="I4877" s="4" t="s">
        <v>27165</v>
      </c>
      <c r="J4877" s="5" t="n">
        <f aca="false">LEN(K4877)</f>
        <v>18</v>
      </c>
      <c r="K4877" s="6" t="str">
        <f aca="false">LOWER(SUBSTITUTE(SUBSTITUTE(SUBSTITUTE(SUBSTITUTE(SUBSTITUTE(SUBSTITUTE(SUBSTITUTE(B4877,"S.L.",""),"SL",""),"S.A.",""),"SA","")," ",""),".",""),",",""))&amp;".com"</f>
        <v>hoteldonpelayo.com</v>
      </c>
      <c r="L4877" s="4" t="s">
        <v>21</v>
      </c>
      <c r="M4877" s="4" t="s">
        <v>924</v>
      </c>
    </row>
    <row r="4878" customFormat="false" ht="15.75" hidden="false" customHeight="true" outlineLevel="0" collapsed="false">
      <c r="A4878" s="4" t="n">
        <v>12346</v>
      </c>
      <c r="B4878" s="4" t="s">
        <v>27166</v>
      </c>
      <c r="C4878" s="4"/>
      <c r="D4878" s="4" t="s">
        <v>27167</v>
      </c>
      <c r="E4878" s="5" t="s">
        <v>5781</v>
      </c>
      <c r="F4878" s="4" t="s">
        <v>5782</v>
      </c>
      <c r="G4878" s="4" t="s">
        <v>464</v>
      </c>
      <c r="H4878" s="5" t="s">
        <v>283</v>
      </c>
      <c r="I4878" s="4" t="s">
        <v>27168</v>
      </c>
      <c r="J4878" s="5" t="n">
        <f aca="false">LEN(K4878)</f>
        <v>18</v>
      </c>
      <c r="K4878" s="6" t="s">
        <v>27169</v>
      </c>
      <c r="L4878" s="4" t="s">
        <v>21</v>
      </c>
      <c r="M4878" s="4" t="s">
        <v>3895</v>
      </c>
    </row>
    <row r="4879" customFormat="false" ht="15.75" hidden="false" customHeight="true" outlineLevel="0" collapsed="false">
      <c r="A4879" s="4" t="n">
        <v>12361</v>
      </c>
      <c r="B4879" s="4" t="s">
        <v>27170</v>
      </c>
      <c r="C4879" s="4"/>
      <c r="D4879" s="4" t="s">
        <v>27171</v>
      </c>
      <c r="E4879" s="5" t="s">
        <v>27172</v>
      </c>
      <c r="F4879" s="4" t="s">
        <v>27173</v>
      </c>
      <c r="G4879" s="4" t="s">
        <v>18</v>
      </c>
      <c r="H4879" s="5" t="s">
        <v>283</v>
      </c>
      <c r="I4879" s="4" t="s">
        <v>27174</v>
      </c>
      <c r="J4879" s="5" t="n">
        <f aca="false">LEN(K4879)</f>
        <v>18</v>
      </c>
      <c r="K4879" s="6" t="s">
        <v>27175</v>
      </c>
      <c r="L4879" s="4" t="s">
        <v>57</v>
      </c>
      <c r="M4879" s="4" t="s">
        <v>31</v>
      </c>
    </row>
    <row r="4880" customFormat="false" ht="15.75" hidden="false" customHeight="true" outlineLevel="0" collapsed="false">
      <c r="A4880" s="4" t="n">
        <v>12077</v>
      </c>
      <c r="B4880" s="4" t="s">
        <v>27176</v>
      </c>
      <c r="C4880" s="4"/>
      <c r="D4880" s="4" t="s">
        <v>27177</v>
      </c>
      <c r="E4880" s="5" t="s">
        <v>5519</v>
      </c>
      <c r="F4880" s="4" t="s">
        <v>106</v>
      </c>
      <c r="G4880" s="4" t="s">
        <v>107</v>
      </c>
      <c r="H4880" s="5" t="s">
        <v>27178</v>
      </c>
      <c r="I4880" s="7" t="s">
        <v>27179</v>
      </c>
      <c r="J4880" s="5" t="n">
        <f aca="false">LEN(K4880)</f>
        <v>18</v>
      </c>
      <c r="K4880" s="6" t="s">
        <v>27180</v>
      </c>
      <c r="L4880" s="4" t="s">
        <v>31</v>
      </c>
      <c r="M4880" s="4" t="s">
        <v>186</v>
      </c>
    </row>
    <row r="4881" customFormat="false" ht="15.75" hidden="false" customHeight="true" outlineLevel="0" collapsed="false">
      <c r="A4881" s="4" t="n">
        <v>12145</v>
      </c>
      <c r="B4881" s="4" t="s">
        <v>27181</v>
      </c>
      <c r="C4881" s="4"/>
      <c r="D4881" s="4" t="s">
        <v>27182</v>
      </c>
      <c r="E4881" s="5" t="s">
        <v>27183</v>
      </c>
      <c r="F4881" s="4" t="s">
        <v>27184</v>
      </c>
      <c r="G4881" s="4" t="s">
        <v>882</v>
      </c>
      <c r="H4881" s="5" t="s">
        <v>27185</v>
      </c>
      <c r="I4881" s="4" t="s">
        <v>27186</v>
      </c>
      <c r="J4881" s="5" t="n">
        <f aca="false">LEN(K4881)</f>
        <v>18</v>
      </c>
      <c r="K4881" s="10" t="s">
        <v>27187</v>
      </c>
      <c r="L4881" s="4" t="s">
        <v>57</v>
      </c>
      <c r="M4881" s="4" t="s">
        <v>31</v>
      </c>
    </row>
    <row r="4882" customFormat="false" ht="15.75" hidden="false" customHeight="true" outlineLevel="0" collapsed="false">
      <c r="A4882" s="4" t="n">
        <v>12284</v>
      </c>
      <c r="B4882" s="4" t="s">
        <v>27188</v>
      </c>
      <c r="C4882" s="4"/>
      <c r="D4882" s="4" t="s">
        <v>27189</v>
      </c>
      <c r="E4882" s="5" t="s">
        <v>12234</v>
      </c>
      <c r="F4882" s="4" t="s">
        <v>12235</v>
      </c>
      <c r="G4882" s="4" t="s">
        <v>700</v>
      </c>
      <c r="H4882" s="5" t="s">
        <v>27190</v>
      </c>
      <c r="I4882" s="4" t="s">
        <v>27191</v>
      </c>
      <c r="J4882" s="5" t="n">
        <f aca="false">LEN(K4882)</f>
        <v>18</v>
      </c>
      <c r="K4882" s="6" t="s">
        <v>27192</v>
      </c>
      <c r="L4882" s="4" t="s">
        <v>66</v>
      </c>
      <c r="M4882" s="4" t="s">
        <v>31</v>
      </c>
    </row>
    <row r="4883" customFormat="false" ht="15.75" hidden="false" customHeight="true" outlineLevel="0" collapsed="false">
      <c r="A4883" s="4" t="n">
        <v>12055</v>
      </c>
      <c r="B4883" s="4" t="s">
        <v>27193</v>
      </c>
      <c r="C4883" s="4"/>
      <c r="D4883" s="4" t="s">
        <v>27194</v>
      </c>
      <c r="E4883" s="5" t="s">
        <v>1725</v>
      </c>
      <c r="F4883" s="4" t="s">
        <v>107</v>
      </c>
      <c r="G4883" s="4" t="s">
        <v>107</v>
      </c>
      <c r="H4883" s="5" t="s">
        <v>27195</v>
      </c>
      <c r="I4883" s="4" t="s">
        <v>27196</v>
      </c>
      <c r="J4883" s="5" t="n">
        <f aca="false">LEN(K4883)</f>
        <v>18</v>
      </c>
      <c r="K4883" s="6" t="s">
        <v>27197</v>
      </c>
      <c r="L4883" s="4" t="s">
        <v>31</v>
      </c>
      <c r="M4883" s="4" t="s">
        <v>1208</v>
      </c>
    </row>
    <row r="4884" customFormat="false" ht="15.75" hidden="false" customHeight="true" outlineLevel="0" collapsed="false">
      <c r="A4884" s="4" t="n">
        <v>12164</v>
      </c>
      <c r="B4884" s="4" t="s">
        <v>27198</v>
      </c>
      <c r="C4884" s="4"/>
      <c r="D4884" s="4" t="s">
        <v>27199</v>
      </c>
      <c r="E4884" s="5" t="s">
        <v>5393</v>
      </c>
      <c r="F4884" s="4" t="s">
        <v>1089</v>
      </c>
      <c r="G4884" s="4" t="s">
        <v>882</v>
      </c>
      <c r="H4884" s="5" t="s">
        <v>27200</v>
      </c>
      <c r="I4884" s="7" t="s">
        <v>27201</v>
      </c>
      <c r="J4884" s="5" t="n">
        <f aca="false">LEN(K4884)</f>
        <v>18</v>
      </c>
      <c r="K4884" s="6" t="s">
        <v>27202</v>
      </c>
      <c r="L4884" s="4" t="s">
        <v>21</v>
      </c>
      <c r="M4884" s="4" t="s">
        <v>31</v>
      </c>
    </row>
    <row r="4885" customFormat="false" ht="15.75" hidden="false" customHeight="true" outlineLevel="0" collapsed="false">
      <c r="A4885" s="4" t="n">
        <v>11729</v>
      </c>
      <c r="B4885" s="4" t="s">
        <v>27203</v>
      </c>
      <c r="C4885" s="4"/>
      <c r="D4885" s="4" t="s">
        <v>27204</v>
      </c>
      <c r="E4885" s="5" t="s">
        <v>228</v>
      </c>
      <c r="F4885" s="4" t="s">
        <v>162</v>
      </c>
      <c r="G4885" s="4" t="s">
        <v>84</v>
      </c>
      <c r="H4885" s="5" t="s">
        <v>27205</v>
      </c>
      <c r="I4885" s="7" t="s">
        <v>27206</v>
      </c>
      <c r="J4885" s="5" t="n">
        <f aca="false">LEN(K4885)</f>
        <v>18</v>
      </c>
      <c r="K4885" s="6" t="s">
        <v>27207</v>
      </c>
      <c r="L4885" s="4" t="s">
        <v>78</v>
      </c>
      <c r="M4885" s="4" t="s">
        <v>186</v>
      </c>
    </row>
    <row r="4886" customFormat="false" ht="15.75" hidden="false" customHeight="true" outlineLevel="0" collapsed="false">
      <c r="A4886" s="4" t="n">
        <v>12179</v>
      </c>
      <c r="B4886" s="4" t="s">
        <v>27208</v>
      </c>
      <c r="C4886" s="4"/>
      <c r="D4886" s="4" t="s">
        <v>27209</v>
      </c>
      <c r="E4886" s="5" t="s">
        <v>3898</v>
      </c>
      <c r="F4886" s="4" t="s">
        <v>3899</v>
      </c>
      <c r="G4886" s="4" t="s">
        <v>322</v>
      </c>
      <c r="H4886" s="5" t="s">
        <v>27210</v>
      </c>
      <c r="I4886" s="4" t="s">
        <v>27211</v>
      </c>
      <c r="J4886" s="5" t="n">
        <f aca="false">LEN(K4886)</f>
        <v>18</v>
      </c>
      <c r="K4886" s="6" t="s">
        <v>27212</v>
      </c>
      <c r="L4886" s="4" t="s">
        <v>31</v>
      </c>
      <c r="M4886" s="4" t="s">
        <v>31</v>
      </c>
    </row>
    <row r="4887" customFormat="false" ht="15.75" hidden="false" customHeight="true" outlineLevel="0" collapsed="false">
      <c r="A4887" s="4" t="n">
        <v>11500</v>
      </c>
      <c r="B4887" s="4" t="s">
        <v>27213</v>
      </c>
      <c r="C4887" s="4"/>
      <c r="D4887" s="4" t="s">
        <v>27214</v>
      </c>
      <c r="E4887" s="5" t="s">
        <v>27215</v>
      </c>
      <c r="F4887" s="4" t="s">
        <v>2733</v>
      </c>
      <c r="G4887" s="4" t="s">
        <v>313</v>
      </c>
      <c r="H4887" s="5" t="s">
        <v>27216</v>
      </c>
      <c r="I4887" s="7" t="s">
        <v>27217</v>
      </c>
      <c r="J4887" s="5" t="n">
        <f aca="false">LEN(K4887)</f>
        <v>18</v>
      </c>
      <c r="K4887" s="6" t="s">
        <v>27218</v>
      </c>
      <c r="L4887" s="4" t="s">
        <v>31</v>
      </c>
      <c r="M4887" s="4" t="s">
        <v>467</v>
      </c>
    </row>
    <row r="4888" customFormat="false" ht="15.75" hidden="false" customHeight="true" outlineLevel="0" collapsed="false">
      <c r="A4888" s="4" t="n">
        <v>11836</v>
      </c>
      <c r="B4888" s="4" t="s">
        <v>27219</v>
      </c>
      <c r="C4888" s="4"/>
      <c r="D4888" s="4" t="s">
        <v>27220</v>
      </c>
      <c r="E4888" s="5" t="s">
        <v>9338</v>
      </c>
      <c r="F4888" s="4" t="s">
        <v>948</v>
      </c>
      <c r="G4888" s="4" t="s">
        <v>948</v>
      </c>
      <c r="H4888" s="5" t="s">
        <v>27221</v>
      </c>
      <c r="I4888" s="4" t="s">
        <v>27222</v>
      </c>
      <c r="J4888" s="5" t="n">
        <f aca="false">LEN(K4888)</f>
        <v>18</v>
      </c>
      <c r="K4888" s="6" t="s">
        <v>27223</v>
      </c>
      <c r="L4888" s="4" t="s">
        <v>31</v>
      </c>
      <c r="M4888" s="4" t="s">
        <v>31</v>
      </c>
    </row>
    <row r="4889" customFormat="false" ht="15.75" hidden="false" customHeight="true" outlineLevel="0" collapsed="false">
      <c r="A4889" s="4" t="n">
        <v>11135</v>
      </c>
      <c r="B4889" s="4" t="s">
        <v>27224</v>
      </c>
      <c r="C4889" s="4"/>
      <c r="D4889" s="4" t="s">
        <v>27225</v>
      </c>
      <c r="E4889" s="5" t="s">
        <v>22890</v>
      </c>
      <c r="F4889" s="4" t="s">
        <v>22891</v>
      </c>
      <c r="G4889" s="4" t="s">
        <v>27</v>
      </c>
      <c r="H4889" s="5" t="s">
        <v>27226</v>
      </c>
      <c r="I4889" s="4" t="s">
        <v>27227</v>
      </c>
      <c r="J4889" s="5" t="n">
        <f aca="false">LEN(K4889)</f>
        <v>18</v>
      </c>
      <c r="K4889" s="6" t="s">
        <v>27228</v>
      </c>
      <c r="L4889" s="4" t="s">
        <v>31</v>
      </c>
      <c r="M4889" s="4" t="s">
        <v>32</v>
      </c>
    </row>
    <row r="4890" customFormat="false" ht="15.75" hidden="false" customHeight="true" outlineLevel="0" collapsed="false">
      <c r="A4890" s="4" t="n">
        <v>11603</v>
      </c>
      <c r="B4890" s="4" t="s">
        <v>27229</v>
      </c>
      <c r="C4890" s="4"/>
      <c r="D4890" s="4" t="s">
        <v>27230</v>
      </c>
      <c r="E4890" s="5" t="s">
        <v>27231</v>
      </c>
      <c r="F4890" s="4" t="s">
        <v>27232</v>
      </c>
      <c r="G4890" s="4" t="s">
        <v>146</v>
      </c>
      <c r="H4890" s="5" t="s">
        <v>27233</v>
      </c>
      <c r="I4890" s="4" t="s">
        <v>27234</v>
      </c>
      <c r="J4890" s="5" t="n">
        <f aca="false">LEN(K4890)</f>
        <v>18</v>
      </c>
      <c r="K4890" s="6" t="s">
        <v>27235</v>
      </c>
      <c r="L4890" s="4" t="s">
        <v>31</v>
      </c>
      <c r="M4890" s="4" t="s">
        <v>2097</v>
      </c>
    </row>
    <row r="4891" customFormat="false" ht="15.75" hidden="false" customHeight="true" outlineLevel="0" collapsed="false">
      <c r="A4891" s="4" t="n">
        <v>11930</v>
      </c>
      <c r="B4891" s="4" t="s">
        <v>27236</v>
      </c>
      <c r="C4891" s="4" t="s">
        <v>27237</v>
      </c>
      <c r="D4891" s="4" t="s">
        <v>27238</v>
      </c>
      <c r="E4891" s="5" t="s">
        <v>27239</v>
      </c>
      <c r="F4891" s="4" t="s">
        <v>27240</v>
      </c>
      <c r="G4891" s="4" t="s">
        <v>1567</v>
      </c>
      <c r="H4891" s="5" t="s">
        <v>27241</v>
      </c>
      <c r="I4891" s="4" t="s">
        <v>27242</v>
      </c>
      <c r="J4891" s="5" t="n">
        <f aca="false">LEN(K4891)</f>
        <v>18</v>
      </c>
      <c r="K4891" s="6" t="s">
        <v>27243</v>
      </c>
      <c r="L4891" s="4" t="s">
        <v>57</v>
      </c>
      <c r="M4891" s="4" t="s">
        <v>32</v>
      </c>
    </row>
    <row r="4892" customFormat="false" ht="15.75" hidden="false" customHeight="true" outlineLevel="0" collapsed="false">
      <c r="A4892" s="4" t="n">
        <v>11852</v>
      </c>
      <c r="B4892" s="4" t="s">
        <v>27244</v>
      </c>
      <c r="C4892" s="4"/>
      <c r="D4892" s="4" t="s">
        <v>27245</v>
      </c>
      <c r="E4892" s="5" t="s">
        <v>13772</v>
      </c>
      <c r="F4892" s="4" t="s">
        <v>13773</v>
      </c>
      <c r="G4892" s="4" t="s">
        <v>1610</v>
      </c>
      <c r="H4892" s="5" t="s">
        <v>27246</v>
      </c>
      <c r="I4892" s="4" t="s">
        <v>27247</v>
      </c>
      <c r="J4892" s="5" t="n">
        <f aca="false">LEN(K4892)</f>
        <v>18</v>
      </c>
      <c r="K4892" s="6" t="s">
        <v>27248</v>
      </c>
      <c r="L4892" s="4" t="s">
        <v>31</v>
      </c>
      <c r="M4892" s="4" t="s">
        <v>133</v>
      </c>
    </row>
    <row r="4893" customFormat="false" ht="15.75" hidden="false" customHeight="true" outlineLevel="0" collapsed="false">
      <c r="A4893" s="4" t="n">
        <v>11718</v>
      </c>
      <c r="B4893" s="4" t="s">
        <v>27249</v>
      </c>
      <c r="C4893" s="4"/>
      <c r="D4893" s="4" t="s">
        <v>27250</v>
      </c>
      <c r="E4893" s="5" t="s">
        <v>27251</v>
      </c>
      <c r="F4893" s="4" t="s">
        <v>12045</v>
      </c>
      <c r="G4893" s="4" t="s">
        <v>84</v>
      </c>
      <c r="H4893" s="5" t="s">
        <v>27252</v>
      </c>
      <c r="I4893" s="4" t="s">
        <v>27253</v>
      </c>
      <c r="J4893" s="5" t="n">
        <f aca="false">LEN(K4893)</f>
        <v>18</v>
      </c>
      <c r="K4893" s="6" t="s">
        <v>27254</v>
      </c>
      <c r="L4893" s="4" t="s">
        <v>21</v>
      </c>
      <c r="M4893" s="4" t="s">
        <v>31</v>
      </c>
    </row>
    <row r="4894" customFormat="false" ht="15.75" hidden="false" customHeight="true" outlineLevel="0" collapsed="false">
      <c r="A4894" s="4" t="n">
        <v>11649</v>
      </c>
      <c r="B4894" s="4" t="s">
        <v>27255</v>
      </c>
      <c r="C4894" s="4"/>
      <c r="D4894" s="4" t="s">
        <v>27256</v>
      </c>
      <c r="E4894" s="5" t="s">
        <v>248</v>
      </c>
      <c r="F4894" s="4" t="s">
        <v>249</v>
      </c>
      <c r="G4894" s="4" t="s">
        <v>250</v>
      </c>
      <c r="H4894" s="5" t="s">
        <v>27257</v>
      </c>
      <c r="I4894" s="4" t="s">
        <v>27258</v>
      </c>
      <c r="J4894" s="5" t="n">
        <f aca="false">LEN(K4894)</f>
        <v>18</v>
      </c>
      <c r="K4894" s="10" t="s">
        <v>27259</v>
      </c>
      <c r="L4894" s="4" t="s">
        <v>31</v>
      </c>
      <c r="M4894" s="4" t="s">
        <v>31</v>
      </c>
    </row>
    <row r="4895" customFormat="false" ht="15.75" hidden="false" customHeight="true" outlineLevel="0" collapsed="false">
      <c r="A4895" s="4" t="n">
        <v>11221</v>
      </c>
      <c r="B4895" s="4" t="s">
        <v>27260</v>
      </c>
      <c r="C4895" s="4"/>
      <c r="D4895" s="4" t="s">
        <v>27261</v>
      </c>
      <c r="E4895" s="5" t="s">
        <v>27262</v>
      </c>
      <c r="F4895" s="4" t="s">
        <v>26688</v>
      </c>
      <c r="G4895" s="4" t="s">
        <v>620</v>
      </c>
      <c r="H4895" s="5" t="s">
        <v>27263</v>
      </c>
      <c r="I4895" s="4" t="s">
        <v>27264</v>
      </c>
      <c r="J4895" s="5" t="n">
        <f aca="false">LEN(K4895)</f>
        <v>18</v>
      </c>
      <c r="K4895" s="6" t="s">
        <v>27265</v>
      </c>
      <c r="L4895" s="4" t="s">
        <v>31</v>
      </c>
      <c r="M4895" s="4" t="s">
        <v>2097</v>
      </c>
    </row>
    <row r="4896" customFormat="false" ht="15.75" hidden="false" customHeight="true" outlineLevel="0" collapsed="false">
      <c r="A4896" s="4" t="n">
        <v>12178</v>
      </c>
      <c r="B4896" s="4" t="s">
        <v>27266</v>
      </c>
      <c r="C4896" s="4"/>
      <c r="D4896" s="4" t="s">
        <v>27267</v>
      </c>
      <c r="E4896" s="5" t="s">
        <v>8476</v>
      </c>
      <c r="F4896" s="4" t="s">
        <v>8477</v>
      </c>
      <c r="G4896" s="4" t="s">
        <v>322</v>
      </c>
      <c r="H4896" s="5" t="s">
        <v>27268</v>
      </c>
      <c r="I4896" s="7" t="s">
        <v>27269</v>
      </c>
      <c r="J4896" s="5" t="n">
        <f aca="false">LEN(K4896)</f>
        <v>18</v>
      </c>
      <c r="K4896" s="6" t="s">
        <v>27270</v>
      </c>
      <c r="L4896" s="4" t="s">
        <v>57</v>
      </c>
      <c r="M4896" s="4" t="s">
        <v>32</v>
      </c>
    </row>
    <row r="4897" customFormat="false" ht="15.75" hidden="false" customHeight="true" outlineLevel="0" collapsed="false">
      <c r="A4897" s="4" t="n">
        <v>12339</v>
      </c>
      <c r="B4897" s="4" t="s">
        <v>27271</v>
      </c>
      <c r="C4897" s="4"/>
      <c r="D4897" s="4" t="s">
        <v>27272</v>
      </c>
      <c r="E4897" s="5" t="s">
        <v>27273</v>
      </c>
      <c r="F4897" s="4" t="s">
        <v>27274</v>
      </c>
      <c r="G4897" s="4" t="s">
        <v>2214</v>
      </c>
      <c r="H4897" s="5" t="s">
        <v>27275</v>
      </c>
      <c r="I4897" s="4" t="s">
        <v>27276</v>
      </c>
      <c r="J4897" s="5" t="n">
        <f aca="false">LEN(K4897)</f>
        <v>18</v>
      </c>
      <c r="K4897" s="6" t="s">
        <v>27277</v>
      </c>
      <c r="L4897" s="4" t="s">
        <v>78</v>
      </c>
      <c r="M4897" s="4" t="s">
        <v>1085</v>
      </c>
    </row>
    <row r="4898" customFormat="false" ht="15.75" hidden="false" customHeight="true" outlineLevel="0" collapsed="false">
      <c r="A4898" s="4" t="n">
        <v>12200</v>
      </c>
      <c r="B4898" s="4" t="s">
        <v>27278</v>
      </c>
      <c r="C4898" s="4"/>
      <c r="D4898" s="4" t="s">
        <v>27279</v>
      </c>
      <c r="E4898" s="5" t="s">
        <v>1465</v>
      </c>
      <c r="F4898" s="4" t="s">
        <v>430</v>
      </c>
      <c r="G4898" s="4" t="s">
        <v>431</v>
      </c>
      <c r="H4898" s="5" t="s">
        <v>27280</v>
      </c>
      <c r="I4898" s="4" t="s">
        <v>27281</v>
      </c>
      <c r="J4898" s="5" t="n">
        <f aca="false">LEN(K4898)</f>
        <v>18</v>
      </c>
      <c r="K4898" s="6" t="s">
        <v>27282</v>
      </c>
      <c r="L4898" s="4" t="s">
        <v>21</v>
      </c>
      <c r="M4898" s="4" t="s">
        <v>31</v>
      </c>
    </row>
    <row r="4899" customFormat="false" ht="15.75" hidden="false" customHeight="true" outlineLevel="0" collapsed="false">
      <c r="A4899" s="4" t="n">
        <v>11099</v>
      </c>
      <c r="B4899" s="4" t="s">
        <v>27283</v>
      </c>
      <c r="C4899" s="4"/>
      <c r="D4899" s="4" t="s">
        <v>27284</v>
      </c>
      <c r="E4899" s="5" t="s">
        <v>27285</v>
      </c>
      <c r="F4899" s="4" t="s">
        <v>27286</v>
      </c>
      <c r="G4899" s="4" t="s">
        <v>299</v>
      </c>
      <c r="H4899" s="5" t="s">
        <v>27287</v>
      </c>
      <c r="I4899" s="4" t="s">
        <v>27288</v>
      </c>
      <c r="J4899" s="5" t="n">
        <f aca="false">LEN(K4899)</f>
        <v>18</v>
      </c>
      <c r="K4899" s="6" t="s">
        <v>27289</v>
      </c>
      <c r="L4899" s="4" t="s">
        <v>57</v>
      </c>
      <c r="M4899" s="4" t="s">
        <v>317</v>
      </c>
    </row>
    <row r="4900" customFormat="false" ht="15.75" hidden="false" customHeight="true" outlineLevel="0" collapsed="false">
      <c r="A4900" s="4" t="n">
        <v>11444</v>
      </c>
      <c r="B4900" s="4" t="s">
        <v>27290</v>
      </c>
      <c r="C4900" s="4"/>
      <c r="D4900" s="4" t="s">
        <v>27291</v>
      </c>
      <c r="E4900" s="5" t="s">
        <v>14330</v>
      </c>
      <c r="F4900" s="4" t="s">
        <v>14331</v>
      </c>
      <c r="G4900" s="4" t="s">
        <v>332</v>
      </c>
      <c r="H4900" s="5" t="s">
        <v>27292</v>
      </c>
      <c r="I4900" s="4" t="s">
        <v>27293</v>
      </c>
      <c r="J4900" s="5" t="n">
        <f aca="false">LEN(K4900)</f>
        <v>18</v>
      </c>
      <c r="K4900" s="6" t="s">
        <v>27294</v>
      </c>
      <c r="L4900" s="4" t="s">
        <v>31</v>
      </c>
      <c r="M4900" s="4" t="s">
        <v>22</v>
      </c>
    </row>
    <row r="4901" customFormat="false" ht="15.75" hidden="false" customHeight="true" outlineLevel="0" collapsed="false">
      <c r="A4901" s="4" t="n">
        <v>11905</v>
      </c>
      <c r="B4901" s="4" t="s">
        <v>27295</v>
      </c>
      <c r="C4901" s="4"/>
      <c r="D4901" s="4" t="s">
        <v>27296</v>
      </c>
      <c r="E4901" s="5" t="s">
        <v>18951</v>
      </c>
      <c r="F4901" s="4" t="s">
        <v>364</v>
      </c>
      <c r="G4901" s="4" t="s">
        <v>364</v>
      </c>
      <c r="H4901" s="5" t="s">
        <v>27297</v>
      </c>
      <c r="I4901" s="4" t="s">
        <v>27298</v>
      </c>
      <c r="J4901" s="5" t="n">
        <f aca="false">LEN(K4901)</f>
        <v>18</v>
      </c>
      <c r="K4901" s="6" t="s">
        <v>27299</v>
      </c>
      <c r="L4901" s="4" t="s">
        <v>21</v>
      </c>
      <c r="M4901" s="4" t="s">
        <v>31</v>
      </c>
    </row>
    <row r="4902" customFormat="false" ht="15.75" hidden="false" customHeight="true" outlineLevel="0" collapsed="false">
      <c r="A4902" s="4" t="n">
        <v>11689</v>
      </c>
      <c r="B4902" s="4" t="s">
        <v>27300</v>
      </c>
      <c r="C4902" s="4"/>
      <c r="D4902" s="4" t="s">
        <v>27301</v>
      </c>
      <c r="E4902" s="5" t="s">
        <v>27302</v>
      </c>
      <c r="F4902" s="4" t="s">
        <v>27303</v>
      </c>
      <c r="G4902" s="4" t="s">
        <v>355</v>
      </c>
      <c r="H4902" s="5" t="s">
        <v>27304</v>
      </c>
      <c r="I4902" s="4" t="s">
        <v>27305</v>
      </c>
      <c r="J4902" s="5" t="n">
        <f aca="false">LEN(K4902)</f>
        <v>18</v>
      </c>
      <c r="K4902" s="6" t="str">
        <f aca="false">LOWER(SUBSTITUTE(SUBSTITUTE(SUBSTITUTE(SUBSTITUTE(SUBSTITUTE(SUBSTITUTE(SUBSTITUTE(B4902,"S.L.",""),"SL",""),"S.A.",""),"SA","")," ",""),".",""),",",""))&amp;".com"</f>
        <v>lajaymadelarte.com</v>
      </c>
      <c r="L4902" s="4" t="s">
        <v>21</v>
      </c>
      <c r="M4902" s="4" t="s">
        <v>31</v>
      </c>
    </row>
    <row r="4903" customFormat="false" ht="15.75" hidden="false" customHeight="true" outlineLevel="0" collapsed="false">
      <c r="A4903" s="4" t="n">
        <v>12341</v>
      </c>
      <c r="B4903" s="4" t="s">
        <v>27306</v>
      </c>
      <c r="C4903" s="4"/>
      <c r="D4903" s="4" t="s">
        <v>27307</v>
      </c>
      <c r="E4903" s="5" t="s">
        <v>27308</v>
      </c>
      <c r="F4903" s="4" t="s">
        <v>27309</v>
      </c>
      <c r="G4903" s="4" t="s">
        <v>464</v>
      </c>
      <c r="H4903" s="5" t="s">
        <v>27310</v>
      </c>
      <c r="I4903" s="4" t="s">
        <v>27311</v>
      </c>
      <c r="J4903" s="5" t="n">
        <f aca="false">LEN(K4903)</f>
        <v>18</v>
      </c>
      <c r="K4903" s="6" t="s">
        <v>27312</v>
      </c>
      <c r="L4903" s="4" t="s">
        <v>21</v>
      </c>
      <c r="M4903" s="4" t="s">
        <v>31</v>
      </c>
    </row>
    <row r="4904" customFormat="false" ht="15.75" hidden="false" customHeight="true" outlineLevel="0" collapsed="false">
      <c r="A4904" s="4" t="n">
        <v>11869</v>
      </c>
      <c r="B4904" s="4" t="s">
        <v>27313</v>
      </c>
      <c r="C4904" s="4"/>
      <c r="D4904" s="4" t="s">
        <v>27314</v>
      </c>
      <c r="E4904" s="5" t="s">
        <v>19172</v>
      </c>
      <c r="F4904" s="4" t="s">
        <v>478</v>
      </c>
      <c r="G4904" s="4" t="s">
        <v>37</v>
      </c>
      <c r="H4904" s="5" t="s">
        <v>27315</v>
      </c>
      <c r="I4904" s="4" t="s">
        <v>27316</v>
      </c>
      <c r="J4904" s="5" t="n">
        <f aca="false">LEN(K4904)</f>
        <v>18</v>
      </c>
      <c r="K4904" s="6" t="s">
        <v>27317</v>
      </c>
      <c r="L4904" s="4" t="s">
        <v>66</v>
      </c>
      <c r="M4904" s="4" t="s">
        <v>31</v>
      </c>
    </row>
    <row r="4905" customFormat="false" ht="15.75" hidden="false" customHeight="true" outlineLevel="0" collapsed="false">
      <c r="A4905" s="4" t="n">
        <v>11873</v>
      </c>
      <c r="B4905" s="4" t="s">
        <v>27318</v>
      </c>
      <c r="C4905" s="4"/>
      <c r="D4905" s="4" t="s">
        <v>27319</v>
      </c>
      <c r="E4905" s="5" t="s">
        <v>477</v>
      </c>
      <c r="F4905" s="4" t="s">
        <v>478</v>
      </c>
      <c r="G4905" s="4" t="s">
        <v>37</v>
      </c>
      <c r="H4905" s="5" t="s">
        <v>27320</v>
      </c>
      <c r="I4905" s="4" t="s">
        <v>27321</v>
      </c>
      <c r="J4905" s="5" t="n">
        <f aca="false">LEN(K4905)</f>
        <v>18</v>
      </c>
      <c r="K4905" s="10" t="s">
        <v>27322</v>
      </c>
      <c r="L4905" s="4" t="s">
        <v>21</v>
      </c>
      <c r="M4905" s="4" t="s">
        <v>1979</v>
      </c>
    </row>
    <row r="4906" customFormat="false" ht="15.75" hidden="false" customHeight="true" outlineLevel="0" collapsed="false">
      <c r="A4906" s="4" t="n">
        <v>11265</v>
      </c>
      <c r="B4906" s="4" t="s">
        <v>27323</v>
      </c>
      <c r="C4906" s="4"/>
      <c r="D4906" s="4" t="s">
        <v>27324</v>
      </c>
      <c r="E4906" s="5" t="s">
        <v>10467</v>
      </c>
      <c r="F4906" s="4" t="s">
        <v>10468</v>
      </c>
      <c r="G4906" s="4" t="s">
        <v>620</v>
      </c>
      <c r="H4906" s="5" t="s">
        <v>27325</v>
      </c>
      <c r="I4906" s="7" t="s">
        <v>27326</v>
      </c>
      <c r="J4906" s="5" t="n">
        <f aca="false">LEN(K4906)</f>
        <v>18</v>
      </c>
      <c r="K4906" s="6" t="s">
        <v>27327</v>
      </c>
      <c r="L4906" s="4" t="s">
        <v>31</v>
      </c>
      <c r="M4906" s="4" t="s">
        <v>1016</v>
      </c>
    </row>
    <row r="4907" customFormat="false" ht="15.75" hidden="false" customHeight="true" outlineLevel="0" collapsed="false">
      <c r="A4907" s="4" t="n">
        <v>11734</v>
      </c>
      <c r="B4907" s="4" t="s">
        <v>27328</v>
      </c>
      <c r="C4907" s="4"/>
      <c r="D4907" s="4" t="s">
        <v>27329</v>
      </c>
      <c r="E4907" s="5" t="s">
        <v>228</v>
      </c>
      <c r="F4907" s="4" t="s">
        <v>162</v>
      </c>
      <c r="G4907" s="4" t="s">
        <v>84</v>
      </c>
      <c r="H4907" s="5" t="s">
        <v>27330</v>
      </c>
      <c r="I4907" s="4" t="s">
        <v>27331</v>
      </c>
      <c r="J4907" s="5" t="n">
        <f aca="false">LEN(K4907)</f>
        <v>18</v>
      </c>
      <c r="K4907" s="6" t="s">
        <v>27332</v>
      </c>
      <c r="L4907" s="4" t="s">
        <v>21</v>
      </c>
      <c r="M4907" s="4" t="s">
        <v>31</v>
      </c>
    </row>
    <row r="4908" customFormat="false" ht="15.75" hidden="false" customHeight="true" outlineLevel="0" collapsed="false">
      <c r="A4908" s="4" t="n">
        <v>11939</v>
      </c>
      <c r="B4908" s="4" t="s">
        <v>27333</v>
      </c>
      <c r="C4908" s="4"/>
      <c r="D4908" s="4" t="s">
        <v>27334</v>
      </c>
      <c r="E4908" s="5" t="s">
        <v>27335</v>
      </c>
      <c r="F4908" s="4" t="s">
        <v>27336</v>
      </c>
      <c r="G4908" s="4" t="s">
        <v>1567</v>
      </c>
      <c r="H4908" s="5" t="s">
        <v>27337</v>
      </c>
      <c r="I4908" s="4" t="s">
        <v>27338</v>
      </c>
      <c r="J4908" s="5" t="n">
        <f aca="false">LEN(K4908)</f>
        <v>18</v>
      </c>
      <c r="K4908" s="10" t="s">
        <v>27339</v>
      </c>
      <c r="L4908" s="4" t="s">
        <v>31</v>
      </c>
      <c r="M4908" s="4" t="s">
        <v>32</v>
      </c>
    </row>
    <row r="4909" customFormat="false" ht="15.75" hidden="false" customHeight="true" outlineLevel="0" collapsed="false">
      <c r="A4909" s="4" t="n">
        <v>11386</v>
      </c>
      <c r="B4909" s="4" t="s">
        <v>27340</v>
      </c>
      <c r="C4909" s="4"/>
      <c r="D4909" s="4" t="s">
        <v>27341</v>
      </c>
      <c r="E4909" s="5" t="s">
        <v>6062</v>
      </c>
      <c r="F4909" s="4" t="s">
        <v>1389</v>
      </c>
      <c r="G4909" s="4" t="s">
        <v>1390</v>
      </c>
      <c r="H4909" s="5" t="s">
        <v>27342</v>
      </c>
      <c r="I4909" s="4" t="s">
        <v>27343</v>
      </c>
      <c r="J4909" s="5" t="n">
        <f aca="false">LEN(K4909)</f>
        <v>18</v>
      </c>
      <c r="K4909" s="6" t="s">
        <v>27344</v>
      </c>
      <c r="L4909" s="4" t="s">
        <v>21</v>
      </c>
      <c r="M4909" s="4" t="s">
        <v>317</v>
      </c>
    </row>
    <row r="4910" customFormat="false" ht="15.75" hidden="false" customHeight="true" outlineLevel="0" collapsed="false">
      <c r="A4910" s="4" t="n">
        <v>11140</v>
      </c>
      <c r="B4910" s="4" t="s">
        <v>27345</v>
      </c>
      <c r="C4910" s="4"/>
      <c r="D4910" s="4" t="s">
        <v>27346</v>
      </c>
      <c r="E4910" s="5" t="s">
        <v>27347</v>
      </c>
      <c r="F4910" s="4" t="s">
        <v>27348</v>
      </c>
      <c r="G4910" s="4" t="s">
        <v>27</v>
      </c>
      <c r="H4910" s="5" t="s">
        <v>27349</v>
      </c>
      <c r="I4910" s="7" t="s">
        <v>27350</v>
      </c>
      <c r="J4910" s="5" t="n">
        <f aca="false">LEN(K4910)</f>
        <v>18</v>
      </c>
      <c r="K4910" s="6" t="s">
        <v>27351</v>
      </c>
      <c r="L4910" s="4" t="s">
        <v>21</v>
      </c>
      <c r="M4910" s="4" t="s">
        <v>32</v>
      </c>
    </row>
    <row r="4911" customFormat="false" ht="27.75" hidden="false" customHeight="true" outlineLevel="0" collapsed="false">
      <c r="A4911" s="4" t="n">
        <v>5</v>
      </c>
      <c r="B4911" s="4" t="s">
        <v>27352</v>
      </c>
      <c r="C4911" s="4"/>
      <c r="D4911" s="4" t="s">
        <v>27353</v>
      </c>
      <c r="E4911" s="5" t="s">
        <v>27354</v>
      </c>
      <c r="F4911" s="4" t="s">
        <v>4675</v>
      </c>
      <c r="G4911" s="4" t="s">
        <v>431</v>
      </c>
      <c r="H4911" s="5" t="s">
        <v>27355</v>
      </c>
      <c r="I4911" s="7" t="s">
        <v>27356</v>
      </c>
      <c r="J4911" s="5" t="n">
        <f aca="false">LEN(K4911)</f>
        <v>18</v>
      </c>
      <c r="K4911" s="6" t="s">
        <v>27357</v>
      </c>
      <c r="L4911" s="4" t="s">
        <v>66</v>
      </c>
      <c r="M4911" s="4" t="s">
        <v>186</v>
      </c>
    </row>
    <row r="4912" customFormat="false" ht="15.75" hidden="false" customHeight="true" outlineLevel="0" collapsed="false">
      <c r="A4912" s="4" t="n">
        <v>15</v>
      </c>
      <c r="B4912" s="4" t="s">
        <v>27358</v>
      </c>
      <c r="C4912" s="4"/>
      <c r="D4912" s="4" t="s">
        <v>27359</v>
      </c>
      <c r="E4912" s="5" t="s">
        <v>2105</v>
      </c>
      <c r="F4912" s="4" t="s">
        <v>478</v>
      </c>
      <c r="G4912" s="4" t="s">
        <v>37</v>
      </c>
      <c r="H4912" s="5" t="s">
        <v>27360</v>
      </c>
      <c r="I4912" s="4" t="s">
        <v>27361</v>
      </c>
      <c r="J4912" s="5" t="n">
        <f aca="false">LEN(K4912)</f>
        <v>18</v>
      </c>
      <c r="K4912" s="10" t="s">
        <v>27362</v>
      </c>
      <c r="L4912" s="4" t="s">
        <v>57</v>
      </c>
      <c r="M4912" s="4" t="s">
        <v>2082</v>
      </c>
    </row>
    <row r="4913" customFormat="false" ht="15.75" hidden="false" customHeight="true" outlineLevel="0" collapsed="false">
      <c r="A4913" s="4" t="n">
        <v>24</v>
      </c>
      <c r="B4913" s="4" t="s">
        <v>27363</v>
      </c>
      <c r="C4913" s="4" t="s">
        <v>27364</v>
      </c>
      <c r="D4913" s="4" t="s">
        <v>27365</v>
      </c>
      <c r="E4913" s="5" t="s">
        <v>455</v>
      </c>
      <c r="F4913" s="4" t="s">
        <v>372</v>
      </c>
      <c r="G4913" s="4" t="s">
        <v>372</v>
      </c>
      <c r="H4913" s="5" t="s">
        <v>27366</v>
      </c>
      <c r="I4913" s="4" t="s">
        <v>27367</v>
      </c>
      <c r="J4913" s="5" t="n">
        <f aca="false">LEN(K4913)</f>
        <v>18</v>
      </c>
      <c r="K4913" s="10" t="s">
        <v>27368</v>
      </c>
      <c r="L4913" s="4" t="s">
        <v>31</v>
      </c>
      <c r="M4913" s="4" t="s">
        <v>31</v>
      </c>
    </row>
    <row r="4914" customFormat="false" ht="15.75" hidden="false" customHeight="true" outlineLevel="0" collapsed="false">
      <c r="A4914" s="4" t="n">
        <v>43</v>
      </c>
      <c r="B4914" s="4" t="s">
        <v>27369</v>
      </c>
      <c r="C4914" s="4"/>
      <c r="D4914" s="4" t="s">
        <v>27370</v>
      </c>
      <c r="E4914" s="5" t="n">
        <v>3501</v>
      </c>
      <c r="F4914" s="4" t="s">
        <v>45</v>
      </c>
      <c r="G4914" s="4" t="s">
        <v>27</v>
      </c>
      <c r="H4914" s="5" t="s">
        <v>27371</v>
      </c>
      <c r="I4914" s="4" t="s">
        <v>27372</v>
      </c>
      <c r="J4914" s="5" t="n">
        <f aca="false">LEN(K4914)</f>
        <v>18</v>
      </c>
      <c r="K4914" s="10" t="s">
        <v>27373</v>
      </c>
      <c r="L4914" s="4" t="s">
        <v>31</v>
      </c>
      <c r="M4914" s="4" t="s">
        <v>31</v>
      </c>
    </row>
    <row r="4915" customFormat="false" ht="15.75" hidden="false" customHeight="true" outlineLevel="0" collapsed="false">
      <c r="A4915" s="4" t="n">
        <v>46</v>
      </c>
      <c r="B4915" s="4" t="s">
        <v>27374</v>
      </c>
      <c r="C4915" s="4"/>
      <c r="D4915" s="4" t="s">
        <v>27375</v>
      </c>
      <c r="E4915" s="5" t="s">
        <v>27376</v>
      </c>
      <c r="F4915" s="4" t="s">
        <v>1155</v>
      </c>
      <c r="G4915" s="4" t="s">
        <v>1155</v>
      </c>
      <c r="H4915" s="5" t="s">
        <v>27377</v>
      </c>
      <c r="I4915" s="4" t="s">
        <v>27378</v>
      </c>
      <c r="J4915" s="5" t="n">
        <f aca="false">LEN(K4915)</f>
        <v>18</v>
      </c>
      <c r="K4915" s="10" t="s">
        <v>27379</v>
      </c>
      <c r="L4915" s="4" t="s">
        <v>31</v>
      </c>
      <c r="M4915" s="4" t="s">
        <v>31</v>
      </c>
    </row>
    <row r="4916" customFormat="false" ht="15.75" hidden="false" customHeight="true" outlineLevel="0" collapsed="false">
      <c r="A4916" s="4" t="n">
        <v>52</v>
      </c>
      <c r="B4916" s="4" t="s">
        <v>27380</v>
      </c>
      <c r="C4916" s="4"/>
      <c r="D4916" s="4" t="s">
        <v>27381</v>
      </c>
      <c r="E4916" s="5" t="n">
        <v>7818</v>
      </c>
      <c r="F4916" s="4" t="s">
        <v>122</v>
      </c>
      <c r="G4916" s="4" t="s">
        <v>84</v>
      </c>
      <c r="H4916" s="5" t="s">
        <v>27382</v>
      </c>
      <c r="I4916" s="4" t="s">
        <v>27383</v>
      </c>
      <c r="J4916" s="5" t="n">
        <f aca="false">LEN(K4916)</f>
        <v>18</v>
      </c>
      <c r="K4916" s="6" t="s">
        <v>27384</v>
      </c>
      <c r="L4916" s="4" t="s">
        <v>31</v>
      </c>
      <c r="M4916" s="4" t="s">
        <v>31</v>
      </c>
    </row>
    <row r="4917" customFormat="false" ht="15.75" hidden="false" customHeight="true" outlineLevel="0" collapsed="false">
      <c r="A4917" s="4" t="n">
        <v>54</v>
      </c>
      <c r="B4917" s="4" t="s">
        <v>27385</v>
      </c>
      <c r="C4917" s="4"/>
      <c r="D4917" s="4" t="s">
        <v>27386</v>
      </c>
      <c r="E4917" s="5" t="n">
        <v>7560</v>
      </c>
      <c r="F4917" s="4" t="s">
        <v>888</v>
      </c>
      <c r="G4917" s="4" t="s">
        <v>84</v>
      </c>
      <c r="H4917" s="5" t="s">
        <v>27387</v>
      </c>
      <c r="I4917" s="4" t="s">
        <v>27388</v>
      </c>
      <c r="J4917" s="5" t="n">
        <f aca="false">LEN(K4917)</f>
        <v>18</v>
      </c>
      <c r="K4917" s="6" t="s">
        <v>27389</v>
      </c>
      <c r="L4917" s="4" t="s">
        <v>66</v>
      </c>
      <c r="M4917" s="4" t="s">
        <v>31</v>
      </c>
    </row>
    <row r="4918" customFormat="false" ht="15.75" hidden="false" customHeight="true" outlineLevel="0" collapsed="false">
      <c r="A4918" s="4" t="n">
        <v>62</v>
      </c>
      <c r="B4918" s="4" t="s">
        <v>27390</v>
      </c>
      <c r="C4918" s="4"/>
      <c r="D4918" s="4" t="s">
        <v>27391</v>
      </c>
      <c r="E4918" s="5" t="s">
        <v>8496</v>
      </c>
      <c r="F4918" s="4" t="s">
        <v>3555</v>
      </c>
      <c r="G4918" s="4" t="s">
        <v>84</v>
      </c>
      <c r="H4918" s="5" t="s">
        <v>27392</v>
      </c>
      <c r="I4918" s="4" t="s">
        <v>27393</v>
      </c>
      <c r="J4918" s="5" t="n">
        <f aca="false">LEN(K4918)</f>
        <v>18</v>
      </c>
      <c r="K4918" s="10" t="s">
        <v>27394</v>
      </c>
      <c r="L4918" s="4" t="s">
        <v>66</v>
      </c>
      <c r="M4918" s="4" t="s">
        <v>31</v>
      </c>
    </row>
    <row r="4919" customFormat="false" ht="15.75" hidden="false" customHeight="true" outlineLevel="0" collapsed="false">
      <c r="A4919" s="4" t="n">
        <v>80</v>
      </c>
      <c r="B4919" s="4" t="s">
        <v>27395</v>
      </c>
      <c r="C4919" s="4"/>
      <c r="D4919" s="4" t="s">
        <v>27396</v>
      </c>
      <c r="E4919" s="5" t="n">
        <v>7610</v>
      </c>
      <c r="F4919" s="4" t="s">
        <v>83</v>
      </c>
      <c r="G4919" s="4" t="s">
        <v>84</v>
      </c>
      <c r="H4919" s="5" t="s">
        <v>27397</v>
      </c>
      <c r="I4919" s="4" t="s">
        <v>27398</v>
      </c>
      <c r="J4919" s="5" t="n">
        <f aca="false">LEN(K4919)</f>
        <v>18</v>
      </c>
      <c r="K4919" s="10" t="s">
        <v>27399</v>
      </c>
      <c r="L4919" s="4" t="s">
        <v>21</v>
      </c>
      <c r="M4919" s="4" t="s">
        <v>2139</v>
      </c>
    </row>
    <row r="4920" customFormat="false" ht="15.75" hidden="false" customHeight="true" outlineLevel="0" collapsed="false">
      <c r="A4920" s="4" t="n">
        <v>85</v>
      </c>
      <c r="B4920" s="4" t="s">
        <v>27400</v>
      </c>
      <c r="C4920" s="4" t="s">
        <v>27401</v>
      </c>
      <c r="D4920" s="4" t="s">
        <v>27402</v>
      </c>
      <c r="E4920" s="5" t="n">
        <v>17240</v>
      </c>
      <c r="F4920" s="4" t="s">
        <v>27403</v>
      </c>
      <c r="G4920" s="4" t="s">
        <v>146</v>
      </c>
      <c r="H4920" s="5" t="s">
        <v>27404</v>
      </c>
      <c r="I4920" s="4" t="s">
        <v>27405</v>
      </c>
      <c r="J4920" s="5" t="n">
        <f aca="false">LEN(K4920)</f>
        <v>18</v>
      </c>
      <c r="K4920" s="10" t="s">
        <v>27406</v>
      </c>
      <c r="L4920" s="4" t="s">
        <v>66</v>
      </c>
      <c r="M4920" s="4" t="s">
        <v>336</v>
      </c>
    </row>
    <row r="4921" customFormat="false" ht="15.75" hidden="false" customHeight="true" outlineLevel="0" collapsed="false">
      <c r="A4921" s="4" t="n">
        <v>92</v>
      </c>
      <c r="B4921" s="4" t="s">
        <v>27407</v>
      </c>
      <c r="C4921" s="4" t="s">
        <v>27408</v>
      </c>
      <c r="D4921" s="4" t="s">
        <v>27409</v>
      </c>
      <c r="E4921" s="5" t="s">
        <v>12124</v>
      </c>
      <c r="F4921" s="4" t="s">
        <v>12125</v>
      </c>
      <c r="G4921" s="4" t="s">
        <v>146</v>
      </c>
      <c r="H4921" s="5" t="s">
        <v>27410</v>
      </c>
      <c r="I4921" s="4" t="s">
        <v>27411</v>
      </c>
      <c r="J4921" s="5" t="n">
        <f aca="false">LEN(K4921)</f>
        <v>18</v>
      </c>
      <c r="K4921" s="6" t="s">
        <v>27412</v>
      </c>
      <c r="L4921" s="4" t="s">
        <v>31</v>
      </c>
      <c r="M4921" s="4" t="s">
        <v>133</v>
      </c>
    </row>
    <row r="4922" customFormat="false" ht="15.75" hidden="false" customHeight="true" outlineLevel="0" collapsed="false">
      <c r="A4922" s="4" t="n">
        <v>103</v>
      </c>
      <c r="B4922" s="4" t="s">
        <v>27413</v>
      </c>
      <c r="C4922" s="4"/>
      <c r="D4922" s="4" t="s">
        <v>27414</v>
      </c>
      <c r="E4922" s="5" t="s">
        <v>26230</v>
      </c>
      <c r="F4922" s="4" t="s">
        <v>1574</v>
      </c>
      <c r="G4922" s="4" t="s">
        <v>1574</v>
      </c>
      <c r="H4922" s="5" t="s">
        <v>27415</v>
      </c>
      <c r="I4922" s="4" t="s">
        <v>27416</v>
      </c>
      <c r="J4922" s="5" t="n">
        <f aca="false">LEN(K4922)</f>
        <v>18</v>
      </c>
      <c r="K4922" s="6" t="s">
        <v>27417</v>
      </c>
      <c r="L4922" s="4" t="s">
        <v>21</v>
      </c>
      <c r="M4922" s="4" t="s">
        <v>27418</v>
      </c>
    </row>
    <row r="4923" customFormat="false" ht="15.75" hidden="false" customHeight="true" outlineLevel="0" collapsed="false">
      <c r="A4923" s="4" t="n">
        <v>104</v>
      </c>
      <c r="B4923" s="4" t="s">
        <v>27419</v>
      </c>
      <c r="C4923" s="4"/>
      <c r="D4923" s="4" t="s">
        <v>27420</v>
      </c>
      <c r="E4923" s="5" t="s">
        <v>27421</v>
      </c>
      <c r="F4923" s="4" t="s">
        <v>1574</v>
      </c>
      <c r="G4923" s="4" t="s">
        <v>1574</v>
      </c>
      <c r="H4923" s="5" t="s">
        <v>27422</v>
      </c>
      <c r="I4923" s="15" t="s">
        <v>27423</v>
      </c>
      <c r="J4923" s="5" t="n">
        <f aca="false">LEN(K4923)</f>
        <v>18</v>
      </c>
      <c r="K4923" s="24" t="s">
        <v>27417</v>
      </c>
      <c r="L4923" s="4" t="s">
        <v>66</v>
      </c>
      <c r="M4923" s="4" t="s">
        <v>7936</v>
      </c>
    </row>
    <row r="4924" customFormat="false" ht="15.75" hidden="false" customHeight="true" outlineLevel="0" collapsed="false">
      <c r="A4924" s="4" t="n">
        <v>121</v>
      </c>
      <c r="B4924" s="4" t="s">
        <v>27424</v>
      </c>
      <c r="C4924" s="4"/>
      <c r="D4924" s="4" t="s">
        <v>27425</v>
      </c>
      <c r="E4924" s="5" t="s">
        <v>27426</v>
      </c>
      <c r="F4924" s="4" t="s">
        <v>26830</v>
      </c>
      <c r="G4924" s="4" t="s">
        <v>882</v>
      </c>
      <c r="H4924" s="5" t="s">
        <v>27427</v>
      </c>
      <c r="I4924" s="7" t="s">
        <v>27428</v>
      </c>
      <c r="J4924" s="5" t="n">
        <f aca="false">LEN(K4924)</f>
        <v>18</v>
      </c>
      <c r="K4924" s="5" t="s">
        <v>27429</v>
      </c>
      <c r="L4924" s="4" t="s">
        <v>78</v>
      </c>
      <c r="M4924" s="4" t="s">
        <v>1793</v>
      </c>
    </row>
    <row r="4925" customFormat="false" ht="15.75" hidden="false" customHeight="true" outlineLevel="0" collapsed="false">
      <c r="A4925" s="4" t="n">
        <v>135</v>
      </c>
      <c r="B4925" s="4" t="s">
        <v>27430</v>
      </c>
      <c r="C4925" s="4" t="s">
        <v>27431</v>
      </c>
      <c r="D4925" s="4" t="s">
        <v>27432</v>
      </c>
      <c r="E4925" s="5" t="s">
        <v>144</v>
      </c>
      <c r="F4925" s="4" t="s">
        <v>145</v>
      </c>
      <c r="G4925" s="4" t="s">
        <v>146</v>
      </c>
      <c r="H4925" s="5" t="s">
        <v>27433</v>
      </c>
      <c r="I4925" s="4" t="s">
        <v>27434</v>
      </c>
      <c r="J4925" s="5" t="n">
        <f aca="false">LEN(K4925)</f>
        <v>18</v>
      </c>
      <c r="K4925" s="6" t="s">
        <v>27435</v>
      </c>
      <c r="L4925" s="4" t="s">
        <v>66</v>
      </c>
      <c r="M4925" s="4" t="s">
        <v>2896</v>
      </c>
    </row>
    <row r="4926" customFormat="false" ht="15.75" hidden="false" customHeight="true" outlineLevel="0" collapsed="false">
      <c r="A4926" s="4" t="n">
        <v>134</v>
      </c>
      <c r="B4926" s="4" t="s">
        <v>27436</v>
      </c>
      <c r="C4926" s="4" t="s">
        <v>27437</v>
      </c>
      <c r="D4926" s="4" t="s">
        <v>27438</v>
      </c>
      <c r="E4926" s="5" t="s">
        <v>144</v>
      </c>
      <c r="F4926" s="4" t="s">
        <v>145</v>
      </c>
      <c r="G4926" s="4" t="s">
        <v>146</v>
      </c>
      <c r="H4926" s="5" t="s">
        <v>27433</v>
      </c>
      <c r="I4926" s="4" t="s">
        <v>27439</v>
      </c>
      <c r="J4926" s="5" t="n">
        <f aca="false">LEN(K4926)</f>
        <v>18</v>
      </c>
      <c r="K4926" s="10" t="s">
        <v>27435</v>
      </c>
      <c r="L4926" s="4" t="s">
        <v>66</v>
      </c>
      <c r="M4926" s="4" t="s">
        <v>31</v>
      </c>
    </row>
    <row r="4927" customFormat="false" ht="15.75" hidden="false" customHeight="true" outlineLevel="0" collapsed="false">
      <c r="A4927" s="4" t="n">
        <v>146</v>
      </c>
      <c r="B4927" s="4" t="s">
        <v>27440</v>
      </c>
      <c r="C4927" s="4"/>
      <c r="D4927" s="4" t="s">
        <v>27441</v>
      </c>
      <c r="E4927" s="5" t="s">
        <v>15728</v>
      </c>
      <c r="F4927" s="4" t="s">
        <v>2093</v>
      </c>
      <c r="G4927" s="4" t="s">
        <v>2093</v>
      </c>
      <c r="H4927" s="5" t="s">
        <v>27442</v>
      </c>
      <c r="I4927" s="7" t="s">
        <v>27443</v>
      </c>
      <c r="J4927" s="5" t="n">
        <f aca="false">LEN(K4927)</f>
        <v>18</v>
      </c>
      <c r="K4927" s="6" t="s">
        <v>27444</v>
      </c>
      <c r="L4927" s="4" t="s">
        <v>78</v>
      </c>
      <c r="M4927" s="4" t="s">
        <v>918</v>
      </c>
    </row>
    <row r="4928" customFormat="false" ht="15.75" hidden="false" customHeight="true" outlineLevel="0" collapsed="false">
      <c r="A4928" s="4" t="n">
        <v>149</v>
      </c>
      <c r="B4928" s="4" t="s">
        <v>27445</v>
      </c>
      <c r="C4928" s="4"/>
      <c r="D4928" s="4" t="s">
        <v>27446</v>
      </c>
      <c r="E4928" s="5" t="s">
        <v>1644</v>
      </c>
      <c r="F4928" s="4" t="s">
        <v>1645</v>
      </c>
      <c r="G4928" s="4" t="s">
        <v>84</v>
      </c>
      <c r="H4928" s="5" t="s">
        <v>27447</v>
      </c>
      <c r="I4928" s="7" t="s">
        <v>27448</v>
      </c>
      <c r="J4928" s="5" t="n">
        <f aca="false">LEN(K4928)</f>
        <v>18</v>
      </c>
      <c r="K4928" s="5" t="s">
        <v>27449</v>
      </c>
      <c r="L4928" s="4" t="s">
        <v>66</v>
      </c>
      <c r="M4928" s="4" t="s">
        <v>3895</v>
      </c>
    </row>
    <row r="4929" customFormat="false" ht="15.75" hidden="false" customHeight="true" outlineLevel="0" collapsed="false">
      <c r="A4929" s="4" t="n">
        <v>150</v>
      </c>
      <c r="B4929" s="4" t="s">
        <v>27450</v>
      </c>
      <c r="C4929" s="4"/>
      <c r="D4929" s="4" t="s">
        <v>27451</v>
      </c>
      <c r="E4929" s="5" t="s">
        <v>5756</v>
      </c>
      <c r="F4929" s="4" t="s">
        <v>5757</v>
      </c>
      <c r="G4929" s="4" t="s">
        <v>431</v>
      </c>
      <c r="H4929" s="5" t="s">
        <v>27447</v>
      </c>
      <c r="I4929" s="4" t="s">
        <v>27448</v>
      </c>
      <c r="J4929" s="5" t="n">
        <f aca="false">LEN(K4929)</f>
        <v>18</v>
      </c>
      <c r="K4929" s="6" t="s">
        <v>27449</v>
      </c>
      <c r="L4929" s="4" t="s">
        <v>31</v>
      </c>
      <c r="M4929" s="4" t="s">
        <v>7964</v>
      </c>
    </row>
    <row r="4930" customFormat="false" ht="15.75" hidden="false" customHeight="true" outlineLevel="0" collapsed="false">
      <c r="A4930" s="4" t="n">
        <v>151</v>
      </c>
      <c r="B4930" s="4" t="s">
        <v>27452</v>
      </c>
      <c r="C4930" s="4"/>
      <c r="D4930" s="4" t="s">
        <v>27453</v>
      </c>
      <c r="E4930" s="5" t="n">
        <v>46191</v>
      </c>
      <c r="F4930" s="4" t="s">
        <v>27454</v>
      </c>
      <c r="G4930" s="4" t="s">
        <v>18</v>
      </c>
      <c r="H4930" s="5" t="s">
        <v>27455</v>
      </c>
      <c r="I4930" s="4" t="s">
        <v>27456</v>
      </c>
      <c r="J4930" s="5" t="n">
        <f aca="false">LEN(K4930)</f>
        <v>18</v>
      </c>
      <c r="K4930" s="6" t="str">
        <f aca="false">LOWER(SUBSTITUTE(SUBSTITUTE(SUBSTITUTE(SUBSTITUTE(SUBSTITUTE(SUBSTITUTE(SUBSTITUTE(B4930,"S.L.",""),"SL",""),"S.A.",""),"SA","")," ",""),".",""),",",""))&amp;".com"</f>
        <v>masdecanicatti.com</v>
      </c>
      <c r="L4930" s="4" t="s">
        <v>31</v>
      </c>
      <c r="M4930" s="4" t="s">
        <v>695</v>
      </c>
    </row>
    <row r="4931" customFormat="false" ht="15.75" hidden="false" customHeight="true" outlineLevel="0" collapsed="false">
      <c r="A4931" s="4" t="n">
        <v>205</v>
      </c>
      <c r="B4931" s="4" t="s">
        <v>27457</v>
      </c>
      <c r="C4931" s="4"/>
      <c r="D4931" s="4" t="s">
        <v>27458</v>
      </c>
      <c r="E4931" s="5" t="s">
        <v>2739</v>
      </c>
      <c r="F4931" s="4" t="s">
        <v>2733</v>
      </c>
      <c r="G4931" s="4" t="s">
        <v>313</v>
      </c>
      <c r="H4931" s="5" t="s">
        <v>27459</v>
      </c>
      <c r="I4931" s="7" t="s">
        <v>27460</v>
      </c>
      <c r="J4931" s="5" t="n">
        <f aca="false">LEN(K4931)</f>
        <v>18</v>
      </c>
      <c r="K4931" s="6" t="s">
        <v>27461</v>
      </c>
      <c r="L4931" s="4" t="s">
        <v>78</v>
      </c>
      <c r="M4931" s="4" t="s">
        <v>4894</v>
      </c>
    </row>
    <row r="4932" customFormat="false" ht="15.75" hidden="false" customHeight="true" outlineLevel="0" collapsed="false">
      <c r="A4932" s="4" t="n">
        <v>212</v>
      </c>
      <c r="B4932" s="4" t="s">
        <v>27462</v>
      </c>
      <c r="C4932" s="4"/>
      <c r="D4932" s="4" t="s">
        <v>27463</v>
      </c>
      <c r="E4932" s="5" t="s">
        <v>27464</v>
      </c>
      <c r="F4932" s="4" t="s">
        <v>27465</v>
      </c>
      <c r="G4932" s="4" t="s">
        <v>18</v>
      </c>
      <c r="H4932" s="5" t="s">
        <v>27466</v>
      </c>
      <c r="I4932" s="7" t="s">
        <v>27467</v>
      </c>
      <c r="J4932" s="5" t="n">
        <f aca="false">LEN(K4932)</f>
        <v>18</v>
      </c>
      <c r="K4932" s="6" t="s">
        <v>27468</v>
      </c>
      <c r="L4932" s="4" t="s">
        <v>21</v>
      </c>
      <c r="M4932" s="4" t="s">
        <v>2435</v>
      </c>
    </row>
    <row r="4933" customFormat="false" ht="15.75" hidden="false" customHeight="true" outlineLevel="0" collapsed="false">
      <c r="A4933" s="4" t="n">
        <v>215</v>
      </c>
      <c r="B4933" s="4" t="s">
        <v>27469</v>
      </c>
      <c r="C4933" s="4"/>
      <c r="D4933" s="4" t="s">
        <v>27470</v>
      </c>
      <c r="E4933" s="5" t="s">
        <v>782</v>
      </c>
      <c r="F4933" s="4" t="s">
        <v>783</v>
      </c>
      <c r="G4933" s="4" t="s">
        <v>154</v>
      </c>
      <c r="H4933" s="5" t="s">
        <v>27471</v>
      </c>
      <c r="I4933" s="7" t="s">
        <v>27472</v>
      </c>
      <c r="J4933" s="5" t="n">
        <f aca="false">LEN(K4933)</f>
        <v>18</v>
      </c>
      <c r="K4933" s="6" t="s">
        <v>27473</v>
      </c>
      <c r="L4933" s="4" t="s">
        <v>57</v>
      </c>
      <c r="M4933" s="4" t="s">
        <v>2139</v>
      </c>
    </row>
    <row r="4934" customFormat="false" ht="15.75" hidden="false" customHeight="true" outlineLevel="0" collapsed="false">
      <c r="A4934" s="4" t="n">
        <v>228</v>
      </c>
      <c r="B4934" s="4" t="s">
        <v>27474</v>
      </c>
      <c r="C4934" s="4"/>
      <c r="D4934" s="4" t="s">
        <v>27475</v>
      </c>
      <c r="E4934" s="5" t="n">
        <v>7713</v>
      </c>
      <c r="F4934" s="4" t="s">
        <v>5150</v>
      </c>
      <c r="G4934" s="4" t="s">
        <v>84</v>
      </c>
      <c r="H4934" s="5" t="s">
        <v>27476</v>
      </c>
      <c r="I4934" s="4" t="s">
        <v>27477</v>
      </c>
      <c r="J4934" s="5" t="n">
        <f aca="false">LEN(K4934)</f>
        <v>18</v>
      </c>
      <c r="K4934" s="5" t="s">
        <v>27478</v>
      </c>
      <c r="L4934" s="4" t="s">
        <v>31</v>
      </c>
      <c r="M4934" s="4" t="s">
        <v>4901</v>
      </c>
    </row>
    <row r="4935" customFormat="false" ht="15.75" hidden="false" customHeight="true" outlineLevel="0" collapsed="false">
      <c r="A4935" s="4" t="n">
        <v>242</v>
      </c>
      <c r="B4935" s="4" t="s">
        <v>27479</v>
      </c>
      <c r="C4935" s="4"/>
      <c r="D4935" s="4" t="s">
        <v>27480</v>
      </c>
      <c r="E4935" s="5" t="s">
        <v>2204</v>
      </c>
      <c r="F4935" s="4" t="s">
        <v>2205</v>
      </c>
      <c r="G4935" s="4" t="s">
        <v>1574</v>
      </c>
      <c r="H4935" s="5" t="s">
        <v>27481</v>
      </c>
      <c r="I4935" s="4" t="s">
        <v>27482</v>
      </c>
      <c r="J4935" s="5" t="n">
        <f aca="false">LEN(K4935)</f>
        <v>18</v>
      </c>
      <c r="K4935" s="6" t="s">
        <v>27483</v>
      </c>
      <c r="L4935" s="4" t="s">
        <v>31</v>
      </c>
      <c r="M4935" s="4" t="s">
        <v>317</v>
      </c>
    </row>
    <row r="4936" customFormat="false" ht="15.75" hidden="false" customHeight="true" outlineLevel="0" collapsed="false">
      <c r="A4936" s="4" t="n">
        <v>243</v>
      </c>
      <c r="B4936" s="4" t="s">
        <v>27484</v>
      </c>
      <c r="C4936" s="4"/>
      <c r="D4936" s="4" t="s">
        <v>27485</v>
      </c>
      <c r="E4936" s="5" t="s">
        <v>2204</v>
      </c>
      <c r="F4936" s="4" t="s">
        <v>2205</v>
      </c>
      <c r="G4936" s="4" t="s">
        <v>1574</v>
      </c>
      <c r="H4936" s="5" t="s">
        <v>27481</v>
      </c>
      <c r="I4936" s="4" t="s">
        <v>27482</v>
      </c>
      <c r="J4936" s="5" t="n">
        <f aca="false">LEN(K4936)</f>
        <v>18</v>
      </c>
      <c r="K4936" s="6" t="s">
        <v>27483</v>
      </c>
      <c r="L4936" s="4" t="s">
        <v>21</v>
      </c>
      <c r="M4936" s="4" t="s">
        <v>435</v>
      </c>
    </row>
    <row r="4937" customFormat="false" ht="15.75" hidden="false" customHeight="true" outlineLevel="0" collapsed="false">
      <c r="A4937" s="4" t="n">
        <v>244</v>
      </c>
      <c r="B4937" s="4" t="s">
        <v>27486</v>
      </c>
      <c r="C4937" s="4"/>
      <c r="D4937" s="4" t="s">
        <v>27487</v>
      </c>
      <c r="E4937" s="5" t="n">
        <v>40181</v>
      </c>
      <c r="F4937" s="4" t="s">
        <v>27488</v>
      </c>
      <c r="G4937" s="4" t="s">
        <v>1482</v>
      </c>
      <c r="H4937" s="5" t="s">
        <v>27489</v>
      </c>
      <c r="I4937" s="7" t="s">
        <v>27490</v>
      </c>
      <c r="J4937" s="5" t="n">
        <f aca="false">LEN(K4937)</f>
        <v>18</v>
      </c>
      <c r="K4937" s="6" t="s">
        <v>27491</v>
      </c>
      <c r="L4937" s="4" t="s">
        <v>21</v>
      </c>
      <c r="M4937" s="4" t="s">
        <v>32</v>
      </c>
    </row>
    <row r="4938" customFormat="false" ht="15.75" hidden="false" customHeight="true" outlineLevel="0" collapsed="false">
      <c r="A4938" s="4" t="n">
        <v>245</v>
      </c>
      <c r="B4938" s="4" t="s">
        <v>27492</v>
      </c>
      <c r="C4938" s="4"/>
      <c r="D4938" s="4" t="s">
        <v>27493</v>
      </c>
      <c r="E4938" s="5" t="s">
        <v>384</v>
      </c>
      <c r="F4938" s="4" t="s">
        <v>205</v>
      </c>
      <c r="G4938" s="4" t="s">
        <v>205</v>
      </c>
      <c r="H4938" s="5" t="s">
        <v>27494</v>
      </c>
      <c r="I4938" s="7" t="s">
        <v>27495</v>
      </c>
      <c r="J4938" s="5" t="n">
        <f aca="false">LEN(K4938)</f>
        <v>18</v>
      </c>
      <c r="K4938" s="6" t="s">
        <v>27496</v>
      </c>
      <c r="L4938" s="4" t="s">
        <v>637</v>
      </c>
      <c r="M4938" s="4" t="s">
        <v>326</v>
      </c>
    </row>
    <row r="4939" customFormat="false" ht="15.75" hidden="false" customHeight="true" outlineLevel="0" collapsed="false">
      <c r="A4939" s="4" t="n">
        <v>269</v>
      </c>
      <c r="B4939" s="4" t="s">
        <v>27497</v>
      </c>
      <c r="C4939" s="4"/>
      <c r="D4939" s="4" t="s">
        <v>27498</v>
      </c>
      <c r="E4939" s="5" t="s">
        <v>2052</v>
      </c>
      <c r="F4939" s="4" t="s">
        <v>205</v>
      </c>
      <c r="G4939" s="4" t="s">
        <v>205</v>
      </c>
      <c r="H4939" s="5" t="s">
        <v>27499</v>
      </c>
      <c r="I4939" s="4" t="s">
        <v>25321</v>
      </c>
      <c r="J4939" s="5" t="n">
        <f aca="false">LEN(K4939)</f>
        <v>18</v>
      </c>
      <c r="K4939" s="6" t="s">
        <v>27500</v>
      </c>
      <c r="L4939" s="4" t="s">
        <v>78</v>
      </c>
      <c r="M4939" s="4" t="s">
        <v>31</v>
      </c>
    </row>
    <row r="4940" customFormat="false" ht="15.75" hidden="false" customHeight="true" outlineLevel="0" collapsed="false">
      <c r="A4940" s="4" t="n">
        <v>324</v>
      </c>
      <c r="B4940" s="4" t="s">
        <v>27501</v>
      </c>
      <c r="C4940" s="4"/>
      <c r="D4940" s="4" t="s">
        <v>27502</v>
      </c>
      <c r="E4940" s="5" t="n">
        <v>28037</v>
      </c>
      <c r="F4940" s="4" t="s">
        <v>205</v>
      </c>
      <c r="G4940" s="4" t="s">
        <v>205</v>
      </c>
      <c r="H4940" s="5" t="s">
        <v>27503</v>
      </c>
      <c r="I4940" s="4" t="s">
        <v>27504</v>
      </c>
      <c r="J4940" s="5" t="n">
        <f aca="false">LEN(K4940)</f>
        <v>18</v>
      </c>
      <c r="K4940" s="6" t="s">
        <v>27461</v>
      </c>
      <c r="L4940" s="4" t="s">
        <v>78</v>
      </c>
      <c r="M4940" s="4" t="s">
        <v>435</v>
      </c>
    </row>
    <row r="4941" customFormat="false" ht="15.75" hidden="false" customHeight="true" outlineLevel="0" collapsed="false">
      <c r="A4941" s="4" t="n">
        <v>347</v>
      </c>
      <c r="B4941" s="4" t="s">
        <v>27505</v>
      </c>
      <c r="C4941" s="4"/>
      <c r="D4941" s="4" t="s">
        <v>27506</v>
      </c>
      <c r="E4941" s="5" t="n">
        <v>28028</v>
      </c>
      <c r="F4941" s="4" t="s">
        <v>205</v>
      </c>
      <c r="G4941" s="4" t="s">
        <v>205</v>
      </c>
      <c r="H4941" s="5" t="s">
        <v>27507</v>
      </c>
      <c r="I4941" s="4" t="s">
        <v>27508</v>
      </c>
      <c r="J4941" s="5" t="n">
        <f aca="false">LEN(K4941)</f>
        <v>18</v>
      </c>
      <c r="K4941" s="6" t="s">
        <v>27509</v>
      </c>
      <c r="L4941" s="4" t="s">
        <v>31</v>
      </c>
      <c r="M4941" s="4" t="s">
        <v>31</v>
      </c>
    </row>
    <row r="4942" customFormat="false" ht="15.75" hidden="false" customHeight="true" outlineLevel="0" collapsed="false">
      <c r="A4942" s="4" t="n">
        <v>400</v>
      </c>
      <c r="B4942" s="4" t="s">
        <v>2733</v>
      </c>
      <c r="C4942" s="4"/>
      <c r="D4942" s="4" t="s">
        <v>27510</v>
      </c>
      <c r="E4942" s="5" t="n">
        <v>28014</v>
      </c>
      <c r="F4942" s="4" t="s">
        <v>205</v>
      </c>
      <c r="G4942" s="4" t="s">
        <v>205</v>
      </c>
      <c r="H4942" s="5" t="s">
        <v>27511</v>
      </c>
      <c r="I4942" s="7" t="s">
        <v>27512</v>
      </c>
      <c r="J4942" s="5" t="n">
        <f aca="false">LEN(K4942)</f>
        <v>18</v>
      </c>
      <c r="K4942" s="6" t="s">
        <v>27513</v>
      </c>
      <c r="L4942" s="4" t="s">
        <v>21</v>
      </c>
      <c r="M4942" s="4" t="s">
        <v>3415</v>
      </c>
    </row>
    <row r="4943" customFormat="false" ht="15.75" hidden="false" customHeight="true" outlineLevel="0" collapsed="false">
      <c r="A4943" s="4" t="n">
        <v>420</v>
      </c>
      <c r="B4943" s="4" t="s">
        <v>27514</v>
      </c>
      <c r="C4943" s="4"/>
      <c r="D4943" s="4" t="s">
        <v>27515</v>
      </c>
      <c r="E4943" s="5" t="s">
        <v>10702</v>
      </c>
      <c r="F4943" s="4" t="s">
        <v>205</v>
      </c>
      <c r="G4943" s="4" t="s">
        <v>205</v>
      </c>
      <c r="H4943" s="5" t="s">
        <v>27516</v>
      </c>
      <c r="I4943" s="7" t="s">
        <v>27517</v>
      </c>
      <c r="J4943" s="5" t="n">
        <f aca="false">LEN(K4943)</f>
        <v>18</v>
      </c>
      <c r="K4943" s="6" t="s">
        <v>27518</v>
      </c>
      <c r="L4943" s="4" t="s">
        <v>57</v>
      </c>
      <c r="M4943" s="4" t="s">
        <v>1035</v>
      </c>
    </row>
    <row r="4944" customFormat="false" ht="15.75" hidden="false" customHeight="true" outlineLevel="0" collapsed="false">
      <c r="A4944" s="4" t="n">
        <v>446</v>
      </c>
      <c r="B4944" s="4" t="s">
        <v>27519</v>
      </c>
      <c r="C4944" s="4"/>
      <c r="D4944" s="4" t="s">
        <v>27520</v>
      </c>
      <c r="E4944" s="5" t="s">
        <v>27521</v>
      </c>
      <c r="F4944" s="4" t="s">
        <v>205</v>
      </c>
      <c r="G4944" s="4" t="s">
        <v>205</v>
      </c>
      <c r="H4944" s="5" t="s">
        <v>27522</v>
      </c>
      <c r="I4944" s="4" t="s">
        <v>27523</v>
      </c>
      <c r="J4944" s="5" t="n">
        <f aca="false">LEN(K4944)</f>
        <v>18</v>
      </c>
      <c r="K4944" s="6" t="s">
        <v>27524</v>
      </c>
      <c r="L4944" s="4" t="s">
        <v>31</v>
      </c>
      <c r="M4944" s="4" t="s">
        <v>2061</v>
      </c>
    </row>
    <row r="4945" customFormat="false" ht="15.75" hidden="false" customHeight="true" outlineLevel="0" collapsed="false">
      <c r="A4945" s="4" t="n">
        <v>448</v>
      </c>
      <c r="B4945" s="4" t="s">
        <v>27525</v>
      </c>
      <c r="C4945" s="4"/>
      <c r="D4945" s="4" t="s">
        <v>27526</v>
      </c>
      <c r="E4945" s="5" t="s">
        <v>27527</v>
      </c>
      <c r="F4945" s="4" t="s">
        <v>205</v>
      </c>
      <c r="G4945" s="4" t="s">
        <v>205</v>
      </c>
      <c r="H4945" s="5" t="s">
        <v>27528</v>
      </c>
      <c r="I4945" s="4" t="s">
        <v>27529</v>
      </c>
      <c r="J4945" s="5" t="n">
        <f aca="false">LEN(K4945)</f>
        <v>18</v>
      </c>
      <c r="K4945" s="6" t="s">
        <v>27530</v>
      </c>
      <c r="L4945" s="4" t="s">
        <v>31</v>
      </c>
      <c r="M4945" s="4" t="s">
        <v>271</v>
      </c>
    </row>
    <row r="4946" customFormat="false" ht="15.75" hidden="false" customHeight="true" outlineLevel="0" collapsed="false">
      <c r="A4946" s="4" t="n">
        <v>452</v>
      </c>
      <c r="B4946" s="4" t="s">
        <v>27531</v>
      </c>
      <c r="C4946" s="4"/>
      <c r="D4946" s="4" t="s">
        <v>27532</v>
      </c>
      <c r="E4946" s="5" t="n">
        <v>28002</v>
      </c>
      <c r="F4946" s="4" t="s">
        <v>205</v>
      </c>
      <c r="G4946" s="4" t="s">
        <v>205</v>
      </c>
      <c r="H4946" s="5" t="s">
        <v>27533</v>
      </c>
      <c r="I4946" s="5" t="s">
        <v>27534</v>
      </c>
      <c r="J4946" s="5" t="n">
        <f aca="false">LEN(K4946)</f>
        <v>18</v>
      </c>
      <c r="K4946" s="6" t="s">
        <v>27535</v>
      </c>
      <c r="L4946" s="4" t="s">
        <v>31</v>
      </c>
      <c r="M4946" s="4" t="s">
        <v>31</v>
      </c>
    </row>
    <row r="4947" customFormat="false" ht="15.75" hidden="false" customHeight="true" outlineLevel="0" collapsed="false">
      <c r="A4947" s="4" t="n">
        <v>463</v>
      </c>
      <c r="B4947" s="4" t="s">
        <v>27536</v>
      </c>
      <c r="C4947" s="4"/>
      <c r="D4947" s="4" t="s">
        <v>27537</v>
      </c>
      <c r="E4947" s="5" t="s">
        <v>3171</v>
      </c>
      <c r="F4947" s="4" t="s">
        <v>205</v>
      </c>
      <c r="G4947" s="4" t="s">
        <v>205</v>
      </c>
      <c r="H4947" s="5" t="s">
        <v>27538</v>
      </c>
      <c r="I4947" s="4" t="s">
        <v>27539</v>
      </c>
      <c r="J4947" s="5" t="n">
        <f aca="false">LEN(K4947)</f>
        <v>18</v>
      </c>
      <c r="K4947" s="6" t="s">
        <v>27540</v>
      </c>
      <c r="L4947" s="4" t="s">
        <v>66</v>
      </c>
      <c r="M4947" s="4" t="s">
        <v>2177</v>
      </c>
    </row>
    <row r="4948" customFormat="false" ht="15.75" hidden="false" customHeight="true" outlineLevel="0" collapsed="false">
      <c r="A4948" s="4" t="n">
        <v>470</v>
      </c>
      <c r="B4948" s="4" t="s">
        <v>14047</v>
      </c>
      <c r="C4948" s="4"/>
      <c r="D4948" s="4" t="s">
        <v>27541</v>
      </c>
      <c r="E4948" s="5" t="s">
        <v>3171</v>
      </c>
      <c r="F4948" s="4" t="s">
        <v>205</v>
      </c>
      <c r="G4948" s="4" t="s">
        <v>205</v>
      </c>
      <c r="H4948" s="5" t="s">
        <v>27542</v>
      </c>
      <c r="I4948" s="4" t="s">
        <v>27543</v>
      </c>
      <c r="J4948" s="5" t="n">
        <f aca="false">LEN(K4948)</f>
        <v>18</v>
      </c>
      <c r="K4948" s="6" t="s">
        <v>27544</v>
      </c>
      <c r="L4948" s="4" t="s">
        <v>21</v>
      </c>
      <c r="M4948" s="4" t="s">
        <v>8621</v>
      </c>
    </row>
    <row r="4949" customFormat="false" ht="15.75" hidden="false" customHeight="true" outlineLevel="0" collapsed="false">
      <c r="A4949" s="4" t="n">
        <v>486</v>
      </c>
      <c r="B4949" s="4" t="s">
        <v>27545</v>
      </c>
      <c r="C4949" s="4"/>
      <c r="D4949" s="4" t="s">
        <v>27546</v>
      </c>
      <c r="E4949" s="5" t="n">
        <v>28012</v>
      </c>
      <c r="F4949" s="4" t="s">
        <v>205</v>
      </c>
      <c r="G4949" s="4" t="s">
        <v>205</v>
      </c>
      <c r="H4949" s="5" t="s">
        <v>27547</v>
      </c>
      <c r="I4949" s="7" t="s">
        <v>27548</v>
      </c>
      <c r="J4949" s="5" t="n">
        <f aca="false">LEN(K4949)</f>
        <v>18</v>
      </c>
      <c r="K4949" s="6" t="s">
        <v>27549</v>
      </c>
      <c r="L4949" s="4" t="s">
        <v>78</v>
      </c>
      <c r="M4949" s="4" t="s">
        <v>459</v>
      </c>
    </row>
    <row r="4950" customFormat="false" ht="15.75" hidden="false" customHeight="true" outlineLevel="0" collapsed="false">
      <c r="A4950" s="4" t="n">
        <v>487</v>
      </c>
      <c r="B4950" s="4" t="s">
        <v>27550</v>
      </c>
      <c r="C4950" s="4"/>
      <c r="D4950" s="4" t="s">
        <v>27551</v>
      </c>
      <c r="E4950" s="5" t="s">
        <v>384</v>
      </c>
      <c r="F4950" s="4" t="s">
        <v>205</v>
      </c>
      <c r="G4950" s="4" t="s">
        <v>205</v>
      </c>
      <c r="H4950" s="5" t="s">
        <v>27552</v>
      </c>
      <c r="I4950" s="4" t="s">
        <v>26274</v>
      </c>
      <c r="J4950" s="5" t="n">
        <f aca="false">LEN(K4950)</f>
        <v>18</v>
      </c>
      <c r="K4950" s="6" t="s">
        <v>27553</v>
      </c>
      <c r="L4950" s="4" t="s">
        <v>31</v>
      </c>
      <c r="M4950" s="4" t="s">
        <v>368</v>
      </c>
    </row>
    <row r="4951" customFormat="false" ht="15.75" hidden="false" customHeight="true" outlineLevel="0" collapsed="false">
      <c r="A4951" s="4" t="n">
        <v>516</v>
      </c>
      <c r="B4951" s="4" t="s">
        <v>27554</v>
      </c>
      <c r="C4951" s="4"/>
      <c r="D4951" s="4" t="s">
        <v>27555</v>
      </c>
      <c r="E4951" s="5" t="s">
        <v>384</v>
      </c>
      <c r="F4951" s="4" t="s">
        <v>205</v>
      </c>
      <c r="G4951" s="4" t="s">
        <v>205</v>
      </c>
      <c r="H4951" s="5" t="s">
        <v>27556</v>
      </c>
      <c r="I4951" s="4" t="s">
        <v>27557</v>
      </c>
      <c r="J4951" s="5" t="n">
        <f aca="false">LEN(K4951)</f>
        <v>18</v>
      </c>
      <c r="K4951" s="6" t="str">
        <f aca="false">LOWER(SUBSTITUTE(SUBSTITUTE(SUBSTITUTE(SUBSTITUTE(SUBSTITUTE(SUBSTITUTE(SUBSTITUTE(B4951,"S.L.",""),"SL",""),"S.A.",""),"SA","")," ",""),".",""),",",""))&amp;".com"</f>
        <v>trypwashington.com</v>
      </c>
      <c r="L4951" s="4" t="s">
        <v>66</v>
      </c>
      <c r="M4951" s="4" t="s">
        <v>4915</v>
      </c>
    </row>
    <row r="4952" customFormat="false" ht="15.75" hidden="false" customHeight="true" outlineLevel="0" collapsed="false">
      <c r="A4952" s="4" t="n">
        <v>518</v>
      </c>
      <c r="B4952" s="4" t="s">
        <v>27558</v>
      </c>
      <c r="C4952" s="4"/>
      <c r="D4952" s="4" t="s">
        <v>15929</v>
      </c>
      <c r="E4952" s="5" t="s">
        <v>2311</v>
      </c>
      <c r="F4952" s="4" t="s">
        <v>205</v>
      </c>
      <c r="G4952" s="4" t="s">
        <v>205</v>
      </c>
      <c r="H4952" s="5" t="s">
        <v>27559</v>
      </c>
      <c r="I4952" s="4" t="s">
        <v>27560</v>
      </c>
      <c r="J4952" s="5" t="n">
        <f aca="false">LEN(K4952)</f>
        <v>18</v>
      </c>
      <c r="K4952" s="6" t="s">
        <v>27561</v>
      </c>
      <c r="L4952" s="4" t="s">
        <v>31</v>
      </c>
      <c r="M4952" s="4" t="s">
        <v>10060</v>
      </c>
    </row>
    <row r="4953" customFormat="false" ht="15.75" hidden="false" customHeight="true" outlineLevel="0" collapsed="false">
      <c r="A4953" s="4" t="n">
        <v>533</v>
      </c>
      <c r="B4953" s="4" t="s">
        <v>27562</v>
      </c>
      <c r="C4953" s="4"/>
      <c r="D4953" s="4" t="s">
        <v>15929</v>
      </c>
      <c r="E4953" s="5" t="s">
        <v>2311</v>
      </c>
      <c r="F4953" s="4" t="s">
        <v>205</v>
      </c>
      <c r="G4953" s="4" t="s">
        <v>205</v>
      </c>
      <c r="H4953" s="5" t="s">
        <v>27563</v>
      </c>
      <c r="I4953" s="4" t="s">
        <v>27564</v>
      </c>
      <c r="J4953" s="5" t="n">
        <f aca="false">LEN(K4953)</f>
        <v>18</v>
      </c>
      <c r="K4953" s="6" t="s">
        <v>27565</v>
      </c>
      <c r="L4953" s="4" t="s">
        <v>57</v>
      </c>
      <c r="M4953" s="4" t="s">
        <v>25701</v>
      </c>
    </row>
    <row r="4954" customFormat="false" ht="15.75" hidden="false" customHeight="true" outlineLevel="0" collapsed="false">
      <c r="A4954" s="4" t="n">
        <v>534</v>
      </c>
      <c r="B4954" s="4" t="s">
        <v>27566</v>
      </c>
      <c r="C4954" s="4"/>
      <c r="D4954" s="4" t="s">
        <v>27567</v>
      </c>
      <c r="E4954" s="5" t="s">
        <v>384</v>
      </c>
      <c r="F4954" s="4" t="s">
        <v>205</v>
      </c>
      <c r="G4954" s="4" t="s">
        <v>205</v>
      </c>
      <c r="H4954" s="5" t="s">
        <v>27568</v>
      </c>
      <c r="I4954" s="4" t="s">
        <v>27569</v>
      </c>
      <c r="J4954" s="5" t="n">
        <f aca="false">LEN(K4954)</f>
        <v>18</v>
      </c>
      <c r="K4954" s="6" t="s">
        <v>27570</v>
      </c>
      <c r="L4954" s="4" t="s">
        <v>57</v>
      </c>
      <c r="M4954" s="4" t="s">
        <v>5863</v>
      </c>
    </row>
    <row r="4955" customFormat="false" ht="15.75" hidden="false" customHeight="true" outlineLevel="0" collapsed="false">
      <c r="A4955" s="4" t="n">
        <v>540</v>
      </c>
      <c r="B4955" s="4" t="s">
        <v>27571</v>
      </c>
      <c r="C4955" s="4"/>
      <c r="D4955" s="4" t="s">
        <v>27572</v>
      </c>
      <c r="E4955" s="5" t="s">
        <v>27573</v>
      </c>
      <c r="F4955" s="4" t="s">
        <v>205</v>
      </c>
      <c r="G4955" s="4" t="s">
        <v>205</v>
      </c>
      <c r="H4955" s="5" t="s">
        <v>27574</v>
      </c>
      <c r="I4955" s="4" t="s">
        <v>27575</v>
      </c>
      <c r="J4955" s="5" t="n">
        <f aca="false">LEN(K4955)</f>
        <v>18</v>
      </c>
      <c r="K4955" s="6" t="s">
        <v>27576</v>
      </c>
      <c r="L4955" s="4" t="s">
        <v>21</v>
      </c>
      <c r="M4955" s="4" t="s">
        <v>967</v>
      </c>
    </row>
    <row r="4956" customFormat="false" ht="15.75" hidden="false" customHeight="true" outlineLevel="0" collapsed="false">
      <c r="A4956" s="4" t="n">
        <v>549</v>
      </c>
      <c r="B4956" s="4" t="s">
        <v>27577</v>
      </c>
      <c r="C4956" s="4"/>
      <c r="D4956" s="4" t="s">
        <v>27578</v>
      </c>
      <c r="E4956" s="5" t="s">
        <v>8600</v>
      </c>
      <c r="F4956" s="4" t="s">
        <v>205</v>
      </c>
      <c r="G4956" s="4" t="s">
        <v>205</v>
      </c>
      <c r="H4956" s="5" t="s">
        <v>27579</v>
      </c>
      <c r="I4956" s="4" t="s">
        <v>27580</v>
      </c>
      <c r="J4956" s="5" t="n">
        <f aca="false">LEN(K4956)</f>
        <v>18</v>
      </c>
      <c r="K4956" s="6" t="s">
        <v>27581</v>
      </c>
      <c r="L4956" s="4" t="s">
        <v>57</v>
      </c>
      <c r="M4956" s="4" t="s">
        <v>41</v>
      </c>
    </row>
    <row r="4957" customFormat="false" ht="15.75" hidden="false" customHeight="true" outlineLevel="0" collapsed="false">
      <c r="A4957" s="4" t="n">
        <v>566</v>
      </c>
      <c r="B4957" s="4" t="s">
        <v>27582</v>
      </c>
      <c r="C4957" s="4"/>
      <c r="D4957" s="4" t="s">
        <v>27583</v>
      </c>
      <c r="E4957" s="5" t="s">
        <v>7006</v>
      </c>
      <c r="F4957" s="4" t="s">
        <v>205</v>
      </c>
      <c r="G4957" s="4" t="s">
        <v>205</v>
      </c>
      <c r="H4957" s="5" t="s">
        <v>27584</v>
      </c>
      <c r="I4957" s="4" t="s">
        <v>27585</v>
      </c>
      <c r="J4957" s="5" t="n">
        <f aca="false">LEN(K4957)</f>
        <v>18</v>
      </c>
      <c r="K4957" s="6" t="str">
        <f aca="false">LOWER(SUBSTITUTE(SUBSTITUTE(SUBSTITUTE(SUBSTITUTE(SUBSTITUTE(SUBSTITUTE(SUBSTITUTE(B4957,"S.L.",""),"SL",""),"S.A.",""),"SA","")," ",""),".",""),",",""))&amp;".com"</f>
        <v>huserranoroyal.com</v>
      </c>
      <c r="L4957" s="4" t="s">
        <v>57</v>
      </c>
      <c r="M4957" s="4" t="s">
        <v>924</v>
      </c>
    </row>
    <row r="4958" customFormat="false" ht="15.75" hidden="false" customHeight="true" outlineLevel="0" collapsed="false">
      <c r="A4958" s="4" t="n">
        <v>582</v>
      </c>
      <c r="B4958" s="4" t="s">
        <v>27586</v>
      </c>
      <c r="C4958" s="4"/>
      <c r="D4958" s="4" t="s">
        <v>27587</v>
      </c>
      <c r="E4958" s="5" t="s">
        <v>27588</v>
      </c>
      <c r="F4958" s="4" t="s">
        <v>3851</v>
      </c>
      <c r="G4958" s="4" t="s">
        <v>205</v>
      </c>
      <c r="H4958" s="5" t="s">
        <v>27589</v>
      </c>
      <c r="I4958" s="4" t="s">
        <v>27590</v>
      </c>
      <c r="J4958" s="5" t="n">
        <f aca="false">LEN(K4958)</f>
        <v>18</v>
      </c>
      <c r="K4958" s="6" t="s">
        <v>27591</v>
      </c>
      <c r="L4958" s="4" t="s">
        <v>21</v>
      </c>
      <c r="M4958" s="4" t="s">
        <v>4901</v>
      </c>
    </row>
    <row r="4959" customFormat="false" ht="15.75" hidden="false" customHeight="true" outlineLevel="0" collapsed="false">
      <c r="A4959" s="4" t="n">
        <v>589</v>
      </c>
      <c r="B4959" s="4" t="s">
        <v>27592</v>
      </c>
      <c r="C4959" s="4"/>
      <c r="D4959" s="4" t="s">
        <v>27593</v>
      </c>
      <c r="E4959" s="5" t="s">
        <v>3171</v>
      </c>
      <c r="F4959" s="4" t="s">
        <v>205</v>
      </c>
      <c r="G4959" s="4" t="s">
        <v>205</v>
      </c>
      <c r="H4959" s="5" t="s">
        <v>27594</v>
      </c>
      <c r="I4959" s="4" t="s">
        <v>27595</v>
      </c>
      <c r="J4959" s="5" t="n">
        <f aca="false">LEN(K4959)</f>
        <v>18</v>
      </c>
      <c r="K4959" s="6" t="str">
        <f aca="false">LOWER(SUBSTITUTE(SUBSTITUTE(SUBSTITUTE(SUBSTITUTE(SUBSTITUTE(SUBSTITUTE(SUBSTITUTE(B4959,"S.L.",""),"SL",""),"S.A.",""),"SA","")," ",""),".",""),",",""))&amp;".com"</f>
        <v>gaudiumhoteles.com</v>
      </c>
      <c r="L4959" s="4" t="s">
        <v>66</v>
      </c>
      <c r="M4959" s="4" t="s">
        <v>31</v>
      </c>
    </row>
    <row r="4960" customFormat="false" ht="15.75" hidden="false" customHeight="true" outlineLevel="0" collapsed="false">
      <c r="A4960" s="4" t="n">
        <v>600</v>
      </c>
      <c r="B4960" s="4" t="s">
        <v>27596</v>
      </c>
      <c r="C4960" s="4"/>
      <c r="D4960" s="4" t="s">
        <v>27597</v>
      </c>
      <c r="E4960" s="5" t="s">
        <v>27598</v>
      </c>
      <c r="F4960" s="4" t="s">
        <v>27599</v>
      </c>
      <c r="G4960" s="4" t="s">
        <v>205</v>
      </c>
      <c r="H4960" s="5" t="s">
        <v>27600</v>
      </c>
      <c r="I4960" s="4" t="s">
        <v>26274</v>
      </c>
      <c r="J4960" s="5" t="n">
        <f aca="false">LEN(K4960)</f>
        <v>18</v>
      </c>
      <c r="K4960" s="6" t="s">
        <v>27553</v>
      </c>
      <c r="L4960" s="4" t="s">
        <v>21</v>
      </c>
      <c r="M4960" s="4" t="s">
        <v>3895</v>
      </c>
    </row>
    <row r="4961" customFormat="false" ht="15.75" hidden="false" customHeight="true" outlineLevel="0" collapsed="false">
      <c r="A4961" s="4" t="n">
        <v>626</v>
      </c>
      <c r="B4961" s="4" t="s">
        <v>27601</v>
      </c>
      <c r="C4961" s="4"/>
      <c r="D4961" s="4" t="s">
        <v>27602</v>
      </c>
      <c r="E4961" s="5" t="s">
        <v>27603</v>
      </c>
      <c r="F4961" s="4" t="s">
        <v>204</v>
      </c>
      <c r="G4961" s="4" t="s">
        <v>205</v>
      </c>
      <c r="H4961" s="5" t="s">
        <v>27604</v>
      </c>
      <c r="I4961" s="4" t="s">
        <v>27605</v>
      </c>
      <c r="J4961" s="5" t="n">
        <f aca="false">LEN(K4961)</f>
        <v>18</v>
      </c>
      <c r="K4961" s="6" t="s">
        <v>27606</v>
      </c>
      <c r="L4961" s="4" t="s">
        <v>31</v>
      </c>
      <c r="M4961" s="4" t="s">
        <v>2768</v>
      </c>
    </row>
    <row r="4962" customFormat="false" ht="15.75" hidden="false" customHeight="true" outlineLevel="0" collapsed="false">
      <c r="A4962" s="4" t="n">
        <v>628</v>
      </c>
      <c r="B4962" s="4" t="s">
        <v>27607</v>
      </c>
      <c r="C4962" s="4"/>
      <c r="D4962" s="4" t="s">
        <v>27608</v>
      </c>
      <c r="E4962" s="5" t="s">
        <v>27609</v>
      </c>
      <c r="F4962" s="4" t="s">
        <v>4598</v>
      </c>
      <c r="G4962" s="4" t="s">
        <v>205</v>
      </c>
      <c r="H4962" s="5" t="s">
        <v>27610</v>
      </c>
      <c r="I4962" s="4" t="s">
        <v>27611</v>
      </c>
      <c r="J4962" s="5" t="n">
        <f aca="false">LEN(K4962)</f>
        <v>18</v>
      </c>
      <c r="K4962" s="6" t="s">
        <v>27612</v>
      </c>
      <c r="L4962" s="4" t="s">
        <v>31</v>
      </c>
      <c r="M4962" s="4" t="s">
        <v>779</v>
      </c>
    </row>
    <row r="4963" customFormat="false" ht="15.75" hidden="false" customHeight="true" outlineLevel="0" collapsed="false">
      <c r="A4963" s="4" t="n">
        <v>667</v>
      </c>
      <c r="B4963" s="4" t="s">
        <v>27613</v>
      </c>
      <c r="C4963" s="4"/>
      <c r="D4963" s="4" t="s">
        <v>27614</v>
      </c>
      <c r="E4963" s="5" t="s">
        <v>384</v>
      </c>
      <c r="F4963" s="4" t="s">
        <v>205</v>
      </c>
      <c r="G4963" s="4" t="s">
        <v>205</v>
      </c>
      <c r="H4963" s="5" t="s">
        <v>27615</v>
      </c>
      <c r="I4963" s="23" t="s">
        <v>27616</v>
      </c>
      <c r="J4963" s="5" t="n">
        <f aca="false">LEN(K4963)</f>
        <v>18</v>
      </c>
      <c r="K4963" s="6" t="s">
        <v>27617</v>
      </c>
      <c r="L4963" s="4" t="s">
        <v>57</v>
      </c>
      <c r="M4963" s="4" t="s">
        <v>435</v>
      </c>
    </row>
    <row r="4964" customFormat="false" ht="15.75" hidden="false" customHeight="true" outlineLevel="0" collapsed="false">
      <c r="A4964" s="4" t="n">
        <v>668</v>
      </c>
      <c r="B4964" s="4" t="s">
        <v>27618</v>
      </c>
      <c r="C4964" s="4"/>
      <c r="D4964" s="4" t="s">
        <v>27619</v>
      </c>
      <c r="E4964" s="5" t="s">
        <v>3835</v>
      </c>
      <c r="F4964" s="4" t="s">
        <v>205</v>
      </c>
      <c r="G4964" s="4" t="s">
        <v>205</v>
      </c>
      <c r="H4964" s="5" t="s">
        <v>27620</v>
      </c>
      <c r="I4964" s="7" t="s">
        <v>27621</v>
      </c>
      <c r="J4964" s="5" t="n">
        <f aca="false">LEN(K4964)</f>
        <v>18</v>
      </c>
      <c r="K4964" s="6" t="s">
        <v>27622</v>
      </c>
      <c r="L4964" s="4" t="s">
        <v>637</v>
      </c>
      <c r="M4964" s="4" t="s">
        <v>2177</v>
      </c>
    </row>
    <row r="4965" customFormat="false" ht="15.75" hidden="false" customHeight="true" outlineLevel="0" collapsed="false">
      <c r="A4965" s="4" t="n">
        <v>683</v>
      </c>
      <c r="B4965" s="4" t="s">
        <v>19611</v>
      </c>
      <c r="C4965" s="4"/>
      <c r="D4965" s="4" t="s">
        <v>27623</v>
      </c>
      <c r="E4965" s="5" t="s">
        <v>8549</v>
      </c>
      <c r="F4965" s="4" t="s">
        <v>6946</v>
      </c>
      <c r="G4965" s="4" t="s">
        <v>205</v>
      </c>
      <c r="H4965" s="5" t="s">
        <v>27624</v>
      </c>
      <c r="I4965" s="4" t="s">
        <v>27625</v>
      </c>
      <c r="J4965" s="5" t="n">
        <f aca="false">LEN(K4965)</f>
        <v>18</v>
      </c>
      <c r="K4965" s="6" t="s">
        <v>27626</v>
      </c>
      <c r="L4965" s="4" t="s">
        <v>21</v>
      </c>
      <c r="M4965" s="4" t="s">
        <v>435</v>
      </c>
    </row>
    <row r="4966" customFormat="false" ht="15.75" hidden="false" customHeight="true" outlineLevel="0" collapsed="false">
      <c r="A4966" s="4" t="n">
        <v>699</v>
      </c>
      <c r="B4966" s="4" t="s">
        <v>27627</v>
      </c>
      <c r="C4966" s="4"/>
      <c r="D4966" s="4" t="s">
        <v>27628</v>
      </c>
      <c r="E4966" s="5" t="s">
        <v>23215</v>
      </c>
      <c r="F4966" s="4" t="s">
        <v>23216</v>
      </c>
      <c r="G4966" s="4" t="s">
        <v>205</v>
      </c>
      <c r="H4966" s="5" t="s">
        <v>27629</v>
      </c>
      <c r="I4966" s="4" t="s">
        <v>27630</v>
      </c>
      <c r="J4966" s="5" t="n">
        <f aca="false">LEN(K4966)</f>
        <v>18</v>
      </c>
      <c r="K4966" s="6" t="s">
        <v>27631</v>
      </c>
      <c r="L4966" s="4" t="s">
        <v>57</v>
      </c>
      <c r="M4966" s="4" t="s">
        <v>2890</v>
      </c>
      <c r="N4966" s="1"/>
    </row>
    <row r="4967" customFormat="false" ht="15.75" hidden="false" customHeight="true" outlineLevel="0" collapsed="false">
      <c r="A4967" s="4" t="n">
        <v>718</v>
      </c>
      <c r="B4967" s="4" t="s">
        <v>27632</v>
      </c>
      <c r="C4967" s="4"/>
      <c r="D4967" s="4" t="s">
        <v>27633</v>
      </c>
      <c r="E4967" s="5" t="s">
        <v>15984</v>
      </c>
      <c r="F4967" s="4" t="s">
        <v>15985</v>
      </c>
      <c r="G4967" s="4" t="s">
        <v>205</v>
      </c>
      <c r="H4967" s="5" t="s">
        <v>27634</v>
      </c>
      <c r="I4967" s="4" t="s">
        <v>27635</v>
      </c>
      <c r="J4967" s="5" t="n">
        <f aca="false">LEN(K4967)</f>
        <v>18</v>
      </c>
      <c r="K4967" s="6" t="str">
        <f aca="false">LOWER(SUBSTITUTE(SUBSTITUTE(SUBSTITUTE(SUBSTITUTE(SUBSTITUTE(SUBSTITUTE(SUBSTITUTE(B4967,"S.L.",""),"SL",""),"S.A.",""),"SA","")," ",""),".",""),",",""))&amp;".com"</f>
        <v>laparadadelrey.com</v>
      </c>
      <c r="L4967" s="4" t="s">
        <v>31</v>
      </c>
      <c r="M4967" s="4" t="s">
        <v>877</v>
      </c>
    </row>
    <row r="4968" customFormat="false" ht="15.75" hidden="false" customHeight="true" outlineLevel="0" collapsed="false">
      <c r="A4968" s="4" t="n">
        <v>741</v>
      </c>
      <c r="B4968" s="4" t="s">
        <v>27636</v>
      </c>
      <c r="C4968" s="4"/>
      <c r="D4968" s="4" t="s">
        <v>27637</v>
      </c>
      <c r="E4968" s="5" t="s">
        <v>3171</v>
      </c>
      <c r="F4968" s="4" t="s">
        <v>205</v>
      </c>
      <c r="G4968" s="4" t="s">
        <v>205</v>
      </c>
      <c r="H4968" s="5" t="s">
        <v>27638</v>
      </c>
      <c r="I4968" s="4" t="s">
        <v>27639</v>
      </c>
      <c r="J4968" s="5" t="n">
        <f aca="false">LEN(K4968)</f>
        <v>18</v>
      </c>
      <c r="K4968" s="6" t="s">
        <v>27640</v>
      </c>
      <c r="L4968" s="4" t="s">
        <v>31</v>
      </c>
      <c r="M4968" s="4" t="s">
        <v>31</v>
      </c>
    </row>
    <row r="4969" customFormat="false" ht="15.75" hidden="false" customHeight="true" outlineLevel="0" collapsed="false">
      <c r="A4969" s="4" t="n">
        <v>765</v>
      </c>
      <c r="B4969" s="4" t="s">
        <v>27641</v>
      </c>
      <c r="C4969" s="4"/>
      <c r="D4969" s="4" t="s">
        <v>27642</v>
      </c>
      <c r="E4969" s="5" t="s">
        <v>2627</v>
      </c>
      <c r="F4969" s="4" t="s">
        <v>2628</v>
      </c>
      <c r="G4969" s="4" t="s">
        <v>205</v>
      </c>
      <c r="H4969" s="5" t="s">
        <v>27643</v>
      </c>
      <c r="I4969" s="4" t="s">
        <v>27644</v>
      </c>
      <c r="J4969" s="5" t="n">
        <f aca="false">LEN(K4969)</f>
        <v>18</v>
      </c>
      <c r="K4969" s="6" t="s">
        <v>27645</v>
      </c>
      <c r="L4969" s="4" t="s">
        <v>21</v>
      </c>
      <c r="M4969" s="4" t="s">
        <v>2124</v>
      </c>
    </row>
    <row r="4970" customFormat="false" ht="15.75" hidden="false" customHeight="true" outlineLevel="0" collapsed="false">
      <c r="A4970" s="4" t="n">
        <v>766</v>
      </c>
      <c r="B4970" s="4" t="s">
        <v>27646</v>
      </c>
      <c r="C4970" s="4"/>
      <c r="D4970" s="4" t="s">
        <v>27647</v>
      </c>
      <c r="E4970" s="5" t="s">
        <v>2627</v>
      </c>
      <c r="F4970" s="4" t="s">
        <v>2628</v>
      </c>
      <c r="G4970" s="4" t="s">
        <v>205</v>
      </c>
      <c r="H4970" s="5" t="s">
        <v>27648</v>
      </c>
      <c r="I4970" s="4" t="s">
        <v>27649</v>
      </c>
      <c r="J4970" s="5" t="n">
        <f aca="false">LEN(K4970)</f>
        <v>18</v>
      </c>
      <c r="K4970" s="6" t="s">
        <v>27650</v>
      </c>
      <c r="L4970" s="4" t="s">
        <v>31</v>
      </c>
      <c r="M4970" s="4" t="s">
        <v>1208</v>
      </c>
    </row>
    <row r="4971" customFormat="false" ht="15.75" hidden="false" customHeight="true" outlineLevel="0" collapsed="false">
      <c r="A4971" s="4" t="n">
        <v>767</v>
      </c>
      <c r="B4971" s="4" t="s">
        <v>27651</v>
      </c>
      <c r="C4971" s="4"/>
      <c r="D4971" s="4" t="s">
        <v>27652</v>
      </c>
      <c r="E4971" s="5" t="s">
        <v>16017</v>
      </c>
      <c r="F4971" s="4" t="s">
        <v>16018</v>
      </c>
      <c r="G4971" s="4" t="s">
        <v>205</v>
      </c>
      <c r="H4971" s="5" t="s">
        <v>27653</v>
      </c>
      <c r="I4971" s="4" t="s">
        <v>27654</v>
      </c>
      <c r="J4971" s="5" t="n">
        <f aca="false">LEN(K4971)</f>
        <v>18</v>
      </c>
      <c r="K4971" s="6" t="s">
        <v>27655</v>
      </c>
      <c r="L4971" s="4" t="s">
        <v>21</v>
      </c>
      <c r="M4971" s="4" t="s">
        <v>9006</v>
      </c>
    </row>
    <row r="4972" customFormat="false" ht="15.75" hidden="false" customHeight="true" outlineLevel="0" collapsed="false">
      <c r="A4972" s="4" t="n">
        <v>776</v>
      </c>
      <c r="B4972" s="4" t="s">
        <v>27656</v>
      </c>
      <c r="C4972" s="4"/>
      <c r="D4972" s="4" t="s">
        <v>27657</v>
      </c>
      <c r="E4972" s="5" t="s">
        <v>2330</v>
      </c>
      <c r="F4972" s="4" t="s">
        <v>2331</v>
      </c>
      <c r="G4972" s="4" t="s">
        <v>205</v>
      </c>
      <c r="H4972" s="5" t="s">
        <v>27658</v>
      </c>
      <c r="I4972" s="4" t="s">
        <v>27659</v>
      </c>
      <c r="J4972" s="5" t="n">
        <f aca="false">LEN(K4972)</f>
        <v>18</v>
      </c>
      <c r="K4972" s="6" t="str">
        <f aca="false">LOWER(SUBSTITUTE(SUBSTITUTE(SUBSTITUTE(SUBSTITUTE(SUBSTITUTE(SUBSTITUTE(SUBSTITUTE(B4972,"S.L.",""),"SL",""),"S.A.",""),"SA","")," ",""),".",""),",",""))&amp;".com"</f>
        <v>ciudaddealcala.com</v>
      </c>
      <c r="L4972" s="4" t="s">
        <v>21</v>
      </c>
      <c r="M4972" s="4" t="s">
        <v>1208</v>
      </c>
    </row>
    <row r="4973" customFormat="false" ht="15.75" hidden="false" customHeight="true" outlineLevel="0" collapsed="false">
      <c r="A4973" s="4" t="n">
        <v>11281</v>
      </c>
      <c r="B4973" s="4" t="s">
        <v>27660</v>
      </c>
      <c r="C4973" s="4"/>
      <c r="D4973" s="4" t="s">
        <v>27661</v>
      </c>
      <c r="E4973" s="5" t="s">
        <v>27662</v>
      </c>
      <c r="F4973" s="4" t="s">
        <v>27663</v>
      </c>
      <c r="G4973" s="4" t="s">
        <v>2305</v>
      </c>
      <c r="H4973" s="5" t="s">
        <v>27664</v>
      </c>
      <c r="I4973" s="4" t="s">
        <v>27665</v>
      </c>
      <c r="J4973" s="5" t="n">
        <f aca="false">LEN(K4973)</f>
        <v>18</v>
      </c>
      <c r="K4973" s="6" t="s">
        <v>27666</v>
      </c>
      <c r="L4973" s="4" t="s">
        <v>78</v>
      </c>
      <c r="M4973" s="4" t="s">
        <v>877</v>
      </c>
    </row>
    <row r="4974" customFormat="false" ht="15.75" hidden="false" customHeight="true" outlineLevel="0" collapsed="false">
      <c r="A4974" s="4" t="n">
        <v>812</v>
      </c>
      <c r="B4974" s="4" t="s">
        <v>27667</v>
      </c>
      <c r="C4974" s="4"/>
      <c r="D4974" s="4" t="s">
        <v>27668</v>
      </c>
      <c r="E4974" s="5" t="s">
        <v>10748</v>
      </c>
      <c r="F4974" s="4" t="s">
        <v>2305</v>
      </c>
      <c r="G4974" s="4" t="s">
        <v>2305</v>
      </c>
      <c r="H4974" s="5" t="s">
        <v>27669</v>
      </c>
      <c r="I4974" s="4" t="s">
        <v>27670</v>
      </c>
      <c r="J4974" s="5" t="n">
        <f aca="false">LEN(K4974)</f>
        <v>18</v>
      </c>
      <c r="K4974" s="6" t="s">
        <v>27671</v>
      </c>
      <c r="L4974" s="4" t="s">
        <v>78</v>
      </c>
      <c r="M4974" s="4" t="s">
        <v>8641</v>
      </c>
    </row>
    <row r="4975" customFormat="false" ht="15.75" hidden="false" customHeight="true" outlineLevel="0" collapsed="false">
      <c r="A4975" s="4" t="n">
        <v>816</v>
      </c>
      <c r="B4975" s="4" t="s">
        <v>27672</v>
      </c>
      <c r="C4975" s="4"/>
      <c r="D4975" s="4" t="s">
        <v>27673</v>
      </c>
      <c r="E4975" s="5" t="s">
        <v>27674</v>
      </c>
      <c r="F4975" s="4" t="s">
        <v>27675</v>
      </c>
      <c r="G4975" s="4" t="s">
        <v>2305</v>
      </c>
      <c r="H4975" s="5" t="s">
        <v>27676</v>
      </c>
      <c r="I4975" s="4" t="s">
        <v>27677</v>
      </c>
      <c r="J4975" s="5" t="n">
        <f aca="false">LEN(K4975)</f>
        <v>18</v>
      </c>
      <c r="K4975" s="6" t="s">
        <v>27678</v>
      </c>
      <c r="L4975" s="4" t="s">
        <v>57</v>
      </c>
      <c r="M4975" s="4" t="s">
        <v>381</v>
      </c>
    </row>
    <row r="4976" customFormat="false" ht="15.75" hidden="false" customHeight="true" outlineLevel="0" collapsed="false">
      <c r="A4976" s="4" t="n">
        <v>825</v>
      </c>
      <c r="B4976" s="4" t="s">
        <v>27679</v>
      </c>
      <c r="C4976" s="4"/>
      <c r="D4976" s="4" t="s">
        <v>27680</v>
      </c>
      <c r="E4976" s="5" t="s">
        <v>5437</v>
      </c>
      <c r="F4976" s="4" t="s">
        <v>5438</v>
      </c>
      <c r="G4976" s="4" t="s">
        <v>2305</v>
      </c>
      <c r="H4976" s="5" t="s">
        <v>27681</v>
      </c>
      <c r="I4976" s="4" t="s">
        <v>27682</v>
      </c>
      <c r="J4976" s="5" t="n">
        <f aca="false">LEN(K4976)</f>
        <v>18</v>
      </c>
      <c r="K4976" s="6" t="s">
        <v>27683</v>
      </c>
      <c r="L4976" s="4" t="s">
        <v>66</v>
      </c>
      <c r="M4976" s="4" t="s">
        <v>326</v>
      </c>
    </row>
    <row r="4977" customFormat="false" ht="15.75" hidden="false" customHeight="true" outlineLevel="0" collapsed="false">
      <c r="A4977" s="4" t="n">
        <v>824</v>
      </c>
      <c r="B4977" s="4" t="s">
        <v>27684</v>
      </c>
      <c r="C4977" s="4"/>
      <c r="D4977" s="4" t="s">
        <v>27685</v>
      </c>
      <c r="E4977" s="5" t="s">
        <v>5437</v>
      </c>
      <c r="F4977" s="4" t="s">
        <v>5438</v>
      </c>
      <c r="G4977" s="4" t="s">
        <v>2305</v>
      </c>
      <c r="H4977" s="5" t="s">
        <v>27681</v>
      </c>
      <c r="I4977" s="4" t="s">
        <v>27682</v>
      </c>
      <c r="J4977" s="5" t="n">
        <f aca="false">LEN(K4977)</f>
        <v>18</v>
      </c>
      <c r="K4977" s="10" t="s">
        <v>27686</v>
      </c>
      <c r="L4977" s="4" t="s">
        <v>21</v>
      </c>
      <c r="M4977" s="4" t="s">
        <v>996</v>
      </c>
    </row>
    <row r="4978" customFormat="false" ht="15.75" hidden="false" customHeight="true" outlineLevel="0" collapsed="false">
      <c r="A4978" s="4" t="n">
        <v>827</v>
      </c>
      <c r="B4978" s="4" t="s">
        <v>27687</v>
      </c>
      <c r="C4978" s="4"/>
      <c r="D4978" s="4" t="s">
        <v>27688</v>
      </c>
      <c r="E4978" s="5" t="s">
        <v>27674</v>
      </c>
      <c r="F4978" s="4" t="s">
        <v>27675</v>
      </c>
      <c r="G4978" s="4" t="s">
        <v>2305</v>
      </c>
      <c r="H4978" s="5" t="s">
        <v>27689</v>
      </c>
      <c r="I4978" s="4" t="s">
        <v>27690</v>
      </c>
      <c r="J4978" s="5" t="n">
        <f aca="false">LEN(K4978)</f>
        <v>18</v>
      </c>
      <c r="K4978" s="6" t="s">
        <v>27691</v>
      </c>
      <c r="L4978" s="4" t="s">
        <v>21</v>
      </c>
      <c r="M4978" s="4" t="s">
        <v>294</v>
      </c>
    </row>
    <row r="4979" customFormat="false" ht="15.75" hidden="false" customHeight="true" outlineLevel="0" collapsed="false">
      <c r="A4979" s="4" t="n">
        <v>838</v>
      </c>
      <c r="B4979" s="4" t="s">
        <v>27692</v>
      </c>
      <c r="C4979" s="4"/>
      <c r="D4979" s="4" t="s">
        <v>27693</v>
      </c>
      <c r="E4979" s="5" t="s">
        <v>8668</v>
      </c>
      <c r="F4979" s="4" t="s">
        <v>8669</v>
      </c>
      <c r="G4979" s="4" t="s">
        <v>2305</v>
      </c>
      <c r="H4979" s="5" t="s">
        <v>27694</v>
      </c>
      <c r="I4979" s="4" t="s">
        <v>27695</v>
      </c>
      <c r="J4979" s="5" t="n">
        <f aca="false">LEN(K4979)</f>
        <v>18</v>
      </c>
      <c r="K4979" s="6" t="s">
        <v>27696</v>
      </c>
      <c r="L4979" s="4" t="s">
        <v>21</v>
      </c>
      <c r="M4979" s="4" t="s">
        <v>929</v>
      </c>
    </row>
    <row r="4980" customFormat="false" ht="15.75" hidden="false" customHeight="true" outlineLevel="0" collapsed="false">
      <c r="A4980" s="15" t="n">
        <v>885</v>
      </c>
      <c r="B4980" s="15" t="s">
        <v>27697</v>
      </c>
      <c r="C4980" s="15"/>
      <c r="D4980" s="15" t="s">
        <v>27698</v>
      </c>
      <c r="E4980" s="16" t="s">
        <v>7051</v>
      </c>
      <c r="F4980" s="15" t="s">
        <v>1482</v>
      </c>
      <c r="G4980" s="15" t="s">
        <v>1482</v>
      </c>
      <c r="H4980" s="5" t="s">
        <v>27699</v>
      </c>
      <c r="I4980" s="17" t="s">
        <v>16070</v>
      </c>
      <c r="J4980" s="5" t="n">
        <f aca="false">LEN(K4980)</f>
        <v>18</v>
      </c>
      <c r="K4980" s="19" t="s">
        <v>27700</v>
      </c>
      <c r="L4980" s="4" t="s">
        <v>57</v>
      </c>
      <c r="M4980" s="4" t="s">
        <v>2429</v>
      </c>
    </row>
    <row r="4981" customFormat="false" ht="15.75" hidden="false" customHeight="true" outlineLevel="0" collapsed="false">
      <c r="A4981" s="4" t="n">
        <v>910</v>
      </c>
      <c r="B4981" s="4" t="s">
        <v>27701</v>
      </c>
      <c r="C4981" s="4"/>
      <c r="D4981" s="4" t="s">
        <v>27702</v>
      </c>
      <c r="E4981" s="5" t="s">
        <v>16074</v>
      </c>
      <c r="F4981" s="4" t="s">
        <v>16075</v>
      </c>
      <c r="G4981" s="4" t="s">
        <v>1482</v>
      </c>
      <c r="H4981" s="5" t="s">
        <v>27703</v>
      </c>
      <c r="I4981" s="4" t="s">
        <v>27704</v>
      </c>
      <c r="J4981" s="5" t="n">
        <f aca="false">LEN(K4981)</f>
        <v>18</v>
      </c>
      <c r="K4981" s="10" t="s">
        <v>27705</v>
      </c>
      <c r="L4981" s="4" t="s">
        <v>78</v>
      </c>
      <c r="M4981" s="4" t="s">
        <v>294</v>
      </c>
    </row>
    <row r="4982" customFormat="false" ht="15.75" hidden="false" customHeight="true" outlineLevel="0" collapsed="false">
      <c r="A4982" s="15" t="n">
        <v>930</v>
      </c>
      <c r="B4982" s="15" t="s">
        <v>27706</v>
      </c>
      <c r="C4982" s="15"/>
      <c r="D4982" s="15" t="s">
        <v>27707</v>
      </c>
      <c r="E4982" s="16" t="s">
        <v>27708</v>
      </c>
      <c r="F4982" s="15" t="s">
        <v>27709</v>
      </c>
      <c r="G4982" s="15" t="s">
        <v>431</v>
      </c>
      <c r="H4982" s="5" t="s">
        <v>27710</v>
      </c>
      <c r="I4982" s="17" t="s">
        <v>27711</v>
      </c>
      <c r="J4982" s="5" t="n">
        <f aca="false">LEN(K4982)</f>
        <v>18</v>
      </c>
      <c r="K4982" s="19" t="s">
        <v>27712</v>
      </c>
      <c r="L4982" s="4" t="s">
        <v>57</v>
      </c>
      <c r="M4982" s="4" t="s">
        <v>794</v>
      </c>
    </row>
    <row r="4983" customFormat="false" ht="15.75" hidden="false" customHeight="true" outlineLevel="0" collapsed="false">
      <c r="A4983" s="15" t="n">
        <v>962</v>
      </c>
      <c r="B4983" s="15" t="s">
        <v>27713</v>
      </c>
      <c r="C4983" s="15"/>
      <c r="D4983" s="15" t="s">
        <v>27714</v>
      </c>
      <c r="E4983" s="16" t="s">
        <v>7091</v>
      </c>
      <c r="F4983" s="15" t="s">
        <v>431</v>
      </c>
      <c r="G4983" s="15" t="s">
        <v>431</v>
      </c>
      <c r="H4983" s="5" t="s">
        <v>27715</v>
      </c>
      <c r="I4983" s="17" t="s">
        <v>27716</v>
      </c>
      <c r="J4983" s="5" t="n">
        <f aca="false">LEN(K4983)</f>
        <v>18</v>
      </c>
      <c r="K4983" s="19" t="s">
        <v>27717</v>
      </c>
      <c r="L4983" s="4" t="s">
        <v>57</v>
      </c>
      <c r="M4983" s="4" t="s">
        <v>27718</v>
      </c>
    </row>
    <row r="4984" customFormat="false" ht="15.75" hidden="false" customHeight="true" outlineLevel="0" collapsed="false">
      <c r="A4984" s="4" t="n">
        <v>989</v>
      </c>
      <c r="B4984" s="4" t="s">
        <v>27719</v>
      </c>
      <c r="C4984" s="4"/>
      <c r="D4984" s="4" t="s">
        <v>27720</v>
      </c>
      <c r="E4984" s="5" t="s">
        <v>3864</v>
      </c>
      <c r="F4984" s="4" t="s">
        <v>3865</v>
      </c>
      <c r="G4984" s="4" t="s">
        <v>431</v>
      </c>
      <c r="H4984" s="5" t="s">
        <v>27721</v>
      </c>
      <c r="I4984" s="4" t="s">
        <v>27722</v>
      </c>
      <c r="J4984" s="5" t="n">
        <f aca="false">LEN(K4984)</f>
        <v>18</v>
      </c>
      <c r="K4984" s="6" t="s">
        <v>27723</v>
      </c>
      <c r="L4984" s="4" t="s">
        <v>31</v>
      </c>
      <c r="M4984" s="4" t="s">
        <v>27724</v>
      </c>
    </row>
    <row r="4985" customFormat="false" ht="15.75" hidden="false" customHeight="true" outlineLevel="0" collapsed="false">
      <c r="A4985" s="15" t="n">
        <v>1017</v>
      </c>
      <c r="B4985" s="15" t="s">
        <v>27725</v>
      </c>
      <c r="C4985" s="15"/>
      <c r="D4985" s="15" t="s">
        <v>27726</v>
      </c>
      <c r="E4985" s="16" t="s">
        <v>3864</v>
      </c>
      <c r="F4985" s="15" t="s">
        <v>3865</v>
      </c>
      <c r="G4985" s="15" t="s">
        <v>431</v>
      </c>
      <c r="H4985" s="5" t="s">
        <v>27727</v>
      </c>
      <c r="I4985" s="17" t="s">
        <v>27728</v>
      </c>
      <c r="J4985" s="5" t="n">
        <f aca="false">LEN(K4985)</f>
        <v>18</v>
      </c>
      <c r="K4985" s="19" t="s">
        <v>27729</v>
      </c>
      <c r="L4985" s="4" t="s">
        <v>31</v>
      </c>
      <c r="M4985" s="4" t="s">
        <v>271</v>
      </c>
    </row>
    <row r="4986" customFormat="false" ht="15.75" hidden="false" customHeight="true" outlineLevel="0" collapsed="false">
      <c r="A4986" s="15" t="n">
        <v>1023</v>
      </c>
      <c r="B4986" s="15" t="s">
        <v>27730</v>
      </c>
      <c r="C4986" s="15"/>
      <c r="D4986" s="15" t="s">
        <v>27731</v>
      </c>
      <c r="E4986" s="16" t="s">
        <v>3864</v>
      </c>
      <c r="F4986" s="15" t="s">
        <v>3865</v>
      </c>
      <c r="G4986" s="15" t="s">
        <v>431</v>
      </c>
      <c r="H4986" s="5" t="s">
        <v>27732</v>
      </c>
      <c r="I4986" s="17" t="s">
        <v>27733</v>
      </c>
      <c r="J4986" s="5" t="n">
        <f aca="false">LEN(K4986)</f>
        <v>18</v>
      </c>
      <c r="K4986" s="19" t="s">
        <v>27734</v>
      </c>
      <c r="L4986" s="4" t="s">
        <v>21</v>
      </c>
      <c r="M4986" s="4" t="s">
        <v>238</v>
      </c>
    </row>
    <row r="4987" customFormat="false" ht="15.75" hidden="false" customHeight="true" outlineLevel="0" collapsed="false">
      <c r="A4987" s="4" t="n">
        <v>1024</v>
      </c>
      <c r="B4987" s="4" t="s">
        <v>27735</v>
      </c>
      <c r="C4987" s="4"/>
      <c r="D4987" s="4" t="s">
        <v>27736</v>
      </c>
      <c r="E4987" s="5" t="s">
        <v>3864</v>
      </c>
      <c r="F4987" s="4" t="s">
        <v>3865</v>
      </c>
      <c r="G4987" s="4" t="s">
        <v>431</v>
      </c>
      <c r="H4987" s="5" t="s">
        <v>27737</v>
      </c>
      <c r="I4987" s="4" t="s">
        <v>27738</v>
      </c>
      <c r="J4987" s="5" t="n">
        <f aca="false">LEN(K4987)</f>
        <v>18</v>
      </c>
      <c r="K4987" s="6" t="str">
        <f aca="false">LOWER(SUBSTITUTE(SUBSTITUTE(SUBSTITUTE(SUBSTITUTE(SUBSTITUTE(SUBSTITUTE(SUBSTITUTE(B4987,"S.L.",""),"SL",""),"S.A.",""),"SA","")," ",""),".",""),",",""))&amp;".com"</f>
        <v>parquenantonio.com</v>
      </c>
      <c r="L4987" s="4" t="s">
        <v>78</v>
      </c>
      <c r="M4987" s="4" t="s">
        <v>1597</v>
      </c>
    </row>
    <row r="4988" customFormat="false" ht="15.75" hidden="false" customHeight="true" outlineLevel="0" collapsed="false">
      <c r="A4988" s="4" t="n">
        <v>1092</v>
      </c>
      <c r="B4988" s="4" t="s">
        <v>27739</v>
      </c>
      <c r="C4988" s="4"/>
      <c r="D4988" s="4" t="s">
        <v>27740</v>
      </c>
      <c r="E4988" s="5" t="s">
        <v>2355</v>
      </c>
      <c r="F4988" s="4" t="s">
        <v>1027</v>
      </c>
      <c r="G4988" s="4" t="s">
        <v>431</v>
      </c>
      <c r="H4988" s="5" t="s">
        <v>27741</v>
      </c>
      <c r="I4988" s="4" t="s">
        <v>27742</v>
      </c>
      <c r="J4988" s="5" t="n">
        <f aca="false">LEN(K4988)</f>
        <v>18</v>
      </c>
      <c r="K4988" s="6" t="s">
        <v>27743</v>
      </c>
      <c r="L4988" s="4" t="s">
        <v>31</v>
      </c>
      <c r="M4988" s="4" t="s">
        <v>459</v>
      </c>
    </row>
    <row r="4989" customFormat="false" ht="15.75" hidden="false" customHeight="true" outlineLevel="0" collapsed="false">
      <c r="A4989" s="4" t="n">
        <v>1094</v>
      </c>
      <c r="B4989" s="4" t="s">
        <v>27744</v>
      </c>
      <c r="C4989" s="4"/>
      <c r="D4989" s="4" t="s">
        <v>27745</v>
      </c>
      <c r="E4989" s="5" t="s">
        <v>741</v>
      </c>
      <c r="F4989" s="4" t="s">
        <v>430</v>
      </c>
      <c r="G4989" s="4" t="s">
        <v>431</v>
      </c>
      <c r="H4989" s="5" t="s">
        <v>27746</v>
      </c>
      <c r="I4989" s="4" t="s">
        <v>27747</v>
      </c>
      <c r="J4989" s="5" t="n">
        <f aca="false">LEN(K4989)</f>
        <v>18</v>
      </c>
      <c r="K4989" s="6" t="s">
        <v>27748</v>
      </c>
      <c r="L4989" s="4" t="s">
        <v>78</v>
      </c>
      <c r="M4989" s="4" t="s">
        <v>1979</v>
      </c>
    </row>
    <row r="4990" customFormat="false" ht="15.75" hidden="false" customHeight="true" outlineLevel="0" collapsed="false">
      <c r="A4990" s="4" t="n">
        <v>1108</v>
      </c>
      <c r="B4990" s="4" t="s">
        <v>27749</v>
      </c>
      <c r="C4990" s="4"/>
      <c r="D4990" s="4" t="s">
        <v>27750</v>
      </c>
      <c r="E4990" s="5" t="s">
        <v>429</v>
      </c>
      <c r="F4990" s="4" t="s">
        <v>430</v>
      </c>
      <c r="G4990" s="4" t="s">
        <v>431</v>
      </c>
      <c r="H4990" s="5" t="s">
        <v>27751</v>
      </c>
      <c r="I4990" s="4" t="s">
        <v>27752</v>
      </c>
      <c r="J4990" s="5" t="n">
        <f aca="false">LEN(K4990)</f>
        <v>18</v>
      </c>
      <c r="K4990" s="6" t="s">
        <v>27753</v>
      </c>
      <c r="L4990" s="4" t="s">
        <v>21</v>
      </c>
      <c r="M4990" s="4" t="s">
        <v>9418</v>
      </c>
    </row>
    <row r="4991" customFormat="false" ht="15.75" hidden="false" customHeight="true" outlineLevel="0" collapsed="false">
      <c r="A4991" s="4" t="n">
        <v>1113</v>
      </c>
      <c r="B4991" s="4" t="s">
        <v>27754</v>
      </c>
      <c r="C4991" s="4"/>
      <c r="D4991" s="4" t="s">
        <v>27755</v>
      </c>
      <c r="E4991" s="5" t="s">
        <v>429</v>
      </c>
      <c r="F4991" s="4" t="s">
        <v>430</v>
      </c>
      <c r="G4991" s="4" t="s">
        <v>431</v>
      </c>
      <c r="H4991" s="5" t="s">
        <v>27756</v>
      </c>
      <c r="I4991" s="4" t="s">
        <v>27757</v>
      </c>
      <c r="J4991" s="5" t="n">
        <f aca="false">LEN(K4991)</f>
        <v>18</v>
      </c>
      <c r="K4991" s="6" t="str">
        <f aca="false">LOWER(SUBSTITUTE(SUBSTITUTE(SUBSTITUTE(SUBSTITUTE(SUBSTITUTE(SUBSTITUTE(SUBSTITUTE(B4991,"S.L.",""),"SL",""),"S.A.",""),"SA","")," ",""),".",""),",",""))&amp;".com"</f>
        <v>m&amp;dgroupmaxcar.com</v>
      </c>
      <c r="L4991" s="4" t="s">
        <v>57</v>
      </c>
      <c r="M4991" s="4" t="s">
        <v>31</v>
      </c>
    </row>
    <row r="4992" customFormat="false" ht="15.75" hidden="false" customHeight="true" outlineLevel="0" collapsed="false">
      <c r="A4992" s="4" t="n">
        <v>1124</v>
      </c>
      <c r="B4992" s="4" t="s">
        <v>27758</v>
      </c>
      <c r="C4992" s="4"/>
      <c r="D4992" s="4" t="s">
        <v>27759</v>
      </c>
      <c r="E4992" s="5" t="s">
        <v>429</v>
      </c>
      <c r="F4992" s="4" t="s">
        <v>1027</v>
      </c>
      <c r="G4992" s="4" t="s">
        <v>431</v>
      </c>
      <c r="H4992" s="5" t="s">
        <v>27760</v>
      </c>
      <c r="I4992" s="4" t="s">
        <v>27761</v>
      </c>
      <c r="J4992" s="5" t="n">
        <f aca="false">LEN(K4992)</f>
        <v>18</v>
      </c>
      <c r="K4992" s="6" t="s">
        <v>27762</v>
      </c>
      <c r="L4992" s="4" t="s">
        <v>66</v>
      </c>
      <c r="M4992" s="4" t="s">
        <v>31</v>
      </c>
    </row>
    <row r="4993" customFormat="false" ht="15.75" hidden="false" customHeight="true" outlineLevel="0" collapsed="false">
      <c r="A4993" s="4" t="n">
        <v>1135</v>
      </c>
      <c r="B4993" s="4" t="s">
        <v>27763</v>
      </c>
      <c r="C4993" s="4"/>
      <c r="D4993" s="4" t="s">
        <v>27764</v>
      </c>
      <c r="E4993" s="5" t="s">
        <v>16099</v>
      </c>
      <c r="F4993" s="4" t="s">
        <v>430</v>
      </c>
      <c r="G4993" s="4" t="s">
        <v>431</v>
      </c>
      <c r="H4993" s="5" t="s">
        <v>27765</v>
      </c>
      <c r="I4993" s="4" t="s">
        <v>27766</v>
      </c>
      <c r="J4993" s="5" t="n">
        <f aca="false">LEN(K4993)</f>
        <v>18</v>
      </c>
      <c r="K4993" s="6" t="s">
        <v>27767</v>
      </c>
      <c r="L4993" s="4" t="s">
        <v>637</v>
      </c>
      <c r="M4993" s="4" t="s">
        <v>31</v>
      </c>
    </row>
    <row r="4994" customFormat="false" ht="15.75" hidden="false" customHeight="true" outlineLevel="0" collapsed="false">
      <c r="A4994" s="4" t="n">
        <v>1140</v>
      </c>
      <c r="B4994" s="4" t="s">
        <v>27768</v>
      </c>
      <c r="C4994" s="4"/>
      <c r="D4994" s="4" t="s">
        <v>27769</v>
      </c>
      <c r="E4994" s="5" t="s">
        <v>1465</v>
      </c>
      <c r="F4994" s="4" t="s">
        <v>430</v>
      </c>
      <c r="G4994" s="4" t="s">
        <v>431</v>
      </c>
      <c r="H4994" s="5" t="s">
        <v>10817</v>
      </c>
      <c r="I4994" s="4" t="s">
        <v>27770</v>
      </c>
      <c r="J4994" s="5" t="n">
        <f aca="false">LEN(K4994)</f>
        <v>18</v>
      </c>
      <c r="K4994" s="6" t="s">
        <v>27771</v>
      </c>
      <c r="L4994" s="4" t="s">
        <v>66</v>
      </c>
      <c r="M4994" s="4" t="s">
        <v>27772</v>
      </c>
    </row>
    <row r="4995" customFormat="false" ht="15.75" hidden="false" customHeight="true" outlineLevel="0" collapsed="false">
      <c r="A4995" s="4" t="n">
        <v>1141</v>
      </c>
      <c r="B4995" s="4" t="s">
        <v>27773</v>
      </c>
      <c r="C4995" s="4"/>
      <c r="D4995" s="4" t="s">
        <v>27774</v>
      </c>
      <c r="E4995" s="5" t="s">
        <v>1465</v>
      </c>
      <c r="F4995" s="4" t="s">
        <v>430</v>
      </c>
      <c r="G4995" s="4" t="s">
        <v>431</v>
      </c>
      <c r="H4995" s="5" t="s">
        <v>10817</v>
      </c>
      <c r="I4995" s="4" t="s">
        <v>27770</v>
      </c>
      <c r="J4995" s="5" t="n">
        <f aca="false">LEN(K4995)</f>
        <v>18</v>
      </c>
      <c r="K4995" s="6" t="s">
        <v>27771</v>
      </c>
      <c r="L4995" s="4" t="s">
        <v>31</v>
      </c>
      <c r="M4995" s="4" t="s">
        <v>27775</v>
      </c>
    </row>
    <row r="4996" customFormat="false" ht="15.75" hidden="false" customHeight="true" outlineLevel="0" collapsed="false">
      <c r="A4996" s="4" t="n">
        <v>1157</v>
      </c>
      <c r="B4996" s="4" t="s">
        <v>27776</v>
      </c>
      <c r="C4996" s="4"/>
      <c r="D4996" s="4" t="s">
        <v>27777</v>
      </c>
      <c r="E4996" s="5" t="s">
        <v>10822</v>
      </c>
      <c r="F4996" s="4" t="s">
        <v>1027</v>
      </c>
      <c r="G4996" s="4" t="s">
        <v>431</v>
      </c>
      <c r="H4996" s="5" t="s">
        <v>27778</v>
      </c>
      <c r="I4996" s="4" t="s">
        <v>27779</v>
      </c>
      <c r="J4996" s="5" t="n">
        <f aca="false">LEN(K4996)</f>
        <v>18</v>
      </c>
      <c r="K4996" s="6" t="str">
        <f aca="false">LOWER(SUBSTITUTE(SUBSTITUTE(SUBSTITUTE(SUBSTITUTE(SUBSTITUTE(SUBSTITUTE(SUBSTITUTE(B4996,"S.L.",""),"SL",""),"S.A.",""),"SA","")," ",""),".",""),",",""))&amp;".com"</f>
        <v>tenbelalborada.com</v>
      </c>
      <c r="L4996" s="4" t="s">
        <v>78</v>
      </c>
      <c r="M4996" s="4" t="s">
        <v>96</v>
      </c>
    </row>
    <row r="4997" customFormat="false" ht="15.75" hidden="false" customHeight="true" outlineLevel="0" collapsed="false">
      <c r="A4997" s="15" t="n">
        <v>1159</v>
      </c>
      <c r="B4997" s="15" t="s">
        <v>27780</v>
      </c>
      <c r="C4997" s="15"/>
      <c r="D4997" s="15" t="s">
        <v>27781</v>
      </c>
      <c r="E4997" s="16" t="s">
        <v>958</v>
      </c>
      <c r="F4997" s="15" t="s">
        <v>959</v>
      </c>
      <c r="G4997" s="15" t="s">
        <v>431</v>
      </c>
      <c r="H4997" s="5" t="s">
        <v>27782</v>
      </c>
      <c r="I4997" s="7" t="s">
        <v>27783</v>
      </c>
      <c r="J4997" s="5" t="n">
        <f aca="false">LEN(K4997)</f>
        <v>18</v>
      </c>
      <c r="K4997" s="6" t="s">
        <v>27784</v>
      </c>
      <c r="L4997" s="4" t="s">
        <v>78</v>
      </c>
      <c r="M4997" s="4" t="s">
        <v>31</v>
      </c>
    </row>
    <row r="4998" customFormat="false" ht="15.75" hidden="false" customHeight="true" outlineLevel="0" collapsed="false">
      <c r="A4998" s="4" t="n">
        <v>1173</v>
      </c>
      <c r="B4998" s="4" t="s">
        <v>27785</v>
      </c>
      <c r="C4998" s="4"/>
      <c r="D4998" s="4" t="s">
        <v>27786</v>
      </c>
      <c r="E4998" s="5" t="s">
        <v>1465</v>
      </c>
      <c r="F4998" s="4" t="s">
        <v>430</v>
      </c>
      <c r="G4998" s="4" t="s">
        <v>431</v>
      </c>
      <c r="H4998" s="5" t="s">
        <v>27787</v>
      </c>
      <c r="I4998" s="4" t="s">
        <v>27788</v>
      </c>
      <c r="J4998" s="5" t="n">
        <f aca="false">LEN(K4998)</f>
        <v>18</v>
      </c>
      <c r="K4998" s="6" t="s">
        <v>27789</v>
      </c>
      <c r="L4998" s="4" t="s">
        <v>57</v>
      </c>
      <c r="M4998" s="4" t="s">
        <v>27790</v>
      </c>
    </row>
    <row r="4999" customFormat="false" ht="15.75" hidden="false" customHeight="true" outlineLevel="0" collapsed="false">
      <c r="A4999" s="4" t="n">
        <v>1186</v>
      </c>
      <c r="B4999" s="4" t="s">
        <v>27791</v>
      </c>
      <c r="C4999" s="4"/>
      <c r="D4999" s="4" t="s">
        <v>27792</v>
      </c>
      <c r="E4999" s="5" t="s">
        <v>429</v>
      </c>
      <c r="F4999" s="4" t="s">
        <v>1027</v>
      </c>
      <c r="G4999" s="4" t="s">
        <v>431</v>
      </c>
      <c r="H4999" s="5" t="s">
        <v>27793</v>
      </c>
      <c r="I4999" s="4" t="s">
        <v>27794</v>
      </c>
      <c r="J4999" s="5" t="n">
        <f aca="false">LEN(K4999)</f>
        <v>18</v>
      </c>
      <c r="K4999" s="6" t="str">
        <f aca="false">LOWER(SUBSTITUTE(SUBSTITUTE(SUBSTITUTE(SUBSTITUTE(SUBSTITUTE(SUBSTITUTE(SUBSTITUTE(B4999,"S.L.",""),"SL",""),"S.A.",""),"SA","")," ",""),".",""),",",""))&amp;".com"</f>
        <v>marolaportosín.com</v>
      </c>
      <c r="L4999" s="4" t="s">
        <v>57</v>
      </c>
      <c r="M4999" s="4" t="s">
        <v>31</v>
      </c>
    </row>
    <row r="5000" customFormat="false" ht="15.75" hidden="false" customHeight="true" outlineLevel="0" collapsed="false">
      <c r="A5000" s="4" t="n">
        <v>1192</v>
      </c>
      <c r="B5000" s="4" t="s">
        <v>27795</v>
      </c>
      <c r="C5000" s="4"/>
      <c r="D5000" s="4" t="s">
        <v>27796</v>
      </c>
      <c r="E5000" s="5" t="s">
        <v>2355</v>
      </c>
      <c r="F5000" s="4" t="s">
        <v>1027</v>
      </c>
      <c r="G5000" s="4" t="s">
        <v>431</v>
      </c>
      <c r="H5000" s="5" t="s">
        <v>27797</v>
      </c>
      <c r="I5000" s="4" t="s">
        <v>27798</v>
      </c>
      <c r="J5000" s="5" t="n">
        <f aca="false">LEN(K5000)</f>
        <v>18</v>
      </c>
      <c r="K5000" s="6" t="s">
        <v>27743</v>
      </c>
      <c r="L5000" s="4" t="s">
        <v>21</v>
      </c>
      <c r="M5000" s="4" t="s">
        <v>2321</v>
      </c>
    </row>
    <row r="5001" customFormat="false" ht="15.75" hidden="false" customHeight="true" outlineLevel="0" collapsed="false">
      <c r="A5001" s="15" t="n">
        <v>1197</v>
      </c>
      <c r="B5001" s="15" t="s">
        <v>27799</v>
      </c>
      <c r="C5001" s="15"/>
      <c r="D5001" s="15" t="s">
        <v>16160</v>
      </c>
      <c r="E5001" s="16" t="s">
        <v>429</v>
      </c>
      <c r="F5001" s="15" t="s">
        <v>1027</v>
      </c>
      <c r="G5001" s="15" t="s">
        <v>431</v>
      </c>
      <c r="H5001" s="5" t="s">
        <v>16166</v>
      </c>
      <c r="I5001" s="17" t="s">
        <v>27800</v>
      </c>
      <c r="J5001" s="5" t="n">
        <f aca="false">LEN(K5001)</f>
        <v>18</v>
      </c>
      <c r="K5001" s="19" t="s">
        <v>27801</v>
      </c>
      <c r="L5001" s="4" t="s">
        <v>57</v>
      </c>
      <c r="M5001" s="4" t="s">
        <v>5967</v>
      </c>
    </row>
    <row r="5002" customFormat="false" ht="15.75" hidden="false" customHeight="true" outlineLevel="0" collapsed="false">
      <c r="A5002" s="4" t="n">
        <v>1210</v>
      </c>
      <c r="B5002" s="4" t="s">
        <v>27754</v>
      </c>
      <c r="C5002" s="4"/>
      <c r="D5002" s="4" t="s">
        <v>27802</v>
      </c>
      <c r="E5002" s="5" t="s">
        <v>429</v>
      </c>
      <c r="F5002" s="4" t="s">
        <v>430</v>
      </c>
      <c r="G5002" s="4" t="s">
        <v>431</v>
      </c>
      <c r="H5002" s="5" t="s">
        <v>27803</v>
      </c>
      <c r="I5002" s="4" t="s">
        <v>27757</v>
      </c>
      <c r="J5002" s="5" t="n">
        <f aca="false">LEN(K5002)</f>
        <v>18</v>
      </c>
      <c r="K5002" s="6" t="str">
        <f aca="false">LOWER(SUBSTITUTE(SUBSTITUTE(SUBSTITUTE(SUBSTITUTE(SUBSTITUTE(SUBSTITUTE(SUBSTITUTE(B5002,"S.L.",""),"SL",""),"S.A.",""),"SA","")," ",""),".",""),",",""))&amp;".com"</f>
        <v>m&amp;dgroupmaxcar.com</v>
      </c>
      <c r="L5002" s="4" t="s">
        <v>78</v>
      </c>
      <c r="M5002" s="4" t="s">
        <v>31</v>
      </c>
    </row>
    <row r="5003" customFormat="false" ht="15.75" hidden="false" customHeight="true" outlineLevel="0" collapsed="false">
      <c r="A5003" s="4" t="n">
        <v>1218</v>
      </c>
      <c r="B5003" s="4" t="s">
        <v>27754</v>
      </c>
      <c r="C5003" s="4"/>
      <c r="D5003" s="4" t="s">
        <v>27804</v>
      </c>
      <c r="E5003" s="5" t="s">
        <v>16099</v>
      </c>
      <c r="F5003" s="4" t="s">
        <v>430</v>
      </c>
      <c r="G5003" s="4" t="s">
        <v>431</v>
      </c>
      <c r="H5003" s="5" t="s">
        <v>27805</v>
      </c>
      <c r="I5003" s="4" t="s">
        <v>27757</v>
      </c>
      <c r="J5003" s="5" t="n">
        <f aca="false">LEN(K5003)</f>
        <v>18</v>
      </c>
      <c r="K5003" s="6" t="str">
        <f aca="false">LOWER(SUBSTITUTE(SUBSTITUTE(SUBSTITUTE(SUBSTITUTE(SUBSTITUTE(SUBSTITUTE(SUBSTITUTE(B5003,"S.L.",""),"SL",""),"S.A.",""),"SA","")," ",""),".",""),",",""))&amp;".com"</f>
        <v>m&amp;dgroupmaxcar.com</v>
      </c>
      <c r="L5003" s="4" t="s">
        <v>31</v>
      </c>
      <c r="M5003" s="4" t="s">
        <v>31</v>
      </c>
    </row>
    <row r="5004" customFormat="false" ht="15.75" hidden="false" customHeight="true" outlineLevel="0" collapsed="false">
      <c r="A5004" s="15" t="n">
        <v>1224</v>
      </c>
      <c r="B5004" s="15" t="s">
        <v>27806</v>
      </c>
      <c r="C5004" s="15"/>
      <c r="D5004" s="15" t="s">
        <v>27807</v>
      </c>
      <c r="E5004" s="16" t="s">
        <v>2355</v>
      </c>
      <c r="F5004" s="15" t="s">
        <v>1027</v>
      </c>
      <c r="G5004" s="15" t="s">
        <v>431</v>
      </c>
      <c r="H5004" s="5" t="s">
        <v>27808</v>
      </c>
      <c r="I5004" s="17" t="s">
        <v>27742</v>
      </c>
      <c r="J5004" s="5" t="n">
        <f aca="false">LEN(K5004)</f>
        <v>18</v>
      </c>
      <c r="K5004" s="19" t="s">
        <v>27743</v>
      </c>
      <c r="L5004" s="4" t="s">
        <v>31</v>
      </c>
      <c r="M5004" s="4" t="s">
        <v>967</v>
      </c>
    </row>
    <row r="5005" customFormat="false" ht="15.75" hidden="false" customHeight="true" outlineLevel="0" collapsed="false">
      <c r="A5005" s="4" t="n">
        <v>1257</v>
      </c>
      <c r="B5005" s="4" t="s">
        <v>27809</v>
      </c>
      <c r="C5005" s="4"/>
      <c r="D5005" s="4" t="s">
        <v>27810</v>
      </c>
      <c r="E5005" s="5" t="s">
        <v>12938</v>
      </c>
      <c r="F5005" s="4" t="s">
        <v>12939</v>
      </c>
      <c r="G5005" s="4" t="s">
        <v>431</v>
      </c>
      <c r="H5005" s="5" t="s">
        <v>27811</v>
      </c>
      <c r="I5005" s="4" t="s">
        <v>27812</v>
      </c>
      <c r="J5005" s="5" t="n">
        <f aca="false">LEN(K5005)</f>
        <v>18</v>
      </c>
      <c r="K5005" s="6" t="s">
        <v>27813</v>
      </c>
      <c r="L5005" s="4" t="s">
        <v>78</v>
      </c>
      <c r="M5005" s="4" t="s">
        <v>31</v>
      </c>
    </row>
    <row r="5006" customFormat="false" ht="15.75" hidden="false" customHeight="true" outlineLevel="0" collapsed="false">
      <c r="A5006" s="4" t="n">
        <v>1258</v>
      </c>
      <c r="B5006" s="4" t="s">
        <v>25373</v>
      </c>
      <c r="C5006" s="4"/>
      <c r="D5006" s="4" t="s">
        <v>27814</v>
      </c>
      <c r="E5006" s="5" t="s">
        <v>12938</v>
      </c>
      <c r="F5006" s="4" t="s">
        <v>12939</v>
      </c>
      <c r="G5006" s="4" t="s">
        <v>431</v>
      </c>
      <c r="H5006" s="5" t="s">
        <v>27815</v>
      </c>
      <c r="I5006" s="4" t="s">
        <v>27816</v>
      </c>
      <c r="J5006" s="5" t="n">
        <f aca="false">LEN(K5006)</f>
        <v>18</v>
      </c>
      <c r="K5006" s="6" t="s">
        <v>27817</v>
      </c>
      <c r="L5006" s="4" t="s">
        <v>21</v>
      </c>
      <c r="M5006" s="4" t="s">
        <v>186</v>
      </c>
    </row>
    <row r="5007" customFormat="false" ht="15.75" hidden="false" customHeight="true" outlineLevel="0" collapsed="false">
      <c r="A5007" s="15" t="n">
        <v>1270</v>
      </c>
      <c r="B5007" s="15" t="s">
        <v>27818</v>
      </c>
      <c r="C5007" s="15"/>
      <c r="D5007" s="15" t="s">
        <v>27819</v>
      </c>
      <c r="E5007" s="16" t="s">
        <v>5756</v>
      </c>
      <c r="F5007" s="15" t="s">
        <v>5757</v>
      </c>
      <c r="G5007" s="15" t="s">
        <v>431</v>
      </c>
      <c r="H5007" s="5" t="s">
        <v>27820</v>
      </c>
      <c r="I5007" s="17" t="s">
        <v>27821</v>
      </c>
      <c r="J5007" s="5" t="n">
        <f aca="false">LEN(K5007)</f>
        <v>18</v>
      </c>
      <c r="K5007" s="19" t="s">
        <v>27822</v>
      </c>
      <c r="L5007" s="4" t="s">
        <v>78</v>
      </c>
      <c r="M5007" s="4" t="s">
        <v>31</v>
      </c>
    </row>
    <row r="5008" customFormat="false" ht="15.75" hidden="false" customHeight="true" outlineLevel="0" collapsed="false">
      <c r="A5008" s="15" t="n">
        <v>1283</v>
      </c>
      <c r="B5008" s="15" t="s">
        <v>27823</v>
      </c>
      <c r="C5008" s="15"/>
      <c r="D5008" s="15" t="s">
        <v>27824</v>
      </c>
      <c r="E5008" s="16" t="s">
        <v>8743</v>
      </c>
      <c r="F5008" s="15" t="s">
        <v>8744</v>
      </c>
      <c r="G5008" s="15" t="s">
        <v>431</v>
      </c>
      <c r="H5008" s="5" t="s">
        <v>27825</v>
      </c>
      <c r="I5008" s="17" t="s">
        <v>27826</v>
      </c>
      <c r="J5008" s="5" t="n">
        <f aca="false">LEN(K5008)</f>
        <v>18</v>
      </c>
      <c r="K5008" s="19" t="str">
        <f aca="false">LOWER(SUBSTITUTE(SUBSTITUTE(SUBSTITUTE(SUBSTITUTE(SUBSTITUTE(SUBSTITUTE(SUBSTITUTE(B5008,"S.L.",""),"SL",""),"S.A.",""),"SA","")," ",""),".",""),",",""))&amp;".com"</f>
        <v>hotelgarajonay.com</v>
      </c>
      <c r="L5008" s="4" t="s">
        <v>31</v>
      </c>
      <c r="M5008" s="4" t="s">
        <v>924</v>
      </c>
    </row>
    <row r="5009" customFormat="false" ht="15.75" hidden="false" customHeight="true" outlineLevel="0" collapsed="false">
      <c r="A5009" s="15" t="n">
        <v>1336</v>
      </c>
      <c r="B5009" s="15" t="s">
        <v>27827</v>
      </c>
      <c r="C5009" s="15"/>
      <c r="D5009" s="15" t="s">
        <v>27828</v>
      </c>
      <c r="E5009" s="16" t="s">
        <v>5768</v>
      </c>
      <c r="F5009" s="15" t="s">
        <v>322</v>
      </c>
      <c r="G5009" s="15" t="s">
        <v>322</v>
      </c>
      <c r="H5009" s="5" t="s">
        <v>27829</v>
      </c>
      <c r="I5009" s="17" t="s">
        <v>27830</v>
      </c>
      <c r="J5009" s="5" t="n">
        <f aca="false">LEN(K5009)</f>
        <v>18</v>
      </c>
      <c r="K5009" s="19" t="s">
        <v>27831</v>
      </c>
      <c r="L5009" s="4" t="s">
        <v>78</v>
      </c>
      <c r="M5009" s="4" t="s">
        <v>4771</v>
      </c>
    </row>
    <row r="5010" customFormat="false" ht="15.75" hidden="false" customHeight="true" outlineLevel="0" collapsed="false">
      <c r="A5010" s="4" t="n">
        <v>1356</v>
      </c>
      <c r="B5010" s="4" t="s">
        <v>27832</v>
      </c>
      <c r="C5010" s="4"/>
      <c r="D5010" s="4" t="s">
        <v>27833</v>
      </c>
      <c r="E5010" s="5" t="s">
        <v>27834</v>
      </c>
      <c r="F5010" s="4" t="s">
        <v>27835</v>
      </c>
      <c r="G5010" s="4" t="s">
        <v>322</v>
      </c>
      <c r="H5010" s="5" t="s">
        <v>27836</v>
      </c>
      <c r="I5010" s="4" t="s">
        <v>27837</v>
      </c>
      <c r="J5010" s="5" t="n">
        <f aca="false">LEN(K5010)</f>
        <v>18</v>
      </c>
      <c r="K5010" s="6" t="s">
        <v>27838</v>
      </c>
      <c r="L5010" s="4" t="s">
        <v>21</v>
      </c>
      <c r="M5010" s="4" t="s">
        <v>763</v>
      </c>
    </row>
    <row r="5011" customFormat="false" ht="15.75" hidden="false" customHeight="true" outlineLevel="0" collapsed="false">
      <c r="A5011" s="4" t="n">
        <v>1371</v>
      </c>
      <c r="B5011" s="4" t="s">
        <v>27839</v>
      </c>
      <c r="C5011" s="4"/>
      <c r="D5011" s="4" t="s">
        <v>27840</v>
      </c>
      <c r="E5011" s="5" t="s">
        <v>27841</v>
      </c>
      <c r="F5011" s="4" t="s">
        <v>27842</v>
      </c>
      <c r="G5011" s="4" t="s">
        <v>322</v>
      </c>
      <c r="H5011" s="5" t="s">
        <v>27843</v>
      </c>
      <c r="I5011" s="4" t="s">
        <v>27844</v>
      </c>
      <c r="J5011" s="5" t="n">
        <f aca="false">LEN(K5011)</f>
        <v>18</v>
      </c>
      <c r="K5011" s="6" t="str">
        <f aca="false">LOWER(SUBSTITUTE(SUBSTITUTE(SUBSTITUTE(SUBSTITUTE(SUBSTITUTE(SUBSTITUTE(SUBSTITUTE(B5011,"S.L.",""),"SL",""),"S.A.",""),"SA","")," ",""),".",""),",",""))&amp;".com"</f>
        <v>lapodadengines.com</v>
      </c>
      <c r="L5011" s="4" t="s">
        <v>57</v>
      </c>
      <c r="M5011" s="4" t="s">
        <v>1016</v>
      </c>
    </row>
    <row r="5012" customFormat="false" ht="15.75" hidden="false" customHeight="true" outlineLevel="0" collapsed="false">
      <c r="A5012" s="4" t="n">
        <v>1395</v>
      </c>
      <c r="B5012" s="4" t="s">
        <v>27845</v>
      </c>
      <c r="C5012" s="4"/>
      <c r="D5012" s="4" t="s">
        <v>27846</v>
      </c>
      <c r="E5012" s="5" t="s">
        <v>3904</v>
      </c>
      <c r="F5012" s="4" t="s">
        <v>1097</v>
      </c>
      <c r="G5012" s="4" t="s">
        <v>1097</v>
      </c>
      <c r="H5012" s="5" t="s">
        <v>27847</v>
      </c>
      <c r="I5012" s="4" t="s">
        <v>27848</v>
      </c>
      <c r="J5012" s="5" t="n">
        <f aca="false">LEN(K5012)</f>
        <v>18</v>
      </c>
      <c r="K5012" s="6" t="s">
        <v>27849</v>
      </c>
      <c r="L5012" s="4" t="s">
        <v>78</v>
      </c>
      <c r="M5012" s="4" t="s">
        <v>3203</v>
      </c>
    </row>
    <row r="5013" customFormat="false" ht="15.75" hidden="false" customHeight="true" outlineLevel="0" collapsed="false">
      <c r="A5013" s="15" t="n">
        <v>1405</v>
      </c>
      <c r="B5013" s="15" t="s">
        <v>27850</v>
      </c>
      <c r="C5013" s="15"/>
      <c r="D5013" s="15" t="s">
        <v>27851</v>
      </c>
      <c r="E5013" s="16" t="s">
        <v>16234</v>
      </c>
      <c r="F5013" s="15" t="s">
        <v>1097</v>
      </c>
      <c r="G5013" s="15" t="s">
        <v>1097</v>
      </c>
      <c r="H5013" s="5" t="s">
        <v>27852</v>
      </c>
      <c r="I5013" s="17" t="s">
        <v>27853</v>
      </c>
      <c r="J5013" s="5" t="n">
        <f aca="false">LEN(K5013)</f>
        <v>18</v>
      </c>
      <c r="K5013" s="19" t="str">
        <f aca="false">LOWER(SUBSTITUTE(SUBSTITUTE(SUBSTITUTE(SUBSTITUTE(SUBSTITUTE(SUBSTITUTE(SUBSTITUTE(B5013,"S.L.",""),"SL",""),"S.A.",""),"SA","")," ",""),".",""),",",""))&amp;".com"</f>
        <v>ascarzabadajoz.com</v>
      </c>
      <c r="L5013" s="4" t="s">
        <v>21</v>
      </c>
      <c r="M5013" s="4" t="s">
        <v>988</v>
      </c>
    </row>
    <row r="5014" customFormat="false" ht="15.75" hidden="false" customHeight="true" outlineLevel="0" collapsed="false">
      <c r="A5014" s="4" t="n">
        <v>1409</v>
      </c>
      <c r="B5014" s="4" t="s">
        <v>18826</v>
      </c>
      <c r="C5014" s="4"/>
      <c r="D5014" s="4" t="s">
        <v>27854</v>
      </c>
      <c r="E5014" s="5" t="s">
        <v>7139</v>
      </c>
      <c r="F5014" s="4" t="s">
        <v>7140</v>
      </c>
      <c r="G5014" s="4" t="s">
        <v>1097</v>
      </c>
      <c r="H5014" s="5" t="s">
        <v>27855</v>
      </c>
      <c r="I5014" s="4" t="s">
        <v>27856</v>
      </c>
      <c r="J5014" s="5" t="n">
        <f aca="false">LEN(K5014)</f>
        <v>18</v>
      </c>
      <c r="K5014" s="6" t="s">
        <v>27857</v>
      </c>
      <c r="L5014" s="4" t="s">
        <v>66</v>
      </c>
      <c r="M5014" s="4" t="s">
        <v>1063</v>
      </c>
    </row>
    <row r="5015" customFormat="false" ht="15.75" hidden="false" customHeight="true" outlineLevel="0" collapsed="false">
      <c r="A5015" s="4" t="n">
        <v>1411</v>
      </c>
      <c r="B5015" s="4" t="s">
        <v>27858</v>
      </c>
      <c r="C5015" s="4"/>
      <c r="D5015" s="4" t="s">
        <v>27859</v>
      </c>
      <c r="E5015" s="5" t="s">
        <v>23474</v>
      </c>
      <c r="F5015" s="4" t="s">
        <v>1097</v>
      </c>
      <c r="G5015" s="4" t="s">
        <v>1097</v>
      </c>
      <c r="H5015" s="5" t="s">
        <v>27860</v>
      </c>
      <c r="I5015" s="4" t="s">
        <v>27861</v>
      </c>
      <c r="J5015" s="5" t="n">
        <f aca="false">LEN(K5015)</f>
        <v>18</v>
      </c>
      <c r="K5015" s="6" t="str">
        <f aca="false">LOWER(SUBSTITUTE(SUBSTITUTE(SUBSTITUTE(SUBSTITUTE(SUBSTITUTE(SUBSTITUTE(SUBSTITUTE(B5015,"S.L.",""),"SL",""),"S.A.",""),"SA","")," ",""),".",""),",",""))&amp;".com"</f>
        <v>hotellusitania.com</v>
      </c>
      <c r="L5015" s="4" t="s">
        <v>21</v>
      </c>
      <c r="M5015" s="4" t="s">
        <v>1208</v>
      </c>
    </row>
    <row r="5016" customFormat="false" ht="15.75" hidden="false" customHeight="true" outlineLevel="0" collapsed="false">
      <c r="A5016" s="15" t="n">
        <v>1427</v>
      </c>
      <c r="B5016" s="15" t="s">
        <v>27862</v>
      </c>
      <c r="C5016" s="15"/>
      <c r="D5016" s="15" t="s">
        <v>27863</v>
      </c>
      <c r="E5016" s="16" t="s">
        <v>27864</v>
      </c>
      <c r="F5016" s="15" t="s">
        <v>27865</v>
      </c>
      <c r="G5016" s="15" t="s">
        <v>1097</v>
      </c>
      <c r="H5016" s="5" t="s">
        <v>27866</v>
      </c>
      <c r="I5016" s="17" t="s">
        <v>27867</v>
      </c>
      <c r="J5016" s="5" t="n">
        <f aca="false">LEN(K5016)</f>
        <v>18</v>
      </c>
      <c r="K5016" s="19" t="str">
        <f aca="false">LOWER(SUBSTITUTE(SUBSTITUTE(SUBSTITUTE(SUBSTITUTE(SUBSTITUTE(SUBSTITUTE(SUBSTITUTE(B5016,"S.L.",""),"SL",""),"S.A.",""),"SA","")," ",""),".",""),",",""))&amp;".com"</f>
        <v>palacioarteaga.com</v>
      </c>
      <c r="L5016" s="4" t="s">
        <v>78</v>
      </c>
      <c r="M5016" s="4" t="s">
        <v>368</v>
      </c>
    </row>
    <row r="5017" customFormat="false" ht="15.75" hidden="false" customHeight="true" outlineLevel="0" collapsed="false">
      <c r="A5017" s="4" t="n">
        <v>1463</v>
      </c>
      <c r="B5017" s="4" t="s">
        <v>27868</v>
      </c>
      <c r="C5017" s="4"/>
      <c r="D5017" s="4" t="s">
        <v>27869</v>
      </c>
      <c r="E5017" s="5" t="s">
        <v>27870</v>
      </c>
      <c r="F5017" s="4" t="s">
        <v>27112</v>
      </c>
      <c r="G5017" s="4" t="s">
        <v>1097</v>
      </c>
      <c r="H5017" s="5" t="s">
        <v>27871</v>
      </c>
      <c r="I5017" s="4" t="s">
        <v>27872</v>
      </c>
      <c r="J5017" s="5" t="n">
        <f aca="false">LEN(K5017)</f>
        <v>18</v>
      </c>
      <c r="K5017" s="6" t="s">
        <v>27873</v>
      </c>
      <c r="L5017" s="4" t="s">
        <v>66</v>
      </c>
      <c r="M5017" s="4" t="s">
        <v>1863</v>
      </c>
    </row>
    <row r="5018" customFormat="false" ht="15.75" hidden="false" customHeight="true" outlineLevel="0" collapsed="false">
      <c r="A5018" s="4" t="n">
        <v>1482</v>
      </c>
      <c r="B5018" s="4" t="s">
        <v>27874</v>
      </c>
      <c r="C5018" s="4"/>
      <c r="D5018" s="4" t="s">
        <v>27875</v>
      </c>
      <c r="E5018" s="5" t="s">
        <v>1031</v>
      </c>
      <c r="F5018" s="4" t="s">
        <v>464</v>
      </c>
      <c r="G5018" s="4" t="s">
        <v>464</v>
      </c>
      <c r="H5018" s="5" t="s">
        <v>27876</v>
      </c>
      <c r="I5018" s="7" t="s">
        <v>27877</v>
      </c>
      <c r="J5018" s="5" t="n">
        <f aca="false">LEN(K5018)</f>
        <v>18</v>
      </c>
      <c r="K5018" s="6" t="s">
        <v>27878</v>
      </c>
      <c r="L5018" s="4" t="s">
        <v>21</v>
      </c>
      <c r="M5018" s="4" t="s">
        <v>158</v>
      </c>
    </row>
    <row r="5019" customFormat="false" ht="15.75" hidden="false" customHeight="true" outlineLevel="0" collapsed="false">
      <c r="A5019" s="4" t="n">
        <v>1488</v>
      </c>
      <c r="B5019" s="4" t="s">
        <v>27879</v>
      </c>
      <c r="C5019" s="4"/>
      <c r="D5019" s="4" t="s">
        <v>27880</v>
      </c>
      <c r="E5019" s="5" t="s">
        <v>5788</v>
      </c>
      <c r="F5019" s="4" t="s">
        <v>464</v>
      </c>
      <c r="G5019" s="4" t="s">
        <v>464</v>
      </c>
      <c r="H5019" s="5" t="s">
        <v>27881</v>
      </c>
      <c r="I5019" s="9" t="s">
        <v>27882</v>
      </c>
      <c r="J5019" s="5" t="n">
        <f aca="false">LEN(K5019)</f>
        <v>18</v>
      </c>
      <c r="K5019" s="6" t="s">
        <v>27883</v>
      </c>
      <c r="L5019" s="4" t="s">
        <v>78</v>
      </c>
      <c r="M5019" s="4" t="s">
        <v>9006</v>
      </c>
    </row>
    <row r="5020" customFormat="false" ht="15.75" hidden="false" customHeight="true" outlineLevel="0" collapsed="false">
      <c r="A5020" s="4" t="n">
        <v>1499</v>
      </c>
      <c r="B5020" s="4" t="s">
        <v>27884</v>
      </c>
      <c r="C5020" s="4"/>
      <c r="D5020" s="4" t="s">
        <v>27885</v>
      </c>
      <c r="E5020" s="5" t="s">
        <v>19931</v>
      </c>
      <c r="F5020" s="4" t="s">
        <v>464</v>
      </c>
      <c r="G5020" s="4" t="s">
        <v>464</v>
      </c>
      <c r="H5020" s="5" t="s">
        <v>27886</v>
      </c>
      <c r="I5020" s="4" t="s">
        <v>27722</v>
      </c>
      <c r="J5020" s="5" t="n">
        <f aca="false">LEN(K5020)</f>
        <v>18</v>
      </c>
      <c r="K5020" s="6" t="s">
        <v>27723</v>
      </c>
      <c r="L5020" s="4" t="s">
        <v>31</v>
      </c>
      <c r="M5020" s="4" t="s">
        <v>27887</v>
      </c>
    </row>
    <row r="5021" customFormat="false" ht="15.75" hidden="false" customHeight="true" outlineLevel="0" collapsed="false">
      <c r="A5021" s="4" t="n">
        <v>1507</v>
      </c>
      <c r="B5021" s="4" t="s">
        <v>27888</v>
      </c>
      <c r="C5021" s="4"/>
      <c r="D5021" s="4" t="s">
        <v>27889</v>
      </c>
      <c r="E5021" s="5" t="s">
        <v>7152</v>
      </c>
      <c r="F5021" s="4" t="s">
        <v>464</v>
      </c>
      <c r="G5021" s="4" t="s">
        <v>464</v>
      </c>
      <c r="H5021" s="5" t="s">
        <v>27890</v>
      </c>
      <c r="I5021" s="4" t="s">
        <v>27891</v>
      </c>
      <c r="J5021" s="5" t="n">
        <f aca="false">LEN(K5021)</f>
        <v>18</v>
      </c>
      <c r="K5021" s="6" t="s">
        <v>27892</v>
      </c>
      <c r="L5021" s="4" t="s">
        <v>21</v>
      </c>
      <c r="M5021" s="4" t="s">
        <v>1793</v>
      </c>
    </row>
    <row r="5022" customFormat="false" ht="15.75" hidden="false" customHeight="true" outlineLevel="0" collapsed="false">
      <c r="A5022" s="4" t="n">
        <v>1526</v>
      </c>
      <c r="B5022" s="4" t="s">
        <v>27893</v>
      </c>
      <c r="C5022" s="4"/>
      <c r="D5022" s="4" t="s">
        <v>27894</v>
      </c>
      <c r="E5022" s="5" t="s">
        <v>10896</v>
      </c>
      <c r="F5022" s="4" t="s">
        <v>10897</v>
      </c>
      <c r="G5022" s="4" t="s">
        <v>464</v>
      </c>
      <c r="H5022" s="5" t="s">
        <v>27895</v>
      </c>
      <c r="I5022" s="4" t="s">
        <v>27896</v>
      </c>
      <c r="J5022" s="5" t="n">
        <f aca="false">LEN(K5022)</f>
        <v>18</v>
      </c>
      <c r="K5022" s="6" t="str">
        <f aca="false">LOWER(SUBSTITUTE(SUBSTITUTE(SUBSTITUTE(SUBSTITUTE(SUBSTITUTE(SUBSTITUTE(SUBSTITUTE(B5022,"S.L.",""),"SL",""),"S.A.",""),"SA","")," ",""),".",""),",",""))&amp;".com"</f>
        <v>laplatadeorope.com</v>
      </c>
      <c r="L5022" s="4" t="s">
        <v>78</v>
      </c>
      <c r="M5022" s="4" t="s">
        <v>32</v>
      </c>
    </row>
    <row r="5023" customFormat="false" ht="15.75" hidden="false" customHeight="true" outlineLevel="0" collapsed="false">
      <c r="A5023" s="4" t="n">
        <v>1528</v>
      </c>
      <c r="B5023" s="4" t="s">
        <v>27897</v>
      </c>
      <c r="C5023" s="4"/>
      <c r="D5023" s="4" t="s">
        <v>27898</v>
      </c>
      <c r="E5023" s="5" t="s">
        <v>27899</v>
      </c>
      <c r="F5023" s="4" t="s">
        <v>27900</v>
      </c>
      <c r="G5023" s="4" t="s">
        <v>464</v>
      </c>
      <c r="H5023" s="5" t="s">
        <v>27901</v>
      </c>
      <c r="I5023" s="4" t="s">
        <v>27902</v>
      </c>
      <c r="J5023" s="5" t="n">
        <f aca="false">LEN(K5023)</f>
        <v>18</v>
      </c>
      <c r="K5023" s="10" t="s">
        <v>27903</v>
      </c>
      <c r="L5023" s="4" t="s">
        <v>66</v>
      </c>
      <c r="M5023" s="4" t="s">
        <v>294</v>
      </c>
    </row>
    <row r="5024" customFormat="false" ht="15.75" hidden="false" customHeight="true" outlineLevel="0" collapsed="false">
      <c r="A5024" s="4" t="n">
        <v>1533</v>
      </c>
      <c r="B5024" s="4" t="s">
        <v>27904</v>
      </c>
      <c r="C5024" s="4"/>
      <c r="D5024" s="4" t="s">
        <v>27905</v>
      </c>
      <c r="E5024" s="5" t="s">
        <v>27906</v>
      </c>
      <c r="F5024" s="4" t="s">
        <v>27907</v>
      </c>
      <c r="G5024" s="4" t="s">
        <v>464</v>
      </c>
      <c r="H5024" s="5" t="s">
        <v>27908</v>
      </c>
      <c r="I5024" s="7" t="s">
        <v>27909</v>
      </c>
      <c r="J5024" s="5" t="n">
        <f aca="false">LEN(K5024)</f>
        <v>18</v>
      </c>
      <c r="K5024" s="6" t="s">
        <v>27910</v>
      </c>
      <c r="L5024" s="4" t="s">
        <v>78</v>
      </c>
      <c r="M5024" s="4" t="s">
        <v>1216</v>
      </c>
    </row>
    <row r="5025" customFormat="false" ht="15.75" hidden="false" customHeight="true" outlineLevel="0" collapsed="false">
      <c r="A5025" s="4" t="n">
        <v>1542</v>
      </c>
      <c r="B5025" s="4" t="s">
        <v>12433</v>
      </c>
      <c r="C5025" s="4"/>
      <c r="D5025" s="4" t="s">
        <v>27911</v>
      </c>
      <c r="E5025" s="5" t="s">
        <v>16278</v>
      </c>
      <c r="F5025" s="4" t="s">
        <v>16279</v>
      </c>
      <c r="G5025" s="4" t="s">
        <v>464</v>
      </c>
      <c r="H5025" s="5" t="s">
        <v>27912</v>
      </c>
      <c r="I5025" s="7" t="s">
        <v>27913</v>
      </c>
      <c r="J5025" s="5" t="n">
        <f aca="false">LEN(K5025)</f>
        <v>18</v>
      </c>
      <c r="K5025" s="6" t="s">
        <v>27914</v>
      </c>
      <c r="L5025" s="4" t="s">
        <v>31</v>
      </c>
      <c r="M5025" s="4" t="s">
        <v>967</v>
      </c>
    </row>
    <row r="5026" customFormat="false" ht="15.75" hidden="false" customHeight="true" outlineLevel="0" collapsed="false">
      <c r="A5026" s="4" t="n">
        <v>1550</v>
      </c>
      <c r="B5026" s="4" t="s">
        <v>27915</v>
      </c>
      <c r="C5026" s="4"/>
      <c r="D5026" s="4" t="s">
        <v>27916</v>
      </c>
      <c r="E5026" s="5" t="s">
        <v>16278</v>
      </c>
      <c r="F5026" s="4" t="s">
        <v>16279</v>
      </c>
      <c r="G5026" s="4" t="s">
        <v>464</v>
      </c>
      <c r="H5026" s="5" t="s">
        <v>27917</v>
      </c>
      <c r="I5026" s="7" t="s">
        <v>27918</v>
      </c>
      <c r="J5026" s="5" t="n">
        <f aca="false">LEN(K5026)</f>
        <v>18</v>
      </c>
      <c r="K5026" s="6" t="s">
        <v>27919</v>
      </c>
      <c r="L5026" s="4" t="s">
        <v>21</v>
      </c>
      <c r="M5026" s="4" t="s">
        <v>23336</v>
      </c>
    </row>
    <row r="5027" customFormat="false" ht="15.75" hidden="false" customHeight="true" outlineLevel="0" collapsed="false">
      <c r="A5027" s="4" t="n">
        <v>1555</v>
      </c>
      <c r="B5027" s="4" t="s">
        <v>27920</v>
      </c>
      <c r="C5027" s="4"/>
      <c r="D5027" s="4" t="s">
        <v>27921</v>
      </c>
      <c r="E5027" s="5" t="s">
        <v>13430</v>
      </c>
      <c r="F5027" s="4" t="s">
        <v>2093</v>
      </c>
      <c r="G5027" s="4" t="s">
        <v>2093</v>
      </c>
      <c r="H5027" s="5" t="s">
        <v>27922</v>
      </c>
      <c r="I5027" s="4" t="s">
        <v>27923</v>
      </c>
      <c r="J5027" s="5" t="n">
        <f aca="false">LEN(K5027)</f>
        <v>18</v>
      </c>
      <c r="K5027" s="6" t="s">
        <v>27924</v>
      </c>
      <c r="L5027" s="4" t="s">
        <v>66</v>
      </c>
      <c r="M5027" s="4" t="s">
        <v>2167</v>
      </c>
    </row>
    <row r="5028" customFormat="false" ht="15.75" hidden="false" customHeight="true" outlineLevel="0" collapsed="false">
      <c r="A5028" s="4" t="n">
        <v>1565</v>
      </c>
      <c r="B5028" s="4" t="s">
        <v>9321</v>
      </c>
      <c r="C5028" s="4"/>
      <c r="D5028" s="4" t="s">
        <v>27925</v>
      </c>
      <c r="E5028" s="5" t="s">
        <v>3218</v>
      </c>
      <c r="F5028" s="4" t="s">
        <v>3219</v>
      </c>
      <c r="G5028" s="4" t="s">
        <v>2093</v>
      </c>
      <c r="H5028" s="5" t="s">
        <v>27926</v>
      </c>
      <c r="I5028" s="4" t="s">
        <v>27927</v>
      </c>
      <c r="J5028" s="5" t="n">
        <f aca="false">LEN(K5028)</f>
        <v>18</v>
      </c>
      <c r="K5028" s="6" t="s">
        <v>27928</v>
      </c>
      <c r="L5028" s="4" t="s">
        <v>66</v>
      </c>
      <c r="M5028" s="4" t="s">
        <v>467</v>
      </c>
    </row>
    <row r="5029" customFormat="false" ht="15.75" hidden="false" customHeight="true" outlineLevel="0" collapsed="false">
      <c r="A5029" s="4" t="n">
        <v>1566</v>
      </c>
      <c r="B5029" s="4" t="s">
        <v>27929</v>
      </c>
      <c r="C5029" s="4"/>
      <c r="D5029" s="4" t="s">
        <v>27930</v>
      </c>
      <c r="E5029" s="5" t="s">
        <v>3218</v>
      </c>
      <c r="F5029" s="4" t="s">
        <v>3219</v>
      </c>
      <c r="G5029" s="4" t="s">
        <v>2093</v>
      </c>
      <c r="H5029" s="5" t="s">
        <v>27931</v>
      </c>
      <c r="I5029" s="4" t="s">
        <v>27932</v>
      </c>
      <c r="J5029" s="5" t="n">
        <f aca="false">LEN(K5029)</f>
        <v>18</v>
      </c>
      <c r="K5029" s="6" t="s">
        <v>27933</v>
      </c>
      <c r="L5029" s="4" t="s">
        <v>31</v>
      </c>
      <c r="M5029" s="4" t="s">
        <v>336</v>
      </c>
    </row>
    <row r="5030" customFormat="false" ht="15.75" hidden="false" customHeight="true" outlineLevel="0" collapsed="false">
      <c r="A5030" s="4" t="n">
        <v>1572</v>
      </c>
      <c r="B5030" s="4" t="s">
        <v>27934</v>
      </c>
      <c r="C5030" s="4"/>
      <c r="D5030" s="4" t="s">
        <v>27935</v>
      </c>
      <c r="E5030" s="5" t="s">
        <v>3231</v>
      </c>
      <c r="F5030" s="4" t="s">
        <v>3232</v>
      </c>
      <c r="G5030" s="4" t="s">
        <v>2093</v>
      </c>
      <c r="H5030" s="5" t="s">
        <v>27936</v>
      </c>
      <c r="I5030" s="4" t="s">
        <v>27937</v>
      </c>
      <c r="J5030" s="5" t="n">
        <f aca="false">LEN(K5030)</f>
        <v>18</v>
      </c>
      <c r="K5030" s="6" t="s">
        <v>27938</v>
      </c>
      <c r="L5030" s="4" t="s">
        <v>78</v>
      </c>
      <c r="M5030" s="4" t="s">
        <v>680</v>
      </c>
    </row>
    <row r="5031" customFormat="false" ht="15.75" hidden="false" customHeight="true" outlineLevel="0" collapsed="false">
      <c r="A5031" s="4" t="n">
        <v>1573</v>
      </c>
      <c r="B5031" s="4" t="s">
        <v>27939</v>
      </c>
      <c r="C5031" s="4"/>
      <c r="D5031" s="4" t="s">
        <v>27940</v>
      </c>
      <c r="E5031" s="5" t="s">
        <v>27941</v>
      </c>
      <c r="F5031" s="4" t="s">
        <v>27942</v>
      </c>
      <c r="G5031" s="4" t="s">
        <v>2093</v>
      </c>
      <c r="H5031" s="5" t="s">
        <v>27943</v>
      </c>
      <c r="I5031" s="4" t="s">
        <v>27944</v>
      </c>
      <c r="J5031" s="5" t="n">
        <f aca="false">LEN(K5031)</f>
        <v>18</v>
      </c>
      <c r="K5031" s="6" t="s">
        <v>27945</v>
      </c>
      <c r="L5031" s="4" t="s">
        <v>78</v>
      </c>
      <c r="M5031" s="4" t="s">
        <v>31</v>
      </c>
    </row>
    <row r="5032" customFormat="false" ht="15.75" hidden="false" customHeight="true" outlineLevel="0" collapsed="false">
      <c r="A5032" s="4" t="n">
        <v>1605</v>
      </c>
      <c r="B5032" s="4" t="s">
        <v>27946</v>
      </c>
      <c r="C5032" s="4"/>
      <c r="D5032" s="4" t="s">
        <v>27441</v>
      </c>
      <c r="E5032" s="5" t="s">
        <v>15728</v>
      </c>
      <c r="F5032" s="4" t="s">
        <v>2093</v>
      </c>
      <c r="G5032" s="4" t="s">
        <v>2093</v>
      </c>
      <c r="H5032" s="5" t="s">
        <v>27947</v>
      </c>
      <c r="I5032" s="4" t="s">
        <v>27443</v>
      </c>
      <c r="J5032" s="5" t="n">
        <f aca="false">LEN(K5032)</f>
        <v>18</v>
      </c>
      <c r="K5032" s="10" t="s">
        <v>27444</v>
      </c>
      <c r="L5032" s="4" t="s">
        <v>31</v>
      </c>
      <c r="M5032" s="4" t="s">
        <v>31</v>
      </c>
    </row>
    <row r="5033" customFormat="false" ht="15.75" hidden="false" customHeight="true" outlineLevel="0" collapsed="false">
      <c r="A5033" s="4" t="n">
        <v>1613</v>
      </c>
      <c r="B5033" s="4" t="s">
        <v>27948</v>
      </c>
      <c r="C5033" s="4"/>
      <c r="D5033" s="4" t="s">
        <v>27949</v>
      </c>
      <c r="E5033" s="5" t="s">
        <v>3249</v>
      </c>
      <c r="F5033" s="4" t="s">
        <v>3250</v>
      </c>
      <c r="G5033" s="4" t="s">
        <v>2093</v>
      </c>
      <c r="H5033" s="5" t="s">
        <v>27950</v>
      </c>
      <c r="I5033" s="4" t="s">
        <v>27951</v>
      </c>
      <c r="J5033" s="5" t="n">
        <f aca="false">LEN(K5033)</f>
        <v>18</v>
      </c>
      <c r="K5033" s="6" t="s">
        <v>27952</v>
      </c>
      <c r="L5033" s="4" t="s">
        <v>31</v>
      </c>
      <c r="M5033" s="4" t="s">
        <v>381</v>
      </c>
    </row>
    <row r="5034" customFormat="false" ht="15.75" hidden="false" customHeight="true" outlineLevel="0" collapsed="false">
      <c r="A5034" s="4" t="n">
        <v>1663</v>
      </c>
      <c r="B5034" s="4" t="s">
        <v>27953</v>
      </c>
      <c r="C5034" s="4"/>
      <c r="D5034" s="4" t="s">
        <v>27954</v>
      </c>
      <c r="E5034" s="5" t="s">
        <v>27955</v>
      </c>
      <c r="F5034" s="4" t="s">
        <v>27956</v>
      </c>
      <c r="G5034" s="4" t="s">
        <v>895</v>
      </c>
      <c r="H5034" s="5" t="s">
        <v>27957</v>
      </c>
      <c r="I5034" s="7" t="s">
        <v>27958</v>
      </c>
      <c r="J5034" s="5" t="n">
        <f aca="false">LEN(K5034)</f>
        <v>18</v>
      </c>
      <c r="K5034" s="6" t="str">
        <f aca="false">LOWER(SUBSTITUTE(SUBSTITUTE(SUBSTITUTE(SUBSTITUTE(SUBSTITUTE(SUBSTITUTE(SUBSTITUTE(B5034,"S.L.",""),"SL",""),"S.A.",""),"SA","")," ",""),".",""),",",""))&amp;".com"</f>
        <v>hotelelcortijo.com</v>
      </c>
      <c r="L5034" s="4" t="s">
        <v>31</v>
      </c>
      <c r="M5034" s="4" t="s">
        <v>577</v>
      </c>
    </row>
    <row r="5035" customFormat="false" ht="15.75" hidden="false" customHeight="true" outlineLevel="0" collapsed="false">
      <c r="A5035" s="4" t="n">
        <v>1667</v>
      </c>
      <c r="B5035" s="4" t="s">
        <v>27959</v>
      </c>
      <c r="C5035" s="4"/>
      <c r="D5035" s="4" t="s">
        <v>27960</v>
      </c>
      <c r="E5035" s="5" t="s">
        <v>27961</v>
      </c>
      <c r="F5035" s="4" t="s">
        <v>27962</v>
      </c>
      <c r="G5035" s="4" t="s">
        <v>895</v>
      </c>
      <c r="H5035" s="5" t="s">
        <v>27963</v>
      </c>
      <c r="I5035" s="4" t="s">
        <v>27964</v>
      </c>
      <c r="J5035" s="5" t="n">
        <f aca="false">LEN(K5035)</f>
        <v>18</v>
      </c>
      <c r="K5035" s="6" t="s">
        <v>27965</v>
      </c>
      <c r="L5035" s="4" t="s">
        <v>31</v>
      </c>
      <c r="M5035" s="4" t="s">
        <v>1016</v>
      </c>
    </row>
    <row r="5036" customFormat="false" ht="15.75" hidden="false" customHeight="true" outlineLevel="0" collapsed="false">
      <c r="A5036" s="4" t="n">
        <v>1677</v>
      </c>
      <c r="B5036" s="4" t="s">
        <v>27966</v>
      </c>
      <c r="C5036" s="4"/>
      <c r="D5036" s="4" t="s">
        <v>27967</v>
      </c>
      <c r="E5036" s="5" t="s">
        <v>1038</v>
      </c>
      <c r="F5036" s="4" t="s">
        <v>1039</v>
      </c>
      <c r="G5036" s="4" t="s">
        <v>895</v>
      </c>
      <c r="H5036" s="5" t="s">
        <v>27968</v>
      </c>
      <c r="I5036" s="4" t="s">
        <v>27969</v>
      </c>
      <c r="J5036" s="5" t="n">
        <f aca="false">LEN(K5036)</f>
        <v>18</v>
      </c>
      <c r="K5036" s="6" t="s">
        <v>27970</v>
      </c>
      <c r="L5036" s="4" t="s">
        <v>78</v>
      </c>
      <c r="M5036" s="4" t="s">
        <v>459</v>
      </c>
    </row>
    <row r="5037" customFormat="false" ht="15.75" hidden="false" customHeight="true" outlineLevel="0" collapsed="false">
      <c r="A5037" s="4" t="n">
        <v>1698</v>
      </c>
      <c r="B5037" s="4" t="s">
        <v>27971</v>
      </c>
      <c r="C5037" s="4"/>
      <c r="D5037" s="4" t="s">
        <v>27972</v>
      </c>
      <c r="E5037" s="5" t="s">
        <v>27973</v>
      </c>
      <c r="F5037" s="4" t="s">
        <v>27974</v>
      </c>
      <c r="G5037" s="4" t="s">
        <v>895</v>
      </c>
      <c r="H5037" s="5" t="s">
        <v>27975</v>
      </c>
      <c r="I5037" s="4" t="s">
        <v>27976</v>
      </c>
      <c r="J5037" s="5" t="n">
        <f aca="false">LEN(K5037)</f>
        <v>18</v>
      </c>
      <c r="K5037" s="6" t="s">
        <v>27977</v>
      </c>
      <c r="L5037" s="4" t="s">
        <v>78</v>
      </c>
      <c r="M5037" s="4" t="s">
        <v>2082</v>
      </c>
    </row>
    <row r="5038" customFormat="false" ht="15.75" hidden="false" customHeight="true" outlineLevel="0" collapsed="false">
      <c r="A5038" s="4" t="n">
        <v>1700</v>
      </c>
      <c r="B5038" s="4" t="s">
        <v>27978</v>
      </c>
      <c r="C5038" s="4"/>
      <c r="D5038" s="4" t="s">
        <v>27979</v>
      </c>
      <c r="E5038" s="5" t="s">
        <v>27973</v>
      </c>
      <c r="F5038" s="4" t="s">
        <v>27974</v>
      </c>
      <c r="G5038" s="4" t="s">
        <v>895</v>
      </c>
      <c r="H5038" s="5" t="s">
        <v>27980</v>
      </c>
      <c r="I5038" s="4" t="s">
        <v>27976</v>
      </c>
      <c r="J5038" s="5" t="n">
        <f aca="false">LEN(K5038)</f>
        <v>18</v>
      </c>
      <c r="K5038" s="6" t="s">
        <v>27977</v>
      </c>
      <c r="L5038" s="4" t="s">
        <v>21</v>
      </c>
      <c r="M5038" s="4" t="s">
        <v>31</v>
      </c>
    </row>
    <row r="5039" customFormat="false" ht="15.75" hidden="false" customHeight="true" outlineLevel="0" collapsed="false">
      <c r="A5039" s="4" t="n">
        <v>1736</v>
      </c>
      <c r="B5039" s="4" t="s">
        <v>27981</v>
      </c>
      <c r="C5039" s="4"/>
      <c r="D5039" s="4" t="s">
        <v>27982</v>
      </c>
      <c r="E5039" s="5" t="s">
        <v>8832</v>
      </c>
      <c r="F5039" s="4" t="s">
        <v>8833</v>
      </c>
      <c r="G5039" s="4" t="s">
        <v>895</v>
      </c>
      <c r="H5039" s="5" t="s">
        <v>27983</v>
      </c>
      <c r="I5039" s="7" t="s">
        <v>27984</v>
      </c>
      <c r="J5039" s="5" t="n">
        <f aca="false">LEN(K5039)</f>
        <v>18</v>
      </c>
      <c r="K5039" s="6" t="s">
        <v>27985</v>
      </c>
      <c r="L5039" s="4" t="s">
        <v>31</v>
      </c>
      <c r="M5039" s="4" t="s">
        <v>317</v>
      </c>
    </row>
    <row r="5040" customFormat="false" ht="15.75" hidden="false" customHeight="true" outlineLevel="0" collapsed="false">
      <c r="A5040" s="4" t="n">
        <v>11859</v>
      </c>
      <c r="B5040" s="4" t="s">
        <v>27986</v>
      </c>
      <c r="C5040" s="4"/>
      <c r="D5040" s="4" t="s">
        <v>27987</v>
      </c>
      <c r="E5040" s="5" t="s">
        <v>22977</v>
      </c>
      <c r="F5040" s="4" t="s">
        <v>282</v>
      </c>
      <c r="G5040" s="4" t="s">
        <v>37</v>
      </c>
      <c r="H5040" s="5" t="s">
        <v>27988</v>
      </c>
      <c r="I5040" s="4" t="s">
        <v>27989</v>
      </c>
      <c r="J5040" s="5" t="n">
        <f aca="false">LEN(K5040)</f>
        <v>18</v>
      </c>
      <c r="K5040" s="6" t="s">
        <v>27990</v>
      </c>
      <c r="L5040" s="4" t="s">
        <v>21</v>
      </c>
      <c r="M5040" s="4" t="s">
        <v>31</v>
      </c>
    </row>
    <row r="5041" customFormat="false" ht="15.75" hidden="false" customHeight="true" outlineLevel="0" collapsed="false">
      <c r="A5041" s="4" t="n">
        <v>1745</v>
      </c>
      <c r="B5041" s="4" t="s">
        <v>27991</v>
      </c>
      <c r="C5041" s="4"/>
      <c r="D5041" s="4" t="s">
        <v>27992</v>
      </c>
      <c r="E5041" s="5" t="s">
        <v>2700</v>
      </c>
      <c r="F5041" s="4" t="s">
        <v>2701</v>
      </c>
      <c r="G5041" s="4" t="s">
        <v>37</v>
      </c>
      <c r="H5041" s="5" t="s">
        <v>27993</v>
      </c>
      <c r="I5041" s="4" t="s">
        <v>27994</v>
      </c>
      <c r="J5041" s="5" t="n">
        <f aca="false">LEN(K5041)</f>
        <v>18</v>
      </c>
      <c r="K5041" s="6" t="s">
        <v>27995</v>
      </c>
      <c r="L5041" s="4" t="s">
        <v>66</v>
      </c>
      <c r="M5041" s="4" t="s">
        <v>31</v>
      </c>
    </row>
    <row r="5042" customFormat="false" ht="15.75" hidden="false" customHeight="true" outlineLevel="0" collapsed="false">
      <c r="A5042" s="4" t="n">
        <v>1746</v>
      </c>
      <c r="B5042" s="4" t="s">
        <v>27996</v>
      </c>
      <c r="C5042" s="4"/>
      <c r="D5042" s="4" t="s">
        <v>27997</v>
      </c>
      <c r="E5042" s="5" t="s">
        <v>27998</v>
      </c>
      <c r="F5042" s="4" t="s">
        <v>53</v>
      </c>
      <c r="G5042" s="4" t="s">
        <v>37</v>
      </c>
      <c r="H5042" s="5" t="s">
        <v>27999</v>
      </c>
      <c r="I5042" s="17" t="s">
        <v>28000</v>
      </c>
      <c r="J5042" s="5" t="n">
        <f aca="false">LEN(K5042)</f>
        <v>18</v>
      </c>
      <c r="K5042" s="19" t="s">
        <v>28001</v>
      </c>
      <c r="L5042" s="4" t="s">
        <v>78</v>
      </c>
      <c r="M5042" s="4" t="s">
        <v>133</v>
      </c>
    </row>
    <row r="5043" customFormat="false" ht="15.75" hidden="false" customHeight="true" outlineLevel="0" collapsed="false">
      <c r="A5043" s="4" t="n">
        <v>1748</v>
      </c>
      <c r="B5043" s="4" t="s">
        <v>28002</v>
      </c>
      <c r="C5043" s="4"/>
      <c r="D5043" s="4" t="s">
        <v>28003</v>
      </c>
      <c r="E5043" s="5" t="s">
        <v>4062</v>
      </c>
      <c r="F5043" s="4" t="s">
        <v>290</v>
      </c>
      <c r="G5043" s="4" t="s">
        <v>290</v>
      </c>
      <c r="H5043" s="5" t="s">
        <v>28004</v>
      </c>
      <c r="I5043" s="4" t="s">
        <v>22414</v>
      </c>
      <c r="J5043" s="5" t="n">
        <f aca="false">LEN(K5043)</f>
        <v>18</v>
      </c>
      <c r="K5043" s="6" t="s">
        <v>28005</v>
      </c>
      <c r="L5043" s="4" t="s">
        <v>31</v>
      </c>
      <c r="M5043" s="4" t="s">
        <v>695</v>
      </c>
    </row>
    <row r="5044" customFormat="false" ht="15.75" hidden="false" customHeight="true" outlineLevel="0" collapsed="false">
      <c r="A5044" s="4" t="n">
        <v>1753</v>
      </c>
      <c r="B5044" s="4" t="s">
        <v>28006</v>
      </c>
      <c r="C5044" s="4"/>
      <c r="D5044" s="4" t="s">
        <v>28007</v>
      </c>
      <c r="E5044" s="5" t="s">
        <v>52</v>
      </c>
      <c r="F5044" s="4" t="s">
        <v>53</v>
      </c>
      <c r="G5044" s="4" t="s">
        <v>37</v>
      </c>
      <c r="H5044" s="5" t="s">
        <v>28008</v>
      </c>
      <c r="I5044" s="4" t="s">
        <v>28009</v>
      </c>
      <c r="J5044" s="5" t="n">
        <f aca="false">LEN(K5044)</f>
        <v>18</v>
      </c>
      <c r="K5044" s="6" t="s">
        <v>28010</v>
      </c>
      <c r="L5044" s="4" t="s">
        <v>31</v>
      </c>
      <c r="M5044" s="4" t="s">
        <v>28011</v>
      </c>
    </row>
    <row r="5045" customFormat="false" ht="15.75" hidden="false" customHeight="true" outlineLevel="0" collapsed="false">
      <c r="A5045" s="4" t="n">
        <v>1754</v>
      </c>
      <c r="B5045" s="4" t="s">
        <v>28012</v>
      </c>
      <c r="C5045" s="4"/>
      <c r="D5045" s="4" t="s">
        <v>28013</v>
      </c>
      <c r="E5045" s="5" t="s">
        <v>438</v>
      </c>
      <c r="F5045" s="4" t="s">
        <v>439</v>
      </c>
      <c r="G5045" s="4" t="s">
        <v>37</v>
      </c>
      <c r="H5045" s="5" t="s">
        <v>28014</v>
      </c>
      <c r="I5045" s="4" t="s">
        <v>28015</v>
      </c>
      <c r="J5045" s="5" t="n">
        <f aca="false">LEN(K5045)</f>
        <v>18</v>
      </c>
      <c r="K5045" s="6" t="s">
        <v>28010</v>
      </c>
      <c r="L5045" s="4" t="s">
        <v>78</v>
      </c>
      <c r="M5045" s="4" t="s">
        <v>28016</v>
      </c>
    </row>
    <row r="5046" customFormat="false" ht="15.75" hidden="false" customHeight="true" outlineLevel="0" collapsed="false">
      <c r="A5046" s="4" t="n">
        <v>1755</v>
      </c>
      <c r="B5046" s="4" t="s">
        <v>28017</v>
      </c>
      <c r="C5046" s="4"/>
      <c r="D5046" s="4" t="s">
        <v>28018</v>
      </c>
      <c r="E5046" s="5" t="s">
        <v>438</v>
      </c>
      <c r="F5046" s="4" t="s">
        <v>439</v>
      </c>
      <c r="G5046" s="4" t="s">
        <v>37</v>
      </c>
      <c r="H5046" s="5" t="s">
        <v>28019</v>
      </c>
      <c r="I5046" s="4" t="s">
        <v>28020</v>
      </c>
      <c r="J5046" s="5" t="n">
        <f aca="false">LEN(K5046)</f>
        <v>18</v>
      </c>
      <c r="K5046" s="6" t="s">
        <v>28010</v>
      </c>
      <c r="L5046" s="4" t="s">
        <v>57</v>
      </c>
      <c r="M5046" s="4" t="s">
        <v>4289</v>
      </c>
    </row>
    <row r="5047" customFormat="false" ht="15.75" hidden="false" customHeight="true" outlineLevel="0" collapsed="false">
      <c r="A5047" s="4" t="n">
        <v>1768</v>
      </c>
      <c r="B5047" s="4" t="s">
        <v>28021</v>
      </c>
      <c r="C5047" s="4"/>
      <c r="D5047" s="4" t="s">
        <v>6681</v>
      </c>
      <c r="E5047" s="5" t="s">
        <v>8910</v>
      </c>
      <c r="F5047" s="4" t="s">
        <v>439</v>
      </c>
      <c r="G5047" s="4" t="s">
        <v>37</v>
      </c>
      <c r="H5047" s="5" t="s">
        <v>28022</v>
      </c>
      <c r="I5047" s="4" t="s">
        <v>28023</v>
      </c>
      <c r="J5047" s="5" t="n">
        <f aca="false">LEN(K5047)</f>
        <v>18</v>
      </c>
      <c r="K5047" s="10" t="s">
        <v>28024</v>
      </c>
      <c r="L5047" s="4" t="s">
        <v>78</v>
      </c>
      <c r="M5047" s="4" t="s">
        <v>5863</v>
      </c>
    </row>
    <row r="5048" customFormat="false" ht="15.75" hidden="false" customHeight="true" outlineLevel="0" collapsed="false">
      <c r="A5048" s="4" t="n">
        <v>1784</v>
      </c>
      <c r="B5048" s="4" t="s">
        <v>28025</v>
      </c>
      <c r="C5048" s="4"/>
      <c r="D5048" s="4" t="s">
        <v>28026</v>
      </c>
      <c r="E5048" s="5" t="s">
        <v>52</v>
      </c>
      <c r="F5048" s="4" t="s">
        <v>53</v>
      </c>
      <c r="G5048" s="4" t="s">
        <v>37</v>
      </c>
      <c r="H5048" s="5" t="s">
        <v>28027</v>
      </c>
      <c r="I5048" s="4" t="s">
        <v>27448</v>
      </c>
      <c r="J5048" s="5" t="n">
        <f aca="false">LEN(K5048)</f>
        <v>18</v>
      </c>
      <c r="K5048" s="6" t="s">
        <v>27449</v>
      </c>
      <c r="L5048" s="4" t="s">
        <v>57</v>
      </c>
      <c r="M5048" s="4" t="s">
        <v>3448</v>
      </c>
    </row>
    <row r="5049" customFormat="false" ht="15.75" hidden="false" customHeight="true" outlineLevel="0" collapsed="false">
      <c r="A5049" s="4" t="n">
        <v>1791</v>
      </c>
      <c r="B5049" s="4" t="s">
        <v>28028</v>
      </c>
      <c r="C5049" s="4"/>
      <c r="D5049" s="4" t="s">
        <v>28029</v>
      </c>
      <c r="E5049" s="5" t="s">
        <v>2700</v>
      </c>
      <c r="F5049" s="4" t="s">
        <v>2701</v>
      </c>
      <c r="G5049" s="4" t="s">
        <v>37</v>
      </c>
      <c r="H5049" s="5" t="s">
        <v>28030</v>
      </c>
      <c r="I5049" s="4" t="s">
        <v>28031</v>
      </c>
      <c r="J5049" s="5" t="n">
        <f aca="false">LEN(K5049)</f>
        <v>18</v>
      </c>
      <c r="K5049" s="6" t="s">
        <v>28032</v>
      </c>
      <c r="L5049" s="4" t="s">
        <v>31</v>
      </c>
      <c r="M5049" s="4" t="s">
        <v>31</v>
      </c>
    </row>
    <row r="5050" customFormat="false" ht="15.75" hidden="false" customHeight="true" outlineLevel="0" collapsed="false">
      <c r="A5050" s="4" t="n">
        <v>1796</v>
      </c>
      <c r="B5050" s="4" t="s">
        <v>28033</v>
      </c>
      <c r="C5050" s="4"/>
      <c r="D5050" s="4" t="s">
        <v>28034</v>
      </c>
      <c r="E5050" s="5" t="s">
        <v>2700</v>
      </c>
      <c r="F5050" s="4" t="s">
        <v>2701</v>
      </c>
      <c r="G5050" s="4" t="s">
        <v>37</v>
      </c>
      <c r="H5050" s="5" t="s">
        <v>28035</v>
      </c>
      <c r="I5050" s="4" t="s">
        <v>28036</v>
      </c>
      <c r="J5050" s="5" t="n">
        <f aca="false">LEN(K5050)</f>
        <v>18</v>
      </c>
      <c r="K5050" s="6" t="s">
        <v>28037</v>
      </c>
      <c r="L5050" s="4" t="s">
        <v>31</v>
      </c>
      <c r="M5050" s="4" t="s">
        <v>31</v>
      </c>
    </row>
    <row r="5051" customFormat="false" ht="15.75" hidden="false" customHeight="true" outlineLevel="0" collapsed="false">
      <c r="A5051" s="4" t="n">
        <v>1797</v>
      </c>
      <c r="B5051" s="4" t="s">
        <v>28038</v>
      </c>
      <c r="C5051" s="4"/>
      <c r="D5051" s="4" t="s">
        <v>28039</v>
      </c>
      <c r="E5051" s="5" t="s">
        <v>2700</v>
      </c>
      <c r="F5051" s="4" t="s">
        <v>2701</v>
      </c>
      <c r="G5051" s="4" t="s">
        <v>37</v>
      </c>
      <c r="H5051" s="5" t="s">
        <v>28040</v>
      </c>
      <c r="I5051" s="4" t="s">
        <v>28041</v>
      </c>
      <c r="J5051" s="5" t="n">
        <f aca="false">LEN(K5051)</f>
        <v>18</v>
      </c>
      <c r="K5051" s="6" t="s">
        <v>28042</v>
      </c>
      <c r="L5051" s="4" t="s">
        <v>78</v>
      </c>
      <c r="M5051" s="4" t="s">
        <v>967</v>
      </c>
    </row>
    <row r="5052" customFormat="false" ht="15.75" hidden="false" customHeight="true" outlineLevel="0" collapsed="false">
      <c r="A5052" s="4" t="n">
        <v>1809</v>
      </c>
      <c r="B5052" s="4" t="s">
        <v>28043</v>
      </c>
      <c r="C5052" s="4"/>
      <c r="D5052" s="4" t="s">
        <v>28044</v>
      </c>
      <c r="E5052" s="5" t="s">
        <v>1019</v>
      </c>
      <c r="F5052" s="4" t="s">
        <v>478</v>
      </c>
      <c r="G5052" s="4" t="s">
        <v>37</v>
      </c>
      <c r="H5052" s="5" t="s">
        <v>28045</v>
      </c>
      <c r="I5052" s="17" t="s">
        <v>28046</v>
      </c>
      <c r="J5052" s="5" t="n">
        <f aca="false">LEN(K5052)</f>
        <v>18</v>
      </c>
      <c r="K5052" s="19" t="s">
        <v>28047</v>
      </c>
      <c r="L5052" s="4" t="s">
        <v>57</v>
      </c>
      <c r="M5052" s="4" t="s">
        <v>779</v>
      </c>
    </row>
    <row r="5053" customFormat="false" ht="15.75" hidden="false" customHeight="true" outlineLevel="0" collapsed="false">
      <c r="A5053" s="4" t="n">
        <v>1840</v>
      </c>
      <c r="B5053" s="4" t="s">
        <v>14727</v>
      </c>
      <c r="C5053" s="4"/>
      <c r="D5053" s="4" t="s">
        <v>28048</v>
      </c>
      <c r="E5053" s="5" t="s">
        <v>28049</v>
      </c>
      <c r="F5053" s="4" t="s">
        <v>478</v>
      </c>
      <c r="G5053" s="4" t="s">
        <v>37</v>
      </c>
      <c r="H5053" s="5" t="s">
        <v>28050</v>
      </c>
      <c r="I5053" s="4" t="s">
        <v>28051</v>
      </c>
      <c r="J5053" s="5" t="n">
        <f aca="false">LEN(K5053)</f>
        <v>18</v>
      </c>
      <c r="K5053" s="10" t="s">
        <v>28052</v>
      </c>
      <c r="L5053" s="4" t="s">
        <v>78</v>
      </c>
      <c r="M5053" s="4" t="s">
        <v>326</v>
      </c>
    </row>
    <row r="5054" customFormat="false" ht="15.75" hidden="false" customHeight="true" outlineLevel="0" collapsed="false">
      <c r="A5054" s="4" t="n">
        <v>1863</v>
      </c>
      <c r="B5054" s="4" t="s">
        <v>28053</v>
      </c>
      <c r="C5054" s="4"/>
      <c r="D5054" s="4" t="s">
        <v>28054</v>
      </c>
      <c r="E5054" s="5" t="s">
        <v>1046</v>
      </c>
      <c r="F5054" s="4" t="s">
        <v>1047</v>
      </c>
      <c r="G5054" s="4" t="s">
        <v>37</v>
      </c>
      <c r="H5054" s="5" t="s">
        <v>28055</v>
      </c>
      <c r="I5054" s="7" t="s">
        <v>28056</v>
      </c>
      <c r="J5054" s="5" t="n">
        <f aca="false">LEN(K5054)</f>
        <v>18</v>
      </c>
      <c r="K5054" s="6" t="s">
        <v>28057</v>
      </c>
      <c r="L5054" s="4" t="s">
        <v>31</v>
      </c>
      <c r="M5054" s="4" t="s">
        <v>28058</v>
      </c>
    </row>
    <row r="5055" customFormat="false" ht="15.75" hidden="false" customHeight="true" outlineLevel="0" collapsed="false">
      <c r="A5055" s="4" t="n">
        <v>1869</v>
      </c>
      <c r="B5055" s="4" t="s">
        <v>28059</v>
      </c>
      <c r="C5055" s="4"/>
      <c r="D5055" s="4" t="s">
        <v>28060</v>
      </c>
      <c r="E5055" s="5" t="s">
        <v>1046</v>
      </c>
      <c r="F5055" s="4" t="s">
        <v>1047</v>
      </c>
      <c r="G5055" s="4" t="s">
        <v>37</v>
      </c>
      <c r="H5055" s="5" t="s">
        <v>28061</v>
      </c>
      <c r="I5055" s="4" t="s">
        <v>28062</v>
      </c>
      <c r="J5055" s="5" t="n">
        <f aca="false">LEN(K5055)</f>
        <v>18</v>
      </c>
      <c r="K5055" s="6" t="s">
        <v>28063</v>
      </c>
      <c r="L5055" s="4" t="s">
        <v>21</v>
      </c>
      <c r="M5055" s="4" t="s">
        <v>2410</v>
      </c>
    </row>
    <row r="5056" customFormat="false" ht="15.75" hidden="false" customHeight="true" outlineLevel="0" collapsed="false">
      <c r="A5056" s="4" t="n">
        <v>1878</v>
      </c>
      <c r="B5056" s="4" t="s">
        <v>28064</v>
      </c>
      <c r="C5056" s="4"/>
      <c r="D5056" s="4" t="s">
        <v>28065</v>
      </c>
      <c r="E5056" s="5" t="s">
        <v>1046</v>
      </c>
      <c r="F5056" s="4" t="s">
        <v>1047</v>
      </c>
      <c r="G5056" s="4" t="s">
        <v>37</v>
      </c>
      <c r="H5056" s="5" t="s">
        <v>28066</v>
      </c>
      <c r="I5056" s="4" t="s">
        <v>23622</v>
      </c>
      <c r="J5056" s="5" t="n">
        <f aca="false">LEN(K5056)</f>
        <v>18</v>
      </c>
      <c r="K5056" s="10" t="s">
        <v>28067</v>
      </c>
      <c r="L5056" s="4" t="s">
        <v>21</v>
      </c>
      <c r="M5056" s="4" t="s">
        <v>629</v>
      </c>
    </row>
    <row r="5057" customFormat="false" ht="15.75" hidden="false" customHeight="true" outlineLevel="0" collapsed="false">
      <c r="A5057" s="4" t="n">
        <v>1880</v>
      </c>
      <c r="B5057" s="4" t="s">
        <v>28068</v>
      </c>
      <c r="C5057" s="4"/>
      <c r="D5057" s="4" t="s">
        <v>28069</v>
      </c>
      <c r="E5057" s="5" t="s">
        <v>1046</v>
      </c>
      <c r="F5057" s="4" t="s">
        <v>1047</v>
      </c>
      <c r="G5057" s="4" t="s">
        <v>37</v>
      </c>
      <c r="H5057" s="5" t="s">
        <v>28070</v>
      </c>
      <c r="I5057" s="4" t="s">
        <v>28071</v>
      </c>
      <c r="J5057" s="5" t="n">
        <f aca="false">LEN(K5057)</f>
        <v>18</v>
      </c>
      <c r="K5057" s="6" t="s">
        <v>28057</v>
      </c>
      <c r="L5057" s="4" t="s">
        <v>57</v>
      </c>
      <c r="M5057" s="4" t="s">
        <v>7743</v>
      </c>
    </row>
    <row r="5058" customFormat="false" ht="15.75" hidden="false" customHeight="true" outlineLevel="0" collapsed="false">
      <c r="A5058" s="4" t="n">
        <v>1882</v>
      </c>
      <c r="B5058" s="4" t="s">
        <v>28072</v>
      </c>
      <c r="C5058" s="4"/>
      <c r="D5058" s="4" t="s">
        <v>28073</v>
      </c>
      <c r="E5058" s="5" t="s">
        <v>1046</v>
      </c>
      <c r="F5058" s="4" t="s">
        <v>1047</v>
      </c>
      <c r="G5058" s="4" t="s">
        <v>37</v>
      </c>
      <c r="H5058" s="5" t="s">
        <v>28074</v>
      </c>
      <c r="I5058" s="7" t="s">
        <v>27722</v>
      </c>
      <c r="J5058" s="5" t="n">
        <f aca="false">LEN(K5058)</f>
        <v>18</v>
      </c>
      <c r="K5058" s="5" t="s">
        <v>27723</v>
      </c>
      <c r="L5058" s="4" t="s">
        <v>21</v>
      </c>
      <c r="M5058" s="4" t="s">
        <v>28075</v>
      </c>
    </row>
    <row r="5059" customFormat="false" ht="15.75" hidden="false" customHeight="true" outlineLevel="0" collapsed="false">
      <c r="A5059" s="4" t="n">
        <v>1887</v>
      </c>
      <c r="B5059" s="4" t="s">
        <v>28076</v>
      </c>
      <c r="C5059" s="4"/>
      <c r="D5059" s="4" t="s">
        <v>28077</v>
      </c>
      <c r="E5059" s="5" t="s">
        <v>1046</v>
      </c>
      <c r="F5059" s="4" t="s">
        <v>1047</v>
      </c>
      <c r="G5059" s="4" t="s">
        <v>37</v>
      </c>
      <c r="H5059" s="5" t="s">
        <v>28078</v>
      </c>
      <c r="I5059" s="4" t="s">
        <v>28079</v>
      </c>
      <c r="J5059" s="5" t="n">
        <f aca="false">LEN(K5059)</f>
        <v>18</v>
      </c>
      <c r="K5059" s="6" t="s">
        <v>28080</v>
      </c>
      <c r="L5059" s="4" t="s">
        <v>57</v>
      </c>
      <c r="M5059" s="4" t="s">
        <v>18449</v>
      </c>
    </row>
    <row r="5060" customFormat="false" ht="15.75" hidden="false" customHeight="true" outlineLevel="0" collapsed="false">
      <c r="A5060" s="4" t="n">
        <v>1929</v>
      </c>
      <c r="B5060" s="4" t="s">
        <v>28081</v>
      </c>
      <c r="C5060" s="4"/>
      <c r="D5060" s="4" t="s">
        <v>28082</v>
      </c>
      <c r="E5060" s="5" t="s">
        <v>281</v>
      </c>
      <c r="F5060" s="4" t="s">
        <v>282</v>
      </c>
      <c r="G5060" s="4" t="s">
        <v>37</v>
      </c>
      <c r="H5060" s="5" t="s">
        <v>28083</v>
      </c>
      <c r="I5060" s="4" t="s">
        <v>28084</v>
      </c>
      <c r="J5060" s="5" t="n">
        <f aca="false">LEN(K5060)</f>
        <v>18</v>
      </c>
      <c r="K5060" s="6" t="s">
        <v>28085</v>
      </c>
      <c r="L5060" s="4" t="s">
        <v>57</v>
      </c>
      <c r="M5060" s="4" t="s">
        <v>31</v>
      </c>
    </row>
    <row r="5061" customFormat="false" ht="15.75" hidden="false" customHeight="true" outlineLevel="0" collapsed="false">
      <c r="A5061" s="4" t="n">
        <v>1931</v>
      </c>
      <c r="B5061" s="4" t="s">
        <v>28086</v>
      </c>
      <c r="C5061" s="4"/>
      <c r="D5061" s="4" t="s">
        <v>28087</v>
      </c>
      <c r="E5061" s="5" t="s">
        <v>281</v>
      </c>
      <c r="F5061" s="4" t="s">
        <v>282</v>
      </c>
      <c r="G5061" s="4" t="s">
        <v>37</v>
      </c>
      <c r="H5061" s="5" t="s">
        <v>28088</v>
      </c>
      <c r="I5061" s="17" t="s">
        <v>28089</v>
      </c>
      <c r="J5061" s="5" t="n">
        <f aca="false">LEN(K5061)</f>
        <v>18</v>
      </c>
      <c r="K5061" s="19" t="s">
        <v>28085</v>
      </c>
      <c r="L5061" s="4" t="s">
        <v>31</v>
      </c>
      <c r="M5061" s="4" t="s">
        <v>577</v>
      </c>
    </row>
    <row r="5062" customFormat="false" ht="15.75" hidden="false" customHeight="true" outlineLevel="0" collapsed="false">
      <c r="A5062" s="4" t="n">
        <v>1938</v>
      </c>
      <c r="B5062" s="4" t="s">
        <v>28090</v>
      </c>
      <c r="C5062" s="4"/>
      <c r="D5062" s="4" t="s">
        <v>28091</v>
      </c>
      <c r="E5062" s="5" t="s">
        <v>281</v>
      </c>
      <c r="F5062" s="4" t="s">
        <v>282</v>
      </c>
      <c r="G5062" s="4" t="s">
        <v>37</v>
      </c>
      <c r="H5062" s="5" t="s">
        <v>28092</v>
      </c>
      <c r="I5062" s="17" t="s">
        <v>28093</v>
      </c>
      <c r="J5062" s="5" t="n">
        <f aca="false">LEN(K5062)</f>
        <v>18</v>
      </c>
      <c r="K5062" s="19" t="s">
        <v>28085</v>
      </c>
      <c r="L5062" s="4" t="s">
        <v>21</v>
      </c>
      <c r="M5062" s="4" t="s">
        <v>615</v>
      </c>
    </row>
    <row r="5063" customFormat="false" ht="15.75" hidden="false" customHeight="true" outlineLevel="0" collapsed="false">
      <c r="A5063" s="4" t="n">
        <v>1940</v>
      </c>
      <c r="B5063" s="4" t="s">
        <v>28094</v>
      </c>
      <c r="C5063" s="4"/>
      <c r="D5063" s="4" t="s">
        <v>28095</v>
      </c>
      <c r="E5063" s="5" t="s">
        <v>281</v>
      </c>
      <c r="F5063" s="4" t="s">
        <v>282</v>
      </c>
      <c r="G5063" s="4" t="s">
        <v>37</v>
      </c>
      <c r="H5063" s="5" t="s">
        <v>28096</v>
      </c>
      <c r="I5063" s="7" t="s">
        <v>28097</v>
      </c>
      <c r="J5063" s="5" t="n">
        <f aca="false">LEN(K5063)</f>
        <v>18</v>
      </c>
      <c r="K5063" s="6" t="s">
        <v>28085</v>
      </c>
      <c r="L5063" s="4" t="s">
        <v>57</v>
      </c>
      <c r="M5063" s="4" t="s">
        <v>5272</v>
      </c>
    </row>
    <row r="5064" customFormat="false" ht="15.75" hidden="false" customHeight="true" outlineLevel="0" collapsed="false">
      <c r="A5064" s="4" t="n">
        <v>1952</v>
      </c>
      <c r="B5064" s="4" t="s">
        <v>28098</v>
      </c>
      <c r="C5064" s="4"/>
      <c r="D5064" s="4" t="s">
        <v>28099</v>
      </c>
      <c r="E5064" s="5" t="s">
        <v>23638</v>
      </c>
      <c r="F5064" s="4" t="s">
        <v>169</v>
      </c>
      <c r="G5064" s="4" t="s">
        <v>37</v>
      </c>
      <c r="H5064" s="5" t="s">
        <v>28100</v>
      </c>
      <c r="I5064" s="4" t="s">
        <v>28101</v>
      </c>
      <c r="J5064" s="5" t="n">
        <f aca="false">LEN(K5064)</f>
        <v>18</v>
      </c>
      <c r="K5064" s="6" t="s">
        <v>28102</v>
      </c>
      <c r="L5064" s="4" t="s">
        <v>21</v>
      </c>
      <c r="M5064" s="4" t="s">
        <v>28103</v>
      </c>
    </row>
    <row r="5065" customFormat="false" ht="15.75" hidden="false" customHeight="true" outlineLevel="0" collapsed="false">
      <c r="A5065" s="4" t="n">
        <v>2004</v>
      </c>
      <c r="B5065" s="4" t="s">
        <v>28104</v>
      </c>
      <c r="C5065" s="4"/>
      <c r="D5065" s="4" t="s">
        <v>28105</v>
      </c>
      <c r="E5065" s="5" t="s">
        <v>760</v>
      </c>
      <c r="F5065" s="4" t="s">
        <v>439</v>
      </c>
      <c r="G5065" s="4" t="s">
        <v>37</v>
      </c>
      <c r="H5065" s="5" t="s">
        <v>28106</v>
      </c>
      <c r="I5065" s="4" t="s">
        <v>13542</v>
      </c>
      <c r="J5065" s="5" t="n">
        <f aca="false">LEN(K5065)</f>
        <v>18</v>
      </c>
      <c r="K5065" s="6" t="s">
        <v>28107</v>
      </c>
      <c r="L5065" s="4" t="s">
        <v>31</v>
      </c>
      <c r="M5065" s="4" t="s">
        <v>31</v>
      </c>
    </row>
    <row r="5066" customFormat="false" ht="15.75" hidden="false" customHeight="true" outlineLevel="0" collapsed="false">
      <c r="A5066" s="4" t="n">
        <v>2006</v>
      </c>
      <c r="B5066" s="4" t="s">
        <v>28108</v>
      </c>
      <c r="C5066" s="4"/>
      <c r="D5066" s="4" t="s">
        <v>28109</v>
      </c>
      <c r="E5066" s="5" t="s">
        <v>760</v>
      </c>
      <c r="F5066" s="4" t="s">
        <v>439</v>
      </c>
      <c r="G5066" s="4" t="s">
        <v>37</v>
      </c>
      <c r="H5066" s="5" t="s">
        <v>28110</v>
      </c>
      <c r="I5066" s="7" t="s">
        <v>13542</v>
      </c>
      <c r="J5066" s="5" t="n">
        <f aca="false">LEN(K5066)</f>
        <v>18</v>
      </c>
      <c r="K5066" s="5" t="s">
        <v>28107</v>
      </c>
      <c r="L5066" s="4" t="s">
        <v>57</v>
      </c>
      <c r="M5066" s="4" t="s">
        <v>31</v>
      </c>
    </row>
    <row r="5067" customFormat="false" ht="15.75" hidden="false" customHeight="true" outlineLevel="0" collapsed="false">
      <c r="A5067" s="4" t="n">
        <v>2022</v>
      </c>
      <c r="B5067" s="4" t="s">
        <v>28111</v>
      </c>
      <c r="C5067" s="4"/>
      <c r="D5067" s="4" t="s">
        <v>28112</v>
      </c>
      <c r="E5067" s="5" t="s">
        <v>35</v>
      </c>
      <c r="F5067" s="4" t="s">
        <v>36</v>
      </c>
      <c r="G5067" s="4" t="s">
        <v>37</v>
      </c>
      <c r="H5067" s="5" t="s">
        <v>28113</v>
      </c>
      <c r="I5067" s="4" t="s">
        <v>28114</v>
      </c>
      <c r="J5067" s="5" t="n">
        <f aca="false">LEN(K5067)</f>
        <v>18</v>
      </c>
      <c r="K5067" s="6" t="s">
        <v>27723</v>
      </c>
      <c r="L5067" s="4" t="s">
        <v>31</v>
      </c>
      <c r="M5067" s="4" t="s">
        <v>28115</v>
      </c>
    </row>
    <row r="5068" customFormat="false" ht="15.75" hidden="false" customHeight="true" outlineLevel="0" collapsed="false">
      <c r="A5068" s="4" t="n">
        <v>2023</v>
      </c>
      <c r="B5068" s="4" t="s">
        <v>28116</v>
      </c>
      <c r="C5068" s="4"/>
      <c r="D5068" s="4" t="s">
        <v>28117</v>
      </c>
      <c r="E5068" s="5" t="s">
        <v>35</v>
      </c>
      <c r="F5068" s="4" t="s">
        <v>28118</v>
      </c>
      <c r="G5068" s="4" t="s">
        <v>37</v>
      </c>
      <c r="H5068" s="5" t="s">
        <v>28119</v>
      </c>
      <c r="I5068" s="17" t="s">
        <v>28120</v>
      </c>
      <c r="J5068" s="5" t="n">
        <f aca="false">LEN(K5068)</f>
        <v>18</v>
      </c>
      <c r="K5068" s="19" t="s">
        <v>28121</v>
      </c>
      <c r="L5068" s="4" t="s">
        <v>57</v>
      </c>
      <c r="M5068" s="4" t="s">
        <v>31</v>
      </c>
    </row>
    <row r="5069" customFormat="false" ht="15.75" hidden="false" customHeight="true" outlineLevel="0" collapsed="false">
      <c r="A5069" s="4" t="n">
        <v>2036</v>
      </c>
      <c r="B5069" s="4" t="s">
        <v>28122</v>
      </c>
      <c r="C5069" s="4"/>
      <c r="D5069" s="4" t="s">
        <v>28123</v>
      </c>
      <c r="E5069" s="5" t="s">
        <v>266</v>
      </c>
      <c r="F5069" s="4" t="s">
        <v>267</v>
      </c>
      <c r="G5069" s="4" t="s">
        <v>37</v>
      </c>
      <c r="H5069" s="5" t="s">
        <v>28124</v>
      </c>
      <c r="I5069" s="7" t="s">
        <v>28125</v>
      </c>
      <c r="J5069" s="5" t="n">
        <f aca="false">LEN(K5069)</f>
        <v>18</v>
      </c>
      <c r="K5069" s="5" t="s">
        <v>28126</v>
      </c>
      <c r="L5069" s="4" t="s">
        <v>57</v>
      </c>
      <c r="M5069" s="4" t="s">
        <v>238</v>
      </c>
    </row>
    <row r="5070" customFormat="false" ht="15.75" hidden="false" customHeight="true" outlineLevel="0" collapsed="false">
      <c r="A5070" s="4" t="n">
        <v>2044</v>
      </c>
      <c r="B5070" s="4" t="s">
        <v>28127</v>
      </c>
      <c r="C5070" s="4"/>
      <c r="D5070" s="4" t="s">
        <v>28128</v>
      </c>
      <c r="E5070" s="5" t="s">
        <v>52</v>
      </c>
      <c r="F5070" s="4" t="s">
        <v>53</v>
      </c>
      <c r="G5070" s="4" t="s">
        <v>37</v>
      </c>
      <c r="H5070" s="5" t="s">
        <v>28129</v>
      </c>
      <c r="I5070" s="7" t="s">
        <v>28130</v>
      </c>
      <c r="J5070" s="5" t="n">
        <f aca="false">LEN(K5070)</f>
        <v>18</v>
      </c>
      <c r="K5070" s="5" t="s">
        <v>28131</v>
      </c>
      <c r="L5070" s="4" t="s">
        <v>21</v>
      </c>
      <c r="M5070" s="4" t="s">
        <v>419</v>
      </c>
    </row>
    <row r="5071" customFormat="false" ht="15.75" hidden="false" customHeight="true" outlineLevel="0" collapsed="false">
      <c r="A5071" s="4" t="n">
        <v>2048</v>
      </c>
      <c r="B5071" s="4" t="s">
        <v>28132</v>
      </c>
      <c r="C5071" s="4"/>
      <c r="D5071" s="4" t="s">
        <v>28133</v>
      </c>
      <c r="E5071" s="5" t="s">
        <v>52</v>
      </c>
      <c r="F5071" s="4" t="s">
        <v>53</v>
      </c>
      <c r="G5071" s="4" t="s">
        <v>37</v>
      </c>
      <c r="H5071" s="5" t="s">
        <v>3302</v>
      </c>
      <c r="I5071" s="4" t="s">
        <v>28134</v>
      </c>
      <c r="J5071" s="5" t="n">
        <f aca="false">LEN(K5071)</f>
        <v>18</v>
      </c>
      <c r="K5071" s="6" t="s">
        <v>28067</v>
      </c>
      <c r="L5071" s="4" t="s">
        <v>57</v>
      </c>
      <c r="M5071" s="4" t="s">
        <v>5134</v>
      </c>
    </row>
    <row r="5072" customFormat="false" ht="15.75" hidden="false" customHeight="true" outlineLevel="0" collapsed="false">
      <c r="A5072" s="4" t="n">
        <v>2065</v>
      </c>
      <c r="B5072" s="4" t="s">
        <v>28135</v>
      </c>
      <c r="C5072" s="4"/>
      <c r="D5072" s="4" t="s">
        <v>28136</v>
      </c>
      <c r="E5072" s="5" t="s">
        <v>52</v>
      </c>
      <c r="F5072" s="4" t="s">
        <v>53</v>
      </c>
      <c r="G5072" s="4" t="s">
        <v>37</v>
      </c>
      <c r="H5072" s="5" t="s">
        <v>28137</v>
      </c>
      <c r="I5072" s="9" t="s">
        <v>28138</v>
      </c>
      <c r="J5072" s="5" t="n">
        <f aca="false">LEN(K5072)</f>
        <v>18</v>
      </c>
      <c r="K5072" s="6" t="s">
        <v>28052</v>
      </c>
      <c r="L5072" s="4" t="s">
        <v>57</v>
      </c>
      <c r="M5072" s="4" t="s">
        <v>1265</v>
      </c>
    </row>
    <row r="5073" customFormat="false" ht="15.75" hidden="false" customHeight="true" outlineLevel="0" collapsed="false">
      <c r="A5073" s="4" t="n">
        <v>2126</v>
      </c>
      <c r="B5073" s="4" t="s">
        <v>28139</v>
      </c>
      <c r="C5073" s="4"/>
      <c r="D5073" s="4" t="s">
        <v>28140</v>
      </c>
      <c r="E5073" s="5" t="s">
        <v>1046</v>
      </c>
      <c r="F5073" s="4" t="s">
        <v>1047</v>
      </c>
      <c r="G5073" s="4" t="s">
        <v>37</v>
      </c>
      <c r="H5073" s="5" t="s">
        <v>28141</v>
      </c>
      <c r="I5073" s="4" t="s">
        <v>28142</v>
      </c>
      <c r="J5073" s="5" t="n">
        <f aca="false">LEN(K5073)</f>
        <v>18</v>
      </c>
      <c r="K5073" s="6" t="s">
        <v>28010</v>
      </c>
      <c r="L5073" s="4" t="s">
        <v>21</v>
      </c>
      <c r="M5073" s="4" t="s">
        <v>4901</v>
      </c>
    </row>
    <row r="5074" customFormat="false" ht="15.75" hidden="false" customHeight="true" outlineLevel="0" collapsed="false">
      <c r="A5074" s="4" t="n">
        <v>2137</v>
      </c>
      <c r="B5074" s="4" t="s">
        <v>28143</v>
      </c>
      <c r="C5074" s="4"/>
      <c r="D5074" s="4" t="s">
        <v>28144</v>
      </c>
      <c r="E5074" s="5" t="s">
        <v>281</v>
      </c>
      <c r="F5074" s="4" t="s">
        <v>282</v>
      </c>
      <c r="G5074" s="4" t="s">
        <v>37</v>
      </c>
      <c r="H5074" s="5" t="s">
        <v>28145</v>
      </c>
      <c r="I5074" s="4" t="s">
        <v>28146</v>
      </c>
      <c r="J5074" s="5" t="n">
        <f aca="false">LEN(K5074)</f>
        <v>18</v>
      </c>
      <c r="K5074" s="6" t="s">
        <v>28147</v>
      </c>
      <c r="L5074" s="4" t="s">
        <v>57</v>
      </c>
      <c r="M5074" s="4" t="s">
        <v>31</v>
      </c>
    </row>
    <row r="5075" customFormat="false" ht="15.75" hidden="false" customHeight="true" outlineLevel="0" collapsed="false">
      <c r="A5075" s="4" t="n">
        <v>2145</v>
      </c>
      <c r="B5075" s="4" t="s">
        <v>28148</v>
      </c>
      <c r="C5075" s="4"/>
      <c r="D5075" s="4" t="s">
        <v>28149</v>
      </c>
      <c r="E5075" s="5" t="s">
        <v>28150</v>
      </c>
      <c r="F5075" s="4" t="s">
        <v>282</v>
      </c>
      <c r="G5075" s="4" t="s">
        <v>37</v>
      </c>
      <c r="H5075" s="5" t="s">
        <v>28151</v>
      </c>
      <c r="I5075" s="7" t="s">
        <v>28152</v>
      </c>
      <c r="J5075" s="5" t="n">
        <f aca="false">LEN(K5075)</f>
        <v>18</v>
      </c>
      <c r="K5075" s="6" t="s">
        <v>28153</v>
      </c>
      <c r="L5075" s="4" t="s">
        <v>21</v>
      </c>
      <c r="M5075" s="4" t="s">
        <v>381</v>
      </c>
    </row>
    <row r="5076" customFormat="false" ht="15.75" hidden="false" customHeight="true" outlineLevel="0" collapsed="false">
      <c r="A5076" s="4" t="n">
        <v>2192</v>
      </c>
      <c r="B5076" s="4" t="s">
        <v>28154</v>
      </c>
      <c r="C5076" s="4" t="s">
        <v>28155</v>
      </c>
      <c r="D5076" s="4" t="s">
        <v>28156</v>
      </c>
      <c r="E5076" s="5" t="s">
        <v>20303</v>
      </c>
      <c r="F5076" s="4" t="s">
        <v>20304</v>
      </c>
      <c r="G5076" s="4" t="s">
        <v>138</v>
      </c>
      <c r="H5076" s="5" t="s">
        <v>28157</v>
      </c>
      <c r="I5076" s="4" t="s">
        <v>28158</v>
      </c>
      <c r="J5076" s="5" t="n">
        <f aca="false">LEN(K5076)</f>
        <v>18</v>
      </c>
      <c r="K5076" s="6" t="s">
        <v>28159</v>
      </c>
      <c r="L5076" s="4" t="s">
        <v>31</v>
      </c>
      <c r="M5076" s="4" t="s">
        <v>1979</v>
      </c>
    </row>
    <row r="5077" customFormat="false" ht="15.75" hidden="false" customHeight="true" outlineLevel="0" collapsed="false">
      <c r="A5077" s="4" t="n">
        <v>2196</v>
      </c>
      <c r="B5077" s="4" t="s">
        <v>28160</v>
      </c>
      <c r="C5077" s="4"/>
      <c r="D5077" s="4" t="s">
        <v>28161</v>
      </c>
      <c r="E5077" s="5" t="s">
        <v>4828</v>
      </c>
      <c r="F5077" s="4" t="s">
        <v>138</v>
      </c>
      <c r="G5077" s="4" t="s">
        <v>138</v>
      </c>
      <c r="H5077" s="5" t="s">
        <v>28162</v>
      </c>
      <c r="I5077" s="9" t="s">
        <v>3568</v>
      </c>
      <c r="J5077" s="5" t="n">
        <f aca="false">LEN(K5077)</f>
        <v>18</v>
      </c>
      <c r="K5077" s="6" t="s">
        <v>28163</v>
      </c>
      <c r="L5077" s="4" t="s">
        <v>78</v>
      </c>
      <c r="M5077" s="4" t="s">
        <v>225</v>
      </c>
    </row>
    <row r="5078" customFormat="false" ht="15.75" hidden="false" customHeight="true" outlineLevel="0" collapsed="false">
      <c r="A5078" s="4" t="n">
        <v>2221</v>
      </c>
      <c r="B5078" s="4" t="s">
        <v>28164</v>
      </c>
      <c r="C5078" s="4"/>
      <c r="D5078" s="4" t="s">
        <v>28165</v>
      </c>
      <c r="E5078" s="5" t="s">
        <v>8992</v>
      </c>
      <c r="F5078" s="4" t="s">
        <v>138</v>
      </c>
      <c r="G5078" s="4" t="s">
        <v>138</v>
      </c>
      <c r="H5078" s="5" t="s">
        <v>28166</v>
      </c>
      <c r="I5078" s="7" t="s">
        <v>28167</v>
      </c>
      <c r="J5078" s="5" t="n">
        <f aca="false">LEN(K5078)</f>
        <v>18</v>
      </c>
      <c r="K5078" s="6" t="s">
        <v>28168</v>
      </c>
      <c r="L5078" s="4" t="s">
        <v>31</v>
      </c>
      <c r="M5078" s="4" t="s">
        <v>31</v>
      </c>
    </row>
    <row r="5079" customFormat="false" ht="15.75" hidden="false" customHeight="true" outlineLevel="0" collapsed="false">
      <c r="A5079" s="4" t="n">
        <v>2222</v>
      </c>
      <c r="B5079" s="4" t="s">
        <v>28169</v>
      </c>
      <c r="C5079" s="4"/>
      <c r="D5079" s="4" t="s">
        <v>28170</v>
      </c>
      <c r="E5079" s="5" t="s">
        <v>2709</v>
      </c>
      <c r="F5079" s="4" t="s">
        <v>138</v>
      </c>
      <c r="G5079" s="4" t="s">
        <v>138</v>
      </c>
      <c r="H5079" s="5" t="s">
        <v>28171</v>
      </c>
      <c r="I5079" s="9" t="s">
        <v>28172</v>
      </c>
      <c r="J5079" s="5" t="n">
        <f aca="false">LEN(K5079)</f>
        <v>18</v>
      </c>
      <c r="K5079" s="6" t="s">
        <v>28173</v>
      </c>
      <c r="L5079" s="4" t="s">
        <v>78</v>
      </c>
      <c r="M5079" s="4" t="s">
        <v>6988</v>
      </c>
    </row>
    <row r="5080" customFormat="false" ht="15.75" hidden="false" customHeight="true" outlineLevel="0" collapsed="false">
      <c r="A5080" s="4" t="n">
        <v>2228</v>
      </c>
      <c r="B5080" s="4" t="s">
        <v>28174</v>
      </c>
      <c r="C5080" s="4"/>
      <c r="D5080" s="4" t="s">
        <v>28175</v>
      </c>
      <c r="E5080" s="5" t="s">
        <v>5958</v>
      </c>
      <c r="F5080" s="4" t="s">
        <v>138</v>
      </c>
      <c r="G5080" s="4" t="s">
        <v>138</v>
      </c>
      <c r="H5080" s="5" t="s">
        <v>28176</v>
      </c>
      <c r="I5080" s="7" t="s">
        <v>28177</v>
      </c>
      <c r="J5080" s="5" t="n">
        <f aca="false">LEN(K5080)</f>
        <v>18</v>
      </c>
      <c r="K5080" s="6" t="s">
        <v>28178</v>
      </c>
      <c r="L5080" s="4" t="s">
        <v>57</v>
      </c>
      <c r="M5080" s="4" t="s">
        <v>31</v>
      </c>
    </row>
    <row r="5081" customFormat="false" ht="15.75" hidden="false" customHeight="true" outlineLevel="0" collapsed="false">
      <c r="A5081" s="4" t="n">
        <v>2251</v>
      </c>
      <c r="B5081" s="4" t="s">
        <v>28179</v>
      </c>
      <c r="C5081" s="4" t="s">
        <v>28180</v>
      </c>
      <c r="D5081" s="4" t="s">
        <v>28181</v>
      </c>
      <c r="E5081" s="5" t="s">
        <v>2709</v>
      </c>
      <c r="F5081" s="4" t="s">
        <v>138</v>
      </c>
      <c r="G5081" s="4" t="s">
        <v>138</v>
      </c>
      <c r="H5081" s="5" t="s">
        <v>28182</v>
      </c>
      <c r="I5081" s="7" t="s">
        <v>28183</v>
      </c>
      <c r="J5081" s="5" t="n">
        <f aca="false">LEN(K5081)</f>
        <v>18</v>
      </c>
      <c r="K5081" s="6" t="s">
        <v>28184</v>
      </c>
      <c r="L5081" s="4" t="s">
        <v>57</v>
      </c>
      <c r="M5081" s="4" t="s">
        <v>2167</v>
      </c>
    </row>
    <row r="5082" customFormat="false" ht="15.75" hidden="false" customHeight="true" outlineLevel="0" collapsed="false">
      <c r="A5082" s="4" t="n">
        <v>2264</v>
      </c>
      <c r="B5082" s="4" t="s">
        <v>28185</v>
      </c>
      <c r="C5082" s="4"/>
      <c r="D5082" s="4" t="s">
        <v>28186</v>
      </c>
      <c r="E5082" s="5" t="s">
        <v>6920</v>
      </c>
      <c r="F5082" s="4" t="s">
        <v>138</v>
      </c>
      <c r="G5082" s="4" t="s">
        <v>138</v>
      </c>
      <c r="H5082" s="5" t="s">
        <v>28187</v>
      </c>
      <c r="I5082" s="7" t="s">
        <v>28188</v>
      </c>
      <c r="J5082" s="5" t="n">
        <f aca="false">LEN(K5082)</f>
        <v>18</v>
      </c>
      <c r="K5082" s="6" t="s">
        <v>28189</v>
      </c>
      <c r="L5082" s="4" t="s">
        <v>21</v>
      </c>
      <c r="M5082" s="4" t="s">
        <v>31</v>
      </c>
    </row>
    <row r="5083" customFormat="false" ht="15.75" hidden="false" customHeight="true" outlineLevel="0" collapsed="false">
      <c r="A5083" s="4" t="n">
        <v>2278</v>
      </c>
      <c r="B5083" s="4" t="s">
        <v>28190</v>
      </c>
      <c r="C5083" s="4" t="s">
        <v>28191</v>
      </c>
      <c r="D5083" s="4" t="s">
        <v>28192</v>
      </c>
      <c r="E5083" s="5" t="s">
        <v>28193</v>
      </c>
      <c r="F5083" s="4" t="s">
        <v>28194</v>
      </c>
      <c r="G5083" s="4" t="s">
        <v>138</v>
      </c>
      <c r="H5083" s="5" t="s">
        <v>28195</v>
      </c>
      <c r="I5083" s="7" t="s">
        <v>28196</v>
      </c>
      <c r="J5083" s="5" t="n">
        <f aca="false">LEN(K5083)</f>
        <v>18</v>
      </c>
      <c r="K5083" s="6" t="s">
        <v>28197</v>
      </c>
      <c r="L5083" s="4" t="s">
        <v>31</v>
      </c>
      <c r="M5083" s="4" t="s">
        <v>2139</v>
      </c>
    </row>
    <row r="5084" customFormat="false" ht="15.75" hidden="false" customHeight="true" outlineLevel="0" collapsed="false">
      <c r="A5084" s="4" t="n">
        <v>2296</v>
      </c>
      <c r="B5084" s="4" t="s">
        <v>28198</v>
      </c>
      <c r="C5084" s="4" t="s">
        <v>28199</v>
      </c>
      <c r="D5084" s="4" t="s">
        <v>28200</v>
      </c>
      <c r="E5084" s="5" t="s">
        <v>13637</v>
      </c>
      <c r="F5084" s="4" t="s">
        <v>138</v>
      </c>
      <c r="G5084" s="4" t="s">
        <v>138</v>
      </c>
      <c r="H5084" s="5" t="s">
        <v>28201</v>
      </c>
      <c r="I5084" s="23" t="s">
        <v>28202</v>
      </c>
      <c r="J5084" s="5" t="n">
        <f aca="false">LEN(K5084)</f>
        <v>18</v>
      </c>
      <c r="K5084" s="6" t="s">
        <v>27461</v>
      </c>
      <c r="L5084" s="4" t="s">
        <v>21</v>
      </c>
      <c r="M5084" s="4" t="s">
        <v>3974</v>
      </c>
    </row>
    <row r="5085" customFormat="false" ht="15.75" hidden="false" customHeight="true" outlineLevel="0" collapsed="false">
      <c r="A5085" s="4" t="n">
        <v>2299</v>
      </c>
      <c r="B5085" s="4" t="s">
        <v>28203</v>
      </c>
      <c r="C5085" s="4" t="s">
        <v>28204</v>
      </c>
      <c r="D5085" s="4" t="s">
        <v>28205</v>
      </c>
      <c r="E5085" s="5" t="s">
        <v>28206</v>
      </c>
      <c r="F5085" s="4" t="s">
        <v>138</v>
      </c>
      <c r="G5085" s="4" t="s">
        <v>138</v>
      </c>
      <c r="H5085" s="5" t="s">
        <v>28207</v>
      </c>
      <c r="I5085" s="4" t="s">
        <v>28208</v>
      </c>
      <c r="J5085" s="5" t="n">
        <f aca="false">LEN(K5085)</f>
        <v>18</v>
      </c>
      <c r="K5085" s="6" t="s">
        <v>28209</v>
      </c>
      <c r="L5085" s="4" t="s">
        <v>31</v>
      </c>
      <c r="M5085" s="4" t="s">
        <v>3523</v>
      </c>
    </row>
    <row r="5086" customFormat="false" ht="15.75" hidden="false" customHeight="true" outlineLevel="0" collapsed="false">
      <c r="A5086" s="4" t="n">
        <v>2307</v>
      </c>
      <c r="B5086" s="4" t="s">
        <v>28210</v>
      </c>
      <c r="C5086" s="4" t="s">
        <v>28211</v>
      </c>
      <c r="D5086" s="4" t="s">
        <v>28212</v>
      </c>
      <c r="E5086" s="5" t="s">
        <v>802</v>
      </c>
      <c r="F5086" s="4" t="s">
        <v>138</v>
      </c>
      <c r="G5086" s="4" t="s">
        <v>138</v>
      </c>
      <c r="H5086" s="5" t="s">
        <v>28213</v>
      </c>
      <c r="I5086" s="4" t="s">
        <v>28214</v>
      </c>
      <c r="J5086" s="5" t="n">
        <f aca="false">LEN(K5086)</f>
        <v>18</v>
      </c>
      <c r="K5086" s="6" t="s">
        <v>28215</v>
      </c>
      <c r="L5086" s="4" t="s">
        <v>637</v>
      </c>
      <c r="M5086" s="4" t="s">
        <v>2896</v>
      </c>
    </row>
    <row r="5087" customFormat="false" ht="15.75" hidden="false" customHeight="true" outlineLevel="0" collapsed="false">
      <c r="A5087" s="4" t="n">
        <v>2327</v>
      </c>
      <c r="B5087" s="4" t="s">
        <v>28216</v>
      </c>
      <c r="C5087" s="4" t="s">
        <v>28217</v>
      </c>
      <c r="D5087" s="4" t="s">
        <v>28218</v>
      </c>
      <c r="E5087" s="5" t="s">
        <v>2399</v>
      </c>
      <c r="F5087" s="4" t="s">
        <v>138</v>
      </c>
      <c r="G5087" s="4" t="s">
        <v>138</v>
      </c>
      <c r="H5087" s="5" t="s">
        <v>28219</v>
      </c>
      <c r="I5087" s="4" t="s">
        <v>28220</v>
      </c>
      <c r="J5087" s="5" t="n">
        <f aca="false">LEN(K5087)</f>
        <v>18</v>
      </c>
      <c r="K5087" s="6" t="s">
        <v>28221</v>
      </c>
      <c r="L5087" s="4" t="s">
        <v>57</v>
      </c>
      <c r="M5087" s="4" t="s">
        <v>4855</v>
      </c>
    </row>
    <row r="5088" customFormat="false" ht="15.75" hidden="false" customHeight="true" outlineLevel="0" collapsed="false">
      <c r="A5088" s="4" t="n">
        <v>2334</v>
      </c>
      <c r="B5088" s="4" t="s">
        <v>28222</v>
      </c>
      <c r="C5088" s="4"/>
      <c r="D5088" s="4" t="s">
        <v>28223</v>
      </c>
      <c r="E5088" s="5" t="s">
        <v>28224</v>
      </c>
      <c r="F5088" s="4" t="s">
        <v>9014</v>
      </c>
      <c r="G5088" s="4" t="s">
        <v>138</v>
      </c>
      <c r="H5088" s="5" t="s">
        <v>28225</v>
      </c>
      <c r="I5088" s="4" t="s">
        <v>27448</v>
      </c>
      <c r="J5088" s="5" t="n">
        <f aca="false">LEN(K5088)</f>
        <v>18</v>
      </c>
      <c r="K5088" s="6" t="s">
        <v>27449</v>
      </c>
      <c r="L5088" s="4" t="s">
        <v>21</v>
      </c>
      <c r="M5088" s="4" t="s">
        <v>4870</v>
      </c>
    </row>
    <row r="5089" customFormat="false" ht="15.75" hidden="false" customHeight="true" outlineLevel="0" collapsed="false">
      <c r="A5089" s="4" t="n">
        <v>2343</v>
      </c>
      <c r="B5089" s="4" t="s">
        <v>28226</v>
      </c>
      <c r="C5089" s="4" t="s">
        <v>28227</v>
      </c>
      <c r="D5089" s="4" t="s">
        <v>28228</v>
      </c>
      <c r="E5089" s="5" t="s">
        <v>1867</v>
      </c>
      <c r="F5089" s="4" t="s">
        <v>138</v>
      </c>
      <c r="G5089" s="4" t="s">
        <v>138</v>
      </c>
      <c r="H5089" s="5" t="s">
        <v>28229</v>
      </c>
      <c r="I5089" s="7" t="s">
        <v>12147</v>
      </c>
      <c r="J5089" s="5" t="n">
        <f aca="false">LEN(K5089)</f>
        <v>18</v>
      </c>
      <c r="K5089" s="6" t="s">
        <v>28230</v>
      </c>
      <c r="L5089" s="4" t="s">
        <v>57</v>
      </c>
      <c r="M5089" s="4" t="s">
        <v>1759</v>
      </c>
    </row>
    <row r="5090" customFormat="false" ht="15.75" hidden="false" customHeight="true" outlineLevel="0" collapsed="false">
      <c r="A5090" s="4" t="n">
        <v>2405</v>
      </c>
      <c r="B5090" s="4" t="s">
        <v>28231</v>
      </c>
      <c r="C5090" s="4"/>
      <c r="D5090" s="4" t="s">
        <v>28232</v>
      </c>
      <c r="E5090" s="5" t="s">
        <v>6920</v>
      </c>
      <c r="F5090" s="4" t="s">
        <v>138</v>
      </c>
      <c r="G5090" s="4" t="s">
        <v>138</v>
      </c>
      <c r="H5090" s="5" t="s">
        <v>28233</v>
      </c>
      <c r="I5090" s="4" t="s">
        <v>28234</v>
      </c>
      <c r="J5090" s="5" t="n">
        <f aca="false">LEN(K5090)</f>
        <v>18</v>
      </c>
      <c r="K5090" s="6" t="str">
        <f aca="false">LOWER(SUBSTITUTE(SUBSTITUTE(SUBSTITUTE(SUBSTITUTE(SUBSTITUTE(SUBSTITUTE(SUBSTITUTE(B5090,"S.L.",""),"SL",""),"S.A.",""),"SA","")," ",""),".",""),",",""))&amp;".com"</f>
        <v>barnaresortscp.com</v>
      </c>
      <c r="L5090" s="4" t="s">
        <v>57</v>
      </c>
      <c r="M5090" s="4" t="s">
        <v>31</v>
      </c>
    </row>
    <row r="5091" customFormat="false" ht="15.75" hidden="false" customHeight="true" outlineLevel="0" collapsed="false">
      <c r="A5091" s="4" t="n">
        <v>2427</v>
      </c>
      <c r="B5091" s="4" t="s">
        <v>28235</v>
      </c>
      <c r="C5091" s="4"/>
      <c r="D5091" s="4" t="s">
        <v>28236</v>
      </c>
      <c r="E5091" s="5" t="s">
        <v>927</v>
      </c>
      <c r="F5091" s="4" t="s">
        <v>138</v>
      </c>
      <c r="G5091" s="4" t="s">
        <v>138</v>
      </c>
      <c r="H5091" s="5" t="s">
        <v>28237</v>
      </c>
      <c r="I5091" s="4" t="s">
        <v>28238</v>
      </c>
      <c r="J5091" s="5" t="n">
        <f aca="false">LEN(K5091)</f>
        <v>18</v>
      </c>
      <c r="K5091" s="6" t="s">
        <v>27518</v>
      </c>
      <c r="L5091" s="4" t="s">
        <v>66</v>
      </c>
      <c r="M5091" s="4" t="s">
        <v>9530</v>
      </c>
    </row>
    <row r="5092" customFormat="false" ht="15.75" hidden="false" customHeight="true" outlineLevel="0" collapsed="false">
      <c r="A5092" s="4" t="n">
        <v>2457</v>
      </c>
      <c r="B5092" s="4" t="s">
        <v>28239</v>
      </c>
      <c r="C5092" s="4" t="s">
        <v>28240</v>
      </c>
      <c r="D5092" s="4" t="s">
        <v>28241</v>
      </c>
      <c r="E5092" s="5" t="s">
        <v>1867</v>
      </c>
      <c r="F5092" s="4" t="s">
        <v>138</v>
      </c>
      <c r="G5092" s="4" t="s">
        <v>138</v>
      </c>
      <c r="H5092" s="5" t="s">
        <v>28242</v>
      </c>
      <c r="I5092" s="7" t="s">
        <v>28243</v>
      </c>
      <c r="J5092" s="5" t="n">
        <f aca="false">LEN(K5092)</f>
        <v>18</v>
      </c>
      <c r="K5092" s="6" t="s">
        <v>28244</v>
      </c>
      <c r="L5092" s="4" t="s">
        <v>31</v>
      </c>
      <c r="M5092" s="4" t="s">
        <v>419</v>
      </c>
    </row>
    <row r="5093" customFormat="false" ht="15.75" hidden="false" customHeight="true" outlineLevel="0" collapsed="false">
      <c r="A5093" s="4" t="n">
        <v>2467</v>
      </c>
      <c r="B5093" s="4" t="s">
        <v>28245</v>
      </c>
      <c r="C5093" s="4" t="s">
        <v>28246</v>
      </c>
      <c r="D5093" s="4" t="s">
        <v>28247</v>
      </c>
      <c r="E5093" s="5" t="s">
        <v>5926</v>
      </c>
      <c r="F5093" s="4" t="s">
        <v>138</v>
      </c>
      <c r="G5093" s="4" t="s">
        <v>138</v>
      </c>
      <c r="H5093" s="5" t="s">
        <v>28248</v>
      </c>
      <c r="I5093" s="4" t="s">
        <v>28249</v>
      </c>
      <c r="J5093" s="5" t="n">
        <f aca="false">LEN(K5093)</f>
        <v>18</v>
      </c>
      <c r="K5093" s="6" t="s">
        <v>28250</v>
      </c>
      <c r="L5093" s="4" t="s">
        <v>31</v>
      </c>
      <c r="M5093" s="4" t="s">
        <v>31</v>
      </c>
    </row>
    <row r="5094" customFormat="false" ht="15.75" hidden="false" customHeight="true" outlineLevel="0" collapsed="false">
      <c r="A5094" s="4" t="n">
        <v>2490</v>
      </c>
      <c r="B5094" s="4" t="s">
        <v>5397</v>
      </c>
      <c r="C5094" s="4" t="s">
        <v>28251</v>
      </c>
      <c r="D5094" s="4" t="s">
        <v>28252</v>
      </c>
      <c r="E5094" s="5" t="s">
        <v>213</v>
      </c>
      <c r="F5094" s="4" t="s">
        <v>138</v>
      </c>
      <c r="G5094" s="4" t="s">
        <v>138</v>
      </c>
      <c r="H5094" s="5" t="s">
        <v>28253</v>
      </c>
      <c r="I5094" s="4" t="s">
        <v>28254</v>
      </c>
      <c r="J5094" s="5" t="n">
        <f aca="false">LEN(K5094)</f>
        <v>18</v>
      </c>
      <c r="K5094" s="6" t="s">
        <v>28255</v>
      </c>
      <c r="L5094" s="4" t="s">
        <v>78</v>
      </c>
      <c r="M5094" s="4" t="s">
        <v>1759</v>
      </c>
    </row>
    <row r="5095" customFormat="false" ht="15.75" hidden="false" customHeight="true" outlineLevel="0" collapsed="false">
      <c r="A5095" s="4" t="n">
        <v>2514</v>
      </c>
      <c r="B5095" s="4" t="s">
        <v>28256</v>
      </c>
      <c r="C5095" s="4"/>
      <c r="D5095" s="4" t="s">
        <v>28257</v>
      </c>
      <c r="E5095" s="5" t="s">
        <v>6920</v>
      </c>
      <c r="F5095" s="4" t="s">
        <v>138</v>
      </c>
      <c r="G5095" s="4" t="s">
        <v>138</v>
      </c>
      <c r="H5095" s="5" t="s">
        <v>28258</v>
      </c>
      <c r="I5095" s="4" t="s">
        <v>28259</v>
      </c>
      <c r="J5095" s="5" t="n">
        <f aca="false">LEN(K5095)</f>
        <v>18</v>
      </c>
      <c r="K5095" s="10" t="s">
        <v>28260</v>
      </c>
      <c r="L5095" s="4" t="s">
        <v>31</v>
      </c>
      <c r="M5095" s="4" t="s">
        <v>31</v>
      </c>
    </row>
    <row r="5096" customFormat="false" ht="15.75" hidden="false" customHeight="true" outlineLevel="0" collapsed="false">
      <c r="A5096" s="4" t="n">
        <v>2528</v>
      </c>
      <c r="B5096" s="4" t="s">
        <v>28261</v>
      </c>
      <c r="C5096" s="4"/>
      <c r="D5096" s="4" t="s">
        <v>28262</v>
      </c>
      <c r="E5096" s="5" t="s">
        <v>2720</v>
      </c>
      <c r="F5096" s="4" t="s">
        <v>138</v>
      </c>
      <c r="G5096" s="4" t="s">
        <v>138</v>
      </c>
      <c r="H5096" s="5" t="s">
        <v>28263</v>
      </c>
      <c r="I5096" s="4" t="s">
        <v>28264</v>
      </c>
      <c r="J5096" s="5" t="n">
        <f aca="false">LEN(K5096)</f>
        <v>18</v>
      </c>
      <c r="K5096" s="6" t="s">
        <v>28265</v>
      </c>
      <c r="L5096" s="4" t="s">
        <v>21</v>
      </c>
      <c r="M5096" s="4" t="s">
        <v>31</v>
      </c>
    </row>
    <row r="5097" customFormat="false" ht="15.75" hidden="false" customHeight="true" outlineLevel="0" collapsed="false">
      <c r="A5097" s="4" t="n">
        <v>2531</v>
      </c>
      <c r="B5097" s="4" t="s">
        <v>28266</v>
      </c>
      <c r="C5097" s="4" t="s">
        <v>28267</v>
      </c>
      <c r="D5097" s="4" t="s">
        <v>28268</v>
      </c>
      <c r="E5097" s="5" t="s">
        <v>16454</v>
      </c>
      <c r="F5097" s="4" t="s">
        <v>138</v>
      </c>
      <c r="G5097" s="4" t="s">
        <v>138</v>
      </c>
      <c r="H5097" s="5" t="s">
        <v>28269</v>
      </c>
      <c r="I5097" s="4" t="s">
        <v>28270</v>
      </c>
      <c r="J5097" s="5" t="n">
        <f aca="false">LEN(K5097)</f>
        <v>18</v>
      </c>
      <c r="K5097" s="6" t="s">
        <v>28271</v>
      </c>
      <c r="L5097" s="4" t="s">
        <v>31</v>
      </c>
      <c r="M5097" s="4" t="s">
        <v>1063</v>
      </c>
    </row>
    <row r="5098" customFormat="false" ht="15.75" hidden="false" customHeight="true" outlineLevel="0" collapsed="false">
      <c r="A5098" s="4" t="n">
        <v>2590</v>
      </c>
      <c r="B5098" s="4" t="s">
        <v>28272</v>
      </c>
      <c r="C5098" s="4"/>
      <c r="D5098" s="4" t="s">
        <v>28273</v>
      </c>
      <c r="E5098" s="5" t="s">
        <v>28274</v>
      </c>
      <c r="F5098" s="4" t="s">
        <v>28275</v>
      </c>
      <c r="G5098" s="4" t="s">
        <v>259</v>
      </c>
      <c r="H5098" s="5" t="s">
        <v>28276</v>
      </c>
      <c r="I5098" s="4" t="s">
        <v>28277</v>
      </c>
      <c r="J5098" s="5" t="n">
        <f aca="false">LEN(K5098)</f>
        <v>18</v>
      </c>
      <c r="K5098" s="6" t="s">
        <v>28278</v>
      </c>
      <c r="L5098" s="4" t="s">
        <v>31</v>
      </c>
      <c r="M5098" s="4" t="s">
        <v>1216</v>
      </c>
    </row>
    <row r="5099" customFormat="false" ht="15.75" hidden="false" customHeight="true" outlineLevel="0" collapsed="false">
      <c r="A5099" s="4" t="n">
        <v>2601</v>
      </c>
      <c r="B5099" s="4" t="s">
        <v>28279</v>
      </c>
      <c r="C5099" s="4"/>
      <c r="D5099" s="4" t="s">
        <v>28280</v>
      </c>
      <c r="E5099" s="5" t="s">
        <v>23888</v>
      </c>
      <c r="F5099" s="4" t="s">
        <v>23889</v>
      </c>
      <c r="G5099" s="4" t="s">
        <v>138</v>
      </c>
      <c r="H5099" s="5" t="s">
        <v>28281</v>
      </c>
      <c r="I5099" s="4" t="s">
        <v>28282</v>
      </c>
      <c r="J5099" s="5" t="n">
        <f aca="false">LEN(K5099)</f>
        <v>18</v>
      </c>
      <c r="K5099" s="6" t="s">
        <v>28283</v>
      </c>
      <c r="L5099" s="4" t="s">
        <v>21</v>
      </c>
      <c r="M5099" s="4" t="s">
        <v>2124</v>
      </c>
    </row>
    <row r="5100" customFormat="false" ht="15.75" hidden="false" customHeight="true" outlineLevel="0" collapsed="false">
      <c r="A5100" s="4" t="n">
        <v>2637</v>
      </c>
      <c r="B5100" s="4" t="s">
        <v>28284</v>
      </c>
      <c r="C5100" s="4"/>
      <c r="D5100" s="4" t="s">
        <v>28285</v>
      </c>
      <c r="E5100" s="5" t="s">
        <v>2406</v>
      </c>
      <c r="F5100" s="4" t="s">
        <v>138</v>
      </c>
      <c r="G5100" s="4" t="s">
        <v>138</v>
      </c>
      <c r="H5100" s="5" t="s">
        <v>28286</v>
      </c>
      <c r="I5100" s="4" t="s">
        <v>28287</v>
      </c>
      <c r="J5100" s="5" t="n">
        <f aca="false">LEN(K5100)</f>
        <v>18</v>
      </c>
      <c r="K5100" s="6" t="s">
        <v>27461</v>
      </c>
      <c r="L5100" s="4" t="s">
        <v>31</v>
      </c>
      <c r="M5100" s="4" t="s">
        <v>6351</v>
      </c>
    </row>
    <row r="5101" customFormat="false" ht="15.75" hidden="false" customHeight="true" outlineLevel="0" collapsed="false">
      <c r="A5101" s="4" t="n">
        <v>2658</v>
      </c>
      <c r="B5101" s="4" t="s">
        <v>28288</v>
      </c>
      <c r="C5101" s="4"/>
      <c r="D5101" s="4" t="s">
        <v>28289</v>
      </c>
      <c r="E5101" s="5" t="s">
        <v>5926</v>
      </c>
      <c r="F5101" s="4" t="s">
        <v>138</v>
      </c>
      <c r="G5101" s="4" t="s">
        <v>138</v>
      </c>
      <c r="H5101" s="5" t="s">
        <v>28290</v>
      </c>
      <c r="I5101" s="7" t="s">
        <v>28291</v>
      </c>
      <c r="J5101" s="5" t="n">
        <f aca="false">LEN(K5101)</f>
        <v>18</v>
      </c>
      <c r="K5101" s="6" t="s">
        <v>28292</v>
      </c>
      <c r="L5101" s="4" t="s">
        <v>78</v>
      </c>
      <c r="M5101" s="4" t="s">
        <v>28293</v>
      </c>
    </row>
    <row r="5102" customFormat="false" ht="15.75" hidden="false" customHeight="true" outlineLevel="0" collapsed="false">
      <c r="A5102" s="4" t="n">
        <v>2667</v>
      </c>
      <c r="B5102" s="4" t="s">
        <v>28294</v>
      </c>
      <c r="C5102" s="4" t="s">
        <v>28295</v>
      </c>
      <c r="D5102" s="4" t="s">
        <v>28296</v>
      </c>
      <c r="E5102" s="5" t="s">
        <v>28297</v>
      </c>
      <c r="F5102" s="4" t="s">
        <v>28298</v>
      </c>
      <c r="G5102" s="4" t="s">
        <v>138</v>
      </c>
      <c r="H5102" s="5" t="s">
        <v>28299</v>
      </c>
      <c r="I5102" s="4" t="s">
        <v>28300</v>
      </c>
      <c r="J5102" s="5" t="n">
        <f aca="false">LEN(K5102)</f>
        <v>18</v>
      </c>
      <c r="K5102" s="10" t="s">
        <v>28301</v>
      </c>
      <c r="L5102" s="4" t="s">
        <v>78</v>
      </c>
      <c r="M5102" s="4" t="s">
        <v>317</v>
      </c>
    </row>
    <row r="5103" customFormat="false" ht="15.75" hidden="false" customHeight="true" outlineLevel="0" collapsed="false">
      <c r="A5103" s="4" t="n">
        <v>2701</v>
      </c>
      <c r="B5103" s="4" t="s">
        <v>28302</v>
      </c>
      <c r="C5103" s="4"/>
      <c r="D5103" s="4" t="s">
        <v>28303</v>
      </c>
      <c r="E5103" s="5" t="s">
        <v>28304</v>
      </c>
      <c r="F5103" s="4" t="s">
        <v>20267</v>
      </c>
      <c r="G5103" s="4" t="s">
        <v>138</v>
      </c>
      <c r="H5103" s="5" t="s">
        <v>28305</v>
      </c>
      <c r="I5103" s="7" t="s">
        <v>28306</v>
      </c>
      <c r="J5103" s="5" t="n">
        <f aca="false">LEN(K5103)</f>
        <v>18</v>
      </c>
      <c r="K5103" s="6" t="s">
        <v>28307</v>
      </c>
      <c r="L5103" s="4" t="s">
        <v>21</v>
      </c>
      <c r="M5103" s="4" t="s">
        <v>6016</v>
      </c>
    </row>
    <row r="5104" customFormat="false" ht="15.75" hidden="false" customHeight="true" outlineLevel="0" collapsed="false">
      <c r="A5104" s="4" t="n">
        <v>2704</v>
      </c>
      <c r="B5104" s="4" t="s">
        <v>28308</v>
      </c>
      <c r="C5104" s="4"/>
      <c r="D5104" s="4" t="s">
        <v>28309</v>
      </c>
      <c r="E5104" s="5" t="s">
        <v>9020</v>
      </c>
      <c r="F5104" s="4" t="s">
        <v>9021</v>
      </c>
      <c r="G5104" s="4" t="s">
        <v>138</v>
      </c>
      <c r="H5104" s="5" t="s">
        <v>28310</v>
      </c>
      <c r="I5104" s="4" t="s">
        <v>28311</v>
      </c>
      <c r="J5104" s="5" t="n">
        <f aca="false">LEN(K5104)</f>
        <v>18</v>
      </c>
      <c r="K5104" s="6" t="s">
        <v>28312</v>
      </c>
      <c r="L5104" s="4" t="s">
        <v>31</v>
      </c>
      <c r="M5104" s="4" t="s">
        <v>3203</v>
      </c>
    </row>
    <row r="5105" customFormat="false" ht="15.75" hidden="false" customHeight="true" outlineLevel="0" collapsed="false">
      <c r="A5105" s="4" t="n">
        <v>2713</v>
      </c>
      <c r="B5105" s="4" t="s">
        <v>28313</v>
      </c>
      <c r="C5105" s="4"/>
      <c r="D5105" s="4" t="s">
        <v>28314</v>
      </c>
      <c r="E5105" s="5" t="s">
        <v>8992</v>
      </c>
      <c r="F5105" s="4" t="s">
        <v>138</v>
      </c>
      <c r="G5105" s="4" t="s">
        <v>138</v>
      </c>
      <c r="H5105" s="5" t="s">
        <v>28315</v>
      </c>
      <c r="I5105" s="4" t="s">
        <v>28316</v>
      </c>
      <c r="J5105" s="5" t="n">
        <f aca="false">LEN(K5105)</f>
        <v>18</v>
      </c>
      <c r="K5105" s="6" t="s">
        <v>28317</v>
      </c>
      <c r="L5105" s="4" t="s">
        <v>21</v>
      </c>
      <c r="M5105" s="4" t="s">
        <v>3938</v>
      </c>
    </row>
    <row r="5106" customFormat="false" ht="15.75" hidden="false" customHeight="true" outlineLevel="0" collapsed="false">
      <c r="A5106" s="4" t="n">
        <v>2712</v>
      </c>
      <c r="B5106" s="4" t="s">
        <v>28313</v>
      </c>
      <c r="C5106" s="4"/>
      <c r="D5106" s="4" t="s">
        <v>28318</v>
      </c>
      <c r="E5106" s="5" t="s">
        <v>8992</v>
      </c>
      <c r="F5106" s="4" t="s">
        <v>138</v>
      </c>
      <c r="G5106" s="4" t="s">
        <v>138</v>
      </c>
      <c r="H5106" s="5" t="s">
        <v>28315</v>
      </c>
      <c r="I5106" s="4" t="s">
        <v>28319</v>
      </c>
      <c r="J5106" s="5" t="n">
        <f aca="false">LEN(K5106)</f>
        <v>18</v>
      </c>
      <c r="K5106" s="6" t="s">
        <v>28317</v>
      </c>
      <c r="L5106" s="4" t="s">
        <v>31</v>
      </c>
      <c r="M5106" s="4" t="s">
        <v>3938</v>
      </c>
    </row>
    <row r="5107" customFormat="false" ht="15.75" hidden="false" customHeight="true" outlineLevel="0" collapsed="false">
      <c r="A5107" s="4" t="n">
        <v>2791</v>
      </c>
      <c r="B5107" s="4" t="s">
        <v>28320</v>
      </c>
      <c r="C5107" s="4" t="s">
        <v>28321</v>
      </c>
      <c r="D5107" s="4" t="s">
        <v>28322</v>
      </c>
      <c r="E5107" s="5" t="s">
        <v>28323</v>
      </c>
      <c r="F5107" s="4" t="s">
        <v>28324</v>
      </c>
      <c r="G5107" s="4" t="s">
        <v>138</v>
      </c>
      <c r="H5107" s="5" t="s">
        <v>28325</v>
      </c>
      <c r="I5107" s="4" t="s">
        <v>28326</v>
      </c>
      <c r="J5107" s="5" t="n">
        <f aca="false">LEN(K5107)</f>
        <v>18</v>
      </c>
      <c r="K5107" s="6" t="s">
        <v>28327</v>
      </c>
      <c r="L5107" s="4" t="s">
        <v>57</v>
      </c>
      <c r="M5107" s="4" t="s">
        <v>2097</v>
      </c>
    </row>
    <row r="5108" customFormat="false" ht="27.75" hidden="false" customHeight="true" outlineLevel="0" collapsed="false">
      <c r="A5108" s="4" t="n">
        <v>2793</v>
      </c>
      <c r="B5108" s="4" t="s">
        <v>28328</v>
      </c>
      <c r="C5108" s="4" t="s">
        <v>28329</v>
      </c>
      <c r="D5108" s="4" t="s">
        <v>28330</v>
      </c>
      <c r="E5108" s="5" t="s">
        <v>23956</v>
      </c>
      <c r="F5108" s="4" t="s">
        <v>16636</v>
      </c>
      <c r="G5108" s="4" t="s">
        <v>138</v>
      </c>
      <c r="H5108" s="5" t="s">
        <v>28331</v>
      </c>
      <c r="I5108" s="7" t="s">
        <v>28332</v>
      </c>
      <c r="J5108" s="5" t="n">
        <f aca="false">LEN(K5108)</f>
        <v>18</v>
      </c>
      <c r="K5108" s="6" t="s">
        <v>28215</v>
      </c>
      <c r="L5108" s="4" t="s">
        <v>57</v>
      </c>
      <c r="M5108" s="4" t="s">
        <v>31</v>
      </c>
    </row>
    <row r="5109" customFormat="false" ht="15.75" hidden="false" customHeight="true" outlineLevel="0" collapsed="false">
      <c r="A5109" s="4" t="n">
        <v>2803</v>
      </c>
      <c r="B5109" s="4" t="s">
        <v>28333</v>
      </c>
      <c r="C5109" s="4"/>
      <c r="D5109" s="4" t="s">
        <v>28334</v>
      </c>
      <c r="E5109" s="5" t="s">
        <v>16660</v>
      </c>
      <c r="F5109" s="4" t="s">
        <v>16661</v>
      </c>
      <c r="G5109" s="4" t="s">
        <v>138</v>
      </c>
      <c r="H5109" s="5" t="s">
        <v>28335</v>
      </c>
      <c r="I5109" s="4" t="s">
        <v>28336</v>
      </c>
      <c r="J5109" s="5" t="n">
        <f aca="false">LEN(K5109)</f>
        <v>18</v>
      </c>
      <c r="K5109" s="6" t="s">
        <v>28337</v>
      </c>
      <c r="L5109" s="4" t="s">
        <v>21</v>
      </c>
      <c r="M5109" s="4" t="s">
        <v>929</v>
      </c>
    </row>
    <row r="5110" customFormat="false" ht="15.75" hidden="false" customHeight="true" outlineLevel="0" collapsed="false">
      <c r="A5110" s="4" t="n">
        <v>2807</v>
      </c>
      <c r="B5110" s="4" t="s">
        <v>28338</v>
      </c>
      <c r="C5110" s="4" t="s">
        <v>28339</v>
      </c>
      <c r="D5110" s="4" t="s">
        <v>28340</v>
      </c>
      <c r="E5110" s="5" t="s">
        <v>5991</v>
      </c>
      <c r="F5110" s="4" t="s">
        <v>5992</v>
      </c>
      <c r="G5110" s="4" t="s">
        <v>138</v>
      </c>
      <c r="H5110" s="5" t="s">
        <v>28341</v>
      </c>
      <c r="I5110" s="4" t="s">
        <v>28342</v>
      </c>
      <c r="J5110" s="5" t="n">
        <f aca="false">LEN(K5110)</f>
        <v>18</v>
      </c>
      <c r="K5110" s="6" t="s">
        <v>27435</v>
      </c>
      <c r="L5110" s="4" t="s">
        <v>78</v>
      </c>
      <c r="M5110" s="4" t="s">
        <v>28343</v>
      </c>
    </row>
    <row r="5111" customFormat="false" ht="15.75" hidden="false" customHeight="true" outlineLevel="0" collapsed="false">
      <c r="A5111" s="4" t="n">
        <v>2815</v>
      </c>
      <c r="B5111" s="4" t="s">
        <v>9229</v>
      </c>
      <c r="C5111" s="4" t="s">
        <v>28344</v>
      </c>
      <c r="D5111" s="4" t="s">
        <v>28345</v>
      </c>
      <c r="E5111" s="5" t="s">
        <v>5991</v>
      </c>
      <c r="F5111" s="4" t="s">
        <v>5992</v>
      </c>
      <c r="G5111" s="4" t="s">
        <v>138</v>
      </c>
      <c r="H5111" s="5" t="s">
        <v>28346</v>
      </c>
      <c r="I5111" s="7" t="s">
        <v>28347</v>
      </c>
      <c r="J5111" s="5" t="n">
        <f aca="false">LEN(K5111)</f>
        <v>18</v>
      </c>
      <c r="K5111" s="6" t="s">
        <v>28348</v>
      </c>
      <c r="L5111" s="4" t="s">
        <v>78</v>
      </c>
      <c r="M5111" s="4" t="s">
        <v>1793</v>
      </c>
    </row>
    <row r="5112" customFormat="false" ht="27.75" hidden="false" customHeight="true" outlineLevel="0" collapsed="false">
      <c r="A5112" s="4" t="n">
        <v>2822</v>
      </c>
      <c r="B5112" s="4" t="s">
        <v>24059</v>
      </c>
      <c r="C5112" s="4" t="s">
        <v>28349</v>
      </c>
      <c r="D5112" s="4" t="s">
        <v>28350</v>
      </c>
      <c r="E5112" s="5" t="s">
        <v>400</v>
      </c>
      <c r="F5112" s="4" t="s">
        <v>401</v>
      </c>
      <c r="G5112" s="4" t="s">
        <v>138</v>
      </c>
      <c r="H5112" s="5" t="s">
        <v>28351</v>
      </c>
      <c r="I5112" s="7" t="s">
        <v>28352</v>
      </c>
      <c r="J5112" s="5" t="n">
        <f aca="false">LEN(K5112)</f>
        <v>18</v>
      </c>
      <c r="K5112" s="6" t="s">
        <v>28353</v>
      </c>
      <c r="L5112" s="4" t="s">
        <v>66</v>
      </c>
      <c r="M5112" s="4" t="s">
        <v>988</v>
      </c>
    </row>
    <row r="5113" customFormat="false" ht="15.75" hidden="false" customHeight="true" outlineLevel="0" collapsed="false">
      <c r="A5113" s="4" t="n">
        <v>2833</v>
      </c>
      <c r="B5113" s="4" t="s">
        <v>28354</v>
      </c>
      <c r="C5113" s="4" t="s">
        <v>28355</v>
      </c>
      <c r="D5113" s="4" t="s">
        <v>28356</v>
      </c>
      <c r="E5113" s="5" t="s">
        <v>16660</v>
      </c>
      <c r="F5113" s="4" t="s">
        <v>16661</v>
      </c>
      <c r="G5113" s="4" t="s">
        <v>138</v>
      </c>
      <c r="H5113" s="5" t="s">
        <v>28357</v>
      </c>
      <c r="I5113" s="7" t="s">
        <v>28336</v>
      </c>
      <c r="J5113" s="5" t="n">
        <f aca="false">LEN(K5113)</f>
        <v>18</v>
      </c>
      <c r="K5113" s="6" t="s">
        <v>28337</v>
      </c>
      <c r="L5113" s="4" t="s">
        <v>66</v>
      </c>
      <c r="M5113" s="4" t="s">
        <v>2896</v>
      </c>
    </row>
    <row r="5114" customFormat="false" ht="15.75" hidden="false" customHeight="true" outlineLevel="0" collapsed="false">
      <c r="A5114" s="4" t="n">
        <v>2843</v>
      </c>
      <c r="B5114" s="4" t="s">
        <v>28358</v>
      </c>
      <c r="C5114" s="4" t="s">
        <v>28359</v>
      </c>
      <c r="D5114" s="4" t="s">
        <v>28360</v>
      </c>
      <c r="E5114" s="5" t="s">
        <v>11076</v>
      </c>
      <c r="F5114" s="4" t="s">
        <v>11077</v>
      </c>
      <c r="G5114" s="4" t="s">
        <v>138</v>
      </c>
      <c r="H5114" s="5" t="s">
        <v>28361</v>
      </c>
      <c r="I5114" s="4" t="s">
        <v>28362</v>
      </c>
      <c r="J5114" s="5" t="n">
        <f aca="false">LEN(K5114)</f>
        <v>18</v>
      </c>
      <c r="K5114" s="6" t="str">
        <f aca="false">LOWER(SUBSTITUTE(SUBSTITUTE(SUBSTITUTE(SUBSTITUTE(SUBSTITUTE(SUBSTITUTE(SUBSTITUTE(B5114,"S.L.",""),"SL",""),"S.A.",""),"SA","")," ",""),".",""),",",""))&amp;".com"</f>
        <v>montagutsuites.com</v>
      </c>
      <c r="L5114" s="4" t="s">
        <v>31</v>
      </c>
      <c r="M5114" s="4" t="s">
        <v>1321</v>
      </c>
    </row>
    <row r="5115" customFormat="false" ht="15.75" hidden="false" customHeight="true" outlineLevel="0" collapsed="false">
      <c r="A5115" s="4" t="n">
        <v>2852</v>
      </c>
      <c r="B5115" s="4" t="s">
        <v>28363</v>
      </c>
      <c r="C5115" s="4" t="s">
        <v>28364</v>
      </c>
      <c r="D5115" s="4" t="s">
        <v>16700</v>
      </c>
      <c r="E5115" s="5" t="s">
        <v>11076</v>
      </c>
      <c r="F5115" s="4" t="s">
        <v>11077</v>
      </c>
      <c r="G5115" s="4" t="s">
        <v>138</v>
      </c>
      <c r="H5115" s="5" t="s">
        <v>28365</v>
      </c>
      <c r="I5115" s="4" t="s">
        <v>28366</v>
      </c>
      <c r="J5115" s="5" t="n">
        <f aca="false">LEN(K5115)</f>
        <v>18</v>
      </c>
      <c r="K5115" s="6" t="s">
        <v>27435</v>
      </c>
      <c r="L5115" s="4" t="s">
        <v>78</v>
      </c>
      <c r="M5115" s="4" t="s">
        <v>7942</v>
      </c>
    </row>
    <row r="5116" customFormat="false" ht="15.75" hidden="false" customHeight="true" outlineLevel="0" collapsed="false">
      <c r="A5116" s="4" t="n">
        <v>2858</v>
      </c>
      <c r="B5116" s="4" t="s">
        <v>28367</v>
      </c>
      <c r="C5116" s="4"/>
      <c r="D5116" s="4" t="s">
        <v>28368</v>
      </c>
      <c r="E5116" s="5" t="s">
        <v>1690</v>
      </c>
      <c r="F5116" s="4" t="s">
        <v>138</v>
      </c>
      <c r="G5116" s="4" t="s">
        <v>138</v>
      </c>
      <c r="H5116" s="5" t="s">
        <v>28369</v>
      </c>
      <c r="I5116" s="4" t="s">
        <v>28370</v>
      </c>
      <c r="J5116" s="5" t="n">
        <f aca="false">LEN(K5116)</f>
        <v>18</v>
      </c>
      <c r="K5116" s="10" t="str">
        <f aca="false">LOWER(SUBSTITUTE(SUBSTITUTE(SUBSTITUTE(SUBSTITUTE(SUBSTITUTE(SUBSTITUTE(SUBSTITUTE(B5116,"S.L.",""),"SL",""),"S.A.",""),"SA","")," ",""),".",""),",",""))&amp;".com"</f>
        <v>bocadosdivinos.com</v>
      </c>
      <c r="L5116" s="4" t="s">
        <v>31</v>
      </c>
      <c r="M5116" s="4" t="s">
        <v>31</v>
      </c>
    </row>
    <row r="5117" customFormat="false" ht="15.75" hidden="false" customHeight="true" outlineLevel="0" collapsed="false">
      <c r="A5117" s="4" t="n">
        <v>2859</v>
      </c>
      <c r="B5117" s="4" t="s">
        <v>28371</v>
      </c>
      <c r="C5117" s="4" t="s">
        <v>28372</v>
      </c>
      <c r="D5117" s="4" t="s">
        <v>28373</v>
      </c>
      <c r="E5117" s="5" t="s">
        <v>3334</v>
      </c>
      <c r="F5117" s="4" t="s">
        <v>138</v>
      </c>
      <c r="G5117" s="4" t="s">
        <v>138</v>
      </c>
      <c r="H5117" s="5" t="s">
        <v>28374</v>
      </c>
      <c r="I5117" s="4" t="s">
        <v>28375</v>
      </c>
      <c r="J5117" s="5" t="n">
        <f aca="false">LEN(K5117)</f>
        <v>18</v>
      </c>
      <c r="K5117" s="10" t="s">
        <v>28376</v>
      </c>
      <c r="L5117" s="4" t="s">
        <v>78</v>
      </c>
      <c r="M5117" s="4" t="s">
        <v>31</v>
      </c>
    </row>
    <row r="5118" customFormat="false" ht="15.75" hidden="false" customHeight="true" outlineLevel="0" collapsed="false">
      <c r="A5118" s="4" t="n">
        <v>2879</v>
      </c>
      <c r="B5118" s="4" t="s">
        <v>28377</v>
      </c>
      <c r="C5118" s="4" t="s">
        <v>28378</v>
      </c>
      <c r="D5118" s="4" t="s">
        <v>28379</v>
      </c>
      <c r="E5118" s="5" t="s">
        <v>400</v>
      </c>
      <c r="F5118" s="4" t="s">
        <v>401</v>
      </c>
      <c r="G5118" s="4" t="s">
        <v>138</v>
      </c>
      <c r="H5118" s="5" t="s">
        <v>28380</v>
      </c>
      <c r="I5118" s="4" t="s">
        <v>28381</v>
      </c>
      <c r="J5118" s="5" t="n">
        <f aca="false">LEN(K5118)</f>
        <v>18</v>
      </c>
      <c r="K5118" s="10" t="s">
        <v>28382</v>
      </c>
      <c r="L5118" s="4" t="s">
        <v>78</v>
      </c>
      <c r="M5118" s="4" t="s">
        <v>13171</v>
      </c>
    </row>
    <row r="5119" customFormat="false" ht="15.75" hidden="false" customHeight="true" outlineLevel="0" collapsed="false">
      <c r="A5119" s="4" t="n">
        <v>2905</v>
      </c>
      <c r="B5119" s="4" t="s">
        <v>28383</v>
      </c>
      <c r="C5119" s="4"/>
      <c r="D5119" s="4" t="s">
        <v>28384</v>
      </c>
      <c r="E5119" s="5" t="s">
        <v>28385</v>
      </c>
      <c r="F5119" s="4" t="s">
        <v>28386</v>
      </c>
      <c r="G5119" s="4" t="s">
        <v>138</v>
      </c>
      <c r="H5119" s="5" t="s">
        <v>28387</v>
      </c>
      <c r="I5119" s="7" t="s">
        <v>28388</v>
      </c>
      <c r="J5119" s="5" t="n">
        <f aca="false">LEN(K5119)</f>
        <v>18</v>
      </c>
      <c r="K5119" s="6" t="s">
        <v>28389</v>
      </c>
      <c r="L5119" s="4" t="s">
        <v>21</v>
      </c>
      <c r="M5119" s="4" t="s">
        <v>877</v>
      </c>
    </row>
    <row r="5120" customFormat="false" ht="15.75" hidden="false" customHeight="true" outlineLevel="0" collapsed="false">
      <c r="A5120" s="4" t="n">
        <v>2907</v>
      </c>
      <c r="B5120" s="4" t="s">
        <v>28390</v>
      </c>
      <c r="C5120" s="4" t="s">
        <v>28391</v>
      </c>
      <c r="D5120" s="4" t="s">
        <v>28392</v>
      </c>
      <c r="E5120" s="5" t="s">
        <v>28385</v>
      </c>
      <c r="F5120" s="4" t="s">
        <v>28386</v>
      </c>
      <c r="G5120" s="4" t="s">
        <v>138</v>
      </c>
      <c r="H5120" s="5" t="s">
        <v>28393</v>
      </c>
      <c r="I5120" s="4" t="s">
        <v>28394</v>
      </c>
      <c r="J5120" s="5" t="n">
        <f aca="false">LEN(K5120)</f>
        <v>18</v>
      </c>
      <c r="K5120" s="6" t="str">
        <f aca="false">LOWER(SUBSTITUTE(SUBSTITUTE(SUBSTITUTE(SUBSTITUTE(SUBSTITUTE(SUBSTITUTE(SUBSTITUTE(B5120,"S.L.",""),"SL",""),"S.A.",""),"SA","")," ",""),".",""),",",""))&amp;".com"</f>
        <v>ciutatigualada.com</v>
      </c>
      <c r="L5120" s="4" t="s">
        <v>31</v>
      </c>
      <c r="M5120" s="4" t="s">
        <v>1988</v>
      </c>
    </row>
    <row r="5121" customFormat="false" ht="15.75" hidden="false" customHeight="true" outlineLevel="0" collapsed="false">
      <c r="A5121" s="4" t="n">
        <v>2916</v>
      </c>
      <c r="B5121" s="4" t="s">
        <v>28395</v>
      </c>
      <c r="C5121" s="4" t="s">
        <v>28396</v>
      </c>
      <c r="D5121" s="4" t="s">
        <v>28397</v>
      </c>
      <c r="E5121" s="5" t="s">
        <v>3963</v>
      </c>
      <c r="F5121" s="4" t="s">
        <v>3964</v>
      </c>
      <c r="G5121" s="4" t="s">
        <v>138</v>
      </c>
      <c r="H5121" s="5" t="s">
        <v>28398</v>
      </c>
      <c r="I5121" s="4" t="s">
        <v>28399</v>
      </c>
      <c r="J5121" s="5" t="n">
        <f aca="false">LEN(K5121)</f>
        <v>18</v>
      </c>
      <c r="K5121" s="6" t="s">
        <v>28400</v>
      </c>
      <c r="L5121" s="4" t="s">
        <v>78</v>
      </c>
      <c r="M5121" s="4" t="s">
        <v>31</v>
      </c>
    </row>
    <row r="5122" customFormat="false" ht="15.75" hidden="false" customHeight="true" outlineLevel="0" collapsed="false">
      <c r="A5122" s="4" t="n">
        <v>2918</v>
      </c>
      <c r="B5122" s="4" t="s">
        <v>28401</v>
      </c>
      <c r="C5122" s="4" t="s">
        <v>28402</v>
      </c>
      <c r="D5122" s="4" t="s">
        <v>28403</v>
      </c>
      <c r="E5122" s="5" t="s">
        <v>3963</v>
      </c>
      <c r="F5122" s="4" t="s">
        <v>3964</v>
      </c>
      <c r="G5122" s="4" t="s">
        <v>138</v>
      </c>
      <c r="H5122" s="5" t="s">
        <v>28404</v>
      </c>
      <c r="I5122" s="4" t="s">
        <v>28405</v>
      </c>
      <c r="J5122" s="5" t="n">
        <f aca="false">LEN(K5122)</f>
        <v>18</v>
      </c>
      <c r="K5122" s="6" t="s">
        <v>28406</v>
      </c>
      <c r="L5122" s="4" t="s">
        <v>57</v>
      </c>
      <c r="M5122" s="4" t="s">
        <v>2082</v>
      </c>
    </row>
    <row r="5123" customFormat="false" ht="15.75" hidden="false" customHeight="true" outlineLevel="0" collapsed="false">
      <c r="A5123" s="4" t="n">
        <v>2940</v>
      </c>
      <c r="B5123" s="4" t="s">
        <v>28407</v>
      </c>
      <c r="C5123" s="4" t="s">
        <v>28408</v>
      </c>
      <c r="D5123" s="4" t="s">
        <v>28409</v>
      </c>
      <c r="E5123" s="5" t="s">
        <v>28410</v>
      </c>
      <c r="F5123" s="4" t="s">
        <v>28411</v>
      </c>
      <c r="G5123" s="4" t="s">
        <v>138</v>
      </c>
      <c r="H5123" s="5" t="s">
        <v>28412</v>
      </c>
      <c r="I5123" s="4" t="s">
        <v>28413</v>
      </c>
      <c r="J5123" s="5" t="n">
        <f aca="false">LEN(K5123)</f>
        <v>18</v>
      </c>
      <c r="K5123" s="6" t="s">
        <v>28414</v>
      </c>
      <c r="L5123" s="4" t="s">
        <v>31</v>
      </c>
      <c r="M5123" s="4" t="s">
        <v>1988</v>
      </c>
    </row>
    <row r="5124" customFormat="false" ht="15.75" hidden="false" customHeight="true" outlineLevel="0" collapsed="false">
      <c r="A5124" s="4" t="n">
        <v>2947</v>
      </c>
      <c r="B5124" s="4" t="s">
        <v>28415</v>
      </c>
      <c r="C5124" s="4" t="s">
        <v>28416</v>
      </c>
      <c r="D5124" s="4" t="s">
        <v>28417</v>
      </c>
      <c r="E5124" s="5" t="s">
        <v>28418</v>
      </c>
      <c r="F5124" s="4" t="s">
        <v>28419</v>
      </c>
      <c r="G5124" s="4" t="s">
        <v>138</v>
      </c>
      <c r="H5124" s="5" t="s">
        <v>28420</v>
      </c>
      <c r="I5124" s="4" t="s">
        <v>28421</v>
      </c>
      <c r="J5124" s="5" t="n">
        <f aca="false">LEN(K5124)</f>
        <v>18</v>
      </c>
      <c r="K5124" s="6" t="s">
        <v>28422</v>
      </c>
      <c r="L5124" s="4" t="s">
        <v>78</v>
      </c>
      <c r="M5124" s="4" t="s">
        <v>381</v>
      </c>
    </row>
    <row r="5125" customFormat="false" ht="15.75" hidden="false" customHeight="true" outlineLevel="0" collapsed="false">
      <c r="A5125" s="4" t="n">
        <v>2949</v>
      </c>
      <c r="B5125" s="4" t="s">
        <v>28423</v>
      </c>
      <c r="C5125" s="4"/>
      <c r="D5125" s="4" t="s">
        <v>28424</v>
      </c>
      <c r="E5125" s="5" t="s">
        <v>28425</v>
      </c>
      <c r="F5125" s="4" t="s">
        <v>28426</v>
      </c>
      <c r="G5125" s="4" t="s">
        <v>138</v>
      </c>
      <c r="H5125" s="5" t="s">
        <v>28427</v>
      </c>
      <c r="I5125" s="4" t="s">
        <v>28428</v>
      </c>
      <c r="J5125" s="5" t="n">
        <f aca="false">LEN(K5125)</f>
        <v>18</v>
      </c>
      <c r="K5125" s="6" t="s">
        <v>28429</v>
      </c>
      <c r="L5125" s="4" t="s">
        <v>31</v>
      </c>
      <c r="M5125" s="4" t="s">
        <v>805</v>
      </c>
    </row>
    <row r="5126" customFormat="false" ht="15.75" hidden="false" customHeight="true" outlineLevel="0" collapsed="false">
      <c r="A5126" s="4" t="n">
        <v>2956</v>
      </c>
      <c r="B5126" s="4" t="s">
        <v>28430</v>
      </c>
      <c r="C5126" s="4" t="s">
        <v>28431</v>
      </c>
      <c r="D5126" s="4" t="s">
        <v>28432</v>
      </c>
      <c r="E5126" s="5" t="s">
        <v>28433</v>
      </c>
      <c r="F5126" s="4" t="s">
        <v>28434</v>
      </c>
      <c r="G5126" s="4" t="s">
        <v>138</v>
      </c>
      <c r="H5126" s="5" t="s">
        <v>28435</v>
      </c>
      <c r="I5126" s="4" t="s">
        <v>28436</v>
      </c>
      <c r="J5126" s="5" t="n">
        <f aca="false">LEN(K5126)</f>
        <v>18</v>
      </c>
      <c r="K5126" s="6" t="s">
        <v>28437</v>
      </c>
      <c r="L5126" s="4" t="s">
        <v>31</v>
      </c>
      <c r="M5126" s="4" t="s">
        <v>32</v>
      </c>
    </row>
    <row r="5127" customFormat="false" ht="15.75" hidden="false" customHeight="true" outlineLevel="0" collapsed="false">
      <c r="A5127" s="4" t="n">
        <v>2957</v>
      </c>
      <c r="B5127" s="4" t="s">
        <v>28438</v>
      </c>
      <c r="C5127" s="4"/>
      <c r="D5127" s="4" t="s">
        <v>28439</v>
      </c>
      <c r="E5127" s="5" t="s">
        <v>28440</v>
      </c>
      <c r="F5127" s="4" t="s">
        <v>28441</v>
      </c>
      <c r="G5127" s="4" t="s">
        <v>138</v>
      </c>
      <c r="H5127" s="5" t="s">
        <v>28442</v>
      </c>
      <c r="I5127" s="4" t="s">
        <v>28443</v>
      </c>
      <c r="J5127" s="5" t="n">
        <f aca="false">LEN(K5127)</f>
        <v>18</v>
      </c>
      <c r="K5127" s="6" t="str">
        <f aca="false">LOWER(SUBSTITUTE(SUBSTITUTE(SUBSTITUTE(SUBSTITUTE(SUBSTITUTE(SUBSTITUTE(SUBSTITUTE(B5127,"S.L.",""),"SL",""),"S.A.",""),"SA","")," ",""),".",""),",",""))&amp;".com"</f>
        <v>hotelcalamaria.com</v>
      </c>
      <c r="L5127" s="4" t="s">
        <v>78</v>
      </c>
      <c r="M5127" s="4" t="s">
        <v>1016</v>
      </c>
    </row>
    <row r="5128" customFormat="false" ht="15.75" hidden="false" customHeight="true" outlineLevel="0" collapsed="false">
      <c r="A5128" s="4" t="n">
        <v>2958</v>
      </c>
      <c r="B5128" s="4" t="s">
        <v>28444</v>
      </c>
      <c r="C5128" s="4" t="s">
        <v>28445</v>
      </c>
      <c r="D5128" s="4" t="s">
        <v>28446</v>
      </c>
      <c r="E5128" s="5" t="s">
        <v>28447</v>
      </c>
      <c r="F5128" s="4" t="s">
        <v>28448</v>
      </c>
      <c r="G5128" s="4" t="s">
        <v>138</v>
      </c>
      <c r="H5128" s="5" t="s">
        <v>28449</v>
      </c>
      <c r="I5128" s="4" t="s">
        <v>28450</v>
      </c>
      <c r="J5128" s="5" t="n">
        <f aca="false">LEN(K5128)</f>
        <v>18</v>
      </c>
      <c r="K5128" s="6" t="s">
        <v>28451</v>
      </c>
      <c r="L5128" s="4" t="s">
        <v>21</v>
      </c>
      <c r="M5128" s="4" t="s">
        <v>31</v>
      </c>
    </row>
    <row r="5129" customFormat="false" ht="15.75" hidden="false" customHeight="true" outlineLevel="0" collapsed="false">
      <c r="A5129" s="4" t="n">
        <v>2985</v>
      </c>
      <c r="B5129" s="4" t="s">
        <v>5999</v>
      </c>
      <c r="C5129" s="4"/>
      <c r="D5129" s="4" t="s">
        <v>28452</v>
      </c>
      <c r="E5129" s="5" t="s">
        <v>28453</v>
      </c>
      <c r="F5129" s="4" t="s">
        <v>28454</v>
      </c>
      <c r="G5129" s="4" t="s">
        <v>138</v>
      </c>
      <c r="H5129" s="5" t="s">
        <v>28455</v>
      </c>
      <c r="I5129" s="4" t="s">
        <v>28456</v>
      </c>
      <c r="J5129" s="5" t="n">
        <f aca="false">LEN(K5129)</f>
        <v>18</v>
      </c>
      <c r="K5129" s="6" t="s">
        <v>28457</v>
      </c>
      <c r="L5129" s="4" t="s">
        <v>66</v>
      </c>
      <c r="M5129" s="4" t="s">
        <v>22</v>
      </c>
    </row>
    <row r="5130" customFormat="false" ht="15.75" hidden="false" customHeight="true" outlineLevel="0" collapsed="false">
      <c r="A5130" s="4" t="n">
        <v>2994</v>
      </c>
      <c r="B5130" s="4" t="s">
        <v>28458</v>
      </c>
      <c r="C5130" s="4" t="s">
        <v>28459</v>
      </c>
      <c r="D5130" s="4" t="s">
        <v>28460</v>
      </c>
      <c r="E5130" s="5" t="s">
        <v>19107</v>
      </c>
      <c r="F5130" s="4" t="s">
        <v>19108</v>
      </c>
      <c r="G5130" s="4" t="s">
        <v>138</v>
      </c>
      <c r="H5130" s="5" t="s">
        <v>28461</v>
      </c>
      <c r="I5130" s="4" t="s">
        <v>28462</v>
      </c>
      <c r="J5130" s="5" t="n">
        <f aca="false">LEN(K5130)</f>
        <v>18</v>
      </c>
      <c r="K5130" s="6" t="s">
        <v>28463</v>
      </c>
      <c r="L5130" s="4" t="s">
        <v>21</v>
      </c>
      <c r="M5130" s="4" t="s">
        <v>22</v>
      </c>
    </row>
    <row r="5131" customFormat="false" ht="27.75" hidden="false" customHeight="true" outlineLevel="0" collapsed="false">
      <c r="A5131" s="4" t="n">
        <v>3004</v>
      </c>
      <c r="B5131" s="4" t="s">
        <v>28464</v>
      </c>
      <c r="C5131" s="4" t="s">
        <v>28465</v>
      </c>
      <c r="D5131" s="4" t="s">
        <v>28466</v>
      </c>
      <c r="E5131" s="5" t="s">
        <v>2399</v>
      </c>
      <c r="F5131" s="4" t="s">
        <v>138</v>
      </c>
      <c r="G5131" s="4" t="s">
        <v>138</v>
      </c>
      <c r="H5131" s="5" t="s">
        <v>28467</v>
      </c>
      <c r="I5131" s="7" t="s">
        <v>28468</v>
      </c>
      <c r="J5131" s="5" t="n">
        <f aca="false">LEN(K5131)</f>
        <v>18</v>
      </c>
      <c r="K5131" s="6" t="s">
        <v>28469</v>
      </c>
      <c r="L5131" s="4" t="s">
        <v>78</v>
      </c>
      <c r="M5131" s="4" t="s">
        <v>1988</v>
      </c>
    </row>
    <row r="5132" customFormat="false" ht="15.75" hidden="false" customHeight="true" outlineLevel="0" collapsed="false">
      <c r="A5132" s="4" t="n">
        <v>3024</v>
      </c>
      <c r="B5132" s="4" t="s">
        <v>28470</v>
      </c>
      <c r="C5132" s="4" t="s">
        <v>28471</v>
      </c>
      <c r="D5132" s="4" t="s">
        <v>28472</v>
      </c>
      <c r="E5132" s="5" t="s">
        <v>3963</v>
      </c>
      <c r="F5132" s="4" t="s">
        <v>3964</v>
      </c>
      <c r="G5132" s="4" t="s">
        <v>138</v>
      </c>
      <c r="H5132" s="5" t="s">
        <v>28473</v>
      </c>
      <c r="I5132" s="4" t="s">
        <v>28474</v>
      </c>
      <c r="J5132" s="5" t="n">
        <f aca="false">LEN(K5132)</f>
        <v>18</v>
      </c>
      <c r="K5132" s="6" t="s">
        <v>28475</v>
      </c>
      <c r="L5132" s="4" t="s">
        <v>66</v>
      </c>
      <c r="M5132" s="4" t="s">
        <v>8100</v>
      </c>
    </row>
    <row r="5133" customFormat="false" ht="15.75" hidden="false" customHeight="true" outlineLevel="0" collapsed="false">
      <c r="A5133" s="4" t="n">
        <v>3029</v>
      </c>
      <c r="B5133" s="4" t="s">
        <v>28476</v>
      </c>
      <c r="C5133" s="4"/>
      <c r="D5133" s="4" t="s">
        <v>28477</v>
      </c>
      <c r="E5133" s="5" t="s">
        <v>3963</v>
      </c>
      <c r="F5133" s="4" t="s">
        <v>3964</v>
      </c>
      <c r="G5133" s="4" t="s">
        <v>138</v>
      </c>
      <c r="H5133" s="5" t="s">
        <v>28478</v>
      </c>
      <c r="I5133" s="4" t="s">
        <v>28479</v>
      </c>
      <c r="J5133" s="5" t="n">
        <f aca="false">LEN(K5133)</f>
        <v>18</v>
      </c>
      <c r="K5133" s="6" t="s">
        <v>28480</v>
      </c>
      <c r="L5133" s="4" t="s">
        <v>78</v>
      </c>
      <c r="M5133" s="4" t="s">
        <v>877</v>
      </c>
    </row>
    <row r="5134" customFormat="false" ht="15.75" hidden="false" customHeight="true" outlineLevel="0" collapsed="false">
      <c r="A5134" s="4" t="n">
        <v>3042</v>
      </c>
      <c r="B5134" s="4" t="s">
        <v>28481</v>
      </c>
      <c r="C5134" s="4"/>
      <c r="D5134" s="4" t="s">
        <v>28482</v>
      </c>
      <c r="E5134" s="5" t="s">
        <v>28483</v>
      </c>
      <c r="F5134" s="4" t="s">
        <v>28484</v>
      </c>
      <c r="G5134" s="4" t="s">
        <v>138</v>
      </c>
      <c r="H5134" s="5" t="s">
        <v>28485</v>
      </c>
      <c r="I5134" s="4" t="s">
        <v>28486</v>
      </c>
      <c r="J5134" s="5" t="n">
        <f aca="false">LEN(K5134)</f>
        <v>18</v>
      </c>
      <c r="K5134" s="6" t="s">
        <v>28487</v>
      </c>
      <c r="L5134" s="4" t="s">
        <v>78</v>
      </c>
      <c r="M5134" s="4" t="s">
        <v>359</v>
      </c>
    </row>
    <row r="5135" customFormat="false" ht="15.75" hidden="false" customHeight="true" outlineLevel="0" collapsed="false">
      <c r="A5135" s="4" t="n">
        <v>3048</v>
      </c>
      <c r="B5135" s="4" t="s">
        <v>28488</v>
      </c>
      <c r="C5135" s="4"/>
      <c r="D5135" s="4" t="s">
        <v>28489</v>
      </c>
      <c r="E5135" s="5" t="s">
        <v>16712</v>
      </c>
      <c r="F5135" s="4" t="s">
        <v>16713</v>
      </c>
      <c r="G5135" s="4" t="s">
        <v>1610</v>
      </c>
      <c r="H5135" s="5" t="s">
        <v>28490</v>
      </c>
      <c r="I5135" s="7" t="s">
        <v>28491</v>
      </c>
      <c r="J5135" s="5" t="n">
        <f aca="false">LEN(K5135)</f>
        <v>18</v>
      </c>
      <c r="K5135" s="6" t="s">
        <v>28492</v>
      </c>
      <c r="L5135" s="4" t="s">
        <v>66</v>
      </c>
      <c r="M5135" s="4" t="s">
        <v>877</v>
      </c>
    </row>
    <row r="5136" customFormat="false" ht="15.75" hidden="false" customHeight="true" outlineLevel="0" collapsed="false">
      <c r="A5136" s="4" t="n">
        <v>3119</v>
      </c>
      <c r="B5136" s="4" t="s">
        <v>28493</v>
      </c>
      <c r="C5136" s="4"/>
      <c r="D5136" s="4" t="s">
        <v>28494</v>
      </c>
      <c r="E5136" s="5" t="s">
        <v>11126</v>
      </c>
      <c r="F5136" s="4" t="s">
        <v>2733</v>
      </c>
      <c r="G5136" s="4" t="s">
        <v>313</v>
      </c>
      <c r="H5136" s="5" t="s">
        <v>28495</v>
      </c>
      <c r="I5136" s="4" t="s">
        <v>28496</v>
      </c>
      <c r="J5136" s="5" t="n">
        <f aca="false">LEN(K5136)</f>
        <v>18</v>
      </c>
      <c r="K5136" s="6" t="s">
        <v>28497</v>
      </c>
      <c r="L5136" s="4" t="s">
        <v>57</v>
      </c>
      <c r="M5136" s="4" t="s">
        <v>729</v>
      </c>
    </row>
    <row r="5137" customFormat="false" ht="15.75" hidden="false" customHeight="true" outlineLevel="0" collapsed="false">
      <c r="A5137" s="4" t="n">
        <v>3120</v>
      </c>
      <c r="B5137" s="4" t="s">
        <v>28498</v>
      </c>
      <c r="C5137" s="4"/>
      <c r="D5137" s="4" t="s">
        <v>28499</v>
      </c>
      <c r="E5137" s="5" t="s">
        <v>11126</v>
      </c>
      <c r="F5137" s="4" t="s">
        <v>2733</v>
      </c>
      <c r="G5137" s="4" t="s">
        <v>313</v>
      </c>
      <c r="H5137" s="5" t="s">
        <v>28500</v>
      </c>
      <c r="I5137" s="4" t="s">
        <v>28496</v>
      </c>
      <c r="J5137" s="5" t="n">
        <f aca="false">LEN(K5137)</f>
        <v>18</v>
      </c>
      <c r="K5137" s="6" t="s">
        <v>28497</v>
      </c>
      <c r="L5137" s="4" t="s">
        <v>66</v>
      </c>
      <c r="M5137" s="4" t="s">
        <v>695</v>
      </c>
    </row>
    <row r="5138" customFormat="false" ht="15.75" hidden="false" customHeight="true" outlineLevel="0" collapsed="false">
      <c r="A5138" s="4" t="n">
        <v>3127</v>
      </c>
      <c r="B5138" s="4" t="s">
        <v>28501</v>
      </c>
      <c r="C5138" s="4"/>
      <c r="D5138" s="4" t="s">
        <v>28502</v>
      </c>
      <c r="E5138" s="5" t="s">
        <v>2739</v>
      </c>
      <c r="F5138" s="4" t="s">
        <v>2733</v>
      </c>
      <c r="G5138" s="4" t="s">
        <v>313</v>
      </c>
      <c r="H5138" s="5" t="s">
        <v>28503</v>
      </c>
      <c r="I5138" s="4" t="s">
        <v>28504</v>
      </c>
      <c r="J5138" s="5" t="n">
        <f aca="false">LEN(K5138)</f>
        <v>18</v>
      </c>
      <c r="K5138" s="6" t="s">
        <v>28505</v>
      </c>
      <c r="L5138" s="4" t="s">
        <v>31</v>
      </c>
      <c r="M5138" s="4" t="s">
        <v>2663</v>
      </c>
    </row>
    <row r="5139" customFormat="false" ht="15.75" hidden="false" customHeight="true" outlineLevel="0" collapsed="false">
      <c r="A5139" s="4" t="n">
        <v>3130</v>
      </c>
      <c r="B5139" s="4" t="s">
        <v>28506</v>
      </c>
      <c r="C5139" s="4"/>
      <c r="D5139" s="4" t="s">
        <v>28507</v>
      </c>
      <c r="E5139" s="5" t="s">
        <v>2739</v>
      </c>
      <c r="F5139" s="4" t="s">
        <v>2733</v>
      </c>
      <c r="G5139" s="4" t="s">
        <v>313</v>
      </c>
      <c r="H5139" s="5" t="s">
        <v>28508</v>
      </c>
      <c r="I5139" s="4" t="s">
        <v>28509</v>
      </c>
      <c r="J5139" s="5" t="n">
        <f aca="false">LEN(K5139)</f>
        <v>18</v>
      </c>
      <c r="K5139" s="6" t="s">
        <v>28510</v>
      </c>
      <c r="L5139" s="4" t="s">
        <v>66</v>
      </c>
      <c r="M5139" s="4" t="s">
        <v>133</v>
      </c>
    </row>
    <row r="5140" customFormat="false" ht="15.75" hidden="false" customHeight="true" outlineLevel="0" collapsed="false">
      <c r="A5140" s="4" t="n">
        <v>3168</v>
      </c>
      <c r="B5140" s="4" t="s">
        <v>28511</v>
      </c>
      <c r="C5140" s="4"/>
      <c r="D5140" s="4" t="s">
        <v>28512</v>
      </c>
      <c r="E5140" s="5" t="s">
        <v>28513</v>
      </c>
      <c r="F5140" s="4" t="s">
        <v>28514</v>
      </c>
      <c r="G5140" s="4" t="s">
        <v>313</v>
      </c>
      <c r="H5140" s="5" t="s">
        <v>28515</v>
      </c>
      <c r="I5140" s="4" t="s">
        <v>28516</v>
      </c>
      <c r="J5140" s="5" t="n">
        <f aca="false">LEN(K5140)</f>
        <v>18</v>
      </c>
      <c r="K5140" s="6" t="s">
        <v>28517</v>
      </c>
      <c r="L5140" s="4" t="s">
        <v>57</v>
      </c>
      <c r="M5140" s="4" t="s">
        <v>459</v>
      </c>
    </row>
    <row r="5141" customFormat="false" ht="15.75" hidden="false" customHeight="true" outlineLevel="0" collapsed="false">
      <c r="A5141" s="4" t="n">
        <v>3189</v>
      </c>
      <c r="B5141" s="4" t="s">
        <v>28518</v>
      </c>
      <c r="C5141" s="4"/>
      <c r="D5141" s="4" t="s">
        <v>28519</v>
      </c>
      <c r="E5141" s="5" t="s">
        <v>20381</v>
      </c>
      <c r="F5141" s="4" t="s">
        <v>20382</v>
      </c>
      <c r="G5141" s="4" t="s">
        <v>313</v>
      </c>
      <c r="H5141" s="5" t="s">
        <v>28520</v>
      </c>
      <c r="I5141" s="4" t="s">
        <v>28521</v>
      </c>
      <c r="J5141" s="5" t="n">
        <f aca="false">LEN(K5141)</f>
        <v>18</v>
      </c>
      <c r="K5141" s="6" t="s">
        <v>28522</v>
      </c>
      <c r="L5141" s="4" t="s">
        <v>21</v>
      </c>
      <c r="M5141" s="4" t="s">
        <v>381</v>
      </c>
    </row>
    <row r="5142" customFormat="false" ht="15.75" hidden="false" customHeight="true" outlineLevel="0" collapsed="false">
      <c r="A5142" s="4" t="n">
        <v>3193</v>
      </c>
      <c r="B5142" s="4" t="s">
        <v>28523</v>
      </c>
      <c r="C5142" s="4"/>
      <c r="D5142" s="4" t="s">
        <v>28524</v>
      </c>
      <c r="E5142" s="5" t="s">
        <v>2745</v>
      </c>
      <c r="F5142" s="4" t="s">
        <v>2746</v>
      </c>
      <c r="G5142" s="4" t="s">
        <v>313</v>
      </c>
      <c r="H5142" s="5" t="s">
        <v>28525</v>
      </c>
      <c r="I5142" s="4" t="s">
        <v>28526</v>
      </c>
      <c r="J5142" s="5" t="n">
        <f aca="false">LEN(K5142)</f>
        <v>18</v>
      </c>
      <c r="K5142" s="6" t="s">
        <v>28527</v>
      </c>
      <c r="L5142" s="4" t="s">
        <v>66</v>
      </c>
      <c r="M5142" s="4" t="s">
        <v>344</v>
      </c>
    </row>
    <row r="5143" customFormat="false" ht="15.75" hidden="false" customHeight="true" outlineLevel="0" collapsed="false">
      <c r="A5143" s="4" t="n">
        <v>3212</v>
      </c>
      <c r="B5143" s="4" t="s">
        <v>3643</v>
      </c>
      <c r="C5143" s="4"/>
      <c r="D5143" s="4" t="s">
        <v>28528</v>
      </c>
      <c r="E5143" s="5" t="s">
        <v>2755</v>
      </c>
      <c r="F5143" s="4" t="s">
        <v>2756</v>
      </c>
      <c r="G5143" s="4" t="s">
        <v>313</v>
      </c>
      <c r="H5143" s="5" t="s">
        <v>28529</v>
      </c>
      <c r="I5143" s="4" t="s">
        <v>28530</v>
      </c>
      <c r="J5143" s="5" t="n">
        <f aca="false">LEN(K5143)</f>
        <v>18</v>
      </c>
      <c r="K5143" s="6" t="s">
        <v>28531</v>
      </c>
      <c r="L5143" s="4" t="s">
        <v>21</v>
      </c>
      <c r="M5143" s="4" t="s">
        <v>1216</v>
      </c>
    </row>
    <row r="5144" customFormat="false" ht="15.75" hidden="false" customHeight="true" outlineLevel="0" collapsed="false">
      <c r="A5144" s="4" t="n">
        <v>3214</v>
      </c>
      <c r="B5144" s="4" t="s">
        <v>28532</v>
      </c>
      <c r="C5144" s="4"/>
      <c r="D5144" s="4" t="s">
        <v>28533</v>
      </c>
      <c r="E5144" s="5" t="s">
        <v>2755</v>
      </c>
      <c r="F5144" s="4" t="s">
        <v>2756</v>
      </c>
      <c r="G5144" s="4" t="s">
        <v>313</v>
      </c>
      <c r="H5144" s="5" t="s">
        <v>28534</v>
      </c>
      <c r="I5144" s="4" t="s">
        <v>28535</v>
      </c>
      <c r="J5144" s="5" t="n">
        <f aca="false">LEN(K5144)</f>
        <v>18</v>
      </c>
      <c r="K5144" s="6" t="s">
        <v>28536</v>
      </c>
      <c r="L5144" s="4" t="s">
        <v>21</v>
      </c>
      <c r="M5144" s="4" t="s">
        <v>924</v>
      </c>
    </row>
    <row r="5145" customFormat="false" ht="15.75" hidden="false" customHeight="true" outlineLevel="0" collapsed="false">
      <c r="A5145" s="4" t="n">
        <v>3233</v>
      </c>
      <c r="B5145" s="4" t="s">
        <v>28537</v>
      </c>
      <c r="C5145" s="4"/>
      <c r="D5145" s="4" t="s">
        <v>28538</v>
      </c>
      <c r="E5145" s="5" t="s">
        <v>28539</v>
      </c>
      <c r="F5145" s="4" t="s">
        <v>633</v>
      </c>
      <c r="G5145" s="4" t="s">
        <v>313</v>
      </c>
      <c r="H5145" s="5" t="s">
        <v>28540</v>
      </c>
      <c r="I5145" s="4" t="s">
        <v>28541</v>
      </c>
      <c r="J5145" s="5" t="n">
        <f aca="false">LEN(K5145)</f>
        <v>18</v>
      </c>
      <c r="K5145" s="6" t="s">
        <v>28542</v>
      </c>
      <c r="L5145" s="4" t="s">
        <v>78</v>
      </c>
      <c r="M5145" s="4" t="s">
        <v>381</v>
      </c>
    </row>
    <row r="5146" customFormat="false" ht="27.75" hidden="false" customHeight="true" outlineLevel="0" collapsed="false">
      <c r="A5146" s="4" t="n">
        <v>3240</v>
      </c>
      <c r="B5146" s="4" t="s">
        <v>28543</v>
      </c>
      <c r="C5146" s="4"/>
      <c r="D5146" s="4" t="s">
        <v>28544</v>
      </c>
      <c r="E5146" s="5" t="s">
        <v>1873</v>
      </c>
      <c r="F5146" s="4" t="s">
        <v>633</v>
      </c>
      <c r="G5146" s="4" t="s">
        <v>313</v>
      </c>
      <c r="H5146" s="5" t="s">
        <v>28545</v>
      </c>
      <c r="I5146" s="7" t="s">
        <v>13823</v>
      </c>
      <c r="J5146" s="5" t="n">
        <f aca="false">LEN(K5146)</f>
        <v>18</v>
      </c>
      <c r="K5146" s="6" t="s">
        <v>28546</v>
      </c>
      <c r="L5146" s="4" t="s">
        <v>21</v>
      </c>
      <c r="M5146" s="4" t="s">
        <v>6582</v>
      </c>
    </row>
    <row r="5147" customFormat="false" ht="15.75" hidden="false" customHeight="true" outlineLevel="0" collapsed="false">
      <c r="A5147" s="4" t="n">
        <v>3254</v>
      </c>
      <c r="B5147" s="4" t="s">
        <v>28547</v>
      </c>
      <c r="C5147" s="4"/>
      <c r="D5147" s="4" t="s">
        <v>28548</v>
      </c>
      <c r="E5147" s="5" t="s">
        <v>20404</v>
      </c>
      <c r="F5147" s="4" t="s">
        <v>20405</v>
      </c>
      <c r="G5147" s="4" t="s">
        <v>313</v>
      </c>
      <c r="H5147" s="5" t="s">
        <v>6033</v>
      </c>
      <c r="I5147" s="4" t="s">
        <v>28549</v>
      </c>
      <c r="J5147" s="5" t="n">
        <f aca="false">LEN(K5147)</f>
        <v>18</v>
      </c>
      <c r="K5147" s="6" t="s">
        <v>28550</v>
      </c>
      <c r="L5147" s="4" t="s">
        <v>78</v>
      </c>
      <c r="M5147" s="4" t="s">
        <v>31</v>
      </c>
    </row>
    <row r="5148" customFormat="false" ht="15.75" hidden="false" customHeight="true" outlineLevel="0" collapsed="false">
      <c r="A5148" s="4" t="n">
        <v>3273</v>
      </c>
      <c r="B5148" s="4" t="s">
        <v>28551</v>
      </c>
      <c r="C5148" s="4"/>
      <c r="D5148" s="4" t="s">
        <v>28552</v>
      </c>
      <c r="E5148" s="5" t="s">
        <v>9095</v>
      </c>
      <c r="F5148" s="4" t="s">
        <v>9096</v>
      </c>
      <c r="G5148" s="4" t="s">
        <v>313</v>
      </c>
      <c r="H5148" s="5" t="s">
        <v>28553</v>
      </c>
      <c r="I5148" s="4" t="s">
        <v>28554</v>
      </c>
      <c r="J5148" s="5" t="n">
        <f aca="false">LEN(K5148)</f>
        <v>18</v>
      </c>
      <c r="K5148" s="6" t="s">
        <v>28555</v>
      </c>
      <c r="L5148" s="4" t="s">
        <v>57</v>
      </c>
      <c r="M5148" s="4" t="s">
        <v>967</v>
      </c>
    </row>
    <row r="5149" customFormat="false" ht="15.75" hidden="false" customHeight="true" outlineLevel="0" collapsed="false">
      <c r="A5149" s="4" t="n">
        <v>3284</v>
      </c>
      <c r="B5149" s="4" t="s">
        <v>28556</v>
      </c>
      <c r="C5149" s="4"/>
      <c r="D5149" s="4" t="s">
        <v>28557</v>
      </c>
      <c r="E5149" s="5" t="s">
        <v>6037</v>
      </c>
      <c r="F5149" s="4" t="s">
        <v>6038</v>
      </c>
      <c r="G5149" s="4" t="s">
        <v>313</v>
      </c>
      <c r="H5149" s="5" t="s">
        <v>28558</v>
      </c>
      <c r="I5149" s="4" t="s">
        <v>28559</v>
      </c>
      <c r="J5149" s="5" t="n">
        <f aca="false">LEN(K5149)</f>
        <v>18</v>
      </c>
      <c r="K5149" s="6" t="s">
        <v>28560</v>
      </c>
      <c r="L5149" s="4" t="s">
        <v>78</v>
      </c>
      <c r="M5149" s="4" t="s">
        <v>368</v>
      </c>
    </row>
    <row r="5150" customFormat="false" ht="15.75" hidden="false" customHeight="true" outlineLevel="0" collapsed="false">
      <c r="A5150" s="4" t="n">
        <v>3286</v>
      </c>
      <c r="B5150" s="4" t="s">
        <v>28561</v>
      </c>
      <c r="C5150" s="4"/>
      <c r="D5150" s="4" t="s">
        <v>28562</v>
      </c>
      <c r="E5150" s="5" t="s">
        <v>24124</v>
      </c>
      <c r="F5150" s="4" t="s">
        <v>6038</v>
      </c>
      <c r="G5150" s="4" t="s">
        <v>313</v>
      </c>
      <c r="H5150" s="5" t="s">
        <v>28563</v>
      </c>
      <c r="I5150" s="4" t="s">
        <v>28564</v>
      </c>
      <c r="J5150" s="5" t="n">
        <f aca="false">LEN(K5150)</f>
        <v>18</v>
      </c>
      <c r="K5150" s="6" t="s">
        <v>28565</v>
      </c>
      <c r="L5150" s="4" t="s">
        <v>66</v>
      </c>
      <c r="M5150" s="4" t="s">
        <v>1216</v>
      </c>
    </row>
    <row r="5151" customFormat="false" ht="15.75" hidden="false" customHeight="true" outlineLevel="0" collapsed="false">
      <c r="A5151" s="4" t="n">
        <v>3288</v>
      </c>
      <c r="B5151" s="4" t="s">
        <v>10977</v>
      </c>
      <c r="C5151" s="4"/>
      <c r="D5151" s="4" t="s">
        <v>28566</v>
      </c>
      <c r="E5151" s="5" t="s">
        <v>28567</v>
      </c>
      <c r="F5151" s="4" t="s">
        <v>492</v>
      </c>
      <c r="G5151" s="4" t="s">
        <v>313</v>
      </c>
      <c r="H5151" s="5" t="s">
        <v>28568</v>
      </c>
      <c r="I5151" s="4" t="s">
        <v>28569</v>
      </c>
      <c r="J5151" s="5" t="n">
        <f aca="false">LEN(K5151)</f>
        <v>18</v>
      </c>
      <c r="K5151" s="6" t="s">
        <v>28570</v>
      </c>
      <c r="L5151" s="4" t="s">
        <v>66</v>
      </c>
      <c r="M5151" s="4" t="s">
        <v>918</v>
      </c>
    </row>
    <row r="5152" customFormat="false" ht="15.75" hidden="false" customHeight="true" outlineLevel="0" collapsed="false">
      <c r="A5152" s="4" t="n">
        <v>3291</v>
      </c>
      <c r="B5152" s="4" t="s">
        <v>28571</v>
      </c>
      <c r="C5152" s="4"/>
      <c r="D5152" s="4" t="s">
        <v>28572</v>
      </c>
      <c r="E5152" s="5" t="s">
        <v>28573</v>
      </c>
      <c r="F5152" s="4" t="s">
        <v>28574</v>
      </c>
      <c r="G5152" s="4" t="s">
        <v>313</v>
      </c>
      <c r="H5152" s="5" t="s">
        <v>28575</v>
      </c>
      <c r="I5152" s="7" t="s">
        <v>28576</v>
      </c>
      <c r="J5152" s="5" t="n">
        <f aca="false">LEN(K5152)</f>
        <v>18</v>
      </c>
      <c r="K5152" s="6" t="s">
        <v>28577</v>
      </c>
      <c r="L5152" s="4" t="s">
        <v>57</v>
      </c>
      <c r="M5152" s="4" t="s">
        <v>368</v>
      </c>
    </row>
    <row r="5153" customFormat="false" ht="15.75" hidden="false" customHeight="true" outlineLevel="0" collapsed="false">
      <c r="A5153" s="4" t="n">
        <v>3292</v>
      </c>
      <c r="B5153" s="4" t="s">
        <v>28578</v>
      </c>
      <c r="C5153" s="4"/>
      <c r="D5153" s="4" t="s">
        <v>28579</v>
      </c>
      <c r="E5153" s="5" t="s">
        <v>6044</v>
      </c>
      <c r="F5153" s="4" t="s">
        <v>6045</v>
      </c>
      <c r="G5153" s="4" t="s">
        <v>313</v>
      </c>
      <c r="H5153" s="5" t="s">
        <v>28580</v>
      </c>
      <c r="I5153" s="4" t="s">
        <v>28581</v>
      </c>
      <c r="J5153" s="5" t="n">
        <f aca="false">LEN(K5153)</f>
        <v>18</v>
      </c>
      <c r="K5153" s="6" t="s">
        <v>28582</v>
      </c>
      <c r="L5153" s="4" t="s">
        <v>31</v>
      </c>
      <c r="M5153" s="4" t="s">
        <v>3501</v>
      </c>
    </row>
    <row r="5154" customFormat="false" ht="15.75" hidden="false" customHeight="true" outlineLevel="0" collapsed="false">
      <c r="A5154" s="4" t="n">
        <v>3293</v>
      </c>
      <c r="B5154" s="4" t="s">
        <v>28583</v>
      </c>
      <c r="C5154" s="4"/>
      <c r="D5154" s="4" t="s">
        <v>28584</v>
      </c>
      <c r="E5154" s="5" t="s">
        <v>28585</v>
      </c>
      <c r="F5154" s="4" t="s">
        <v>28586</v>
      </c>
      <c r="G5154" s="4" t="s">
        <v>313</v>
      </c>
      <c r="H5154" s="5" t="s">
        <v>28587</v>
      </c>
      <c r="I5154" s="4" t="s">
        <v>28588</v>
      </c>
      <c r="J5154" s="5" t="n">
        <f aca="false">LEN(K5154)</f>
        <v>18</v>
      </c>
      <c r="K5154" s="6" t="s">
        <v>28589</v>
      </c>
      <c r="L5154" s="4" t="s">
        <v>57</v>
      </c>
      <c r="M5154" s="4" t="s">
        <v>3203</v>
      </c>
    </row>
    <row r="5155" customFormat="false" ht="15.75" hidden="false" customHeight="true" outlineLevel="0" collapsed="false">
      <c r="A5155" s="4" t="n">
        <v>3309</v>
      </c>
      <c r="B5155" s="4" t="s">
        <v>28590</v>
      </c>
      <c r="C5155" s="4"/>
      <c r="D5155" s="4" t="s">
        <v>28591</v>
      </c>
      <c r="E5155" s="5" t="s">
        <v>11158</v>
      </c>
      <c r="F5155" s="4" t="s">
        <v>28592</v>
      </c>
      <c r="G5155" s="4" t="s">
        <v>313</v>
      </c>
      <c r="H5155" s="5" t="s">
        <v>28593</v>
      </c>
      <c r="I5155" s="4" t="s">
        <v>28594</v>
      </c>
      <c r="J5155" s="5" t="n">
        <f aca="false">LEN(K5155)</f>
        <v>18</v>
      </c>
      <c r="K5155" s="6" t="s">
        <v>28595</v>
      </c>
      <c r="L5155" s="4" t="s">
        <v>57</v>
      </c>
      <c r="M5155" s="4" t="s">
        <v>336</v>
      </c>
    </row>
    <row r="5156" customFormat="false" ht="15.75" hidden="false" customHeight="true" outlineLevel="0" collapsed="false">
      <c r="A5156" s="4" t="n">
        <v>3310</v>
      </c>
      <c r="B5156" s="4" t="s">
        <v>28596</v>
      </c>
      <c r="C5156" s="4"/>
      <c r="D5156" s="4" t="s">
        <v>28597</v>
      </c>
      <c r="E5156" s="5" t="s">
        <v>11158</v>
      </c>
      <c r="F5156" s="4" t="s">
        <v>28592</v>
      </c>
      <c r="G5156" s="4" t="s">
        <v>313</v>
      </c>
      <c r="H5156" s="5" t="s">
        <v>28598</v>
      </c>
      <c r="I5156" s="4" t="s">
        <v>28599</v>
      </c>
      <c r="J5156" s="5" t="n">
        <f aca="false">LEN(K5156)</f>
        <v>15</v>
      </c>
      <c r="K5156" s="10" t="str">
        <f aca="false">LOWER(SUBSTITUTE(SUBSTITUTE(SUBSTITUTE(SUBSTITUTE(SUBSTITUTE(SUBSTITUTE(SUBSTITUTE(B5156,"S.L.",""),"SL",""),"S.A.",""),"SA","")," ",""),".",""),",",""))&amp;".com"</f>
        <v>hotelnroque.com</v>
      </c>
      <c r="L5156" s="4" t="s">
        <v>57</v>
      </c>
      <c r="M5156" s="4" t="s">
        <v>336</v>
      </c>
    </row>
    <row r="5157" customFormat="false" ht="15.75" hidden="false" customHeight="true" outlineLevel="0" collapsed="false">
      <c r="A5157" s="4" t="n">
        <v>3323</v>
      </c>
      <c r="B5157" s="4" t="s">
        <v>28600</v>
      </c>
      <c r="C5157" s="4"/>
      <c r="D5157" s="4" t="s">
        <v>28601</v>
      </c>
      <c r="E5157" s="5" t="s">
        <v>311</v>
      </c>
      <c r="F5157" s="4" t="s">
        <v>312</v>
      </c>
      <c r="G5157" s="4" t="s">
        <v>313</v>
      </c>
      <c r="H5157" s="5" t="s">
        <v>28602</v>
      </c>
      <c r="I5157" s="7" t="s">
        <v>28603</v>
      </c>
      <c r="J5157" s="5" t="n">
        <f aca="false">LEN(K5157)</f>
        <v>18</v>
      </c>
      <c r="K5157" s="6" t="s">
        <v>28604</v>
      </c>
      <c r="L5157" s="4" t="s">
        <v>78</v>
      </c>
      <c r="M5157" s="4" t="s">
        <v>31</v>
      </c>
    </row>
    <row r="5158" customFormat="false" ht="15.75" hidden="false" customHeight="true" outlineLevel="0" collapsed="false">
      <c r="A5158" s="4" t="n">
        <v>3324</v>
      </c>
      <c r="B5158" s="4" t="s">
        <v>2827</v>
      </c>
      <c r="C5158" s="4"/>
      <c r="D5158" s="4" t="s">
        <v>28605</v>
      </c>
      <c r="E5158" s="5" t="s">
        <v>311</v>
      </c>
      <c r="F5158" s="4" t="s">
        <v>312</v>
      </c>
      <c r="G5158" s="4" t="s">
        <v>313</v>
      </c>
      <c r="H5158" s="5" t="s">
        <v>28602</v>
      </c>
      <c r="I5158" s="4" t="s">
        <v>28606</v>
      </c>
      <c r="J5158" s="5" t="n">
        <f aca="false">LEN(K5158)</f>
        <v>18</v>
      </c>
      <c r="K5158" s="6" t="s">
        <v>28604</v>
      </c>
      <c r="L5158" s="4" t="s">
        <v>31</v>
      </c>
      <c r="M5158" s="4" t="s">
        <v>2097</v>
      </c>
    </row>
    <row r="5159" customFormat="false" ht="15.75" hidden="false" customHeight="true" outlineLevel="0" collapsed="false">
      <c r="A5159" s="4" t="n">
        <v>3346</v>
      </c>
      <c r="B5159" s="4" t="s">
        <v>28607</v>
      </c>
      <c r="C5159" s="4"/>
      <c r="D5159" s="4" t="s">
        <v>28608</v>
      </c>
      <c r="E5159" s="5" t="s">
        <v>1884</v>
      </c>
      <c r="F5159" s="4" t="s">
        <v>1885</v>
      </c>
      <c r="G5159" s="4" t="s">
        <v>313</v>
      </c>
      <c r="H5159" s="5" t="s">
        <v>28609</v>
      </c>
      <c r="I5159" s="4" t="s">
        <v>28610</v>
      </c>
      <c r="J5159" s="5" t="n">
        <f aca="false">LEN(K5159)</f>
        <v>18</v>
      </c>
      <c r="K5159" s="6" t="s">
        <v>28611</v>
      </c>
      <c r="L5159" s="4" t="s">
        <v>78</v>
      </c>
      <c r="M5159" s="4" t="s">
        <v>695</v>
      </c>
    </row>
    <row r="5160" customFormat="false" ht="15.75" hidden="false" customHeight="true" outlineLevel="0" collapsed="false">
      <c r="A5160" s="4" t="n">
        <v>3356</v>
      </c>
      <c r="B5160" s="4" t="s">
        <v>28612</v>
      </c>
      <c r="C5160" s="4"/>
      <c r="D5160" s="4" t="s">
        <v>28613</v>
      </c>
      <c r="E5160" s="5" t="s">
        <v>28614</v>
      </c>
      <c r="F5160" s="4" t="s">
        <v>4014</v>
      </c>
      <c r="G5160" s="4" t="s">
        <v>313</v>
      </c>
      <c r="H5160" s="5" t="s">
        <v>28615</v>
      </c>
      <c r="I5160" s="4" t="s">
        <v>28616</v>
      </c>
      <c r="J5160" s="5" t="n">
        <f aca="false">LEN(K5160)</f>
        <v>18</v>
      </c>
      <c r="K5160" s="6" t="s">
        <v>28617</v>
      </c>
      <c r="L5160" s="4" t="s">
        <v>31</v>
      </c>
      <c r="M5160" s="4" t="s">
        <v>32</v>
      </c>
    </row>
    <row r="5161" customFormat="false" ht="15.75" hidden="false" customHeight="true" outlineLevel="0" collapsed="false">
      <c r="A5161" s="4" t="n">
        <v>3389</v>
      </c>
      <c r="B5161" s="4" t="s">
        <v>4123</v>
      </c>
      <c r="C5161" s="4"/>
      <c r="D5161" s="4" t="s">
        <v>28618</v>
      </c>
      <c r="E5161" s="5" t="s">
        <v>28619</v>
      </c>
      <c r="F5161" s="4" t="s">
        <v>851</v>
      </c>
      <c r="G5161" s="4" t="s">
        <v>852</v>
      </c>
      <c r="H5161" s="5" t="s">
        <v>28620</v>
      </c>
      <c r="I5161" s="7" t="s">
        <v>28621</v>
      </c>
      <c r="J5161" s="5" t="n">
        <f aca="false">LEN(K5161)</f>
        <v>18</v>
      </c>
      <c r="K5161" s="6" t="s">
        <v>28622</v>
      </c>
      <c r="L5161" s="4" t="s">
        <v>78</v>
      </c>
      <c r="M5161" s="4" t="s">
        <v>459</v>
      </c>
    </row>
    <row r="5162" customFormat="false" ht="15.75" hidden="false" customHeight="true" outlineLevel="0" collapsed="false">
      <c r="A5162" s="4" t="n">
        <v>3391</v>
      </c>
      <c r="B5162" s="4" t="s">
        <v>28623</v>
      </c>
      <c r="C5162" s="4"/>
      <c r="D5162" s="4" t="s">
        <v>28624</v>
      </c>
      <c r="E5162" s="5" t="s">
        <v>28619</v>
      </c>
      <c r="F5162" s="4" t="s">
        <v>851</v>
      </c>
      <c r="G5162" s="4" t="s">
        <v>852</v>
      </c>
      <c r="H5162" s="5" t="s">
        <v>28625</v>
      </c>
      <c r="I5162" s="4" t="s">
        <v>28626</v>
      </c>
      <c r="J5162" s="5" t="n">
        <f aca="false">LEN(K5162)</f>
        <v>18</v>
      </c>
      <c r="K5162" s="10" t="s">
        <v>28627</v>
      </c>
      <c r="L5162" s="4" t="s">
        <v>66</v>
      </c>
      <c r="M5162" s="4" t="s">
        <v>2124</v>
      </c>
    </row>
    <row r="5163" customFormat="false" ht="15.75" hidden="false" customHeight="true" outlineLevel="0" collapsed="false">
      <c r="A5163" s="4" t="n">
        <v>3395</v>
      </c>
      <c r="B5163" s="4" t="s">
        <v>28628</v>
      </c>
      <c r="C5163" s="4"/>
      <c r="D5163" s="4" t="s">
        <v>28629</v>
      </c>
      <c r="E5163" s="5" t="s">
        <v>28619</v>
      </c>
      <c r="F5163" s="4" t="s">
        <v>851</v>
      </c>
      <c r="G5163" s="4" t="s">
        <v>852</v>
      </c>
      <c r="H5163" s="5" t="s">
        <v>28630</v>
      </c>
      <c r="I5163" s="4" t="s">
        <v>28631</v>
      </c>
      <c r="J5163" s="5" t="n">
        <f aca="false">LEN(K5163)</f>
        <v>18</v>
      </c>
      <c r="K5163" s="6" t="s">
        <v>28632</v>
      </c>
      <c r="L5163" s="4" t="s">
        <v>78</v>
      </c>
      <c r="M5163" s="4" t="s">
        <v>918</v>
      </c>
    </row>
    <row r="5164" customFormat="false" ht="15.75" hidden="false" customHeight="true" outlineLevel="0" collapsed="false">
      <c r="A5164" s="4" t="n">
        <v>3413</v>
      </c>
      <c r="B5164" s="4" t="s">
        <v>28633</v>
      </c>
      <c r="C5164" s="4"/>
      <c r="D5164" s="4" t="s">
        <v>28634</v>
      </c>
      <c r="E5164" s="5" t="s">
        <v>5489</v>
      </c>
      <c r="F5164" s="4" t="s">
        <v>851</v>
      </c>
      <c r="G5164" s="4" t="s">
        <v>852</v>
      </c>
      <c r="H5164" s="5" t="s">
        <v>28635</v>
      </c>
      <c r="I5164" s="4" t="s">
        <v>28636</v>
      </c>
      <c r="J5164" s="5" t="n">
        <f aca="false">LEN(K5164)</f>
        <v>18</v>
      </c>
      <c r="K5164" s="6" t="s">
        <v>28637</v>
      </c>
      <c r="L5164" s="4" t="s">
        <v>31</v>
      </c>
      <c r="M5164" s="4" t="s">
        <v>4855</v>
      </c>
    </row>
    <row r="5165" customFormat="false" ht="15.75" hidden="false" customHeight="true" outlineLevel="0" collapsed="false">
      <c r="A5165" s="4" t="n">
        <v>3427</v>
      </c>
      <c r="B5165" s="4" t="s">
        <v>28638</v>
      </c>
      <c r="C5165" s="4"/>
      <c r="D5165" s="4" t="s">
        <v>28639</v>
      </c>
      <c r="E5165" s="5" t="s">
        <v>4057</v>
      </c>
      <c r="F5165" s="4" t="s">
        <v>851</v>
      </c>
      <c r="G5165" s="4" t="s">
        <v>852</v>
      </c>
      <c r="H5165" s="5" t="s">
        <v>28640</v>
      </c>
      <c r="I5165" s="20" t="s">
        <v>28641</v>
      </c>
      <c r="J5165" s="5" t="n">
        <f aca="false">LEN(K5165)</f>
        <v>18</v>
      </c>
      <c r="K5165" s="21" t="s">
        <v>28642</v>
      </c>
      <c r="L5165" s="4" t="s">
        <v>78</v>
      </c>
      <c r="M5165" s="4" t="s">
        <v>31</v>
      </c>
    </row>
    <row r="5166" customFormat="false" ht="15.75" hidden="false" customHeight="true" outlineLevel="0" collapsed="false">
      <c r="A5166" s="4" t="n">
        <v>3436</v>
      </c>
      <c r="B5166" s="4" t="s">
        <v>28643</v>
      </c>
      <c r="C5166" s="4"/>
      <c r="D5166" s="4" t="s">
        <v>28644</v>
      </c>
      <c r="E5166" s="5" t="s">
        <v>28645</v>
      </c>
      <c r="F5166" s="4" t="s">
        <v>851</v>
      </c>
      <c r="G5166" s="4" t="s">
        <v>852</v>
      </c>
      <c r="H5166" s="5" t="s">
        <v>28646</v>
      </c>
      <c r="I5166" s="4" t="s">
        <v>28647</v>
      </c>
      <c r="J5166" s="5" t="n">
        <f aca="false">LEN(K5166)</f>
        <v>18</v>
      </c>
      <c r="K5166" s="6" t="s">
        <v>27461</v>
      </c>
      <c r="L5166" s="4" t="s">
        <v>57</v>
      </c>
      <c r="M5166" s="4" t="s">
        <v>31</v>
      </c>
    </row>
    <row r="5167" customFormat="false" ht="27.75" hidden="false" customHeight="true" outlineLevel="0" collapsed="false">
      <c r="A5167" s="4" t="n">
        <v>3441</v>
      </c>
      <c r="B5167" s="4" t="s">
        <v>28648</v>
      </c>
      <c r="C5167" s="4"/>
      <c r="D5167" s="4" t="s">
        <v>28649</v>
      </c>
      <c r="E5167" s="5" t="s">
        <v>28650</v>
      </c>
      <c r="F5167" s="4" t="s">
        <v>28651</v>
      </c>
      <c r="G5167" s="4" t="s">
        <v>852</v>
      </c>
      <c r="H5167" s="5" t="s">
        <v>28652</v>
      </c>
      <c r="I5167" s="20" t="s">
        <v>28653</v>
      </c>
      <c r="J5167" s="5" t="n">
        <f aca="false">LEN(K5167)</f>
        <v>18</v>
      </c>
      <c r="K5167" s="13" t="str">
        <f aca="false">LOWER(SUBSTITUTE(SUBSTITUTE(SUBSTITUTE(SUBSTITUTE(SUBSTITUTE(SUBSTITUTE(SUBSTITUTE(B5167,"S.L.",""),"SL",""),"S.A.",""),"SA","")," ",""),".",""),",",""))&amp;".com"</f>
        <v>hotellintzirin.com</v>
      </c>
      <c r="L5167" s="4" t="s">
        <v>57</v>
      </c>
      <c r="M5167" s="4" t="s">
        <v>1952</v>
      </c>
    </row>
    <row r="5168" customFormat="false" ht="15.75" hidden="false" customHeight="true" outlineLevel="0" collapsed="false">
      <c r="A5168" s="4" t="n">
        <v>3442</v>
      </c>
      <c r="B5168" s="4" t="s">
        <v>28654</v>
      </c>
      <c r="C5168" s="4"/>
      <c r="D5168" s="4" t="s">
        <v>28655</v>
      </c>
      <c r="E5168" s="5" t="s">
        <v>22914</v>
      </c>
      <c r="F5168" s="4" t="s">
        <v>28656</v>
      </c>
      <c r="G5168" s="4" t="s">
        <v>852</v>
      </c>
      <c r="H5168" s="5" t="s">
        <v>28657</v>
      </c>
      <c r="I5168" s="4" t="s">
        <v>28658</v>
      </c>
      <c r="J5168" s="5" t="n">
        <f aca="false">LEN(K5168)</f>
        <v>18</v>
      </c>
      <c r="K5168" s="6" t="s">
        <v>28659</v>
      </c>
      <c r="L5168" s="4" t="s">
        <v>21</v>
      </c>
      <c r="M5168" s="4" t="s">
        <v>22</v>
      </c>
    </row>
    <row r="5169" customFormat="false" ht="15.75" hidden="false" customHeight="true" outlineLevel="0" collapsed="false">
      <c r="A5169" s="4" t="n">
        <v>3457</v>
      </c>
      <c r="B5169" s="4" t="s">
        <v>28660</v>
      </c>
      <c r="C5169" s="4"/>
      <c r="D5169" s="4" t="s">
        <v>28661</v>
      </c>
      <c r="E5169" s="5" t="s">
        <v>28662</v>
      </c>
      <c r="F5169" s="4" t="s">
        <v>28663</v>
      </c>
      <c r="G5169" s="4" t="s">
        <v>852</v>
      </c>
      <c r="H5169" s="5" t="s">
        <v>28664</v>
      </c>
      <c r="I5169" s="4" t="s">
        <v>28665</v>
      </c>
      <c r="J5169" s="5" t="n">
        <f aca="false">LEN(K5169)</f>
        <v>18</v>
      </c>
      <c r="K5169" s="10" t="s">
        <v>28666</v>
      </c>
      <c r="L5169" s="4" t="s">
        <v>21</v>
      </c>
      <c r="M5169" s="4" t="s">
        <v>794</v>
      </c>
    </row>
    <row r="5170" customFormat="false" ht="15.75" hidden="false" customHeight="true" outlineLevel="0" collapsed="false">
      <c r="A5170" s="4" t="n">
        <v>3461</v>
      </c>
      <c r="B5170" s="4" t="s">
        <v>28667</v>
      </c>
      <c r="C5170" s="4"/>
      <c r="D5170" s="4" t="s">
        <v>28668</v>
      </c>
      <c r="E5170" s="5" t="s">
        <v>28662</v>
      </c>
      <c r="F5170" s="4" t="s">
        <v>28663</v>
      </c>
      <c r="G5170" s="4" t="s">
        <v>852</v>
      </c>
      <c r="H5170" s="5" t="s">
        <v>28669</v>
      </c>
      <c r="I5170" s="4" t="s">
        <v>28670</v>
      </c>
      <c r="J5170" s="5" t="n">
        <f aca="false">LEN(K5170)</f>
        <v>18</v>
      </c>
      <c r="K5170" s="6" t="s">
        <v>28671</v>
      </c>
      <c r="L5170" s="4" t="s">
        <v>78</v>
      </c>
      <c r="M5170" s="4" t="s">
        <v>1793</v>
      </c>
    </row>
    <row r="5171" customFormat="false" ht="15.75" hidden="false" customHeight="true" outlineLevel="0" collapsed="false">
      <c r="A5171" s="4" t="n">
        <v>3463</v>
      </c>
      <c r="B5171" s="4" t="s">
        <v>28672</v>
      </c>
      <c r="C5171" s="4"/>
      <c r="D5171" s="4" t="s">
        <v>28673</v>
      </c>
      <c r="E5171" s="5" t="s">
        <v>16894</v>
      </c>
      <c r="F5171" s="4" t="s">
        <v>16895</v>
      </c>
      <c r="G5171" s="4" t="s">
        <v>852</v>
      </c>
      <c r="H5171" s="5" t="s">
        <v>28674</v>
      </c>
      <c r="I5171" s="4" t="s">
        <v>28675</v>
      </c>
      <c r="J5171" s="5" t="n">
        <f aca="false">LEN(K5171)</f>
        <v>18</v>
      </c>
      <c r="K5171" s="6" t="s">
        <v>28676</v>
      </c>
      <c r="L5171" s="4" t="s">
        <v>31</v>
      </c>
      <c r="M5171" s="4" t="s">
        <v>3501</v>
      </c>
    </row>
    <row r="5172" customFormat="false" ht="15.75" hidden="false" customHeight="true" outlineLevel="0" collapsed="false">
      <c r="A5172" s="4" t="n">
        <v>3482</v>
      </c>
      <c r="B5172" s="4" t="s">
        <v>8076</v>
      </c>
      <c r="C5172" s="4"/>
      <c r="D5172" s="4" t="s">
        <v>28677</v>
      </c>
      <c r="E5172" s="5" t="s">
        <v>20450</v>
      </c>
      <c r="F5172" s="4" t="s">
        <v>20451</v>
      </c>
      <c r="G5172" s="4" t="s">
        <v>852</v>
      </c>
      <c r="H5172" s="5" t="s">
        <v>28678</v>
      </c>
      <c r="I5172" s="4" t="s">
        <v>28679</v>
      </c>
      <c r="J5172" s="5" t="n">
        <f aca="false">LEN(K5172)</f>
        <v>18</v>
      </c>
      <c r="K5172" s="6" t="s">
        <v>28680</v>
      </c>
      <c r="L5172" s="4" t="s">
        <v>31</v>
      </c>
      <c r="M5172" s="4" t="s">
        <v>3895</v>
      </c>
    </row>
    <row r="5173" customFormat="false" ht="27.75" hidden="false" customHeight="true" outlineLevel="0" collapsed="false">
      <c r="A5173" s="4" t="n">
        <v>3516</v>
      </c>
      <c r="B5173" s="4" t="s">
        <v>28681</v>
      </c>
      <c r="C5173" s="4"/>
      <c r="D5173" s="4" t="s">
        <v>28682</v>
      </c>
      <c r="E5173" s="5" t="s">
        <v>1388</v>
      </c>
      <c r="F5173" s="4" t="s">
        <v>1389</v>
      </c>
      <c r="G5173" s="4" t="s">
        <v>1390</v>
      </c>
      <c r="H5173" s="5" t="s">
        <v>28683</v>
      </c>
      <c r="I5173" s="7" t="s">
        <v>28684</v>
      </c>
      <c r="J5173" s="5" t="n">
        <f aca="false">LEN(K5173)</f>
        <v>18</v>
      </c>
      <c r="K5173" s="13" t="str">
        <f aca="false">LOWER(SUBSTITUTE(SUBSTITUTE(SUBSTITUTE(SUBSTITUTE(SUBSTITUTE(SUBSTITUTE(SUBSTITUTE(B5173,"S.L.",""),"SL",""),"S.A.",""),"SA","")," ",""),".",""),",",""))&amp;".com"</f>
        <v>sheratonbilbao.com</v>
      </c>
      <c r="L5173" s="4" t="s">
        <v>31</v>
      </c>
      <c r="M5173" s="4" t="s">
        <v>238</v>
      </c>
    </row>
    <row r="5174" customFormat="false" ht="15.75" hidden="false" customHeight="true" outlineLevel="0" collapsed="false">
      <c r="A5174" s="4" t="n">
        <v>3529</v>
      </c>
      <c r="B5174" s="4" t="s">
        <v>28685</v>
      </c>
      <c r="C5174" s="4"/>
      <c r="D5174" s="4" t="s">
        <v>28686</v>
      </c>
      <c r="E5174" s="5" t="s">
        <v>16913</v>
      </c>
      <c r="F5174" s="4" t="s">
        <v>1389</v>
      </c>
      <c r="G5174" s="4" t="s">
        <v>1390</v>
      </c>
      <c r="H5174" s="5" t="s">
        <v>28687</v>
      </c>
      <c r="I5174" s="7" t="s">
        <v>28688</v>
      </c>
      <c r="J5174" s="5" t="n">
        <f aca="false">LEN(K5174)</f>
        <v>18</v>
      </c>
      <c r="K5174" s="13" t="s">
        <v>28689</v>
      </c>
      <c r="L5174" s="4" t="s">
        <v>31</v>
      </c>
      <c r="M5174" s="4" t="s">
        <v>1085</v>
      </c>
    </row>
    <row r="5175" customFormat="false" ht="27.75" hidden="false" customHeight="true" outlineLevel="0" collapsed="false">
      <c r="A5175" s="4" t="n">
        <v>3564</v>
      </c>
      <c r="B5175" s="4" t="s">
        <v>28690</v>
      </c>
      <c r="C5175" s="4"/>
      <c r="D5175" s="4" t="s">
        <v>28691</v>
      </c>
      <c r="E5175" s="5" t="s">
        <v>9166</v>
      </c>
      <c r="F5175" s="4" t="s">
        <v>4866</v>
      </c>
      <c r="G5175" s="4" t="s">
        <v>1498</v>
      </c>
      <c r="H5175" s="5" t="s">
        <v>28692</v>
      </c>
      <c r="I5175" s="7" t="s">
        <v>28693</v>
      </c>
      <c r="J5175" s="5" t="n">
        <f aca="false">LEN(K5175)</f>
        <v>18</v>
      </c>
      <c r="K5175" s="13" t="s">
        <v>28694</v>
      </c>
      <c r="L5175" s="4" t="s">
        <v>31</v>
      </c>
      <c r="M5175" s="4" t="s">
        <v>7964</v>
      </c>
    </row>
    <row r="5176" customFormat="false" ht="15.75" hidden="false" customHeight="true" outlineLevel="0" collapsed="false">
      <c r="A5176" s="4" t="n">
        <v>3565</v>
      </c>
      <c r="B5176" s="4" t="s">
        <v>28695</v>
      </c>
      <c r="C5176" s="4"/>
      <c r="D5176" s="4" t="s">
        <v>28696</v>
      </c>
      <c r="E5176" s="5" t="s">
        <v>19256</v>
      </c>
      <c r="F5176" s="4" t="s">
        <v>19257</v>
      </c>
      <c r="G5176" s="4" t="s">
        <v>1390</v>
      </c>
      <c r="H5176" s="5" t="s">
        <v>28697</v>
      </c>
      <c r="I5176" s="4" t="s">
        <v>27716</v>
      </c>
      <c r="J5176" s="5" t="n">
        <f aca="false">LEN(K5176)</f>
        <v>18</v>
      </c>
      <c r="K5176" s="6" t="s">
        <v>27461</v>
      </c>
      <c r="L5176" s="4" t="s">
        <v>31</v>
      </c>
      <c r="M5176" s="4" t="s">
        <v>31</v>
      </c>
    </row>
    <row r="5177" customFormat="false" ht="15.75" hidden="false" customHeight="true" outlineLevel="0" collapsed="false">
      <c r="A5177" s="4" t="n">
        <v>3590</v>
      </c>
      <c r="B5177" s="4" t="s">
        <v>28698</v>
      </c>
      <c r="C5177" s="4"/>
      <c r="D5177" s="4" t="s">
        <v>28699</v>
      </c>
      <c r="E5177" s="5" t="s">
        <v>28700</v>
      </c>
      <c r="F5177" s="4" t="s">
        <v>28701</v>
      </c>
      <c r="G5177" s="4" t="s">
        <v>1498</v>
      </c>
      <c r="H5177" s="5" t="s">
        <v>28702</v>
      </c>
      <c r="I5177" s="4" t="s">
        <v>28703</v>
      </c>
      <c r="J5177" s="5" t="n">
        <f aca="false">LEN(K5177)</f>
        <v>18</v>
      </c>
      <c r="K5177" s="6" t="s">
        <v>28704</v>
      </c>
      <c r="L5177" s="4" t="s">
        <v>57</v>
      </c>
      <c r="M5177" s="4" t="s">
        <v>32</v>
      </c>
    </row>
    <row r="5178" customFormat="false" ht="15.75" hidden="false" customHeight="true" outlineLevel="0" collapsed="false">
      <c r="A5178" s="4" t="n">
        <v>3626</v>
      </c>
      <c r="B5178" s="4" t="s">
        <v>28705</v>
      </c>
      <c r="C5178" s="4"/>
      <c r="D5178" s="4" t="s">
        <v>28706</v>
      </c>
      <c r="E5178" s="5" t="s">
        <v>11206</v>
      </c>
      <c r="F5178" s="4" t="s">
        <v>11207</v>
      </c>
      <c r="G5178" s="4" t="s">
        <v>1390</v>
      </c>
      <c r="H5178" s="5" t="s">
        <v>28707</v>
      </c>
      <c r="I5178" s="4" t="s">
        <v>28708</v>
      </c>
      <c r="J5178" s="5" t="n">
        <f aca="false">LEN(K5178)</f>
        <v>18</v>
      </c>
      <c r="K5178" s="6" t="s">
        <v>28709</v>
      </c>
      <c r="L5178" s="4" t="s">
        <v>21</v>
      </c>
      <c r="M5178" s="4" t="s">
        <v>22</v>
      </c>
    </row>
    <row r="5179" customFormat="false" ht="15.75" hidden="false" customHeight="true" outlineLevel="0" collapsed="false">
      <c r="A5179" s="4" t="n">
        <v>3644</v>
      </c>
      <c r="B5179" s="4" t="s">
        <v>28710</v>
      </c>
      <c r="C5179" s="4"/>
      <c r="D5179" s="4" t="s">
        <v>28711</v>
      </c>
      <c r="E5179" s="5" t="s">
        <v>24208</v>
      </c>
      <c r="F5179" s="4" t="s">
        <v>13012</v>
      </c>
      <c r="G5179" s="4" t="s">
        <v>1390</v>
      </c>
      <c r="H5179" s="5" t="s">
        <v>28712</v>
      </c>
      <c r="I5179" s="4" t="s">
        <v>28713</v>
      </c>
      <c r="J5179" s="5" t="n">
        <f aca="false">LEN(K5179)</f>
        <v>18</v>
      </c>
      <c r="K5179" s="6" t="s">
        <v>28714</v>
      </c>
      <c r="L5179" s="4" t="s">
        <v>21</v>
      </c>
      <c r="M5179" s="4" t="s">
        <v>680</v>
      </c>
    </row>
    <row r="5180" customFormat="false" ht="15.75" hidden="false" customHeight="true" outlineLevel="0" collapsed="false">
      <c r="A5180" s="4" t="n">
        <v>3657</v>
      </c>
      <c r="B5180" s="4" t="s">
        <v>28715</v>
      </c>
      <c r="C5180" s="4"/>
      <c r="D5180" s="4" t="s">
        <v>28716</v>
      </c>
      <c r="E5180" s="5" t="s">
        <v>28717</v>
      </c>
      <c r="F5180" s="4" t="s">
        <v>1389</v>
      </c>
      <c r="G5180" s="4" t="s">
        <v>1390</v>
      </c>
      <c r="H5180" s="5" t="s">
        <v>28718</v>
      </c>
      <c r="I5180" s="4" t="s">
        <v>28719</v>
      </c>
      <c r="J5180" s="5" t="n">
        <f aca="false">LEN(K5180)</f>
        <v>18</v>
      </c>
      <c r="K5180" s="6" t="str">
        <f aca="false">LOWER(SUBSTITUTE(SUBSTITUTE(SUBSTITUTE(SUBSTITUTE(SUBSTITUTE(SUBSTITUTE(SUBSTITUTE(B5180,"S.L.",""),"SL",""),"S.A.",""),"SA","")," ",""),".",""),",",""))&amp;".com"</f>
        <v>bilbaoartlodge.com</v>
      </c>
      <c r="L5180" s="4" t="s">
        <v>78</v>
      </c>
      <c r="M5180" s="4" t="s">
        <v>31</v>
      </c>
    </row>
    <row r="5181" customFormat="false" ht="15.75" hidden="false" customHeight="true" outlineLevel="0" collapsed="false">
      <c r="A5181" s="4" t="n">
        <v>3670</v>
      </c>
      <c r="B5181" s="4" t="s">
        <v>28720</v>
      </c>
      <c r="C5181" s="4"/>
      <c r="D5181" s="4" t="s">
        <v>28721</v>
      </c>
      <c r="E5181" s="5" t="s">
        <v>28722</v>
      </c>
      <c r="F5181" s="4" t="s">
        <v>9173</v>
      </c>
      <c r="G5181" s="4" t="s">
        <v>290</v>
      </c>
      <c r="H5181" s="5" t="s">
        <v>28723</v>
      </c>
      <c r="I5181" s="7" t="s">
        <v>28724</v>
      </c>
      <c r="J5181" s="5" t="n">
        <f aca="false">LEN(K5181)</f>
        <v>18</v>
      </c>
      <c r="K5181" s="6" t="s">
        <v>28725</v>
      </c>
      <c r="L5181" s="4" t="s">
        <v>78</v>
      </c>
      <c r="M5181" s="4" t="s">
        <v>1016</v>
      </c>
    </row>
    <row r="5182" customFormat="false" ht="15.75" hidden="false" customHeight="true" outlineLevel="0" collapsed="false">
      <c r="A5182" s="4" t="n">
        <v>3695</v>
      </c>
      <c r="B5182" s="4" t="s">
        <v>28726</v>
      </c>
      <c r="C5182" s="4"/>
      <c r="D5182" s="4" t="s">
        <v>28727</v>
      </c>
      <c r="E5182" s="5" t="s">
        <v>4062</v>
      </c>
      <c r="F5182" s="4" t="s">
        <v>290</v>
      </c>
      <c r="G5182" s="4" t="s">
        <v>290</v>
      </c>
      <c r="H5182" s="5" t="s">
        <v>28728</v>
      </c>
      <c r="I5182" s="4" t="s">
        <v>28729</v>
      </c>
      <c r="J5182" s="5" t="n">
        <f aca="false">LEN(K5182)</f>
        <v>18</v>
      </c>
      <c r="K5182" s="6" t="s">
        <v>28730</v>
      </c>
      <c r="L5182" s="4" t="s">
        <v>57</v>
      </c>
      <c r="M5182" s="4" t="s">
        <v>996</v>
      </c>
    </row>
    <row r="5183" customFormat="false" ht="15.75" hidden="false" customHeight="true" outlineLevel="0" collapsed="false">
      <c r="A5183" s="4" t="n">
        <v>3703</v>
      </c>
      <c r="B5183" s="4" t="s">
        <v>28731</v>
      </c>
      <c r="C5183" s="4"/>
      <c r="D5183" s="4" t="s">
        <v>28732</v>
      </c>
      <c r="E5183" s="5" t="s">
        <v>13959</v>
      </c>
      <c r="F5183" s="4" t="s">
        <v>290</v>
      </c>
      <c r="G5183" s="4" t="s">
        <v>290</v>
      </c>
      <c r="H5183" s="5" t="s">
        <v>28733</v>
      </c>
      <c r="I5183" s="7" t="s">
        <v>28734</v>
      </c>
      <c r="J5183" s="5" t="n">
        <f aca="false">LEN(K5183)</f>
        <v>18</v>
      </c>
      <c r="K5183" s="6" t="str">
        <f aca="false">LOWER(SUBSTITUTE(SUBSTITUTE(SUBSTITUTE(SUBSTITUTE(SUBSTITUTE(SUBSTITUTE(SUBSTITUTE(B5183,"S.L.",""),"SL",""),"S.A.",""),"SA","")," ",""),".",""),",",""))&amp;".com"</f>
        <v>hotelboulevart.com</v>
      </c>
      <c r="L5183" s="4" t="s">
        <v>31</v>
      </c>
      <c r="M5183" s="4" t="s">
        <v>209</v>
      </c>
    </row>
    <row r="5184" customFormat="false" ht="27.75" hidden="false" customHeight="true" outlineLevel="0" collapsed="false">
      <c r="A5184" s="4" t="n">
        <v>3714</v>
      </c>
      <c r="B5184" s="4" t="s">
        <v>28735</v>
      </c>
      <c r="C5184" s="4"/>
      <c r="D5184" s="4" t="s">
        <v>28736</v>
      </c>
      <c r="E5184" s="5" t="s">
        <v>24243</v>
      </c>
      <c r="F5184" s="4" t="s">
        <v>24244</v>
      </c>
      <c r="G5184" s="4" t="s">
        <v>290</v>
      </c>
      <c r="H5184" s="5" t="s">
        <v>28737</v>
      </c>
      <c r="I5184" s="7" t="s">
        <v>28738</v>
      </c>
      <c r="J5184" s="5" t="n">
        <f aca="false">LEN(K5184)</f>
        <v>18</v>
      </c>
      <c r="K5184" s="13" t="s">
        <v>28739</v>
      </c>
      <c r="L5184" s="4" t="s">
        <v>78</v>
      </c>
      <c r="M5184" s="4" t="s">
        <v>459</v>
      </c>
    </row>
    <row r="5185" customFormat="false" ht="15.75" hidden="false" customHeight="true" outlineLevel="0" collapsed="false">
      <c r="A5185" s="4" t="n">
        <v>3728</v>
      </c>
      <c r="B5185" s="4" t="s">
        <v>28740</v>
      </c>
      <c r="C5185" s="4"/>
      <c r="D5185" s="4" t="s">
        <v>28741</v>
      </c>
      <c r="E5185" s="5" t="s">
        <v>12665</v>
      </c>
      <c r="F5185" s="4" t="s">
        <v>12666</v>
      </c>
      <c r="G5185" s="4" t="s">
        <v>290</v>
      </c>
      <c r="H5185" s="5" t="s">
        <v>28742</v>
      </c>
      <c r="I5185" s="4" t="s">
        <v>28743</v>
      </c>
      <c r="J5185" s="5" t="n">
        <f aca="false">LEN(K5185)</f>
        <v>18</v>
      </c>
      <c r="K5185" s="6" t="s">
        <v>28744</v>
      </c>
      <c r="L5185" s="4" t="s">
        <v>31</v>
      </c>
      <c r="M5185" s="4" t="s">
        <v>32</v>
      </c>
    </row>
    <row r="5186" customFormat="false" ht="15.75" hidden="false" customHeight="true" outlineLevel="0" collapsed="false">
      <c r="A5186" s="4" t="n">
        <v>3736</v>
      </c>
      <c r="B5186" s="4" t="s">
        <v>28745</v>
      </c>
      <c r="C5186" s="4"/>
      <c r="D5186" s="4" t="s">
        <v>28746</v>
      </c>
      <c r="E5186" s="5" t="s">
        <v>7436</v>
      </c>
      <c r="F5186" s="4" t="s">
        <v>7437</v>
      </c>
      <c r="G5186" s="4" t="s">
        <v>290</v>
      </c>
      <c r="H5186" s="5" t="s">
        <v>24259</v>
      </c>
      <c r="I5186" s="4" t="s">
        <v>28747</v>
      </c>
      <c r="J5186" s="5" t="n">
        <f aca="false">LEN(K5186)</f>
        <v>18</v>
      </c>
      <c r="K5186" s="6" t="s">
        <v>28748</v>
      </c>
      <c r="L5186" s="4" t="s">
        <v>31</v>
      </c>
      <c r="M5186" s="4" t="s">
        <v>929</v>
      </c>
    </row>
    <row r="5187" customFormat="false" ht="15.75" hidden="false" customHeight="true" outlineLevel="0" collapsed="false">
      <c r="A5187" s="4" t="n">
        <v>3752</v>
      </c>
      <c r="B5187" s="4" t="s">
        <v>28749</v>
      </c>
      <c r="C5187" s="4"/>
      <c r="D5187" s="4" t="s">
        <v>28750</v>
      </c>
      <c r="E5187" s="5" t="s">
        <v>28751</v>
      </c>
      <c r="F5187" s="4" t="s">
        <v>290</v>
      </c>
      <c r="G5187" s="4" t="s">
        <v>290</v>
      </c>
      <c r="H5187" s="5" t="s">
        <v>28752</v>
      </c>
      <c r="I5187" s="7" t="s">
        <v>28753</v>
      </c>
      <c r="J5187" s="5" t="n">
        <f aca="false">LEN(K5187)</f>
        <v>18</v>
      </c>
      <c r="K5187" s="6" t="str">
        <f aca="false">LOWER(SUBSTITUTE(SUBSTITUTE(SUBSTITUTE(SUBSTITUTE(SUBSTITUTE(SUBSTITUTE(SUBSTITUTE(B5187,"S.L.",""),"SL",""),"S.A.",""),"SA","")," ",""),".",""),",",""))&amp;".com"</f>
        <v>abcaduanahotel.com</v>
      </c>
      <c r="L5187" s="4" t="s">
        <v>66</v>
      </c>
      <c r="M5187" s="4" t="s">
        <v>326</v>
      </c>
    </row>
    <row r="5188" customFormat="false" ht="15.75" hidden="false" customHeight="true" outlineLevel="0" collapsed="false">
      <c r="A5188" s="4" t="n">
        <v>3757</v>
      </c>
      <c r="B5188" s="4" t="s">
        <v>28754</v>
      </c>
      <c r="C5188" s="4"/>
      <c r="D5188" s="4" t="s">
        <v>28755</v>
      </c>
      <c r="E5188" s="5" t="s">
        <v>28756</v>
      </c>
      <c r="F5188" s="4" t="s">
        <v>28757</v>
      </c>
      <c r="G5188" s="4" t="s">
        <v>290</v>
      </c>
      <c r="H5188" s="5" t="s">
        <v>28758</v>
      </c>
      <c r="I5188" s="4" t="s">
        <v>28759</v>
      </c>
      <c r="J5188" s="5" t="n">
        <f aca="false">LEN(K5188)</f>
        <v>18</v>
      </c>
      <c r="K5188" s="10" t="s">
        <v>28760</v>
      </c>
      <c r="L5188" s="4" t="s">
        <v>31</v>
      </c>
      <c r="M5188" s="4" t="s">
        <v>2082</v>
      </c>
    </row>
    <row r="5189" customFormat="false" ht="15.75" hidden="false" customHeight="true" outlineLevel="0" collapsed="false">
      <c r="A5189" s="4" t="n">
        <v>3756</v>
      </c>
      <c r="B5189" s="4" t="s">
        <v>28761</v>
      </c>
      <c r="C5189" s="4"/>
      <c r="D5189" s="4" t="s">
        <v>28762</v>
      </c>
      <c r="E5189" s="5" t="s">
        <v>28756</v>
      </c>
      <c r="F5189" s="4" t="s">
        <v>28757</v>
      </c>
      <c r="G5189" s="4" t="s">
        <v>290</v>
      </c>
      <c r="H5189" s="5" t="s">
        <v>28758</v>
      </c>
      <c r="I5189" s="4" t="s">
        <v>28763</v>
      </c>
      <c r="J5189" s="5" t="n">
        <f aca="false">LEN(K5189)</f>
        <v>18</v>
      </c>
      <c r="K5189" s="6" t="s">
        <v>28760</v>
      </c>
      <c r="L5189" s="4" t="s">
        <v>78</v>
      </c>
      <c r="M5189" s="4" t="s">
        <v>1085</v>
      </c>
    </row>
    <row r="5190" customFormat="false" ht="15.75" hidden="false" customHeight="true" outlineLevel="0" collapsed="false">
      <c r="A5190" s="4" t="n">
        <v>3792</v>
      </c>
      <c r="B5190" s="4" t="s">
        <v>28764</v>
      </c>
      <c r="C5190" s="4"/>
      <c r="D5190" s="4" t="s">
        <v>28765</v>
      </c>
      <c r="E5190" s="5" t="s">
        <v>7450</v>
      </c>
      <c r="F5190" s="4" t="s">
        <v>4891</v>
      </c>
      <c r="G5190" s="4" t="s">
        <v>409</v>
      </c>
      <c r="H5190" s="5" t="s">
        <v>28766</v>
      </c>
      <c r="I5190" s="4" t="s">
        <v>28767</v>
      </c>
      <c r="J5190" s="5" t="n">
        <f aca="false">LEN(K5190)</f>
        <v>18</v>
      </c>
      <c r="K5190" s="6" t="s">
        <v>28768</v>
      </c>
      <c r="L5190" s="4" t="s">
        <v>66</v>
      </c>
      <c r="M5190" s="4" t="s">
        <v>2435</v>
      </c>
    </row>
    <row r="5191" customFormat="false" ht="15.75" hidden="false" customHeight="true" outlineLevel="0" collapsed="false">
      <c r="A5191" s="4" t="n">
        <v>3812</v>
      </c>
      <c r="B5191" s="4" t="s">
        <v>28769</v>
      </c>
      <c r="C5191" s="4"/>
      <c r="D5191" s="4" t="s">
        <v>22275</v>
      </c>
      <c r="E5191" s="5" t="s">
        <v>28770</v>
      </c>
      <c r="F5191" s="4" t="s">
        <v>28771</v>
      </c>
      <c r="G5191" s="4" t="s">
        <v>409</v>
      </c>
      <c r="H5191" s="5" t="s">
        <v>28772</v>
      </c>
      <c r="I5191" s="4" t="s">
        <v>28773</v>
      </c>
      <c r="J5191" s="5" t="n">
        <f aca="false">LEN(K5191)</f>
        <v>18</v>
      </c>
      <c r="K5191" s="6" t="s">
        <v>28774</v>
      </c>
      <c r="L5191" s="4" t="s">
        <v>57</v>
      </c>
      <c r="M5191" s="4" t="s">
        <v>381</v>
      </c>
    </row>
    <row r="5192" customFormat="false" ht="15.75" hidden="false" customHeight="true" outlineLevel="0" collapsed="false">
      <c r="A5192" s="4" t="n">
        <v>3828</v>
      </c>
      <c r="B5192" s="4" t="s">
        <v>28775</v>
      </c>
      <c r="C5192" s="4"/>
      <c r="D5192" s="4" t="s">
        <v>28776</v>
      </c>
      <c r="E5192" s="5" t="s">
        <v>28777</v>
      </c>
      <c r="F5192" s="4" t="s">
        <v>28778</v>
      </c>
      <c r="G5192" s="4" t="s">
        <v>409</v>
      </c>
      <c r="H5192" s="5" t="s">
        <v>28779</v>
      </c>
      <c r="I5192" s="4" t="s">
        <v>28780</v>
      </c>
      <c r="J5192" s="5" t="n">
        <f aca="false">LEN(K5192)</f>
        <v>18</v>
      </c>
      <c r="K5192" s="6" t="s">
        <v>28781</v>
      </c>
      <c r="L5192" s="4" t="s">
        <v>78</v>
      </c>
      <c r="M5192" s="4" t="s">
        <v>2474</v>
      </c>
    </row>
    <row r="5193" customFormat="false" ht="15.75" hidden="false" customHeight="true" outlineLevel="0" collapsed="false">
      <c r="A5193" s="4" t="n">
        <v>3834</v>
      </c>
      <c r="B5193" s="4" t="s">
        <v>28782</v>
      </c>
      <c r="C5193" s="4"/>
      <c r="D5193" s="4" t="s">
        <v>28783</v>
      </c>
      <c r="E5193" s="5" t="s">
        <v>7466</v>
      </c>
      <c r="F5193" s="4" t="s">
        <v>7467</v>
      </c>
      <c r="G5193" s="4" t="s">
        <v>409</v>
      </c>
      <c r="H5193" s="5" t="s">
        <v>28784</v>
      </c>
      <c r="I5193" s="4" t="s">
        <v>28785</v>
      </c>
      <c r="J5193" s="5" t="n">
        <f aca="false">LEN(K5193)</f>
        <v>18</v>
      </c>
      <c r="K5193" s="6" t="s">
        <v>28786</v>
      </c>
      <c r="L5193" s="4" t="s">
        <v>57</v>
      </c>
      <c r="M5193" s="4" t="s">
        <v>4855</v>
      </c>
    </row>
    <row r="5194" customFormat="false" ht="15.75" hidden="false" customHeight="true" outlineLevel="0" collapsed="false">
      <c r="A5194" s="4" t="n">
        <v>3836</v>
      </c>
      <c r="B5194" s="4" t="s">
        <v>28787</v>
      </c>
      <c r="C5194" s="4"/>
      <c r="D5194" s="4" t="s">
        <v>28788</v>
      </c>
      <c r="E5194" s="5" t="s">
        <v>28789</v>
      </c>
      <c r="F5194" s="4" t="s">
        <v>28790</v>
      </c>
      <c r="G5194" s="4" t="s">
        <v>409</v>
      </c>
      <c r="H5194" s="5" t="s">
        <v>28791</v>
      </c>
      <c r="I5194" s="7" t="s">
        <v>28792</v>
      </c>
      <c r="J5194" s="5" t="n">
        <f aca="false">LEN(K5194)</f>
        <v>18</v>
      </c>
      <c r="K5194" s="6" t="str">
        <f aca="false">LOWER(SUBSTITUTE(SUBSTITUTE(SUBSTITUTE(SUBSTITUTE(SUBSTITUTE(SUBSTITUTE(SUBSTITUTE(B5194,"S.L.",""),"SL",""),"S.A.",""),"SA","")," ",""),".",""),",",""))&amp;".com"</f>
        <v>latorriéndeane.com</v>
      </c>
      <c r="L5194" s="4" t="s">
        <v>57</v>
      </c>
      <c r="M5194" s="4" t="s">
        <v>32</v>
      </c>
    </row>
    <row r="5195" customFormat="false" ht="15.75" hidden="false" customHeight="true" outlineLevel="0" collapsed="false">
      <c r="A5195" s="4" t="n">
        <v>3864</v>
      </c>
      <c r="B5195" s="4" t="s">
        <v>28793</v>
      </c>
      <c r="C5195" s="4"/>
      <c r="D5195" s="4" t="s">
        <v>28794</v>
      </c>
      <c r="E5195" s="5" t="s">
        <v>28795</v>
      </c>
      <c r="F5195" s="4" t="s">
        <v>7144</v>
      </c>
      <c r="G5195" s="4" t="s">
        <v>409</v>
      </c>
      <c r="H5195" s="5" t="s">
        <v>28796</v>
      </c>
      <c r="I5195" s="4" t="s">
        <v>28797</v>
      </c>
      <c r="J5195" s="5" t="n">
        <f aca="false">LEN(K5195)</f>
        <v>18</v>
      </c>
      <c r="K5195" s="6" t="s">
        <v>28798</v>
      </c>
      <c r="L5195" s="4" t="s">
        <v>21</v>
      </c>
      <c r="M5195" s="4" t="s">
        <v>1208</v>
      </c>
    </row>
    <row r="5196" customFormat="false" ht="15.75" hidden="false" customHeight="true" outlineLevel="0" collapsed="false">
      <c r="A5196" s="4" t="n">
        <v>3870</v>
      </c>
      <c r="B5196" s="4" t="s">
        <v>28799</v>
      </c>
      <c r="C5196" s="4"/>
      <c r="D5196" s="4" t="s">
        <v>28800</v>
      </c>
      <c r="E5196" s="5" t="s">
        <v>28801</v>
      </c>
      <c r="F5196" s="4" t="s">
        <v>28802</v>
      </c>
      <c r="G5196" s="4" t="s">
        <v>409</v>
      </c>
      <c r="H5196" s="5" t="s">
        <v>28803</v>
      </c>
      <c r="I5196" s="7" t="s">
        <v>28804</v>
      </c>
      <c r="J5196" s="5" t="n">
        <f aca="false">LEN(K5196)</f>
        <v>18</v>
      </c>
      <c r="K5196" s="13" t="s">
        <v>28805</v>
      </c>
      <c r="L5196" s="4" t="s">
        <v>66</v>
      </c>
      <c r="M5196" s="4" t="s">
        <v>794</v>
      </c>
    </row>
    <row r="5197" customFormat="false" ht="15.75" hidden="false" customHeight="true" outlineLevel="0" collapsed="false">
      <c r="A5197" s="4" t="n">
        <v>3871</v>
      </c>
      <c r="B5197" s="4" t="s">
        <v>28806</v>
      </c>
      <c r="C5197" s="4"/>
      <c r="D5197" s="4" t="s">
        <v>28807</v>
      </c>
      <c r="E5197" s="5" t="s">
        <v>28801</v>
      </c>
      <c r="F5197" s="4" t="s">
        <v>28802</v>
      </c>
      <c r="G5197" s="4" t="s">
        <v>409</v>
      </c>
      <c r="H5197" s="5" t="s">
        <v>28803</v>
      </c>
      <c r="I5197" s="4" t="s">
        <v>28804</v>
      </c>
      <c r="J5197" s="5" t="n">
        <f aca="false">LEN(K5197)</f>
        <v>18</v>
      </c>
      <c r="K5197" s="6" t="s">
        <v>28805</v>
      </c>
      <c r="L5197" s="4" t="s">
        <v>13141</v>
      </c>
      <c r="M5197" s="4" t="s">
        <v>326</v>
      </c>
    </row>
    <row r="5198" customFormat="false" ht="15.75" hidden="false" customHeight="true" outlineLevel="0" collapsed="false">
      <c r="A5198" s="4" t="n">
        <v>3876</v>
      </c>
      <c r="B5198" s="4" t="s">
        <v>28808</v>
      </c>
      <c r="C5198" s="4"/>
      <c r="D5198" s="4" t="s">
        <v>28809</v>
      </c>
      <c r="E5198" s="5" t="s">
        <v>1066</v>
      </c>
      <c r="F5198" s="4" t="s">
        <v>1067</v>
      </c>
      <c r="G5198" s="4" t="s">
        <v>409</v>
      </c>
      <c r="H5198" s="5" t="s">
        <v>28810</v>
      </c>
      <c r="I5198" s="4" t="s">
        <v>28811</v>
      </c>
      <c r="J5198" s="5" t="n">
        <f aca="false">LEN(K5198)</f>
        <v>18</v>
      </c>
      <c r="K5198" s="6" t="s">
        <v>28812</v>
      </c>
      <c r="L5198" s="4" t="s">
        <v>78</v>
      </c>
      <c r="M5198" s="4" t="s">
        <v>1208</v>
      </c>
    </row>
    <row r="5199" customFormat="false" ht="15.75" hidden="false" customHeight="true" outlineLevel="0" collapsed="false">
      <c r="A5199" s="4" t="n">
        <v>3881</v>
      </c>
      <c r="B5199" s="4" t="s">
        <v>28813</v>
      </c>
      <c r="C5199" s="4"/>
      <c r="D5199" s="4" t="s">
        <v>28814</v>
      </c>
      <c r="E5199" s="5" t="s">
        <v>28815</v>
      </c>
      <c r="F5199" s="4" t="s">
        <v>28816</v>
      </c>
      <c r="G5199" s="4" t="s">
        <v>409</v>
      </c>
      <c r="H5199" s="5" t="s">
        <v>28817</v>
      </c>
      <c r="I5199" s="4" t="s">
        <v>28818</v>
      </c>
      <c r="J5199" s="5" t="n">
        <f aca="false">LEN(K5199)</f>
        <v>18</v>
      </c>
      <c r="K5199" s="6" t="s">
        <v>28819</v>
      </c>
      <c r="L5199" s="4" t="s">
        <v>78</v>
      </c>
      <c r="M5199" s="4" t="s">
        <v>31</v>
      </c>
    </row>
    <row r="5200" customFormat="false" ht="27.75" hidden="false" customHeight="true" outlineLevel="0" collapsed="false">
      <c r="A5200" s="4" t="n">
        <v>11654</v>
      </c>
      <c r="B5200" s="4" t="s">
        <v>28820</v>
      </c>
      <c r="C5200" s="4"/>
      <c r="D5200" s="4" t="s">
        <v>28821</v>
      </c>
      <c r="E5200" s="5" t="s">
        <v>6883</v>
      </c>
      <c r="F5200" s="4" t="s">
        <v>6884</v>
      </c>
      <c r="G5200" s="4" t="s">
        <v>1397</v>
      </c>
      <c r="H5200" s="5" t="s">
        <v>28822</v>
      </c>
      <c r="I5200" s="7" t="s">
        <v>28823</v>
      </c>
      <c r="J5200" s="5" t="n">
        <f aca="false">LEN(K5200)</f>
        <v>18</v>
      </c>
      <c r="K5200" s="13" t="s">
        <v>28824</v>
      </c>
      <c r="L5200" s="4" t="s">
        <v>21</v>
      </c>
      <c r="M5200" s="4" t="s">
        <v>31</v>
      </c>
    </row>
    <row r="5201" customFormat="false" ht="15.75" hidden="false" customHeight="true" outlineLevel="0" collapsed="false">
      <c r="A5201" s="4" t="n">
        <v>3915</v>
      </c>
      <c r="B5201" s="4" t="s">
        <v>28825</v>
      </c>
      <c r="C5201" s="4"/>
      <c r="D5201" s="4" t="s">
        <v>28826</v>
      </c>
      <c r="E5201" s="5" t="s">
        <v>28827</v>
      </c>
      <c r="F5201" s="4" t="s">
        <v>1397</v>
      </c>
      <c r="G5201" s="4" t="s">
        <v>1397</v>
      </c>
      <c r="H5201" s="5" t="s">
        <v>28828</v>
      </c>
      <c r="I5201" s="4" t="s">
        <v>28829</v>
      </c>
      <c r="J5201" s="5" t="n">
        <f aca="false">LEN(K5201)</f>
        <v>18</v>
      </c>
      <c r="K5201" s="6" t="s">
        <v>28830</v>
      </c>
      <c r="L5201" s="4" t="s">
        <v>31</v>
      </c>
      <c r="M5201" s="4" t="s">
        <v>225</v>
      </c>
    </row>
    <row r="5202" customFormat="false" ht="15.75" hidden="false" customHeight="true" outlineLevel="0" collapsed="false">
      <c r="A5202" s="4" t="n">
        <v>3929</v>
      </c>
      <c r="B5202" s="4" t="s">
        <v>28831</v>
      </c>
      <c r="C5202" s="4"/>
      <c r="D5202" s="4" t="s">
        <v>28832</v>
      </c>
      <c r="E5202" s="5" t="s">
        <v>28833</v>
      </c>
      <c r="F5202" s="4" t="s">
        <v>28834</v>
      </c>
      <c r="G5202" s="4" t="s">
        <v>1397</v>
      </c>
      <c r="H5202" s="5" t="s">
        <v>28835</v>
      </c>
      <c r="I5202" s="4" t="s">
        <v>28836</v>
      </c>
      <c r="J5202" s="5" t="n">
        <f aca="false">LEN(K5202)</f>
        <v>18</v>
      </c>
      <c r="K5202" s="10" t="s">
        <v>28837</v>
      </c>
      <c r="L5202" s="4" t="s">
        <v>21</v>
      </c>
      <c r="M5202" s="4" t="s">
        <v>877</v>
      </c>
    </row>
    <row r="5203" customFormat="false" ht="15.75" hidden="false" customHeight="true" outlineLevel="0" collapsed="false">
      <c r="A5203" s="4" t="n">
        <v>3931</v>
      </c>
      <c r="B5203" s="4" t="s">
        <v>28838</v>
      </c>
      <c r="C5203" s="4"/>
      <c r="D5203" s="4" t="s">
        <v>28839</v>
      </c>
      <c r="E5203" s="5" t="s">
        <v>28840</v>
      </c>
      <c r="F5203" s="4" t="s">
        <v>28841</v>
      </c>
      <c r="G5203" s="4" t="s">
        <v>1397</v>
      </c>
      <c r="H5203" s="5" t="s">
        <v>28842</v>
      </c>
      <c r="I5203" s="20" t="s">
        <v>28843</v>
      </c>
      <c r="J5203" s="5" t="n">
        <f aca="false">LEN(K5203)</f>
        <v>18</v>
      </c>
      <c r="K5203" s="13" t="s">
        <v>28844</v>
      </c>
      <c r="L5203" s="4" t="s">
        <v>21</v>
      </c>
      <c r="M5203" s="4" t="s">
        <v>877</v>
      </c>
    </row>
    <row r="5204" customFormat="false" ht="15.75" hidden="false" customHeight="true" outlineLevel="0" collapsed="false">
      <c r="A5204" s="4" t="n">
        <v>4079</v>
      </c>
      <c r="B5204" s="4" t="s">
        <v>28845</v>
      </c>
      <c r="C5204" s="4"/>
      <c r="D5204" s="4" t="s">
        <v>28846</v>
      </c>
      <c r="E5204" s="5" t="s">
        <v>5519</v>
      </c>
      <c r="F5204" s="4" t="s">
        <v>106</v>
      </c>
      <c r="G5204" s="4" t="s">
        <v>107</v>
      </c>
      <c r="H5204" s="5" t="s">
        <v>28847</v>
      </c>
      <c r="I5204" s="20" t="s">
        <v>28848</v>
      </c>
      <c r="J5204" s="5" t="n">
        <f aca="false">LEN(K5204)</f>
        <v>18</v>
      </c>
      <c r="K5204" s="21" t="s">
        <v>28849</v>
      </c>
      <c r="L5204" s="4" t="s">
        <v>31</v>
      </c>
      <c r="M5204" s="4" t="s">
        <v>25741</v>
      </c>
    </row>
    <row r="5205" customFormat="false" ht="15.75" hidden="false" customHeight="true" outlineLevel="0" collapsed="false">
      <c r="A5205" s="4" t="n">
        <v>4082</v>
      </c>
      <c r="B5205" s="4" t="s">
        <v>28850</v>
      </c>
      <c r="C5205" s="4" t="s">
        <v>28851</v>
      </c>
      <c r="D5205" s="4" t="s">
        <v>28852</v>
      </c>
      <c r="E5205" s="5" t="s">
        <v>3411</v>
      </c>
      <c r="F5205" s="4" t="s">
        <v>3412</v>
      </c>
      <c r="G5205" s="4" t="s">
        <v>107</v>
      </c>
      <c r="H5205" s="5" t="s">
        <v>28853</v>
      </c>
      <c r="I5205" s="4" t="s">
        <v>28854</v>
      </c>
      <c r="J5205" s="5" t="n">
        <f aca="false">LEN(K5205)</f>
        <v>18</v>
      </c>
      <c r="K5205" s="6" t="s">
        <v>28855</v>
      </c>
      <c r="L5205" s="4" t="s">
        <v>637</v>
      </c>
      <c r="M5205" s="4" t="s">
        <v>6136</v>
      </c>
    </row>
    <row r="5206" customFormat="false" ht="15.75" hidden="false" customHeight="true" outlineLevel="0" collapsed="false">
      <c r="A5206" s="4" t="n">
        <v>4094</v>
      </c>
      <c r="B5206" s="4" t="s">
        <v>28856</v>
      </c>
      <c r="C5206" s="4" t="s">
        <v>28857</v>
      </c>
      <c r="D5206" s="4" t="s">
        <v>28858</v>
      </c>
      <c r="E5206" s="5" t="s">
        <v>5443</v>
      </c>
      <c r="F5206" s="4" t="s">
        <v>5444</v>
      </c>
      <c r="G5206" s="4" t="s">
        <v>107</v>
      </c>
      <c r="H5206" s="5" t="s">
        <v>28859</v>
      </c>
      <c r="I5206" s="4" t="s">
        <v>28860</v>
      </c>
      <c r="J5206" s="5" t="n">
        <f aca="false">LEN(K5206)</f>
        <v>18</v>
      </c>
      <c r="K5206" s="6" t="s">
        <v>28861</v>
      </c>
      <c r="L5206" s="4" t="s">
        <v>78</v>
      </c>
      <c r="M5206" s="4" t="s">
        <v>2097</v>
      </c>
    </row>
    <row r="5207" customFormat="false" ht="15.75" hidden="false" customHeight="true" outlineLevel="0" collapsed="false">
      <c r="A5207" s="4" t="n">
        <v>4119</v>
      </c>
      <c r="B5207" s="4" t="s">
        <v>28862</v>
      </c>
      <c r="C5207" s="4"/>
      <c r="D5207" s="4" t="s">
        <v>28863</v>
      </c>
      <c r="E5207" s="5" t="s">
        <v>1361</v>
      </c>
      <c r="F5207" s="4" t="s">
        <v>1362</v>
      </c>
      <c r="G5207" s="4" t="s">
        <v>107</v>
      </c>
      <c r="H5207" s="5" t="s">
        <v>28864</v>
      </c>
      <c r="I5207" s="4" t="s">
        <v>28865</v>
      </c>
      <c r="J5207" s="5" t="n">
        <f aca="false">LEN(K5207)</f>
        <v>18</v>
      </c>
      <c r="K5207" s="6" t="s">
        <v>28866</v>
      </c>
      <c r="L5207" s="4" t="s">
        <v>66</v>
      </c>
      <c r="M5207" s="4" t="s">
        <v>31</v>
      </c>
    </row>
    <row r="5208" customFormat="false" ht="15.75" hidden="false" customHeight="true" outlineLevel="0" collapsed="false">
      <c r="A5208" s="4" t="n">
        <v>4132</v>
      </c>
      <c r="B5208" s="4" t="s">
        <v>28867</v>
      </c>
      <c r="C5208" s="4" t="s">
        <v>28868</v>
      </c>
      <c r="D5208" s="4" t="s">
        <v>28869</v>
      </c>
      <c r="E5208" s="5" t="s">
        <v>28870</v>
      </c>
      <c r="F5208" s="4" t="s">
        <v>28871</v>
      </c>
      <c r="G5208" s="4" t="s">
        <v>107</v>
      </c>
      <c r="H5208" s="5" t="s">
        <v>28872</v>
      </c>
      <c r="I5208" s="7" t="s">
        <v>28873</v>
      </c>
      <c r="J5208" s="5" t="n">
        <f aca="false">LEN(K5208)</f>
        <v>18</v>
      </c>
      <c r="K5208" s="6" t="s">
        <v>28874</v>
      </c>
      <c r="L5208" s="4" t="s">
        <v>31</v>
      </c>
      <c r="M5208" s="4" t="s">
        <v>996</v>
      </c>
    </row>
    <row r="5209" customFormat="false" ht="15.75" hidden="false" customHeight="true" outlineLevel="0" collapsed="false">
      <c r="A5209" s="4" t="n">
        <v>4134</v>
      </c>
      <c r="B5209" s="4" t="s">
        <v>28875</v>
      </c>
      <c r="C5209" s="4" t="s">
        <v>28876</v>
      </c>
      <c r="D5209" s="4" t="s">
        <v>28877</v>
      </c>
      <c r="E5209" s="5" t="s">
        <v>6827</v>
      </c>
      <c r="F5209" s="4" t="s">
        <v>6828</v>
      </c>
      <c r="G5209" s="4" t="s">
        <v>107</v>
      </c>
      <c r="H5209" s="5" t="s">
        <v>28878</v>
      </c>
      <c r="I5209" s="4" t="s">
        <v>28879</v>
      </c>
      <c r="J5209" s="5" t="n">
        <f aca="false">LEN(K5209)</f>
        <v>18</v>
      </c>
      <c r="K5209" s="10" t="s">
        <v>28880</v>
      </c>
      <c r="L5209" s="4" t="s">
        <v>21</v>
      </c>
      <c r="M5209" s="4" t="s">
        <v>1979</v>
      </c>
    </row>
    <row r="5210" customFormat="false" ht="15.75" hidden="false" customHeight="true" outlineLevel="0" collapsed="false">
      <c r="A5210" s="4" t="n">
        <v>12051</v>
      </c>
      <c r="B5210" s="4" t="s">
        <v>28881</v>
      </c>
      <c r="C5210" s="4" t="s">
        <v>28882</v>
      </c>
      <c r="D5210" s="4" t="s">
        <v>28883</v>
      </c>
      <c r="E5210" s="5" t="s">
        <v>28884</v>
      </c>
      <c r="F5210" s="4" t="s">
        <v>107</v>
      </c>
      <c r="G5210" s="4" t="s">
        <v>107</v>
      </c>
      <c r="H5210" s="5" t="s">
        <v>28885</v>
      </c>
      <c r="I5210" s="4" t="s">
        <v>28886</v>
      </c>
      <c r="J5210" s="5" t="n">
        <f aca="false">LEN(K5210)</f>
        <v>18</v>
      </c>
      <c r="K5210" s="6" t="s">
        <v>28887</v>
      </c>
      <c r="L5210" s="4" t="s">
        <v>21</v>
      </c>
      <c r="M5210" s="4" t="s">
        <v>929</v>
      </c>
    </row>
    <row r="5211" customFormat="false" ht="15.75" hidden="false" customHeight="true" outlineLevel="0" collapsed="false">
      <c r="A5211" s="4" t="n">
        <v>12060</v>
      </c>
      <c r="B5211" s="4" t="s">
        <v>28888</v>
      </c>
      <c r="C5211" s="4" t="s">
        <v>28889</v>
      </c>
      <c r="D5211" s="4" t="s">
        <v>28890</v>
      </c>
      <c r="E5211" s="5" t="s">
        <v>28891</v>
      </c>
      <c r="F5211" s="4" t="s">
        <v>107</v>
      </c>
      <c r="G5211" s="4" t="s">
        <v>107</v>
      </c>
      <c r="H5211" s="5" t="s">
        <v>28892</v>
      </c>
      <c r="I5211" s="4" t="s">
        <v>28893</v>
      </c>
      <c r="J5211" s="5" t="n">
        <f aca="false">LEN(K5211)</f>
        <v>18</v>
      </c>
      <c r="K5211" s="6" t="s">
        <v>28894</v>
      </c>
      <c r="L5211" s="4" t="s">
        <v>57</v>
      </c>
      <c r="M5211" s="4" t="s">
        <v>1979</v>
      </c>
    </row>
    <row r="5212" customFormat="false" ht="15.75" hidden="false" customHeight="true" outlineLevel="0" collapsed="false">
      <c r="A5212" s="4" t="n">
        <v>12085</v>
      </c>
      <c r="B5212" s="4" t="s">
        <v>28895</v>
      </c>
      <c r="C5212" s="4"/>
      <c r="D5212" s="4" t="s">
        <v>28896</v>
      </c>
      <c r="E5212" s="5" t="s">
        <v>14110</v>
      </c>
      <c r="F5212" s="4" t="s">
        <v>14111</v>
      </c>
      <c r="G5212" s="4" t="s">
        <v>107</v>
      </c>
      <c r="H5212" s="5" t="s">
        <v>28897</v>
      </c>
      <c r="I5212" s="4" t="s">
        <v>28898</v>
      </c>
      <c r="J5212" s="5" t="n">
        <f aca="false">LEN(K5212)</f>
        <v>18</v>
      </c>
      <c r="K5212" s="6" t="s">
        <v>28899</v>
      </c>
      <c r="L5212" s="4" t="s">
        <v>31</v>
      </c>
      <c r="M5212" s="4" t="s">
        <v>31</v>
      </c>
    </row>
    <row r="5213" customFormat="false" ht="15.75" hidden="false" customHeight="true" outlineLevel="0" collapsed="false">
      <c r="A5213" s="4" t="n">
        <v>4137</v>
      </c>
      <c r="B5213" s="4" t="s">
        <v>28900</v>
      </c>
      <c r="C5213" s="4" t="s">
        <v>28901</v>
      </c>
      <c r="D5213" s="4" t="s">
        <v>28902</v>
      </c>
      <c r="E5213" s="5" t="s">
        <v>14110</v>
      </c>
      <c r="F5213" s="4" t="s">
        <v>14111</v>
      </c>
      <c r="G5213" s="4" t="s">
        <v>107</v>
      </c>
      <c r="H5213" s="5" t="s">
        <v>28903</v>
      </c>
      <c r="I5213" s="4" t="s">
        <v>28904</v>
      </c>
      <c r="J5213" s="5" t="n">
        <f aca="false">LEN(K5213)</f>
        <v>18</v>
      </c>
      <c r="K5213" s="6" t="s">
        <v>28905</v>
      </c>
      <c r="L5213" s="4" t="s">
        <v>78</v>
      </c>
      <c r="M5213" s="4" t="s">
        <v>31</v>
      </c>
    </row>
    <row r="5214" customFormat="false" ht="15.75" hidden="false" customHeight="true" outlineLevel="0" collapsed="false">
      <c r="A5214" s="4" t="n">
        <v>4161</v>
      </c>
      <c r="B5214" s="4" t="s">
        <v>28906</v>
      </c>
      <c r="C5214" s="4" t="s">
        <v>28907</v>
      </c>
      <c r="D5214" s="4" t="s">
        <v>28908</v>
      </c>
      <c r="E5214" s="5" t="s">
        <v>28909</v>
      </c>
      <c r="F5214" s="4" t="s">
        <v>28910</v>
      </c>
      <c r="G5214" s="4" t="s">
        <v>107</v>
      </c>
      <c r="H5214" s="5" t="s">
        <v>28911</v>
      </c>
      <c r="I5214" s="4" t="s">
        <v>28912</v>
      </c>
      <c r="J5214" s="5" t="n">
        <f aca="false">LEN(K5214)</f>
        <v>18</v>
      </c>
      <c r="K5214" s="6" t="s">
        <v>28913</v>
      </c>
      <c r="L5214" s="4" t="s">
        <v>21</v>
      </c>
      <c r="M5214" s="4" t="s">
        <v>368</v>
      </c>
    </row>
    <row r="5215" customFormat="false" ht="27.75" hidden="false" customHeight="true" outlineLevel="0" collapsed="false">
      <c r="A5215" s="4" t="n">
        <v>4173</v>
      </c>
      <c r="B5215" s="4" t="s">
        <v>28914</v>
      </c>
      <c r="C5215" s="4" t="s">
        <v>28915</v>
      </c>
      <c r="D5215" s="4" t="s">
        <v>28916</v>
      </c>
      <c r="E5215" s="5" t="s">
        <v>6827</v>
      </c>
      <c r="F5215" s="4" t="s">
        <v>6828</v>
      </c>
      <c r="G5215" s="4" t="s">
        <v>107</v>
      </c>
      <c r="H5215" s="5" t="s">
        <v>28917</v>
      </c>
      <c r="I5215" s="7" t="s">
        <v>28918</v>
      </c>
      <c r="J5215" s="5" t="n">
        <f aca="false">LEN(K5215)</f>
        <v>18</v>
      </c>
      <c r="K5215" s="13" t="s">
        <v>28919</v>
      </c>
      <c r="L5215" s="4" t="s">
        <v>31</v>
      </c>
      <c r="M5215" s="4" t="s">
        <v>336</v>
      </c>
    </row>
    <row r="5216" customFormat="false" ht="15.75" hidden="false" customHeight="true" outlineLevel="0" collapsed="false">
      <c r="A5216" s="4" t="n">
        <v>4195</v>
      </c>
      <c r="B5216" s="4" t="s">
        <v>28920</v>
      </c>
      <c r="C5216" s="4"/>
      <c r="D5216" s="4" t="s">
        <v>28921</v>
      </c>
      <c r="E5216" s="5" t="s">
        <v>1582</v>
      </c>
      <c r="F5216" s="4" t="s">
        <v>107</v>
      </c>
      <c r="G5216" s="4" t="s">
        <v>107</v>
      </c>
      <c r="H5216" s="5" t="s">
        <v>28922</v>
      </c>
      <c r="I5216" s="4" t="s">
        <v>28923</v>
      </c>
      <c r="J5216" s="5" t="n">
        <f aca="false">LEN(K5216)</f>
        <v>18</v>
      </c>
      <c r="K5216" s="6" t="s">
        <v>28924</v>
      </c>
      <c r="L5216" s="4" t="s">
        <v>31</v>
      </c>
      <c r="M5216" s="4" t="s">
        <v>31</v>
      </c>
    </row>
    <row r="5217" customFormat="false" ht="15.75" hidden="false" customHeight="true" outlineLevel="0" collapsed="false">
      <c r="A5217" s="4" t="n">
        <v>4197</v>
      </c>
      <c r="B5217" s="4" t="s">
        <v>28925</v>
      </c>
      <c r="C5217" s="4" t="s">
        <v>28926</v>
      </c>
      <c r="D5217" s="4" t="s">
        <v>28927</v>
      </c>
      <c r="E5217" s="5" t="s">
        <v>1299</v>
      </c>
      <c r="F5217" s="4" t="s">
        <v>107</v>
      </c>
      <c r="G5217" s="4" t="s">
        <v>107</v>
      </c>
      <c r="H5217" s="5" t="s">
        <v>28928</v>
      </c>
      <c r="I5217" s="7" t="s">
        <v>28929</v>
      </c>
      <c r="J5217" s="5" t="n">
        <f aca="false">LEN(K5217)</f>
        <v>18</v>
      </c>
      <c r="K5217" s="13" t="s">
        <v>28930</v>
      </c>
      <c r="L5217" s="4" t="s">
        <v>31</v>
      </c>
      <c r="M5217" s="4" t="s">
        <v>31</v>
      </c>
    </row>
    <row r="5218" customFormat="false" ht="15.75" hidden="false" customHeight="true" outlineLevel="0" collapsed="false">
      <c r="A5218" s="4" t="n">
        <v>4203</v>
      </c>
      <c r="B5218" s="4" t="s">
        <v>28931</v>
      </c>
      <c r="C5218" s="4" t="s">
        <v>28932</v>
      </c>
      <c r="D5218" s="4" t="s">
        <v>28933</v>
      </c>
      <c r="E5218" s="5" t="s">
        <v>2791</v>
      </c>
      <c r="F5218" s="4" t="s">
        <v>107</v>
      </c>
      <c r="G5218" s="4" t="s">
        <v>107</v>
      </c>
      <c r="H5218" s="5" t="s">
        <v>28934</v>
      </c>
      <c r="I5218" s="4" t="s">
        <v>28935</v>
      </c>
      <c r="J5218" s="5" t="n">
        <f aca="false">LEN(K5218)</f>
        <v>18</v>
      </c>
      <c r="K5218" s="6" t="s">
        <v>28936</v>
      </c>
      <c r="L5218" s="4" t="s">
        <v>78</v>
      </c>
      <c r="M5218" s="4" t="s">
        <v>996</v>
      </c>
    </row>
    <row r="5219" customFormat="false" ht="15.75" hidden="false" customHeight="true" outlineLevel="0" collapsed="false">
      <c r="A5219" s="4" t="n">
        <v>4270</v>
      </c>
      <c r="B5219" s="4" t="s">
        <v>28937</v>
      </c>
      <c r="C5219" s="4"/>
      <c r="D5219" s="4" t="s">
        <v>28938</v>
      </c>
      <c r="E5219" s="5" t="s">
        <v>1130</v>
      </c>
      <c r="F5219" s="4" t="s">
        <v>1131</v>
      </c>
      <c r="G5219" s="4" t="s">
        <v>107</v>
      </c>
      <c r="H5219" s="5" t="s">
        <v>28939</v>
      </c>
      <c r="I5219" s="4" t="s">
        <v>28940</v>
      </c>
      <c r="J5219" s="5" t="n">
        <f aca="false">LEN(K5219)</f>
        <v>18</v>
      </c>
      <c r="K5219" s="6" t="s">
        <v>28941</v>
      </c>
      <c r="L5219" s="4" t="s">
        <v>78</v>
      </c>
      <c r="M5219" s="4" t="s">
        <v>28942</v>
      </c>
    </row>
    <row r="5220" customFormat="false" ht="15.75" hidden="false" customHeight="true" outlineLevel="0" collapsed="false">
      <c r="A5220" s="4" t="n">
        <v>4278</v>
      </c>
      <c r="B5220" s="4" t="s">
        <v>28943</v>
      </c>
      <c r="C5220" s="4" t="s">
        <v>28944</v>
      </c>
      <c r="D5220" s="4" t="s">
        <v>28945</v>
      </c>
      <c r="E5220" s="5" t="s">
        <v>28946</v>
      </c>
      <c r="F5220" s="4" t="s">
        <v>7547</v>
      </c>
      <c r="G5220" s="4" t="s">
        <v>107</v>
      </c>
      <c r="H5220" s="5" t="s">
        <v>28947</v>
      </c>
      <c r="I5220" s="4" t="s">
        <v>28948</v>
      </c>
      <c r="J5220" s="5" t="n">
        <f aca="false">LEN(K5220)</f>
        <v>18</v>
      </c>
      <c r="K5220" s="6" t="s">
        <v>28949</v>
      </c>
      <c r="L5220" s="4" t="s">
        <v>57</v>
      </c>
      <c r="M5220" s="4" t="s">
        <v>2781</v>
      </c>
    </row>
    <row r="5221" customFormat="false" ht="15.75" hidden="false" customHeight="true" outlineLevel="0" collapsed="false">
      <c r="A5221" s="4" t="n">
        <v>4294</v>
      </c>
      <c r="B5221" s="4" t="s">
        <v>28950</v>
      </c>
      <c r="C5221" s="4" t="s">
        <v>28951</v>
      </c>
      <c r="D5221" s="4" t="s">
        <v>28952</v>
      </c>
      <c r="E5221" s="5" t="s">
        <v>6832</v>
      </c>
      <c r="F5221" s="4" t="s">
        <v>545</v>
      </c>
      <c r="G5221" s="4" t="s">
        <v>107</v>
      </c>
      <c r="H5221" s="5" t="s">
        <v>28953</v>
      </c>
      <c r="I5221" s="4" t="s">
        <v>28954</v>
      </c>
      <c r="J5221" s="5" t="n">
        <f aca="false">LEN(K5221)</f>
        <v>18</v>
      </c>
      <c r="K5221" s="6" t="s">
        <v>28955</v>
      </c>
      <c r="L5221" s="4" t="s">
        <v>78</v>
      </c>
      <c r="M5221" s="4" t="s">
        <v>28956</v>
      </c>
    </row>
    <row r="5222" customFormat="false" ht="15.75" hidden="false" customHeight="true" outlineLevel="0" collapsed="false">
      <c r="A5222" s="4" t="n">
        <v>4312</v>
      </c>
      <c r="B5222" s="4" t="s">
        <v>28957</v>
      </c>
      <c r="C5222" s="4" t="s">
        <v>28958</v>
      </c>
      <c r="D5222" s="4" t="s">
        <v>28959</v>
      </c>
      <c r="E5222" s="5" t="s">
        <v>1361</v>
      </c>
      <c r="F5222" s="4" t="s">
        <v>1362</v>
      </c>
      <c r="G5222" s="4" t="s">
        <v>107</v>
      </c>
      <c r="H5222" s="5" t="s">
        <v>28960</v>
      </c>
      <c r="I5222" s="4" t="s">
        <v>28961</v>
      </c>
      <c r="J5222" s="5" t="n">
        <f aca="false">LEN(K5222)</f>
        <v>18</v>
      </c>
      <c r="K5222" s="6" t="s">
        <v>28962</v>
      </c>
      <c r="L5222" s="4" t="s">
        <v>78</v>
      </c>
      <c r="M5222" s="4" t="s">
        <v>967</v>
      </c>
    </row>
    <row r="5223" customFormat="false" ht="15.75" hidden="false" customHeight="true" outlineLevel="0" collapsed="false">
      <c r="A5223" s="4" t="n">
        <v>4313</v>
      </c>
      <c r="B5223" s="4" t="s">
        <v>28963</v>
      </c>
      <c r="C5223" s="4"/>
      <c r="D5223" s="4" t="s">
        <v>28964</v>
      </c>
      <c r="E5223" s="5" t="s">
        <v>1361</v>
      </c>
      <c r="F5223" s="4" t="s">
        <v>1362</v>
      </c>
      <c r="G5223" s="4" t="s">
        <v>107</v>
      </c>
      <c r="H5223" s="5" t="s">
        <v>28960</v>
      </c>
      <c r="I5223" s="7" t="s">
        <v>28965</v>
      </c>
      <c r="J5223" s="5" t="n">
        <f aca="false">LEN(K5223)</f>
        <v>18</v>
      </c>
      <c r="K5223" s="5" t="s">
        <v>28962</v>
      </c>
      <c r="L5223" s="4" t="s">
        <v>31</v>
      </c>
      <c r="M5223" s="4" t="s">
        <v>2663</v>
      </c>
    </row>
    <row r="5224" customFormat="false" ht="15.75" hidden="false" customHeight="true" outlineLevel="0" collapsed="false">
      <c r="A5224" s="4" t="n">
        <v>4315</v>
      </c>
      <c r="B5224" s="4" t="s">
        <v>2062</v>
      </c>
      <c r="C5224" s="4" t="s">
        <v>28966</v>
      </c>
      <c r="D5224" s="4" t="s">
        <v>28967</v>
      </c>
      <c r="E5224" s="5" t="s">
        <v>1361</v>
      </c>
      <c r="F5224" s="4" t="s">
        <v>1362</v>
      </c>
      <c r="G5224" s="4" t="s">
        <v>107</v>
      </c>
      <c r="H5224" s="5" t="s">
        <v>28968</v>
      </c>
      <c r="I5224" s="4" t="s">
        <v>28969</v>
      </c>
      <c r="J5224" s="5" t="n">
        <f aca="false">LEN(K5224)</f>
        <v>18</v>
      </c>
      <c r="K5224" s="6" t="s">
        <v>28970</v>
      </c>
      <c r="L5224" s="4" t="s">
        <v>57</v>
      </c>
      <c r="M5224" s="4" t="s">
        <v>16377</v>
      </c>
    </row>
    <row r="5225" customFormat="false" ht="15.75" hidden="false" customHeight="true" outlineLevel="0" collapsed="false">
      <c r="A5225" s="4" t="n">
        <v>4314</v>
      </c>
      <c r="B5225" s="4" t="s">
        <v>2062</v>
      </c>
      <c r="C5225" s="4" t="s">
        <v>28971</v>
      </c>
      <c r="D5225" s="4" t="s">
        <v>28972</v>
      </c>
      <c r="E5225" s="5" t="s">
        <v>1361</v>
      </c>
      <c r="F5225" s="4" t="s">
        <v>1362</v>
      </c>
      <c r="G5225" s="4" t="s">
        <v>107</v>
      </c>
      <c r="H5225" s="5" t="s">
        <v>28968</v>
      </c>
      <c r="I5225" s="4" t="s">
        <v>28969</v>
      </c>
      <c r="J5225" s="5" t="n">
        <f aca="false">LEN(K5225)</f>
        <v>18</v>
      </c>
      <c r="K5225" s="6" t="s">
        <v>28970</v>
      </c>
      <c r="L5225" s="4" t="s">
        <v>57</v>
      </c>
      <c r="M5225" s="4" t="s">
        <v>16377</v>
      </c>
    </row>
    <row r="5226" customFormat="false" ht="15.75" hidden="false" customHeight="true" outlineLevel="0" collapsed="false">
      <c r="A5226" s="4" t="n">
        <v>4324</v>
      </c>
      <c r="B5226" s="4" t="s">
        <v>28973</v>
      </c>
      <c r="C5226" s="4" t="s">
        <v>28974</v>
      </c>
      <c r="D5226" s="4" t="s">
        <v>28975</v>
      </c>
      <c r="E5226" s="5" t="s">
        <v>28976</v>
      </c>
      <c r="F5226" s="4" t="s">
        <v>28977</v>
      </c>
      <c r="G5226" s="4" t="s">
        <v>107</v>
      </c>
      <c r="H5226" s="5" t="s">
        <v>28978</v>
      </c>
      <c r="I5226" s="4" t="s">
        <v>28979</v>
      </c>
      <c r="J5226" s="5" t="n">
        <f aca="false">LEN(K5226)</f>
        <v>18</v>
      </c>
      <c r="K5226" s="6" t="s">
        <v>28980</v>
      </c>
      <c r="L5226" s="4" t="s">
        <v>31</v>
      </c>
      <c r="M5226" s="4" t="s">
        <v>1208</v>
      </c>
    </row>
    <row r="5227" customFormat="false" ht="15.75" hidden="false" customHeight="true" outlineLevel="0" collapsed="false">
      <c r="A5227" s="4" t="n">
        <v>4328</v>
      </c>
      <c r="B5227" s="4" t="s">
        <v>28981</v>
      </c>
      <c r="C5227" s="4"/>
      <c r="D5227" s="4" t="s">
        <v>28982</v>
      </c>
      <c r="E5227" s="5" t="s">
        <v>20700</v>
      </c>
      <c r="F5227" s="4" t="s">
        <v>20701</v>
      </c>
      <c r="G5227" s="4" t="s">
        <v>107</v>
      </c>
      <c r="H5227" s="5" t="s">
        <v>28983</v>
      </c>
      <c r="I5227" s="4" t="s">
        <v>28984</v>
      </c>
      <c r="J5227" s="5" t="n">
        <f aca="false">LEN(K5227)</f>
        <v>18</v>
      </c>
      <c r="K5227" s="6" t="s">
        <v>28985</v>
      </c>
      <c r="L5227" s="4" t="s">
        <v>78</v>
      </c>
      <c r="M5227" s="4" t="s">
        <v>1793</v>
      </c>
    </row>
    <row r="5228" customFormat="false" ht="15.75" hidden="false" customHeight="true" outlineLevel="0" collapsed="false">
      <c r="A5228" s="4" t="n">
        <v>4334</v>
      </c>
      <c r="B5228" s="4" t="s">
        <v>28986</v>
      </c>
      <c r="C5228" s="4"/>
      <c r="D5228" s="4" t="s">
        <v>28987</v>
      </c>
      <c r="E5228" s="5" t="s">
        <v>6102</v>
      </c>
      <c r="F5228" s="4" t="s">
        <v>6103</v>
      </c>
      <c r="G5228" s="4" t="s">
        <v>107</v>
      </c>
      <c r="H5228" s="5" t="s">
        <v>28988</v>
      </c>
      <c r="I5228" s="4" t="s">
        <v>28989</v>
      </c>
      <c r="J5228" s="5" t="n">
        <f aca="false">LEN(K5228)</f>
        <v>18</v>
      </c>
      <c r="K5228" s="10" t="s">
        <v>28990</v>
      </c>
      <c r="L5228" s="4" t="s">
        <v>78</v>
      </c>
      <c r="M5228" s="4" t="s">
        <v>2082</v>
      </c>
    </row>
    <row r="5229" customFormat="false" ht="15.75" hidden="false" customHeight="true" outlineLevel="0" collapsed="false">
      <c r="A5229" s="4" t="n">
        <v>4351</v>
      </c>
      <c r="B5229" s="4" t="s">
        <v>28991</v>
      </c>
      <c r="C5229" s="4"/>
      <c r="D5229" s="4" t="s">
        <v>28992</v>
      </c>
      <c r="E5229" s="5" t="s">
        <v>14110</v>
      </c>
      <c r="F5229" s="4" t="s">
        <v>14111</v>
      </c>
      <c r="G5229" s="4" t="s">
        <v>107</v>
      </c>
      <c r="H5229" s="5" t="s">
        <v>28993</v>
      </c>
      <c r="I5229" s="4" t="s">
        <v>28994</v>
      </c>
      <c r="J5229" s="5" t="n">
        <f aca="false">LEN(K5229)</f>
        <v>18</v>
      </c>
      <c r="K5229" s="6" t="s">
        <v>28995</v>
      </c>
      <c r="L5229" s="4" t="s">
        <v>66</v>
      </c>
      <c r="M5229" s="4" t="s">
        <v>31</v>
      </c>
    </row>
    <row r="5230" customFormat="false" ht="15.75" hidden="false" customHeight="true" outlineLevel="0" collapsed="false">
      <c r="A5230" s="4" t="n">
        <v>4365</v>
      </c>
      <c r="B5230" s="4" t="s">
        <v>28996</v>
      </c>
      <c r="C5230" s="4" t="s">
        <v>28997</v>
      </c>
      <c r="D5230" s="4" t="s">
        <v>28998</v>
      </c>
      <c r="E5230" s="5" t="s">
        <v>22787</v>
      </c>
      <c r="F5230" s="4" t="s">
        <v>14111</v>
      </c>
      <c r="G5230" s="4" t="s">
        <v>107</v>
      </c>
      <c r="H5230" s="5" t="s">
        <v>28999</v>
      </c>
      <c r="I5230" s="4" t="s">
        <v>29000</v>
      </c>
      <c r="J5230" s="5" t="n">
        <f aca="false">LEN(K5230)</f>
        <v>18</v>
      </c>
      <c r="K5230" s="6" t="s">
        <v>29001</v>
      </c>
      <c r="L5230" s="4" t="s">
        <v>31</v>
      </c>
      <c r="M5230" s="4" t="s">
        <v>1216</v>
      </c>
    </row>
    <row r="5231" customFormat="false" ht="15.75" hidden="false" customHeight="true" outlineLevel="0" collapsed="false">
      <c r="A5231" s="4" t="n">
        <v>4376</v>
      </c>
      <c r="B5231" s="4" t="s">
        <v>29002</v>
      </c>
      <c r="C5231" s="4" t="s">
        <v>29003</v>
      </c>
      <c r="D5231" s="4" t="s">
        <v>29004</v>
      </c>
      <c r="E5231" s="5" t="s">
        <v>17106</v>
      </c>
      <c r="F5231" s="4" t="s">
        <v>17107</v>
      </c>
      <c r="G5231" s="4" t="s">
        <v>107</v>
      </c>
      <c r="H5231" s="5" t="s">
        <v>29005</v>
      </c>
      <c r="I5231" s="7" t="s">
        <v>29006</v>
      </c>
      <c r="J5231" s="5" t="n">
        <f aca="false">LEN(K5231)</f>
        <v>18</v>
      </c>
      <c r="K5231" s="13" t="s">
        <v>29007</v>
      </c>
      <c r="L5231" s="4" t="s">
        <v>31</v>
      </c>
      <c r="M5231" s="4" t="s">
        <v>467</v>
      </c>
    </row>
    <row r="5232" customFormat="false" ht="15.75" hidden="false" customHeight="true" outlineLevel="0" collapsed="false">
      <c r="A5232" s="4" t="n">
        <v>4408</v>
      </c>
      <c r="B5232" s="4" t="s">
        <v>29008</v>
      </c>
      <c r="C5232" s="4" t="s">
        <v>29009</v>
      </c>
      <c r="D5232" s="4" t="s">
        <v>29010</v>
      </c>
      <c r="E5232" s="5" t="s">
        <v>28884</v>
      </c>
      <c r="F5232" s="4" t="s">
        <v>107</v>
      </c>
      <c r="G5232" s="4" t="s">
        <v>107</v>
      </c>
      <c r="H5232" s="5" t="s">
        <v>29011</v>
      </c>
      <c r="I5232" s="7" t="s">
        <v>29012</v>
      </c>
      <c r="J5232" s="5" t="n">
        <f aca="false">LEN(K5232)</f>
        <v>18</v>
      </c>
      <c r="K5232" s="13" t="str">
        <f aca="false">LOWER(SUBSTITUTE(SUBSTITUTE(SUBSTITUTE(SUBSTITUTE(SUBSTITUTE(SUBSTITUTE(SUBSTITUTE(B5232,"S.L.",""),"SL",""),"S.A.",""),"SA","")," ",""),".",""),",",""))&amp;".com"</f>
        <v>hotelcavázquez.com</v>
      </c>
      <c r="L5232" s="4" t="s">
        <v>57</v>
      </c>
      <c r="M5232" s="4" t="s">
        <v>2097</v>
      </c>
    </row>
    <row r="5233" customFormat="false" ht="15.75" hidden="false" customHeight="true" outlineLevel="0" collapsed="false">
      <c r="A5233" s="4" t="n">
        <v>4446</v>
      </c>
      <c r="B5233" s="4" t="s">
        <v>29013</v>
      </c>
      <c r="C5233" s="4" t="s">
        <v>29014</v>
      </c>
      <c r="D5233" s="4" t="s">
        <v>29015</v>
      </c>
      <c r="E5233" s="5" t="s">
        <v>4937</v>
      </c>
      <c r="F5233" s="4" t="s">
        <v>106</v>
      </c>
      <c r="G5233" s="4" t="s">
        <v>107</v>
      </c>
      <c r="H5233" s="5" t="s">
        <v>29016</v>
      </c>
      <c r="I5233" s="4" t="s">
        <v>29017</v>
      </c>
      <c r="J5233" s="5" t="n">
        <f aca="false">LEN(K5233)</f>
        <v>18</v>
      </c>
      <c r="K5233" s="6" t="s">
        <v>29018</v>
      </c>
      <c r="L5233" s="4" t="s">
        <v>31</v>
      </c>
      <c r="M5233" s="4" t="s">
        <v>6351</v>
      </c>
    </row>
    <row r="5234" customFormat="false" ht="15.75" hidden="false" customHeight="true" outlineLevel="0" collapsed="false">
      <c r="A5234" s="4" t="n">
        <v>4449</v>
      </c>
      <c r="B5234" s="4" t="s">
        <v>29019</v>
      </c>
      <c r="C5234" s="4"/>
      <c r="D5234" s="4" t="s">
        <v>29020</v>
      </c>
      <c r="E5234" s="5" t="s">
        <v>105</v>
      </c>
      <c r="F5234" s="4" t="s">
        <v>106</v>
      </c>
      <c r="G5234" s="4" t="s">
        <v>107</v>
      </c>
      <c r="H5234" s="5" t="s">
        <v>29021</v>
      </c>
      <c r="I5234" s="7" t="s">
        <v>29022</v>
      </c>
      <c r="J5234" s="5" t="n">
        <f aca="false">LEN(K5234)</f>
        <v>18</v>
      </c>
      <c r="K5234" s="6" t="s">
        <v>29023</v>
      </c>
      <c r="L5234" s="4" t="s">
        <v>21</v>
      </c>
      <c r="M5234" s="4" t="s">
        <v>31</v>
      </c>
    </row>
    <row r="5235" customFormat="false" ht="15.75" hidden="false" customHeight="true" outlineLevel="0" collapsed="false">
      <c r="A5235" s="4" t="n">
        <v>4450</v>
      </c>
      <c r="B5235" s="4" t="s">
        <v>29024</v>
      </c>
      <c r="C5235" s="4"/>
      <c r="D5235" s="4" t="s">
        <v>29025</v>
      </c>
      <c r="E5235" s="5" t="s">
        <v>105</v>
      </c>
      <c r="F5235" s="4" t="s">
        <v>106</v>
      </c>
      <c r="G5235" s="4" t="s">
        <v>107</v>
      </c>
      <c r="H5235" s="5" t="s">
        <v>29021</v>
      </c>
      <c r="I5235" s="7" t="s">
        <v>29026</v>
      </c>
      <c r="J5235" s="5" t="n">
        <f aca="false">LEN(K5235)</f>
        <v>18</v>
      </c>
      <c r="K5235" s="13" t="s">
        <v>28962</v>
      </c>
      <c r="L5235" s="4" t="s">
        <v>31</v>
      </c>
      <c r="M5235" s="4" t="s">
        <v>232</v>
      </c>
    </row>
    <row r="5236" customFormat="false" ht="15.75" hidden="false" customHeight="true" outlineLevel="0" collapsed="false">
      <c r="A5236" s="4" t="n">
        <v>4453</v>
      </c>
      <c r="B5236" s="4" t="s">
        <v>29027</v>
      </c>
      <c r="C5236" s="4"/>
      <c r="D5236" s="4" t="s">
        <v>29028</v>
      </c>
      <c r="E5236" s="5" t="s">
        <v>105</v>
      </c>
      <c r="F5236" s="4" t="s">
        <v>106</v>
      </c>
      <c r="G5236" s="4" t="s">
        <v>107</v>
      </c>
      <c r="H5236" s="5" t="s">
        <v>29029</v>
      </c>
      <c r="I5236" s="4" t="s">
        <v>29030</v>
      </c>
      <c r="J5236" s="5" t="n">
        <f aca="false">LEN(K5236)</f>
        <v>18</v>
      </c>
      <c r="K5236" s="6" t="s">
        <v>29031</v>
      </c>
      <c r="L5236" s="4" t="s">
        <v>66</v>
      </c>
      <c r="M5236" s="4" t="s">
        <v>3523</v>
      </c>
    </row>
    <row r="5237" customFormat="false" ht="15.75" hidden="false" customHeight="true" outlineLevel="0" collapsed="false">
      <c r="A5237" s="4" t="n">
        <v>4486</v>
      </c>
      <c r="B5237" s="4" t="s">
        <v>29032</v>
      </c>
      <c r="C5237" s="4"/>
      <c r="D5237" s="4" t="s">
        <v>29033</v>
      </c>
      <c r="E5237" s="5" t="s">
        <v>2024</v>
      </c>
      <c r="F5237" s="4" t="s">
        <v>106</v>
      </c>
      <c r="G5237" s="4" t="s">
        <v>107</v>
      </c>
      <c r="H5237" s="5" t="s">
        <v>29034</v>
      </c>
      <c r="I5237" s="4" t="s">
        <v>29035</v>
      </c>
      <c r="J5237" s="5" t="n">
        <f aca="false">LEN(K5237)</f>
        <v>18</v>
      </c>
      <c r="K5237" s="6" t="str">
        <f aca="false">LOWER(SUBSTITUTE(SUBSTITUTE(SUBSTITUTE(SUBSTITUTE(SUBSTITUTE(SUBSTITUTE(SUBSTITUTE(B5237,"S.L.",""),"SL",""),"S.A.",""),"SA","")," ",""),".",""),",",""))&amp;".com"</f>
        <v>kirwanespañola.com</v>
      </c>
      <c r="L5237" s="4" t="s">
        <v>21</v>
      </c>
      <c r="M5237" s="4" t="s">
        <v>31</v>
      </c>
    </row>
    <row r="5238" customFormat="false" ht="15.75" hidden="false" customHeight="true" outlineLevel="0" collapsed="false">
      <c r="A5238" s="4" t="n">
        <v>4511</v>
      </c>
      <c r="B5238" s="4" t="s">
        <v>29036</v>
      </c>
      <c r="C5238" s="4"/>
      <c r="D5238" s="4" t="s">
        <v>29037</v>
      </c>
      <c r="E5238" s="5" t="s">
        <v>4937</v>
      </c>
      <c r="F5238" s="4" t="s">
        <v>106</v>
      </c>
      <c r="G5238" s="4" t="s">
        <v>107</v>
      </c>
      <c r="H5238" s="5" t="s">
        <v>29038</v>
      </c>
      <c r="I5238" s="4" t="s">
        <v>29039</v>
      </c>
      <c r="J5238" s="5" t="n">
        <f aca="false">LEN(K5238)</f>
        <v>18</v>
      </c>
      <c r="K5238" s="6" t="s">
        <v>29040</v>
      </c>
      <c r="L5238" s="4" t="s">
        <v>31</v>
      </c>
      <c r="M5238" s="4" t="s">
        <v>31</v>
      </c>
    </row>
    <row r="5239" customFormat="false" ht="15.75" hidden="false" customHeight="true" outlineLevel="0" collapsed="false">
      <c r="A5239" s="4" t="n">
        <v>4517</v>
      </c>
      <c r="B5239" s="4" t="s">
        <v>29041</v>
      </c>
      <c r="C5239" s="4"/>
      <c r="D5239" s="4" t="s">
        <v>29028</v>
      </c>
      <c r="E5239" s="5" t="s">
        <v>105</v>
      </c>
      <c r="F5239" s="4" t="s">
        <v>106</v>
      </c>
      <c r="G5239" s="4" t="s">
        <v>107</v>
      </c>
      <c r="H5239" s="5" t="s">
        <v>29042</v>
      </c>
      <c r="I5239" s="7" t="s">
        <v>29030</v>
      </c>
      <c r="J5239" s="5" t="n">
        <f aca="false">LEN(K5239)</f>
        <v>18</v>
      </c>
      <c r="K5239" s="13" t="s">
        <v>29031</v>
      </c>
      <c r="L5239" s="4" t="s">
        <v>78</v>
      </c>
      <c r="M5239" s="4" t="s">
        <v>502</v>
      </c>
    </row>
    <row r="5240" customFormat="false" ht="15.75" hidden="false" customHeight="true" outlineLevel="0" collapsed="false">
      <c r="A5240" s="4" t="n">
        <v>4526</v>
      </c>
      <c r="B5240" s="4" t="s">
        <v>29043</v>
      </c>
      <c r="C5240" s="4" t="s">
        <v>29044</v>
      </c>
      <c r="D5240" s="4" t="s">
        <v>29045</v>
      </c>
      <c r="E5240" s="5" t="s">
        <v>7570</v>
      </c>
      <c r="F5240" s="4" t="s">
        <v>7571</v>
      </c>
      <c r="G5240" s="4" t="s">
        <v>107</v>
      </c>
      <c r="H5240" s="5" t="s">
        <v>29046</v>
      </c>
      <c r="I5240" s="7" t="s">
        <v>29047</v>
      </c>
      <c r="J5240" s="5" t="n">
        <f aca="false">LEN(K5240)</f>
        <v>18</v>
      </c>
      <c r="K5240" s="6" t="s">
        <v>29048</v>
      </c>
      <c r="L5240" s="4" t="s">
        <v>21</v>
      </c>
      <c r="M5240" s="4" t="s">
        <v>877</v>
      </c>
    </row>
    <row r="5241" customFormat="false" ht="15.75" hidden="false" customHeight="true" outlineLevel="0" collapsed="false">
      <c r="A5241" s="4" t="n">
        <v>4532</v>
      </c>
      <c r="B5241" s="4" t="s">
        <v>29049</v>
      </c>
      <c r="C5241" s="4" t="s">
        <v>29050</v>
      </c>
      <c r="D5241" s="4" t="s">
        <v>29051</v>
      </c>
      <c r="E5241" s="5" t="s">
        <v>7570</v>
      </c>
      <c r="F5241" s="4" t="s">
        <v>7571</v>
      </c>
      <c r="G5241" s="4" t="s">
        <v>107</v>
      </c>
      <c r="H5241" s="5" t="s">
        <v>29052</v>
      </c>
      <c r="I5241" s="4" t="s">
        <v>29053</v>
      </c>
      <c r="J5241" s="5" t="n">
        <f aca="false">LEN(K5241)</f>
        <v>18</v>
      </c>
      <c r="K5241" s="6" t="s">
        <v>29054</v>
      </c>
      <c r="L5241" s="4" t="s">
        <v>78</v>
      </c>
      <c r="M5241" s="4" t="s">
        <v>1016</v>
      </c>
    </row>
    <row r="5242" customFormat="false" ht="15.75" hidden="false" customHeight="true" outlineLevel="0" collapsed="false">
      <c r="A5242" s="4" t="n">
        <v>4538</v>
      </c>
      <c r="B5242" s="4" t="s">
        <v>372</v>
      </c>
      <c r="C5242" s="4" t="s">
        <v>29055</v>
      </c>
      <c r="D5242" s="4" t="s">
        <v>29056</v>
      </c>
      <c r="E5242" s="5" t="s">
        <v>7570</v>
      </c>
      <c r="F5242" s="4" t="s">
        <v>7571</v>
      </c>
      <c r="G5242" s="4" t="s">
        <v>107</v>
      </c>
      <c r="H5242" s="5" t="s">
        <v>29057</v>
      </c>
      <c r="I5242" s="7" t="s">
        <v>29058</v>
      </c>
      <c r="J5242" s="5" t="n">
        <f aca="false">LEN(K5242)</f>
        <v>18</v>
      </c>
      <c r="K5242" s="13" t="s">
        <v>29054</v>
      </c>
      <c r="L5242" s="4" t="s">
        <v>31</v>
      </c>
      <c r="M5242" s="4" t="s">
        <v>695</v>
      </c>
      <c r="N5242" s="1"/>
    </row>
    <row r="5243" customFormat="false" ht="15.75" hidden="false" customHeight="true" outlineLevel="0" collapsed="false">
      <c r="A5243" s="4" t="n">
        <v>4570</v>
      </c>
      <c r="B5243" s="4" t="s">
        <v>29059</v>
      </c>
      <c r="C5243" s="4"/>
      <c r="D5243" s="4" t="s">
        <v>29060</v>
      </c>
      <c r="E5243" s="5" t="s">
        <v>29061</v>
      </c>
      <c r="F5243" s="4" t="s">
        <v>712</v>
      </c>
      <c r="G5243" s="4" t="s">
        <v>107</v>
      </c>
      <c r="H5243" s="5" t="s">
        <v>29062</v>
      </c>
      <c r="I5243" s="4" t="s">
        <v>29063</v>
      </c>
      <c r="J5243" s="5" t="n">
        <f aca="false">LEN(K5243)</f>
        <v>18</v>
      </c>
      <c r="K5243" s="6" t="s">
        <v>29064</v>
      </c>
      <c r="L5243" s="4" t="s">
        <v>21</v>
      </c>
      <c r="M5243" s="4" t="s">
        <v>22</v>
      </c>
    </row>
    <row r="5244" customFormat="false" ht="15.75" hidden="false" customHeight="true" outlineLevel="0" collapsed="false">
      <c r="A5244" s="4" t="n">
        <v>4583</v>
      </c>
      <c r="B5244" s="4" t="s">
        <v>29065</v>
      </c>
      <c r="C5244" s="4"/>
      <c r="D5244" s="4" t="s">
        <v>29066</v>
      </c>
      <c r="E5244" s="5" t="s">
        <v>7546</v>
      </c>
      <c r="F5244" s="4" t="s">
        <v>7547</v>
      </c>
      <c r="G5244" s="4" t="s">
        <v>107</v>
      </c>
      <c r="H5244" s="5" t="s">
        <v>29067</v>
      </c>
      <c r="I5244" s="4" t="s">
        <v>29068</v>
      </c>
      <c r="J5244" s="5" t="n">
        <f aca="false">LEN(K5244)</f>
        <v>18</v>
      </c>
      <c r="K5244" s="6" t="s">
        <v>29069</v>
      </c>
      <c r="L5244" s="4" t="s">
        <v>21</v>
      </c>
      <c r="M5244" s="4" t="s">
        <v>1005</v>
      </c>
    </row>
    <row r="5245" customFormat="false" ht="15.75" hidden="false" customHeight="true" outlineLevel="0" collapsed="false">
      <c r="A5245" s="4" t="n">
        <v>4584</v>
      </c>
      <c r="B5245" s="4" t="s">
        <v>29070</v>
      </c>
      <c r="C5245" s="4" t="s">
        <v>29071</v>
      </c>
      <c r="D5245" s="4" t="s">
        <v>29072</v>
      </c>
      <c r="E5245" s="5" t="s">
        <v>7584</v>
      </c>
      <c r="F5245" s="4" t="s">
        <v>7585</v>
      </c>
      <c r="G5245" s="4" t="s">
        <v>948</v>
      </c>
      <c r="H5245" s="5" t="s">
        <v>29073</v>
      </c>
      <c r="I5245" s="4" t="s">
        <v>29074</v>
      </c>
      <c r="J5245" s="5" t="n">
        <f aca="false">LEN(K5245)</f>
        <v>18</v>
      </c>
      <c r="K5245" s="6" t="str">
        <f aca="false">LOWER(SUBSTITUTE(SUBSTITUTE(SUBSTITUTE(SUBSTITUTE(SUBSTITUTE(SUBSTITUTE(SUBSTITUTE(B5245,"S.L.",""),"SL",""),"S.A.",""),"SA","")," ",""),".",""),",",""))&amp;".com"</f>
        <v>palaciodeubeda.com</v>
      </c>
      <c r="L5245" s="4" t="s">
        <v>21</v>
      </c>
      <c r="M5245" s="4" t="s">
        <v>31</v>
      </c>
    </row>
    <row r="5246" customFormat="false" ht="15.75" hidden="false" customHeight="true" outlineLevel="0" collapsed="false">
      <c r="A5246" s="4" t="n">
        <v>4594</v>
      </c>
      <c r="B5246" s="4" t="s">
        <v>9678</v>
      </c>
      <c r="C5246" s="4" t="s">
        <v>29075</v>
      </c>
      <c r="D5246" s="4" t="s">
        <v>29076</v>
      </c>
      <c r="E5246" s="5" t="s">
        <v>29077</v>
      </c>
      <c r="F5246" s="4" t="s">
        <v>948</v>
      </c>
      <c r="G5246" s="4" t="s">
        <v>948</v>
      </c>
      <c r="H5246" s="5" t="s">
        <v>29078</v>
      </c>
      <c r="I5246" s="4" t="s">
        <v>29079</v>
      </c>
      <c r="J5246" s="5" t="n">
        <f aca="false">LEN(K5246)</f>
        <v>18</v>
      </c>
      <c r="K5246" s="6" t="s">
        <v>29080</v>
      </c>
      <c r="L5246" s="4" t="s">
        <v>31</v>
      </c>
      <c r="M5246" s="4" t="s">
        <v>1216</v>
      </c>
    </row>
    <row r="5247" customFormat="false" ht="15.75" hidden="false" customHeight="true" outlineLevel="0" collapsed="false">
      <c r="A5247" s="4" t="n">
        <v>4598</v>
      </c>
      <c r="B5247" s="4" t="s">
        <v>29081</v>
      </c>
      <c r="C5247" s="4" t="s">
        <v>29082</v>
      </c>
      <c r="D5247" s="4" t="s">
        <v>29083</v>
      </c>
      <c r="E5247" s="5" t="s">
        <v>29084</v>
      </c>
      <c r="F5247" s="4" t="s">
        <v>948</v>
      </c>
      <c r="G5247" s="4" t="s">
        <v>948</v>
      </c>
      <c r="H5247" s="5" t="s">
        <v>29085</v>
      </c>
      <c r="I5247" s="7" t="s">
        <v>29086</v>
      </c>
      <c r="J5247" s="5" t="n">
        <f aca="false">LEN(K5247)</f>
        <v>18</v>
      </c>
      <c r="K5247" s="6" t="s">
        <v>29087</v>
      </c>
      <c r="L5247" s="4" t="s">
        <v>31</v>
      </c>
      <c r="M5247" s="4" t="s">
        <v>2429</v>
      </c>
    </row>
    <row r="5248" customFormat="false" ht="15.75" hidden="false" customHeight="true" outlineLevel="0" collapsed="false">
      <c r="A5248" s="4" t="n">
        <v>4659</v>
      </c>
      <c r="B5248" s="4" t="s">
        <v>23313</v>
      </c>
      <c r="C5248" s="4" t="s">
        <v>29088</v>
      </c>
      <c r="D5248" s="4" t="s">
        <v>29089</v>
      </c>
      <c r="E5248" s="5" t="s">
        <v>1473</v>
      </c>
      <c r="F5248" s="4" t="s">
        <v>1404</v>
      </c>
      <c r="G5248" s="4" t="s">
        <v>948</v>
      </c>
      <c r="H5248" s="5" t="s">
        <v>29090</v>
      </c>
      <c r="I5248" s="4" t="s">
        <v>29091</v>
      </c>
      <c r="J5248" s="5" t="n">
        <f aca="false">LEN(K5248)</f>
        <v>18</v>
      </c>
      <c r="K5248" s="10" t="s">
        <v>29092</v>
      </c>
      <c r="L5248" s="4" t="s">
        <v>57</v>
      </c>
      <c r="M5248" s="4" t="s">
        <v>3415</v>
      </c>
    </row>
    <row r="5249" customFormat="false" ht="15.75" hidden="false" customHeight="true" outlineLevel="0" collapsed="false">
      <c r="A5249" s="4" t="n">
        <v>4661</v>
      </c>
      <c r="B5249" s="4" t="s">
        <v>29093</v>
      </c>
      <c r="C5249" s="4"/>
      <c r="D5249" s="4" t="s">
        <v>29094</v>
      </c>
      <c r="E5249" s="5" t="s">
        <v>1473</v>
      </c>
      <c r="F5249" s="4" t="s">
        <v>1404</v>
      </c>
      <c r="G5249" s="4" t="s">
        <v>948</v>
      </c>
      <c r="H5249" s="5" t="s">
        <v>29095</v>
      </c>
      <c r="I5249" s="4" t="s">
        <v>29096</v>
      </c>
      <c r="J5249" s="5" t="n">
        <f aca="false">LEN(K5249)</f>
        <v>18</v>
      </c>
      <c r="K5249" s="6" t="str">
        <f aca="false">LOWER(SUBSTITUTE(SUBSTITUTE(SUBSTITUTE(SUBSTITUTE(SUBSTITUTE(SUBSTITUTE(SUBSTITUTE(B5249,"S.L.",""),"SL",""),"S.A.",""),"SA","")," ",""),".",""),",",""))&amp;".com"</f>
        <v>llanosdearance.com</v>
      </c>
      <c r="L5249" s="4" t="s">
        <v>21</v>
      </c>
      <c r="M5249" s="4" t="s">
        <v>31</v>
      </c>
    </row>
    <row r="5250" customFormat="false" ht="15.75" hidden="false" customHeight="true" outlineLevel="0" collapsed="false">
      <c r="A5250" s="4" t="n">
        <v>4667</v>
      </c>
      <c r="B5250" s="4" t="s">
        <v>29097</v>
      </c>
      <c r="C5250" s="4"/>
      <c r="D5250" s="4" t="s">
        <v>29098</v>
      </c>
      <c r="E5250" s="5" t="s">
        <v>9378</v>
      </c>
      <c r="F5250" s="4" t="s">
        <v>9379</v>
      </c>
      <c r="G5250" s="4" t="s">
        <v>948</v>
      </c>
      <c r="H5250" s="5" t="s">
        <v>29099</v>
      </c>
      <c r="I5250" s="7" t="s">
        <v>29100</v>
      </c>
      <c r="J5250" s="5" t="n">
        <f aca="false">LEN(K5250)</f>
        <v>18</v>
      </c>
      <c r="K5250" s="6" t="s">
        <v>29101</v>
      </c>
      <c r="L5250" s="4" t="s">
        <v>57</v>
      </c>
      <c r="M5250" s="4" t="s">
        <v>1793</v>
      </c>
    </row>
    <row r="5251" customFormat="false" ht="15.75" hidden="false" customHeight="true" outlineLevel="0" collapsed="false">
      <c r="A5251" s="4" t="n">
        <v>4684</v>
      </c>
      <c r="B5251" s="4" t="s">
        <v>29102</v>
      </c>
      <c r="C5251" s="4" t="s">
        <v>29103</v>
      </c>
      <c r="D5251" s="4" t="s">
        <v>29104</v>
      </c>
      <c r="E5251" s="5" t="s">
        <v>29105</v>
      </c>
      <c r="F5251" s="4" t="s">
        <v>9379</v>
      </c>
      <c r="G5251" s="4" t="s">
        <v>948</v>
      </c>
      <c r="H5251" s="5" t="s">
        <v>29106</v>
      </c>
      <c r="I5251" s="4" t="s">
        <v>29107</v>
      </c>
      <c r="J5251" s="5" t="n">
        <f aca="false">LEN(K5251)</f>
        <v>18</v>
      </c>
      <c r="K5251" s="6" t="s">
        <v>29108</v>
      </c>
      <c r="L5251" s="4" t="s">
        <v>66</v>
      </c>
      <c r="M5251" s="4" t="s">
        <v>326</v>
      </c>
    </row>
    <row r="5252" customFormat="false" ht="15.75" hidden="false" customHeight="true" outlineLevel="0" collapsed="false">
      <c r="A5252" s="4" t="n">
        <v>4695</v>
      </c>
      <c r="B5252" s="4" t="s">
        <v>29109</v>
      </c>
      <c r="C5252" s="4"/>
      <c r="D5252" s="4" t="s">
        <v>29110</v>
      </c>
      <c r="E5252" s="5" t="s">
        <v>7584</v>
      </c>
      <c r="F5252" s="4" t="s">
        <v>7585</v>
      </c>
      <c r="G5252" s="4" t="s">
        <v>948</v>
      </c>
      <c r="H5252" s="5" t="s">
        <v>29111</v>
      </c>
      <c r="I5252" s="7" t="s">
        <v>29112</v>
      </c>
      <c r="J5252" s="5" t="n">
        <f aca="false">LEN(K5252)</f>
        <v>18</v>
      </c>
      <c r="K5252" s="13" t="s">
        <v>29113</v>
      </c>
      <c r="L5252" s="4" t="s">
        <v>637</v>
      </c>
      <c r="M5252" s="4" t="s">
        <v>336</v>
      </c>
    </row>
    <row r="5253" customFormat="false" ht="15.75" hidden="false" customHeight="true" outlineLevel="0" collapsed="false">
      <c r="A5253" s="4" t="n">
        <v>4710</v>
      </c>
      <c r="B5253" s="4" t="s">
        <v>29114</v>
      </c>
      <c r="C5253" s="4"/>
      <c r="D5253" s="4" t="s">
        <v>29115</v>
      </c>
      <c r="E5253" s="5" t="s">
        <v>371</v>
      </c>
      <c r="F5253" s="4" t="s">
        <v>372</v>
      </c>
      <c r="G5253" s="4" t="s">
        <v>372</v>
      </c>
      <c r="H5253" s="5" t="s">
        <v>29116</v>
      </c>
      <c r="I5253" s="7" t="s">
        <v>29117</v>
      </c>
      <c r="J5253" s="5" t="n">
        <f aca="false">LEN(K5253)</f>
        <v>18</v>
      </c>
      <c r="K5253" s="13" t="s">
        <v>29118</v>
      </c>
      <c r="L5253" s="4" t="s">
        <v>31</v>
      </c>
      <c r="M5253" s="4" t="s">
        <v>3203</v>
      </c>
    </row>
    <row r="5254" customFormat="false" ht="15.75" hidden="false" customHeight="true" outlineLevel="0" collapsed="false">
      <c r="A5254" s="4" t="n">
        <v>4711</v>
      </c>
      <c r="B5254" s="4" t="s">
        <v>29119</v>
      </c>
      <c r="C5254" s="4" t="s">
        <v>29120</v>
      </c>
      <c r="D5254" s="4" t="s">
        <v>29121</v>
      </c>
      <c r="E5254" s="5" t="s">
        <v>2818</v>
      </c>
      <c r="F5254" s="4" t="s">
        <v>372</v>
      </c>
      <c r="G5254" s="4" t="s">
        <v>372</v>
      </c>
      <c r="H5254" s="5" t="s">
        <v>29122</v>
      </c>
      <c r="I5254" s="7" t="s">
        <v>29123</v>
      </c>
      <c r="J5254" s="5" t="n">
        <f aca="false">LEN(K5254)</f>
        <v>18</v>
      </c>
      <c r="K5254" s="6" t="s">
        <v>29124</v>
      </c>
      <c r="L5254" s="4" t="s">
        <v>21</v>
      </c>
      <c r="M5254" s="4" t="s">
        <v>3523</v>
      </c>
    </row>
    <row r="5255" customFormat="false" ht="15.75" hidden="false" customHeight="true" outlineLevel="0" collapsed="false">
      <c r="A5255" s="4" t="n">
        <v>4741</v>
      </c>
      <c r="B5255" s="4" t="s">
        <v>20224</v>
      </c>
      <c r="C5255" s="4" t="s">
        <v>29125</v>
      </c>
      <c r="D5255" s="4" t="s">
        <v>29126</v>
      </c>
      <c r="E5255" s="5" t="s">
        <v>455</v>
      </c>
      <c r="F5255" s="4" t="s">
        <v>372</v>
      </c>
      <c r="G5255" s="4" t="s">
        <v>372</v>
      </c>
      <c r="H5255" s="5" t="s">
        <v>29127</v>
      </c>
      <c r="I5255" s="4" t="s">
        <v>29128</v>
      </c>
      <c r="J5255" s="5" t="n">
        <f aca="false">LEN(K5255)</f>
        <v>18</v>
      </c>
      <c r="K5255" s="6" t="s">
        <v>29129</v>
      </c>
      <c r="L5255" s="4" t="s">
        <v>21</v>
      </c>
      <c r="M5255" s="4" t="s">
        <v>2896</v>
      </c>
    </row>
    <row r="5256" customFormat="false" ht="15.75" hidden="false" customHeight="true" outlineLevel="0" collapsed="false">
      <c r="A5256" s="4" t="n">
        <v>4746</v>
      </c>
      <c r="B5256" s="4" t="s">
        <v>24353</v>
      </c>
      <c r="C5256" s="4" t="s">
        <v>29130</v>
      </c>
      <c r="D5256" s="4" t="s">
        <v>29131</v>
      </c>
      <c r="E5256" s="5" t="s">
        <v>455</v>
      </c>
      <c r="F5256" s="4" t="s">
        <v>372</v>
      </c>
      <c r="G5256" s="4" t="s">
        <v>372</v>
      </c>
      <c r="H5256" s="5" t="s">
        <v>29132</v>
      </c>
      <c r="I5256" s="4" t="s">
        <v>29133</v>
      </c>
      <c r="J5256" s="5" t="n">
        <f aca="false">LEN(K5256)</f>
        <v>18</v>
      </c>
      <c r="K5256" s="6" t="s">
        <v>29134</v>
      </c>
      <c r="L5256" s="4" t="s">
        <v>57</v>
      </c>
      <c r="M5256" s="4" t="s">
        <v>794</v>
      </c>
    </row>
    <row r="5257" customFormat="false" ht="27.75" hidden="false" customHeight="true" outlineLevel="0" collapsed="false">
      <c r="A5257" s="4" t="n">
        <v>4755</v>
      </c>
      <c r="B5257" s="4" t="s">
        <v>29135</v>
      </c>
      <c r="C5257" s="4" t="s">
        <v>29136</v>
      </c>
      <c r="D5257" s="4" t="s">
        <v>29137</v>
      </c>
      <c r="E5257" s="5" t="s">
        <v>29138</v>
      </c>
      <c r="F5257" s="4" t="s">
        <v>372</v>
      </c>
      <c r="G5257" s="4" t="s">
        <v>372</v>
      </c>
      <c r="H5257" s="5" t="s">
        <v>29139</v>
      </c>
      <c r="I5257" s="7" t="s">
        <v>29140</v>
      </c>
      <c r="J5257" s="5" t="n">
        <f aca="false">LEN(K5257)</f>
        <v>18</v>
      </c>
      <c r="K5257" s="13" t="s">
        <v>27461</v>
      </c>
      <c r="L5257" s="4" t="s">
        <v>66</v>
      </c>
      <c r="M5257" s="4" t="s">
        <v>29141</v>
      </c>
    </row>
    <row r="5258" customFormat="false" ht="15.75" hidden="false" customHeight="true" outlineLevel="0" collapsed="false">
      <c r="A5258" s="4" t="n">
        <v>4785</v>
      </c>
      <c r="B5258" s="4" t="s">
        <v>29142</v>
      </c>
      <c r="C5258" s="4" t="s">
        <v>29143</v>
      </c>
      <c r="D5258" s="4" t="s">
        <v>29144</v>
      </c>
      <c r="E5258" s="5" t="s">
        <v>1675</v>
      </c>
      <c r="F5258" s="4" t="s">
        <v>372</v>
      </c>
      <c r="G5258" s="4" t="s">
        <v>372</v>
      </c>
      <c r="H5258" s="5" t="s">
        <v>29145</v>
      </c>
      <c r="I5258" s="7" t="s">
        <v>29146</v>
      </c>
      <c r="J5258" s="5" t="n">
        <f aca="false">LEN(K5258)</f>
        <v>18</v>
      </c>
      <c r="K5258" s="13" t="s">
        <v>29147</v>
      </c>
      <c r="L5258" s="4" t="s">
        <v>57</v>
      </c>
      <c r="M5258" s="4" t="s">
        <v>3470</v>
      </c>
    </row>
    <row r="5259" customFormat="false" ht="15.75" hidden="false" customHeight="true" outlineLevel="0" collapsed="false">
      <c r="A5259" s="4" t="n">
        <v>4788</v>
      </c>
      <c r="B5259" s="4" t="s">
        <v>29148</v>
      </c>
      <c r="C5259" s="4" t="s">
        <v>29149</v>
      </c>
      <c r="D5259" s="4" t="s">
        <v>29150</v>
      </c>
      <c r="E5259" s="5" t="s">
        <v>471</v>
      </c>
      <c r="F5259" s="4" t="s">
        <v>372</v>
      </c>
      <c r="G5259" s="4" t="s">
        <v>372</v>
      </c>
      <c r="H5259" s="5" t="s">
        <v>29151</v>
      </c>
      <c r="I5259" s="4" t="s">
        <v>29152</v>
      </c>
      <c r="J5259" s="5" t="n">
        <f aca="false">LEN(K5259)</f>
        <v>18</v>
      </c>
      <c r="K5259" s="6" t="s">
        <v>29153</v>
      </c>
      <c r="L5259" s="4" t="s">
        <v>31</v>
      </c>
      <c r="M5259" s="4" t="s">
        <v>294</v>
      </c>
    </row>
    <row r="5260" customFormat="false" ht="15.75" hidden="false" customHeight="true" outlineLevel="0" collapsed="false">
      <c r="A5260" s="4" t="n">
        <v>4798</v>
      </c>
      <c r="B5260" s="4" t="s">
        <v>29154</v>
      </c>
      <c r="C5260" s="4" t="s">
        <v>29155</v>
      </c>
      <c r="D5260" s="4" t="s">
        <v>29156</v>
      </c>
      <c r="E5260" s="5" t="s">
        <v>4134</v>
      </c>
      <c r="F5260" s="4" t="s">
        <v>372</v>
      </c>
      <c r="G5260" s="4" t="s">
        <v>372</v>
      </c>
      <c r="H5260" s="5" t="s">
        <v>29157</v>
      </c>
      <c r="I5260" s="4" t="s">
        <v>29158</v>
      </c>
      <c r="J5260" s="5" t="n">
        <f aca="false">LEN(K5260)</f>
        <v>18</v>
      </c>
      <c r="K5260" s="6" t="s">
        <v>29159</v>
      </c>
      <c r="L5260" s="4" t="s">
        <v>21</v>
      </c>
      <c r="M5260" s="4" t="s">
        <v>133</v>
      </c>
    </row>
    <row r="5261" customFormat="false" ht="15.75" hidden="false" customHeight="true" outlineLevel="0" collapsed="false">
      <c r="A5261" s="4" t="n">
        <v>4833</v>
      </c>
      <c r="B5261" s="4" t="s">
        <v>29160</v>
      </c>
      <c r="C5261" s="4" t="s">
        <v>29161</v>
      </c>
      <c r="D5261" s="4" t="s">
        <v>29162</v>
      </c>
      <c r="E5261" s="5" t="s">
        <v>4968</v>
      </c>
      <c r="F5261" s="4" t="s">
        <v>4969</v>
      </c>
      <c r="G5261" s="4" t="s">
        <v>372</v>
      </c>
      <c r="H5261" s="5" t="s">
        <v>29163</v>
      </c>
      <c r="I5261" s="7" t="s">
        <v>29164</v>
      </c>
      <c r="J5261" s="5" t="n">
        <f aca="false">LEN(K5261)</f>
        <v>18</v>
      </c>
      <c r="K5261" s="5" t="s">
        <v>29165</v>
      </c>
      <c r="L5261" s="4" t="s">
        <v>21</v>
      </c>
      <c r="M5261" s="4" t="s">
        <v>996</v>
      </c>
    </row>
    <row r="5262" customFormat="false" ht="15.75" hidden="false" customHeight="true" outlineLevel="0" collapsed="false">
      <c r="A5262" s="4" t="n">
        <v>4863</v>
      </c>
      <c r="B5262" s="4" t="s">
        <v>29166</v>
      </c>
      <c r="C5262" s="4"/>
      <c r="D5262" s="4" t="s">
        <v>29167</v>
      </c>
      <c r="E5262" s="5" t="s">
        <v>7610</v>
      </c>
      <c r="F5262" s="4" t="s">
        <v>372</v>
      </c>
      <c r="G5262" s="4" t="s">
        <v>372</v>
      </c>
      <c r="H5262" s="5" t="s">
        <v>29168</v>
      </c>
      <c r="I5262" s="7" t="s">
        <v>29169</v>
      </c>
      <c r="J5262" s="5" t="n">
        <f aca="false">LEN(K5262)</f>
        <v>18</v>
      </c>
      <c r="K5262" s="13" t="str">
        <f aca="false">LOWER(SUBSTITUTE(SUBSTITUTE(SUBSTITUTE(SUBSTITUTE(SUBSTITUTE(SUBSTITUTE(SUBSTITUTE(B5262,"S.L.",""),"SL",""),"S.A.",""),"SA","")," ",""),".",""),",",""))&amp;".com"</f>
        <v>centuriapalace.com</v>
      </c>
      <c r="L5262" s="4" t="s">
        <v>21</v>
      </c>
      <c r="M5262" s="4" t="s">
        <v>31</v>
      </c>
    </row>
    <row r="5263" customFormat="false" ht="15.75" hidden="false" customHeight="true" outlineLevel="0" collapsed="false">
      <c r="A5263" s="4" t="n">
        <v>4875</v>
      </c>
      <c r="B5263" s="4" t="s">
        <v>29170</v>
      </c>
      <c r="C5263" s="4" t="s">
        <v>29171</v>
      </c>
      <c r="D5263" s="4" t="s">
        <v>29172</v>
      </c>
      <c r="E5263" s="5" t="s">
        <v>7627</v>
      </c>
      <c r="F5263" s="4" t="s">
        <v>7628</v>
      </c>
      <c r="G5263" s="4" t="s">
        <v>372</v>
      </c>
      <c r="H5263" s="5" t="s">
        <v>29173</v>
      </c>
      <c r="I5263" s="4" t="s">
        <v>29174</v>
      </c>
      <c r="J5263" s="5" t="n">
        <f aca="false">LEN(K5263)</f>
        <v>18</v>
      </c>
      <c r="K5263" s="6" t="s">
        <v>29147</v>
      </c>
      <c r="L5263" s="4" t="s">
        <v>31</v>
      </c>
      <c r="M5263" s="4" t="s">
        <v>4806</v>
      </c>
    </row>
    <row r="5264" customFormat="false" ht="15.75" hidden="false" customHeight="true" outlineLevel="0" collapsed="false">
      <c r="A5264" s="4" t="n">
        <v>4882</v>
      </c>
      <c r="B5264" s="4" t="s">
        <v>29175</v>
      </c>
      <c r="C5264" s="4" t="s">
        <v>29176</v>
      </c>
      <c r="D5264" s="4" t="s">
        <v>29177</v>
      </c>
      <c r="E5264" s="5" t="s">
        <v>471</v>
      </c>
      <c r="F5264" s="4" t="s">
        <v>372</v>
      </c>
      <c r="G5264" s="4" t="s">
        <v>372</v>
      </c>
      <c r="H5264" s="5" t="s">
        <v>29178</v>
      </c>
      <c r="I5264" s="4" t="s">
        <v>29179</v>
      </c>
      <c r="J5264" s="5" t="n">
        <f aca="false">LEN(K5264)</f>
        <v>18</v>
      </c>
      <c r="K5264" s="6" t="s">
        <v>29180</v>
      </c>
      <c r="L5264" s="4" t="s">
        <v>78</v>
      </c>
      <c r="M5264" s="4" t="s">
        <v>577</v>
      </c>
    </row>
    <row r="5265" customFormat="false" ht="15.75" hidden="false" customHeight="true" outlineLevel="0" collapsed="false">
      <c r="A5265" s="4" t="n">
        <v>4905</v>
      </c>
      <c r="B5265" s="4" t="s">
        <v>29181</v>
      </c>
      <c r="C5265" s="4"/>
      <c r="D5265" s="4" t="s">
        <v>29182</v>
      </c>
      <c r="E5265" s="5" t="s">
        <v>6230</v>
      </c>
      <c r="F5265" s="4" t="s">
        <v>6231</v>
      </c>
      <c r="G5265" s="4" t="s">
        <v>372</v>
      </c>
      <c r="H5265" s="5" t="s">
        <v>29183</v>
      </c>
      <c r="I5265" s="4" t="s">
        <v>29184</v>
      </c>
      <c r="J5265" s="5" t="n">
        <f aca="false">LEN(K5265)</f>
        <v>18</v>
      </c>
      <c r="K5265" s="6" t="str">
        <f aca="false">LOWER(SUBSTITUTE(SUBSTITUTE(SUBSTITUTE(SUBSTITUTE(SUBSTITUTE(SUBSTITUTE(SUBSTITUTE(B5265,"S.L.",""),"SL",""),"S.A.",""),"SA","")," ",""),".",""),",",""))&amp;".com"</f>
        <v>torredeperafan.com</v>
      </c>
      <c r="L5265" s="4" t="s">
        <v>57</v>
      </c>
      <c r="M5265" s="4" t="s">
        <v>31</v>
      </c>
    </row>
    <row r="5266" customFormat="false" ht="15.75" hidden="false" customHeight="true" outlineLevel="0" collapsed="false">
      <c r="A5266" s="4" t="n">
        <v>4915</v>
      </c>
      <c r="B5266" s="4" t="s">
        <v>29185</v>
      </c>
      <c r="C5266" s="4"/>
      <c r="D5266" s="4" t="s">
        <v>29186</v>
      </c>
      <c r="E5266" s="5" t="s">
        <v>29187</v>
      </c>
      <c r="F5266" s="4" t="s">
        <v>29188</v>
      </c>
      <c r="G5266" s="4" t="s">
        <v>372</v>
      </c>
      <c r="H5266" s="5" t="s">
        <v>29189</v>
      </c>
      <c r="I5266" s="4" t="s">
        <v>29190</v>
      </c>
      <c r="J5266" s="5" t="n">
        <f aca="false">LEN(K5266)</f>
        <v>18</v>
      </c>
      <c r="K5266" s="6" t="s">
        <v>29191</v>
      </c>
      <c r="L5266" s="4" t="s">
        <v>66</v>
      </c>
      <c r="M5266" s="4" t="s">
        <v>32</v>
      </c>
    </row>
    <row r="5267" customFormat="false" ht="15.75" hidden="false" customHeight="true" outlineLevel="0" collapsed="false">
      <c r="A5267" s="4" t="n">
        <v>4916</v>
      </c>
      <c r="B5267" s="4" t="s">
        <v>29192</v>
      </c>
      <c r="C5267" s="4" t="s">
        <v>29193</v>
      </c>
      <c r="D5267" s="4" t="s">
        <v>29194</v>
      </c>
      <c r="E5267" s="5" t="s">
        <v>29195</v>
      </c>
      <c r="F5267" s="4" t="s">
        <v>29196</v>
      </c>
      <c r="G5267" s="4" t="s">
        <v>372</v>
      </c>
      <c r="H5267" s="5" t="s">
        <v>29197</v>
      </c>
      <c r="I5267" s="4" t="s">
        <v>29198</v>
      </c>
      <c r="J5267" s="5" t="n">
        <f aca="false">LEN(K5267)</f>
        <v>18</v>
      </c>
      <c r="K5267" s="6" t="str">
        <f aca="false">LOWER(SUBSTITUTE(SUBSTITUTE(SUBSTITUTE(SUBSTITUTE(SUBSTITUTE(SUBSTITUTE(SUBSTITUTE(B5267,"S.L.",""),"SL",""),"S.A.",""),"SA","")," ",""),".",""),",",""))&amp;".com"</f>
        <v>granhotelmoron.com</v>
      </c>
      <c r="L5267" s="4" t="s">
        <v>78</v>
      </c>
      <c r="M5267" s="4" t="s">
        <v>3415</v>
      </c>
    </row>
    <row r="5268" customFormat="false" ht="15.75" hidden="false" customHeight="true" outlineLevel="0" collapsed="false">
      <c r="A5268" s="4" t="n">
        <v>4952</v>
      </c>
      <c r="B5268" s="4" t="s">
        <v>29199</v>
      </c>
      <c r="C5268" s="4"/>
      <c r="D5268" s="4" t="s">
        <v>29200</v>
      </c>
      <c r="E5268" s="5" t="s">
        <v>1908</v>
      </c>
      <c r="F5268" s="4" t="s">
        <v>1909</v>
      </c>
      <c r="G5268" s="4" t="s">
        <v>332</v>
      </c>
      <c r="H5268" s="5" t="s">
        <v>29201</v>
      </c>
      <c r="I5268" s="4" t="s">
        <v>29202</v>
      </c>
      <c r="J5268" s="5" t="n">
        <f aca="false">LEN(K5268)</f>
        <v>18</v>
      </c>
      <c r="K5268" s="10" t="s">
        <v>29203</v>
      </c>
      <c r="L5268" s="4" t="s">
        <v>57</v>
      </c>
      <c r="M5268" s="4" t="s">
        <v>336</v>
      </c>
    </row>
    <row r="5269" customFormat="false" ht="15.75" hidden="false" customHeight="true" outlineLevel="0" collapsed="false">
      <c r="A5269" s="4" t="n">
        <v>4959</v>
      </c>
      <c r="B5269" s="4" t="s">
        <v>29204</v>
      </c>
      <c r="C5269" s="4" t="s">
        <v>29205</v>
      </c>
      <c r="D5269" s="4" t="s">
        <v>29206</v>
      </c>
      <c r="E5269" s="5" t="s">
        <v>29207</v>
      </c>
      <c r="F5269" s="4" t="s">
        <v>815</v>
      </c>
      <c r="G5269" s="4" t="s">
        <v>332</v>
      </c>
      <c r="H5269" s="5" t="s">
        <v>29208</v>
      </c>
      <c r="I5269" s="4" t="s">
        <v>29209</v>
      </c>
      <c r="J5269" s="5" t="n">
        <f aca="false">LEN(K5269)</f>
        <v>18</v>
      </c>
      <c r="K5269" s="6" t="s">
        <v>29210</v>
      </c>
      <c r="L5269" s="4" t="s">
        <v>57</v>
      </c>
      <c r="M5269" s="4" t="s">
        <v>13165</v>
      </c>
    </row>
    <row r="5270" customFormat="false" ht="15.75" hidden="false" customHeight="true" outlineLevel="0" collapsed="false">
      <c r="A5270" s="4" t="n">
        <v>4964</v>
      </c>
      <c r="B5270" s="4" t="s">
        <v>29211</v>
      </c>
      <c r="C5270" s="4"/>
      <c r="D5270" s="4" t="s">
        <v>29212</v>
      </c>
      <c r="E5270" s="5" t="s">
        <v>29213</v>
      </c>
      <c r="F5270" s="4" t="s">
        <v>331</v>
      </c>
      <c r="G5270" s="4" t="s">
        <v>332</v>
      </c>
      <c r="H5270" s="5" t="s">
        <v>29214</v>
      </c>
      <c r="I5270" s="4" t="s">
        <v>29215</v>
      </c>
      <c r="J5270" s="5" t="n">
        <f aca="false">LEN(K5270)</f>
        <v>18</v>
      </c>
      <c r="K5270" s="6" t="s">
        <v>27417</v>
      </c>
      <c r="L5270" s="4" t="s">
        <v>21</v>
      </c>
      <c r="M5270" s="4" t="s">
        <v>24751</v>
      </c>
    </row>
    <row r="5271" customFormat="false" ht="15.75" hidden="false" customHeight="true" outlineLevel="0" collapsed="false">
      <c r="A5271" s="4" t="n">
        <v>4965</v>
      </c>
      <c r="B5271" s="4" t="s">
        <v>29216</v>
      </c>
      <c r="C5271" s="4" t="s">
        <v>29217</v>
      </c>
      <c r="D5271" s="4" t="s">
        <v>29218</v>
      </c>
      <c r="E5271" s="5" t="s">
        <v>24645</v>
      </c>
      <c r="F5271" s="4" t="s">
        <v>332</v>
      </c>
      <c r="G5271" s="4" t="s">
        <v>332</v>
      </c>
      <c r="H5271" s="5" t="s">
        <v>29219</v>
      </c>
      <c r="I5271" s="4" t="s">
        <v>29220</v>
      </c>
      <c r="J5271" s="5" t="n">
        <f aca="false">LEN(K5271)</f>
        <v>18</v>
      </c>
      <c r="K5271" s="10" t="s">
        <v>27417</v>
      </c>
      <c r="L5271" s="4" t="s">
        <v>66</v>
      </c>
      <c r="M5271" s="4" t="s">
        <v>5207</v>
      </c>
    </row>
    <row r="5272" customFormat="false" ht="15.75" hidden="false" customHeight="true" outlineLevel="0" collapsed="false">
      <c r="A5272" s="4" t="n">
        <v>4968</v>
      </c>
      <c r="B5272" s="4" t="s">
        <v>29221</v>
      </c>
      <c r="C5272" s="4"/>
      <c r="D5272" s="4" t="s">
        <v>29222</v>
      </c>
      <c r="E5272" s="5" t="s">
        <v>7664</v>
      </c>
      <c r="F5272" s="4" t="s">
        <v>332</v>
      </c>
      <c r="G5272" s="4" t="s">
        <v>332</v>
      </c>
      <c r="H5272" s="5" t="s">
        <v>29223</v>
      </c>
      <c r="I5272" s="4" t="s">
        <v>29224</v>
      </c>
      <c r="J5272" s="5" t="n">
        <f aca="false">LEN(K5272)</f>
        <v>18</v>
      </c>
      <c r="K5272" s="6" t="s">
        <v>29225</v>
      </c>
      <c r="L5272" s="4" t="s">
        <v>31</v>
      </c>
      <c r="M5272" s="4" t="s">
        <v>3895</v>
      </c>
    </row>
    <row r="5273" customFormat="false" ht="15.75" hidden="false" customHeight="true" outlineLevel="0" collapsed="false">
      <c r="A5273" s="4" t="n">
        <v>4986</v>
      </c>
      <c r="B5273" s="4" t="s">
        <v>29226</v>
      </c>
      <c r="C5273" s="4" t="s">
        <v>29227</v>
      </c>
      <c r="D5273" s="4" t="s">
        <v>29228</v>
      </c>
      <c r="E5273" s="5" t="s">
        <v>24685</v>
      </c>
      <c r="F5273" s="4" t="s">
        <v>815</v>
      </c>
      <c r="G5273" s="4" t="s">
        <v>332</v>
      </c>
      <c r="H5273" s="5" t="s">
        <v>29229</v>
      </c>
      <c r="I5273" s="4" t="s">
        <v>29230</v>
      </c>
      <c r="J5273" s="5" t="n">
        <f aca="false">LEN(K5273)</f>
        <v>18</v>
      </c>
      <c r="K5273" s="10" t="str">
        <f aca="false">LOWER(SUBSTITUTE(SUBSTITUTE(SUBSTITUTE(SUBSTITUTE(SUBSTITUTE(SUBSTITUTE(SUBSTITUTE(B5273,"S.L.",""),"SL",""),"S.A.",""),"SA","")," ",""),".",""),",",""))&amp;".com"</f>
        <v>alandalusjerez.com</v>
      </c>
      <c r="L5273" s="4" t="s">
        <v>31</v>
      </c>
      <c r="M5273" s="4" t="s">
        <v>729</v>
      </c>
    </row>
    <row r="5274" customFormat="false" ht="15.75" hidden="false" customHeight="true" outlineLevel="0" collapsed="false">
      <c r="A5274" s="4" t="n">
        <v>4996</v>
      </c>
      <c r="B5274" s="4" t="s">
        <v>2981</v>
      </c>
      <c r="C5274" s="4" t="s">
        <v>29231</v>
      </c>
      <c r="D5274" s="4" t="s">
        <v>29232</v>
      </c>
      <c r="E5274" s="5" t="s">
        <v>24685</v>
      </c>
      <c r="F5274" s="4" t="s">
        <v>815</v>
      </c>
      <c r="G5274" s="4" t="s">
        <v>332</v>
      </c>
      <c r="H5274" s="5" t="s">
        <v>29233</v>
      </c>
      <c r="I5274" s="4" t="s">
        <v>29234</v>
      </c>
      <c r="J5274" s="5" t="n">
        <f aca="false">LEN(K5274)</f>
        <v>18</v>
      </c>
      <c r="K5274" s="6" t="s">
        <v>29235</v>
      </c>
      <c r="L5274" s="4" t="s">
        <v>31</v>
      </c>
      <c r="M5274" s="4" t="s">
        <v>133</v>
      </c>
    </row>
    <row r="5275" customFormat="false" ht="15.75" hidden="false" customHeight="true" outlineLevel="0" collapsed="false">
      <c r="A5275" s="4" t="n">
        <v>4998</v>
      </c>
      <c r="B5275" s="4" t="s">
        <v>29236</v>
      </c>
      <c r="C5275" s="4"/>
      <c r="D5275" s="4" t="s">
        <v>29237</v>
      </c>
      <c r="E5275" s="5" t="s">
        <v>24685</v>
      </c>
      <c r="F5275" s="4" t="s">
        <v>815</v>
      </c>
      <c r="G5275" s="4" t="s">
        <v>332</v>
      </c>
      <c r="H5275" s="5" t="s">
        <v>11503</v>
      </c>
      <c r="I5275" s="7" t="s">
        <v>29238</v>
      </c>
      <c r="J5275" s="5" t="n">
        <f aca="false">LEN(K5275)</f>
        <v>18</v>
      </c>
      <c r="K5275" s="13" t="str">
        <f aca="false">LOWER(SUBSTITUTE(SUBSTITUTE(SUBSTITUTE(SUBSTITUTE(SUBSTITUTE(SUBSTITUTE(SUBSTITUTE(B5275,"S.L.",""),"SL",""),"S.A.",""),"SA","")," ",""),".",""),",",""))&amp;".com"</f>
        <v>tierrasdejerez.com</v>
      </c>
      <c r="L5275" s="4" t="s">
        <v>78</v>
      </c>
      <c r="M5275" s="4" t="s">
        <v>967</v>
      </c>
    </row>
    <row r="5276" customFormat="false" ht="15.75" hidden="false" customHeight="true" outlineLevel="0" collapsed="false">
      <c r="A5276" s="4" t="n">
        <v>5003</v>
      </c>
      <c r="B5276" s="4" t="s">
        <v>29239</v>
      </c>
      <c r="C5276" s="4"/>
      <c r="D5276" s="4" t="s">
        <v>29240</v>
      </c>
      <c r="E5276" s="5" t="s">
        <v>29207</v>
      </c>
      <c r="F5276" s="4" t="s">
        <v>815</v>
      </c>
      <c r="G5276" s="4" t="s">
        <v>332</v>
      </c>
      <c r="H5276" s="5" t="s">
        <v>29241</v>
      </c>
      <c r="I5276" s="4" t="s">
        <v>29242</v>
      </c>
      <c r="J5276" s="5" t="n">
        <f aca="false">LEN(K5276)</f>
        <v>18</v>
      </c>
      <c r="K5276" s="6" t="str">
        <f aca="false">LOWER(SUBSTITUTE(SUBSTITUTE(SUBSTITUTE(SUBSTITUTE(SUBSTITUTE(SUBSTITUTE(SUBSTITUTE(B5276,"S.L.",""),"SL",""),"S.A.",""),"SA","")," ",""),".",""),",",""))&amp;".com"</f>
        <v>cortijodeducha.com</v>
      </c>
      <c r="L5276" s="4" t="s">
        <v>21</v>
      </c>
      <c r="M5276" s="4" t="s">
        <v>2429</v>
      </c>
    </row>
    <row r="5277" customFormat="false" ht="15.75" hidden="false" customHeight="true" outlineLevel="0" collapsed="false">
      <c r="A5277" s="4" t="n">
        <v>5021</v>
      </c>
      <c r="B5277" s="4" t="s">
        <v>29243</v>
      </c>
      <c r="C5277" s="4" t="s">
        <v>29244</v>
      </c>
      <c r="D5277" s="4" t="s">
        <v>29245</v>
      </c>
      <c r="E5277" s="5" t="s">
        <v>2830</v>
      </c>
      <c r="F5277" s="4" t="s">
        <v>2831</v>
      </c>
      <c r="G5277" s="4" t="s">
        <v>332</v>
      </c>
      <c r="H5277" s="5" t="s">
        <v>29246</v>
      </c>
      <c r="I5277" s="4" t="s">
        <v>29247</v>
      </c>
      <c r="J5277" s="5" t="n">
        <f aca="false">LEN(K5277)</f>
        <v>18</v>
      </c>
      <c r="K5277" s="6" t="s">
        <v>29248</v>
      </c>
      <c r="L5277" s="4" t="s">
        <v>31</v>
      </c>
      <c r="M5277" s="4" t="s">
        <v>2097</v>
      </c>
    </row>
    <row r="5278" customFormat="false" ht="15.75" hidden="false" customHeight="true" outlineLevel="0" collapsed="false">
      <c r="A5278" s="4" t="n">
        <v>5037</v>
      </c>
      <c r="B5278" s="4" t="s">
        <v>29249</v>
      </c>
      <c r="C5278" s="4" t="s">
        <v>29250</v>
      </c>
      <c r="D5278" s="4" t="s">
        <v>29251</v>
      </c>
      <c r="E5278" s="5" t="s">
        <v>971</v>
      </c>
      <c r="F5278" s="4" t="s">
        <v>972</v>
      </c>
      <c r="G5278" s="4" t="s">
        <v>332</v>
      </c>
      <c r="H5278" s="5" t="s">
        <v>29252</v>
      </c>
      <c r="I5278" s="4" t="s">
        <v>29253</v>
      </c>
      <c r="J5278" s="5" t="n">
        <f aca="false">LEN(K5278)</f>
        <v>18</v>
      </c>
      <c r="K5278" s="6" t="s">
        <v>29254</v>
      </c>
      <c r="L5278" s="4" t="s">
        <v>1970</v>
      </c>
      <c r="M5278" s="4" t="s">
        <v>2429</v>
      </c>
    </row>
    <row r="5279" customFormat="false" ht="15.75" hidden="false" customHeight="true" outlineLevel="0" collapsed="false">
      <c r="A5279" s="4" t="n">
        <v>5040</v>
      </c>
      <c r="B5279" s="4" t="s">
        <v>29255</v>
      </c>
      <c r="C5279" s="4" t="s">
        <v>29256</v>
      </c>
      <c r="D5279" s="4" t="s">
        <v>29257</v>
      </c>
      <c r="E5279" s="5" t="s">
        <v>1204</v>
      </c>
      <c r="F5279" s="4" t="s">
        <v>972</v>
      </c>
      <c r="G5279" s="4" t="s">
        <v>332</v>
      </c>
      <c r="H5279" s="5" t="s">
        <v>29258</v>
      </c>
      <c r="I5279" s="4" t="s">
        <v>29259</v>
      </c>
      <c r="J5279" s="5" t="n">
        <f aca="false">LEN(K5279)</f>
        <v>18</v>
      </c>
      <c r="K5279" s="6" t="str">
        <f aca="false">LOWER(SUBSTITUTE(SUBSTITUTE(SUBSTITUTE(SUBSTITUTE(SUBSTITUTE(SUBSTITUTE(SUBSTITUTE(B5279,"S.L.",""),"SL",""),"S.A.",""),"SA","")," ",""),".",""),",",""))&amp;".com"</f>
        <v>playadelcarmen.com</v>
      </c>
      <c r="L5279" s="4" t="s">
        <v>31</v>
      </c>
      <c r="M5279" s="4" t="s">
        <v>794</v>
      </c>
    </row>
    <row r="5280" customFormat="false" ht="15.75" hidden="false" customHeight="true" outlineLevel="0" collapsed="false">
      <c r="A5280" s="4" t="n">
        <v>5046</v>
      </c>
      <c r="B5280" s="4" t="s">
        <v>29260</v>
      </c>
      <c r="C5280" s="4" t="s">
        <v>29261</v>
      </c>
      <c r="D5280" s="4" t="s">
        <v>29262</v>
      </c>
      <c r="E5280" s="5" t="s">
        <v>971</v>
      </c>
      <c r="F5280" s="4" t="s">
        <v>972</v>
      </c>
      <c r="G5280" s="4" t="s">
        <v>332</v>
      </c>
      <c r="H5280" s="5" t="s">
        <v>29263</v>
      </c>
      <c r="I5280" s="4" t="s">
        <v>29264</v>
      </c>
      <c r="J5280" s="5" t="n">
        <f aca="false">LEN(K5280)</f>
        <v>18</v>
      </c>
      <c r="K5280" s="6" t="s">
        <v>29265</v>
      </c>
      <c r="L5280" s="4" t="s">
        <v>31</v>
      </c>
      <c r="M5280" s="4" t="s">
        <v>1063</v>
      </c>
    </row>
    <row r="5281" customFormat="false" ht="15.75" hidden="false" customHeight="true" outlineLevel="0" collapsed="false">
      <c r="A5281" s="4" t="n">
        <v>5052</v>
      </c>
      <c r="B5281" s="4" t="s">
        <v>29266</v>
      </c>
      <c r="C5281" s="4"/>
      <c r="D5281" s="4" t="s">
        <v>29267</v>
      </c>
      <c r="E5281" s="5" t="s">
        <v>971</v>
      </c>
      <c r="F5281" s="4" t="s">
        <v>972</v>
      </c>
      <c r="G5281" s="4" t="s">
        <v>332</v>
      </c>
      <c r="H5281" s="5" t="s">
        <v>29268</v>
      </c>
      <c r="I5281" s="7" t="s">
        <v>29264</v>
      </c>
      <c r="J5281" s="5" t="n">
        <f aca="false">LEN(K5281)</f>
        <v>18</v>
      </c>
      <c r="K5281" s="13" t="s">
        <v>29265</v>
      </c>
      <c r="L5281" s="4" t="s">
        <v>57</v>
      </c>
      <c r="M5281" s="4" t="s">
        <v>3895</v>
      </c>
    </row>
    <row r="5282" customFormat="false" ht="15.75" hidden="false" customHeight="true" outlineLevel="0" collapsed="false">
      <c r="A5282" s="4" t="n">
        <v>5067</v>
      </c>
      <c r="B5282" s="4" t="s">
        <v>29269</v>
      </c>
      <c r="C5282" s="4" t="s">
        <v>29270</v>
      </c>
      <c r="D5282" s="4" t="s">
        <v>29271</v>
      </c>
      <c r="E5282" s="5" t="s">
        <v>1458</v>
      </c>
      <c r="F5282" s="4" t="s">
        <v>1459</v>
      </c>
      <c r="G5282" s="4" t="s">
        <v>332</v>
      </c>
      <c r="H5282" s="5" t="s">
        <v>29272</v>
      </c>
      <c r="I5282" s="4" t="s">
        <v>29273</v>
      </c>
      <c r="J5282" s="5" t="n">
        <f aca="false">LEN(K5282)</f>
        <v>18</v>
      </c>
      <c r="K5282" s="6" t="s">
        <v>29274</v>
      </c>
      <c r="L5282" s="4" t="s">
        <v>66</v>
      </c>
      <c r="M5282" s="4" t="s">
        <v>3415</v>
      </c>
    </row>
    <row r="5283" customFormat="false" ht="15.75" hidden="false" customHeight="true" outlineLevel="0" collapsed="false">
      <c r="A5283" s="4" t="n">
        <v>5081</v>
      </c>
      <c r="B5283" s="4" t="s">
        <v>29275</v>
      </c>
      <c r="C5283" s="4"/>
      <c r="D5283" s="4" t="s">
        <v>29276</v>
      </c>
      <c r="E5283" s="5" t="s">
        <v>11492</v>
      </c>
      <c r="F5283" s="4" t="s">
        <v>1459</v>
      </c>
      <c r="G5283" s="4" t="s">
        <v>332</v>
      </c>
      <c r="H5283" s="5" t="s">
        <v>29277</v>
      </c>
      <c r="I5283" s="7" t="s">
        <v>29278</v>
      </c>
      <c r="J5283" s="5" t="n">
        <f aca="false">LEN(K5283)</f>
        <v>18</v>
      </c>
      <c r="K5283" s="6" t="s">
        <v>29279</v>
      </c>
      <c r="L5283" s="4" t="s">
        <v>21</v>
      </c>
      <c r="M5283" s="4" t="s">
        <v>225</v>
      </c>
    </row>
    <row r="5284" customFormat="false" ht="15.75" hidden="false" customHeight="true" outlineLevel="0" collapsed="false">
      <c r="A5284" s="4" t="n">
        <v>5087</v>
      </c>
      <c r="B5284" s="4" t="s">
        <v>29280</v>
      </c>
      <c r="C5284" s="4" t="s">
        <v>29281</v>
      </c>
      <c r="D5284" s="4" t="s">
        <v>29282</v>
      </c>
      <c r="E5284" s="5" t="s">
        <v>3451</v>
      </c>
      <c r="F5284" s="4" t="s">
        <v>1916</v>
      </c>
      <c r="G5284" s="4" t="s">
        <v>332</v>
      </c>
      <c r="H5284" s="5" t="s">
        <v>29283</v>
      </c>
      <c r="I5284" s="4" t="s">
        <v>25524</v>
      </c>
      <c r="J5284" s="5" t="n">
        <f aca="false">LEN(K5284)</f>
        <v>18</v>
      </c>
      <c r="K5284" s="6" t="s">
        <v>29284</v>
      </c>
      <c r="L5284" s="4" t="s">
        <v>21</v>
      </c>
      <c r="M5284" s="4" t="s">
        <v>12005</v>
      </c>
    </row>
    <row r="5285" customFormat="false" ht="15.75" hidden="false" customHeight="true" outlineLevel="0" collapsed="false">
      <c r="A5285" s="4" t="n">
        <v>5097</v>
      </c>
      <c r="B5285" s="4" t="s">
        <v>29285</v>
      </c>
      <c r="C5285" s="4" t="s">
        <v>29286</v>
      </c>
      <c r="D5285" s="4" t="s">
        <v>17411</v>
      </c>
      <c r="E5285" s="5" t="s">
        <v>1915</v>
      </c>
      <c r="F5285" s="4" t="s">
        <v>1916</v>
      </c>
      <c r="G5285" s="4" t="s">
        <v>332</v>
      </c>
      <c r="H5285" s="5" t="s">
        <v>29287</v>
      </c>
      <c r="I5285" s="4" t="s">
        <v>29288</v>
      </c>
      <c r="J5285" s="5" t="n">
        <f aca="false">LEN(K5285)</f>
        <v>18</v>
      </c>
      <c r="K5285" s="10" t="s">
        <v>29289</v>
      </c>
      <c r="L5285" s="4" t="s">
        <v>21</v>
      </c>
      <c r="M5285" s="4" t="s">
        <v>16377</v>
      </c>
    </row>
    <row r="5286" customFormat="false" ht="27.75" hidden="false" customHeight="true" outlineLevel="0" collapsed="false">
      <c r="A5286" s="4" t="n">
        <v>5108</v>
      </c>
      <c r="B5286" s="4" t="s">
        <v>29290</v>
      </c>
      <c r="C5286" s="4" t="s">
        <v>29291</v>
      </c>
      <c r="D5286" s="4" t="s">
        <v>29292</v>
      </c>
      <c r="E5286" s="5" t="s">
        <v>718</v>
      </c>
      <c r="F5286" s="4" t="s">
        <v>719</v>
      </c>
      <c r="G5286" s="4" t="s">
        <v>332</v>
      </c>
      <c r="H5286" s="5" t="s">
        <v>29293</v>
      </c>
      <c r="I5286" s="7" t="s">
        <v>29294</v>
      </c>
      <c r="J5286" s="5" t="n">
        <f aca="false">LEN(K5286)</f>
        <v>18</v>
      </c>
      <c r="K5286" s="13" t="s">
        <v>29295</v>
      </c>
      <c r="L5286" s="4" t="s">
        <v>57</v>
      </c>
      <c r="M5286" s="4" t="s">
        <v>1793</v>
      </c>
    </row>
    <row r="5287" customFormat="false" ht="15.75" hidden="false" customHeight="true" outlineLevel="0" collapsed="false">
      <c r="A5287" s="4" t="n">
        <v>5122</v>
      </c>
      <c r="B5287" s="4" t="s">
        <v>29296</v>
      </c>
      <c r="C5287" s="4" t="s">
        <v>29297</v>
      </c>
      <c r="D5287" s="4" t="s">
        <v>29298</v>
      </c>
      <c r="E5287" s="5" t="s">
        <v>330</v>
      </c>
      <c r="F5287" s="4" t="s">
        <v>331</v>
      </c>
      <c r="G5287" s="4" t="s">
        <v>332</v>
      </c>
      <c r="H5287" s="5" t="s">
        <v>29299</v>
      </c>
      <c r="I5287" s="4" t="s">
        <v>29300</v>
      </c>
      <c r="J5287" s="5" t="n">
        <f aca="false">LEN(K5287)</f>
        <v>18</v>
      </c>
      <c r="K5287" s="6" t="s">
        <v>29301</v>
      </c>
      <c r="L5287" s="4" t="s">
        <v>21</v>
      </c>
      <c r="M5287" s="4" t="s">
        <v>232</v>
      </c>
      <c r="N5287" s="1"/>
    </row>
    <row r="5288" customFormat="false" ht="15.75" hidden="false" customHeight="true" outlineLevel="0" collapsed="false">
      <c r="A5288" s="4" t="n">
        <v>5123</v>
      </c>
      <c r="B5288" s="4" t="s">
        <v>29302</v>
      </c>
      <c r="C5288" s="4" t="s">
        <v>29303</v>
      </c>
      <c r="D5288" s="4" t="s">
        <v>29304</v>
      </c>
      <c r="E5288" s="5" t="s">
        <v>11530</v>
      </c>
      <c r="F5288" s="4" t="s">
        <v>331</v>
      </c>
      <c r="G5288" s="4" t="s">
        <v>332</v>
      </c>
      <c r="H5288" s="5" t="s">
        <v>29305</v>
      </c>
      <c r="I5288" s="4" t="s">
        <v>29306</v>
      </c>
      <c r="J5288" s="5" t="n">
        <f aca="false">LEN(K5288)</f>
        <v>18</v>
      </c>
      <c r="K5288" s="6" t="s">
        <v>29307</v>
      </c>
      <c r="L5288" s="4" t="s">
        <v>21</v>
      </c>
      <c r="M5288" s="4" t="s">
        <v>336</v>
      </c>
    </row>
    <row r="5289" customFormat="false" ht="15.75" hidden="false" customHeight="true" outlineLevel="0" collapsed="false">
      <c r="A5289" s="4" t="n">
        <v>5126</v>
      </c>
      <c r="B5289" s="4" t="s">
        <v>29308</v>
      </c>
      <c r="C5289" s="4"/>
      <c r="D5289" s="4" t="s">
        <v>29309</v>
      </c>
      <c r="E5289" s="5" t="s">
        <v>29310</v>
      </c>
      <c r="F5289" s="4" t="s">
        <v>29311</v>
      </c>
      <c r="G5289" s="4" t="s">
        <v>332</v>
      </c>
      <c r="H5289" s="5" t="s">
        <v>29312</v>
      </c>
      <c r="I5289" s="4" t="s">
        <v>29313</v>
      </c>
      <c r="J5289" s="5" t="n">
        <f aca="false">LEN(K5289)</f>
        <v>18</v>
      </c>
      <c r="K5289" s="5" t="s">
        <v>29314</v>
      </c>
      <c r="L5289" s="4" t="s">
        <v>31</v>
      </c>
      <c r="M5289" s="4" t="s">
        <v>1016</v>
      </c>
    </row>
    <row r="5290" customFormat="false" ht="15.75" hidden="false" customHeight="true" outlineLevel="0" collapsed="false">
      <c r="A5290" s="4" t="n">
        <v>5136</v>
      </c>
      <c r="B5290" s="4" t="s">
        <v>29315</v>
      </c>
      <c r="C5290" s="4" t="s">
        <v>29316</v>
      </c>
      <c r="D5290" s="4" t="s">
        <v>29317</v>
      </c>
      <c r="E5290" s="5" t="s">
        <v>1304</v>
      </c>
      <c r="F5290" s="4" t="s">
        <v>1305</v>
      </c>
      <c r="G5290" s="4" t="s">
        <v>332</v>
      </c>
      <c r="H5290" s="5" t="s">
        <v>29318</v>
      </c>
      <c r="I5290" s="4" t="s">
        <v>29319</v>
      </c>
      <c r="J5290" s="5" t="n">
        <f aca="false">LEN(K5290)</f>
        <v>18</v>
      </c>
      <c r="K5290" s="10" t="s">
        <v>29320</v>
      </c>
      <c r="L5290" s="4" t="s">
        <v>57</v>
      </c>
      <c r="M5290" s="4" t="s">
        <v>4855</v>
      </c>
    </row>
    <row r="5291" customFormat="false" ht="27.75" hidden="false" customHeight="true" outlineLevel="0" collapsed="false">
      <c r="A5291" s="4" t="n">
        <v>5138</v>
      </c>
      <c r="B5291" s="4" t="s">
        <v>29321</v>
      </c>
      <c r="C5291" s="4"/>
      <c r="D5291" s="4" t="s">
        <v>29322</v>
      </c>
      <c r="E5291" s="5" t="s">
        <v>1304</v>
      </c>
      <c r="F5291" s="4" t="s">
        <v>1305</v>
      </c>
      <c r="G5291" s="4" t="s">
        <v>332</v>
      </c>
      <c r="H5291" s="5" t="s">
        <v>29323</v>
      </c>
      <c r="I5291" s="7" t="s">
        <v>29324</v>
      </c>
      <c r="J5291" s="5" t="n">
        <f aca="false">LEN(K5291)</f>
        <v>18</v>
      </c>
      <c r="K5291" s="13" t="str">
        <f aca="false">LOWER(SUBSTITUTE(SUBSTITUTE(SUBSTITUTE(SUBSTITUTE(SUBSTITUTE(SUBSTITUTE(SUBSTITUTE(B5291,"S.L.",""),"SL",""),"S.A.",""),"SA","")," ",""),".",""),",",""))&amp;".com"</f>
        <v>hosteriatarifa.com</v>
      </c>
      <c r="L5291" s="4" t="s">
        <v>31</v>
      </c>
      <c r="M5291" s="4" t="s">
        <v>31</v>
      </c>
    </row>
    <row r="5292" customFormat="false" ht="15.75" hidden="false" customHeight="true" outlineLevel="0" collapsed="false">
      <c r="A5292" s="4" t="n">
        <v>5139</v>
      </c>
      <c r="B5292" s="4" t="s">
        <v>29325</v>
      </c>
      <c r="C5292" s="4" t="s">
        <v>29326</v>
      </c>
      <c r="D5292" s="4" t="s">
        <v>29327</v>
      </c>
      <c r="E5292" s="5" t="s">
        <v>1304</v>
      </c>
      <c r="F5292" s="4" t="s">
        <v>1305</v>
      </c>
      <c r="G5292" s="4" t="s">
        <v>332</v>
      </c>
      <c r="H5292" s="5" t="s">
        <v>29328</v>
      </c>
      <c r="I5292" s="4" t="s">
        <v>29329</v>
      </c>
      <c r="J5292" s="5" t="n">
        <f aca="false">LEN(K5292)</f>
        <v>18</v>
      </c>
      <c r="K5292" s="6" t="s">
        <v>29330</v>
      </c>
      <c r="L5292" s="4" t="s">
        <v>31</v>
      </c>
      <c r="M5292" s="4" t="s">
        <v>819</v>
      </c>
    </row>
    <row r="5293" customFormat="false" ht="15.75" hidden="false" customHeight="true" outlineLevel="0" collapsed="false">
      <c r="A5293" s="4" t="n">
        <v>5141</v>
      </c>
      <c r="B5293" s="4" t="s">
        <v>29331</v>
      </c>
      <c r="C5293" s="4"/>
      <c r="D5293" s="4" t="s">
        <v>29332</v>
      </c>
      <c r="E5293" s="5" t="s">
        <v>1304</v>
      </c>
      <c r="F5293" s="4" t="s">
        <v>1305</v>
      </c>
      <c r="G5293" s="4" t="s">
        <v>332</v>
      </c>
      <c r="H5293" s="5" t="s">
        <v>29333</v>
      </c>
      <c r="I5293" s="4" t="s">
        <v>29334</v>
      </c>
      <c r="J5293" s="5" t="n">
        <f aca="false">LEN(K5293)</f>
        <v>18</v>
      </c>
      <c r="K5293" s="6" t="s">
        <v>29335</v>
      </c>
      <c r="L5293" s="4" t="s">
        <v>31</v>
      </c>
      <c r="M5293" s="4" t="s">
        <v>186</v>
      </c>
    </row>
    <row r="5294" customFormat="false" ht="15.75" hidden="false" customHeight="true" outlineLevel="0" collapsed="false">
      <c r="A5294" s="4" t="n">
        <v>5145</v>
      </c>
      <c r="B5294" s="4" t="s">
        <v>9817</v>
      </c>
      <c r="C5294" s="4" t="s">
        <v>29336</v>
      </c>
      <c r="D5294" s="4" t="s">
        <v>29337</v>
      </c>
      <c r="E5294" s="5" t="s">
        <v>1304</v>
      </c>
      <c r="F5294" s="4" t="s">
        <v>1305</v>
      </c>
      <c r="G5294" s="4" t="s">
        <v>332</v>
      </c>
      <c r="H5294" s="5" t="s">
        <v>29338</v>
      </c>
      <c r="I5294" s="4" t="s">
        <v>29339</v>
      </c>
      <c r="J5294" s="5" t="n">
        <f aca="false">LEN(K5294)</f>
        <v>18</v>
      </c>
      <c r="K5294" s="6" t="s">
        <v>29340</v>
      </c>
      <c r="L5294" s="4" t="s">
        <v>78</v>
      </c>
      <c r="M5294" s="4" t="s">
        <v>1793</v>
      </c>
    </row>
    <row r="5295" customFormat="false" ht="15.75" hidden="false" customHeight="true" outlineLevel="0" collapsed="false">
      <c r="A5295" s="4" t="n">
        <v>5161</v>
      </c>
      <c r="B5295" s="4" t="s">
        <v>29341</v>
      </c>
      <c r="C5295" s="4" t="s">
        <v>29342</v>
      </c>
      <c r="D5295" s="4" t="s">
        <v>29343</v>
      </c>
      <c r="E5295" s="5" t="s">
        <v>15602</v>
      </c>
      <c r="F5295" s="4" t="s">
        <v>15603</v>
      </c>
      <c r="G5295" s="4" t="s">
        <v>332</v>
      </c>
      <c r="H5295" s="5" t="s">
        <v>29344</v>
      </c>
      <c r="I5295" s="7" t="s">
        <v>29345</v>
      </c>
      <c r="J5295" s="5" t="n">
        <f aca="false">LEN(K5295)</f>
        <v>18</v>
      </c>
      <c r="K5295" s="13" t="s">
        <v>29346</v>
      </c>
      <c r="L5295" s="4" t="s">
        <v>78</v>
      </c>
      <c r="M5295" s="4" t="s">
        <v>368</v>
      </c>
    </row>
    <row r="5296" customFormat="false" ht="15.75" hidden="false" customHeight="true" outlineLevel="0" collapsed="false">
      <c r="A5296" s="4" t="n">
        <v>5167</v>
      </c>
      <c r="B5296" s="4" t="s">
        <v>29347</v>
      </c>
      <c r="C5296" s="4" t="s">
        <v>29348</v>
      </c>
      <c r="D5296" s="4" t="s">
        <v>29349</v>
      </c>
      <c r="E5296" s="5" t="s">
        <v>15602</v>
      </c>
      <c r="F5296" s="4" t="s">
        <v>15603</v>
      </c>
      <c r="G5296" s="4" t="s">
        <v>332</v>
      </c>
      <c r="H5296" s="5" t="s">
        <v>29350</v>
      </c>
      <c r="I5296" s="7" t="s">
        <v>29351</v>
      </c>
      <c r="J5296" s="5" t="n">
        <f aca="false">LEN(K5296)</f>
        <v>18</v>
      </c>
      <c r="K5296" s="13" t="s">
        <v>29352</v>
      </c>
      <c r="L5296" s="4" t="s">
        <v>78</v>
      </c>
      <c r="M5296" s="4" t="s">
        <v>2321</v>
      </c>
    </row>
    <row r="5297" customFormat="false" ht="15.75" hidden="false" customHeight="true" outlineLevel="0" collapsed="false">
      <c r="A5297" s="4" t="n">
        <v>5176</v>
      </c>
      <c r="B5297" s="4" t="s">
        <v>29353</v>
      </c>
      <c r="C5297" s="4" t="s">
        <v>29354</v>
      </c>
      <c r="D5297" s="4" t="s">
        <v>29355</v>
      </c>
      <c r="E5297" s="5" t="s">
        <v>6239</v>
      </c>
      <c r="F5297" s="4" t="s">
        <v>6240</v>
      </c>
      <c r="G5297" s="4" t="s">
        <v>332</v>
      </c>
      <c r="H5297" s="5" t="s">
        <v>29356</v>
      </c>
      <c r="I5297" s="4" t="s">
        <v>29357</v>
      </c>
      <c r="J5297" s="5" t="n">
        <f aca="false">LEN(K5297)</f>
        <v>18</v>
      </c>
      <c r="K5297" s="6" t="s">
        <v>29358</v>
      </c>
      <c r="L5297" s="4" t="s">
        <v>21</v>
      </c>
      <c r="M5297" s="4" t="s">
        <v>326</v>
      </c>
    </row>
    <row r="5298" customFormat="false" ht="15.75" hidden="false" customHeight="true" outlineLevel="0" collapsed="false">
      <c r="A5298" s="4" t="n">
        <v>5191</v>
      </c>
      <c r="B5298" s="4" t="s">
        <v>29359</v>
      </c>
      <c r="C5298" s="4" t="s">
        <v>29360</v>
      </c>
      <c r="D5298" s="4" t="s">
        <v>29361</v>
      </c>
      <c r="E5298" s="5" t="s">
        <v>1452</v>
      </c>
      <c r="F5298" s="4" t="s">
        <v>1453</v>
      </c>
      <c r="G5298" s="4" t="s">
        <v>332</v>
      </c>
      <c r="H5298" s="5" t="s">
        <v>29362</v>
      </c>
      <c r="I5298" s="7" t="s">
        <v>29363</v>
      </c>
      <c r="J5298" s="5" t="n">
        <f aca="false">LEN(K5298)</f>
        <v>18</v>
      </c>
      <c r="K5298" s="13" t="s">
        <v>29364</v>
      </c>
      <c r="L5298" s="4" t="s">
        <v>21</v>
      </c>
      <c r="M5298" s="4" t="s">
        <v>929</v>
      </c>
    </row>
    <row r="5299" customFormat="false" ht="15.75" hidden="false" customHeight="true" outlineLevel="0" collapsed="false">
      <c r="A5299" s="4" t="n">
        <v>5195</v>
      </c>
      <c r="B5299" s="4" t="s">
        <v>29365</v>
      </c>
      <c r="C5299" s="4" t="s">
        <v>29366</v>
      </c>
      <c r="D5299" s="4" t="s">
        <v>29367</v>
      </c>
      <c r="E5299" s="5" t="s">
        <v>1452</v>
      </c>
      <c r="F5299" s="4" t="s">
        <v>1453</v>
      </c>
      <c r="G5299" s="4" t="s">
        <v>332</v>
      </c>
      <c r="H5299" s="5" t="s">
        <v>29368</v>
      </c>
      <c r="I5299" s="4" t="s">
        <v>16668</v>
      </c>
      <c r="J5299" s="5" t="n">
        <f aca="false">LEN(K5299)</f>
        <v>18</v>
      </c>
      <c r="K5299" s="6" t="s">
        <v>27435</v>
      </c>
      <c r="L5299" s="4" t="s">
        <v>21</v>
      </c>
      <c r="M5299" s="4" t="s">
        <v>31</v>
      </c>
    </row>
    <row r="5300" customFormat="false" ht="15.75" hidden="false" customHeight="true" outlineLevel="0" collapsed="false">
      <c r="A5300" s="4" t="n">
        <v>5205</v>
      </c>
      <c r="B5300" s="4" t="s">
        <v>29369</v>
      </c>
      <c r="C5300" s="4"/>
      <c r="D5300" s="4" t="s">
        <v>29370</v>
      </c>
      <c r="E5300" s="5" t="s">
        <v>718</v>
      </c>
      <c r="F5300" s="4" t="s">
        <v>719</v>
      </c>
      <c r="G5300" s="4" t="s">
        <v>332</v>
      </c>
      <c r="H5300" s="5" t="s">
        <v>29371</v>
      </c>
      <c r="I5300" s="4" t="s">
        <v>29372</v>
      </c>
      <c r="J5300" s="5" t="n">
        <f aca="false">LEN(K5300)</f>
        <v>18</v>
      </c>
      <c r="K5300" s="6" t="str">
        <f aca="false">LOWER(SUBSTITUTE(SUBSTITUTE(SUBSTITUTE(SUBSTITUTE(SUBSTITUTE(SUBSTITUTE(SUBSTITUTE(B5300,"S.L.",""),"SL",""),"S.A.",""),"SA","")," ",""),".",""),",",""))&amp;".com"</f>
        <v>abaquehotelera.com</v>
      </c>
      <c r="L5300" s="4" t="s">
        <v>31</v>
      </c>
      <c r="M5300" s="4" t="s">
        <v>31</v>
      </c>
    </row>
    <row r="5301" customFormat="false" ht="15.75" hidden="false" customHeight="true" outlineLevel="0" collapsed="false">
      <c r="A5301" s="4" t="n">
        <v>5207</v>
      </c>
      <c r="B5301" s="4" t="s">
        <v>29373</v>
      </c>
      <c r="C5301" s="4" t="s">
        <v>29374</v>
      </c>
      <c r="D5301" s="4" t="s">
        <v>29375</v>
      </c>
      <c r="E5301" s="5" t="s">
        <v>718</v>
      </c>
      <c r="F5301" s="4" t="s">
        <v>719</v>
      </c>
      <c r="G5301" s="4" t="s">
        <v>332</v>
      </c>
      <c r="H5301" s="5" t="s">
        <v>29376</v>
      </c>
      <c r="I5301" s="4" t="s">
        <v>29377</v>
      </c>
      <c r="J5301" s="5" t="n">
        <f aca="false">LEN(K5301)</f>
        <v>18</v>
      </c>
      <c r="K5301" s="10" t="s">
        <v>29378</v>
      </c>
      <c r="L5301" s="4" t="s">
        <v>31</v>
      </c>
      <c r="M5301" s="4" t="s">
        <v>336</v>
      </c>
    </row>
    <row r="5302" customFormat="false" ht="15.75" hidden="false" customHeight="true" outlineLevel="0" collapsed="false">
      <c r="A5302" s="4" t="n">
        <v>5263</v>
      </c>
      <c r="B5302" s="4" t="s">
        <v>29379</v>
      </c>
      <c r="C5302" s="4"/>
      <c r="D5302" s="4" t="s">
        <v>29380</v>
      </c>
      <c r="E5302" s="5" t="s">
        <v>1073</v>
      </c>
      <c r="F5302" s="4" t="s">
        <v>824</v>
      </c>
      <c r="G5302" s="4" t="s">
        <v>824</v>
      </c>
      <c r="H5302" s="5" t="s">
        <v>29381</v>
      </c>
      <c r="I5302" s="4" t="s">
        <v>29382</v>
      </c>
      <c r="J5302" s="5" t="n">
        <f aca="false">LEN(K5302)</f>
        <v>18</v>
      </c>
      <c r="K5302" s="6" t="s">
        <v>29383</v>
      </c>
      <c r="L5302" s="4" t="s">
        <v>31</v>
      </c>
      <c r="M5302" s="4" t="s">
        <v>467</v>
      </c>
    </row>
    <row r="5303" customFormat="false" ht="15.75" hidden="false" customHeight="true" outlineLevel="0" collapsed="false">
      <c r="A5303" s="4" t="n">
        <v>5271</v>
      </c>
      <c r="B5303" s="4" t="s">
        <v>29384</v>
      </c>
      <c r="C5303" s="4" t="s">
        <v>29385</v>
      </c>
      <c r="D5303" s="4" t="s">
        <v>29386</v>
      </c>
      <c r="E5303" s="5" t="s">
        <v>823</v>
      </c>
      <c r="F5303" s="4" t="s">
        <v>824</v>
      </c>
      <c r="G5303" s="4" t="s">
        <v>824</v>
      </c>
      <c r="H5303" s="5" t="s">
        <v>29387</v>
      </c>
      <c r="I5303" s="4" t="s">
        <v>29388</v>
      </c>
      <c r="J5303" s="5" t="n">
        <f aca="false">LEN(K5303)</f>
        <v>18</v>
      </c>
      <c r="K5303" s="6" t="s">
        <v>29389</v>
      </c>
      <c r="L5303" s="4" t="s">
        <v>57</v>
      </c>
      <c r="M5303" s="4" t="s">
        <v>336</v>
      </c>
    </row>
    <row r="5304" customFormat="false" ht="15.75" hidden="false" customHeight="true" outlineLevel="0" collapsed="false">
      <c r="A5304" s="4" t="n">
        <v>5273</v>
      </c>
      <c r="B5304" s="4" t="s">
        <v>29390</v>
      </c>
      <c r="C5304" s="4" t="s">
        <v>29391</v>
      </c>
      <c r="D5304" s="4" t="s">
        <v>29392</v>
      </c>
      <c r="E5304" s="5" t="s">
        <v>823</v>
      </c>
      <c r="F5304" s="4" t="s">
        <v>824</v>
      </c>
      <c r="G5304" s="4" t="s">
        <v>824</v>
      </c>
      <c r="H5304" s="5" t="s">
        <v>29393</v>
      </c>
      <c r="I5304" s="4" t="s">
        <v>29394</v>
      </c>
      <c r="J5304" s="5" t="n">
        <f aca="false">LEN(K5304)</f>
        <v>18</v>
      </c>
      <c r="K5304" s="6" t="s">
        <v>29395</v>
      </c>
      <c r="L5304" s="4" t="s">
        <v>31</v>
      </c>
      <c r="M5304" s="4" t="s">
        <v>924</v>
      </c>
    </row>
    <row r="5305" customFormat="false" ht="15.75" hidden="false" customHeight="true" outlineLevel="0" collapsed="false">
      <c r="A5305" s="4" t="n">
        <v>5274</v>
      </c>
      <c r="B5305" s="4" t="s">
        <v>29396</v>
      </c>
      <c r="C5305" s="4" t="s">
        <v>29397</v>
      </c>
      <c r="D5305" s="4" t="s">
        <v>29398</v>
      </c>
      <c r="E5305" s="5" t="s">
        <v>823</v>
      </c>
      <c r="F5305" s="4" t="s">
        <v>824</v>
      </c>
      <c r="G5305" s="4" t="s">
        <v>824</v>
      </c>
      <c r="H5305" s="5" t="s">
        <v>29399</v>
      </c>
      <c r="I5305" s="4" t="s">
        <v>29400</v>
      </c>
      <c r="J5305" s="5" t="n">
        <f aca="false">LEN(K5305)</f>
        <v>18</v>
      </c>
      <c r="K5305" s="6" t="s">
        <v>29401</v>
      </c>
      <c r="L5305" s="4" t="s">
        <v>31</v>
      </c>
      <c r="M5305" s="4" t="s">
        <v>381</v>
      </c>
    </row>
    <row r="5306" customFormat="false" ht="15.75" hidden="false" customHeight="true" outlineLevel="0" collapsed="false">
      <c r="A5306" s="4" t="n">
        <v>5292</v>
      </c>
      <c r="B5306" s="4" t="s">
        <v>327</v>
      </c>
      <c r="C5306" s="4" t="s">
        <v>29402</v>
      </c>
      <c r="D5306" s="4" t="s">
        <v>29403</v>
      </c>
      <c r="E5306" s="5" t="s">
        <v>29404</v>
      </c>
      <c r="F5306" s="4" t="s">
        <v>29405</v>
      </c>
      <c r="G5306" s="4" t="s">
        <v>824</v>
      </c>
      <c r="H5306" s="5" t="s">
        <v>29406</v>
      </c>
      <c r="I5306" s="4" t="s">
        <v>29407</v>
      </c>
      <c r="J5306" s="5" t="n">
        <f aca="false">LEN(K5306)</f>
        <v>18</v>
      </c>
      <c r="K5306" s="6" t="s">
        <v>29408</v>
      </c>
      <c r="L5306" s="4" t="s">
        <v>78</v>
      </c>
      <c r="M5306" s="4" t="s">
        <v>819</v>
      </c>
    </row>
    <row r="5307" customFormat="false" ht="15.75" hidden="false" customHeight="true" outlineLevel="0" collapsed="false">
      <c r="A5307" s="4" t="n">
        <v>5297</v>
      </c>
      <c r="B5307" s="4" t="s">
        <v>29409</v>
      </c>
      <c r="C5307" s="4"/>
      <c r="D5307" s="4" t="s">
        <v>29410</v>
      </c>
      <c r="E5307" s="5" t="s">
        <v>4181</v>
      </c>
      <c r="F5307" s="4" t="s">
        <v>4182</v>
      </c>
      <c r="G5307" s="4" t="s">
        <v>824</v>
      </c>
      <c r="H5307" s="5" t="s">
        <v>29411</v>
      </c>
      <c r="I5307" s="4" t="s">
        <v>24811</v>
      </c>
      <c r="J5307" s="5" t="n">
        <f aca="false">LEN(K5307)</f>
        <v>18</v>
      </c>
      <c r="K5307" s="6" t="s">
        <v>29412</v>
      </c>
      <c r="L5307" s="4" t="s">
        <v>21</v>
      </c>
      <c r="M5307" s="4" t="s">
        <v>1043</v>
      </c>
    </row>
    <row r="5308" customFormat="false" ht="15.75" hidden="false" customHeight="true" outlineLevel="0" collapsed="false">
      <c r="A5308" s="4" t="n">
        <v>5302</v>
      </c>
      <c r="B5308" s="4" t="s">
        <v>29413</v>
      </c>
      <c r="C5308" s="4" t="s">
        <v>29414</v>
      </c>
      <c r="D5308" s="4" t="s">
        <v>29415</v>
      </c>
      <c r="E5308" s="5" t="s">
        <v>29416</v>
      </c>
      <c r="F5308" s="4" t="s">
        <v>29417</v>
      </c>
      <c r="G5308" s="4" t="s">
        <v>824</v>
      </c>
      <c r="H5308" s="5" t="s">
        <v>29418</v>
      </c>
      <c r="I5308" s="4" t="s">
        <v>29419</v>
      </c>
      <c r="J5308" s="5" t="n">
        <f aca="false">LEN(K5308)</f>
        <v>18</v>
      </c>
      <c r="K5308" s="6" t="s">
        <v>29420</v>
      </c>
      <c r="L5308" s="4" t="s">
        <v>57</v>
      </c>
      <c r="M5308" s="4" t="s">
        <v>31</v>
      </c>
    </row>
    <row r="5309" customFormat="false" ht="15.75" hidden="false" customHeight="true" outlineLevel="0" collapsed="false">
      <c r="A5309" s="4" t="n">
        <v>5306</v>
      </c>
      <c r="B5309" s="4" t="s">
        <v>29421</v>
      </c>
      <c r="C5309" s="4" t="s">
        <v>29422</v>
      </c>
      <c r="D5309" s="4" t="s">
        <v>29423</v>
      </c>
      <c r="E5309" s="5" t="s">
        <v>29424</v>
      </c>
      <c r="F5309" s="4" t="s">
        <v>29425</v>
      </c>
      <c r="G5309" s="4" t="s">
        <v>824</v>
      </c>
      <c r="H5309" s="5" t="s">
        <v>29426</v>
      </c>
      <c r="I5309" s="4" t="s">
        <v>29427</v>
      </c>
      <c r="J5309" s="5" t="n">
        <f aca="false">LEN(K5309)</f>
        <v>18</v>
      </c>
      <c r="K5309" s="6" t="s">
        <v>29428</v>
      </c>
      <c r="L5309" s="4" t="s">
        <v>29429</v>
      </c>
      <c r="M5309" s="4" t="s">
        <v>336</v>
      </c>
    </row>
    <row r="5310" customFormat="false" ht="15.75" hidden="false" customHeight="true" outlineLevel="0" collapsed="false">
      <c r="A5310" s="4" t="n">
        <v>5324</v>
      </c>
      <c r="B5310" s="4" t="s">
        <v>29430</v>
      </c>
      <c r="C5310" s="4" t="s">
        <v>29431</v>
      </c>
      <c r="D5310" s="4" t="s">
        <v>29432</v>
      </c>
      <c r="E5310" s="5" t="s">
        <v>340</v>
      </c>
      <c r="F5310" s="4" t="s">
        <v>250</v>
      </c>
      <c r="G5310" s="4" t="s">
        <v>250</v>
      </c>
      <c r="H5310" s="5" t="s">
        <v>29433</v>
      </c>
      <c r="I5310" s="4" t="s">
        <v>29434</v>
      </c>
      <c r="J5310" s="5" t="n">
        <f aca="false">LEN(K5310)</f>
        <v>18</v>
      </c>
      <c r="K5310" s="6" t="s">
        <v>29435</v>
      </c>
      <c r="L5310" s="4" t="s">
        <v>78</v>
      </c>
      <c r="M5310" s="4" t="s">
        <v>6016</v>
      </c>
    </row>
    <row r="5311" customFormat="false" ht="15.75" hidden="false" customHeight="true" outlineLevel="0" collapsed="false">
      <c r="A5311" s="4" t="n">
        <v>5342</v>
      </c>
      <c r="B5311" s="4" t="s">
        <v>29436</v>
      </c>
      <c r="C5311" s="4" t="s">
        <v>29437</v>
      </c>
      <c r="D5311" s="4" t="s">
        <v>29438</v>
      </c>
      <c r="E5311" s="5" t="s">
        <v>11643</v>
      </c>
      <c r="F5311" s="4" t="s">
        <v>11644</v>
      </c>
      <c r="G5311" s="4" t="s">
        <v>250</v>
      </c>
      <c r="H5311" s="5" t="s">
        <v>29439</v>
      </c>
      <c r="I5311" s="4" t="s">
        <v>29440</v>
      </c>
      <c r="J5311" s="5" t="n">
        <f aca="false">LEN(K5311)</f>
        <v>18</v>
      </c>
      <c r="K5311" s="6" t="s">
        <v>29441</v>
      </c>
      <c r="L5311" s="4" t="s">
        <v>66</v>
      </c>
      <c r="M5311" s="4" t="s">
        <v>31</v>
      </c>
    </row>
    <row r="5312" customFormat="false" ht="15.75" hidden="false" customHeight="true" outlineLevel="0" collapsed="false">
      <c r="A5312" s="4" t="n">
        <v>5346</v>
      </c>
      <c r="B5312" s="4" t="s">
        <v>29442</v>
      </c>
      <c r="C5312" s="4"/>
      <c r="D5312" s="4" t="s">
        <v>29443</v>
      </c>
      <c r="E5312" s="5" t="s">
        <v>499</v>
      </c>
      <c r="F5312" s="4" t="s">
        <v>250</v>
      </c>
      <c r="G5312" s="4" t="s">
        <v>250</v>
      </c>
      <c r="H5312" s="5" t="s">
        <v>29444</v>
      </c>
      <c r="I5312" s="7" t="s">
        <v>29445</v>
      </c>
      <c r="J5312" s="5" t="n">
        <f aca="false">LEN(K5312)</f>
        <v>18</v>
      </c>
      <c r="K5312" s="13" t="s">
        <v>29446</v>
      </c>
      <c r="L5312" s="4" t="s">
        <v>57</v>
      </c>
      <c r="M5312" s="4" t="s">
        <v>877</v>
      </c>
    </row>
    <row r="5313" customFormat="false" ht="15.75" hidden="false" customHeight="true" outlineLevel="0" collapsed="false">
      <c r="A5313" s="4" t="n">
        <v>5350</v>
      </c>
      <c r="B5313" s="4" t="s">
        <v>29447</v>
      </c>
      <c r="C5313" s="4"/>
      <c r="D5313" s="4" t="s">
        <v>29448</v>
      </c>
      <c r="E5313" s="5" t="s">
        <v>587</v>
      </c>
      <c r="F5313" s="4" t="s">
        <v>250</v>
      </c>
      <c r="G5313" s="4" t="s">
        <v>250</v>
      </c>
      <c r="H5313" s="5" t="s">
        <v>29449</v>
      </c>
      <c r="I5313" s="4" t="s">
        <v>29450</v>
      </c>
      <c r="J5313" s="5" t="n">
        <f aca="false">LEN(K5313)</f>
        <v>18</v>
      </c>
      <c r="K5313" s="10" t="s">
        <v>29451</v>
      </c>
      <c r="L5313" s="4" t="s">
        <v>57</v>
      </c>
      <c r="M5313" s="4" t="s">
        <v>929</v>
      </c>
    </row>
    <row r="5314" customFormat="false" ht="15.75" hidden="false" customHeight="true" outlineLevel="0" collapsed="false">
      <c r="A5314" s="4" t="n">
        <v>5355</v>
      </c>
      <c r="B5314" s="4" t="s">
        <v>29452</v>
      </c>
      <c r="C5314" s="4"/>
      <c r="D5314" s="4" t="s">
        <v>29453</v>
      </c>
      <c r="E5314" s="5" t="s">
        <v>4189</v>
      </c>
      <c r="F5314" s="4" t="s">
        <v>250</v>
      </c>
      <c r="G5314" s="4" t="s">
        <v>250</v>
      </c>
      <c r="H5314" s="5" t="s">
        <v>29454</v>
      </c>
      <c r="I5314" s="7" t="s">
        <v>29455</v>
      </c>
      <c r="J5314" s="5" t="n">
        <f aca="false">LEN(K5314)</f>
        <v>18</v>
      </c>
      <c r="K5314" s="5" t="s">
        <v>29456</v>
      </c>
      <c r="L5314" s="4" t="s">
        <v>637</v>
      </c>
      <c r="M5314" s="4" t="s">
        <v>31</v>
      </c>
    </row>
    <row r="5315" customFormat="false" ht="15.75" hidden="false" customHeight="true" outlineLevel="0" collapsed="false">
      <c r="A5315" s="4" t="n">
        <v>5373</v>
      </c>
      <c r="B5315" s="4" t="s">
        <v>29457</v>
      </c>
      <c r="C5315" s="4"/>
      <c r="D5315" s="4" t="s">
        <v>29458</v>
      </c>
      <c r="E5315" s="5" t="s">
        <v>1410</v>
      </c>
      <c r="F5315" s="4" t="s">
        <v>250</v>
      </c>
      <c r="G5315" s="4" t="s">
        <v>250</v>
      </c>
      <c r="H5315" s="5" t="s">
        <v>29459</v>
      </c>
      <c r="I5315" s="4" t="s">
        <v>29460</v>
      </c>
      <c r="J5315" s="5" t="n">
        <f aca="false">LEN(K5315)</f>
        <v>18</v>
      </c>
      <c r="K5315" s="6" t="s">
        <v>29461</v>
      </c>
      <c r="L5315" s="4" t="s">
        <v>66</v>
      </c>
      <c r="M5315" s="4" t="s">
        <v>31</v>
      </c>
    </row>
    <row r="5316" customFormat="false" ht="15.75" hidden="false" customHeight="true" outlineLevel="0" collapsed="false">
      <c r="A5316" s="4" t="n">
        <v>5374</v>
      </c>
      <c r="B5316" s="4" t="s">
        <v>29462</v>
      </c>
      <c r="C5316" s="4"/>
      <c r="D5316" s="4" t="s">
        <v>29463</v>
      </c>
      <c r="E5316" s="5" t="s">
        <v>4189</v>
      </c>
      <c r="F5316" s="4" t="s">
        <v>250</v>
      </c>
      <c r="G5316" s="4" t="s">
        <v>250</v>
      </c>
      <c r="H5316" s="5" t="s">
        <v>29464</v>
      </c>
      <c r="I5316" s="4" t="s">
        <v>29465</v>
      </c>
      <c r="J5316" s="5" t="n">
        <f aca="false">LEN(K5316)</f>
        <v>18</v>
      </c>
      <c r="K5316" s="6" t="s">
        <v>29466</v>
      </c>
      <c r="L5316" s="4" t="s">
        <v>57</v>
      </c>
      <c r="M5316" s="4" t="s">
        <v>3415</v>
      </c>
    </row>
    <row r="5317" customFormat="false" ht="15.75" hidden="false" customHeight="true" outlineLevel="0" collapsed="false">
      <c r="A5317" s="4" t="n">
        <v>5397</v>
      </c>
      <c r="B5317" s="4" t="s">
        <v>29467</v>
      </c>
      <c r="C5317" s="4"/>
      <c r="D5317" s="4" t="s">
        <v>29468</v>
      </c>
      <c r="E5317" s="5" t="s">
        <v>587</v>
      </c>
      <c r="F5317" s="4" t="s">
        <v>250</v>
      </c>
      <c r="G5317" s="4" t="s">
        <v>250</v>
      </c>
      <c r="H5317" s="5" t="s">
        <v>29469</v>
      </c>
      <c r="I5317" s="4" t="s">
        <v>29470</v>
      </c>
      <c r="J5317" s="5" t="n">
        <f aca="false">LEN(K5317)</f>
        <v>18</v>
      </c>
      <c r="K5317" s="6" t="str">
        <f aca="false">LOWER(SUBSTITUTE(SUBSTITUTE(SUBSTITUTE(SUBSTITUTE(SUBSTITUTE(SUBSTITUTE(SUBSTITUTE(B5317,"S.L.",""),"SL",""),"S.A.",""),"SA","")," ",""),".",""),",",""))&amp;".com"</f>
        <v>catedralsuites.com</v>
      </c>
      <c r="L5317" s="4" t="s">
        <v>78</v>
      </c>
      <c r="M5317" s="4" t="s">
        <v>31</v>
      </c>
    </row>
    <row r="5318" customFormat="false" ht="15.75" hidden="false" customHeight="true" outlineLevel="0" collapsed="false">
      <c r="A5318" s="4" t="n">
        <v>5404</v>
      </c>
      <c r="B5318" s="4" t="s">
        <v>19922</v>
      </c>
      <c r="C5318" s="4"/>
      <c r="D5318" s="4" t="s">
        <v>29471</v>
      </c>
      <c r="E5318" s="5" t="s">
        <v>587</v>
      </c>
      <c r="F5318" s="4" t="s">
        <v>250</v>
      </c>
      <c r="G5318" s="4" t="s">
        <v>250</v>
      </c>
      <c r="H5318" s="5" t="s">
        <v>29472</v>
      </c>
      <c r="I5318" s="4" t="s">
        <v>29473</v>
      </c>
      <c r="J5318" s="5" t="n">
        <f aca="false">LEN(K5318)</f>
        <v>18</v>
      </c>
      <c r="K5318" s="6" t="s">
        <v>29474</v>
      </c>
      <c r="L5318" s="4" t="s">
        <v>57</v>
      </c>
      <c r="M5318" s="4" t="s">
        <v>1063</v>
      </c>
    </row>
    <row r="5319" customFormat="false" ht="15.75" hidden="false" customHeight="true" outlineLevel="0" collapsed="false">
      <c r="A5319" s="4" t="n">
        <v>5406</v>
      </c>
      <c r="B5319" s="4" t="s">
        <v>29475</v>
      </c>
      <c r="C5319" s="4" t="s">
        <v>29476</v>
      </c>
      <c r="D5319" s="4" t="s">
        <v>29477</v>
      </c>
      <c r="E5319" s="5" t="s">
        <v>499</v>
      </c>
      <c r="F5319" s="4" t="s">
        <v>250</v>
      </c>
      <c r="G5319" s="4" t="s">
        <v>250</v>
      </c>
      <c r="H5319" s="5" t="s">
        <v>29478</v>
      </c>
      <c r="I5319" s="7" t="s">
        <v>29479</v>
      </c>
      <c r="J5319" s="5" t="n">
        <f aca="false">LEN(K5319)</f>
        <v>18</v>
      </c>
      <c r="K5319" s="5" t="s">
        <v>29480</v>
      </c>
      <c r="L5319" s="4" t="s">
        <v>21</v>
      </c>
      <c r="M5319" s="4" t="s">
        <v>3415</v>
      </c>
    </row>
    <row r="5320" customFormat="false" ht="15.75" hidden="false" customHeight="true" outlineLevel="0" collapsed="false">
      <c r="A5320" s="4" t="n">
        <v>5407</v>
      </c>
      <c r="B5320" s="4" t="s">
        <v>29481</v>
      </c>
      <c r="C5320" s="4"/>
      <c r="D5320" s="4" t="s">
        <v>29482</v>
      </c>
      <c r="E5320" s="5" t="s">
        <v>587</v>
      </c>
      <c r="F5320" s="4" t="s">
        <v>250</v>
      </c>
      <c r="G5320" s="4" t="s">
        <v>250</v>
      </c>
      <c r="H5320" s="5" t="s">
        <v>29483</v>
      </c>
      <c r="I5320" s="4" t="s">
        <v>29484</v>
      </c>
      <c r="J5320" s="5" t="n">
        <f aca="false">LEN(K5320)</f>
        <v>18</v>
      </c>
      <c r="K5320" s="6" t="s">
        <v>29485</v>
      </c>
      <c r="L5320" s="4" t="s">
        <v>31</v>
      </c>
      <c r="M5320" s="4" t="s">
        <v>31</v>
      </c>
    </row>
    <row r="5321" customFormat="false" ht="15.75" hidden="false" customHeight="true" outlineLevel="0" collapsed="false">
      <c r="A5321" s="4" t="n">
        <v>5464</v>
      </c>
      <c r="B5321" s="4" t="s">
        <v>29486</v>
      </c>
      <c r="C5321" s="4" t="s">
        <v>29487</v>
      </c>
      <c r="D5321" s="4" t="s">
        <v>29488</v>
      </c>
      <c r="E5321" s="5" t="s">
        <v>11643</v>
      </c>
      <c r="F5321" s="4" t="s">
        <v>11644</v>
      </c>
      <c r="G5321" s="4" t="s">
        <v>250</v>
      </c>
      <c r="H5321" s="5" t="s">
        <v>29489</v>
      </c>
      <c r="I5321" s="4" t="s">
        <v>29490</v>
      </c>
      <c r="J5321" s="5" t="n">
        <f aca="false">LEN(K5321)</f>
        <v>18</v>
      </c>
      <c r="K5321" s="6" t="s">
        <v>29491</v>
      </c>
      <c r="L5321" s="4" t="s">
        <v>78</v>
      </c>
      <c r="M5321" s="4" t="s">
        <v>31</v>
      </c>
    </row>
    <row r="5322" customFormat="false" ht="15.75" hidden="false" customHeight="true" outlineLevel="0" collapsed="false">
      <c r="A5322" s="4" t="n">
        <v>5468</v>
      </c>
      <c r="B5322" s="4" t="s">
        <v>29492</v>
      </c>
      <c r="C5322" s="4" t="s">
        <v>29493</v>
      </c>
      <c r="D5322" s="4" t="s">
        <v>29494</v>
      </c>
      <c r="E5322" s="5" t="s">
        <v>9569</v>
      </c>
      <c r="F5322" s="4" t="s">
        <v>9570</v>
      </c>
      <c r="G5322" s="4" t="s">
        <v>250</v>
      </c>
      <c r="H5322" s="5" t="s">
        <v>29495</v>
      </c>
      <c r="I5322" s="4" t="s">
        <v>29496</v>
      </c>
      <c r="J5322" s="5" t="n">
        <f aca="false">LEN(K5322)</f>
        <v>18</v>
      </c>
      <c r="K5322" s="6" t="s">
        <v>29497</v>
      </c>
      <c r="L5322" s="4" t="s">
        <v>31</v>
      </c>
      <c r="M5322" s="4" t="s">
        <v>29498</v>
      </c>
    </row>
    <row r="5323" customFormat="false" ht="15.75" hidden="false" customHeight="true" outlineLevel="0" collapsed="false">
      <c r="A5323" s="4" t="n">
        <v>5488</v>
      </c>
      <c r="B5323" s="4" t="s">
        <v>29499</v>
      </c>
      <c r="C5323" s="4" t="s">
        <v>29500</v>
      </c>
      <c r="D5323" s="4" t="s">
        <v>29501</v>
      </c>
      <c r="E5323" s="5" t="s">
        <v>17548</v>
      </c>
      <c r="F5323" s="4" t="s">
        <v>17549</v>
      </c>
      <c r="G5323" s="4" t="s">
        <v>250</v>
      </c>
      <c r="H5323" s="5" t="s">
        <v>29502</v>
      </c>
      <c r="I5323" s="7" t="s">
        <v>29503</v>
      </c>
      <c r="J5323" s="5" t="n">
        <f aca="false">LEN(K5323)</f>
        <v>18</v>
      </c>
      <c r="K5323" s="6" t="s">
        <v>29504</v>
      </c>
      <c r="L5323" s="4" t="s">
        <v>57</v>
      </c>
      <c r="M5323" s="4" t="s">
        <v>967</v>
      </c>
    </row>
    <row r="5324" customFormat="false" ht="15.75" hidden="false" customHeight="true" outlineLevel="0" collapsed="false">
      <c r="A5324" s="4" t="n">
        <v>5496</v>
      </c>
      <c r="B5324" s="4" t="s">
        <v>29505</v>
      </c>
      <c r="C5324" s="4" t="s">
        <v>29506</v>
      </c>
      <c r="D5324" s="4" t="s">
        <v>29507</v>
      </c>
      <c r="E5324" s="5" t="s">
        <v>340</v>
      </c>
      <c r="F5324" s="4" t="s">
        <v>250</v>
      </c>
      <c r="G5324" s="4" t="s">
        <v>250</v>
      </c>
      <c r="H5324" s="5" t="s">
        <v>29508</v>
      </c>
      <c r="I5324" s="4" t="s">
        <v>29509</v>
      </c>
      <c r="J5324" s="5" t="n">
        <f aca="false">LEN(K5324)</f>
        <v>18</v>
      </c>
      <c r="K5324" s="6" t="s">
        <v>29510</v>
      </c>
      <c r="L5324" s="4" t="s">
        <v>21</v>
      </c>
      <c r="M5324" s="4" t="s">
        <v>929</v>
      </c>
    </row>
    <row r="5325" customFormat="false" ht="15.75" hidden="false" customHeight="true" outlineLevel="0" collapsed="false">
      <c r="A5325" s="4" t="n">
        <v>5498</v>
      </c>
      <c r="B5325" s="4" t="s">
        <v>29467</v>
      </c>
      <c r="C5325" s="4"/>
      <c r="D5325" s="4" t="s">
        <v>29511</v>
      </c>
      <c r="E5325" s="5" t="s">
        <v>587</v>
      </c>
      <c r="F5325" s="4" t="s">
        <v>250</v>
      </c>
      <c r="G5325" s="4" t="s">
        <v>250</v>
      </c>
      <c r="H5325" s="5" t="s">
        <v>29512</v>
      </c>
      <c r="I5325" s="4" t="s">
        <v>29470</v>
      </c>
      <c r="J5325" s="5" t="n">
        <f aca="false">LEN(K5325)</f>
        <v>18</v>
      </c>
      <c r="K5325" s="6" t="str">
        <f aca="false">LOWER(SUBSTITUTE(SUBSTITUTE(SUBSTITUTE(SUBSTITUTE(SUBSTITUTE(SUBSTITUTE(SUBSTITUTE(B5325,"S.L.",""),"SL",""),"S.A.",""),"SA","")," ",""),".",""),",",""))&amp;".com"</f>
        <v>catedralsuites.com</v>
      </c>
      <c r="L5325" s="4" t="s">
        <v>31</v>
      </c>
      <c r="M5325" s="4" t="s">
        <v>31</v>
      </c>
    </row>
    <row r="5326" customFormat="false" ht="15.75" hidden="false" customHeight="true" outlineLevel="0" collapsed="false">
      <c r="A5326" s="4" t="n">
        <v>5506</v>
      </c>
      <c r="B5326" s="4" t="s">
        <v>29513</v>
      </c>
      <c r="C5326" s="4" t="s">
        <v>29514</v>
      </c>
      <c r="D5326" s="4" t="s">
        <v>29515</v>
      </c>
      <c r="E5326" s="5" t="s">
        <v>11584</v>
      </c>
      <c r="F5326" s="4" t="s">
        <v>250</v>
      </c>
      <c r="G5326" s="4" t="s">
        <v>250</v>
      </c>
      <c r="H5326" s="5" t="s">
        <v>29516</v>
      </c>
      <c r="I5326" s="7" t="s">
        <v>29517</v>
      </c>
      <c r="J5326" s="5" t="n">
        <f aca="false">LEN(K5326)</f>
        <v>18</v>
      </c>
      <c r="K5326" s="6" t="s">
        <v>29518</v>
      </c>
      <c r="L5326" s="4" t="s">
        <v>31</v>
      </c>
      <c r="M5326" s="4" t="s">
        <v>695</v>
      </c>
    </row>
    <row r="5327" customFormat="false" ht="15.75" hidden="false" customHeight="true" outlineLevel="0" collapsed="false">
      <c r="A5327" s="4" t="n">
        <v>5514</v>
      </c>
      <c r="B5327" s="4" t="s">
        <v>29519</v>
      </c>
      <c r="C5327" s="4" t="s">
        <v>29520</v>
      </c>
      <c r="D5327" s="4" t="s">
        <v>29521</v>
      </c>
      <c r="E5327" s="5" t="s">
        <v>3474</v>
      </c>
      <c r="F5327" s="4" t="s">
        <v>3475</v>
      </c>
      <c r="G5327" s="4" t="s">
        <v>250</v>
      </c>
      <c r="H5327" s="5" t="s">
        <v>29522</v>
      </c>
      <c r="I5327" s="7" t="s">
        <v>29523</v>
      </c>
      <c r="J5327" s="5" t="n">
        <f aca="false">LEN(K5327)</f>
        <v>18</v>
      </c>
      <c r="K5327" s="6" t="s">
        <v>29524</v>
      </c>
      <c r="L5327" s="4" t="s">
        <v>57</v>
      </c>
      <c r="M5327" s="4" t="s">
        <v>133</v>
      </c>
    </row>
    <row r="5328" customFormat="false" ht="15.75" hidden="false" customHeight="true" outlineLevel="0" collapsed="false">
      <c r="A5328" s="4" t="n">
        <v>5565</v>
      </c>
      <c r="B5328" s="4" t="s">
        <v>29525</v>
      </c>
      <c r="C5328" s="4" t="s">
        <v>29526</v>
      </c>
      <c r="D5328" s="4" t="s">
        <v>29527</v>
      </c>
      <c r="E5328" s="5" t="s">
        <v>29528</v>
      </c>
      <c r="F5328" s="4" t="s">
        <v>29529</v>
      </c>
      <c r="G5328" s="4" t="s">
        <v>250</v>
      </c>
      <c r="H5328" s="5" t="s">
        <v>29530</v>
      </c>
      <c r="I5328" s="4" t="s">
        <v>29531</v>
      </c>
      <c r="J5328" s="5" t="n">
        <f aca="false">LEN(K5328)</f>
        <v>18</v>
      </c>
      <c r="K5328" s="6" t="str">
        <f aca="false">LOWER(SUBSTITUTE(SUBSTITUTE(SUBSTITUTE(SUBSTITUTE(SUBSTITUTE(SUBSTITUTE(SUBSTITUTE(B5328,"S.L.",""),"SL",""),"S.A.",""),"SA","")," ",""),".",""),",",""))&amp;".com"</f>
        <v>nuevomalagueño.com</v>
      </c>
      <c r="L5328" s="4" t="s">
        <v>78</v>
      </c>
      <c r="M5328" s="4" t="s">
        <v>1063</v>
      </c>
    </row>
    <row r="5329" customFormat="false" ht="15.75" hidden="false" customHeight="true" outlineLevel="0" collapsed="false">
      <c r="A5329" s="4" t="n">
        <v>5569</v>
      </c>
      <c r="B5329" s="4" t="s">
        <v>25198</v>
      </c>
      <c r="C5329" s="4"/>
      <c r="D5329" s="4" t="s">
        <v>29532</v>
      </c>
      <c r="E5329" s="5" t="s">
        <v>9606</v>
      </c>
      <c r="F5329" s="4" t="s">
        <v>9607</v>
      </c>
      <c r="G5329" s="4" t="s">
        <v>250</v>
      </c>
      <c r="H5329" s="5" t="s">
        <v>29533</v>
      </c>
      <c r="I5329" s="4" t="s">
        <v>29534</v>
      </c>
      <c r="J5329" s="5" t="n">
        <f aca="false">LEN(K5329)</f>
        <v>18</v>
      </c>
      <c r="K5329" s="6" t="s">
        <v>29535</v>
      </c>
      <c r="L5329" s="4" t="s">
        <v>78</v>
      </c>
      <c r="M5329" s="4" t="s">
        <v>118</v>
      </c>
    </row>
    <row r="5330" customFormat="false" ht="15.75" hidden="false" customHeight="true" outlineLevel="0" collapsed="false">
      <c r="A5330" s="4" t="n">
        <v>5582</v>
      </c>
      <c r="B5330" s="4" t="s">
        <v>29536</v>
      </c>
      <c r="C5330" s="4" t="s">
        <v>29537</v>
      </c>
      <c r="D5330" s="4" t="s">
        <v>29538</v>
      </c>
      <c r="E5330" s="5" t="s">
        <v>21012</v>
      </c>
      <c r="F5330" s="4" t="s">
        <v>21013</v>
      </c>
      <c r="G5330" s="4" t="s">
        <v>250</v>
      </c>
      <c r="H5330" s="5" t="s">
        <v>29539</v>
      </c>
      <c r="I5330" s="4" t="s">
        <v>29540</v>
      </c>
      <c r="J5330" s="5" t="n">
        <f aca="false">LEN(K5330)</f>
        <v>18</v>
      </c>
      <c r="K5330" s="6" t="s">
        <v>29541</v>
      </c>
      <c r="L5330" s="4" t="s">
        <v>21</v>
      </c>
      <c r="M5330" s="4" t="s">
        <v>2890</v>
      </c>
    </row>
    <row r="5331" customFormat="false" ht="15.75" hidden="false" customHeight="true" outlineLevel="0" collapsed="false">
      <c r="A5331" s="4" t="n">
        <v>5602</v>
      </c>
      <c r="B5331" s="4" t="s">
        <v>29542</v>
      </c>
      <c r="C5331" s="4"/>
      <c r="D5331" s="4" t="s">
        <v>29543</v>
      </c>
      <c r="E5331" s="5" t="s">
        <v>3481</v>
      </c>
      <c r="F5331" s="4" t="s">
        <v>3482</v>
      </c>
      <c r="G5331" s="4" t="s">
        <v>250</v>
      </c>
      <c r="H5331" s="5" t="s">
        <v>29544</v>
      </c>
      <c r="I5331" s="7" t="s">
        <v>29545</v>
      </c>
      <c r="J5331" s="5" t="n">
        <f aca="false">LEN(K5331)</f>
        <v>18</v>
      </c>
      <c r="K5331" s="6" t="s">
        <v>29546</v>
      </c>
      <c r="L5331" s="4" t="s">
        <v>31</v>
      </c>
      <c r="M5331" s="4" t="s">
        <v>317</v>
      </c>
    </row>
    <row r="5332" customFormat="false" ht="15.75" hidden="false" customHeight="true" outlineLevel="0" collapsed="false">
      <c r="A5332" s="4" t="n">
        <v>5612</v>
      </c>
      <c r="B5332" s="4" t="s">
        <v>29547</v>
      </c>
      <c r="C5332" s="4" t="s">
        <v>29548</v>
      </c>
      <c r="D5332" s="4" t="s">
        <v>29549</v>
      </c>
      <c r="E5332" s="5" t="s">
        <v>29550</v>
      </c>
      <c r="F5332" s="4" t="s">
        <v>29551</v>
      </c>
      <c r="G5332" s="4" t="s">
        <v>573</v>
      </c>
      <c r="H5332" s="5" t="s">
        <v>29552</v>
      </c>
      <c r="I5332" s="7" t="s">
        <v>29553</v>
      </c>
      <c r="J5332" s="5" t="n">
        <f aca="false">LEN(K5332)</f>
        <v>18</v>
      </c>
      <c r="K5332" s="6" t="s">
        <v>29554</v>
      </c>
      <c r="L5332" s="4" t="s">
        <v>31</v>
      </c>
      <c r="M5332" s="4" t="s">
        <v>31</v>
      </c>
    </row>
    <row r="5333" customFormat="false" ht="15.75" hidden="false" customHeight="true" outlineLevel="0" collapsed="false">
      <c r="A5333" s="4" t="n">
        <v>5613</v>
      </c>
      <c r="B5333" s="4" t="s">
        <v>29555</v>
      </c>
      <c r="C5333" s="4"/>
      <c r="D5333" s="4" t="s">
        <v>29556</v>
      </c>
      <c r="E5333" s="5" t="s">
        <v>29557</v>
      </c>
      <c r="F5333" s="4" t="s">
        <v>29558</v>
      </c>
      <c r="G5333" s="4" t="s">
        <v>573</v>
      </c>
      <c r="H5333" s="5" t="s">
        <v>29559</v>
      </c>
      <c r="I5333" s="4" t="s">
        <v>29560</v>
      </c>
      <c r="J5333" s="5" t="n">
        <f aca="false">LEN(K5333)</f>
        <v>18</v>
      </c>
      <c r="K5333" s="6" t="s">
        <v>29561</v>
      </c>
      <c r="L5333" s="4" t="s">
        <v>78</v>
      </c>
      <c r="M5333" s="4" t="s">
        <v>186</v>
      </c>
    </row>
    <row r="5334" customFormat="false" ht="15.75" hidden="false" customHeight="true" outlineLevel="0" collapsed="false">
      <c r="A5334" s="4" t="n">
        <v>5656</v>
      </c>
      <c r="B5334" s="4" t="s">
        <v>29562</v>
      </c>
      <c r="C5334" s="4"/>
      <c r="D5334" s="4" t="s">
        <v>29563</v>
      </c>
      <c r="E5334" s="5" t="s">
        <v>14480</v>
      </c>
      <c r="F5334" s="4" t="s">
        <v>5028</v>
      </c>
      <c r="G5334" s="4" t="s">
        <v>573</v>
      </c>
      <c r="H5334" s="5" t="s">
        <v>29564</v>
      </c>
      <c r="I5334" s="4" t="s">
        <v>29565</v>
      </c>
      <c r="J5334" s="5" t="n">
        <f aca="false">LEN(K5334)</f>
        <v>18</v>
      </c>
      <c r="K5334" s="10" t="s">
        <v>29566</v>
      </c>
      <c r="L5334" s="4" t="s">
        <v>21</v>
      </c>
      <c r="M5334" s="4" t="s">
        <v>577</v>
      </c>
    </row>
    <row r="5335" customFormat="false" ht="15.75" hidden="false" customHeight="true" outlineLevel="0" collapsed="false">
      <c r="A5335" s="4" t="n">
        <v>5677</v>
      </c>
      <c r="B5335" s="4" t="s">
        <v>29567</v>
      </c>
      <c r="C5335" s="4"/>
      <c r="D5335" s="4" t="s">
        <v>29568</v>
      </c>
      <c r="E5335" s="5" t="s">
        <v>6322</v>
      </c>
      <c r="F5335" s="4" t="s">
        <v>6323</v>
      </c>
      <c r="G5335" s="4" t="s">
        <v>573</v>
      </c>
      <c r="H5335" s="5" t="s">
        <v>29569</v>
      </c>
      <c r="I5335" s="7" t="s">
        <v>29570</v>
      </c>
      <c r="J5335" s="5" t="n">
        <f aca="false">LEN(K5335)</f>
        <v>18</v>
      </c>
      <c r="K5335" s="6" t="s">
        <v>29571</v>
      </c>
      <c r="L5335" s="4" t="s">
        <v>21</v>
      </c>
      <c r="M5335" s="4" t="s">
        <v>225</v>
      </c>
    </row>
    <row r="5336" customFormat="false" ht="15.75" hidden="false" customHeight="true" outlineLevel="0" collapsed="false">
      <c r="A5336" s="4" t="n">
        <v>5682</v>
      </c>
      <c r="B5336" s="4" t="s">
        <v>29572</v>
      </c>
      <c r="C5336" s="4" t="s">
        <v>29573</v>
      </c>
      <c r="D5336" s="4" t="s">
        <v>29574</v>
      </c>
      <c r="E5336" s="5" t="s">
        <v>29575</v>
      </c>
      <c r="F5336" s="4" t="s">
        <v>29576</v>
      </c>
      <c r="G5336" s="4" t="s">
        <v>573</v>
      </c>
      <c r="H5336" s="5" t="s">
        <v>29577</v>
      </c>
      <c r="I5336" s="7" t="s">
        <v>29578</v>
      </c>
      <c r="J5336" s="5" t="n">
        <f aca="false">LEN(K5336)</f>
        <v>18</v>
      </c>
      <c r="K5336" s="6" t="s">
        <v>29579</v>
      </c>
      <c r="L5336" s="4" t="s">
        <v>31</v>
      </c>
      <c r="M5336" s="4" t="s">
        <v>294</v>
      </c>
    </row>
    <row r="5337" customFormat="false" ht="15.75" hidden="false" customHeight="true" outlineLevel="0" collapsed="false">
      <c r="A5337" s="4" t="n">
        <v>5683</v>
      </c>
      <c r="B5337" s="4" t="s">
        <v>29580</v>
      </c>
      <c r="C5337" s="4"/>
      <c r="D5337" s="4" t="s">
        <v>29581</v>
      </c>
      <c r="E5337" s="5" t="s">
        <v>29582</v>
      </c>
      <c r="F5337" s="4" t="s">
        <v>29583</v>
      </c>
      <c r="G5337" s="4" t="s">
        <v>573</v>
      </c>
      <c r="H5337" s="5" t="s">
        <v>29584</v>
      </c>
      <c r="I5337" s="4" t="s">
        <v>29585</v>
      </c>
      <c r="J5337" s="5" t="n">
        <f aca="false">LEN(K5337)</f>
        <v>18</v>
      </c>
      <c r="K5337" s="6" t="s">
        <v>29586</v>
      </c>
      <c r="L5337" s="4" t="s">
        <v>21</v>
      </c>
      <c r="M5337" s="4" t="s">
        <v>1063</v>
      </c>
    </row>
    <row r="5338" customFormat="false" ht="15.75" hidden="false" customHeight="true" outlineLevel="0" collapsed="false">
      <c r="A5338" s="4" t="n">
        <v>11112</v>
      </c>
      <c r="B5338" s="4" t="s">
        <v>29587</v>
      </c>
      <c r="C5338" s="4"/>
      <c r="D5338" s="4" t="s">
        <v>29588</v>
      </c>
      <c r="E5338" s="5" t="s">
        <v>29589</v>
      </c>
      <c r="F5338" s="4" t="s">
        <v>25211</v>
      </c>
      <c r="G5338" s="4" t="s">
        <v>27</v>
      </c>
      <c r="H5338" s="5" t="s">
        <v>29590</v>
      </c>
      <c r="I5338" s="4" t="s">
        <v>29591</v>
      </c>
      <c r="J5338" s="5" t="n">
        <f aca="false">LEN(K5338)</f>
        <v>18</v>
      </c>
      <c r="K5338" s="6" t="s">
        <v>29592</v>
      </c>
      <c r="L5338" s="4" t="s">
        <v>57</v>
      </c>
      <c r="M5338" s="4" t="s">
        <v>31</v>
      </c>
    </row>
    <row r="5339" customFormat="false" ht="15.75" hidden="false" customHeight="true" outlineLevel="0" collapsed="false">
      <c r="A5339" s="4" t="n">
        <v>12310</v>
      </c>
      <c r="B5339" s="4" t="s">
        <v>29593</v>
      </c>
      <c r="C5339" s="4"/>
      <c r="D5339" s="4" t="s">
        <v>29594</v>
      </c>
      <c r="E5339" s="5" t="s">
        <v>26342</v>
      </c>
      <c r="F5339" s="4" t="s">
        <v>26343</v>
      </c>
      <c r="G5339" s="4" t="s">
        <v>259</v>
      </c>
      <c r="H5339" s="5" t="s">
        <v>29595</v>
      </c>
      <c r="I5339" s="4" t="s">
        <v>29596</v>
      </c>
      <c r="J5339" s="5" t="n">
        <f aca="false">LEN(K5339)</f>
        <v>18</v>
      </c>
      <c r="K5339" s="6" t="s">
        <v>29597</v>
      </c>
      <c r="L5339" s="4" t="s">
        <v>21</v>
      </c>
      <c r="M5339" s="4" t="s">
        <v>5863</v>
      </c>
    </row>
    <row r="5340" customFormat="false" ht="15.75" hidden="false" customHeight="true" outlineLevel="0" collapsed="false">
      <c r="A5340" s="4" t="n">
        <v>12360</v>
      </c>
      <c r="B5340" s="4" t="s">
        <v>29598</v>
      </c>
      <c r="C5340" s="4"/>
      <c r="D5340" s="4" t="s">
        <v>29599</v>
      </c>
      <c r="E5340" s="5" t="s">
        <v>29600</v>
      </c>
      <c r="F5340" s="4" t="s">
        <v>29601</v>
      </c>
      <c r="G5340" s="4" t="s">
        <v>18</v>
      </c>
      <c r="H5340" s="5" t="s">
        <v>29602</v>
      </c>
      <c r="I5340" s="4" t="s">
        <v>29603</v>
      </c>
      <c r="J5340" s="5" t="n">
        <f aca="false">LEN(K5340)</f>
        <v>18</v>
      </c>
      <c r="K5340" s="6" t="s">
        <v>29604</v>
      </c>
      <c r="L5340" s="4" t="s">
        <v>31</v>
      </c>
      <c r="M5340" s="4" t="s">
        <v>31</v>
      </c>
    </row>
    <row r="5341" customFormat="false" ht="15.75" hidden="false" customHeight="true" outlineLevel="0" collapsed="false">
      <c r="A5341" s="4" t="n">
        <v>5724</v>
      </c>
      <c r="B5341" s="4" t="s">
        <v>29605</v>
      </c>
      <c r="C5341" s="4"/>
      <c r="D5341" s="4" t="s">
        <v>29606</v>
      </c>
      <c r="E5341" s="5" t="s">
        <v>21123</v>
      </c>
      <c r="F5341" s="4" t="s">
        <v>21124</v>
      </c>
      <c r="G5341" s="4" t="s">
        <v>18</v>
      </c>
      <c r="H5341" s="5" t="s">
        <v>29607</v>
      </c>
      <c r="I5341" s="4" t="s">
        <v>29608</v>
      </c>
      <c r="J5341" s="5" t="n">
        <f aca="false">LEN(K5341)</f>
        <v>18</v>
      </c>
      <c r="K5341" s="6" t="s">
        <v>29609</v>
      </c>
      <c r="L5341" s="4" t="s">
        <v>78</v>
      </c>
      <c r="M5341" s="4" t="s">
        <v>31</v>
      </c>
    </row>
    <row r="5342" customFormat="false" ht="15.75" hidden="false" customHeight="true" outlineLevel="0" collapsed="false">
      <c r="A5342" s="4" t="n">
        <v>5749</v>
      </c>
      <c r="B5342" s="4" t="s">
        <v>29610</v>
      </c>
      <c r="C5342" s="4"/>
      <c r="D5342" s="4" t="s">
        <v>29611</v>
      </c>
      <c r="E5342" s="5" t="s">
        <v>17620</v>
      </c>
      <c r="F5342" s="4" t="s">
        <v>17621</v>
      </c>
      <c r="G5342" s="4" t="s">
        <v>18</v>
      </c>
      <c r="H5342" s="5" t="s">
        <v>29612</v>
      </c>
      <c r="I5342" s="4" t="s">
        <v>29613</v>
      </c>
      <c r="J5342" s="5" t="n">
        <f aca="false">LEN(K5342)</f>
        <v>18</v>
      </c>
      <c r="K5342" s="6" t="s">
        <v>29614</v>
      </c>
      <c r="L5342" s="4" t="s">
        <v>21</v>
      </c>
      <c r="M5342" s="4" t="s">
        <v>31</v>
      </c>
    </row>
    <row r="5343" customFormat="false" ht="15.75" hidden="false" customHeight="true" outlineLevel="0" collapsed="false">
      <c r="A5343" s="4" t="n">
        <v>5752</v>
      </c>
      <c r="B5343" s="4" t="s">
        <v>29615</v>
      </c>
      <c r="C5343" s="4"/>
      <c r="D5343" s="4" t="s">
        <v>29616</v>
      </c>
      <c r="E5343" s="5" t="s">
        <v>17620</v>
      </c>
      <c r="F5343" s="4" t="s">
        <v>17621</v>
      </c>
      <c r="G5343" s="4" t="s">
        <v>18</v>
      </c>
      <c r="H5343" s="5" t="s">
        <v>29617</v>
      </c>
      <c r="I5343" s="4" t="s">
        <v>29618</v>
      </c>
      <c r="J5343" s="5" t="n">
        <f aca="false">LEN(K5343)</f>
        <v>18</v>
      </c>
      <c r="K5343" s="6" t="s">
        <v>29619</v>
      </c>
      <c r="L5343" s="4" t="s">
        <v>31</v>
      </c>
      <c r="M5343" s="4" t="s">
        <v>2429</v>
      </c>
    </row>
    <row r="5344" customFormat="false" ht="15.75" hidden="false" customHeight="true" outlineLevel="0" collapsed="false">
      <c r="A5344" s="4" t="n">
        <v>5753</v>
      </c>
      <c r="B5344" s="4" t="s">
        <v>29620</v>
      </c>
      <c r="C5344" s="4"/>
      <c r="D5344" s="4" t="s">
        <v>29621</v>
      </c>
      <c r="E5344" s="5" t="s">
        <v>17620</v>
      </c>
      <c r="F5344" s="4" t="s">
        <v>17621</v>
      </c>
      <c r="G5344" s="4" t="s">
        <v>18</v>
      </c>
      <c r="H5344" s="5" t="s">
        <v>29617</v>
      </c>
      <c r="I5344" s="7" t="s">
        <v>29622</v>
      </c>
      <c r="J5344" s="5" t="n">
        <f aca="false">LEN(K5344)</f>
        <v>18</v>
      </c>
      <c r="K5344" s="6" t="s">
        <v>29619</v>
      </c>
      <c r="L5344" s="4" t="s">
        <v>31</v>
      </c>
      <c r="M5344" s="4" t="s">
        <v>2082</v>
      </c>
    </row>
    <row r="5345" customFormat="false" ht="15.75" hidden="false" customHeight="true" outlineLevel="0" collapsed="false">
      <c r="A5345" s="4" t="n">
        <v>5818</v>
      </c>
      <c r="B5345" s="4" t="s">
        <v>29623</v>
      </c>
      <c r="C5345" s="4"/>
      <c r="D5345" s="4" t="s">
        <v>29624</v>
      </c>
      <c r="E5345" s="5" t="s">
        <v>21157</v>
      </c>
      <c r="F5345" s="4" t="s">
        <v>21158</v>
      </c>
      <c r="G5345" s="4" t="s">
        <v>18</v>
      </c>
      <c r="H5345" s="5" t="s">
        <v>29625</v>
      </c>
      <c r="I5345" s="4" t="s">
        <v>29626</v>
      </c>
      <c r="J5345" s="5" t="n">
        <f aca="false">LEN(K5345)</f>
        <v>18</v>
      </c>
      <c r="K5345" s="6" t="s">
        <v>29627</v>
      </c>
      <c r="L5345" s="4" t="s">
        <v>66</v>
      </c>
      <c r="M5345" s="4" t="s">
        <v>1988</v>
      </c>
    </row>
    <row r="5346" customFormat="false" ht="15.75" hidden="false" customHeight="true" outlineLevel="0" collapsed="false">
      <c r="A5346" s="4" t="n">
        <v>5820</v>
      </c>
      <c r="B5346" s="4" t="s">
        <v>29628</v>
      </c>
      <c r="C5346" s="4"/>
      <c r="D5346" s="4" t="s">
        <v>29629</v>
      </c>
      <c r="E5346" s="5" t="s">
        <v>29630</v>
      </c>
      <c r="F5346" s="4" t="s">
        <v>21158</v>
      </c>
      <c r="G5346" s="4" t="s">
        <v>18</v>
      </c>
      <c r="H5346" s="5" t="s">
        <v>29631</v>
      </c>
      <c r="I5346" s="4" t="s">
        <v>29632</v>
      </c>
      <c r="J5346" s="5" t="n">
        <f aca="false">LEN(K5346)</f>
        <v>18</v>
      </c>
      <c r="K5346" s="6" t="s">
        <v>29633</v>
      </c>
      <c r="L5346" s="4" t="s">
        <v>21</v>
      </c>
      <c r="M5346" s="4" t="s">
        <v>2097</v>
      </c>
    </row>
    <row r="5347" customFormat="false" ht="15.75" hidden="false" customHeight="true" outlineLevel="0" collapsed="false">
      <c r="A5347" s="4" t="n">
        <v>5822</v>
      </c>
      <c r="B5347" s="4" t="s">
        <v>29634</v>
      </c>
      <c r="C5347" s="4"/>
      <c r="D5347" s="4" t="s">
        <v>29635</v>
      </c>
      <c r="E5347" s="5" t="s">
        <v>29630</v>
      </c>
      <c r="F5347" s="4" t="s">
        <v>21158</v>
      </c>
      <c r="G5347" s="4" t="s">
        <v>18</v>
      </c>
      <c r="H5347" s="5" t="s">
        <v>29636</v>
      </c>
      <c r="I5347" s="7" t="s">
        <v>29637</v>
      </c>
      <c r="J5347" s="5" t="n">
        <f aca="false">LEN(K5347)</f>
        <v>18</v>
      </c>
      <c r="K5347" s="6" t="s">
        <v>29638</v>
      </c>
      <c r="L5347" s="4" t="s">
        <v>57</v>
      </c>
      <c r="M5347" s="4" t="s">
        <v>2781</v>
      </c>
    </row>
    <row r="5348" customFormat="false" ht="15.75" hidden="false" customHeight="true" outlineLevel="0" collapsed="false">
      <c r="A5348" s="4" t="n">
        <v>5827</v>
      </c>
      <c r="B5348" s="4" t="s">
        <v>29639</v>
      </c>
      <c r="C5348" s="4"/>
      <c r="D5348" s="4" t="s">
        <v>29640</v>
      </c>
      <c r="E5348" s="5" t="s">
        <v>29641</v>
      </c>
      <c r="F5348" s="4" t="s">
        <v>29642</v>
      </c>
      <c r="G5348" s="4" t="s">
        <v>18</v>
      </c>
      <c r="H5348" s="5" t="s">
        <v>29643</v>
      </c>
      <c r="I5348" s="4" t="s">
        <v>29644</v>
      </c>
      <c r="J5348" s="5" t="n">
        <f aca="false">LEN(K5348)</f>
        <v>18</v>
      </c>
      <c r="K5348" s="6" t="s">
        <v>29645</v>
      </c>
      <c r="L5348" s="4" t="s">
        <v>57</v>
      </c>
      <c r="M5348" s="4" t="s">
        <v>2097</v>
      </c>
    </row>
    <row r="5349" customFormat="false" ht="15.75" hidden="false" customHeight="true" outlineLevel="0" collapsed="false">
      <c r="A5349" s="4" t="n">
        <v>5831</v>
      </c>
      <c r="B5349" s="4" t="s">
        <v>29646</v>
      </c>
      <c r="C5349" s="4"/>
      <c r="D5349" s="4" t="s">
        <v>29647</v>
      </c>
      <c r="E5349" s="5" t="s">
        <v>21169</v>
      </c>
      <c r="F5349" s="4" t="s">
        <v>21170</v>
      </c>
      <c r="G5349" s="4" t="s">
        <v>18</v>
      </c>
      <c r="H5349" s="5" t="s">
        <v>29648</v>
      </c>
      <c r="I5349" s="7" t="s">
        <v>29649</v>
      </c>
      <c r="J5349" s="5" t="n">
        <f aca="false">LEN(K5349)</f>
        <v>18</v>
      </c>
      <c r="K5349" s="6" t="s">
        <v>29650</v>
      </c>
      <c r="L5349" s="4" t="s">
        <v>57</v>
      </c>
      <c r="M5349" s="4" t="s">
        <v>336</v>
      </c>
    </row>
    <row r="5350" customFormat="false" ht="15.75" hidden="false" customHeight="true" outlineLevel="0" collapsed="false">
      <c r="A5350" s="4" t="n">
        <v>5851</v>
      </c>
      <c r="B5350" s="4" t="s">
        <v>29651</v>
      </c>
      <c r="C5350" s="4"/>
      <c r="D5350" s="4" t="s">
        <v>29652</v>
      </c>
      <c r="E5350" s="5" t="s">
        <v>113</v>
      </c>
      <c r="F5350" s="4" t="s">
        <v>114</v>
      </c>
      <c r="G5350" s="4" t="s">
        <v>18</v>
      </c>
      <c r="H5350" s="5" t="s">
        <v>29653</v>
      </c>
      <c r="I5350" s="4" t="s">
        <v>29654</v>
      </c>
      <c r="J5350" s="5" t="n">
        <f aca="false">LEN(K5350)</f>
        <v>18</v>
      </c>
      <c r="K5350" s="6" t="s">
        <v>29655</v>
      </c>
      <c r="L5350" s="4" t="s">
        <v>1679</v>
      </c>
      <c r="M5350" s="4" t="s">
        <v>419</v>
      </c>
    </row>
    <row r="5351" customFormat="false" ht="15.75" hidden="false" customHeight="true" outlineLevel="0" collapsed="false">
      <c r="A5351" s="4" t="n">
        <v>12266</v>
      </c>
      <c r="B5351" s="4" t="s">
        <v>29656</v>
      </c>
      <c r="C5351" s="4" t="s">
        <v>29657</v>
      </c>
      <c r="D5351" s="4" t="s">
        <v>29658</v>
      </c>
      <c r="E5351" s="5" t="s">
        <v>1282</v>
      </c>
      <c r="F5351" s="4" t="s">
        <v>372</v>
      </c>
      <c r="G5351" s="4" t="s">
        <v>372</v>
      </c>
      <c r="H5351" s="5" t="s">
        <v>29659</v>
      </c>
      <c r="I5351" s="7" t="s">
        <v>29660</v>
      </c>
      <c r="J5351" s="5" t="n">
        <f aca="false">LEN(K5351)</f>
        <v>18</v>
      </c>
      <c r="K5351" s="6" t="s">
        <v>29661</v>
      </c>
      <c r="L5351" s="4" t="s">
        <v>31</v>
      </c>
      <c r="M5351" s="4" t="s">
        <v>31</v>
      </c>
    </row>
    <row r="5352" customFormat="false" ht="15.75" hidden="false" customHeight="true" outlineLevel="0" collapsed="false">
      <c r="A5352" s="4" t="n">
        <v>5900</v>
      </c>
      <c r="B5352" s="4" t="s">
        <v>29662</v>
      </c>
      <c r="C5352" s="4"/>
      <c r="D5352" s="4" t="s">
        <v>29663</v>
      </c>
      <c r="E5352" s="5" t="s">
        <v>6329</v>
      </c>
      <c r="F5352" s="4" t="s">
        <v>17621</v>
      </c>
      <c r="G5352" s="4" t="s">
        <v>18</v>
      </c>
      <c r="H5352" s="5" t="s">
        <v>29664</v>
      </c>
      <c r="I5352" s="7" t="s">
        <v>29665</v>
      </c>
      <c r="J5352" s="5" t="n">
        <f aca="false">LEN(K5352)</f>
        <v>18</v>
      </c>
      <c r="K5352" s="6" t="s">
        <v>29666</v>
      </c>
      <c r="L5352" s="4" t="s">
        <v>21</v>
      </c>
      <c r="M5352" s="4" t="s">
        <v>31</v>
      </c>
    </row>
    <row r="5353" customFormat="false" ht="15.75" hidden="false" customHeight="true" outlineLevel="0" collapsed="false">
      <c r="A5353" s="4" t="n">
        <v>5926</v>
      </c>
      <c r="B5353" s="4" t="s">
        <v>29667</v>
      </c>
      <c r="C5353" s="4"/>
      <c r="D5353" s="4" t="s">
        <v>6925</v>
      </c>
      <c r="E5353" s="5" t="s">
        <v>6926</v>
      </c>
      <c r="F5353" s="4" t="s">
        <v>62</v>
      </c>
      <c r="G5353" s="4" t="s">
        <v>18</v>
      </c>
      <c r="H5353" s="5" t="s">
        <v>29668</v>
      </c>
      <c r="I5353" s="4" t="s">
        <v>29669</v>
      </c>
      <c r="J5353" s="5" t="n">
        <f aca="false">LEN(K5353)</f>
        <v>18</v>
      </c>
      <c r="K5353" s="6" t="s">
        <v>29670</v>
      </c>
      <c r="L5353" s="4" t="s">
        <v>31</v>
      </c>
      <c r="M5353" s="4" t="s">
        <v>488</v>
      </c>
    </row>
    <row r="5354" customFormat="false" ht="15.75" hidden="false" customHeight="true" outlineLevel="0" collapsed="false">
      <c r="A5354" s="4" t="n">
        <v>5940</v>
      </c>
      <c r="B5354" s="4" t="s">
        <v>29671</v>
      </c>
      <c r="C5354" s="4"/>
      <c r="D5354" s="4" t="s">
        <v>29672</v>
      </c>
      <c r="E5354" s="5" t="s">
        <v>2633</v>
      </c>
      <c r="F5354" s="4" t="s">
        <v>62</v>
      </c>
      <c r="G5354" s="4" t="s">
        <v>18</v>
      </c>
      <c r="H5354" s="5" t="s">
        <v>29673</v>
      </c>
      <c r="I5354" s="4" t="s">
        <v>29674</v>
      </c>
      <c r="J5354" s="5" t="n">
        <f aca="false">LEN(K5354)</f>
        <v>18</v>
      </c>
      <c r="K5354" s="6" t="s">
        <v>29675</v>
      </c>
      <c r="L5354" s="4" t="s">
        <v>31</v>
      </c>
      <c r="M5354" s="4" t="s">
        <v>2097</v>
      </c>
    </row>
    <row r="5355" customFormat="false" ht="15.75" hidden="false" customHeight="true" outlineLevel="0" collapsed="false">
      <c r="A5355" s="4" t="n">
        <v>5950</v>
      </c>
      <c r="B5355" s="4" t="s">
        <v>29676</v>
      </c>
      <c r="C5355" s="4"/>
      <c r="D5355" s="4" t="s">
        <v>29677</v>
      </c>
      <c r="E5355" s="5" t="s">
        <v>29678</v>
      </c>
      <c r="F5355" s="4" t="s">
        <v>62</v>
      </c>
      <c r="G5355" s="4" t="s">
        <v>18</v>
      </c>
      <c r="H5355" s="5" t="s">
        <v>29679</v>
      </c>
      <c r="I5355" s="7" t="s">
        <v>29680</v>
      </c>
      <c r="J5355" s="5" t="n">
        <f aca="false">LEN(K5355)</f>
        <v>18</v>
      </c>
      <c r="K5355" s="6" t="s">
        <v>29681</v>
      </c>
      <c r="L5355" s="4" t="s">
        <v>31</v>
      </c>
      <c r="M5355" s="4" t="s">
        <v>3817</v>
      </c>
    </row>
    <row r="5356" customFormat="false" ht="15.75" hidden="false" customHeight="true" outlineLevel="0" collapsed="false">
      <c r="A5356" s="4" t="n">
        <v>11516</v>
      </c>
      <c r="B5356" s="4" t="s">
        <v>29682</v>
      </c>
      <c r="C5356" s="4"/>
      <c r="D5356" s="4" t="s">
        <v>29683</v>
      </c>
      <c r="E5356" s="5" t="s">
        <v>7761</v>
      </c>
      <c r="F5356" s="4" t="s">
        <v>7762</v>
      </c>
      <c r="G5356" s="4" t="s">
        <v>154</v>
      </c>
      <c r="H5356" s="5" t="s">
        <v>29684</v>
      </c>
      <c r="I5356" s="4" t="s">
        <v>29685</v>
      </c>
      <c r="J5356" s="5" t="n">
        <f aca="false">LEN(K5356)</f>
        <v>18</v>
      </c>
      <c r="K5356" s="5" t="s">
        <v>29686</v>
      </c>
      <c r="L5356" s="4" t="s">
        <v>57</v>
      </c>
      <c r="M5356" s="4" t="s">
        <v>326</v>
      </c>
    </row>
    <row r="5357" customFormat="false" ht="15.75" hidden="false" customHeight="true" outlineLevel="0" collapsed="false">
      <c r="A5357" s="4" t="n">
        <v>11520</v>
      </c>
      <c r="B5357" s="4" t="s">
        <v>29687</v>
      </c>
      <c r="C5357" s="4"/>
      <c r="D5357" s="4" t="s">
        <v>29688</v>
      </c>
      <c r="E5357" s="5" t="s">
        <v>9721</v>
      </c>
      <c r="F5357" s="4" t="s">
        <v>9722</v>
      </c>
      <c r="G5357" s="4" t="s">
        <v>154</v>
      </c>
      <c r="H5357" s="5" t="s">
        <v>29689</v>
      </c>
      <c r="I5357" s="7" t="s">
        <v>29690</v>
      </c>
      <c r="J5357" s="5" t="n">
        <f aca="false">LEN(K5357)</f>
        <v>18</v>
      </c>
      <c r="K5357" s="6" t="str">
        <f aca="false">LOWER(SUBSTITUTE(SUBSTITUTE(SUBSTITUTE(SUBSTITUTE(SUBSTITUTE(SUBSTITUTE(SUBSTITUTE(B5357,"S.L.",""),"SL",""),"S.A.",""),"SA","")," ",""),".",""),",",""))&amp;".com"</f>
        <v>elltodelanovia.com</v>
      </c>
      <c r="L5357" s="4" t="s">
        <v>31</v>
      </c>
      <c r="M5357" s="4" t="s">
        <v>2097</v>
      </c>
    </row>
    <row r="5358" customFormat="false" ht="15.75" hidden="false" customHeight="true" outlineLevel="0" collapsed="false">
      <c r="A5358" s="4" t="n">
        <v>5979</v>
      </c>
      <c r="B5358" s="4" t="s">
        <v>29691</v>
      </c>
      <c r="C5358" s="4"/>
      <c r="D5358" s="4" t="s">
        <v>29692</v>
      </c>
      <c r="E5358" s="5" t="s">
        <v>29693</v>
      </c>
      <c r="F5358" s="4" t="s">
        <v>29694</v>
      </c>
      <c r="G5358" s="4" t="s">
        <v>154</v>
      </c>
      <c r="H5358" s="5" t="s">
        <v>29695</v>
      </c>
      <c r="I5358" s="7" t="s">
        <v>29696</v>
      </c>
      <c r="J5358" s="5" t="n">
        <f aca="false">LEN(K5358)</f>
        <v>18</v>
      </c>
      <c r="K5358" s="6" t="s">
        <v>29697</v>
      </c>
      <c r="L5358" s="4" t="s">
        <v>21</v>
      </c>
      <c r="M5358" s="4" t="s">
        <v>22</v>
      </c>
    </row>
    <row r="5359" customFormat="false" ht="15.75" hidden="false" customHeight="true" outlineLevel="0" collapsed="false">
      <c r="A5359" s="4" t="n">
        <v>5990</v>
      </c>
      <c r="B5359" s="4" t="s">
        <v>29698</v>
      </c>
      <c r="C5359" s="4"/>
      <c r="D5359" s="4" t="s">
        <v>29699</v>
      </c>
      <c r="E5359" s="5" t="s">
        <v>14590</v>
      </c>
      <c r="F5359" s="4" t="s">
        <v>14591</v>
      </c>
      <c r="G5359" s="4" t="s">
        <v>154</v>
      </c>
      <c r="H5359" s="5" t="s">
        <v>29700</v>
      </c>
      <c r="I5359" s="4" t="s">
        <v>29701</v>
      </c>
      <c r="J5359" s="5" t="n">
        <f aca="false">LEN(K5359)</f>
        <v>18</v>
      </c>
      <c r="K5359" s="6" t="s">
        <v>29702</v>
      </c>
      <c r="L5359" s="4" t="s">
        <v>31</v>
      </c>
      <c r="M5359" s="4" t="s">
        <v>877</v>
      </c>
    </row>
    <row r="5360" customFormat="false" ht="15.75" hidden="false" customHeight="true" outlineLevel="0" collapsed="false">
      <c r="A5360" s="4" t="n">
        <v>6021</v>
      </c>
      <c r="B5360" s="4" t="s">
        <v>29703</v>
      </c>
      <c r="C5360" s="4"/>
      <c r="D5360" s="4" t="s">
        <v>29704</v>
      </c>
      <c r="E5360" s="5" t="s">
        <v>1936</v>
      </c>
      <c r="F5360" s="4" t="s">
        <v>1937</v>
      </c>
      <c r="G5360" s="4" t="s">
        <v>154</v>
      </c>
      <c r="H5360" s="5" t="s">
        <v>29705</v>
      </c>
      <c r="I5360" s="4" t="s">
        <v>29706</v>
      </c>
      <c r="J5360" s="5" t="n">
        <f aca="false">LEN(K5360)</f>
        <v>18</v>
      </c>
      <c r="K5360" s="6" t="s">
        <v>29707</v>
      </c>
      <c r="L5360" s="4" t="s">
        <v>31</v>
      </c>
      <c r="M5360" s="4" t="s">
        <v>4771</v>
      </c>
    </row>
    <row r="5361" customFormat="false" ht="15.75" hidden="false" customHeight="true" outlineLevel="0" collapsed="false">
      <c r="A5361" s="4" t="n">
        <v>6023</v>
      </c>
      <c r="B5361" s="4" t="s">
        <v>18170</v>
      </c>
      <c r="C5361" s="4"/>
      <c r="D5361" s="4" t="s">
        <v>29708</v>
      </c>
      <c r="E5361" s="5" t="s">
        <v>1936</v>
      </c>
      <c r="F5361" s="4" t="s">
        <v>1937</v>
      </c>
      <c r="G5361" s="4" t="s">
        <v>154</v>
      </c>
      <c r="H5361" s="5" t="s">
        <v>29709</v>
      </c>
      <c r="I5361" s="7" t="s">
        <v>29710</v>
      </c>
      <c r="J5361" s="5" t="n">
        <f aca="false">LEN(K5361)</f>
        <v>18</v>
      </c>
      <c r="K5361" s="6" t="s">
        <v>29711</v>
      </c>
      <c r="L5361" s="4" t="s">
        <v>31</v>
      </c>
      <c r="M5361" s="4" t="s">
        <v>996</v>
      </c>
    </row>
    <row r="5362" customFormat="false" ht="15.75" hidden="false" customHeight="true" outlineLevel="0" collapsed="false">
      <c r="A5362" s="4" t="n">
        <v>6055</v>
      </c>
      <c r="B5362" s="4" t="s">
        <v>29712</v>
      </c>
      <c r="C5362" s="4"/>
      <c r="D5362" s="4" t="s">
        <v>29713</v>
      </c>
      <c r="E5362" s="5" t="s">
        <v>2461</v>
      </c>
      <c r="F5362" s="4" t="s">
        <v>2466</v>
      </c>
      <c r="G5362" s="4" t="s">
        <v>154</v>
      </c>
      <c r="H5362" s="5" t="s">
        <v>29714</v>
      </c>
      <c r="I5362" s="4" t="s">
        <v>29715</v>
      </c>
      <c r="J5362" s="5" t="n">
        <f aca="false">LEN(K5362)</f>
        <v>18</v>
      </c>
      <c r="K5362" s="6" t="s">
        <v>27435</v>
      </c>
      <c r="L5362" s="4" t="s">
        <v>57</v>
      </c>
      <c r="M5362" s="4" t="s">
        <v>549</v>
      </c>
    </row>
    <row r="5363" customFormat="false" ht="15.75" hidden="false" customHeight="true" outlineLevel="0" collapsed="false">
      <c r="A5363" s="4" t="n">
        <v>6070</v>
      </c>
      <c r="B5363" s="4" t="s">
        <v>29716</v>
      </c>
      <c r="C5363" s="4"/>
      <c r="D5363" s="4" t="s">
        <v>29717</v>
      </c>
      <c r="E5363" s="5" t="s">
        <v>29718</v>
      </c>
      <c r="F5363" s="4" t="s">
        <v>29719</v>
      </c>
      <c r="G5363" s="4" t="s">
        <v>154</v>
      </c>
      <c r="H5363" s="5" t="s">
        <v>29720</v>
      </c>
      <c r="I5363" s="4" t="s">
        <v>29721</v>
      </c>
      <c r="J5363" s="5" t="n">
        <f aca="false">LEN(K5363)</f>
        <v>18</v>
      </c>
      <c r="K5363" s="6" t="s">
        <v>29722</v>
      </c>
      <c r="L5363" s="4" t="s">
        <v>21</v>
      </c>
      <c r="M5363" s="4" t="s">
        <v>31</v>
      </c>
    </row>
    <row r="5364" customFormat="false" ht="15.75" hidden="false" customHeight="true" outlineLevel="0" collapsed="false">
      <c r="A5364" s="4" t="n">
        <v>6081</v>
      </c>
      <c r="B5364" s="4" t="s">
        <v>8547</v>
      </c>
      <c r="C5364" s="4"/>
      <c r="D5364" s="4" t="s">
        <v>29723</v>
      </c>
      <c r="E5364" s="5" t="s">
        <v>782</v>
      </c>
      <c r="F5364" s="4" t="s">
        <v>783</v>
      </c>
      <c r="G5364" s="4" t="s">
        <v>154</v>
      </c>
      <c r="H5364" s="5" t="s">
        <v>29724</v>
      </c>
      <c r="I5364" s="4" t="s">
        <v>29725</v>
      </c>
      <c r="J5364" s="5" t="n">
        <f aca="false">LEN(K5364)</f>
        <v>18</v>
      </c>
      <c r="K5364" s="6" t="s">
        <v>29726</v>
      </c>
      <c r="L5364" s="4" t="s">
        <v>57</v>
      </c>
      <c r="M5364" s="4" t="s">
        <v>1216</v>
      </c>
    </row>
    <row r="5365" customFormat="false" ht="15.75" hidden="false" customHeight="true" outlineLevel="0" collapsed="false">
      <c r="A5365" s="4" t="n">
        <v>6112</v>
      </c>
      <c r="B5365" s="4" t="s">
        <v>17739</v>
      </c>
      <c r="C5365" s="4"/>
      <c r="D5365" s="4" t="s">
        <v>29727</v>
      </c>
      <c r="E5365" s="5" t="s">
        <v>29728</v>
      </c>
      <c r="F5365" s="4" t="s">
        <v>29729</v>
      </c>
      <c r="G5365" s="4" t="s">
        <v>154</v>
      </c>
      <c r="H5365" s="5" t="s">
        <v>29730</v>
      </c>
      <c r="I5365" s="4" t="s">
        <v>29731</v>
      </c>
      <c r="J5365" s="5" t="n">
        <f aca="false">LEN(K5365)</f>
        <v>18</v>
      </c>
      <c r="K5365" s="6" t="s">
        <v>29732</v>
      </c>
      <c r="L5365" s="4" t="s">
        <v>31</v>
      </c>
      <c r="M5365" s="4" t="s">
        <v>31</v>
      </c>
    </row>
    <row r="5366" customFormat="false" ht="15.75" hidden="false" customHeight="true" outlineLevel="0" collapsed="false">
      <c r="A5366" s="4" t="n">
        <v>6142</v>
      </c>
      <c r="B5366" s="4" t="s">
        <v>29733</v>
      </c>
      <c r="C5366" s="4"/>
      <c r="D5366" s="4" t="s">
        <v>29734</v>
      </c>
      <c r="E5366" s="5" t="s">
        <v>524</v>
      </c>
      <c r="F5366" s="4" t="s">
        <v>423</v>
      </c>
      <c r="G5366" s="4" t="s">
        <v>27</v>
      </c>
      <c r="H5366" s="5" t="s">
        <v>29735</v>
      </c>
      <c r="I5366" s="4" t="s">
        <v>29736</v>
      </c>
      <c r="J5366" s="5" t="n">
        <f aca="false">LEN(K5366)</f>
        <v>18</v>
      </c>
      <c r="K5366" s="6" t="s">
        <v>29737</v>
      </c>
      <c r="L5366" s="4" t="s">
        <v>31</v>
      </c>
      <c r="M5366" s="4" t="s">
        <v>1005</v>
      </c>
    </row>
    <row r="5367" customFormat="false" ht="15.75" hidden="false" customHeight="true" outlineLevel="0" collapsed="false">
      <c r="A5367" s="4" t="n">
        <v>6157</v>
      </c>
      <c r="B5367" s="4" t="s">
        <v>29738</v>
      </c>
      <c r="C5367" s="4"/>
      <c r="D5367" s="4" t="s">
        <v>29739</v>
      </c>
      <c r="E5367" s="5" t="s">
        <v>838</v>
      </c>
      <c r="F5367" s="4" t="s">
        <v>423</v>
      </c>
      <c r="G5367" s="4" t="s">
        <v>27</v>
      </c>
      <c r="H5367" s="5" t="s">
        <v>29740</v>
      </c>
      <c r="I5367" s="4" t="s">
        <v>29741</v>
      </c>
      <c r="J5367" s="5" t="n">
        <f aca="false">LEN(K5367)</f>
        <v>18</v>
      </c>
      <c r="K5367" s="10" t="s">
        <v>29742</v>
      </c>
      <c r="L5367" s="4" t="s">
        <v>31</v>
      </c>
      <c r="M5367" s="4" t="s">
        <v>31</v>
      </c>
    </row>
    <row r="5368" customFormat="false" ht="15.75" hidden="false" customHeight="true" outlineLevel="0" collapsed="false">
      <c r="A5368" s="4" t="n">
        <v>6161</v>
      </c>
      <c r="B5368" s="4" t="s">
        <v>3775</v>
      </c>
      <c r="C5368" s="4"/>
      <c r="D5368" s="4" t="s">
        <v>29743</v>
      </c>
      <c r="E5368" s="5" t="s">
        <v>838</v>
      </c>
      <c r="F5368" s="4" t="s">
        <v>423</v>
      </c>
      <c r="G5368" s="4" t="s">
        <v>27</v>
      </c>
      <c r="H5368" s="5" t="s">
        <v>29744</v>
      </c>
      <c r="I5368" s="7" t="s">
        <v>29745</v>
      </c>
      <c r="J5368" s="5" t="n">
        <f aca="false">LEN(K5368)</f>
        <v>18</v>
      </c>
      <c r="K5368" s="6" t="s">
        <v>29746</v>
      </c>
      <c r="L5368" s="4" t="s">
        <v>31</v>
      </c>
      <c r="M5368" s="4" t="s">
        <v>31</v>
      </c>
    </row>
    <row r="5369" customFormat="false" ht="15.75" hidden="false" customHeight="true" outlineLevel="0" collapsed="false">
      <c r="A5369" s="4" t="n">
        <v>6175</v>
      </c>
      <c r="B5369" s="4" t="s">
        <v>29747</v>
      </c>
      <c r="C5369" s="4"/>
      <c r="D5369" s="4" t="s">
        <v>29748</v>
      </c>
      <c r="E5369" s="5" t="s">
        <v>11886</v>
      </c>
      <c r="F5369" s="4" t="s">
        <v>11880</v>
      </c>
      <c r="G5369" s="4" t="s">
        <v>27</v>
      </c>
      <c r="H5369" s="5" t="s">
        <v>29749</v>
      </c>
      <c r="I5369" s="4" t="s">
        <v>29750</v>
      </c>
      <c r="J5369" s="5" t="n">
        <f aca="false">LEN(K5369)</f>
        <v>18</v>
      </c>
      <c r="K5369" s="6" t="s">
        <v>29751</v>
      </c>
      <c r="L5369" s="4" t="s">
        <v>31</v>
      </c>
      <c r="M5369" s="4" t="s">
        <v>31</v>
      </c>
    </row>
    <row r="5370" customFormat="false" ht="15.75" hidden="false" customHeight="true" outlineLevel="0" collapsed="false">
      <c r="A5370" s="4" t="n">
        <v>6192</v>
      </c>
      <c r="B5370" s="4" t="s">
        <v>29752</v>
      </c>
      <c r="C5370" s="4"/>
      <c r="D5370" s="4" t="s">
        <v>29753</v>
      </c>
      <c r="E5370" s="5" t="s">
        <v>27006</v>
      </c>
      <c r="F5370" s="4" t="s">
        <v>27007</v>
      </c>
      <c r="G5370" s="4" t="s">
        <v>27</v>
      </c>
      <c r="H5370" s="5" t="s">
        <v>29754</v>
      </c>
      <c r="I5370" s="4" t="s">
        <v>29755</v>
      </c>
      <c r="J5370" s="5" t="n">
        <f aca="false">LEN(K5370)</f>
        <v>18</v>
      </c>
      <c r="K5370" s="10" t="s">
        <v>29756</v>
      </c>
      <c r="L5370" s="4" t="s">
        <v>57</v>
      </c>
      <c r="M5370" s="4" t="s">
        <v>359</v>
      </c>
    </row>
    <row r="5371" customFormat="false" ht="15.75" hidden="false" customHeight="true" outlineLevel="0" collapsed="false">
      <c r="A5371" s="4" t="n">
        <v>6208</v>
      </c>
      <c r="B5371" s="4" t="s">
        <v>29757</v>
      </c>
      <c r="C5371" s="4"/>
      <c r="D5371" s="4" t="s">
        <v>29758</v>
      </c>
      <c r="E5371" s="5" t="s">
        <v>17724</v>
      </c>
      <c r="F5371" s="4" t="s">
        <v>423</v>
      </c>
      <c r="G5371" s="4" t="s">
        <v>27</v>
      </c>
      <c r="H5371" s="5" t="s">
        <v>29759</v>
      </c>
      <c r="I5371" s="4" t="s">
        <v>29760</v>
      </c>
      <c r="J5371" s="5" t="n">
        <f aca="false">LEN(K5371)</f>
        <v>18</v>
      </c>
      <c r="K5371" s="6" t="s">
        <v>29761</v>
      </c>
      <c r="L5371" s="4" t="s">
        <v>66</v>
      </c>
      <c r="M5371" s="4" t="s">
        <v>2167</v>
      </c>
    </row>
    <row r="5372" customFormat="false" ht="15.75" hidden="false" customHeight="true" outlineLevel="0" collapsed="false">
      <c r="A5372" s="4" t="n">
        <v>6225</v>
      </c>
      <c r="B5372" s="4" t="s">
        <v>29762</v>
      </c>
      <c r="C5372" s="4"/>
      <c r="D5372" s="4" t="s">
        <v>29763</v>
      </c>
      <c r="E5372" s="5" t="s">
        <v>2885</v>
      </c>
      <c r="F5372" s="4" t="s">
        <v>2886</v>
      </c>
      <c r="G5372" s="4" t="s">
        <v>27</v>
      </c>
      <c r="H5372" s="5" t="s">
        <v>29764</v>
      </c>
      <c r="I5372" s="4" t="s">
        <v>29765</v>
      </c>
      <c r="J5372" s="5" t="n">
        <f aca="false">LEN(K5372)</f>
        <v>18</v>
      </c>
      <c r="K5372" s="6" t="s">
        <v>29766</v>
      </c>
      <c r="L5372" s="4" t="s">
        <v>66</v>
      </c>
      <c r="M5372" s="4" t="s">
        <v>459</v>
      </c>
    </row>
    <row r="5373" customFormat="false" ht="15.75" hidden="false" customHeight="true" outlineLevel="0" collapsed="false">
      <c r="A5373" s="4" t="n">
        <v>6230</v>
      </c>
      <c r="B5373" s="4" t="s">
        <v>29767</v>
      </c>
      <c r="C5373" s="4"/>
      <c r="D5373" s="4" t="s">
        <v>29768</v>
      </c>
      <c r="E5373" s="5" t="s">
        <v>2885</v>
      </c>
      <c r="F5373" s="4" t="s">
        <v>2886</v>
      </c>
      <c r="G5373" s="4" t="s">
        <v>27</v>
      </c>
      <c r="H5373" s="5" t="s">
        <v>29769</v>
      </c>
      <c r="I5373" s="7" t="s">
        <v>29770</v>
      </c>
      <c r="J5373" s="5" t="n">
        <f aca="false">LEN(K5373)</f>
        <v>18</v>
      </c>
      <c r="K5373" s="6" t="s">
        <v>29771</v>
      </c>
      <c r="L5373" s="4" t="s">
        <v>31</v>
      </c>
      <c r="M5373" s="4" t="s">
        <v>459</v>
      </c>
    </row>
    <row r="5374" customFormat="false" ht="15.75" hidden="false" customHeight="true" outlineLevel="0" collapsed="false">
      <c r="A5374" s="4" t="n">
        <v>6244</v>
      </c>
      <c r="B5374" s="4" t="s">
        <v>29772</v>
      </c>
      <c r="C5374" s="4"/>
      <c r="D5374" s="4" t="s">
        <v>29773</v>
      </c>
      <c r="E5374" s="5" t="s">
        <v>1931</v>
      </c>
      <c r="F5374" s="4" t="s">
        <v>1317</v>
      </c>
      <c r="G5374" s="4" t="s">
        <v>27</v>
      </c>
      <c r="H5374" s="5" t="s">
        <v>29774</v>
      </c>
      <c r="I5374" s="4" t="s">
        <v>29775</v>
      </c>
      <c r="J5374" s="5" t="n">
        <f aca="false">LEN(K5374)</f>
        <v>18</v>
      </c>
      <c r="K5374" s="6" t="s">
        <v>29776</v>
      </c>
      <c r="L5374" s="4" t="s">
        <v>21</v>
      </c>
      <c r="M5374" s="4" t="s">
        <v>2082</v>
      </c>
    </row>
    <row r="5375" customFormat="false" ht="27.75" hidden="false" customHeight="true" outlineLevel="0" collapsed="false">
      <c r="A5375" s="4" t="n">
        <v>6250</v>
      </c>
      <c r="B5375" s="4" t="s">
        <v>29777</v>
      </c>
      <c r="C5375" s="4"/>
      <c r="D5375" s="4" t="s">
        <v>29778</v>
      </c>
      <c r="E5375" s="5" t="s">
        <v>1931</v>
      </c>
      <c r="F5375" s="4" t="s">
        <v>1317</v>
      </c>
      <c r="G5375" s="4" t="s">
        <v>27</v>
      </c>
      <c r="H5375" s="5" t="s">
        <v>29779</v>
      </c>
      <c r="I5375" s="7" t="s">
        <v>29780</v>
      </c>
      <c r="J5375" s="5" t="n">
        <f aca="false">LEN(K5375)</f>
        <v>18</v>
      </c>
      <c r="K5375" s="6" t="s">
        <v>29781</v>
      </c>
      <c r="L5375" s="4" t="s">
        <v>31</v>
      </c>
      <c r="M5375" s="4" t="s">
        <v>1759</v>
      </c>
    </row>
    <row r="5376" customFormat="false" ht="15.75" hidden="false" customHeight="true" outlineLevel="0" collapsed="false">
      <c r="A5376" s="4" t="n">
        <v>6259</v>
      </c>
      <c r="B5376" s="4" t="s">
        <v>29782</v>
      </c>
      <c r="C5376" s="4"/>
      <c r="D5376" s="4" t="s">
        <v>29783</v>
      </c>
      <c r="E5376" s="5" t="s">
        <v>29784</v>
      </c>
      <c r="F5376" s="4" t="s">
        <v>29785</v>
      </c>
      <c r="G5376" s="4" t="s">
        <v>27</v>
      </c>
      <c r="H5376" s="5" t="s">
        <v>29786</v>
      </c>
      <c r="I5376" s="4" t="s">
        <v>29787</v>
      </c>
      <c r="J5376" s="5" t="n">
        <f aca="false">LEN(K5376)</f>
        <v>18</v>
      </c>
      <c r="K5376" s="6" t="s">
        <v>29788</v>
      </c>
      <c r="L5376" s="4" t="s">
        <v>21</v>
      </c>
      <c r="M5376" s="4" t="s">
        <v>419</v>
      </c>
    </row>
    <row r="5377" customFormat="false" ht="15.75" hidden="false" customHeight="true" outlineLevel="0" collapsed="false">
      <c r="A5377" s="4" t="n">
        <v>6273</v>
      </c>
      <c r="B5377" s="4" t="s">
        <v>29789</v>
      </c>
      <c r="C5377" s="4"/>
      <c r="D5377" s="4" t="s">
        <v>29790</v>
      </c>
      <c r="E5377" s="5" t="s">
        <v>11831</v>
      </c>
      <c r="F5377" s="4" t="s">
        <v>11832</v>
      </c>
      <c r="G5377" s="4" t="s">
        <v>27</v>
      </c>
      <c r="H5377" s="5" t="s">
        <v>29791</v>
      </c>
      <c r="I5377" s="4" t="s">
        <v>29792</v>
      </c>
      <c r="J5377" s="5" t="n">
        <f aca="false">LEN(K5377)</f>
        <v>18</v>
      </c>
      <c r="K5377" s="6" t="s">
        <v>29793</v>
      </c>
      <c r="L5377" s="4" t="s">
        <v>637</v>
      </c>
      <c r="M5377" s="4" t="s">
        <v>25691</v>
      </c>
    </row>
    <row r="5378" customFormat="false" ht="15.75" hidden="false" customHeight="true" outlineLevel="0" collapsed="false">
      <c r="A5378" s="4" t="n">
        <v>6288</v>
      </c>
      <c r="B5378" s="4" t="s">
        <v>29794</v>
      </c>
      <c r="C5378" s="4"/>
      <c r="D5378" s="4" t="s">
        <v>29795</v>
      </c>
      <c r="E5378" s="5" t="s">
        <v>1230</v>
      </c>
      <c r="F5378" s="4" t="s">
        <v>45</v>
      </c>
      <c r="G5378" s="4" t="s">
        <v>27</v>
      </c>
      <c r="H5378" s="5" t="s">
        <v>29796</v>
      </c>
      <c r="I5378" s="7" t="s">
        <v>29797</v>
      </c>
      <c r="J5378" s="5" t="n">
        <f aca="false">LEN(K5378)</f>
        <v>18</v>
      </c>
      <c r="K5378" s="6" t="s">
        <v>29798</v>
      </c>
      <c r="L5378" s="4" t="s">
        <v>21</v>
      </c>
      <c r="M5378" s="4" t="s">
        <v>31</v>
      </c>
    </row>
    <row r="5379" customFormat="false" ht="15.75" hidden="false" customHeight="true" outlineLevel="0" collapsed="false">
      <c r="A5379" s="4" t="n">
        <v>6295</v>
      </c>
      <c r="B5379" s="4" t="s">
        <v>29799</v>
      </c>
      <c r="C5379" s="4"/>
      <c r="D5379" s="4" t="s">
        <v>29800</v>
      </c>
      <c r="E5379" s="5" t="s">
        <v>1230</v>
      </c>
      <c r="F5379" s="4" t="s">
        <v>45</v>
      </c>
      <c r="G5379" s="4" t="s">
        <v>27</v>
      </c>
      <c r="H5379" s="5" t="s">
        <v>29801</v>
      </c>
      <c r="I5379" s="4" t="s">
        <v>29802</v>
      </c>
      <c r="J5379" s="5" t="n">
        <f aca="false">LEN(K5379)</f>
        <v>18</v>
      </c>
      <c r="K5379" s="6" t="s">
        <v>29803</v>
      </c>
      <c r="L5379" s="4" t="s">
        <v>31</v>
      </c>
      <c r="M5379" s="4" t="s">
        <v>271</v>
      </c>
    </row>
    <row r="5380" customFormat="false" ht="15.75" hidden="false" customHeight="true" outlineLevel="0" collapsed="false">
      <c r="A5380" s="4" t="n">
        <v>6310</v>
      </c>
      <c r="B5380" s="4" t="s">
        <v>29804</v>
      </c>
      <c r="C5380" s="4"/>
      <c r="D5380" s="4" t="s">
        <v>29805</v>
      </c>
      <c r="E5380" s="5" t="s">
        <v>6387</v>
      </c>
      <c r="F5380" s="4" t="s">
        <v>45</v>
      </c>
      <c r="G5380" s="4" t="s">
        <v>27</v>
      </c>
      <c r="H5380" s="5" t="s">
        <v>29806</v>
      </c>
      <c r="I5380" s="4" t="s">
        <v>29807</v>
      </c>
      <c r="J5380" s="5" t="n">
        <f aca="false">LEN(K5380)</f>
        <v>18</v>
      </c>
      <c r="K5380" s="6" t="s">
        <v>29808</v>
      </c>
      <c r="L5380" s="4" t="s">
        <v>3407</v>
      </c>
      <c r="M5380" s="4" t="s">
        <v>4289</v>
      </c>
    </row>
    <row r="5381" customFormat="false" ht="15.75" hidden="false" customHeight="true" outlineLevel="0" collapsed="false">
      <c r="A5381" s="4" t="n">
        <v>6343</v>
      </c>
      <c r="B5381" s="4" t="s">
        <v>29809</v>
      </c>
      <c r="C5381" s="4"/>
      <c r="D5381" s="4" t="s">
        <v>29810</v>
      </c>
      <c r="E5381" s="5" t="s">
        <v>1230</v>
      </c>
      <c r="F5381" s="4" t="s">
        <v>45</v>
      </c>
      <c r="G5381" s="4" t="s">
        <v>27</v>
      </c>
      <c r="H5381" s="5" t="s">
        <v>29811</v>
      </c>
      <c r="I5381" s="4" t="s">
        <v>29812</v>
      </c>
      <c r="J5381" s="5" t="n">
        <f aca="false">LEN(K5381)</f>
        <v>18</v>
      </c>
      <c r="K5381" s="6" t="s">
        <v>29808</v>
      </c>
      <c r="L5381" s="4" t="s">
        <v>57</v>
      </c>
      <c r="M5381" s="4" t="s">
        <v>3470</v>
      </c>
    </row>
    <row r="5382" customFormat="false" ht="15.75" hidden="false" customHeight="true" outlineLevel="0" collapsed="false">
      <c r="A5382" s="4" t="n">
        <v>6350</v>
      </c>
      <c r="B5382" s="4" t="s">
        <v>29813</v>
      </c>
      <c r="C5382" s="4"/>
      <c r="D5382" s="4" t="s">
        <v>29814</v>
      </c>
      <c r="E5382" s="5" t="s">
        <v>6387</v>
      </c>
      <c r="F5382" s="4" t="s">
        <v>45</v>
      </c>
      <c r="G5382" s="4" t="s">
        <v>27</v>
      </c>
      <c r="H5382" s="5" t="s">
        <v>29815</v>
      </c>
      <c r="I5382" s="7" t="s">
        <v>29596</v>
      </c>
      <c r="J5382" s="5" t="n">
        <f aca="false">LEN(K5382)</f>
        <v>18</v>
      </c>
      <c r="K5382" s="6" t="s">
        <v>29597</v>
      </c>
      <c r="L5382" s="4" t="s">
        <v>637</v>
      </c>
      <c r="M5382" s="4" t="s">
        <v>4281</v>
      </c>
    </row>
    <row r="5383" customFormat="false" ht="15.75" hidden="false" customHeight="true" outlineLevel="0" collapsed="false">
      <c r="A5383" s="4" t="n">
        <v>6360</v>
      </c>
      <c r="B5383" s="4" t="s">
        <v>29816</v>
      </c>
      <c r="C5383" s="4"/>
      <c r="D5383" s="4" t="s">
        <v>29817</v>
      </c>
      <c r="E5383" s="5" t="s">
        <v>44</v>
      </c>
      <c r="F5383" s="4" t="s">
        <v>45</v>
      </c>
      <c r="G5383" s="4" t="s">
        <v>27</v>
      </c>
      <c r="H5383" s="5" t="s">
        <v>29818</v>
      </c>
      <c r="I5383" s="4" t="s">
        <v>29819</v>
      </c>
      <c r="J5383" s="5" t="n">
        <f aca="false">LEN(K5383)</f>
        <v>18</v>
      </c>
      <c r="K5383" s="10" t="str">
        <f aca="false">LOWER(SUBSTITUTE(SUBSTITUTE(SUBSTITUTE(SUBSTITUTE(SUBSTITUTE(SUBSTITUTE(SUBSTITUTE(B5383,"S.L.",""),"SL",""),"S.A.",""),"SA","")," ",""),".",""),",",""))&amp;".com"</f>
        <v>solcostablanca.com</v>
      </c>
      <c r="L5383" s="4" t="s">
        <v>31</v>
      </c>
      <c r="M5383" s="4" t="s">
        <v>24611</v>
      </c>
    </row>
    <row r="5384" customFormat="false" ht="15.75" hidden="false" customHeight="true" outlineLevel="0" collapsed="false">
      <c r="A5384" s="4" t="n">
        <v>6424</v>
      </c>
      <c r="B5384" s="4" t="s">
        <v>29820</v>
      </c>
      <c r="C5384" s="4"/>
      <c r="D5384" s="4" t="s">
        <v>29821</v>
      </c>
      <c r="E5384" s="5" t="s">
        <v>1931</v>
      </c>
      <c r="F5384" s="4" t="s">
        <v>1317</v>
      </c>
      <c r="G5384" s="4" t="s">
        <v>27</v>
      </c>
      <c r="H5384" s="5" t="s">
        <v>29822</v>
      </c>
      <c r="I5384" s="4" t="s">
        <v>29823</v>
      </c>
      <c r="J5384" s="5" t="n">
        <f aca="false">LEN(K5384)</f>
        <v>18</v>
      </c>
      <c r="K5384" s="6" t="s">
        <v>29824</v>
      </c>
      <c r="L5384" s="4" t="s">
        <v>31</v>
      </c>
      <c r="M5384" s="4" t="s">
        <v>794</v>
      </c>
    </row>
    <row r="5385" customFormat="false" ht="15.75" hidden="false" customHeight="true" outlineLevel="0" collapsed="false">
      <c r="A5385" s="4" t="n">
        <v>6429</v>
      </c>
      <c r="B5385" s="4" t="s">
        <v>29825</v>
      </c>
      <c r="C5385" s="4"/>
      <c r="D5385" s="4" t="s">
        <v>29826</v>
      </c>
      <c r="E5385" s="5" t="s">
        <v>1931</v>
      </c>
      <c r="F5385" s="4" t="s">
        <v>1317</v>
      </c>
      <c r="G5385" s="4" t="s">
        <v>27</v>
      </c>
      <c r="H5385" s="5" t="s">
        <v>29827</v>
      </c>
      <c r="I5385" s="4" t="s">
        <v>29828</v>
      </c>
      <c r="J5385" s="5" t="n">
        <f aca="false">LEN(K5385)</f>
        <v>18</v>
      </c>
      <c r="K5385" s="6" t="s">
        <v>29829</v>
      </c>
      <c r="L5385" s="4" t="s">
        <v>637</v>
      </c>
      <c r="M5385" s="4" t="s">
        <v>794</v>
      </c>
    </row>
    <row r="5386" customFormat="false" ht="15.75" hidden="false" customHeight="true" outlineLevel="0" collapsed="false">
      <c r="A5386" s="4" t="n">
        <v>6436</v>
      </c>
      <c r="B5386" s="4" t="s">
        <v>29830</v>
      </c>
      <c r="C5386" s="4"/>
      <c r="D5386" s="4" t="s">
        <v>29831</v>
      </c>
      <c r="E5386" s="5" t="s">
        <v>25</v>
      </c>
      <c r="F5386" s="4" t="s">
        <v>26</v>
      </c>
      <c r="G5386" s="4" t="s">
        <v>27</v>
      </c>
      <c r="H5386" s="5" t="s">
        <v>29832</v>
      </c>
      <c r="I5386" s="4" t="s">
        <v>29833</v>
      </c>
      <c r="J5386" s="5" t="n">
        <f aca="false">LEN(K5386)</f>
        <v>18</v>
      </c>
      <c r="K5386" s="6" t="s">
        <v>29834</v>
      </c>
      <c r="L5386" s="4" t="s">
        <v>57</v>
      </c>
      <c r="M5386" s="4" t="s">
        <v>368</v>
      </c>
    </row>
    <row r="5387" customFormat="false" ht="15.75" hidden="false" customHeight="true" outlineLevel="0" collapsed="false">
      <c r="A5387" s="4" t="n">
        <v>6448</v>
      </c>
      <c r="B5387" s="4" t="s">
        <v>29835</v>
      </c>
      <c r="C5387" s="4"/>
      <c r="D5387" s="4" t="s">
        <v>29836</v>
      </c>
      <c r="E5387" s="5" t="s">
        <v>25231</v>
      </c>
      <c r="F5387" s="4" t="s">
        <v>25232</v>
      </c>
      <c r="G5387" s="4" t="s">
        <v>27</v>
      </c>
      <c r="H5387" s="5" t="s">
        <v>29837</v>
      </c>
      <c r="I5387" s="4" t="s">
        <v>29838</v>
      </c>
      <c r="J5387" s="5" t="n">
        <f aca="false">LEN(K5387)</f>
        <v>18</v>
      </c>
      <c r="K5387" s="6" t="s">
        <v>29839</v>
      </c>
      <c r="L5387" s="4" t="s">
        <v>57</v>
      </c>
      <c r="M5387" s="4" t="s">
        <v>577</v>
      </c>
    </row>
    <row r="5388" customFormat="false" ht="15.75" hidden="false" customHeight="true" outlineLevel="0" collapsed="false">
      <c r="A5388" s="4" t="n">
        <v>6459</v>
      </c>
      <c r="B5388" s="4" t="s">
        <v>29840</v>
      </c>
      <c r="C5388" s="4"/>
      <c r="D5388" s="4" t="s">
        <v>29841</v>
      </c>
      <c r="E5388" s="5" t="s">
        <v>2885</v>
      </c>
      <c r="F5388" s="4" t="s">
        <v>2886</v>
      </c>
      <c r="G5388" s="4" t="s">
        <v>27</v>
      </c>
      <c r="H5388" s="5" t="s">
        <v>29842</v>
      </c>
      <c r="I5388" s="7" t="s">
        <v>29843</v>
      </c>
      <c r="J5388" s="5" t="n">
        <f aca="false">LEN(K5388)</f>
        <v>18</v>
      </c>
      <c r="K5388" s="6" t="s">
        <v>29844</v>
      </c>
      <c r="L5388" s="4" t="s">
        <v>78</v>
      </c>
      <c r="M5388" s="4" t="s">
        <v>1988</v>
      </c>
    </row>
    <row r="5389" customFormat="false" ht="15.75" hidden="false" customHeight="true" outlineLevel="0" collapsed="false">
      <c r="A5389" s="4" t="n">
        <v>6477</v>
      </c>
      <c r="B5389" s="4" t="s">
        <v>29845</v>
      </c>
      <c r="C5389" s="4"/>
      <c r="D5389" s="4" t="s">
        <v>29846</v>
      </c>
      <c r="E5389" s="5" t="s">
        <v>1310</v>
      </c>
      <c r="F5389" s="4" t="s">
        <v>1311</v>
      </c>
      <c r="G5389" s="4" t="s">
        <v>27</v>
      </c>
      <c r="H5389" s="5" t="s">
        <v>29847</v>
      </c>
      <c r="I5389" s="4" t="s">
        <v>29848</v>
      </c>
      <c r="J5389" s="5" t="n">
        <f aca="false">LEN(K5389)</f>
        <v>18</v>
      </c>
      <c r="K5389" s="6" t="s">
        <v>29597</v>
      </c>
      <c r="L5389" s="4" t="s">
        <v>31</v>
      </c>
      <c r="M5389" s="4" t="s">
        <v>1418</v>
      </c>
    </row>
    <row r="5390" customFormat="false" ht="15.75" hidden="false" customHeight="true" outlineLevel="0" collapsed="false">
      <c r="A5390" s="4" t="n">
        <v>6517</v>
      </c>
      <c r="B5390" s="4" t="s">
        <v>29849</v>
      </c>
      <c r="C5390" s="4"/>
      <c r="D5390" s="4" t="s">
        <v>29850</v>
      </c>
      <c r="E5390" s="5" t="s">
        <v>1762</v>
      </c>
      <c r="F5390" s="4" t="s">
        <v>1763</v>
      </c>
      <c r="G5390" s="4" t="s">
        <v>299</v>
      </c>
      <c r="H5390" s="5" t="s">
        <v>29851</v>
      </c>
      <c r="I5390" s="4" t="s">
        <v>29852</v>
      </c>
      <c r="J5390" s="5" t="n">
        <f aca="false">LEN(K5390)</f>
        <v>18</v>
      </c>
      <c r="K5390" s="6" t="s">
        <v>29853</v>
      </c>
      <c r="L5390" s="4" t="s">
        <v>31</v>
      </c>
      <c r="M5390" s="4" t="s">
        <v>1085</v>
      </c>
    </row>
    <row r="5391" customFormat="false" ht="15.75" hidden="false" customHeight="true" outlineLevel="0" collapsed="false">
      <c r="A5391" s="4" t="n">
        <v>6530</v>
      </c>
      <c r="B5391" s="4" t="s">
        <v>9678</v>
      </c>
      <c r="C5391" s="4"/>
      <c r="D5391" s="4" t="s">
        <v>29854</v>
      </c>
      <c r="E5391" s="5" t="s">
        <v>8367</v>
      </c>
      <c r="F5391" s="4" t="s">
        <v>299</v>
      </c>
      <c r="G5391" s="4" t="s">
        <v>299</v>
      </c>
      <c r="H5391" s="5" t="s">
        <v>29855</v>
      </c>
      <c r="I5391" s="7" t="s">
        <v>29856</v>
      </c>
      <c r="J5391" s="5" t="n">
        <f aca="false">LEN(K5391)</f>
        <v>18</v>
      </c>
      <c r="K5391" s="6" t="s">
        <v>29857</v>
      </c>
      <c r="L5391" s="4" t="s">
        <v>57</v>
      </c>
      <c r="M5391" s="4" t="s">
        <v>3002</v>
      </c>
    </row>
    <row r="5392" customFormat="false" ht="15.75" hidden="false" customHeight="true" outlineLevel="0" collapsed="false">
      <c r="A5392" s="4" t="n">
        <v>6540</v>
      </c>
      <c r="B5392" s="4" t="s">
        <v>29858</v>
      </c>
      <c r="C5392" s="4"/>
      <c r="D5392" s="4" t="s">
        <v>29859</v>
      </c>
      <c r="E5392" s="5" t="s">
        <v>29860</v>
      </c>
      <c r="F5392" s="4" t="s">
        <v>29861</v>
      </c>
      <c r="G5392" s="4" t="s">
        <v>299</v>
      </c>
      <c r="H5392" s="5" t="s">
        <v>29862</v>
      </c>
      <c r="I5392" s="4" t="s">
        <v>29863</v>
      </c>
      <c r="J5392" s="5" t="n">
        <f aca="false">LEN(K5392)</f>
        <v>18</v>
      </c>
      <c r="K5392" s="6" t="s">
        <v>29864</v>
      </c>
      <c r="L5392" s="4" t="s">
        <v>21</v>
      </c>
      <c r="M5392" s="4" t="s">
        <v>1208</v>
      </c>
    </row>
    <row r="5393" customFormat="false" ht="15.75" hidden="false" customHeight="true" outlineLevel="0" collapsed="false">
      <c r="A5393" s="4" t="n">
        <v>6542</v>
      </c>
      <c r="B5393" s="4" t="s">
        <v>29865</v>
      </c>
      <c r="C5393" s="4"/>
      <c r="D5393" s="4" t="s">
        <v>29866</v>
      </c>
      <c r="E5393" s="5" t="s">
        <v>17843</v>
      </c>
      <c r="F5393" s="4" t="s">
        <v>17844</v>
      </c>
      <c r="G5393" s="4" t="s">
        <v>299</v>
      </c>
      <c r="H5393" s="5" t="s">
        <v>29867</v>
      </c>
      <c r="I5393" s="4" t="s">
        <v>29868</v>
      </c>
      <c r="J5393" s="5" t="n">
        <f aca="false">LEN(K5393)</f>
        <v>18</v>
      </c>
      <c r="K5393" s="6" t="s">
        <v>29869</v>
      </c>
      <c r="L5393" s="4" t="s">
        <v>78</v>
      </c>
      <c r="M5393" s="4" t="s">
        <v>3523</v>
      </c>
    </row>
    <row r="5394" customFormat="false" ht="15.75" hidden="false" customHeight="true" outlineLevel="0" collapsed="false">
      <c r="A5394" s="4" t="n">
        <v>6555</v>
      </c>
      <c r="B5394" s="4" t="s">
        <v>29870</v>
      </c>
      <c r="C5394" s="4"/>
      <c r="D5394" s="4" t="s">
        <v>29871</v>
      </c>
      <c r="E5394" s="5" t="s">
        <v>29872</v>
      </c>
      <c r="F5394" s="4" t="s">
        <v>29873</v>
      </c>
      <c r="G5394" s="4" t="s">
        <v>299</v>
      </c>
      <c r="H5394" s="5" t="s">
        <v>29874</v>
      </c>
      <c r="I5394" s="4" t="s">
        <v>29875</v>
      </c>
      <c r="J5394" s="5" t="n">
        <f aca="false">LEN(K5394)</f>
        <v>18</v>
      </c>
      <c r="K5394" s="6" t="s">
        <v>29876</v>
      </c>
      <c r="L5394" s="4" t="s">
        <v>66</v>
      </c>
      <c r="M5394" s="4" t="s">
        <v>8621</v>
      </c>
    </row>
    <row r="5395" customFormat="false" ht="15.75" hidden="false" customHeight="true" outlineLevel="0" collapsed="false">
      <c r="A5395" s="4" t="n">
        <v>6556</v>
      </c>
      <c r="B5395" s="4" t="s">
        <v>29877</v>
      </c>
      <c r="C5395" s="4"/>
      <c r="D5395" s="4" t="s">
        <v>29878</v>
      </c>
      <c r="E5395" s="5" t="s">
        <v>29879</v>
      </c>
      <c r="F5395" s="4" t="s">
        <v>298</v>
      </c>
      <c r="G5395" s="4" t="s">
        <v>299</v>
      </c>
      <c r="H5395" s="5" t="s">
        <v>29880</v>
      </c>
      <c r="I5395" s="4" t="s">
        <v>29881</v>
      </c>
      <c r="J5395" s="5" t="n">
        <f aca="false">LEN(K5395)</f>
        <v>18</v>
      </c>
      <c r="K5395" s="6" t="s">
        <v>29882</v>
      </c>
      <c r="L5395" s="4" t="s">
        <v>57</v>
      </c>
      <c r="M5395" s="4" t="s">
        <v>2896</v>
      </c>
    </row>
    <row r="5396" customFormat="false" ht="15.75" hidden="false" customHeight="true" outlineLevel="0" collapsed="false">
      <c r="A5396" s="4" t="n">
        <v>6564</v>
      </c>
      <c r="B5396" s="4" t="s">
        <v>29883</v>
      </c>
      <c r="C5396" s="4"/>
      <c r="D5396" s="4" t="s">
        <v>29884</v>
      </c>
      <c r="E5396" s="5" t="s">
        <v>27084</v>
      </c>
      <c r="F5396" s="4" t="s">
        <v>27085</v>
      </c>
      <c r="G5396" s="4" t="s">
        <v>1423</v>
      </c>
      <c r="H5396" s="5" t="s">
        <v>29885</v>
      </c>
      <c r="I5396" s="4" t="s">
        <v>29886</v>
      </c>
      <c r="J5396" s="5" t="n">
        <f aca="false">LEN(K5396)</f>
        <v>18</v>
      </c>
      <c r="K5396" s="6" t="str">
        <f aca="false">LOWER(SUBSTITUTE(SUBSTITUTE(SUBSTITUTE(SUBSTITUTE(SUBSTITUTE(SUBSTITUTE(SUBSTITUTE(B5396,"S.L.",""),"SL",""),"S.A.",""),"SA","")," ",""),".",""),",",""))&amp;".com"</f>
        <v>hoteljamaicaii.com</v>
      </c>
      <c r="L5396" s="4" t="s">
        <v>31</v>
      </c>
      <c r="M5396" s="4" t="s">
        <v>794</v>
      </c>
    </row>
    <row r="5397" customFormat="false" ht="15.75" hidden="false" customHeight="true" outlineLevel="0" collapsed="false">
      <c r="A5397" s="4" t="n">
        <v>6568</v>
      </c>
      <c r="B5397" s="4" t="s">
        <v>29887</v>
      </c>
      <c r="C5397" s="4"/>
      <c r="D5397" s="4" t="s">
        <v>29888</v>
      </c>
      <c r="E5397" s="5" t="s">
        <v>8367</v>
      </c>
      <c r="F5397" s="4" t="s">
        <v>299</v>
      </c>
      <c r="G5397" s="4" t="s">
        <v>299</v>
      </c>
      <c r="H5397" s="5" t="s">
        <v>29889</v>
      </c>
      <c r="I5397" s="4" t="s">
        <v>29890</v>
      </c>
      <c r="J5397" s="5" t="n">
        <f aca="false">LEN(K5397)</f>
        <v>18</v>
      </c>
      <c r="K5397" s="10" t="s">
        <v>29857</v>
      </c>
      <c r="L5397" s="4" t="s">
        <v>21</v>
      </c>
      <c r="M5397" s="4" t="s">
        <v>344</v>
      </c>
    </row>
    <row r="5398" customFormat="false" ht="15.75" hidden="false" customHeight="true" outlineLevel="0" collapsed="false">
      <c r="A5398" s="4" t="n">
        <v>6573</v>
      </c>
      <c r="B5398" s="4" t="s">
        <v>29891</v>
      </c>
      <c r="C5398" s="4"/>
      <c r="D5398" s="4" t="s">
        <v>29892</v>
      </c>
      <c r="E5398" s="5" t="s">
        <v>29893</v>
      </c>
      <c r="F5398" s="4" t="s">
        <v>299</v>
      </c>
      <c r="G5398" s="4" t="s">
        <v>299</v>
      </c>
      <c r="H5398" s="5" t="s">
        <v>29894</v>
      </c>
      <c r="I5398" s="4" t="s">
        <v>29895</v>
      </c>
      <c r="J5398" s="5" t="n">
        <f aca="false">LEN(K5398)</f>
        <v>18</v>
      </c>
      <c r="K5398" s="6" t="s">
        <v>27723</v>
      </c>
      <c r="L5398" s="4" t="s">
        <v>21</v>
      </c>
      <c r="M5398" s="4" t="s">
        <v>13338</v>
      </c>
    </row>
    <row r="5399" customFormat="false" ht="15.75" hidden="false" customHeight="true" outlineLevel="0" collapsed="false">
      <c r="A5399" s="4" t="n">
        <v>6641</v>
      </c>
      <c r="B5399" s="4" t="s">
        <v>29896</v>
      </c>
      <c r="C5399" s="4"/>
      <c r="D5399" s="4" t="s">
        <v>29897</v>
      </c>
      <c r="E5399" s="5" t="s">
        <v>29898</v>
      </c>
      <c r="F5399" s="4" t="s">
        <v>6436</v>
      </c>
      <c r="G5399" s="4" t="s">
        <v>1155</v>
      </c>
      <c r="H5399" s="5" t="s">
        <v>29899</v>
      </c>
      <c r="I5399" s="7" t="s">
        <v>29900</v>
      </c>
      <c r="J5399" s="5" t="n">
        <f aca="false">LEN(K5399)</f>
        <v>18</v>
      </c>
      <c r="K5399" s="6" t="s">
        <v>29901</v>
      </c>
      <c r="L5399" s="4" t="s">
        <v>57</v>
      </c>
      <c r="M5399" s="4" t="s">
        <v>344</v>
      </c>
    </row>
    <row r="5400" customFormat="false" ht="15.75" hidden="false" customHeight="true" outlineLevel="0" collapsed="false">
      <c r="A5400" s="4" t="n">
        <v>6657</v>
      </c>
      <c r="B5400" s="4" t="s">
        <v>29902</v>
      </c>
      <c r="C5400" s="4"/>
      <c r="D5400" s="4" t="s">
        <v>29903</v>
      </c>
      <c r="E5400" s="5" t="s">
        <v>29904</v>
      </c>
      <c r="F5400" s="4" t="s">
        <v>1542</v>
      </c>
      <c r="G5400" s="4" t="s">
        <v>1155</v>
      </c>
      <c r="H5400" s="5" t="s">
        <v>29905</v>
      </c>
      <c r="I5400" s="4" t="s">
        <v>29906</v>
      </c>
      <c r="J5400" s="5" t="n">
        <f aca="false">LEN(K5400)</f>
        <v>18</v>
      </c>
      <c r="K5400" s="6" t="s">
        <v>29907</v>
      </c>
      <c r="L5400" s="4" t="s">
        <v>31</v>
      </c>
      <c r="M5400" s="4" t="s">
        <v>5967</v>
      </c>
    </row>
    <row r="5401" customFormat="false" ht="15.75" hidden="false" customHeight="true" outlineLevel="0" collapsed="false">
      <c r="A5401" s="4" t="n">
        <v>6658</v>
      </c>
      <c r="B5401" s="4" t="s">
        <v>29908</v>
      </c>
      <c r="C5401" s="4"/>
      <c r="D5401" s="4" t="s">
        <v>29909</v>
      </c>
      <c r="E5401" s="5" t="s">
        <v>29904</v>
      </c>
      <c r="F5401" s="4" t="s">
        <v>1542</v>
      </c>
      <c r="G5401" s="4" t="s">
        <v>1155</v>
      </c>
      <c r="H5401" s="5" t="s">
        <v>29910</v>
      </c>
      <c r="I5401" s="4" t="s">
        <v>29911</v>
      </c>
      <c r="J5401" s="5" t="n">
        <f aca="false">LEN(K5401)</f>
        <v>18</v>
      </c>
      <c r="K5401" s="6" t="s">
        <v>29907</v>
      </c>
      <c r="L5401" s="4" t="s">
        <v>21</v>
      </c>
      <c r="M5401" s="4" t="s">
        <v>5744</v>
      </c>
    </row>
    <row r="5402" customFormat="false" ht="15.75" hidden="false" customHeight="true" outlineLevel="0" collapsed="false">
      <c r="A5402" s="4" t="n">
        <v>6661</v>
      </c>
      <c r="B5402" s="4" t="s">
        <v>29912</v>
      </c>
      <c r="C5402" s="4"/>
      <c r="D5402" s="4" t="s">
        <v>29913</v>
      </c>
      <c r="E5402" s="5" t="s">
        <v>29914</v>
      </c>
      <c r="F5402" s="4" t="s">
        <v>1155</v>
      </c>
      <c r="G5402" s="4" t="s">
        <v>1155</v>
      </c>
      <c r="H5402" s="5" t="s">
        <v>29915</v>
      </c>
      <c r="I5402" s="7" t="s">
        <v>29916</v>
      </c>
      <c r="J5402" s="5" t="n">
        <f aca="false">LEN(K5402)</f>
        <v>18</v>
      </c>
      <c r="K5402" s="6" t="s">
        <v>29917</v>
      </c>
      <c r="L5402" s="4" t="s">
        <v>1970</v>
      </c>
      <c r="M5402" s="4" t="s">
        <v>459</v>
      </c>
    </row>
    <row r="5403" customFormat="false" ht="15.75" hidden="false" customHeight="true" outlineLevel="0" collapsed="false">
      <c r="A5403" s="4" t="n">
        <v>6660</v>
      </c>
      <c r="B5403" s="4" t="s">
        <v>29912</v>
      </c>
      <c r="C5403" s="4"/>
      <c r="D5403" s="4" t="s">
        <v>29918</v>
      </c>
      <c r="E5403" s="5" t="s">
        <v>29919</v>
      </c>
      <c r="F5403" s="4" t="s">
        <v>14742</v>
      </c>
      <c r="G5403" s="4" t="s">
        <v>1155</v>
      </c>
      <c r="H5403" s="5" t="s">
        <v>29915</v>
      </c>
      <c r="I5403" s="4" t="s">
        <v>29920</v>
      </c>
      <c r="J5403" s="5" t="n">
        <f aca="false">LEN(K5403)</f>
        <v>18</v>
      </c>
      <c r="K5403" s="6" t="s">
        <v>29917</v>
      </c>
      <c r="L5403" s="4" t="s">
        <v>21</v>
      </c>
      <c r="M5403" s="4" t="s">
        <v>1759</v>
      </c>
    </row>
    <row r="5404" customFormat="false" ht="15.75" hidden="false" customHeight="true" outlineLevel="0" collapsed="false">
      <c r="A5404" s="4" t="n">
        <v>6670</v>
      </c>
      <c r="B5404" s="4" t="s">
        <v>29921</v>
      </c>
      <c r="C5404" s="4"/>
      <c r="D5404" s="4" t="s">
        <v>29922</v>
      </c>
      <c r="E5404" s="5" t="s">
        <v>2899</v>
      </c>
      <c r="F5404" s="4" t="s">
        <v>2900</v>
      </c>
      <c r="G5404" s="4" t="s">
        <v>1155</v>
      </c>
      <c r="H5404" s="5" t="s">
        <v>29923</v>
      </c>
      <c r="I5404" s="4" t="s">
        <v>29924</v>
      </c>
      <c r="J5404" s="5" t="n">
        <f aca="false">LEN(K5404)</f>
        <v>18</v>
      </c>
      <c r="K5404" s="10" t="s">
        <v>29925</v>
      </c>
      <c r="L5404" s="4" t="s">
        <v>31</v>
      </c>
      <c r="M5404" s="4" t="s">
        <v>680</v>
      </c>
    </row>
    <row r="5405" customFormat="false" ht="15.75" hidden="false" customHeight="true" outlineLevel="0" collapsed="false">
      <c r="A5405" s="4" t="n">
        <v>6680</v>
      </c>
      <c r="B5405" s="4" t="s">
        <v>29926</v>
      </c>
      <c r="C5405" s="4"/>
      <c r="D5405" s="4" t="s">
        <v>29927</v>
      </c>
      <c r="E5405" s="5" t="s">
        <v>21326</v>
      </c>
      <c r="F5405" s="4" t="s">
        <v>21327</v>
      </c>
      <c r="G5405" s="4" t="s">
        <v>1155</v>
      </c>
      <c r="H5405" s="5" t="s">
        <v>29928</v>
      </c>
      <c r="I5405" s="4" t="s">
        <v>27434</v>
      </c>
      <c r="J5405" s="5" t="n">
        <f aca="false">LEN(K5405)</f>
        <v>18</v>
      </c>
      <c r="K5405" s="10" t="s">
        <v>27435</v>
      </c>
      <c r="L5405" s="4" t="s">
        <v>21</v>
      </c>
      <c r="M5405" s="4" t="s">
        <v>31</v>
      </c>
    </row>
    <row r="5406" customFormat="false" ht="15.75" hidden="false" customHeight="true" outlineLevel="0" collapsed="false">
      <c r="A5406" s="4" t="n">
        <v>6717</v>
      </c>
      <c r="B5406" s="4" t="s">
        <v>29929</v>
      </c>
      <c r="C5406" s="4"/>
      <c r="D5406" s="4" t="s">
        <v>29930</v>
      </c>
      <c r="E5406" s="5" t="s">
        <v>25467</v>
      </c>
      <c r="F5406" s="4" t="s">
        <v>1155</v>
      </c>
      <c r="G5406" s="4" t="s">
        <v>1155</v>
      </c>
      <c r="H5406" s="5" t="s">
        <v>29931</v>
      </c>
      <c r="I5406" s="7" t="s">
        <v>29932</v>
      </c>
      <c r="J5406" s="5" t="n">
        <f aca="false">LEN(K5406)</f>
        <v>18</v>
      </c>
      <c r="K5406" s="6" t="s">
        <v>29933</v>
      </c>
      <c r="L5406" s="4" t="s">
        <v>1970</v>
      </c>
      <c r="M5406" s="4" t="s">
        <v>779</v>
      </c>
    </row>
    <row r="5407" customFormat="false" ht="15.75" hidden="false" customHeight="true" outlineLevel="0" collapsed="false">
      <c r="A5407" s="4" t="n">
        <v>6721</v>
      </c>
      <c r="B5407" s="4" t="s">
        <v>29934</v>
      </c>
      <c r="C5407" s="4"/>
      <c r="D5407" s="4" t="s">
        <v>29935</v>
      </c>
      <c r="E5407" s="5" t="s">
        <v>25467</v>
      </c>
      <c r="F5407" s="4" t="s">
        <v>1155</v>
      </c>
      <c r="G5407" s="4" t="s">
        <v>1155</v>
      </c>
      <c r="H5407" s="5" t="s">
        <v>29936</v>
      </c>
      <c r="I5407" s="7" t="s">
        <v>29937</v>
      </c>
      <c r="J5407" s="5" t="n">
        <f aca="false">LEN(K5407)</f>
        <v>18</v>
      </c>
      <c r="K5407" s="6" t="s">
        <v>29933</v>
      </c>
      <c r="L5407" s="4" t="s">
        <v>31</v>
      </c>
      <c r="M5407" s="4" t="s">
        <v>779</v>
      </c>
    </row>
    <row r="5408" customFormat="false" ht="15.75" hidden="false" customHeight="true" outlineLevel="0" collapsed="false">
      <c r="A5408" s="4" t="n">
        <v>6745</v>
      </c>
      <c r="B5408" s="4" t="s">
        <v>29938</v>
      </c>
      <c r="C5408" s="4"/>
      <c r="D5408" s="4" t="s">
        <v>29939</v>
      </c>
      <c r="E5408" s="5" t="s">
        <v>25471</v>
      </c>
      <c r="F5408" s="4" t="s">
        <v>1423</v>
      </c>
      <c r="G5408" s="4" t="s">
        <v>1423</v>
      </c>
      <c r="H5408" s="5" t="s">
        <v>29940</v>
      </c>
      <c r="I5408" s="4" t="s">
        <v>29941</v>
      </c>
      <c r="J5408" s="5" t="n">
        <f aca="false">LEN(K5408)</f>
        <v>18</v>
      </c>
      <c r="K5408" s="6" t="s">
        <v>29942</v>
      </c>
      <c r="L5408" s="4" t="s">
        <v>21</v>
      </c>
      <c r="M5408" s="4" t="s">
        <v>2768</v>
      </c>
    </row>
    <row r="5409" customFormat="false" ht="15.75" hidden="false" customHeight="true" outlineLevel="0" collapsed="false">
      <c r="A5409" s="4" t="n">
        <v>6752</v>
      </c>
      <c r="B5409" s="4" t="s">
        <v>29943</v>
      </c>
      <c r="C5409" s="4"/>
      <c r="D5409" s="4" t="s">
        <v>29944</v>
      </c>
      <c r="E5409" s="5" t="s">
        <v>29945</v>
      </c>
      <c r="F5409" s="4" t="s">
        <v>29946</v>
      </c>
      <c r="G5409" s="4" t="s">
        <v>1423</v>
      </c>
      <c r="H5409" s="5" t="s">
        <v>29947</v>
      </c>
      <c r="I5409" s="7" t="s">
        <v>29948</v>
      </c>
      <c r="J5409" s="5" t="n">
        <f aca="false">LEN(K5409)</f>
        <v>18</v>
      </c>
      <c r="K5409" s="6" t="str">
        <f aca="false">LOWER(SUBSTITUTE(SUBSTITUTE(SUBSTITUTE(SUBSTITUTE(SUBSTITUTE(SUBSTITUTE(SUBSTITUTE(B5409,"S.L.",""),"SL",""),"S.A.",""),"SA","")," ",""),".",""),",",""))&amp;".com"</f>
        <v>hotelriocuervo.com</v>
      </c>
      <c r="L5409" s="4" t="s">
        <v>57</v>
      </c>
      <c r="M5409" s="4" t="s">
        <v>2890</v>
      </c>
    </row>
    <row r="5410" customFormat="false" ht="15.75" hidden="false" customHeight="true" outlineLevel="0" collapsed="false">
      <c r="A5410" s="4" t="n">
        <v>6753</v>
      </c>
      <c r="B5410" s="4" t="s">
        <v>29949</v>
      </c>
      <c r="C5410" s="4"/>
      <c r="D5410" s="4" t="s">
        <v>29950</v>
      </c>
      <c r="E5410" s="5" t="s">
        <v>2193</v>
      </c>
      <c r="F5410" s="4" t="s">
        <v>2194</v>
      </c>
      <c r="G5410" s="4" t="s">
        <v>1423</v>
      </c>
      <c r="H5410" s="5" t="s">
        <v>29947</v>
      </c>
      <c r="I5410" s="7" t="s">
        <v>29951</v>
      </c>
      <c r="J5410" s="5" t="n">
        <f aca="false">LEN(K5410)</f>
        <v>18</v>
      </c>
      <c r="K5410" s="5" t="s">
        <v>29952</v>
      </c>
      <c r="L5410" s="4" t="s">
        <v>31</v>
      </c>
      <c r="M5410" s="4" t="s">
        <v>577</v>
      </c>
    </row>
    <row r="5411" customFormat="false" ht="15.75" hidden="false" customHeight="true" outlineLevel="0" collapsed="false">
      <c r="A5411" s="4" t="n">
        <v>11768</v>
      </c>
      <c r="B5411" s="4" t="s">
        <v>29953</v>
      </c>
      <c r="C5411" s="4"/>
      <c r="D5411" s="4" t="s">
        <v>29954</v>
      </c>
      <c r="E5411" s="5" t="s">
        <v>29955</v>
      </c>
      <c r="F5411" s="4" t="s">
        <v>5186</v>
      </c>
      <c r="G5411" s="4" t="s">
        <v>84</v>
      </c>
      <c r="H5411" s="5" t="s">
        <v>29956</v>
      </c>
      <c r="I5411" s="4" t="s">
        <v>29957</v>
      </c>
      <c r="J5411" s="5" t="n">
        <f aca="false">LEN(K5411)</f>
        <v>18</v>
      </c>
      <c r="K5411" s="6" t="s">
        <v>29958</v>
      </c>
      <c r="L5411" s="4" t="s">
        <v>57</v>
      </c>
      <c r="M5411" s="4" t="s">
        <v>381</v>
      </c>
    </row>
    <row r="5412" customFormat="false" ht="15.75" hidden="false" customHeight="true" outlineLevel="0" collapsed="false">
      <c r="A5412" s="4" t="n">
        <v>11763</v>
      </c>
      <c r="B5412" s="4" t="s">
        <v>29959</v>
      </c>
      <c r="C5412" s="4"/>
      <c r="D5412" s="4" t="s">
        <v>29960</v>
      </c>
      <c r="E5412" s="5" t="s">
        <v>4297</v>
      </c>
      <c r="F5412" s="4" t="s">
        <v>661</v>
      </c>
      <c r="G5412" s="4" t="s">
        <v>84</v>
      </c>
      <c r="H5412" s="5" t="s">
        <v>29961</v>
      </c>
      <c r="I5412" s="4" t="s">
        <v>29962</v>
      </c>
      <c r="J5412" s="5" t="n">
        <f aca="false">LEN(K5412)</f>
        <v>18</v>
      </c>
      <c r="K5412" s="6" t="s">
        <v>29963</v>
      </c>
      <c r="L5412" s="4" t="s">
        <v>78</v>
      </c>
      <c r="M5412" s="4" t="s">
        <v>29964</v>
      </c>
    </row>
    <row r="5413" customFormat="false" ht="15.75" hidden="false" customHeight="true" outlineLevel="0" collapsed="false">
      <c r="A5413" s="4" t="n">
        <v>6775</v>
      </c>
      <c r="B5413" s="4" t="s">
        <v>29965</v>
      </c>
      <c r="C5413" s="4"/>
      <c r="D5413" s="4" t="s">
        <v>29966</v>
      </c>
      <c r="E5413" s="5" t="s">
        <v>3583</v>
      </c>
      <c r="F5413" s="4" t="s">
        <v>505</v>
      </c>
      <c r="G5413" s="4" t="s">
        <v>84</v>
      </c>
      <c r="H5413" s="5" t="s">
        <v>29967</v>
      </c>
      <c r="I5413" s="4" t="s">
        <v>25524</v>
      </c>
      <c r="J5413" s="5" t="n">
        <f aca="false">LEN(K5413)</f>
        <v>18</v>
      </c>
      <c r="K5413" s="6" t="s">
        <v>29284</v>
      </c>
      <c r="L5413" s="4" t="s">
        <v>57</v>
      </c>
      <c r="M5413" s="4" t="s">
        <v>31</v>
      </c>
    </row>
    <row r="5414" customFormat="false" ht="15.75" hidden="false" customHeight="true" outlineLevel="0" collapsed="false">
      <c r="A5414" s="4" t="n">
        <v>6890</v>
      </c>
      <c r="B5414" s="4" t="s">
        <v>29968</v>
      </c>
      <c r="C5414" s="4"/>
      <c r="D5414" s="4" t="s">
        <v>29969</v>
      </c>
      <c r="E5414" s="5" t="s">
        <v>3583</v>
      </c>
      <c r="F5414" s="4" t="s">
        <v>9831</v>
      </c>
      <c r="G5414" s="4" t="s">
        <v>84</v>
      </c>
      <c r="H5414" s="5" t="s">
        <v>29970</v>
      </c>
      <c r="I5414" s="4" t="s">
        <v>29971</v>
      </c>
      <c r="J5414" s="5" t="n">
        <f aca="false">LEN(K5414)</f>
        <v>18</v>
      </c>
      <c r="K5414" s="6" t="s">
        <v>29972</v>
      </c>
      <c r="L5414" s="4" t="s">
        <v>31</v>
      </c>
      <c r="M5414" s="4" t="s">
        <v>3938</v>
      </c>
    </row>
    <row r="5415" customFormat="false" ht="15.75" hidden="false" customHeight="true" outlineLevel="0" collapsed="false">
      <c r="A5415" s="4" t="n">
        <v>6897</v>
      </c>
      <c r="B5415" s="4" t="s">
        <v>29973</v>
      </c>
      <c r="C5415" s="4"/>
      <c r="D5415" s="4" t="s">
        <v>29974</v>
      </c>
      <c r="E5415" s="5" t="s">
        <v>29975</v>
      </c>
      <c r="F5415" s="4" t="s">
        <v>9831</v>
      </c>
      <c r="G5415" s="4" t="s">
        <v>84</v>
      </c>
      <c r="H5415" s="5" t="s">
        <v>29976</v>
      </c>
      <c r="I5415" s="7" t="s">
        <v>29977</v>
      </c>
      <c r="J5415" s="5" t="n">
        <f aca="false">LEN(K5415)</f>
        <v>18</v>
      </c>
      <c r="K5415" s="6" t="s">
        <v>29978</v>
      </c>
      <c r="L5415" s="4" t="s">
        <v>637</v>
      </c>
      <c r="M5415" s="4" t="s">
        <v>4378</v>
      </c>
    </row>
    <row r="5416" customFormat="false" ht="15.75" hidden="false" customHeight="true" outlineLevel="0" collapsed="false">
      <c r="A5416" s="4" t="n">
        <v>6898</v>
      </c>
      <c r="B5416" s="4" t="s">
        <v>29979</v>
      </c>
      <c r="C5416" s="4"/>
      <c r="D5416" s="4" t="s">
        <v>29980</v>
      </c>
      <c r="E5416" s="5" t="s">
        <v>29975</v>
      </c>
      <c r="F5416" s="4" t="s">
        <v>9831</v>
      </c>
      <c r="G5416" s="4" t="s">
        <v>84</v>
      </c>
      <c r="H5416" s="5" t="s">
        <v>29981</v>
      </c>
      <c r="I5416" s="4" t="s">
        <v>29982</v>
      </c>
      <c r="J5416" s="5" t="n">
        <f aca="false">LEN(K5416)</f>
        <v>18</v>
      </c>
      <c r="K5416" s="6" t="s">
        <v>29978</v>
      </c>
      <c r="L5416" s="4" t="s">
        <v>31</v>
      </c>
      <c r="M5416" s="4" t="s">
        <v>31</v>
      </c>
    </row>
    <row r="5417" customFormat="false" ht="15.75" hidden="false" customHeight="true" outlineLevel="0" collapsed="false">
      <c r="A5417" s="4" t="n">
        <v>6910</v>
      </c>
      <c r="B5417" s="4" t="s">
        <v>29983</v>
      </c>
      <c r="C5417" s="4"/>
      <c r="D5417" s="4" t="s">
        <v>29984</v>
      </c>
      <c r="E5417" s="5" t="s">
        <v>1768</v>
      </c>
      <c r="F5417" s="4" t="s">
        <v>83</v>
      </c>
      <c r="G5417" s="4" t="s">
        <v>84</v>
      </c>
      <c r="H5417" s="5" t="s">
        <v>29985</v>
      </c>
      <c r="I5417" s="4" t="s">
        <v>29986</v>
      </c>
      <c r="J5417" s="5" t="n">
        <f aca="false">LEN(K5417)</f>
        <v>18</v>
      </c>
      <c r="K5417" s="6" t="s">
        <v>29987</v>
      </c>
      <c r="L5417" s="4" t="s">
        <v>21</v>
      </c>
      <c r="M5417" s="4" t="s">
        <v>88</v>
      </c>
    </row>
    <row r="5418" customFormat="false" ht="15.75" hidden="false" customHeight="true" outlineLevel="0" collapsed="false">
      <c r="A5418" s="4" t="n">
        <v>6936</v>
      </c>
      <c r="B5418" s="4" t="s">
        <v>29988</v>
      </c>
      <c r="C5418" s="4"/>
      <c r="D5418" s="4" t="s">
        <v>29989</v>
      </c>
      <c r="E5418" s="5" t="s">
        <v>1768</v>
      </c>
      <c r="F5418" s="4" t="s">
        <v>83</v>
      </c>
      <c r="G5418" s="4" t="s">
        <v>84</v>
      </c>
      <c r="H5418" s="5" t="s">
        <v>29990</v>
      </c>
      <c r="I5418" s="4" t="s">
        <v>29991</v>
      </c>
      <c r="J5418" s="5" t="n">
        <f aca="false">LEN(K5418)</f>
        <v>18</v>
      </c>
      <c r="K5418" s="6" t="s">
        <v>29992</v>
      </c>
      <c r="L5418" s="4" t="s">
        <v>66</v>
      </c>
      <c r="M5418" s="4" t="s">
        <v>29993</v>
      </c>
    </row>
    <row r="5419" customFormat="false" ht="15.75" hidden="false" customHeight="true" outlineLevel="0" collapsed="false">
      <c r="A5419" s="4" t="n">
        <v>6943</v>
      </c>
      <c r="B5419" s="4" t="s">
        <v>29994</v>
      </c>
      <c r="C5419" s="4"/>
      <c r="D5419" s="4" t="s">
        <v>29995</v>
      </c>
      <c r="E5419" s="5" t="s">
        <v>82</v>
      </c>
      <c r="F5419" s="4" t="s">
        <v>83</v>
      </c>
      <c r="G5419" s="4" t="s">
        <v>84</v>
      </c>
      <c r="H5419" s="5" t="s">
        <v>29996</v>
      </c>
      <c r="I5419" s="4" t="s">
        <v>29997</v>
      </c>
      <c r="J5419" s="5" t="n">
        <f aca="false">LEN(K5419)</f>
        <v>18</v>
      </c>
      <c r="K5419" s="6" t="s">
        <v>29998</v>
      </c>
      <c r="L5419" s="4" t="s">
        <v>637</v>
      </c>
      <c r="M5419" s="4" t="s">
        <v>7954</v>
      </c>
    </row>
    <row r="5420" customFormat="false" ht="15.75" hidden="false" customHeight="true" outlineLevel="0" collapsed="false">
      <c r="A5420" s="4" t="n">
        <v>6966</v>
      </c>
      <c r="B5420" s="4" t="s">
        <v>29999</v>
      </c>
      <c r="C5420" s="4"/>
      <c r="D5420" s="4" t="s">
        <v>30000</v>
      </c>
      <c r="E5420" s="5" t="s">
        <v>82</v>
      </c>
      <c r="F5420" s="4" t="s">
        <v>83</v>
      </c>
      <c r="G5420" s="4" t="s">
        <v>84</v>
      </c>
      <c r="H5420" s="5" t="s">
        <v>30001</v>
      </c>
      <c r="I5420" s="4" t="s">
        <v>30002</v>
      </c>
      <c r="J5420" s="5" t="n">
        <f aca="false">LEN(K5420)</f>
        <v>18</v>
      </c>
      <c r="K5420" s="6" t="s">
        <v>30003</v>
      </c>
      <c r="L5420" s="4" t="s">
        <v>21</v>
      </c>
      <c r="M5420" s="4" t="s">
        <v>2980</v>
      </c>
    </row>
    <row r="5421" customFormat="false" ht="15.75" hidden="false" customHeight="true" outlineLevel="0" collapsed="false">
      <c r="A5421" s="4" t="n">
        <v>6987</v>
      </c>
      <c r="B5421" s="4" t="s">
        <v>30004</v>
      </c>
      <c r="C5421" s="4"/>
      <c r="D5421" s="4" t="s">
        <v>30005</v>
      </c>
      <c r="E5421" s="5" t="s">
        <v>1560</v>
      </c>
      <c r="F5421" s="4" t="s">
        <v>83</v>
      </c>
      <c r="G5421" s="4" t="s">
        <v>84</v>
      </c>
      <c r="H5421" s="5" t="s">
        <v>30006</v>
      </c>
      <c r="I5421" s="4" t="s">
        <v>30007</v>
      </c>
      <c r="J5421" s="5" t="n">
        <f aca="false">LEN(K5421)</f>
        <v>18</v>
      </c>
      <c r="K5421" s="6" t="s">
        <v>30008</v>
      </c>
      <c r="L5421" s="4" t="s">
        <v>31</v>
      </c>
      <c r="M5421" s="4" t="s">
        <v>6467</v>
      </c>
    </row>
    <row r="5422" customFormat="false" ht="15.75" hidden="false" customHeight="true" outlineLevel="0" collapsed="false">
      <c r="A5422" s="4" t="n">
        <v>6990</v>
      </c>
      <c r="B5422" s="4" t="s">
        <v>30009</v>
      </c>
      <c r="C5422" s="4"/>
      <c r="D5422" s="4" t="s">
        <v>30010</v>
      </c>
      <c r="E5422" s="5" t="s">
        <v>82</v>
      </c>
      <c r="F5422" s="4" t="s">
        <v>83</v>
      </c>
      <c r="G5422" s="4" t="s">
        <v>84</v>
      </c>
      <c r="H5422" s="25" t="s">
        <v>30011</v>
      </c>
      <c r="I5422" s="4" t="s">
        <v>30012</v>
      </c>
      <c r="J5422" s="5" t="n">
        <f aca="false">LEN(K5422)</f>
        <v>18</v>
      </c>
      <c r="K5422" s="6" t="s">
        <v>30013</v>
      </c>
      <c r="L5422" s="4" t="s">
        <v>21</v>
      </c>
      <c r="M5422" s="4" t="s">
        <v>31</v>
      </c>
    </row>
    <row r="5423" customFormat="false" ht="15.75" hidden="false" customHeight="true" outlineLevel="0" collapsed="false">
      <c r="A5423" s="4" t="n">
        <v>6999</v>
      </c>
      <c r="B5423" s="4" t="s">
        <v>30014</v>
      </c>
      <c r="C5423" s="4"/>
      <c r="D5423" s="4" t="s">
        <v>30015</v>
      </c>
      <c r="E5423" s="5" t="s">
        <v>648</v>
      </c>
      <c r="F5423" s="4" t="s">
        <v>649</v>
      </c>
      <c r="G5423" s="4" t="s">
        <v>84</v>
      </c>
      <c r="H5423" s="5" t="s">
        <v>30016</v>
      </c>
      <c r="I5423" s="4" t="s">
        <v>30017</v>
      </c>
      <c r="J5423" s="5" t="n">
        <f aca="false">LEN(K5423)</f>
        <v>18</v>
      </c>
      <c r="K5423" s="6" t="s">
        <v>30018</v>
      </c>
      <c r="L5423" s="4" t="s">
        <v>1970</v>
      </c>
      <c r="M5423" s="4" t="s">
        <v>31</v>
      </c>
    </row>
    <row r="5424" customFormat="false" ht="15.75" hidden="false" customHeight="true" outlineLevel="0" collapsed="false">
      <c r="A5424" s="4" t="n">
        <v>7013</v>
      </c>
      <c r="B5424" s="4" t="s">
        <v>30019</v>
      </c>
      <c r="C5424" s="4"/>
      <c r="D5424" s="4" t="s">
        <v>30020</v>
      </c>
      <c r="E5424" s="5" t="s">
        <v>648</v>
      </c>
      <c r="F5424" s="4" t="s">
        <v>649</v>
      </c>
      <c r="G5424" s="4" t="s">
        <v>84</v>
      </c>
      <c r="H5424" s="5" t="s">
        <v>30021</v>
      </c>
      <c r="I5424" s="4" t="s">
        <v>30022</v>
      </c>
      <c r="J5424" s="5" t="n">
        <f aca="false">LEN(K5424)</f>
        <v>18</v>
      </c>
      <c r="K5424" s="6" t="s">
        <v>30023</v>
      </c>
      <c r="L5424" s="4" t="s">
        <v>31</v>
      </c>
      <c r="M5424" s="4" t="s">
        <v>31</v>
      </c>
    </row>
    <row r="5425" customFormat="false" ht="15.75" hidden="false" customHeight="true" outlineLevel="0" collapsed="false">
      <c r="A5425" s="4" t="n">
        <v>7048</v>
      </c>
      <c r="B5425" s="4" t="s">
        <v>16382</v>
      </c>
      <c r="C5425" s="4"/>
      <c r="D5425" s="4" t="s">
        <v>30024</v>
      </c>
      <c r="E5425" s="5" t="s">
        <v>30025</v>
      </c>
      <c r="F5425" s="4" t="s">
        <v>4277</v>
      </c>
      <c r="G5425" s="4" t="s">
        <v>84</v>
      </c>
      <c r="H5425" s="5" t="s">
        <v>30026</v>
      </c>
      <c r="I5425" s="7" t="s">
        <v>30027</v>
      </c>
      <c r="J5425" s="5" t="n">
        <f aca="false">LEN(K5425)</f>
        <v>18</v>
      </c>
      <c r="K5425" s="6" t="s">
        <v>30028</v>
      </c>
      <c r="L5425" s="4" t="s">
        <v>66</v>
      </c>
      <c r="M5425" s="4" t="s">
        <v>31</v>
      </c>
    </row>
    <row r="5426" customFormat="false" ht="15.75" hidden="false" customHeight="true" outlineLevel="0" collapsed="false">
      <c r="A5426" s="4" t="n">
        <v>7061</v>
      </c>
      <c r="B5426" s="4" t="s">
        <v>30029</v>
      </c>
      <c r="C5426" s="4"/>
      <c r="D5426" s="4" t="s">
        <v>30030</v>
      </c>
      <c r="E5426" s="5" t="s">
        <v>17975</v>
      </c>
      <c r="F5426" s="4" t="s">
        <v>565</v>
      </c>
      <c r="G5426" s="4" t="s">
        <v>84</v>
      </c>
      <c r="H5426" s="5" t="s">
        <v>30031</v>
      </c>
      <c r="I5426" s="7" t="s">
        <v>30032</v>
      </c>
      <c r="J5426" s="5" t="n">
        <f aca="false">LEN(K5426)</f>
        <v>18</v>
      </c>
      <c r="K5426" s="6" t="s">
        <v>30033</v>
      </c>
      <c r="L5426" s="4" t="s">
        <v>637</v>
      </c>
      <c r="M5426" s="4" t="s">
        <v>22</v>
      </c>
    </row>
    <row r="5427" customFormat="false" ht="15.75" hidden="false" customHeight="true" outlineLevel="0" collapsed="false">
      <c r="A5427" s="4" t="n">
        <v>7094</v>
      </c>
      <c r="B5427" s="4" t="s">
        <v>30034</v>
      </c>
      <c r="C5427" s="4"/>
      <c r="D5427" s="4" t="s">
        <v>30035</v>
      </c>
      <c r="E5427" s="5" t="s">
        <v>30025</v>
      </c>
      <c r="F5427" s="4" t="s">
        <v>4277</v>
      </c>
      <c r="G5427" s="4" t="s">
        <v>84</v>
      </c>
      <c r="H5427" s="5" t="s">
        <v>30036</v>
      </c>
      <c r="I5427" s="4" t="s">
        <v>30037</v>
      </c>
      <c r="J5427" s="5" t="n">
        <f aca="false">LEN(K5427)</f>
        <v>18</v>
      </c>
      <c r="K5427" s="6" t="s">
        <v>30038</v>
      </c>
      <c r="L5427" s="4" t="s">
        <v>3407</v>
      </c>
      <c r="M5427" s="4" t="s">
        <v>186</v>
      </c>
    </row>
    <row r="5428" customFormat="false" ht="15.75" hidden="false" customHeight="true" outlineLevel="0" collapsed="false">
      <c r="A5428" s="4" t="n">
        <v>7101</v>
      </c>
      <c r="B5428" s="4" t="s">
        <v>30039</v>
      </c>
      <c r="C5428" s="4"/>
      <c r="D5428" s="4" t="s">
        <v>30040</v>
      </c>
      <c r="E5428" s="5" t="s">
        <v>6455</v>
      </c>
      <c r="F5428" s="4" t="s">
        <v>4277</v>
      </c>
      <c r="G5428" s="4" t="s">
        <v>84</v>
      </c>
      <c r="H5428" s="5" t="s">
        <v>30041</v>
      </c>
      <c r="I5428" s="4" t="s">
        <v>30042</v>
      </c>
      <c r="J5428" s="5" t="n">
        <f aca="false">LEN(K5428)</f>
        <v>18</v>
      </c>
      <c r="K5428" s="10" t="s">
        <v>30043</v>
      </c>
      <c r="L5428" s="4" t="s">
        <v>31</v>
      </c>
      <c r="M5428" s="4" t="s">
        <v>32</v>
      </c>
    </row>
    <row r="5429" customFormat="false" ht="15.75" hidden="false" customHeight="true" outlineLevel="0" collapsed="false">
      <c r="A5429" s="4" t="n">
        <v>7103</v>
      </c>
      <c r="B5429" s="4" t="s">
        <v>30044</v>
      </c>
      <c r="C5429" s="4"/>
      <c r="D5429" s="4" t="s">
        <v>30045</v>
      </c>
      <c r="E5429" s="5" t="s">
        <v>6455</v>
      </c>
      <c r="F5429" s="4" t="s">
        <v>4277</v>
      </c>
      <c r="G5429" s="4" t="s">
        <v>84</v>
      </c>
      <c r="H5429" s="5" t="s">
        <v>30046</v>
      </c>
      <c r="I5429" s="4" t="s">
        <v>30047</v>
      </c>
      <c r="J5429" s="5" t="n">
        <f aca="false">LEN(K5429)</f>
        <v>18</v>
      </c>
      <c r="K5429" s="6" t="s">
        <v>30048</v>
      </c>
      <c r="L5429" s="4" t="s">
        <v>21</v>
      </c>
      <c r="M5429" s="4" t="s">
        <v>317</v>
      </c>
    </row>
    <row r="5430" customFormat="false" ht="15.75" hidden="false" customHeight="true" outlineLevel="0" collapsed="false">
      <c r="A5430" s="4" t="n">
        <v>7125</v>
      </c>
      <c r="B5430" s="4" t="s">
        <v>30049</v>
      </c>
      <c r="C5430" s="4"/>
      <c r="D5430" s="4" t="s">
        <v>21476</v>
      </c>
      <c r="E5430" s="5" t="s">
        <v>91</v>
      </c>
      <c r="F5430" s="4" t="s">
        <v>92</v>
      </c>
      <c r="G5430" s="4" t="s">
        <v>84</v>
      </c>
      <c r="H5430" s="5" t="s">
        <v>21477</v>
      </c>
      <c r="I5430" s="4" t="s">
        <v>30050</v>
      </c>
      <c r="J5430" s="5" t="n">
        <f aca="false">LEN(K5430)</f>
        <v>18</v>
      </c>
      <c r="K5430" s="6" t="s">
        <v>30051</v>
      </c>
      <c r="L5430" s="4" t="s">
        <v>57</v>
      </c>
      <c r="M5430" s="4" t="s">
        <v>102</v>
      </c>
    </row>
    <row r="5431" customFormat="false" ht="15.75" hidden="false" customHeight="true" outlineLevel="0" collapsed="false">
      <c r="A5431" s="4" t="n">
        <v>7138</v>
      </c>
      <c r="B5431" s="4" t="s">
        <v>30052</v>
      </c>
      <c r="C5431" s="4"/>
      <c r="D5431" s="4" t="s">
        <v>30053</v>
      </c>
      <c r="E5431" s="5" t="s">
        <v>121</v>
      </c>
      <c r="F5431" s="4" t="s">
        <v>122</v>
      </c>
      <c r="G5431" s="4" t="s">
        <v>84</v>
      </c>
      <c r="H5431" s="5" t="s">
        <v>30054</v>
      </c>
      <c r="I5431" s="4" t="s">
        <v>30055</v>
      </c>
      <c r="J5431" s="5" t="n">
        <f aca="false">LEN(K5431)</f>
        <v>18</v>
      </c>
      <c r="K5431" s="6" t="str">
        <f aca="false">LOWER(SUBSTITUTE(SUBSTITUTE(SUBSTITUTE(SUBSTITUTE(SUBSTITUTE(SUBSTITUTE(SUBSTITUTE(B5431,"S.L.",""),"SL",""),"S.A.",""),"SA","")," ",""),".",""),",",""))&amp;".com"</f>
        <v>hotelclubnremo.com</v>
      </c>
      <c r="L5431" s="4" t="s">
        <v>21</v>
      </c>
      <c r="M5431" s="4" t="s">
        <v>1035</v>
      </c>
    </row>
    <row r="5432" customFormat="false" ht="15.75" hidden="false" customHeight="true" outlineLevel="0" collapsed="false">
      <c r="A5432" s="4" t="n">
        <v>7176</v>
      </c>
      <c r="B5432" s="4" t="s">
        <v>24847</v>
      </c>
      <c r="C5432" s="4"/>
      <c r="D5432" s="4" t="s">
        <v>30056</v>
      </c>
      <c r="E5432" s="5" t="s">
        <v>91</v>
      </c>
      <c r="F5432" s="4" t="s">
        <v>92</v>
      </c>
      <c r="G5432" s="4" t="s">
        <v>84</v>
      </c>
      <c r="H5432" s="5" t="s">
        <v>30057</v>
      </c>
      <c r="I5432" s="4" t="s">
        <v>30058</v>
      </c>
      <c r="J5432" s="5" t="n">
        <f aca="false">LEN(K5432)</f>
        <v>18</v>
      </c>
      <c r="K5432" s="6" t="s">
        <v>30059</v>
      </c>
      <c r="L5432" s="4" t="s">
        <v>21</v>
      </c>
      <c r="M5432" s="4" t="s">
        <v>31</v>
      </c>
    </row>
    <row r="5433" customFormat="false" ht="15.75" hidden="false" customHeight="true" outlineLevel="0" collapsed="false">
      <c r="A5433" s="4" t="n">
        <v>7175</v>
      </c>
      <c r="B5433" s="4" t="s">
        <v>30060</v>
      </c>
      <c r="C5433" s="4"/>
      <c r="D5433" s="4" t="s">
        <v>30061</v>
      </c>
      <c r="E5433" s="5" t="s">
        <v>91</v>
      </c>
      <c r="F5433" s="4" t="s">
        <v>92</v>
      </c>
      <c r="G5433" s="4" t="s">
        <v>84</v>
      </c>
      <c r="H5433" s="5" t="s">
        <v>30057</v>
      </c>
      <c r="I5433" s="4" t="s">
        <v>30062</v>
      </c>
      <c r="J5433" s="5" t="n">
        <f aca="false">LEN(K5433)</f>
        <v>18</v>
      </c>
      <c r="K5433" s="6" t="s">
        <v>30059</v>
      </c>
      <c r="L5433" s="4" t="s">
        <v>21</v>
      </c>
      <c r="M5433" s="4" t="s">
        <v>31</v>
      </c>
    </row>
    <row r="5434" customFormat="false" ht="15.75" hidden="false" customHeight="true" outlineLevel="0" collapsed="false">
      <c r="A5434" s="4" t="n">
        <v>7208</v>
      </c>
      <c r="B5434" s="4" t="s">
        <v>30063</v>
      </c>
      <c r="C5434" s="4"/>
      <c r="D5434" s="4" t="s">
        <v>30064</v>
      </c>
      <c r="E5434" s="5" t="s">
        <v>4272</v>
      </c>
      <c r="F5434" s="4" t="s">
        <v>4273</v>
      </c>
      <c r="G5434" s="4" t="s">
        <v>84</v>
      </c>
      <c r="H5434" s="5" t="s">
        <v>30065</v>
      </c>
      <c r="I5434" s="4" t="s">
        <v>25524</v>
      </c>
      <c r="J5434" s="5" t="n">
        <f aca="false">LEN(K5434)</f>
        <v>18</v>
      </c>
      <c r="K5434" s="6" t="s">
        <v>29284</v>
      </c>
      <c r="L5434" s="4" t="s">
        <v>57</v>
      </c>
      <c r="M5434" s="4" t="s">
        <v>7954</v>
      </c>
    </row>
    <row r="5435" customFormat="false" ht="15.75" hidden="false" customHeight="true" outlineLevel="0" collapsed="false">
      <c r="A5435" s="4" t="n">
        <v>7213</v>
      </c>
      <c r="B5435" s="4" t="s">
        <v>30066</v>
      </c>
      <c r="C5435" s="4"/>
      <c r="D5435" s="4" t="s">
        <v>30067</v>
      </c>
      <c r="E5435" s="5" t="s">
        <v>4272</v>
      </c>
      <c r="F5435" s="4" t="s">
        <v>4273</v>
      </c>
      <c r="G5435" s="4" t="s">
        <v>84</v>
      </c>
      <c r="H5435" s="5" t="s">
        <v>30068</v>
      </c>
      <c r="I5435" s="4" t="s">
        <v>30069</v>
      </c>
      <c r="J5435" s="5" t="n">
        <f aca="false">LEN(K5435)</f>
        <v>18</v>
      </c>
      <c r="K5435" s="6" t="s">
        <v>30070</v>
      </c>
      <c r="L5435" s="4" t="s">
        <v>66</v>
      </c>
      <c r="M5435" s="4" t="s">
        <v>467</v>
      </c>
    </row>
    <row r="5436" customFormat="false" ht="15.75" hidden="false" customHeight="true" outlineLevel="0" collapsed="false">
      <c r="A5436" s="4" t="n">
        <v>7229</v>
      </c>
      <c r="B5436" s="4" t="s">
        <v>30071</v>
      </c>
      <c r="C5436" s="4"/>
      <c r="D5436" s="4" t="s">
        <v>30072</v>
      </c>
      <c r="E5436" s="5" t="s">
        <v>161</v>
      </c>
      <c r="F5436" s="4" t="s">
        <v>162</v>
      </c>
      <c r="G5436" s="4" t="s">
        <v>84</v>
      </c>
      <c r="H5436" s="5" t="s">
        <v>30073</v>
      </c>
      <c r="I5436" s="4" t="s">
        <v>30074</v>
      </c>
      <c r="J5436" s="5" t="n">
        <f aca="false">LEN(K5436)</f>
        <v>18</v>
      </c>
      <c r="K5436" s="6" t="s">
        <v>30075</v>
      </c>
      <c r="L5436" s="4" t="s">
        <v>78</v>
      </c>
      <c r="M5436" s="4" t="s">
        <v>2139</v>
      </c>
    </row>
    <row r="5437" customFormat="false" ht="15.75" hidden="false" customHeight="true" outlineLevel="0" collapsed="false">
      <c r="A5437" s="4" t="n">
        <v>7235</v>
      </c>
      <c r="B5437" s="4" t="s">
        <v>30076</v>
      </c>
      <c r="C5437" s="4"/>
      <c r="D5437" s="4" t="s">
        <v>30077</v>
      </c>
      <c r="E5437" s="5" t="s">
        <v>228</v>
      </c>
      <c r="F5437" s="4" t="s">
        <v>162</v>
      </c>
      <c r="G5437" s="4" t="s">
        <v>84</v>
      </c>
      <c r="H5437" s="5" t="s">
        <v>30078</v>
      </c>
      <c r="I5437" s="7" t="s">
        <v>25495</v>
      </c>
      <c r="J5437" s="5" t="n">
        <f aca="false">LEN(K5437)</f>
        <v>18</v>
      </c>
      <c r="K5437" s="6" t="s">
        <v>30079</v>
      </c>
      <c r="L5437" s="4" t="s">
        <v>31</v>
      </c>
      <c r="M5437" s="4" t="s">
        <v>133</v>
      </c>
    </row>
    <row r="5438" customFormat="false" ht="15.75" hidden="false" customHeight="true" outlineLevel="0" collapsed="false">
      <c r="A5438" s="4" t="n">
        <v>7239</v>
      </c>
      <c r="B5438" s="4" t="s">
        <v>30080</v>
      </c>
      <c r="C5438" s="4"/>
      <c r="D5438" s="4" t="s">
        <v>30081</v>
      </c>
      <c r="E5438" s="5" t="s">
        <v>3583</v>
      </c>
      <c r="F5438" s="4" t="s">
        <v>505</v>
      </c>
      <c r="G5438" s="4" t="s">
        <v>84</v>
      </c>
      <c r="H5438" s="5" t="s">
        <v>30082</v>
      </c>
      <c r="I5438" s="4" t="s">
        <v>25524</v>
      </c>
      <c r="J5438" s="5" t="n">
        <f aca="false">LEN(K5438)</f>
        <v>18</v>
      </c>
      <c r="K5438" s="6" t="s">
        <v>29284</v>
      </c>
      <c r="L5438" s="4" t="s">
        <v>21</v>
      </c>
      <c r="M5438" s="4" t="s">
        <v>30083</v>
      </c>
    </row>
    <row r="5439" customFormat="false" ht="15.75" hidden="false" customHeight="true" outlineLevel="0" collapsed="false">
      <c r="A5439" s="4" t="n">
        <v>7240</v>
      </c>
      <c r="B5439" s="4" t="s">
        <v>30084</v>
      </c>
      <c r="C5439" s="4"/>
      <c r="D5439" s="4" t="s">
        <v>30085</v>
      </c>
      <c r="E5439" s="5" t="s">
        <v>228</v>
      </c>
      <c r="F5439" s="4" t="s">
        <v>162</v>
      </c>
      <c r="G5439" s="4" t="s">
        <v>84</v>
      </c>
      <c r="H5439" s="5" t="s">
        <v>30082</v>
      </c>
      <c r="I5439" s="7" t="s">
        <v>30086</v>
      </c>
      <c r="J5439" s="5" t="n">
        <f aca="false">LEN(K5439)</f>
        <v>18</v>
      </c>
      <c r="K5439" s="6" t="s">
        <v>29284</v>
      </c>
      <c r="L5439" s="4" t="s">
        <v>78</v>
      </c>
      <c r="M5439" s="4" t="s">
        <v>17328</v>
      </c>
    </row>
    <row r="5440" customFormat="false" ht="15.75" hidden="false" customHeight="true" outlineLevel="0" collapsed="false">
      <c r="A5440" s="4" t="n">
        <v>7244</v>
      </c>
      <c r="B5440" s="4" t="s">
        <v>30087</v>
      </c>
      <c r="C5440" s="4"/>
      <c r="D5440" s="4" t="s">
        <v>30088</v>
      </c>
      <c r="E5440" s="5" t="s">
        <v>161</v>
      </c>
      <c r="F5440" s="4" t="s">
        <v>162</v>
      </c>
      <c r="G5440" s="4" t="s">
        <v>84</v>
      </c>
      <c r="H5440" s="5" t="s">
        <v>30089</v>
      </c>
      <c r="I5440" s="4" t="s">
        <v>5171</v>
      </c>
      <c r="J5440" s="5" t="n">
        <f aca="false">LEN(K5440)</f>
        <v>18</v>
      </c>
      <c r="K5440" s="6" t="s">
        <v>30090</v>
      </c>
      <c r="L5440" s="4" t="s">
        <v>66</v>
      </c>
      <c r="M5440" s="4" t="s">
        <v>4027</v>
      </c>
    </row>
    <row r="5441" customFormat="false" ht="15.75" hidden="false" customHeight="true" outlineLevel="0" collapsed="false">
      <c r="A5441" s="4" t="n">
        <v>7263</v>
      </c>
      <c r="B5441" s="4" t="s">
        <v>30091</v>
      </c>
      <c r="C5441" s="4"/>
      <c r="D5441" s="4" t="s">
        <v>30092</v>
      </c>
      <c r="E5441" s="5" t="s">
        <v>648</v>
      </c>
      <c r="F5441" s="4" t="s">
        <v>649</v>
      </c>
      <c r="G5441" s="4" t="s">
        <v>84</v>
      </c>
      <c r="H5441" s="5" t="s">
        <v>30093</v>
      </c>
      <c r="I5441" s="4" t="s">
        <v>30094</v>
      </c>
      <c r="J5441" s="5" t="n">
        <f aca="false">LEN(K5441)</f>
        <v>18</v>
      </c>
      <c r="K5441" s="6" t="s">
        <v>30095</v>
      </c>
      <c r="L5441" s="4" t="s">
        <v>21</v>
      </c>
      <c r="M5441" s="4" t="s">
        <v>877</v>
      </c>
    </row>
    <row r="5442" customFormat="false" ht="15.75" hidden="false" customHeight="true" outlineLevel="0" collapsed="false">
      <c r="A5442" s="4" t="n">
        <v>7281</v>
      </c>
      <c r="B5442" s="4" t="s">
        <v>30096</v>
      </c>
      <c r="C5442" s="4"/>
      <c r="D5442" s="4" t="s">
        <v>30097</v>
      </c>
      <c r="E5442" s="5" t="s">
        <v>12100</v>
      </c>
      <c r="F5442" s="4" t="s">
        <v>83</v>
      </c>
      <c r="G5442" s="4" t="s">
        <v>84</v>
      </c>
      <c r="H5442" s="5" t="s">
        <v>30098</v>
      </c>
      <c r="I5442" s="4" t="s">
        <v>30099</v>
      </c>
      <c r="J5442" s="5" t="n">
        <f aca="false">LEN(K5442)</f>
        <v>18</v>
      </c>
      <c r="K5442" s="10" t="s">
        <v>30100</v>
      </c>
      <c r="L5442" s="4" t="s">
        <v>21</v>
      </c>
      <c r="M5442" s="4" t="s">
        <v>5232</v>
      </c>
    </row>
    <row r="5443" customFormat="false" ht="15.75" hidden="false" customHeight="true" outlineLevel="0" collapsed="false">
      <c r="A5443" s="4" t="n">
        <v>7284</v>
      </c>
      <c r="B5443" s="4" t="s">
        <v>30101</v>
      </c>
      <c r="C5443" s="4"/>
      <c r="D5443" s="4" t="s">
        <v>30102</v>
      </c>
      <c r="E5443" s="5" t="s">
        <v>1560</v>
      </c>
      <c r="F5443" s="4" t="s">
        <v>83</v>
      </c>
      <c r="G5443" s="4" t="s">
        <v>84</v>
      </c>
      <c r="H5443" s="5" t="s">
        <v>30103</v>
      </c>
      <c r="I5443" s="4" t="s">
        <v>27448</v>
      </c>
      <c r="J5443" s="5" t="n">
        <f aca="false">LEN(K5443)</f>
        <v>18</v>
      </c>
      <c r="K5443" s="6" t="s">
        <v>27449</v>
      </c>
      <c r="L5443" s="4" t="s">
        <v>31</v>
      </c>
      <c r="M5443" s="4" t="s">
        <v>4281</v>
      </c>
    </row>
    <row r="5444" customFormat="false" ht="15.75" hidden="false" customHeight="true" outlineLevel="0" collapsed="false">
      <c r="A5444" s="4" t="n">
        <v>7292</v>
      </c>
      <c r="B5444" s="4" t="s">
        <v>30104</v>
      </c>
      <c r="C5444" s="4"/>
      <c r="D5444" s="4" t="s">
        <v>30105</v>
      </c>
      <c r="E5444" s="5" t="s">
        <v>12100</v>
      </c>
      <c r="F5444" s="4" t="s">
        <v>83</v>
      </c>
      <c r="G5444" s="4" t="s">
        <v>84</v>
      </c>
      <c r="H5444" s="5" t="s">
        <v>30106</v>
      </c>
      <c r="I5444" s="4" t="s">
        <v>30107</v>
      </c>
      <c r="J5444" s="5" t="n">
        <f aca="false">LEN(K5444)</f>
        <v>18</v>
      </c>
      <c r="K5444" s="6" t="s">
        <v>30108</v>
      </c>
      <c r="L5444" s="4" t="s">
        <v>21</v>
      </c>
      <c r="M5444" s="4" t="s">
        <v>1265</v>
      </c>
    </row>
    <row r="5445" customFormat="false" ht="15.75" hidden="false" customHeight="true" outlineLevel="0" collapsed="false">
      <c r="A5445" s="4" t="n">
        <v>7295</v>
      </c>
      <c r="B5445" s="4" t="s">
        <v>30109</v>
      </c>
      <c r="C5445" s="4"/>
      <c r="D5445" s="4" t="s">
        <v>30110</v>
      </c>
      <c r="E5445" s="5" t="s">
        <v>504</v>
      </c>
      <c r="F5445" s="4" t="s">
        <v>505</v>
      </c>
      <c r="G5445" s="4" t="s">
        <v>84</v>
      </c>
      <c r="H5445" s="5" t="s">
        <v>30111</v>
      </c>
      <c r="I5445" s="7" t="s">
        <v>30112</v>
      </c>
      <c r="J5445" s="5" t="n">
        <f aca="false">LEN(K5445)</f>
        <v>18</v>
      </c>
      <c r="K5445" s="6" t="s">
        <v>30113</v>
      </c>
      <c r="L5445" s="4" t="s">
        <v>31</v>
      </c>
      <c r="M5445" s="4" t="s">
        <v>6499</v>
      </c>
    </row>
    <row r="5446" customFormat="false" ht="15.75" hidden="false" customHeight="true" outlineLevel="0" collapsed="false">
      <c r="A5446" s="4" t="n">
        <v>7294</v>
      </c>
      <c r="B5446" s="4" t="s">
        <v>30114</v>
      </c>
      <c r="C5446" s="4"/>
      <c r="D5446" s="4" t="s">
        <v>30115</v>
      </c>
      <c r="E5446" s="5" t="s">
        <v>504</v>
      </c>
      <c r="F5446" s="4" t="s">
        <v>505</v>
      </c>
      <c r="G5446" s="4" t="s">
        <v>84</v>
      </c>
      <c r="H5446" s="5" t="s">
        <v>30111</v>
      </c>
      <c r="I5446" s="4" t="s">
        <v>30116</v>
      </c>
      <c r="J5446" s="5" t="n">
        <f aca="false">LEN(K5446)</f>
        <v>18</v>
      </c>
      <c r="K5446" s="6" t="s">
        <v>30113</v>
      </c>
      <c r="L5446" s="4" t="s">
        <v>78</v>
      </c>
      <c r="M5446" s="4" t="s">
        <v>31</v>
      </c>
    </row>
    <row r="5447" customFormat="false" ht="15.75" hidden="false" customHeight="true" outlineLevel="0" collapsed="false">
      <c r="A5447" s="4" t="n">
        <v>7297</v>
      </c>
      <c r="B5447" s="4" t="s">
        <v>30117</v>
      </c>
      <c r="C5447" s="4"/>
      <c r="D5447" s="4" t="s">
        <v>30118</v>
      </c>
      <c r="E5447" s="5" t="s">
        <v>1644</v>
      </c>
      <c r="F5447" s="4" t="s">
        <v>1645</v>
      </c>
      <c r="G5447" s="4" t="s">
        <v>84</v>
      </c>
      <c r="H5447" s="5" t="s">
        <v>30119</v>
      </c>
      <c r="I5447" s="4" t="s">
        <v>30120</v>
      </c>
      <c r="J5447" s="5" t="n">
        <f aca="false">LEN(K5447)</f>
        <v>18</v>
      </c>
      <c r="K5447" s="6" t="s">
        <v>30121</v>
      </c>
      <c r="L5447" s="4" t="s">
        <v>78</v>
      </c>
      <c r="M5447" s="4" t="s">
        <v>695</v>
      </c>
    </row>
    <row r="5448" customFormat="false" ht="15.75" hidden="false" customHeight="true" outlineLevel="0" collapsed="false">
      <c r="A5448" s="4" t="n">
        <v>7299</v>
      </c>
      <c r="B5448" s="4" t="s">
        <v>30122</v>
      </c>
      <c r="C5448" s="4"/>
      <c r="D5448" s="4" t="s">
        <v>30123</v>
      </c>
      <c r="E5448" s="5" t="s">
        <v>12100</v>
      </c>
      <c r="F5448" s="4" t="s">
        <v>83</v>
      </c>
      <c r="G5448" s="4" t="s">
        <v>84</v>
      </c>
      <c r="H5448" s="5" t="s">
        <v>30124</v>
      </c>
      <c r="I5448" s="4" t="s">
        <v>30125</v>
      </c>
      <c r="J5448" s="5" t="n">
        <f aca="false">LEN(K5448)</f>
        <v>18</v>
      </c>
      <c r="K5448" s="10" t="s">
        <v>30126</v>
      </c>
      <c r="L5448" s="4" t="s">
        <v>57</v>
      </c>
      <c r="M5448" s="4" t="s">
        <v>31</v>
      </c>
    </row>
    <row r="5449" customFormat="false" ht="15.75" hidden="false" customHeight="true" outlineLevel="0" collapsed="false">
      <c r="A5449" s="4" t="n">
        <v>7328</v>
      </c>
      <c r="B5449" s="4" t="s">
        <v>30127</v>
      </c>
      <c r="C5449" s="4"/>
      <c r="D5449" s="4" t="s">
        <v>30128</v>
      </c>
      <c r="E5449" s="5" t="s">
        <v>1768</v>
      </c>
      <c r="F5449" s="4" t="s">
        <v>1769</v>
      </c>
      <c r="G5449" s="4" t="s">
        <v>84</v>
      </c>
      <c r="H5449" s="5" t="s">
        <v>30129</v>
      </c>
      <c r="I5449" s="7" t="s">
        <v>30130</v>
      </c>
      <c r="J5449" s="5" t="n">
        <f aca="false">LEN(K5449)</f>
        <v>18</v>
      </c>
      <c r="K5449" s="6" t="s">
        <v>30131</v>
      </c>
      <c r="L5449" s="4" t="s">
        <v>31</v>
      </c>
      <c r="M5449" s="4" t="s">
        <v>30132</v>
      </c>
    </row>
    <row r="5450" customFormat="false" ht="15.75" hidden="false" customHeight="true" outlineLevel="0" collapsed="false">
      <c r="A5450" s="4" t="n">
        <v>7332</v>
      </c>
      <c r="B5450" s="4" t="s">
        <v>30133</v>
      </c>
      <c r="C5450" s="4"/>
      <c r="D5450" s="4" t="s">
        <v>30134</v>
      </c>
      <c r="E5450" s="5" t="s">
        <v>1768</v>
      </c>
      <c r="F5450" s="4" t="s">
        <v>1769</v>
      </c>
      <c r="G5450" s="4" t="s">
        <v>84</v>
      </c>
      <c r="H5450" s="5" t="s">
        <v>30135</v>
      </c>
      <c r="I5450" s="4" t="s">
        <v>30136</v>
      </c>
      <c r="J5450" s="5" t="n">
        <f aca="false">LEN(K5450)</f>
        <v>18</v>
      </c>
      <c r="K5450" s="6" t="s">
        <v>30137</v>
      </c>
      <c r="L5450" s="4" t="s">
        <v>57</v>
      </c>
      <c r="M5450" s="4" t="s">
        <v>1952</v>
      </c>
    </row>
    <row r="5451" customFormat="false" ht="15.75" hidden="false" customHeight="true" outlineLevel="0" collapsed="false">
      <c r="A5451" s="4" t="n">
        <v>7376</v>
      </c>
      <c r="B5451" s="4" t="s">
        <v>30138</v>
      </c>
      <c r="C5451" s="4"/>
      <c r="D5451" s="4" t="s">
        <v>30139</v>
      </c>
      <c r="E5451" s="5" t="s">
        <v>25667</v>
      </c>
      <c r="F5451" s="4" t="s">
        <v>9892</v>
      </c>
      <c r="G5451" s="4" t="s">
        <v>84</v>
      </c>
      <c r="H5451" s="5" t="s">
        <v>18050</v>
      </c>
      <c r="I5451" s="4" t="s">
        <v>30140</v>
      </c>
      <c r="J5451" s="5" t="n">
        <f aca="false">LEN(K5451)</f>
        <v>18</v>
      </c>
      <c r="K5451" s="6" t="s">
        <v>30141</v>
      </c>
      <c r="L5451" s="4" t="s">
        <v>31</v>
      </c>
      <c r="M5451" s="4" t="s">
        <v>1979</v>
      </c>
    </row>
    <row r="5452" customFormat="false" ht="15.75" hidden="false" customHeight="true" outlineLevel="0" collapsed="false">
      <c r="A5452" s="4" t="n">
        <v>7377</v>
      </c>
      <c r="B5452" s="4" t="s">
        <v>30142</v>
      </c>
      <c r="C5452" s="4"/>
      <c r="D5452" s="4" t="s">
        <v>30143</v>
      </c>
      <c r="E5452" s="5" t="s">
        <v>25667</v>
      </c>
      <c r="F5452" s="4" t="s">
        <v>9892</v>
      </c>
      <c r="G5452" s="4" t="s">
        <v>84</v>
      </c>
      <c r="H5452" s="5" t="s">
        <v>18050</v>
      </c>
      <c r="I5452" s="4" t="s">
        <v>30140</v>
      </c>
      <c r="J5452" s="5" t="n">
        <f aca="false">LEN(K5452)</f>
        <v>18</v>
      </c>
      <c r="K5452" s="6" t="s">
        <v>30141</v>
      </c>
      <c r="L5452" s="4" t="s">
        <v>57</v>
      </c>
      <c r="M5452" s="4" t="s">
        <v>1016</v>
      </c>
    </row>
    <row r="5453" customFormat="false" ht="15.75" hidden="false" customHeight="true" outlineLevel="0" collapsed="false">
      <c r="A5453" s="4" t="n">
        <v>7430</v>
      </c>
      <c r="B5453" s="4" t="s">
        <v>30144</v>
      </c>
      <c r="C5453" s="4"/>
      <c r="D5453" s="4" t="s">
        <v>30145</v>
      </c>
      <c r="E5453" s="5" t="s">
        <v>5500</v>
      </c>
      <c r="F5453" s="4" t="s">
        <v>888</v>
      </c>
      <c r="G5453" s="4" t="s">
        <v>84</v>
      </c>
      <c r="H5453" s="5" t="s">
        <v>30146</v>
      </c>
      <c r="I5453" s="4" t="s">
        <v>30147</v>
      </c>
      <c r="J5453" s="5" t="n">
        <f aca="false">LEN(K5453)</f>
        <v>18</v>
      </c>
      <c r="K5453" s="6" t="s">
        <v>30148</v>
      </c>
      <c r="L5453" s="4" t="s">
        <v>31</v>
      </c>
      <c r="M5453" s="4" t="s">
        <v>929</v>
      </c>
    </row>
    <row r="5454" customFormat="false" ht="15.75" hidden="false" customHeight="true" outlineLevel="0" collapsed="false">
      <c r="A5454" s="4" t="n">
        <v>7519</v>
      </c>
      <c r="B5454" s="4" t="s">
        <v>30149</v>
      </c>
      <c r="C5454" s="4"/>
      <c r="D5454" s="4" t="s">
        <v>30150</v>
      </c>
      <c r="E5454" s="5" t="s">
        <v>5500</v>
      </c>
      <c r="F5454" s="4" t="s">
        <v>6463</v>
      </c>
      <c r="G5454" s="4" t="s">
        <v>84</v>
      </c>
      <c r="H5454" s="5" t="s">
        <v>30151</v>
      </c>
      <c r="I5454" s="4" t="s">
        <v>30152</v>
      </c>
      <c r="J5454" s="5" t="n">
        <f aca="false">LEN(K5454)</f>
        <v>18</v>
      </c>
      <c r="K5454" s="6" t="s">
        <v>29978</v>
      </c>
      <c r="L5454" s="4" t="s">
        <v>78</v>
      </c>
      <c r="M5454" s="4" t="s">
        <v>2663</v>
      </c>
    </row>
    <row r="5455" customFormat="false" ht="15.75" hidden="false" customHeight="true" outlineLevel="0" collapsed="false">
      <c r="A5455" s="4" t="n">
        <v>7523</v>
      </c>
      <c r="B5455" s="4" t="s">
        <v>30153</v>
      </c>
      <c r="C5455" s="4"/>
      <c r="D5455" s="4" t="s">
        <v>30154</v>
      </c>
      <c r="E5455" s="5" t="s">
        <v>5500</v>
      </c>
      <c r="F5455" s="4" t="s">
        <v>888</v>
      </c>
      <c r="G5455" s="4" t="s">
        <v>84</v>
      </c>
      <c r="H5455" s="5" t="s">
        <v>30155</v>
      </c>
      <c r="I5455" s="4" t="s">
        <v>30156</v>
      </c>
      <c r="J5455" s="5" t="n">
        <f aca="false">LEN(K5455)</f>
        <v>18</v>
      </c>
      <c r="K5455" s="10" t="s">
        <v>30157</v>
      </c>
      <c r="L5455" s="4" t="s">
        <v>57</v>
      </c>
      <c r="M5455" s="4" t="s">
        <v>5940</v>
      </c>
    </row>
    <row r="5456" customFormat="false" ht="15.75" hidden="false" customHeight="true" outlineLevel="0" collapsed="false">
      <c r="A5456" s="4" t="n">
        <v>7546</v>
      </c>
      <c r="B5456" s="4" t="s">
        <v>30158</v>
      </c>
      <c r="C5456" s="4"/>
      <c r="D5456" s="4" t="s">
        <v>30159</v>
      </c>
      <c r="E5456" s="5" t="s">
        <v>30160</v>
      </c>
      <c r="F5456" s="4" t="s">
        <v>30161</v>
      </c>
      <c r="G5456" s="4" t="s">
        <v>84</v>
      </c>
      <c r="H5456" s="5" t="s">
        <v>30162</v>
      </c>
      <c r="I5456" s="4" t="s">
        <v>30163</v>
      </c>
      <c r="J5456" s="5" t="n">
        <f aca="false">LEN(K5456)</f>
        <v>18</v>
      </c>
      <c r="K5456" s="6" t="s">
        <v>30164</v>
      </c>
      <c r="L5456" s="4" t="s">
        <v>57</v>
      </c>
      <c r="M5456" s="4" t="s">
        <v>877</v>
      </c>
    </row>
    <row r="5457" customFormat="false" ht="15.75" hidden="false" customHeight="true" outlineLevel="0" collapsed="false">
      <c r="A5457" s="4" t="n">
        <v>7563</v>
      </c>
      <c r="B5457" s="4" t="s">
        <v>30165</v>
      </c>
      <c r="C5457" s="4"/>
      <c r="D5457" s="4" t="s">
        <v>30166</v>
      </c>
      <c r="E5457" s="5" t="s">
        <v>3554</v>
      </c>
      <c r="F5457" s="4" t="s">
        <v>3555</v>
      </c>
      <c r="G5457" s="4" t="s">
        <v>84</v>
      </c>
      <c r="H5457" s="5" t="s">
        <v>30167</v>
      </c>
      <c r="I5457" s="7" t="str">
        <f aca="false">IFERROR(__xludf.dummyfunction("""info@""&amp;LOWER(REGEXREPLACE(B5457,""[^A-Za-z0-9]"",""""))&amp;"".com"""),"info@olinvest2005sl.com")</f>
        <v>info@olinvest2005sl.com</v>
      </c>
      <c r="J5457" s="5" t="n">
        <f aca="false">LEN(K5457)</f>
        <v>18</v>
      </c>
      <c r="K5457" s="6" t="s">
        <v>30168</v>
      </c>
      <c r="L5457" s="4" t="s">
        <v>57</v>
      </c>
      <c r="M5457" s="4" t="s">
        <v>31</v>
      </c>
    </row>
    <row r="5458" customFormat="false" ht="27.75" hidden="false" customHeight="true" outlineLevel="0" collapsed="false">
      <c r="A5458" s="4" t="n">
        <v>7597</v>
      </c>
      <c r="B5458" s="4" t="s">
        <v>30169</v>
      </c>
      <c r="C5458" s="4"/>
      <c r="D5458" s="4" t="s">
        <v>30170</v>
      </c>
      <c r="E5458" s="5" t="s">
        <v>25713</v>
      </c>
      <c r="F5458" s="4" t="s">
        <v>3566</v>
      </c>
      <c r="G5458" s="4" t="s">
        <v>84</v>
      </c>
      <c r="H5458" s="5" t="s">
        <v>30171</v>
      </c>
      <c r="I5458" s="7" t="s">
        <v>30172</v>
      </c>
      <c r="J5458" s="5" t="n">
        <f aca="false">LEN(K5458)</f>
        <v>18</v>
      </c>
      <c r="K5458" s="6" t="s">
        <v>30173</v>
      </c>
      <c r="L5458" s="4" t="s">
        <v>57</v>
      </c>
      <c r="M5458" s="4" t="s">
        <v>22</v>
      </c>
    </row>
    <row r="5459" customFormat="false" ht="15.75" hidden="false" customHeight="true" outlineLevel="0" collapsed="false">
      <c r="A5459" s="4" t="n">
        <v>7611</v>
      </c>
      <c r="B5459" s="4" t="s">
        <v>30174</v>
      </c>
      <c r="C5459" s="4"/>
      <c r="D5459" s="4" t="s">
        <v>30175</v>
      </c>
      <c r="E5459" s="5" t="s">
        <v>7888</v>
      </c>
      <c r="F5459" s="4" t="s">
        <v>7889</v>
      </c>
      <c r="G5459" s="4" t="s">
        <v>84</v>
      </c>
      <c r="H5459" s="5" t="s">
        <v>30176</v>
      </c>
      <c r="I5459" s="4" t="s">
        <v>30177</v>
      </c>
      <c r="J5459" s="5" t="n">
        <f aca="false">LEN(K5459)</f>
        <v>18</v>
      </c>
      <c r="K5459" s="6" t="s">
        <v>30178</v>
      </c>
      <c r="L5459" s="4" t="s">
        <v>31</v>
      </c>
      <c r="M5459" s="4" t="s">
        <v>819</v>
      </c>
    </row>
    <row r="5460" customFormat="false" ht="15.75" hidden="false" customHeight="true" outlineLevel="0" collapsed="false">
      <c r="A5460" s="4" t="n">
        <v>7618</v>
      </c>
      <c r="B5460" s="4" t="s">
        <v>30179</v>
      </c>
      <c r="C5460" s="4"/>
      <c r="D5460" s="4" t="s">
        <v>30180</v>
      </c>
      <c r="E5460" s="5" t="s">
        <v>30181</v>
      </c>
      <c r="F5460" s="4" t="s">
        <v>30182</v>
      </c>
      <c r="G5460" s="4" t="s">
        <v>84</v>
      </c>
      <c r="H5460" s="5" t="s">
        <v>30183</v>
      </c>
      <c r="I5460" s="4" t="s">
        <v>30184</v>
      </c>
      <c r="J5460" s="5" t="n">
        <f aca="false">LEN(K5460)</f>
        <v>18</v>
      </c>
      <c r="K5460" s="6" t="s">
        <v>30185</v>
      </c>
      <c r="L5460" s="4" t="s">
        <v>57</v>
      </c>
      <c r="M5460" s="4" t="s">
        <v>3895</v>
      </c>
    </row>
    <row r="5461" customFormat="false" ht="15.75" hidden="false" customHeight="true" outlineLevel="0" collapsed="false">
      <c r="A5461" s="4" t="n">
        <v>7620</v>
      </c>
      <c r="B5461" s="4" t="s">
        <v>30186</v>
      </c>
      <c r="C5461" s="4"/>
      <c r="D5461" s="4" t="s">
        <v>30187</v>
      </c>
      <c r="E5461" s="5" t="s">
        <v>6502</v>
      </c>
      <c r="F5461" s="4" t="s">
        <v>1645</v>
      </c>
      <c r="G5461" s="4" t="s">
        <v>84</v>
      </c>
      <c r="H5461" s="5" t="s">
        <v>30188</v>
      </c>
      <c r="I5461" s="7" t="s">
        <v>30189</v>
      </c>
      <c r="J5461" s="5" t="n">
        <f aca="false">LEN(K5461)</f>
        <v>18</v>
      </c>
      <c r="K5461" s="6" t="s">
        <v>29978</v>
      </c>
      <c r="L5461" s="4" t="s">
        <v>31</v>
      </c>
      <c r="M5461" s="4" t="s">
        <v>1729</v>
      </c>
    </row>
    <row r="5462" customFormat="false" ht="15.75" hidden="false" customHeight="true" outlineLevel="0" collapsed="false">
      <c r="A5462" s="4" t="n">
        <v>7621</v>
      </c>
      <c r="B5462" s="4" t="s">
        <v>30190</v>
      </c>
      <c r="C5462" s="4"/>
      <c r="D5462" s="4" t="s">
        <v>30191</v>
      </c>
      <c r="E5462" s="5" t="s">
        <v>14855</v>
      </c>
      <c r="F5462" s="4" t="s">
        <v>7889</v>
      </c>
      <c r="G5462" s="4" t="s">
        <v>84</v>
      </c>
      <c r="H5462" s="5" t="s">
        <v>30188</v>
      </c>
      <c r="I5462" s="4" t="s">
        <v>30192</v>
      </c>
      <c r="J5462" s="5" t="n">
        <f aca="false">LEN(K5462)</f>
        <v>18</v>
      </c>
      <c r="K5462" s="6" t="s">
        <v>29978</v>
      </c>
      <c r="L5462" s="4" t="s">
        <v>31</v>
      </c>
      <c r="M5462" s="4" t="s">
        <v>4289</v>
      </c>
    </row>
    <row r="5463" customFormat="false" ht="15.75" hidden="false" customHeight="true" outlineLevel="0" collapsed="false">
      <c r="A5463" s="4" t="n">
        <v>7624</v>
      </c>
      <c r="B5463" s="4" t="s">
        <v>30193</v>
      </c>
      <c r="C5463" s="4"/>
      <c r="D5463" s="4" t="s">
        <v>30194</v>
      </c>
      <c r="E5463" s="5" t="s">
        <v>14855</v>
      </c>
      <c r="F5463" s="4" t="s">
        <v>7889</v>
      </c>
      <c r="G5463" s="4" t="s">
        <v>84</v>
      </c>
      <c r="H5463" s="5" t="s">
        <v>30195</v>
      </c>
      <c r="I5463" s="7" t="s">
        <v>29986</v>
      </c>
      <c r="J5463" s="5" t="n">
        <f aca="false">LEN(K5463)</f>
        <v>18</v>
      </c>
      <c r="K5463" s="6" t="s">
        <v>29987</v>
      </c>
      <c r="L5463" s="4" t="s">
        <v>21</v>
      </c>
      <c r="M5463" s="4" t="s">
        <v>1120</v>
      </c>
    </row>
    <row r="5464" customFormat="false" ht="15.75" hidden="false" customHeight="true" outlineLevel="0" collapsed="false">
      <c r="A5464" s="4" t="n">
        <v>7629</v>
      </c>
      <c r="B5464" s="4" t="s">
        <v>30196</v>
      </c>
      <c r="C5464" s="4"/>
      <c r="D5464" s="4" t="s">
        <v>30197</v>
      </c>
      <c r="E5464" s="5" t="s">
        <v>14855</v>
      </c>
      <c r="F5464" s="4" t="s">
        <v>7889</v>
      </c>
      <c r="G5464" s="4" t="s">
        <v>84</v>
      </c>
      <c r="H5464" s="5" t="s">
        <v>30198</v>
      </c>
      <c r="I5464" s="4" t="s">
        <v>30189</v>
      </c>
      <c r="J5464" s="5" t="n">
        <f aca="false">LEN(K5464)</f>
        <v>18</v>
      </c>
      <c r="K5464" s="6" t="s">
        <v>29978</v>
      </c>
      <c r="L5464" s="4" t="s">
        <v>31</v>
      </c>
      <c r="M5464" s="4" t="s">
        <v>8724</v>
      </c>
    </row>
    <row r="5465" customFormat="false" ht="15.75" hidden="false" customHeight="true" outlineLevel="0" collapsed="false">
      <c r="A5465" s="4" t="n">
        <v>7631</v>
      </c>
      <c r="B5465" s="4" t="s">
        <v>30199</v>
      </c>
      <c r="C5465" s="4"/>
      <c r="D5465" s="4" t="s">
        <v>30200</v>
      </c>
      <c r="E5465" s="5" t="s">
        <v>14855</v>
      </c>
      <c r="F5465" s="4" t="s">
        <v>7889</v>
      </c>
      <c r="G5465" s="4" t="s">
        <v>84</v>
      </c>
      <c r="H5465" s="5" t="s">
        <v>30201</v>
      </c>
      <c r="I5465" s="7" t="s">
        <v>30189</v>
      </c>
      <c r="J5465" s="5" t="n">
        <f aca="false">LEN(K5465)</f>
        <v>18</v>
      </c>
      <c r="K5465" s="6" t="s">
        <v>29978</v>
      </c>
      <c r="L5465" s="4" t="s">
        <v>66</v>
      </c>
      <c r="M5465" s="4" t="s">
        <v>4848</v>
      </c>
    </row>
    <row r="5466" customFormat="false" ht="15.75" hidden="false" customHeight="true" outlineLevel="0" collapsed="false">
      <c r="A5466" s="4" t="n">
        <v>7646</v>
      </c>
      <c r="B5466" s="4" t="s">
        <v>21567</v>
      </c>
      <c r="C5466" s="4"/>
      <c r="D5466" s="4" t="s">
        <v>30202</v>
      </c>
      <c r="E5466" s="5" t="s">
        <v>3565</v>
      </c>
      <c r="F5466" s="4" t="s">
        <v>3566</v>
      </c>
      <c r="G5466" s="4" t="s">
        <v>84</v>
      </c>
      <c r="H5466" s="5" t="s">
        <v>30203</v>
      </c>
      <c r="I5466" s="4" t="s">
        <v>30204</v>
      </c>
      <c r="J5466" s="5" t="n">
        <f aca="false">LEN(K5466)</f>
        <v>18</v>
      </c>
      <c r="K5466" s="6" t="s">
        <v>30205</v>
      </c>
      <c r="L5466" s="4" t="s">
        <v>637</v>
      </c>
      <c r="M5466" s="4" t="s">
        <v>31</v>
      </c>
    </row>
    <row r="5467" customFormat="false" ht="15.75" hidden="false" customHeight="true" outlineLevel="0" collapsed="false">
      <c r="A5467" s="4" t="n">
        <v>7650</v>
      </c>
      <c r="B5467" s="4" t="s">
        <v>30206</v>
      </c>
      <c r="C5467" s="4"/>
      <c r="D5467" s="4" t="s">
        <v>30207</v>
      </c>
      <c r="E5467" s="5" t="s">
        <v>3565</v>
      </c>
      <c r="F5467" s="4" t="s">
        <v>3566</v>
      </c>
      <c r="G5467" s="4" t="s">
        <v>84</v>
      </c>
      <c r="H5467" s="5" t="s">
        <v>30208</v>
      </c>
      <c r="I5467" s="4" t="str">
        <f aca="false">IFERROR(__xludf.dummyfunction("""info@""&amp;LOWER(REGEXREPLACE(B5467,""[^A-Za-z0-9]"",""""))&amp;"".com"""),"info@marinaskorpios.com")</f>
        <v>info@marinaskorpios.com</v>
      </c>
      <c r="J5467" s="5" t="n">
        <f aca="false">LEN(K5467)</f>
        <v>18</v>
      </c>
      <c r="K5467" s="6" t="s">
        <v>30209</v>
      </c>
      <c r="L5467" s="4" t="s">
        <v>31</v>
      </c>
      <c r="M5467" s="4" t="s">
        <v>8100</v>
      </c>
    </row>
    <row r="5468" customFormat="false" ht="15.75" hidden="false" customHeight="true" outlineLevel="0" collapsed="false">
      <c r="A5468" s="4" t="n">
        <v>7664</v>
      </c>
      <c r="B5468" s="4" t="s">
        <v>30210</v>
      </c>
      <c r="C5468" s="4"/>
      <c r="D5468" s="4" t="s">
        <v>30211</v>
      </c>
      <c r="E5468" s="5" t="s">
        <v>3565</v>
      </c>
      <c r="F5468" s="4" t="s">
        <v>3566</v>
      </c>
      <c r="G5468" s="4" t="s">
        <v>84</v>
      </c>
      <c r="H5468" s="5" t="s">
        <v>30212</v>
      </c>
      <c r="I5468" s="4" t="s">
        <v>30204</v>
      </c>
      <c r="J5468" s="5" t="n">
        <f aca="false">LEN(K5468)</f>
        <v>18</v>
      </c>
      <c r="K5468" s="6" t="s">
        <v>30213</v>
      </c>
      <c r="L5468" s="4" t="s">
        <v>31</v>
      </c>
      <c r="M5468" s="4" t="s">
        <v>31</v>
      </c>
    </row>
    <row r="5469" customFormat="false" ht="15.75" hidden="false" customHeight="true" outlineLevel="0" collapsed="false">
      <c r="A5469" s="4" t="n">
        <v>7702</v>
      </c>
      <c r="B5469" s="4" t="s">
        <v>30214</v>
      </c>
      <c r="C5469" s="4"/>
      <c r="D5469" s="4" t="s">
        <v>30215</v>
      </c>
      <c r="E5469" s="5" t="s">
        <v>504</v>
      </c>
      <c r="F5469" s="4" t="s">
        <v>505</v>
      </c>
      <c r="G5469" s="4" t="s">
        <v>84</v>
      </c>
      <c r="H5469" s="5" t="s">
        <v>30216</v>
      </c>
      <c r="I5469" s="4" t="str">
        <f aca="false">IFERROR(__xludf.dummyfunction("""info@""&amp;LOWER(REGEXREPLACE(B5469,""[^A-Za-z0-9]"",""""))&amp;"".com"""),"info@hoteldortobago.com")</f>
        <v>info@hoteldortobago.com</v>
      </c>
      <c r="J5469" s="5" t="n">
        <f aca="false">LEN(K5469)</f>
        <v>18</v>
      </c>
      <c r="K5469" s="6" t="s">
        <v>30217</v>
      </c>
      <c r="L5469" s="4" t="s">
        <v>21</v>
      </c>
      <c r="M5469" s="4" t="s">
        <v>10646</v>
      </c>
    </row>
    <row r="5470" customFormat="false" ht="15.75" hidden="false" customHeight="true" outlineLevel="0" collapsed="false">
      <c r="A5470" s="4" t="n">
        <v>7711</v>
      </c>
      <c r="B5470" s="4" t="s">
        <v>21582</v>
      </c>
      <c r="C5470" s="4"/>
      <c r="D5470" s="4" t="s">
        <v>30218</v>
      </c>
      <c r="E5470" s="5" t="s">
        <v>504</v>
      </c>
      <c r="F5470" s="4" t="s">
        <v>505</v>
      </c>
      <c r="G5470" s="4" t="s">
        <v>84</v>
      </c>
      <c r="H5470" s="5" t="s">
        <v>30219</v>
      </c>
      <c r="I5470" s="4" t="str">
        <f aca="false">IFERROR(__xludf.dummyfunction("""info@""&amp;LOWER(REGEXREPLACE(B5470,""[^A-Za-z0-9]"",""""))&amp;"".com"""),"info@hoteldonbigote.com")</f>
        <v>info@hoteldonbigote.com</v>
      </c>
      <c r="J5470" s="5" t="n">
        <f aca="false">LEN(K5470)</f>
        <v>18</v>
      </c>
      <c r="K5470" s="6" t="s">
        <v>30220</v>
      </c>
      <c r="L5470" s="4" t="s">
        <v>78</v>
      </c>
      <c r="M5470" s="4" t="s">
        <v>30221</v>
      </c>
    </row>
    <row r="5471" customFormat="false" ht="15.75" hidden="false" customHeight="true" outlineLevel="0" collapsed="false">
      <c r="A5471" s="4" t="n">
        <v>7716</v>
      </c>
      <c r="B5471" s="4" t="s">
        <v>18182</v>
      </c>
      <c r="C5471" s="4"/>
      <c r="D5471" s="4" t="s">
        <v>30222</v>
      </c>
      <c r="E5471" s="5" t="s">
        <v>504</v>
      </c>
      <c r="F5471" s="4" t="s">
        <v>505</v>
      </c>
      <c r="G5471" s="4" t="s">
        <v>84</v>
      </c>
      <c r="H5471" s="5" t="s">
        <v>30223</v>
      </c>
      <c r="I5471" s="4" t="s">
        <v>30189</v>
      </c>
      <c r="J5471" s="5" t="n">
        <f aca="false">LEN(K5471)</f>
        <v>18</v>
      </c>
      <c r="K5471" s="6" t="s">
        <v>29978</v>
      </c>
      <c r="L5471" s="4" t="s">
        <v>66</v>
      </c>
      <c r="M5471" s="4" t="s">
        <v>21416</v>
      </c>
    </row>
    <row r="5472" customFormat="false" ht="15.75" hidden="false" customHeight="true" outlineLevel="0" collapsed="false">
      <c r="A5472" s="4" t="n">
        <v>7733</v>
      </c>
      <c r="B5472" s="4" t="s">
        <v>30224</v>
      </c>
      <c r="C5472" s="4"/>
      <c r="D5472" s="4" t="s">
        <v>30225</v>
      </c>
      <c r="E5472" s="5" t="s">
        <v>504</v>
      </c>
      <c r="F5472" s="4" t="s">
        <v>505</v>
      </c>
      <c r="G5472" s="4" t="s">
        <v>84</v>
      </c>
      <c r="H5472" s="5" t="s">
        <v>30226</v>
      </c>
      <c r="I5472" s="7" t="s">
        <v>27448</v>
      </c>
      <c r="J5472" s="5" t="n">
        <f aca="false">LEN(K5472)</f>
        <v>18</v>
      </c>
      <c r="K5472" s="6" t="s">
        <v>27449</v>
      </c>
      <c r="L5472" s="4" t="s">
        <v>637</v>
      </c>
      <c r="M5472" s="4" t="s">
        <v>14555</v>
      </c>
    </row>
    <row r="5473" customFormat="false" ht="15.75" hidden="false" customHeight="true" outlineLevel="0" collapsed="false">
      <c r="A5473" s="4" t="n">
        <v>7750</v>
      </c>
      <c r="B5473" s="4" t="s">
        <v>30227</v>
      </c>
      <c r="C5473" s="4"/>
      <c r="D5473" s="4" t="s">
        <v>30228</v>
      </c>
      <c r="E5473" s="5" t="s">
        <v>3583</v>
      </c>
      <c r="F5473" s="4" t="s">
        <v>505</v>
      </c>
      <c r="G5473" s="4" t="s">
        <v>84</v>
      </c>
      <c r="H5473" s="5" t="s">
        <v>30229</v>
      </c>
      <c r="I5473" s="4" t="s">
        <v>30230</v>
      </c>
      <c r="J5473" s="5" t="n">
        <f aca="false">LEN(K5473)</f>
        <v>18</v>
      </c>
      <c r="K5473" s="6" t="s">
        <v>30231</v>
      </c>
      <c r="L5473" s="4" t="s">
        <v>21</v>
      </c>
      <c r="M5473" s="4" t="s">
        <v>31</v>
      </c>
    </row>
    <row r="5474" customFormat="false" ht="15.75" hidden="false" customHeight="true" outlineLevel="0" collapsed="false">
      <c r="A5474" s="4" t="n">
        <v>7751</v>
      </c>
      <c r="B5474" s="4" t="s">
        <v>30232</v>
      </c>
      <c r="C5474" s="4"/>
      <c r="D5474" s="4" t="s">
        <v>30233</v>
      </c>
      <c r="E5474" s="5" t="s">
        <v>3583</v>
      </c>
      <c r="F5474" s="4" t="s">
        <v>505</v>
      </c>
      <c r="G5474" s="4" t="s">
        <v>84</v>
      </c>
      <c r="H5474" s="5" t="s">
        <v>30234</v>
      </c>
      <c r="I5474" s="4" t="s">
        <v>30235</v>
      </c>
      <c r="J5474" s="5" t="n">
        <f aca="false">LEN(K5474)</f>
        <v>18</v>
      </c>
      <c r="K5474" s="6" t="s">
        <v>29978</v>
      </c>
      <c r="L5474" s="4" t="s">
        <v>31</v>
      </c>
      <c r="M5474" s="4" t="s">
        <v>10942</v>
      </c>
    </row>
    <row r="5475" customFormat="false" ht="15.75" hidden="false" customHeight="true" outlineLevel="0" collapsed="false">
      <c r="A5475" s="4" t="n">
        <v>7770</v>
      </c>
      <c r="B5475" s="4" t="s">
        <v>30236</v>
      </c>
      <c r="C5475" s="4"/>
      <c r="D5475" s="4" t="s">
        <v>30237</v>
      </c>
      <c r="E5475" s="5" t="s">
        <v>3583</v>
      </c>
      <c r="F5475" s="4" t="s">
        <v>505</v>
      </c>
      <c r="G5475" s="4" t="s">
        <v>84</v>
      </c>
      <c r="H5475" s="5" t="s">
        <v>30238</v>
      </c>
      <c r="I5475" s="7" t="str">
        <f aca="false">IFERROR(__xludf.dummyfunction("""info@""&amp;LOWER(REGEXREPLACE(B5475,""[^A-Za-z0-9]"",""""))&amp;"".com"""),"info@hoteldoncarlos.com")</f>
        <v>info@hoteldoncarlos.com</v>
      </c>
      <c r="J5475" s="5" t="n">
        <f aca="false">LEN(K5475)</f>
        <v>18</v>
      </c>
      <c r="K5475" s="6" t="s">
        <v>29018</v>
      </c>
      <c r="L5475" s="4" t="s">
        <v>31</v>
      </c>
      <c r="M5475" s="4" t="s">
        <v>31</v>
      </c>
    </row>
    <row r="5476" customFormat="false" ht="15.75" hidden="false" customHeight="true" outlineLevel="0" collapsed="false">
      <c r="A5476" s="4" t="n">
        <v>7793</v>
      </c>
      <c r="B5476" s="4" t="s">
        <v>30239</v>
      </c>
      <c r="C5476" s="4"/>
      <c r="D5476" s="4" t="s">
        <v>30240</v>
      </c>
      <c r="E5476" s="5" t="s">
        <v>6480</v>
      </c>
      <c r="F5476" s="4" t="s">
        <v>505</v>
      </c>
      <c r="G5476" s="4" t="s">
        <v>84</v>
      </c>
      <c r="H5476" s="5" t="s">
        <v>30241</v>
      </c>
      <c r="I5476" s="4" t="s">
        <v>30242</v>
      </c>
      <c r="J5476" s="5" t="n">
        <f aca="false">LEN(K5476)</f>
        <v>18</v>
      </c>
      <c r="K5476" s="10" t="s">
        <v>30243</v>
      </c>
      <c r="L5476" s="4" t="s">
        <v>31</v>
      </c>
      <c r="M5476" s="4" t="s">
        <v>381</v>
      </c>
    </row>
    <row r="5477" customFormat="false" ht="15.75" hidden="false" customHeight="true" outlineLevel="0" collapsed="false">
      <c r="A5477" s="4" t="n">
        <v>7807</v>
      </c>
      <c r="B5477" s="4" t="s">
        <v>30244</v>
      </c>
      <c r="C5477" s="4"/>
      <c r="D5477" s="4" t="s">
        <v>30245</v>
      </c>
      <c r="E5477" s="5" t="s">
        <v>2931</v>
      </c>
      <c r="F5477" s="4" t="s">
        <v>83</v>
      </c>
      <c r="G5477" s="4" t="s">
        <v>84</v>
      </c>
      <c r="H5477" s="5" t="s">
        <v>30246</v>
      </c>
      <c r="I5477" s="4" t="s">
        <v>30247</v>
      </c>
      <c r="J5477" s="5" t="n">
        <f aca="false">LEN(K5477)</f>
        <v>18</v>
      </c>
      <c r="K5477" s="6" t="s">
        <v>30248</v>
      </c>
      <c r="L5477" s="4" t="s">
        <v>31</v>
      </c>
      <c r="M5477" s="4" t="s">
        <v>1863</v>
      </c>
    </row>
    <row r="5478" customFormat="false" ht="15.75" hidden="false" customHeight="true" outlineLevel="0" collapsed="false">
      <c r="A5478" s="4" t="n">
        <v>7823</v>
      </c>
      <c r="B5478" s="4" t="s">
        <v>30249</v>
      </c>
      <c r="C5478" s="4"/>
      <c r="D5478" s="4" t="s">
        <v>30250</v>
      </c>
      <c r="E5478" s="5" t="s">
        <v>2931</v>
      </c>
      <c r="F5478" s="4" t="s">
        <v>83</v>
      </c>
      <c r="G5478" s="4" t="s">
        <v>84</v>
      </c>
      <c r="H5478" s="5" t="s">
        <v>30251</v>
      </c>
      <c r="I5478" s="7" t="s">
        <v>30252</v>
      </c>
      <c r="J5478" s="5" t="n">
        <f aca="false">LEN(K5478)</f>
        <v>18</v>
      </c>
      <c r="K5478" s="6" t="s">
        <v>30253</v>
      </c>
      <c r="L5478" s="4" t="s">
        <v>57</v>
      </c>
      <c r="M5478" s="4" t="s">
        <v>6459</v>
      </c>
    </row>
    <row r="5479" customFormat="false" ht="15.75" hidden="false" customHeight="true" outlineLevel="0" collapsed="false">
      <c r="A5479" s="4" t="n">
        <v>7839</v>
      </c>
      <c r="B5479" s="4" t="s">
        <v>30254</v>
      </c>
      <c r="C5479" s="4"/>
      <c r="D5479" s="4" t="s">
        <v>30255</v>
      </c>
      <c r="E5479" s="5" t="s">
        <v>82</v>
      </c>
      <c r="F5479" s="4" t="s">
        <v>83</v>
      </c>
      <c r="G5479" s="4" t="s">
        <v>84</v>
      </c>
      <c r="H5479" s="5" t="s">
        <v>30256</v>
      </c>
      <c r="I5479" s="4" t="s">
        <v>30257</v>
      </c>
      <c r="J5479" s="5" t="n">
        <f aca="false">LEN(K5479)</f>
        <v>18</v>
      </c>
      <c r="K5479" s="6" t="s">
        <v>30258</v>
      </c>
      <c r="L5479" s="4" t="s">
        <v>21</v>
      </c>
      <c r="M5479" s="4" t="s">
        <v>1043</v>
      </c>
    </row>
    <row r="5480" customFormat="false" ht="15.75" hidden="false" customHeight="true" outlineLevel="0" collapsed="false">
      <c r="A5480" s="4" t="n">
        <v>7859</v>
      </c>
      <c r="B5480" s="4" t="s">
        <v>30259</v>
      </c>
      <c r="C5480" s="4"/>
      <c r="D5480" s="4" t="s">
        <v>30260</v>
      </c>
      <c r="E5480" s="5" t="s">
        <v>5155</v>
      </c>
      <c r="F5480" s="4" t="s">
        <v>122</v>
      </c>
      <c r="G5480" s="4" t="s">
        <v>84</v>
      </c>
      <c r="H5480" s="5" t="s">
        <v>30261</v>
      </c>
      <c r="I5480" s="4" t="s">
        <v>30262</v>
      </c>
      <c r="J5480" s="5" t="n">
        <f aca="false">LEN(K5480)</f>
        <v>18</v>
      </c>
      <c r="K5480" s="6" t="s">
        <v>30263</v>
      </c>
      <c r="L5480" s="4" t="s">
        <v>57</v>
      </c>
      <c r="M5480" s="4" t="s">
        <v>32</v>
      </c>
    </row>
    <row r="5481" customFormat="false" ht="15.75" hidden="false" customHeight="true" outlineLevel="0" collapsed="false">
      <c r="A5481" s="4" t="n">
        <v>7867</v>
      </c>
      <c r="B5481" s="4" t="s">
        <v>30264</v>
      </c>
      <c r="C5481" s="4"/>
      <c r="D5481" s="4" t="s">
        <v>30265</v>
      </c>
      <c r="E5481" s="5" t="s">
        <v>121</v>
      </c>
      <c r="F5481" s="4" t="s">
        <v>122</v>
      </c>
      <c r="G5481" s="4" t="s">
        <v>84</v>
      </c>
      <c r="H5481" s="5" t="s">
        <v>30266</v>
      </c>
      <c r="I5481" s="4" t="str">
        <f aca="false">IFERROR(__xludf.dummyfunction("""info@""&amp;LOWER(REGEXREPLACE(B5481,""[^A-Za-z0-9]"",""""))&amp;"".com"""),"info@clubcalatarida.com")</f>
        <v>info@clubcalatarida.com</v>
      </c>
      <c r="J5481" s="5" t="n">
        <f aca="false">LEN(K5481)</f>
        <v>18</v>
      </c>
      <c r="K5481" s="6" t="s">
        <v>30267</v>
      </c>
      <c r="L5481" s="4" t="s">
        <v>31</v>
      </c>
      <c r="M5481" s="4" t="s">
        <v>4289</v>
      </c>
    </row>
    <row r="5482" customFormat="false" ht="15.75" hidden="false" customHeight="true" outlineLevel="0" collapsed="false">
      <c r="A5482" s="4" t="n">
        <v>7869</v>
      </c>
      <c r="B5482" s="4" t="s">
        <v>30268</v>
      </c>
      <c r="C5482" s="4"/>
      <c r="D5482" s="4" t="s">
        <v>30269</v>
      </c>
      <c r="E5482" s="5" t="s">
        <v>648</v>
      </c>
      <c r="F5482" s="4" t="s">
        <v>649</v>
      </c>
      <c r="G5482" s="4" t="s">
        <v>84</v>
      </c>
      <c r="H5482" s="5" t="s">
        <v>30270</v>
      </c>
      <c r="I5482" s="4" t="s">
        <v>30271</v>
      </c>
      <c r="J5482" s="5" t="n">
        <f aca="false">LEN(K5482)</f>
        <v>18</v>
      </c>
      <c r="K5482" s="6" t="s">
        <v>30272</v>
      </c>
      <c r="L5482" s="4" t="s">
        <v>31</v>
      </c>
      <c r="M5482" s="4" t="s">
        <v>31</v>
      </c>
    </row>
    <row r="5483" customFormat="false" ht="15.75" hidden="false" customHeight="true" outlineLevel="0" collapsed="false">
      <c r="A5483" s="4" t="n">
        <v>7879</v>
      </c>
      <c r="B5483" s="4" t="s">
        <v>30273</v>
      </c>
      <c r="C5483" s="4"/>
      <c r="D5483" s="4" t="s">
        <v>30274</v>
      </c>
      <c r="E5483" s="5" t="s">
        <v>887</v>
      </c>
      <c r="F5483" s="4" t="s">
        <v>661</v>
      </c>
      <c r="G5483" s="4" t="s">
        <v>84</v>
      </c>
      <c r="H5483" s="5" t="s">
        <v>30275</v>
      </c>
      <c r="I5483" s="4" t="s">
        <v>30189</v>
      </c>
      <c r="J5483" s="5" t="n">
        <f aca="false">LEN(K5483)</f>
        <v>18</v>
      </c>
      <c r="K5483" s="6" t="s">
        <v>29978</v>
      </c>
      <c r="L5483" s="4" t="s">
        <v>31</v>
      </c>
      <c r="M5483" s="4" t="s">
        <v>10806</v>
      </c>
    </row>
    <row r="5484" customFormat="false" ht="15.75" hidden="false" customHeight="true" outlineLevel="0" collapsed="false">
      <c r="A5484" s="4" t="n">
        <v>7894</v>
      </c>
      <c r="B5484" s="4" t="s">
        <v>30276</v>
      </c>
      <c r="C5484" s="4"/>
      <c r="D5484" s="4" t="s">
        <v>30277</v>
      </c>
      <c r="E5484" s="5" t="s">
        <v>5500</v>
      </c>
      <c r="F5484" s="4" t="s">
        <v>888</v>
      </c>
      <c r="G5484" s="4" t="s">
        <v>84</v>
      </c>
      <c r="H5484" s="5" t="s">
        <v>30278</v>
      </c>
      <c r="I5484" s="4" t="s">
        <v>12056</v>
      </c>
      <c r="J5484" s="5" t="n">
        <f aca="false">LEN(K5484)</f>
        <v>18</v>
      </c>
      <c r="K5484" s="6" t="s">
        <v>30279</v>
      </c>
      <c r="L5484" s="4" t="s">
        <v>31</v>
      </c>
      <c r="M5484" s="4" t="s">
        <v>4378</v>
      </c>
    </row>
    <row r="5485" customFormat="false" ht="15.75" hidden="false" customHeight="true" outlineLevel="0" collapsed="false">
      <c r="A5485" s="4" t="n">
        <v>7899</v>
      </c>
      <c r="B5485" s="4" t="s">
        <v>30280</v>
      </c>
      <c r="C5485" s="4"/>
      <c r="D5485" s="4" t="s">
        <v>30281</v>
      </c>
      <c r="E5485" s="5" t="s">
        <v>5500</v>
      </c>
      <c r="F5485" s="4" t="s">
        <v>888</v>
      </c>
      <c r="G5485" s="4" t="s">
        <v>84</v>
      </c>
      <c r="H5485" s="5" t="s">
        <v>30282</v>
      </c>
      <c r="I5485" s="4" t="str">
        <f aca="false">IFERROR(__xludf.dummyfunction("""info@""&amp;LOWER(REGEXREPLACE(B5485,""[^A-Za-z0-9]"",""""))&amp;"".com"""),"info@sacomaresortsl.com")</f>
        <v>info@sacomaresortsl.com</v>
      </c>
      <c r="J5485" s="5" t="n">
        <f aca="false">LEN(K5485)</f>
        <v>18</v>
      </c>
      <c r="K5485" s="6" t="s">
        <v>30283</v>
      </c>
      <c r="L5485" s="4" t="s">
        <v>21</v>
      </c>
      <c r="M5485" s="4" t="s">
        <v>31</v>
      </c>
    </row>
    <row r="5486" customFormat="false" ht="15.75" hidden="false" customHeight="true" outlineLevel="0" collapsed="false">
      <c r="A5486" s="4" t="n">
        <v>7919</v>
      </c>
      <c r="B5486" s="4" t="s">
        <v>30284</v>
      </c>
      <c r="C5486" s="4"/>
      <c r="D5486" s="4" t="s">
        <v>30285</v>
      </c>
      <c r="E5486" s="5" t="s">
        <v>12104</v>
      </c>
      <c r="F5486" s="4" t="s">
        <v>2923</v>
      </c>
      <c r="G5486" s="4" t="s">
        <v>84</v>
      </c>
      <c r="H5486" s="5" t="s">
        <v>30286</v>
      </c>
      <c r="I5486" s="4" t="s">
        <v>27448</v>
      </c>
      <c r="J5486" s="5" t="n">
        <f aca="false">LEN(K5486)</f>
        <v>18</v>
      </c>
      <c r="K5486" s="6" t="s">
        <v>27449</v>
      </c>
      <c r="L5486" s="4" t="s">
        <v>637</v>
      </c>
      <c r="M5486" s="4" t="s">
        <v>3523</v>
      </c>
    </row>
    <row r="5487" customFormat="false" ht="15.75" hidden="false" customHeight="true" outlineLevel="0" collapsed="false">
      <c r="A5487" s="4" t="n">
        <v>7947</v>
      </c>
      <c r="B5487" s="4" t="s">
        <v>30287</v>
      </c>
      <c r="C5487" s="4"/>
      <c r="D5487" s="4" t="s">
        <v>30288</v>
      </c>
      <c r="E5487" s="5" t="s">
        <v>6502</v>
      </c>
      <c r="F5487" s="4" t="s">
        <v>1645</v>
      </c>
      <c r="G5487" s="4" t="s">
        <v>84</v>
      </c>
      <c r="H5487" s="5" t="s">
        <v>30289</v>
      </c>
      <c r="I5487" s="4" t="s">
        <v>30189</v>
      </c>
      <c r="J5487" s="5" t="n">
        <f aca="false">LEN(K5487)</f>
        <v>18</v>
      </c>
      <c r="K5487" s="6" t="s">
        <v>29978</v>
      </c>
      <c r="L5487" s="4" t="s">
        <v>31</v>
      </c>
      <c r="M5487" s="4" t="s">
        <v>31</v>
      </c>
    </row>
    <row r="5488" customFormat="false" ht="15.75" hidden="false" customHeight="true" outlineLevel="0" collapsed="false">
      <c r="A5488" s="4" t="n">
        <v>7950</v>
      </c>
      <c r="B5488" s="4" t="s">
        <v>30290</v>
      </c>
      <c r="C5488" s="4"/>
      <c r="D5488" s="4" t="s">
        <v>30291</v>
      </c>
      <c r="E5488" s="5" t="s">
        <v>6502</v>
      </c>
      <c r="F5488" s="4" t="s">
        <v>1645</v>
      </c>
      <c r="G5488" s="4" t="s">
        <v>84</v>
      </c>
      <c r="H5488" s="5" t="s">
        <v>30292</v>
      </c>
      <c r="I5488" s="4" t="s">
        <v>30293</v>
      </c>
      <c r="J5488" s="5" t="n">
        <f aca="false">LEN(K5488)</f>
        <v>18</v>
      </c>
      <c r="K5488" s="6" t="s">
        <v>29978</v>
      </c>
      <c r="L5488" s="4" t="s">
        <v>31</v>
      </c>
      <c r="M5488" s="4" t="s">
        <v>5940</v>
      </c>
    </row>
    <row r="5489" customFormat="false" ht="15.75" hidden="false" customHeight="true" outlineLevel="0" collapsed="false">
      <c r="A5489" s="4" t="n">
        <v>7951</v>
      </c>
      <c r="B5489" s="4" t="s">
        <v>30290</v>
      </c>
      <c r="C5489" s="4"/>
      <c r="D5489" s="4" t="s">
        <v>30187</v>
      </c>
      <c r="E5489" s="5" t="s">
        <v>6502</v>
      </c>
      <c r="F5489" s="4" t="s">
        <v>1645</v>
      </c>
      <c r="G5489" s="4" t="s">
        <v>84</v>
      </c>
      <c r="H5489" s="5" t="s">
        <v>30292</v>
      </c>
      <c r="I5489" s="4" t="s">
        <v>30294</v>
      </c>
      <c r="J5489" s="5" t="n">
        <f aca="false">LEN(K5489)</f>
        <v>18</v>
      </c>
      <c r="K5489" s="6" t="s">
        <v>29978</v>
      </c>
      <c r="L5489" s="4" t="s">
        <v>78</v>
      </c>
      <c r="M5489" s="4" t="s">
        <v>5940</v>
      </c>
    </row>
    <row r="5490" customFormat="false" ht="15.75" hidden="false" customHeight="true" outlineLevel="0" collapsed="false">
      <c r="A5490" s="4" t="n">
        <v>7962</v>
      </c>
      <c r="B5490" s="4" t="s">
        <v>30295</v>
      </c>
      <c r="C5490" s="4"/>
      <c r="D5490" s="4" t="s">
        <v>30296</v>
      </c>
      <c r="E5490" s="5" t="s">
        <v>1650</v>
      </c>
      <c r="F5490" s="4" t="s">
        <v>1651</v>
      </c>
      <c r="G5490" s="4" t="s">
        <v>84</v>
      </c>
      <c r="H5490" s="5" t="s">
        <v>30297</v>
      </c>
      <c r="I5490" s="7" t="s">
        <v>30298</v>
      </c>
      <c r="J5490" s="5" t="n">
        <f aca="false">LEN(K5490)</f>
        <v>18</v>
      </c>
      <c r="K5490" s="6" t="s">
        <v>30299</v>
      </c>
      <c r="L5490" s="4" t="s">
        <v>31</v>
      </c>
      <c r="M5490" s="4" t="s">
        <v>15240</v>
      </c>
    </row>
    <row r="5491" customFormat="false" ht="15.75" hidden="false" customHeight="true" outlineLevel="0" collapsed="false">
      <c r="A5491" s="4" t="n">
        <v>7990</v>
      </c>
      <c r="B5491" s="4" t="s">
        <v>30300</v>
      </c>
      <c r="C5491" s="4"/>
      <c r="D5491" s="4" t="s">
        <v>30301</v>
      </c>
      <c r="E5491" s="5" t="s">
        <v>1650</v>
      </c>
      <c r="F5491" s="4" t="s">
        <v>1651</v>
      </c>
      <c r="G5491" s="4" t="s">
        <v>84</v>
      </c>
      <c r="H5491" s="5" t="s">
        <v>30302</v>
      </c>
      <c r="I5491" s="7" t="s">
        <v>30303</v>
      </c>
      <c r="J5491" s="5" t="n">
        <f aca="false">LEN(K5491)</f>
        <v>18</v>
      </c>
      <c r="K5491" s="6" t="s">
        <v>30304</v>
      </c>
      <c r="L5491" s="4" t="s">
        <v>21</v>
      </c>
      <c r="M5491" s="4" t="s">
        <v>1979</v>
      </c>
    </row>
    <row r="5492" customFormat="false" ht="15.75" hidden="false" customHeight="true" outlineLevel="0" collapsed="false">
      <c r="A5492" s="4" t="n">
        <v>7995</v>
      </c>
      <c r="B5492" s="4" t="s">
        <v>30305</v>
      </c>
      <c r="C5492" s="4"/>
      <c r="D5492" s="4" t="s">
        <v>30306</v>
      </c>
      <c r="E5492" s="5" t="s">
        <v>1650</v>
      </c>
      <c r="F5492" s="4" t="s">
        <v>1651</v>
      </c>
      <c r="G5492" s="4" t="s">
        <v>84</v>
      </c>
      <c r="H5492" s="5" t="s">
        <v>30307</v>
      </c>
      <c r="I5492" s="7" t="s">
        <v>25524</v>
      </c>
      <c r="J5492" s="5" t="n">
        <f aca="false">LEN(K5492)</f>
        <v>18</v>
      </c>
      <c r="K5492" s="6" t="s">
        <v>29284</v>
      </c>
      <c r="L5492" s="4" t="s">
        <v>21</v>
      </c>
      <c r="M5492" s="4" t="s">
        <v>3408</v>
      </c>
    </row>
    <row r="5493" customFormat="false" ht="15.75" hidden="false" customHeight="true" outlineLevel="0" collapsed="false">
      <c r="A5493" s="4" t="n">
        <v>8008</v>
      </c>
      <c r="B5493" s="4" t="s">
        <v>30308</v>
      </c>
      <c r="C5493" s="4"/>
      <c r="D5493" s="4" t="s">
        <v>30309</v>
      </c>
      <c r="E5493" s="5" t="s">
        <v>2918</v>
      </c>
      <c r="F5493" s="4" t="s">
        <v>1956</v>
      </c>
      <c r="G5493" s="4" t="s">
        <v>84</v>
      </c>
      <c r="H5493" s="5" t="s">
        <v>30310</v>
      </c>
      <c r="I5493" s="4" t="s">
        <v>30311</v>
      </c>
      <c r="J5493" s="5" t="n">
        <f aca="false">LEN(K5493)</f>
        <v>18</v>
      </c>
      <c r="K5493" s="6" t="s">
        <v>30312</v>
      </c>
      <c r="L5493" s="4" t="s">
        <v>57</v>
      </c>
      <c r="M5493" s="4" t="s">
        <v>31</v>
      </c>
    </row>
    <row r="5494" customFormat="false" ht="15.75" hidden="false" customHeight="true" outlineLevel="0" collapsed="false">
      <c r="A5494" s="4" t="n">
        <v>8019</v>
      </c>
      <c r="B5494" s="4" t="s">
        <v>30313</v>
      </c>
      <c r="C5494" s="4"/>
      <c r="D5494" s="4" t="s">
        <v>30314</v>
      </c>
      <c r="E5494" s="5" t="s">
        <v>2918</v>
      </c>
      <c r="F5494" s="4" t="s">
        <v>1956</v>
      </c>
      <c r="G5494" s="4" t="s">
        <v>84</v>
      </c>
      <c r="H5494" s="5" t="s">
        <v>30315</v>
      </c>
      <c r="I5494" s="4" t="str">
        <f aca="false">IFERROR(__xludf.dummyfunction("""info@""&amp;LOWER(REGEXREPLACE(B5494,""[^A-Za-z0-9]"",""""))&amp;"".com"""),"info@aparthotelduva.com")</f>
        <v>info@aparthotelduva.com</v>
      </c>
      <c r="J5494" s="5" t="n">
        <f aca="false">LEN(K5494)</f>
        <v>18</v>
      </c>
      <c r="K5494" s="6" t="s">
        <v>30316</v>
      </c>
      <c r="L5494" s="4" t="s">
        <v>78</v>
      </c>
      <c r="M5494" s="4" t="s">
        <v>779</v>
      </c>
    </row>
    <row r="5495" customFormat="false" ht="15.75" hidden="false" customHeight="true" outlineLevel="0" collapsed="false">
      <c r="A5495" s="4" t="n">
        <v>8021</v>
      </c>
      <c r="B5495" s="4" t="s">
        <v>30317</v>
      </c>
      <c r="C5495" s="4"/>
      <c r="D5495" s="4" t="s">
        <v>30318</v>
      </c>
      <c r="E5495" s="5" t="s">
        <v>22598</v>
      </c>
      <c r="F5495" s="4" t="s">
        <v>22599</v>
      </c>
      <c r="G5495" s="4" t="s">
        <v>84</v>
      </c>
      <c r="H5495" s="5" t="s">
        <v>30319</v>
      </c>
      <c r="I5495" s="4" t="s">
        <v>30320</v>
      </c>
      <c r="J5495" s="5" t="n">
        <f aca="false">LEN(K5495)</f>
        <v>18</v>
      </c>
      <c r="K5495" s="6" t="s">
        <v>30321</v>
      </c>
      <c r="L5495" s="4" t="s">
        <v>31</v>
      </c>
      <c r="M5495" s="4" t="s">
        <v>32</v>
      </c>
    </row>
    <row r="5496" customFormat="false" ht="15.75" hidden="false" customHeight="true" outlineLevel="0" collapsed="false">
      <c r="A5496" s="4" t="n">
        <v>8038</v>
      </c>
      <c r="B5496" s="4" t="s">
        <v>30322</v>
      </c>
      <c r="C5496" s="4"/>
      <c r="D5496" s="4" t="s">
        <v>30323</v>
      </c>
      <c r="E5496" s="5" t="s">
        <v>1650</v>
      </c>
      <c r="F5496" s="4" t="s">
        <v>2501</v>
      </c>
      <c r="G5496" s="4" t="s">
        <v>84</v>
      </c>
      <c r="H5496" s="5" t="s">
        <v>30324</v>
      </c>
      <c r="I5496" s="4" t="s">
        <v>30325</v>
      </c>
      <c r="J5496" s="5" t="n">
        <f aca="false">LEN(K5496)</f>
        <v>18</v>
      </c>
      <c r="K5496" s="10" t="s">
        <v>29978</v>
      </c>
      <c r="L5496" s="4" t="s">
        <v>31</v>
      </c>
      <c r="M5496" s="4" t="s">
        <v>31</v>
      </c>
    </row>
    <row r="5497" customFormat="false" ht="15.75" hidden="false" customHeight="true" outlineLevel="0" collapsed="false">
      <c r="A5497" s="4" t="n">
        <v>8042</v>
      </c>
      <c r="B5497" s="4" t="s">
        <v>30326</v>
      </c>
      <c r="C5497" s="4"/>
      <c r="D5497" s="4" t="s">
        <v>30327</v>
      </c>
      <c r="E5497" s="5" t="s">
        <v>510</v>
      </c>
      <c r="F5497" s="4" t="s">
        <v>511</v>
      </c>
      <c r="G5497" s="4" t="s">
        <v>84</v>
      </c>
      <c r="H5497" s="5" t="s">
        <v>30328</v>
      </c>
      <c r="I5497" s="4" t="s">
        <v>30329</v>
      </c>
      <c r="J5497" s="5" t="n">
        <f aca="false">LEN(K5497)</f>
        <v>18</v>
      </c>
      <c r="K5497" s="6" t="s">
        <v>30330</v>
      </c>
      <c r="L5497" s="4" t="s">
        <v>31</v>
      </c>
      <c r="M5497" s="4" t="s">
        <v>5863</v>
      </c>
    </row>
    <row r="5498" customFormat="false" ht="15.75" hidden="false" customHeight="true" outlineLevel="0" collapsed="false">
      <c r="A5498" s="4" t="n">
        <v>8061</v>
      </c>
      <c r="B5498" s="4" t="s">
        <v>30331</v>
      </c>
      <c r="C5498" s="4"/>
      <c r="D5498" s="4" t="s">
        <v>30332</v>
      </c>
      <c r="E5498" s="5" t="s">
        <v>510</v>
      </c>
      <c r="F5498" s="4" t="s">
        <v>511</v>
      </c>
      <c r="G5498" s="4" t="s">
        <v>84</v>
      </c>
      <c r="H5498" s="5" t="s">
        <v>30333</v>
      </c>
      <c r="I5498" s="4" t="str">
        <f aca="false">IFERROR(__xludf.dummyfunction("""info@""&amp;LOWER(REGEXREPLACE(B5498,""[^A-Za-z0-9]"",""""))&amp;"".com"""),"info@jssoldealcudia.com")</f>
        <v>info@jssoldealcudia.com</v>
      </c>
      <c r="J5498" s="5" t="n">
        <f aca="false">LEN(K5498)</f>
        <v>18</v>
      </c>
      <c r="K5498" s="6" t="s">
        <v>30334</v>
      </c>
      <c r="L5498" s="4" t="s">
        <v>78</v>
      </c>
      <c r="M5498" s="4" t="s">
        <v>2232</v>
      </c>
    </row>
    <row r="5499" customFormat="false" ht="15.75" hidden="false" customHeight="true" outlineLevel="0" collapsed="false">
      <c r="A5499" s="4" t="n">
        <v>8071</v>
      </c>
      <c r="B5499" s="4" t="s">
        <v>30335</v>
      </c>
      <c r="C5499" s="4"/>
      <c r="D5499" s="4" t="s">
        <v>30336</v>
      </c>
      <c r="E5499" s="5" t="s">
        <v>510</v>
      </c>
      <c r="F5499" s="4" t="s">
        <v>511</v>
      </c>
      <c r="G5499" s="4" t="s">
        <v>84</v>
      </c>
      <c r="H5499" s="5" t="s">
        <v>30337</v>
      </c>
      <c r="I5499" s="4" t="str">
        <f aca="false">IFERROR(__xludf.dummyfunction("""info@""&amp;LOWER(REGEXREPLACE(B5499,""[^A-Za-z0-9]"",""""))&amp;"".com"""),"info@nuevaspalmeras.com")</f>
        <v>info@nuevaspalmeras.com</v>
      </c>
      <c r="J5499" s="5" t="n">
        <f aca="false">LEN(K5499)</f>
        <v>18</v>
      </c>
      <c r="K5499" s="6" t="s">
        <v>30338</v>
      </c>
      <c r="L5499" s="4" t="s">
        <v>21</v>
      </c>
      <c r="M5499" s="4" t="s">
        <v>25208</v>
      </c>
    </row>
    <row r="5500" customFormat="false" ht="15.75" hidden="false" customHeight="true" outlineLevel="0" collapsed="false">
      <c r="A5500" s="4" t="n">
        <v>8077</v>
      </c>
      <c r="B5500" s="4" t="s">
        <v>508</v>
      </c>
      <c r="C5500" s="4"/>
      <c r="D5500" s="4" t="s">
        <v>509</v>
      </c>
      <c r="E5500" s="5" t="s">
        <v>510</v>
      </c>
      <c r="F5500" s="4" t="s">
        <v>511</v>
      </c>
      <c r="G5500" s="4" t="s">
        <v>84</v>
      </c>
      <c r="H5500" s="5" t="s">
        <v>512</v>
      </c>
      <c r="I5500" s="4" t="s">
        <v>27448</v>
      </c>
      <c r="J5500" s="5" t="n">
        <f aca="false">LEN(K5500)</f>
        <v>18</v>
      </c>
      <c r="K5500" s="10" t="s">
        <v>27449</v>
      </c>
      <c r="L5500" s="4" t="s">
        <v>78</v>
      </c>
      <c r="M5500" s="4" t="s">
        <v>31</v>
      </c>
    </row>
    <row r="5501" customFormat="false" ht="15.75" hidden="false" customHeight="true" outlineLevel="0" collapsed="false">
      <c r="A5501" s="4" t="n">
        <v>8085</v>
      </c>
      <c r="B5501" s="4" t="s">
        <v>30339</v>
      </c>
      <c r="C5501" s="4"/>
      <c r="D5501" s="4" t="s">
        <v>30340</v>
      </c>
      <c r="E5501" s="5" t="s">
        <v>510</v>
      </c>
      <c r="F5501" s="4" t="s">
        <v>511</v>
      </c>
      <c r="G5501" s="4" t="s">
        <v>84</v>
      </c>
      <c r="H5501" s="5" t="s">
        <v>30341</v>
      </c>
      <c r="I5501" s="4" t="s">
        <v>30342</v>
      </c>
      <c r="J5501" s="5" t="n">
        <f aca="false">LEN(K5501)</f>
        <v>18</v>
      </c>
      <c r="K5501" s="6" t="s">
        <v>27449</v>
      </c>
      <c r="L5501" s="4" t="s">
        <v>66</v>
      </c>
      <c r="M5501" s="4" t="s">
        <v>30343</v>
      </c>
    </row>
    <row r="5502" customFormat="false" ht="15.75" hidden="false" customHeight="true" outlineLevel="0" collapsed="false">
      <c r="A5502" s="4" t="n">
        <v>8092</v>
      </c>
      <c r="B5502" s="4" t="s">
        <v>30344</v>
      </c>
      <c r="C5502" s="4"/>
      <c r="D5502" s="4" t="s">
        <v>30345</v>
      </c>
      <c r="E5502" s="5" t="s">
        <v>510</v>
      </c>
      <c r="F5502" s="4" t="s">
        <v>511</v>
      </c>
      <c r="G5502" s="4" t="s">
        <v>84</v>
      </c>
      <c r="H5502" s="5" t="s">
        <v>30346</v>
      </c>
      <c r="I5502" s="4" t="s">
        <v>30347</v>
      </c>
      <c r="J5502" s="5" t="n">
        <f aca="false">LEN(K5502)</f>
        <v>18</v>
      </c>
      <c r="K5502" s="6" t="s">
        <v>30348</v>
      </c>
      <c r="L5502" s="4" t="s">
        <v>66</v>
      </c>
      <c r="M5502" s="4" t="s">
        <v>209</v>
      </c>
    </row>
    <row r="5503" customFormat="false" ht="15.75" hidden="false" customHeight="true" outlineLevel="0" collapsed="false">
      <c r="A5503" s="4" t="n">
        <v>8095</v>
      </c>
      <c r="B5503" s="4" t="s">
        <v>30349</v>
      </c>
      <c r="C5503" s="4"/>
      <c r="D5503" s="4" t="s">
        <v>30350</v>
      </c>
      <c r="E5503" s="5" t="s">
        <v>5228</v>
      </c>
      <c r="F5503" s="4" t="s">
        <v>2501</v>
      </c>
      <c r="G5503" s="4" t="s">
        <v>84</v>
      </c>
      <c r="H5503" s="5" t="s">
        <v>30351</v>
      </c>
      <c r="I5503" s="4" t="s">
        <v>25524</v>
      </c>
      <c r="J5503" s="5" t="n">
        <f aca="false">LEN(K5503)</f>
        <v>18</v>
      </c>
      <c r="K5503" s="10" t="s">
        <v>29284</v>
      </c>
      <c r="L5503" s="4" t="s">
        <v>57</v>
      </c>
      <c r="M5503" s="4" t="s">
        <v>3408</v>
      </c>
    </row>
    <row r="5504" customFormat="false" ht="15.75" hidden="false" customHeight="true" outlineLevel="0" collapsed="false">
      <c r="A5504" s="4" t="n">
        <v>8104</v>
      </c>
      <c r="B5504" s="4" t="s">
        <v>30352</v>
      </c>
      <c r="C5504" s="4"/>
      <c r="D5504" s="4" t="s">
        <v>30353</v>
      </c>
      <c r="E5504" s="5" t="s">
        <v>1955</v>
      </c>
      <c r="F5504" s="4" t="s">
        <v>1956</v>
      </c>
      <c r="G5504" s="4" t="s">
        <v>84</v>
      </c>
      <c r="H5504" s="5" t="s">
        <v>30354</v>
      </c>
      <c r="I5504" s="4" t="s">
        <v>30355</v>
      </c>
      <c r="J5504" s="5" t="n">
        <f aca="false">LEN(K5504)</f>
        <v>18</v>
      </c>
      <c r="K5504" s="6" t="s">
        <v>30356</v>
      </c>
      <c r="L5504" s="4" t="s">
        <v>21</v>
      </c>
      <c r="M5504" s="4" t="s">
        <v>31</v>
      </c>
    </row>
    <row r="5505" customFormat="false" ht="15.75" hidden="false" customHeight="true" outlineLevel="0" collapsed="false">
      <c r="A5505" s="4" t="n">
        <v>11621</v>
      </c>
      <c r="B5505" s="4" t="s">
        <v>30357</v>
      </c>
      <c r="C5505" s="4"/>
      <c r="D5505" s="4" t="s">
        <v>30358</v>
      </c>
      <c r="E5505" s="5" t="s">
        <v>30359</v>
      </c>
      <c r="F5505" s="4" t="s">
        <v>30360</v>
      </c>
      <c r="G5505" s="4" t="s">
        <v>146</v>
      </c>
      <c r="H5505" s="5" t="s">
        <v>30361</v>
      </c>
      <c r="I5505" s="4" t="s">
        <v>30362</v>
      </c>
      <c r="J5505" s="5" t="n">
        <f aca="false">LEN(K5505)</f>
        <v>18</v>
      </c>
      <c r="K5505" s="6" t="s">
        <v>30363</v>
      </c>
      <c r="L5505" s="4" t="s">
        <v>78</v>
      </c>
      <c r="M5505" s="4" t="s">
        <v>186</v>
      </c>
    </row>
    <row r="5506" customFormat="false" ht="15.75" hidden="false" customHeight="true" outlineLevel="0" collapsed="false">
      <c r="A5506" s="4" t="n">
        <v>11618</v>
      </c>
      <c r="B5506" s="4" t="s">
        <v>30364</v>
      </c>
      <c r="C5506" s="4" t="s">
        <v>30365</v>
      </c>
      <c r="D5506" s="4" t="s">
        <v>30366</v>
      </c>
      <c r="E5506" s="5" t="s">
        <v>30367</v>
      </c>
      <c r="F5506" s="4" t="s">
        <v>30368</v>
      </c>
      <c r="G5506" s="4" t="s">
        <v>146</v>
      </c>
      <c r="H5506" s="5" t="s">
        <v>30369</v>
      </c>
      <c r="I5506" s="4" t="s">
        <v>30370</v>
      </c>
      <c r="J5506" s="5" t="n">
        <f aca="false">LEN(K5506)</f>
        <v>18</v>
      </c>
      <c r="K5506" s="6" t="s">
        <v>30371</v>
      </c>
      <c r="L5506" s="4" t="s">
        <v>78</v>
      </c>
      <c r="M5506" s="4" t="s">
        <v>118</v>
      </c>
    </row>
    <row r="5507" customFormat="false" ht="15.75" hidden="false" customHeight="true" outlineLevel="0" collapsed="false">
      <c r="A5507" s="4" t="n">
        <v>8111</v>
      </c>
      <c r="B5507" s="4" t="s">
        <v>30372</v>
      </c>
      <c r="C5507" s="4" t="s">
        <v>30373</v>
      </c>
      <c r="D5507" s="4" t="s">
        <v>30374</v>
      </c>
      <c r="E5507" s="5" t="s">
        <v>9910</v>
      </c>
      <c r="F5507" s="4" t="s">
        <v>9911</v>
      </c>
      <c r="G5507" s="4" t="s">
        <v>146</v>
      </c>
      <c r="H5507" s="5" t="s">
        <v>30375</v>
      </c>
      <c r="I5507" s="4" t="s">
        <v>30376</v>
      </c>
      <c r="J5507" s="5" t="n">
        <f aca="false">LEN(K5507)</f>
        <v>18</v>
      </c>
      <c r="K5507" s="6" t="s">
        <v>30377</v>
      </c>
      <c r="L5507" s="4" t="s">
        <v>78</v>
      </c>
      <c r="M5507" s="4" t="s">
        <v>502</v>
      </c>
    </row>
    <row r="5508" customFormat="false" ht="15.75" hidden="false" customHeight="true" outlineLevel="0" collapsed="false">
      <c r="A5508" s="4" t="n">
        <v>8112</v>
      </c>
      <c r="B5508" s="4" t="s">
        <v>30378</v>
      </c>
      <c r="C5508" s="4" t="s">
        <v>30379</v>
      </c>
      <c r="D5508" s="4" t="s">
        <v>30380</v>
      </c>
      <c r="E5508" s="5" t="s">
        <v>30381</v>
      </c>
      <c r="F5508" s="4" t="s">
        <v>30382</v>
      </c>
      <c r="G5508" s="4" t="s">
        <v>146</v>
      </c>
      <c r="H5508" s="5" t="s">
        <v>30383</v>
      </c>
      <c r="I5508" s="4" t="s">
        <v>30384</v>
      </c>
      <c r="J5508" s="5" t="n">
        <f aca="false">LEN(K5508)</f>
        <v>18</v>
      </c>
      <c r="K5508" s="6" t="s">
        <v>30385</v>
      </c>
      <c r="L5508" s="4" t="s">
        <v>31</v>
      </c>
      <c r="M5508" s="4" t="s">
        <v>577</v>
      </c>
    </row>
    <row r="5509" customFormat="false" ht="15.75" hidden="false" customHeight="true" outlineLevel="0" collapsed="false">
      <c r="A5509" s="4" t="n">
        <v>8131</v>
      </c>
      <c r="B5509" s="4" t="s">
        <v>30386</v>
      </c>
      <c r="C5509" s="4"/>
      <c r="D5509" s="4" t="s">
        <v>30387</v>
      </c>
      <c r="E5509" s="5" t="s">
        <v>30388</v>
      </c>
      <c r="F5509" s="4" t="s">
        <v>30389</v>
      </c>
      <c r="G5509" s="4" t="s">
        <v>146</v>
      </c>
      <c r="H5509" s="5" t="s">
        <v>30390</v>
      </c>
      <c r="I5509" s="4" t="str">
        <f aca="false">IFERROR(__xludf.dummyfunction("""info@""&amp;LOWER(REGEXREPLACE(B5509,""[^A-Za-z0-9]"",""""))&amp;"".com"""),"info@hotelnordgiron.com")</f>
        <v>info@hotelnordgiron.com</v>
      </c>
      <c r="J5509" s="5" t="n">
        <f aca="false">LEN(K5509)</f>
        <v>18</v>
      </c>
      <c r="K5509" s="6" t="s">
        <v>30391</v>
      </c>
      <c r="L5509" s="4" t="s">
        <v>637</v>
      </c>
      <c r="M5509" s="4" t="s">
        <v>31</v>
      </c>
    </row>
    <row r="5510" customFormat="false" ht="15.75" hidden="false" customHeight="true" outlineLevel="0" collapsed="false">
      <c r="A5510" s="4" t="n">
        <v>8151</v>
      </c>
      <c r="B5510" s="4" t="s">
        <v>30392</v>
      </c>
      <c r="C5510" s="4"/>
      <c r="D5510" s="4" t="s">
        <v>30393</v>
      </c>
      <c r="E5510" s="5" t="s">
        <v>9910</v>
      </c>
      <c r="F5510" s="4" t="s">
        <v>9911</v>
      </c>
      <c r="G5510" s="4" t="s">
        <v>146</v>
      </c>
      <c r="H5510" s="5" t="s">
        <v>30394</v>
      </c>
      <c r="I5510" s="4" t="s">
        <v>30395</v>
      </c>
      <c r="J5510" s="5" t="n">
        <f aca="false">LEN(K5510)</f>
        <v>18</v>
      </c>
      <c r="K5510" s="10" t="s">
        <v>30377</v>
      </c>
      <c r="L5510" s="4" t="s">
        <v>31</v>
      </c>
      <c r="M5510" s="4" t="s">
        <v>2474</v>
      </c>
    </row>
    <row r="5511" customFormat="false" ht="15.75" hidden="false" customHeight="true" outlineLevel="0" collapsed="false">
      <c r="A5511" s="4" t="n">
        <v>8152</v>
      </c>
      <c r="B5511" s="4" t="s">
        <v>30396</v>
      </c>
      <c r="C5511" s="4"/>
      <c r="D5511" s="4" t="s">
        <v>30397</v>
      </c>
      <c r="E5511" s="5" t="s">
        <v>9910</v>
      </c>
      <c r="F5511" s="4" t="s">
        <v>9911</v>
      </c>
      <c r="G5511" s="4" t="s">
        <v>146</v>
      </c>
      <c r="H5511" s="5" t="s">
        <v>30398</v>
      </c>
      <c r="I5511" s="4" t="s">
        <v>30376</v>
      </c>
      <c r="J5511" s="5" t="n">
        <f aca="false">LEN(K5511)</f>
        <v>18</v>
      </c>
      <c r="K5511" s="6" t="s">
        <v>30377</v>
      </c>
      <c r="L5511" s="4" t="s">
        <v>66</v>
      </c>
      <c r="M5511" s="4" t="s">
        <v>18194</v>
      </c>
    </row>
    <row r="5512" customFormat="false" ht="15.75" hidden="false" customHeight="true" outlineLevel="0" collapsed="false">
      <c r="A5512" s="4" t="n">
        <v>8153</v>
      </c>
      <c r="B5512" s="4" t="s">
        <v>30399</v>
      </c>
      <c r="C5512" s="4"/>
      <c r="D5512" s="4" t="s">
        <v>30400</v>
      </c>
      <c r="E5512" s="5" t="s">
        <v>9910</v>
      </c>
      <c r="F5512" s="4" t="s">
        <v>9911</v>
      </c>
      <c r="G5512" s="4" t="s">
        <v>146</v>
      </c>
      <c r="H5512" s="5" t="s">
        <v>30401</v>
      </c>
      <c r="I5512" s="4" t="s">
        <v>30376</v>
      </c>
      <c r="J5512" s="5" t="n">
        <f aca="false">LEN(K5512)</f>
        <v>18</v>
      </c>
      <c r="K5512" s="6" t="s">
        <v>30377</v>
      </c>
      <c r="L5512" s="4" t="s">
        <v>21</v>
      </c>
      <c r="M5512" s="4" t="s">
        <v>31</v>
      </c>
    </row>
    <row r="5513" customFormat="false" ht="15.75" hidden="false" customHeight="true" outlineLevel="0" collapsed="false">
      <c r="A5513" s="4" t="n">
        <v>8154</v>
      </c>
      <c r="B5513" s="4" t="s">
        <v>30402</v>
      </c>
      <c r="C5513" s="4" t="s">
        <v>30403</v>
      </c>
      <c r="D5513" s="4" t="s">
        <v>30404</v>
      </c>
      <c r="E5513" s="5" t="s">
        <v>9910</v>
      </c>
      <c r="F5513" s="4" t="s">
        <v>9911</v>
      </c>
      <c r="G5513" s="4" t="s">
        <v>146</v>
      </c>
      <c r="H5513" s="5" t="s">
        <v>30405</v>
      </c>
      <c r="I5513" s="7" t="s">
        <v>30376</v>
      </c>
      <c r="J5513" s="5" t="n">
        <f aca="false">LEN(K5513)</f>
        <v>18</v>
      </c>
      <c r="K5513" s="6" t="s">
        <v>30377</v>
      </c>
      <c r="L5513" s="4" t="s">
        <v>57</v>
      </c>
      <c r="M5513" s="4" t="s">
        <v>6351</v>
      </c>
    </row>
    <row r="5514" customFormat="false" ht="15.75" hidden="false" customHeight="true" outlineLevel="0" collapsed="false">
      <c r="A5514" s="4" t="n">
        <v>8169</v>
      </c>
      <c r="B5514" s="4" t="s">
        <v>30406</v>
      </c>
      <c r="C5514" s="4" t="s">
        <v>30407</v>
      </c>
      <c r="D5514" s="4" t="s">
        <v>30408</v>
      </c>
      <c r="E5514" s="5" t="s">
        <v>9910</v>
      </c>
      <c r="F5514" s="4" t="s">
        <v>9911</v>
      </c>
      <c r="G5514" s="4" t="s">
        <v>146</v>
      </c>
      <c r="H5514" s="5" t="s">
        <v>30409</v>
      </c>
      <c r="I5514" s="4" t="s">
        <v>30410</v>
      </c>
      <c r="J5514" s="5" t="n">
        <f aca="false">LEN(K5514)</f>
        <v>18</v>
      </c>
      <c r="K5514" s="6" t="s">
        <v>30411</v>
      </c>
      <c r="L5514" s="4" t="s">
        <v>31</v>
      </c>
      <c r="M5514" s="4" t="s">
        <v>459</v>
      </c>
    </row>
    <row r="5515" customFormat="false" ht="15.75" hidden="false" customHeight="true" outlineLevel="0" collapsed="false">
      <c r="A5515" s="4" t="n">
        <v>8171</v>
      </c>
      <c r="B5515" s="4" t="s">
        <v>30412</v>
      </c>
      <c r="C5515" s="4"/>
      <c r="D5515" s="4" t="s">
        <v>30413</v>
      </c>
      <c r="E5515" s="5" t="s">
        <v>9910</v>
      </c>
      <c r="F5515" s="4" t="s">
        <v>9911</v>
      </c>
      <c r="G5515" s="4" t="s">
        <v>146</v>
      </c>
      <c r="H5515" s="5" t="s">
        <v>12119</v>
      </c>
      <c r="I5515" s="4" t="s">
        <v>30414</v>
      </c>
      <c r="J5515" s="5" t="n">
        <f aca="false">LEN(K5515)</f>
        <v>18</v>
      </c>
      <c r="K5515" s="6" t="s">
        <v>30415</v>
      </c>
      <c r="L5515" s="4" t="s">
        <v>31</v>
      </c>
      <c r="M5515" s="4" t="s">
        <v>779</v>
      </c>
    </row>
    <row r="5516" customFormat="false" ht="15.75" hidden="false" customHeight="true" outlineLevel="0" collapsed="false">
      <c r="A5516" s="4" t="n">
        <v>8183</v>
      </c>
      <c r="B5516" s="4" t="s">
        <v>30416</v>
      </c>
      <c r="C5516" s="4" t="s">
        <v>30417</v>
      </c>
      <c r="D5516" s="4" t="s">
        <v>30418</v>
      </c>
      <c r="E5516" s="5" t="s">
        <v>12124</v>
      </c>
      <c r="F5516" s="4" t="s">
        <v>12125</v>
      </c>
      <c r="G5516" s="4" t="s">
        <v>146</v>
      </c>
      <c r="H5516" s="5" t="s">
        <v>30419</v>
      </c>
      <c r="I5516" s="4" t="s">
        <v>30420</v>
      </c>
      <c r="J5516" s="5" t="n">
        <f aca="false">LEN(K5516)</f>
        <v>18</v>
      </c>
      <c r="K5516" s="6" t="s">
        <v>30421</v>
      </c>
      <c r="L5516" s="4" t="s">
        <v>66</v>
      </c>
      <c r="M5516" s="4" t="s">
        <v>1063</v>
      </c>
    </row>
    <row r="5517" customFormat="false" ht="15.75" hidden="false" customHeight="true" outlineLevel="0" collapsed="false">
      <c r="A5517" s="4" t="n">
        <v>8232</v>
      </c>
      <c r="B5517" s="4" t="s">
        <v>30422</v>
      </c>
      <c r="C5517" s="4" t="s">
        <v>30423</v>
      </c>
      <c r="D5517" s="4" t="s">
        <v>30424</v>
      </c>
      <c r="E5517" s="5" t="s">
        <v>5236</v>
      </c>
      <c r="F5517" s="4" t="s">
        <v>5237</v>
      </c>
      <c r="G5517" s="4" t="s">
        <v>146</v>
      </c>
      <c r="H5517" s="5" t="s">
        <v>30425</v>
      </c>
      <c r="I5517" s="4" t="s">
        <v>30426</v>
      </c>
      <c r="J5517" s="5" t="n">
        <f aca="false">LEN(K5517)</f>
        <v>18</v>
      </c>
      <c r="K5517" s="6" t="s">
        <v>30427</v>
      </c>
      <c r="L5517" s="4" t="s">
        <v>31</v>
      </c>
      <c r="M5517" s="4" t="s">
        <v>924</v>
      </c>
    </row>
    <row r="5518" customFormat="false" ht="15.75" hidden="false" customHeight="true" outlineLevel="0" collapsed="false">
      <c r="A5518" s="4" t="n">
        <v>8233</v>
      </c>
      <c r="B5518" s="4" t="s">
        <v>30428</v>
      </c>
      <c r="C5518" s="4"/>
      <c r="D5518" s="4" t="s">
        <v>30429</v>
      </c>
      <c r="E5518" s="5" t="s">
        <v>5236</v>
      </c>
      <c r="F5518" s="4" t="s">
        <v>5237</v>
      </c>
      <c r="G5518" s="4" t="s">
        <v>146</v>
      </c>
      <c r="H5518" s="5" t="s">
        <v>30430</v>
      </c>
      <c r="I5518" s="4" t="str">
        <f aca="false">IFERROR(__xludf.dummyfunction("""info@""&amp;LOWER(REGEXREPLACE(B5518,""[^A-Za-z0-9]"",""""))&amp;"".com"""),"info@pedrosolertort.com")</f>
        <v>info@pedrosolertort.com</v>
      </c>
      <c r="J5518" s="5" t="n">
        <f aca="false">LEN(K5518)</f>
        <v>18</v>
      </c>
      <c r="K5518" s="6" t="s">
        <v>30431</v>
      </c>
      <c r="L5518" s="4" t="s">
        <v>31</v>
      </c>
      <c r="M5518" s="4" t="s">
        <v>31</v>
      </c>
    </row>
    <row r="5519" customFormat="false" ht="15.75" hidden="false" customHeight="true" outlineLevel="0" collapsed="false">
      <c r="A5519" s="4" t="n">
        <v>8248</v>
      </c>
      <c r="B5519" s="4" t="s">
        <v>30432</v>
      </c>
      <c r="C5519" s="4"/>
      <c r="D5519" s="4" t="s">
        <v>21667</v>
      </c>
      <c r="E5519" s="5" t="s">
        <v>5236</v>
      </c>
      <c r="F5519" s="4" t="s">
        <v>5237</v>
      </c>
      <c r="G5519" s="4" t="s">
        <v>146</v>
      </c>
      <c r="H5519" s="5" t="s">
        <v>30433</v>
      </c>
      <c r="I5519" s="4" t="s">
        <v>30434</v>
      </c>
      <c r="J5519" s="5" t="n">
        <f aca="false">LEN(K5519)</f>
        <v>18</v>
      </c>
      <c r="K5519" s="6" t="s">
        <v>30435</v>
      </c>
      <c r="L5519" s="4" t="s">
        <v>78</v>
      </c>
      <c r="M5519" s="4" t="s">
        <v>2124</v>
      </c>
    </row>
    <row r="5520" customFormat="false" ht="15.75" hidden="false" customHeight="true" outlineLevel="0" collapsed="false">
      <c r="A5520" s="4" t="n">
        <v>8273</v>
      </c>
      <c r="B5520" s="4" t="s">
        <v>30436</v>
      </c>
      <c r="C5520" s="4"/>
      <c r="D5520" s="4" t="s">
        <v>30437</v>
      </c>
      <c r="E5520" s="5" t="s">
        <v>144</v>
      </c>
      <c r="F5520" s="4" t="s">
        <v>145</v>
      </c>
      <c r="G5520" s="4" t="s">
        <v>146</v>
      </c>
      <c r="H5520" s="5" t="s">
        <v>30438</v>
      </c>
      <c r="I5520" s="4" t="str">
        <f aca="false">IFERROR(__xludf.dummyfunction("""info@""&amp;LOWER(REGEXREPLACE(B5520,""[^A-Za-z0-9]"",""""))&amp;"".com"""),"info@sunshineparksl.com")</f>
        <v>info@sunshineparksl.com</v>
      </c>
      <c r="J5520" s="5" t="n">
        <f aca="false">LEN(K5520)</f>
        <v>18</v>
      </c>
      <c r="K5520" s="6" t="s">
        <v>30439</v>
      </c>
      <c r="L5520" s="4" t="s">
        <v>66</v>
      </c>
      <c r="M5520" s="4" t="s">
        <v>967</v>
      </c>
    </row>
    <row r="5521" customFormat="false" ht="15.75" hidden="false" customHeight="true" outlineLevel="0" collapsed="false">
      <c r="A5521" s="4" t="n">
        <v>8274</v>
      </c>
      <c r="B5521" s="4" t="s">
        <v>30440</v>
      </c>
      <c r="C5521" s="4"/>
      <c r="D5521" s="4" t="s">
        <v>30441</v>
      </c>
      <c r="E5521" s="5" t="s">
        <v>144</v>
      </c>
      <c r="F5521" s="4" t="s">
        <v>145</v>
      </c>
      <c r="G5521" s="4" t="s">
        <v>146</v>
      </c>
      <c r="H5521" s="5" t="s">
        <v>30442</v>
      </c>
      <c r="I5521" s="4" t="str">
        <f aca="false">IFERROR(__xludf.dummyfunction("""info@""&amp;LOWER(REGEXREPLACE(B5521,""[^A-Za-z0-9]"",""""))&amp;"".com"""),"info@roxanahotelssa.com")</f>
        <v>info@roxanahotelssa.com</v>
      </c>
      <c r="J5521" s="5" t="n">
        <f aca="false">LEN(K5521)</f>
        <v>18</v>
      </c>
      <c r="K5521" s="6" t="s">
        <v>30443</v>
      </c>
      <c r="L5521" s="4" t="s">
        <v>31</v>
      </c>
      <c r="M5521" s="4" t="s">
        <v>5232</v>
      </c>
    </row>
    <row r="5522" customFormat="false" ht="15.75" hidden="false" customHeight="true" outlineLevel="0" collapsed="false">
      <c r="A5522" s="4" t="n">
        <v>8275</v>
      </c>
      <c r="B5522" s="4" t="s">
        <v>30444</v>
      </c>
      <c r="C5522" s="4"/>
      <c r="D5522" s="4" t="s">
        <v>30445</v>
      </c>
      <c r="E5522" s="5" t="s">
        <v>144</v>
      </c>
      <c r="F5522" s="4" t="s">
        <v>145</v>
      </c>
      <c r="G5522" s="4" t="s">
        <v>146</v>
      </c>
      <c r="H5522" s="5" t="s">
        <v>30446</v>
      </c>
      <c r="I5522" s="4" t="s">
        <v>30447</v>
      </c>
      <c r="J5522" s="5" t="n">
        <f aca="false">LEN(K5522)</f>
        <v>18</v>
      </c>
      <c r="K5522" s="10" t="s">
        <v>30448</v>
      </c>
      <c r="L5522" s="4" t="s">
        <v>66</v>
      </c>
      <c r="M5522" s="4" t="s">
        <v>118</v>
      </c>
    </row>
    <row r="5523" customFormat="false" ht="15.75" hidden="false" customHeight="true" outlineLevel="0" collapsed="false">
      <c r="A5523" s="4" t="n">
        <v>8287</v>
      </c>
      <c r="B5523" s="4" t="s">
        <v>30449</v>
      </c>
      <c r="C5523" s="4" t="s">
        <v>30450</v>
      </c>
      <c r="D5523" s="4" t="s">
        <v>30451</v>
      </c>
      <c r="E5523" s="5" t="s">
        <v>144</v>
      </c>
      <c r="F5523" s="4" t="s">
        <v>145</v>
      </c>
      <c r="G5523" s="4" t="s">
        <v>146</v>
      </c>
      <c r="H5523" s="5" t="s">
        <v>30452</v>
      </c>
      <c r="I5523" s="4" t="s">
        <v>30453</v>
      </c>
      <c r="J5523" s="5" t="n">
        <f aca="false">LEN(K5523)</f>
        <v>18</v>
      </c>
      <c r="K5523" s="6" t="s">
        <v>30454</v>
      </c>
      <c r="L5523" s="4" t="s">
        <v>78</v>
      </c>
      <c r="M5523" s="4" t="s">
        <v>271</v>
      </c>
    </row>
    <row r="5524" customFormat="false" ht="15.75" hidden="false" customHeight="true" outlineLevel="0" collapsed="false">
      <c r="A5524" s="4" t="n">
        <v>8345</v>
      </c>
      <c r="B5524" s="4" t="s">
        <v>30455</v>
      </c>
      <c r="C5524" s="4"/>
      <c r="D5524" s="4" t="s">
        <v>30456</v>
      </c>
      <c r="E5524" s="5" t="s">
        <v>144</v>
      </c>
      <c r="F5524" s="4" t="s">
        <v>145</v>
      </c>
      <c r="G5524" s="4" t="s">
        <v>146</v>
      </c>
      <c r="H5524" s="5" t="s">
        <v>30457</v>
      </c>
      <c r="I5524" s="4" t="s">
        <v>27434</v>
      </c>
      <c r="J5524" s="5" t="n">
        <f aca="false">LEN(K5524)</f>
        <v>18</v>
      </c>
      <c r="K5524" s="6" t="s">
        <v>27435</v>
      </c>
      <c r="L5524" s="4" t="s">
        <v>31</v>
      </c>
      <c r="M5524" s="4" t="s">
        <v>31</v>
      </c>
    </row>
    <row r="5525" customFormat="false" ht="15.75" hidden="false" customHeight="true" outlineLevel="0" collapsed="false">
      <c r="A5525" s="4" t="n">
        <v>8348</v>
      </c>
      <c r="B5525" s="4" t="s">
        <v>30458</v>
      </c>
      <c r="C5525" s="4" t="s">
        <v>30459</v>
      </c>
      <c r="D5525" s="4" t="s">
        <v>30460</v>
      </c>
      <c r="E5525" s="5" t="s">
        <v>144</v>
      </c>
      <c r="F5525" s="4" t="s">
        <v>145</v>
      </c>
      <c r="G5525" s="4" t="s">
        <v>146</v>
      </c>
      <c r="H5525" s="5" t="s">
        <v>30461</v>
      </c>
      <c r="I5525" s="4" t="str">
        <f aca="false">IFERROR(__xludf.dummyfunction("""info@""&amp;LOWER(REGEXREPLACE(B5525,""[^A-Za-z0-9]"",""""))&amp;"".com"""),"info@lasmariposassl.com")</f>
        <v>info@lasmariposassl.com</v>
      </c>
      <c r="J5525" s="5" t="n">
        <f aca="false">LEN(K5525)</f>
        <v>18</v>
      </c>
      <c r="K5525" s="6" t="s">
        <v>30462</v>
      </c>
      <c r="L5525" s="4" t="s">
        <v>31</v>
      </c>
      <c r="M5525" s="4" t="s">
        <v>2321</v>
      </c>
    </row>
    <row r="5526" customFormat="false" ht="15.75" hidden="false" customHeight="true" outlineLevel="0" collapsed="false">
      <c r="A5526" s="4" t="n">
        <v>8368</v>
      </c>
      <c r="B5526" s="4" t="s">
        <v>30463</v>
      </c>
      <c r="C5526" s="4"/>
      <c r="D5526" s="4" t="s">
        <v>30464</v>
      </c>
      <c r="E5526" s="5" t="s">
        <v>12152</v>
      </c>
      <c r="F5526" s="4" t="s">
        <v>146</v>
      </c>
      <c r="G5526" s="4" t="s">
        <v>146</v>
      </c>
      <c r="H5526" s="5" t="s">
        <v>30465</v>
      </c>
      <c r="I5526" s="4" t="s">
        <v>30466</v>
      </c>
      <c r="J5526" s="5" t="n">
        <f aca="false">LEN(K5526)</f>
        <v>18</v>
      </c>
      <c r="K5526" s="6" t="s">
        <v>30467</v>
      </c>
      <c r="L5526" s="4" t="s">
        <v>57</v>
      </c>
      <c r="M5526" s="4" t="s">
        <v>6467</v>
      </c>
    </row>
    <row r="5527" customFormat="false" ht="15.75" hidden="false" customHeight="true" outlineLevel="0" collapsed="false">
      <c r="A5527" s="4" t="n">
        <v>8371</v>
      </c>
      <c r="B5527" s="4" t="s">
        <v>30468</v>
      </c>
      <c r="C5527" s="4"/>
      <c r="D5527" s="4" t="s">
        <v>30469</v>
      </c>
      <c r="E5527" s="5" t="s">
        <v>18234</v>
      </c>
      <c r="F5527" s="4" t="s">
        <v>18235</v>
      </c>
      <c r="G5527" s="4" t="s">
        <v>146</v>
      </c>
      <c r="H5527" s="5" t="s">
        <v>30470</v>
      </c>
      <c r="I5527" s="4" t="s">
        <v>30471</v>
      </c>
      <c r="J5527" s="5" t="n">
        <f aca="false">LEN(K5527)</f>
        <v>18</v>
      </c>
      <c r="K5527" s="6" t="s">
        <v>30472</v>
      </c>
      <c r="L5527" s="4" t="s">
        <v>31</v>
      </c>
      <c r="M5527" s="4" t="s">
        <v>2474</v>
      </c>
    </row>
    <row r="5528" customFormat="false" ht="15.75" hidden="false" customHeight="true" outlineLevel="0" collapsed="false">
      <c r="A5528" s="4" t="n">
        <v>8386</v>
      </c>
      <c r="B5528" s="4" t="s">
        <v>30473</v>
      </c>
      <c r="C5528" s="4"/>
      <c r="D5528" s="4" t="s">
        <v>30474</v>
      </c>
      <c r="E5528" s="5" t="s">
        <v>10503</v>
      </c>
      <c r="F5528" s="4" t="s">
        <v>146</v>
      </c>
      <c r="G5528" s="4" t="s">
        <v>146</v>
      </c>
      <c r="H5528" s="5" t="s">
        <v>30475</v>
      </c>
      <c r="I5528" s="4" t="s">
        <v>30476</v>
      </c>
      <c r="J5528" s="5" t="n">
        <f aca="false">LEN(K5528)</f>
        <v>18</v>
      </c>
      <c r="K5528" s="6" t="s">
        <v>30477</v>
      </c>
      <c r="L5528" s="4" t="s">
        <v>31</v>
      </c>
      <c r="M5528" s="4" t="s">
        <v>381</v>
      </c>
    </row>
    <row r="5529" customFormat="false" ht="15.75" hidden="false" customHeight="true" outlineLevel="0" collapsed="false">
      <c r="A5529" s="4" t="n">
        <v>8420</v>
      </c>
      <c r="B5529" s="4" t="s">
        <v>30478</v>
      </c>
      <c r="C5529" s="4"/>
      <c r="D5529" s="4" t="s">
        <v>563</v>
      </c>
      <c r="E5529" s="5" t="s">
        <v>25983</v>
      </c>
      <c r="F5529" s="4" t="s">
        <v>25984</v>
      </c>
      <c r="G5529" s="4" t="s">
        <v>146</v>
      </c>
      <c r="H5529" s="5" t="s">
        <v>30479</v>
      </c>
      <c r="I5529" s="4" t="str">
        <f aca="false">IFERROR(__xludf.dummyfunction("""info@""&amp;LOWER(REGEXREPLACE(B5529,""[^A-Za-z0-9]"",""""))&amp;"".com"""),"info@casaldelalbera.com")</f>
        <v>info@casaldelalbera.com</v>
      </c>
      <c r="J5529" s="5" t="n">
        <f aca="false">LEN(K5529)</f>
        <v>18</v>
      </c>
      <c r="K5529" s="6" t="s">
        <v>30480</v>
      </c>
      <c r="L5529" s="4" t="s">
        <v>21</v>
      </c>
      <c r="M5529" s="4" t="s">
        <v>31</v>
      </c>
    </row>
    <row r="5530" customFormat="false" ht="15.75" hidden="false" customHeight="true" outlineLevel="0" collapsed="false">
      <c r="A5530" s="4" t="n">
        <v>8429</v>
      </c>
      <c r="B5530" s="4" t="s">
        <v>30481</v>
      </c>
      <c r="C5530" s="4" t="s">
        <v>30482</v>
      </c>
      <c r="D5530" s="4" t="s">
        <v>30483</v>
      </c>
      <c r="E5530" s="5" t="s">
        <v>30359</v>
      </c>
      <c r="F5530" s="4" t="s">
        <v>30360</v>
      </c>
      <c r="G5530" s="4" t="s">
        <v>146</v>
      </c>
      <c r="H5530" s="5" t="s">
        <v>30484</v>
      </c>
      <c r="I5530" s="4" t="s">
        <v>30485</v>
      </c>
      <c r="J5530" s="5" t="n">
        <f aca="false">LEN(K5530)</f>
        <v>18</v>
      </c>
      <c r="K5530" s="6" t="s">
        <v>30486</v>
      </c>
      <c r="L5530" s="4" t="s">
        <v>57</v>
      </c>
      <c r="M5530" s="4" t="s">
        <v>317</v>
      </c>
    </row>
    <row r="5531" customFormat="false" ht="15.75" hidden="false" customHeight="true" outlineLevel="0" collapsed="false">
      <c r="A5531" s="4" t="n">
        <v>8456</v>
      </c>
      <c r="B5531" s="4" t="s">
        <v>29772</v>
      </c>
      <c r="C5531" s="4" t="s">
        <v>30487</v>
      </c>
      <c r="D5531" s="4" t="s">
        <v>30488</v>
      </c>
      <c r="E5531" s="5" t="s">
        <v>1974</v>
      </c>
      <c r="F5531" s="4" t="s">
        <v>1975</v>
      </c>
      <c r="G5531" s="4" t="s">
        <v>146</v>
      </c>
      <c r="H5531" s="5" t="s">
        <v>30489</v>
      </c>
      <c r="I5531" s="7" t="s">
        <v>30490</v>
      </c>
      <c r="J5531" s="5" t="n">
        <f aca="false">LEN(K5531)</f>
        <v>18</v>
      </c>
      <c r="K5531" s="6" t="s">
        <v>30491</v>
      </c>
      <c r="L5531" s="4" t="s">
        <v>57</v>
      </c>
      <c r="M5531" s="4" t="s">
        <v>1208</v>
      </c>
    </row>
    <row r="5532" customFormat="false" ht="15.75" hidden="false" customHeight="true" outlineLevel="0" collapsed="false">
      <c r="A5532" s="4" t="n">
        <v>8459</v>
      </c>
      <c r="B5532" s="4" t="s">
        <v>30492</v>
      </c>
      <c r="C5532" s="4" t="s">
        <v>30493</v>
      </c>
      <c r="D5532" s="4" t="s">
        <v>30494</v>
      </c>
      <c r="E5532" s="5" t="s">
        <v>1974</v>
      </c>
      <c r="F5532" s="4" t="s">
        <v>1975</v>
      </c>
      <c r="G5532" s="4" t="s">
        <v>146</v>
      </c>
      <c r="H5532" s="5" t="s">
        <v>30495</v>
      </c>
      <c r="I5532" s="4" t="s">
        <v>30496</v>
      </c>
      <c r="J5532" s="5" t="n">
        <f aca="false">LEN(K5532)</f>
        <v>18</v>
      </c>
      <c r="K5532" s="6" t="s">
        <v>30497</v>
      </c>
      <c r="L5532" s="4" t="s">
        <v>21</v>
      </c>
      <c r="M5532" s="4" t="s">
        <v>31</v>
      </c>
    </row>
    <row r="5533" customFormat="false" ht="15.75" hidden="false" customHeight="true" outlineLevel="0" collapsed="false">
      <c r="A5533" s="4" t="n">
        <v>8465</v>
      </c>
      <c r="B5533" s="4" t="s">
        <v>30498</v>
      </c>
      <c r="C5533" s="4"/>
      <c r="D5533" s="4" t="s">
        <v>30499</v>
      </c>
      <c r="E5533" s="5" t="s">
        <v>12167</v>
      </c>
      <c r="F5533" s="4" t="s">
        <v>12168</v>
      </c>
      <c r="G5533" s="4" t="s">
        <v>146</v>
      </c>
      <c r="H5533" s="5" t="s">
        <v>30500</v>
      </c>
      <c r="I5533" s="4" t="s">
        <v>30501</v>
      </c>
      <c r="J5533" s="5" t="n">
        <f aca="false">LEN(K5533)</f>
        <v>18</v>
      </c>
      <c r="K5533" s="6" t="s">
        <v>30502</v>
      </c>
      <c r="L5533" s="4" t="s">
        <v>78</v>
      </c>
      <c r="M5533" s="4" t="s">
        <v>1016</v>
      </c>
    </row>
    <row r="5534" customFormat="false" ht="15.75" hidden="false" customHeight="true" outlineLevel="0" collapsed="false">
      <c r="A5534" s="4" t="n">
        <v>8482</v>
      </c>
      <c r="B5534" s="4" t="s">
        <v>30503</v>
      </c>
      <c r="C5534" s="4" t="s">
        <v>30504</v>
      </c>
      <c r="D5534" s="4" t="s">
        <v>30505</v>
      </c>
      <c r="E5534" s="5" t="s">
        <v>21745</v>
      </c>
      <c r="F5534" s="4" t="s">
        <v>21746</v>
      </c>
      <c r="G5534" s="4" t="s">
        <v>146</v>
      </c>
      <c r="H5534" s="5" t="s">
        <v>30506</v>
      </c>
      <c r="I5534" s="4" t="s">
        <v>30507</v>
      </c>
      <c r="J5534" s="5" t="n">
        <f aca="false">LEN(K5534)</f>
        <v>18</v>
      </c>
      <c r="K5534" s="6" t="s">
        <v>27461</v>
      </c>
      <c r="L5534" s="4" t="s">
        <v>57</v>
      </c>
      <c r="M5534" s="4" t="s">
        <v>5967</v>
      </c>
    </row>
    <row r="5535" customFormat="false" ht="15.75" hidden="false" customHeight="true" outlineLevel="0" collapsed="false">
      <c r="A5535" s="4" t="n">
        <v>8488</v>
      </c>
      <c r="B5535" s="4" t="s">
        <v>30508</v>
      </c>
      <c r="C5535" s="4"/>
      <c r="D5535" s="4" t="s">
        <v>30509</v>
      </c>
      <c r="E5535" s="5" t="s">
        <v>30510</v>
      </c>
      <c r="F5535" s="4" t="s">
        <v>30511</v>
      </c>
      <c r="G5535" s="4" t="s">
        <v>146</v>
      </c>
      <c r="H5535" s="5" t="s">
        <v>30512</v>
      </c>
      <c r="I5535" s="4" t="s">
        <v>30513</v>
      </c>
      <c r="J5535" s="5" t="n">
        <f aca="false">LEN(K5535)</f>
        <v>18</v>
      </c>
      <c r="K5535" s="6" t="s">
        <v>30514</v>
      </c>
      <c r="L5535" s="4" t="s">
        <v>31</v>
      </c>
      <c r="M5535" s="4" t="s">
        <v>3895</v>
      </c>
    </row>
    <row r="5536" customFormat="false" ht="15.75" hidden="false" customHeight="true" outlineLevel="0" collapsed="false">
      <c r="A5536" s="4" t="n">
        <v>8502</v>
      </c>
      <c r="B5536" s="4" t="s">
        <v>26106</v>
      </c>
      <c r="C5536" s="4" t="s">
        <v>30515</v>
      </c>
      <c r="D5536" s="4" t="s">
        <v>30516</v>
      </c>
      <c r="E5536" s="5" t="s">
        <v>14981</v>
      </c>
      <c r="F5536" s="4" t="s">
        <v>14982</v>
      </c>
      <c r="G5536" s="4" t="s">
        <v>146</v>
      </c>
      <c r="H5536" s="5" t="s">
        <v>30517</v>
      </c>
      <c r="I5536" s="4" t="s">
        <v>30518</v>
      </c>
      <c r="J5536" s="5" t="n">
        <f aca="false">LEN(K5536)</f>
        <v>18</v>
      </c>
      <c r="K5536" s="6" t="s">
        <v>30519</v>
      </c>
      <c r="L5536" s="4" t="s">
        <v>31</v>
      </c>
      <c r="M5536" s="4" t="s">
        <v>294</v>
      </c>
    </row>
    <row r="5537" customFormat="false" ht="15.75" hidden="false" customHeight="true" outlineLevel="0" collapsed="false">
      <c r="A5537" s="4" t="n">
        <v>8501</v>
      </c>
      <c r="B5537" s="4" t="s">
        <v>26106</v>
      </c>
      <c r="C5537" s="4" t="s">
        <v>30515</v>
      </c>
      <c r="D5537" s="4" t="s">
        <v>30516</v>
      </c>
      <c r="E5537" s="5" t="s">
        <v>14981</v>
      </c>
      <c r="F5537" s="4" t="s">
        <v>14982</v>
      </c>
      <c r="G5537" s="4" t="s">
        <v>146</v>
      </c>
      <c r="H5537" s="5" t="s">
        <v>30517</v>
      </c>
      <c r="I5537" s="4" t="s">
        <v>30518</v>
      </c>
      <c r="J5537" s="5" t="n">
        <f aca="false">LEN(K5537)</f>
        <v>18</v>
      </c>
      <c r="K5537" s="6" t="s">
        <v>30519</v>
      </c>
      <c r="L5537" s="4" t="s">
        <v>78</v>
      </c>
      <c r="M5537" s="4" t="s">
        <v>2890</v>
      </c>
    </row>
    <row r="5538" customFormat="false" ht="15.75" hidden="false" customHeight="true" outlineLevel="0" collapsed="false">
      <c r="A5538" s="4" t="n">
        <v>8512</v>
      </c>
      <c r="B5538" s="4" t="s">
        <v>30520</v>
      </c>
      <c r="C5538" s="4" t="s">
        <v>30521</v>
      </c>
      <c r="D5538" s="4" t="s">
        <v>30522</v>
      </c>
      <c r="E5538" s="5" t="s">
        <v>347</v>
      </c>
      <c r="F5538" s="4" t="s">
        <v>348</v>
      </c>
      <c r="G5538" s="4" t="s">
        <v>146</v>
      </c>
      <c r="H5538" s="5" t="s">
        <v>30523</v>
      </c>
      <c r="I5538" s="4" t="s">
        <v>30524</v>
      </c>
      <c r="J5538" s="5" t="n">
        <f aca="false">LEN(K5538)</f>
        <v>18</v>
      </c>
      <c r="K5538" s="6" t="s">
        <v>30525</v>
      </c>
      <c r="L5538" s="4" t="s">
        <v>21</v>
      </c>
      <c r="M5538" s="4" t="s">
        <v>967</v>
      </c>
    </row>
    <row r="5539" customFormat="false" ht="15.75" hidden="false" customHeight="true" outlineLevel="0" collapsed="false">
      <c r="A5539" s="4" t="n">
        <v>8517</v>
      </c>
      <c r="B5539" s="4" t="s">
        <v>30526</v>
      </c>
      <c r="C5539" s="4" t="s">
        <v>30527</v>
      </c>
      <c r="D5539" s="4" t="s">
        <v>30528</v>
      </c>
      <c r="E5539" s="5" t="s">
        <v>30529</v>
      </c>
      <c r="F5539" s="4" t="s">
        <v>348</v>
      </c>
      <c r="G5539" s="4" t="s">
        <v>146</v>
      </c>
      <c r="H5539" s="5" t="s">
        <v>30530</v>
      </c>
      <c r="I5539" s="4" t="s">
        <v>30531</v>
      </c>
      <c r="J5539" s="5" t="n">
        <f aca="false">LEN(K5539)</f>
        <v>18</v>
      </c>
      <c r="K5539" s="10" t="s">
        <v>30532</v>
      </c>
      <c r="L5539" s="4" t="s">
        <v>21</v>
      </c>
      <c r="M5539" s="4" t="s">
        <v>1979</v>
      </c>
    </row>
    <row r="5540" customFormat="false" ht="15.75" hidden="false" customHeight="true" outlineLevel="0" collapsed="false">
      <c r="A5540" s="4" t="n">
        <v>8523</v>
      </c>
      <c r="B5540" s="4" t="s">
        <v>30533</v>
      </c>
      <c r="C5540" s="4"/>
      <c r="D5540" s="4" t="s">
        <v>30534</v>
      </c>
      <c r="E5540" s="5" t="s">
        <v>15858</v>
      </c>
      <c r="F5540" s="4" t="s">
        <v>15859</v>
      </c>
      <c r="G5540" s="4" t="s">
        <v>146</v>
      </c>
      <c r="H5540" s="5" t="s">
        <v>30535</v>
      </c>
      <c r="I5540" s="4" t="s">
        <v>30536</v>
      </c>
      <c r="J5540" s="5" t="n">
        <f aca="false">LEN(K5540)</f>
        <v>18</v>
      </c>
      <c r="K5540" s="6" t="s">
        <v>30537</v>
      </c>
      <c r="L5540" s="4" t="s">
        <v>21</v>
      </c>
      <c r="M5540" s="4" t="s">
        <v>1216</v>
      </c>
    </row>
    <row r="5541" customFormat="false" ht="15.75" hidden="false" customHeight="true" outlineLevel="0" collapsed="false">
      <c r="A5541" s="4" t="n">
        <v>8526</v>
      </c>
      <c r="B5541" s="4" t="s">
        <v>30538</v>
      </c>
      <c r="C5541" s="4"/>
      <c r="D5541" s="4" t="s">
        <v>30539</v>
      </c>
      <c r="E5541" s="5" t="s">
        <v>15858</v>
      </c>
      <c r="F5541" s="4" t="s">
        <v>15859</v>
      </c>
      <c r="G5541" s="4" t="s">
        <v>146</v>
      </c>
      <c r="H5541" s="5" t="s">
        <v>30540</v>
      </c>
      <c r="I5541" s="4" t="s">
        <v>30541</v>
      </c>
      <c r="J5541" s="5" t="n">
        <f aca="false">LEN(K5541)</f>
        <v>18</v>
      </c>
      <c r="K5541" s="6" t="s">
        <v>30542</v>
      </c>
      <c r="L5541" s="4" t="s">
        <v>57</v>
      </c>
      <c r="M5541" s="4" t="s">
        <v>31</v>
      </c>
    </row>
    <row r="5542" customFormat="false" ht="15.75" hidden="false" customHeight="true" outlineLevel="0" collapsed="false">
      <c r="A5542" s="4" t="n">
        <v>8539</v>
      </c>
      <c r="B5542" s="4" t="s">
        <v>30543</v>
      </c>
      <c r="C5542" s="4" t="s">
        <v>30544</v>
      </c>
      <c r="D5542" s="4" t="s">
        <v>30545</v>
      </c>
      <c r="E5542" s="5" t="s">
        <v>9936</v>
      </c>
      <c r="F5542" s="4" t="s">
        <v>9937</v>
      </c>
      <c r="G5542" s="4" t="s">
        <v>146</v>
      </c>
      <c r="H5542" s="5" t="s">
        <v>30546</v>
      </c>
      <c r="I5542" s="4" t="s">
        <v>30547</v>
      </c>
      <c r="J5542" s="5" t="n">
        <f aca="false">LEN(K5542)</f>
        <v>18</v>
      </c>
      <c r="K5542" s="6" t="s">
        <v>30548</v>
      </c>
      <c r="L5542" s="4" t="s">
        <v>78</v>
      </c>
      <c r="M5542" s="4" t="s">
        <v>6582</v>
      </c>
    </row>
    <row r="5543" customFormat="false" ht="15.75" hidden="false" customHeight="true" outlineLevel="0" collapsed="false">
      <c r="A5543" s="4" t="n">
        <v>8547</v>
      </c>
      <c r="B5543" s="4" t="s">
        <v>30549</v>
      </c>
      <c r="C5543" s="4"/>
      <c r="D5543" s="4" t="s">
        <v>30550</v>
      </c>
      <c r="E5543" s="5" t="s">
        <v>14939</v>
      </c>
      <c r="F5543" s="4" t="s">
        <v>14940</v>
      </c>
      <c r="G5543" s="4" t="s">
        <v>146</v>
      </c>
      <c r="H5543" s="5" t="s">
        <v>30551</v>
      </c>
      <c r="I5543" s="4" t="s">
        <v>30552</v>
      </c>
      <c r="J5543" s="5" t="n">
        <f aca="false">LEN(K5543)</f>
        <v>18</v>
      </c>
      <c r="K5543" s="6" t="s">
        <v>30553</v>
      </c>
      <c r="L5543" s="4" t="s">
        <v>57</v>
      </c>
      <c r="M5543" s="4" t="s">
        <v>31</v>
      </c>
    </row>
    <row r="5544" customFormat="false" ht="15.75" hidden="false" customHeight="true" outlineLevel="0" collapsed="false">
      <c r="A5544" s="4" t="n">
        <v>8561</v>
      </c>
      <c r="B5544" s="4" t="s">
        <v>30554</v>
      </c>
      <c r="C5544" s="4" t="s">
        <v>30555</v>
      </c>
      <c r="D5544" s="4" t="s">
        <v>30556</v>
      </c>
      <c r="E5544" s="5" t="s">
        <v>21777</v>
      </c>
      <c r="F5544" s="4" t="s">
        <v>21770</v>
      </c>
      <c r="G5544" s="4" t="s">
        <v>146</v>
      </c>
      <c r="H5544" s="5" t="s">
        <v>30557</v>
      </c>
      <c r="I5544" s="4" t="s">
        <v>30558</v>
      </c>
      <c r="J5544" s="5" t="n">
        <f aca="false">LEN(K5544)</f>
        <v>18</v>
      </c>
      <c r="K5544" s="6" t="s">
        <v>30559</v>
      </c>
      <c r="L5544" s="4" t="s">
        <v>1970</v>
      </c>
      <c r="M5544" s="4" t="s">
        <v>2843</v>
      </c>
    </row>
    <row r="5545" customFormat="false" ht="15.75" hidden="false" customHeight="true" outlineLevel="0" collapsed="false">
      <c r="A5545" s="4" t="n">
        <v>8579</v>
      </c>
      <c r="B5545" s="4" t="s">
        <v>30560</v>
      </c>
      <c r="C5545" s="4"/>
      <c r="D5545" s="4" t="s">
        <v>30561</v>
      </c>
      <c r="E5545" s="5" t="s">
        <v>9903</v>
      </c>
      <c r="F5545" s="4" t="s">
        <v>9904</v>
      </c>
      <c r="G5545" s="4" t="s">
        <v>146</v>
      </c>
      <c r="H5545" s="5" t="s">
        <v>30562</v>
      </c>
      <c r="I5545" s="4" t="str">
        <f aca="false">IFERROR(__xludf.dummyfunction("""info@""&amp;LOWER(REGEXREPLACE(B5545,""[^A-Za-z0-9]"",""""))&amp;"".com"""),"info@saltegat2006sl.com")</f>
        <v>info@saltegat2006sl.com</v>
      </c>
      <c r="J5545" s="5" t="n">
        <f aca="false">LEN(K5545)</f>
        <v>18</v>
      </c>
      <c r="K5545" s="6" t="s">
        <v>30563</v>
      </c>
      <c r="L5545" s="4" t="s">
        <v>31</v>
      </c>
      <c r="M5545" s="4" t="s">
        <v>31</v>
      </c>
    </row>
    <row r="5546" customFormat="false" ht="15.75" hidden="false" customHeight="true" outlineLevel="0" collapsed="false">
      <c r="A5546" s="4" t="n">
        <v>8598</v>
      </c>
      <c r="B5546" s="4" t="s">
        <v>30564</v>
      </c>
      <c r="C5546" s="4" t="s">
        <v>30565</v>
      </c>
      <c r="D5546" s="4" t="s">
        <v>30566</v>
      </c>
      <c r="E5546" s="5" t="s">
        <v>30567</v>
      </c>
      <c r="F5546" s="4" t="s">
        <v>2517</v>
      </c>
      <c r="G5546" s="4" t="s">
        <v>146</v>
      </c>
      <c r="H5546" s="5" t="s">
        <v>30568</v>
      </c>
      <c r="I5546" s="4" t="s">
        <v>30569</v>
      </c>
      <c r="J5546" s="5" t="n">
        <f aca="false">LEN(K5546)</f>
        <v>18</v>
      </c>
      <c r="K5546" s="6" t="s">
        <v>30570</v>
      </c>
      <c r="L5546" s="4" t="s">
        <v>31</v>
      </c>
      <c r="M5546" s="4" t="s">
        <v>31</v>
      </c>
    </row>
    <row r="5547" customFormat="false" ht="15.75" hidden="false" customHeight="true" outlineLevel="0" collapsed="false">
      <c r="A5547" s="4" t="n">
        <v>8623</v>
      </c>
      <c r="B5547" s="4" t="s">
        <v>30571</v>
      </c>
      <c r="C5547" s="4" t="s">
        <v>30572</v>
      </c>
      <c r="D5547" s="4" t="s">
        <v>30573</v>
      </c>
      <c r="E5547" s="5" t="s">
        <v>30574</v>
      </c>
      <c r="F5547" s="4" t="s">
        <v>30575</v>
      </c>
      <c r="G5547" s="4" t="s">
        <v>1567</v>
      </c>
      <c r="H5547" s="5" t="s">
        <v>30576</v>
      </c>
      <c r="I5547" s="4" t="s">
        <v>30577</v>
      </c>
      <c r="J5547" s="5" t="n">
        <f aca="false">LEN(K5547)</f>
        <v>18</v>
      </c>
      <c r="K5547" s="6" t="s">
        <v>30578</v>
      </c>
      <c r="L5547" s="4" t="s">
        <v>21</v>
      </c>
      <c r="M5547" s="4" t="s">
        <v>344</v>
      </c>
    </row>
    <row r="5548" customFormat="false" ht="15.75" hidden="false" customHeight="true" outlineLevel="0" collapsed="false">
      <c r="A5548" s="4" t="n">
        <v>8626</v>
      </c>
      <c r="B5548" s="4" t="s">
        <v>30579</v>
      </c>
      <c r="C5548" s="4"/>
      <c r="D5548" s="4" t="s">
        <v>30580</v>
      </c>
      <c r="E5548" s="5" t="s">
        <v>30574</v>
      </c>
      <c r="F5548" s="4" t="s">
        <v>30575</v>
      </c>
      <c r="G5548" s="4" t="s">
        <v>1567</v>
      </c>
      <c r="H5548" s="5" t="s">
        <v>30581</v>
      </c>
      <c r="I5548" s="4" t="s">
        <v>30582</v>
      </c>
      <c r="J5548" s="5" t="n">
        <f aca="false">LEN(K5548)</f>
        <v>18</v>
      </c>
      <c r="K5548" s="6" t="s">
        <v>30583</v>
      </c>
      <c r="L5548" s="4" t="s">
        <v>78</v>
      </c>
      <c r="M5548" s="4" t="s">
        <v>3203</v>
      </c>
    </row>
    <row r="5549" customFormat="false" ht="15.75" hidden="false" customHeight="true" outlineLevel="0" collapsed="false">
      <c r="A5549" s="4" t="n">
        <v>8654</v>
      </c>
      <c r="B5549" s="4" t="s">
        <v>30584</v>
      </c>
      <c r="C5549" s="4" t="s">
        <v>30585</v>
      </c>
      <c r="D5549" s="4" t="s">
        <v>30586</v>
      </c>
      <c r="E5549" s="5" t="s">
        <v>18993</v>
      </c>
      <c r="F5549" s="4" t="s">
        <v>18994</v>
      </c>
      <c r="G5549" s="4" t="s">
        <v>1567</v>
      </c>
      <c r="H5549" s="5" t="s">
        <v>30587</v>
      </c>
      <c r="I5549" s="4" t="s">
        <v>30588</v>
      </c>
      <c r="J5549" s="5" t="n">
        <f aca="false">LEN(K5549)</f>
        <v>18</v>
      </c>
      <c r="K5549" s="10" t="s">
        <v>30589</v>
      </c>
      <c r="L5549" s="4" t="s">
        <v>31</v>
      </c>
      <c r="M5549" s="4" t="s">
        <v>918</v>
      </c>
    </row>
    <row r="5550" customFormat="false" ht="15.75" hidden="false" customHeight="true" outlineLevel="0" collapsed="false">
      <c r="A5550" s="4" t="n">
        <v>8670</v>
      </c>
      <c r="B5550" s="4" t="s">
        <v>30590</v>
      </c>
      <c r="C5550" s="4"/>
      <c r="D5550" s="4" t="s">
        <v>30591</v>
      </c>
      <c r="E5550" s="5" t="s">
        <v>30592</v>
      </c>
      <c r="F5550" s="4" t="s">
        <v>26078</v>
      </c>
      <c r="G5550" s="4" t="s">
        <v>1567</v>
      </c>
      <c r="H5550" s="5" t="s">
        <v>30593</v>
      </c>
      <c r="I5550" s="4" t="s">
        <v>30594</v>
      </c>
      <c r="J5550" s="5" t="n">
        <f aca="false">LEN(K5550)</f>
        <v>18</v>
      </c>
      <c r="K5550" s="6" t="s">
        <v>30595</v>
      </c>
      <c r="L5550" s="4" t="s">
        <v>21</v>
      </c>
      <c r="M5550" s="4" t="s">
        <v>1793</v>
      </c>
    </row>
    <row r="5551" customFormat="false" ht="15.75" hidden="false" customHeight="true" outlineLevel="0" collapsed="false">
      <c r="A5551" s="4" t="n">
        <v>8676</v>
      </c>
      <c r="B5551" s="4" t="s">
        <v>30596</v>
      </c>
      <c r="C5551" s="4" t="s">
        <v>18336</v>
      </c>
      <c r="D5551" s="4" t="s">
        <v>30597</v>
      </c>
      <c r="E5551" s="5" t="s">
        <v>18338</v>
      </c>
      <c r="F5551" s="4" t="s">
        <v>18339</v>
      </c>
      <c r="G5551" s="4" t="s">
        <v>1567</v>
      </c>
      <c r="H5551" s="5" t="s">
        <v>30598</v>
      </c>
      <c r="I5551" s="4" t="str">
        <f aca="false">IFERROR(__xludf.dummyfunction("""info@""&amp;LOWER(REGEXREPLACE(B5551,""[^A-Za-z0-9]"",""""))&amp;"".com"""),"info@elsencantatssl.com")</f>
        <v>info@elsencantatssl.com</v>
      </c>
      <c r="J5551" s="5" t="n">
        <f aca="false">LEN(K5551)</f>
        <v>18</v>
      </c>
      <c r="K5551" s="10" t="s">
        <v>30599</v>
      </c>
      <c r="L5551" s="4" t="s">
        <v>78</v>
      </c>
      <c r="M5551" s="4" t="s">
        <v>929</v>
      </c>
    </row>
    <row r="5552" customFormat="false" ht="15.75" hidden="false" customHeight="true" outlineLevel="0" collapsed="false">
      <c r="A5552" s="4" t="n">
        <v>8682</v>
      </c>
      <c r="B5552" s="4" t="s">
        <v>30600</v>
      </c>
      <c r="C5552" s="4" t="s">
        <v>30601</v>
      </c>
      <c r="D5552" s="4" t="s">
        <v>30602</v>
      </c>
      <c r="E5552" s="5" t="s">
        <v>30603</v>
      </c>
      <c r="F5552" s="4" t="s">
        <v>30604</v>
      </c>
      <c r="G5552" s="4" t="s">
        <v>1567</v>
      </c>
      <c r="H5552" s="5" t="s">
        <v>30605</v>
      </c>
      <c r="I5552" s="4" t="s">
        <v>30606</v>
      </c>
      <c r="J5552" s="5" t="n">
        <f aca="false">LEN(K5552)</f>
        <v>18</v>
      </c>
      <c r="K5552" s="10" t="s">
        <v>30607</v>
      </c>
      <c r="L5552" s="4" t="s">
        <v>78</v>
      </c>
      <c r="M5552" s="4" t="s">
        <v>467</v>
      </c>
    </row>
    <row r="5553" customFormat="false" ht="15.75" hidden="false" customHeight="true" outlineLevel="0" collapsed="false">
      <c r="A5553" s="4" t="n">
        <v>8706</v>
      </c>
      <c r="B5553" s="4" t="s">
        <v>30608</v>
      </c>
      <c r="C5553" s="4"/>
      <c r="D5553" s="4" t="s">
        <v>30609</v>
      </c>
      <c r="E5553" s="5" t="s">
        <v>1983</v>
      </c>
      <c r="F5553" s="4" t="s">
        <v>1984</v>
      </c>
      <c r="G5553" s="4" t="s">
        <v>1567</v>
      </c>
      <c r="H5553" s="5" t="s">
        <v>30610</v>
      </c>
      <c r="I5553" s="4" t="s">
        <v>30611</v>
      </c>
      <c r="J5553" s="5" t="n">
        <f aca="false">LEN(K5553)</f>
        <v>18</v>
      </c>
      <c r="K5553" s="6" t="s">
        <v>30612</v>
      </c>
      <c r="L5553" s="4" t="s">
        <v>21</v>
      </c>
      <c r="M5553" s="4" t="s">
        <v>877</v>
      </c>
    </row>
    <row r="5554" customFormat="false" ht="15.75" hidden="false" customHeight="true" outlineLevel="0" collapsed="false">
      <c r="A5554" s="4" t="n">
        <v>8717</v>
      </c>
      <c r="B5554" s="4" t="s">
        <v>30613</v>
      </c>
      <c r="C5554" s="4"/>
      <c r="D5554" s="4" t="s">
        <v>30614</v>
      </c>
      <c r="E5554" s="5" t="s">
        <v>21806</v>
      </c>
      <c r="F5554" s="4" t="s">
        <v>6534</v>
      </c>
      <c r="G5554" s="4" t="s">
        <v>1567</v>
      </c>
      <c r="H5554" s="5" t="s">
        <v>30615</v>
      </c>
      <c r="I5554" s="4" t="s">
        <v>30616</v>
      </c>
      <c r="J5554" s="5" t="n">
        <f aca="false">LEN(K5554)</f>
        <v>18</v>
      </c>
      <c r="K5554" s="6" t="s">
        <v>30617</v>
      </c>
      <c r="L5554" s="4" t="s">
        <v>21</v>
      </c>
      <c r="M5554" s="4" t="s">
        <v>2167</v>
      </c>
    </row>
    <row r="5555" customFormat="false" ht="15.75" hidden="false" customHeight="true" outlineLevel="0" collapsed="false">
      <c r="A5555" s="4" t="n">
        <v>8716</v>
      </c>
      <c r="B5555" s="4" t="s">
        <v>30613</v>
      </c>
      <c r="C5555" s="4"/>
      <c r="D5555" s="4" t="s">
        <v>30618</v>
      </c>
      <c r="E5555" s="5" t="s">
        <v>21806</v>
      </c>
      <c r="F5555" s="4" t="s">
        <v>6534</v>
      </c>
      <c r="G5555" s="4" t="s">
        <v>1567</v>
      </c>
      <c r="H5555" s="5" t="s">
        <v>30615</v>
      </c>
      <c r="I5555" s="4" t="s">
        <v>30616</v>
      </c>
      <c r="J5555" s="5" t="n">
        <f aca="false">LEN(K5555)</f>
        <v>18</v>
      </c>
      <c r="K5555" s="6" t="s">
        <v>30617</v>
      </c>
      <c r="L5555" s="4" t="s">
        <v>57</v>
      </c>
      <c r="M5555" s="4" t="s">
        <v>2167</v>
      </c>
    </row>
    <row r="5556" customFormat="false" ht="15.75" hidden="false" customHeight="true" outlineLevel="0" collapsed="false">
      <c r="A5556" s="4" t="n">
        <v>8733</v>
      </c>
      <c r="B5556" s="4" t="s">
        <v>30619</v>
      </c>
      <c r="C5556" s="4"/>
      <c r="D5556" s="4" t="s">
        <v>30620</v>
      </c>
      <c r="E5556" s="5" t="s">
        <v>6533</v>
      </c>
      <c r="F5556" s="4" t="s">
        <v>6534</v>
      </c>
      <c r="G5556" s="4" t="s">
        <v>1567</v>
      </c>
      <c r="H5556" s="5" t="s">
        <v>30621</v>
      </c>
      <c r="I5556" s="4" t="s">
        <v>30622</v>
      </c>
      <c r="J5556" s="5" t="n">
        <f aca="false">LEN(K5556)</f>
        <v>18</v>
      </c>
      <c r="K5556" s="6" t="s">
        <v>30623</v>
      </c>
      <c r="L5556" s="4" t="s">
        <v>57</v>
      </c>
      <c r="M5556" s="4" t="s">
        <v>3523</v>
      </c>
    </row>
    <row r="5557" customFormat="false" ht="15.75" hidden="false" customHeight="true" outlineLevel="0" collapsed="false">
      <c r="A5557" s="4" t="n">
        <v>8735</v>
      </c>
      <c r="B5557" s="4" t="s">
        <v>30624</v>
      </c>
      <c r="C5557" s="4" t="s">
        <v>30625</v>
      </c>
      <c r="D5557" s="4" t="s">
        <v>30626</v>
      </c>
      <c r="E5557" s="5" t="s">
        <v>26109</v>
      </c>
      <c r="F5557" s="4" t="s">
        <v>6534</v>
      </c>
      <c r="G5557" s="4" t="s">
        <v>1567</v>
      </c>
      <c r="H5557" s="5" t="s">
        <v>30627</v>
      </c>
      <c r="I5557" s="4" t="s">
        <v>30628</v>
      </c>
      <c r="J5557" s="5" t="n">
        <f aca="false">LEN(K5557)</f>
        <v>18</v>
      </c>
      <c r="K5557" s="10" t="s">
        <v>30629</v>
      </c>
      <c r="L5557" s="4" t="s">
        <v>57</v>
      </c>
      <c r="M5557" s="4" t="s">
        <v>877</v>
      </c>
    </row>
    <row r="5558" customFormat="false" ht="15.75" hidden="false" customHeight="true" outlineLevel="0" collapsed="false">
      <c r="A5558" s="4" t="n">
        <v>8740</v>
      </c>
      <c r="B5558" s="4" t="s">
        <v>30630</v>
      </c>
      <c r="C5558" s="4"/>
      <c r="D5558" s="4" t="s">
        <v>30631</v>
      </c>
      <c r="E5558" s="5" t="s">
        <v>6533</v>
      </c>
      <c r="F5558" s="4" t="s">
        <v>6534</v>
      </c>
      <c r="G5558" s="4" t="s">
        <v>1567</v>
      </c>
      <c r="H5558" s="5" t="s">
        <v>30632</v>
      </c>
      <c r="I5558" s="4" t="str">
        <f aca="false">IFERROR(__xludf.dummyfunction("""info@""&amp;LOWER(REGEXREPLACE(B5558,""[^A-Za-z0-9]"",""""))&amp;"".com"""),"info@sastradamirosl.com")</f>
        <v>info@sastradamirosl.com</v>
      </c>
      <c r="J5558" s="5" t="n">
        <f aca="false">LEN(K5558)</f>
        <v>18</v>
      </c>
      <c r="K5558" s="10" t="s">
        <v>30633</v>
      </c>
      <c r="L5558" s="4" t="s">
        <v>21</v>
      </c>
      <c r="M5558" s="4" t="s">
        <v>31</v>
      </c>
    </row>
    <row r="5559" customFormat="false" ht="15.75" hidden="false" customHeight="true" outlineLevel="0" collapsed="false">
      <c r="A5559" s="4" t="n">
        <v>8757</v>
      </c>
      <c r="B5559" s="4" t="s">
        <v>30634</v>
      </c>
      <c r="C5559" s="4" t="s">
        <v>30635</v>
      </c>
      <c r="D5559" s="4" t="s">
        <v>30636</v>
      </c>
      <c r="E5559" s="5" t="s">
        <v>30637</v>
      </c>
      <c r="F5559" s="4" t="s">
        <v>30638</v>
      </c>
      <c r="G5559" s="4" t="s">
        <v>1567</v>
      </c>
      <c r="H5559" s="5" t="s">
        <v>30639</v>
      </c>
      <c r="I5559" s="4" t="s">
        <v>30640</v>
      </c>
      <c r="J5559" s="5" t="n">
        <f aca="false">LEN(K5559)</f>
        <v>18</v>
      </c>
      <c r="K5559" s="6" t="s">
        <v>30641</v>
      </c>
      <c r="L5559" s="4" t="s">
        <v>21</v>
      </c>
      <c r="M5559" s="4" t="s">
        <v>502</v>
      </c>
    </row>
    <row r="5560" customFormat="false" ht="15.75" hidden="false" customHeight="true" outlineLevel="0" collapsed="false">
      <c r="A5560" s="4" t="n">
        <v>8784</v>
      </c>
      <c r="B5560" s="4" t="s">
        <v>30642</v>
      </c>
      <c r="C5560" s="4"/>
      <c r="D5560" s="4" t="s">
        <v>30643</v>
      </c>
      <c r="E5560" s="5" t="s">
        <v>8015</v>
      </c>
      <c r="F5560" s="4" t="s">
        <v>355</v>
      </c>
      <c r="G5560" s="4" t="s">
        <v>355</v>
      </c>
      <c r="H5560" s="5" t="s">
        <v>30644</v>
      </c>
      <c r="I5560" s="4" t="s">
        <v>30645</v>
      </c>
      <c r="J5560" s="5" t="n">
        <f aca="false">LEN(K5560)</f>
        <v>18</v>
      </c>
      <c r="K5560" s="6" t="s">
        <v>30646</v>
      </c>
      <c r="L5560" s="4" t="s">
        <v>21</v>
      </c>
      <c r="M5560" s="4" t="s">
        <v>32</v>
      </c>
    </row>
    <row r="5561" customFormat="false" ht="15.75" hidden="false" customHeight="true" outlineLevel="0" collapsed="false">
      <c r="A5561" s="4" t="n">
        <v>8785</v>
      </c>
      <c r="B5561" s="4" t="s">
        <v>30647</v>
      </c>
      <c r="C5561" s="4"/>
      <c r="D5561" s="4" t="s">
        <v>30648</v>
      </c>
      <c r="E5561" s="5" t="s">
        <v>8015</v>
      </c>
      <c r="F5561" s="4" t="s">
        <v>355</v>
      </c>
      <c r="G5561" s="4" t="s">
        <v>355</v>
      </c>
      <c r="H5561" s="5" t="s">
        <v>30649</v>
      </c>
      <c r="I5561" s="7" t="s">
        <v>30645</v>
      </c>
      <c r="J5561" s="5" t="n">
        <f aca="false">LEN(K5561)</f>
        <v>18</v>
      </c>
      <c r="K5561" s="6" t="s">
        <v>30646</v>
      </c>
      <c r="L5561" s="4" t="s">
        <v>21</v>
      </c>
      <c r="M5561" s="4" t="s">
        <v>1793</v>
      </c>
    </row>
    <row r="5562" customFormat="false" ht="15.75" hidden="false" customHeight="true" outlineLevel="0" collapsed="false">
      <c r="A5562" s="4" t="n">
        <v>8807</v>
      </c>
      <c r="B5562" s="4" t="s">
        <v>30650</v>
      </c>
      <c r="C5562" s="4"/>
      <c r="D5562" s="4" t="s">
        <v>30651</v>
      </c>
      <c r="E5562" s="5" t="s">
        <v>26145</v>
      </c>
      <c r="F5562" s="4" t="s">
        <v>26146</v>
      </c>
      <c r="G5562" s="4" t="s">
        <v>355</v>
      </c>
      <c r="H5562" s="5" t="s">
        <v>30652</v>
      </c>
      <c r="I5562" s="4" t="s">
        <v>30653</v>
      </c>
      <c r="J5562" s="5" t="n">
        <f aca="false">LEN(K5562)</f>
        <v>18</v>
      </c>
      <c r="K5562" s="6" t="s">
        <v>30654</v>
      </c>
      <c r="L5562" s="4" t="s">
        <v>66</v>
      </c>
      <c r="M5562" s="4" t="s">
        <v>22</v>
      </c>
    </row>
    <row r="5563" customFormat="false" ht="15.75" hidden="false" customHeight="true" outlineLevel="0" collapsed="false">
      <c r="A5563" s="4" t="n">
        <v>8831</v>
      </c>
      <c r="B5563" s="4" t="s">
        <v>30655</v>
      </c>
      <c r="C5563" s="4"/>
      <c r="D5563" s="4" t="s">
        <v>30656</v>
      </c>
      <c r="E5563" s="5" t="s">
        <v>15000</v>
      </c>
      <c r="F5563" s="4" t="s">
        <v>15001</v>
      </c>
      <c r="G5563" s="4" t="s">
        <v>355</v>
      </c>
      <c r="H5563" s="5" t="s">
        <v>30657</v>
      </c>
      <c r="I5563" s="4" t="s">
        <v>30658</v>
      </c>
      <c r="J5563" s="5" t="n">
        <f aca="false">LEN(K5563)</f>
        <v>18</v>
      </c>
      <c r="K5563" s="10" t="s">
        <v>30659</v>
      </c>
      <c r="L5563" s="4" t="s">
        <v>57</v>
      </c>
      <c r="M5563" s="4" t="s">
        <v>3470</v>
      </c>
    </row>
    <row r="5564" customFormat="false" ht="15.75" hidden="false" customHeight="true" outlineLevel="0" collapsed="false">
      <c r="A5564" s="4" t="n">
        <v>8834</v>
      </c>
      <c r="B5564" s="4" t="s">
        <v>30660</v>
      </c>
      <c r="C5564" s="4"/>
      <c r="D5564" s="4" t="s">
        <v>30661</v>
      </c>
      <c r="E5564" s="5" t="s">
        <v>30662</v>
      </c>
      <c r="F5564" s="4" t="s">
        <v>355</v>
      </c>
      <c r="G5564" s="4" t="s">
        <v>355</v>
      </c>
      <c r="H5564" s="5" t="s">
        <v>30663</v>
      </c>
      <c r="I5564" s="4" t="s">
        <v>30664</v>
      </c>
      <c r="J5564" s="5" t="n">
        <f aca="false">LEN(K5564)</f>
        <v>18</v>
      </c>
      <c r="K5564" s="6" t="s">
        <v>30665</v>
      </c>
      <c r="L5564" s="4" t="s">
        <v>57</v>
      </c>
      <c r="M5564" s="4" t="s">
        <v>3415</v>
      </c>
    </row>
    <row r="5565" customFormat="false" ht="15.75" hidden="false" customHeight="true" outlineLevel="0" collapsed="false">
      <c r="A5565" s="4" t="n">
        <v>8843</v>
      </c>
      <c r="B5565" s="4" t="s">
        <v>30666</v>
      </c>
      <c r="C5565" s="4"/>
      <c r="D5565" s="4" t="s">
        <v>30667</v>
      </c>
      <c r="E5565" s="5" t="s">
        <v>30668</v>
      </c>
      <c r="F5565" s="4" t="s">
        <v>30669</v>
      </c>
      <c r="G5565" s="4" t="s">
        <v>355</v>
      </c>
      <c r="H5565" s="5" t="s">
        <v>30670</v>
      </c>
      <c r="I5565" s="4" t="s">
        <v>30671</v>
      </c>
      <c r="J5565" s="5" t="n">
        <f aca="false">LEN(K5565)</f>
        <v>18</v>
      </c>
      <c r="K5565" s="6" t="s">
        <v>30672</v>
      </c>
      <c r="L5565" s="4" t="s">
        <v>21</v>
      </c>
      <c r="M5565" s="4" t="s">
        <v>1793</v>
      </c>
    </row>
    <row r="5566" customFormat="false" ht="15.75" hidden="false" customHeight="true" outlineLevel="0" collapsed="false">
      <c r="A5566" s="4" t="n">
        <v>8846</v>
      </c>
      <c r="B5566" s="4" t="s">
        <v>30673</v>
      </c>
      <c r="C5566" s="4"/>
      <c r="D5566" s="4" t="s">
        <v>30674</v>
      </c>
      <c r="E5566" s="5" t="s">
        <v>2976</v>
      </c>
      <c r="F5566" s="4" t="s">
        <v>2977</v>
      </c>
      <c r="G5566" s="4" t="s">
        <v>355</v>
      </c>
      <c r="H5566" s="5" t="s">
        <v>30675</v>
      </c>
      <c r="I5566" s="4" t="s">
        <v>30676</v>
      </c>
      <c r="J5566" s="5" t="n">
        <f aca="false">LEN(K5566)</f>
        <v>18</v>
      </c>
      <c r="K5566" s="6" t="s">
        <v>30677</v>
      </c>
      <c r="L5566" s="4" t="s">
        <v>31</v>
      </c>
      <c r="M5566" s="4" t="s">
        <v>1216</v>
      </c>
    </row>
    <row r="5567" customFormat="false" ht="15.75" hidden="false" customHeight="true" outlineLevel="0" collapsed="false">
      <c r="A5567" s="4" t="n">
        <v>8882</v>
      </c>
      <c r="B5567" s="4" t="s">
        <v>30678</v>
      </c>
      <c r="C5567" s="4"/>
      <c r="D5567" s="4" t="s">
        <v>30679</v>
      </c>
      <c r="E5567" s="5" t="s">
        <v>5255</v>
      </c>
      <c r="F5567" s="4" t="s">
        <v>5256</v>
      </c>
      <c r="G5567" s="4" t="s">
        <v>355</v>
      </c>
      <c r="H5567" s="5" t="s">
        <v>30680</v>
      </c>
      <c r="I5567" s="4" t="str">
        <f aca="false">IFERROR(__xludf.dummyfunction("""info@""&amp;LOWER(REGEXREPLACE(B5567,""[^A-Za-z0-9]"",""""))&amp;"".com"""),"info@hotelsabocossl.com")</f>
        <v>info@hotelsabocossl.com</v>
      </c>
      <c r="J5567" s="5" t="n">
        <f aca="false">LEN(K5567)</f>
        <v>18</v>
      </c>
      <c r="K5567" s="10" t="s">
        <v>30681</v>
      </c>
      <c r="L5567" s="4" t="s">
        <v>57</v>
      </c>
      <c r="M5567" s="4" t="s">
        <v>467</v>
      </c>
    </row>
    <row r="5568" customFormat="false" ht="15.75" hidden="false" customHeight="true" outlineLevel="0" collapsed="false">
      <c r="A5568" s="4" t="n">
        <v>8916</v>
      </c>
      <c r="B5568" s="4" t="s">
        <v>30682</v>
      </c>
      <c r="C5568" s="4"/>
      <c r="D5568" s="4" t="s">
        <v>30683</v>
      </c>
      <c r="E5568" s="5" t="s">
        <v>30684</v>
      </c>
      <c r="F5568" s="4" t="s">
        <v>9944</v>
      </c>
      <c r="G5568" s="4" t="s">
        <v>355</v>
      </c>
      <c r="H5568" s="5" t="s">
        <v>30685</v>
      </c>
      <c r="I5568" s="4" t="s">
        <v>30686</v>
      </c>
      <c r="J5568" s="5" t="n">
        <f aca="false">LEN(K5568)</f>
        <v>18</v>
      </c>
      <c r="K5568" s="6" t="s">
        <v>30687</v>
      </c>
      <c r="L5568" s="4" t="s">
        <v>57</v>
      </c>
      <c r="M5568" s="4" t="s">
        <v>2890</v>
      </c>
    </row>
    <row r="5569" customFormat="false" ht="15.75" hidden="false" customHeight="true" outlineLevel="0" collapsed="false">
      <c r="A5569" s="4" t="n">
        <v>8920</v>
      </c>
      <c r="B5569" s="4" t="s">
        <v>30688</v>
      </c>
      <c r="C5569" s="4"/>
      <c r="D5569" s="4" t="s">
        <v>22675</v>
      </c>
      <c r="E5569" s="5" t="s">
        <v>30689</v>
      </c>
      <c r="F5569" s="4" t="s">
        <v>30690</v>
      </c>
      <c r="G5569" s="4" t="s">
        <v>355</v>
      </c>
      <c r="H5569" s="5" t="s">
        <v>30691</v>
      </c>
      <c r="I5569" s="4" t="s">
        <v>30692</v>
      </c>
      <c r="J5569" s="5" t="n">
        <f aca="false">LEN(K5569)</f>
        <v>18</v>
      </c>
      <c r="K5569" s="6" t="s">
        <v>30693</v>
      </c>
      <c r="L5569" s="4" t="s">
        <v>66</v>
      </c>
      <c r="M5569" s="4" t="s">
        <v>1208</v>
      </c>
    </row>
    <row r="5570" customFormat="false" ht="15.75" hidden="false" customHeight="true" outlineLevel="0" collapsed="false">
      <c r="A5570" s="4" t="n">
        <v>8923</v>
      </c>
      <c r="B5570" s="4" t="s">
        <v>30694</v>
      </c>
      <c r="C5570" s="4"/>
      <c r="D5570" s="4" t="s">
        <v>30695</v>
      </c>
      <c r="E5570" s="5" t="s">
        <v>8065</v>
      </c>
      <c r="F5570" s="4" t="s">
        <v>8066</v>
      </c>
      <c r="G5570" s="4" t="s">
        <v>355</v>
      </c>
      <c r="H5570" s="5" t="s">
        <v>30696</v>
      </c>
      <c r="I5570" s="4" t="s">
        <v>30697</v>
      </c>
      <c r="J5570" s="5" t="n">
        <f aca="false">LEN(K5570)</f>
        <v>18</v>
      </c>
      <c r="K5570" s="6" t="s">
        <v>30698</v>
      </c>
      <c r="L5570" s="4" t="s">
        <v>31</v>
      </c>
      <c r="M5570" s="4" t="s">
        <v>186</v>
      </c>
    </row>
    <row r="5571" customFormat="false" ht="15.75" hidden="false" customHeight="true" outlineLevel="0" collapsed="false">
      <c r="A5571" s="4" t="n">
        <v>8941</v>
      </c>
      <c r="B5571" s="4" t="s">
        <v>30699</v>
      </c>
      <c r="C5571" s="4"/>
      <c r="D5571" s="4" t="s">
        <v>30700</v>
      </c>
      <c r="E5571" s="5" t="s">
        <v>18397</v>
      </c>
      <c r="F5571" s="4" t="s">
        <v>8073</v>
      </c>
      <c r="G5571" s="4" t="s">
        <v>355</v>
      </c>
      <c r="H5571" s="5" t="s">
        <v>30701</v>
      </c>
      <c r="I5571" s="4" t="s">
        <v>30702</v>
      </c>
      <c r="J5571" s="5" t="n">
        <f aca="false">LEN(K5571)</f>
        <v>18</v>
      </c>
      <c r="K5571" s="6" t="s">
        <v>30703</v>
      </c>
      <c r="L5571" s="4" t="s">
        <v>31</v>
      </c>
      <c r="M5571" s="4" t="s">
        <v>368</v>
      </c>
    </row>
    <row r="5572" customFormat="false" ht="15.75" hidden="false" customHeight="true" outlineLevel="0" collapsed="false">
      <c r="A5572" s="4" t="n">
        <v>8946</v>
      </c>
      <c r="B5572" s="4" t="s">
        <v>30704</v>
      </c>
      <c r="C5572" s="4"/>
      <c r="D5572" s="4" t="s">
        <v>30705</v>
      </c>
      <c r="E5572" s="5" t="s">
        <v>18397</v>
      </c>
      <c r="F5572" s="4" t="s">
        <v>8073</v>
      </c>
      <c r="G5572" s="4" t="s">
        <v>355</v>
      </c>
      <c r="H5572" s="5" t="s">
        <v>30706</v>
      </c>
      <c r="I5572" s="4" t="s">
        <v>30707</v>
      </c>
      <c r="J5572" s="5" t="n">
        <f aca="false">LEN(K5572)</f>
        <v>18</v>
      </c>
      <c r="K5572" s="6" t="s">
        <v>30708</v>
      </c>
      <c r="L5572" s="4" t="s">
        <v>31</v>
      </c>
      <c r="M5572" s="4" t="s">
        <v>591</v>
      </c>
    </row>
    <row r="5573" customFormat="false" ht="15.75" hidden="false" customHeight="true" outlineLevel="0" collapsed="false">
      <c r="A5573" s="4" t="n">
        <v>8980</v>
      </c>
      <c r="B5573" s="4" t="s">
        <v>30709</v>
      </c>
      <c r="C5573" s="4"/>
      <c r="D5573" s="4" t="s">
        <v>30710</v>
      </c>
      <c r="E5573" s="5" t="s">
        <v>15064</v>
      </c>
      <c r="F5573" s="4" t="s">
        <v>15065</v>
      </c>
      <c r="G5573" s="4" t="s">
        <v>700</v>
      </c>
      <c r="H5573" s="5" t="s">
        <v>30711</v>
      </c>
      <c r="I5573" s="4" t="s">
        <v>30712</v>
      </c>
      <c r="J5573" s="5" t="n">
        <f aca="false">LEN(K5573)</f>
        <v>18</v>
      </c>
      <c r="K5573" s="6" t="s">
        <v>30713</v>
      </c>
      <c r="L5573" s="4" t="s">
        <v>31</v>
      </c>
      <c r="M5573" s="4" t="s">
        <v>996</v>
      </c>
    </row>
    <row r="5574" customFormat="false" ht="15.75" hidden="false" customHeight="true" outlineLevel="0" collapsed="false">
      <c r="A5574" s="4" t="n">
        <v>8994</v>
      </c>
      <c r="B5574" s="4" t="s">
        <v>30714</v>
      </c>
      <c r="C5574" s="4"/>
      <c r="D5574" s="4" t="s">
        <v>30715</v>
      </c>
      <c r="E5574" s="5" t="s">
        <v>1168</v>
      </c>
      <c r="F5574" s="4" t="s">
        <v>1169</v>
      </c>
      <c r="G5574" s="4" t="s">
        <v>700</v>
      </c>
      <c r="H5574" s="5" t="s">
        <v>30716</v>
      </c>
      <c r="I5574" s="4" t="s">
        <v>30717</v>
      </c>
      <c r="J5574" s="5" t="n">
        <f aca="false">LEN(K5574)</f>
        <v>18</v>
      </c>
      <c r="K5574" s="6" t="s">
        <v>30718</v>
      </c>
      <c r="L5574" s="4" t="s">
        <v>31</v>
      </c>
      <c r="M5574" s="4" t="s">
        <v>967</v>
      </c>
    </row>
    <row r="5575" customFormat="false" ht="15.75" hidden="false" customHeight="true" outlineLevel="0" collapsed="false">
      <c r="A5575" s="4" t="n">
        <v>8995</v>
      </c>
      <c r="B5575" s="4" t="s">
        <v>30719</v>
      </c>
      <c r="C5575" s="4"/>
      <c r="D5575" s="4" t="s">
        <v>30720</v>
      </c>
      <c r="E5575" s="5" t="s">
        <v>1168</v>
      </c>
      <c r="F5575" s="4" t="s">
        <v>1169</v>
      </c>
      <c r="G5575" s="4" t="s">
        <v>700</v>
      </c>
      <c r="H5575" s="5" t="s">
        <v>30721</v>
      </c>
      <c r="I5575" s="4" t="s">
        <v>670</v>
      </c>
      <c r="J5575" s="5" t="n">
        <f aca="false">LEN(K5575)</f>
        <v>18</v>
      </c>
      <c r="K5575" s="6" t="s">
        <v>30722</v>
      </c>
      <c r="L5575" s="4" t="s">
        <v>57</v>
      </c>
      <c r="M5575" s="4" t="s">
        <v>6988</v>
      </c>
    </row>
    <row r="5576" customFormat="false" ht="15.75" hidden="false" customHeight="true" outlineLevel="0" collapsed="false">
      <c r="A5576" s="4" t="n">
        <v>9006</v>
      </c>
      <c r="B5576" s="4" t="s">
        <v>30723</v>
      </c>
      <c r="C5576" s="4"/>
      <c r="D5576" s="4" t="s">
        <v>30724</v>
      </c>
      <c r="E5576" s="5" t="s">
        <v>6578</v>
      </c>
      <c r="F5576" s="4" t="s">
        <v>6579</v>
      </c>
      <c r="G5576" s="4" t="s">
        <v>700</v>
      </c>
      <c r="H5576" s="5" t="s">
        <v>30725</v>
      </c>
      <c r="I5576" s="4" t="s">
        <v>30726</v>
      </c>
      <c r="J5576" s="5" t="n">
        <f aca="false">LEN(K5576)</f>
        <v>18</v>
      </c>
      <c r="K5576" s="10" t="s">
        <v>30727</v>
      </c>
      <c r="L5576" s="4" t="s">
        <v>31</v>
      </c>
      <c r="M5576" s="4" t="s">
        <v>31</v>
      </c>
    </row>
    <row r="5577" customFormat="false" ht="15.75" hidden="false" customHeight="true" outlineLevel="0" collapsed="false">
      <c r="A5577" s="4" t="n">
        <v>9026</v>
      </c>
      <c r="B5577" s="4" t="s">
        <v>30728</v>
      </c>
      <c r="C5577" s="4"/>
      <c r="D5577" s="4" t="s">
        <v>30729</v>
      </c>
      <c r="E5577" s="5" t="s">
        <v>4364</v>
      </c>
      <c r="F5577" s="4" t="s">
        <v>4365</v>
      </c>
      <c r="G5577" s="4" t="s">
        <v>1574</v>
      </c>
      <c r="H5577" s="5" t="s">
        <v>30730</v>
      </c>
      <c r="I5577" s="4" t="s">
        <v>30731</v>
      </c>
      <c r="J5577" s="5" t="n">
        <f aca="false">LEN(K5577)</f>
        <v>18</v>
      </c>
      <c r="K5577" s="6" t="s">
        <v>30732</v>
      </c>
      <c r="L5577" s="4" t="s">
        <v>57</v>
      </c>
      <c r="M5577" s="4" t="s">
        <v>1988</v>
      </c>
    </row>
    <row r="5578" customFormat="false" ht="15.75" hidden="false" customHeight="true" outlineLevel="0" collapsed="false">
      <c r="A5578" s="4" t="n">
        <v>9033</v>
      </c>
      <c r="B5578" s="4" t="s">
        <v>17749</v>
      </c>
      <c r="C5578" s="4"/>
      <c r="D5578" s="4" t="s">
        <v>30733</v>
      </c>
      <c r="E5578" s="5" t="s">
        <v>18414</v>
      </c>
      <c r="F5578" s="4" t="s">
        <v>1574</v>
      </c>
      <c r="G5578" s="4" t="s">
        <v>1574</v>
      </c>
      <c r="H5578" s="5" t="s">
        <v>30734</v>
      </c>
      <c r="I5578" s="4" t="s">
        <v>30735</v>
      </c>
      <c r="J5578" s="5" t="n">
        <f aca="false">LEN(K5578)</f>
        <v>18</v>
      </c>
      <c r="K5578" s="6" t="s">
        <v>27417</v>
      </c>
      <c r="L5578" s="4" t="s">
        <v>21</v>
      </c>
      <c r="M5578" s="4" t="s">
        <v>2768</v>
      </c>
    </row>
    <row r="5579" customFormat="false" ht="15.75" hidden="false" customHeight="true" outlineLevel="0" collapsed="false">
      <c r="A5579" s="4" t="n">
        <v>9034</v>
      </c>
      <c r="B5579" s="4" t="s">
        <v>30736</v>
      </c>
      <c r="C5579" s="4"/>
      <c r="D5579" s="4" t="s">
        <v>30737</v>
      </c>
      <c r="E5579" s="5" t="s">
        <v>18414</v>
      </c>
      <c r="F5579" s="4" t="s">
        <v>1574</v>
      </c>
      <c r="G5579" s="4" t="s">
        <v>1574</v>
      </c>
      <c r="H5579" s="5" t="s">
        <v>30738</v>
      </c>
      <c r="I5579" s="7" t="s">
        <v>30739</v>
      </c>
      <c r="J5579" s="5" t="n">
        <f aca="false">LEN(K5579)</f>
        <v>18</v>
      </c>
      <c r="K5579" s="6" t="s">
        <v>27417</v>
      </c>
      <c r="L5579" s="4" t="s">
        <v>637</v>
      </c>
      <c r="M5579" s="4" t="s">
        <v>13506</v>
      </c>
    </row>
    <row r="5580" customFormat="false" ht="15.75" hidden="false" customHeight="true" outlineLevel="0" collapsed="false">
      <c r="A5580" s="4" t="n">
        <v>9040</v>
      </c>
      <c r="B5580" s="4" t="s">
        <v>30740</v>
      </c>
      <c r="C5580" s="4"/>
      <c r="D5580" s="4" t="s">
        <v>30741</v>
      </c>
      <c r="E5580" s="5" t="s">
        <v>15071</v>
      </c>
      <c r="F5580" s="4" t="s">
        <v>1574</v>
      </c>
      <c r="G5580" s="4" t="s">
        <v>1574</v>
      </c>
      <c r="H5580" s="5" t="s">
        <v>30742</v>
      </c>
      <c r="I5580" s="4" t="s">
        <v>30743</v>
      </c>
      <c r="J5580" s="5" t="n">
        <f aca="false">LEN(K5580)</f>
        <v>18</v>
      </c>
      <c r="K5580" s="10" t="s">
        <v>30744</v>
      </c>
      <c r="L5580" s="4" t="s">
        <v>31</v>
      </c>
      <c r="M5580" s="4" t="s">
        <v>9493</v>
      </c>
    </row>
    <row r="5581" customFormat="false" ht="15.75" hidden="false" customHeight="true" outlineLevel="0" collapsed="false">
      <c r="A5581" s="4" t="n">
        <v>9047</v>
      </c>
      <c r="B5581" s="4" t="s">
        <v>30745</v>
      </c>
      <c r="C5581" s="4"/>
      <c r="D5581" s="4" t="s">
        <v>30746</v>
      </c>
      <c r="E5581" s="5" t="s">
        <v>2057</v>
      </c>
      <c r="F5581" s="4" t="s">
        <v>1574</v>
      </c>
      <c r="G5581" s="4" t="s">
        <v>1574</v>
      </c>
      <c r="H5581" s="5" t="s">
        <v>30747</v>
      </c>
      <c r="I5581" s="4" t="s">
        <v>30748</v>
      </c>
      <c r="J5581" s="5" t="n">
        <f aca="false">LEN(K5581)</f>
        <v>18</v>
      </c>
      <c r="K5581" s="10" t="s">
        <v>30749</v>
      </c>
      <c r="L5581" s="4" t="s">
        <v>637</v>
      </c>
      <c r="M5581" s="4" t="s">
        <v>1759</v>
      </c>
    </row>
    <row r="5582" customFormat="false" ht="15.75" hidden="false" customHeight="true" outlineLevel="0" collapsed="false">
      <c r="A5582" s="4" t="n">
        <v>9057</v>
      </c>
      <c r="B5582" s="4" t="s">
        <v>30750</v>
      </c>
      <c r="C5582" s="4"/>
      <c r="D5582" s="4" t="s">
        <v>30751</v>
      </c>
      <c r="E5582" s="5" t="s">
        <v>30752</v>
      </c>
      <c r="F5582" s="4" t="s">
        <v>1574</v>
      </c>
      <c r="G5582" s="4" t="s">
        <v>1574</v>
      </c>
      <c r="H5582" s="5" t="s">
        <v>30753</v>
      </c>
      <c r="I5582" s="4" t="s">
        <v>30754</v>
      </c>
      <c r="J5582" s="5" t="n">
        <f aca="false">LEN(K5582)</f>
        <v>18</v>
      </c>
      <c r="K5582" s="6" t="s">
        <v>30755</v>
      </c>
      <c r="L5582" s="4" t="s">
        <v>31</v>
      </c>
      <c r="M5582" s="4" t="s">
        <v>779</v>
      </c>
    </row>
    <row r="5583" customFormat="false" ht="15.75" hidden="false" customHeight="true" outlineLevel="0" collapsed="false">
      <c r="A5583" s="4" t="n">
        <v>9065</v>
      </c>
      <c r="B5583" s="4" t="s">
        <v>30756</v>
      </c>
      <c r="C5583" s="4"/>
      <c r="D5583" s="4" t="s">
        <v>30757</v>
      </c>
      <c r="E5583" s="5" t="s">
        <v>30758</v>
      </c>
      <c r="F5583" s="4" t="s">
        <v>30759</v>
      </c>
      <c r="G5583" s="4" t="s">
        <v>1574</v>
      </c>
      <c r="H5583" s="5" t="s">
        <v>30760</v>
      </c>
      <c r="I5583" s="4" t="s">
        <v>30761</v>
      </c>
      <c r="J5583" s="5" t="n">
        <f aca="false">LEN(K5583)</f>
        <v>18</v>
      </c>
      <c r="K5583" s="6" t="s">
        <v>30762</v>
      </c>
      <c r="L5583" s="4" t="s">
        <v>31</v>
      </c>
      <c r="M5583" s="4" t="s">
        <v>1063</v>
      </c>
    </row>
    <row r="5584" customFormat="false" ht="15.75" hidden="false" customHeight="true" outlineLevel="0" collapsed="false">
      <c r="A5584" s="4" t="n">
        <v>9066</v>
      </c>
      <c r="B5584" s="4" t="s">
        <v>30763</v>
      </c>
      <c r="C5584" s="4"/>
      <c r="D5584" s="4" t="s">
        <v>30764</v>
      </c>
      <c r="E5584" s="5" t="s">
        <v>30765</v>
      </c>
      <c r="F5584" s="4" t="s">
        <v>30766</v>
      </c>
      <c r="G5584" s="4" t="s">
        <v>1574</v>
      </c>
      <c r="H5584" s="5" t="s">
        <v>30767</v>
      </c>
      <c r="I5584" s="4" t="s">
        <v>30768</v>
      </c>
      <c r="J5584" s="5" t="n">
        <f aca="false">LEN(K5584)</f>
        <v>18</v>
      </c>
      <c r="K5584" s="6" t="s">
        <v>30769</v>
      </c>
      <c r="L5584" s="4" t="s">
        <v>21</v>
      </c>
      <c r="M5584" s="4" t="s">
        <v>2167</v>
      </c>
    </row>
    <row r="5585" customFormat="false" ht="15.75" hidden="false" customHeight="true" outlineLevel="0" collapsed="false">
      <c r="A5585" s="4" t="n">
        <v>9075</v>
      </c>
      <c r="B5585" s="4" t="s">
        <v>30770</v>
      </c>
      <c r="C5585" s="4"/>
      <c r="D5585" s="4" t="s">
        <v>15070</v>
      </c>
      <c r="E5585" s="5" t="s">
        <v>15071</v>
      </c>
      <c r="F5585" s="4" t="s">
        <v>1574</v>
      </c>
      <c r="G5585" s="4" t="s">
        <v>1574</v>
      </c>
      <c r="H5585" s="5" t="s">
        <v>30771</v>
      </c>
      <c r="I5585" s="4" t="s">
        <v>8953</v>
      </c>
      <c r="J5585" s="5" t="n">
        <f aca="false">LEN(K5585)</f>
        <v>18</v>
      </c>
      <c r="K5585" s="6" t="s">
        <v>27461</v>
      </c>
      <c r="L5585" s="4" t="s">
        <v>21</v>
      </c>
      <c r="M5585" s="4" t="s">
        <v>4894</v>
      </c>
    </row>
    <row r="5586" customFormat="false" ht="15.75" hidden="false" customHeight="true" outlineLevel="0" collapsed="false">
      <c r="A5586" s="4" t="n">
        <v>9080</v>
      </c>
      <c r="B5586" s="4" t="s">
        <v>30772</v>
      </c>
      <c r="C5586" s="4"/>
      <c r="D5586" s="4" t="s">
        <v>30773</v>
      </c>
      <c r="E5586" s="5" t="s">
        <v>30774</v>
      </c>
      <c r="F5586" s="4" t="s">
        <v>30775</v>
      </c>
      <c r="G5586" s="4" t="s">
        <v>1574</v>
      </c>
      <c r="H5586" s="5" t="s">
        <v>30776</v>
      </c>
      <c r="I5586" s="4" t="s">
        <v>30777</v>
      </c>
      <c r="J5586" s="5" t="n">
        <f aca="false">LEN(K5586)</f>
        <v>18</v>
      </c>
      <c r="K5586" s="6" t="s">
        <v>30778</v>
      </c>
      <c r="L5586" s="4" t="s">
        <v>57</v>
      </c>
      <c r="M5586" s="4" t="s">
        <v>133</v>
      </c>
    </row>
    <row r="5587" customFormat="false" ht="15.75" hidden="false" customHeight="true" outlineLevel="0" collapsed="false">
      <c r="A5587" s="4" t="n">
        <v>9088</v>
      </c>
      <c r="B5587" s="4" t="s">
        <v>30779</v>
      </c>
      <c r="C5587" s="4"/>
      <c r="D5587" s="4" t="s">
        <v>30780</v>
      </c>
      <c r="E5587" s="5" t="s">
        <v>15077</v>
      </c>
      <c r="F5587" s="4" t="s">
        <v>15078</v>
      </c>
      <c r="G5587" s="4" t="s">
        <v>1574</v>
      </c>
      <c r="H5587" s="5" t="s">
        <v>30781</v>
      </c>
      <c r="I5587" s="4" t="s">
        <v>30782</v>
      </c>
      <c r="J5587" s="5" t="n">
        <f aca="false">LEN(K5587)</f>
        <v>18</v>
      </c>
      <c r="K5587" s="6" t="s">
        <v>30783</v>
      </c>
      <c r="L5587" s="4" t="s">
        <v>21</v>
      </c>
      <c r="M5587" s="4" t="s">
        <v>2896</v>
      </c>
    </row>
    <row r="5588" customFormat="false" ht="15.75" hidden="false" customHeight="true" outlineLevel="0" collapsed="false">
      <c r="A5588" s="4" t="n">
        <v>9089</v>
      </c>
      <c r="B5588" s="4" t="s">
        <v>30784</v>
      </c>
      <c r="C5588" s="4"/>
      <c r="D5588" s="4" t="s">
        <v>30785</v>
      </c>
      <c r="E5588" s="5" t="s">
        <v>30786</v>
      </c>
      <c r="F5588" s="4" t="s">
        <v>30787</v>
      </c>
      <c r="G5588" s="4" t="s">
        <v>1574</v>
      </c>
      <c r="H5588" s="5" t="s">
        <v>30788</v>
      </c>
      <c r="I5588" s="4" t="s">
        <v>30789</v>
      </c>
      <c r="J5588" s="5" t="n">
        <f aca="false">LEN(K5588)</f>
        <v>18</v>
      </c>
      <c r="K5588" s="6" t="s">
        <v>30790</v>
      </c>
      <c r="L5588" s="4" t="s">
        <v>31</v>
      </c>
      <c r="M5588" s="4" t="s">
        <v>1063</v>
      </c>
    </row>
    <row r="5589" customFormat="false" ht="15.75" hidden="false" customHeight="true" outlineLevel="0" collapsed="false">
      <c r="A5589" s="4" t="n">
        <v>9092</v>
      </c>
      <c r="B5589" s="4" t="s">
        <v>30791</v>
      </c>
      <c r="C5589" s="4"/>
      <c r="D5589" s="4" t="s">
        <v>30792</v>
      </c>
      <c r="E5589" s="5" t="s">
        <v>30793</v>
      </c>
      <c r="F5589" s="4" t="s">
        <v>30794</v>
      </c>
      <c r="G5589" s="4" t="s">
        <v>1574</v>
      </c>
      <c r="H5589" s="5" t="s">
        <v>30795</v>
      </c>
      <c r="I5589" s="4" t="s">
        <v>30796</v>
      </c>
      <c r="J5589" s="5" t="n">
        <f aca="false">LEN(K5589)</f>
        <v>18</v>
      </c>
      <c r="K5589" s="6" t="s">
        <v>30797</v>
      </c>
      <c r="L5589" s="4" t="s">
        <v>57</v>
      </c>
      <c r="M5589" s="4" t="s">
        <v>31</v>
      </c>
    </row>
    <row r="5590" customFormat="false" ht="15.75" hidden="false" customHeight="true" outlineLevel="0" collapsed="false">
      <c r="A5590" s="4" t="n">
        <v>9110</v>
      </c>
      <c r="B5590" s="4" t="s">
        <v>30798</v>
      </c>
      <c r="C5590" s="4"/>
      <c r="D5590" s="4" t="s">
        <v>30799</v>
      </c>
      <c r="E5590" s="5" t="s">
        <v>30800</v>
      </c>
      <c r="F5590" s="4" t="s">
        <v>30801</v>
      </c>
      <c r="G5590" s="4" t="s">
        <v>259</v>
      </c>
      <c r="H5590" s="5" t="s">
        <v>30802</v>
      </c>
      <c r="I5590" s="4" t="str">
        <f aca="false">IFERROR(__xludf.dummyfunction("""info@""&amp;LOWER(REGEXREPLACE(B5590,""[^A-Za-z0-9]"",""""))&amp;"".com"""),"info@hotelnovasenia.com")</f>
        <v>info@hotelnovasenia.com</v>
      </c>
      <c r="J5590" s="5" t="n">
        <f aca="false">LEN(K5590)</f>
        <v>18</v>
      </c>
      <c r="K5590" s="6" t="s">
        <v>30803</v>
      </c>
      <c r="L5590" s="4" t="s">
        <v>21</v>
      </c>
      <c r="M5590" s="4" t="s">
        <v>1216</v>
      </c>
    </row>
    <row r="5591" customFormat="false" ht="15.75" hidden="false" customHeight="true" outlineLevel="0" collapsed="false">
      <c r="A5591" s="4" t="n">
        <v>9111</v>
      </c>
      <c r="B5591" s="4" t="s">
        <v>30804</v>
      </c>
      <c r="C5591" s="4" t="s">
        <v>30805</v>
      </c>
      <c r="D5591" s="4" t="s">
        <v>30806</v>
      </c>
      <c r="E5591" s="5" t="s">
        <v>30807</v>
      </c>
      <c r="F5591" s="4" t="s">
        <v>30808</v>
      </c>
      <c r="G5591" s="4" t="s">
        <v>259</v>
      </c>
      <c r="H5591" s="5" t="s">
        <v>30809</v>
      </c>
      <c r="I5591" s="4" t="str">
        <f aca="false">IFERROR(__xludf.dummyfunction("""info@""&amp;LOWER(REGEXREPLACE(B5591,""[^A-Za-z0-9]"",""""))&amp;"".com"""),"info@hotelreginaspa.com")</f>
        <v>info@hotelreginaspa.com</v>
      </c>
      <c r="J5591" s="5" t="n">
        <f aca="false">LEN(K5591)</f>
        <v>18</v>
      </c>
      <c r="K5591" s="10" t="s">
        <v>30810</v>
      </c>
      <c r="L5591" s="4" t="s">
        <v>31</v>
      </c>
      <c r="M5591" s="4" t="s">
        <v>4855</v>
      </c>
    </row>
    <row r="5592" customFormat="false" ht="15.75" hidden="false" customHeight="true" outlineLevel="0" collapsed="false">
      <c r="A5592" s="4" t="n">
        <v>9112</v>
      </c>
      <c r="B5592" s="4" t="s">
        <v>30811</v>
      </c>
      <c r="C5592" s="4" t="s">
        <v>30812</v>
      </c>
      <c r="D5592" s="4" t="s">
        <v>30813</v>
      </c>
      <c r="E5592" s="5" t="s">
        <v>28274</v>
      </c>
      <c r="F5592" s="4" t="s">
        <v>28275</v>
      </c>
      <c r="G5592" s="4" t="s">
        <v>259</v>
      </c>
      <c r="H5592" s="5" t="s">
        <v>30814</v>
      </c>
      <c r="I5592" s="4" t="str">
        <f aca="false">IFERROR(__xludf.dummyfunction("""info@""&amp;LOWER(REGEXREPLACE(B5592,""[^A-Za-z0-9]"",""""))&amp;"".com"""),"info@maspradeshotel.com")</f>
        <v>info@maspradeshotel.com</v>
      </c>
      <c r="J5592" s="5" t="n">
        <f aca="false">LEN(K5592)</f>
        <v>18</v>
      </c>
      <c r="K5592" s="6" t="s">
        <v>30815</v>
      </c>
      <c r="L5592" s="4" t="s">
        <v>31</v>
      </c>
      <c r="M5592" s="4" t="s">
        <v>317</v>
      </c>
    </row>
    <row r="5593" customFormat="false" ht="15.75" hidden="false" customHeight="true" outlineLevel="0" collapsed="false">
      <c r="A5593" s="4" t="n">
        <v>9119</v>
      </c>
      <c r="B5593" s="4" t="s">
        <v>27160</v>
      </c>
      <c r="C5593" s="4" t="s">
        <v>27161</v>
      </c>
      <c r="D5593" s="4" t="s">
        <v>30816</v>
      </c>
      <c r="E5593" s="5" t="s">
        <v>27163</v>
      </c>
      <c r="F5593" s="4" t="s">
        <v>27164</v>
      </c>
      <c r="G5593" s="4" t="s">
        <v>259</v>
      </c>
      <c r="H5593" s="5" t="s">
        <v>30817</v>
      </c>
      <c r="I5593" s="4" t="s">
        <v>30818</v>
      </c>
      <c r="J5593" s="5" t="n">
        <f aca="false">LEN(K5593)</f>
        <v>18</v>
      </c>
      <c r="K5593" s="6" t="s">
        <v>30819</v>
      </c>
      <c r="L5593" s="4" t="s">
        <v>1970</v>
      </c>
      <c r="M5593" s="4" t="s">
        <v>294</v>
      </c>
    </row>
    <row r="5594" customFormat="false" ht="15.75" hidden="false" customHeight="true" outlineLevel="0" collapsed="false">
      <c r="A5594" s="4" t="n">
        <v>9120</v>
      </c>
      <c r="B5594" s="4" t="s">
        <v>30820</v>
      </c>
      <c r="C5594" s="4" t="s">
        <v>30821</v>
      </c>
      <c r="D5594" s="4" t="s">
        <v>30822</v>
      </c>
      <c r="E5594" s="5" t="s">
        <v>27156</v>
      </c>
      <c r="F5594" s="4" t="s">
        <v>27157</v>
      </c>
      <c r="G5594" s="4" t="s">
        <v>259</v>
      </c>
      <c r="H5594" s="5" t="s">
        <v>30823</v>
      </c>
      <c r="I5594" s="4" t="s">
        <v>30824</v>
      </c>
      <c r="J5594" s="5" t="n">
        <f aca="false">LEN(K5594)</f>
        <v>18</v>
      </c>
      <c r="K5594" s="6" t="s">
        <v>30825</v>
      </c>
      <c r="L5594" s="4" t="s">
        <v>78</v>
      </c>
      <c r="M5594" s="4" t="s">
        <v>877</v>
      </c>
    </row>
    <row r="5595" customFormat="false" ht="15.75" hidden="false" customHeight="true" outlineLevel="0" collapsed="false">
      <c r="A5595" s="4" t="n">
        <v>9121</v>
      </c>
      <c r="B5595" s="4" t="s">
        <v>30826</v>
      </c>
      <c r="C5595" s="4" t="s">
        <v>30827</v>
      </c>
      <c r="D5595" s="4" t="s">
        <v>30828</v>
      </c>
      <c r="E5595" s="5" t="s">
        <v>30829</v>
      </c>
      <c r="F5595" s="4" t="s">
        <v>30830</v>
      </c>
      <c r="G5595" s="4" t="s">
        <v>259</v>
      </c>
      <c r="H5595" s="5" t="s">
        <v>30831</v>
      </c>
      <c r="I5595" s="4" t="s">
        <v>30832</v>
      </c>
      <c r="J5595" s="5" t="n">
        <f aca="false">LEN(K5595)</f>
        <v>18</v>
      </c>
      <c r="K5595" s="6" t="s">
        <v>30833</v>
      </c>
      <c r="L5595" s="4" t="s">
        <v>21</v>
      </c>
      <c r="M5595" s="4" t="s">
        <v>31</v>
      </c>
    </row>
    <row r="5596" customFormat="false" ht="15.75" hidden="false" customHeight="true" outlineLevel="0" collapsed="false">
      <c r="A5596" s="4" t="n">
        <v>9135</v>
      </c>
      <c r="B5596" s="4" t="s">
        <v>30834</v>
      </c>
      <c r="C5596" s="4" t="s">
        <v>30835</v>
      </c>
      <c r="D5596" s="4" t="s">
        <v>30836</v>
      </c>
      <c r="E5596" s="5" t="s">
        <v>4545</v>
      </c>
      <c r="F5596" s="4" t="s">
        <v>259</v>
      </c>
      <c r="G5596" s="4" t="s">
        <v>259</v>
      </c>
      <c r="H5596" s="5" t="s">
        <v>30837</v>
      </c>
      <c r="I5596" s="4" t="s">
        <v>30838</v>
      </c>
      <c r="J5596" s="5" t="n">
        <f aca="false">LEN(K5596)</f>
        <v>18</v>
      </c>
      <c r="K5596" s="6" t="s">
        <v>30839</v>
      </c>
      <c r="L5596" s="4" t="s">
        <v>21</v>
      </c>
      <c r="M5596" s="4" t="s">
        <v>577</v>
      </c>
    </row>
    <row r="5597" customFormat="false" ht="15.75" hidden="false" customHeight="true" outlineLevel="0" collapsed="false">
      <c r="A5597" s="4" t="n">
        <v>9141</v>
      </c>
      <c r="B5597" s="4" t="s">
        <v>30840</v>
      </c>
      <c r="C5597" s="4" t="s">
        <v>30841</v>
      </c>
      <c r="D5597" s="4" t="s">
        <v>21789</v>
      </c>
      <c r="E5597" s="5" t="s">
        <v>30842</v>
      </c>
      <c r="F5597" s="4" t="s">
        <v>30843</v>
      </c>
      <c r="G5597" s="4" t="s">
        <v>259</v>
      </c>
      <c r="H5597" s="5" t="s">
        <v>30844</v>
      </c>
      <c r="I5597" s="4" t="s">
        <v>30845</v>
      </c>
      <c r="J5597" s="5" t="n">
        <f aca="false">LEN(K5597)</f>
        <v>18</v>
      </c>
      <c r="K5597" s="6" t="s">
        <v>30846</v>
      </c>
      <c r="L5597" s="4" t="s">
        <v>31</v>
      </c>
      <c r="M5597" s="4" t="s">
        <v>577</v>
      </c>
    </row>
    <row r="5598" customFormat="false" ht="15.75" hidden="false" customHeight="true" outlineLevel="0" collapsed="false">
      <c r="A5598" s="4" t="n">
        <v>9151</v>
      </c>
      <c r="B5598" s="4" t="s">
        <v>30847</v>
      </c>
      <c r="C5598" s="4"/>
      <c r="D5598" s="4" t="s">
        <v>30848</v>
      </c>
      <c r="E5598" s="5" t="s">
        <v>3614</v>
      </c>
      <c r="F5598" s="4" t="s">
        <v>3615</v>
      </c>
      <c r="G5598" s="4" t="s">
        <v>259</v>
      </c>
      <c r="H5598" s="5" t="s">
        <v>30849</v>
      </c>
      <c r="I5598" s="4" t="s">
        <v>30850</v>
      </c>
      <c r="J5598" s="5" t="n">
        <f aca="false">LEN(K5598)</f>
        <v>18</v>
      </c>
      <c r="K5598" s="6" t="s">
        <v>30851</v>
      </c>
      <c r="L5598" s="4" t="s">
        <v>21</v>
      </c>
      <c r="M5598" s="4" t="s">
        <v>5225</v>
      </c>
    </row>
    <row r="5599" customFormat="false" ht="15.75" hidden="false" customHeight="true" outlineLevel="0" collapsed="false">
      <c r="A5599" s="4" t="n">
        <v>9157</v>
      </c>
      <c r="B5599" s="4" t="s">
        <v>30852</v>
      </c>
      <c r="C5599" s="4" t="s">
        <v>30853</v>
      </c>
      <c r="D5599" s="4" t="s">
        <v>30854</v>
      </c>
      <c r="E5599" s="5" t="s">
        <v>3614</v>
      </c>
      <c r="F5599" s="4" t="s">
        <v>3615</v>
      </c>
      <c r="G5599" s="4" t="s">
        <v>259</v>
      </c>
      <c r="H5599" s="5" t="s">
        <v>30855</v>
      </c>
      <c r="I5599" s="4" t="s">
        <v>30856</v>
      </c>
      <c r="J5599" s="5" t="n">
        <f aca="false">LEN(K5599)</f>
        <v>18</v>
      </c>
      <c r="K5599" s="6" t="s">
        <v>30857</v>
      </c>
      <c r="L5599" s="4" t="s">
        <v>21</v>
      </c>
      <c r="M5599" s="4" t="s">
        <v>31</v>
      </c>
    </row>
    <row r="5600" customFormat="false" ht="15.75" hidden="false" customHeight="true" outlineLevel="0" collapsed="false">
      <c r="A5600" s="4" t="n">
        <v>9172</v>
      </c>
      <c r="B5600" s="4" t="s">
        <v>30858</v>
      </c>
      <c r="C5600" s="4"/>
      <c r="D5600" s="4" t="s">
        <v>30859</v>
      </c>
      <c r="E5600" s="5" t="s">
        <v>257</v>
      </c>
      <c r="F5600" s="4" t="s">
        <v>258</v>
      </c>
      <c r="G5600" s="4" t="s">
        <v>259</v>
      </c>
      <c r="H5600" s="5" t="s">
        <v>30860</v>
      </c>
      <c r="I5600" s="4" t="s">
        <v>30861</v>
      </c>
      <c r="J5600" s="5" t="n">
        <f aca="false">LEN(K5600)</f>
        <v>18</v>
      </c>
      <c r="K5600" s="10" t="s">
        <v>30862</v>
      </c>
      <c r="L5600" s="4" t="s">
        <v>21</v>
      </c>
      <c r="M5600" s="4" t="s">
        <v>1085</v>
      </c>
    </row>
    <row r="5601" customFormat="false" ht="27.75" hidden="false" customHeight="true" outlineLevel="0" collapsed="false">
      <c r="A5601" s="4" t="n">
        <v>9207</v>
      </c>
      <c r="B5601" s="4" t="s">
        <v>30863</v>
      </c>
      <c r="C5601" s="4" t="s">
        <v>30864</v>
      </c>
      <c r="D5601" s="4" t="s">
        <v>30865</v>
      </c>
      <c r="E5601" s="5" t="s">
        <v>3614</v>
      </c>
      <c r="F5601" s="4" t="s">
        <v>3615</v>
      </c>
      <c r="G5601" s="4" t="s">
        <v>259</v>
      </c>
      <c r="H5601" s="5" t="s">
        <v>30866</v>
      </c>
      <c r="I5601" s="7" t="s">
        <v>30867</v>
      </c>
      <c r="J5601" s="5" t="n">
        <f aca="false">LEN(K5601)</f>
        <v>18</v>
      </c>
      <c r="K5601" s="6" t="s">
        <v>30868</v>
      </c>
      <c r="L5601" s="4" t="s">
        <v>57</v>
      </c>
      <c r="M5601" s="4" t="s">
        <v>13171</v>
      </c>
    </row>
    <row r="5602" customFormat="false" ht="15.75" hidden="false" customHeight="true" outlineLevel="0" collapsed="false">
      <c r="A5602" s="4" t="n">
        <v>9209</v>
      </c>
      <c r="B5602" s="4" t="s">
        <v>30869</v>
      </c>
      <c r="C5602" s="4" t="s">
        <v>30870</v>
      </c>
      <c r="D5602" s="4" t="s">
        <v>30871</v>
      </c>
      <c r="E5602" s="5" t="s">
        <v>257</v>
      </c>
      <c r="F5602" s="4" t="s">
        <v>258</v>
      </c>
      <c r="G5602" s="4" t="s">
        <v>259</v>
      </c>
      <c r="H5602" s="5" t="s">
        <v>30872</v>
      </c>
      <c r="I5602" s="4" t="s">
        <v>30873</v>
      </c>
      <c r="J5602" s="5" t="n">
        <f aca="false">LEN(K5602)</f>
        <v>18</v>
      </c>
      <c r="K5602" s="10" t="s">
        <v>30874</v>
      </c>
      <c r="L5602" s="4" t="s">
        <v>31</v>
      </c>
      <c r="M5602" s="4" t="s">
        <v>23714</v>
      </c>
    </row>
    <row r="5603" customFormat="false" ht="15.75" hidden="false" customHeight="true" outlineLevel="0" collapsed="false">
      <c r="A5603" s="4" t="n">
        <v>9236</v>
      </c>
      <c r="B5603" s="4" t="s">
        <v>30875</v>
      </c>
      <c r="C5603" s="4"/>
      <c r="D5603" s="4" t="s">
        <v>30876</v>
      </c>
      <c r="E5603" s="5" t="s">
        <v>30842</v>
      </c>
      <c r="F5603" s="4" t="s">
        <v>30843</v>
      </c>
      <c r="G5603" s="4" t="s">
        <v>259</v>
      </c>
      <c r="H5603" s="5" t="s">
        <v>30877</v>
      </c>
      <c r="I5603" s="4" t="str">
        <f aca="false">IFERROR(__xludf.dummyfunction("""info@""&amp;LOWER(REGEXREPLACE(B5603,""[^A-Za-z0-9]"",""""))&amp;"".com"""),"info@hotelnoucasino.com")</f>
        <v>info@hotelnoucasino.com</v>
      </c>
      <c r="J5603" s="5" t="n">
        <f aca="false">LEN(K5603)</f>
        <v>18</v>
      </c>
      <c r="K5603" s="10" t="s">
        <v>30878</v>
      </c>
      <c r="L5603" s="4" t="s">
        <v>637</v>
      </c>
      <c r="M5603" s="4" t="s">
        <v>31</v>
      </c>
    </row>
    <row r="5604" customFormat="false" ht="15.75" hidden="false" customHeight="true" outlineLevel="0" collapsed="false">
      <c r="A5604" s="4" t="n">
        <v>9247</v>
      </c>
      <c r="B5604" s="4" t="s">
        <v>15111</v>
      </c>
      <c r="C5604" s="4"/>
      <c r="D5604" s="4" t="s">
        <v>30879</v>
      </c>
      <c r="E5604" s="5" t="s">
        <v>30880</v>
      </c>
      <c r="F5604" s="4" t="s">
        <v>15114</v>
      </c>
      <c r="G5604" s="4" t="s">
        <v>259</v>
      </c>
      <c r="H5604" s="5" t="s">
        <v>30881</v>
      </c>
      <c r="I5604" s="4" t="s">
        <v>30882</v>
      </c>
      <c r="J5604" s="5" t="n">
        <f aca="false">LEN(K5604)</f>
        <v>18</v>
      </c>
      <c r="K5604" s="10" t="s">
        <v>30883</v>
      </c>
      <c r="L5604" s="4" t="s">
        <v>78</v>
      </c>
      <c r="M5604" s="4" t="s">
        <v>3470</v>
      </c>
    </row>
    <row r="5605" customFormat="false" ht="15.75" hidden="false" customHeight="true" outlineLevel="0" collapsed="false">
      <c r="A5605" s="4" t="n">
        <v>9250</v>
      </c>
      <c r="B5605" s="4" t="s">
        <v>30884</v>
      </c>
      <c r="C5605" s="4"/>
      <c r="D5605" s="4" t="s">
        <v>30885</v>
      </c>
      <c r="E5605" s="5" t="s">
        <v>21955</v>
      </c>
      <c r="F5605" s="4" t="s">
        <v>21956</v>
      </c>
      <c r="G5605" s="4" t="s">
        <v>259</v>
      </c>
      <c r="H5605" s="5" t="s">
        <v>30886</v>
      </c>
      <c r="I5605" s="4" t="s">
        <v>30887</v>
      </c>
      <c r="J5605" s="5" t="n">
        <f aca="false">LEN(K5605)</f>
        <v>18</v>
      </c>
      <c r="K5605" s="6" t="s">
        <v>30888</v>
      </c>
      <c r="L5605" s="4" t="s">
        <v>31</v>
      </c>
      <c r="M5605" s="4" t="s">
        <v>326</v>
      </c>
    </row>
    <row r="5606" customFormat="false" ht="15.75" hidden="false" customHeight="true" outlineLevel="0" collapsed="false">
      <c r="A5606" s="4" t="n">
        <v>9270</v>
      </c>
      <c r="B5606" s="4" t="s">
        <v>8335</v>
      </c>
      <c r="C5606" s="4"/>
      <c r="D5606" s="4" t="s">
        <v>30889</v>
      </c>
      <c r="E5606" s="5" t="s">
        <v>26334</v>
      </c>
      <c r="F5606" s="4" t="s">
        <v>26335</v>
      </c>
      <c r="G5606" s="4" t="s">
        <v>259</v>
      </c>
      <c r="H5606" s="5" t="s">
        <v>30890</v>
      </c>
      <c r="I5606" s="4" t="s">
        <v>30891</v>
      </c>
      <c r="J5606" s="5" t="n">
        <f aca="false">LEN(K5606)</f>
        <v>18</v>
      </c>
      <c r="K5606" s="6" t="s">
        <v>30892</v>
      </c>
      <c r="L5606" s="4" t="s">
        <v>637</v>
      </c>
      <c r="M5606" s="4" t="s">
        <v>467</v>
      </c>
    </row>
    <row r="5607" customFormat="false" ht="15.75" hidden="false" customHeight="true" outlineLevel="0" collapsed="false">
      <c r="A5607" s="4" t="n">
        <v>9273</v>
      </c>
      <c r="B5607" s="4" t="s">
        <v>30893</v>
      </c>
      <c r="C5607" s="4" t="s">
        <v>30894</v>
      </c>
      <c r="D5607" s="4" t="s">
        <v>30895</v>
      </c>
      <c r="E5607" s="5" t="s">
        <v>26334</v>
      </c>
      <c r="F5607" s="4" t="s">
        <v>26335</v>
      </c>
      <c r="G5607" s="4" t="s">
        <v>259</v>
      </c>
      <c r="H5607" s="5" t="s">
        <v>30896</v>
      </c>
      <c r="I5607" s="4" t="s">
        <v>30897</v>
      </c>
      <c r="J5607" s="5" t="n">
        <f aca="false">LEN(K5607)</f>
        <v>18</v>
      </c>
      <c r="K5607" s="10" t="s">
        <v>30898</v>
      </c>
      <c r="L5607" s="4" t="s">
        <v>57</v>
      </c>
      <c r="M5607" s="4" t="s">
        <v>336</v>
      </c>
    </row>
    <row r="5608" customFormat="false" ht="15.75" hidden="false" customHeight="true" outlineLevel="0" collapsed="false">
      <c r="A5608" s="4" t="n">
        <v>9275</v>
      </c>
      <c r="B5608" s="4" t="s">
        <v>24059</v>
      </c>
      <c r="C5608" s="4" t="s">
        <v>30899</v>
      </c>
      <c r="D5608" s="4" t="s">
        <v>30900</v>
      </c>
      <c r="E5608" s="5" t="s">
        <v>30901</v>
      </c>
      <c r="F5608" s="4" t="s">
        <v>3007</v>
      </c>
      <c r="G5608" s="4" t="s">
        <v>259</v>
      </c>
      <c r="H5608" s="5" t="s">
        <v>30902</v>
      </c>
      <c r="I5608" s="4" t="str">
        <f aca="false">IFERROR(__xludf.dummyfunction("""info@""&amp;LOWER(REGEXREPLACE(B5608,""[^A-Za-z0-9]"",""""))&amp;"".com"""),"info@hotelsantjordi.com")</f>
        <v>info@hotelsantjordi.com</v>
      </c>
      <c r="J5608" s="5" t="n">
        <f aca="false">LEN(K5608)</f>
        <v>18</v>
      </c>
      <c r="K5608" s="6" t="s">
        <v>28353</v>
      </c>
      <c r="L5608" s="4" t="s">
        <v>637</v>
      </c>
      <c r="M5608" s="4" t="s">
        <v>368</v>
      </c>
    </row>
    <row r="5609" customFormat="false" ht="15.75" hidden="false" customHeight="true" outlineLevel="0" collapsed="false">
      <c r="A5609" s="4" t="n">
        <v>9276</v>
      </c>
      <c r="B5609" s="4" t="s">
        <v>30903</v>
      </c>
      <c r="C5609" s="4" t="s">
        <v>30904</v>
      </c>
      <c r="D5609" s="4" t="s">
        <v>30905</v>
      </c>
      <c r="E5609" s="5" t="s">
        <v>2997</v>
      </c>
      <c r="F5609" s="4" t="s">
        <v>2998</v>
      </c>
      <c r="G5609" s="4" t="s">
        <v>259</v>
      </c>
      <c r="H5609" s="5" t="s">
        <v>30906</v>
      </c>
      <c r="I5609" s="4" t="s">
        <v>30907</v>
      </c>
      <c r="J5609" s="5" t="n">
        <f aca="false">LEN(K5609)</f>
        <v>18</v>
      </c>
      <c r="K5609" s="6" t="s">
        <v>30908</v>
      </c>
      <c r="L5609" s="4" t="s">
        <v>57</v>
      </c>
      <c r="M5609" s="4" t="s">
        <v>555</v>
      </c>
    </row>
    <row r="5610" customFormat="false" ht="15.75" hidden="false" customHeight="true" outlineLevel="0" collapsed="false">
      <c r="A5610" s="4" t="n">
        <v>9277</v>
      </c>
      <c r="B5610" s="4" t="s">
        <v>30909</v>
      </c>
      <c r="C5610" s="4" t="s">
        <v>30904</v>
      </c>
      <c r="D5610" s="4" t="s">
        <v>30910</v>
      </c>
      <c r="E5610" s="5" t="s">
        <v>2997</v>
      </c>
      <c r="F5610" s="4" t="s">
        <v>2998</v>
      </c>
      <c r="G5610" s="4" t="s">
        <v>259</v>
      </c>
      <c r="H5610" s="5" t="s">
        <v>30911</v>
      </c>
      <c r="I5610" s="4" t="s">
        <v>30907</v>
      </c>
      <c r="J5610" s="5" t="n">
        <f aca="false">LEN(K5610)</f>
        <v>18</v>
      </c>
      <c r="K5610" s="6" t="s">
        <v>29597</v>
      </c>
      <c r="L5610" s="4" t="s">
        <v>31</v>
      </c>
      <c r="M5610" s="4" t="s">
        <v>555</v>
      </c>
    </row>
    <row r="5611" customFormat="false" ht="15.75" hidden="false" customHeight="true" outlineLevel="0" collapsed="false">
      <c r="A5611" s="4" t="n">
        <v>9288</v>
      </c>
      <c r="B5611" s="4" t="s">
        <v>30912</v>
      </c>
      <c r="C5611" s="4"/>
      <c r="D5611" s="4" t="s">
        <v>30913</v>
      </c>
      <c r="E5611" s="5" t="s">
        <v>30914</v>
      </c>
      <c r="F5611" s="4" t="s">
        <v>2998</v>
      </c>
      <c r="G5611" s="4" t="s">
        <v>259</v>
      </c>
      <c r="H5611" s="5" t="s">
        <v>30915</v>
      </c>
      <c r="I5611" s="4" t="s">
        <v>30916</v>
      </c>
      <c r="J5611" s="5" t="n">
        <f aca="false">LEN(K5611)</f>
        <v>18</v>
      </c>
      <c r="K5611" s="10" t="s">
        <v>30917</v>
      </c>
      <c r="L5611" s="4" t="s">
        <v>21</v>
      </c>
      <c r="M5611" s="4" t="s">
        <v>1208</v>
      </c>
    </row>
    <row r="5612" customFormat="false" ht="15.75" hidden="false" customHeight="true" outlineLevel="0" collapsed="false">
      <c r="A5612" s="4" t="n">
        <v>9302</v>
      </c>
      <c r="B5612" s="4" t="s">
        <v>30918</v>
      </c>
      <c r="C5612" s="4"/>
      <c r="D5612" s="4" t="s">
        <v>30919</v>
      </c>
      <c r="E5612" s="5" t="s">
        <v>26342</v>
      </c>
      <c r="F5612" s="4" t="s">
        <v>26343</v>
      </c>
      <c r="G5612" s="4" t="s">
        <v>259</v>
      </c>
      <c r="H5612" s="5" t="s">
        <v>30920</v>
      </c>
      <c r="I5612" s="7" t="s">
        <v>30921</v>
      </c>
      <c r="J5612" s="5" t="n">
        <f aca="false">LEN(K5612)</f>
        <v>18</v>
      </c>
      <c r="K5612" s="6" t="s">
        <v>30922</v>
      </c>
      <c r="L5612" s="4" t="s">
        <v>31</v>
      </c>
      <c r="M5612" s="4" t="s">
        <v>794</v>
      </c>
    </row>
    <row r="5613" customFormat="false" ht="15.75" hidden="false" customHeight="true" outlineLevel="0" collapsed="false">
      <c r="A5613" s="4" t="n">
        <v>9328</v>
      </c>
      <c r="B5613" s="4" t="s">
        <v>30923</v>
      </c>
      <c r="C5613" s="4" t="s">
        <v>30924</v>
      </c>
      <c r="D5613" s="4" t="s">
        <v>30925</v>
      </c>
      <c r="E5613" s="5" t="s">
        <v>30926</v>
      </c>
      <c r="F5613" s="4" t="s">
        <v>4522</v>
      </c>
      <c r="G5613" s="4" t="s">
        <v>259</v>
      </c>
      <c r="H5613" s="5" t="s">
        <v>30927</v>
      </c>
      <c r="I5613" s="4" t="s">
        <v>30928</v>
      </c>
      <c r="J5613" s="5" t="n">
        <f aca="false">LEN(K5613)</f>
        <v>18</v>
      </c>
      <c r="K5613" s="6" t="s">
        <v>30929</v>
      </c>
      <c r="L5613" s="4" t="s">
        <v>31</v>
      </c>
      <c r="M5613" s="4" t="s">
        <v>336</v>
      </c>
    </row>
    <row r="5614" customFormat="false" ht="15.75" hidden="false" customHeight="true" outlineLevel="0" collapsed="false">
      <c r="A5614" s="4" t="n">
        <v>9365</v>
      </c>
      <c r="B5614" s="4" t="s">
        <v>30930</v>
      </c>
      <c r="C5614" s="4"/>
      <c r="D5614" s="4" t="s">
        <v>30931</v>
      </c>
      <c r="E5614" s="5" t="s">
        <v>4381</v>
      </c>
      <c r="F5614" s="4" t="s">
        <v>4382</v>
      </c>
      <c r="G5614" s="4" t="s">
        <v>2214</v>
      </c>
      <c r="H5614" s="5" t="s">
        <v>30932</v>
      </c>
      <c r="I5614" s="4" t="str">
        <f aca="false">IFERROR(__xludf.dummyfunction("""info@""&amp;LOWER(REGEXREPLACE(B5614,""[^A-Za-z0-9]"",""""))&amp;"".com"""),"info@casadesantiago.com")</f>
        <v>info@casadesantiago.com</v>
      </c>
      <c r="J5614" s="5" t="n">
        <f aca="false">LEN(K5614)</f>
        <v>18</v>
      </c>
      <c r="K5614" s="6" t="s">
        <v>30933</v>
      </c>
      <c r="L5614" s="4" t="s">
        <v>31</v>
      </c>
      <c r="M5614" s="4" t="s">
        <v>32</v>
      </c>
    </row>
    <row r="5615" customFormat="false" ht="15.75" hidden="false" customHeight="true" outlineLevel="0" collapsed="false">
      <c r="A5615" s="4" t="n">
        <v>9383</v>
      </c>
      <c r="B5615" s="4" t="s">
        <v>30934</v>
      </c>
      <c r="C5615" s="4"/>
      <c r="D5615" s="4" t="s">
        <v>30935</v>
      </c>
      <c r="E5615" s="5" t="s">
        <v>30936</v>
      </c>
      <c r="F5615" s="4" t="s">
        <v>30937</v>
      </c>
      <c r="G5615" s="4" t="s">
        <v>2214</v>
      </c>
      <c r="H5615" s="5" t="s">
        <v>30938</v>
      </c>
      <c r="I5615" s="7" t="s">
        <v>30939</v>
      </c>
      <c r="J5615" s="5" t="n">
        <f aca="false">LEN(K5615)</f>
        <v>18</v>
      </c>
      <c r="K5615" s="6" t="s">
        <v>30940</v>
      </c>
      <c r="L5615" s="4" t="s">
        <v>21</v>
      </c>
      <c r="M5615" s="4" t="s">
        <v>918</v>
      </c>
    </row>
    <row r="5616" customFormat="false" ht="15.75" hidden="false" customHeight="true" outlineLevel="0" collapsed="false">
      <c r="A5616" s="4" t="n">
        <v>9394</v>
      </c>
      <c r="B5616" s="4" t="s">
        <v>30941</v>
      </c>
      <c r="C5616" s="4"/>
      <c r="D5616" s="4" t="s">
        <v>30942</v>
      </c>
      <c r="E5616" s="5" t="s">
        <v>27273</v>
      </c>
      <c r="F5616" s="4" t="s">
        <v>27274</v>
      </c>
      <c r="G5616" s="4" t="s">
        <v>2214</v>
      </c>
      <c r="H5616" s="5" t="s">
        <v>30943</v>
      </c>
      <c r="I5616" s="7" t="str">
        <f aca="false">IFERROR(__xludf.dummyfunction("""info@""&amp;LOWER(REGEXREPLACE(B5616,""[^A-Za-z0-9]"",""""))&amp;"".com"""),"info@martinlabernsl.com")</f>
        <v>info@martinlabernsl.com</v>
      </c>
      <c r="J5616" s="5" t="n">
        <f aca="false">LEN(K5616)</f>
        <v>18</v>
      </c>
      <c r="K5616" s="6" t="s">
        <v>30944</v>
      </c>
      <c r="L5616" s="4" t="s">
        <v>57</v>
      </c>
      <c r="M5616" s="4" t="s">
        <v>31</v>
      </c>
    </row>
    <row r="5617" customFormat="false" ht="15.75" hidden="false" customHeight="true" outlineLevel="0" collapsed="false">
      <c r="A5617" s="4" t="n">
        <v>9414</v>
      </c>
      <c r="B5617" s="4" t="s">
        <v>30945</v>
      </c>
      <c r="C5617" s="4"/>
      <c r="D5617" s="4" t="s">
        <v>5003</v>
      </c>
      <c r="E5617" s="5" t="s">
        <v>30946</v>
      </c>
      <c r="F5617" s="4" t="s">
        <v>30947</v>
      </c>
      <c r="G5617" s="4" t="s">
        <v>2214</v>
      </c>
      <c r="H5617" s="5" t="s">
        <v>30948</v>
      </c>
      <c r="I5617" s="4" t="s">
        <v>30949</v>
      </c>
      <c r="J5617" s="5" t="n">
        <f aca="false">LEN(K5617)</f>
        <v>18</v>
      </c>
      <c r="K5617" s="6" t="s">
        <v>30950</v>
      </c>
      <c r="L5617" s="4" t="s">
        <v>31</v>
      </c>
      <c r="M5617" s="4" t="s">
        <v>336</v>
      </c>
    </row>
    <row r="5618" customFormat="false" ht="15.75" hidden="false" customHeight="true" outlineLevel="0" collapsed="false">
      <c r="A5618" s="4" t="n">
        <v>9417</v>
      </c>
      <c r="B5618" s="4" t="s">
        <v>30951</v>
      </c>
      <c r="C5618" s="4"/>
      <c r="D5618" s="4" t="s">
        <v>30952</v>
      </c>
      <c r="E5618" s="5" t="s">
        <v>30953</v>
      </c>
      <c r="F5618" s="4" t="s">
        <v>30954</v>
      </c>
      <c r="G5618" s="4" t="s">
        <v>2214</v>
      </c>
      <c r="H5618" s="5" t="s">
        <v>30955</v>
      </c>
      <c r="I5618" s="4" t="s">
        <v>30956</v>
      </c>
      <c r="J5618" s="5" t="n">
        <f aca="false">LEN(K5618)</f>
        <v>18</v>
      </c>
      <c r="K5618" s="6" t="s">
        <v>30957</v>
      </c>
      <c r="L5618" s="4" t="s">
        <v>31</v>
      </c>
      <c r="M5618" s="4" t="s">
        <v>877</v>
      </c>
    </row>
    <row r="5619" customFormat="false" ht="15.75" hidden="false" customHeight="true" outlineLevel="0" collapsed="false">
      <c r="A5619" s="4" t="n">
        <v>9423</v>
      </c>
      <c r="B5619" s="4" t="s">
        <v>30958</v>
      </c>
      <c r="C5619" s="4"/>
      <c r="D5619" s="4" t="s">
        <v>30959</v>
      </c>
      <c r="E5619" s="5" t="s">
        <v>15159</v>
      </c>
      <c r="F5619" s="4" t="s">
        <v>15160</v>
      </c>
      <c r="G5619" s="4" t="s">
        <v>2214</v>
      </c>
      <c r="H5619" s="5" t="s">
        <v>30960</v>
      </c>
      <c r="I5619" s="4" t="s">
        <v>30961</v>
      </c>
      <c r="J5619" s="5" t="n">
        <f aca="false">LEN(K5619)</f>
        <v>18</v>
      </c>
      <c r="K5619" s="6" t="s">
        <v>30962</v>
      </c>
      <c r="L5619" s="4" t="s">
        <v>57</v>
      </c>
      <c r="M5619" s="4" t="s">
        <v>877</v>
      </c>
    </row>
    <row r="5620" customFormat="false" ht="15.75" hidden="false" customHeight="true" outlineLevel="0" collapsed="false">
      <c r="A5620" s="4" t="n">
        <v>9452</v>
      </c>
      <c r="B5620" s="4" t="s">
        <v>30963</v>
      </c>
      <c r="C5620" s="4"/>
      <c r="D5620" s="4" t="s">
        <v>30964</v>
      </c>
      <c r="E5620" s="5" t="s">
        <v>30965</v>
      </c>
      <c r="F5620" s="4" t="s">
        <v>30966</v>
      </c>
      <c r="G5620" s="4" t="s">
        <v>2538</v>
      </c>
      <c r="H5620" s="5" t="s">
        <v>30967</v>
      </c>
      <c r="I5620" s="4" t="s">
        <v>30968</v>
      </c>
      <c r="J5620" s="5" t="n">
        <f aca="false">LEN(K5620)</f>
        <v>18</v>
      </c>
      <c r="K5620" s="6" t="s">
        <v>30969</v>
      </c>
      <c r="L5620" s="4" t="s">
        <v>31</v>
      </c>
      <c r="M5620" s="4" t="s">
        <v>794</v>
      </c>
    </row>
    <row r="5621" customFormat="false" ht="15.75" hidden="false" customHeight="true" outlineLevel="0" collapsed="false">
      <c r="A5621" s="4" t="n">
        <v>9455</v>
      </c>
      <c r="B5621" s="4" t="s">
        <v>30970</v>
      </c>
      <c r="C5621" s="4"/>
      <c r="D5621" s="4" t="s">
        <v>30971</v>
      </c>
      <c r="E5621" s="5" t="s">
        <v>30972</v>
      </c>
      <c r="F5621" s="4" t="s">
        <v>30973</v>
      </c>
      <c r="G5621" s="4" t="s">
        <v>2538</v>
      </c>
      <c r="H5621" s="5" t="s">
        <v>30974</v>
      </c>
      <c r="I5621" s="4" t="s">
        <v>30975</v>
      </c>
      <c r="J5621" s="5" t="n">
        <f aca="false">LEN(K5621)</f>
        <v>18</v>
      </c>
      <c r="K5621" s="6" t="s">
        <v>30976</v>
      </c>
      <c r="L5621" s="4" t="s">
        <v>31</v>
      </c>
      <c r="M5621" s="4" t="s">
        <v>317</v>
      </c>
    </row>
    <row r="5622" customFormat="false" ht="15.75" hidden="false" customHeight="true" outlineLevel="0" collapsed="false">
      <c r="A5622" s="4" t="n">
        <v>9466</v>
      </c>
      <c r="B5622" s="4" t="s">
        <v>30977</v>
      </c>
      <c r="C5622" s="4"/>
      <c r="D5622" s="4" t="s">
        <v>30978</v>
      </c>
      <c r="E5622" s="5" t="s">
        <v>13004</v>
      </c>
      <c r="F5622" s="4" t="s">
        <v>13005</v>
      </c>
      <c r="G5622" s="4" t="s">
        <v>2538</v>
      </c>
      <c r="H5622" s="5" t="s">
        <v>30979</v>
      </c>
      <c r="I5622" s="4" t="s">
        <v>30980</v>
      </c>
      <c r="J5622" s="5" t="n">
        <f aca="false">LEN(K5622)</f>
        <v>18</v>
      </c>
      <c r="K5622" s="6" t="s">
        <v>30981</v>
      </c>
      <c r="L5622" s="4" t="s">
        <v>21</v>
      </c>
      <c r="M5622" s="4" t="s">
        <v>877</v>
      </c>
    </row>
    <row r="5623" customFormat="false" ht="15.75" hidden="false" customHeight="true" outlineLevel="0" collapsed="false">
      <c r="A5623" s="4" t="n">
        <v>9484</v>
      </c>
      <c r="B5623" s="4" t="s">
        <v>30982</v>
      </c>
      <c r="C5623" s="4"/>
      <c r="D5623" s="4" t="s">
        <v>30983</v>
      </c>
      <c r="E5623" s="5" t="s">
        <v>30984</v>
      </c>
      <c r="F5623" s="4" t="s">
        <v>30985</v>
      </c>
      <c r="G5623" s="4" t="s">
        <v>2538</v>
      </c>
      <c r="H5623" s="5" t="s">
        <v>30986</v>
      </c>
      <c r="I5623" s="4" t="s">
        <v>30987</v>
      </c>
      <c r="J5623" s="5" t="n">
        <f aca="false">LEN(K5623)</f>
        <v>18</v>
      </c>
      <c r="K5623" s="6" t="s">
        <v>30988</v>
      </c>
      <c r="L5623" s="4" t="s">
        <v>57</v>
      </c>
      <c r="M5623" s="4" t="s">
        <v>794</v>
      </c>
    </row>
    <row r="5624" customFormat="false" ht="15.75" hidden="false" customHeight="true" outlineLevel="0" collapsed="false">
      <c r="A5624" s="4" t="n">
        <v>9504</v>
      </c>
      <c r="B5624" s="4" t="s">
        <v>30989</v>
      </c>
      <c r="C5624" s="4"/>
      <c r="D5624" s="4" t="s">
        <v>30990</v>
      </c>
      <c r="E5624" s="5" t="s">
        <v>15739</v>
      </c>
      <c r="F5624" s="4" t="s">
        <v>15740</v>
      </c>
      <c r="G5624" s="4" t="s">
        <v>1081</v>
      </c>
      <c r="H5624" s="5" t="s">
        <v>30991</v>
      </c>
      <c r="I5624" s="4" t="s">
        <v>30992</v>
      </c>
      <c r="J5624" s="5" t="n">
        <f aca="false">LEN(K5624)</f>
        <v>18</v>
      </c>
      <c r="K5624" s="10" t="s">
        <v>30993</v>
      </c>
      <c r="L5624" s="4" t="s">
        <v>21</v>
      </c>
      <c r="M5624" s="4" t="s">
        <v>326</v>
      </c>
    </row>
    <row r="5625" customFormat="false" ht="15.75" hidden="false" customHeight="true" outlineLevel="0" collapsed="false">
      <c r="A5625" s="4" t="n">
        <v>9521</v>
      </c>
      <c r="B5625" s="4" t="s">
        <v>30994</v>
      </c>
      <c r="C5625" s="4"/>
      <c r="D5625" s="4" t="s">
        <v>30995</v>
      </c>
      <c r="E5625" s="5" t="s">
        <v>12351</v>
      </c>
      <c r="F5625" s="4" t="s">
        <v>10090</v>
      </c>
      <c r="G5625" s="4" t="s">
        <v>1081</v>
      </c>
      <c r="H5625" s="5" t="s">
        <v>30996</v>
      </c>
      <c r="I5625" s="4" t="str">
        <f aca="false">IFERROR(__xludf.dummyfunction("""info@""&amp;LOWER(REGEXREPLACE(B5625,""[^A-Za-z0-9]"",""""))&amp;"".com"""),"info@losrochizamora.com")</f>
        <v>info@losrochizamora.com</v>
      </c>
      <c r="J5625" s="5" t="n">
        <f aca="false">LEN(K5625)</f>
        <v>18</v>
      </c>
      <c r="K5625" s="6" t="s">
        <v>30997</v>
      </c>
      <c r="L5625" s="4" t="s">
        <v>57</v>
      </c>
      <c r="M5625" s="4" t="s">
        <v>381</v>
      </c>
    </row>
    <row r="5626" customFormat="false" ht="15.75" hidden="false" customHeight="true" outlineLevel="0" collapsed="false">
      <c r="A5626" s="4" t="n">
        <v>9531</v>
      </c>
      <c r="B5626" s="4" t="s">
        <v>30998</v>
      </c>
      <c r="C5626" s="4"/>
      <c r="D5626" s="4" t="s">
        <v>30999</v>
      </c>
      <c r="E5626" s="5" t="s">
        <v>31000</v>
      </c>
      <c r="F5626" s="4" t="s">
        <v>31001</v>
      </c>
      <c r="G5626" s="4" t="s">
        <v>1081</v>
      </c>
      <c r="H5626" s="5" t="s">
        <v>31002</v>
      </c>
      <c r="I5626" s="4" t="s">
        <v>31003</v>
      </c>
      <c r="J5626" s="5" t="n">
        <f aca="false">LEN(K5626)</f>
        <v>18</v>
      </c>
      <c r="K5626" s="6" t="s">
        <v>31004</v>
      </c>
      <c r="L5626" s="4" t="s">
        <v>31</v>
      </c>
      <c r="M5626" s="4" t="s">
        <v>695</v>
      </c>
    </row>
    <row r="5627" customFormat="false" ht="15.75" hidden="false" customHeight="true" outlineLevel="0" collapsed="false">
      <c r="A5627" s="4" t="n">
        <v>9538</v>
      </c>
      <c r="B5627" s="4" t="s">
        <v>31005</v>
      </c>
      <c r="C5627" s="4"/>
      <c r="D5627" s="4" t="s">
        <v>31006</v>
      </c>
      <c r="E5627" s="5" t="s">
        <v>31007</v>
      </c>
      <c r="F5627" s="4" t="s">
        <v>15184</v>
      </c>
      <c r="G5627" s="4" t="s">
        <v>1081</v>
      </c>
      <c r="H5627" s="5" t="s">
        <v>31008</v>
      </c>
      <c r="I5627" s="4" t="s">
        <v>31009</v>
      </c>
      <c r="J5627" s="5" t="n">
        <f aca="false">LEN(K5627)</f>
        <v>18</v>
      </c>
      <c r="K5627" s="10" t="s">
        <v>31010</v>
      </c>
      <c r="L5627" s="4" t="s">
        <v>57</v>
      </c>
      <c r="M5627" s="4" t="s">
        <v>996</v>
      </c>
    </row>
    <row r="5628" customFormat="false" ht="15.75" hidden="false" customHeight="true" outlineLevel="0" collapsed="false">
      <c r="A5628" s="4" t="n">
        <v>11091</v>
      </c>
      <c r="B5628" s="4" t="s">
        <v>31011</v>
      </c>
      <c r="C5628" s="4"/>
      <c r="D5628" s="4" t="s">
        <v>31012</v>
      </c>
      <c r="E5628" s="5" t="s">
        <v>31013</v>
      </c>
      <c r="F5628" s="4" t="s">
        <v>31014</v>
      </c>
      <c r="G5628" s="4" t="s">
        <v>603</v>
      </c>
      <c r="H5628" s="5" t="s">
        <v>31015</v>
      </c>
      <c r="I5628" s="7" t="s">
        <v>31016</v>
      </c>
      <c r="J5628" s="5" t="n">
        <f aca="false">LEN(K5628)</f>
        <v>18</v>
      </c>
      <c r="K5628" s="6" t="s">
        <v>31017</v>
      </c>
      <c r="L5628" s="4" t="s">
        <v>57</v>
      </c>
      <c r="M5628" s="4" t="s">
        <v>1793</v>
      </c>
    </row>
    <row r="5629" customFormat="false" ht="15.75" hidden="false" customHeight="true" outlineLevel="0" collapsed="false">
      <c r="A5629" s="4" t="n">
        <v>9542</v>
      </c>
      <c r="B5629" s="4" t="s">
        <v>31018</v>
      </c>
      <c r="C5629" s="4"/>
      <c r="D5629" s="4" t="s">
        <v>31019</v>
      </c>
      <c r="E5629" s="5" t="s">
        <v>5313</v>
      </c>
      <c r="F5629" s="4" t="s">
        <v>3782</v>
      </c>
      <c r="G5629" s="4" t="s">
        <v>603</v>
      </c>
      <c r="H5629" s="5" t="s">
        <v>31020</v>
      </c>
      <c r="I5629" s="4" t="s">
        <v>31021</v>
      </c>
      <c r="J5629" s="5" t="n">
        <f aca="false">LEN(K5629)</f>
        <v>18</v>
      </c>
      <c r="K5629" s="6" t="s">
        <v>31022</v>
      </c>
      <c r="L5629" s="4" t="s">
        <v>57</v>
      </c>
      <c r="M5629" s="4" t="s">
        <v>31</v>
      </c>
    </row>
    <row r="5630" customFormat="false" ht="15.75" hidden="false" customHeight="true" outlineLevel="0" collapsed="false">
      <c r="A5630" s="4" t="n">
        <v>9550</v>
      </c>
      <c r="B5630" s="4" t="s">
        <v>31023</v>
      </c>
      <c r="C5630" s="4"/>
      <c r="D5630" s="4" t="s">
        <v>31024</v>
      </c>
      <c r="E5630" s="5" t="s">
        <v>18543</v>
      </c>
      <c r="F5630" s="4" t="s">
        <v>603</v>
      </c>
      <c r="G5630" s="4" t="s">
        <v>603</v>
      </c>
      <c r="H5630" s="5" t="s">
        <v>31025</v>
      </c>
      <c r="I5630" s="7" t="s">
        <v>31026</v>
      </c>
      <c r="J5630" s="5" t="n">
        <f aca="false">LEN(K5630)</f>
        <v>18</v>
      </c>
      <c r="K5630" s="6" t="s">
        <v>31027</v>
      </c>
      <c r="L5630" s="4" t="s">
        <v>31</v>
      </c>
      <c r="M5630" s="4" t="s">
        <v>2082</v>
      </c>
    </row>
    <row r="5631" customFormat="false" ht="15.75" hidden="false" customHeight="true" outlineLevel="0" collapsed="false">
      <c r="A5631" s="4" t="n">
        <v>9574</v>
      </c>
      <c r="B5631" s="4" t="s">
        <v>31028</v>
      </c>
      <c r="C5631" s="4"/>
      <c r="D5631" s="4" t="s">
        <v>31029</v>
      </c>
      <c r="E5631" s="5" t="s">
        <v>31030</v>
      </c>
      <c r="F5631" s="4" t="s">
        <v>602</v>
      </c>
      <c r="G5631" s="4" t="s">
        <v>603</v>
      </c>
      <c r="H5631" s="5" t="s">
        <v>31031</v>
      </c>
      <c r="I5631" s="4" t="str">
        <f aca="false">IFERROR(__xludf.dummyfunction("""info@""&amp;LOWER(REGEXREPLACE(B5631,""[^A-Za-z0-9]"",""""))&amp;"".com"""),"info@husahotelodeon.com")</f>
        <v>info@husahotelodeon.com</v>
      </c>
      <c r="J5631" s="5" t="n">
        <f aca="false">LEN(K5631)</f>
        <v>18</v>
      </c>
      <c r="K5631" s="6" t="s">
        <v>31032</v>
      </c>
      <c r="L5631" s="4" t="s">
        <v>57</v>
      </c>
      <c r="M5631" s="4" t="s">
        <v>828</v>
      </c>
    </row>
    <row r="5632" customFormat="false" ht="15.75" hidden="false" customHeight="true" outlineLevel="0" collapsed="false">
      <c r="A5632" s="4" t="n">
        <v>9582</v>
      </c>
      <c r="B5632" s="4" t="s">
        <v>31033</v>
      </c>
      <c r="C5632" s="4"/>
      <c r="D5632" s="4" t="s">
        <v>31034</v>
      </c>
      <c r="E5632" s="5" t="s">
        <v>19374</v>
      </c>
      <c r="F5632" s="4" t="s">
        <v>19375</v>
      </c>
      <c r="G5632" s="4" t="s">
        <v>603</v>
      </c>
      <c r="H5632" s="5" t="s">
        <v>31035</v>
      </c>
      <c r="I5632" s="4" t="s">
        <v>31036</v>
      </c>
      <c r="J5632" s="5" t="n">
        <f aca="false">LEN(K5632)</f>
        <v>18</v>
      </c>
      <c r="K5632" s="6" t="s">
        <v>31037</v>
      </c>
      <c r="L5632" s="4" t="s">
        <v>21</v>
      </c>
      <c r="M5632" s="4" t="s">
        <v>929</v>
      </c>
    </row>
    <row r="5633" customFormat="false" ht="15.75" hidden="false" customHeight="true" outlineLevel="0" collapsed="false">
      <c r="A5633" s="4" t="n">
        <v>9584</v>
      </c>
      <c r="B5633" s="4" t="s">
        <v>31038</v>
      </c>
      <c r="C5633" s="4"/>
      <c r="D5633" s="4" t="s">
        <v>31039</v>
      </c>
      <c r="E5633" s="5" t="s">
        <v>22075</v>
      </c>
      <c r="F5633" s="4" t="s">
        <v>22076</v>
      </c>
      <c r="G5633" s="4" t="s">
        <v>603</v>
      </c>
      <c r="H5633" s="5" t="s">
        <v>31040</v>
      </c>
      <c r="I5633" s="4" t="s">
        <v>31041</v>
      </c>
      <c r="J5633" s="5" t="n">
        <f aca="false">LEN(K5633)</f>
        <v>18</v>
      </c>
      <c r="K5633" s="10" t="s">
        <v>31042</v>
      </c>
      <c r="L5633" s="4" t="s">
        <v>57</v>
      </c>
      <c r="M5633" s="4" t="s">
        <v>877</v>
      </c>
    </row>
    <row r="5634" customFormat="false" ht="15.75" hidden="false" customHeight="true" outlineLevel="0" collapsed="false">
      <c r="A5634" s="4" t="n">
        <v>9583</v>
      </c>
      <c r="B5634" s="4" t="s">
        <v>31038</v>
      </c>
      <c r="C5634" s="4"/>
      <c r="D5634" s="4" t="s">
        <v>31043</v>
      </c>
      <c r="E5634" s="5" t="s">
        <v>22075</v>
      </c>
      <c r="F5634" s="4" t="s">
        <v>22076</v>
      </c>
      <c r="G5634" s="4" t="s">
        <v>603</v>
      </c>
      <c r="H5634" s="5" t="s">
        <v>31040</v>
      </c>
      <c r="I5634" s="4" t="s">
        <v>31041</v>
      </c>
      <c r="J5634" s="5" t="n">
        <f aca="false">LEN(K5634)</f>
        <v>18</v>
      </c>
      <c r="K5634" s="6" t="s">
        <v>31042</v>
      </c>
      <c r="L5634" s="4" t="s">
        <v>637</v>
      </c>
      <c r="M5634" s="4" t="s">
        <v>31</v>
      </c>
    </row>
    <row r="5635" customFormat="false" ht="15.75" hidden="false" customHeight="true" outlineLevel="0" collapsed="false">
      <c r="A5635" s="4" t="n">
        <v>9585</v>
      </c>
      <c r="B5635" s="4" t="s">
        <v>31044</v>
      </c>
      <c r="C5635" s="4"/>
      <c r="D5635" s="4" t="s">
        <v>31045</v>
      </c>
      <c r="E5635" s="5" t="s">
        <v>31046</v>
      </c>
      <c r="F5635" s="4" t="s">
        <v>31047</v>
      </c>
      <c r="G5635" s="4" t="s">
        <v>603</v>
      </c>
      <c r="H5635" s="5" t="s">
        <v>31048</v>
      </c>
      <c r="I5635" s="4" t="str">
        <f aca="false">IFERROR(__xludf.dummyfunction("""info@""&amp;LOWER(REGEXREPLACE(B5635,""[^A-Za-z0-9]"",""""))&amp;"".com"""),"info@villadecedeira.com")</f>
        <v>info@villadecedeira.com</v>
      </c>
      <c r="J5635" s="5" t="n">
        <f aca="false">LEN(K5635)</f>
        <v>18</v>
      </c>
      <c r="K5635" s="6" t="s">
        <v>31049</v>
      </c>
      <c r="L5635" s="4" t="s">
        <v>57</v>
      </c>
      <c r="M5635" s="4" t="s">
        <v>31</v>
      </c>
    </row>
    <row r="5636" customFormat="false" ht="15.75" hidden="false" customHeight="true" outlineLevel="0" collapsed="false">
      <c r="A5636" s="4" t="n">
        <v>9605</v>
      </c>
      <c r="B5636" s="4" t="s">
        <v>31050</v>
      </c>
      <c r="C5636" s="4"/>
      <c r="D5636" s="4" t="s">
        <v>31051</v>
      </c>
      <c r="E5636" s="5" t="s">
        <v>10095</v>
      </c>
      <c r="F5636" s="4" t="s">
        <v>3782</v>
      </c>
      <c r="G5636" s="4" t="s">
        <v>603</v>
      </c>
      <c r="H5636" s="5" t="s">
        <v>31052</v>
      </c>
      <c r="I5636" s="4" t="s">
        <v>31053</v>
      </c>
      <c r="J5636" s="5" t="n">
        <f aca="false">LEN(K5636)</f>
        <v>18</v>
      </c>
      <c r="K5636" s="6" t="s">
        <v>31054</v>
      </c>
      <c r="L5636" s="4" t="s">
        <v>31</v>
      </c>
      <c r="M5636" s="4" t="s">
        <v>877</v>
      </c>
    </row>
    <row r="5637" customFormat="false" ht="15.75" hidden="false" customHeight="true" outlineLevel="0" collapsed="false">
      <c r="A5637" s="4" t="n">
        <v>9614</v>
      </c>
      <c r="B5637" s="4" t="s">
        <v>31055</v>
      </c>
      <c r="C5637" s="4"/>
      <c r="D5637" s="4" t="s">
        <v>31056</v>
      </c>
      <c r="E5637" s="5" t="s">
        <v>15201</v>
      </c>
      <c r="F5637" s="4" t="s">
        <v>3782</v>
      </c>
      <c r="G5637" s="4" t="s">
        <v>603</v>
      </c>
      <c r="H5637" s="5" t="s">
        <v>31057</v>
      </c>
      <c r="I5637" s="4" t="s">
        <v>31058</v>
      </c>
      <c r="J5637" s="5" t="n">
        <f aca="false">LEN(K5637)</f>
        <v>18</v>
      </c>
      <c r="K5637" s="6" t="s">
        <v>31059</v>
      </c>
      <c r="L5637" s="4" t="s">
        <v>57</v>
      </c>
      <c r="M5637" s="4" t="s">
        <v>3974</v>
      </c>
    </row>
    <row r="5638" customFormat="false" ht="15.75" hidden="false" customHeight="true" outlineLevel="0" collapsed="false">
      <c r="A5638" s="4" t="n">
        <v>9627</v>
      </c>
      <c r="B5638" s="4" t="s">
        <v>31060</v>
      </c>
      <c r="C5638" s="4"/>
      <c r="D5638" s="4" t="s">
        <v>31061</v>
      </c>
      <c r="E5638" s="5" t="s">
        <v>5313</v>
      </c>
      <c r="F5638" s="4" t="s">
        <v>3782</v>
      </c>
      <c r="G5638" s="4" t="s">
        <v>603</v>
      </c>
      <c r="H5638" s="5" t="s">
        <v>31062</v>
      </c>
      <c r="I5638" s="4" t="s">
        <v>31063</v>
      </c>
      <c r="J5638" s="5" t="n">
        <f aca="false">LEN(K5638)</f>
        <v>18</v>
      </c>
      <c r="K5638" s="6" t="s">
        <v>31064</v>
      </c>
      <c r="L5638" s="4" t="s">
        <v>57</v>
      </c>
      <c r="M5638" s="4" t="s">
        <v>31</v>
      </c>
    </row>
    <row r="5639" customFormat="false" ht="15.75" hidden="false" customHeight="true" outlineLevel="0" collapsed="false">
      <c r="A5639" s="4" t="n">
        <v>9632</v>
      </c>
      <c r="B5639" s="4" t="s">
        <v>31065</v>
      </c>
      <c r="C5639" s="4"/>
      <c r="D5639" s="4" t="s">
        <v>31066</v>
      </c>
      <c r="E5639" s="5" t="s">
        <v>12382</v>
      </c>
      <c r="F5639" s="4" t="s">
        <v>3782</v>
      </c>
      <c r="G5639" s="4" t="s">
        <v>603</v>
      </c>
      <c r="H5639" s="5" t="s">
        <v>31067</v>
      </c>
      <c r="I5639" s="4" t="s">
        <v>22414</v>
      </c>
      <c r="J5639" s="5" t="n">
        <f aca="false">LEN(K5639)</f>
        <v>18</v>
      </c>
      <c r="K5639" s="6" t="s">
        <v>31068</v>
      </c>
      <c r="L5639" s="4" t="s">
        <v>78</v>
      </c>
      <c r="M5639" s="4" t="s">
        <v>1063</v>
      </c>
    </row>
    <row r="5640" customFormat="false" ht="15.75" hidden="false" customHeight="true" outlineLevel="0" collapsed="false">
      <c r="A5640" s="4" t="n">
        <v>9638</v>
      </c>
      <c r="B5640" s="4" t="s">
        <v>31069</v>
      </c>
      <c r="C5640" s="4"/>
      <c r="D5640" s="4" t="s">
        <v>31070</v>
      </c>
      <c r="E5640" s="5" t="s">
        <v>5313</v>
      </c>
      <c r="F5640" s="4" t="s">
        <v>3782</v>
      </c>
      <c r="G5640" s="4" t="s">
        <v>603</v>
      </c>
      <c r="H5640" s="5" t="s">
        <v>31071</v>
      </c>
      <c r="I5640" s="4" t="s">
        <v>31072</v>
      </c>
      <c r="J5640" s="5" t="n">
        <f aca="false">LEN(K5640)</f>
        <v>18</v>
      </c>
      <c r="K5640" s="10" t="s">
        <v>31073</v>
      </c>
      <c r="L5640" s="4" t="s">
        <v>31</v>
      </c>
      <c r="M5640" s="4" t="s">
        <v>381</v>
      </c>
    </row>
    <row r="5641" customFormat="false" ht="15.75" hidden="false" customHeight="true" outlineLevel="0" collapsed="false">
      <c r="A5641" s="4" t="n">
        <v>9639</v>
      </c>
      <c r="B5641" s="4" t="s">
        <v>29002</v>
      </c>
      <c r="C5641" s="4"/>
      <c r="D5641" s="4" t="s">
        <v>31074</v>
      </c>
      <c r="E5641" s="5" t="s">
        <v>6644</v>
      </c>
      <c r="F5641" s="4" t="s">
        <v>3782</v>
      </c>
      <c r="G5641" s="4" t="s">
        <v>603</v>
      </c>
      <c r="H5641" s="5" t="s">
        <v>31075</v>
      </c>
      <c r="I5641" s="4" t="s">
        <v>31076</v>
      </c>
      <c r="J5641" s="5" t="n">
        <f aca="false">LEN(K5641)</f>
        <v>18</v>
      </c>
      <c r="K5641" s="6" t="s">
        <v>29007</v>
      </c>
      <c r="L5641" s="4" t="s">
        <v>21</v>
      </c>
      <c r="M5641" s="4" t="s">
        <v>929</v>
      </c>
    </row>
    <row r="5642" customFormat="false" ht="15.75" hidden="false" customHeight="true" outlineLevel="0" collapsed="false">
      <c r="A5642" s="4" t="n">
        <v>9647</v>
      </c>
      <c r="B5642" s="4" t="s">
        <v>31077</v>
      </c>
      <c r="C5642" s="4"/>
      <c r="D5642" s="4" t="s">
        <v>31078</v>
      </c>
      <c r="E5642" s="5" t="s">
        <v>10095</v>
      </c>
      <c r="F5642" s="4" t="s">
        <v>3782</v>
      </c>
      <c r="G5642" s="4" t="s">
        <v>603</v>
      </c>
      <c r="H5642" s="5" t="s">
        <v>31079</v>
      </c>
      <c r="I5642" s="4" t="s">
        <v>31080</v>
      </c>
      <c r="J5642" s="5" t="n">
        <f aca="false">LEN(K5642)</f>
        <v>18</v>
      </c>
      <c r="K5642" s="6" t="s">
        <v>31081</v>
      </c>
      <c r="L5642" s="4" t="s">
        <v>78</v>
      </c>
      <c r="M5642" s="4" t="s">
        <v>3523</v>
      </c>
    </row>
    <row r="5643" customFormat="false" ht="15.75" hidden="false" customHeight="true" outlineLevel="0" collapsed="false">
      <c r="A5643" s="4" t="n">
        <v>9652</v>
      </c>
      <c r="B5643" s="4" t="s">
        <v>31082</v>
      </c>
      <c r="C5643" s="4"/>
      <c r="D5643" s="4" t="s">
        <v>31083</v>
      </c>
      <c r="E5643" s="5" t="s">
        <v>6644</v>
      </c>
      <c r="F5643" s="4" t="s">
        <v>3782</v>
      </c>
      <c r="G5643" s="4" t="s">
        <v>603</v>
      </c>
      <c r="H5643" s="5" t="s">
        <v>31084</v>
      </c>
      <c r="I5643" s="4" t="s">
        <v>31085</v>
      </c>
      <c r="J5643" s="5" t="n">
        <f aca="false">LEN(K5643)</f>
        <v>18</v>
      </c>
      <c r="K5643" s="6" t="s">
        <v>31086</v>
      </c>
      <c r="L5643" s="4" t="s">
        <v>31</v>
      </c>
      <c r="M5643" s="4" t="s">
        <v>779</v>
      </c>
    </row>
    <row r="5644" customFormat="false" ht="15.75" hidden="false" customHeight="true" outlineLevel="0" collapsed="false">
      <c r="A5644" s="4" t="n">
        <v>9653</v>
      </c>
      <c r="B5644" s="4" t="s">
        <v>31087</v>
      </c>
      <c r="C5644" s="4"/>
      <c r="D5644" s="4" t="s">
        <v>31083</v>
      </c>
      <c r="E5644" s="5" t="s">
        <v>6644</v>
      </c>
      <c r="F5644" s="4" t="s">
        <v>3782</v>
      </c>
      <c r="G5644" s="4" t="s">
        <v>603</v>
      </c>
      <c r="H5644" s="5" t="s">
        <v>31084</v>
      </c>
      <c r="I5644" s="7" t="s">
        <v>31085</v>
      </c>
      <c r="J5644" s="5" t="n">
        <f aca="false">LEN(K5644)</f>
        <v>18</v>
      </c>
      <c r="K5644" s="6" t="s">
        <v>31086</v>
      </c>
      <c r="L5644" s="4" t="s">
        <v>78</v>
      </c>
      <c r="M5644" s="4" t="s">
        <v>1418</v>
      </c>
    </row>
    <row r="5645" customFormat="false" ht="15.75" hidden="false" customHeight="true" outlineLevel="0" collapsed="false">
      <c r="A5645" s="4" t="n">
        <v>9670</v>
      </c>
      <c r="B5645" s="4" t="s">
        <v>31088</v>
      </c>
      <c r="C5645" s="4"/>
      <c r="D5645" s="4" t="s">
        <v>31089</v>
      </c>
      <c r="E5645" s="5" t="s">
        <v>6650</v>
      </c>
      <c r="F5645" s="4" t="s">
        <v>6651</v>
      </c>
      <c r="G5645" s="4" t="s">
        <v>603</v>
      </c>
      <c r="H5645" s="5" t="s">
        <v>31090</v>
      </c>
      <c r="I5645" s="4" t="s">
        <v>31091</v>
      </c>
      <c r="J5645" s="5" t="n">
        <f aca="false">LEN(K5645)</f>
        <v>18</v>
      </c>
      <c r="K5645" s="6" t="s">
        <v>31092</v>
      </c>
      <c r="L5645" s="4" t="s">
        <v>57</v>
      </c>
      <c r="M5645" s="4" t="s">
        <v>2061</v>
      </c>
    </row>
    <row r="5646" customFormat="false" ht="15.75" hidden="false" customHeight="true" outlineLevel="0" collapsed="false">
      <c r="A5646" s="4" t="n">
        <v>9685</v>
      </c>
      <c r="B5646" s="4" t="s">
        <v>31093</v>
      </c>
      <c r="C5646" s="4"/>
      <c r="D5646" s="4" t="s">
        <v>31094</v>
      </c>
      <c r="E5646" s="5" t="s">
        <v>12394</v>
      </c>
      <c r="F5646" s="4" t="s">
        <v>12395</v>
      </c>
      <c r="G5646" s="4" t="s">
        <v>603</v>
      </c>
      <c r="H5646" s="5" t="s">
        <v>31095</v>
      </c>
      <c r="I5646" s="4" t="s">
        <v>31096</v>
      </c>
      <c r="J5646" s="5" t="n">
        <f aca="false">LEN(K5646)</f>
        <v>18</v>
      </c>
      <c r="K5646" s="6" t="s">
        <v>31097</v>
      </c>
      <c r="L5646" s="4" t="s">
        <v>31</v>
      </c>
      <c r="M5646" s="4" t="s">
        <v>1085</v>
      </c>
    </row>
    <row r="5647" customFormat="false" ht="15.75" hidden="false" customHeight="true" outlineLevel="0" collapsed="false">
      <c r="A5647" s="4" t="n">
        <v>9703</v>
      </c>
      <c r="B5647" s="4" t="s">
        <v>31098</v>
      </c>
      <c r="C5647" s="4"/>
      <c r="D5647" s="4" t="s">
        <v>31099</v>
      </c>
      <c r="E5647" s="5" t="s">
        <v>3767</v>
      </c>
      <c r="F5647" s="4" t="s">
        <v>3768</v>
      </c>
      <c r="G5647" s="4" t="s">
        <v>603</v>
      </c>
      <c r="H5647" s="5" t="s">
        <v>31100</v>
      </c>
      <c r="I5647" s="4" t="s">
        <v>31101</v>
      </c>
      <c r="J5647" s="5" t="n">
        <f aca="false">LEN(K5647)</f>
        <v>18</v>
      </c>
      <c r="K5647" s="6" t="s">
        <v>31102</v>
      </c>
      <c r="L5647" s="4" t="s">
        <v>637</v>
      </c>
      <c r="M5647" s="4" t="s">
        <v>1979</v>
      </c>
    </row>
    <row r="5648" customFormat="false" ht="15.75" hidden="false" customHeight="true" outlineLevel="0" collapsed="false">
      <c r="A5648" s="4" t="n">
        <v>9777</v>
      </c>
      <c r="B5648" s="4" t="s">
        <v>31103</v>
      </c>
      <c r="C5648" s="4"/>
      <c r="D5648" s="4" t="s">
        <v>31104</v>
      </c>
      <c r="E5648" s="5" t="s">
        <v>31105</v>
      </c>
      <c r="F5648" s="4" t="s">
        <v>31106</v>
      </c>
      <c r="G5648" s="4" t="s">
        <v>242</v>
      </c>
      <c r="H5648" s="5" t="s">
        <v>31107</v>
      </c>
      <c r="I5648" s="4" t="s">
        <v>31108</v>
      </c>
      <c r="J5648" s="5" t="n">
        <f aca="false">LEN(K5648)</f>
        <v>18</v>
      </c>
      <c r="K5648" s="6" t="s">
        <v>31109</v>
      </c>
      <c r="L5648" s="4" t="s">
        <v>78</v>
      </c>
      <c r="M5648" s="4" t="s">
        <v>1043</v>
      </c>
    </row>
    <row r="5649" customFormat="false" ht="15.75" hidden="false" customHeight="true" outlineLevel="0" collapsed="false">
      <c r="A5649" s="4" t="n">
        <v>9786</v>
      </c>
      <c r="B5649" s="4" t="s">
        <v>31110</v>
      </c>
      <c r="C5649" s="4"/>
      <c r="D5649" s="4" t="s">
        <v>31111</v>
      </c>
      <c r="E5649" s="5" t="s">
        <v>26533</v>
      </c>
      <c r="F5649" s="4" t="s">
        <v>242</v>
      </c>
      <c r="G5649" s="4" t="s">
        <v>242</v>
      </c>
      <c r="H5649" s="5" t="s">
        <v>31112</v>
      </c>
      <c r="I5649" s="4" t="s">
        <v>31113</v>
      </c>
      <c r="J5649" s="5" t="n">
        <f aca="false">LEN(K5649)</f>
        <v>18</v>
      </c>
      <c r="K5649" s="10" t="s">
        <v>31114</v>
      </c>
      <c r="L5649" s="4" t="s">
        <v>31</v>
      </c>
      <c r="M5649" s="4" t="s">
        <v>1063</v>
      </c>
    </row>
    <row r="5650" customFormat="false" ht="15.75" hidden="false" customHeight="true" outlineLevel="0" collapsed="false">
      <c r="A5650" s="4" t="n">
        <v>9829</v>
      </c>
      <c r="B5650" s="4" t="s">
        <v>31115</v>
      </c>
      <c r="C5650" s="4"/>
      <c r="D5650" s="4" t="s">
        <v>31116</v>
      </c>
      <c r="E5650" s="5" t="s">
        <v>31117</v>
      </c>
      <c r="F5650" s="4" t="s">
        <v>22153</v>
      </c>
      <c r="G5650" s="4" t="s">
        <v>242</v>
      </c>
      <c r="H5650" s="5" t="s">
        <v>31118</v>
      </c>
      <c r="I5650" s="4" t="s">
        <v>31119</v>
      </c>
      <c r="J5650" s="5" t="n">
        <f aca="false">LEN(K5650)</f>
        <v>18</v>
      </c>
      <c r="K5650" s="6" t="s">
        <v>28215</v>
      </c>
      <c r="L5650" s="4" t="s">
        <v>31</v>
      </c>
      <c r="M5650" s="4" t="s">
        <v>31</v>
      </c>
    </row>
    <row r="5651" customFormat="false" ht="15.75" hidden="false" customHeight="true" outlineLevel="0" collapsed="false">
      <c r="A5651" s="4" t="n">
        <v>9836</v>
      </c>
      <c r="B5651" s="4" t="s">
        <v>31120</v>
      </c>
      <c r="C5651" s="4"/>
      <c r="D5651" s="4" t="s">
        <v>31121</v>
      </c>
      <c r="E5651" s="5" t="s">
        <v>31122</v>
      </c>
      <c r="F5651" s="4" t="s">
        <v>31123</v>
      </c>
      <c r="G5651" s="4" t="s">
        <v>242</v>
      </c>
      <c r="H5651" s="5" t="s">
        <v>31124</v>
      </c>
      <c r="I5651" s="4" t="str">
        <f aca="false">IFERROR(__xludf.dummyfunction("""info@""&amp;LOWER(REGEXREPLACE(B5651,""[^A-Za-z0-9]"",""""))&amp;"".com"""),"info@fizdevilapedre.com")</f>
        <v>info@fizdevilapedre.com</v>
      </c>
      <c r="J5651" s="5" t="n">
        <f aca="false">LEN(K5651)</f>
        <v>18</v>
      </c>
      <c r="K5651" s="6" t="s">
        <v>31125</v>
      </c>
      <c r="L5651" s="4" t="s">
        <v>57</v>
      </c>
      <c r="M5651" s="4" t="s">
        <v>918</v>
      </c>
    </row>
    <row r="5652" customFormat="false" ht="15.75" hidden="false" customHeight="true" outlineLevel="0" collapsed="false">
      <c r="A5652" s="4" t="n">
        <v>9852</v>
      </c>
      <c r="B5652" s="4" t="s">
        <v>31126</v>
      </c>
      <c r="C5652" s="4"/>
      <c r="D5652" s="4" t="s">
        <v>31127</v>
      </c>
      <c r="E5652" s="5" t="s">
        <v>31128</v>
      </c>
      <c r="F5652" s="4" t="s">
        <v>31129</v>
      </c>
      <c r="G5652" s="4" t="s">
        <v>242</v>
      </c>
      <c r="H5652" s="5" t="s">
        <v>31130</v>
      </c>
      <c r="I5652" s="4" t="s">
        <v>31131</v>
      </c>
      <c r="J5652" s="5" t="n">
        <f aca="false">LEN(K5652)</f>
        <v>18</v>
      </c>
      <c r="K5652" s="6" t="s">
        <v>31132</v>
      </c>
      <c r="L5652" s="4" t="s">
        <v>66</v>
      </c>
      <c r="M5652" s="4" t="s">
        <v>1208</v>
      </c>
    </row>
    <row r="5653" customFormat="false" ht="15.75" hidden="false" customHeight="true" outlineLevel="0" collapsed="false">
      <c r="A5653" s="4" t="n">
        <v>9866</v>
      </c>
      <c r="B5653" s="4" t="s">
        <v>31133</v>
      </c>
      <c r="C5653" s="4"/>
      <c r="D5653" s="4" t="s">
        <v>31134</v>
      </c>
      <c r="E5653" s="5" t="s">
        <v>1249</v>
      </c>
      <c r="F5653" s="4" t="s">
        <v>611</v>
      </c>
      <c r="G5653" s="4" t="s">
        <v>611</v>
      </c>
      <c r="H5653" s="5" t="s">
        <v>31135</v>
      </c>
      <c r="I5653" s="4" t="s">
        <v>31136</v>
      </c>
      <c r="J5653" s="5" t="n">
        <f aca="false">LEN(K5653)</f>
        <v>18</v>
      </c>
      <c r="K5653" s="6" t="s">
        <v>31137</v>
      </c>
      <c r="L5653" s="4" t="s">
        <v>78</v>
      </c>
      <c r="M5653" s="4" t="s">
        <v>31</v>
      </c>
    </row>
    <row r="5654" customFormat="false" ht="15.75" hidden="false" customHeight="true" outlineLevel="0" collapsed="false">
      <c r="A5654" s="4" t="n">
        <v>9874</v>
      </c>
      <c r="B5654" s="4" t="s">
        <v>31138</v>
      </c>
      <c r="C5654" s="4"/>
      <c r="D5654" s="4" t="s">
        <v>31139</v>
      </c>
      <c r="E5654" s="5" t="s">
        <v>10141</v>
      </c>
      <c r="F5654" s="4" t="s">
        <v>611</v>
      </c>
      <c r="G5654" s="4" t="s">
        <v>611</v>
      </c>
      <c r="H5654" s="5" t="s">
        <v>31140</v>
      </c>
      <c r="I5654" s="4" t="s">
        <v>31141</v>
      </c>
      <c r="J5654" s="5" t="n">
        <f aca="false">LEN(K5654)</f>
        <v>18</v>
      </c>
      <c r="K5654" s="6" t="s">
        <v>31142</v>
      </c>
      <c r="L5654" s="4" t="s">
        <v>66</v>
      </c>
      <c r="M5654" s="4" t="s">
        <v>31</v>
      </c>
    </row>
    <row r="5655" customFormat="false" ht="15.75" hidden="false" customHeight="true" outlineLevel="0" collapsed="false">
      <c r="A5655" s="4" t="n">
        <v>9889</v>
      </c>
      <c r="B5655" s="4" t="s">
        <v>31143</v>
      </c>
      <c r="C5655" s="4"/>
      <c r="D5655" s="4" t="s">
        <v>31144</v>
      </c>
      <c r="E5655" s="5" t="s">
        <v>26573</v>
      </c>
      <c r="F5655" s="4" t="s">
        <v>611</v>
      </c>
      <c r="G5655" s="4" t="s">
        <v>611</v>
      </c>
      <c r="H5655" s="5" t="s">
        <v>31145</v>
      </c>
      <c r="I5655" s="4" t="str">
        <f aca="false">IFERROR(__xludf.dummyfunction("""info@""&amp;LOWER(REGEXREPLACE(B5655,""[^A-Za-z0-9]"",""""))&amp;"".com"""),"info@castillatermal.com")</f>
        <v>info@castillatermal.com</v>
      </c>
      <c r="J5655" s="5" t="n">
        <f aca="false">LEN(K5655)</f>
        <v>18</v>
      </c>
      <c r="K5655" s="6" t="s">
        <v>30722</v>
      </c>
      <c r="L5655" s="4" t="s">
        <v>66</v>
      </c>
      <c r="M5655" s="4" t="s">
        <v>31</v>
      </c>
    </row>
    <row r="5656" customFormat="false" ht="15.75" hidden="false" customHeight="true" outlineLevel="0" collapsed="false">
      <c r="A5656" s="4" t="n">
        <v>9902</v>
      </c>
      <c r="B5656" s="4" t="s">
        <v>31146</v>
      </c>
      <c r="C5656" s="4"/>
      <c r="D5656" s="4" t="s">
        <v>31147</v>
      </c>
      <c r="E5656" s="5" t="s">
        <v>18627</v>
      </c>
      <c r="F5656" s="4" t="s">
        <v>18628</v>
      </c>
      <c r="G5656" s="4" t="s">
        <v>611</v>
      </c>
      <c r="H5656" s="5" t="s">
        <v>31148</v>
      </c>
      <c r="I5656" s="4" t="s">
        <v>31149</v>
      </c>
      <c r="J5656" s="5" t="n">
        <f aca="false">LEN(K5656)</f>
        <v>18</v>
      </c>
      <c r="K5656" s="6" t="s">
        <v>31150</v>
      </c>
      <c r="L5656" s="4" t="s">
        <v>66</v>
      </c>
      <c r="M5656" s="4" t="s">
        <v>10060</v>
      </c>
    </row>
    <row r="5657" customFormat="false" ht="15.75" hidden="false" customHeight="true" outlineLevel="0" collapsed="false">
      <c r="A5657" s="4" t="n">
        <v>9921</v>
      </c>
      <c r="B5657" s="4" t="s">
        <v>31151</v>
      </c>
      <c r="C5657" s="4"/>
      <c r="D5657" s="4" t="s">
        <v>31152</v>
      </c>
      <c r="E5657" s="5" t="s">
        <v>8190</v>
      </c>
      <c r="F5657" s="4" t="s">
        <v>8191</v>
      </c>
      <c r="G5657" s="4" t="s">
        <v>611</v>
      </c>
      <c r="H5657" s="5" t="s">
        <v>31153</v>
      </c>
      <c r="I5657" s="4" t="s">
        <v>613</v>
      </c>
      <c r="J5657" s="5" t="n">
        <f aca="false">LEN(K5657)</f>
        <v>18</v>
      </c>
      <c r="K5657" s="6" t="s">
        <v>30722</v>
      </c>
      <c r="L5657" s="4" t="s">
        <v>66</v>
      </c>
      <c r="M5657" s="4" t="s">
        <v>828</v>
      </c>
    </row>
    <row r="5658" customFormat="false" ht="27.75" hidden="false" customHeight="true" outlineLevel="0" collapsed="false">
      <c r="A5658" s="4" t="n">
        <v>9933</v>
      </c>
      <c r="B5658" s="4" t="s">
        <v>31154</v>
      </c>
      <c r="C5658" s="4"/>
      <c r="D5658" s="4" t="s">
        <v>31155</v>
      </c>
      <c r="E5658" s="5" t="s">
        <v>31156</v>
      </c>
      <c r="F5658" s="4" t="s">
        <v>31157</v>
      </c>
      <c r="G5658" s="4" t="s">
        <v>611</v>
      </c>
      <c r="H5658" s="5" t="s">
        <v>31158</v>
      </c>
      <c r="I5658" s="7" t="s">
        <v>31159</v>
      </c>
      <c r="J5658" s="5" t="n">
        <f aca="false">LEN(K5658)</f>
        <v>18</v>
      </c>
      <c r="K5658" s="6" t="s">
        <v>31160</v>
      </c>
      <c r="L5658" s="4" t="s">
        <v>21</v>
      </c>
      <c r="M5658" s="4" t="s">
        <v>317</v>
      </c>
    </row>
    <row r="5659" customFormat="false" ht="15.75" hidden="false" customHeight="true" outlineLevel="0" collapsed="false">
      <c r="A5659" s="4" t="n">
        <v>9935</v>
      </c>
      <c r="B5659" s="4" t="s">
        <v>31161</v>
      </c>
      <c r="C5659" s="4"/>
      <c r="D5659" s="4" t="s">
        <v>31162</v>
      </c>
      <c r="E5659" s="5" t="s">
        <v>31163</v>
      </c>
      <c r="F5659" s="4" t="s">
        <v>31164</v>
      </c>
      <c r="G5659" s="4" t="s">
        <v>611</v>
      </c>
      <c r="H5659" s="5" t="s">
        <v>31165</v>
      </c>
      <c r="I5659" s="4" t="s">
        <v>31166</v>
      </c>
      <c r="J5659" s="5" t="n">
        <f aca="false">LEN(K5659)</f>
        <v>18</v>
      </c>
      <c r="K5659" s="6" t="s">
        <v>31167</v>
      </c>
      <c r="L5659" s="4" t="s">
        <v>66</v>
      </c>
      <c r="M5659" s="4" t="s">
        <v>336</v>
      </c>
    </row>
    <row r="5660" customFormat="false" ht="15.75" hidden="false" customHeight="true" outlineLevel="0" collapsed="false">
      <c r="A5660" s="4" t="n">
        <v>9962</v>
      </c>
      <c r="B5660" s="4" t="s">
        <v>31168</v>
      </c>
      <c r="C5660" s="4"/>
      <c r="D5660" s="4" t="s">
        <v>31169</v>
      </c>
      <c r="E5660" s="5" t="s">
        <v>6694</v>
      </c>
      <c r="F5660" s="4" t="s">
        <v>1782</v>
      </c>
      <c r="G5660" s="4" t="s">
        <v>620</v>
      </c>
      <c r="H5660" s="5" t="s">
        <v>31170</v>
      </c>
      <c r="I5660" s="4" t="s">
        <v>31171</v>
      </c>
      <c r="J5660" s="5" t="n">
        <f aca="false">LEN(K5660)</f>
        <v>18</v>
      </c>
      <c r="K5660" s="6" t="s">
        <v>31172</v>
      </c>
      <c r="L5660" s="4" t="s">
        <v>66</v>
      </c>
      <c r="M5660" s="4" t="s">
        <v>31</v>
      </c>
    </row>
    <row r="5661" customFormat="false" ht="15.75" hidden="false" customHeight="true" outlineLevel="0" collapsed="false">
      <c r="A5661" s="4" t="n">
        <v>9964</v>
      </c>
      <c r="B5661" s="4" t="s">
        <v>31173</v>
      </c>
      <c r="C5661" s="4"/>
      <c r="D5661" s="4" t="s">
        <v>31174</v>
      </c>
      <c r="E5661" s="5" t="s">
        <v>15302</v>
      </c>
      <c r="F5661" s="4" t="s">
        <v>1261</v>
      </c>
      <c r="G5661" s="4" t="s">
        <v>620</v>
      </c>
      <c r="H5661" s="5" t="s">
        <v>31175</v>
      </c>
      <c r="I5661" s="4" t="s">
        <v>31176</v>
      </c>
      <c r="J5661" s="5" t="n">
        <f aca="false">LEN(K5661)</f>
        <v>18</v>
      </c>
      <c r="K5661" s="6" t="s">
        <v>31177</v>
      </c>
      <c r="L5661" s="4" t="s">
        <v>78</v>
      </c>
      <c r="M5661" s="4" t="s">
        <v>31</v>
      </c>
    </row>
    <row r="5662" customFormat="false" ht="15.75" hidden="false" customHeight="true" outlineLevel="0" collapsed="false">
      <c r="A5662" s="4" t="n">
        <v>9973</v>
      </c>
      <c r="B5662" s="4" t="s">
        <v>31178</v>
      </c>
      <c r="C5662" s="4"/>
      <c r="D5662" s="4" t="s">
        <v>12500</v>
      </c>
      <c r="E5662" s="5" t="s">
        <v>31179</v>
      </c>
      <c r="F5662" s="4" t="s">
        <v>31180</v>
      </c>
      <c r="G5662" s="4" t="s">
        <v>620</v>
      </c>
      <c r="H5662" s="5" t="s">
        <v>31181</v>
      </c>
      <c r="I5662" s="4" t="s">
        <v>31182</v>
      </c>
      <c r="J5662" s="5" t="n">
        <f aca="false">LEN(K5662)</f>
        <v>18</v>
      </c>
      <c r="K5662" s="10" t="s">
        <v>31183</v>
      </c>
      <c r="L5662" s="4" t="s">
        <v>57</v>
      </c>
      <c r="M5662" s="4" t="s">
        <v>336</v>
      </c>
    </row>
    <row r="5663" customFormat="false" ht="15.75" hidden="false" customHeight="true" outlineLevel="0" collapsed="false">
      <c r="A5663" s="4" t="n">
        <v>9977</v>
      </c>
      <c r="B5663" s="4" t="s">
        <v>31184</v>
      </c>
      <c r="C5663" s="4"/>
      <c r="D5663" s="4" t="s">
        <v>31185</v>
      </c>
      <c r="E5663" s="5" t="s">
        <v>10169</v>
      </c>
      <c r="F5663" s="4" t="s">
        <v>1261</v>
      </c>
      <c r="G5663" s="4" t="s">
        <v>620</v>
      </c>
      <c r="H5663" s="5" t="s">
        <v>31186</v>
      </c>
      <c r="I5663" s="4" t="s">
        <v>31187</v>
      </c>
      <c r="J5663" s="5" t="n">
        <f aca="false">LEN(K5663)</f>
        <v>18</v>
      </c>
      <c r="K5663" s="6" t="s">
        <v>31188</v>
      </c>
      <c r="L5663" s="4" t="s">
        <v>21</v>
      </c>
      <c r="M5663" s="4" t="s">
        <v>31</v>
      </c>
    </row>
    <row r="5664" customFormat="false" ht="15.75" hidden="false" customHeight="true" outlineLevel="0" collapsed="false">
      <c r="A5664" s="4" t="n">
        <v>9981</v>
      </c>
      <c r="B5664" s="4" t="s">
        <v>31189</v>
      </c>
      <c r="C5664" s="4"/>
      <c r="D5664" s="4" t="s">
        <v>31190</v>
      </c>
      <c r="E5664" s="5" t="s">
        <v>31191</v>
      </c>
      <c r="F5664" s="4" t="s">
        <v>1261</v>
      </c>
      <c r="G5664" s="4" t="s">
        <v>620</v>
      </c>
      <c r="H5664" s="5" t="s">
        <v>31192</v>
      </c>
      <c r="I5664" s="4" t="str">
        <f aca="false">IFERROR(__xludf.dummyfunction("""info@""&amp;LOWER(REGEXREPLACE(B5664,""[^A-Za-z0-9]"",""""))&amp;"".com"""),"info@acebosazabache.com")</f>
        <v>info@acebosazabache.com</v>
      </c>
      <c r="J5664" s="5" t="n">
        <f aca="false">LEN(K5664)</f>
        <v>18</v>
      </c>
      <c r="K5664" s="6" t="s">
        <v>31193</v>
      </c>
      <c r="L5664" s="4" t="s">
        <v>21</v>
      </c>
      <c r="M5664" s="4" t="s">
        <v>1700</v>
      </c>
    </row>
    <row r="5665" customFormat="false" ht="15.75" hidden="false" customHeight="true" outlineLevel="0" collapsed="false">
      <c r="A5665" s="4" t="n">
        <v>10007</v>
      </c>
      <c r="B5665" s="4" t="s">
        <v>23383</v>
      </c>
      <c r="C5665" s="4"/>
      <c r="D5665" s="4" t="s">
        <v>31194</v>
      </c>
      <c r="E5665" s="5" t="s">
        <v>31195</v>
      </c>
      <c r="F5665" s="4" t="s">
        <v>1261</v>
      </c>
      <c r="G5665" s="4" t="s">
        <v>620</v>
      </c>
      <c r="H5665" s="5" t="s">
        <v>31196</v>
      </c>
      <c r="I5665" s="4" t="s">
        <v>31197</v>
      </c>
      <c r="J5665" s="5" t="n">
        <f aca="false">LEN(K5665)</f>
        <v>18</v>
      </c>
      <c r="K5665" s="5" t="s">
        <v>31198</v>
      </c>
      <c r="L5665" s="4" t="s">
        <v>78</v>
      </c>
      <c r="M5665" s="4" t="s">
        <v>2429</v>
      </c>
    </row>
    <row r="5666" customFormat="false" ht="15.75" hidden="false" customHeight="true" outlineLevel="0" collapsed="false">
      <c r="A5666" s="4" t="n">
        <v>10099</v>
      </c>
      <c r="B5666" s="4" t="s">
        <v>31199</v>
      </c>
      <c r="C5666" s="4"/>
      <c r="D5666" s="4" t="s">
        <v>31200</v>
      </c>
      <c r="E5666" s="5" t="s">
        <v>5346</v>
      </c>
      <c r="F5666" s="4" t="s">
        <v>619</v>
      </c>
      <c r="G5666" s="4" t="s">
        <v>620</v>
      </c>
      <c r="H5666" s="5" t="s">
        <v>31201</v>
      </c>
      <c r="I5666" s="4" t="s">
        <v>31202</v>
      </c>
      <c r="J5666" s="5" t="n">
        <f aca="false">LEN(K5666)</f>
        <v>18</v>
      </c>
      <c r="K5666" s="6" t="s">
        <v>31203</v>
      </c>
      <c r="L5666" s="4" t="s">
        <v>57</v>
      </c>
      <c r="M5666" s="4" t="s">
        <v>368</v>
      </c>
    </row>
    <row r="5667" customFormat="false" ht="15.75" hidden="false" customHeight="true" outlineLevel="0" collapsed="false">
      <c r="A5667" s="4" t="n">
        <v>10101</v>
      </c>
      <c r="B5667" s="4" t="s">
        <v>31204</v>
      </c>
      <c r="C5667" s="4"/>
      <c r="D5667" s="4" t="s">
        <v>31205</v>
      </c>
      <c r="E5667" s="5" t="s">
        <v>1440</v>
      </c>
      <c r="F5667" s="4" t="s">
        <v>619</v>
      </c>
      <c r="G5667" s="4" t="s">
        <v>620</v>
      </c>
      <c r="H5667" s="5" t="s">
        <v>31206</v>
      </c>
      <c r="I5667" s="4" t="s">
        <v>31207</v>
      </c>
      <c r="J5667" s="5" t="n">
        <f aca="false">LEN(K5667)</f>
        <v>18</v>
      </c>
      <c r="K5667" s="6" t="s">
        <v>31208</v>
      </c>
      <c r="L5667" s="4" t="s">
        <v>31</v>
      </c>
      <c r="M5667" s="4" t="s">
        <v>359</v>
      </c>
    </row>
    <row r="5668" customFormat="false" ht="15.75" hidden="false" customHeight="true" outlineLevel="0" collapsed="false">
      <c r="A5668" s="4" t="n">
        <v>10111</v>
      </c>
      <c r="B5668" s="4" t="s">
        <v>31209</v>
      </c>
      <c r="C5668" s="4"/>
      <c r="D5668" s="4" t="s">
        <v>31210</v>
      </c>
      <c r="E5668" s="5" t="s">
        <v>1440</v>
      </c>
      <c r="F5668" s="4" t="s">
        <v>619</v>
      </c>
      <c r="G5668" s="4" t="s">
        <v>620</v>
      </c>
      <c r="H5668" s="5" t="s">
        <v>31211</v>
      </c>
      <c r="I5668" s="4" t="s">
        <v>31212</v>
      </c>
      <c r="J5668" s="5" t="n">
        <f aca="false">LEN(K5668)</f>
        <v>18</v>
      </c>
      <c r="K5668" s="6" t="s">
        <v>31213</v>
      </c>
      <c r="L5668" s="4" t="s">
        <v>78</v>
      </c>
      <c r="M5668" s="4" t="s">
        <v>794</v>
      </c>
    </row>
    <row r="5669" customFormat="false" ht="15.75" hidden="false" customHeight="true" outlineLevel="0" collapsed="false">
      <c r="A5669" s="4" t="n">
        <v>10112</v>
      </c>
      <c r="B5669" s="4" t="s">
        <v>31214</v>
      </c>
      <c r="C5669" s="4"/>
      <c r="D5669" s="4" t="s">
        <v>31215</v>
      </c>
      <c r="E5669" s="5" t="s">
        <v>5346</v>
      </c>
      <c r="F5669" s="4" t="s">
        <v>619</v>
      </c>
      <c r="G5669" s="4" t="s">
        <v>620</v>
      </c>
      <c r="H5669" s="5" t="s">
        <v>31216</v>
      </c>
      <c r="I5669" s="4" t="s">
        <v>31217</v>
      </c>
      <c r="J5669" s="5" t="n">
        <f aca="false">LEN(K5669)</f>
        <v>18</v>
      </c>
      <c r="K5669" s="6" t="s">
        <v>31218</v>
      </c>
      <c r="L5669" s="4" t="s">
        <v>78</v>
      </c>
      <c r="M5669" s="4" t="s">
        <v>467</v>
      </c>
    </row>
    <row r="5670" customFormat="false" ht="15.75" hidden="false" customHeight="true" outlineLevel="0" collapsed="false">
      <c r="A5670" s="4" t="n">
        <v>10143</v>
      </c>
      <c r="B5670" s="4" t="s">
        <v>31219</v>
      </c>
      <c r="C5670" s="4"/>
      <c r="D5670" s="4" t="s">
        <v>31220</v>
      </c>
      <c r="E5670" s="5" t="s">
        <v>15332</v>
      </c>
      <c r="F5670" s="4" t="s">
        <v>18689</v>
      </c>
      <c r="G5670" s="4" t="s">
        <v>620</v>
      </c>
      <c r="H5670" s="5" t="s">
        <v>31221</v>
      </c>
      <c r="I5670" s="4" t="s">
        <v>31222</v>
      </c>
      <c r="J5670" s="5" t="n">
        <f aca="false">LEN(K5670)</f>
        <v>18</v>
      </c>
      <c r="K5670" s="6" t="s">
        <v>31223</v>
      </c>
      <c r="L5670" s="4" t="s">
        <v>21</v>
      </c>
      <c r="M5670" s="4" t="s">
        <v>326</v>
      </c>
    </row>
    <row r="5671" customFormat="false" ht="15.75" hidden="false" customHeight="true" outlineLevel="0" collapsed="false">
      <c r="A5671" s="4" t="n">
        <v>10159</v>
      </c>
      <c r="B5671" s="4" t="s">
        <v>31224</v>
      </c>
      <c r="C5671" s="4"/>
      <c r="D5671" s="4" t="s">
        <v>31225</v>
      </c>
      <c r="E5671" s="5" t="s">
        <v>10467</v>
      </c>
      <c r="F5671" s="4" t="s">
        <v>10468</v>
      </c>
      <c r="G5671" s="4" t="s">
        <v>620</v>
      </c>
      <c r="H5671" s="5" t="s">
        <v>31226</v>
      </c>
      <c r="I5671" s="7" t="s">
        <v>31227</v>
      </c>
      <c r="J5671" s="5" t="n">
        <f aca="false">LEN(K5671)</f>
        <v>18</v>
      </c>
      <c r="K5671" s="6" t="s">
        <v>31228</v>
      </c>
      <c r="L5671" s="4" t="s">
        <v>66</v>
      </c>
      <c r="M5671" s="4" t="s">
        <v>381</v>
      </c>
    </row>
    <row r="5672" customFormat="false" ht="15.75" hidden="false" customHeight="true" outlineLevel="0" collapsed="false">
      <c r="A5672" s="4" t="n">
        <v>10165</v>
      </c>
      <c r="B5672" s="4" t="s">
        <v>31229</v>
      </c>
      <c r="C5672" s="4"/>
      <c r="D5672" s="4" t="s">
        <v>31230</v>
      </c>
      <c r="E5672" s="5" t="s">
        <v>31231</v>
      </c>
      <c r="F5672" s="4" t="s">
        <v>2621</v>
      </c>
      <c r="G5672" s="4" t="s">
        <v>620</v>
      </c>
      <c r="H5672" s="5" t="s">
        <v>31232</v>
      </c>
      <c r="I5672" s="4" t="str">
        <f aca="false">IFERROR(__xludf.dummyfunction("""info@""&amp;LOWER(REGEXREPLACE(B5672,""[^A-Za-z0-9]"",""""))&amp;"".com"""),"info@villaauristela.com")</f>
        <v>info@villaauristela.com</v>
      </c>
      <c r="J5672" s="5" t="n">
        <f aca="false">LEN(K5672)</f>
        <v>18</v>
      </c>
      <c r="K5672" s="10" t="s">
        <v>31233</v>
      </c>
      <c r="L5672" s="4" t="s">
        <v>31</v>
      </c>
      <c r="M5672" s="4" t="s">
        <v>22</v>
      </c>
    </row>
    <row r="5673" customFormat="false" ht="15.75" hidden="false" customHeight="true" outlineLevel="0" collapsed="false">
      <c r="A5673" s="4" t="n">
        <v>10180</v>
      </c>
      <c r="B5673" s="4" t="s">
        <v>31234</v>
      </c>
      <c r="C5673" s="4"/>
      <c r="D5673" s="4" t="s">
        <v>31235</v>
      </c>
      <c r="E5673" s="5" t="s">
        <v>31236</v>
      </c>
      <c r="F5673" s="4" t="s">
        <v>31237</v>
      </c>
      <c r="G5673" s="4" t="s">
        <v>620</v>
      </c>
      <c r="H5673" s="5" t="s">
        <v>31238</v>
      </c>
      <c r="I5673" s="4" t="s">
        <v>31239</v>
      </c>
      <c r="J5673" s="5" t="n">
        <f aca="false">LEN(K5673)</f>
        <v>18</v>
      </c>
      <c r="K5673" s="10" t="s">
        <v>31240</v>
      </c>
      <c r="L5673" s="4" t="s">
        <v>21</v>
      </c>
      <c r="M5673" s="4" t="s">
        <v>877</v>
      </c>
    </row>
    <row r="5674" customFormat="false" ht="15.75" hidden="false" customHeight="true" outlineLevel="0" collapsed="false">
      <c r="A5674" s="4" t="n">
        <v>10206</v>
      </c>
      <c r="B5674" s="4" t="s">
        <v>31241</v>
      </c>
      <c r="C5674" s="4"/>
      <c r="D5674" s="4" t="s">
        <v>31242</v>
      </c>
      <c r="E5674" s="5" t="s">
        <v>22258</v>
      </c>
      <c r="F5674" s="4" t="s">
        <v>22259</v>
      </c>
      <c r="G5674" s="4" t="s">
        <v>620</v>
      </c>
      <c r="H5674" s="5" t="s">
        <v>31243</v>
      </c>
      <c r="I5674" s="4" t="s">
        <v>31244</v>
      </c>
      <c r="J5674" s="5" t="n">
        <f aca="false">LEN(K5674)</f>
        <v>18</v>
      </c>
      <c r="K5674" s="10" t="s">
        <v>31245</v>
      </c>
      <c r="L5674" s="4" t="s">
        <v>21</v>
      </c>
      <c r="M5674" s="4" t="s">
        <v>22</v>
      </c>
    </row>
    <row r="5675" customFormat="false" ht="15.75" hidden="false" customHeight="true" outlineLevel="0" collapsed="false">
      <c r="A5675" s="4" t="n">
        <v>10222</v>
      </c>
      <c r="B5675" s="4" t="s">
        <v>31246</v>
      </c>
      <c r="C5675" s="4"/>
      <c r="D5675" s="4" t="s">
        <v>31247</v>
      </c>
      <c r="E5675" s="5" t="s">
        <v>8267</v>
      </c>
      <c r="F5675" s="4" t="s">
        <v>2243</v>
      </c>
      <c r="G5675" s="4" t="s">
        <v>620</v>
      </c>
      <c r="H5675" s="5" t="s">
        <v>31248</v>
      </c>
      <c r="I5675" s="4" t="s">
        <v>31249</v>
      </c>
      <c r="J5675" s="5" t="n">
        <f aca="false">LEN(K5675)</f>
        <v>18</v>
      </c>
      <c r="K5675" s="6" t="s">
        <v>31250</v>
      </c>
      <c r="L5675" s="4" t="s">
        <v>78</v>
      </c>
      <c r="M5675" s="4" t="s">
        <v>996</v>
      </c>
    </row>
    <row r="5676" customFormat="false" ht="15.75" hidden="false" customHeight="true" outlineLevel="0" collapsed="false">
      <c r="A5676" s="4" t="n">
        <v>10245</v>
      </c>
      <c r="B5676" s="4" t="s">
        <v>31251</v>
      </c>
      <c r="C5676" s="4"/>
      <c r="D5676" s="4" t="s">
        <v>31252</v>
      </c>
      <c r="E5676" s="5" t="s">
        <v>31253</v>
      </c>
      <c r="F5676" s="4" t="s">
        <v>6676</v>
      </c>
      <c r="G5676" s="4" t="s">
        <v>620</v>
      </c>
      <c r="H5676" s="5" t="s">
        <v>31254</v>
      </c>
      <c r="I5676" s="4" t="s">
        <v>31255</v>
      </c>
      <c r="J5676" s="5" t="n">
        <f aca="false">LEN(K5676)</f>
        <v>18</v>
      </c>
      <c r="K5676" s="6" t="s">
        <v>31256</v>
      </c>
      <c r="L5676" s="4" t="s">
        <v>21</v>
      </c>
      <c r="M5676" s="4" t="s">
        <v>359</v>
      </c>
    </row>
    <row r="5677" customFormat="false" ht="15.75" hidden="false" customHeight="true" outlineLevel="0" collapsed="false">
      <c r="A5677" s="4" t="n">
        <v>10247</v>
      </c>
      <c r="B5677" s="4" t="s">
        <v>31257</v>
      </c>
      <c r="C5677" s="4"/>
      <c r="D5677" s="4" t="s">
        <v>31258</v>
      </c>
      <c r="E5677" s="5" t="s">
        <v>10204</v>
      </c>
      <c r="F5677" s="4" t="s">
        <v>6683</v>
      </c>
      <c r="G5677" s="4" t="s">
        <v>620</v>
      </c>
      <c r="H5677" s="5" t="s">
        <v>31259</v>
      </c>
      <c r="I5677" s="4" t="s">
        <v>31260</v>
      </c>
      <c r="J5677" s="5" t="n">
        <f aca="false">LEN(K5677)</f>
        <v>18</v>
      </c>
      <c r="K5677" s="6" t="s">
        <v>31261</v>
      </c>
      <c r="L5677" s="4" t="s">
        <v>66</v>
      </c>
      <c r="M5677" s="4" t="s">
        <v>31</v>
      </c>
    </row>
    <row r="5678" customFormat="false" ht="15.75" hidden="false" customHeight="true" outlineLevel="0" collapsed="false">
      <c r="A5678" s="4" t="n">
        <v>10248</v>
      </c>
      <c r="B5678" s="4" t="s">
        <v>31262</v>
      </c>
      <c r="C5678" s="4"/>
      <c r="D5678" s="4" t="s">
        <v>31263</v>
      </c>
      <c r="E5678" s="5" t="s">
        <v>10204</v>
      </c>
      <c r="F5678" s="4" t="s">
        <v>6683</v>
      </c>
      <c r="G5678" s="4" t="s">
        <v>620</v>
      </c>
      <c r="H5678" s="5" t="s">
        <v>31264</v>
      </c>
      <c r="I5678" s="4" t="s">
        <v>31265</v>
      </c>
      <c r="J5678" s="5" t="n">
        <f aca="false">LEN(K5678)</f>
        <v>18</v>
      </c>
      <c r="K5678" s="6" t="s">
        <v>31266</v>
      </c>
      <c r="L5678" s="4" t="s">
        <v>78</v>
      </c>
      <c r="M5678" s="4" t="s">
        <v>877</v>
      </c>
    </row>
    <row r="5679" customFormat="false" ht="15.75" hidden="false" customHeight="true" outlineLevel="0" collapsed="false">
      <c r="A5679" s="4" t="n">
        <v>10271</v>
      </c>
      <c r="B5679" s="4" t="s">
        <v>31267</v>
      </c>
      <c r="C5679" s="4"/>
      <c r="D5679" s="4" t="s">
        <v>31268</v>
      </c>
      <c r="E5679" s="5" t="s">
        <v>31269</v>
      </c>
      <c r="F5679" s="4" t="s">
        <v>31267</v>
      </c>
      <c r="G5679" s="4" t="s">
        <v>620</v>
      </c>
      <c r="H5679" s="5" t="s">
        <v>31270</v>
      </c>
      <c r="I5679" s="4" t="s">
        <v>31271</v>
      </c>
      <c r="J5679" s="5" t="n">
        <f aca="false">LEN(K5679)</f>
        <v>18</v>
      </c>
      <c r="K5679" s="6" t="s">
        <v>31272</v>
      </c>
      <c r="L5679" s="4" t="s">
        <v>78</v>
      </c>
      <c r="M5679" s="4" t="s">
        <v>32</v>
      </c>
    </row>
    <row r="5680" customFormat="false" ht="15.75" hidden="false" customHeight="true" outlineLevel="0" collapsed="false">
      <c r="A5680" s="4" t="n">
        <v>10275</v>
      </c>
      <c r="B5680" s="4" t="s">
        <v>31273</v>
      </c>
      <c r="C5680" s="4"/>
      <c r="D5680" s="4" t="s">
        <v>31274</v>
      </c>
      <c r="E5680" s="5" t="s">
        <v>15302</v>
      </c>
      <c r="F5680" s="4" t="s">
        <v>1261</v>
      </c>
      <c r="G5680" s="4" t="s">
        <v>620</v>
      </c>
      <c r="H5680" s="5" t="s">
        <v>31275</v>
      </c>
      <c r="I5680" s="7" t="s">
        <v>31276</v>
      </c>
      <c r="J5680" s="5" t="n">
        <f aca="false">LEN(K5680)</f>
        <v>18</v>
      </c>
      <c r="K5680" s="6" t="s">
        <v>31277</v>
      </c>
      <c r="L5680" s="4" t="s">
        <v>78</v>
      </c>
      <c r="M5680" s="4" t="s">
        <v>577</v>
      </c>
    </row>
    <row r="5681" customFormat="false" ht="15.75" hidden="false" customHeight="true" outlineLevel="0" collapsed="false">
      <c r="A5681" s="4" t="n">
        <v>10284</v>
      </c>
      <c r="B5681" s="4" t="s">
        <v>31278</v>
      </c>
      <c r="C5681" s="4"/>
      <c r="D5681" s="4" t="s">
        <v>31279</v>
      </c>
      <c r="E5681" s="5" t="s">
        <v>4432</v>
      </c>
      <c r="F5681" s="4" t="s">
        <v>4433</v>
      </c>
      <c r="G5681" s="4" t="s">
        <v>620</v>
      </c>
      <c r="H5681" s="5" t="s">
        <v>31280</v>
      </c>
      <c r="I5681" s="4" t="str">
        <f aca="false">IFERROR(__xludf.dummyfunction("""info@""&amp;LOWER(REGEXREPLACE(B5681,""[^A-Za-z0-9]"",""""))&amp;"".com"""),"info@lacruzdepienzu.com")</f>
        <v>info@lacruzdepienzu.com</v>
      </c>
      <c r="J5681" s="5" t="n">
        <f aca="false">LEN(K5681)</f>
        <v>18</v>
      </c>
      <c r="K5681" s="6" t="s">
        <v>31281</v>
      </c>
      <c r="L5681" s="4" t="s">
        <v>31</v>
      </c>
      <c r="M5681" s="4" t="s">
        <v>929</v>
      </c>
    </row>
    <row r="5682" customFormat="false" ht="15.75" hidden="false" customHeight="true" outlineLevel="0" collapsed="false">
      <c r="A5682" s="4" t="n">
        <v>10285</v>
      </c>
      <c r="B5682" s="4" t="s">
        <v>31282</v>
      </c>
      <c r="C5682" s="4"/>
      <c r="D5682" s="4" t="s">
        <v>31283</v>
      </c>
      <c r="E5682" s="5" t="s">
        <v>31284</v>
      </c>
      <c r="F5682" s="4" t="s">
        <v>3640</v>
      </c>
      <c r="G5682" s="4" t="s">
        <v>620</v>
      </c>
      <c r="H5682" s="5" t="s">
        <v>31285</v>
      </c>
      <c r="I5682" s="4" t="s">
        <v>31286</v>
      </c>
      <c r="J5682" s="5" t="n">
        <f aca="false">LEN(K5682)</f>
        <v>18</v>
      </c>
      <c r="K5682" s="6" t="s">
        <v>31287</v>
      </c>
      <c r="L5682" s="4" t="s">
        <v>66</v>
      </c>
      <c r="M5682" s="4" t="s">
        <v>32</v>
      </c>
    </row>
    <row r="5683" customFormat="false" ht="15.75" hidden="false" customHeight="true" outlineLevel="0" collapsed="false">
      <c r="A5683" s="4" t="n">
        <v>10286</v>
      </c>
      <c r="B5683" s="4" t="s">
        <v>31288</v>
      </c>
      <c r="C5683" s="4"/>
      <c r="D5683" s="4" t="s">
        <v>31289</v>
      </c>
      <c r="E5683" s="5" t="s">
        <v>4432</v>
      </c>
      <c r="F5683" s="4" t="s">
        <v>4433</v>
      </c>
      <c r="G5683" s="4" t="s">
        <v>620</v>
      </c>
      <c r="H5683" s="5" t="s">
        <v>31290</v>
      </c>
      <c r="I5683" s="4" t="s">
        <v>31291</v>
      </c>
      <c r="J5683" s="5" t="n">
        <f aca="false">LEN(K5683)</f>
        <v>18</v>
      </c>
      <c r="K5683" s="6" t="s">
        <v>31292</v>
      </c>
      <c r="L5683" s="4" t="s">
        <v>66</v>
      </c>
      <c r="M5683" s="4" t="s">
        <v>336</v>
      </c>
    </row>
    <row r="5684" customFormat="false" ht="15.75" hidden="false" customHeight="true" outlineLevel="0" collapsed="false">
      <c r="A5684" s="4" t="n">
        <v>10316</v>
      </c>
      <c r="B5684" s="4" t="s">
        <v>31293</v>
      </c>
      <c r="C5684" s="4"/>
      <c r="D5684" s="4" t="s">
        <v>31294</v>
      </c>
      <c r="E5684" s="5" t="s">
        <v>31295</v>
      </c>
      <c r="F5684" s="4" t="s">
        <v>1287</v>
      </c>
      <c r="G5684" s="4" t="s">
        <v>620</v>
      </c>
      <c r="H5684" s="5" t="s">
        <v>31296</v>
      </c>
      <c r="I5684" s="4" t="s">
        <v>31297</v>
      </c>
      <c r="J5684" s="5" t="n">
        <f aca="false">LEN(K5684)</f>
        <v>18</v>
      </c>
      <c r="K5684" s="10" t="s">
        <v>31298</v>
      </c>
      <c r="L5684" s="4" t="s">
        <v>57</v>
      </c>
      <c r="M5684" s="4" t="s">
        <v>31</v>
      </c>
    </row>
    <row r="5685" customFormat="false" ht="15.75" hidden="false" customHeight="true" outlineLevel="0" collapsed="false">
      <c r="A5685" s="4" t="n">
        <v>10318</v>
      </c>
      <c r="B5685" s="4" t="s">
        <v>31299</v>
      </c>
      <c r="C5685" s="4"/>
      <c r="D5685" s="4" t="s">
        <v>31300</v>
      </c>
      <c r="E5685" s="5" t="s">
        <v>1286</v>
      </c>
      <c r="F5685" s="4" t="s">
        <v>22265</v>
      </c>
      <c r="G5685" s="4" t="s">
        <v>620</v>
      </c>
      <c r="H5685" s="5" t="s">
        <v>31301</v>
      </c>
      <c r="I5685" s="4" t="s">
        <v>31302</v>
      </c>
      <c r="J5685" s="5" t="n">
        <f aca="false">LEN(K5685)</f>
        <v>18</v>
      </c>
      <c r="K5685" s="10" t="s">
        <v>31303</v>
      </c>
      <c r="L5685" s="4" t="s">
        <v>31</v>
      </c>
      <c r="M5685" s="4" t="s">
        <v>2097</v>
      </c>
    </row>
    <row r="5686" customFormat="false" ht="15.75" hidden="false" customHeight="true" outlineLevel="0" collapsed="false">
      <c r="A5686" s="4" t="n">
        <v>10339</v>
      </c>
      <c r="B5686" s="4" t="s">
        <v>31304</v>
      </c>
      <c r="C5686" s="4"/>
      <c r="D5686" s="4" t="s">
        <v>31305</v>
      </c>
      <c r="E5686" s="5" t="s">
        <v>3122</v>
      </c>
      <c r="F5686" s="4" t="s">
        <v>2585</v>
      </c>
      <c r="G5686" s="4" t="s">
        <v>620</v>
      </c>
      <c r="H5686" s="5" t="s">
        <v>31306</v>
      </c>
      <c r="I5686" s="4" t="s">
        <v>31307</v>
      </c>
      <c r="J5686" s="5" t="n">
        <f aca="false">LEN(K5686)</f>
        <v>18</v>
      </c>
      <c r="K5686" s="6" t="s">
        <v>31308</v>
      </c>
      <c r="L5686" s="4" t="s">
        <v>78</v>
      </c>
      <c r="M5686" s="4" t="s">
        <v>996</v>
      </c>
    </row>
    <row r="5687" customFormat="false" ht="15.75" hidden="false" customHeight="true" outlineLevel="0" collapsed="false">
      <c r="A5687" s="4" t="n">
        <v>10340</v>
      </c>
      <c r="B5687" s="4" t="s">
        <v>31309</v>
      </c>
      <c r="C5687" s="4"/>
      <c r="D5687" s="4" t="s">
        <v>31310</v>
      </c>
      <c r="E5687" s="5" t="s">
        <v>31311</v>
      </c>
      <c r="F5687" s="4" t="s">
        <v>2585</v>
      </c>
      <c r="G5687" s="4" t="s">
        <v>620</v>
      </c>
      <c r="H5687" s="5" t="s">
        <v>31312</v>
      </c>
      <c r="I5687" s="4" t="s">
        <v>31313</v>
      </c>
      <c r="J5687" s="5" t="n">
        <f aca="false">LEN(K5687)</f>
        <v>18</v>
      </c>
      <c r="K5687" s="6" t="s">
        <v>31314</v>
      </c>
      <c r="L5687" s="4" t="s">
        <v>21</v>
      </c>
      <c r="M5687" s="4" t="s">
        <v>186</v>
      </c>
    </row>
    <row r="5688" customFormat="false" ht="15.75" hidden="false" customHeight="true" outlineLevel="0" collapsed="false">
      <c r="A5688" s="4" t="n">
        <v>10342</v>
      </c>
      <c r="B5688" s="4" t="s">
        <v>31315</v>
      </c>
      <c r="C5688" s="4"/>
      <c r="D5688" s="4" t="s">
        <v>31316</v>
      </c>
      <c r="E5688" s="5" t="s">
        <v>31317</v>
      </c>
      <c r="F5688" s="4" t="s">
        <v>26694</v>
      </c>
      <c r="G5688" s="4" t="s">
        <v>620</v>
      </c>
      <c r="H5688" s="5" t="s">
        <v>31318</v>
      </c>
      <c r="I5688" s="7" t="str">
        <f aca="false">IFERROR(__xludf.dummyfunction("""info@""&amp;LOWER(REGEXREPLACE(B5688,""[^A-Za-z0-9]"",""""))&amp;"".com"""),"info@casonadelbusto.com")</f>
        <v>info@casonadelbusto.com</v>
      </c>
      <c r="J5688" s="5" t="n">
        <f aca="false">LEN(K5688)</f>
        <v>18</v>
      </c>
      <c r="K5688" s="6" t="s">
        <v>31319</v>
      </c>
      <c r="L5688" s="4" t="s">
        <v>31</v>
      </c>
      <c r="M5688" s="4" t="s">
        <v>1063</v>
      </c>
    </row>
    <row r="5689" customFormat="false" ht="15.75" hidden="false" customHeight="true" outlineLevel="0" collapsed="false">
      <c r="A5689" s="4" t="n">
        <v>10344</v>
      </c>
      <c r="B5689" s="4" t="s">
        <v>31320</v>
      </c>
      <c r="C5689" s="4"/>
      <c r="D5689" s="4" t="s">
        <v>6681</v>
      </c>
      <c r="E5689" s="5" t="s">
        <v>31321</v>
      </c>
      <c r="F5689" s="4" t="s">
        <v>31322</v>
      </c>
      <c r="G5689" s="4" t="s">
        <v>620</v>
      </c>
      <c r="H5689" s="5" t="s">
        <v>31323</v>
      </c>
      <c r="I5689" s="4" t="str">
        <f aca="false">IFERROR(__xludf.dummyfunction("""info@""&amp;LOWER(REGEXREPLACE(B5689,""[^A-Za-z0-9]"",""""))&amp;"".com"""),"info@miradordelnaln.com")</f>
        <v>info@miradordelnaln.com</v>
      </c>
      <c r="J5689" s="5" t="n">
        <f aca="false">LEN(K5689)</f>
        <v>18</v>
      </c>
      <c r="K5689" s="10" t="s">
        <v>31324</v>
      </c>
      <c r="L5689" s="4" t="s">
        <v>66</v>
      </c>
      <c r="M5689" s="4" t="s">
        <v>22</v>
      </c>
    </row>
    <row r="5690" customFormat="false" ht="15.75" hidden="false" customHeight="true" outlineLevel="0" collapsed="false">
      <c r="A5690" s="4" t="n">
        <v>10351</v>
      </c>
      <c r="B5690" s="4" t="s">
        <v>31325</v>
      </c>
      <c r="C5690" s="4"/>
      <c r="D5690" s="4" t="s">
        <v>31326</v>
      </c>
      <c r="E5690" s="5" t="s">
        <v>22334</v>
      </c>
      <c r="F5690" s="4" t="s">
        <v>8280</v>
      </c>
      <c r="G5690" s="4" t="s">
        <v>620</v>
      </c>
      <c r="H5690" s="5" t="s">
        <v>31327</v>
      </c>
      <c r="I5690" s="4" t="s">
        <v>31328</v>
      </c>
      <c r="J5690" s="5" t="n">
        <f aca="false">LEN(K5690)</f>
        <v>18</v>
      </c>
      <c r="K5690" s="10" t="s">
        <v>31329</v>
      </c>
      <c r="L5690" s="4" t="s">
        <v>21</v>
      </c>
      <c r="M5690" s="4" t="s">
        <v>133</v>
      </c>
    </row>
    <row r="5691" customFormat="false" ht="15.75" hidden="false" customHeight="true" outlineLevel="0" collapsed="false">
      <c r="A5691" s="4" t="n">
        <v>10354</v>
      </c>
      <c r="B5691" s="4" t="s">
        <v>31330</v>
      </c>
      <c r="C5691" s="4"/>
      <c r="D5691" s="4" t="s">
        <v>31331</v>
      </c>
      <c r="E5691" s="5" t="s">
        <v>22334</v>
      </c>
      <c r="F5691" s="4" t="s">
        <v>8280</v>
      </c>
      <c r="G5691" s="4" t="s">
        <v>620</v>
      </c>
      <c r="H5691" s="5" t="s">
        <v>31332</v>
      </c>
      <c r="I5691" s="4" t="s">
        <v>31333</v>
      </c>
      <c r="J5691" s="5" t="n">
        <f aca="false">LEN(K5691)</f>
        <v>18</v>
      </c>
      <c r="K5691" s="6" t="s">
        <v>31334</v>
      </c>
      <c r="L5691" s="4" t="s">
        <v>66</v>
      </c>
      <c r="M5691" s="4" t="s">
        <v>1208</v>
      </c>
    </row>
    <row r="5692" customFormat="false" ht="15.75" hidden="false" customHeight="true" outlineLevel="0" collapsed="false">
      <c r="A5692" s="4" t="n">
        <v>10356</v>
      </c>
      <c r="B5692" s="4" t="s">
        <v>31335</v>
      </c>
      <c r="C5692" s="4"/>
      <c r="D5692" s="4" t="s">
        <v>31336</v>
      </c>
      <c r="E5692" s="5" t="s">
        <v>22334</v>
      </c>
      <c r="F5692" s="4" t="s">
        <v>8280</v>
      </c>
      <c r="G5692" s="4" t="s">
        <v>620</v>
      </c>
      <c r="H5692" s="5" t="s">
        <v>31337</v>
      </c>
      <c r="I5692" s="4" t="s">
        <v>31338</v>
      </c>
      <c r="J5692" s="5" t="n">
        <f aca="false">LEN(K5692)</f>
        <v>18</v>
      </c>
      <c r="K5692" s="6" t="s">
        <v>31339</v>
      </c>
      <c r="L5692" s="4" t="s">
        <v>31</v>
      </c>
      <c r="M5692" s="4" t="s">
        <v>32</v>
      </c>
    </row>
    <row r="5693" customFormat="false" ht="15.75" hidden="false" customHeight="true" outlineLevel="0" collapsed="false">
      <c r="A5693" s="4" t="n">
        <v>10358</v>
      </c>
      <c r="B5693" s="4" t="s">
        <v>31340</v>
      </c>
      <c r="C5693" s="4"/>
      <c r="D5693" s="4" t="s">
        <v>31341</v>
      </c>
      <c r="E5693" s="5" t="s">
        <v>22334</v>
      </c>
      <c r="F5693" s="4" t="s">
        <v>8280</v>
      </c>
      <c r="G5693" s="4" t="s">
        <v>620</v>
      </c>
      <c r="H5693" s="5" t="s">
        <v>31342</v>
      </c>
      <c r="I5693" s="4" t="s">
        <v>31343</v>
      </c>
      <c r="J5693" s="5" t="n">
        <f aca="false">LEN(K5693)</f>
        <v>18</v>
      </c>
      <c r="K5693" s="6" t="s">
        <v>31344</v>
      </c>
      <c r="L5693" s="4" t="s">
        <v>21</v>
      </c>
      <c r="M5693" s="4" t="s">
        <v>2890</v>
      </c>
    </row>
    <row r="5694" customFormat="false" ht="15.75" hidden="false" customHeight="true" outlineLevel="0" collapsed="false">
      <c r="A5694" s="4" t="n">
        <v>10357</v>
      </c>
      <c r="B5694" s="4" t="s">
        <v>31340</v>
      </c>
      <c r="C5694" s="4"/>
      <c r="D5694" s="4" t="s">
        <v>31345</v>
      </c>
      <c r="E5694" s="5" t="s">
        <v>22334</v>
      </c>
      <c r="F5694" s="4" t="s">
        <v>8280</v>
      </c>
      <c r="G5694" s="4" t="s">
        <v>620</v>
      </c>
      <c r="H5694" s="5" t="s">
        <v>31342</v>
      </c>
      <c r="I5694" s="4" t="s">
        <v>31343</v>
      </c>
      <c r="J5694" s="5" t="n">
        <f aca="false">LEN(K5694)</f>
        <v>18</v>
      </c>
      <c r="K5694" s="10" t="s">
        <v>31344</v>
      </c>
      <c r="L5694" s="4" t="s">
        <v>78</v>
      </c>
      <c r="M5694" s="4" t="s">
        <v>31</v>
      </c>
    </row>
    <row r="5695" customFormat="false" ht="15.75" hidden="false" customHeight="true" outlineLevel="0" collapsed="false">
      <c r="A5695" s="4" t="n">
        <v>10394</v>
      </c>
      <c r="B5695" s="4" t="s">
        <v>26623</v>
      </c>
      <c r="C5695" s="4"/>
      <c r="D5695" s="4" t="s">
        <v>31346</v>
      </c>
      <c r="E5695" s="5" t="s">
        <v>3650</v>
      </c>
      <c r="F5695" s="4" t="s">
        <v>1782</v>
      </c>
      <c r="G5695" s="4" t="s">
        <v>620</v>
      </c>
      <c r="H5695" s="5" t="s">
        <v>31347</v>
      </c>
      <c r="I5695" s="4" t="s">
        <v>31348</v>
      </c>
      <c r="J5695" s="5" t="n">
        <f aca="false">LEN(K5695)</f>
        <v>18</v>
      </c>
      <c r="K5695" s="6" t="s">
        <v>31349</v>
      </c>
      <c r="L5695" s="4" t="s">
        <v>57</v>
      </c>
      <c r="M5695" s="4" t="s">
        <v>924</v>
      </c>
    </row>
    <row r="5696" customFormat="false" ht="15.75" hidden="false" customHeight="true" outlineLevel="0" collapsed="false">
      <c r="A5696" s="4" t="n">
        <v>10401</v>
      </c>
      <c r="B5696" s="4" t="s">
        <v>31350</v>
      </c>
      <c r="C5696" s="4"/>
      <c r="D5696" s="4" t="s">
        <v>31351</v>
      </c>
      <c r="E5696" s="5" t="s">
        <v>31352</v>
      </c>
      <c r="F5696" s="4" t="s">
        <v>15809</v>
      </c>
      <c r="G5696" s="4" t="s">
        <v>620</v>
      </c>
      <c r="H5696" s="5" t="s">
        <v>31353</v>
      </c>
      <c r="I5696" s="4" t="s">
        <v>31354</v>
      </c>
      <c r="J5696" s="5" t="n">
        <f aca="false">LEN(K5696)</f>
        <v>18</v>
      </c>
      <c r="K5696" s="10" t="s">
        <v>31355</v>
      </c>
      <c r="L5696" s="4" t="s">
        <v>21</v>
      </c>
      <c r="M5696" s="4" t="s">
        <v>31</v>
      </c>
    </row>
    <row r="5697" customFormat="false" ht="15.75" hidden="false" customHeight="true" outlineLevel="0" collapsed="false">
      <c r="A5697" s="4" t="n">
        <v>10403</v>
      </c>
      <c r="B5697" s="4" t="s">
        <v>31356</v>
      </c>
      <c r="C5697" s="4"/>
      <c r="D5697" s="4" t="s">
        <v>31357</v>
      </c>
      <c r="E5697" s="5" t="s">
        <v>26758</v>
      </c>
      <c r="F5697" s="4" t="s">
        <v>15809</v>
      </c>
      <c r="G5697" s="4" t="s">
        <v>620</v>
      </c>
      <c r="H5697" s="5" t="s">
        <v>31358</v>
      </c>
      <c r="I5697" s="7" t="s">
        <v>31359</v>
      </c>
      <c r="J5697" s="5" t="n">
        <f aca="false">LEN(K5697)</f>
        <v>18</v>
      </c>
      <c r="K5697" s="6" t="s">
        <v>31360</v>
      </c>
      <c r="L5697" s="4" t="s">
        <v>20572</v>
      </c>
      <c r="M5697" s="4" t="s">
        <v>22</v>
      </c>
    </row>
    <row r="5698" customFormat="false" ht="15.75" hidden="false" customHeight="true" outlineLevel="0" collapsed="false">
      <c r="A5698" s="4" t="n">
        <v>10405</v>
      </c>
      <c r="B5698" s="4" t="s">
        <v>31361</v>
      </c>
      <c r="C5698" s="4"/>
      <c r="D5698" s="4" t="s">
        <v>31362</v>
      </c>
      <c r="E5698" s="5" t="s">
        <v>26769</v>
      </c>
      <c r="F5698" s="4" t="s">
        <v>15809</v>
      </c>
      <c r="G5698" s="4" t="s">
        <v>620</v>
      </c>
      <c r="H5698" s="5" t="s">
        <v>31363</v>
      </c>
      <c r="I5698" s="4" t="s">
        <v>31364</v>
      </c>
      <c r="J5698" s="5" t="n">
        <f aca="false">LEN(K5698)</f>
        <v>18</v>
      </c>
      <c r="K5698" s="10" t="s">
        <v>31365</v>
      </c>
      <c r="L5698" s="4" t="s">
        <v>78</v>
      </c>
      <c r="M5698" s="4" t="s">
        <v>929</v>
      </c>
    </row>
    <row r="5699" customFormat="false" ht="15.75" hidden="false" customHeight="true" outlineLevel="0" collapsed="false">
      <c r="A5699" s="4" t="n">
        <v>10415</v>
      </c>
      <c r="B5699" s="4" t="s">
        <v>12022</v>
      </c>
      <c r="C5699" s="4"/>
      <c r="D5699" s="4" t="s">
        <v>31366</v>
      </c>
      <c r="E5699" s="5" t="s">
        <v>6700</v>
      </c>
      <c r="F5699" s="4" t="s">
        <v>3657</v>
      </c>
      <c r="G5699" s="4" t="s">
        <v>620</v>
      </c>
      <c r="H5699" s="5" t="s">
        <v>31367</v>
      </c>
      <c r="I5699" s="4" t="s">
        <v>31368</v>
      </c>
      <c r="J5699" s="5" t="n">
        <f aca="false">LEN(K5699)</f>
        <v>18</v>
      </c>
      <c r="K5699" s="6" t="s">
        <v>31369</v>
      </c>
      <c r="L5699" s="4" t="s">
        <v>31</v>
      </c>
      <c r="M5699" s="4" t="s">
        <v>967</v>
      </c>
    </row>
    <row r="5700" customFormat="false" ht="15.75" hidden="false" customHeight="true" outlineLevel="0" collapsed="false">
      <c r="A5700" s="4" t="n">
        <v>10419</v>
      </c>
      <c r="B5700" s="4" t="s">
        <v>31370</v>
      </c>
      <c r="C5700" s="4"/>
      <c r="D5700" s="4" t="s">
        <v>31371</v>
      </c>
      <c r="E5700" s="5" t="s">
        <v>6700</v>
      </c>
      <c r="F5700" s="4" t="s">
        <v>3657</v>
      </c>
      <c r="G5700" s="4" t="s">
        <v>620</v>
      </c>
      <c r="H5700" s="5" t="s">
        <v>31372</v>
      </c>
      <c r="I5700" s="4" t="s">
        <v>31373</v>
      </c>
      <c r="J5700" s="5" t="n">
        <f aca="false">LEN(K5700)</f>
        <v>18</v>
      </c>
      <c r="K5700" s="6" t="s">
        <v>31374</v>
      </c>
      <c r="L5700" s="4" t="s">
        <v>21</v>
      </c>
      <c r="M5700" s="4" t="s">
        <v>695</v>
      </c>
    </row>
    <row r="5701" customFormat="false" ht="15.75" hidden="false" customHeight="true" outlineLevel="0" collapsed="false">
      <c r="A5701" s="4" t="n">
        <v>10421</v>
      </c>
      <c r="B5701" s="4" t="s">
        <v>31375</v>
      </c>
      <c r="C5701" s="4"/>
      <c r="D5701" s="4" t="s">
        <v>31376</v>
      </c>
      <c r="E5701" s="5" t="s">
        <v>3656</v>
      </c>
      <c r="F5701" s="4" t="s">
        <v>3657</v>
      </c>
      <c r="G5701" s="4" t="s">
        <v>620</v>
      </c>
      <c r="H5701" s="5" t="s">
        <v>31377</v>
      </c>
      <c r="I5701" s="4" t="s">
        <v>31378</v>
      </c>
      <c r="J5701" s="5" t="n">
        <f aca="false">LEN(K5701)</f>
        <v>18</v>
      </c>
      <c r="K5701" s="6" t="s">
        <v>31379</v>
      </c>
      <c r="L5701" s="4" t="s">
        <v>637</v>
      </c>
      <c r="M5701" s="4" t="s">
        <v>1979</v>
      </c>
    </row>
    <row r="5702" customFormat="false" ht="15.75" hidden="false" customHeight="true" outlineLevel="0" collapsed="false">
      <c r="A5702" s="4" t="n">
        <v>10426</v>
      </c>
      <c r="B5702" s="4" t="s">
        <v>31380</v>
      </c>
      <c r="C5702" s="4"/>
      <c r="D5702" s="4" t="s">
        <v>31381</v>
      </c>
      <c r="E5702" s="5" t="s">
        <v>18767</v>
      </c>
      <c r="F5702" s="4" t="s">
        <v>3657</v>
      </c>
      <c r="G5702" s="4" t="s">
        <v>620</v>
      </c>
      <c r="H5702" s="5" t="s">
        <v>31382</v>
      </c>
      <c r="I5702" s="4" t="s">
        <v>31383</v>
      </c>
      <c r="J5702" s="5" t="n">
        <f aca="false">LEN(K5702)</f>
        <v>18</v>
      </c>
      <c r="K5702" s="10" t="s">
        <v>31384</v>
      </c>
      <c r="L5702" s="4" t="s">
        <v>31</v>
      </c>
      <c r="M5702" s="4" t="s">
        <v>3415</v>
      </c>
    </row>
    <row r="5703" customFormat="false" ht="15.75" hidden="false" customHeight="true" outlineLevel="0" collapsed="false">
      <c r="A5703" s="4" t="n">
        <v>10435</v>
      </c>
      <c r="B5703" s="4" t="s">
        <v>31385</v>
      </c>
      <c r="C5703" s="4"/>
      <c r="D5703" s="4" t="s">
        <v>31386</v>
      </c>
      <c r="E5703" s="5" t="s">
        <v>6700</v>
      </c>
      <c r="F5703" s="4" t="s">
        <v>3657</v>
      </c>
      <c r="G5703" s="4" t="s">
        <v>620</v>
      </c>
      <c r="H5703" s="5" t="s">
        <v>31387</v>
      </c>
      <c r="I5703" s="7" t="s">
        <v>31388</v>
      </c>
      <c r="J5703" s="5" t="n">
        <f aca="false">LEN(K5703)</f>
        <v>18</v>
      </c>
      <c r="K5703" s="6" t="s">
        <v>31389</v>
      </c>
      <c r="L5703" s="4" t="s">
        <v>637</v>
      </c>
      <c r="M5703" s="4" t="s">
        <v>32</v>
      </c>
    </row>
    <row r="5704" customFormat="false" ht="15.75" hidden="false" customHeight="true" outlineLevel="0" collapsed="false">
      <c r="A5704" s="4" t="n">
        <v>10447</v>
      </c>
      <c r="B5704" s="4" t="s">
        <v>31390</v>
      </c>
      <c r="C5704" s="4"/>
      <c r="D5704" s="4" t="s">
        <v>31391</v>
      </c>
      <c r="E5704" s="5" t="s">
        <v>15420</v>
      </c>
      <c r="F5704" s="4" t="s">
        <v>12517</v>
      </c>
      <c r="G5704" s="4" t="s">
        <v>620</v>
      </c>
      <c r="H5704" s="5" t="s">
        <v>31392</v>
      </c>
      <c r="I5704" s="4" t="s">
        <v>31393</v>
      </c>
      <c r="J5704" s="5" t="n">
        <f aca="false">LEN(K5704)</f>
        <v>18</v>
      </c>
      <c r="K5704" s="6" t="s">
        <v>31394</v>
      </c>
      <c r="L5704" s="4" t="s">
        <v>31</v>
      </c>
      <c r="M5704" s="4" t="s">
        <v>819</v>
      </c>
    </row>
    <row r="5705" customFormat="false" ht="15.75" hidden="false" customHeight="true" outlineLevel="0" collapsed="false">
      <c r="A5705" s="4" t="n">
        <v>10455</v>
      </c>
      <c r="B5705" s="4" t="s">
        <v>14083</v>
      </c>
      <c r="C5705" s="4"/>
      <c r="D5705" s="4" t="s">
        <v>31395</v>
      </c>
      <c r="E5705" s="5" t="s">
        <v>2242</v>
      </c>
      <c r="F5705" s="4" t="s">
        <v>2243</v>
      </c>
      <c r="G5705" s="4" t="s">
        <v>620</v>
      </c>
      <c r="H5705" s="5" t="s">
        <v>31396</v>
      </c>
      <c r="I5705" s="4" t="str">
        <f aca="false">IFERROR(__xludf.dummyfunction("""info@""&amp;LOWER(REGEXREPLACE(B5705,""[^A-Za-z0-9]"",""""))&amp;"".com"""),"info@hotelalamedasl.com")</f>
        <v>info@hotelalamedasl.com</v>
      </c>
      <c r="J5705" s="5" t="n">
        <f aca="false">LEN(K5705)</f>
        <v>18</v>
      </c>
      <c r="K5705" s="6" t="s">
        <v>31397</v>
      </c>
      <c r="L5705" s="4" t="s">
        <v>31</v>
      </c>
      <c r="M5705" s="4" t="s">
        <v>2890</v>
      </c>
    </row>
    <row r="5706" customFormat="false" ht="15.75" hidden="false" customHeight="true" outlineLevel="0" collapsed="false">
      <c r="A5706" s="4" t="n">
        <v>10467</v>
      </c>
      <c r="B5706" s="4" t="s">
        <v>31398</v>
      </c>
      <c r="C5706" s="4"/>
      <c r="D5706" s="4" t="s">
        <v>31399</v>
      </c>
      <c r="E5706" s="5" t="s">
        <v>31400</v>
      </c>
      <c r="F5706" s="4" t="s">
        <v>5363</v>
      </c>
      <c r="G5706" s="4" t="s">
        <v>620</v>
      </c>
      <c r="H5706" s="5" t="s">
        <v>31401</v>
      </c>
      <c r="I5706" s="4" t="s">
        <v>31402</v>
      </c>
      <c r="J5706" s="5" t="n">
        <f aca="false">LEN(K5706)</f>
        <v>18</v>
      </c>
      <c r="K5706" s="6" t="s">
        <v>31403</v>
      </c>
      <c r="L5706" s="4" t="s">
        <v>31</v>
      </c>
      <c r="M5706" s="4" t="s">
        <v>2890</v>
      </c>
    </row>
    <row r="5707" customFormat="false" ht="15.75" hidden="false" customHeight="true" outlineLevel="0" collapsed="false">
      <c r="A5707" s="4" t="n">
        <v>10492</v>
      </c>
      <c r="B5707" s="4" t="s">
        <v>6346</v>
      </c>
      <c r="C5707" s="4"/>
      <c r="D5707" s="4" t="s">
        <v>31404</v>
      </c>
      <c r="E5707" s="5" t="s">
        <v>3650</v>
      </c>
      <c r="F5707" s="4" t="s">
        <v>1782</v>
      </c>
      <c r="G5707" s="4" t="s">
        <v>620</v>
      </c>
      <c r="H5707" s="5" t="s">
        <v>31405</v>
      </c>
      <c r="I5707" s="4" t="s">
        <v>31406</v>
      </c>
      <c r="J5707" s="5" t="n">
        <f aca="false">LEN(K5707)</f>
        <v>18</v>
      </c>
      <c r="K5707" s="10" t="s">
        <v>31407</v>
      </c>
      <c r="L5707" s="4" t="s">
        <v>21</v>
      </c>
      <c r="M5707" s="4" t="s">
        <v>918</v>
      </c>
    </row>
    <row r="5708" customFormat="false" ht="15.75" hidden="false" customHeight="true" outlineLevel="0" collapsed="false">
      <c r="A5708" s="4" t="n">
        <v>10497</v>
      </c>
      <c r="B5708" s="4" t="s">
        <v>31408</v>
      </c>
      <c r="C5708" s="4"/>
      <c r="D5708" s="4" t="s">
        <v>31409</v>
      </c>
      <c r="E5708" s="5" t="s">
        <v>7213</v>
      </c>
      <c r="F5708" s="4" t="s">
        <v>478</v>
      </c>
      <c r="G5708" s="4" t="s">
        <v>37</v>
      </c>
      <c r="H5708" s="5" t="s">
        <v>6707</v>
      </c>
      <c r="I5708" s="4" t="s">
        <v>8953</v>
      </c>
      <c r="J5708" s="5" t="n">
        <f aca="false">LEN(K5708)</f>
        <v>18</v>
      </c>
      <c r="K5708" s="6" t="s">
        <v>27461</v>
      </c>
      <c r="L5708" s="4" t="s">
        <v>57</v>
      </c>
      <c r="M5708" s="4" t="s">
        <v>31</v>
      </c>
    </row>
    <row r="5709" customFormat="false" ht="15.75" hidden="false" customHeight="true" outlineLevel="0" collapsed="false">
      <c r="A5709" s="4" t="n">
        <v>10506</v>
      </c>
      <c r="B5709" s="4" t="s">
        <v>31410</v>
      </c>
      <c r="C5709" s="4"/>
      <c r="D5709" s="4" t="s">
        <v>5528</v>
      </c>
      <c r="E5709" s="5" t="s">
        <v>5529</v>
      </c>
      <c r="F5709" s="4" t="s">
        <v>882</v>
      </c>
      <c r="G5709" s="4" t="s">
        <v>882</v>
      </c>
      <c r="H5709" s="5" t="s">
        <v>31411</v>
      </c>
      <c r="I5709" s="7" t="s">
        <v>31412</v>
      </c>
      <c r="J5709" s="5" t="n">
        <f aca="false">LEN(K5709)</f>
        <v>18</v>
      </c>
      <c r="K5709" s="6" t="s">
        <v>31413</v>
      </c>
      <c r="L5709" s="4" t="s">
        <v>21</v>
      </c>
      <c r="M5709" s="4" t="s">
        <v>1063</v>
      </c>
    </row>
    <row r="5710" customFormat="false" ht="15.75" hidden="false" customHeight="true" outlineLevel="0" collapsed="false">
      <c r="A5710" s="4" t="n">
        <v>10521</v>
      </c>
      <c r="B5710" s="4" t="s">
        <v>31414</v>
      </c>
      <c r="C5710" s="4"/>
      <c r="D5710" s="4" t="s">
        <v>31415</v>
      </c>
      <c r="E5710" s="5" t="s">
        <v>6837</v>
      </c>
      <c r="F5710" s="4" t="s">
        <v>881</v>
      </c>
      <c r="G5710" s="4" t="s">
        <v>882</v>
      </c>
      <c r="H5710" s="5" t="s">
        <v>31416</v>
      </c>
      <c r="I5710" s="4" t="s">
        <v>31417</v>
      </c>
      <c r="J5710" s="5" t="n">
        <f aca="false">LEN(K5710)</f>
        <v>18</v>
      </c>
      <c r="K5710" s="6" t="s">
        <v>31418</v>
      </c>
      <c r="L5710" s="4" t="s">
        <v>31</v>
      </c>
      <c r="M5710" s="4" t="s">
        <v>3461</v>
      </c>
    </row>
    <row r="5711" customFormat="false" ht="15.75" hidden="false" customHeight="true" outlineLevel="0" collapsed="false">
      <c r="A5711" s="4" t="n">
        <v>10582</v>
      </c>
      <c r="B5711" s="4" t="s">
        <v>31419</v>
      </c>
      <c r="C5711" s="4"/>
      <c r="D5711" s="4" t="s">
        <v>31420</v>
      </c>
      <c r="E5711" s="5" t="s">
        <v>880</v>
      </c>
      <c r="F5711" s="4" t="s">
        <v>881</v>
      </c>
      <c r="G5711" s="4" t="s">
        <v>882</v>
      </c>
      <c r="H5711" s="5" t="s">
        <v>31421</v>
      </c>
      <c r="I5711" s="4" t="s">
        <v>31422</v>
      </c>
      <c r="J5711" s="5" t="n">
        <f aca="false">LEN(K5711)</f>
        <v>18</v>
      </c>
      <c r="K5711" s="6" t="s">
        <v>31423</v>
      </c>
      <c r="L5711" s="4" t="s">
        <v>637</v>
      </c>
      <c r="M5711" s="4" t="s">
        <v>2082</v>
      </c>
    </row>
    <row r="5712" customFormat="false" ht="15.75" hidden="false" customHeight="true" outlineLevel="0" collapsed="false">
      <c r="A5712" s="4" t="n">
        <v>10596</v>
      </c>
      <c r="B5712" s="4" t="s">
        <v>31424</v>
      </c>
      <c r="C5712" s="4"/>
      <c r="D5712" s="4" t="s">
        <v>31425</v>
      </c>
      <c r="E5712" s="5" t="s">
        <v>31426</v>
      </c>
      <c r="F5712" s="4" t="s">
        <v>31427</v>
      </c>
      <c r="G5712" s="4" t="s">
        <v>882</v>
      </c>
      <c r="H5712" s="5" t="s">
        <v>31428</v>
      </c>
      <c r="I5712" s="4" t="str">
        <f aca="false">IFERROR(__xludf.dummyfunction("""info@""&amp;LOWER(REGEXREPLACE(B5712,""[^A-Za-z0-9]"",""""))&amp;"".com"""),"info@hotelantolinsl.com")</f>
        <v>info@hotelantolinsl.com</v>
      </c>
      <c r="J5712" s="5" t="n">
        <f aca="false">LEN(K5712)</f>
        <v>18</v>
      </c>
      <c r="K5712" s="6" t="s">
        <v>31429</v>
      </c>
      <c r="L5712" s="4" t="s">
        <v>21</v>
      </c>
      <c r="M5712" s="4" t="s">
        <v>996</v>
      </c>
    </row>
    <row r="5713" customFormat="false" ht="15.75" hidden="false" customHeight="true" outlineLevel="0" collapsed="false">
      <c r="A5713" s="4" t="n">
        <v>10608</v>
      </c>
      <c r="B5713" s="4" t="s">
        <v>31430</v>
      </c>
      <c r="C5713" s="4"/>
      <c r="D5713" s="4" t="s">
        <v>31431</v>
      </c>
      <c r="E5713" s="5" t="s">
        <v>18801</v>
      </c>
      <c r="F5713" s="4" t="s">
        <v>18802</v>
      </c>
      <c r="G5713" s="4" t="s">
        <v>882</v>
      </c>
      <c r="H5713" s="5" t="s">
        <v>18803</v>
      </c>
      <c r="I5713" s="4" t="s">
        <v>18804</v>
      </c>
      <c r="J5713" s="5" t="n">
        <f aca="false">LEN(K5713)</f>
        <v>18</v>
      </c>
      <c r="K5713" s="10" t="s">
        <v>31432</v>
      </c>
      <c r="L5713" s="4" t="s">
        <v>31</v>
      </c>
      <c r="M5713" s="4" t="s">
        <v>2980</v>
      </c>
    </row>
    <row r="5714" customFormat="false" ht="15.75" hidden="false" customHeight="true" outlineLevel="0" collapsed="false">
      <c r="A5714" s="4" t="n">
        <v>10629</v>
      </c>
      <c r="B5714" s="4" t="s">
        <v>31433</v>
      </c>
      <c r="C5714" s="4"/>
      <c r="D5714" s="4" t="s">
        <v>31434</v>
      </c>
      <c r="E5714" s="5" t="s">
        <v>31435</v>
      </c>
      <c r="F5714" s="4" t="s">
        <v>31436</v>
      </c>
      <c r="G5714" s="4" t="s">
        <v>882</v>
      </c>
      <c r="H5714" s="5" t="s">
        <v>10253</v>
      </c>
      <c r="I5714" s="4" t="s">
        <v>31437</v>
      </c>
      <c r="J5714" s="5" t="n">
        <f aca="false">LEN(K5714)</f>
        <v>18</v>
      </c>
      <c r="K5714" s="6" t="s">
        <v>31438</v>
      </c>
      <c r="L5714" s="4" t="s">
        <v>57</v>
      </c>
      <c r="M5714" s="4" t="s">
        <v>133</v>
      </c>
    </row>
    <row r="5715" customFormat="false" ht="15.75" hidden="false" customHeight="true" outlineLevel="0" collapsed="false">
      <c r="A5715" s="4" t="n">
        <v>10640</v>
      </c>
      <c r="B5715" s="4" t="s">
        <v>31439</v>
      </c>
      <c r="C5715" s="4"/>
      <c r="D5715" s="4" t="s">
        <v>31440</v>
      </c>
      <c r="E5715" s="5" t="s">
        <v>31441</v>
      </c>
      <c r="F5715" s="4" t="s">
        <v>31442</v>
      </c>
      <c r="G5715" s="4" t="s">
        <v>882</v>
      </c>
      <c r="H5715" s="5" t="s">
        <v>31443</v>
      </c>
      <c r="I5715" s="4" t="s">
        <v>31444</v>
      </c>
      <c r="J5715" s="5" t="n">
        <f aca="false">LEN(K5715)</f>
        <v>18</v>
      </c>
      <c r="K5715" s="6" t="s">
        <v>31445</v>
      </c>
      <c r="L5715" s="4" t="s">
        <v>57</v>
      </c>
      <c r="M5715" s="4" t="s">
        <v>877</v>
      </c>
    </row>
    <row r="5716" customFormat="false" ht="15.75" hidden="false" customHeight="true" outlineLevel="0" collapsed="false">
      <c r="A5716" s="4" t="n">
        <v>10666</v>
      </c>
      <c r="B5716" s="4" t="s">
        <v>31446</v>
      </c>
      <c r="C5716" s="4"/>
      <c r="D5716" s="4" t="s">
        <v>31447</v>
      </c>
      <c r="E5716" s="5" t="s">
        <v>3063</v>
      </c>
      <c r="F5716" s="4" t="s">
        <v>1089</v>
      </c>
      <c r="G5716" s="4" t="s">
        <v>882</v>
      </c>
      <c r="H5716" s="5" t="s">
        <v>31448</v>
      </c>
      <c r="I5716" s="4" t="s">
        <v>31449</v>
      </c>
      <c r="J5716" s="5" t="n">
        <f aca="false">LEN(K5716)</f>
        <v>18</v>
      </c>
      <c r="K5716" s="6" t="s">
        <v>31450</v>
      </c>
      <c r="L5716" s="4" t="s">
        <v>1679</v>
      </c>
      <c r="M5716" s="4" t="s">
        <v>929</v>
      </c>
    </row>
    <row r="5717" customFormat="false" ht="15.75" hidden="false" customHeight="true" outlineLevel="0" collapsed="false">
      <c r="A5717" s="4" t="n">
        <v>10669</v>
      </c>
      <c r="B5717" s="4" t="s">
        <v>31451</v>
      </c>
      <c r="C5717" s="4"/>
      <c r="D5717" s="4" t="s">
        <v>31452</v>
      </c>
      <c r="E5717" s="5" t="s">
        <v>5393</v>
      </c>
      <c r="F5717" s="4" t="s">
        <v>1089</v>
      </c>
      <c r="G5717" s="4" t="s">
        <v>882</v>
      </c>
      <c r="H5717" s="5" t="s">
        <v>31453</v>
      </c>
      <c r="I5717" s="4" t="s">
        <v>31454</v>
      </c>
      <c r="J5717" s="5" t="n">
        <f aca="false">LEN(K5717)</f>
        <v>18</v>
      </c>
      <c r="K5717" s="10" t="s">
        <v>31455</v>
      </c>
      <c r="L5717" s="4" t="s">
        <v>57</v>
      </c>
      <c r="M5717" s="4" t="s">
        <v>31</v>
      </c>
    </row>
    <row r="5718" customFormat="false" ht="15.75" hidden="false" customHeight="true" outlineLevel="0" collapsed="false">
      <c r="A5718" s="4" t="n">
        <v>10693</v>
      </c>
      <c r="B5718" s="4" t="s">
        <v>31456</v>
      </c>
      <c r="C5718" s="4"/>
      <c r="D5718" s="4" t="s">
        <v>31457</v>
      </c>
      <c r="E5718" s="5" t="s">
        <v>5393</v>
      </c>
      <c r="F5718" s="4" t="s">
        <v>1089</v>
      </c>
      <c r="G5718" s="4" t="s">
        <v>882</v>
      </c>
      <c r="H5718" s="5" t="s">
        <v>31458</v>
      </c>
      <c r="I5718" s="4" t="s">
        <v>31459</v>
      </c>
      <c r="J5718" s="5" t="n">
        <f aca="false">LEN(K5718)</f>
        <v>18</v>
      </c>
      <c r="K5718" s="6" t="s">
        <v>31460</v>
      </c>
      <c r="L5718" s="4" t="s">
        <v>31</v>
      </c>
      <c r="M5718" s="4" t="s">
        <v>988</v>
      </c>
    </row>
    <row r="5719" customFormat="false" ht="15.75" hidden="false" customHeight="true" outlineLevel="0" collapsed="false">
      <c r="A5719" s="4" t="n">
        <v>10721</v>
      </c>
      <c r="B5719" s="4" t="s">
        <v>31461</v>
      </c>
      <c r="C5719" s="4"/>
      <c r="D5719" s="4" t="s">
        <v>31462</v>
      </c>
      <c r="E5719" s="5" t="s">
        <v>5393</v>
      </c>
      <c r="F5719" s="4" t="s">
        <v>1089</v>
      </c>
      <c r="G5719" s="4" t="s">
        <v>882</v>
      </c>
      <c r="H5719" s="5" t="s">
        <v>31463</v>
      </c>
      <c r="I5719" s="4" t="s">
        <v>31464</v>
      </c>
      <c r="J5719" s="5" t="n">
        <f aca="false">LEN(K5719)</f>
        <v>18</v>
      </c>
      <c r="K5719" s="6" t="s">
        <v>31465</v>
      </c>
      <c r="L5719" s="4" t="s">
        <v>31</v>
      </c>
      <c r="M5719" s="4" t="s">
        <v>3461</v>
      </c>
    </row>
    <row r="5720" customFormat="false" ht="15.75" hidden="false" customHeight="true" outlineLevel="0" collapsed="false">
      <c r="A5720" s="4" t="n">
        <v>10729</v>
      </c>
      <c r="B5720" s="4" t="s">
        <v>31466</v>
      </c>
      <c r="C5720" s="4"/>
      <c r="D5720" s="4" t="s">
        <v>31467</v>
      </c>
      <c r="E5720" s="5" t="s">
        <v>8305</v>
      </c>
      <c r="F5720" s="4" t="s">
        <v>1089</v>
      </c>
      <c r="G5720" s="4" t="s">
        <v>882</v>
      </c>
      <c r="H5720" s="5" t="s">
        <v>31468</v>
      </c>
      <c r="I5720" s="4" t="s">
        <v>31469</v>
      </c>
      <c r="J5720" s="5" t="n">
        <f aca="false">LEN(K5720)</f>
        <v>18</v>
      </c>
      <c r="K5720" s="6" t="s">
        <v>31470</v>
      </c>
      <c r="L5720" s="4" t="s">
        <v>31</v>
      </c>
      <c r="M5720" s="4" t="s">
        <v>2429</v>
      </c>
    </row>
    <row r="5721" customFormat="false" ht="15.75" hidden="false" customHeight="true" outlineLevel="0" collapsed="false">
      <c r="A5721" s="4" t="n">
        <v>10734</v>
      </c>
      <c r="B5721" s="4" t="s">
        <v>31471</v>
      </c>
      <c r="C5721" s="4"/>
      <c r="D5721" s="4" t="s">
        <v>31472</v>
      </c>
      <c r="E5721" s="5" t="s">
        <v>1788</v>
      </c>
      <c r="F5721" s="4" t="s">
        <v>1789</v>
      </c>
      <c r="G5721" s="4" t="s">
        <v>882</v>
      </c>
      <c r="H5721" s="5" t="s">
        <v>31473</v>
      </c>
      <c r="I5721" s="4" t="s">
        <v>31474</v>
      </c>
      <c r="J5721" s="5" t="n">
        <f aca="false">LEN(K5721)</f>
        <v>18</v>
      </c>
      <c r="K5721" s="6" t="s">
        <v>31475</v>
      </c>
      <c r="L5721" s="4" t="s">
        <v>21</v>
      </c>
      <c r="M5721" s="4" t="s">
        <v>729</v>
      </c>
    </row>
    <row r="5722" customFormat="false" ht="15.75" hidden="false" customHeight="true" outlineLevel="0" collapsed="false">
      <c r="A5722" s="4" t="n">
        <v>10753</v>
      </c>
      <c r="B5722" s="4" t="s">
        <v>31476</v>
      </c>
      <c r="C5722" s="4"/>
      <c r="D5722" s="4" t="s">
        <v>31477</v>
      </c>
      <c r="E5722" s="5" t="s">
        <v>1788</v>
      </c>
      <c r="F5722" s="4" t="s">
        <v>1789</v>
      </c>
      <c r="G5722" s="4" t="s">
        <v>882</v>
      </c>
      <c r="H5722" s="5" t="s">
        <v>31478</v>
      </c>
      <c r="I5722" s="4" t="s">
        <v>31479</v>
      </c>
      <c r="J5722" s="5" t="n">
        <f aca="false">LEN(K5722)</f>
        <v>18</v>
      </c>
      <c r="K5722" s="6" t="s">
        <v>31475</v>
      </c>
      <c r="L5722" s="4" t="s">
        <v>57</v>
      </c>
      <c r="M5722" s="4" t="s">
        <v>2082</v>
      </c>
    </row>
    <row r="5723" customFormat="false" ht="15.75" hidden="false" customHeight="true" outlineLevel="0" collapsed="false">
      <c r="A5723" s="4" t="n">
        <v>10766</v>
      </c>
      <c r="B5723" s="4" t="s">
        <v>31480</v>
      </c>
      <c r="C5723" s="4"/>
      <c r="D5723" s="4" t="s">
        <v>31481</v>
      </c>
      <c r="E5723" s="5" t="s">
        <v>8467</v>
      </c>
      <c r="F5723" s="4" t="s">
        <v>1089</v>
      </c>
      <c r="G5723" s="4" t="s">
        <v>882</v>
      </c>
      <c r="H5723" s="5" t="s">
        <v>31482</v>
      </c>
      <c r="I5723" s="4" t="s">
        <v>31483</v>
      </c>
      <c r="J5723" s="5" t="n">
        <f aca="false">LEN(K5723)</f>
        <v>18</v>
      </c>
      <c r="K5723" s="10" t="s">
        <v>31484</v>
      </c>
      <c r="L5723" s="4" t="s">
        <v>78</v>
      </c>
      <c r="M5723" s="4" t="s">
        <v>695</v>
      </c>
    </row>
    <row r="5724" customFormat="false" ht="15.75" hidden="false" customHeight="true" outlineLevel="0" collapsed="false">
      <c r="A5724" s="4" t="n">
        <v>10785</v>
      </c>
      <c r="B5724" s="4" t="s">
        <v>31485</v>
      </c>
      <c r="C5724" s="4"/>
      <c r="D5724" s="4" t="s">
        <v>31486</v>
      </c>
      <c r="E5724" s="5" t="s">
        <v>1088</v>
      </c>
      <c r="F5724" s="4" t="s">
        <v>1089</v>
      </c>
      <c r="G5724" s="4" t="s">
        <v>882</v>
      </c>
      <c r="H5724" s="5" t="s">
        <v>31487</v>
      </c>
      <c r="I5724" s="4" t="s">
        <v>31488</v>
      </c>
      <c r="J5724" s="5" t="n">
        <f aca="false">LEN(K5724)</f>
        <v>18</v>
      </c>
      <c r="K5724" s="6" t="s">
        <v>31489</v>
      </c>
      <c r="L5724" s="4" t="s">
        <v>57</v>
      </c>
      <c r="M5724" s="4" t="s">
        <v>31</v>
      </c>
    </row>
    <row r="5725" customFormat="false" ht="15.75" hidden="false" customHeight="true" outlineLevel="0" collapsed="false">
      <c r="A5725" s="4" t="n">
        <v>10788</v>
      </c>
      <c r="B5725" s="4" t="s">
        <v>31490</v>
      </c>
      <c r="C5725" s="4"/>
      <c r="D5725" s="4" t="s">
        <v>31491</v>
      </c>
      <c r="E5725" s="5" t="s">
        <v>1088</v>
      </c>
      <c r="F5725" s="4" t="s">
        <v>1089</v>
      </c>
      <c r="G5725" s="4" t="s">
        <v>882</v>
      </c>
      <c r="H5725" s="5" t="s">
        <v>18843</v>
      </c>
      <c r="I5725" s="4" t="s">
        <v>18844</v>
      </c>
      <c r="J5725" s="5" t="n">
        <f aca="false">LEN(K5725)</f>
        <v>18</v>
      </c>
      <c r="K5725" s="6" t="s">
        <v>31492</v>
      </c>
      <c r="L5725" s="4" t="s">
        <v>31</v>
      </c>
      <c r="M5725" s="4" t="s">
        <v>4771</v>
      </c>
    </row>
    <row r="5726" customFormat="false" ht="15.75" hidden="false" customHeight="true" outlineLevel="0" collapsed="false">
      <c r="A5726" s="4" t="n">
        <v>10790</v>
      </c>
      <c r="B5726" s="4" t="s">
        <v>31493</v>
      </c>
      <c r="C5726" s="4"/>
      <c r="D5726" s="4" t="s">
        <v>31494</v>
      </c>
      <c r="E5726" s="5" t="s">
        <v>1088</v>
      </c>
      <c r="F5726" s="4" t="s">
        <v>1089</v>
      </c>
      <c r="G5726" s="4" t="s">
        <v>882</v>
      </c>
      <c r="H5726" s="5" t="s">
        <v>31495</v>
      </c>
      <c r="I5726" s="4" t="s">
        <v>31496</v>
      </c>
      <c r="J5726" s="5" t="n">
        <f aca="false">LEN(K5726)</f>
        <v>18</v>
      </c>
      <c r="K5726" s="6" t="s">
        <v>31497</v>
      </c>
      <c r="L5726" s="4" t="s">
        <v>57</v>
      </c>
      <c r="M5726" s="4" t="s">
        <v>7942</v>
      </c>
    </row>
    <row r="5727" customFormat="false" ht="27.75" hidden="false" customHeight="true" outlineLevel="0" collapsed="false">
      <c r="A5727" s="4" t="n">
        <v>10799</v>
      </c>
      <c r="B5727" s="4" t="s">
        <v>31498</v>
      </c>
      <c r="C5727" s="4"/>
      <c r="D5727" s="4" t="s">
        <v>31499</v>
      </c>
      <c r="E5727" s="5" t="s">
        <v>1088</v>
      </c>
      <c r="F5727" s="4" t="s">
        <v>1089</v>
      </c>
      <c r="G5727" s="4" t="s">
        <v>882</v>
      </c>
      <c r="H5727" s="5" t="s">
        <v>31500</v>
      </c>
      <c r="I5727" s="7" t="s">
        <v>31501</v>
      </c>
      <c r="J5727" s="5" t="n">
        <f aca="false">LEN(K5727)</f>
        <v>18</v>
      </c>
      <c r="K5727" s="6" t="s">
        <v>31502</v>
      </c>
      <c r="L5727" s="4" t="s">
        <v>21</v>
      </c>
      <c r="M5727" s="4" t="s">
        <v>1793</v>
      </c>
    </row>
    <row r="5728" customFormat="false" ht="15.75" hidden="false" customHeight="true" outlineLevel="0" collapsed="false">
      <c r="A5728" s="4" t="n">
        <v>10814</v>
      </c>
      <c r="B5728" s="4" t="s">
        <v>31503</v>
      </c>
      <c r="C5728" s="4"/>
      <c r="D5728" s="4" t="s">
        <v>31504</v>
      </c>
      <c r="E5728" s="5" t="s">
        <v>8286</v>
      </c>
      <c r="F5728" s="4" t="s">
        <v>881</v>
      </c>
      <c r="G5728" s="4" t="s">
        <v>882</v>
      </c>
      <c r="H5728" s="5" t="s">
        <v>31505</v>
      </c>
      <c r="I5728" s="4" t="s">
        <v>31506</v>
      </c>
      <c r="J5728" s="5" t="n">
        <f aca="false">LEN(K5728)</f>
        <v>18</v>
      </c>
      <c r="K5728" s="6" t="s">
        <v>31507</v>
      </c>
      <c r="L5728" s="4" t="s">
        <v>21</v>
      </c>
      <c r="M5728" s="4" t="s">
        <v>3470</v>
      </c>
    </row>
    <row r="5729" customFormat="false" ht="15.75" hidden="false" customHeight="true" outlineLevel="0" collapsed="false">
      <c r="A5729" s="4" t="n">
        <v>10815</v>
      </c>
      <c r="B5729" s="4" t="s">
        <v>31508</v>
      </c>
      <c r="C5729" s="4"/>
      <c r="D5729" s="4" t="s">
        <v>31509</v>
      </c>
      <c r="E5729" s="5" t="s">
        <v>31510</v>
      </c>
      <c r="F5729" s="4" t="s">
        <v>882</v>
      </c>
      <c r="G5729" s="4" t="s">
        <v>882</v>
      </c>
      <c r="H5729" s="5" t="s">
        <v>31511</v>
      </c>
      <c r="I5729" s="4" t="s">
        <v>31512</v>
      </c>
      <c r="J5729" s="5" t="n">
        <f aca="false">LEN(K5729)</f>
        <v>18</v>
      </c>
      <c r="K5729" s="6" t="s">
        <v>31513</v>
      </c>
      <c r="L5729" s="4" t="s">
        <v>57</v>
      </c>
      <c r="M5729" s="4" t="s">
        <v>577</v>
      </c>
    </row>
    <row r="5730" customFormat="false" ht="15.75" hidden="false" customHeight="true" outlineLevel="0" collapsed="false">
      <c r="A5730" s="4" t="n">
        <v>10818</v>
      </c>
      <c r="B5730" s="4" t="s">
        <v>31514</v>
      </c>
      <c r="C5730" s="4"/>
      <c r="D5730" s="4" t="s">
        <v>31515</v>
      </c>
      <c r="E5730" s="5" t="s">
        <v>5399</v>
      </c>
      <c r="F5730" s="4" t="s">
        <v>882</v>
      </c>
      <c r="G5730" s="4" t="s">
        <v>882</v>
      </c>
      <c r="H5730" s="5" t="s">
        <v>31516</v>
      </c>
      <c r="I5730" s="4" t="s">
        <v>31517</v>
      </c>
      <c r="J5730" s="5" t="n">
        <f aca="false">LEN(K5730)</f>
        <v>18</v>
      </c>
      <c r="K5730" s="6" t="s">
        <v>31518</v>
      </c>
      <c r="L5730" s="4" t="s">
        <v>21</v>
      </c>
      <c r="M5730" s="4" t="s">
        <v>779</v>
      </c>
    </row>
    <row r="5731" customFormat="false" ht="15.75" hidden="false" customHeight="true" outlineLevel="0" collapsed="false">
      <c r="A5731" s="4" t="n">
        <v>10824</v>
      </c>
      <c r="B5731" s="4" t="s">
        <v>31519</v>
      </c>
      <c r="C5731" s="4"/>
      <c r="D5731" s="4" t="s">
        <v>31520</v>
      </c>
      <c r="E5731" s="5" t="s">
        <v>31521</v>
      </c>
      <c r="F5731" s="4" t="s">
        <v>15752</v>
      </c>
      <c r="G5731" s="4" t="s">
        <v>882</v>
      </c>
      <c r="H5731" s="5" t="s">
        <v>31522</v>
      </c>
      <c r="I5731" s="4" t="s">
        <v>31523</v>
      </c>
      <c r="J5731" s="5" t="n">
        <f aca="false">LEN(K5731)</f>
        <v>18</v>
      </c>
      <c r="K5731" s="6" t="s">
        <v>31524</v>
      </c>
      <c r="L5731" s="4" t="s">
        <v>57</v>
      </c>
      <c r="M5731" s="4" t="s">
        <v>22</v>
      </c>
    </row>
    <row r="5732" customFormat="false" ht="15.75" hidden="false" customHeight="true" outlineLevel="0" collapsed="false">
      <c r="A5732" s="4" t="n">
        <v>11918</v>
      </c>
      <c r="B5732" s="4" t="s">
        <v>31525</v>
      </c>
      <c r="C5732" s="4"/>
      <c r="D5732" s="4" t="s">
        <v>31526</v>
      </c>
      <c r="E5732" s="5" t="s">
        <v>31527</v>
      </c>
      <c r="F5732" s="4" t="s">
        <v>15479</v>
      </c>
      <c r="G5732" s="4" t="s">
        <v>364</v>
      </c>
      <c r="H5732" s="5" t="s">
        <v>31528</v>
      </c>
      <c r="I5732" s="4" t="s">
        <v>31529</v>
      </c>
      <c r="J5732" s="5" t="n">
        <f aca="false">LEN(K5732)</f>
        <v>18</v>
      </c>
      <c r="K5732" s="6" t="s">
        <v>31530</v>
      </c>
      <c r="L5732" s="4" t="s">
        <v>21</v>
      </c>
      <c r="M5732" s="4" t="s">
        <v>918</v>
      </c>
    </row>
    <row r="5733" customFormat="false" ht="15.75" hidden="false" customHeight="true" outlineLevel="0" collapsed="false">
      <c r="A5733" s="4" t="n">
        <v>10852</v>
      </c>
      <c r="B5733" s="4" t="s">
        <v>31531</v>
      </c>
      <c r="C5733" s="4"/>
      <c r="D5733" s="4" t="s">
        <v>31532</v>
      </c>
      <c r="E5733" s="5" t="s">
        <v>18951</v>
      </c>
      <c r="F5733" s="4" t="s">
        <v>364</v>
      </c>
      <c r="G5733" s="4" t="s">
        <v>364</v>
      </c>
      <c r="H5733" s="5" t="s">
        <v>31533</v>
      </c>
      <c r="I5733" s="4" t="s">
        <v>31534</v>
      </c>
      <c r="J5733" s="5" t="n">
        <f aca="false">LEN(K5733)</f>
        <v>18</v>
      </c>
      <c r="K5733" s="10" t="s">
        <v>31535</v>
      </c>
      <c r="L5733" s="4" t="s">
        <v>31</v>
      </c>
      <c r="M5733" s="4" t="s">
        <v>1043</v>
      </c>
    </row>
    <row r="5734" customFormat="false" ht="15.75" hidden="false" customHeight="true" outlineLevel="0" collapsed="false">
      <c r="A5734" s="4" t="n">
        <v>10882</v>
      </c>
      <c r="B5734" s="4" t="s">
        <v>28523</v>
      </c>
      <c r="C5734" s="4"/>
      <c r="D5734" s="4" t="s">
        <v>31536</v>
      </c>
      <c r="E5734" s="5" t="s">
        <v>12620</v>
      </c>
      <c r="F5734" s="4" t="s">
        <v>4458</v>
      </c>
      <c r="G5734" s="4" t="s">
        <v>364</v>
      </c>
      <c r="H5734" s="5" t="s">
        <v>31537</v>
      </c>
      <c r="I5734" s="4" t="s">
        <v>31538</v>
      </c>
      <c r="J5734" s="5" t="n">
        <f aca="false">LEN(K5734)</f>
        <v>18</v>
      </c>
      <c r="K5734" s="6" t="s">
        <v>28527</v>
      </c>
      <c r="L5734" s="4" t="s">
        <v>31</v>
      </c>
      <c r="M5734" s="4" t="s">
        <v>3501</v>
      </c>
    </row>
    <row r="5735" customFormat="false" ht="15.75" hidden="false" customHeight="true" outlineLevel="0" collapsed="false">
      <c r="A5735" s="4" t="n">
        <v>10892</v>
      </c>
      <c r="B5735" s="4" t="s">
        <v>31539</v>
      </c>
      <c r="C5735" s="4"/>
      <c r="D5735" s="4" t="s">
        <v>31540</v>
      </c>
      <c r="E5735" s="5" t="s">
        <v>31541</v>
      </c>
      <c r="F5735" s="4" t="s">
        <v>31542</v>
      </c>
      <c r="G5735" s="4" t="s">
        <v>364</v>
      </c>
      <c r="H5735" s="5" t="s">
        <v>31543</v>
      </c>
      <c r="I5735" s="4" t="s">
        <v>31544</v>
      </c>
      <c r="J5735" s="5" t="n">
        <f aca="false">LEN(K5735)</f>
        <v>18</v>
      </c>
      <c r="K5735" s="6" t="s">
        <v>31545</v>
      </c>
      <c r="L5735" s="4" t="s">
        <v>57</v>
      </c>
      <c r="M5735" s="4" t="s">
        <v>819</v>
      </c>
    </row>
    <row r="5736" customFormat="false" ht="15.75" hidden="false" customHeight="true" outlineLevel="0" collapsed="false">
      <c r="A5736" s="4" t="n">
        <v>10910</v>
      </c>
      <c r="B5736" s="4" t="s">
        <v>31546</v>
      </c>
      <c r="C5736" s="4"/>
      <c r="D5736" s="4" t="s">
        <v>31547</v>
      </c>
      <c r="E5736" s="5" t="s">
        <v>31548</v>
      </c>
      <c r="F5736" s="4" t="s">
        <v>31549</v>
      </c>
      <c r="G5736" s="4" t="s">
        <v>364</v>
      </c>
      <c r="H5736" s="5" t="s">
        <v>31550</v>
      </c>
      <c r="I5736" s="4" t="s">
        <v>31551</v>
      </c>
      <c r="J5736" s="5" t="n">
        <f aca="false">LEN(K5736)</f>
        <v>18</v>
      </c>
      <c r="K5736" s="6" t="s">
        <v>31552</v>
      </c>
      <c r="L5736" s="4" t="s">
        <v>21</v>
      </c>
      <c r="M5736" s="4" t="s">
        <v>31</v>
      </c>
    </row>
    <row r="5737" customFormat="false" ht="15.75" hidden="false" customHeight="true" outlineLevel="0" collapsed="false">
      <c r="A5737" s="4" t="n">
        <v>10911</v>
      </c>
      <c r="B5737" s="4" t="s">
        <v>31553</v>
      </c>
      <c r="C5737" s="4"/>
      <c r="D5737" s="4" t="s">
        <v>31554</v>
      </c>
      <c r="E5737" s="5" t="s">
        <v>31555</v>
      </c>
      <c r="F5737" s="4" t="s">
        <v>31556</v>
      </c>
      <c r="G5737" s="4" t="s">
        <v>364</v>
      </c>
      <c r="H5737" s="5" t="s">
        <v>31557</v>
      </c>
      <c r="I5737" s="4" t="s">
        <v>31558</v>
      </c>
      <c r="J5737" s="5" t="n">
        <f aca="false">LEN(K5737)</f>
        <v>18</v>
      </c>
      <c r="K5737" s="10" t="s">
        <v>31559</v>
      </c>
      <c r="L5737" s="4" t="s">
        <v>31</v>
      </c>
      <c r="M5737" s="4" t="s">
        <v>22</v>
      </c>
    </row>
    <row r="5738" customFormat="false" ht="15.75" hidden="false" customHeight="true" outlineLevel="0" collapsed="false">
      <c r="A5738" s="4" t="n">
        <v>10916</v>
      </c>
      <c r="B5738" s="4" t="s">
        <v>31560</v>
      </c>
      <c r="C5738" s="4"/>
      <c r="D5738" s="4" t="s">
        <v>31561</v>
      </c>
      <c r="E5738" s="5" t="s">
        <v>31562</v>
      </c>
      <c r="F5738" s="4" t="s">
        <v>31563</v>
      </c>
      <c r="G5738" s="4" t="s">
        <v>364</v>
      </c>
      <c r="H5738" s="5" t="s">
        <v>31564</v>
      </c>
      <c r="I5738" s="4" t="s">
        <v>31565</v>
      </c>
      <c r="J5738" s="5" t="n">
        <f aca="false">LEN(K5738)</f>
        <v>18</v>
      </c>
      <c r="K5738" s="10" t="s">
        <v>31566</v>
      </c>
      <c r="L5738" s="4" t="s">
        <v>31</v>
      </c>
      <c r="M5738" s="4" t="s">
        <v>929</v>
      </c>
    </row>
    <row r="5739" customFormat="false" ht="15.75" hidden="false" customHeight="true" outlineLevel="0" collapsed="false">
      <c r="A5739" s="4" t="n">
        <v>10923</v>
      </c>
      <c r="B5739" s="4" t="s">
        <v>31567</v>
      </c>
      <c r="C5739" s="4"/>
      <c r="D5739" s="4" t="s">
        <v>6725</v>
      </c>
      <c r="E5739" s="5" t="s">
        <v>6726</v>
      </c>
      <c r="F5739" s="4" t="s">
        <v>6727</v>
      </c>
      <c r="G5739" s="4" t="s">
        <v>364</v>
      </c>
      <c r="H5739" s="5" t="s">
        <v>6728</v>
      </c>
      <c r="I5739" s="4" t="s">
        <v>31568</v>
      </c>
      <c r="J5739" s="5" t="n">
        <f aca="false">LEN(K5739)</f>
        <v>18</v>
      </c>
      <c r="K5739" s="6" t="s">
        <v>31569</v>
      </c>
      <c r="L5739" s="4" t="s">
        <v>31</v>
      </c>
      <c r="M5739" s="4" t="s">
        <v>2890</v>
      </c>
    </row>
    <row r="5740" customFormat="false" ht="15.75" hidden="false" customHeight="true" outlineLevel="0" collapsed="false">
      <c r="A5740" s="4" t="n">
        <v>10928</v>
      </c>
      <c r="B5740" s="4" t="s">
        <v>31570</v>
      </c>
      <c r="C5740" s="4"/>
      <c r="D5740" s="4" t="s">
        <v>31571</v>
      </c>
      <c r="E5740" s="5" t="s">
        <v>6726</v>
      </c>
      <c r="F5740" s="4" t="s">
        <v>6727</v>
      </c>
      <c r="G5740" s="4" t="s">
        <v>364</v>
      </c>
      <c r="H5740" s="5" t="s">
        <v>31572</v>
      </c>
      <c r="I5740" s="4" t="s">
        <v>31573</v>
      </c>
      <c r="J5740" s="5" t="n">
        <f aca="false">LEN(K5740)</f>
        <v>18</v>
      </c>
      <c r="K5740" s="6" t="s">
        <v>31574</v>
      </c>
      <c r="L5740" s="4" t="s">
        <v>10283</v>
      </c>
      <c r="M5740" s="4" t="s">
        <v>2474</v>
      </c>
    </row>
    <row r="5741" customFormat="false" ht="15.75" hidden="false" customHeight="true" outlineLevel="0" collapsed="false">
      <c r="A5741" s="4" t="n">
        <v>10952</v>
      </c>
      <c r="B5741" s="4" t="s">
        <v>31575</v>
      </c>
      <c r="C5741" s="4"/>
      <c r="D5741" s="4" t="s">
        <v>31576</v>
      </c>
      <c r="E5741" s="5" t="s">
        <v>31577</v>
      </c>
      <c r="F5741" s="4" t="s">
        <v>31578</v>
      </c>
      <c r="G5741" s="4" t="s">
        <v>364</v>
      </c>
      <c r="H5741" s="5" t="s">
        <v>31579</v>
      </c>
      <c r="I5741" s="4" t="str">
        <f aca="false">IFERROR(__xludf.dummyfunction("""info@""&amp;LOWER(REGEXREPLACE(B5741,""[^A-Za-z0-9]"",""""))&amp;"".com"""),"info@tiacelestinasl.com")</f>
        <v>info@tiacelestinasl.com</v>
      </c>
      <c r="J5741" s="5" t="n">
        <f aca="false">LEN(K5741)</f>
        <v>18</v>
      </c>
      <c r="K5741" s="6" t="s">
        <v>31580</v>
      </c>
      <c r="L5741" s="4" t="s">
        <v>31</v>
      </c>
      <c r="M5741" s="4" t="s">
        <v>31</v>
      </c>
    </row>
    <row r="5742" customFormat="false" ht="15.75" hidden="false" customHeight="true" outlineLevel="0" collapsed="false">
      <c r="A5742" s="4" t="n">
        <v>10957</v>
      </c>
      <c r="B5742" s="4" t="s">
        <v>31581</v>
      </c>
      <c r="C5742" s="4"/>
      <c r="D5742" s="4" t="s">
        <v>31582</v>
      </c>
      <c r="E5742" s="5" t="s">
        <v>31583</v>
      </c>
      <c r="F5742" s="4" t="s">
        <v>31584</v>
      </c>
      <c r="G5742" s="4" t="s">
        <v>364</v>
      </c>
      <c r="H5742" s="5" t="s">
        <v>31585</v>
      </c>
      <c r="I5742" s="4" t="s">
        <v>31586</v>
      </c>
      <c r="J5742" s="5" t="n">
        <f aca="false">LEN(K5742)</f>
        <v>18</v>
      </c>
      <c r="K5742" s="10" t="s">
        <v>31587</v>
      </c>
      <c r="L5742" s="4" t="s">
        <v>31</v>
      </c>
      <c r="M5742" s="4" t="s">
        <v>996</v>
      </c>
    </row>
    <row r="5743" customFormat="false" ht="15.75" hidden="false" customHeight="true" outlineLevel="0" collapsed="false">
      <c r="A5743" s="4" t="n">
        <v>10959</v>
      </c>
      <c r="B5743" s="4" t="s">
        <v>31588</v>
      </c>
      <c r="C5743" s="4"/>
      <c r="D5743" s="4" t="s">
        <v>31589</v>
      </c>
      <c r="E5743" s="5" t="s">
        <v>3676</v>
      </c>
      <c r="F5743" s="4" t="s">
        <v>3677</v>
      </c>
      <c r="G5743" s="4" t="s">
        <v>364</v>
      </c>
      <c r="H5743" s="5" t="s">
        <v>31590</v>
      </c>
      <c r="I5743" s="4" t="s">
        <v>31591</v>
      </c>
      <c r="J5743" s="5" t="n">
        <f aca="false">LEN(K5743)</f>
        <v>18</v>
      </c>
      <c r="K5743" s="6" t="s">
        <v>31592</v>
      </c>
      <c r="L5743" s="4" t="s">
        <v>78</v>
      </c>
      <c r="M5743" s="4" t="s">
        <v>967</v>
      </c>
    </row>
    <row r="5744" customFormat="false" ht="15.75" hidden="false" customHeight="true" outlineLevel="0" collapsed="false">
      <c r="A5744" s="4" t="n">
        <v>10981</v>
      </c>
      <c r="B5744" s="4" t="s">
        <v>31593</v>
      </c>
      <c r="C5744" s="4"/>
      <c r="D5744" s="4" t="s">
        <v>31594</v>
      </c>
      <c r="E5744" s="5" t="s">
        <v>1446</v>
      </c>
      <c r="F5744" s="4" t="s">
        <v>1270</v>
      </c>
      <c r="G5744" s="4" t="s">
        <v>1270</v>
      </c>
      <c r="H5744" s="5" t="s">
        <v>31595</v>
      </c>
      <c r="I5744" s="4" t="s">
        <v>31596</v>
      </c>
      <c r="J5744" s="5" t="n">
        <f aca="false">LEN(K5744)</f>
        <v>18</v>
      </c>
      <c r="K5744" s="6" t="s">
        <v>31597</v>
      </c>
      <c r="L5744" s="4" t="s">
        <v>1679</v>
      </c>
      <c r="M5744" s="4" t="s">
        <v>1043</v>
      </c>
    </row>
    <row r="5745" customFormat="false" ht="15.75" hidden="false" customHeight="true" outlineLevel="0" collapsed="false">
      <c r="A5745" s="4" t="n">
        <v>10982</v>
      </c>
      <c r="B5745" s="4" t="s">
        <v>31598</v>
      </c>
      <c r="C5745" s="4"/>
      <c r="D5745" s="4" t="s">
        <v>31599</v>
      </c>
      <c r="E5745" s="5" t="s">
        <v>31600</v>
      </c>
      <c r="F5745" s="4" t="s">
        <v>1270</v>
      </c>
      <c r="G5745" s="4" t="s">
        <v>1270</v>
      </c>
      <c r="H5745" s="5" t="s">
        <v>31601</v>
      </c>
      <c r="I5745" s="4" t="s">
        <v>31602</v>
      </c>
      <c r="J5745" s="5" t="n">
        <f aca="false">LEN(K5745)</f>
        <v>18</v>
      </c>
      <c r="K5745" s="6" t="s">
        <v>31603</v>
      </c>
      <c r="L5745" s="4" t="s">
        <v>78</v>
      </c>
      <c r="M5745" s="4" t="s">
        <v>1216</v>
      </c>
    </row>
    <row r="5746" customFormat="false" ht="15.75" hidden="false" customHeight="true" outlineLevel="0" collapsed="false">
      <c r="A5746" s="4" t="n">
        <v>10999</v>
      </c>
      <c r="B5746" s="4" t="s">
        <v>31604</v>
      </c>
      <c r="C5746" s="4"/>
      <c r="D5746" s="4" t="s">
        <v>31605</v>
      </c>
      <c r="E5746" s="5" t="s">
        <v>31606</v>
      </c>
      <c r="F5746" s="4" t="s">
        <v>31607</v>
      </c>
      <c r="G5746" s="4" t="s">
        <v>1270</v>
      </c>
      <c r="H5746" s="5" t="s">
        <v>31608</v>
      </c>
      <c r="I5746" s="4" t="str">
        <f aca="false">IFERROR(__xludf.dummyfunction("""info@""&amp;LOWER(REGEXREPLACE(B5746,""[^A-Za-z0-9]"",""""))&amp;"".com"""),"info@anosacasahotel.com")</f>
        <v>info@anosacasahotel.com</v>
      </c>
      <c r="J5746" s="5" t="n">
        <f aca="false">LEN(K5746)</f>
        <v>18</v>
      </c>
      <c r="K5746" s="10" t="s">
        <v>31609</v>
      </c>
      <c r="L5746" s="4" t="s">
        <v>31</v>
      </c>
      <c r="M5746" s="4" t="s">
        <v>2097</v>
      </c>
    </row>
    <row r="5747" customFormat="false" ht="15.75" hidden="false" customHeight="true" outlineLevel="0" collapsed="false">
      <c r="A5747" s="4" t="n">
        <v>11014</v>
      </c>
      <c r="B5747" s="4" t="s">
        <v>31610</v>
      </c>
      <c r="C5747" s="4"/>
      <c r="D5747" s="4" t="s">
        <v>31611</v>
      </c>
      <c r="E5747" s="5" t="s">
        <v>31612</v>
      </c>
      <c r="F5747" s="4" t="s">
        <v>31613</v>
      </c>
      <c r="G5747" s="4" t="s">
        <v>1270</v>
      </c>
      <c r="H5747" s="5" t="s">
        <v>31614</v>
      </c>
      <c r="I5747" s="4" t="s">
        <v>31615</v>
      </c>
      <c r="J5747" s="5" t="n">
        <f aca="false">LEN(K5747)</f>
        <v>18</v>
      </c>
      <c r="K5747" s="6" t="s">
        <v>31616</v>
      </c>
      <c r="L5747" s="4" t="s">
        <v>31</v>
      </c>
      <c r="M5747" s="4" t="s">
        <v>368</v>
      </c>
    </row>
    <row r="5748" customFormat="false" ht="15.75" hidden="false" customHeight="true" outlineLevel="0" collapsed="false">
      <c r="A5748" s="4" t="n">
        <v>11043</v>
      </c>
      <c r="B5748" s="4" t="s">
        <v>31617</v>
      </c>
      <c r="C5748" s="4"/>
      <c r="D5748" s="4" t="s">
        <v>31618</v>
      </c>
      <c r="E5748" s="5" t="s">
        <v>31619</v>
      </c>
      <c r="F5748" s="4" t="s">
        <v>31620</v>
      </c>
      <c r="G5748" s="4" t="s">
        <v>1270</v>
      </c>
      <c r="H5748" s="5" t="s">
        <v>31621</v>
      </c>
      <c r="I5748" s="4" t="s">
        <v>31622</v>
      </c>
      <c r="J5748" s="5" t="n">
        <f aca="false">LEN(K5748)</f>
        <v>18</v>
      </c>
      <c r="K5748" s="6" t="s">
        <v>31623</v>
      </c>
      <c r="L5748" s="4" t="s">
        <v>78</v>
      </c>
      <c r="M5748" s="4" t="s">
        <v>1063</v>
      </c>
    </row>
    <row r="5749" customFormat="false" ht="15.75" hidden="false" customHeight="true" outlineLevel="0" collapsed="false">
      <c r="A5749" s="4" t="n">
        <v>11699</v>
      </c>
      <c r="B5749" s="4" t="s">
        <v>31624</v>
      </c>
      <c r="C5749" s="4"/>
      <c r="D5749" s="4" t="s">
        <v>31625</v>
      </c>
      <c r="E5749" s="5" t="s">
        <v>31626</v>
      </c>
      <c r="F5749" s="4" t="s">
        <v>31627</v>
      </c>
      <c r="G5749" s="4" t="s">
        <v>355</v>
      </c>
      <c r="H5749" s="5" t="n">
        <v>605943838</v>
      </c>
      <c r="I5749" s="4" t="s">
        <v>31628</v>
      </c>
      <c r="J5749" s="5" t="n">
        <f aca="false">LEN(K5749)</f>
        <v>17</v>
      </c>
      <c r="K5749" s="6" t="s">
        <v>31629</v>
      </c>
      <c r="L5749" s="4" t="s">
        <v>31</v>
      </c>
      <c r="M5749" s="4" t="s">
        <v>1016</v>
      </c>
    </row>
    <row r="5750" customFormat="false" ht="15.75" hidden="false" customHeight="true" outlineLevel="0" collapsed="false">
      <c r="A5750" s="4" t="n">
        <v>11974</v>
      </c>
      <c r="B5750" s="4" t="s">
        <v>31630</v>
      </c>
      <c r="C5750" s="4"/>
      <c r="D5750" s="4" t="s">
        <v>31631</v>
      </c>
      <c r="E5750" s="5" t="s">
        <v>23221</v>
      </c>
      <c r="F5750" s="4" t="s">
        <v>31632</v>
      </c>
      <c r="G5750" s="4" t="s">
        <v>205</v>
      </c>
      <c r="H5750" s="5" t="n">
        <v>608205225</v>
      </c>
      <c r="I5750" s="4" t="s">
        <v>31633</v>
      </c>
      <c r="J5750" s="5" t="n">
        <f aca="false">LEN(K5750)</f>
        <v>17</v>
      </c>
      <c r="K5750" s="6" t="s">
        <v>31634</v>
      </c>
      <c r="L5750" s="4" t="s">
        <v>31</v>
      </c>
      <c r="M5750" s="4" t="s">
        <v>31</v>
      </c>
    </row>
    <row r="5751" customFormat="false" ht="15.75" hidden="false" customHeight="true" outlineLevel="0" collapsed="false">
      <c r="A5751" s="4" t="n">
        <v>11284</v>
      </c>
      <c r="B5751" s="4" t="s">
        <v>31635</v>
      </c>
      <c r="C5751" s="4"/>
      <c r="D5751" s="4" t="s">
        <v>31636</v>
      </c>
      <c r="E5751" s="5" t="s">
        <v>31637</v>
      </c>
      <c r="F5751" s="4" t="s">
        <v>31638</v>
      </c>
      <c r="G5751" s="4" t="s">
        <v>2305</v>
      </c>
      <c r="H5751" s="5" t="n">
        <v>610251891</v>
      </c>
      <c r="I5751" s="4" t="s">
        <v>31639</v>
      </c>
      <c r="J5751" s="5" t="n">
        <f aca="false">LEN(K5751)</f>
        <v>17</v>
      </c>
      <c r="K5751" s="6" t="s">
        <v>31640</v>
      </c>
      <c r="L5751" s="4" t="s">
        <v>78</v>
      </c>
      <c r="M5751" s="4" t="s">
        <v>1016</v>
      </c>
    </row>
    <row r="5752" customFormat="false" ht="15.75" hidden="false" customHeight="true" outlineLevel="0" collapsed="false">
      <c r="A5752" s="4" t="n">
        <v>11633</v>
      </c>
      <c r="B5752" s="4" t="s">
        <v>31641</v>
      </c>
      <c r="C5752" s="4"/>
      <c r="D5752" s="4" t="s">
        <v>31642</v>
      </c>
      <c r="E5752" s="5" t="s">
        <v>587</v>
      </c>
      <c r="F5752" s="4" t="s">
        <v>250</v>
      </c>
      <c r="G5752" s="4" t="s">
        <v>250</v>
      </c>
      <c r="H5752" s="5" t="n">
        <v>664412451</v>
      </c>
      <c r="I5752" s="4" t="s">
        <v>31643</v>
      </c>
      <c r="J5752" s="5" t="n">
        <f aca="false">LEN(K5752)</f>
        <v>17</v>
      </c>
      <c r="K5752" s="6" t="s">
        <v>31644</v>
      </c>
      <c r="L5752" s="4" t="s">
        <v>31</v>
      </c>
      <c r="M5752" s="4" t="s">
        <v>31</v>
      </c>
    </row>
    <row r="5753" customFormat="false" ht="15.75" hidden="false" customHeight="true" outlineLevel="0" collapsed="false">
      <c r="A5753" s="4" t="n">
        <v>11462</v>
      </c>
      <c r="B5753" s="4" t="s">
        <v>31645</v>
      </c>
      <c r="C5753" s="4" t="s">
        <v>31646</v>
      </c>
      <c r="D5753" s="4" t="s">
        <v>31647</v>
      </c>
      <c r="E5753" s="5" t="s">
        <v>11492</v>
      </c>
      <c r="F5753" s="4" t="s">
        <v>1459</v>
      </c>
      <c r="G5753" s="4" t="s">
        <v>332</v>
      </c>
      <c r="H5753" s="5" t="n">
        <v>856561013</v>
      </c>
      <c r="I5753" s="4" t="s">
        <v>31648</v>
      </c>
      <c r="J5753" s="5" t="n">
        <f aca="false">LEN(K5753)</f>
        <v>17</v>
      </c>
      <c r="K5753" s="6" t="s">
        <v>31649</v>
      </c>
      <c r="L5753" s="4" t="s">
        <v>1970</v>
      </c>
      <c r="M5753" s="4" t="s">
        <v>381</v>
      </c>
    </row>
    <row r="5754" customFormat="false" ht="15.75" hidden="false" customHeight="true" outlineLevel="0" collapsed="false">
      <c r="A5754" s="4" t="n">
        <v>11667</v>
      </c>
      <c r="B5754" s="4" t="s">
        <v>31650</v>
      </c>
      <c r="C5754" s="4"/>
      <c r="D5754" s="4" t="s">
        <v>31651</v>
      </c>
      <c r="E5754" s="5" t="s">
        <v>1924</v>
      </c>
      <c r="F5754" s="4" t="s">
        <v>1925</v>
      </c>
      <c r="G5754" s="4" t="s">
        <v>573</v>
      </c>
      <c r="H5754" s="5" t="n">
        <v>959503240</v>
      </c>
      <c r="I5754" s="4" t="s">
        <v>31652</v>
      </c>
      <c r="J5754" s="5" t="n">
        <f aca="false">LEN(K5754)</f>
        <v>17</v>
      </c>
      <c r="K5754" s="10" t="s">
        <v>31653</v>
      </c>
      <c r="L5754" s="4" t="s">
        <v>66</v>
      </c>
      <c r="M5754" s="4" t="s">
        <v>381</v>
      </c>
    </row>
    <row r="5755" customFormat="false" ht="15.75" hidden="false" customHeight="true" outlineLevel="0" collapsed="false">
      <c r="A5755" s="4" t="n">
        <v>12162</v>
      </c>
      <c r="B5755" s="4" t="s">
        <v>31654</v>
      </c>
      <c r="C5755" s="4"/>
      <c r="D5755" s="4" t="s">
        <v>31655</v>
      </c>
      <c r="E5755" s="5" t="s">
        <v>8305</v>
      </c>
      <c r="F5755" s="4" t="s">
        <v>1089</v>
      </c>
      <c r="G5755" s="4" t="s">
        <v>882</v>
      </c>
      <c r="H5755" s="5" t="n">
        <v>986690575</v>
      </c>
      <c r="I5755" s="4" t="s">
        <v>31656</v>
      </c>
      <c r="J5755" s="5" t="n">
        <f aca="false">LEN(K5755)</f>
        <v>17</v>
      </c>
      <c r="K5755" s="6" t="s">
        <v>31657</v>
      </c>
      <c r="L5755" s="4" t="s">
        <v>57</v>
      </c>
      <c r="M5755" s="4" t="s">
        <v>31</v>
      </c>
    </row>
    <row r="5756" customFormat="false" ht="15.75" hidden="false" customHeight="true" outlineLevel="0" collapsed="false">
      <c r="A5756" s="4" t="n">
        <v>12161</v>
      </c>
      <c r="B5756" s="4" t="s">
        <v>31654</v>
      </c>
      <c r="C5756" s="4"/>
      <c r="D5756" s="4" t="s">
        <v>31658</v>
      </c>
      <c r="E5756" s="5" t="s">
        <v>8305</v>
      </c>
      <c r="F5756" s="4" t="s">
        <v>1089</v>
      </c>
      <c r="G5756" s="4" t="s">
        <v>882</v>
      </c>
      <c r="H5756" s="5" t="n">
        <v>986690575</v>
      </c>
      <c r="I5756" s="7" t="s">
        <v>31656</v>
      </c>
      <c r="J5756" s="5" t="n">
        <f aca="false">LEN(K5756)</f>
        <v>17</v>
      </c>
      <c r="K5756" s="6" t="s">
        <v>31657</v>
      </c>
      <c r="L5756" s="4" t="s">
        <v>66</v>
      </c>
      <c r="M5756" s="4" t="s">
        <v>2097</v>
      </c>
    </row>
    <row r="5757" customFormat="false" ht="15.75" hidden="false" customHeight="true" outlineLevel="0" collapsed="false">
      <c r="A5757" s="4" t="n">
        <v>11903</v>
      </c>
      <c r="B5757" s="4" t="s">
        <v>31659</v>
      </c>
      <c r="C5757" s="4"/>
      <c r="D5757" s="4" t="s">
        <v>31660</v>
      </c>
      <c r="E5757" s="5" t="s">
        <v>31661</v>
      </c>
      <c r="F5757" s="4" t="s">
        <v>31662</v>
      </c>
      <c r="G5757" s="4" t="s">
        <v>364</v>
      </c>
      <c r="H5757" s="5" t="n">
        <v>987333170</v>
      </c>
      <c r="I5757" s="4" t="s">
        <v>31663</v>
      </c>
      <c r="J5757" s="5" t="n">
        <f aca="false">LEN(K5757)</f>
        <v>17</v>
      </c>
      <c r="K5757" s="6" t="s">
        <v>31664</v>
      </c>
      <c r="L5757" s="4" t="s">
        <v>57</v>
      </c>
      <c r="M5757" s="4" t="s">
        <v>344</v>
      </c>
    </row>
    <row r="5758" customFormat="false" ht="15.75" hidden="false" customHeight="true" outlineLevel="0" collapsed="false">
      <c r="A5758" s="4" t="n">
        <v>11082</v>
      </c>
      <c r="B5758" s="4" t="s">
        <v>31665</v>
      </c>
      <c r="C5758" s="4"/>
      <c r="D5758" s="4" t="s">
        <v>31666</v>
      </c>
      <c r="E5758" s="5" t="s">
        <v>6752</v>
      </c>
      <c r="F5758" s="4" t="s">
        <v>6753</v>
      </c>
      <c r="G5758" s="4" t="s">
        <v>603</v>
      </c>
      <c r="H5758" s="5" t="s">
        <v>283</v>
      </c>
      <c r="I5758" s="4" t="s">
        <v>31667</v>
      </c>
      <c r="J5758" s="5" t="n">
        <f aca="false">LEN(K5758)</f>
        <v>17</v>
      </c>
      <c r="K5758" s="6" t="s">
        <v>31668</v>
      </c>
      <c r="L5758" s="4" t="s">
        <v>78</v>
      </c>
      <c r="M5758" s="4" t="s">
        <v>317</v>
      </c>
    </row>
    <row r="5759" customFormat="false" ht="15.75" hidden="false" customHeight="true" outlineLevel="0" collapsed="false">
      <c r="A5759" s="4" t="n">
        <v>11051</v>
      </c>
      <c r="B5759" s="4" t="s">
        <v>31669</v>
      </c>
      <c r="C5759" s="4"/>
      <c r="D5759" s="4" t="s">
        <v>31670</v>
      </c>
      <c r="E5759" s="5" t="s">
        <v>31671</v>
      </c>
      <c r="F5759" s="4" t="s">
        <v>31672</v>
      </c>
      <c r="G5759" s="4" t="s">
        <v>603</v>
      </c>
      <c r="H5759" s="5" t="s">
        <v>283</v>
      </c>
      <c r="I5759" s="4" t="s">
        <v>31673</v>
      </c>
      <c r="J5759" s="5" t="n">
        <f aca="false">LEN(K5759)</f>
        <v>17</v>
      </c>
      <c r="K5759" s="6" t="s">
        <v>31674</v>
      </c>
      <c r="L5759" s="4" t="s">
        <v>78</v>
      </c>
      <c r="M5759" s="4" t="s">
        <v>31</v>
      </c>
    </row>
    <row r="5760" customFormat="false" ht="15.75" hidden="false" customHeight="true" outlineLevel="0" collapsed="false">
      <c r="A5760" s="4" t="n">
        <v>11076</v>
      </c>
      <c r="B5760" s="4" t="s">
        <v>31675</v>
      </c>
      <c r="C5760" s="4"/>
      <c r="D5760" s="4" t="s">
        <v>31676</v>
      </c>
      <c r="E5760" s="5" t="s">
        <v>31677</v>
      </c>
      <c r="F5760" s="4" t="s">
        <v>602</v>
      </c>
      <c r="G5760" s="4" t="s">
        <v>603</v>
      </c>
      <c r="H5760" s="5" t="s">
        <v>283</v>
      </c>
      <c r="I5760" s="4" t="s">
        <v>31678</v>
      </c>
      <c r="J5760" s="5" t="n">
        <f aca="false">LEN(K5760)</f>
        <v>17</v>
      </c>
      <c r="K5760" s="6" t="s">
        <v>31679</v>
      </c>
      <c r="L5760" s="4" t="s">
        <v>78</v>
      </c>
      <c r="M5760" s="4" t="s">
        <v>31</v>
      </c>
    </row>
    <row r="5761" customFormat="false" ht="15.75" hidden="false" customHeight="true" outlineLevel="0" collapsed="false">
      <c r="A5761" s="4" t="n">
        <v>11153</v>
      </c>
      <c r="B5761" s="4" t="s">
        <v>31680</v>
      </c>
      <c r="C5761" s="4"/>
      <c r="D5761" s="4" t="s">
        <v>31681</v>
      </c>
      <c r="E5761" s="5" t="s">
        <v>31682</v>
      </c>
      <c r="F5761" s="4" t="s">
        <v>31683</v>
      </c>
      <c r="G5761" s="4" t="s">
        <v>27</v>
      </c>
      <c r="H5761" s="5" t="s">
        <v>283</v>
      </c>
      <c r="I5761" s="4" t="s">
        <v>31684</v>
      </c>
      <c r="J5761" s="5" t="n">
        <f aca="false">LEN(K5761)</f>
        <v>17</v>
      </c>
      <c r="K5761" s="6" t="s">
        <v>31685</v>
      </c>
      <c r="L5761" s="4" t="s">
        <v>31</v>
      </c>
      <c r="M5761" s="4" t="s">
        <v>1208</v>
      </c>
    </row>
    <row r="5762" customFormat="false" ht="15.75" hidden="false" customHeight="true" outlineLevel="0" collapsed="false">
      <c r="A5762" s="4" t="n">
        <v>11167</v>
      </c>
      <c r="B5762" s="4" t="s">
        <v>31686</v>
      </c>
      <c r="C5762" s="4"/>
      <c r="D5762" s="4" t="s">
        <v>31687</v>
      </c>
      <c r="E5762" s="5" t="s">
        <v>17765</v>
      </c>
      <c r="F5762" s="4" t="s">
        <v>17766</v>
      </c>
      <c r="G5762" s="4" t="s">
        <v>27</v>
      </c>
      <c r="H5762" s="5" t="s">
        <v>283</v>
      </c>
      <c r="I5762" s="4" t="s">
        <v>31688</v>
      </c>
      <c r="J5762" s="5" t="n">
        <f aca="false">LEN(K5762)</f>
        <v>17</v>
      </c>
      <c r="K5762" s="6" t="s">
        <v>31689</v>
      </c>
      <c r="L5762" s="4" t="s">
        <v>57</v>
      </c>
      <c r="M5762" s="4" t="s">
        <v>317</v>
      </c>
    </row>
    <row r="5763" customFormat="false" ht="15.75" hidden="false" customHeight="true" outlineLevel="0" collapsed="false">
      <c r="A5763" s="4" t="n">
        <v>11121</v>
      </c>
      <c r="B5763" s="4" t="s">
        <v>31690</v>
      </c>
      <c r="C5763" s="4"/>
      <c r="D5763" s="4" t="s">
        <v>31691</v>
      </c>
      <c r="E5763" s="5" t="s">
        <v>2879</v>
      </c>
      <c r="F5763" s="4" t="s">
        <v>423</v>
      </c>
      <c r="G5763" s="4" t="s">
        <v>27</v>
      </c>
      <c r="H5763" s="5" t="s">
        <v>283</v>
      </c>
      <c r="I5763" s="4" t="s">
        <v>31692</v>
      </c>
      <c r="J5763" s="5" t="n">
        <f aca="false">LEN(K5763)</f>
        <v>17</v>
      </c>
      <c r="K5763" s="10" t="str">
        <f aca="false">LOWER(SUBSTITUTE(SUBSTITUTE(SUBSTITUTE(SUBSTITUTE(SUBSTITUTE(SUBSTITUTE(SUBSTITUTE(B5763,"S.L.",""),"SL",""),"S.A.",""),"SA","")," ",""),".",""),",",""))&amp;".com"</f>
        <v>viriatosbeach.com</v>
      </c>
      <c r="L5763" s="4" t="s">
        <v>21</v>
      </c>
      <c r="M5763" s="4" t="s">
        <v>31</v>
      </c>
    </row>
    <row r="5764" customFormat="false" ht="15.75" hidden="false" customHeight="true" outlineLevel="0" collapsed="false">
      <c r="A5764" s="4" t="n">
        <v>11209</v>
      </c>
      <c r="B5764" s="4" t="s">
        <v>31693</v>
      </c>
      <c r="C5764" s="4"/>
      <c r="D5764" s="4" t="s">
        <v>31694</v>
      </c>
      <c r="E5764" s="5" t="s">
        <v>31695</v>
      </c>
      <c r="F5764" s="4" t="s">
        <v>3640</v>
      </c>
      <c r="G5764" s="4" t="s">
        <v>620</v>
      </c>
      <c r="H5764" s="5" t="s">
        <v>283</v>
      </c>
      <c r="I5764" s="7" t="s">
        <v>31696</v>
      </c>
      <c r="J5764" s="5" t="n">
        <f aca="false">LEN(K5764)</f>
        <v>17</v>
      </c>
      <c r="K5764" s="6" t="s">
        <v>31697</v>
      </c>
      <c r="L5764" s="4" t="s">
        <v>66</v>
      </c>
      <c r="M5764" s="4" t="s">
        <v>32</v>
      </c>
    </row>
    <row r="5765" customFormat="false" ht="15.75" hidden="false" customHeight="true" outlineLevel="0" collapsed="false">
      <c r="A5765" s="4" t="n">
        <v>11247</v>
      </c>
      <c r="B5765" s="4" t="s">
        <v>31698</v>
      </c>
      <c r="C5765" s="4"/>
      <c r="D5765" s="4" t="s">
        <v>31699</v>
      </c>
      <c r="E5765" s="5" t="s">
        <v>18754</v>
      </c>
      <c r="F5765" s="4" t="s">
        <v>3657</v>
      </c>
      <c r="G5765" s="4" t="s">
        <v>620</v>
      </c>
      <c r="H5765" s="5" t="s">
        <v>283</v>
      </c>
      <c r="I5765" s="4" t="s">
        <v>31700</v>
      </c>
      <c r="J5765" s="5" t="n">
        <f aca="false">LEN(K5765)</f>
        <v>17</v>
      </c>
      <c r="K5765" s="6" t="s">
        <v>31701</v>
      </c>
      <c r="L5765" s="4" t="s">
        <v>31</v>
      </c>
      <c r="M5765" s="4" t="s">
        <v>1979</v>
      </c>
    </row>
    <row r="5766" customFormat="false" ht="15.75" hidden="false" customHeight="true" outlineLevel="0" collapsed="false">
      <c r="A5766" s="4" t="n">
        <v>11258</v>
      </c>
      <c r="B5766" s="4" t="s">
        <v>31702</v>
      </c>
      <c r="C5766" s="4"/>
      <c r="D5766" s="4" t="s">
        <v>31703</v>
      </c>
      <c r="E5766" s="5" t="s">
        <v>31704</v>
      </c>
      <c r="F5766" s="4" t="s">
        <v>3633</v>
      </c>
      <c r="G5766" s="4" t="s">
        <v>620</v>
      </c>
      <c r="H5766" s="5" t="s">
        <v>283</v>
      </c>
      <c r="I5766" s="4" t="s">
        <v>31705</v>
      </c>
      <c r="J5766" s="5" t="n">
        <f aca="false">LEN(K5766)</f>
        <v>17</v>
      </c>
      <c r="K5766" s="6" t="s">
        <v>31706</v>
      </c>
      <c r="L5766" s="4" t="s">
        <v>21</v>
      </c>
      <c r="M5766" s="4" t="s">
        <v>31</v>
      </c>
    </row>
    <row r="5767" customFormat="false" ht="15.75" hidden="false" customHeight="true" outlineLevel="0" collapsed="false">
      <c r="A5767" s="4" t="n">
        <v>11244</v>
      </c>
      <c r="B5767" s="4" t="s">
        <v>31707</v>
      </c>
      <c r="C5767" s="4"/>
      <c r="D5767" s="4" t="s">
        <v>31708</v>
      </c>
      <c r="E5767" s="5" t="s">
        <v>31317</v>
      </c>
      <c r="F5767" s="4" t="s">
        <v>26694</v>
      </c>
      <c r="G5767" s="4" t="s">
        <v>620</v>
      </c>
      <c r="H5767" s="5" t="s">
        <v>283</v>
      </c>
      <c r="I5767" s="4" t="s">
        <v>31709</v>
      </c>
      <c r="J5767" s="5" t="n">
        <f aca="false">LEN(K5767)</f>
        <v>17</v>
      </c>
      <c r="K5767" s="10" t="str">
        <f aca="false">LOWER(SUBSTITUTE(SUBSTITUTE(SUBSTITUTE(SUBSTITUTE(SUBSTITUTE(SUBSTITUTE(SUBSTITUTE(B5767,"S.L.",""),"SL",""),"S.A.",""),"SA","")," ",""),".",""),",",""))&amp;".com"</f>
        <v>reinaadosinda.com</v>
      </c>
      <c r="L5767" s="4" t="s">
        <v>31</v>
      </c>
      <c r="M5767" s="4" t="s">
        <v>31</v>
      </c>
    </row>
    <row r="5768" customFormat="false" ht="15.75" hidden="false" customHeight="true" outlineLevel="0" collapsed="false">
      <c r="A5768" s="4" t="n">
        <v>11285</v>
      </c>
      <c r="B5768" s="4" t="s">
        <v>31710</v>
      </c>
      <c r="C5768" s="4"/>
      <c r="D5768" s="4" t="s">
        <v>31711</v>
      </c>
      <c r="E5768" s="5" t="s">
        <v>5705</v>
      </c>
      <c r="F5768" s="4" t="s">
        <v>5706</v>
      </c>
      <c r="G5768" s="4" t="s">
        <v>2305</v>
      </c>
      <c r="H5768" s="5" t="s">
        <v>283</v>
      </c>
      <c r="I5768" s="4" t="s">
        <v>31712</v>
      </c>
      <c r="J5768" s="5" t="n">
        <f aca="false">LEN(K5768)</f>
        <v>17</v>
      </c>
      <c r="K5768" s="6" t="s">
        <v>31713</v>
      </c>
      <c r="L5768" s="4" t="s">
        <v>21</v>
      </c>
      <c r="M5768" s="4" t="s">
        <v>317</v>
      </c>
    </row>
    <row r="5769" customFormat="false" ht="15.75" hidden="false" customHeight="true" outlineLevel="0" collapsed="false">
      <c r="A5769" s="4" t="n">
        <v>11340</v>
      </c>
      <c r="B5769" s="4" t="s">
        <v>31714</v>
      </c>
      <c r="C5769" s="4"/>
      <c r="D5769" s="4" t="s">
        <v>31715</v>
      </c>
      <c r="E5769" s="5" t="s">
        <v>8951</v>
      </c>
      <c r="F5769" s="4" t="s">
        <v>138</v>
      </c>
      <c r="G5769" s="4" t="s">
        <v>138</v>
      </c>
      <c r="H5769" s="5" t="s">
        <v>283</v>
      </c>
      <c r="I5769" s="4" t="s">
        <v>31716</v>
      </c>
      <c r="J5769" s="5" t="n">
        <f aca="false">LEN(K5769)</f>
        <v>17</v>
      </c>
      <c r="K5769" s="6" t="s">
        <v>31717</v>
      </c>
      <c r="L5769" s="4" t="s">
        <v>78</v>
      </c>
      <c r="M5769" s="4" t="s">
        <v>359</v>
      </c>
    </row>
    <row r="5770" customFormat="false" ht="15.75" hidden="false" customHeight="true" outlineLevel="0" collapsed="false">
      <c r="A5770" s="4" t="n">
        <v>11361</v>
      </c>
      <c r="B5770" s="4" t="s">
        <v>30893</v>
      </c>
      <c r="C5770" s="4" t="s">
        <v>31718</v>
      </c>
      <c r="D5770" s="4" t="s">
        <v>31719</v>
      </c>
      <c r="E5770" s="5" t="s">
        <v>31720</v>
      </c>
      <c r="F5770" s="4" t="s">
        <v>31721</v>
      </c>
      <c r="G5770" s="4" t="s">
        <v>138</v>
      </c>
      <c r="H5770" s="5" t="s">
        <v>283</v>
      </c>
      <c r="I5770" s="4" t="s">
        <v>31722</v>
      </c>
      <c r="J5770" s="5" t="n">
        <f aca="false">LEN(K5770)</f>
        <v>17</v>
      </c>
      <c r="K5770" s="10" t="s">
        <v>31723</v>
      </c>
      <c r="L5770" s="4" t="s">
        <v>57</v>
      </c>
      <c r="M5770" s="4" t="s">
        <v>877</v>
      </c>
    </row>
    <row r="5771" customFormat="false" ht="15.75" hidden="false" customHeight="true" outlineLevel="0" collapsed="false">
      <c r="A5771" s="4" t="n">
        <v>11366</v>
      </c>
      <c r="B5771" s="4" t="s">
        <v>31724</v>
      </c>
      <c r="C5771" s="4"/>
      <c r="D5771" s="4" t="s">
        <v>31725</v>
      </c>
      <c r="E5771" s="5" t="s">
        <v>31726</v>
      </c>
      <c r="F5771" s="4" t="s">
        <v>31727</v>
      </c>
      <c r="G5771" s="4" t="s">
        <v>138</v>
      </c>
      <c r="H5771" s="5" t="s">
        <v>283</v>
      </c>
      <c r="I5771" s="4" t="s">
        <v>31728</v>
      </c>
      <c r="J5771" s="5" t="n">
        <f aca="false">LEN(K5771)</f>
        <v>17</v>
      </c>
      <c r="K5771" s="10" t="s">
        <v>31729</v>
      </c>
      <c r="L5771" s="4" t="s">
        <v>57</v>
      </c>
      <c r="M5771" s="4" t="s">
        <v>2082</v>
      </c>
    </row>
    <row r="5772" customFormat="false" ht="15.75" hidden="false" customHeight="true" outlineLevel="0" collapsed="false">
      <c r="A5772" s="4" t="n">
        <v>11436</v>
      </c>
      <c r="B5772" s="4" t="s">
        <v>31730</v>
      </c>
      <c r="C5772" s="4"/>
      <c r="D5772" s="4" t="s">
        <v>31731</v>
      </c>
      <c r="E5772" s="5" t="s">
        <v>31732</v>
      </c>
      <c r="F5772" s="4" t="s">
        <v>8833</v>
      </c>
      <c r="G5772" s="4" t="s">
        <v>895</v>
      </c>
      <c r="H5772" s="5" t="s">
        <v>283</v>
      </c>
      <c r="I5772" s="4" t="s">
        <v>31733</v>
      </c>
      <c r="J5772" s="5" t="n">
        <f aca="false">LEN(K5772)</f>
        <v>17</v>
      </c>
      <c r="K5772" s="6" t="str">
        <f aca="false">LOWER(SUBSTITUTE(SUBSTITUTE(SUBSTITUTE(SUBSTITUTE(SUBSTITUTE(SUBSTITUTE(SUBSTITUTE(B5772,"S.L.",""),"SL",""),"S.A.",""),"SA","")," ",""),".",""),",",""))&amp;".com"</f>
        <v>fincantamarta.com</v>
      </c>
      <c r="L5772" s="4" t="s">
        <v>31</v>
      </c>
      <c r="M5772" s="4" t="s">
        <v>877</v>
      </c>
    </row>
    <row r="5773" customFormat="false" ht="15.75" hidden="false" customHeight="true" outlineLevel="0" collapsed="false">
      <c r="A5773" s="4" t="n">
        <v>11446</v>
      </c>
      <c r="B5773" s="4" t="s">
        <v>31734</v>
      </c>
      <c r="C5773" s="4"/>
      <c r="D5773" s="4" t="s">
        <v>31735</v>
      </c>
      <c r="E5773" s="5" t="s">
        <v>15602</v>
      </c>
      <c r="F5773" s="4" t="s">
        <v>15603</v>
      </c>
      <c r="G5773" s="4" t="s">
        <v>332</v>
      </c>
      <c r="H5773" s="5" t="s">
        <v>283</v>
      </c>
      <c r="I5773" s="4" t="s">
        <v>31736</v>
      </c>
      <c r="J5773" s="5" t="n">
        <f aca="false">LEN(K5773)</f>
        <v>17</v>
      </c>
      <c r="K5773" s="6" t="s">
        <v>31737</v>
      </c>
      <c r="L5773" s="4" t="s">
        <v>57</v>
      </c>
      <c r="M5773" s="4" t="s">
        <v>32</v>
      </c>
    </row>
    <row r="5774" customFormat="false" ht="15.75" hidden="false" customHeight="true" outlineLevel="0" collapsed="false">
      <c r="A5774" s="4" t="n">
        <v>11536</v>
      </c>
      <c r="B5774" s="4" t="s">
        <v>31738</v>
      </c>
      <c r="C5774" s="4"/>
      <c r="D5774" s="4" t="s">
        <v>31739</v>
      </c>
      <c r="E5774" s="5" t="s">
        <v>31740</v>
      </c>
      <c r="F5774" s="4" t="s">
        <v>31741</v>
      </c>
      <c r="G5774" s="4" t="s">
        <v>2093</v>
      </c>
      <c r="H5774" s="5" t="s">
        <v>283</v>
      </c>
      <c r="I5774" s="4" t="s">
        <v>31742</v>
      </c>
      <c r="J5774" s="5" t="n">
        <f aca="false">LEN(K5774)</f>
        <v>17</v>
      </c>
      <c r="K5774" s="10" t="s">
        <v>31743</v>
      </c>
      <c r="L5774" s="4" t="s">
        <v>21</v>
      </c>
      <c r="M5774" s="4" t="s">
        <v>31</v>
      </c>
    </row>
    <row r="5775" customFormat="false" ht="15.75" hidden="false" customHeight="true" outlineLevel="0" collapsed="false">
      <c r="A5775" s="4" t="n">
        <v>11537</v>
      </c>
      <c r="B5775" s="4" t="s">
        <v>31744</v>
      </c>
      <c r="C5775" s="4"/>
      <c r="D5775" s="4" t="s">
        <v>31745</v>
      </c>
      <c r="E5775" s="5" t="s">
        <v>31746</v>
      </c>
      <c r="F5775" s="4" t="s">
        <v>31747</v>
      </c>
      <c r="G5775" s="4" t="s">
        <v>2093</v>
      </c>
      <c r="H5775" s="5" t="s">
        <v>283</v>
      </c>
      <c r="I5775" s="4" t="s">
        <v>31748</v>
      </c>
      <c r="J5775" s="5" t="n">
        <f aca="false">LEN(K5775)</f>
        <v>17</v>
      </c>
      <c r="K5775" s="6" t="s">
        <v>31749</v>
      </c>
      <c r="L5775" s="4" t="s">
        <v>57</v>
      </c>
      <c r="M5775" s="4" t="s">
        <v>1016</v>
      </c>
    </row>
    <row r="5776" customFormat="false" ht="15.75" hidden="false" customHeight="true" outlineLevel="0" collapsed="false">
      <c r="A5776" s="4" t="n">
        <v>11552</v>
      </c>
      <c r="B5776" s="4" t="s">
        <v>31750</v>
      </c>
      <c r="C5776" s="4"/>
      <c r="D5776" s="4" t="s">
        <v>31751</v>
      </c>
      <c r="E5776" s="5" t="s">
        <v>823</v>
      </c>
      <c r="F5776" s="4" t="s">
        <v>824</v>
      </c>
      <c r="G5776" s="4" t="s">
        <v>824</v>
      </c>
      <c r="H5776" s="5" t="s">
        <v>283</v>
      </c>
      <c r="I5776" s="4" t="s">
        <v>31752</v>
      </c>
      <c r="J5776" s="5" t="n">
        <f aca="false">LEN(K5776)</f>
        <v>17</v>
      </c>
      <c r="K5776" s="6" t="s">
        <v>31753</v>
      </c>
      <c r="L5776" s="4" t="s">
        <v>21</v>
      </c>
      <c r="M5776" s="4" t="s">
        <v>31</v>
      </c>
    </row>
    <row r="5777" customFormat="false" ht="15.75" hidden="false" customHeight="true" outlineLevel="0" collapsed="false">
      <c r="A5777" s="4" t="n">
        <v>11616</v>
      </c>
      <c r="B5777" s="4" t="s">
        <v>31754</v>
      </c>
      <c r="C5777" s="4" t="s">
        <v>31755</v>
      </c>
      <c r="D5777" s="4" t="s">
        <v>31756</v>
      </c>
      <c r="E5777" s="5" t="s">
        <v>12159</v>
      </c>
      <c r="F5777" s="4" t="s">
        <v>12160</v>
      </c>
      <c r="G5777" s="4" t="s">
        <v>146</v>
      </c>
      <c r="H5777" s="5" t="s">
        <v>283</v>
      </c>
      <c r="I5777" s="4" t="s">
        <v>31757</v>
      </c>
      <c r="J5777" s="5" t="n">
        <f aca="false">LEN(K5777)</f>
        <v>17</v>
      </c>
      <c r="K5777" s="6" t="str">
        <f aca="false">LOWER(SUBSTITUTE(SUBSTITUTE(SUBSTITUTE(SUBSTITUTE(SUBSTITUTE(SUBSTITUTE(SUBSTITUTE(B5777,"S.L.",""),"SL",""),"S.A.",""),"SA","")," ",""),".",""),",",""))&amp;".com"</f>
        <v>hotelcancarbò.com</v>
      </c>
      <c r="L5777" s="4" t="s">
        <v>21</v>
      </c>
      <c r="M5777" s="4" t="s">
        <v>31</v>
      </c>
    </row>
    <row r="5778" customFormat="false" ht="15.75" hidden="false" customHeight="true" outlineLevel="0" collapsed="false">
      <c r="A5778" s="4" t="n">
        <v>11635</v>
      </c>
      <c r="B5778" s="4" t="s">
        <v>31758</v>
      </c>
      <c r="C5778" s="4"/>
      <c r="D5778" s="4" t="s">
        <v>31759</v>
      </c>
      <c r="E5778" s="5" t="s">
        <v>11584</v>
      </c>
      <c r="F5778" s="4" t="s">
        <v>250</v>
      </c>
      <c r="G5778" s="4" t="s">
        <v>250</v>
      </c>
      <c r="H5778" s="5" t="s">
        <v>283</v>
      </c>
      <c r="I5778" s="4" t="s">
        <v>31760</v>
      </c>
      <c r="J5778" s="5" t="n">
        <f aca="false">LEN(K5778)</f>
        <v>17</v>
      </c>
      <c r="K5778" s="6" t="s">
        <v>31761</v>
      </c>
      <c r="L5778" s="4" t="s">
        <v>78</v>
      </c>
      <c r="M5778" s="4" t="s">
        <v>31</v>
      </c>
    </row>
    <row r="5779" customFormat="false" ht="15.75" hidden="false" customHeight="true" outlineLevel="0" collapsed="false">
      <c r="A5779" s="4" t="n">
        <v>11645</v>
      </c>
      <c r="B5779" s="4" t="s">
        <v>31762</v>
      </c>
      <c r="C5779" s="4" t="s">
        <v>31763</v>
      </c>
      <c r="D5779" s="4" t="s">
        <v>17579</v>
      </c>
      <c r="E5779" s="5" t="s">
        <v>9582</v>
      </c>
      <c r="F5779" s="4" t="s">
        <v>9570</v>
      </c>
      <c r="G5779" s="4" t="s">
        <v>250</v>
      </c>
      <c r="H5779" s="5" t="s">
        <v>283</v>
      </c>
      <c r="I5779" s="4" t="s">
        <v>31764</v>
      </c>
      <c r="J5779" s="5" t="n">
        <f aca="false">LEN(K5779)</f>
        <v>17</v>
      </c>
      <c r="K5779" s="6" t="s">
        <v>31765</v>
      </c>
      <c r="L5779" s="4" t="s">
        <v>31</v>
      </c>
      <c r="M5779" s="4" t="s">
        <v>381</v>
      </c>
    </row>
    <row r="5780" customFormat="false" ht="15.75" hidden="false" customHeight="true" outlineLevel="0" collapsed="false">
      <c r="A5780" s="4" t="n">
        <v>11643</v>
      </c>
      <c r="B5780" s="4" t="s">
        <v>31766</v>
      </c>
      <c r="C5780" s="4"/>
      <c r="D5780" s="4" t="s">
        <v>31767</v>
      </c>
      <c r="E5780" s="5" t="s">
        <v>31768</v>
      </c>
      <c r="F5780" s="4" t="s">
        <v>31769</v>
      </c>
      <c r="G5780" s="4" t="s">
        <v>250</v>
      </c>
      <c r="H5780" s="5" t="s">
        <v>283</v>
      </c>
      <c r="I5780" s="7" t="s">
        <v>31770</v>
      </c>
      <c r="J5780" s="5" t="n">
        <f aca="false">LEN(K5780)</f>
        <v>17</v>
      </c>
      <c r="K5780" s="6" t="str">
        <f aca="false">LOWER(SUBSTITUTE(SUBSTITUTE(SUBSTITUTE(SUBSTITUTE(SUBSTITUTE(SUBSTITUTE(SUBSTITUTE(B5780,"S.L.",""),"SL",""),"S.A.",""),"SA","")," ",""),".",""),",",""))&amp;".com"</f>
        <v>molinodelpaso.com</v>
      </c>
      <c r="L5780" s="4" t="s">
        <v>31</v>
      </c>
      <c r="M5780" s="4" t="s">
        <v>32</v>
      </c>
    </row>
    <row r="5781" customFormat="false" ht="15.75" hidden="false" customHeight="true" outlineLevel="0" collapsed="false">
      <c r="A5781" s="4" t="n">
        <v>11644</v>
      </c>
      <c r="B5781" s="4" t="s">
        <v>31771</v>
      </c>
      <c r="C5781" s="4"/>
      <c r="D5781" s="4" t="s">
        <v>31772</v>
      </c>
      <c r="E5781" s="5" t="s">
        <v>31773</v>
      </c>
      <c r="F5781" s="4" t="s">
        <v>31774</v>
      </c>
      <c r="G5781" s="4" t="s">
        <v>250</v>
      </c>
      <c r="H5781" s="5" t="s">
        <v>283</v>
      </c>
      <c r="I5781" s="4" t="s">
        <v>31775</v>
      </c>
      <c r="J5781" s="5" t="n">
        <f aca="false">LEN(K5781)</f>
        <v>17</v>
      </c>
      <c r="K5781" s="10" t="str">
        <f aca="false">LOWER(SUBSTITUTE(SUBSTITUTE(SUBSTITUTE(SUBSTITUTE(SUBSTITUTE(SUBSTITUTE(SUBSTITUTE(B5781,"S.L.",""),"SL",""),"S.A.",""),"SA","")," ",""),".",""),",",""))&amp;".com"</f>
        <v>patiodelugros.com</v>
      </c>
      <c r="L5781" s="4" t="s">
        <v>21</v>
      </c>
      <c r="M5781" s="4" t="s">
        <v>381</v>
      </c>
    </row>
    <row r="5782" customFormat="false" ht="15.75" hidden="false" customHeight="true" outlineLevel="0" collapsed="false">
      <c r="A5782" s="4" t="n">
        <v>11632</v>
      </c>
      <c r="B5782" s="4" t="s">
        <v>31776</v>
      </c>
      <c r="C5782" s="4"/>
      <c r="D5782" s="4" t="s">
        <v>31777</v>
      </c>
      <c r="E5782" s="5" t="s">
        <v>31778</v>
      </c>
      <c r="F5782" s="4" t="s">
        <v>31779</v>
      </c>
      <c r="G5782" s="4" t="s">
        <v>250</v>
      </c>
      <c r="H5782" s="5" t="s">
        <v>283</v>
      </c>
      <c r="I5782" s="4" t="s">
        <v>31780</v>
      </c>
      <c r="J5782" s="5" t="n">
        <f aca="false">LEN(K5782)</f>
        <v>17</v>
      </c>
      <c r="K5782" s="6" t="str">
        <f aca="false">LOWER(SUBSTITUTE(SUBSTITUTE(SUBSTITUTE(SUBSTITUTE(SUBSTITUTE(SUBSTITUTE(SUBSTITUTE(B5782,"S.L.",""),"SL",""),"S.A.",""),"SA","")," ",""),".",""),",",""))&amp;".com"</f>
        <v>señorioderias.com</v>
      </c>
      <c r="L5782" s="4" t="s">
        <v>31</v>
      </c>
      <c r="M5782" s="4" t="s">
        <v>3415</v>
      </c>
    </row>
    <row r="5783" customFormat="false" ht="15.75" hidden="false" customHeight="true" outlineLevel="0" collapsed="false">
      <c r="A5783" s="4" t="n">
        <v>11769</v>
      </c>
      <c r="B5783" s="4" t="s">
        <v>31781</v>
      </c>
      <c r="C5783" s="4"/>
      <c r="D5783" s="4" t="s">
        <v>31782</v>
      </c>
      <c r="E5783" s="5" t="s">
        <v>5185</v>
      </c>
      <c r="F5783" s="4" t="s">
        <v>5186</v>
      </c>
      <c r="G5783" s="4" t="s">
        <v>84</v>
      </c>
      <c r="H5783" s="5" t="s">
        <v>283</v>
      </c>
      <c r="I5783" s="4" t="s">
        <v>31783</v>
      </c>
      <c r="J5783" s="5" t="n">
        <f aca="false">LEN(K5783)</f>
        <v>17</v>
      </c>
      <c r="K5783" s="10" t="s">
        <v>31784</v>
      </c>
      <c r="L5783" s="4" t="s">
        <v>637</v>
      </c>
      <c r="M5783" s="4" t="s">
        <v>31</v>
      </c>
    </row>
    <row r="5784" customFormat="false" ht="15.75" hidden="false" customHeight="true" outlineLevel="0" collapsed="false">
      <c r="A5784" s="4" t="n">
        <v>11761</v>
      </c>
      <c r="B5784" s="4" t="s">
        <v>31785</v>
      </c>
      <c r="C5784" s="4"/>
      <c r="D5784" s="4" t="s">
        <v>31786</v>
      </c>
      <c r="E5784" s="5" t="s">
        <v>21390</v>
      </c>
      <c r="F5784" s="4" t="s">
        <v>1769</v>
      </c>
      <c r="G5784" s="4" t="s">
        <v>84</v>
      </c>
      <c r="H5784" s="5" t="s">
        <v>283</v>
      </c>
      <c r="I5784" s="4" t="s">
        <v>31787</v>
      </c>
      <c r="J5784" s="5" t="n">
        <f aca="false">LEN(K5784)</f>
        <v>17</v>
      </c>
      <c r="K5784" s="6" t="s">
        <v>31788</v>
      </c>
      <c r="L5784" s="4" t="s">
        <v>21</v>
      </c>
      <c r="M5784" s="4" t="s">
        <v>22</v>
      </c>
    </row>
    <row r="5785" customFormat="false" ht="15.75" hidden="false" customHeight="true" outlineLevel="0" collapsed="false">
      <c r="A5785" s="4" t="n">
        <v>11807</v>
      </c>
      <c r="B5785" s="4" t="s">
        <v>31789</v>
      </c>
      <c r="C5785" s="4"/>
      <c r="D5785" s="4" t="s">
        <v>31790</v>
      </c>
      <c r="E5785" s="5" t="s">
        <v>31791</v>
      </c>
      <c r="F5785" s="4" t="s">
        <v>31792</v>
      </c>
      <c r="G5785" s="4" t="s">
        <v>84</v>
      </c>
      <c r="H5785" s="5" t="s">
        <v>283</v>
      </c>
      <c r="I5785" s="7" t="s">
        <v>31793</v>
      </c>
      <c r="J5785" s="5" t="n">
        <f aca="false">LEN(K5785)</f>
        <v>17</v>
      </c>
      <c r="K5785" s="6" t="s">
        <v>31794</v>
      </c>
      <c r="L5785" s="4" t="s">
        <v>78</v>
      </c>
      <c r="M5785" s="4" t="s">
        <v>31</v>
      </c>
    </row>
    <row r="5786" customFormat="false" ht="15.75" hidden="false" customHeight="true" outlineLevel="0" collapsed="false">
      <c r="A5786" s="4" t="n">
        <v>11804</v>
      </c>
      <c r="B5786" s="4" t="s">
        <v>21480</v>
      </c>
      <c r="C5786" s="4"/>
      <c r="D5786" s="4" t="s">
        <v>31795</v>
      </c>
      <c r="E5786" s="5" t="s">
        <v>31796</v>
      </c>
      <c r="F5786" s="4" t="s">
        <v>4285</v>
      </c>
      <c r="G5786" s="4" t="s">
        <v>84</v>
      </c>
      <c r="H5786" s="5" t="s">
        <v>283</v>
      </c>
      <c r="I5786" s="4" t="s">
        <v>31797</v>
      </c>
      <c r="J5786" s="5" t="n">
        <f aca="false">LEN(K5786)</f>
        <v>17</v>
      </c>
      <c r="K5786" s="6" t="s">
        <v>31798</v>
      </c>
      <c r="L5786" s="4" t="s">
        <v>31</v>
      </c>
      <c r="M5786" s="4" t="s">
        <v>1979</v>
      </c>
    </row>
    <row r="5787" customFormat="false" ht="15.75" hidden="false" customHeight="true" outlineLevel="0" collapsed="false">
      <c r="A5787" s="4" t="n">
        <v>11747</v>
      </c>
      <c r="B5787" s="4" t="s">
        <v>31799</v>
      </c>
      <c r="C5787" s="4"/>
      <c r="D5787" s="4" t="s">
        <v>31800</v>
      </c>
      <c r="E5787" s="5" t="s">
        <v>11994</v>
      </c>
      <c r="F5787" s="4" t="s">
        <v>11995</v>
      </c>
      <c r="G5787" s="4" t="s">
        <v>84</v>
      </c>
      <c r="H5787" s="5" t="s">
        <v>283</v>
      </c>
      <c r="I5787" s="4" t="s">
        <v>31801</v>
      </c>
      <c r="J5787" s="5" t="n">
        <f aca="false">LEN(K5787)</f>
        <v>17</v>
      </c>
      <c r="K5787" s="10" t="s">
        <v>31802</v>
      </c>
      <c r="L5787" s="4" t="s">
        <v>57</v>
      </c>
      <c r="M5787" s="4" t="s">
        <v>31</v>
      </c>
    </row>
    <row r="5788" customFormat="false" ht="15.75" hidden="false" customHeight="true" outlineLevel="0" collapsed="false">
      <c r="A5788" s="4" t="n">
        <v>11853</v>
      </c>
      <c r="B5788" s="4" t="s">
        <v>31803</v>
      </c>
      <c r="C5788" s="4"/>
      <c r="D5788" s="4" t="s">
        <v>31804</v>
      </c>
      <c r="E5788" s="5" t="s">
        <v>31805</v>
      </c>
      <c r="F5788" s="4" t="s">
        <v>31806</v>
      </c>
      <c r="G5788" s="4" t="s">
        <v>37</v>
      </c>
      <c r="H5788" s="5" t="s">
        <v>283</v>
      </c>
      <c r="I5788" s="4" t="s">
        <v>31807</v>
      </c>
      <c r="J5788" s="5" t="n">
        <f aca="false">LEN(K5788)</f>
        <v>17</v>
      </c>
      <c r="K5788" s="6" t="str">
        <f aca="false">LOWER(SUBSTITUTE(SUBSTITUTE(SUBSTITUTE(SUBSTITUTE(SUBSTITUTE(SUBSTITUTE(SUBSTITUTE(B5788,"S.L.",""),"SL",""),"S.A.",""),"SA","")," ",""),".",""),",",""))&amp;".com"</f>
        <v>arinagasuites.com</v>
      </c>
      <c r="L5788" s="4" t="s">
        <v>78</v>
      </c>
      <c r="M5788" s="4" t="s">
        <v>31</v>
      </c>
    </row>
    <row r="5789" customFormat="false" ht="15.75" hidden="false" customHeight="true" outlineLevel="0" collapsed="false">
      <c r="A5789" s="4" t="n">
        <v>11880</v>
      </c>
      <c r="B5789" s="4" t="s">
        <v>31808</v>
      </c>
      <c r="C5789" s="4"/>
      <c r="D5789" s="4" t="s">
        <v>31809</v>
      </c>
      <c r="E5789" s="5" t="s">
        <v>1052</v>
      </c>
      <c r="F5789" s="4" t="s">
        <v>53</v>
      </c>
      <c r="G5789" s="4" t="s">
        <v>37</v>
      </c>
      <c r="H5789" s="5" t="s">
        <v>283</v>
      </c>
      <c r="I5789" s="7" t="s">
        <v>31810</v>
      </c>
      <c r="J5789" s="5" t="n">
        <f aca="false">LEN(K5789)</f>
        <v>17</v>
      </c>
      <c r="K5789" s="6" t="s">
        <v>31811</v>
      </c>
      <c r="L5789" s="4" t="s">
        <v>57</v>
      </c>
      <c r="M5789" s="4" t="s">
        <v>31</v>
      </c>
    </row>
    <row r="5790" customFormat="false" ht="15.75" hidden="false" customHeight="true" outlineLevel="0" collapsed="false">
      <c r="A5790" s="4" t="n">
        <v>11921</v>
      </c>
      <c r="B5790" s="4" t="s">
        <v>31812</v>
      </c>
      <c r="C5790" s="4"/>
      <c r="D5790" s="4" t="s">
        <v>31813</v>
      </c>
      <c r="E5790" s="5" t="s">
        <v>31814</v>
      </c>
      <c r="F5790" s="4" t="s">
        <v>363</v>
      </c>
      <c r="G5790" s="4" t="s">
        <v>364</v>
      </c>
      <c r="H5790" s="5" t="s">
        <v>283</v>
      </c>
      <c r="I5790" s="4" t="s">
        <v>31815</v>
      </c>
      <c r="J5790" s="5" t="n">
        <f aca="false">LEN(K5790)</f>
        <v>17</v>
      </c>
      <c r="K5790" s="6" t="s">
        <v>31816</v>
      </c>
      <c r="L5790" s="4" t="s">
        <v>66</v>
      </c>
      <c r="M5790" s="4" t="s">
        <v>22</v>
      </c>
    </row>
    <row r="5791" customFormat="false" ht="15.75" hidden="false" customHeight="true" outlineLevel="0" collapsed="false">
      <c r="A5791" s="4" t="n">
        <v>11946</v>
      </c>
      <c r="B5791" s="4" t="s">
        <v>31817</v>
      </c>
      <c r="C5791" s="4" t="s">
        <v>31818</v>
      </c>
      <c r="D5791" s="4" t="s">
        <v>31819</v>
      </c>
      <c r="E5791" s="5" t="s">
        <v>12195</v>
      </c>
      <c r="F5791" s="4" t="s">
        <v>12196</v>
      </c>
      <c r="G5791" s="4" t="s">
        <v>1567</v>
      </c>
      <c r="H5791" s="5" t="s">
        <v>283</v>
      </c>
      <c r="I5791" s="4" t="s">
        <v>31820</v>
      </c>
      <c r="J5791" s="5" t="n">
        <f aca="false">LEN(K5791)</f>
        <v>17</v>
      </c>
      <c r="K5791" s="6" t="str">
        <f aca="false">LOWER(SUBSTITUTE(SUBSTITUTE(SUBSTITUTE(SUBSTITUTE(SUBSTITUTE(SUBSTITUTE(SUBSTITUTE(B5791,"S.L.",""),"SL",""),"S.A.",""),"SA","")," ",""),".",""),",",""))&amp;".com"</f>
        <v>solsonacentre.com</v>
      </c>
      <c r="L5791" s="4" t="s">
        <v>31</v>
      </c>
      <c r="M5791" s="4" t="s">
        <v>336</v>
      </c>
    </row>
    <row r="5792" customFormat="false" ht="15.75" hidden="false" customHeight="true" outlineLevel="0" collapsed="false">
      <c r="A5792" s="4" t="n">
        <v>11991</v>
      </c>
      <c r="B5792" s="4" t="s">
        <v>31821</v>
      </c>
      <c r="C5792" s="4"/>
      <c r="D5792" s="4" t="s">
        <v>31822</v>
      </c>
      <c r="E5792" s="5" t="s">
        <v>19560</v>
      </c>
      <c r="F5792" s="4" t="s">
        <v>205</v>
      </c>
      <c r="G5792" s="4" t="s">
        <v>205</v>
      </c>
      <c r="H5792" s="5" t="s">
        <v>283</v>
      </c>
      <c r="I5792" s="4" t="s">
        <v>31823</v>
      </c>
      <c r="J5792" s="5" t="n">
        <f aca="false">LEN(K5792)</f>
        <v>17</v>
      </c>
      <c r="K5792" s="6" t="s">
        <v>31824</v>
      </c>
      <c r="L5792" s="4" t="s">
        <v>31</v>
      </c>
      <c r="M5792" s="4" t="s">
        <v>31</v>
      </c>
    </row>
    <row r="5793" customFormat="false" ht="15.75" hidden="false" customHeight="true" outlineLevel="0" collapsed="false">
      <c r="A5793" s="4" t="n">
        <v>12017</v>
      </c>
      <c r="B5793" s="4" t="s">
        <v>31825</v>
      </c>
      <c r="C5793" s="4"/>
      <c r="D5793" s="4" t="s">
        <v>31826</v>
      </c>
      <c r="E5793" s="5" t="s">
        <v>31827</v>
      </c>
      <c r="F5793" s="4" t="s">
        <v>31828</v>
      </c>
      <c r="G5793" s="4" t="s">
        <v>205</v>
      </c>
      <c r="H5793" s="5" t="s">
        <v>283</v>
      </c>
      <c r="I5793" s="4" t="s">
        <v>31829</v>
      </c>
      <c r="J5793" s="5" t="n">
        <f aca="false">LEN(K5793)</f>
        <v>17</v>
      </c>
      <c r="K5793" s="6" t="str">
        <f aca="false">LOWER(SUBSTITUTE(SUBSTITUTE(SUBSTITUTE(SUBSTITUTE(SUBSTITUTE(SUBSTITUTE(SUBSTITUTE(B5793,"S.L.",""),"SL",""),"S.A.",""),"SA","")," ",""),".",""),",",""))&amp;".com"</f>
        <v>hostalzaranda.com</v>
      </c>
      <c r="L5793" s="4" t="s">
        <v>21</v>
      </c>
      <c r="M5793" s="4" t="s">
        <v>31</v>
      </c>
    </row>
    <row r="5794" customFormat="false" ht="15.75" hidden="false" customHeight="true" outlineLevel="0" collapsed="false">
      <c r="A5794" s="4" t="n">
        <v>11993</v>
      </c>
      <c r="B5794" s="4" t="s">
        <v>31830</v>
      </c>
      <c r="C5794" s="4"/>
      <c r="D5794" s="4" t="s">
        <v>31831</v>
      </c>
      <c r="E5794" s="5" t="s">
        <v>725</v>
      </c>
      <c r="F5794" s="4" t="s">
        <v>205</v>
      </c>
      <c r="G5794" s="4" t="s">
        <v>205</v>
      </c>
      <c r="H5794" s="5" t="s">
        <v>283</v>
      </c>
      <c r="I5794" s="4" t="s">
        <v>31832</v>
      </c>
      <c r="J5794" s="5" t="n">
        <f aca="false">LEN(K5794)</f>
        <v>17</v>
      </c>
      <c r="K5794" s="10" t="str">
        <f aca="false">LOWER(SUBSTITUTE(SUBSTITUTE(SUBSTITUTE(SUBSTITUTE(SUBSTITUTE(SUBSTITUTE(SUBSTITUTE(B5794,"S.L.",""),"SL",""),"S.A.",""),"SA","")," ",""),".",""),",",""))&amp;".com"</f>
        <v>lapepachicb&amp;b.com</v>
      </c>
      <c r="L5794" s="4" t="s">
        <v>31</v>
      </c>
      <c r="M5794" s="4" t="s">
        <v>133</v>
      </c>
    </row>
    <row r="5795" customFormat="false" ht="15.75" hidden="false" customHeight="true" outlineLevel="0" collapsed="false">
      <c r="A5795" s="4" t="n">
        <v>12050</v>
      </c>
      <c r="B5795" s="4" t="s">
        <v>31833</v>
      </c>
      <c r="C5795" s="4" t="s">
        <v>31834</v>
      </c>
      <c r="D5795" s="4" t="s">
        <v>31835</v>
      </c>
      <c r="E5795" s="5" t="s">
        <v>4098</v>
      </c>
      <c r="F5795" s="4" t="s">
        <v>107</v>
      </c>
      <c r="G5795" s="4" t="s">
        <v>107</v>
      </c>
      <c r="H5795" s="5" t="s">
        <v>283</v>
      </c>
      <c r="I5795" s="4" t="s">
        <v>31836</v>
      </c>
      <c r="J5795" s="5" t="n">
        <f aca="false">LEN(K5795)</f>
        <v>17</v>
      </c>
      <c r="K5795" s="6" t="s">
        <v>31837</v>
      </c>
      <c r="L5795" s="4" t="s">
        <v>78</v>
      </c>
      <c r="M5795" s="4" t="s">
        <v>4855</v>
      </c>
    </row>
    <row r="5796" customFormat="false" ht="15.75" hidden="false" customHeight="true" outlineLevel="0" collapsed="false">
      <c r="A5796" s="4" t="n">
        <v>12120</v>
      </c>
      <c r="B5796" s="4" t="s">
        <v>31838</v>
      </c>
      <c r="C5796" s="4"/>
      <c r="D5796" s="4" t="s">
        <v>16969</v>
      </c>
      <c r="E5796" s="5" t="s">
        <v>31839</v>
      </c>
      <c r="F5796" s="4" t="s">
        <v>31840</v>
      </c>
      <c r="G5796" s="4" t="s">
        <v>409</v>
      </c>
      <c r="H5796" s="5" t="s">
        <v>283</v>
      </c>
      <c r="I5796" s="4" t="s">
        <v>31841</v>
      </c>
      <c r="J5796" s="5" t="n">
        <f aca="false">LEN(K5796)</f>
        <v>17</v>
      </c>
      <c r="K5796" s="6" t="str">
        <f aca="false">LOWER(SUBSTITUTE(SUBSTITUTE(SUBSTITUTE(SUBSTITUTE(SUBSTITUTE(SUBSTITUTE(SUBSTITUTE(B5796,"S.L.",""),"SL",""),"S.A.",""),"SA","")," ",""),".",""),",",""))&amp;".com"</f>
        <v>hostallaplaza.com</v>
      </c>
      <c r="L5796" s="4" t="s">
        <v>78</v>
      </c>
      <c r="M5796" s="4" t="s">
        <v>31</v>
      </c>
    </row>
    <row r="5797" customFormat="false" ht="15.75" hidden="false" customHeight="true" outlineLevel="0" collapsed="false">
      <c r="A5797" s="4" t="n">
        <v>12160</v>
      </c>
      <c r="B5797" s="4" t="s">
        <v>31842</v>
      </c>
      <c r="C5797" s="4"/>
      <c r="D5797" s="4" t="s">
        <v>31843</v>
      </c>
      <c r="E5797" s="5" t="s">
        <v>5393</v>
      </c>
      <c r="F5797" s="4" t="s">
        <v>1089</v>
      </c>
      <c r="G5797" s="4" t="s">
        <v>882</v>
      </c>
      <c r="H5797" s="5" t="s">
        <v>283</v>
      </c>
      <c r="I5797" s="4" t="s">
        <v>31844</v>
      </c>
      <c r="J5797" s="5" t="n">
        <f aca="false">LEN(K5797)</f>
        <v>17</v>
      </c>
      <c r="K5797" s="6" t="str">
        <f aca="false">LOWER(SUBSTITUTE(SUBSTITUTE(SUBSTITUTE(SUBSTITUTE(SUBSTITUTE(SUBSTITUTE(SUBSTITUTE(B5797,"S.L.",""),"SL",""),"S.A.",""),"SA","")," ",""),".",""),",",""))&amp;".com"</f>
        <v>hotelcostamar.com</v>
      </c>
      <c r="L5797" s="4" t="s">
        <v>31</v>
      </c>
      <c r="M5797" s="4" t="s">
        <v>31</v>
      </c>
    </row>
    <row r="5798" customFormat="false" ht="15.75" hidden="false" customHeight="true" outlineLevel="0" collapsed="false">
      <c r="A5798" s="4" t="n">
        <v>12180</v>
      </c>
      <c r="B5798" s="4" t="s">
        <v>23004</v>
      </c>
      <c r="C5798" s="4"/>
      <c r="D5798" s="4" t="s">
        <v>31845</v>
      </c>
      <c r="E5798" s="5" t="s">
        <v>31846</v>
      </c>
      <c r="F5798" s="4" t="s">
        <v>31847</v>
      </c>
      <c r="G5798" s="4" t="s">
        <v>322</v>
      </c>
      <c r="H5798" s="5" t="s">
        <v>283</v>
      </c>
      <c r="I5798" s="4" t="s">
        <v>31848</v>
      </c>
      <c r="J5798" s="5" t="n">
        <f aca="false">LEN(K5798)</f>
        <v>17</v>
      </c>
      <c r="K5798" s="6" t="s">
        <v>31849</v>
      </c>
      <c r="L5798" s="4" t="s">
        <v>21</v>
      </c>
      <c r="M5798" s="4" t="s">
        <v>381</v>
      </c>
    </row>
    <row r="5799" customFormat="false" ht="15.75" hidden="false" customHeight="true" outlineLevel="0" collapsed="false">
      <c r="A5799" s="4" t="n">
        <v>12212</v>
      </c>
      <c r="B5799" s="4" t="s">
        <v>31850</v>
      </c>
      <c r="C5799" s="4"/>
      <c r="D5799" s="4" t="s">
        <v>31851</v>
      </c>
      <c r="E5799" s="5" t="s">
        <v>3188</v>
      </c>
      <c r="F5799" s="4" t="s">
        <v>3189</v>
      </c>
      <c r="G5799" s="4" t="s">
        <v>431</v>
      </c>
      <c r="H5799" s="5" t="s">
        <v>283</v>
      </c>
      <c r="I5799" s="4" t="s">
        <v>31852</v>
      </c>
      <c r="J5799" s="5" t="n">
        <f aca="false">LEN(K5799)</f>
        <v>17</v>
      </c>
      <c r="K5799" s="6" t="s">
        <v>31853</v>
      </c>
      <c r="L5799" s="4" t="s">
        <v>21</v>
      </c>
      <c r="M5799" s="4" t="s">
        <v>31</v>
      </c>
    </row>
    <row r="5800" customFormat="false" ht="15.75" hidden="false" customHeight="true" outlineLevel="0" collapsed="false">
      <c r="A5800" s="4" t="n">
        <v>12222</v>
      </c>
      <c r="B5800" s="4" t="s">
        <v>31854</v>
      </c>
      <c r="C5800" s="4"/>
      <c r="D5800" s="4" t="s">
        <v>31855</v>
      </c>
      <c r="E5800" s="5" t="s">
        <v>12938</v>
      </c>
      <c r="F5800" s="4" t="s">
        <v>12939</v>
      </c>
      <c r="G5800" s="4" t="s">
        <v>431</v>
      </c>
      <c r="H5800" s="5" t="s">
        <v>283</v>
      </c>
      <c r="I5800" s="4" t="s">
        <v>31856</v>
      </c>
      <c r="J5800" s="5" t="n">
        <f aca="false">LEN(K5800)</f>
        <v>17</v>
      </c>
      <c r="K5800" s="6" t="str">
        <f aca="false">LOWER(SUBSTITUTE(SUBSTITUTE(SUBSTITUTE(SUBSTITUTE(SUBSTITUTE(SUBSTITUTE(SUBSTITUTE(B5800,"S.L.",""),"SL",""),"S.A.",""),"SA","")," ",""),".",""),",",""))&amp;".com"</f>
        <v>nagustinrooms.com</v>
      </c>
      <c r="L5800" s="4" t="s">
        <v>78</v>
      </c>
      <c r="M5800" s="4" t="s">
        <v>359</v>
      </c>
    </row>
    <row r="5801" customFormat="false" ht="15.75" hidden="false" customHeight="true" outlineLevel="0" collapsed="false">
      <c r="A5801" s="4" t="n">
        <v>12325</v>
      </c>
      <c r="B5801" s="4" t="s">
        <v>31857</v>
      </c>
      <c r="C5801" s="4"/>
      <c r="D5801" s="4" t="s">
        <v>31858</v>
      </c>
      <c r="E5801" s="5" t="s">
        <v>19032</v>
      </c>
      <c r="F5801" s="4" t="s">
        <v>19033</v>
      </c>
      <c r="G5801" s="4" t="s">
        <v>2214</v>
      </c>
      <c r="H5801" s="5" t="s">
        <v>283</v>
      </c>
      <c r="I5801" s="4" t="s">
        <v>31859</v>
      </c>
      <c r="J5801" s="5" t="n">
        <f aca="false">LEN(K5801)</f>
        <v>17</v>
      </c>
      <c r="K5801" s="6" t="s">
        <v>31860</v>
      </c>
      <c r="L5801" s="4" t="s">
        <v>31</v>
      </c>
      <c r="M5801" s="4" t="s">
        <v>2097</v>
      </c>
      <c r="N5801" s="1"/>
    </row>
    <row r="5802" customFormat="false" ht="15.75" hidden="false" customHeight="true" outlineLevel="0" collapsed="false">
      <c r="A5802" s="4" t="n">
        <v>12343</v>
      </c>
      <c r="B5802" s="4" t="s">
        <v>31861</v>
      </c>
      <c r="C5802" s="4"/>
      <c r="D5802" s="4" t="s">
        <v>31862</v>
      </c>
      <c r="E5802" s="5" t="s">
        <v>31863</v>
      </c>
      <c r="F5802" s="4" t="s">
        <v>31864</v>
      </c>
      <c r="G5802" s="4" t="s">
        <v>464</v>
      </c>
      <c r="H5802" s="5" t="s">
        <v>283</v>
      </c>
      <c r="I5802" s="4" t="s">
        <v>31865</v>
      </c>
      <c r="J5802" s="5" t="n">
        <f aca="false">LEN(K5802)</f>
        <v>17</v>
      </c>
      <c r="K5802" s="6" t="s">
        <v>31866</v>
      </c>
      <c r="L5802" s="4" t="s">
        <v>78</v>
      </c>
      <c r="M5802" s="4" t="s">
        <v>819</v>
      </c>
    </row>
    <row r="5803" customFormat="false" ht="15.75" hidden="false" customHeight="true" outlineLevel="0" collapsed="false">
      <c r="A5803" s="4" t="n">
        <v>11506</v>
      </c>
      <c r="B5803" s="4" t="s">
        <v>31867</v>
      </c>
      <c r="C5803" s="4"/>
      <c r="D5803" s="4" t="s">
        <v>31868</v>
      </c>
      <c r="E5803" s="5" t="s">
        <v>311</v>
      </c>
      <c r="F5803" s="4" t="s">
        <v>312</v>
      </c>
      <c r="G5803" s="4" t="s">
        <v>313</v>
      </c>
      <c r="H5803" s="5" t="s">
        <v>31869</v>
      </c>
      <c r="I5803" s="7" t="s">
        <v>31870</v>
      </c>
      <c r="J5803" s="5" t="n">
        <f aca="false">LEN(K5803)</f>
        <v>17</v>
      </c>
      <c r="K5803" s="6" t="str">
        <f aca="false">LOWER(SUBSTITUTE(SUBSTITUTE(SUBSTITUTE(SUBSTITUTE(SUBSTITUTE(SUBSTITUTE(SUBSTITUTE(B5803,"S.L.",""),"SL",""),"S.A.",""),"SA","")," ",""),".",""),",",""))&amp;".com"</f>
        <v>quintalatorre.com</v>
      </c>
      <c r="L5803" s="4" t="s">
        <v>57</v>
      </c>
      <c r="M5803" s="4" t="s">
        <v>186</v>
      </c>
    </row>
    <row r="5804" customFormat="false" ht="15.75" hidden="false" customHeight="true" outlineLevel="0" collapsed="false">
      <c r="A5804" s="4" t="n">
        <v>11290</v>
      </c>
      <c r="B5804" s="4" t="s">
        <v>31871</v>
      </c>
      <c r="C5804" s="4"/>
      <c r="D5804" s="4" t="s">
        <v>31872</v>
      </c>
      <c r="E5804" s="5" t="s">
        <v>16049</v>
      </c>
      <c r="F5804" s="4" t="s">
        <v>16050</v>
      </c>
      <c r="G5804" s="4" t="s">
        <v>2305</v>
      </c>
      <c r="H5804" s="5" t="s">
        <v>31873</v>
      </c>
      <c r="I5804" s="7" t="s">
        <v>31874</v>
      </c>
      <c r="J5804" s="5" t="n">
        <f aca="false">LEN(K5804)</f>
        <v>17</v>
      </c>
      <c r="K5804" s="6" t="str">
        <f aca="false">LOWER(SUBSTITUTE(SUBSTITUTE(SUBSTITUTE(SUBSTITUTE(SUBSTITUTE(SUBSTITUTE(SUBSTITUTE(B5804,"S.L.",""),"SL",""),"S.A.",""),"SA","")," ",""),".",""),",",""))&amp;".com"</f>
        <v>elmachomontes.com</v>
      </c>
      <c r="L5804" s="4" t="s">
        <v>31</v>
      </c>
      <c r="M5804" s="4" t="s">
        <v>929</v>
      </c>
    </row>
    <row r="5805" customFormat="false" ht="15.75" hidden="false" customHeight="true" outlineLevel="0" collapsed="false">
      <c r="A5805" s="4" t="n">
        <v>12011</v>
      </c>
      <c r="B5805" s="4" t="s">
        <v>31875</v>
      </c>
      <c r="C5805" s="4"/>
      <c r="D5805" s="4" t="s">
        <v>31876</v>
      </c>
      <c r="E5805" s="5" t="s">
        <v>16033</v>
      </c>
      <c r="F5805" s="4" t="s">
        <v>16034</v>
      </c>
      <c r="G5805" s="4" t="s">
        <v>205</v>
      </c>
      <c r="H5805" s="5" t="s">
        <v>31877</v>
      </c>
      <c r="I5805" s="4" t="s">
        <v>31878</v>
      </c>
      <c r="J5805" s="5" t="n">
        <f aca="false">LEN(K5805)</f>
        <v>17</v>
      </c>
      <c r="K5805" s="6" t="s">
        <v>31879</v>
      </c>
      <c r="L5805" s="4" t="s">
        <v>31</v>
      </c>
      <c r="M5805" s="4" t="s">
        <v>22</v>
      </c>
    </row>
    <row r="5806" customFormat="false" ht="15.75" hidden="false" customHeight="true" outlineLevel="0" collapsed="false">
      <c r="A5806" s="4" t="n">
        <v>12320</v>
      </c>
      <c r="B5806" s="4" t="s">
        <v>31880</v>
      </c>
      <c r="C5806" s="4" t="s">
        <v>31881</v>
      </c>
      <c r="D5806" s="4" t="s">
        <v>31882</v>
      </c>
      <c r="E5806" s="5" t="s">
        <v>19460</v>
      </c>
      <c r="F5806" s="4" t="s">
        <v>19461</v>
      </c>
      <c r="G5806" s="4" t="s">
        <v>259</v>
      </c>
      <c r="H5806" s="5" t="s">
        <v>31883</v>
      </c>
      <c r="I5806" s="4" t="s">
        <v>31884</v>
      </c>
      <c r="J5806" s="5" t="n">
        <f aca="false">LEN(K5806)</f>
        <v>17</v>
      </c>
      <c r="K5806" s="6" t="s">
        <v>31885</v>
      </c>
      <c r="L5806" s="4" t="s">
        <v>21</v>
      </c>
      <c r="M5806" s="4" t="s">
        <v>31</v>
      </c>
    </row>
    <row r="5807" customFormat="false" ht="15.75" hidden="false" customHeight="true" outlineLevel="0" collapsed="false">
      <c r="A5807" s="4" t="n">
        <v>11218</v>
      </c>
      <c r="B5807" s="4" t="s">
        <v>31886</v>
      </c>
      <c r="C5807" s="4"/>
      <c r="D5807" s="4" t="s">
        <v>31887</v>
      </c>
      <c r="E5807" s="5" t="s">
        <v>15383</v>
      </c>
      <c r="F5807" s="4" t="s">
        <v>5451</v>
      </c>
      <c r="G5807" s="4" t="s">
        <v>620</v>
      </c>
      <c r="H5807" s="5" t="s">
        <v>31888</v>
      </c>
      <c r="I5807" s="4" t="s">
        <v>31889</v>
      </c>
      <c r="J5807" s="5" t="n">
        <f aca="false">LEN(K5807)</f>
        <v>17</v>
      </c>
      <c r="K5807" s="10" t="s">
        <v>31890</v>
      </c>
      <c r="L5807" s="4" t="s">
        <v>57</v>
      </c>
      <c r="M5807" s="4" t="s">
        <v>381</v>
      </c>
    </row>
    <row r="5808" customFormat="false" ht="15.75" hidden="false" customHeight="true" outlineLevel="0" collapsed="false">
      <c r="A5808" s="4" t="n">
        <v>12115</v>
      </c>
      <c r="B5808" s="4" t="s">
        <v>31891</v>
      </c>
      <c r="C5808" s="4"/>
      <c r="D5808" s="4" t="s">
        <v>31892</v>
      </c>
      <c r="E5808" s="5" t="s">
        <v>31893</v>
      </c>
      <c r="F5808" s="4" t="s">
        <v>31894</v>
      </c>
      <c r="G5808" s="4" t="s">
        <v>409</v>
      </c>
      <c r="H5808" s="5" t="s">
        <v>31895</v>
      </c>
      <c r="I5808" s="4" t="s">
        <v>31896</v>
      </c>
      <c r="J5808" s="5" t="n">
        <f aca="false">LEN(K5808)</f>
        <v>17</v>
      </c>
      <c r="K5808" s="6" t="str">
        <f aca="false">LOWER(SUBSTITUTE(SUBSTITUTE(SUBSTITUTE(SUBSTITUTE(SUBSTITUTE(SUBSTITUTE(SUBSTITUTE(B5808,"S.L.",""),"SL",""),"S.A.",""),"SA","")," ",""),".",""),",",""))&amp;".com"</f>
        <v>corellamaider.com</v>
      </c>
      <c r="L5808" s="4" t="s">
        <v>637</v>
      </c>
      <c r="M5808" s="4" t="s">
        <v>31</v>
      </c>
    </row>
    <row r="5809" customFormat="false" ht="15.75" hidden="false" customHeight="true" outlineLevel="0" collapsed="false">
      <c r="A5809" s="4" t="n">
        <v>11651</v>
      </c>
      <c r="B5809" s="4" t="s">
        <v>31897</v>
      </c>
      <c r="C5809" s="4"/>
      <c r="D5809" s="4" t="s">
        <v>31898</v>
      </c>
      <c r="E5809" s="5" t="s">
        <v>1395</v>
      </c>
      <c r="F5809" s="4" t="s">
        <v>1396</v>
      </c>
      <c r="G5809" s="4" t="s">
        <v>1397</v>
      </c>
      <c r="H5809" s="5" t="s">
        <v>31899</v>
      </c>
      <c r="I5809" s="4" t="s">
        <v>31900</v>
      </c>
      <c r="J5809" s="5" t="n">
        <f aca="false">LEN(K5809)</f>
        <v>17</v>
      </c>
      <c r="K5809" s="6" t="s">
        <v>31901</v>
      </c>
      <c r="L5809" s="4" t="s">
        <v>31</v>
      </c>
      <c r="M5809" s="4" t="s">
        <v>31</v>
      </c>
    </row>
    <row r="5810" customFormat="false" ht="15.75" hidden="false" customHeight="true" outlineLevel="0" collapsed="false">
      <c r="A5810" s="4" t="n">
        <v>11892</v>
      </c>
      <c r="B5810" s="4" t="s">
        <v>31902</v>
      </c>
      <c r="C5810" s="4"/>
      <c r="D5810" s="4" t="s">
        <v>31903</v>
      </c>
      <c r="E5810" s="5" t="s">
        <v>13558</v>
      </c>
      <c r="F5810" s="4" t="s">
        <v>1047</v>
      </c>
      <c r="G5810" s="4" t="s">
        <v>37</v>
      </c>
      <c r="H5810" s="5" t="s">
        <v>31904</v>
      </c>
      <c r="I5810" s="4" t="s">
        <v>31905</v>
      </c>
      <c r="J5810" s="5" t="n">
        <f aca="false">LEN(K5810)</f>
        <v>17</v>
      </c>
      <c r="K5810" s="6" t="s">
        <v>31906</v>
      </c>
      <c r="L5810" s="4" t="s">
        <v>57</v>
      </c>
      <c r="M5810" s="4" t="s">
        <v>31</v>
      </c>
    </row>
    <row r="5811" customFormat="false" ht="15.75" hidden="false" customHeight="true" outlineLevel="0" collapsed="false">
      <c r="A5811" s="4" t="n">
        <v>11605</v>
      </c>
      <c r="B5811" s="4" t="s">
        <v>31907</v>
      </c>
      <c r="C5811" s="4"/>
      <c r="D5811" s="4" t="s">
        <v>31908</v>
      </c>
      <c r="E5811" s="5" t="s">
        <v>7570</v>
      </c>
      <c r="F5811" s="4" t="s">
        <v>146</v>
      </c>
      <c r="G5811" s="4" t="s">
        <v>146</v>
      </c>
      <c r="H5811" s="5" t="s">
        <v>31909</v>
      </c>
      <c r="I5811" s="4" t="s">
        <v>31910</v>
      </c>
      <c r="J5811" s="5" t="n">
        <f aca="false">LEN(K5811)</f>
        <v>17</v>
      </c>
      <c r="K5811" s="6" t="s">
        <v>31911</v>
      </c>
      <c r="L5811" s="4" t="s">
        <v>78</v>
      </c>
      <c r="M5811" s="4" t="s">
        <v>22</v>
      </c>
    </row>
    <row r="5812" customFormat="false" ht="15.75" hidden="false" customHeight="true" outlineLevel="0" collapsed="false">
      <c r="A5812" s="4" t="n">
        <v>11955</v>
      </c>
      <c r="B5812" s="4" t="s">
        <v>31912</v>
      </c>
      <c r="C5812" s="4"/>
      <c r="D5812" s="4" t="s">
        <v>31913</v>
      </c>
      <c r="E5812" s="5" t="s">
        <v>31914</v>
      </c>
      <c r="F5812" s="4" t="s">
        <v>31915</v>
      </c>
      <c r="G5812" s="4" t="s">
        <v>242</v>
      </c>
      <c r="H5812" s="5" t="s">
        <v>31916</v>
      </c>
      <c r="I5812" s="4" t="s">
        <v>31917</v>
      </c>
      <c r="J5812" s="5" t="n">
        <f aca="false">LEN(K5812)</f>
        <v>17</v>
      </c>
      <c r="K5812" s="6" t="s">
        <v>31918</v>
      </c>
      <c r="L5812" s="4" t="s">
        <v>57</v>
      </c>
      <c r="M5812" s="4" t="s">
        <v>31</v>
      </c>
    </row>
    <row r="5813" customFormat="false" ht="15.75" hidden="false" customHeight="true" outlineLevel="0" collapsed="false">
      <c r="A5813" s="4" t="n">
        <v>11437</v>
      </c>
      <c r="B5813" s="4" t="s">
        <v>31919</v>
      </c>
      <c r="C5813" s="4"/>
      <c r="D5813" s="4" t="s">
        <v>31920</v>
      </c>
      <c r="E5813" s="5" t="s">
        <v>19391</v>
      </c>
      <c r="F5813" s="4" t="s">
        <v>19392</v>
      </c>
      <c r="G5813" s="4" t="s">
        <v>895</v>
      </c>
      <c r="H5813" s="5" t="s">
        <v>31921</v>
      </c>
      <c r="I5813" s="4" t="s">
        <v>31922</v>
      </c>
      <c r="J5813" s="5" t="n">
        <f aca="false">LEN(K5813)</f>
        <v>17</v>
      </c>
      <c r="K5813" s="6" t="s">
        <v>31923</v>
      </c>
      <c r="L5813" s="4" t="s">
        <v>21</v>
      </c>
      <c r="M5813" s="4" t="s">
        <v>368</v>
      </c>
    </row>
    <row r="5814" customFormat="false" ht="15.75" hidden="false" customHeight="true" outlineLevel="0" collapsed="false">
      <c r="A5814" s="4" t="n">
        <v>11445</v>
      </c>
      <c r="B5814" s="4" t="s">
        <v>31924</v>
      </c>
      <c r="C5814" s="4" t="s">
        <v>31925</v>
      </c>
      <c r="D5814" s="4" t="s">
        <v>31926</v>
      </c>
      <c r="E5814" s="5" t="s">
        <v>15602</v>
      </c>
      <c r="F5814" s="4" t="s">
        <v>15603</v>
      </c>
      <c r="G5814" s="4" t="s">
        <v>332</v>
      </c>
      <c r="H5814" s="5" t="s">
        <v>31927</v>
      </c>
      <c r="I5814" s="4" t="s">
        <v>31928</v>
      </c>
      <c r="J5814" s="5" t="n">
        <f aca="false">LEN(K5814)</f>
        <v>17</v>
      </c>
      <c r="K5814" s="6" t="s">
        <v>31929</v>
      </c>
      <c r="L5814" s="4" t="s">
        <v>78</v>
      </c>
      <c r="M5814" s="4" t="s">
        <v>381</v>
      </c>
    </row>
    <row r="5815" customFormat="false" ht="15.75" hidden="false" customHeight="true" outlineLevel="0" collapsed="false">
      <c r="A5815" s="4" t="n">
        <v>11227</v>
      </c>
      <c r="B5815" s="4" t="s">
        <v>31930</v>
      </c>
      <c r="C5815" s="4"/>
      <c r="D5815" s="4" t="s">
        <v>31931</v>
      </c>
      <c r="E5815" s="5" t="s">
        <v>31932</v>
      </c>
      <c r="F5815" s="4" t="s">
        <v>619</v>
      </c>
      <c r="G5815" s="4" t="s">
        <v>620</v>
      </c>
      <c r="H5815" s="5" t="s">
        <v>31933</v>
      </c>
      <c r="I5815" s="4" t="s">
        <v>31934</v>
      </c>
      <c r="J5815" s="5" t="n">
        <f aca="false">LEN(K5815)</f>
        <v>17</v>
      </c>
      <c r="K5815" s="6" t="s">
        <v>31935</v>
      </c>
      <c r="L5815" s="4" t="s">
        <v>31</v>
      </c>
      <c r="M5815" s="4" t="s">
        <v>1979</v>
      </c>
    </row>
    <row r="5816" customFormat="false" ht="15.75" hidden="false" customHeight="true" outlineLevel="0" collapsed="false">
      <c r="A5816" s="4" t="n">
        <v>11229</v>
      </c>
      <c r="B5816" s="4" t="s">
        <v>31936</v>
      </c>
      <c r="C5816" s="4"/>
      <c r="D5816" s="4" t="s">
        <v>31931</v>
      </c>
      <c r="E5816" s="5" t="s">
        <v>31932</v>
      </c>
      <c r="F5816" s="4" t="s">
        <v>619</v>
      </c>
      <c r="G5816" s="4" t="s">
        <v>620</v>
      </c>
      <c r="H5816" s="5" t="s">
        <v>31933</v>
      </c>
      <c r="I5816" s="4" t="s">
        <v>31934</v>
      </c>
      <c r="J5816" s="5" t="n">
        <f aca="false">LEN(K5816)</f>
        <v>17</v>
      </c>
      <c r="K5816" s="10" t="s">
        <v>31935</v>
      </c>
      <c r="L5816" s="4" t="s">
        <v>31</v>
      </c>
      <c r="M5816" s="4" t="s">
        <v>31</v>
      </c>
    </row>
    <row r="5817" customFormat="false" ht="15.75" hidden="false" customHeight="true" outlineLevel="0" collapsed="false">
      <c r="A5817" s="4" t="n">
        <v>11060</v>
      </c>
      <c r="B5817" s="4" t="s">
        <v>31937</v>
      </c>
      <c r="C5817" s="4"/>
      <c r="D5817" s="4" t="s">
        <v>31938</v>
      </c>
      <c r="E5817" s="5" t="s">
        <v>31939</v>
      </c>
      <c r="F5817" s="4" t="s">
        <v>19375</v>
      </c>
      <c r="G5817" s="4" t="s">
        <v>603</v>
      </c>
      <c r="H5817" s="5" t="s">
        <v>31940</v>
      </c>
      <c r="I5817" s="4" t="s">
        <v>31941</v>
      </c>
      <c r="J5817" s="5" t="n">
        <f aca="false">LEN(K5817)</f>
        <v>17</v>
      </c>
      <c r="K5817" s="6" t="s">
        <v>31942</v>
      </c>
      <c r="L5817" s="4" t="s">
        <v>31</v>
      </c>
      <c r="M5817" s="4" t="s">
        <v>22</v>
      </c>
    </row>
    <row r="5818" customFormat="false" ht="27.75" hidden="false" customHeight="true" outlineLevel="0" collapsed="false">
      <c r="A5818" s="4" t="n">
        <v>12101</v>
      </c>
      <c r="B5818" s="4" t="s">
        <v>31943</v>
      </c>
      <c r="C5818" s="4"/>
      <c r="D5818" s="4" t="s">
        <v>31944</v>
      </c>
      <c r="E5818" s="5" t="s">
        <v>17880</v>
      </c>
      <c r="F5818" s="4" t="s">
        <v>17881</v>
      </c>
      <c r="G5818" s="4" t="s">
        <v>1155</v>
      </c>
      <c r="H5818" s="5" t="s">
        <v>31945</v>
      </c>
      <c r="I5818" s="7" t="s">
        <v>31946</v>
      </c>
      <c r="J5818" s="5" t="n">
        <f aca="false">LEN(K5818)</f>
        <v>17</v>
      </c>
      <c r="K5818" s="6" t="s">
        <v>31947</v>
      </c>
      <c r="L5818" s="4" t="s">
        <v>31</v>
      </c>
      <c r="M5818" s="4" t="s">
        <v>1979</v>
      </c>
    </row>
    <row r="5819" customFormat="false" ht="15.75" hidden="false" customHeight="true" outlineLevel="0" collapsed="false">
      <c r="A5819" s="4" t="n">
        <v>11589</v>
      </c>
      <c r="B5819" s="4" t="s">
        <v>31948</v>
      </c>
      <c r="C5819" s="4"/>
      <c r="D5819" s="4" t="s">
        <v>31949</v>
      </c>
      <c r="E5819" s="5" t="s">
        <v>7380</v>
      </c>
      <c r="F5819" s="4" t="s">
        <v>7381</v>
      </c>
      <c r="G5819" s="4" t="s">
        <v>852</v>
      </c>
      <c r="H5819" s="5" t="s">
        <v>31950</v>
      </c>
      <c r="I5819" s="4" t="s">
        <v>31951</v>
      </c>
      <c r="J5819" s="5" t="n">
        <f aca="false">LEN(K5819)</f>
        <v>17</v>
      </c>
      <c r="K5819" s="6" t="s">
        <v>31952</v>
      </c>
      <c r="L5819" s="4" t="s">
        <v>57</v>
      </c>
      <c r="M5819" s="4" t="s">
        <v>794</v>
      </c>
    </row>
    <row r="5820" customFormat="false" ht="15.75" hidden="false" customHeight="true" outlineLevel="0" collapsed="false">
      <c r="A5820" s="4" t="n">
        <v>11767</v>
      </c>
      <c r="B5820" s="4" t="s">
        <v>31953</v>
      </c>
      <c r="C5820" s="4"/>
      <c r="D5820" s="4" t="s">
        <v>31954</v>
      </c>
      <c r="E5820" s="5" t="s">
        <v>7849</v>
      </c>
      <c r="F5820" s="4" t="s">
        <v>661</v>
      </c>
      <c r="G5820" s="4" t="s">
        <v>84</v>
      </c>
      <c r="H5820" s="5" t="s">
        <v>31955</v>
      </c>
      <c r="I5820" s="7" t="s">
        <v>31956</v>
      </c>
      <c r="J5820" s="5" t="n">
        <f aca="false">LEN(K5820)</f>
        <v>17</v>
      </c>
      <c r="K5820" s="6" t="s">
        <v>31957</v>
      </c>
      <c r="L5820" s="4" t="s">
        <v>637</v>
      </c>
      <c r="M5820" s="4" t="s">
        <v>31</v>
      </c>
    </row>
    <row r="5821" customFormat="false" ht="15.75" hidden="false" customHeight="true" outlineLevel="0" collapsed="false">
      <c r="A5821" s="4" t="n">
        <v>11224</v>
      </c>
      <c r="B5821" s="4" t="s">
        <v>31958</v>
      </c>
      <c r="C5821" s="4"/>
      <c r="D5821" s="4" t="s">
        <v>31959</v>
      </c>
      <c r="E5821" s="5" t="s">
        <v>5352</v>
      </c>
      <c r="F5821" s="4" t="s">
        <v>619</v>
      </c>
      <c r="G5821" s="4" t="s">
        <v>620</v>
      </c>
      <c r="H5821" s="5" t="s">
        <v>31960</v>
      </c>
      <c r="I5821" s="7" t="s">
        <v>31961</v>
      </c>
      <c r="J5821" s="5" t="n">
        <f aca="false">LEN(K5821)</f>
        <v>17</v>
      </c>
      <c r="K5821" s="6" t="s">
        <v>31962</v>
      </c>
      <c r="L5821" s="4" t="s">
        <v>1970</v>
      </c>
      <c r="M5821" s="4" t="s">
        <v>186</v>
      </c>
    </row>
    <row r="5822" customFormat="false" ht="15.75" hidden="false" customHeight="true" outlineLevel="0" collapsed="false">
      <c r="A5822" s="4" t="n">
        <v>12271</v>
      </c>
      <c r="B5822" s="4" t="s">
        <v>31963</v>
      </c>
      <c r="C5822" s="4"/>
      <c r="D5822" s="4" t="s">
        <v>31964</v>
      </c>
      <c r="E5822" s="5" t="s">
        <v>471</v>
      </c>
      <c r="F5822" s="4" t="s">
        <v>372</v>
      </c>
      <c r="G5822" s="4" t="s">
        <v>372</v>
      </c>
      <c r="H5822" s="5" t="s">
        <v>31965</v>
      </c>
      <c r="I5822" s="4" t="s">
        <v>31966</v>
      </c>
      <c r="J5822" s="5" t="n">
        <f aca="false">LEN(K5822)</f>
        <v>17</v>
      </c>
      <c r="K5822" s="6" t="s">
        <v>31967</v>
      </c>
      <c r="L5822" s="4" t="s">
        <v>21</v>
      </c>
      <c r="M5822" s="4" t="s">
        <v>31</v>
      </c>
    </row>
    <row r="5823" customFormat="false" ht="15.75" hidden="false" customHeight="true" outlineLevel="0" collapsed="false">
      <c r="A5823" s="4" t="n">
        <v>12379</v>
      </c>
      <c r="B5823" s="4" t="s">
        <v>31968</v>
      </c>
      <c r="C5823" s="4"/>
      <c r="D5823" s="4" t="s">
        <v>31969</v>
      </c>
      <c r="E5823" s="5" t="s">
        <v>31970</v>
      </c>
      <c r="F5823" s="4" t="s">
        <v>31971</v>
      </c>
      <c r="G5823" s="4" t="s">
        <v>611</v>
      </c>
      <c r="H5823" s="5" t="s">
        <v>31972</v>
      </c>
      <c r="I5823" s="4" t="s">
        <v>31973</v>
      </c>
      <c r="J5823" s="5" t="n">
        <f aca="false">LEN(K5823)</f>
        <v>17</v>
      </c>
      <c r="K5823" s="10" t="str">
        <f aca="false">LOWER(SUBSTITUTE(SUBSTITUTE(SUBSTITUTE(SUBSTITUTE(SUBSTITUTE(SUBSTITUTE(SUBSTITUTE(B5823,"S.L.",""),"SL",""),"S.A.",""),"SA","")," ",""),".",""),",",""))&amp;".com"</f>
        <v>centronpelayo.com</v>
      </c>
      <c r="L5823" s="4" t="s">
        <v>31</v>
      </c>
      <c r="M5823" s="4" t="s">
        <v>22</v>
      </c>
    </row>
    <row r="5824" customFormat="false" ht="15.75" hidden="false" customHeight="true" outlineLevel="0" collapsed="false">
      <c r="A5824" s="4" t="n">
        <v>18</v>
      </c>
      <c r="B5824" s="4" t="s">
        <v>31974</v>
      </c>
      <c r="C5824" s="4"/>
      <c r="D5824" s="4" t="s">
        <v>31975</v>
      </c>
      <c r="E5824" s="5" t="n">
        <v>20009</v>
      </c>
      <c r="F5824" s="4" t="s">
        <v>851</v>
      </c>
      <c r="G5824" s="4" t="s">
        <v>852</v>
      </c>
      <c r="H5824" s="5" t="s">
        <v>31976</v>
      </c>
      <c r="I5824" s="4" t="s">
        <v>31977</v>
      </c>
      <c r="J5824" s="5" t="n">
        <f aca="false">LEN(K5824)</f>
        <v>17</v>
      </c>
      <c r="K5824" s="6" t="s">
        <v>31978</v>
      </c>
      <c r="L5824" s="4" t="s">
        <v>66</v>
      </c>
      <c r="M5824" s="4" t="s">
        <v>31</v>
      </c>
    </row>
    <row r="5825" customFormat="false" ht="15.75" hidden="false" customHeight="true" outlineLevel="0" collapsed="false">
      <c r="A5825" s="4" t="n">
        <v>22</v>
      </c>
      <c r="B5825" s="4" t="s">
        <v>31979</v>
      </c>
      <c r="C5825" s="4"/>
      <c r="D5825" s="4" t="s">
        <v>31980</v>
      </c>
      <c r="E5825" s="5" t="n">
        <v>31010</v>
      </c>
      <c r="F5825" s="4" t="s">
        <v>4891</v>
      </c>
      <c r="G5825" s="4" t="s">
        <v>409</v>
      </c>
      <c r="H5825" s="5" t="s">
        <v>31981</v>
      </c>
      <c r="I5825" s="4" t="s">
        <v>31982</v>
      </c>
      <c r="J5825" s="5" t="n">
        <f aca="false">LEN(K5825)</f>
        <v>17</v>
      </c>
      <c r="K5825" s="6" t="s">
        <v>31983</v>
      </c>
      <c r="L5825" s="4" t="s">
        <v>78</v>
      </c>
      <c r="M5825" s="4" t="s">
        <v>1063</v>
      </c>
    </row>
    <row r="5826" customFormat="false" ht="15.75" hidden="false" customHeight="true" outlineLevel="0" collapsed="false">
      <c r="A5826" s="4" t="n">
        <v>28</v>
      </c>
      <c r="B5826" s="4" t="s">
        <v>31984</v>
      </c>
      <c r="C5826" s="4"/>
      <c r="D5826" s="4" t="s">
        <v>31985</v>
      </c>
      <c r="E5826" s="5" t="n">
        <v>11660</v>
      </c>
      <c r="F5826" s="4" t="s">
        <v>6240</v>
      </c>
      <c r="G5826" s="4" t="s">
        <v>332</v>
      </c>
      <c r="H5826" s="5" t="s">
        <v>31986</v>
      </c>
      <c r="I5826" s="4" t="s">
        <v>31987</v>
      </c>
      <c r="J5826" s="5" t="n">
        <f aca="false">LEN(K5826)</f>
        <v>17</v>
      </c>
      <c r="K5826" s="6" t="s">
        <v>31988</v>
      </c>
      <c r="L5826" s="4" t="s">
        <v>21</v>
      </c>
      <c r="M5826" s="4" t="s">
        <v>31</v>
      </c>
    </row>
    <row r="5827" customFormat="false" ht="15.75" hidden="false" customHeight="true" outlineLevel="0" collapsed="false">
      <c r="A5827" s="4" t="n">
        <v>40</v>
      </c>
      <c r="B5827" s="4" t="s">
        <v>31989</v>
      </c>
      <c r="C5827" s="4"/>
      <c r="D5827" s="4" t="s">
        <v>31990</v>
      </c>
      <c r="E5827" s="5" t="s">
        <v>340</v>
      </c>
      <c r="F5827" s="4" t="s">
        <v>250</v>
      </c>
      <c r="G5827" s="4" t="s">
        <v>250</v>
      </c>
      <c r="H5827" s="5" t="s">
        <v>31991</v>
      </c>
      <c r="I5827" s="4" t="s">
        <v>21958</v>
      </c>
      <c r="J5827" s="5" t="n">
        <f aca="false">LEN(K5827)</f>
        <v>17</v>
      </c>
      <c r="K5827" s="6" t="s">
        <v>31992</v>
      </c>
      <c r="L5827" s="4" t="s">
        <v>78</v>
      </c>
      <c r="M5827" s="4" t="s">
        <v>11123</v>
      </c>
    </row>
    <row r="5828" customFormat="false" ht="15.75" hidden="false" customHeight="true" outlineLevel="0" collapsed="false">
      <c r="A5828" s="4" t="n">
        <v>44</v>
      </c>
      <c r="B5828" s="4" t="s">
        <v>31993</v>
      </c>
      <c r="C5828" s="4"/>
      <c r="D5828" s="4" t="s">
        <v>31994</v>
      </c>
      <c r="E5828" s="5" t="n">
        <v>3710</v>
      </c>
      <c r="F5828" s="4" t="s">
        <v>595</v>
      </c>
      <c r="G5828" s="4" t="s">
        <v>27</v>
      </c>
      <c r="H5828" s="5" t="s">
        <v>31995</v>
      </c>
      <c r="I5828" s="4" t="s">
        <v>31996</v>
      </c>
      <c r="J5828" s="5" t="n">
        <f aca="false">LEN(K5828)</f>
        <v>17</v>
      </c>
      <c r="K5828" s="10" t="s">
        <v>31997</v>
      </c>
      <c r="L5828" s="4" t="s">
        <v>1679</v>
      </c>
      <c r="M5828" s="4" t="s">
        <v>5863</v>
      </c>
    </row>
    <row r="5829" customFormat="false" ht="15.75" hidden="false" customHeight="true" outlineLevel="0" collapsed="false">
      <c r="A5829" s="4" t="n">
        <v>47</v>
      </c>
      <c r="B5829" s="4" t="s">
        <v>31998</v>
      </c>
      <c r="C5829" s="4"/>
      <c r="D5829" s="4" t="s">
        <v>31999</v>
      </c>
      <c r="E5829" s="5" t="n">
        <v>30710</v>
      </c>
      <c r="F5829" s="4" t="s">
        <v>7823</v>
      </c>
      <c r="G5829" s="4" t="s">
        <v>1155</v>
      </c>
      <c r="H5829" s="5" t="s">
        <v>32000</v>
      </c>
      <c r="I5829" s="4" t="s">
        <v>32001</v>
      </c>
      <c r="J5829" s="5" t="n">
        <f aca="false">LEN(K5829)</f>
        <v>17</v>
      </c>
      <c r="K5829" s="6" t="s">
        <v>32002</v>
      </c>
      <c r="L5829" s="4" t="s">
        <v>78</v>
      </c>
      <c r="M5829" s="4" t="s">
        <v>31</v>
      </c>
    </row>
    <row r="5830" customFormat="false" ht="15.75" hidden="false" customHeight="true" outlineLevel="0" collapsed="false">
      <c r="A5830" s="4" t="n">
        <v>66</v>
      </c>
      <c r="B5830" s="4" t="s">
        <v>32003</v>
      </c>
      <c r="C5830" s="4"/>
      <c r="D5830" s="4" t="s">
        <v>32004</v>
      </c>
      <c r="E5830" s="5" t="s">
        <v>2928</v>
      </c>
      <c r="F5830" s="4" t="s">
        <v>83</v>
      </c>
      <c r="G5830" s="4" t="s">
        <v>84</v>
      </c>
      <c r="H5830" s="5" t="s">
        <v>32005</v>
      </c>
      <c r="I5830" s="4" t="s">
        <v>32006</v>
      </c>
      <c r="J5830" s="5" t="n">
        <f aca="false">LEN(K5830)</f>
        <v>17</v>
      </c>
      <c r="K5830" s="6" t="s">
        <v>32007</v>
      </c>
      <c r="L5830" s="4" t="s">
        <v>31</v>
      </c>
      <c r="M5830" s="4" t="s">
        <v>31</v>
      </c>
    </row>
    <row r="5831" customFormat="false" ht="15.75" hidden="false" customHeight="true" outlineLevel="0" collapsed="false">
      <c r="A5831" s="4" t="n">
        <v>73</v>
      </c>
      <c r="B5831" s="4" t="s">
        <v>32008</v>
      </c>
      <c r="C5831" s="4"/>
      <c r="D5831" s="4" t="s">
        <v>32009</v>
      </c>
      <c r="E5831" s="5" t="s">
        <v>1560</v>
      </c>
      <c r="F5831" s="4" t="s">
        <v>83</v>
      </c>
      <c r="G5831" s="4" t="s">
        <v>84</v>
      </c>
      <c r="H5831" s="5" t="s">
        <v>32010</v>
      </c>
      <c r="I5831" s="4" t="s">
        <v>32011</v>
      </c>
      <c r="J5831" s="5" t="n">
        <f aca="false">LEN(K5831)</f>
        <v>17</v>
      </c>
      <c r="K5831" s="6" t="s">
        <v>32012</v>
      </c>
      <c r="L5831" s="4" t="s">
        <v>31</v>
      </c>
      <c r="M5831" s="4" t="s">
        <v>2097</v>
      </c>
    </row>
    <row r="5832" customFormat="false" ht="15.75" hidden="false" customHeight="true" outlineLevel="0" collapsed="false">
      <c r="A5832" s="4" t="n">
        <v>79</v>
      </c>
      <c r="B5832" s="4" t="s">
        <v>32013</v>
      </c>
      <c r="C5832" s="4"/>
      <c r="D5832" s="4" t="s">
        <v>32014</v>
      </c>
      <c r="E5832" s="5" t="n">
        <v>7760</v>
      </c>
      <c r="F5832" s="4" t="s">
        <v>162</v>
      </c>
      <c r="G5832" s="4" t="s">
        <v>84</v>
      </c>
      <c r="H5832" s="5" t="s">
        <v>32015</v>
      </c>
      <c r="I5832" s="4" t="s">
        <v>32016</v>
      </c>
      <c r="J5832" s="5" t="n">
        <f aca="false">LEN(K5832)</f>
        <v>17</v>
      </c>
      <c r="K5832" s="6" t="s">
        <v>32017</v>
      </c>
      <c r="L5832" s="4" t="s">
        <v>78</v>
      </c>
      <c r="M5832" s="4" t="s">
        <v>31</v>
      </c>
    </row>
    <row r="5833" customFormat="false" ht="15.75" hidden="false" customHeight="true" outlineLevel="0" collapsed="false">
      <c r="A5833" s="4" t="n">
        <v>86</v>
      </c>
      <c r="B5833" s="4" t="s">
        <v>32018</v>
      </c>
      <c r="C5833" s="4" t="s">
        <v>3806</v>
      </c>
      <c r="D5833" s="4" t="s">
        <v>3807</v>
      </c>
      <c r="E5833" s="5" t="n">
        <v>17004</v>
      </c>
      <c r="F5833" s="4" t="s">
        <v>146</v>
      </c>
      <c r="G5833" s="4" t="s">
        <v>146</v>
      </c>
      <c r="H5833" s="5" t="s">
        <v>3808</v>
      </c>
      <c r="I5833" s="4" t="s">
        <v>3809</v>
      </c>
      <c r="J5833" s="5" t="n">
        <f aca="false">LEN(K5833)</f>
        <v>17</v>
      </c>
      <c r="K5833" s="6" t="s">
        <v>32019</v>
      </c>
      <c r="L5833" s="4" t="s">
        <v>31</v>
      </c>
      <c r="M5833" s="4" t="s">
        <v>3523</v>
      </c>
    </row>
    <row r="5834" customFormat="false" ht="15.75" hidden="false" customHeight="true" outlineLevel="0" collapsed="false">
      <c r="A5834" s="4" t="n">
        <v>88</v>
      </c>
      <c r="B5834" s="4" t="s">
        <v>32020</v>
      </c>
      <c r="C5834" s="4"/>
      <c r="D5834" s="4" t="s">
        <v>32021</v>
      </c>
      <c r="E5834" s="5" t="s">
        <v>14939</v>
      </c>
      <c r="F5834" s="4" t="s">
        <v>14940</v>
      </c>
      <c r="G5834" s="4" t="s">
        <v>146</v>
      </c>
      <c r="H5834" s="5" t="s">
        <v>32022</v>
      </c>
      <c r="I5834" s="4" t="s">
        <v>32023</v>
      </c>
      <c r="J5834" s="5" t="n">
        <f aca="false">LEN(K5834)</f>
        <v>17</v>
      </c>
      <c r="K5834" s="6" t="s">
        <v>32024</v>
      </c>
      <c r="L5834" s="4" t="s">
        <v>57</v>
      </c>
      <c r="M5834" s="4" t="s">
        <v>31</v>
      </c>
    </row>
    <row r="5835" customFormat="false" ht="15.75" hidden="false" customHeight="true" outlineLevel="0" collapsed="false">
      <c r="A5835" s="4" t="n">
        <v>91</v>
      </c>
      <c r="B5835" s="4" t="s">
        <v>32025</v>
      </c>
      <c r="C5835" s="4"/>
      <c r="D5835" s="4" t="s">
        <v>32026</v>
      </c>
      <c r="E5835" s="5" t="n">
        <v>17220</v>
      </c>
      <c r="F5835" s="4" t="s">
        <v>14940</v>
      </c>
      <c r="G5835" s="4" t="s">
        <v>146</v>
      </c>
      <c r="H5835" s="5" t="s">
        <v>32027</v>
      </c>
      <c r="I5835" s="4" t="s">
        <v>32028</v>
      </c>
      <c r="J5835" s="5" t="n">
        <f aca="false">LEN(K5835)</f>
        <v>17</v>
      </c>
      <c r="K5835" s="6" t="s">
        <v>32029</v>
      </c>
      <c r="L5835" s="4" t="s">
        <v>31</v>
      </c>
      <c r="M5835" s="4" t="s">
        <v>996</v>
      </c>
    </row>
    <row r="5836" customFormat="false" ht="15.75" hidden="false" customHeight="true" outlineLevel="0" collapsed="false">
      <c r="A5836" s="4" t="n">
        <v>93</v>
      </c>
      <c r="B5836" s="4" t="s">
        <v>32030</v>
      </c>
      <c r="C5836" s="4" t="s">
        <v>32031</v>
      </c>
      <c r="D5836" s="4" t="s">
        <v>32032</v>
      </c>
      <c r="E5836" s="5" t="s">
        <v>15858</v>
      </c>
      <c r="F5836" s="4" t="s">
        <v>15859</v>
      </c>
      <c r="G5836" s="4" t="s">
        <v>146</v>
      </c>
      <c r="H5836" s="5" t="s">
        <v>32033</v>
      </c>
      <c r="I5836" s="4" t="s">
        <v>16684</v>
      </c>
      <c r="J5836" s="5" t="n">
        <f aca="false">LEN(K5836)</f>
        <v>17</v>
      </c>
      <c r="K5836" s="6" t="s">
        <v>32034</v>
      </c>
      <c r="L5836" s="4" t="s">
        <v>66</v>
      </c>
      <c r="M5836" s="4" t="s">
        <v>31</v>
      </c>
    </row>
    <row r="5837" customFormat="false" ht="15.75" hidden="false" customHeight="true" outlineLevel="0" collapsed="false">
      <c r="A5837" s="4" t="n">
        <v>99</v>
      </c>
      <c r="B5837" s="4" t="s">
        <v>32035</v>
      </c>
      <c r="C5837" s="4"/>
      <c r="D5837" s="4" t="s">
        <v>32036</v>
      </c>
      <c r="E5837" s="5" t="s">
        <v>19478</v>
      </c>
      <c r="F5837" s="4" t="s">
        <v>1574</v>
      </c>
      <c r="G5837" s="4" t="s">
        <v>1574</v>
      </c>
      <c r="H5837" s="26" t="s">
        <v>32037</v>
      </c>
      <c r="I5837" s="4" t="s">
        <v>32038</v>
      </c>
      <c r="J5837" s="5" t="n">
        <f aca="false">LEN(K5837)</f>
        <v>17</v>
      </c>
      <c r="K5837" s="6" t="s">
        <v>32039</v>
      </c>
      <c r="L5837" s="4" t="s">
        <v>66</v>
      </c>
      <c r="M5837" s="4" t="s">
        <v>5660</v>
      </c>
    </row>
    <row r="5838" customFormat="false" ht="15.75" hidden="false" customHeight="true" outlineLevel="0" collapsed="false">
      <c r="A5838" s="4" t="n">
        <v>101</v>
      </c>
      <c r="B5838" s="4" t="s">
        <v>32040</v>
      </c>
      <c r="C5838" s="4"/>
      <c r="D5838" s="4" t="s">
        <v>32041</v>
      </c>
      <c r="E5838" s="5" t="s">
        <v>32042</v>
      </c>
      <c r="F5838" s="4" t="s">
        <v>1574</v>
      </c>
      <c r="G5838" s="4" t="s">
        <v>1574</v>
      </c>
      <c r="H5838" s="26" t="s">
        <v>32043</v>
      </c>
      <c r="I5838" s="4" t="s">
        <v>32044</v>
      </c>
      <c r="J5838" s="5" t="n">
        <f aca="false">LEN(K5838)</f>
        <v>17</v>
      </c>
      <c r="K5838" s="6" t="s">
        <v>32045</v>
      </c>
      <c r="L5838" s="4" t="s">
        <v>78</v>
      </c>
      <c r="M5838" s="4" t="s">
        <v>1216</v>
      </c>
    </row>
    <row r="5839" customFormat="false" ht="15.75" hidden="false" customHeight="true" outlineLevel="0" collapsed="false">
      <c r="A5839" s="4" t="n">
        <v>109</v>
      </c>
      <c r="B5839" s="4" t="s">
        <v>32046</v>
      </c>
      <c r="C5839" s="4" t="s">
        <v>32047</v>
      </c>
      <c r="D5839" s="4" t="s">
        <v>32048</v>
      </c>
      <c r="E5839" s="5" t="s">
        <v>257</v>
      </c>
      <c r="F5839" s="4" t="s">
        <v>258</v>
      </c>
      <c r="G5839" s="4" t="s">
        <v>259</v>
      </c>
      <c r="H5839" s="5" t="s">
        <v>32049</v>
      </c>
      <c r="I5839" s="4" t="s">
        <v>32050</v>
      </c>
      <c r="J5839" s="5" t="n">
        <f aca="false">LEN(K5839)</f>
        <v>17</v>
      </c>
      <c r="K5839" s="6" t="s">
        <v>32051</v>
      </c>
      <c r="L5839" s="4" t="s">
        <v>78</v>
      </c>
      <c r="M5839" s="4" t="s">
        <v>2801</v>
      </c>
    </row>
    <row r="5840" customFormat="false" ht="15.75" hidden="false" customHeight="true" outlineLevel="0" collapsed="false">
      <c r="A5840" s="4" t="n">
        <v>110</v>
      </c>
      <c r="B5840" s="4" t="s">
        <v>32052</v>
      </c>
      <c r="C5840" s="4"/>
      <c r="D5840" s="4" t="s">
        <v>32053</v>
      </c>
      <c r="E5840" s="5" t="s">
        <v>32054</v>
      </c>
      <c r="F5840" s="4" t="s">
        <v>32055</v>
      </c>
      <c r="G5840" s="4" t="s">
        <v>603</v>
      </c>
      <c r="H5840" s="5" t="s">
        <v>32056</v>
      </c>
      <c r="I5840" s="7" t="s">
        <v>32057</v>
      </c>
      <c r="J5840" s="5" t="n">
        <f aca="false">LEN(K5840)</f>
        <v>17</v>
      </c>
      <c r="K5840" s="6" t="s">
        <v>32058</v>
      </c>
      <c r="L5840" s="4" t="s">
        <v>31</v>
      </c>
      <c r="M5840" s="4" t="s">
        <v>2097</v>
      </c>
    </row>
    <row r="5841" customFormat="false" ht="15.75" hidden="false" customHeight="true" outlineLevel="0" collapsed="false">
      <c r="A5841" s="4" t="n">
        <v>129</v>
      </c>
      <c r="B5841" s="4" t="s">
        <v>32059</v>
      </c>
      <c r="C5841" s="4" t="s">
        <v>32060</v>
      </c>
      <c r="D5841" s="4" t="s">
        <v>32061</v>
      </c>
      <c r="E5841" s="5" t="s">
        <v>105</v>
      </c>
      <c r="F5841" s="4" t="s">
        <v>106</v>
      </c>
      <c r="G5841" s="4" t="s">
        <v>107</v>
      </c>
      <c r="H5841" s="5" t="s">
        <v>32062</v>
      </c>
      <c r="I5841" s="7" t="s">
        <v>32063</v>
      </c>
      <c r="J5841" s="5" t="n">
        <f aca="false">LEN(K5841)</f>
        <v>17</v>
      </c>
      <c r="K5841" s="6" t="s">
        <v>32064</v>
      </c>
      <c r="L5841" s="4" t="s">
        <v>78</v>
      </c>
      <c r="M5841" s="4" t="s">
        <v>16107</v>
      </c>
    </row>
    <row r="5842" customFormat="false" ht="15.75" hidden="false" customHeight="true" outlineLevel="0" collapsed="false">
      <c r="A5842" s="4" t="n">
        <v>136</v>
      </c>
      <c r="B5842" s="4" t="s">
        <v>32065</v>
      </c>
      <c r="C5842" s="4"/>
      <c r="D5842" s="4" t="s">
        <v>32066</v>
      </c>
      <c r="E5842" s="5" t="n">
        <v>8015</v>
      </c>
      <c r="F5842" s="4" t="s">
        <v>138</v>
      </c>
      <c r="G5842" s="4" t="s">
        <v>138</v>
      </c>
      <c r="H5842" s="5" t="s">
        <v>32067</v>
      </c>
      <c r="I5842" s="4" t="s">
        <v>32068</v>
      </c>
      <c r="J5842" s="5" t="n">
        <f aca="false">LEN(K5842)</f>
        <v>17</v>
      </c>
      <c r="K5842" s="10" t="s">
        <v>32069</v>
      </c>
      <c r="L5842" s="4" t="s">
        <v>31</v>
      </c>
      <c r="M5842" s="4" t="s">
        <v>1759</v>
      </c>
    </row>
    <row r="5843" customFormat="false" ht="15.75" hidden="false" customHeight="true" outlineLevel="0" collapsed="false">
      <c r="A5843" s="4" t="n">
        <v>143</v>
      </c>
      <c r="B5843" s="4" t="s">
        <v>32070</v>
      </c>
      <c r="C5843" s="4"/>
      <c r="D5843" s="4" t="s">
        <v>32071</v>
      </c>
      <c r="E5843" s="5" t="n">
        <v>18220</v>
      </c>
      <c r="F5843" s="4" t="s">
        <v>11644</v>
      </c>
      <c r="G5843" s="4" t="s">
        <v>250</v>
      </c>
      <c r="H5843" s="5" t="s">
        <v>32072</v>
      </c>
      <c r="I5843" s="4" t="s">
        <v>32073</v>
      </c>
      <c r="J5843" s="5" t="n">
        <f aca="false">LEN(K5843)</f>
        <v>17</v>
      </c>
      <c r="K5843" s="10" t="s">
        <v>32074</v>
      </c>
      <c r="L5843" s="4" t="s">
        <v>78</v>
      </c>
      <c r="M5843" s="4" t="s">
        <v>2909</v>
      </c>
    </row>
    <row r="5844" customFormat="false" ht="15.75" hidden="false" customHeight="true" outlineLevel="0" collapsed="false">
      <c r="A5844" s="4" t="n">
        <v>144</v>
      </c>
      <c r="B5844" s="4" t="s">
        <v>32075</v>
      </c>
      <c r="C5844" s="4"/>
      <c r="D5844" s="4" t="s">
        <v>32076</v>
      </c>
      <c r="E5844" s="5" t="s">
        <v>4364</v>
      </c>
      <c r="F5844" s="4" t="s">
        <v>4365</v>
      </c>
      <c r="G5844" s="4" t="s">
        <v>1574</v>
      </c>
      <c r="H5844" s="5" t="s">
        <v>32077</v>
      </c>
      <c r="I5844" s="7" t="s">
        <v>32078</v>
      </c>
      <c r="J5844" s="5" t="n">
        <f aca="false">LEN(K5844)</f>
        <v>17</v>
      </c>
      <c r="K5844" s="6" t="s">
        <v>32079</v>
      </c>
      <c r="L5844" s="4" t="s">
        <v>78</v>
      </c>
      <c r="M5844" s="4" t="s">
        <v>967</v>
      </c>
    </row>
    <row r="5845" customFormat="false" ht="15.75" hidden="false" customHeight="true" outlineLevel="0" collapsed="false">
      <c r="A5845" s="4" t="n">
        <v>145</v>
      </c>
      <c r="B5845" s="4" t="s">
        <v>32080</v>
      </c>
      <c r="C5845" s="4" t="s">
        <v>32081</v>
      </c>
      <c r="D5845" s="4" t="s">
        <v>32082</v>
      </c>
      <c r="E5845" s="5" t="s">
        <v>6533</v>
      </c>
      <c r="F5845" s="4" t="s">
        <v>6534</v>
      </c>
      <c r="G5845" s="4" t="s">
        <v>1567</v>
      </c>
      <c r="H5845" s="5" t="s">
        <v>32083</v>
      </c>
      <c r="I5845" s="7" t="s">
        <v>32084</v>
      </c>
      <c r="J5845" s="5" t="n">
        <f aca="false">LEN(K5845)</f>
        <v>17</v>
      </c>
      <c r="K5845" s="6" t="s">
        <v>32085</v>
      </c>
      <c r="L5845" s="4" t="s">
        <v>57</v>
      </c>
      <c r="M5845" s="4" t="s">
        <v>31</v>
      </c>
    </row>
    <row r="5846" customFormat="false" ht="15.75" hidden="false" customHeight="true" outlineLevel="0" collapsed="false">
      <c r="A5846" s="4" t="n">
        <v>148</v>
      </c>
      <c r="B5846" s="4" t="s">
        <v>32086</v>
      </c>
      <c r="C5846" s="4"/>
      <c r="D5846" s="4" t="s">
        <v>32087</v>
      </c>
      <c r="E5846" s="5" t="s">
        <v>3864</v>
      </c>
      <c r="F5846" s="4" t="s">
        <v>3865</v>
      </c>
      <c r="G5846" s="4" t="s">
        <v>431</v>
      </c>
      <c r="H5846" s="5" t="s">
        <v>32088</v>
      </c>
      <c r="I5846" s="4" t="s">
        <v>32089</v>
      </c>
      <c r="J5846" s="5" t="n">
        <f aca="false">LEN(K5846)</f>
        <v>17</v>
      </c>
      <c r="K5846" s="10" t="s">
        <v>32090</v>
      </c>
      <c r="L5846" s="4" t="s">
        <v>66</v>
      </c>
      <c r="M5846" s="4" t="s">
        <v>28115</v>
      </c>
    </row>
    <row r="5847" customFormat="false" ht="15.75" hidden="false" customHeight="true" outlineLevel="0" collapsed="false">
      <c r="A5847" s="4" t="n">
        <v>147</v>
      </c>
      <c r="B5847" s="4" t="s">
        <v>32091</v>
      </c>
      <c r="C5847" s="4"/>
      <c r="D5847" s="4" t="s">
        <v>32092</v>
      </c>
      <c r="E5847" s="5" t="s">
        <v>3864</v>
      </c>
      <c r="F5847" s="4" t="s">
        <v>3865</v>
      </c>
      <c r="G5847" s="4" t="s">
        <v>431</v>
      </c>
      <c r="H5847" s="5" t="s">
        <v>32088</v>
      </c>
      <c r="I5847" s="7" t="s">
        <v>32093</v>
      </c>
      <c r="J5847" s="5" t="n">
        <f aca="false">LEN(K5847)</f>
        <v>17</v>
      </c>
      <c r="K5847" s="6" t="s">
        <v>32094</v>
      </c>
      <c r="L5847" s="4" t="s">
        <v>21</v>
      </c>
      <c r="M5847" s="4" t="s">
        <v>3408</v>
      </c>
    </row>
    <row r="5848" customFormat="false" ht="15.75" hidden="false" customHeight="true" outlineLevel="0" collapsed="false">
      <c r="A5848" s="4" t="n">
        <v>156</v>
      </c>
      <c r="B5848" s="4" t="s">
        <v>32095</v>
      </c>
      <c r="C5848" s="4"/>
      <c r="D5848" s="4" t="s">
        <v>32096</v>
      </c>
      <c r="E5848" s="5" t="s">
        <v>25136</v>
      </c>
      <c r="F5848" s="4" t="s">
        <v>32097</v>
      </c>
      <c r="G5848" s="4" t="s">
        <v>18</v>
      </c>
      <c r="H5848" s="5" t="s">
        <v>32098</v>
      </c>
      <c r="I5848" s="4" t="s">
        <v>32099</v>
      </c>
      <c r="J5848" s="5" t="n">
        <f aca="false">LEN(K5848)</f>
        <v>17</v>
      </c>
      <c r="K5848" s="6" t="s">
        <v>32100</v>
      </c>
      <c r="L5848" s="4" t="s">
        <v>31</v>
      </c>
      <c r="M5848" s="4" t="s">
        <v>8621</v>
      </c>
    </row>
    <row r="5849" customFormat="false" ht="15.75" hidden="false" customHeight="true" outlineLevel="0" collapsed="false">
      <c r="A5849" s="4" t="n">
        <v>157</v>
      </c>
      <c r="B5849" s="4" t="s">
        <v>32101</v>
      </c>
      <c r="C5849" s="4"/>
      <c r="D5849" s="4" t="s">
        <v>32102</v>
      </c>
      <c r="E5849" s="5" t="s">
        <v>438</v>
      </c>
      <c r="F5849" s="4" t="s">
        <v>439</v>
      </c>
      <c r="G5849" s="4" t="s">
        <v>37</v>
      </c>
      <c r="H5849" s="5" t="s">
        <v>32103</v>
      </c>
      <c r="I5849" s="7" t="s">
        <v>32104</v>
      </c>
      <c r="J5849" s="5" t="n">
        <f aca="false">LEN(K5849)</f>
        <v>17</v>
      </c>
      <c r="K5849" s="6" t="s">
        <v>32105</v>
      </c>
      <c r="L5849" s="4" t="s">
        <v>66</v>
      </c>
      <c r="M5849" s="4" t="s">
        <v>31</v>
      </c>
    </row>
    <row r="5850" customFormat="false" ht="15.75" hidden="false" customHeight="true" outlineLevel="0" collapsed="false">
      <c r="A5850" s="4" t="n">
        <v>177</v>
      </c>
      <c r="B5850" s="4" t="s">
        <v>32106</v>
      </c>
      <c r="C5850" s="4"/>
      <c r="D5850" s="4" t="s">
        <v>32107</v>
      </c>
      <c r="E5850" s="5" t="s">
        <v>32108</v>
      </c>
      <c r="F5850" s="4" t="s">
        <v>8744</v>
      </c>
      <c r="G5850" s="4" t="s">
        <v>431</v>
      </c>
      <c r="H5850" s="5" t="s">
        <v>32109</v>
      </c>
      <c r="I5850" s="7" t="s">
        <v>32110</v>
      </c>
      <c r="J5850" s="5" t="n">
        <f aca="false">LEN(K5850)</f>
        <v>17</v>
      </c>
      <c r="K5850" s="6" t="s">
        <v>32111</v>
      </c>
      <c r="L5850" s="4" t="s">
        <v>66</v>
      </c>
      <c r="M5850" s="4" t="s">
        <v>5930</v>
      </c>
    </row>
    <row r="5851" customFormat="false" ht="15.75" hidden="false" customHeight="true" outlineLevel="0" collapsed="false">
      <c r="A5851" s="4" t="n">
        <v>180</v>
      </c>
      <c r="B5851" s="4" t="s">
        <v>32112</v>
      </c>
      <c r="C5851" s="4" t="s">
        <v>32113</v>
      </c>
      <c r="D5851" s="4" t="s">
        <v>32114</v>
      </c>
      <c r="E5851" s="5" t="s">
        <v>4189</v>
      </c>
      <c r="F5851" s="4" t="s">
        <v>250</v>
      </c>
      <c r="G5851" s="4" t="s">
        <v>250</v>
      </c>
      <c r="H5851" s="5" t="s">
        <v>32115</v>
      </c>
      <c r="I5851" s="4" t="s">
        <v>32116</v>
      </c>
      <c r="J5851" s="5" t="n">
        <f aca="false">LEN(K5851)</f>
        <v>17</v>
      </c>
      <c r="K5851" s="10" t="s">
        <v>32117</v>
      </c>
      <c r="L5851" s="4" t="s">
        <v>78</v>
      </c>
      <c r="M5851" s="4" t="s">
        <v>32118</v>
      </c>
    </row>
    <row r="5852" customFormat="false" ht="15.75" hidden="false" customHeight="true" outlineLevel="0" collapsed="false">
      <c r="A5852" s="4" t="n">
        <v>185</v>
      </c>
      <c r="B5852" s="4" t="s">
        <v>32119</v>
      </c>
      <c r="C5852" s="4" t="s">
        <v>32120</v>
      </c>
      <c r="D5852" s="4" t="s">
        <v>32121</v>
      </c>
      <c r="E5852" s="5" t="s">
        <v>1867</v>
      </c>
      <c r="F5852" s="4" t="s">
        <v>138</v>
      </c>
      <c r="G5852" s="4" t="s">
        <v>138</v>
      </c>
      <c r="H5852" s="5" t="s">
        <v>32122</v>
      </c>
      <c r="I5852" s="4" t="s">
        <v>32123</v>
      </c>
      <c r="J5852" s="5" t="n">
        <f aca="false">LEN(K5852)</f>
        <v>17</v>
      </c>
      <c r="K5852" s="6" t="s">
        <v>32124</v>
      </c>
      <c r="L5852" s="4" t="s">
        <v>66</v>
      </c>
      <c r="M5852" s="4" t="s">
        <v>435</v>
      </c>
    </row>
    <row r="5853" customFormat="false" ht="15.75" hidden="false" customHeight="true" outlineLevel="0" collapsed="false">
      <c r="A5853" s="4" t="n">
        <v>191</v>
      </c>
      <c r="B5853" s="4" t="s">
        <v>32125</v>
      </c>
      <c r="C5853" s="4" t="s">
        <v>32126</v>
      </c>
      <c r="D5853" s="4" t="s">
        <v>32127</v>
      </c>
      <c r="E5853" s="5" t="s">
        <v>32128</v>
      </c>
      <c r="F5853" s="4" t="s">
        <v>14401</v>
      </c>
      <c r="G5853" s="4" t="s">
        <v>250</v>
      </c>
      <c r="H5853" s="5" t="s">
        <v>13066</v>
      </c>
      <c r="I5853" s="4" t="s">
        <v>32129</v>
      </c>
      <c r="J5853" s="5" t="n">
        <f aca="false">LEN(K5853)</f>
        <v>17</v>
      </c>
      <c r="K5853" s="10" t="s">
        <v>32130</v>
      </c>
      <c r="L5853" s="4" t="s">
        <v>57</v>
      </c>
      <c r="M5853" s="4" t="s">
        <v>232</v>
      </c>
    </row>
    <row r="5854" customFormat="false" ht="15.75" hidden="false" customHeight="true" outlineLevel="0" collapsed="false">
      <c r="A5854" s="4" t="n">
        <v>193</v>
      </c>
      <c r="B5854" s="4" t="s">
        <v>32131</v>
      </c>
      <c r="C5854" s="4"/>
      <c r="D5854" s="4" t="s">
        <v>32132</v>
      </c>
      <c r="E5854" s="5" t="s">
        <v>1908</v>
      </c>
      <c r="F5854" s="4" t="s">
        <v>1909</v>
      </c>
      <c r="G5854" s="4" t="s">
        <v>332</v>
      </c>
      <c r="H5854" s="5" t="s">
        <v>32133</v>
      </c>
      <c r="I5854" s="7" t="s">
        <v>32063</v>
      </c>
      <c r="J5854" s="5" t="n">
        <f aca="false">LEN(K5854)</f>
        <v>17</v>
      </c>
      <c r="K5854" s="6" t="s">
        <v>32064</v>
      </c>
      <c r="L5854" s="4" t="s">
        <v>31</v>
      </c>
      <c r="M5854" s="4" t="s">
        <v>2896</v>
      </c>
    </row>
    <row r="5855" customFormat="false" ht="15.75" hidden="false" customHeight="true" outlineLevel="0" collapsed="false">
      <c r="A5855" s="4" t="n">
        <v>192</v>
      </c>
      <c r="B5855" s="4" t="s">
        <v>32134</v>
      </c>
      <c r="C5855" s="4" t="s">
        <v>32135</v>
      </c>
      <c r="D5855" s="4" t="s">
        <v>32136</v>
      </c>
      <c r="E5855" s="5" t="s">
        <v>1458</v>
      </c>
      <c r="F5855" s="4" t="s">
        <v>1459</v>
      </c>
      <c r="G5855" s="4" t="s">
        <v>332</v>
      </c>
      <c r="H5855" s="5" t="s">
        <v>32133</v>
      </c>
      <c r="I5855" s="4" t="s">
        <v>32063</v>
      </c>
      <c r="J5855" s="5" t="n">
        <f aca="false">LEN(K5855)</f>
        <v>17</v>
      </c>
      <c r="K5855" s="6" t="s">
        <v>32064</v>
      </c>
      <c r="L5855" s="4" t="s">
        <v>31</v>
      </c>
      <c r="M5855" s="4" t="s">
        <v>6351</v>
      </c>
    </row>
    <row r="5856" customFormat="false" ht="15.75" hidden="false" customHeight="true" outlineLevel="0" collapsed="false">
      <c r="A5856" s="4" t="n">
        <v>202</v>
      </c>
      <c r="B5856" s="4" t="s">
        <v>32137</v>
      </c>
      <c r="C5856" s="4"/>
      <c r="D5856" s="4" t="s">
        <v>32138</v>
      </c>
      <c r="E5856" s="5" t="s">
        <v>82</v>
      </c>
      <c r="F5856" s="4" t="s">
        <v>83</v>
      </c>
      <c r="G5856" s="4" t="s">
        <v>84</v>
      </c>
      <c r="H5856" s="5" t="s">
        <v>10623</v>
      </c>
      <c r="I5856" s="4" t="s">
        <v>32139</v>
      </c>
      <c r="J5856" s="5" t="n">
        <f aca="false">LEN(K5856)</f>
        <v>17</v>
      </c>
      <c r="K5856" s="10" t="s">
        <v>32140</v>
      </c>
      <c r="L5856" s="4" t="s">
        <v>637</v>
      </c>
      <c r="M5856" s="4" t="s">
        <v>5940</v>
      </c>
    </row>
    <row r="5857" customFormat="false" ht="15.75" hidden="false" customHeight="true" outlineLevel="0" collapsed="false">
      <c r="A5857" s="4" t="n">
        <v>265</v>
      </c>
      <c r="B5857" s="4" t="s">
        <v>32141</v>
      </c>
      <c r="C5857" s="4"/>
      <c r="D5857" s="4" t="s">
        <v>32142</v>
      </c>
      <c r="E5857" s="5" t="s">
        <v>725</v>
      </c>
      <c r="F5857" s="4" t="s">
        <v>205</v>
      </c>
      <c r="G5857" s="4" t="s">
        <v>205</v>
      </c>
      <c r="H5857" s="5" t="s">
        <v>32143</v>
      </c>
      <c r="I5857" s="4" t="s">
        <v>32144</v>
      </c>
      <c r="J5857" s="5" t="n">
        <f aca="false">LEN(K5857)</f>
        <v>17</v>
      </c>
      <c r="K5857" s="10" t="s">
        <v>32145</v>
      </c>
      <c r="L5857" s="4" t="s">
        <v>31</v>
      </c>
      <c r="M5857" s="4" t="s">
        <v>2505</v>
      </c>
    </row>
    <row r="5858" customFormat="false" ht="15.75" hidden="false" customHeight="true" outlineLevel="0" collapsed="false">
      <c r="A5858" s="4" t="n">
        <v>278</v>
      </c>
      <c r="B5858" s="4" t="s">
        <v>32146</v>
      </c>
      <c r="C5858" s="4"/>
      <c r="D5858" s="4" t="s">
        <v>32147</v>
      </c>
      <c r="E5858" s="5" t="s">
        <v>32148</v>
      </c>
      <c r="F5858" s="4" t="s">
        <v>6979</v>
      </c>
      <c r="G5858" s="4" t="s">
        <v>205</v>
      </c>
      <c r="H5858" s="5" t="s">
        <v>32149</v>
      </c>
      <c r="I5858" s="4" t="s">
        <v>32150</v>
      </c>
      <c r="J5858" s="5" t="n">
        <f aca="false">LEN(K5858)</f>
        <v>17</v>
      </c>
      <c r="K5858" s="10" t="s">
        <v>32151</v>
      </c>
      <c r="L5858" s="4" t="s">
        <v>31</v>
      </c>
      <c r="M5858" s="4" t="s">
        <v>11516</v>
      </c>
    </row>
    <row r="5859" customFormat="false" ht="15.75" hidden="false" customHeight="true" outlineLevel="0" collapsed="false">
      <c r="A5859" s="4" t="n">
        <v>283</v>
      </c>
      <c r="B5859" s="4" t="s">
        <v>32152</v>
      </c>
      <c r="C5859" s="4"/>
      <c r="D5859" s="4" t="s">
        <v>32153</v>
      </c>
      <c r="E5859" s="5" t="s">
        <v>725</v>
      </c>
      <c r="F5859" s="4" t="s">
        <v>205</v>
      </c>
      <c r="G5859" s="4" t="s">
        <v>205</v>
      </c>
      <c r="H5859" s="5" t="s">
        <v>32154</v>
      </c>
      <c r="I5859" s="7" t="s">
        <v>32155</v>
      </c>
      <c r="J5859" s="5" t="n">
        <f aca="false">LEN(K5859)</f>
        <v>17</v>
      </c>
      <c r="K5859" s="5" t="s">
        <v>32156</v>
      </c>
      <c r="L5859" s="4" t="s">
        <v>78</v>
      </c>
      <c r="M5859" s="4" t="s">
        <v>561</v>
      </c>
    </row>
    <row r="5860" customFormat="false" ht="15.75" hidden="false" customHeight="true" outlineLevel="0" collapsed="false">
      <c r="A5860" s="4" t="n">
        <v>309</v>
      </c>
      <c r="B5860" s="4" t="s">
        <v>32157</v>
      </c>
      <c r="C5860" s="4"/>
      <c r="D5860" s="4" t="s">
        <v>32158</v>
      </c>
      <c r="E5860" s="5" t="s">
        <v>32159</v>
      </c>
      <c r="F5860" s="4" t="s">
        <v>2331</v>
      </c>
      <c r="G5860" s="4" t="s">
        <v>205</v>
      </c>
      <c r="H5860" s="5" t="s">
        <v>32160</v>
      </c>
      <c r="I5860" s="4" t="s">
        <v>32161</v>
      </c>
      <c r="J5860" s="5" t="n">
        <f aca="false">LEN(K5860)</f>
        <v>17</v>
      </c>
      <c r="K5860" s="10" t="s">
        <v>32151</v>
      </c>
      <c r="L5860" s="4" t="s">
        <v>66</v>
      </c>
      <c r="M5860" s="4" t="s">
        <v>6235</v>
      </c>
    </row>
    <row r="5861" customFormat="false" ht="15.75" hidden="false" customHeight="true" outlineLevel="0" collapsed="false">
      <c r="A5861" s="4" t="n">
        <v>329</v>
      </c>
      <c r="B5861" s="4" t="s">
        <v>32162</v>
      </c>
      <c r="C5861" s="4"/>
      <c r="D5861" s="4" t="s">
        <v>32163</v>
      </c>
      <c r="E5861" s="5" t="s">
        <v>2317</v>
      </c>
      <c r="F5861" s="4" t="s">
        <v>205</v>
      </c>
      <c r="G5861" s="4" t="s">
        <v>205</v>
      </c>
      <c r="H5861" s="5" t="s">
        <v>32164</v>
      </c>
      <c r="I5861" s="4" t="s">
        <v>32165</v>
      </c>
      <c r="J5861" s="5" t="n">
        <f aca="false">LEN(K5861)</f>
        <v>17</v>
      </c>
      <c r="K5861" s="6" t="s">
        <v>32151</v>
      </c>
      <c r="L5861" s="4" t="s">
        <v>21</v>
      </c>
      <c r="M5861" s="4" t="s">
        <v>3010</v>
      </c>
    </row>
    <row r="5862" customFormat="false" ht="15.75" hidden="false" customHeight="true" outlineLevel="0" collapsed="false">
      <c r="A5862" s="4" t="n">
        <v>339</v>
      </c>
      <c r="B5862" s="4" t="s">
        <v>32166</v>
      </c>
      <c r="C5862" s="4"/>
      <c r="D5862" s="4" t="s">
        <v>32167</v>
      </c>
      <c r="E5862" s="5" t="s">
        <v>32168</v>
      </c>
      <c r="F5862" s="4" t="s">
        <v>205</v>
      </c>
      <c r="G5862" s="4" t="s">
        <v>205</v>
      </c>
      <c r="H5862" s="5" t="s">
        <v>32169</v>
      </c>
      <c r="I5862" s="7" t="s">
        <v>32170</v>
      </c>
      <c r="J5862" s="5" t="n">
        <f aca="false">LEN(K5862)</f>
        <v>17</v>
      </c>
      <c r="K5862" s="6" t="s">
        <v>32171</v>
      </c>
      <c r="L5862" s="4" t="s">
        <v>21</v>
      </c>
      <c r="M5862" s="4" t="s">
        <v>25781</v>
      </c>
    </row>
    <row r="5863" customFormat="false" ht="15.75" hidden="false" customHeight="true" outlineLevel="0" collapsed="false">
      <c r="A5863" s="4" t="n">
        <v>354</v>
      </c>
      <c r="B5863" s="4" t="s">
        <v>32172</v>
      </c>
      <c r="C5863" s="4"/>
      <c r="D5863" s="4" t="s">
        <v>32173</v>
      </c>
      <c r="E5863" s="5" t="s">
        <v>725</v>
      </c>
      <c r="F5863" s="4" t="s">
        <v>205</v>
      </c>
      <c r="G5863" s="4" t="s">
        <v>205</v>
      </c>
      <c r="H5863" s="5" t="s">
        <v>32174</v>
      </c>
      <c r="I5863" s="7" t="s">
        <v>32175</v>
      </c>
      <c r="J5863" s="5" t="n">
        <f aca="false">LEN(K5863)</f>
        <v>17</v>
      </c>
      <c r="K5863" s="6" t="s">
        <v>32145</v>
      </c>
      <c r="L5863" s="4" t="s">
        <v>57</v>
      </c>
      <c r="M5863" s="4" t="s">
        <v>2657</v>
      </c>
    </row>
    <row r="5864" customFormat="false" ht="15.75" hidden="false" customHeight="true" outlineLevel="0" collapsed="false">
      <c r="A5864" s="4" t="n">
        <v>365</v>
      </c>
      <c r="B5864" s="4" t="s">
        <v>32176</v>
      </c>
      <c r="C5864" s="4"/>
      <c r="D5864" s="4" t="s">
        <v>32177</v>
      </c>
      <c r="E5864" s="5" t="n">
        <v>28023</v>
      </c>
      <c r="F5864" s="4" t="s">
        <v>205</v>
      </c>
      <c r="G5864" s="4" t="s">
        <v>205</v>
      </c>
      <c r="H5864" s="5" t="s">
        <v>32178</v>
      </c>
      <c r="I5864" s="7" t="s">
        <v>32179</v>
      </c>
      <c r="J5864" s="5" t="n">
        <f aca="false">LEN(K5864)</f>
        <v>17</v>
      </c>
      <c r="K5864" s="5" t="s">
        <v>32180</v>
      </c>
      <c r="L5864" s="4" t="s">
        <v>66</v>
      </c>
      <c r="M5864" s="4" t="s">
        <v>31</v>
      </c>
    </row>
    <row r="5865" customFormat="false" ht="15.75" hidden="false" customHeight="true" outlineLevel="0" collapsed="false">
      <c r="A5865" s="4" t="n">
        <v>367</v>
      </c>
      <c r="B5865" s="4" t="s">
        <v>32181</v>
      </c>
      <c r="C5865" s="4"/>
      <c r="D5865" s="4" t="s">
        <v>32182</v>
      </c>
      <c r="E5865" s="5" t="n">
        <v>28023</v>
      </c>
      <c r="F5865" s="4" t="s">
        <v>205</v>
      </c>
      <c r="G5865" s="4" t="s">
        <v>205</v>
      </c>
      <c r="H5865" s="5" t="s">
        <v>32183</v>
      </c>
      <c r="I5865" s="4" t="s">
        <v>32184</v>
      </c>
      <c r="J5865" s="5" t="n">
        <f aca="false">LEN(K5865)</f>
        <v>17</v>
      </c>
      <c r="K5865" s="6" t="s">
        <v>32185</v>
      </c>
      <c r="L5865" s="4" t="s">
        <v>31</v>
      </c>
      <c r="M5865" s="4" t="s">
        <v>326</v>
      </c>
    </row>
    <row r="5866" customFormat="false" ht="15.75" hidden="false" customHeight="true" outlineLevel="0" collapsed="false">
      <c r="A5866" s="4" t="n">
        <v>372</v>
      </c>
      <c r="B5866" s="4" t="s">
        <v>32186</v>
      </c>
      <c r="C5866" s="4"/>
      <c r="D5866" s="4" t="s">
        <v>32187</v>
      </c>
      <c r="E5866" s="5" t="s">
        <v>32188</v>
      </c>
      <c r="F5866" s="4" t="s">
        <v>205</v>
      </c>
      <c r="G5866" s="4" t="s">
        <v>205</v>
      </c>
      <c r="H5866" s="5" t="s">
        <v>32189</v>
      </c>
      <c r="I5866" s="4" t="s">
        <v>32190</v>
      </c>
      <c r="J5866" s="5" t="n">
        <f aca="false">LEN(K5866)</f>
        <v>17</v>
      </c>
      <c r="K5866" s="6" t="s">
        <v>32191</v>
      </c>
      <c r="L5866" s="4" t="s">
        <v>78</v>
      </c>
      <c r="M5866" s="4" t="s">
        <v>7954</v>
      </c>
    </row>
    <row r="5867" customFormat="false" ht="15.75" hidden="false" customHeight="true" outlineLevel="0" collapsed="false">
      <c r="A5867" s="4" t="n">
        <v>406</v>
      </c>
      <c r="B5867" s="4" t="s">
        <v>32192</v>
      </c>
      <c r="C5867" s="4"/>
      <c r="D5867" s="4" t="s">
        <v>32193</v>
      </c>
      <c r="E5867" s="5" t="s">
        <v>2324</v>
      </c>
      <c r="F5867" s="4" t="s">
        <v>205</v>
      </c>
      <c r="G5867" s="4" t="s">
        <v>205</v>
      </c>
      <c r="H5867" s="5" t="s">
        <v>32194</v>
      </c>
      <c r="I5867" s="4" t="s">
        <v>32195</v>
      </c>
      <c r="J5867" s="5" t="n">
        <f aca="false">LEN(K5867)</f>
        <v>17</v>
      </c>
      <c r="K5867" s="6" t="s">
        <v>32145</v>
      </c>
      <c r="L5867" s="4" t="s">
        <v>57</v>
      </c>
      <c r="M5867" s="4" t="s">
        <v>30132</v>
      </c>
    </row>
    <row r="5868" customFormat="false" ht="15.75" hidden="false" customHeight="true" outlineLevel="0" collapsed="false">
      <c r="A5868" s="4" t="n">
        <v>418</v>
      </c>
      <c r="B5868" s="4" t="s">
        <v>32196</v>
      </c>
      <c r="C5868" s="4"/>
      <c r="D5868" s="4" t="s">
        <v>32197</v>
      </c>
      <c r="E5868" s="5" t="n">
        <v>28010</v>
      </c>
      <c r="F5868" s="4" t="s">
        <v>205</v>
      </c>
      <c r="G5868" s="4" t="s">
        <v>205</v>
      </c>
      <c r="H5868" s="5" t="s">
        <v>32198</v>
      </c>
      <c r="I5868" s="4" t="s">
        <v>32199</v>
      </c>
      <c r="J5868" s="5" t="n">
        <f aca="false">LEN(K5868)</f>
        <v>17</v>
      </c>
      <c r="K5868" s="6" t="s">
        <v>32200</v>
      </c>
      <c r="L5868" s="4" t="s">
        <v>31</v>
      </c>
      <c r="M5868" s="4" t="s">
        <v>3203</v>
      </c>
    </row>
    <row r="5869" customFormat="false" ht="15.75" hidden="false" customHeight="true" outlineLevel="0" collapsed="false">
      <c r="A5869" s="4" t="n">
        <v>419</v>
      </c>
      <c r="B5869" s="4" t="s">
        <v>32201</v>
      </c>
      <c r="C5869" s="4"/>
      <c r="D5869" s="4" t="s">
        <v>32202</v>
      </c>
      <c r="E5869" s="5" t="n">
        <v>28010</v>
      </c>
      <c r="F5869" s="4" t="s">
        <v>205</v>
      </c>
      <c r="G5869" s="4" t="s">
        <v>205</v>
      </c>
      <c r="H5869" s="5" t="s">
        <v>32203</v>
      </c>
      <c r="I5869" s="4" t="s">
        <v>32204</v>
      </c>
      <c r="J5869" s="5" t="n">
        <f aca="false">LEN(K5869)</f>
        <v>17</v>
      </c>
      <c r="K5869" s="6" t="s">
        <v>32205</v>
      </c>
      <c r="L5869" s="4" t="s">
        <v>31</v>
      </c>
      <c r="M5869" s="4" t="s">
        <v>31</v>
      </c>
    </row>
    <row r="5870" customFormat="false" ht="15.75" hidden="false" customHeight="true" outlineLevel="0" collapsed="false">
      <c r="A5870" s="4" t="n">
        <v>421</v>
      </c>
      <c r="B5870" s="4" t="s">
        <v>32206</v>
      </c>
      <c r="C5870" s="4"/>
      <c r="D5870" s="4" t="s">
        <v>32207</v>
      </c>
      <c r="E5870" s="5" t="s">
        <v>7139</v>
      </c>
      <c r="F5870" s="4" t="s">
        <v>7140</v>
      </c>
      <c r="G5870" s="4" t="s">
        <v>1097</v>
      </c>
      <c r="H5870" s="5" t="s">
        <v>32208</v>
      </c>
      <c r="I5870" s="7" t="s">
        <v>16241</v>
      </c>
      <c r="J5870" s="5" t="n">
        <f aca="false">LEN(K5870)</f>
        <v>17</v>
      </c>
      <c r="K5870" s="6" t="s">
        <v>32209</v>
      </c>
      <c r="L5870" s="4" t="s">
        <v>21</v>
      </c>
      <c r="M5870" s="4" t="s">
        <v>31</v>
      </c>
    </row>
    <row r="5871" customFormat="false" ht="15.75" hidden="false" customHeight="true" outlineLevel="0" collapsed="false">
      <c r="A5871" s="4" t="n">
        <v>427</v>
      </c>
      <c r="B5871" s="4" t="s">
        <v>32210</v>
      </c>
      <c r="C5871" s="4"/>
      <c r="D5871" s="4" t="s">
        <v>32211</v>
      </c>
      <c r="E5871" s="5" t="n">
        <v>28046</v>
      </c>
      <c r="F5871" s="4" t="s">
        <v>205</v>
      </c>
      <c r="G5871" s="4" t="s">
        <v>205</v>
      </c>
      <c r="H5871" s="5" t="s">
        <v>32212</v>
      </c>
      <c r="I5871" s="7" t="s">
        <v>32213</v>
      </c>
      <c r="J5871" s="5" t="n">
        <f aca="false">LEN(K5871)</f>
        <v>17</v>
      </c>
      <c r="K5871" s="6" t="s">
        <v>32214</v>
      </c>
      <c r="L5871" s="4" t="s">
        <v>57</v>
      </c>
      <c r="M5871" s="4" t="s">
        <v>6499</v>
      </c>
    </row>
    <row r="5872" customFormat="false" ht="15.75" hidden="false" customHeight="true" outlineLevel="0" collapsed="false">
      <c r="A5872" s="4" t="n">
        <v>432</v>
      </c>
      <c r="B5872" s="4" t="s">
        <v>32215</v>
      </c>
      <c r="C5872" s="4"/>
      <c r="D5872" s="4" t="s">
        <v>32216</v>
      </c>
      <c r="E5872" s="5" t="s">
        <v>8600</v>
      </c>
      <c r="F5872" s="4" t="s">
        <v>205</v>
      </c>
      <c r="G5872" s="4" t="s">
        <v>205</v>
      </c>
      <c r="H5872" s="5" t="s">
        <v>32217</v>
      </c>
      <c r="I5872" s="4" t="s">
        <v>32218</v>
      </c>
      <c r="J5872" s="5" t="n">
        <f aca="false">LEN(K5872)</f>
        <v>17</v>
      </c>
      <c r="K5872" s="6" t="s">
        <v>32219</v>
      </c>
      <c r="L5872" s="4" t="s">
        <v>21</v>
      </c>
      <c r="M5872" s="4" t="s">
        <v>3010</v>
      </c>
    </row>
    <row r="5873" customFormat="false" ht="15.75" hidden="false" customHeight="true" outlineLevel="0" collapsed="false">
      <c r="A5873" s="4" t="n">
        <v>433</v>
      </c>
      <c r="B5873" s="4" t="s">
        <v>32220</v>
      </c>
      <c r="C5873" s="4"/>
      <c r="D5873" s="4" t="s">
        <v>32221</v>
      </c>
      <c r="E5873" s="5" t="s">
        <v>19560</v>
      </c>
      <c r="F5873" s="4" t="s">
        <v>205</v>
      </c>
      <c r="G5873" s="4" t="s">
        <v>205</v>
      </c>
      <c r="H5873" s="5" t="s">
        <v>32222</v>
      </c>
      <c r="I5873" s="4" t="s">
        <v>32223</v>
      </c>
      <c r="J5873" s="5" t="n">
        <f aca="false">LEN(K5873)</f>
        <v>17</v>
      </c>
      <c r="K5873" s="6" t="s">
        <v>32151</v>
      </c>
      <c r="L5873" s="4" t="s">
        <v>78</v>
      </c>
      <c r="M5873" s="4" t="s">
        <v>3310</v>
      </c>
    </row>
    <row r="5874" customFormat="false" ht="15.75" hidden="false" customHeight="true" outlineLevel="0" collapsed="false">
      <c r="A5874" s="4" t="n">
        <v>447</v>
      </c>
      <c r="B5874" s="4" t="s">
        <v>32224</v>
      </c>
      <c r="C5874" s="4"/>
      <c r="D5874" s="4" t="s">
        <v>32225</v>
      </c>
      <c r="E5874" s="5" t="s">
        <v>32226</v>
      </c>
      <c r="F5874" s="4" t="s">
        <v>205</v>
      </c>
      <c r="G5874" s="4" t="s">
        <v>205</v>
      </c>
      <c r="H5874" s="5" t="s">
        <v>27522</v>
      </c>
      <c r="I5874" s="7" t="s">
        <v>27523</v>
      </c>
      <c r="J5874" s="5" t="n">
        <f aca="false">LEN(K5874)</f>
        <v>17</v>
      </c>
      <c r="K5874" s="6" t="s">
        <v>32227</v>
      </c>
      <c r="L5874" s="4" t="s">
        <v>66</v>
      </c>
      <c r="M5874" s="4" t="s">
        <v>2061</v>
      </c>
    </row>
    <row r="5875" customFormat="false" ht="15.75" hidden="false" customHeight="true" outlineLevel="0" collapsed="false">
      <c r="A5875" s="4" t="n">
        <v>458</v>
      </c>
      <c r="B5875" s="4" t="s">
        <v>32228</v>
      </c>
      <c r="C5875" s="4"/>
      <c r="D5875" s="4" t="s">
        <v>32229</v>
      </c>
      <c r="E5875" s="5" t="s">
        <v>3171</v>
      </c>
      <c r="F5875" s="4" t="s">
        <v>205</v>
      </c>
      <c r="G5875" s="4" t="s">
        <v>205</v>
      </c>
      <c r="H5875" s="5" t="s">
        <v>32230</v>
      </c>
      <c r="I5875" s="7" t="s">
        <v>32231</v>
      </c>
      <c r="J5875" s="5" t="n">
        <f aca="false">LEN(K5875)</f>
        <v>17</v>
      </c>
      <c r="K5875" s="6" t="s">
        <v>32232</v>
      </c>
      <c r="L5875" s="4" t="s">
        <v>78</v>
      </c>
      <c r="M5875" s="4" t="s">
        <v>1216</v>
      </c>
    </row>
    <row r="5876" customFormat="false" ht="15.75" hidden="false" customHeight="true" outlineLevel="0" collapsed="false">
      <c r="A5876" s="4" t="n">
        <v>464</v>
      </c>
      <c r="B5876" s="4" t="s">
        <v>32233</v>
      </c>
      <c r="C5876" s="4"/>
      <c r="D5876" s="4" t="s">
        <v>32234</v>
      </c>
      <c r="E5876" s="5" t="s">
        <v>580</v>
      </c>
      <c r="F5876" s="4" t="s">
        <v>205</v>
      </c>
      <c r="G5876" s="4" t="s">
        <v>205</v>
      </c>
      <c r="H5876" s="5" t="s">
        <v>32235</v>
      </c>
      <c r="I5876" s="7" t="s">
        <v>32236</v>
      </c>
      <c r="J5876" s="5" t="n">
        <f aca="false">LEN(K5876)</f>
        <v>17</v>
      </c>
      <c r="K5876" s="5" t="s">
        <v>32237</v>
      </c>
      <c r="L5876" s="4" t="s">
        <v>31</v>
      </c>
      <c r="M5876" s="4" t="s">
        <v>2474</v>
      </c>
    </row>
    <row r="5877" customFormat="false" ht="15.75" hidden="false" customHeight="true" outlineLevel="0" collapsed="false">
      <c r="A5877" s="4" t="n">
        <v>465</v>
      </c>
      <c r="B5877" s="4" t="s">
        <v>32238</v>
      </c>
      <c r="C5877" s="4"/>
      <c r="D5877" s="4" t="s">
        <v>32239</v>
      </c>
      <c r="E5877" s="5" t="s">
        <v>384</v>
      </c>
      <c r="F5877" s="4" t="s">
        <v>205</v>
      </c>
      <c r="G5877" s="4" t="s">
        <v>205</v>
      </c>
      <c r="H5877" s="5" t="s">
        <v>32240</v>
      </c>
      <c r="I5877" s="4" t="s">
        <v>32241</v>
      </c>
      <c r="J5877" s="5" t="n">
        <f aca="false">LEN(K5877)</f>
        <v>17</v>
      </c>
      <c r="K5877" s="6" t="s">
        <v>32242</v>
      </c>
      <c r="L5877" s="4" t="s">
        <v>66</v>
      </c>
      <c r="M5877" s="4" t="s">
        <v>5967</v>
      </c>
    </row>
    <row r="5878" customFormat="false" ht="15.75" hidden="false" customHeight="true" outlineLevel="0" collapsed="false">
      <c r="A5878" s="4" t="n">
        <v>478</v>
      </c>
      <c r="B5878" s="4" t="s">
        <v>32243</v>
      </c>
      <c r="C5878" s="4"/>
      <c r="D5878" s="4" t="s">
        <v>32244</v>
      </c>
      <c r="E5878" s="5" t="s">
        <v>384</v>
      </c>
      <c r="F5878" s="4" t="s">
        <v>205</v>
      </c>
      <c r="G5878" s="4" t="s">
        <v>205</v>
      </c>
      <c r="H5878" s="5" t="s">
        <v>32245</v>
      </c>
      <c r="I5878" s="7" t="s">
        <v>32246</v>
      </c>
      <c r="J5878" s="5" t="n">
        <f aca="false">LEN(K5878)</f>
        <v>17</v>
      </c>
      <c r="K5878" s="6" t="s">
        <v>32247</v>
      </c>
      <c r="L5878" s="4" t="s">
        <v>31</v>
      </c>
      <c r="M5878" s="4" t="s">
        <v>2843</v>
      </c>
    </row>
    <row r="5879" customFormat="false" ht="15.75" hidden="false" customHeight="true" outlineLevel="0" collapsed="false">
      <c r="A5879" s="4" t="n">
        <v>479</v>
      </c>
      <c r="B5879" s="4" t="s">
        <v>32248</v>
      </c>
      <c r="C5879" s="4"/>
      <c r="D5879" s="4" t="s">
        <v>32249</v>
      </c>
      <c r="E5879" s="5" t="n">
        <v>28013</v>
      </c>
      <c r="F5879" s="4" t="s">
        <v>205</v>
      </c>
      <c r="G5879" s="4" t="s">
        <v>205</v>
      </c>
      <c r="H5879" s="5" t="s">
        <v>32250</v>
      </c>
      <c r="I5879" s="7" t="s">
        <v>32251</v>
      </c>
      <c r="J5879" s="5" t="n">
        <f aca="false">LEN(K5879)</f>
        <v>17</v>
      </c>
      <c r="K5879" s="6" t="s">
        <v>32252</v>
      </c>
      <c r="L5879" s="4" t="s">
        <v>57</v>
      </c>
      <c r="M5879" s="4" t="s">
        <v>6136</v>
      </c>
    </row>
    <row r="5880" customFormat="false" ht="15.75" hidden="false" customHeight="true" outlineLevel="0" collapsed="false">
      <c r="A5880" s="4" t="n">
        <v>481</v>
      </c>
      <c r="B5880" s="4" t="s">
        <v>32253</v>
      </c>
      <c r="C5880" s="4"/>
      <c r="D5880" s="4" t="s">
        <v>32254</v>
      </c>
      <c r="E5880" s="5" t="n">
        <v>28004</v>
      </c>
      <c r="F5880" s="4" t="s">
        <v>205</v>
      </c>
      <c r="G5880" s="4" t="s">
        <v>205</v>
      </c>
      <c r="H5880" s="5" t="s">
        <v>32255</v>
      </c>
      <c r="I5880" s="7" t="s">
        <v>32256</v>
      </c>
      <c r="J5880" s="5" t="n">
        <f aca="false">LEN(K5880)</f>
        <v>17</v>
      </c>
      <c r="K5880" s="6" t="s">
        <v>32257</v>
      </c>
      <c r="L5880" s="4" t="s">
        <v>57</v>
      </c>
      <c r="M5880" s="4" t="s">
        <v>31</v>
      </c>
    </row>
    <row r="5881" customFormat="false" ht="15.75" hidden="false" customHeight="true" outlineLevel="0" collapsed="false">
      <c r="A5881" s="4" t="n">
        <v>493</v>
      </c>
      <c r="B5881" s="4" t="s">
        <v>32258</v>
      </c>
      <c r="C5881" s="4"/>
      <c r="D5881" s="4" t="s">
        <v>32259</v>
      </c>
      <c r="E5881" s="5" t="s">
        <v>580</v>
      </c>
      <c r="F5881" s="4" t="s">
        <v>205</v>
      </c>
      <c r="G5881" s="4" t="s">
        <v>205</v>
      </c>
      <c r="H5881" s="5" t="s">
        <v>32260</v>
      </c>
      <c r="I5881" s="4" t="s">
        <v>32261</v>
      </c>
      <c r="J5881" s="5" t="n">
        <f aca="false">LEN(K5881)</f>
        <v>17</v>
      </c>
      <c r="K5881" s="6" t="s">
        <v>32262</v>
      </c>
      <c r="L5881" s="4" t="s">
        <v>21</v>
      </c>
      <c r="M5881" s="4" t="s">
        <v>13506</v>
      </c>
    </row>
    <row r="5882" customFormat="false" ht="15.75" hidden="false" customHeight="true" outlineLevel="0" collapsed="false">
      <c r="A5882" s="4" t="n">
        <v>495</v>
      </c>
      <c r="B5882" s="4" t="s">
        <v>32263</v>
      </c>
      <c r="C5882" s="4"/>
      <c r="D5882" s="4" t="s">
        <v>32264</v>
      </c>
      <c r="E5882" s="5" t="s">
        <v>384</v>
      </c>
      <c r="F5882" s="4" t="s">
        <v>205</v>
      </c>
      <c r="G5882" s="4" t="s">
        <v>205</v>
      </c>
      <c r="H5882" s="5" t="s">
        <v>32265</v>
      </c>
      <c r="I5882" s="7" t="s">
        <v>32266</v>
      </c>
      <c r="J5882" s="5" t="n">
        <f aca="false">LEN(K5882)</f>
        <v>17</v>
      </c>
      <c r="K5882" s="6" t="s">
        <v>32267</v>
      </c>
      <c r="L5882" s="4" t="s">
        <v>31</v>
      </c>
      <c r="M5882" s="4" t="s">
        <v>4806</v>
      </c>
    </row>
    <row r="5883" customFormat="false" ht="15.75" hidden="false" customHeight="true" outlineLevel="0" collapsed="false">
      <c r="A5883" s="4" t="n">
        <v>500</v>
      </c>
      <c r="B5883" s="4" t="s">
        <v>32268</v>
      </c>
      <c r="C5883" s="4"/>
      <c r="D5883" s="4" t="s">
        <v>32269</v>
      </c>
      <c r="E5883" s="5" t="s">
        <v>384</v>
      </c>
      <c r="F5883" s="4" t="s">
        <v>205</v>
      </c>
      <c r="G5883" s="4" t="s">
        <v>205</v>
      </c>
      <c r="H5883" s="5" t="s">
        <v>32270</v>
      </c>
      <c r="I5883" s="4" t="s">
        <v>32271</v>
      </c>
      <c r="J5883" s="5" t="n">
        <f aca="false">LEN(K5883)</f>
        <v>17</v>
      </c>
      <c r="K5883" s="6" t="s">
        <v>32272</v>
      </c>
      <c r="L5883" s="4" t="s">
        <v>21</v>
      </c>
      <c r="M5883" s="4" t="s">
        <v>2082</v>
      </c>
    </row>
    <row r="5884" customFormat="false" ht="15.75" hidden="false" customHeight="true" outlineLevel="0" collapsed="false">
      <c r="A5884" s="4" t="n">
        <v>546</v>
      </c>
      <c r="B5884" s="4" t="s">
        <v>32273</v>
      </c>
      <c r="C5884" s="4"/>
      <c r="D5884" s="4" t="s">
        <v>32274</v>
      </c>
      <c r="E5884" s="5" t="s">
        <v>32275</v>
      </c>
      <c r="F5884" s="4" t="s">
        <v>205</v>
      </c>
      <c r="G5884" s="4" t="s">
        <v>205</v>
      </c>
      <c r="H5884" s="5" t="s">
        <v>32276</v>
      </c>
      <c r="I5884" s="4" t="s">
        <v>32277</v>
      </c>
      <c r="J5884" s="5" t="n">
        <f aca="false">LEN(K5884)</f>
        <v>17</v>
      </c>
      <c r="K5884" s="6" t="s">
        <v>32278</v>
      </c>
      <c r="L5884" s="4" t="s">
        <v>31</v>
      </c>
      <c r="M5884" s="4" t="s">
        <v>4281</v>
      </c>
    </row>
    <row r="5885" customFormat="false" ht="15.75" hidden="false" customHeight="true" outlineLevel="0" collapsed="false">
      <c r="A5885" s="4" t="n">
        <v>552</v>
      </c>
      <c r="B5885" s="4" t="s">
        <v>32279</v>
      </c>
      <c r="C5885" s="4"/>
      <c r="D5885" s="4" t="s">
        <v>32280</v>
      </c>
      <c r="E5885" s="5" t="s">
        <v>7006</v>
      </c>
      <c r="F5885" s="4" t="s">
        <v>205</v>
      </c>
      <c r="G5885" s="4" t="s">
        <v>205</v>
      </c>
      <c r="H5885" s="5" t="s">
        <v>32281</v>
      </c>
      <c r="I5885" s="7" t="s">
        <v>32282</v>
      </c>
      <c r="J5885" s="5" t="n">
        <f aca="false">LEN(K5885)</f>
        <v>17</v>
      </c>
      <c r="K5885" s="6" t="s">
        <v>32283</v>
      </c>
      <c r="L5885" s="4" t="s">
        <v>78</v>
      </c>
      <c r="M5885" s="4" t="s">
        <v>6988</v>
      </c>
    </row>
    <row r="5886" customFormat="false" ht="15.75" hidden="false" customHeight="true" outlineLevel="0" collapsed="false">
      <c r="A5886" s="4" t="n">
        <v>560</v>
      </c>
      <c r="B5886" s="4" t="s">
        <v>32284</v>
      </c>
      <c r="C5886" s="4"/>
      <c r="D5886" s="4" t="s">
        <v>32285</v>
      </c>
      <c r="E5886" s="5" t="s">
        <v>2052</v>
      </c>
      <c r="F5886" s="4" t="s">
        <v>205</v>
      </c>
      <c r="G5886" s="4" t="s">
        <v>205</v>
      </c>
      <c r="H5886" s="5" t="s">
        <v>32286</v>
      </c>
      <c r="I5886" s="7" t="s">
        <v>32287</v>
      </c>
      <c r="J5886" s="5" t="n">
        <f aca="false">LEN(K5886)</f>
        <v>17</v>
      </c>
      <c r="K5886" s="6" t="s">
        <v>32288</v>
      </c>
      <c r="L5886" s="4" t="s">
        <v>21</v>
      </c>
      <c r="M5886" s="4" t="s">
        <v>32289</v>
      </c>
    </row>
    <row r="5887" customFormat="false" ht="15.75" hidden="false" customHeight="true" outlineLevel="0" collapsed="false">
      <c r="A5887" s="4" t="n">
        <v>571</v>
      </c>
      <c r="B5887" s="4" t="s">
        <v>32290</v>
      </c>
      <c r="C5887" s="4"/>
      <c r="D5887" s="4" t="s">
        <v>32291</v>
      </c>
      <c r="E5887" s="5" t="s">
        <v>2052</v>
      </c>
      <c r="F5887" s="4" t="s">
        <v>205</v>
      </c>
      <c r="G5887" s="4" t="s">
        <v>205</v>
      </c>
      <c r="H5887" s="5" t="s">
        <v>5668</v>
      </c>
      <c r="I5887" s="4" t="s">
        <v>32292</v>
      </c>
      <c r="J5887" s="5" t="n">
        <f aca="false">LEN(K5887)</f>
        <v>17</v>
      </c>
      <c r="K5887" s="6" t="str">
        <f aca="false">LOWER(SUBSTITUTE(SUBSTITUTE(SUBSTITUTE(SUBSTITUTE(SUBSTITUTE(SUBSTITUTE(SUBSTITUTE(B5887,"S.L.",""),"SL",""),"S.A.",""),"SA","")," ",""),".",""),",",""))&amp;".com"</f>
        <v>sunotelamaral.com</v>
      </c>
      <c r="L5887" s="4" t="s">
        <v>21</v>
      </c>
      <c r="M5887" s="4" t="s">
        <v>5967</v>
      </c>
    </row>
    <row r="5888" customFormat="false" ht="15.75" hidden="false" customHeight="true" outlineLevel="0" collapsed="false">
      <c r="A5888" s="4" t="n">
        <v>575</v>
      </c>
      <c r="B5888" s="4" t="s">
        <v>32293</v>
      </c>
      <c r="C5888" s="4"/>
      <c r="D5888" s="4" t="s">
        <v>32294</v>
      </c>
      <c r="E5888" s="5" t="s">
        <v>2052</v>
      </c>
      <c r="F5888" s="4" t="s">
        <v>205</v>
      </c>
      <c r="G5888" s="4" t="s">
        <v>205</v>
      </c>
      <c r="H5888" s="5" t="s">
        <v>32295</v>
      </c>
      <c r="I5888" s="4" t="s">
        <v>32150</v>
      </c>
      <c r="J5888" s="5" t="n">
        <f aca="false">LEN(K5888)</f>
        <v>17</v>
      </c>
      <c r="K5888" s="6" t="s">
        <v>32151</v>
      </c>
      <c r="L5888" s="4" t="s">
        <v>21</v>
      </c>
      <c r="M5888" s="4" t="s">
        <v>3408</v>
      </c>
    </row>
    <row r="5889" customFormat="false" ht="15.75" hidden="false" customHeight="true" outlineLevel="0" collapsed="false">
      <c r="A5889" s="4" t="n">
        <v>578</v>
      </c>
      <c r="B5889" s="4" t="s">
        <v>32296</v>
      </c>
      <c r="C5889" s="4"/>
      <c r="D5889" s="4" t="s">
        <v>32297</v>
      </c>
      <c r="E5889" s="5" t="s">
        <v>23141</v>
      </c>
      <c r="F5889" s="4" t="s">
        <v>205</v>
      </c>
      <c r="G5889" s="4" t="s">
        <v>205</v>
      </c>
      <c r="H5889" s="5" t="s">
        <v>32298</v>
      </c>
      <c r="I5889" s="4" t="s">
        <v>32299</v>
      </c>
      <c r="J5889" s="5" t="n">
        <f aca="false">LEN(K5889)</f>
        <v>17</v>
      </c>
      <c r="K5889" s="6" t="s">
        <v>32300</v>
      </c>
      <c r="L5889" s="4" t="s">
        <v>21</v>
      </c>
      <c r="M5889" s="4" t="s">
        <v>294</v>
      </c>
    </row>
    <row r="5890" customFormat="false" ht="15.75" hidden="false" customHeight="true" outlineLevel="0" collapsed="false">
      <c r="A5890" s="4" t="n">
        <v>588</v>
      </c>
      <c r="B5890" s="4" t="s">
        <v>32301</v>
      </c>
      <c r="C5890" s="4"/>
      <c r="D5890" s="4" t="s">
        <v>32302</v>
      </c>
      <c r="E5890" s="5" t="s">
        <v>32303</v>
      </c>
      <c r="F5890" s="4" t="s">
        <v>205</v>
      </c>
      <c r="G5890" s="4" t="s">
        <v>205</v>
      </c>
      <c r="H5890" s="5" t="s">
        <v>32304</v>
      </c>
      <c r="I5890" s="7" t="s">
        <v>32305</v>
      </c>
      <c r="J5890" s="5" t="n">
        <f aca="false">LEN(K5890)</f>
        <v>17</v>
      </c>
      <c r="K5890" s="6" t="str">
        <f aca="false">LOWER(SUBSTITUTE(SUBSTITUTE(SUBSTITUTE(SUBSTITUTE(SUBSTITUTE(SUBSTITUTE(SUBSTITUTE(B5890,"S.L.",""),"SL",""),"S.A.",""),"SA","")," ",""),".",""),",",""))&amp;".com"</f>
        <v>antareshotels.com</v>
      </c>
      <c r="L5890" s="4" t="s">
        <v>21</v>
      </c>
      <c r="M5890" s="4" t="s">
        <v>31</v>
      </c>
    </row>
    <row r="5891" customFormat="false" ht="15.75" hidden="false" customHeight="true" outlineLevel="0" collapsed="false">
      <c r="A5891" s="4" t="n">
        <v>606</v>
      </c>
      <c r="B5891" s="4" t="s">
        <v>32306</v>
      </c>
      <c r="C5891" s="4"/>
      <c r="D5891" s="4" t="s">
        <v>32307</v>
      </c>
      <c r="E5891" s="5" t="s">
        <v>5679</v>
      </c>
      <c r="F5891" s="4" t="s">
        <v>3851</v>
      </c>
      <c r="G5891" s="4" t="s">
        <v>205</v>
      </c>
      <c r="H5891" s="5" t="s">
        <v>32308</v>
      </c>
      <c r="I5891" s="4" t="s">
        <v>32309</v>
      </c>
      <c r="J5891" s="5" t="n">
        <f aca="false">LEN(K5891)</f>
        <v>17</v>
      </c>
      <c r="K5891" s="6" t="s">
        <v>32310</v>
      </c>
      <c r="L5891" s="4" t="s">
        <v>31</v>
      </c>
      <c r="M5891" s="4" t="s">
        <v>8621</v>
      </c>
    </row>
    <row r="5892" customFormat="false" ht="15.75" hidden="false" customHeight="true" outlineLevel="0" collapsed="false">
      <c r="A5892" s="4" t="n">
        <v>610</v>
      </c>
      <c r="B5892" s="4" t="s">
        <v>32311</v>
      </c>
      <c r="C5892" s="4"/>
      <c r="D5892" s="4" t="s">
        <v>32312</v>
      </c>
      <c r="E5892" s="5" t="s">
        <v>2071</v>
      </c>
      <c r="F5892" s="4" t="s">
        <v>2072</v>
      </c>
      <c r="G5892" s="4" t="s">
        <v>205</v>
      </c>
      <c r="H5892" s="5" t="s">
        <v>32313</v>
      </c>
      <c r="I5892" s="4" t="s">
        <v>32314</v>
      </c>
      <c r="J5892" s="5" t="n">
        <f aca="false">LEN(K5892)</f>
        <v>17</v>
      </c>
      <c r="K5892" s="6" t="s">
        <v>32315</v>
      </c>
      <c r="L5892" s="4" t="s">
        <v>637</v>
      </c>
      <c r="M5892" s="4" t="s">
        <v>10060</v>
      </c>
    </row>
    <row r="5893" customFormat="false" ht="15.75" hidden="false" customHeight="true" outlineLevel="0" collapsed="false">
      <c r="A5893" s="4" t="n">
        <v>612</v>
      </c>
      <c r="B5893" s="4" t="s">
        <v>32316</v>
      </c>
      <c r="C5893" s="4"/>
      <c r="D5893" s="4" t="s">
        <v>32317</v>
      </c>
      <c r="E5893" s="5" t="s">
        <v>4613</v>
      </c>
      <c r="F5893" s="4" t="s">
        <v>4614</v>
      </c>
      <c r="G5893" s="4" t="s">
        <v>205</v>
      </c>
      <c r="H5893" s="5" t="s">
        <v>32318</v>
      </c>
      <c r="I5893" s="4" t="s">
        <v>32319</v>
      </c>
      <c r="J5893" s="5" t="n">
        <f aca="false">LEN(K5893)</f>
        <v>17</v>
      </c>
      <c r="K5893" s="6" t="s">
        <v>32117</v>
      </c>
      <c r="L5893" s="4" t="s">
        <v>78</v>
      </c>
      <c r="M5893" s="4" t="s">
        <v>2139</v>
      </c>
    </row>
    <row r="5894" customFormat="false" ht="15.75" hidden="false" customHeight="true" outlineLevel="0" collapsed="false">
      <c r="A5894" s="4" t="n">
        <v>611</v>
      </c>
      <c r="B5894" s="4" t="s">
        <v>32320</v>
      </c>
      <c r="C5894" s="4"/>
      <c r="D5894" s="4" t="s">
        <v>32321</v>
      </c>
      <c r="E5894" s="5" t="s">
        <v>4613</v>
      </c>
      <c r="F5894" s="4" t="s">
        <v>4614</v>
      </c>
      <c r="G5894" s="4" t="s">
        <v>205</v>
      </c>
      <c r="H5894" s="5" t="s">
        <v>32318</v>
      </c>
      <c r="I5894" s="4" t="s">
        <v>32322</v>
      </c>
      <c r="J5894" s="5" t="n">
        <f aca="false">LEN(K5894)</f>
        <v>17</v>
      </c>
      <c r="K5894" s="6" t="s">
        <v>32117</v>
      </c>
      <c r="L5894" s="4" t="s">
        <v>637</v>
      </c>
      <c r="M5894" s="4" t="s">
        <v>1418</v>
      </c>
    </row>
    <row r="5895" customFormat="false" ht="15.75" hidden="false" customHeight="true" outlineLevel="0" collapsed="false">
      <c r="A5895" s="4" t="n">
        <v>631</v>
      </c>
      <c r="B5895" s="4" t="s">
        <v>32323</v>
      </c>
      <c r="C5895" s="4"/>
      <c r="D5895" s="4" t="s">
        <v>32324</v>
      </c>
      <c r="E5895" s="5" t="s">
        <v>5672</v>
      </c>
      <c r="F5895" s="4" t="s">
        <v>5673</v>
      </c>
      <c r="G5895" s="4" t="s">
        <v>205</v>
      </c>
      <c r="H5895" s="5" t="s">
        <v>32325</v>
      </c>
      <c r="I5895" s="4" t="s">
        <v>32326</v>
      </c>
      <c r="J5895" s="5" t="n">
        <f aca="false">LEN(K5895)</f>
        <v>17</v>
      </c>
      <c r="K5895" s="6" t="str">
        <f aca="false">LOWER(SUBSTITUTE(SUBSTITUTE(SUBSTITUTE(SUBSTITUTE(SUBSTITUTE(SUBSTITUTE(SUBSTITUTE(B5895,"S.L.",""),"SL",""),"S.A.",""),"SA","")," ",""),".",""),",",""))&amp;".com"</f>
        <v>hostalbellver.com</v>
      </c>
      <c r="L5895" s="4" t="s">
        <v>31</v>
      </c>
      <c r="M5895" s="4" t="s">
        <v>1208</v>
      </c>
    </row>
    <row r="5896" customFormat="false" ht="15.75" hidden="false" customHeight="true" outlineLevel="0" collapsed="false">
      <c r="A5896" s="4" t="n">
        <v>633</v>
      </c>
      <c r="B5896" s="4" t="s">
        <v>32327</v>
      </c>
      <c r="C5896" s="4"/>
      <c r="D5896" s="4" t="s">
        <v>32328</v>
      </c>
      <c r="E5896" s="5" t="s">
        <v>5672</v>
      </c>
      <c r="F5896" s="4" t="s">
        <v>5673</v>
      </c>
      <c r="G5896" s="4" t="s">
        <v>205</v>
      </c>
      <c r="H5896" s="5" t="s">
        <v>32329</v>
      </c>
      <c r="I5896" s="4" t="s">
        <v>32330</v>
      </c>
      <c r="J5896" s="5" t="n">
        <f aca="false">LEN(K5896)</f>
        <v>17</v>
      </c>
      <c r="K5896" s="6" t="s">
        <v>32331</v>
      </c>
      <c r="L5896" s="4" t="s">
        <v>57</v>
      </c>
      <c r="M5896" s="4" t="s">
        <v>2890</v>
      </c>
    </row>
    <row r="5897" customFormat="false" ht="15.75" hidden="false" customHeight="true" outlineLevel="0" collapsed="false">
      <c r="A5897" s="4" t="n">
        <v>638</v>
      </c>
      <c r="B5897" s="4" t="s">
        <v>32332</v>
      </c>
      <c r="C5897" s="4"/>
      <c r="D5897" s="4" t="s">
        <v>32333</v>
      </c>
      <c r="E5897" s="5" t="s">
        <v>384</v>
      </c>
      <c r="F5897" s="4" t="s">
        <v>205</v>
      </c>
      <c r="G5897" s="4" t="s">
        <v>205</v>
      </c>
      <c r="H5897" s="5" t="s">
        <v>32334</v>
      </c>
      <c r="I5897" s="4" t="s">
        <v>32335</v>
      </c>
      <c r="J5897" s="5" t="n">
        <f aca="false">LEN(K5897)</f>
        <v>17</v>
      </c>
      <c r="K5897" s="6" t="str">
        <f aca="false">LOWER(SUBSTITUTE(SUBSTITUTE(SUBSTITUTE(SUBSTITUTE(SUBSTITUTE(SUBSTITUTE(SUBSTITUTE(B5897,"S.L.",""),"SL",""),"S.A.",""),"SA","")," ",""),".",""),",",""))&amp;".com"</f>
        <v>roommatelaura.com</v>
      </c>
      <c r="L5897" s="4" t="s">
        <v>21</v>
      </c>
      <c r="M5897" s="4" t="s">
        <v>2082</v>
      </c>
    </row>
    <row r="5898" customFormat="false" ht="15.75" hidden="false" customHeight="true" outlineLevel="0" collapsed="false">
      <c r="A5898" s="4" t="n">
        <v>648</v>
      </c>
      <c r="B5898" s="4" t="s">
        <v>32336</v>
      </c>
      <c r="C5898" s="4"/>
      <c r="D5898" s="4" t="s">
        <v>32337</v>
      </c>
      <c r="E5898" s="5" t="s">
        <v>3835</v>
      </c>
      <c r="F5898" s="4" t="s">
        <v>205</v>
      </c>
      <c r="G5898" s="4" t="s">
        <v>205</v>
      </c>
      <c r="H5898" s="5" t="s">
        <v>32338</v>
      </c>
      <c r="I5898" s="4" t="s">
        <v>32339</v>
      </c>
      <c r="J5898" s="5" t="n">
        <f aca="false">LEN(K5898)</f>
        <v>17</v>
      </c>
      <c r="K5898" s="6" t="s">
        <v>32340</v>
      </c>
      <c r="L5898" s="4" t="s">
        <v>31</v>
      </c>
      <c r="M5898" s="4" t="s">
        <v>10806</v>
      </c>
    </row>
    <row r="5899" customFormat="false" ht="15.75" hidden="false" customHeight="true" outlineLevel="0" collapsed="false">
      <c r="A5899" s="4" t="n">
        <v>690</v>
      </c>
      <c r="B5899" s="4" t="s">
        <v>32341</v>
      </c>
      <c r="C5899" s="4"/>
      <c r="D5899" s="4" t="s">
        <v>32342</v>
      </c>
      <c r="E5899" s="5" t="s">
        <v>384</v>
      </c>
      <c r="F5899" s="4" t="s">
        <v>205</v>
      </c>
      <c r="G5899" s="4" t="s">
        <v>205</v>
      </c>
      <c r="H5899" s="5" t="s">
        <v>32343</v>
      </c>
      <c r="I5899" s="4" t="s">
        <v>32344</v>
      </c>
      <c r="J5899" s="5" t="n">
        <f aca="false">LEN(K5899)</f>
        <v>17</v>
      </c>
      <c r="K5899" s="6" t="s">
        <v>32345</v>
      </c>
      <c r="L5899" s="4" t="s">
        <v>66</v>
      </c>
      <c r="M5899" s="4" t="s">
        <v>31</v>
      </c>
    </row>
    <row r="5900" customFormat="false" ht="15.75" hidden="false" customHeight="true" outlineLevel="0" collapsed="false">
      <c r="A5900" s="4" t="n">
        <v>693</v>
      </c>
      <c r="B5900" s="4" t="s">
        <v>10735</v>
      </c>
      <c r="C5900" s="4"/>
      <c r="D5900" s="4" t="s">
        <v>32346</v>
      </c>
      <c r="E5900" s="5" t="s">
        <v>32347</v>
      </c>
      <c r="F5900" s="4" t="s">
        <v>10735</v>
      </c>
      <c r="G5900" s="4" t="s">
        <v>205</v>
      </c>
      <c r="H5900" s="5" t="s">
        <v>32348</v>
      </c>
      <c r="I5900" s="4" t="s">
        <v>32349</v>
      </c>
      <c r="J5900" s="5" t="n">
        <f aca="false">LEN(K5900)</f>
        <v>17</v>
      </c>
      <c r="K5900" s="6" t="s">
        <v>32350</v>
      </c>
      <c r="L5900" s="4" t="s">
        <v>21</v>
      </c>
      <c r="M5900" s="4" t="s">
        <v>1759</v>
      </c>
    </row>
    <row r="5901" customFormat="false" ht="15.75" hidden="false" customHeight="true" outlineLevel="0" collapsed="false">
      <c r="A5901" s="4" t="n">
        <v>702</v>
      </c>
      <c r="B5901" s="4" t="s">
        <v>32351</v>
      </c>
      <c r="C5901" s="4"/>
      <c r="D5901" s="4" t="s">
        <v>32352</v>
      </c>
      <c r="E5901" s="5" t="s">
        <v>32353</v>
      </c>
      <c r="F5901" s="4" t="s">
        <v>32354</v>
      </c>
      <c r="G5901" s="4" t="s">
        <v>205</v>
      </c>
      <c r="H5901" s="5" t="s">
        <v>32355</v>
      </c>
      <c r="I5901" s="4" t="s">
        <v>32356</v>
      </c>
      <c r="J5901" s="5" t="n">
        <f aca="false">LEN(K5901)</f>
        <v>17</v>
      </c>
      <c r="K5901" s="6" t="s">
        <v>32357</v>
      </c>
      <c r="L5901" s="4" t="s">
        <v>66</v>
      </c>
      <c r="M5901" s="4" t="s">
        <v>828</v>
      </c>
    </row>
    <row r="5902" customFormat="false" ht="15.75" hidden="false" customHeight="true" outlineLevel="0" collapsed="false">
      <c r="A5902" s="4" t="n">
        <v>703</v>
      </c>
      <c r="B5902" s="4" t="s">
        <v>32358</v>
      </c>
      <c r="C5902" s="4"/>
      <c r="D5902" s="4" t="s">
        <v>32359</v>
      </c>
      <c r="E5902" s="5" t="s">
        <v>32353</v>
      </c>
      <c r="F5902" s="4" t="s">
        <v>32354</v>
      </c>
      <c r="G5902" s="4" t="s">
        <v>205</v>
      </c>
      <c r="H5902" s="5" t="s">
        <v>32360</v>
      </c>
      <c r="I5902" s="4" t="s">
        <v>32356</v>
      </c>
      <c r="J5902" s="5" t="n">
        <f aca="false">LEN(K5902)</f>
        <v>17</v>
      </c>
      <c r="K5902" s="5" t="s">
        <v>32357</v>
      </c>
      <c r="L5902" s="4" t="s">
        <v>31</v>
      </c>
      <c r="M5902" s="4" t="s">
        <v>828</v>
      </c>
    </row>
    <row r="5903" customFormat="false" ht="15.75" hidden="false" customHeight="true" outlineLevel="0" collapsed="false">
      <c r="A5903" s="4" t="n">
        <v>708</v>
      </c>
      <c r="B5903" s="4" t="s">
        <v>32361</v>
      </c>
      <c r="C5903" s="4"/>
      <c r="D5903" s="4" t="s">
        <v>32362</v>
      </c>
      <c r="E5903" s="5" t="s">
        <v>2627</v>
      </c>
      <c r="F5903" s="4" t="s">
        <v>2628</v>
      </c>
      <c r="G5903" s="4" t="s">
        <v>205</v>
      </c>
      <c r="H5903" s="5" t="s">
        <v>32363</v>
      </c>
      <c r="I5903" s="4" t="s">
        <v>32364</v>
      </c>
      <c r="J5903" s="5" t="n">
        <f aca="false">LEN(K5903)</f>
        <v>17</v>
      </c>
      <c r="K5903" s="6" t="str">
        <f aca="false">LOWER(SUBSTITUTE(SUBSTITUTE(SUBSTITUTE(SUBSTITUTE(SUBSTITUTE(SUBSTITUTE(SUBSTITUTE(B5903,"S.L.",""),"SL",""),"S.A.",""),"SA","")," ",""),".",""),",",""))&amp;".com"</f>
        <v>allinaranjuez.com</v>
      </c>
      <c r="L5903" s="4" t="s">
        <v>57</v>
      </c>
      <c r="M5903" s="4" t="s">
        <v>1863</v>
      </c>
    </row>
    <row r="5904" customFormat="false" ht="15.75" hidden="false" customHeight="true" outlineLevel="0" collapsed="false">
      <c r="A5904" s="4" t="n">
        <v>716</v>
      </c>
      <c r="B5904" s="4" t="s">
        <v>32365</v>
      </c>
      <c r="C5904" s="4"/>
      <c r="D5904" s="4" t="s">
        <v>32366</v>
      </c>
      <c r="E5904" s="5" t="s">
        <v>32367</v>
      </c>
      <c r="F5904" s="4" t="s">
        <v>32368</v>
      </c>
      <c r="G5904" s="4" t="s">
        <v>205</v>
      </c>
      <c r="H5904" s="5" t="s">
        <v>32369</v>
      </c>
      <c r="I5904" s="4" t="s">
        <v>32370</v>
      </c>
      <c r="J5904" s="5" t="n">
        <f aca="false">LEN(K5904)</f>
        <v>17</v>
      </c>
      <c r="K5904" s="6" t="str">
        <f aca="false">LOWER(SUBSTITUTE(SUBSTITUTE(SUBSTITUTE(SUBSTITUTE(SUBSTITUTE(SUBSTITUTE(SUBSTITUTE(B5904,"S.L.",""),"SL",""),"S.A.",""),"SA","")," ",""),".",""),",",""))&amp;".com"</f>
        <v>hotelguadalix.com</v>
      </c>
      <c r="L5904" s="4" t="s">
        <v>78</v>
      </c>
      <c r="M5904" s="4" t="s">
        <v>31</v>
      </c>
    </row>
    <row r="5905" customFormat="false" ht="15.75" hidden="false" customHeight="true" outlineLevel="0" collapsed="false">
      <c r="A5905" s="4" t="n">
        <v>720</v>
      </c>
      <c r="B5905" s="4" t="s">
        <v>32371</v>
      </c>
      <c r="C5905" s="4"/>
      <c r="D5905" s="4" t="s">
        <v>32372</v>
      </c>
      <c r="E5905" s="5" t="s">
        <v>19186</v>
      </c>
      <c r="F5905" s="4" t="s">
        <v>19187</v>
      </c>
      <c r="G5905" s="4" t="s">
        <v>205</v>
      </c>
      <c r="H5905" s="5" t="s">
        <v>32373</v>
      </c>
      <c r="I5905" s="4" t="s">
        <v>32374</v>
      </c>
      <c r="J5905" s="5" t="n">
        <f aca="false">LEN(K5905)</f>
        <v>17</v>
      </c>
      <c r="K5905" s="6" t="s">
        <v>32375</v>
      </c>
      <c r="L5905" s="4" t="s">
        <v>31</v>
      </c>
      <c r="M5905" s="4" t="s">
        <v>967</v>
      </c>
    </row>
    <row r="5906" customFormat="false" ht="15.75" hidden="false" customHeight="true" outlineLevel="0" collapsed="false">
      <c r="A5906" s="15" t="n">
        <v>731</v>
      </c>
      <c r="B5906" s="15" t="s">
        <v>32376</v>
      </c>
      <c r="C5906" s="15"/>
      <c r="D5906" s="15" t="s">
        <v>32377</v>
      </c>
      <c r="E5906" s="16" t="s">
        <v>32378</v>
      </c>
      <c r="F5906" s="15" t="s">
        <v>8656</v>
      </c>
      <c r="G5906" s="15" t="s">
        <v>205</v>
      </c>
      <c r="H5906" s="5" t="s">
        <v>32379</v>
      </c>
      <c r="I5906" s="17" t="s">
        <v>32380</v>
      </c>
      <c r="J5906" s="5" t="n">
        <f aca="false">LEN(K5906)</f>
        <v>17</v>
      </c>
      <c r="K5906" s="19" t="str">
        <f aca="false">LOWER(SUBSTITUTE(SUBSTITUTE(SUBSTITUTE(SUBSTITUTE(SUBSTITUTE(SUBSTITUTE(SUBSTITUTE(B5906,"S.L.",""),"SL",""),"S.A.",""),"SA","")," ",""),".",""),",",""))&amp;".com"</f>
        <v>sierraoriente.com</v>
      </c>
      <c r="L5906" s="4" t="s">
        <v>21</v>
      </c>
      <c r="M5906" s="4" t="s">
        <v>2082</v>
      </c>
    </row>
    <row r="5907" customFormat="false" ht="15.75" hidden="false" customHeight="true" outlineLevel="0" collapsed="false">
      <c r="A5907" s="15" t="n">
        <v>736</v>
      </c>
      <c r="B5907" s="15" t="s">
        <v>32381</v>
      </c>
      <c r="C5907" s="15"/>
      <c r="D5907" s="15" t="s">
        <v>32382</v>
      </c>
      <c r="E5907" s="16" t="s">
        <v>5691</v>
      </c>
      <c r="F5907" s="15" t="s">
        <v>5692</v>
      </c>
      <c r="G5907" s="15" t="s">
        <v>205</v>
      </c>
      <c r="H5907" s="5" t="s">
        <v>32383</v>
      </c>
      <c r="I5907" s="17" t="s">
        <v>32384</v>
      </c>
      <c r="J5907" s="5" t="n">
        <f aca="false">LEN(K5907)</f>
        <v>17</v>
      </c>
      <c r="K5907" s="19" t="s">
        <v>32385</v>
      </c>
      <c r="L5907" s="4" t="s">
        <v>78</v>
      </c>
      <c r="M5907" s="4" t="s">
        <v>1208</v>
      </c>
    </row>
    <row r="5908" customFormat="false" ht="15.75" hidden="false" customHeight="true" outlineLevel="0" collapsed="false">
      <c r="A5908" s="15" t="n">
        <v>745</v>
      </c>
      <c r="B5908" s="15" t="s">
        <v>32386</v>
      </c>
      <c r="C5908" s="15"/>
      <c r="D5908" s="15" t="s">
        <v>32387</v>
      </c>
      <c r="E5908" s="16" t="s">
        <v>8349</v>
      </c>
      <c r="F5908" s="15" t="s">
        <v>8350</v>
      </c>
      <c r="G5908" s="15" t="s">
        <v>2305</v>
      </c>
      <c r="H5908" s="5" t="s">
        <v>32388</v>
      </c>
      <c r="I5908" s="17" t="s">
        <v>32389</v>
      </c>
      <c r="J5908" s="5" t="n">
        <f aca="false">LEN(K5908)</f>
        <v>17</v>
      </c>
      <c r="K5908" s="19" t="s">
        <v>32390</v>
      </c>
      <c r="L5908" s="4" t="s">
        <v>31</v>
      </c>
      <c r="M5908" s="4" t="s">
        <v>186</v>
      </c>
    </row>
    <row r="5909" customFormat="false" ht="15.75" hidden="false" customHeight="true" outlineLevel="0" collapsed="false">
      <c r="A5909" s="4" t="n">
        <v>787</v>
      </c>
      <c r="B5909" s="4" t="s">
        <v>32391</v>
      </c>
      <c r="C5909" s="4"/>
      <c r="D5909" s="4" t="s">
        <v>32392</v>
      </c>
      <c r="E5909" s="5" t="s">
        <v>2627</v>
      </c>
      <c r="F5909" s="4" t="s">
        <v>2628</v>
      </c>
      <c r="G5909" s="4" t="s">
        <v>205</v>
      </c>
      <c r="H5909" s="5" t="s">
        <v>32393</v>
      </c>
      <c r="I5909" s="4" t="s">
        <v>32394</v>
      </c>
      <c r="J5909" s="5" t="n">
        <f aca="false">LEN(K5909)</f>
        <v>17</v>
      </c>
      <c r="K5909" s="6" t="s">
        <v>32395</v>
      </c>
      <c r="L5909" s="4" t="s">
        <v>66</v>
      </c>
      <c r="M5909" s="4" t="s">
        <v>2474</v>
      </c>
    </row>
    <row r="5910" customFormat="false" ht="15.75" hidden="false" customHeight="true" outlineLevel="0" collapsed="false">
      <c r="A5910" s="15" t="n">
        <v>791</v>
      </c>
      <c r="B5910" s="15" t="s">
        <v>32396</v>
      </c>
      <c r="C5910" s="15"/>
      <c r="D5910" s="15" t="s">
        <v>32397</v>
      </c>
      <c r="E5910" s="16" t="s">
        <v>4624</v>
      </c>
      <c r="F5910" s="15" t="s">
        <v>4625</v>
      </c>
      <c r="G5910" s="15" t="s">
        <v>205</v>
      </c>
      <c r="H5910" s="5" t="s">
        <v>32398</v>
      </c>
      <c r="I5910" s="17" t="s">
        <v>32399</v>
      </c>
      <c r="J5910" s="5" t="n">
        <f aca="false">LEN(K5910)</f>
        <v>17</v>
      </c>
      <c r="K5910" s="19" t="str">
        <f aca="false">LOWER(SUBSTITUTE(SUBSTITUTE(SUBSTITUTE(SUBSTITUTE(SUBSTITUTE(SUBSTITUTE(SUBSTITUTE(B5910,"S.L.",""),"SL",""),"S.A.",""),"SA","")," ",""),".",""),",",""))&amp;".com"</f>
        <v>nuevochinchon.com</v>
      </c>
      <c r="L5910" s="4" t="s">
        <v>31</v>
      </c>
      <c r="M5910" s="4" t="s">
        <v>996</v>
      </c>
    </row>
    <row r="5911" customFormat="false" ht="15.75" hidden="false" customHeight="true" outlineLevel="0" collapsed="false">
      <c r="A5911" s="15" t="n">
        <v>800</v>
      </c>
      <c r="B5911" s="15" t="s">
        <v>32400</v>
      </c>
      <c r="C5911" s="15" t="s">
        <v>32401</v>
      </c>
      <c r="D5911" s="15" t="s">
        <v>32402</v>
      </c>
      <c r="E5911" s="16" t="s">
        <v>32403</v>
      </c>
      <c r="F5911" s="15" t="s">
        <v>10612</v>
      </c>
      <c r="G5911" s="15" t="s">
        <v>332</v>
      </c>
      <c r="H5911" s="5" t="s">
        <v>32404</v>
      </c>
      <c r="I5911" s="17" t="s">
        <v>32405</v>
      </c>
      <c r="J5911" s="5" t="n">
        <f aca="false">LEN(K5911)</f>
        <v>17</v>
      </c>
      <c r="K5911" s="19" t="s">
        <v>32406</v>
      </c>
      <c r="L5911" s="4" t="s">
        <v>78</v>
      </c>
      <c r="M5911" s="4" t="s">
        <v>31</v>
      </c>
    </row>
    <row r="5912" customFormat="false" ht="15.75" hidden="false" customHeight="true" outlineLevel="0" collapsed="false">
      <c r="A5912" s="4" t="n">
        <v>815</v>
      </c>
      <c r="B5912" s="4" t="s">
        <v>27667</v>
      </c>
      <c r="C5912" s="4"/>
      <c r="D5912" s="4" t="s">
        <v>32407</v>
      </c>
      <c r="E5912" s="5" t="s">
        <v>10748</v>
      </c>
      <c r="F5912" s="4" t="s">
        <v>2305</v>
      </c>
      <c r="G5912" s="4" t="s">
        <v>2305</v>
      </c>
      <c r="H5912" s="5" t="s">
        <v>32408</v>
      </c>
      <c r="I5912" s="4" t="s">
        <v>27670</v>
      </c>
      <c r="J5912" s="5" t="n">
        <f aca="false">LEN(K5912)</f>
        <v>17</v>
      </c>
      <c r="K5912" s="6" t="s">
        <v>32409</v>
      </c>
      <c r="L5912" s="4" t="s">
        <v>31</v>
      </c>
      <c r="M5912" s="4" t="s">
        <v>31</v>
      </c>
    </row>
    <row r="5913" customFormat="false" ht="15.75" hidden="false" customHeight="true" outlineLevel="0" collapsed="false">
      <c r="A5913" s="4" t="n">
        <v>818</v>
      </c>
      <c r="B5913" s="4" t="s">
        <v>32410</v>
      </c>
      <c r="C5913" s="4"/>
      <c r="D5913" s="4" t="s">
        <v>32411</v>
      </c>
      <c r="E5913" s="5" t="s">
        <v>10748</v>
      </c>
      <c r="F5913" s="4" t="s">
        <v>2305</v>
      </c>
      <c r="G5913" s="4" t="s">
        <v>2305</v>
      </c>
      <c r="H5913" s="5" t="s">
        <v>32412</v>
      </c>
      <c r="I5913" s="4" t="s">
        <v>32413</v>
      </c>
      <c r="J5913" s="5" t="n">
        <f aca="false">LEN(K5913)</f>
        <v>17</v>
      </c>
      <c r="K5913" s="6" t="s">
        <v>32414</v>
      </c>
      <c r="L5913" s="4" t="s">
        <v>31</v>
      </c>
      <c r="M5913" s="4" t="s">
        <v>336</v>
      </c>
    </row>
    <row r="5914" customFormat="false" ht="15.75" hidden="false" customHeight="true" outlineLevel="0" collapsed="false">
      <c r="A5914" s="15" t="n">
        <v>829</v>
      </c>
      <c r="B5914" s="15" t="s">
        <v>32415</v>
      </c>
      <c r="C5914" s="15"/>
      <c r="D5914" s="15" t="s">
        <v>32416</v>
      </c>
      <c r="E5914" s="16" t="s">
        <v>10748</v>
      </c>
      <c r="F5914" s="15" t="s">
        <v>2305</v>
      </c>
      <c r="G5914" s="15" t="s">
        <v>2305</v>
      </c>
      <c r="H5914" s="5" t="s">
        <v>32417</v>
      </c>
      <c r="I5914" s="17" t="s">
        <v>32418</v>
      </c>
      <c r="J5914" s="5" t="n">
        <f aca="false">LEN(K5914)</f>
        <v>17</v>
      </c>
      <c r="K5914" s="19" t="s">
        <v>32419</v>
      </c>
      <c r="L5914" s="4" t="s">
        <v>66</v>
      </c>
      <c r="M5914" s="4" t="s">
        <v>467</v>
      </c>
    </row>
    <row r="5915" customFormat="false" ht="15.75" hidden="false" customHeight="true" outlineLevel="0" collapsed="false">
      <c r="A5915" s="15" t="n">
        <v>831</v>
      </c>
      <c r="B5915" s="15" t="s">
        <v>32420</v>
      </c>
      <c r="C5915" s="15"/>
      <c r="D5915" s="15" t="s">
        <v>19668</v>
      </c>
      <c r="E5915" s="16" t="s">
        <v>19658</v>
      </c>
      <c r="F5915" s="15" t="s">
        <v>2305</v>
      </c>
      <c r="G5915" s="15" t="s">
        <v>2305</v>
      </c>
      <c r="H5915" s="5" t="s">
        <v>32421</v>
      </c>
      <c r="I5915" s="17" t="s">
        <v>32422</v>
      </c>
      <c r="J5915" s="5" t="n">
        <f aca="false">LEN(K5915)</f>
        <v>17</v>
      </c>
      <c r="K5915" s="19" t="s">
        <v>32423</v>
      </c>
      <c r="L5915" s="4" t="s">
        <v>1970</v>
      </c>
      <c r="M5915" s="4" t="s">
        <v>31</v>
      </c>
    </row>
    <row r="5916" customFormat="false" ht="15.75" hidden="false" customHeight="true" outlineLevel="0" collapsed="false">
      <c r="A5916" s="4" t="n">
        <v>837</v>
      </c>
      <c r="B5916" s="4" t="s">
        <v>32424</v>
      </c>
      <c r="C5916" s="4"/>
      <c r="D5916" s="4" t="s">
        <v>32425</v>
      </c>
      <c r="E5916" s="5" t="s">
        <v>32426</v>
      </c>
      <c r="F5916" s="4" t="s">
        <v>32427</v>
      </c>
      <c r="G5916" s="4" t="s">
        <v>2305</v>
      </c>
      <c r="H5916" s="5" t="s">
        <v>32428</v>
      </c>
      <c r="I5916" s="4" t="s">
        <v>32429</v>
      </c>
      <c r="J5916" s="5" t="n">
        <f aca="false">LEN(K5916)</f>
        <v>17</v>
      </c>
      <c r="K5916" s="6" t="str">
        <f aca="false">LOWER(SUBSTITUTE(SUBSTITUTE(SUBSTITUTE(SUBSTITUTE(SUBSTITUTE(SUBSTITUTE(SUBSTITUTE(B5916,"S.L.",""),"SL",""),"S.A.",""),"SA","")," ",""),".",""),",",""))&amp;".com"</f>
        <v>losmolinillos.com</v>
      </c>
      <c r="L5916" s="4" t="s">
        <v>57</v>
      </c>
      <c r="M5916" s="4" t="s">
        <v>877</v>
      </c>
    </row>
    <row r="5917" customFormat="false" ht="15.75" hidden="false" customHeight="true" outlineLevel="0" collapsed="false">
      <c r="A5917" s="15" t="n">
        <v>862</v>
      </c>
      <c r="B5917" s="15" t="s">
        <v>3183</v>
      </c>
      <c r="C5917" s="15"/>
      <c r="D5917" s="15" t="s">
        <v>32430</v>
      </c>
      <c r="E5917" s="16" t="s">
        <v>3182</v>
      </c>
      <c r="F5917" s="15" t="s">
        <v>3183</v>
      </c>
      <c r="G5917" s="15" t="s">
        <v>1482</v>
      </c>
      <c r="H5917" s="5" t="s">
        <v>32431</v>
      </c>
      <c r="I5917" s="17" t="s">
        <v>32432</v>
      </c>
      <c r="J5917" s="5" t="n">
        <f aca="false">LEN(K5917)</f>
        <v>17</v>
      </c>
      <c r="K5917" s="19" t="s">
        <v>32433</v>
      </c>
      <c r="L5917" s="4" t="s">
        <v>78</v>
      </c>
      <c r="M5917" s="4" t="s">
        <v>6988</v>
      </c>
    </row>
    <row r="5918" customFormat="false" ht="15.75" hidden="false" customHeight="true" outlineLevel="0" collapsed="false">
      <c r="A5918" s="4" t="n">
        <v>866</v>
      </c>
      <c r="B5918" s="4" t="s">
        <v>32434</v>
      </c>
      <c r="C5918" s="4"/>
      <c r="D5918" s="4" t="s">
        <v>32435</v>
      </c>
      <c r="E5918" s="5" t="s">
        <v>8687</v>
      </c>
      <c r="F5918" s="4" t="s">
        <v>8688</v>
      </c>
      <c r="G5918" s="4" t="s">
        <v>1482</v>
      </c>
      <c r="H5918" s="5" t="s">
        <v>8689</v>
      </c>
      <c r="I5918" s="4" t="s">
        <v>32436</v>
      </c>
      <c r="J5918" s="5" t="n">
        <f aca="false">LEN(K5918)</f>
        <v>17</v>
      </c>
      <c r="K5918" s="6" t="s">
        <v>32437</v>
      </c>
      <c r="L5918" s="4" t="s">
        <v>57</v>
      </c>
      <c r="M5918" s="4" t="s">
        <v>967</v>
      </c>
    </row>
    <row r="5919" customFormat="false" ht="15.75" hidden="false" customHeight="true" outlineLevel="0" collapsed="false">
      <c r="A5919" s="4" t="n">
        <v>865</v>
      </c>
      <c r="B5919" s="4" t="s">
        <v>8685</v>
      </c>
      <c r="C5919" s="4"/>
      <c r="D5919" s="4" t="s">
        <v>32438</v>
      </c>
      <c r="E5919" s="5" t="s">
        <v>8687</v>
      </c>
      <c r="F5919" s="4" t="s">
        <v>8688</v>
      </c>
      <c r="G5919" s="4" t="s">
        <v>1482</v>
      </c>
      <c r="H5919" s="5" t="s">
        <v>8689</v>
      </c>
      <c r="I5919" s="4" t="s">
        <v>8690</v>
      </c>
      <c r="J5919" s="5" t="n">
        <f aca="false">LEN(K5919)</f>
        <v>17</v>
      </c>
      <c r="K5919" s="10" t="s">
        <v>32437</v>
      </c>
      <c r="L5919" s="4" t="s">
        <v>31</v>
      </c>
      <c r="M5919" s="4" t="s">
        <v>3203</v>
      </c>
    </row>
    <row r="5920" customFormat="false" ht="15.75" hidden="false" customHeight="true" outlineLevel="0" collapsed="false">
      <c r="A5920" s="4" t="n">
        <v>876</v>
      </c>
      <c r="B5920" s="4" t="s">
        <v>32439</v>
      </c>
      <c r="C5920" s="4"/>
      <c r="D5920" s="4" t="s">
        <v>32440</v>
      </c>
      <c r="E5920" s="5" t="s">
        <v>12679</v>
      </c>
      <c r="F5920" s="4" t="s">
        <v>1482</v>
      </c>
      <c r="G5920" s="4" t="s">
        <v>1482</v>
      </c>
      <c r="H5920" s="5" t="s">
        <v>32441</v>
      </c>
      <c r="I5920" s="4" t="s">
        <v>32442</v>
      </c>
      <c r="J5920" s="5" t="n">
        <f aca="false">LEN(K5920)</f>
        <v>17</v>
      </c>
      <c r="K5920" s="10" t="s">
        <v>32443</v>
      </c>
      <c r="L5920" s="4" t="s">
        <v>21</v>
      </c>
      <c r="M5920" s="4" t="s">
        <v>502</v>
      </c>
    </row>
    <row r="5921" customFormat="false" ht="15.75" hidden="false" customHeight="true" outlineLevel="0" collapsed="false">
      <c r="A5921" s="4" t="n">
        <v>889</v>
      </c>
      <c r="B5921" s="4" t="s">
        <v>32444</v>
      </c>
      <c r="C5921" s="4"/>
      <c r="D5921" s="4" t="s">
        <v>32445</v>
      </c>
      <c r="E5921" s="5" t="s">
        <v>10766</v>
      </c>
      <c r="F5921" s="4" t="s">
        <v>1482</v>
      </c>
      <c r="G5921" s="4" t="s">
        <v>1482</v>
      </c>
      <c r="H5921" s="5" t="s">
        <v>32446</v>
      </c>
      <c r="I5921" s="4" t="s">
        <v>32447</v>
      </c>
      <c r="J5921" s="5" t="n">
        <f aca="false">LEN(K5921)</f>
        <v>17</v>
      </c>
      <c r="K5921" s="6" t="s">
        <v>32448</v>
      </c>
      <c r="L5921" s="4" t="s">
        <v>31</v>
      </c>
      <c r="M5921" s="4" t="s">
        <v>326</v>
      </c>
    </row>
    <row r="5922" customFormat="false" ht="15.75" hidden="false" customHeight="true" outlineLevel="0" collapsed="false">
      <c r="A5922" s="4" t="n">
        <v>890</v>
      </c>
      <c r="B5922" s="4" t="s">
        <v>32449</v>
      </c>
      <c r="C5922" s="4"/>
      <c r="D5922" s="4" t="s">
        <v>32450</v>
      </c>
      <c r="E5922" s="5" t="s">
        <v>7051</v>
      </c>
      <c r="F5922" s="4" t="s">
        <v>1482</v>
      </c>
      <c r="G5922" s="4" t="s">
        <v>1482</v>
      </c>
      <c r="H5922" s="5" t="s">
        <v>32451</v>
      </c>
      <c r="I5922" s="4" t="s">
        <v>32452</v>
      </c>
      <c r="J5922" s="5" t="n">
        <f aca="false">LEN(K5922)</f>
        <v>17</v>
      </c>
      <c r="K5922" s="6" t="s">
        <v>32453</v>
      </c>
      <c r="L5922" s="4" t="s">
        <v>21</v>
      </c>
      <c r="M5922" s="4" t="s">
        <v>3501</v>
      </c>
    </row>
    <row r="5923" customFormat="false" ht="15.75" hidden="false" customHeight="true" outlineLevel="0" collapsed="false">
      <c r="A5923" s="4" t="n">
        <v>918</v>
      </c>
      <c r="B5923" s="4" t="s">
        <v>32454</v>
      </c>
      <c r="C5923" s="4"/>
      <c r="D5923" s="4" t="s">
        <v>32455</v>
      </c>
      <c r="E5923" s="5" t="s">
        <v>32456</v>
      </c>
      <c r="F5923" s="4" t="s">
        <v>32457</v>
      </c>
      <c r="G5923" s="4" t="s">
        <v>1482</v>
      </c>
      <c r="H5923" s="5" t="s">
        <v>32458</v>
      </c>
      <c r="I5923" s="4" t="s">
        <v>32459</v>
      </c>
      <c r="J5923" s="5" t="n">
        <f aca="false">LEN(K5923)</f>
        <v>17</v>
      </c>
      <c r="K5923" s="6" t="s">
        <v>32460</v>
      </c>
      <c r="L5923" s="4" t="s">
        <v>78</v>
      </c>
      <c r="M5923" s="4" t="s">
        <v>317</v>
      </c>
    </row>
    <row r="5924" customFormat="false" ht="15.75" hidden="false" customHeight="true" outlineLevel="0" collapsed="false">
      <c r="A5924" s="15" t="n">
        <v>926</v>
      </c>
      <c r="B5924" s="15" t="s">
        <v>32461</v>
      </c>
      <c r="C5924" s="15"/>
      <c r="D5924" s="15" t="s">
        <v>32462</v>
      </c>
      <c r="E5924" s="16" t="s">
        <v>1276</v>
      </c>
      <c r="F5924" s="15" t="s">
        <v>1277</v>
      </c>
      <c r="G5924" s="15" t="s">
        <v>431</v>
      </c>
      <c r="H5924" s="5" t="s">
        <v>32463</v>
      </c>
      <c r="I5924" s="17" t="s">
        <v>32464</v>
      </c>
      <c r="J5924" s="5" t="n">
        <f aca="false">LEN(K5924)</f>
        <v>17</v>
      </c>
      <c r="K5924" s="19" t="s">
        <v>32145</v>
      </c>
      <c r="L5924" s="4" t="s">
        <v>31</v>
      </c>
      <c r="M5924" s="4" t="s">
        <v>3294</v>
      </c>
    </row>
    <row r="5925" customFormat="false" ht="15.75" hidden="false" customHeight="true" outlineLevel="0" collapsed="false">
      <c r="A5925" s="15" t="n">
        <v>956</v>
      </c>
      <c r="B5925" s="15" t="s">
        <v>32465</v>
      </c>
      <c r="C5925" s="15"/>
      <c r="D5925" s="15" t="s">
        <v>32466</v>
      </c>
      <c r="E5925" s="16" t="s">
        <v>5731</v>
      </c>
      <c r="F5925" s="15" t="s">
        <v>431</v>
      </c>
      <c r="G5925" s="15" t="s">
        <v>431</v>
      </c>
      <c r="H5925" s="5" t="s">
        <v>32467</v>
      </c>
      <c r="I5925" s="17" t="s">
        <v>32468</v>
      </c>
      <c r="J5925" s="5" t="n">
        <f aca="false">LEN(K5925)</f>
        <v>17</v>
      </c>
      <c r="K5925" s="19" t="s">
        <v>32469</v>
      </c>
      <c r="L5925" s="4" t="s">
        <v>31</v>
      </c>
      <c r="M5925" s="4" t="s">
        <v>2843</v>
      </c>
    </row>
    <row r="5926" customFormat="false" ht="15.75" hidden="false" customHeight="true" outlineLevel="0" collapsed="false">
      <c r="A5926" s="15" t="n">
        <v>967</v>
      </c>
      <c r="B5926" s="15" t="s">
        <v>32470</v>
      </c>
      <c r="C5926" s="15"/>
      <c r="D5926" s="15" t="s">
        <v>32471</v>
      </c>
      <c r="E5926" s="16" t="s">
        <v>32472</v>
      </c>
      <c r="F5926" s="15" t="s">
        <v>13294</v>
      </c>
      <c r="G5926" s="15" t="s">
        <v>431</v>
      </c>
      <c r="H5926" s="5" t="s">
        <v>32473</v>
      </c>
      <c r="I5926" s="17" t="s">
        <v>32474</v>
      </c>
      <c r="J5926" s="5" t="n">
        <f aca="false">LEN(K5926)</f>
        <v>17</v>
      </c>
      <c r="K5926" s="19" t="str">
        <f aca="false">LOWER(SUBSTITUTE(SUBSTITUTE(SUBSTITUTE(SUBSTITUTE(SUBSTITUTE(SUBSTITUTE(SUBSTITUTE(B5926,"S.L.",""),"SL",""),"S.A.",""),"SA","")," ",""),".",""),",",""))&amp;".com"</f>
        <v>cercotenerife.com</v>
      </c>
      <c r="L5926" s="4" t="s">
        <v>21</v>
      </c>
      <c r="M5926" s="4" t="s">
        <v>31</v>
      </c>
    </row>
    <row r="5927" customFormat="false" ht="15.75" hidden="false" customHeight="true" outlineLevel="0" collapsed="false">
      <c r="A5927" s="4" t="n">
        <v>980</v>
      </c>
      <c r="B5927" s="4" t="s">
        <v>32475</v>
      </c>
      <c r="C5927" s="4"/>
      <c r="D5927" s="4" t="s">
        <v>32476</v>
      </c>
      <c r="E5927" s="5" t="s">
        <v>3864</v>
      </c>
      <c r="F5927" s="4" t="s">
        <v>3865</v>
      </c>
      <c r="G5927" s="4" t="s">
        <v>431</v>
      </c>
      <c r="H5927" s="5" t="s">
        <v>32477</v>
      </c>
      <c r="I5927" s="4" t="s">
        <v>32478</v>
      </c>
      <c r="J5927" s="5" t="n">
        <f aca="false">LEN(K5927)</f>
        <v>17</v>
      </c>
      <c r="K5927" s="6" t="str">
        <f aca="false">LOWER(SUBSTITUTE(SUBSTITUTE(SUBSTITUTE(SUBSTITUTE(SUBSTITUTE(SUBSTITUTE(SUBSTITUTE(B5927,"S.L.",""),"SL",""),"S.A.",""),"SA","")," ",""),".",""),",",""))&amp;".com"</f>
        <v>bonanzapalace.com</v>
      </c>
      <c r="L5927" s="4" t="s">
        <v>57</v>
      </c>
      <c r="M5927" s="4" t="s">
        <v>18449</v>
      </c>
    </row>
    <row r="5928" customFormat="false" ht="15.75" hidden="false" customHeight="true" outlineLevel="0" collapsed="false">
      <c r="A5928" s="4" t="n">
        <v>985</v>
      </c>
      <c r="B5928" s="4" t="s">
        <v>32479</v>
      </c>
      <c r="C5928" s="4"/>
      <c r="D5928" s="4" t="s">
        <v>32480</v>
      </c>
      <c r="E5928" s="5" t="s">
        <v>3864</v>
      </c>
      <c r="F5928" s="4" t="s">
        <v>3865</v>
      </c>
      <c r="G5928" s="4" t="s">
        <v>431</v>
      </c>
      <c r="H5928" s="5" t="s">
        <v>32481</v>
      </c>
      <c r="I5928" s="4" t="s">
        <v>32482</v>
      </c>
      <c r="J5928" s="5" t="n">
        <f aca="false">LEN(K5928)</f>
        <v>17</v>
      </c>
      <c r="K5928" s="6" t="str">
        <f aca="false">LOWER(SUBSTITUTE(SUBSTITUTE(SUBSTITUTE(SUBSTITUTE(SUBSTITUTE(SUBSTITUTE(SUBSTITUTE(B5928,"S.L.",""),"SL",""),"S.A.",""),"SA","")," ",""),".",""),",",""))&amp;".com"</f>
        <v>hoteltrovador.com</v>
      </c>
      <c r="L5928" s="4" t="s">
        <v>21</v>
      </c>
      <c r="M5928" s="4" t="s">
        <v>435</v>
      </c>
    </row>
    <row r="5929" customFormat="false" ht="15.75" hidden="false" customHeight="true" outlineLevel="0" collapsed="false">
      <c r="A5929" s="4" t="n">
        <v>986</v>
      </c>
      <c r="B5929" s="4" t="s">
        <v>32483</v>
      </c>
      <c r="C5929" s="4"/>
      <c r="D5929" s="4" t="s">
        <v>32484</v>
      </c>
      <c r="E5929" s="5" t="s">
        <v>3864</v>
      </c>
      <c r="F5929" s="4" t="s">
        <v>3865</v>
      </c>
      <c r="G5929" s="4" t="s">
        <v>431</v>
      </c>
      <c r="H5929" s="5" t="s">
        <v>32485</v>
      </c>
      <c r="I5929" s="4" t="s">
        <v>32486</v>
      </c>
      <c r="J5929" s="5" t="n">
        <f aca="false">LEN(K5929)</f>
        <v>17</v>
      </c>
      <c r="K5929" s="6" t="s">
        <v>32487</v>
      </c>
      <c r="L5929" s="4" t="s">
        <v>31</v>
      </c>
      <c r="M5929" s="4" t="s">
        <v>31</v>
      </c>
    </row>
    <row r="5930" customFormat="false" ht="15.75" hidden="false" customHeight="true" outlineLevel="0" collapsed="false">
      <c r="A5930" s="4" t="n">
        <v>988</v>
      </c>
      <c r="B5930" s="4" t="s">
        <v>32483</v>
      </c>
      <c r="C5930" s="4"/>
      <c r="D5930" s="4" t="s">
        <v>32488</v>
      </c>
      <c r="E5930" s="5" t="s">
        <v>3864</v>
      </c>
      <c r="F5930" s="4" t="s">
        <v>3865</v>
      </c>
      <c r="G5930" s="4" t="s">
        <v>431</v>
      </c>
      <c r="H5930" s="5" t="s">
        <v>32489</v>
      </c>
      <c r="I5930" s="4" t="s">
        <v>32486</v>
      </c>
      <c r="J5930" s="5" t="n">
        <f aca="false">LEN(K5930)</f>
        <v>17</v>
      </c>
      <c r="K5930" s="6" t="s">
        <v>32487</v>
      </c>
      <c r="L5930" s="4" t="s">
        <v>31</v>
      </c>
      <c r="M5930" s="4" t="s">
        <v>31</v>
      </c>
    </row>
    <row r="5931" customFormat="false" ht="15.75" hidden="false" customHeight="true" outlineLevel="0" collapsed="false">
      <c r="A5931" s="4" t="n">
        <v>1001</v>
      </c>
      <c r="B5931" s="4" t="s">
        <v>32490</v>
      </c>
      <c r="C5931" s="4"/>
      <c r="D5931" s="4" t="s">
        <v>32491</v>
      </c>
      <c r="E5931" s="5" t="s">
        <v>3864</v>
      </c>
      <c r="F5931" s="4" t="s">
        <v>3865</v>
      </c>
      <c r="G5931" s="4" t="s">
        <v>431</v>
      </c>
      <c r="H5931" s="5" t="s">
        <v>32492</v>
      </c>
      <c r="I5931" s="4" t="s">
        <v>32493</v>
      </c>
      <c r="J5931" s="5" t="n">
        <f aca="false">LEN(K5931)</f>
        <v>17</v>
      </c>
      <c r="K5931" s="6" t="s">
        <v>32494</v>
      </c>
      <c r="L5931" s="4" t="s">
        <v>66</v>
      </c>
      <c r="M5931" s="4" t="s">
        <v>8641</v>
      </c>
    </row>
    <row r="5932" customFormat="false" ht="15.75" hidden="false" customHeight="true" outlineLevel="0" collapsed="false">
      <c r="A5932" s="4" t="n">
        <v>1005</v>
      </c>
      <c r="B5932" s="4" t="s">
        <v>32495</v>
      </c>
      <c r="C5932" s="4"/>
      <c r="D5932" s="4" t="s">
        <v>32496</v>
      </c>
      <c r="E5932" s="5" t="s">
        <v>3864</v>
      </c>
      <c r="F5932" s="4" t="s">
        <v>3865</v>
      </c>
      <c r="G5932" s="4" t="s">
        <v>431</v>
      </c>
      <c r="H5932" s="5" t="s">
        <v>32497</v>
      </c>
      <c r="I5932" s="4" t="s">
        <v>32486</v>
      </c>
      <c r="J5932" s="5" t="n">
        <f aca="false">LEN(K5932)</f>
        <v>17</v>
      </c>
      <c r="K5932" s="6" t="s">
        <v>32487</v>
      </c>
      <c r="L5932" s="4" t="s">
        <v>21</v>
      </c>
      <c r="M5932" s="4" t="s">
        <v>96</v>
      </c>
    </row>
    <row r="5933" customFormat="false" ht="15.75" hidden="false" customHeight="true" outlineLevel="0" collapsed="false">
      <c r="A5933" s="4" t="n">
        <v>1006</v>
      </c>
      <c r="B5933" s="4" t="s">
        <v>32498</v>
      </c>
      <c r="C5933" s="4"/>
      <c r="D5933" s="4" t="s">
        <v>32499</v>
      </c>
      <c r="E5933" s="5" t="s">
        <v>3864</v>
      </c>
      <c r="F5933" s="4" t="s">
        <v>3865</v>
      </c>
      <c r="G5933" s="4" t="s">
        <v>431</v>
      </c>
      <c r="H5933" s="5" t="s">
        <v>32500</v>
      </c>
      <c r="I5933" s="4" t="s">
        <v>32501</v>
      </c>
      <c r="J5933" s="5" t="n">
        <f aca="false">LEN(K5933)</f>
        <v>17</v>
      </c>
      <c r="K5933" s="6" t="s">
        <v>32502</v>
      </c>
      <c r="L5933" s="4" t="s">
        <v>31</v>
      </c>
      <c r="M5933" s="4" t="s">
        <v>16118</v>
      </c>
    </row>
    <row r="5934" customFormat="false" ht="15.75" hidden="false" customHeight="true" outlineLevel="0" collapsed="false">
      <c r="A5934" s="4" t="n">
        <v>1036</v>
      </c>
      <c r="B5934" s="4" t="s">
        <v>32503</v>
      </c>
      <c r="C5934" s="4"/>
      <c r="D5934" s="4" t="s">
        <v>32504</v>
      </c>
      <c r="E5934" s="5" t="s">
        <v>3864</v>
      </c>
      <c r="F5934" s="4" t="s">
        <v>3865</v>
      </c>
      <c r="G5934" s="4" t="s">
        <v>431</v>
      </c>
      <c r="H5934" s="5" t="s">
        <v>32505</v>
      </c>
      <c r="I5934" s="4" t="s">
        <v>32506</v>
      </c>
      <c r="J5934" s="5" t="n">
        <f aca="false">LEN(K5934)</f>
        <v>17</v>
      </c>
      <c r="K5934" s="6" t="s">
        <v>32507</v>
      </c>
      <c r="L5934" s="4" t="s">
        <v>31</v>
      </c>
      <c r="M5934" s="4" t="s">
        <v>4818</v>
      </c>
    </row>
    <row r="5935" customFormat="false" ht="15.75" hidden="false" customHeight="true" outlineLevel="0" collapsed="false">
      <c r="A5935" s="4" t="n">
        <v>1042</v>
      </c>
      <c r="B5935" s="4" t="s">
        <v>32508</v>
      </c>
      <c r="C5935" s="4"/>
      <c r="D5935" s="4" t="s">
        <v>32509</v>
      </c>
      <c r="E5935" s="5" t="s">
        <v>3864</v>
      </c>
      <c r="F5935" s="4" t="s">
        <v>3865</v>
      </c>
      <c r="G5935" s="4" t="s">
        <v>431</v>
      </c>
      <c r="H5935" s="5" t="s">
        <v>32510</v>
      </c>
      <c r="I5935" s="4" t="s">
        <v>32511</v>
      </c>
      <c r="J5935" s="5" t="n">
        <f aca="false">LEN(K5935)</f>
        <v>17</v>
      </c>
      <c r="K5935" s="6" t="s">
        <v>32487</v>
      </c>
      <c r="L5935" s="4" t="s">
        <v>66</v>
      </c>
      <c r="M5935" s="4" t="s">
        <v>31</v>
      </c>
    </row>
    <row r="5936" customFormat="false" ht="15.75" hidden="false" customHeight="true" outlineLevel="0" collapsed="false">
      <c r="A5936" s="4" t="n">
        <v>1059</v>
      </c>
      <c r="B5936" s="4" t="s">
        <v>32512</v>
      </c>
      <c r="C5936" s="4"/>
      <c r="D5936" s="4" t="s">
        <v>32513</v>
      </c>
      <c r="E5936" s="5" t="s">
        <v>1842</v>
      </c>
      <c r="F5936" s="4" t="s">
        <v>1843</v>
      </c>
      <c r="G5936" s="4" t="s">
        <v>431</v>
      </c>
      <c r="H5936" s="5" t="s">
        <v>32514</v>
      </c>
      <c r="I5936" s="4" t="s">
        <v>32515</v>
      </c>
      <c r="J5936" s="5" t="n">
        <f aca="false">LEN(K5936)</f>
        <v>17</v>
      </c>
      <c r="K5936" s="6" t="s">
        <v>32516</v>
      </c>
      <c r="L5936" s="4" t="s">
        <v>78</v>
      </c>
      <c r="M5936" s="4" t="s">
        <v>31</v>
      </c>
    </row>
    <row r="5937" customFormat="false" ht="15.75" hidden="false" customHeight="true" outlineLevel="0" collapsed="false">
      <c r="A5937" s="4" t="n">
        <v>1074</v>
      </c>
      <c r="B5937" s="4" t="s">
        <v>32517</v>
      </c>
      <c r="C5937" s="4"/>
      <c r="D5937" s="4" t="s">
        <v>32518</v>
      </c>
      <c r="E5937" s="5" t="s">
        <v>16110</v>
      </c>
      <c r="F5937" s="4" t="s">
        <v>431</v>
      </c>
      <c r="G5937" s="4" t="s">
        <v>431</v>
      </c>
      <c r="H5937" s="5" t="s">
        <v>32519</v>
      </c>
      <c r="I5937" s="4" t="s">
        <v>32520</v>
      </c>
      <c r="J5937" s="5" t="n">
        <f aca="false">LEN(K5937)</f>
        <v>17</v>
      </c>
      <c r="K5937" s="6" t="str">
        <f aca="false">LOWER(SUBSTITUTE(SUBSTITUTE(SUBSTITUTE(SUBSTITUTE(SUBSTITUTE(SUBSTITUTE(SUBSTITUTE(B5937,"S.L.",""),"SL",""),"S.A.",""),"SA","")," ",""),".",""),",",""))&amp;".com"</f>
        <v>igsingenieros.com</v>
      </c>
      <c r="L5937" s="4" t="s">
        <v>31</v>
      </c>
      <c r="M5937" s="4" t="s">
        <v>31</v>
      </c>
    </row>
    <row r="5938" customFormat="false" ht="15.75" hidden="false" customHeight="true" outlineLevel="0" collapsed="false">
      <c r="A5938" s="4" t="n">
        <v>1076</v>
      </c>
      <c r="B5938" s="4" t="s">
        <v>32521</v>
      </c>
      <c r="C5938" s="4"/>
      <c r="D5938" s="4" t="s">
        <v>32522</v>
      </c>
      <c r="E5938" s="5" t="s">
        <v>32523</v>
      </c>
      <c r="F5938" s="4" t="s">
        <v>16093</v>
      </c>
      <c r="G5938" s="4" t="s">
        <v>431</v>
      </c>
      <c r="H5938" s="5" t="s">
        <v>32524</v>
      </c>
      <c r="I5938" s="4" t="s">
        <v>32506</v>
      </c>
      <c r="J5938" s="5" t="n">
        <f aca="false">LEN(K5938)</f>
        <v>17</v>
      </c>
      <c r="K5938" s="6" t="s">
        <v>32507</v>
      </c>
      <c r="L5938" s="4" t="s">
        <v>66</v>
      </c>
      <c r="M5938" s="4" t="s">
        <v>31</v>
      </c>
    </row>
    <row r="5939" customFormat="false" ht="15.75" hidden="false" customHeight="true" outlineLevel="0" collapsed="false">
      <c r="A5939" s="4" t="n">
        <v>1089</v>
      </c>
      <c r="B5939" s="4" t="s">
        <v>32525</v>
      </c>
      <c r="C5939" s="4"/>
      <c r="D5939" s="4" t="s">
        <v>32526</v>
      </c>
      <c r="E5939" s="5" t="s">
        <v>958</v>
      </c>
      <c r="F5939" s="4" t="s">
        <v>959</v>
      </c>
      <c r="G5939" s="4" t="s">
        <v>431</v>
      </c>
      <c r="H5939" s="5" t="s">
        <v>32527</v>
      </c>
      <c r="I5939" s="4" t="s">
        <v>32528</v>
      </c>
      <c r="J5939" s="5" t="n">
        <f aca="false">LEN(K5939)</f>
        <v>17</v>
      </c>
      <c r="K5939" s="6" t="s">
        <v>32529</v>
      </c>
      <c r="L5939" s="4" t="s">
        <v>57</v>
      </c>
      <c r="M5939" s="4" t="s">
        <v>31</v>
      </c>
    </row>
    <row r="5940" customFormat="false" ht="15.75" hidden="false" customHeight="true" outlineLevel="0" collapsed="false">
      <c r="A5940" s="4" t="n">
        <v>1096</v>
      </c>
      <c r="B5940" s="4" t="s">
        <v>32530</v>
      </c>
      <c r="C5940" s="4"/>
      <c r="D5940" s="4" t="s">
        <v>32531</v>
      </c>
      <c r="E5940" s="5" t="s">
        <v>429</v>
      </c>
      <c r="F5940" s="4" t="s">
        <v>430</v>
      </c>
      <c r="G5940" s="4" t="s">
        <v>431</v>
      </c>
      <c r="H5940" s="5" t="s">
        <v>32532</v>
      </c>
      <c r="I5940" s="4" t="s">
        <v>32533</v>
      </c>
      <c r="J5940" s="5" t="n">
        <f aca="false">LEN(K5940)</f>
        <v>17</v>
      </c>
      <c r="K5940" s="6" t="s">
        <v>32534</v>
      </c>
      <c r="L5940" s="4" t="s">
        <v>31</v>
      </c>
      <c r="M5940" s="4" t="s">
        <v>30083</v>
      </c>
    </row>
    <row r="5941" customFormat="false" ht="15.75" hidden="false" customHeight="true" outlineLevel="0" collapsed="false">
      <c r="A5941" s="4" t="n">
        <v>1104</v>
      </c>
      <c r="B5941" s="4" t="s">
        <v>32535</v>
      </c>
      <c r="C5941" s="4"/>
      <c r="D5941" s="4" t="s">
        <v>32536</v>
      </c>
      <c r="E5941" s="5" t="s">
        <v>429</v>
      </c>
      <c r="F5941" s="4" t="s">
        <v>430</v>
      </c>
      <c r="G5941" s="4" t="s">
        <v>431</v>
      </c>
      <c r="H5941" s="5" t="s">
        <v>32537</v>
      </c>
      <c r="I5941" s="4" t="s">
        <v>32538</v>
      </c>
      <c r="J5941" s="5" t="n">
        <f aca="false">LEN(K5941)</f>
        <v>17</v>
      </c>
      <c r="K5941" s="6" t="s">
        <v>32469</v>
      </c>
      <c r="L5941" s="4" t="s">
        <v>21</v>
      </c>
      <c r="M5941" s="4" t="s">
        <v>25701</v>
      </c>
    </row>
    <row r="5942" customFormat="false" ht="15.75" hidden="false" customHeight="true" outlineLevel="0" collapsed="false">
      <c r="A5942" s="4" t="n">
        <v>1110</v>
      </c>
      <c r="B5942" s="4" t="s">
        <v>32539</v>
      </c>
      <c r="C5942" s="4"/>
      <c r="D5942" s="4" t="s">
        <v>32540</v>
      </c>
      <c r="E5942" s="5" t="s">
        <v>429</v>
      </c>
      <c r="F5942" s="4" t="s">
        <v>430</v>
      </c>
      <c r="G5942" s="4" t="s">
        <v>431</v>
      </c>
      <c r="H5942" s="5" t="s">
        <v>32541</v>
      </c>
      <c r="I5942" s="4" t="s">
        <v>32538</v>
      </c>
      <c r="J5942" s="5" t="n">
        <f aca="false">LEN(K5942)</f>
        <v>17</v>
      </c>
      <c r="K5942" s="6" t="s">
        <v>32469</v>
      </c>
      <c r="L5942" s="4" t="s">
        <v>31</v>
      </c>
      <c r="M5942" s="4" t="s">
        <v>4289</v>
      </c>
    </row>
    <row r="5943" customFormat="false" ht="15.75" hidden="false" customHeight="true" outlineLevel="0" collapsed="false">
      <c r="A5943" s="4" t="n">
        <v>1118</v>
      </c>
      <c r="B5943" s="4" t="s">
        <v>32542</v>
      </c>
      <c r="C5943" s="4"/>
      <c r="D5943" s="4" t="s">
        <v>32543</v>
      </c>
      <c r="E5943" s="5" t="s">
        <v>741</v>
      </c>
      <c r="F5943" s="4" t="s">
        <v>430</v>
      </c>
      <c r="G5943" s="4" t="s">
        <v>431</v>
      </c>
      <c r="H5943" s="5" t="s">
        <v>32544</v>
      </c>
      <c r="I5943" s="4" t="s">
        <v>27761</v>
      </c>
      <c r="J5943" s="5" t="n">
        <f aca="false">LEN(K5943)</f>
        <v>17</v>
      </c>
      <c r="K5943" s="6" t="s">
        <v>32545</v>
      </c>
      <c r="L5943" s="4" t="s">
        <v>78</v>
      </c>
      <c r="M5943" s="4" t="s">
        <v>11496</v>
      </c>
    </row>
    <row r="5944" customFormat="false" ht="15.75" hidden="false" customHeight="true" outlineLevel="0" collapsed="false">
      <c r="A5944" s="4" t="n">
        <v>1130</v>
      </c>
      <c r="B5944" s="4" t="s">
        <v>32546</v>
      </c>
      <c r="C5944" s="4"/>
      <c r="D5944" s="4" t="s">
        <v>32547</v>
      </c>
      <c r="E5944" s="5" t="s">
        <v>958</v>
      </c>
      <c r="F5944" s="4" t="s">
        <v>959</v>
      </c>
      <c r="G5944" s="4" t="s">
        <v>431</v>
      </c>
      <c r="H5944" s="5" t="s">
        <v>32548</v>
      </c>
      <c r="I5944" s="4" t="s">
        <v>32549</v>
      </c>
      <c r="J5944" s="5" t="n">
        <f aca="false">LEN(K5944)</f>
        <v>17</v>
      </c>
      <c r="K5944" s="6" t="s">
        <v>32145</v>
      </c>
      <c r="L5944" s="4" t="s">
        <v>21</v>
      </c>
      <c r="M5944" s="4" t="s">
        <v>3817</v>
      </c>
    </row>
    <row r="5945" customFormat="false" ht="15.75" hidden="false" customHeight="true" outlineLevel="0" collapsed="false">
      <c r="A5945" s="4" t="n">
        <v>1131</v>
      </c>
      <c r="B5945" s="4" t="s">
        <v>32550</v>
      </c>
      <c r="C5945" s="4"/>
      <c r="D5945" s="4" t="s">
        <v>32551</v>
      </c>
      <c r="E5945" s="5" t="s">
        <v>429</v>
      </c>
      <c r="F5945" s="4" t="s">
        <v>430</v>
      </c>
      <c r="G5945" s="4" t="s">
        <v>431</v>
      </c>
      <c r="H5945" s="5" t="s">
        <v>32552</v>
      </c>
      <c r="I5945" s="4" t="s">
        <v>32553</v>
      </c>
      <c r="J5945" s="5" t="n">
        <f aca="false">LEN(K5945)</f>
        <v>17</v>
      </c>
      <c r="K5945" s="10" t="s">
        <v>32145</v>
      </c>
      <c r="L5945" s="4" t="s">
        <v>66</v>
      </c>
      <c r="M5945" s="4" t="s">
        <v>1700</v>
      </c>
    </row>
    <row r="5946" customFormat="false" ht="15.75" hidden="false" customHeight="true" outlineLevel="0" collapsed="false">
      <c r="A5946" s="4" t="n">
        <v>1145</v>
      </c>
      <c r="B5946" s="4" t="s">
        <v>32554</v>
      </c>
      <c r="C5946" s="4"/>
      <c r="D5946" s="4" t="s">
        <v>32555</v>
      </c>
      <c r="E5946" s="5" t="s">
        <v>1465</v>
      </c>
      <c r="F5946" s="4" t="s">
        <v>430</v>
      </c>
      <c r="G5946" s="4" t="s">
        <v>431</v>
      </c>
      <c r="H5946" s="5" t="s">
        <v>32556</v>
      </c>
      <c r="I5946" s="4" t="s">
        <v>19807</v>
      </c>
      <c r="J5946" s="5" t="n">
        <f aca="false">LEN(K5946)</f>
        <v>17</v>
      </c>
      <c r="K5946" s="6" t="s">
        <v>32557</v>
      </c>
      <c r="L5946" s="4" t="s">
        <v>57</v>
      </c>
      <c r="M5946" s="4" t="s">
        <v>32558</v>
      </c>
    </row>
    <row r="5947" customFormat="false" ht="15.75" hidden="false" customHeight="true" outlineLevel="0" collapsed="false">
      <c r="A5947" s="15" t="n">
        <v>1167</v>
      </c>
      <c r="B5947" s="15" t="s">
        <v>32559</v>
      </c>
      <c r="C5947" s="15"/>
      <c r="D5947" s="15" t="s">
        <v>32560</v>
      </c>
      <c r="E5947" s="16" t="s">
        <v>1465</v>
      </c>
      <c r="F5947" s="15" t="s">
        <v>430</v>
      </c>
      <c r="G5947" s="15" t="s">
        <v>431</v>
      </c>
      <c r="H5947" s="5" t="s">
        <v>32561</v>
      </c>
      <c r="I5947" s="17" t="s">
        <v>32562</v>
      </c>
      <c r="J5947" s="5" t="n">
        <f aca="false">LEN(K5947)</f>
        <v>17</v>
      </c>
      <c r="K5947" s="19" t="s">
        <v>32487</v>
      </c>
      <c r="L5947" s="4" t="s">
        <v>21</v>
      </c>
      <c r="M5947" s="4" t="s">
        <v>31</v>
      </c>
    </row>
    <row r="5948" customFormat="false" ht="15.75" hidden="false" customHeight="true" outlineLevel="0" collapsed="false">
      <c r="A5948" s="15" t="n">
        <v>1169</v>
      </c>
      <c r="B5948" s="15" t="s">
        <v>32563</v>
      </c>
      <c r="C5948" s="15"/>
      <c r="D5948" s="15" t="s">
        <v>1464</v>
      </c>
      <c r="E5948" s="16" t="s">
        <v>1465</v>
      </c>
      <c r="F5948" s="15" t="s">
        <v>430</v>
      </c>
      <c r="G5948" s="15" t="s">
        <v>431</v>
      </c>
      <c r="H5948" s="5" t="s">
        <v>32564</v>
      </c>
      <c r="I5948" s="17" t="s">
        <v>19807</v>
      </c>
      <c r="J5948" s="5" t="n">
        <f aca="false">LEN(K5948)</f>
        <v>17</v>
      </c>
      <c r="K5948" s="19" t="s">
        <v>32557</v>
      </c>
      <c r="L5948" s="4" t="s">
        <v>21</v>
      </c>
      <c r="M5948" s="4" t="s">
        <v>6351</v>
      </c>
    </row>
    <row r="5949" customFormat="false" ht="15.75" hidden="false" customHeight="true" outlineLevel="0" collapsed="false">
      <c r="A5949" s="4" t="n">
        <v>1181</v>
      </c>
      <c r="B5949" s="4" t="s">
        <v>32565</v>
      </c>
      <c r="C5949" s="4"/>
      <c r="D5949" s="4" t="s">
        <v>32566</v>
      </c>
      <c r="E5949" s="5" t="s">
        <v>2355</v>
      </c>
      <c r="F5949" s="4" t="s">
        <v>1027</v>
      </c>
      <c r="G5949" s="4" t="s">
        <v>431</v>
      </c>
      <c r="H5949" s="5" t="s">
        <v>32567</v>
      </c>
      <c r="I5949" s="4" t="s">
        <v>32568</v>
      </c>
      <c r="J5949" s="5" t="n">
        <f aca="false">LEN(K5949)</f>
        <v>17</v>
      </c>
      <c r="K5949" s="6" t="s">
        <v>32569</v>
      </c>
      <c r="L5949" s="4" t="s">
        <v>57</v>
      </c>
      <c r="M5949" s="4" t="s">
        <v>32570</v>
      </c>
    </row>
    <row r="5950" customFormat="false" ht="15.75" hidden="false" customHeight="true" outlineLevel="0" collapsed="false">
      <c r="A5950" s="4" t="n">
        <v>1193</v>
      </c>
      <c r="B5950" s="4" t="s">
        <v>32571</v>
      </c>
      <c r="C5950" s="4"/>
      <c r="D5950" s="4" t="s">
        <v>32572</v>
      </c>
      <c r="E5950" s="5" t="s">
        <v>429</v>
      </c>
      <c r="F5950" s="4" t="s">
        <v>1027</v>
      </c>
      <c r="G5950" s="4" t="s">
        <v>431</v>
      </c>
      <c r="H5950" s="5" t="s">
        <v>32573</v>
      </c>
      <c r="I5950" s="4" t="s">
        <v>32574</v>
      </c>
      <c r="J5950" s="5" t="n">
        <f aca="false">LEN(K5950)</f>
        <v>17</v>
      </c>
      <c r="K5950" s="6" t="s">
        <v>32575</v>
      </c>
      <c r="L5950" s="4" t="s">
        <v>21</v>
      </c>
      <c r="M5950" s="4" t="s">
        <v>19993</v>
      </c>
    </row>
    <row r="5951" customFormat="false" ht="15.75" hidden="false" customHeight="true" outlineLevel="0" collapsed="false">
      <c r="A5951" s="15" t="n">
        <v>1200</v>
      </c>
      <c r="B5951" s="15" t="s">
        <v>32576</v>
      </c>
      <c r="C5951" s="15"/>
      <c r="D5951" s="15" t="s">
        <v>32572</v>
      </c>
      <c r="E5951" s="16" t="s">
        <v>429</v>
      </c>
      <c r="F5951" s="15" t="s">
        <v>1027</v>
      </c>
      <c r="G5951" s="15" t="s">
        <v>431</v>
      </c>
      <c r="H5951" s="5" t="s">
        <v>32577</v>
      </c>
      <c r="I5951" s="17" t="s">
        <v>32574</v>
      </c>
      <c r="J5951" s="5" t="n">
        <f aca="false">LEN(K5951)</f>
        <v>17</v>
      </c>
      <c r="K5951" s="19" t="s">
        <v>32575</v>
      </c>
      <c r="L5951" s="4" t="s">
        <v>31</v>
      </c>
      <c r="M5951" s="4" t="s">
        <v>19993</v>
      </c>
    </row>
    <row r="5952" customFormat="false" ht="15.75" hidden="false" customHeight="true" outlineLevel="0" collapsed="false">
      <c r="A5952" s="15" t="n">
        <v>1201</v>
      </c>
      <c r="B5952" s="15" t="s">
        <v>32578</v>
      </c>
      <c r="C5952" s="15"/>
      <c r="D5952" s="15" t="s">
        <v>32579</v>
      </c>
      <c r="E5952" s="16" t="s">
        <v>429</v>
      </c>
      <c r="F5952" s="15" t="s">
        <v>1027</v>
      </c>
      <c r="G5952" s="15" t="s">
        <v>431</v>
      </c>
      <c r="H5952" s="5" t="s">
        <v>32577</v>
      </c>
      <c r="I5952" s="17" t="s">
        <v>32580</v>
      </c>
      <c r="J5952" s="5" t="n">
        <f aca="false">LEN(K5952)</f>
        <v>17</v>
      </c>
      <c r="K5952" s="19" t="s">
        <v>32575</v>
      </c>
      <c r="L5952" s="4" t="s">
        <v>78</v>
      </c>
      <c r="M5952" s="4" t="s">
        <v>32581</v>
      </c>
    </row>
    <row r="5953" customFormat="false" ht="15.75" hidden="false" customHeight="true" outlineLevel="0" collapsed="false">
      <c r="A5953" s="4" t="n">
        <v>1207</v>
      </c>
      <c r="B5953" s="4" t="s">
        <v>32582</v>
      </c>
      <c r="C5953" s="4"/>
      <c r="D5953" s="4" t="s">
        <v>32583</v>
      </c>
      <c r="E5953" s="5" t="s">
        <v>10822</v>
      </c>
      <c r="F5953" s="4" t="s">
        <v>1027</v>
      </c>
      <c r="G5953" s="4" t="s">
        <v>431</v>
      </c>
      <c r="H5953" s="5" t="s">
        <v>32584</v>
      </c>
      <c r="I5953" s="4" t="s">
        <v>32585</v>
      </c>
      <c r="J5953" s="5" t="n">
        <f aca="false">LEN(K5953)</f>
        <v>17</v>
      </c>
      <c r="K5953" s="6" t="str">
        <f aca="false">LOWER(SUBSTITUTE(SUBSTITUTE(SUBSTITUTE(SUBSTITUTE(SUBSTITUTE(SUBSTITUTE(SUBSTITUTE(B5953,"S.L.",""),"SL",""),"S.A.",""),"SA","")," ",""),".",""),",",""))&amp;".com"</f>
        <v>paliadonpedro.com</v>
      </c>
      <c r="L5953" s="4" t="s">
        <v>78</v>
      </c>
      <c r="M5953" s="4" t="s">
        <v>4848</v>
      </c>
    </row>
    <row r="5954" customFormat="false" ht="15.75" hidden="false" customHeight="true" outlineLevel="0" collapsed="false">
      <c r="A5954" s="15" t="n">
        <v>1212</v>
      </c>
      <c r="B5954" s="15" t="s">
        <v>32586</v>
      </c>
      <c r="C5954" s="15"/>
      <c r="D5954" s="15" t="s">
        <v>32587</v>
      </c>
      <c r="E5954" s="16" t="s">
        <v>429</v>
      </c>
      <c r="F5954" s="15" t="s">
        <v>1027</v>
      </c>
      <c r="G5954" s="15" t="s">
        <v>431</v>
      </c>
      <c r="H5954" s="5" t="s">
        <v>32588</v>
      </c>
      <c r="I5954" s="17" t="s">
        <v>32568</v>
      </c>
      <c r="J5954" s="5" t="n">
        <f aca="false">LEN(K5954)</f>
        <v>17</v>
      </c>
      <c r="K5954" s="19" t="s">
        <v>32569</v>
      </c>
      <c r="L5954" s="4" t="s">
        <v>66</v>
      </c>
      <c r="M5954" s="4" t="s">
        <v>32589</v>
      </c>
    </row>
    <row r="5955" customFormat="false" ht="15.75" hidden="false" customHeight="true" outlineLevel="0" collapsed="false">
      <c r="A5955" s="4" t="n">
        <v>1217</v>
      </c>
      <c r="B5955" s="4" t="s">
        <v>32590</v>
      </c>
      <c r="C5955" s="4"/>
      <c r="D5955" s="4" t="s">
        <v>32591</v>
      </c>
      <c r="E5955" s="5" t="s">
        <v>2355</v>
      </c>
      <c r="F5955" s="4" t="s">
        <v>1027</v>
      </c>
      <c r="G5955" s="4" t="s">
        <v>431</v>
      </c>
      <c r="H5955" s="5" t="s">
        <v>32592</v>
      </c>
      <c r="I5955" s="4" t="s">
        <v>32593</v>
      </c>
      <c r="J5955" s="5" t="n">
        <f aca="false">LEN(K5955)</f>
        <v>17</v>
      </c>
      <c r="K5955" s="10" t="s">
        <v>32594</v>
      </c>
      <c r="L5955" s="4" t="s">
        <v>78</v>
      </c>
      <c r="M5955" s="4" t="s">
        <v>3203</v>
      </c>
    </row>
    <row r="5956" customFormat="false" ht="15.75" hidden="false" customHeight="true" outlineLevel="0" collapsed="false">
      <c r="A5956" s="4" t="n">
        <v>1230</v>
      </c>
      <c r="B5956" s="4" t="s">
        <v>32595</v>
      </c>
      <c r="C5956" s="4"/>
      <c r="D5956" s="4" t="s">
        <v>32596</v>
      </c>
      <c r="E5956" s="5" t="s">
        <v>429</v>
      </c>
      <c r="F5956" s="4" t="s">
        <v>1027</v>
      </c>
      <c r="G5956" s="4" t="s">
        <v>431</v>
      </c>
      <c r="H5956" s="5" t="s">
        <v>32597</v>
      </c>
      <c r="I5956" s="4" t="s">
        <v>32598</v>
      </c>
      <c r="J5956" s="5" t="n">
        <f aca="false">LEN(K5956)</f>
        <v>17</v>
      </c>
      <c r="K5956" s="6" t="s">
        <v>32599</v>
      </c>
      <c r="L5956" s="4" t="s">
        <v>21</v>
      </c>
      <c r="M5956" s="4" t="s">
        <v>32600</v>
      </c>
    </row>
    <row r="5957" customFormat="false" ht="15.75" hidden="false" customHeight="true" outlineLevel="0" collapsed="false">
      <c r="A5957" s="4" t="n">
        <v>1231</v>
      </c>
      <c r="B5957" s="4" t="s">
        <v>32601</v>
      </c>
      <c r="C5957" s="4"/>
      <c r="D5957" s="4" t="s">
        <v>32602</v>
      </c>
      <c r="E5957" s="5" t="s">
        <v>429</v>
      </c>
      <c r="F5957" s="4" t="s">
        <v>430</v>
      </c>
      <c r="G5957" s="4" t="s">
        <v>431</v>
      </c>
      <c r="H5957" s="5" t="s">
        <v>32603</v>
      </c>
      <c r="I5957" s="4" t="s">
        <v>32604</v>
      </c>
      <c r="J5957" s="5" t="n">
        <f aca="false">LEN(K5957)</f>
        <v>17</v>
      </c>
      <c r="K5957" s="6" t="s">
        <v>32545</v>
      </c>
      <c r="L5957" s="4" t="s">
        <v>66</v>
      </c>
      <c r="M5957" s="4" t="s">
        <v>11123</v>
      </c>
    </row>
    <row r="5958" customFormat="false" ht="15.75" hidden="false" customHeight="true" outlineLevel="0" collapsed="false">
      <c r="A5958" s="4" t="n">
        <v>1250</v>
      </c>
      <c r="B5958" s="4" t="s">
        <v>32605</v>
      </c>
      <c r="C5958" s="4"/>
      <c r="D5958" s="4" t="s">
        <v>32606</v>
      </c>
      <c r="E5958" s="5" t="s">
        <v>741</v>
      </c>
      <c r="F5958" s="4" t="s">
        <v>430</v>
      </c>
      <c r="G5958" s="4" t="s">
        <v>431</v>
      </c>
      <c r="H5958" s="5" t="s">
        <v>32607</v>
      </c>
      <c r="I5958" s="4" t="s">
        <v>32608</v>
      </c>
      <c r="J5958" s="5" t="n">
        <f aca="false">LEN(K5958)</f>
        <v>17</v>
      </c>
      <c r="K5958" s="6" t="s">
        <v>32545</v>
      </c>
      <c r="L5958" s="4" t="s">
        <v>78</v>
      </c>
      <c r="M5958" s="4" t="s">
        <v>7743</v>
      </c>
    </row>
    <row r="5959" customFormat="false" ht="15.75" hidden="false" customHeight="true" outlineLevel="0" collapsed="false">
      <c r="A5959" s="4" t="n">
        <v>1249</v>
      </c>
      <c r="B5959" s="4" t="s">
        <v>32609</v>
      </c>
      <c r="C5959" s="4"/>
      <c r="D5959" s="4" t="s">
        <v>32610</v>
      </c>
      <c r="E5959" s="5" t="s">
        <v>429</v>
      </c>
      <c r="F5959" s="4" t="s">
        <v>430</v>
      </c>
      <c r="G5959" s="4" t="s">
        <v>431</v>
      </c>
      <c r="H5959" s="5" t="s">
        <v>32607</v>
      </c>
      <c r="I5959" s="4" t="s">
        <v>32611</v>
      </c>
      <c r="J5959" s="5" t="n">
        <f aca="false">LEN(K5959)</f>
        <v>17</v>
      </c>
      <c r="K5959" s="6" t="s">
        <v>32545</v>
      </c>
      <c r="L5959" s="4" t="s">
        <v>21</v>
      </c>
      <c r="M5959" s="4" t="s">
        <v>2760</v>
      </c>
    </row>
    <row r="5960" customFormat="false" ht="15.75" hidden="false" customHeight="true" outlineLevel="0" collapsed="false">
      <c r="A5960" s="4" t="n">
        <v>1251</v>
      </c>
      <c r="B5960" s="4" t="s">
        <v>32612</v>
      </c>
      <c r="C5960" s="4"/>
      <c r="D5960" s="4" t="s">
        <v>32613</v>
      </c>
      <c r="E5960" s="5" t="s">
        <v>16099</v>
      </c>
      <c r="F5960" s="4" t="s">
        <v>430</v>
      </c>
      <c r="G5960" s="4" t="s">
        <v>431</v>
      </c>
      <c r="H5960" s="5" t="s">
        <v>32614</v>
      </c>
      <c r="I5960" s="4" t="s">
        <v>32615</v>
      </c>
      <c r="J5960" s="5" t="n">
        <f aca="false">LEN(K5960)</f>
        <v>17</v>
      </c>
      <c r="K5960" s="6" t="s">
        <v>32545</v>
      </c>
      <c r="L5960" s="4" t="s">
        <v>31</v>
      </c>
      <c r="M5960" s="4" t="s">
        <v>31</v>
      </c>
    </row>
    <row r="5961" customFormat="false" ht="15.75" hidden="false" customHeight="true" outlineLevel="0" collapsed="false">
      <c r="A5961" s="4" t="n">
        <v>1260</v>
      </c>
      <c r="B5961" s="4" t="s">
        <v>32616</v>
      </c>
      <c r="C5961" s="4"/>
      <c r="D5961" s="4" t="s">
        <v>32617</v>
      </c>
      <c r="E5961" s="5" t="s">
        <v>4674</v>
      </c>
      <c r="F5961" s="4" t="s">
        <v>4675</v>
      </c>
      <c r="G5961" s="4" t="s">
        <v>431</v>
      </c>
      <c r="H5961" s="5" t="s">
        <v>32618</v>
      </c>
      <c r="I5961" s="4" t="s">
        <v>32619</v>
      </c>
      <c r="J5961" s="5" t="n">
        <f aca="false">LEN(K5961)</f>
        <v>17</v>
      </c>
      <c r="K5961" s="6" t="s">
        <v>32620</v>
      </c>
      <c r="L5961" s="4" t="s">
        <v>21</v>
      </c>
      <c r="M5961" s="4" t="s">
        <v>32</v>
      </c>
    </row>
    <row r="5962" customFormat="false" ht="15.75" hidden="false" customHeight="true" outlineLevel="0" collapsed="false">
      <c r="A5962" s="15" t="n">
        <v>1271</v>
      </c>
      <c r="B5962" s="15" t="s">
        <v>32621</v>
      </c>
      <c r="C5962" s="15"/>
      <c r="D5962" s="15" t="s">
        <v>32622</v>
      </c>
      <c r="E5962" s="16" t="s">
        <v>5756</v>
      </c>
      <c r="F5962" s="15" t="s">
        <v>5757</v>
      </c>
      <c r="G5962" s="15" t="s">
        <v>431</v>
      </c>
      <c r="H5962" s="5" t="s">
        <v>32623</v>
      </c>
      <c r="I5962" s="17" t="s">
        <v>32624</v>
      </c>
      <c r="J5962" s="5" t="n">
        <f aca="false">LEN(K5962)</f>
        <v>17</v>
      </c>
      <c r="K5962" s="19" t="s">
        <v>32569</v>
      </c>
      <c r="L5962" s="4" t="s">
        <v>78</v>
      </c>
      <c r="M5962" s="4" t="s">
        <v>31</v>
      </c>
    </row>
    <row r="5963" customFormat="false" ht="15.75" hidden="false" customHeight="true" outlineLevel="0" collapsed="false">
      <c r="A5963" s="15" t="n">
        <v>1273</v>
      </c>
      <c r="B5963" s="15" t="s">
        <v>32625</v>
      </c>
      <c r="C5963" s="15"/>
      <c r="D5963" s="15" t="s">
        <v>32626</v>
      </c>
      <c r="E5963" s="16" t="s">
        <v>4674</v>
      </c>
      <c r="F5963" s="15" t="s">
        <v>4675</v>
      </c>
      <c r="G5963" s="15" t="s">
        <v>431</v>
      </c>
      <c r="H5963" s="5" t="s">
        <v>32627</v>
      </c>
      <c r="I5963" s="17" t="s">
        <v>32628</v>
      </c>
      <c r="J5963" s="5" t="n">
        <f aca="false">LEN(K5963)</f>
        <v>17</v>
      </c>
      <c r="K5963" s="19" t="s">
        <v>32629</v>
      </c>
      <c r="L5963" s="4" t="s">
        <v>21</v>
      </c>
      <c r="M5963" s="4" t="s">
        <v>1979</v>
      </c>
    </row>
    <row r="5964" customFormat="false" ht="15.75" hidden="false" customHeight="true" outlineLevel="0" collapsed="false">
      <c r="A5964" s="4" t="n">
        <v>1276</v>
      </c>
      <c r="B5964" s="4" t="s">
        <v>32630</v>
      </c>
      <c r="C5964" s="4"/>
      <c r="D5964" s="4" t="s">
        <v>32631</v>
      </c>
      <c r="E5964" s="5" t="s">
        <v>5756</v>
      </c>
      <c r="F5964" s="4" t="s">
        <v>5757</v>
      </c>
      <c r="G5964" s="4" t="s">
        <v>431</v>
      </c>
      <c r="H5964" s="5" t="s">
        <v>32632</v>
      </c>
      <c r="I5964" s="4" t="s">
        <v>32486</v>
      </c>
      <c r="J5964" s="5" t="n">
        <f aca="false">LEN(K5964)</f>
        <v>17</v>
      </c>
      <c r="K5964" s="6" t="s">
        <v>32487</v>
      </c>
      <c r="L5964" s="4" t="s">
        <v>31</v>
      </c>
      <c r="M5964" s="4" t="s">
        <v>5967</v>
      </c>
    </row>
    <row r="5965" customFormat="false" ht="15.75" hidden="false" customHeight="true" outlineLevel="0" collapsed="false">
      <c r="A5965" s="4" t="n">
        <v>1304</v>
      </c>
      <c r="B5965" s="4" t="s">
        <v>32633</v>
      </c>
      <c r="C5965" s="4"/>
      <c r="D5965" s="4" t="s">
        <v>32634</v>
      </c>
      <c r="E5965" s="5" t="s">
        <v>32635</v>
      </c>
      <c r="F5965" s="4" t="s">
        <v>32636</v>
      </c>
      <c r="G5965" s="4" t="s">
        <v>322</v>
      </c>
      <c r="H5965" s="5" t="s">
        <v>32637</v>
      </c>
      <c r="I5965" s="4" t="s">
        <v>32638</v>
      </c>
      <c r="J5965" s="5" t="n">
        <f aca="false">LEN(K5965)</f>
        <v>17</v>
      </c>
      <c r="K5965" s="6" t="s">
        <v>32639</v>
      </c>
      <c r="L5965" s="4" t="s">
        <v>78</v>
      </c>
      <c r="M5965" s="4" t="s">
        <v>577</v>
      </c>
    </row>
    <row r="5966" customFormat="false" ht="15.75" hidden="false" customHeight="true" outlineLevel="0" collapsed="false">
      <c r="A5966" s="4" t="n">
        <v>1309</v>
      </c>
      <c r="B5966" s="4" t="s">
        <v>32640</v>
      </c>
      <c r="C5966" s="4"/>
      <c r="D5966" s="4" t="s">
        <v>32641</v>
      </c>
      <c r="E5966" s="5" t="s">
        <v>5768</v>
      </c>
      <c r="F5966" s="4" t="s">
        <v>322</v>
      </c>
      <c r="G5966" s="4" t="s">
        <v>322</v>
      </c>
      <c r="H5966" s="5" t="s">
        <v>32642</v>
      </c>
      <c r="I5966" s="4" t="s">
        <v>32643</v>
      </c>
      <c r="J5966" s="5" t="n">
        <f aca="false">LEN(K5966)</f>
        <v>17</v>
      </c>
      <c r="K5966" s="6" t="s">
        <v>32145</v>
      </c>
      <c r="L5966" s="4" t="s">
        <v>21</v>
      </c>
      <c r="M5966" s="4" t="s">
        <v>2896</v>
      </c>
    </row>
    <row r="5967" customFormat="false" ht="15.75" hidden="false" customHeight="true" outlineLevel="0" collapsed="false">
      <c r="A5967" s="4" t="n">
        <v>1312</v>
      </c>
      <c r="B5967" s="4" t="s">
        <v>32644</v>
      </c>
      <c r="C5967" s="4"/>
      <c r="D5967" s="4" t="s">
        <v>32645</v>
      </c>
      <c r="E5967" s="5" t="s">
        <v>2078</v>
      </c>
      <c r="F5967" s="4" t="s">
        <v>322</v>
      </c>
      <c r="G5967" s="4" t="s">
        <v>322</v>
      </c>
      <c r="H5967" s="5" t="s">
        <v>32646</v>
      </c>
      <c r="I5967" s="4" t="s">
        <v>32647</v>
      </c>
      <c r="J5967" s="5" t="n">
        <f aca="false">LEN(K5967)</f>
        <v>17</v>
      </c>
      <c r="K5967" s="6" t="s">
        <v>32648</v>
      </c>
      <c r="L5967" s="4" t="s">
        <v>78</v>
      </c>
      <c r="M5967" s="4" t="s">
        <v>2890</v>
      </c>
    </row>
    <row r="5968" customFormat="false" ht="15.75" hidden="false" customHeight="true" outlineLevel="0" collapsed="false">
      <c r="A5968" s="4" t="n">
        <v>1324</v>
      </c>
      <c r="B5968" s="4" t="s">
        <v>32649</v>
      </c>
      <c r="C5968" s="4"/>
      <c r="D5968" s="4" t="s">
        <v>32650</v>
      </c>
      <c r="E5968" s="5" t="s">
        <v>808</v>
      </c>
      <c r="F5968" s="4" t="s">
        <v>322</v>
      </c>
      <c r="G5968" s="4" t="s">
        <v>322</v>
      </c>
      <c r="H5968" s="5" t="s">
        <v>32651</v>
      </c>
      <c r="I5968" s="9" t="s">
        <v>32652</v>
      </c>
      <c r="J5968" s="5" t="n">
        <f aca="false">LEN(K5968)</f>
        <v>17</v>
      </c>
      <c r="K5968" s="6" t="s">
        <v>32653</v>
      </c>
      <c r="L5968" s="4" t="s">
        <v>21</v>
      </c>
      <c r="M5968" s="4" t="s">
        <v>3523</v>
      </c>
    </row>
    <row r="5969" customFormat="false" ht="15.75" hidden="false" customHeight="true" outlineLevel="0" collapsed="false">
      <c r="A5969" s="4" t="n">
        <v>1333</v>
      </c>
      <c r="B5969" s="4" t="s">
        <v>32654</v>
      </c>
      <c r="C5969" s="4"/>
      <c r="D5969" s="4" t="s">
        <v>32655</v>
      </c>
      <c r="E5969" s="5" t="s">
        <v>5768</v>
      </c>
      <c r="F5969" s="4" t="s">
        <v>322</v>
      </c>
      <c r="G5969" s="4" t="s">
        <v>322</v>
      </c>
      <c r="H5969" s="5" t="s">
        <v>32656</v>
      </c>
      <c r="I5969" s="4" t="s">
        <v>32657</v>
      </c>
      <c r="J5969" s="5" t="n">
        <f aca="false">LEN(K5969)</f>
        <v>17</v>
      </c>
      <c r="K5969" s="10" t="s">
        <v>32658</v>
      </c>
      <c r="L5969" s="4" t="s">
        <v>21</v>
      </c>
      <c r="M5969" s="4" t="s">
        <v>794</v>
      </c>
    </row>
    <row r="5970" customFormat="false" ht="15.75" hidden="false" customHeight="true" outlineLevel="0" collapsed="false">
      <c r="A5970" s="4" t="n">
        <v>1354</v>
      </c>
      <c r="B5970" s="4" t="s">
        <v>32659</v>
      </c>
      <c r="C5970" s="4"/>
      <c r="D5970" s="4" t="s">
        <v>32660</v>
      </c>
      <c r="E5970" s="5" t="s">
        <v>32661</v>
      </c>
      <c r="F5970" s="4" t="s">
        <v>32662</v>
      </c>
      <c r="G5970" s="4" t="s">
        <v>322</v>
      </c>
      <c r="H5970" s="5" t="s">
        <v>32663</v>
      </c>
      <c r="I5970" s="7" t="s">
        <v>32664</v>
      </c>
      <c r="J5970" s="5" t="n">
        <f aca="false">LEN(K5970)</f>
        <v>17</v>
      </c>
      <c r="K5970" s="6" t="s">
        <v>32665</v>
      </c>
      <c r="L5970" s="4" t="s">
        <v>21</v>
      </c>
      <c r="M5970" s="4" t="s">
        <v>344</v>
      </c>
    </row>
    <row r="5971" customFormat="false" ht="15.75" hidden="false" customHeight="true" outlineLevel="0" collapsed="false">
      <c r="A5971" s="4" t="n">
        <v>1378</v>
      </c>
      <c r="B5971" s="4" t="s">
        <v>32666</v>
      </c>
      <c r="C5971" s="4"/>
      <c r="D5971" s="4" t="s">
        <v>32667</v>
      </c>
      <c r="E5971" s="5" t="s">
        <v>7114</v>
      </c>
      <c r="F5971" s="4" t="s">
        <v>7115</v>
      </c>
      <c r="G5971" s="4" t="s">
        <v>322</v>
      </c>
      <c r="H5971" s="5" t="s">
        <v>32668</v>
      </c>
      <c r="I5971" s="4" t="s">
        <v>32669</v>
      </c>
      <c r="J5971" s="5" t="n">
        <f aca="false">LEN(K5971)</f>
        <v>17</v>
      </c>
      <c r="K5971" s="6" t="s">
        <v>32670</v>
      </c>
      <c r="L5971" s="4" t="s">
        <v>57</v>
      </c>
      <c r="M5971" s="4" t="s">
        <v>22</v>
      </c>
    </row>
    <row r="5972" customFormat="false" ht="15.75" hidden="false" customHeight="true" outlineLevel="0" collapsed="false">
      <c r="A5972" s="4" t="n">
        <v>1384</v>
      </c>
      <c r="B5972" s="4" t="s">
        <v>32671</v>
      </c>
      <c r="C5972" s="4"/>
      <c r="D5972" s="4" t="s">
        <v>32672</v>
      </c>
      <c r="E5972" s="5" t="s">
        <v>32635</v>
      </c>
      <c r="F5972" s="4" t="s">
        <v>32636</v>
      </c>
      <c r="G5972" s="4" t="s">
        <v>322</v>
      </c>
      <c r="H5972" s="5" t="s">
        <v>32673</v>
      </c>
      <c r="I5972" s="4" t="s">
        <v>32674</v>
      </c>
      <c r="J5972" s="5" t="n">
        <f aca="false">LEN(K5972)</f>
        <v>17</v>
      </c>
      <c r="K5972" s="6" t="s">
        <v>32675</v>
      </c>
      <c r="L5972" s="4" t="s">
        <v>78</v>
      </c>
      <c r="M5972" s="4" t="s">
        <v>2474</v>
      </c>
    </row>
    <row r="5973" customFormat="false" ht="15.75" hidden="false" customHeight="true" outlineLevel="0" collapsed="false">
      <c r="A5973" s="4" t="n">
        <v>11319</v>
      </c>
      <c r="B5973" s="4" t="s">
        <v>32676</v>
      </c>
      <c r="C5973" s="4"/>
      <c r="D5973" s="4" t="s">
        <v>32677</v>
      </c>
      <c r="E5973" s="5" t="s">
        <v>4484</v>
      </c>
      <c r="F5973" s="4" t="s">
        <v>4485</v>
      </c>
      <c r="G5973" s="4" t="s">
        <v>1097</v>
      </c>
      <c r="H5973" s="5" t="s">
        <v>32678</v>
      </c>
      <c r="I5973" s="7" t="s">
        <v>32679</v>
      </c>
      <c r="J5973" s="5" t="n">
        <f aca="false">LEN(K5973)</f>
        <v>17</v>
      </c>
      <c r="K5973" s="6" t="s">
        <v>32680</v>
      </c>
      <c r="L5973" s="4" t="s">
        <v>57</v>
      </c>
      <c r="M5973" s="4" t="s">
        <v>3461</v>
      </c>
    </row>
    <row r="5974" customFormat="false" ht="15.75" hidden="false" customHeight="true" outlineLevel="0" collapsed="false">
      <c r="A5974" s="4" t="n">
        <v>1406</v>
      </c>
      <c r="B5974" s="4" t="s">
        <v>32681</v>
      </c>
      <c r="C5974" s="4"/>
      <c r="D5974" s="4" t="s">
        <v>32682</v>
      </c>
      <c r="E5974" s="5" t="s">
        <v>7139</v>
      </c>
      <c r="F5974" s="4" t="s">
        <v>7140</v>
      </c>
      <c r="G5974" s="4" t="s">
        <v>1097</v>
      </c>
      <c r="H5974" s="5" t="s">
        <v>32683</v>
      </c>
      <c r="I5974" s="4" t="s">
        <v>32684</v>
      </c>
      <c r="J5974" s="5" t="n">
        <f aca="false">LEN(K5974)</f>
        <v>17</v>
      </c>
      <c r="K5974" s="6" t="s">
        <v>32685</v>
      </c>
      <c r="L5974" s="4" t="s">
        <v>57</v>
      </c>
      <c r="M5974" s="4" t="s">
        <v>5940</v>
      </c>
    </row>
    <row r="5975" customFormat="false" ht="15.75" hidden="false" customHeight="true" outlineLevel="0" collapsed="false">
      <c r="A5975" s="4" t="n">
        <v>1421</v>
      </c>
      <c r="B5975" s="4" t="s">
        <v>32686</v>
      </c>
      <c r="C5975" s="4"/>
      <c r="D5975" s="4" t="s">
        <v>32687</v>
      </c>
      <c r="E5975" s="5" t="s">
        <v>32688</v>
      </c>
      <c r="F5975" s="4" t="s">
        <v>1097</v>
      </c>
      <c r="G5975" s="4" t="s">
        <v>1097</v>
      </c>
      <c r="H5975" s="5" t="s">
        <v>32689</v>
      </c>
      <c r="I5975" s="4" t="s">
        <v>32690</v>
      </c>
      <c r="J5975" s="5" t="n">
        <f aca="false">LEN(K5975)</f>
        <v>17</v>
      </c>
      <c r="K5975" s="6" t="s">
        <v>32685</v>
      </c>
      <c r="L5975" s="4" t="s">
        <v>21</v>
      </c>
      <c r="M5975" s="4" t="s">
        <v>549</v>
      </c>
    </row>
    <row r="5976" customFormat="false" ht="15.75" hidden="false" customHeight="true" outlineLevel="0" collapsed="false">
      <c r="A5976" s="4" t="n">
        <v>1426</v>
      </c>
      <c r="B5976" s="4" t="s">
        <v>32691</v>
      </c>
      <c r="C5976" s="4"/>
      <c r="D5976" s="4" t="s">
        <v>32692</v>
      </c>
      <c r="E5976" s="5" t="s">
        <v>32693</v>
      </c>
      <c r="F5976" s="4" t="s">
        <v>27865</v>
      </c>
      <c r="G5976" s="4" t="s">
        <v>1097</v>
      </c>
      <c r="H5976" s="5" t="s">
        <v>32694</v>
      </c>
      <c r="I5976" s="4" t="s">
        <v>32695</v>
      </c>
      <c r="J5976" s="5" t="n">
        <f aca="false">LEN(K5976)</f>
        <v>17</v>
      </c>
      <c r="K5976" s="6" t="s">
        <v>32696</v>
      </c>
      <c r="L5976" s="4" t="s">
        <v>31</v>
      </c>
      <c r="M5976" s="4" t="s">
        <v>1035</v>
      </c>
    </row>
    <row r="5977" customFormat="false" ht="15.75" hidden="false" customHeight="true" outlineLevel="0" collapsed="false">
      <c r="A5977" s="4" t="n">
        <v>1432</v>
      </c>
      <c r="B5977" s="4" t="s">
        <v>32697</v>
      </c>
      <c r="C5977" s="4"/>
      <c r="D5977" s="4" t="s">
        <v>32698</v>
      </c>
      <c r="E5977" s="5" t="s">
        <v>32699</v>
      </c>
      <c r="F5977" s="4" t="s">
        <v>32700</v>
      </c>
      <c r="G5977" s="4" t="s">
        <v>1097</v>
      </c>
      <c r="H5977" s="5" t="s">
        <v>32701</v>
      </c>
      <c r="I5977" s="4" t="s">
        <v>32702</v>
      </c>
      <c r="J5977" s="5" t="n">
        <f aca="false">LEN(K5977)</f>
        <v>17</v>
      </c>
      <c r="K5977" s="6" t="s">
        <v>32703</v>
      </c>
      <c r="L5977" s="4" t="s">
        <v>78</v>
      </c>
      <c r="M5977" s="4" t="s">
        <v>459</v>
      </c>
    </row>
    <row r="5978" customFormat="false" ht="15.75" hidden="false" customHeight="true" outlineLevel="0" collapsed="false">
      <c r="A5978" s="4" t="n">
        <v>1439</v>
      </c>
      <c r="B5978" s="4" t="s">
        <v>32704</v>
      </c>
      <c r="C5978" s="4"/>
      <c r="D5978" s="4" t="s">
        <v>32705</v>
      </c>
      <c r="E5978" s="5" t="s">
        <v>4484</v>
      </c>
      <c r="F5978" s="4" t="s">
        <v>4485</v>
      </c>
      <c r="G5978" s="4" t="s">
        <v>1097</v>
      </c>
      <c r="H5978" s="5" t="s">
        <v>32706</v>
      </c>
      <c r="I5978" s="7" t="s">
        <v>32707</v>
      </c>
      <c r="J5978" s="5" t="n">
        <f aca="false">LEN(K5978)</f>
        <v>17</v>
      </c>
      <c r="K5978" s="6" t="s">
        <v>32708</v>
      </c>
      <c r="L5978" s="4" t="s">
        <v>31</v>
      </c>
      <c r="M5978" s="4" t="s">
        <v>2097</v>
      </c>
    </row>
    <row r="5979" customFormat="false" ht="15.75" hidden="false" customHeight="true" outlineLevel="0" collapsed="false">
      <c r="A5979" s="4" t="n">
        <v>1450</v>
      </c>
      <c r="B5979" s="4" t="s">
        <v>31861</v>
      </c>
      <c r="C5979" s="4"/>
      <c r="D5979" s="4" t="s">
        <v>32709</v>
      </c>
      <c r="E5979" s="5" t="s">
        <v>1095</v>
      </c>
      <c r="F5979" s="4" t="s">
        <v>1096</v>
      </c>
      <c r="G5979" s="4" t="s">
        <v>1097</v>
      </c>
      <c r="H5979" s="5" t="s">
        <v>32710</v>
      </c>
      <c r="I5979" s="4" t="s">
        <v>32711</v>
      </c>
      <c r="J5979" s="5" t="n">
        <f aca="false">LEN(K5979)</f>
        <v>17</v>
      </c>
      <c r="K5979" s="6" t="s">
        <v>32712</v>
      </c>
      <c r="L5979" s="4" t="s">
        <v>31</v>
      </c>
      <c r="M5979" s="4" t="s">
        <v>996</v>
      </c>
    </row>
    <row r="5980" customFormat="false" ht="15.75" hidden="false" customHeight="true" outlineLevel="0" collapsed="false">
      <c r="A5980" s="4" t="n">
        <v>1453</v>
      </c>
      <c r="B5980" s="4" t="s">
        <v>32713</v>
      </c>
      <c r="C5980" s="4"/>
      <c r="D5980" s="4" t="s">
        <v>32714</v>
      </c>
      <c r="E5980" s="5" t="s">
        <v>1095</v>
      </c>
      <c r="F5980" s="4" t="s">
        <v>1096</v>
      </c>
      <c r="G5980" s="4" t="s">
        <v>1097</v>
      </c>
      <c r="H5980" s="5" t="s">
        <v>32715</v>
      </c>
      <c r="I5980" s="7" t="s">
        <v>32716</v>
      </c>
      <c r="J5980" s="5" t="n">
        <f aca="false">LEN(K5980)</f>
        <v>17</v>
      </c>
      <c r="K5980" s="6" t="s">
        <v>32717</v>
      </c>
      <c r="L5980" s="4" t="s">
        <v>57</v>
      </c>
      <c r="M5980" s="4" t="s">
        <v>133</v>
      </c>
    </row>
    <row r="5981" customFormat="false" ht="15.75" hidden="false" customHeight="true" outlineLevel="0" collapsed="false">
      <c r="A5981" s="4" t="n">
        <v>1461</v>
      </c>
      <c r="B5981" s="4" t="s">
        <v>32718</v>
      </c>
      <c r="C5981" s="4"/>
      <c r="D5981" s="4" t="s">
        <v>32719</v>
      </c>
      <c r="E5981" s="5" t="s">
        <v>32720</v>
      </c>
      <c r="F5981" s="4" t="s">
        <v>32721</v>
      </c>
      <c r="G5981" s="4" t="s">
        <v>1097</v>
      </c>
      <c r="H5981" s="5" t="s">
        <v>32722</v>
      </c>
      <c r="I5981" s="4" t="s">
        <v>32723</v>
      </c>
      <c r="J5981" s="5" t="n">
        <f aca="false">LEN(K5981)</f>
        <v>17</v>
      </c>
      <c r="K5981" s="6" t="s">
        <v>32724</v>
      </c>
      <c r="L5981" s="4" t="s">
        <v>21</v>
      </c>
      <c r="M5981" s="4" t="s">
        <v>918</v>
      </c>
    </row>
    <row r="5982" customFormat="false" ht="15.75" hidden="false" customHeight="true" outlineLevel="0" collapsed="false">
      <c r="A5982" s="4" t="n">
        <v>1468</v>
      </c>
      <c r="B5982" s="4" t="s">
        <v>32725</v>
      </c>
      <c r="C5982" s="4"/>
      <c r="D5982" s="4" t="s">
        <v>32726</v>
      </c>
      <c r="E5982" s="5" t="s">
        <v>32727</v>
      </c>
      <c r="F5982" s="4" t="s">
        <v>32728</v>
      </c>
      <c r="G5982" s="4" t="s">
        <v>1097</v>
      </c>
      <c r="H5982" s="5" t="s">
        <v>32729</v>
      </c>
      <c r="I5982" s="4" t="s">
        <v>32730</v>
      </c>
      <c r="J5982" s="5" t="n">
        <f aca="false">LEN(K5982)</f>
        <v>17</v>
      </c>
      <c r="K5982" s="6" t="s">
        <v>32731</v>
      </c>
      <c r="L5982" s="4" t="s">
        <v>21</v>
      </c>
      <c r="M5982" s="4" t="s">
        <v>1979</v>
      </c>
    </row>
    <row r="5983" customFormat="false" ht="15.75" hidden="false" customHeight="true" outlineLevel="0" collapsed="false">
      <c r="A5983" s="4" t="n">
        <v>1489</v>
      </c>
      <c r="B5983" s="4" t="s">
        <v>32732</v>
      </c>
      <c r="C5983" s="4"/>
      <c r="D5983" s="4" t="s">
        <v>32733</v>
      </c>
      <c r="E5983" s="5" t="s">
        <v>5788</v>
      </c>
      <c r="F5983" s="4" t="s">
        <v>464</v>
      </c>
      <c r="G5983" s="4" t="s">
        <v>464</v>
      </c>
      <c r="H5983" s="5" t="s">
        <v>32734</v>
      </c>
      <c r="I5983" s="7" t="s">
        <v>32735</v>
      </c>
      <c r="J5983" s="5" t="n">
        <f aca="false">LEN(K5983)</f>
        <v>17</v>
      </c>
      <c r="K5983" s="6" t="s">
        <v>32736</v>
      </c>
      <c r="L5983" s="4" t="s">
        <v>21</v>
      </c>
      <c r="M5983" s="4" t="s">
        <v>2097</v>
      </c>
    </row>
    <row r="5984" customFormat="false" ht="15.75" hidden="false" customHeight="true" outlineLevel="0" collapsed="false">
      <c r="A5984" s="4" t="n">
        <v>1491</v>
      </c>
      <c r="B5984" s="4" t="s">
        <v>32737</v>
      </c>
      <c r="C5984" s="4"/>
      <c r="D5984" s="4" t="s">
        <v>32738</v>
      </c>
      <c r="E5984" s="5" t="s">
        <v>3206</v>
      </c>
      <c r="F5984" s="4" t="s">
        <v>464</v>
      </c>
      <c r="G5984" s="4" t="s">
        <v>464</v>
      </c>
      <c r="H5984" s="5" t="s">
        <v>32739</v>
      </c>
      <c r="I5984" s="4" t="s">
        <v>32740</v>
      </c>
      <c r="J5984" s="5" t="n">
        <f aca="false">LEN(K5984)</f>
        <v>17</v>
      </c>
      <c r="K5984" s="6" t="s">
        <v>32741</v>
      </c>
      <c r="L5984" s="4" t="s">
        <v>66</v>
      </c>
      <c r="M5984" s="4" t="s">
        <v>317</v>
      </c>
    </row>
    <row r="5985" customFormat="false" ht="15.75" hidden="false" customHeight="true" outlineLevel="0" collapsed="false">
      <c r="A5985" s="4" t="n">
        <v>1520</v>
      </c>
      <c r="B5985" s="4" t="s">
        <v>32742</v>
      </c>
      <c r="C5985" s="4"/>
      <c r="D5985" s="4" t="s">
        <v>32743</v>
      </c>
      <c r="E5985" s="5" t="s">
        <v>32744</v>
      </c>
      <c r="F5985" s="4" t="s">
        <v>32745</v>
      </c>
      <c r="G5985" s="4" t="s">
        <v>464</v>
      </c>
      <c r="H5985" s="5" t="s">
        <v>32746</v>
      </c>
      <c r="I5985" s="4" t="s">
        <v>32747</v>
      </c>
      <c r="J5985" s="5" t="n">
        <f aca="false">LEN(K5985)</f>
        <v>17</v>
      </c>
      <c r="K5985" s="6" t="s">
        <v>32748</v>
      </c>
      <c r="L5985" s="4" t="s">
        <v>21</v>
      </c>
      <c r="M5985" s="4" t="s">
        <v>929</v>
      </c>
    </row>
    <row r="5986" customFormat="false" ht="15.75" hidden="false" customHeight="true" outlineLevel="0" collapsed="false">
      <c r="A5986" s="4" t="n">
        <v>1529</v>
      </c>
      <c r="B5986" s="4" t="s">
        <v>13108</v>
      </c>
      <c r="C5986" s="4"/>
      <c r="D5986" s="4" t="s">
        <v>32749</v>
      </c>
      <c r="E5986" s="5" t="s">
        <v>27308</v>
      </c>
      <c r="F5986" s="4" t="s">
        <v>27309</v>
      </c>
      <c r="G5986" s="4" t="s">
        <v>464</v>
      </c>
      <c r="H5986" s="5" t="s">
        <v>32750</v>
      </c>
      <c r="I5986" s="7" t="s">
        <v>32751</v>
      </c>
      <c r="J5986" s="5" t="n">
        <f aca="false">LEN(K5986)</f>
        <v>17</v>
      </c>
      <c r="K5986" s="6" t="str">
        <f aca="false">LOWER(SUBSTITUTE(SUBSTITUTE(SUBSTITUTE(SUBSTITUTE(SUBSTITUTE(SUBSTITUTE(SUBSTITUTE(B5986,"S.L.",""),"SL",""),"S.A.",""),"SA","")," ",""),".",""),",",""))&amp;".com"</f>
        <v>lasprovincias.com</v>
      </c>
      <c r="L5986" s="4" t="s">
        <v>66</v>
      </c>
      <c r="M5986" s="4" t="s">
        <v>2097</v>
      </c>
    </row>
    <row r="5987" customFormat="false" ht="15.75" hidden="false" customHeight="true" outlineLevel="0" collapsed="false">
      <c r="A5987" s="4" t="n">
        <v>1558</v>
      </c>
      <c r="B5987" s="4" t="s">
        <v>32752</v>
      </c>
      <c r="C5987" s="4"/>
      <c r="D5987" s="4" t="s">
        <v>32753</v>
      </c>
      <c r="E5987" s="5" t="s">
        <v>32754</v>
      </c>
      <c r="F5987" s="4" t="s">
        <v>2093</v>
      </c>
      <c r="G5987" s="4" t="s">
        <v>2093</v>
      </c>
      <c r="H5987" s="5" t="s">
        <v>32755</v>
      </c>
      <c r="I5987" s="7" t="s">
        <v>32756</v>
      </c>
      <c r="J5987" s="5" t="n">
        <f aca="false">LEN(K5987)</f>
        <v>17</v>
      </c>
      <c r="K5987" s="6" t="s">
        <v>32757</v>
      </c>
      <c r="L5987" s="4" t="s">
        <v>78</v>
      </c>
      <c r="M5987" s="4" t="s">
        <v>2429</v>
      </c>
    </row>
    <row r="5988" customFormat="false" ht="15.75" hidden="false" customHeight="true" outlineLevel="0" collapsed="false">
      <c r="A5988" s="4" t="n">
        <v>1564</v>
      </c>
      <c r="B5988" s="4" t="s">
        <v>32758</v>
      </c>
      <c r="C5988" s="4"/>
      <c r="D5988" s="4" t="s">
        <v>32759</v>
      </c>
      <c r="E5988" s="5" t="s">
        <v>3218</v>
      </c>
      <c r="F5988" s="4" t="s">
        <v>3219</v>
      </c>
      <c r="G5988" s="4" t="s">
        <v>2093</v>
      </c>
      <c r="H5988" s="5" t="s">
        <v>32760</v>
      </c>
      <c r="I5988" s="4" t="s">
        <v>32761</v>
      </c>
      <c r="J5988" s="5" t="n">
        <f aca="false">LEN(K5988)</f>
        <v>17</v>
      </c>
      <c r="K5988" s="6" t="s">
        <v>32762</v>
      </c>
      <c r="L5988" s="4" t="s">
        <v>21</v>
      </c>
      <c r="M5988" s="4" t="s">
        <v>3470</v>
      </c>
    </row>
    <row r="5989" customFormat="false" ht="15.75" hidden="false" customHeight="true" outlineLevel="0" collapsed="false">
      <c r="A5989" s="4" t="n">
        <v>1584</v>
      </c>
      <c r="B5989" s="4" t="s">
        <v>32763</v>
      </c>
      <c r="C5989" s="4"/>
      <c r="D5989" s="4" t="s">
        <v>32764</v>
      </c>
      <c r="E5989" s="5" t="s">
        <v>23543</v>
      </c>
      <c r="F5989" s="4" t="s">
        <v>23544</v>
      </c>
      <c r="G5989" s="4" t="s">
        <v>2093</v>
      </c>
      <c r="H5989" s="5" t="s">
        <v>32765</v>
      </c>
      <c r="I5989" s="7" t="s">
        <v>32766</v>
      </c>
      <c r="J5989" s="5" t="n">
        <f aca="false">LEN(K5989)</f>
        <v>17</v>
      </c>
      <c r="K5989" s="6" t="s">
        <v>32767</v>
      </c>
      <c r="L5989" s="4" t="s">
        <v>31</v>
      </c>
      <c r="M5989" s="4" t="s">
        <v>381</v>
      </c>
    </row>
    <row r="5990" customFormat="false" ht="15.75" hidden="false" customHeight="true" outlineLevel="0" collapsed="false">
      <c r="A5990" s="4" t="n">
        <v>1593</v>
      </c>
      <c r="B5990" s="4" t="s">
        <v>32768</v>
      </c>
      <c r="C5990" s="4"/>
      <c r="D5990" s="4" t="s">
        <v>32769</v>
      </c>
      <c r="E5990" s="5" t="s">
        <v>3238</v>
      </c>
      <c r="F5990" s="4" t="s">
        <v>3239</v>
      </c>
      <c r="G5990" s="4" t="s">
        <v>2093</v>
      </c>
      <c r="H5990" s="5" t="s">
        <v>32770</v>
      </c>
      <c r="I5990" s="4" t="s">
        <v>32771</v>
      </c>
      <c r="J5990" s="5" t="n">
        <f aca="false">LEN(K5990)</f>
        <v>17</v>
      </c>
      <c r="K5990" s="6" t="s">
        <v>32772</v>
      </c>
      <c r="L5990" s="4" t="s">
        <v>78</v>
      </c>
      <c r="M5990" s="4" t="s">
        <v>2890</v>
      </c>
    </row>
    <row r="5991" customFormat="false" ht="15.75" hidden="false" customHeight="true" outlineLevel="0" collapsed="false">
      <c r="A5991" s="4" t="n">
        <v>1606</v>
      </c>
      <c r="B5991" s="4" t="s">
        <v>32773</v>
      </c>
      <c r="C5991" s="4"/>
      <c r="D5991" s="4" t="s">
        <v>32774</v>
      </c>
      <c r="E5991" s="5" t="s">
        <v>3731</v>
      </c>
      <c r="F5991" s="4" t="s">
        <v>3732</v>
      </c>
      <c r="G5991" s="4" t="s">
        <v>2093</v>
      </c>
      <c r="H5991" s="5" t="s">
        <v>32775</v>
      </c>
      <c r="I5991" s="4" t="s">
        <v>32776</v>
      </c>
      <c r="J5991" s="5" t="n">
        <f aca="false">LEN(K5991)</f>
        <v>17</v>
      </c>
      <c r="K5991" s="6" t="s">
        <v>32777</v>
      </c>
      <c r="L5991" s="4" t="s">
        <v>78</v>
      </c>
      <c r="M5991" s="4" t="s">
        <v>1216</v>
      </c>
    </row>
    <row r="5992" customFormat="false" ht="15.75" hidden="false" customHeight="true" outlineLevel="0" collapsed="false">
      <c r="A5992" s="4" t="n">
        <v>1607</v>
      </c>
      <c r="B5992" s="4" t="s">
        <v>32778</v>
      </c>
      <c r="C5992" s="4"/>
      <c r="D5992" s="4" t="s">
        <v>32779</v>
      </c>
      <c r="E5992" s="5" t="s">
        <v>3238</v>
      </c>
      <c r="F5992" s="4" t="s">
        <v>3239</v>
      </c>
      <c r="G5992" s="4" t="s">
        <v>2093</v>
      </c>
      <c r="H5992" s="5" t="s">
        <v>32780</v>
      </c>
      <c r="I5992" s="4" t="s">
        <v>32781</v>
      </c>
      <c r="J5992" s="5" t="n">
        <f aca="false">LEN(K5992)</f>
        <v>17</v>
      </c>
      <c r="K5992" s="6" t="s">
        <v>32782</v>
      </c>
      <c r="L5992" s="4" t="s">
        <v>78</v>
      </c>
      <c r="M5992" s="4" t="s">
        <v>336</v>
      </c>
    </row>
    <row r="5993" customFormat="false" ht="15.75" hidden="false" customHeight="true" outlineLevel="0" collapsed="false">
      <c r="A5993" s="4" t="n">
        <v>1640</v>
      </c>
      <c r="B5993" s="4" t="s">
        <v>32783</v>
      </c>
      <c r="C5993" s="4"/>
      <c r="D5993" s="4" t="s">
        <v>32784</v>
      </c>
      <c r="E5993" s="5" t="s">
        <v>5806</v>
      </c>
      <c r="F5993" s="4" t="s">
        <v>895</v>
      </c>
      <c r="G5993" s="4" t="s">
        <v>895</v>
      </c>
      <c r="H5993" s="5" t="s">
        <v>32785</v>
      </c>
      <c r="I5993" s="7" t="s">
        <v>32786</v>
      </c>
      <c r="J5993" s="5" t="n">
        <f aca="false">LEN(K5993)</f>
        <v>17</v>
      </c>
      <c r="K5993" s="6" t="s">
        <v>32787</v>
      </c>
      <c r="L5993" s="4" t="s">
        <v>78</v>
      </c>
      <c r="M5993" s="4" t="s">
        <v>317</v>
      </c>
    </row>
    <row r="5994" customFormat="false" ht="15.75" hidden="false" customHeight="true" outlineLevel="0" collapsed="false">
      <c r="A5994" s="4" t="n">
        <v>1647</v>
      </c>
      <c r="B5994" s="4" t="s">
        <v>15300</v>
      </c>
      <c r="C5994" s="4"/>
      <c r="D5994" s="4" t="s">
        <v>32788</v>
      </c>
      <c r="E5994" s="5" t="s">
        <v>5806</v>
      </c>
      <c r="F5994" s="4" t="s">
        <v>895</v>
      </c>
      <c r="G5994" s="4" t="s">
        <v>895</v>
      </c>
      <c r="H5994" s="5" t="s">
        <v>32789</v>
      </c>
      <c r="I5994" s="4" t="s">
        <v>32790</v>
      </c>
      <c r="J5994" s="5" t="n">
        <f aca="false">LEN(K5994)</f>
        <v>17</v>
      </c>
      <c r="K5994" s="6" t="s">
        <v>32791</v>
      </c>
      <c r="L5994" s="4" t="s">
        <v>637</v>
      </c>
      <c r="M5994" s="4" t="s">
        <v>929</v>
      </c>
    </row>
    <row r="5995" customFormat="false" ht="15.75" hidden="false" customHeight="true" outlineLevel="0" collapsed="false">
      <c r="A5995" s="4" t="n">
        <v>1650</v>
      </c>
      <c r="B5995" s="4" t="s">
        <v>32792</v>
      </c>
      <c r="C5995" s="4"/>
      <c r="D5995" s="4" t="s">
        <v>32793</v>
      </c>
      <c r="E5995" s="5" t="s">
        <v>7182</v>
      </c>
      <c r="F5995" s="4" t="s">
        <v>7183</v>
      </c>
      <c r="G5995" s="4" t="s">
        <v>895</v>
      </c>
      <c r="H5995" s="5" t="s">
        <v>32794</v>
      </c>
      <c r="I5995" s="4" t="s">
        <v>32795</v>
      </c>
      <c r="J5995" s="5" t="n">
        <f aca="false">LEN(K5995)</f>
        <v>17</v>
      </c>
      <c r="K5995" s="6" t="s">
        <v>32796</v>
      </c>
      <c r="L5995" s="4" t="s">
        <v>31</v>
      </c>
      <c r="M5995" s="4" t="s">
        <v>344</v>
      </c>
    </row>
    <row r="5996" customFormat="false" ht="15.75" hidden="false" customHeight="true" outlineLevel="0" collapsed="false">
      <c r="A5996" s="4" t="n">
        <v>1655</v>
      </c>
      <c r="B5996" s="4" t="s">
        <v>32797</v>
      </c>
      <c r="C5996" s="4"/>
      <c r="D5996" s="4" t="s">
        <v>32798</v>
      </c>
      <c r="E5996" s="5" t="s">
        <v>32799</v>
      </c>
      <c r="F5996" s="4" t="s">
        <v>32800</v>
      </c>
      <c r="G5996" s="4" t="s">
        <v>895</v>
      </c>
      <c r="H5996" s="5" t="s">
        <v>32801</v>
      </c>
      <c r="I5996" s="4" t="s">
        <v>32802</v>
      </c>
      <c r="J5996" s="5" t="n">
        <f aca="false">LEN(K5996)</f>
        <v>17</v>
      </c>
      <c r="K5996" s="6" t="s">
        <v>32803</v>
      </c>
      <c r="L5996" s="4" t="s">
        <v>31</v>
      </c>
      <c r="M5996" s="4" t="s">
        <v>2097</v>
      </c>
    </row>
    <row r="5997" customFormat="false" ht="15.75" hidden="false" customHeight="true" outlineLevel="0" collapsed="false">
      <c r="A5997" s="4" t="n">
        <v>1669</v>
      </c>
      <c r="B5997" s="4" t="s">
        <v>32804</v>
      </c>
      <c r="C5997" s="4"/>
      <c r="D5997" s="4" t="s">
        <v>32805</v>
      </c>
      <c r="E5997" s="5" t="s">
        <v>16332</v>
      </c>
      <c r="F5997" s="4" t="s">
        <v>16333</v>
      </c>
      <c r="G5997" s="4" t="s">
        <v>895</v>
      </c>
      <c r="H5997" s="5" t="s">
        <v>32806</v>
      </c>
      <c r="I5997" s="4" t="s">
        <v>32807</v>
      </c>
      <c r="J5997" s="5" t="n">
        <f aca="false">LEN(K5997)</f>
        <v>17</v>
      </c>
      <c r="K5997" s="6" t="s">
        <v>32808</v>
      </c>
      <c r="L5997" s="4" t="s">
        <v>57</v>
      </c>
      <c r="M5997" s="4" t="s">
        <v>31</v>
      </c>
    </row>
    <row r="5998" customFormat="false" ht="15.75" hidden="false" customHeight="true" outlineLevel="0" collapsed="false">
      <c r="A5998" s="4" t="n">
        <v>1680</v>
      </c>
      <c r="B5998" s="4" t="s">
        <v>32809</v>
      </c>
      <c r="C5998" s="4"/>
      <c r="D5998" s="4" t="s">
        <v>32810</v>
      </c>
      <c r="E5998" s="5" t="s">
        <v>1038</v>
      </c>
      <c r="F5998" s="4" t="s">
        <v>1039</v>
      </c>
      <c r="G5998" s="4" t="s">
        <v>895</v>
      </c>
      <c r="H5998" s="5" t="s">
        <v>32811</v>
      </c>
      <c r="I5998" s="4" t="s">
        <v>32812</v>
      </c>
      <c r="J5998" s="5" t="n">
        <f aca="false">LEN(K5998)</f>
        <v>17</v>
      </c>
      <c r="K5998" s="10" t="s">
        <v>32813</v>
      </c>
      <c r="L5998" s="4" t="s">
        <v>31</v>
      </c>
      <c r="M5998" s="4" t="s">
        <v>4855</v>
      </c>
    </row>
    <row r="5999" customFormat="false" ht="15.75" hidden="false" customHeight="true" outlineLevel="0" collapsed="false">
      <c r="A5999" s="4" t="n">
        <v>1690</v>
      </c>
      <c r="B5999" s="4" t="s">
        <v>32814</v>
      </c>
      <c r="C5999" s="4"/>
      <c r="D5999" s="4" t="s">
        <v>32815</v>
      </c>
      <c r="E5999" s="5" t="s">
        <v>4743</v>
      </c>
      <c r="F5999" s="4" t="s">
        <v>4744</v>
      </c>
      <c r="G5999" s="4" t="s">
        <v>895</v>
      </c>
      <c r="H5999" s="5" t="s">
        <v>32816</v>
      </c>
      <c r="I5999" s="7" t="s">
        <v>32817</v>
      </c>
      <c r="J5999" s="5" t="n">
        <f aca="false">LEN(K5999)</f>
        <v>17</v>
      </c>
      <c r="K5999" s="6" t="s">
        <v>32818</v>
      </c>
      <c r="L5999" s="4" t="s">
        <v>66</v>
      </c>
      <c r="M5999" s="4" t="s">
        <v>133</v>
      </c>
    </row>
    <row r="6000" customFormat="false" ht="15.75" hidden="false" customHeight="true" outlineLevel="0" collapsed="false">
      <c r="A6000" s="4" t="n">
        <v>1695</v>
      </c>
      <c r="B6000" s="4" t="s">
        <v>32819</v>
      </c>
      <c r="C6000" s="4"/>
      <c r="D6000" s="4" t="s">
        <v>32820</v>
      </c>
      <c r="E6000" s="5" t="s">
        <v>3277</v>
      </c>
      <c r="F6000" s="4" t="s">
        <v>3278</v>
      </c>
      <c r="G6000" s="4" t="s">
        <v>895</v>
      </c>
      <c r="H6000" s="5" t="s">
        <v>32821</v>
      </c>
      <c r="I6000" s="4" t="s">
        <v>32822</v>
      </c>
      <c r="J6000" s="5" t="n">
        <f aca="false">LEN(K6000)</f>
        <v>17</v>
      </c>
      <c r="K6000" s="6" t="str">
        <f aca="false">LOWER(SUBSTITUTE(SUBSTITUTE(SUBSTITUTE(SUBSTITUTE(SUBSTITUTE(SUBSTITUTE(SUBSTITUTE(B6000,"S.L.",""),"SL",""),"S.A.",""),"SA","")," ",""),".",""),",",""))&amp;".com"</f>
        <v>valledeljerte.com</v>
      </c>
      <c r="L6000" s="4" t="s">
        <v>21</v>
      </c>
      <c r="M6000" s="4" t="s">
        <v>2890</v>
      </c>
    </row>
    <row r="6001" customFormat="false" ht="15.75" hidden="false" customHeight="true" outlineLevel="0" collapsed="false">
      <c r="A6001" s="4" t="n">
        <v>1708</v>
      </c>
      <c r="B6001" s="4" t="s">
        <v>32823</v>
      </c>
      <c r="C6001" s="4"/>
      <c r="D6001" s="4" t="s">
        <v>32824</v>
      </c>
      <c r="E6001" s="5" t="s">
        <v>16339</v>
      </c>
      <c r="F6001" s="4" t="s">
        <v>16340</v>
      </c>
      <c r="G6001" s="4" t="s">
        <v>895</v>
      </c>
      <c r="H6001" s="5" t="s">
        <v>32825</v>
      </c>
      <c r="I6001" s="4" t="s">
        <v>32826</v>
      </c>
      <c r="J6001" s="5" t="n">
        <f aca="false">LEN(K6001)</f>
        <v>17</v>
      </c>
      <c r="K6001" s="6" t="s">
        <v>32827</v>
      </c>
      <c r="L6001" s="4" t="s">
        <v>21</v>
      </c>
      <c r="M6001" s="4" t="s">
        <v>794</v>
      </c>
    </row>
    <row r="6002" customFormat="false" ht="15.75" hidden="false" customHeight="true" outlineLevel="0" collapsed="false">
      <c r="A6002" s="4" t="n">
        <v>1728</v>
      </c>
      <c r="B6002" s="4" t="s">
        <v>32828</v>
      </c>
      <c r="C6002" s="4"/>
      <c r="D6002" s="4" t="s">
        <v>32829</v>
      </c>
      <c r="E6002" s="5" t="s">
        <v>32830</v>
      </c>
      <c r="F6002" s="4" t="s">
        <v>32831</v>
      </c>
      <c r="G6002" s="4" t="s">
        <v>895</v>
      </c>
      <c r="H6002" s="5" t="s">
        <v>32832</v>
      </c>
      <c r="I6002" s="4" t="s">
        <v>32833</v>
      </c>
      <c r="J6002" s="5" t="n">
        <f aca="false">LEN(K6002)</f>
        <v>17</v>
      </c>
      <c r="K6002" s="6" t="s">
        <v>32834</v>
      </c>
      <c r="L6002" s="4" t="s">
        <v>31</v>
      </c>
      <c r="M6002" s="4" t="s">
        <v>209</v>
      </c>
    </row>
    <row r="6003" customFormat="false" ht="15.75" hidden="false" customHeight="true" outlineLevel="0" collapsed="false">
      <c r="A6003" s="4" t="n">
        <v>1740</v>
      </c>
      <c r="B6003" s="4" t="s">
        <v>32835</v>
      </c>
      <c r="C6003" s="4"/>
      <c r="D6003" s="4" t="s">
        <v>32836</v>
      </c>
      <c r="E6003" s="5" t="s">
        <v>32837</v>
      </c>
      <c r="F6003" s="4" t="s">
        <v>32838</v>
      </c>
      <c r="G6003" s="4" t="s">
        <v>895</v>
      </c>
      <c r="H6003" s="5" t="s">
        <v>32839</v>
      </c>
      <c r="I6003" s="4" t="s">
        <v>32840</v>
      </c>
      <c r="J6003" s="5" t="n">
        <f aca="false">LEN(K6003)</f>
        <v>17</v>
      </c>
      <c r="K6003" s="6" t="str">
        <f aca="false">LOWER(SUBSTITUTE(SUBSTITUTE(SUBSTITUTE(SUBSTITUTE(SUBSTITUTE(SUBSTITUTE(SUBSTITUTE(B6003,"S.L.",""),"SL",""),"S.A.",""),"SA","")," ",""),".",""),",",""))&amp;".com"</f>
        <v>hotelelpuente.com</v>
      </c>
      <c r="L6003" s="4" t="s">
        <v>66</v>
      </c>
      <c r="M6003" s="4" t="s">
        <v>794</v>
      </c>
    </row>
    <row r="6004" customFormat="false" ht="15.75" hidden="false" customHeight="true" outlineLevel="0" collapsed="false">
      <c r="A6004" s="4" t="n">
        <v>1790</v>
      </c>
      <c r="B6004" s="4" t="s">
        <v>32841</v>
      </c>
      <c r="C6004" s="4"/>
      <c r="D6004" s="4" t="s">
        <v>32842</v>
      </c>
      <c r="E6004" s="5" t="s">
        <v>2700</v>
      </c>
      <c r="F6004" s="4" t="s">
        <v>2701</v>
      </c>
      <c r="G6004" s="4" t="s">
        <v>37</v>
      </c>
      <c r="H6004" s="5" t="s">
        <v>32843</v>
      </c>
      <c r="I6004" s="4" t="s">
        <v>32844</v>
      </c>
      <c r="J6004" s="5" t="n">
        <f aca="false">LEN(K6004)</f>
        <v>17</v>
      </c>
      <c r="K6004" s="6" t="s">
        <v>32845</v>
      </c>
      <c r="L6004" s="4" t="s">
        <v>21</v>
      </c>
      <c r="M6004" s="4" t="s">
        <v>17922</v>
      </c>
    </row>
    <row r="6005" customFormat="false" ht="15.75" hidden="false" customHeight="true" outlineLevel="0" collapsed="false">
      <c r="A6005" s="4" t="n">
        <v>1815</v>
      </c>
      <c r="B6005" s="4" t="s">
        <v>32846</v>
      </c>
      <c r="C6005" s="4"/>
      <c r="D6005" s="4" t="s">
        <v>32847</v>
      </c>
      <c r="E6005" s="5" t="s">
        <v>2100</v>
      </c>
      <c r="F6005" s="4" t="s">
        <v>478</v>
      </c>
      <c r="G6005" s="4" t="s">
        <v>37</v>
      </c>
      <c r="H6005" s="5" t="s">
        <v>32848</v>
      </c>
      <c r="I6005" s="4" t="s">
        <v>32849</v>
      </c>
      <c r="J6005" s="5" t="n">
        <f aca="false">LEN(K6005)</f>
        <v>17</v>
      </c>
      <c r="K6005" s="6" t="s">
        <v>32850</v>
      </c>
      <c r="L6005" s="4" t="s">
        <v>57</v>
      </c>
      <c r="M6005" s="4" t="s">
        <v>5940</v>
      </c>
    </row>
    <row r="6006" customFormat="false" ht="15.75" hidden="false" customHeight="true" outlineLevel="0" collapsed="false">
      <c r="A6006" s="4" t="n">
        <v>1876</v>
      </c>
      <c r="B6006" s="4" t="s">
        <v>32851</v>
      </c>
      <c r="C6006" s="4"/>
      <c r="D6006" s="4" t="s">
        <v>32852</v>
      </c>
      <c r="E6006" s="5" t="s">
        <v>1046</v>
      </c>
      <c r="F6006" s="4" t="s">
        <v>1047</v>
      </c>
      <c r="G6006" s="4" t="s">
        <v>37</v>
      </c>
      <c r="H6006" s="5" t="s">
        <v>32853</v>
      </c>
      <c r="I6006" s="4" t="s">
        <v>32854</v>
      </c>
      <c r="J6006" s="5" t="n">
        <f aca="false">LEN(K6006)</f>
        <v>17</v>
      </c>
      <c r="K6006" s="6" t="s">
        <v>32855</v>
      </c>
      <c r="L6006" s="4" t="s">
        <v>78</v>
      </c>
      <c r="M6006" s="4" t="s">
        <v>4915</v>
      </c>
    </row>
    <row r="6007" customFormat="false" ht="15.75" hidden="false" customHeight="true" outlineLevel="0" collapsed="false">
      <c r="A6007" s="4" t="n">
        <v>1879</v>
      </c>
      <c r="B6007" s="4" t="s">
        <v>32856</v>
      </c>
      <c r="C6007" s="4"/>
      <c r="D6007" s="4" t="s">
        <v>32857</v>
      </c>
      <c r="E6007" s="5" t="s">
        <v>1046</v>
      </c>
      <c r="F6007" s="4" t="s">
        <v>1047</v>
      </c>
      <c r="G6007" s="4" t="s">
        <v>37</v>
      </c>
      <c r="H6007" s="5" t="s">
        <v>28070</v>
      </c>
      <c r="I6007" s="4" t="s">
        <v>32858</v>
      </c>
      <c r="J6007" s="5" t="n">
        <f aca="false">LEN(K6007)</f>
        <v>17</v>
      </c>
      <c r="K6007" s="6" t="s">
        <v>32859</v>
      </c>
      <c r="L6007" s="4" t="s">
        <v>57</v>
      </c>
      <c r="M6007" s="4" t="s">
        <v>14515</v>
      </c>
    </row>
    <row r="6008" customFormat="false" ht="15.75" hidden="false" customHeight="true" outlineLevel="0" collapsed="false">
      <c r="A6008" s="4" t="n">
        <v>1907</v>
      </c>
      <c r="B6008" s="4" t="s">
        <v>32860</v>
      </c>
      <c r="C6008" s="4"/>
      <c r="D6008" s="4" t="s">
        <v>32861</v>
      </c>
      <c r="E6008" s="5" t="s">
        <v>266</v>
      </c>
      <c r="F6008" s="4" t="s">
        <v>267</v>
      </c>
      <c r="G6008" s="4" t="s">
        <v>37</v>
      </c>
      <c r="H6008" s="5" t="s">
        <v>32862</v>
      </c>
      <c r="I6008" s="4" t="s">
        <v>32863</v>
      </c>
      <c r="J6008" s="5" t="n">
        <f aca="false">LEN(K6008)</f>
        <v>17</v>
      </c>
      <c r="K6008" s="6" t="str">
        <f aca="false">LOWER(SUBSTITUTE(SUBSTITUTE(SUBSTITUTE(SUBSTITUTE(SUBSTITUTE(SUBSTITUTE(SUBSTITUTE(B6008,"S.L.",""),"SL",""),"S.A.",""),"SA","")," ",""),".",""),",",""))&amp;".com"</f>
        <v>clublanzarote.com</v>
      </c>
      <c r="L6008" s="4" t="s">
        <v>21</v>
      </c>
      <c r="M6008" s="4" t="s">
        <v>31</v>
      </c>
    </row>
    <row r="6009" customFormat="false" ht="15.75" hidden="false" customHeight="true" outlineLevel="0" collapsed="false">
      <c r="A6009" s="4" t="n">
        <v>1922</v>
      </c>
      <c r="B6009" s="4" t="s">
        <v>32864</v>
      </c>
      <c r="C6009" s="4"/>
      <c r="D6009" s="4" t="s">
        <v>32865</v>
      </c>
      <c r="E6009" s="5" t="s">
        <v>266</v>
      </c>
      <c r="F6009" s="4" t="s">
        <v>267</v>
      </c>
      <c r="G6009" s="4" t="s">
        <v>37</v>
      </c>
      <c r="H6009" s="5" t="s">
        <v>32866</v>
      </c>
      <c r="I6009" s="7" t="s">
        <v>32867</v>
      </c>
      <c r="J6009" s="5" t="n">
        <f aca="false">LEN(K6009)</f>
        <v>17</v>
      </c>
      <c r="K6009" s="6" t="s">
        <v>32868</v>
      </c>
      <c r="L6009" s="4" t="s">
        <v>31</v>
      </c>
      <c r="M6009" s="4" t="s">
        <v>32869</v>
      </c>
    </row>
    <row r="6010" customFormat="false" ht="15.75" hidden="false" customHeight="true" outlineLevel="0" collapsed="false">
      <c r="A6010" s="4" t="n">
        <v>1927</v>
      </c>
      <c r="B6010" s="4" t="s">
        <v>32870</v>
      </c>
      <c r="C6010" s="4"/>
      <c r="D6010" s="4" t="s">
        <v>32871</v>
      </c>
      <c r="E6010" s="5" t="s">
        <v>281</v>
      </c>
      <c r="F6010" s="4" t="s">
        <v>282</v>
      </c>
      <c r="G6010" s="4" t="s">
        <v>37</v>
      </c>
      <c r="H6010" s="5" t="s">
        <v>32872</v>
      </c>
      <c r="I6010" s="7" t="s">
        <v>32873</v>
      </c>
      <c r="J6010" s="5" t="n">
        <f aca="false">LEN(K6010)</f>
        <v>17</v>
      </c>
      <c r="K6010" s="6" t="s">
        <v>32874</v>
      </c>
      <c r="L6010" s="4" t="s">
        <v>57</v>
      </c>
      <c r="M6010" s="4" t="s">
        <v>6467</v>
      </c>
    </row>
    <row r="6011" customFormat="false" ht="15.75" hidden="false" customHeight="true" outlineLevel="0" collapsed="false">
      <c r="A6011" s="4" t="n">
        <v>1949</v>
      </c>
      <c r="B6011" s="4" t="s">
        <v>32875</v>
      </c>
      <c r="C6011" s="4"/>
      <c r="D6011" s="4" t="s">
        <v>32876</v>
      </c>
      <c r="E6011" s="5" t="s">
        <v>539</v>
      </c>
      <c r="F6011" s="4" t="s">
        <v>169</v>
      </c>
      <c r="G6011" s="4" t="s">
        <v>37</v>
      </c>
      <c r="H6011" s="5" t="s">
        <v>32877</v>
      </c>
      <c r="I6011" s="7" t="s">
        <v>32878</v>
      </c>
      <c r="J6011" s="5" t="n">
        <f aca="false">LEN(K6011)</f>
        <v>17</v>
      </c>
      <c r="K6011" s="6" t="s">
        <v>32879</v>
      </c>
      <c r="L6011" s="4" t="s">
        <v>21</v>
      </c>
      <c r="M6011" s="4" t="s">
        <v>6351</v>
      </c>
    </row>
    <row r="6012" customFormat="false" ht="15.75" hidden="false" customHeight="true" outlineLevel="0" collapsed="false">
      <c r="A6012" s="4" t="n">
        <v>1953</v>
      </c>
      <c r="B6012" s="4" t="s">
        <v>32880</v>
      </c>
      <c r="C6012" s="4"/>
      <c r="D6012" s="4" t="s">
        <v>32881</v>
      </c>
      <c r="E6012" s="5" t="s">
        <v>539</v>
      </c>
      <c r="F6012" s="4" t="s">
        <v>169</v>
      </c>
      <c r="G6012" s="4" t="s">
        <v>37</v>
      </c>
      <c r="H6012" s="5" t="s">
        <v>32882</v>
      </c>
      <c r="I6012" s="4" t="s">
        <v>32883</v>
      </c>
      <c r="J6012" s="5" t="n">
        <f aca="false">LEN(K6012)</f>
        <v>17</v>
      </c>
      <c r="K6012" s="6" t="s">
        <v>32884</v>
      </c>
      <c r="L6012" s="4" t="s">
        <v>31</v>
      </c>
      <c r="M6012" s="4" t="s">
        <v>31</v>
      </c>
    </row>
    <row r="6013" customFormat="false" ht="15.75" hidden="false" customHeight="true" outlineLevel="0" collapsed="false">
      <c r="A6013" s="4" t="n">
        <v>1974</v>
      </c>
      <c r="B6013" s="4" t="s">
        <v>32885</v>
      </c>
      <c r="C6013" s="4"/>
      <c r="D6013" s="4" t="s">
        <v>32886</v>
      </c>
      <c r="E6013" s="5" t="s">
        <v>3956</v>
      </c>
      <c r="F6013" s="4" t="s">
        <v>169</v>
      </c>
      <c r="G6013" s="4" t="s">
        <v>37</v>
      </c>
      <c r="H6013" s="5" t="s">
        <v>32887</v>
      </c>
      <c r="I6013" s="4" t="s">
        <v>32104</v>
      </c>
      <c r="J6013" s="5" t="n">
        <f aca="false">LEN(K6013)</f>
        <v>17</v>
      </c>
      <c r="K6013" s="6" t="s">
        <v>32105</v>
      </c>
      <c r="L6013" s="4" t="s">
        <v>637</v>
      </c>
      <c r="M6013" s="4" t="s">
        <v>31</v>
      </c>
    </row>
    <row r="6014" customFormat="false" ht="15.75" hidden="false" customHeight="true" outlineLevel="0" collapsed="false">
      <c r="A6014" s="4" t="n">
        <v>2007</v>
      </c>
      <c r="B6014" s="4" t="s">
        <v>28108</v>
      </c>
      <c r="C6014" s="4"/>
      <c r="D6014" s="4" t="s">
        <v>32888</v>
      </c>
      <c r="E6014" s="5" t="s">
        <v>760</v>
      </c>
      <c r="F6014" s="4" t="s">
        <v>439</v>
      </c>
      <c r="G6014" s="4" t="s">
        <v>37</v>
      </c>
      <c r="H6014" s="5" t="s">
        <v>28110</v>
      </c>
      <c r="I6014" s="4" t="s">
        <v>13542</v>
      </c>
      <c r="J6014" s="5" t="n">
        <f aca="false">LEN(K6014)</f>
        <v>17</v>
      </c>
      <c r="K6014" s="6" t="s">
        <v>32889</v>
      </c>
      <c r="L6014" s="4" t="s">
        <v>21</v>
      </c>
      <c r="M6014" s="4" t="s">
        <v>31</v>
      </c>
    </row>
    <row r="6015" customFormat="false" ht="15.75" hidden="false" customHeight="true" outlineLevel="0" collapsed="false">
      <c r="A6015" s="4" t="n">
        <v>2009</v>
      </c>
      <c r="B6015" s="4" t="s">
        <v>32890</v>
      </c>
      <c r="C6015" s="4"/>
      <c r="D6015" s="4" t="s">
        <v>32891</v>
      </c>
      <c r="E6015" s="5" t="s">
        <v>760</v>
      </c>
      <c r="F6015" s="4" t="s">
        <v>439</v>
      </c>
      <c r="G6015" s="4" t="s">
        <v>37</v>
      </c>
      <c r="H6015" s="5" t="s">
        <v>32892</v>
      </c>
      <c r="I6015" s="4" t="s">
        <v>13542</v>
      </c>
      <c r="J6015" s="5" t="n">
        <f aca="false">LEN(K6015)</f>
        <v>17</v>
      </c>
      <c r="K6015" s="6" t="s">
        <v>32889</v>
      </c>
      <c r="L6015" s="4" t="s">
        <v>78</v>
      </c>
      <c r="M6015" s="4" t="s">
        <v>451</v>
      </c>
    </row>
    <row r="6016" customFormat="false" ht="15.75" hidden="false" customHeight="true" outlineLevel="0" collapsed="false">
      <c r="A6016" s="4" t="n">
        <v>2021</v>
      </c>
      <c r="B6016" s="4" t="s">
        <v>32893</v>
      </c>
      <c r="C6016" s="4"/>
      <c r="D6016" s="4" t="s">
        <v>32894</v>
      </c>
      <c r="E6016" s="5" t="s">
        <v>35</v>
      </c>
      <c r="F6016" s="4" t="s">
        <v>36</v>
      </c>
      <c r="G6016" s="4" t="s">
        <v>37</v>
      </c>
      <c r="H6016" s="5" t="s">
        <v>32895</v>
      </c>
      <c r="I6016" s="4" t="s">
        <v>32896</v>
      </c>
      <c r="J6016" s="5" t="n">
        <f aca="false">LEN(K6016)</f>
        <v>17</v>
      </c>
      <c r="K6016" s="6" t="s">
        <v>32487</v>
      </c>
      <c r="L6016" s="4" t="s">
        <v>57</v>
      </c>
      <c r="M6016" s="4" t="s">
        <v>31</v>
      </c>
    </row>
    <row r="6017" customFormat="false" ht="15.75" hidden="false" customHeight="true" outlineLevel="0" collapsed="false">
      <c r="A6017" s="4" t="n">
        <v>2027</v>
      </c>
      <c r="B6017" s="4" t="s">
        <v>32483</v>
      </c>
      <c r="C6017" s="4"/>
      <c r="D6017" s="4" t="s">
        <v>32897</v>
      </c>
      <c r="E6017" s="5" t="s">
        <v>35</v>
      </c>
      <c r="F6017" s="4" t="s">
        <v>36</v>
      </c>
      <c r="G6017" s="4" t="s">
        <v>37</v>
      </c>
      <c r="H6017" s="5" t="s">
        <v>32898</v>
      </c>
      <c r="I6017" s="4" t="s">
        <v>32899</v>
      </c>
      <c r="J6017" s="5" t="n">
        <f aca="false">LEN(K6017)</f>
        <v>17</v>
      </c>
      <c r="K6017" s="6" t="s">
        <v>32487</v>
      </c>
      <c r="L6017" s="4" t="s">
        <v>637</v>
      </c>
      <c r="M6017" s="4" t="s">
        <v>31</v>
      </c>
    </row>
    <row r="6018" customFormat="false" ht="15.75" hidden="false" customHeight="true" outlineLevel="0" collapsed="false">
      <c r="A6018" s="4" t="n">
        <v>2117</v>
      </c>
      <c r="B6018" s="4" t="s">
        <v>32900</v>
      </c>
      <c r="C6018" s="4"/>
      <c r="D6018" s="4" t="s">
        <v>32901</v>
      </c>
      <c r="E6018" s="5" t="s">
        <v>1052</v>
      </c>
      <c r="F6018" s="4" t="s">
        <v>53</v>
      </c>
      <c r="G6018" s="4" t="s">
        <v>37</v>
      </c>
      <c r="H6018" s="5" t="s">
        <v>32902</v>
      </c>
      <c r="I6018" s="4" t="s">
        <v>32903</v>
      </c>
      <c r="J6018" s="5" t="n">
        <f aca="false">LEN(K6018)</f>
        <v>17</v>
      </c>
      <c r="K6018" s="6" t="str">
        <f aca="false">LOWER(SUBSTITUTE(SUBSTITUTE(SUBSTITUTE(SUBSTITUTE(SUBSTITUTE(SUBSTITUTE(SUBSTITUTE(B6018,"S.L.",""),"SL",""),"S.A.",""),"SA","")," ",""),".",""),",",""))&amp;".com"</f>
        <v>inestaylorscv.com</v>
      </c>
      <c r="L6018" s="4" t="s">
        <v>57</v>
      </c>
      <c r="M6018" s="4" t="s">
        <v>31</v>
      </c>
    </row>
    <row r="6019" customFormat="false" ht="15.75" hidden="false" customHeight="true" outlineLevel="0" collapsed="false">
      <c r="A6019" s="4" t="n">
        <v>2121</v>
      </c>
      <c r="B6019" s="4" t="s">
        <v>32904</v>
      </c>
      <c r="C6019" s="4"/>
      <c r="D6019" s="4" t="s">
        <v>32905</v>
      </c>
      <c r="E6019" s="5" t="s">
        <v>32906</v>
      </c>
      <c r="F6019" s="4" t="s">
        <v>32907</v>
      </c>
      <c r="G6019" s="4" t="s">
        <v>37</v>
      </c>
      <c r="H6019" s="5" t="s">
        <v>32908</v>
      </c>
      <c r="I6019" s="4" t="s">
        <v>32909</v>
      </c>
      <c r="J6019" s="5" t="n">
        <f aca="false">LEN(K6019)</f>
        <v>17</v>
      </c>
      <c r="K6019" s="6" t="s">
        <v>32910</v>
      </c>
      <c r="L6019" s="4" t="s">
        <v>57</v>
      </c>
      <c r="M6019" s="4" t="s">
        <v>6467</v>
      </c>
    </row>
    <row r="6020" customFormat="false" ht="15.75" hidden="false" customHeight="true" outlineLevel="0" collapsed="false">
      <c r="A6020" s="4" t="n">
        <v>2122</v>
      </c>
      <c r="B6020" s="4" t="s">
        <v>32911</v>
      </c>
      <c r="C6020" s="4"/>
      <c r="D6020" s="4" t="s">
        <v>32912</v>
      </c>
      <c r="E6020" s="5" t="s">
        <v>35</v>
      </c>
      <c r="F6020" s="4" t="s">
        <v>36</v>
      </c>
      <c r="G6020" s="4" t="s">
        <v>37</v>
      </c>
      <c r="H6020" s="5" t="s">
        <v>32913</v>
      </c>
      <c r="I6020" s="7" t="s">
        <v>32914</v>
      </c>
      <c r="J6020" s="5" t="n">
        <f aca="false">LEN(K6020)</f>
        <v>17</v>
      </c>
      <c r="K6020" s="6" t="s">
        <v>32487</v>
      </c>
      <c r="L6020" s="4" t="s">
        <v>21</v>
      </c>
      <c r="M6020" s="4" t="s">
        <v>31</v>
      </c>
    </row>
    <row r="6021" customFormat="false" ht="15.75" hidden="false" customHeight="true" outlineLevel="0" collapsed="false">
      <c r="A6021" s="4" t="n">
        <v>2127</v>
      </c>
      <c r="B6021" s="4" t="s">
        <v>32915</v>
      </c>
      <c r="C6021" s="4"/>
      <c r="D6021" s="4" t="s">
        <v>32916</v>
      </c>
      <c r="E6021" s="5" t="s">
        <v>13502</v>
      </c>
      <c r="F6021" s="4" t="s">
        <v>1047</v>
      </c>
      <c r="G6021" s="4" t="s">
        <v>37</v>
      </c>
      <c r="H6021" s="5" t="s">
        <v>32917</v>
      </c>
      <c r="I6021" s="17" t="s">
        <v>32918</v>
      </c>
      <c r="J6021" s="5" t="n">
        <f aca="false">LEN(K6021)</f>
        <v>17</v>
      </c>
      <c r="K6021" s="19" t="s">
        <v>32919</v>
      </c>
      <c r="L6021" s="4" t="s">
        <v>21</v>
      </c>
      <c r="M6021" s="4" t="s">
        <v>31</v>
      </c>
    </row>
    <row r="6022" customFormat="false" ht="15.75" hidden="false" customHeight="true" outlineLevel="0" collapsed="false">
      <c r="A6022" s="4" t="n">
        <v>2129</v>
      </c>
      <c r="B6022" s="4" t="s">
        <v>32920</v>
      </c>
      <c r="C6022" s="4"/>
      <c r="D6022" s="4" t="s">
        <v>32921</v>
      </c>
      <c r="E6022" s="5" t="s">
        <v>13029</v>
      </c>
      <c r="F6022" s="4" t="s">
        <v>267</v>
      </c>
      <c r="G6022" s="4" t="s">
        <v>37</v>
      </c>
      <c r="H6022" s="5" t="s">
        <v>32922</v>
      </c>
      <c r="I6022" s="4" t="s">
        <v>32923</v>
      </c>
      <c r="J6022" s="5" t="n">
        <f aca="false">LEN(K6022)</f>
        <v>17</v>
      </c>
      <c r="K6022" s="6" t="s">
        <v>32924</v>
      </c>
      <c r="L6022" s="4" t="s">
        <v>31</v>
      </c>
      <c r="M6022" s="4" t="s">
        <v>1016</v>
      </c>
    </row>
    <row r="6023" customFormat="false" ht="15.75" hidden="false" customHeight="true" outlineLevel="0" collapsed="false">
      <c r="A6023" s="4" t="n">
        <v>2128</v>
      </c>
      <c r="B6023" s="4" t="s">
        <v>32925</v>
      </c>
      <c r="C6023" s="4"/>
      <c r="D6023" s="4" t="s">
        <v>32926</v>
      </c>
      <c r="E6023" s="5" t="s">
        <v>32906</v>
      </c>
      <c r="F6023" s="4" t="s">
        <v>32907</v>
      </c>
      <c r="G6023" s="4" t="s">
        <v>37</v>
      </c>
      <c r="H6023" s="5" t="s">
        <v>32922</v>
      </c>
      <c r="I6023" s="4" t="s">
        <v>32927</v>
      </c>
      <c r="J6023" s="5" t="n">
        <f aca="false">LEN(K6023)</f>
        <v>17</v>
      </c>
      <c r="K6023" s="6" t="s">
        <v>32928</v>
      </c>
      <c r="L6023" s="4" t="s">
        <v>21</v>
      </c>
      <c r="M6023" s="4" t="s">
        <v>2097</v>
      </c>
    </row>
    <row r="6024" customFormat="false" ht="15.75" hidden="false" customHeight="true" outlineLevel="0" collapsed="false">
      <c r="A6024" s="4" t="n">
        <v>2139</v>
      </c>
      <c r="B6024" s="4" t="s">
        <v>32929</v>
      </c>
      <c r="C6024" s="4"/>
      <c r="D6024" s="4" t="s">
        <v>32930</v>
      </c>
      <c r="E6024" s="5" t="s">
        <v>2700</v>
      </c>
      <c r="F6024" s="4" t="s">
        <v>2701</v>
      </c>
      <c r="G6024" s="4" t="s">
        <v>37</v>
      </c>
      <c r="H6024" s="5" t="s">
        <v>32931</v>
      </c>
      <c r="I6024" s="4" t="s">
        <v>32932</v>
      </c>
      <c r="J6024" s="5" t="n">
        <f aca="false">LEN(K6024)</f>
        <v>17</v>
      </c>
      <c r="K6024" s="6" t="s">
        <v>32933</v>
      </c>
      <c r="L6024" s="4" t="s">
        <v>637</v>
      </c>
      <c r="M6024" s="4" t="s">
        <v>996</v>
      </c>
    </row>
    <row r="6025" customFormat="false" ht="15.75" hidden="false" customHeight="true" outlineLevel="0" collapsed="false">
      <c r="A6025" s="4" t="n">
        <v>2156</v>
      </c>
      <c r="B6025" s="4" t="s">
        <v>32934</v>
      </c>
      <c r="C6025" s="4"/>
      <c r="D6025" s="4" t="s">
        <v>32935</v>
      </c>
      <c r="E6025" s="5" t="s">
        <v>3956</v>
      </c>
      <c r="F6025" s="4" t="s">
        <v>169</v>
      </c>
      <c r="G6025" s="4" t="s">
        <v>37</v>
      </c>
      <c r="H6025" s="5" t="s">
        <v>32936</v>
      </c>
      <c r="I6025" s="4" t="s">
        <v>32937</v>
      </c>
      <c r="J6025" s="5" t="n">
        <f aca="false">LEN(K6025)</f>
        <v>17</v>
      </c>
      <c r="K6025" s="6" t="s">
        <v>32938</v>
      </c>
      <c r="L6025" s="4" t="s">
        <v>57</v>
      </c>
      <c r="M6025" s="4" t="s">
        <v>31</v>
      </c>
    </row>
    <row r="6026" customFormat="false" ht="15.75" hidden="false" customHeight="true" outlineLevel="0" collapsed="false">
      <c r="A6026" s="4" t="n">
        <v>2164</v>
      </c>
      <c r="B6026" s="4" t="s">
        <v>32939</v>
      </c>
      <c r="C6026" s="4"/>
      <c r="D6026" s="4" t="s">
        <v>32940</v>
      </c>
      <c r="E6026" s="5" t="s">
        <v>3956</v>
      </c>
      <c r="F6026" s="4" t="s">
        <v>169</v>
      </c>
      <c r="G6026" s="4" t="s">
        <v>37</v>
      </c>
      <c r="H6026" s="5" t="s">
        <v>32941</v>
      </c>
      <c r="I6026" s="4" t="s">
        <v>32942</v>
      </c>
      <c r="J6026" s="5" t="n">
        <f aca="false">LEN(K6026)</f>
        <v>17</v>
      </c>
      <c r="K6026" s="6" t="s">
        <v>32943</v>
      </c>
      <c r="L6026" s="4" t="s">
        <v>21</v>
      </c>
      <c r="M6026" s="4" t="s">
        <v>32944</v>
      </c>
    </row>
    <row r="6027" customFormat="false" ht="15.75" hidden="false" customHeight="true" outlineLevel="0" collapsed="false">
      <c r="A6027" s="4" t="n">
        <v>2184</v>
      </c>
      <c r="B6027" s="4" t="s">
        <v>32945</v>
      </c>
      <c r="C6027" s="4" t="s">
        <v>32946</v>
      </c>
      <c r="D6027" s="4" t="s">
        <v>32947</v>
      </c>
      <c r="E6027" s="5" t="s">
        <v>5944</v>
      </c>
      <c r="F6027" s="4" t="s">
        <v>138</v>
      </c>
      <c r="G6027" s="4" t="s">
        <v>138</v>
      </c>
      <c r="H6027" s="5" t="s">
        <v>32948</v>
      </c>
      <c r="I6027" s="4" t="s">
        <v>32949</v>
      </c>
      <c r="J6027" s="5" t="n">
        <f aca="false">LEN(K6027)</f>
        <v>17</v>
      </c>
      <c r="K6027" s="6" t="s">
        <v>32950</v>
      </c>
      <c r="L6027" s="4" t="s">
        <v>21</v>
      </c>
      <c r="M6027" s="4" t="s">
        <v>31</v>
      </c>
    </row>
    <row r="6028" customFormat="false" ht="15.75" hidden="false" customHeight="true" outlineLevel="0" collapsed="false">
      <c r="A6028" s="4" t="n">
        <v>2194</v>
      </c>
      <c r="B6028" s="4" t="s">
        <v>32951</v>
      </c>
      <c r="C6028" s="4" t="s">
        <v>32952</v>
      </c>
      <c r="D6028" s="4" t="s">
        <v>32953</v>
      </c>
      <c r="E6028" s="5" t="s">
        <v>8951</v>
      </c>
      <c r="F6028" s="4" t="s">
        <v>138</v>
      </c>
      <c r="G6028" s="4" t="s">
        <v>138</v>
      </c>
      <c r="H6028" s="5" t="s">
        <v>32954</v>
      </c>
      <c r="I6028" s="4" t="s">
        <v>32955</v>
      </c>
      <c r="J6028" s="5" t="n">
        <f aca="false">LEN(K6028)</f>
        <v>17</v>
      </c>
      <c r="K6028" s="6" t="s">
        <v>32956</v>
      </c>
      <c r="L6028" s="4" t="s">
        <v>31</v>
      </c>
      <c r="M6028" s="4" t="s">
        <v>577</v>
      </c>
    </row>
    <row r="6029" customFormat="false" ht="15.75" hidden="false" customHeight="true" outlineLevel="0" collapsed="false">
      <c r="A6029" s="4" t="n">
        <v>2200</v>
      </c>
      <c r="B6029" s="4" t="s">
        <v>32957</v>
      </c>
      <c r="C6029" s="4" t="s">
        <v>32958</v>
      </c>
      <c r="D6029" s="4" t="s">
        <v>32959</v>
      </c>
      <c r="E6029" s="5" t="s">
        <v>802</v>
      </c>
      <c r="F6029" s="4" t="s">
        <v>138</v>
      </c>
      <c r="G6029" s="4" t="s">
        <v>138</v>
      </c>
      <c r="H6029" s="5" t="s">
        <v>32960</v>
      </c>
      <c r="I6029" s="4" t="s">
        <v>32961</v>
      </c>
      <c r="J6029" s="5" t="n">
        <f aca="false">LEN(K6029)</f>
        <v>17</v>
      </c>
      <c r="K6029" s="6" t="s">
        <v>32145</v>
      </c>
      <c r="L6029" s="4" t="s">
        <v>21</v>
      </c>
      <c r="M6029" s="4" t="s">
        <v>4577</v>
      </c>
    </row>
    <row r="6030" customFormat="false" ht="15.75" hidden="false" customHeight="true" outlineLevel="0" collapsed="false">
      <c r="A6030" s="4" t="n">
        <v>2205</v>
      </c>
      <c r="B6030" s="4" t="s">
        <v>32962</v>
      </c>
      <c r="C6030" s="4" t="s">
        <v>32963</v>
      </c>
      <c r="D6030" s="4" t="s">
        <v>32964</v>
      </c>
      <c r="E6030" s="5" t="s">
        <v>13741</v>
      </c>
      <c r="F6030" s="4" t="s">
        <v>3989</v>
      </c>
      <c r="G6030" s="4" t="s">
        <v>138</v>
      </c>
      <c r="H6030" s="5" t="s">
        <v>32965</v>
      </c>
      <c r="I6030" s="4" t="s">
        <v>32966</v>
      </c>
      <c r="J6030" s="5" t="n">
        <f aca="false">LEN(K6030)</f>
        <v>17</v>
      </c>
      <c r="K6030" s="6" t="s">
        <v>32967</v>
      </c>
      <c r="L6030" s="4" t="s">
        <v>31</v>
      </c>
      <c r="M6030" s="4" t="s">
        <v>680</v>
      </c>
    </row>
    <row r="6031" customFormat="false" ht="15.75" hidden="false" customHeight="true" outlineLevel="0" collapsed="false">
      <c r="A6031" s="4" t="n">
        <v>2208</v>
      </c>
      <c r="B6031" s="4" t="s">
        <v>32968</v>
      </c>
      <c r="C6031" s="4" t="s">
        <v>32969</v>
      </c>
      <c r="D6031" s="4" t="s">
        <v>32970</v>
      </c>
      <c r="E6031" s="5" t="s">
        <v>19348</v>
      </c>
      <c r="F6031" s="4" t="s">
        <v>19349</v>
      </c>
      <c r="G6031" s="4" t="s">
        <v>138</v>
      </c>
      <c r="H6031" s="5" t="s">
        <v>32971</v>
      </c>
      <c r="I6031" s="4" t="s">
        <v>32972</v>
      </c>
      <c r="J6031" s="5" t="n">
        <f aca="false">LEN(K6031)</f>
        <v>17</v>
      </c>
      <c r="K6031" s="6" t="s">
        <v>32151</v>
      </c>
      <c r="L6031" s="4" t="s">
        <v>57</v>
      </c>
      <c r="M6031" s="4" t="s">
        <v>7964</v>
      </c>
    </row>
    <row r="6032" customFormat="false" ht="15.75" hidden="false" customHeight="true" outlineLevel="0" collapsed="false">
      <c r="A6032" s="4" t="n">
        <v>2218</v>
      </c>
      <c r="B6032" s="4" t="s">
        <v>32973</v>
      </c>
      <c r="C6032" s="4" t="s">
        <v>32974</v>
      </c>
      <c r="D6032" s="4" t="s">
        <v>32975</v>
      </c>
      <c r="E6032" s="5" t="s">
        <v>484</v>
      </c>
      <c r="F6032" s="4" t="s">
        <v>138</v>
      </c>
      <c r="G6032" s="4" t="s">
        <v>138</v>
      </c>
      <c r="H6032" s="5" t="s">
        <v>32976</v>
      </c>
      <c r="I6032" s="4" t="s">
        <v>32977</v>
      </c>
      <c r="J6032" s="5" t="n">
        <f aca="false">LEN(K6032)</f>
        <v>17</v>
      </c>
      <c r="K6032" s="6" t="s">
        <v>32978</v>
      </c>
      <c r="L6032" s="4" t="s">
        <v>637</v>
      </c>
      <c r="M6032" s="4" t="s">
        <v>680</v>
      </c>
    </row>
    <row r="6033" customFormat="false" ht="15.75" hidden="false" customHeight="true" outlineLevel="0" collapsed="false">
      <c r="A6033" s="4" t="n">
        <v>2247</v>
      </c>
      <c r="B6033" s="4" t="s">
        <v>32979</v>
      </c>
      <c r="C6033" s="4" t="s">
        <v>32980</v>
      </c>
      <c r="D6033" s="4" t="s">
        <v>32981</v>
      </c>
      <c r="E6033" s="5" t="s">
        <v>2720</v>
      </c>
      <c r="F6033" s="4" t="s">
        <v>138</v>
      </c>
      <c r="G6033" s="4" t="s">
        <v>138</v>
      </c>
      <c r="H6033" s="5" t="s">
        <v>32982</v>
      </c>
      <c r="I6033" s="4" t="s">
        <v>32983</v>
      </c>
      <c r="J6033" s="5" t="n">
        <f aca="false">LEN(K6033)</f>
        <v>17</v>
      </c>
      <c r="K6033" s="6" t="s">
        <v>32984</v>
      </c>
      <c r="L6033" s="4" t="s">
        <v>21</v>
      </c>
      <c r="M6033" s="4" t="s">
        <v>502</v>
      </c>
    </row>
    <row r="6034" customFormat="false" ht="15.75" hidden="false" customHeight="true" outlineLevel="0" collapsed="false">
      <c r="A6034" s="4" t="n">
        <v>2250</v>
      </c>
      <c r="B6034" s="4" t="s">
        <v>32985</v>
      </c>
      <c r="C6034" s="4" t="s">
        <v>2707</v>
      </c>
      <c r="D6034" s="4" t="s">
        <v>2708</v>
      </c>
      <c r="E6034" s="5" t="s">
        <v>2709</v>
      </c>
      <c r="F6034" s="4" t="s">
        <v>138</v>
      </c>
      <c r="G6034" s="4" t="s">
        <v>138</v>
      </c>
      <c r="H6034" s="5" t="s">
        <v>32986</v>
      </c>
      <c r="I6034" s="4" t="s">
        <v>32987</v>
      </c>
      <c r="J6034" s="5" t="n">
        <f aca="false">LEN(K6034)</f>
        <v>17</v>
      </c>
      <c r="K6034" s="6" t="s">
        <v>32988</v>
      </c>
      <c r="L6034" s="4" t="s">
        <v>66</v>
      </c>
      <c r="M6034" s="4" t="s">
        <v>4901</v>
      </c>
    </row>
    <row r="6035" customFormat="false" ht="15.75" hidden="false" customHeight="true" outlineLevel="0" collapsed="false">
      <c r="A6035" s="4" t="n">
        <v>2295</v>
      </c>
      <c r="B6035" s="4" t="s">
        <v>32989</v>
      </c>
      <c r="C6035" s="4" t="s">
        <v>32990</v>
      </c>
      <c r="D6035" s="4" t="s">
        <v>32991</v>
      </c>
      <c r="E6035" s="5" t="s">
        <v>13637</v>
      </c>
      <c r="F6035" s="4" t="s">
        <v>138</v>
      </c>
      <c r="G6035" s="4" t="s">
        <v>138</v>
      </c>
      <c r="H6035" s="5" t="s">
        <v>32992</v>
      </c>
      <c r="I6035" s="4" t="s">
        <v>32993</v>
      </c>
      <c r="J6035" s="5" t="n">
        <f aca="false">LEN(K6035)</f>
        <v>17</v>
      </c>
      <c r="K6035" s="6" t="s">
        <v>32994</v>
      </c>
      <c r="L6035" s="4" t="s">
        <v>31</v>
      </c>
      <c r="M6035" s="4" t="s">
        <v>918</v>
      </c>
    </row>
    <row r="6036" customFormat="false" ht="15.75" hidden="false" customHeight="true" outlineLevel="0" collapsed="false">
      <c r="A6036" s="4" t="n">
        <v>2298</v>
      </c>
      <c r="B6036" s="4" t="s">
        <v>32995</v>
      </c>
      <c r="C6036" s="4" t="s">
        <v>32996</v>
      </c>
      <c r="D6036" s="4" t="s">
        <v>32997</v>
      </c>
      <c r="E6036" s="5" t="s">
        <v>2720</v>
      </c>
      <c r="F6036" s="4" t="s">
        <v>138</v>
      </c>
      <c r="G6036" s="4" t="s">
        <v>138</v>
      </c>
      <c r="H6036" s="5" t="s">
        <v>32998</v>
      </c>
      <c r="I6036" s="7" t="s">
        <v>32999</v>
      </c>
      <c r="J6036" s="5" t="n">
        <f aca="false">LEN(K6036)</f>
        <v>17</v>
      </c>
      <c r="K6036" s="6" t="s">
        <v>33000</v>
      </c>
      <c r="L6036" s="4" t="s">
        <v>31</v>
      </c>
      <c r="M6036" s="4" t="s">
        <v>4122</v>
      </c>
    </row>
    <row r="6037" customFormat="false" ht="15.75" hidden="false" customHeight="true" outlineLevel="0" collapsed="false">
      <c r="A6037" s="4" t="n">
        <v>2324</v>
      </c>
      <c r="B6037" s="4" t="s">
        <v>33001</v>
      </c>
      <c r="C6037" s="4"/>
      <c r="D6037" s="4" t="s">
        <v>33002</v>
      </c>
      <c r="E6037" s="5" t="s">
        <v>5958</v>
      </c>
      <c r="F6037" s="4" t="s">
        <v>138</v>
      </c>
      <c r="G6037" s="4" t="s">
        <v>138</v>
      </c>
      <c r="H6037" s="5" t="s">
        <v>33003</v>
      </c>
      <c r="I6037" s="4" t="s">
        <v>33004</v>
      </c>
      <c r="J6037" s="5" t="n">
        <f aca="false">LEN(K6037)</f>
        <v>17</v>
      </c>
      <c r="K6037" s="6" t="str">
        <f aca="false">LOWER(SUBSTITUTE(SUBSTITUTE(SUBSTITUTE(SUBSTITUTE(SUBSTITUTE(SUBSTITUTE(SUBSTITUTE(B6037,"S.L.",""),"SL",""),"S.A.",""),"SA","")," ",""),".",""),",",""))&amp;".com"</f>
        <v>evergreen2000.com</v>
      </c>
      <c r="L6037" s="4" t="s">
        <v>21</v>
      </c>
      <c r="M6037" s="4" t="s">
        <v>31</v>
      </c>
    </row>
    <row r="6038" customFormat="false" ht="15.75" hidden="false" customHeight="true" outlineLevel="0" collapsed="false">
      <c r="A6038" s="4" t="n">
        <v>2332</v>
      </c>
      <c r="B6038" s="4" t="s">
        <v>33005</v>
      </c>
      <c r="C6038" s="4" t="s">
        <v>33006</v>
      </c>
      <c r="D6038" s="4" t="s">
        <v>33007</v>
      </c>
      <c r="E6038" s="5" t="s">
        <v>5944</v>
      </c>
      <c r="F6038" s="4" t="s">
        <v>138</v>
      </c>
      <c r="G6038" s="4" t="s">
        <v>138</v>
      </c>
      <c r="H6038" s="5" t="s">
        <v>33008</v>
      </c>
      <c r="I6038" s="4" t="s">
        <v>33009</v>
      </c>
      <c r="J6038" s="5" t="n">
        <f aca="false">LEN(K6038)</f>
        <v>17</v>
      </c>
      <c r="K6038" s="6" t="s">
        <v>33010</v>
      </c>
      <c r="L6038" s="4" t="s">
        <v>637</v>
      </c>
      <c r="M6038" s="4" t="s">
        <v>419</v>
      </c>
    </row>
    <row r="6039" customFormat="false" ht="15.75" hidden="false" customHeight="true" outlineLevel="0" collapsed="false">
      <c r="A6039" s="4" t="n">
        <v>2371</v>
      </c>
      <c r="B6039" s="4" t="s">
        <v>33011</v>
      </c>
      <c r="C6039" s="4" t="s">
        <v>33012</v>
      </c>
      <c r="D6039" s="4" t="s">
        <v>33013</v>
      </c>
      <c r="E6039" s="5" t="s">
        <v>5944</v>
      </c>
      <c r="F6039" s="4" t="s">
        <v>138</v>
      </c>
      <c r="G6039" s="4" t="s">
        <v>138</v>
      </c>
      <c r="H6039" s="5" t="s">
        <v>33014</v>
      </c>
      <c r="I6039" s="7" t="s">
        <v>33015</v>
      </c>
      <c r="J6039" s="5" t="n">
        <f aca="false">LEN(K6039)</f>
        <v>17</v>
      </c>
      <c r="K6039" s="6" t="s">
        <v>33016</v>
      </c>
      <c r="L6039" s="4" t="s">
        <v>21</v>
      </c>
      <c r="M6039" s="4" t="s">
        <v>11460</v>
      </c>
    </row>
    <row r="6040" customFormat="false" ht="15.75" hidden="false" customHeight="true" outlineLevel="0" collapsed="false">
      <c r="A6040" s="4" t="n">
        <v>2413</v>
      </c>
      <c r="B6040" s="4" t="s">
        <v>33017</v>
      </c>
      <c r="C6040" s="4" t="s">
        <v>33018</v>
      </c>
      <c r="D6040" s="4" t="s">
        <v>33019</v>
      </c>
      <c r="E6040" s="5" t="s">
        <v>213</v>
      </c>
      <c r="F6040" s="4" t="s">
        <v>138</v>
      </c>
      <c r="G6040" s="4" t="s">
        <v>138</v>
      </c>
      <c r="H6040" s="5" t="s">
        <v>33020</v>
      </c>
      <c r="I6040" s="4" t="s">
        <v>33021</v>
      </c>
      <c r="J6040" s="5" t="n">
        <f aca="false">LEN(K6040)</f>
        <v>17</v>
      </c>
      <c r="K6040" s="6" t="s">
        <v>33022</v>
      </c>
      <c r="L6040" s="4" t="s">
        <v>21</v>
      </c>
      <c r="M6040" s="4" t="s">
        <v>924</v>
      </c>
    </row>
    <row r="6041" customFormat="false" ht="15.75" hidden="false" customHeight="true" outlineLevel="0" collapsed="false">
      <c r="A6041" s="4" t="n">
        <v>2417</v>
      </c>
      <c r="B6041" s="4" t="s">
        <v>33023</v>
      </c>
      <c r="C6041" s="4" t="s">
        <v>33024</v>
      </c>
      <c r="D6041" s="4" t="s">
        <v>33025</v>
      </c>
      <c r="E6041" s="5" t="s">
        <v>213</v>
      </c>
      <c r="F6041" s="4" t="s">
        <v>138</v>
      </c>
      <c r="G6041" s="4" t="s">
        <v>138</v>
      </c>
      <c r="H6041" s="5" t="s">
        <v>33026</v>
      </c>
      <c r="I6041" s="4" t="s">
        <v>33027</v>
      </c>
      <c r="J6041" s="5" t="n">
        <f aca="false">LEN(K6041)</f>
        <v>17</v>
      </c>
      <c r="K6041" s="6" t="s">
        <v>33028</v>
      </c>
      <c r="L6041" s="4" t="s">
        <v>57</v>
      </c>
      <c r="M6041" s="4" t="s">
        <v>2321</v>
      </c>
    </row>
    <row r="6042" customFormat="false" ht="15.75" hidden="false" customHeight="true" outlineLevel="0" collapsed="false">
      <c r="A6042" s="4" t="n">
        <v>2432</v>
      </c>
      <c r="B6042" s="4" t="s">
        <v>33029</v>
      </c>
      <c r="C6042" s="4" t="s">
        <v>33030</v>
      </c>
      <c r="D6042" s="4" t="s">
        <v>33031</v>
      </c>
      <c r="E6042" s="5" t="s">
        <v>1703</v>
      </c>
      <c r="F6042" s="4" t="s">
        <v>138</v>
      </c>
      <c r="G6042" s="4" t="s">
        <v>138</v>
      </c>
      <c r="H6042" s="5" t="s">
        <v>33032</v>
      </c>
      <c r="I6042" s="4" t="s">
        <v>8121</v>
      </c>
      <c r="J6042" s="5" t="n">
        <f aca="false">LEN(K6042)</f>
        <v>17</v>
      </c>
      <c r="K6042" s="6" t="s">
        <v>33033</v>
      </c>
      <c r="L6042" s="4" t="s">
        <v>21</v>
      </c>
      <c r="M6042" s="4" t="s">
        <v>2768</v>
      </c>
    </row>
    <row r="6043" customFormat="false" ht="15.75" hidden="false" customHeight="true" outlineLevel="0" collapsed="false">
      <c r="A6043" s="4" t="n">
        <v>2433</v>
      </c>
      <c r="B6043" s="4" t="s">
        <v>33029</v>
      </c>
      <c r="C6043" s="4" t="s">
        <v>33030</v>
      </c>
      <c r="D6043" s="4" t="s">
        <v>33034</v>
      </c>
      <c r="E6043" s="5" t="s">
        <v>1703</v>
      </c>
      <c r="F6043" s="4" t="s">
        <v>138</v>
      </c>
      <c r="G6043" s="4" t="s">
        <v>138</v>
      </c>
      <c r="H6043" s="5" t="s">
        <v>33032</v>
      </c>
      <c r="I6043" s="4" t="s">
        <v>8121</v>
      </c>
      <c r="J6043" s="5" t="n">
        <f aca="false">LEN(K6043)</f>
        <v>17</v>
      </c>
      <c r="K6043" s="6" t="s">
        <v>33033</v>
      </c>
      <c r="L6043" s="4" t="s">
        <v>78</v>
      </c>
      <c r="M6043" s="4" t="s">
        <v>2768</v>
      </c>
    </row>
    <row r="6044" customFormat="false" ht="15.75" hidden="false" customHeight="true" outlineLevel="0" collapsed="false">
      <c r="A6044" s="4" t="n">
        <v>2451</v>
      </c>
      <c r="B6044" s="4" t="s">
        <v>33035</v>
      </c>
      <c r="C6044" s="4" t="s">
        <v>33036</v>
      </c>
      <c r="D6044" s="4" t="s">
        <v>33037</v>
      </c>
      <c r="E6044" s="5" t="s">
        <v>1867</v>
      </c>
      <c r="F6044" s="4" t="s">
        <v>138</v>
      </c>
      <c r="G6044" s="4" t="s">
        <v>138</v>
      </c>
      <c r="H6044" s="5" t="s">
        <v>33038</v>
      </c>
      <c r="I6044" s="4" t="s">
        <v>33039</v>
      </c>
      <c r="J6044" s="5" t="n">
        <f aca="false">LEN(K6044)</f>
        <v>17</v>
      </c>
      <c r="K6044" s="6" t="s">
        <v>33040</v>
      </c>
      <c r="L6044" s="4" t="s">
        <v>78</v>
      </c>
      <c r="M6044" s="4" t="s">
        <v>3203</v>
      </c>
    </row>
    <row r="6045" customFormat="false" ht="15.75" hidden="false" customHeight="true" outlineLevel="0" collapsed="false">
      <c r="A6045" s="4" t="n">
        <v>2461</v>
      </c>
      <c r="B6045" s="4" t="s">
        <v>33041</v>
      </c>
      <c r="C6045" s="4" t="s">
        <v>33042</v>
      </c>
      <c r="D6045" s="4" t="s">
        <v>33043</v>
      </c>
      <c r="E6045" s="5" t="s">
        <v>3334</v>
      </c>
      <c r="F6045" s="4" t="s">
        <v>138</v>
      </c>
      <c r="G6045" s="4" t="s">
        <v>138</v>
      </c>
      <c r="H6045" s="5" t="s">
        <v>33044</v>
      </c>
      <c r="I6045" s="4" t="s">
        <v>33039</v>
      </c>
      <c r="J6045" s="5" t="n">
        <f aca="false">LEN(K6045)</f>
        <v>17</v>
      </c>
      <c r="K6045" s="6" t="s">
        <v>33045</v>
      </c>
      <c r="L6045" s="4" t="s">
        <v>21</v>
      </c>
      <c r="M6045" s="4" t="s">
        <v>2167</v>
      </c>
    </row>
    <row r="6046" customFormat="false" ht="15.75" hidden="false" customHeight="true" outlineLevel="0" collapsed="false">
      <c r="A6046" s="4" t="n">
        <v>2487</v>
      </c>
      <c r="B6046" s="4" t="s">
        <v>33046</v>
      </c>
      <c r="C6046" s="4" t="s">
        <v>33047</v>
      </c>
      <c r="D6046" s="4" t="s">
        <v>33048</v>
      </c>
      <c r="E6046" s="5" t="s">
        <v>2399</v>
      </c>
      <c r="F6046" s="4" t="s">
        <v>138</v>
      </c>
      <c r="G6046" s="4" t="s">
        <v>138</v>
      </c>
      <c r="H6046" s="5" t="s">
        <v>33049</v>
      </c>
      <c r="I6046" s="4" t="s">
        <v>33050</v>
      </c>
      <c r="J6046" s="5" t="n">
        <f aca="false">LEN(K6046)</f>
        <v>17</v>
      </c>
      <c r="K6046" s="6" t="s">
        <v>33051</v>
      </c>
      <c r="L6046" s="4" t="s">
        <v>57</v>
      </c>
      <c r="M6046" s="4" t="s">
        <v>4855</v>
      </c>
    </row>
    <row r="6047" customFormat="false" ht="15.75" hidden="false" customHeight="true" outlineLevel="0" collapsed="false">
      <c r="A6047" s="4" t="n">
        <v>2495</v>
      </c>
      <c r="B6047" s="4" t="s">
        <v>33052</v>
      </c>
      <c r="C6047" s="4" t="s">
        <v>33053</v>
      </c>
      <c r="D6047" s="4" t="s">
        <v>33054</v>
      </c>
      <c r="E6047" s="5" t="s">
        <v>802</v>
      </c>
      <c r="F6047" s="4" t="s">
        <v>138</v>
      </c>
      <c r="G6047" s="4" t="s">
        <v>138</v>
      </c>
      <c r="H6047" s="5" t="s">
        <v>33055</v>
      </c>
      <c r="I6047" s="4" t="s">
        <v>33056</v>
      </c>
      <c r="J6047" s="5" t="n">
        <f aca="false">LEN(K6047)</f>
        <v>17</v>
      </c>
      <c r="K6047" s="6" t="s">
        <v>32145</v>
      </c>
      <c r="L6047" s="4" t="s">
        <v>78</v>
      </c>
      <c r="M6047" s="4" t="s">
        <v>4517</v>
      </c>
    </row>
    <row r="6048" customFormat="false" ht="15.75" hidden="false" customHeight="true" outlineLevel="0" collapsed="false">
      <c r="A6048" s="4" t="n">
        <v>2518</v>
      </c>
      <c r="B6048" s="4" t="s">
        <v>2940</v>
      </c>
      <c r="C6048" s="4" t="s">
        <v>33057</v>
      </c>
      <c r="D6048" s="4" t="s">
        <v>33058</v>
      </c>
      <c r="E6048" s="5" t="s">
        <v>213</v>
      </c>
      <c r="F6048" s="4" t="s">
        <v>138</v>
      </c>
      <c r="G6048" s="4" t="s">
        <v>138</v>
      </c>
      <c r="H6048" s="5" t="s">
        <v>33059</v>
      </c>
      <c r="I6048" s="4" t="s">
        <v>33060</v>
      </c>
      <c r="J6048" s="5" t="n">
        <f aca="false">LEN(K6048)</f>
        <v>17</v>
      </c>
      <c r="K6048" s="6" t="s">
        <v>33061</v>
      </c>
      <c r="L6048" s="4" t="s">
        <v>78</v>
      </c>
      <c r="M6048" s="4" t="s">
        <v>3470</v>
      </c>
    </row>
    <row r="6049" customFormat="false" ht="15.75" hidden="false" customHeight="true" outlineLevel="0" collapsed="false">
      <c r="A6049" s="4" t="n">
        <v>2519</v>
      </c>
      <c r="B6049" s="4" t="s">
        <v>33062</v>
      </c>
      <c r="C6049" s="4" t="s">
        <v>33063</v>
      </c>
      <c r="D6049" s="4" t="s">
        <v>33064</v>
      </c>
      <c r="E6049" s="5" t="s">
        <v>927</v>
      </c>
      <c r="F6049" s="4" t="s">
        <v>138</v>
      </c>
      <c r="G6049" s="4" t="s">
        <v>138</v>
      </c>
      <c r="H6049" s="5" t="s">
        <v>33065</v>
      </c>
      <c r="I6049" s="4" t="s">
        <v>33066</v>
      </c>
      <c r="J6049" s="5" t="n">
        <f aca="false">LEN(K6049)</f>
        <v>17</v>
      </c>
      <c r="K6049" s="6" t="s">
        <v>33067</v>
      </c>
      <c r="L6049" s="4" t="s">
        <v>21</v>
      </c>
      <c r="M6049" s="4" t="s">
        <v>779</v>
      </c>
    </row>
    <row r="6050" customFormat="false" ht="15.75" hidden="false" customHeight="true" outlineLevel="0" collapsed="false">
      <c r="A6050" s="4" t="n">
        <v>2552</v>
      </c>
      <c r="B6050" s="4" t="s">
        <v>33068</v>
      </c>
      <c r="C6050" s="4" t="s">
        <v>33069</v>
      </c>
      <c r="D6050" s="4" t="s">
        <v>33070</v>
      </c>
      <c r="E6050" s="5" t="s">
        <v>4828</v>
      </c>
      <c r="F6050" s="4" t="s">
        <v>138</v>
      </c>
      <c r="G6050" s="4" t="s">
        <v>138</v>
      </c>
      <c r="H6050" s="5" t="s">
        <v>33071</v>
      </c>
      <c r="I6050" s="4" t="s">
        <v>33072</v>
      </c>
      <c r="J6050" s="5" t="n">
        <f aca="false">LEN(K6050)</f>
        <v>17</v>
      </c>
      <c r="K6050" s="6" t="s">
        <v>33073</v>
      </c>
      <c r="L6050" s="4" t="s">
        <v>21</v>
      </c>
      <c r="M6050" s="4" t="s">
        <v>695</v>
      </c>
    </row>
    <row r="6051" customFormat="false" ht="15.75" hidden="false" customHeight="true" outlineLevel="0" collapsed="false">
      <c r="A6051" s="4" t="n">
        <v>2555</v>
      </c>
      <c r="B6051" s="4" t="s">
        <v>33074</v>
      </c>
      <c r="C6051" s="4" t="s">
        <v>33075</v>
      </c>
      <c r="D6051" s="4" t="s">
        <v>33076</v>
      </c>
      <c r="E6051" s="5" t="s">
        <v>8951</v>
      </c>
      <c r="F6051" s="4" t="s">
        <v>138</v>
      </c>
      <c r="G6051" s="4" t="s">
        <v>138</v>
      </c>
      <c r="H6051" s="5" t="s">
        <v>33077</v>
      </c>
      <c r="I6051" s="4" t="s">
        <v>33078</v>
      </c>
      <c r="J6051" s="5" t="n">
        <f aca="false">LEN(K6051)</f>
        <v>17</v>
      </c>
      <c r="K6051" s="6" t="s">
        <v>33079</v>
      </c>
      <c r="L6051" s="4" t="s">
        <v>21</v>
      </c>
      <c r="M6051" s="4" t="s">
        <v>2082</v>
      </c>
    </row>
    <row r="6052" customFormat="false" ht="15.75" hidden="false" customHeight="true" outlineLevel="0" collapsed="false">
      <c r="A6052" s="4" t="n">
        <v>2568</v>
      </c>
      <c r="B6052" s="4" t="s">
        <v>33080</v>
      </c>
      <c r="C6052" s="4" t="s">
        <v>33081</v>
      </c>
      <c r="D6052" s="4" t="s">
        <v>33082</v>
      </c>
      <c r="E6052" s="5" t="s">
        <v>5958</v>
      </c>
      <c r="F6052" s="4" t="s">
        <v>138</v>
      </c>
      <c r="G6052" s="4" t="s">
        <v>138</v>
      </c>
      <c r="H6052" s="5" t="s">
        <v>33083</v>
      </c>
      <c r="I6052" s="4" t="s">
        <v>33084</v>
      </c>
      <c r="J6052" s="5" t="n">
        <f aca="false">LEN(K6052)</f>
        <v>17</v>
      </c>
      <c r="K6052" s="6" t="s">
        <v>33073</v>
      </c>
      <c r="L6052" s="4" t="s">
        <v>637</v>
      </c>
      <c r="M6052" s="4" t="s">
        <v>924</v>
      </c>
    </row>
    <row r="6053" customFormat="false" ht="15.75" hidden="false" customHeight="true" outlineLevel="0" collapsed="false">
      <c r="A6053" s="4" t="n">
        <v>2586</v>
      </c>
      <c r="B6053" s="4" t="s">
        <v>33085</v>
      </c>
      <c r="C6053" s="4"/>
      <c r="D6053" s="4" t="s">
        <v>33086</v>
      </c>
      <c r="E6053" s="5" t="s">
        <v>1190</v>
      </c>
      <c r="F6053" s="4" t="s">
        <v>138</v>
      </c>
      <c r="G6053" s="4" t="s">
        <v>138</v>
      </c>
      <c r="H6053" s="5" t="s">
        <v>33087</v>
      </c>
      <c r="I6053" s="7" t="s">
        <v>33050</v>
      </c>
      <c r="J6053" s="5" t="n">
        <f aca="false">LEN(K6053)</f>
        <v>17</v>
      </c>
      <c r="K6053" s="6" t="s">
        <v>33051</v>
      </c>
      <c r="L6053" s="4" t="s">
        <v>1679</v>
      </c>
      <c r="M6053" s="4" t="s">
        <v>31</v>
      </c>
    </row>
    <row r="6054" customFormat="false" ht="15.75" hidden="false" customHeight="true" outlineLevel="0" collapsed="false">
      <c r="A6054" s="4" t="n">
        <v>2587</v>
      </c>
      <c r="B6054" s="4" t="s">
        <v>33088</v>
      </c>
      <c r="C6054" s="4" t="s">
        <v>33089</v>
      </c>
      <c r="D6054" s="4" t="s">
        <v>33090</v>
      </c>
      <c r="E6054" s="5" t="s">
        <v>3339</v>
      </c>
      <c r="F6054" s="4" t="s">
        <v>138</v>
      </c>
      <c r="G6054" s="4" t="s">
        <v>138</v>
      </c>
      <c r="H6054" s="5" t="s">
        <v>33091</v>
      </c>
      <c r="I6054" s="4" t="s">
        <v>33092</v>
      </c>
      <c r="J6054" s="5" t="n">
        <f aca="false">LEN(K6054)</f>
        <v>17</v>
      </c>
      <c r="K6054" s="10" t="s">
        <v>33093</v>
      </c>
      <c r="L6054" s="4" t="s">
        <v>21</v>
      </c>
      <c r="M6054" s="4" t="s">
        <v>5765</v>
      </c>
    </row>
    <row r="6055" customFormat="false" ht="15.75" hidden="false" customHeight="true" outlineLevel="0" collapsed="false">
      <c r="A6055" s="4" t="n">
        <v>2588</v>
      </c>
      <c r="B6055" s="4" t="s">
        <v>33094</v>
      </c>
      <c r="C6055" s="4"/>
      <c r="D6055" s="4" t="s">
        <v>33095</v>
      </c>
      <c r="E6055" s="5" t="s">
        <v>1190</v>
      </c>
      <c r="F6055" s="4" t="s">
        <v>138</v>
      </c>
      <c r="G6055" s="4" t="s">
        <v>138</v>
      </c>
      <c r="H6055" s="5" t="s">
        <v>33096</v>
      </c>
      <c r="I6055" s="4" t="s">
        <v>33097</v>
      </c>
      <c r="J6055" s="5" t="n">
        <f aca="false">LEN(K6055)</f>
        <v>17</v>
      </c>
      <c r="K6055" s="10" t="s">
        <v>33098</v>
      </c>
      <c r="L6055" s="4" t="s">
        <v>57</v>
      </c>
      <c r="M6055" s="4" t="s">
        <v>31</v>
      </c>
    </row>
    <row r="6056" customFormat="false" ht="15.75" hidden="false" customHeight="true" outlineLevel="0" collapsed="false">
      <c r="A6056" s="4" t="n">
        <v>2696</v>
      </c>
      <c r="B6056" s="4" t="s">
        <v>33099</v>
      </c>
      <c r="C6056" s="4"/>
      <c r="D6056" s="4" t="s">
        <v>33100</v>
      </c>
      <c r="E6056" s="5" t="s">
        <v>33101</v>
      </c>
      <c r="F6056" s="4" t="s">
        <v>33102</v>
      </c>
      <c r="G6056" s="4" t="s">
        <v>138</v>
      </c>
      <c r="H6056" s="27" t="s">
        <v>33103</v>
      </c>
      <c r="I6056" s="4" t="s">
        <v>33104</v>
      </c>
      <c r="J6056" s="5" t="n">
        <f aca="false">LEN(K6056)</f>
        <v>17</v>
      </c>
      <c r="K6056" s="6" t="s">
        <v>33105</v>
      </c>
      <c r="L6056" s="4" t="s">
        <v>78</v>
      </c>
      <c r="M6056" s="4" t="s">
        <v>1063</v>
      </c>
    </row>
    <row r="6057" customFormat="false" ht="15.75" hidden="false" customHeight="true" outlineLevel="0" collapsed="false">
      <c r="A6057" s="4" t="n">
        <v>2697</v>
      </c>
      <c r="B6057" s="4" t="s">
        <v>33106</v>
      </c>
      <c r="C6057" s="4"/>
      <c r="D6057" s="4" t="s">
        <v>33107</v>
      </c>
      <c r="E6057" s="5" t="s">
        <v>33101</v>
      </c>
      <c r="F6057" s="4" t="s">
        <v>33102</v>
      </c>
      <c r="G6057" s="4" t="s">
        <v>138</v>
      </c>
      <c r="H6057" s="5" t="s">
        <v>33108</v>
      </c>
      <c r="I6057" s="4" t="s">
        <v>33109</v>
      </c>
      <c r="J6057" s="5" t="n">
        <f aca="false">LEN(K6057)</f>
        <v>17</v>
      </c>
      <c r="K6057" s="6" t="s">
        <v>33110</v>
      </c>
      <c r="L6057" s="4" t="s">
        <v>57</v>
      </c>
      <c r="M6057" s="4" t="s">
        <v>1063</v>
      </c>
    </row>
    <row r="6058" customFormat="false" ht="15.75" hidden="false" customHeight="true" outlineLevel="0" collapsed="false">
      <c r="A6058" s="4" t="n">
        <v>2707</v>
      </c>
      <c r="B6058" s="4" t="s">
        <v>33111</v>
      </c>
      <c r="C6058" s="4" t="s">
        <v>33112</v>
      </c>
      <c r="D6058" s="4" t="s">
        <v>33113</v>
      </c>
      <c r="E6058" s="5" t="s">
        <v>1708</v>
      </c>
      <c r="F6058" s="4" t="s">
        <v>138</v>
      </c>
      <c r="G6058" s="4" t="s">
        <v>138</v>
      </c>
      <c r="H6058" s="5" t="s">
        <v>33114</v>
      </c>
      <c r="I6058" s="4" t="s">
        <v>33115</v>
      </c>
      <c r="J6058" s="5" t="n">
        <f aca="false">LEN(K6058)</f>
        <v>17</v>
      </c>
      <c r="K6058" s="6" t="s">
        <v>33116</v>
      </c>
      <c r="L6058" s="4" t="s">
        <v>31</v>
      </c>
      <c r="M6058" s="4" t="s">
        <v>31</v>
      </c>
    </row>
    <row r="6059" customFormat="false" ht="15.75" hidden="false" customHeight="true" outlineLevel="0" collapsed="false">
      <c r="A6059" s="4" t="n">
        <v>2740</v>
      </c>
      <c r="B6059" s="4" t="s">
        <v>33117</v>
      </c>
      <c r="C6059" s="4" t="s">
        <v>33118</v>
      </c>
      <c r="D6059" s="4" t="s">
        <v>33119</v>
      </c>
      <c r="E6059" s="5" t="s">
        <v>20254</v>
      </c>
      <c r="F6059" s="4" t="s">
        <v>20255</v>
      </c>
      <c r="G6059" s="4" t="s">
        <v>138</v>
      </c>
      <c r="H6059" s="5" t="s">
        <v>33120</v>
      </c>
      <c r="I6059" s="4" t="s">
        <v>33121</v>
      </c>
      <c r="J6059" s="5" t="n">
        <f aca="false">LEN(K6059)</f>
        <v>17</v>
      </c>
      <c r="K6059" s="6" t="s">
        <v>33122</v>
      </c>
      <c r="L6059" s="4" t="s">
        <v>66</v>
      </c>
      <c r="M6059" s="4" t="s">
        <v>2177</v>
      </c>
    </row>
    <row r="6060" customFormat="false" ht="15.75" hidden="false" customHeight="true" outlineLevel="0" collapsed="false">
      <c r="A6060" s="4" t="n">
        <v>2752</v>
      </c>
      <c r="B6060" s="4" t="s">
        <v>33123</v>
      </c>
      <c r="C6060" s="4" t="s">
        <v>33124</v>
      </c>
      <c r="D6060" s="4" t="s">
        <v>33125</v>
      </c>
      <c r="E6060" s="5" t="s">
        <v>7326</v>
      </c>
      <c r="F6060" s="4" t="s">
        <v>7327</v>
      </c>
      <c r="G6060" s="4" t="s">
        <v>138</v>
      </c>
      <c r="H6060" s="5" t="s">
        <v>33126</v>
      </c>
      <c r="I6060" s="4" t="s">
        <v>33127</v>
      </c>
      <c r="J6060" s="5" t="n">
        <f aca="false">LEN(K6060)</f>
        <v>17</v>
      </c>
      <c r="K6060" s="6" t="s">
        <v>33128</v>
      </c>
      <c r="L6060" s="4" t="s">
        <v>57</v>
      </c>
      <c r="M6060" s="4" t="s">
        <v>9493</v>
      </c>
    </row>
    <row r="6061" customFormat="false" ht="15.75" hidden="false" customHeight="true" outlineLevel="0" collapsed="false">
      <c r="A6061" s="4" t="n">
        <v>2757</v>
      </c>
      <c r="B6061" s="4" t="s">
        <v>33129</v>
      </c>
      <c r="C6061" s="4" t="s">
        <v>33130</v>
      </c>
      <c r="D6061" s="4" t="s">
        <v>33131</v>
      </c>
      <c r="E6061" s="5" t="s">
        <v>33132</v>
      </c>
      <c r="F6061" s="4" t="s">
        <v>33133</v>
      </c>
      <c r="G6061" s="4" t="s">
        <v>138</v>
      </c>
      <c r="H6061" s="5" t="s">
        <v>33134</v>
      </c>
      <c r="I6061" s="4" t="s">
        <v>33135</v>
      </c>
      <c r="J6061" s="5" t="n">
        <f aca="false">LEN(K6061)</f>
        <v>17</v>
      </c>
      <c r="K6061" s="6" t="s">
        <v>33136</v>
      </c>
      <c r="L6061" s="4" t="s">
        <v>31</v>
      </c>
      <c r="M6061" s="4" t="s">
        <v>1793</v>
      </c>
    </row>
    <row r="6062" customFormat="false" ht="15.75" hidden="false" customHeight="true" outlineLevel="0" collapsed="false">
      <c r="A6062" s="4" t="n">
        <v>2762</v>
      </c>
      <c r="B6062" s="4" t="s">
        <v>33137</v>
      </c>
      <c r="C6062" s="4"/>
      <c r="D6062" s="4" t="s">
        <v>33138</v>
      </c>
      <c r="E6062" s="5" t="s">
        <v>5958</v>
      </c>
      <c r="F6062" s="4" t="s">
        <v>138</v>
      </c>
      <c r="G6062" s="4" t="s">
        <v>138</v>
      </c>
      <c r="H6062" s="5" t="s">
        <v>33139</v>
      </c>
      <c r="I6062" s="4" t="s">
        <v>33140</v>
      </c>
      <c r="J6062" s="5" t="n">
        <f aca="false">LEN(K6062)</f>
        <v>17</v>
      </c>
      <c r="K6062" s="6" t="s">
        <v>33141</v>
      </c>
      <c r="L6062" s="4" t="s">
        <v>637</v>
      </c>
      <c r="M6062" s="4" t="s">
        <v>31</v>
      </c>
    </row>
    <row r="6063" customFormat="false" ht="15.75" hidden="false" customHeight="true" outlineLevel="0" collapsed="false">
      <c r="A6063" s="4" t="n">
        <v>2765</v>
      </c>
      <c r="B6063" s="4" t="s">
        <v>33142</v>
      </c>
      <c r="C6063" s="4" t="s">
        <v>33143</v>
      </c>
      <c r="D6063" s="4" t="s">
        <v>33144</v>
      </c>
      <c r="E6063" s="5" t="s">
        <v>33145</v>
      </c>
      <c r="F6063" s="4" t="s">
        <v>16636</v>
      </c>
      <c r="G6063" s="4" t="s">
        <v>138</v>
      </c>
      <c r="H6063" s="5" t="s">
        <v>33146</v>
      </c>
      <c r="I6063" s="4" t="s">
        <v>33147</v>
      </c>
      <c r="J6063" s="5" t="n">
        <f aca="false">LEN(K6063)</f>
        <v>17</v>
      </c>
      <c r="K6063" s="10" t="s">
        <v>33148</v>
      </c>
      <c r="L6063" s="4" t="s">
        <v>21</v>
      </c>
      <c r="M6063" s="4" t="s">
        <v>31</v>
      </c>
    </row>
    <row r="6064" customFormat="false" ht="15.75" hidden="false" customHeight="true" outlineLevel="0" collapsed="false">
      <c r="A6064" s="4" t="n">
        <v>2778</v>
      </c>
      <c r="B6064" s="4" t="s">
        <v>33149</v>
      </c>
      <c r="C6064" s="4" t="s">
        <v>33150</v>
      </c>
      <c r="D6064" s="4" t="s">
        <v>33151</v>
      </c>
      <c r="E6064" s="5" t="s">
        <v>23949</v>
      </c>
      <c r="F6064" s="4" t="s">
        <v>16636</v>
      </c>
      <c r="G6064" s="4" t="s">
        <v>138</v>
      </c>
      <c r="H6064" s="5" t="s">
        <v>33152</v>
      </c>
      <c r="I6064" s="4" t="s">
        <v>33153</v>
      </c>
      <c r="J6064" s="5" t="n">
        <f aca="false">LEN(K6064)</f>
        <v>17</v>
      </c>
      <c r="K6064" s="10" t="s">
        <v>33154</v>
      </c>
      <c r="L6064" s="4" t="s">
        <v>57</v>
      </c>
      <c r="M6064" s="4" t="s">
        <v>988</v>
      </c>
    </row>
    <row r="6065" customFormat="false" ht="15.75" hidden="false" customHeight="true" outlineLevel="0" collapsed="false">
      <c r="A6065" s="4" t="n">
        <v>2779</v>
      </c>
      <c r="B6065" s="4" t="s">
        <v>33155</v>
      </c>
      <c r="C6065" s="4"/>
      <c r="D6065" s="4" t="s">
        <v>33156</v>
      </c>
      <c r="E6065" s="5" t="s">
        <v>33157</v>
      </c>
      <c r="F6065" s="4" t="s">
        <v>16636</v>
      </c>
      <c r="G6065" s="4" t="s">
        <v>138</v>
      </c>
      <c r="H6065" s="5" t="s">
        <v>33158</v>
      </c>
      <c r="I6065" s="4" t="s">
        <v>33159</v>
      </c>
      <c r="J6065" s="5" t="n">
        <f aca="false">LEN(K6065)</f>
        <v>17</v>
      </c>
      <c r="K6065" s="6" t="s">
        <v>33160</v>
      </c>
      <c r="L6065" s="4" t="s">
        <v>21</v>
      </c>
      <c r="M6065" s="4" t="s">
        <v>31</v>
      </c>
    </row>
    <row r="6066" customFormat="false" ht="15.75" hidden="false" customHeight="true" outlineLevel="0" collapsed="false">
      <c r="A6066" s="4" t="n">
        <v>2796</v>
      </c>
      <c r="B6066" s="4" t="s">
        <v>33161</v>
      </c>
      <c r="C6066" s="4"/>
      <c r="D6066" s="4" t="s">
        <v>33162</v>
      </c>
      <c r="E6066" s="5" t="s">
        <v>181</v>
      </c>
      <c r="F6066" s="4" t="s">
        <v>182</v>
      </c>
      <c r="G6066" s="4" t="s">
        <v>138</v>
      </c>
      <c r="H6066" s="5" t="s">
        <v>33163</v>
      </c>
      <c r="I6066" s="4" t="s">
        <v>33164</v>
      </c>
      <c r="J6066" s="5" t="n">
        <f aca="false">LEN(K6066)</f>
        <v>17</v>
      </c>
      <c r="K6066" s="6" t="s">
        <v>33165</v>
      </c>
      <c r="L6066" s="4" t="s">
        <v>78</v>
      </c>
      <c r="M6066" s="4" t="s">
        <v>1793</v>
      </c>
    </row>
    <row r="6067" customFormat="false" ht="15.75" hidden="false" customHeight="true" outlineLevel="0" collapsed="false">
      <c r="A6067" s="4" t="n">
        <v>2831</v>
      </c>
      <c r="B6067" s="4" t="s">
        <v>33166</v>
      </c>
      <c r="C6067" s="4"/>
      <c r="D6067" s="4" t="s">
        <v>33167</v>
      </c>
      <c r="E6067" s="5" t="s">
        <v>16660</v>
      </c>
      <c r="F6067" s="4" t="s">
        <v>16661</v>
      </c>
      <c r="G6067" s="4" t="s">
        <v>138</v>
      </c>
      <c r="H6067" s="5" t="s">
        <v>33168</v>
      </c>
      <c r="I6067" s="4" t="s">
        <v>33169</v>
      </c>
      <c r="J6067" s="5" t="n">
        <f aca="false">LEN(K6067)</f>
        <v>17</v>
      </c>
      <c r="K6067" s="6" t="str">
        <f aca="false">LOWER(SUBSTITUTE(SUBSTITUTE(SUBSTITUTE(SUBSTITUTE(SUBSTITUTE(SUBSTITUTE(SUBSTITUTE(B6067,"S.L.",""),"SL",""),"S.A.",""),"SA","")," ",""),".",""),",",""))&amp;".com"</f>
        <v>hotelmontemar.com</v>
      </c>
      <c r="L6067" s="4" t="s">
        <v>31</v>
      </c>
      <c r="M6067" s="4" t="s">
        <v>31</v>
      </c>
    </row>
    <row r="6068" customFormat="false" ht="15.75" hidden="false" customHeight="true" outlineLevel="0" collapsed="false">
      <c r="A6068" s="4" t="n">
        <v>2834</v>
      </c>
      <c r="B6068" s="4" t="s">
        <v>33170</v>
      </c>
      <c r="C6068" s="4" t="s">
        <v>33171</v>
      </c>
      <c r="D6068" s="4" t="s">
        <v>33172</v>
      </c>
      <c r="E6068" s="5" t="s">
        <v>16660</v>
      </c>
      <c r="F6068" s="4" t="s">
        <v>16661</v>
      </c>
      <c r="G6068" s="4" t="s">
        <v>138</v>
      </c>
      <c r="H6068" s="5" t="s">
        <v>33173</v>
      </c>
      <c r="I6068" s="4" t="s">
        <v>33174</v>
      </c>
      <c r="J6068" s="5" t="n">
        <f aca="false">LEN(K6068)</f>
        <v>17</v>
      </c>
      <c r="K6068" s="6" t="s">
        <v>33175</v>
      </c>
      <c r="L6068" s="4" t="s">
        <v>21</v>
      </c>
      <c r="M6068" s="4" t="s">
        <v>4671</v>
      </c>
    </row>
    <row r="6069" customFormat="false" ht="15.75" hidden="false" customHeight="true" outlineLevel="0" collapsed="false">
      <c r="A6069" s="4" t="n">
        <v>2840</v>
      </c>
      <c r="B6069" s="4" t="s">
        <v>33176</v>
      </c>
      <c r="C6069" s="4"/>
      <c r="D6069" s="4" t="s">
        <v>33177</v>
      </c>
      <c r="E6069" s="5" t="s">
        <v>11076</v>
      </c>
      <c r="F6069" s="4" t="s">
        <v>11077</v>
      </c>
      <c r="G6069" s="4" t="s">
        <v>138</v>
      </c>
      <c r="H6069" s="5" t="s">
        <v>33178</v>
      </c>
      <c r="I6069" s="7" t="s">
        <v>33179</v>
      </c>
      <c r="J6069" s="5" t="n">
        <f aca="false">LEN(K6069)</f>
        <v>17</v>
      </c>
      <c r="K6069" s="6" t="s">
        <v>33180</v>
      </c>
      <c r="L6069" s="4" t="s">
        <v>78</v>
      </c>
      <c r="M6069" s="4" t="s">
        <v>11774</v>
      </c>
    </row>
    <row r="6070" customFormat="false" ht="15.75" hidden="false" customHeight="true" outlineLevel="0" collapsed="false">
      <c r="A6070" s="4" t="n">
        <v>2845</v>
      </c>
      <c r="B6070" s="4" t="s">
        <v>27627</v>
      </c>
      <c r="C6070" s="4" t="s">
        <v>33181</v>
      </c>
      <c r="D6070" s="4" t="s">
        <v>33182</v>
      </c>
      <c r="E6070" s="5" t="s">
        <v>11076</v>
      </c>
      <c r="F6070" s="4" t="s">
        <v>11077</v>
      </c>
      <c r="G6070" s="4" t="s">
        <v>138</v>
      </c>
      <c r="H6070" s="5" t="s">
        <v>33183</v>
      </c>
      <c r="I6070" s="4" t="s">
        <v>33184</v>
      </c>
      <c r="J6070" s="5" t="n">
        <f aca="false">LEN(K6070)</f>
        <v>17</v>
      </c>
      <c r="K6070" s="6" t="s">
        <v>33185</v>
      </c>
      <c r="L6070" s="4" t="s">
        <v>66</v>
      </c>
      <c r="M6070" s="4" t="s">
        <v>31</v>
      </c>
      <c r="N6070" s="1"/>
    </row>
    <row r="6071" customFormat="false" ht="15.75" hidden="false" customHeight="true" outlineLevel="0" collapsed="false">
      <c r="A6071" s="4" t="n">
        <v>2847</v>
      </c>
      <c r="B6071" s="4" t="s">
        <v>33186</v>
      </c>
      <c r="C6071" s="4" t="s">
        <v>33187</v>
      </c>
      <c r="D6071" s="4" t="s">
        <v>33188</v>
      </c>
      <c r="E6071" s="5" t="s">
        <v>11076</v>
      </c>
      <c r="F6071" s="4" t="s">
        <v>11077</v>
      </c>
      <c r="G6071" s="4" t="s">
        <v>138</v>
      </c>
      <c r="H6071" s="5" t="s">
        <v>33189</v>
      </c>
      <c r="I6071" s="4" t="s">
        <v>33190</v>
      </c>
      <c r="J6071" s="5" t="n">
        <f aca="false">LEN(K6071)</f>
        <v>17</v>
      </c>
      <c r="K6071" s="6" t="s">
        <v>33191</v>
      </c>
      <c r="L6071" s="4" t="s">
        <v>78</v>
      </c>
      <c r="M6071" s="4" t="s">
        <v>3869</v>
      </c>
    </row>
    <row r="6072" customFormat="false" ht="15.75" hidden="false" customHeight="true" outlineLevel="0" collapsed="false">
      <c r="A6072" s="4" t="n">
        <v>2867</v>
      </c>
      <c r="B6072" s="4" t="s">
        <v>33192</v>
      </c>
      <c r="C6072" s="4" t="s">
        <v>33193</v>
      </c>
      <c r="D6072" s="4" t="s">
        <v>33194</v>
      </c>
      <c r="E6072" s="5" t="s">
        <v>400</v>
      </c>
      <c r="F6072" s="4" t="s">
        <v>401</v>
      </c>
      <c r="G6072" s="4" t="s">
        <v>138</v>
      </c>
      <c r="H6072" s="5" t="s">
        <v>33195</v>
      </c>
      <c r="I6072" s="4" t="s">
        <v>33196</v>
      </c>
      <c r="J6072" s="5" t="n">
        <f aca="false">LEN(K6072)</f>
        <v>17</v>
      </c>
      <c r="K6072" s="10" t="s">
        <v>33197</v>
      </c>
      <c r="L6072" s="4" t="s">
        <v>21</v>
      </c>
      <c r="M6072" s="4" t="s">
        <v>549</v>
      </c>
    </row>
    <row r="6073" customFormat="false" ht="15.75" hidden="false" customHeight="true" outlineLevel="0" collapsed="false">
      <c r="A6073" s="4" t="n">
        <v>2868</v>
      </c>
      <c r="B6073" s="4" t="s">
        <v>33198</v>
      </c>
      <c r="C6073" s="4" t="s">
        <v>33193</v>
      </c>
      <c r="D6073" s="4" t="s">
        <v>33199</v>
      </c>
      <c r="E6073" s="5" t="s">
        <v>400</v>
      </c>
      <c r="F6073" s="4" t="s">
        <v>401</v>
      </c>
      <c r="G6073" s="4" t="s">
        <v>138</v>
      </c>
      <c r="H6073" s="5" t="s">
        <v>33195</v>
      </c>
      <c r="I6073" s="4" t="s">
        <v>33196</v>
      </c>
      <c r="J6073" s="5" t="n">
        <f aca="false">LEN(K6073)</f>
        <v>17</v>
      </c>
      <c r="K6073" s="6" t="s">
        <v>33197</v>
      </c>
      <c r="L6073" s="4" t="s">
        <v>21</v>
      </c>
      <c r="M6073" s="4" t="s">
        <v>549</v>
      </c>
    </row>
    <row r="6074" customFormat="false" ht="15.75" hidden="false" customHeight="true" outlineLevel="0" collapsed="false">
      <c r="A6074" s="4" t="n">
        <v>2869</v>
      </c>
      <c r="B6074" s="4" t="s">
        <v>33200</v>
      </c>
      <c r="C6074" s="4" t="s">
        <v>33201</v>
      </c>
      <c r="D6074" s="4" t="s">
        <v>33202</v>
      </c>
      <c r="E6074" s="5" t="s">
        <v>400</v>
      </c>
      <c r="F6074" s="4" t="s">
        <v>401</v>
      </c>
      <c r="G6074" s="4" t="s">
        <v>138</v>
      </c>
      <c r="H6074" s="5" t="s">
        <v>33203</v>
      </c>
      <c r="I6074" s="4" t="s">
        <v>33204</v>
      </c>
      <c r="J6074" s="5" t="n">
        <f aca="false">LEN(K6074)</f>
        <v>17</v>
      </c>
      <c r="K6074" s="6" t="s">
        <v>33205</v>
      </c>
      <c r="L6074" s="4" t="s">
        <v>57</v>
      </c>
      <c r="M6074" s="4" t="s">
        <v>14555</v>
      </c>
    </row>
    <row r="6075" customFormat="false" ht="15.75" hidden="false" customHeight="true" outlineLevel="0" collapsed="false">
      <c r="A6075" s="4" t="n">
        <v>2893</v>
      </c>
      <c r="B6075" s="4" t="s">
        <v>33206</v>
      </c>
      <c r="C6075" s="4"/>
      <c r="D6075" s="4" t="s">
        <v>33207</v>
      </c>
      <c r="E6075" s="5" t="s">
        <v>8951</v>
      </c>
      <c r="F6075" s="4" t="s">
        <v>138</v>
      </c>
      <c r="G6075" s="4" t="s">
        <v>138</v>
      </c>
      <c r="H6075" s="5" t="s">
        <v>33208</v>
      </c>
      <c r="I6075" s="4" t="s">
        <v>33209</v>
      </c>
      <c r="J6075" s="5" t="n">
        <f aca="false">LEN(K6075)</f>
        <v>17</v>
      </c>
      <c r="K6075" s="6" t="s">
        <v>33210</v>
      </c>
      <c r="L6075" s="4" t="s">
        <v>21</v>
      </c>
      <c r="M6075" s="4" t="s">
        <v>672</v>
      </c>
    </row>
    <row r="6076" customFormat="false" ht="15.75" hidden="false" customHeight="true" outlineLevel="0" collapsed="false">
      <c r="A6076" s="4" t="n">
        <v>2929</v>
      </c>
      <c r="B6076" s="4" t="s">
        <v>33211</v>
      </c>
      <c r="C6076" s="4" t="s">
        <v>33212</v>
      </c>
      <c r="D6076" s="4" t="s">
        <v>33213</v>
      </c>
      <c r="E6076" s="5" t="s">
        <v>23998</v>
      </c>
      <c r="F6076" s="4" t="s">
        <v>23999</v>
      </c>
      <c r="G6076" s="4" t="s">
        <v>138</v>
      </c>
      <c r="H6076" s="5" t="s">
        <v>33214</v>
      </c>
      <c r="I6076" s="4" t="s">
        <v>33215</v>
      </c>
      <c r="J6076" s="5" t="n">
        <f aca="false">LEN(K6076)</f>
        <v>17</v>
      </c>
      <c r="K6076" s="6" t="s">
        <v>33216</v>
      </c>
      <c r="L6076" s="4" t="s">
        <v>31</v>
      </c>
      <c r="M6076" s="4" t="s">
        <v>577</v>
      </c>
    </row>
    <row r="6077" customFormat="false" ht="15.75" hidden="false" customHeight="true" outlineLevel="0" collapsed="false">
      <c r="A6077" s="4" t="n">
        <v>2930</v>
      </c>
      <c r="B6077" s="4" t="s">
        <v>33217</v>
      </c>
      <c r="C6077" s="4"/>
      <c r="D6077" s="4" t="s">
        <v>33218</v>
      </c>
      <c r="E6077" s="5" t="s">
        <v>23998</v>
      </c>
      <c r="F6077" s="4" t="s">
        <v>23999</v>
      </c>
      <c r="G6077" s="4" t="s">
        <v>138</v>
      </c>
      <c r="H6077" s="5" t="s">
        <v>33219</v>
      </c>
      <c r="I6077" s="4" t="s">
        <v>33220</v>
      </c>
      <c r="J6077" s="5" t="n">
        <f aca="false">LEN(K6077)</f>
        <v>15</v>
      </c>
      <c r="K6077" s="10" t="str">
        <f aca="false">LOWER(SUBSTITUTE(SUBSTITUTE(SUBSTITUTE(SUBSTITUTE(SUBSTITUTE(SUBSTITUTE(SUBSTITUTE(B6077,"S.L.",""),"SL",""),"S.A.",""),"SA","")," ",""),".",""),",",""))&amp;".com"</f>
        <v>hotelricard.com</v>
      </c>
      <c r="L6077" s="4" t="s">
        <v>31</v>
      </c>
      <c r="M6077" s="4" t="s">
        <v>1979</v>
      </c>
    </row>
    <row r="6078" customFormat="false" ht="15.75" hidden="false" customHeight="true" outlineLevel="0" collapsed="false">
      <c r="A6078" s="4" t="n">
        <v>2931</v>
      </c>
      <c r="B6078" s="4" t="s">
        <v>33221</v>
      </c>
      <c r="C6078" s="4" t="s">
        <v>33212</v>
      </c>
      <c r="D6078" s="4" t="s">
        <v>33222</v>
      </c>
      <c r="E6078" s="5" t="s">
        <v>23998</v>
      </c>
      <c r="F6078" s="4" t="s">
        <v>23999</v>
      </c>
      <c r="G6078" s="4" t="s">
        <v>138</v>
      </c>
      <c r="H6078" s="5" t="s">
        <v>33223</v>
      </c>
      <c r="I6078" s="4" t="s">
        <v>33224</v>
      </c>
      <c r="J6078" s="5" t="n">
        <f aca="false">LEN(K6078)</f>
        <v>17</v>
      </c>
      <c r="K6078" s="6" t="s">
        <v>33216</v>
      </c>
      <c r="L6078" s="4" t="s">
        <v>31</v>
      </c>
      <c r="M6078" s="4" t="s">
        <v>31</v>
      </c>
    </row>
    <row r="6079" customFormat="false" ht="15.75" hidden="false" customHeight="true" outlineLevel="0" collapsed="false">
      <c r="A6079" s="4" t="n">
        <v>2932</v>
      </c>
      <c r="B6079" s="4" t="s">
        <v>33225</v>
      </c>
      <c r="C6079" s="4"/>
      <c r="D6079" s="4" t="s">
        <v>33226</v>
      </c>
      <c r="E6079" s="5" t="s">
        <v>20303</v>
      </c>
      <c r="F6079" s="4" t="s">
        <v>20304</v>
      </c>
      <c r="G6079" s="4" t="s">
        <v>138</v>
      </c>
      <c r="H6079" s="5" t="s">
        <v>33227</v>
      </c>
      <c r="I6079" s="4" t="s">
        <v>33228</v>
      </c>
      <c r="J6079" s="5" t="n">
        <f aca="false">LEN(K6079)</f>
        <v>17</v>
      </c>
      <c r="K6079" s="6" t="str">
        <f aca="false">LOWER(SUBSTITUTE(SUBSTITUTE(SUBSTITUTE(SUBSTITUTE(SUBSTITUTE(SUBSTITUTE(SUBSTITUTE(B6079,"S.L.",""),"SL",""),"S.A.",""),"SA","")," ",""),".",""),",",""))&amp;".com"</f>
        <v>paladiohotels.com</v>
      </c>
      <c r="L6079" s="4" t="s">
        <v>31</v>
      </c>
      <c r="M6079" s="4" t="s">
        <v>31</v>
      </c>
    </row>
    <row r="6080" customFormat="false" ht="15.75" hidden="false" customHeight="true" outlineLevel="0" collapsed="false">
      <c r="A6080" s="4" t="n">
        <v>2955</v>
      </c>
      <c r="B6080" s="4" t="s">
        <v>33229</v>
      </c>
      <c r="C6080" s="4"/>
      <c r="D6080" s="4" t="s">
        <v>33230</v>
      </c>
      <c r="E6080" s="5" t="s">
        <v>19093</v>
      </c>
      <c r="F6080" s="4" t="s">
        <v>19094</v>
      </c>
      <c r="G6080" s="4" t="s">
        <v>138</v>
      </c>
      <c r="H6080" s="5" t="s">
        <v>33231</v>
      </c>
      <c r="I6080" s="4" t="s">
        <v>33232</v>
      </c>
      <c r="J6080" s="5" t="n">
        <f aca="false">LEN(K6080)</f>
        <v>17</v>
      </c>
      <c r="K6080" s="6" t="s">
        <v>33233</v>
      </c>
      <c r="L6080" s="4" t="s">
        <v>78</v>
      </c>
      <c r="M6080" s="4" t="s">
        <v>467</v>
      </c>
    </row>
    <row r="6081" customFormat="false" ht="15.75" hidden="false" customHeight="true" outlineLevel="0" collapsed="false">
      <c r="A6081" s="4" t="n">
        <v>2981</v>
      </c>
      <c r="B6081" s="4" t="s">
        <v>33234</v>
      </c>
      <c r="C6081" s="4"/>
      <c r="D6081" s="4" t="s">
        <v>33235</v>
      </c>
      <c r="E6081" s="5" t="s">
        <v>33236</v>
      </c>
      <c r="F6081" s="4" t="s">
        <v>33237</v>
      </c>
      <c r="G6081" s="4" t="s">
        <v>138</v>
      </c>
      <c r="H6081" s="5" t="s">
        <v>33238</v>
      </c>
      <c r="I6081" s="7" t="s">
        <v>33239</v>
      </c>
      <c r="J6081" s="5" t="n">
        <f aca="false">LEN(K6081)</f>
        <v>17</v>
      </c>
      <c r="K6081" s="6" t="s">
        <v>33240</v>
      </c>
      <c r="L6081" s="4" t="s">
        <v>78</v>
      </c>
      <c r="M6081" s="4" t="s">
        <v>877</v>
      </c>
    </row>
    <row r="6082" customFormat="false" ht="15.75" hidden="false" customHeight="true" outlineLevel="0" collapsed="false">
      <c r="A6082" s="4" t="n">
        <v>2984</v>
      </c>
      <c r="B6082" s="4" t="s">
        <v>33241</v>
      </c>
      <c r="C6082" s="4"/>
      <c r="D6082" s="4" t="s">
        <v>33242</v>
      </c>
      <c r="E6082" s="5" t="s">
        <v>33243</v>
      </c>
      <c r="F6082" s="4" t="s">
        <v>33244</v>
      </c>
      <c r="G6082" s="4" t="s">
        <v>138</v>
      </c>
      <c r="H6082" s="5" t="s">
        <v>33245</v>
      </c>
      <c r="I6082" s="4" t="s">
        <v>33246</v>
      </c>
      <c r="J6082" s="5" t="n">
        <f aca="false">LEN(K6082)</f>
        <v>17</v>
      </c>
      <c r="K6082" s="10" t="s">
        <v>33247</v>
      </c>
      <c r="L6082" s="4" t="s">
        <v>21</v>
      </c>
      <c r="M6082" s="4" t="s">
        <v>1016</v>
      </c>
    </row>
    <row r="6083" customFormat="false" ht="15.75" hidden="false" customHeight="true" outlineLevel="0" collapsed="false">
      <c r="A6083" s="4" t="n">
        <v>3016</v>
      </c>
      <c r="B6083" s="4" t="s">
        <v>33248</v>
      </c>
      <c r="C6083" s="4" t="s">
        <v>33249</v>
      </c>
      <c r="D6083" s="4" t="s">
        <v>33250</v>
      </c>
      <c r="E6083" s="5" t="s">
        <v>3963</v>
      </c>
      <c r="F6083" s="4" t="s">
        <v>3964</v>
      </c>
      <c r="G6083" s="4" t="s">
        <v>138</v>
      </c>
      <c r="H6083" s="5" t="s">
        <v>33251</v>
      </c>
      <c r="I6083" s="7" t="s">
        <v>33252</v>
      </c>
      <c r="J6083" s="5" t="n">
        <f aca="false">LEN(K6083)</f>
        <v>17</v>
      </c>
      <c r="K6083" s="6" t="s">
        <v>33073</v>
      </c>
      <c r="L6083" s="4" t="s">
        <v>78</v>
      </c>
      <c r="M6083" s="4" t="s">
        <v>31</v>
      </c>
    </row>
    <row r="6084" customFormat="false" ht="15.75" hidden="false" customHeight="true" outlineLevel="0" collapsed="false">
      <c r="A6084" s="4" t="n">
        <v>3020</v>
      </c>
      <c r="B6084" s="4" t="s">
        <v>33253</v>
      </c>
      <c r="C6084" s="4" t="s">
        <v>33254</v>
      </c>
      <c r="D6084" s="4" t="s">
        <v>33255</v>
      </c>
      <c r="E6084" s="5" t="s">
        <v>3963</v>
      </c>
      <c r="F6084" s="4" t="s">
        <v>3964</v>
      </c>
      <c r="G6084" s="4" t="s">
        <v>138</v>
      </c>
      <c r="H6084" s="5" t="s">
        <v>33256</v>
      </c>
      <c r="I6084" s="4" t="s">
        <v>33257</v>
      </c>
      <c r="J6084" s="5" t="n">
        <f aca="false">LEN(K6084)</f>
        <v>17</v>
      </c>
      <c r="K6084" s="6" t="s">
        <v>33258</v>
      </c>
      <c r="L6084" s="4" t="s">
        <v>66</v>
      </c>
      <c r="M6084" s="4" t="s">
        <v>1216</v>
      </c>
    </row>
    <row r="6085" customFormat="false" ht="15.75" hidden="false" customHeight="true" outlineLevel="0" collapsed="false">
      <c r="A6085" s="4" t="n">
        <v>3032</v>
      </c>
      <c r="B6085" s="4" t="s">
        <v>33259</v>
      </c>
      <c r="C6085" s="4" t="s">
        <v>33260</v>
      </c>
      <c r="D6085" s="4" t="s">
        <v>33261</v>
      </c>
      <c r="E6085" s="5" t="s">
        <v>3963</v>
      </c>
      <c r="F6085" s="4" t="s">
        <v>3964</v>
      </c>
      <c r="G6085" s="4" t="s">
        <v>138</v>
      </c>
      <c r="H6085" s="5" t="s">
        <v>33262</v>
      </c>
      <c r="I6085" s="4" t="s">
        <v>33263</v>
      </c>
      <c r="J6085" s="5" t="n">
        <f aca="false">LEN(K6085)</f>
        <v>17</v>
      </c>
      <c r="K6085" s="6" t="s">
        <v>33073</v>
      </c>
      <c r="L6085" s="4" t="s">
        <v>21</v>
      </c>
      <c r="M6085" s="4" t="s">
        <v>794</v>
      </c>
    </row>
    <row r="6086" customFormat="false" ht="15.75" hidden="false" customHeight="true" outlineLevel="0" collapsed="false">
      <c r="A6086" s="4" t="n">
        <v>3037</v>
      </c>
      <c r="B6086" s="4" t="s">
        <v>33264</v>
      </c>
      <c r="C6086" s="4"/>
      <c r="D6086" s="4" t="s">
        <v>33265</v>
      </c>
      <c r="E6086" s="5" t="s">
        <v>11100</v>
      </c>
      <c r="F6086" s="4" t="s">
        <v>11101</v>
      </c>
      <c r="G6086" s="4" t="s">
        <v>138</v>
      </c>
      <c r="H6086" s="5" t="s">
        <v>33266</v>
      </c>
      <c r="I6086" s="7" t="s">
        <v>24063</v>
      </c>
      <c r="J6086" s="5" t="n">
        <f aca="false">LEN(K6086)</f>
        <v>17</v>
      </c>
      <c r="K6086" s="6" t="s">
        <v>33267</v>
      </c>
      <c r="L6086" s="4" t="s">
        <v>57</v>
      </c>
      <c r="M6086" s="4" t="s">
        <v>294</v>
      </c>
    </row>
    <row r="6087" customFormat="false" ht="15.75" hidden="false" customHeight="true" outlineLevel="0" collapsed="false">
      <c r="A6087" s="4" t="n">
        <v>3059</v>
      </c>
      <c r="B6087" s="4" t="s">
        <v>33268</v>
      </c>
      <c r="C6087" s="4"/>
      <c r="D6087" s="4" t="s">
        <v>33269</v>
      </c>
      <c r="E6087" s="5" t="s">
        <v>16725</v>
      </c>
      <c r="F6087" s="4" t="s">
        <v>6012</v>
      </c>
      <c r="G6087" s="4" t="s">
        <v>1610</v>
      </c>
      <c r="H6087" s="5" t="s">
        <v>33270</v>
      </c>
      <c r="I6087" s="4" t="s">
        <v>33271</v>
      </c>
      <c r="J6087" s="5" t="n">
        <f aca="false">LEN(K6087)</f>
        <v>17</v>
      </c>
      <c r="K6087" s="6" t="str">
        <f aca="false">LOWER(SUBSTITUTE(SUBSTITUTE(SUBSTITUTE(SUBSTITUTE(SUBSTITUTE(SUBSTITUTE(SUBSTITUTE(B6087,"S.L.",""),"SL",""),"S.A.",""),"SA","")," ",""),".",""),",",""))&amp;".com"</f>
        <v>pensióndaniel.com</v>
      </c>
      <c r="L6087" s="4" t="s">
        <v>21</v>
      </c>
      <c r="M6087" s="4" t="s">
        <v>31</v>
      </c>
    </row>
    <row r="6088" customFormat="false" ht="15.75" hidden="false" customHeight="true" outlineLevel="0" collapsed="false">
      <c r="A6088" s="4" t="n">
        <v>3069</v>
      </c>
      <c r="B6088" s="4" t="s">
        <v>33272</v>
      </c>
      <c r="C6088" s="4"/>
      <c r="D6088" s="4" t="s">
        <v>33273</v>
      </c>
      <c r="E6088" s="5" t="s">
        <v>16725</v>
      </c>
      <c r="F6088" s="4" t="s">
        <v>6012</v>
      </c>
      <c r="G6088" s="4" t="s">
        <v>1610</v>
      </c>
      <c r="H6088" s="5" t="s">
        <v>33274</v>
      </c>
      <c r="I6088" s="4" t="s">
        <v>33275</v>
      </c>
      <c r="J6088" s="5" t="n">
        <f aca="false">LEN(K6088)</f>
        <v>17</v>
      </c>
      <c r="K6088" s="6" t="str">
        <f aca="false">LOWER(SUBSTITUTE(SUBSTITUTE(SUBSTITUTE(SUBSTITUTE(SUBSTITUTE(SUBSTITUTE(SUBSTITUTE(B6088,"S.L.",""),"SL",""),"S.A.",""),"SA","")," ",""),".",""),",",""))&amp;".com"</f>
        <v>damatelarioja.com</v>
      </c>
      <c r="L6088" s="4" t="s">
        <v>31</v>
      </c>
      <c r="M6088" s="4" t="s">
        <v>31</v>
      </c>
    </row>
    <row r="6089" customFormat="false" ht="15.75" hidden="false" customHeight="true" outlineLevel="0" collapsed="false">
      <c r="A6089" s="4" t="n">
        <v>3073</v>
      </c>
      <c r="B6089" s="4" t="s">
        <v>33276</v>
      </c>
      <c r="C6089" s="4"/>
      <c r="D6089" s="4" t="s">
        <v>33277</v>
      </c>
      <c r="E6089" s="5" t="s">
        <v>16731</v>
      </c>
      <c r="F6089" s="4" t="s">
        <v>16732</v>
      </c>
      <c r="G6089" s="4" t="s">
        <v>1610</v>
      </c>
      <c r="H6089" s="5" t="s">
        <v>33278</v>
      </c>
      <c r="I6089" s="7" t="s">
        <v>33279</v>
      </c>
      <c r="J6089" s="5" t="n">
        <f aca="false">LEN(K6089)</f>
        <v>17</v>
      </c>
      <c r="K6089" s="6" t="s">
        <v>33280</v>
      </c>
      <c r="L6089" s="4" t="s">
        <v>31</v>
      </c>
      <c r="M6089" s="4" t="s">
        <v>967</v>
      </c>
    </row>
    <row r="6090" customFormat="false" ht="15.75" hidden="false" customHeight="true" outlineLevel="0" collapsed="false">
      <c r="A6090" s="4" t="n">
        <v>3080</v>
      </c>
      <c r="B6090" s="4" t="s">
        <v>33281</v>
      </c>
      <c r="C6090" s="4"/>
      <c r="D6090" s="4" t="s">
        <v>33282</v>
      </c>
      <c r="E6090" s="5" t="s">
        <v>33283</v>
      </c>
      <c r="F6090" s="4" t="s">
        <v>33284</v>
      </c>
      <c r="G6090" s="4" t="s">
        <v>1610</v>
      </c>
      <c r="H6090" s="5" t="s">
        <v>33285</v>
      </c>
      <c r="I6090" s="4" t="s">
        <v>33286</v>
      </c>
      <c r="J6090" s="5" t="n">
        <f aca="false">LEN(K6090)</f>
        <v>17</v>
      </c>
      <c r="K6090" s="6" t="s">
        <v>33287</v>
      </c>
      <c r="L6090" s="4" t="s">
        <v>57</v>
      </c>
      <c r="M6090" s="4" t="s">
        <v>31</v>
      </c>
    </row>
    <row r="6091" customFormat="false" ht="15.75" hidden="false" customHeight="true" outlineLevel="0" collapsed="false">
      <c r="A6091" s="4" t="n">
        <v>3088</v>
      </c>
      <c r="B6091" s="4" t="s">
        <v>33288</v>
      </c>
      <c r="C6091" s="4"/>
      <c r="D6091" s="4" t="s">
        <v>33289</v>
      </c>
      <c r="E6091" s="5" t="s">
        <v>2013</v>
      </c>
      <c r="F6091" s="4" t="s">
        <v>2014</v>
      </c>
      <c r="G6091" s="4" t="s">
        <v>1610</v>
      </c>
      <c r="H6091" s="5" t="s">
        <v>33290</v>
      </c>
      <c r="I6091" s="7" t="s">
        <v>33291</v>
      </c>
      <c r="J6091" s="5" t="n">
        <f aca="false">LEN(K6091)</f>
        <v>17</v>
      </c>
      <c r="K6091" s="6" t="s">
        <v>33292</v>
      </c>
      <c r="L6091" s="4" t="s">
        <v>31</v>
      </c>
      <c r="M6091" s="4" t="s">
        <v>2890</v>
      </c>
    </row>
    <row r="6092" customFormat="false" ht="15.75" hidden="false" customHeight="true" outlineLevel="0" collapsed="false">
      <c r="A6092" s="4" t="n">
        <v>3089</v>
      </c>
      <c r="B6092" s="4" t="s">
        <v>33293</v>
      </c>
      <c r="C6092" s="4"/>
      <c r="D6092" s="4" t="s">
        <v>33294</v>
      </c>
      <c r="E6092" s="5" t="s">
        <v>33295</v>
      </c>
      <c r="F6092" s="4" t="s">
        <v>33296</v>
      </c>
      <c r="G6092" s="4" t="s">
        <v>1610</v>
      </c>
      <c r="H6092" s="5" t="s">
        <v>33297</v>
      </c>
      <c r="I6092" s="4" t="s">
        <v>33298</v>
      </c>
      <c r="J6092" s="5" t="n">
        <f aca="false">LEN(K6092)</f>
        <v>17</v>
      </c>
      <c r="K6092" s="6" t="s">
        <v>33299</v>
      </c>
      <c r="L6092" s="4" t="s">
        <v>31</v>
      </c>
      <c r="M6092" s="4" t="s">
        <v>381</v>
      </c>
    </row>
    <row r="6093" customFormat="false" ht="15.75" hidden="false" customHeight="true" outlineLevel="0" collapsed="false">
      <c r="A6093" s="4" t="n">
        <v>3094</v>
      </c>
      <c r="B6093" s="4" t="s">
        <v>33300</v>
      </c>
      <c r="C6093" s="4"/>
      <c r="D6093" s="4" t="s">
        <v>33301</v>
      </c>
      <c r="E6093" s="5" t="s">
        <v>13786</v>
      </c>
      <c r="F6093" s="4" t="s">
        <v>13787</v>
      </c>
      <c r="G6093" s="4" t="s">
        <v>1610</v>
      </c>
      <c r="H6093" s="5" t="s">
        <v>33302</v>
      </c>
      <c r="I6093" s="4" t="s">
        <v>33303</v>
      </c>
      <c r="J6093" s="5" t="n">
        <f aca="false">LEN(K6093)</f>
        <v>17</v>
      </c>
      <c r="K6093" s="6" t="s">
        <v>33304</v>
      </c>
      <c r="L6093" s="4" t="s">
        <v>31</v>
      </c>
      <c r="M6093" s="4" t="s">
        <v>31</v>
      </c>
    </row>
    <row r="6094" customFormat="false" ht="15.75" hidden="false" customHeight="true" outlineLevel="0" collapsed="false">
      <c r="A6094" s="4" t="n">
        <v>3107</v>
      </c>
      <c r="B6094" s="4" t="s">
        <v>33305</v>
      </c>
      <c r="C6094" s="4"/>
      <c r="D6094" s="4" t="s">
        <v>33306</v>
      </c>
      <c r="E6094" s="5" t="s">
        <v>2725</v>
      </c>
      <c r="F6094" s="4" t="s">
        <v>2726</v>
      </c>
      <c r="G6094" s="4" t="s">
        <v>1610</v>
      </c>
      <c r="H6094" s="5" t="s">
        <v>33307</v>
      </c>
      <c r="I6094" s="4" t="s">
        <v>33308</v>
      </c>
      <c r="J6094" s="5" t="n">
        <f aca="false">LEN(K6094)</f>
        <v>17</v>
      </c>
      <c r="K6094" s="6" t="s">
        <v>33309</v>
      </c>
      <c r="L6094" s="4" t="s">
        <v>31</v>
      </c>
      <c r="M6094" s="4" t="s">
        <v>31</v>
      </c>
    </row>
    <row r="6095" customFormat="false" ht="15.75" hidden="false" customHeight="true" outlineLevel="0" collapsed="false">
      <c r="A6095" s="4" t="n">
        <v>3121</v>
      </c>
      <c r="B6095" s="4" t="s">
        <v>33310</v>
      </c>
      <c r="C6095" s="4"/>
      <c r="D6095" s="4" t="s">
        <v>33311</v>
      </c>
      <c r="E6095" s="5" t="s">
        <v>33312</v>
      </c>
      <c r="F6095" s="4" t="s">
        <v>2733</v>
      </c>
      <c r="G6095" s="4" t="s">
        <v>313</v>
      </c>
      <c r="H6095" s="5" t="s">
        <v>33313</v>
      </c>
      <c r="I6095" s="7" t="s">
        <v>33314</v>
      </c>
      <c r="J6095" s="5" t="n">
        <f aca="false">LEN(K6095)</f>
        <v>17</v>
      </c>
      <c r="K6095" s="6" t="s">
        <v>32145</v>
      </c>
      <c r="L6095" s="4" t="s">
        <v>31</v>
      </c>
      <c r="M6095" s="4" t="s">
        <v>459</v>
      </c>
    </row>
    <row r="6096" customFormat="false" ht="15.75" hidden="false" customHeight="true" outlineLevel="0" collapsed="false">
      <c r="A6096" s="4" t="n">
        <v>3122</v>
      </c>
      <c r="B6096" s="4" t="s">
        <v>33315</v>
      </c>
      <c r="C6096" s="4"/>
      <c r="D6096" s="4" t="s">
        <v>33316</v>
      </c>
      <c r="E6096" s="5" t="s">
        <v>7350</v>
      </c>
      <c r="F6096" s="4" t="s">
        <v>2733</v>
      </c>
      <c r="G6096" s="4" t="s">
        <v>313</v>
      </c>
      <c r="H6096" s="5" t="s">
        <v>33317</v>
      </c>
      <c r="I6096" s="4" t="s">
        <v>33318</v>
      </c>
      <c r="J6096" s="5" t="n">
        <f aca="false">LEN(K6096)</f>
        <v>17</v>
      </c>
      <c r="K6096" s="6" t="s">
        <v>33319</v>
      </c>
      <c r="L6096" s="4" t="s">
        <v>66</v>
      </c>
      <c r="M6096" s="4" t="s">
        <v>3415</v>
      </c>
    </row>
    <row r="6097" customFormat="false" ht="15.75" hidden="false" customHeight="true" outlineLevel="0" collapsed="false">
      <c r="A6097" s="4" t="n">
        <v>3123</v>
      </c>
      <c r="B6097" s="4" t="s">
        <v>33320</v>
      </c>
      <c r="C6097" s="4"/>
      <c r="D6097" s="4" t="s">
        <v>33321</v>
      </c>
      <c r="E6097" s="5" t="s">
        <v>6019</v>
      </c>
      <c r="F6097" s="4" t="s">
        <v>2733</v>
      </c>
      <c r="G6097" s="4" t="s">
        <v>313</v>
      </c>
      <c r="H6097" s="5" t="s">
        <v>33322</v>
      </c>
      <c r="I6097" s="4" t="s">
        <v>33323</v>
      </c>
      <c r="J6097" s="5" t="n">
        <f aca="false">LEN(K6097)</f>
        <v>17</v>
      </c>
      <c r="K6097" s="6" t="s">
        <v>33324</v>
      </c>
      <c r="L6097" s="4" t="s">
        <v>66</v>
      </c>
      <c r="M6097" s="4" t="s">
        <v>31</v>
      </c>
    </row>
    <row r="6098" customFormat="false" ht="15.75" hidden="false" customHeight="true" outlineLevel="0" collapsed="false">
      <c r="A6098" s="4" t="n">
        <v>3142</v>
      </c>
      <c r="B6098" s="4" t="s">
        <v>33325</v>
      </c>
      <c r="C6098" s="4"/>
      <c r="D6098" s="4" t="s">
        <v>33326</v>
      </c>
      <c r="E6098" s="5" t="s">
        <v>7350</v>
      </c>
      <c r="F6098" s="4" t="s">
        <v>2733</v>
      </c>
      <c r="G6098" s="4" t="s">
        <v>313</v>
      </c>
      <c r="H6098" s="5" t="s">
        <v>33327</v>
      </c>
      <c r="I6098" s="4" t="s">
        <v>33328</v>
      </c>
      <c r="J6098" s="5" t="n">
        <f aca="false">LEN(K6098)</f>
        <v>17</v>
      </c>
      <c r="K6098" s="6" t="s">
        <v>33329</v>
      </c>
      <c r="L6098" s="4" t="s">
        <v>66</v>
      </c>
      <c r="M6098" s="4" t="s">
        <v>3203</v>
      </c>
    </row>
    <row r="6099" customFormat="false" ht="15.75" hidden="false" customHeight="true" outlineLevel="0" collapsed="false">
      <c r="A6099" s="4" t="n">
        <v>3143</v>
      </c>
      <c r="B6099" s="4" t="s">
        <v>33330</v>
      </c>
      <c r="C6099" s="4"/>
      <c r="D6099" s="4" t="s">
        <v>33331</v>
      </c>
      <c r="E6099" s="5" t="s">
        <v>7350</v>
      </c>
      <c r="F6099" s="4" t="s">
        <v>2733</v>
      </c>
      <c r="G6099" s="4" t="s">
        <v>313</v>
      </c>
      <c r="H6099" s="5" t="s">
        <v>33327</v>
      </c>
      <c r="I6099" s="4" t="s">
        <v>33328</v>
      </c>
      <c r="J6099" s="5" t="n">
        <f aca="false">LEN(K6099)</f>
        <v>17</v>
      </c>
      <c r="K6099" s="6" t="s">
        <v>33329</v>
      </c>
      <c r="L6099" s="4" t="s">
        <v>31</v>
      </c>
      <c r="M6099" s="4" t="s">
        <v>3203</v>
      </c>
    </row>
    <row r="6100" customFormat="false" ht="15.75" hidden="false" customHeight="true" outlineLevel="0" collapsed="false">
      <c r="A6100" s="4" t="n">
        <v>3152</v>
      </c>
      <c r="B6100" s="4" t="s">
        <v>33332</v>
      </c>
      <c r="C6100" s="4"/>
      <c r="D6100" s="4" t="s">
        <v>33333</v>
      </c>
      <c r="E6100" s="5" t="s">
        <v>3358</v>
      </c>
      <c r="F6100" s="4" t="s">
        <v>3359</v>
      </c>
      <c r="G6100" s="4" t="s">
        <v>313</v>
      </c>
      <c r="H6100" s="5" t="s">
        <v>33334</v>
      </c>
      <c r="I6100" s="4" t="s">
        <v>33335</v>
      </c>
      <c r="J6100" s="5" t="n">
        <f aca="false">LEN(K6100)</f>
        <v>17</v>
      </c>
      <c r="K6100" s="6" t="s">
        <v>33336</v>
      </c>
      <c r="L6100" s="4" t="s">
        <v>31</v>
      </c>
      <c r="M6100" s="4" t="s">
        <v>326</v>
      </c>
    </row>
    <row r="6101" customFormat="false" ht="15.75" hidden="false" customHeight="true" outlineLevel="0" collapsed="false">
      <c r="A6101" s="4" t="n">
        <v>3179</v>
      </c>
      <c r="B6101" s="4" t="s">
        <v>33337</v>
      </c>
      <c r="C6101" s="4"/>
      <c r="D6101" s="4" t="s">
        <v>33338</v>
      </c>
      <c r="E6101" s="5" t="s">
        <v>6024</v>
      </c>
      <c r="F6101" s="4" t="s">
        <v>6025</v>
      </c>
      <c r="G6101" s="4" t="s">
        <v>313</v>
      </c>
      <c r="H6101" s="5" t="s">
        <v>33339</v>
      </c>
      <c r="I6101" s="7" t="s">
        <v>33340</v>
      </c>
      <c r="J6101" s="5" t="n">
        <f aca="false">LEN(K6101)</f>
        <v>17</v>
      </c>
      <c r="K6101" s="6" t="s">
        <v>33341</v>
      </c>
      <c r="L6101" s="4" t="s">
        <v>31</v>
      </c>
      <c r="M6101" s="4" t="s">
        <v>929</v>
      </c>
    </row>
    <row r="6102" customFormat="false" ht="15.75" hidden="false" customHeight="true" outlineLevel="0" collapsed="false">
      <c r="A6102" s="4" t="n">
        <v>3181</v>
      </c>
      <c r="B6102" s="4" t="s">
        <v>33342</v>
      </c>
      <c r="C6102" s="4"/>
      <c r="D6102" s="4" t="s">
        <v>33343</v>
      </c>
      <c r="E6102" s="5" t="s">
        <v>33344</v>
      </c>
      <c r="F6102" s="4" t="s">
        <v>16805</v>
      </c>
      <c r="G6102" s="4" t="s">
        <v>313</v>
      </c>
      <c r="H6102" s="5" t="s">
        <v>33345</v>
      </c>
      <c r="I6102" s="4" t="s">
        <v>33346</v>
      </c>
      <c r="J6102" s="5" t="n">
        <f aca="false">LEN(K6102)</f>
        <v>17</v>
      </c>
      <c r="K6102" s="6" t="s">
        <v>33347</v>
      </c>
      <c r="L6102" s="4" t="s">
        <v>66</v>
      </c>
      <c r="M6102" s="4" t="s">
        <v>794</v>
      </c>
    </row>
    <row r="6103" customFormat="false" ht="15.75" hidden="false" customHeight="true" outlineLevel="0" collapsed="false">
      <c r="A6103" s="4" t="n">
        <v>3186</v>
      </c>
      <c r="B6103" s="4" t="s">
        <v>33348</v>
      </c>
      <c r="C6103" s="4"/>
      <c r="D6103" s="4" t="s">
        <v>33349</v>
      </c>
      <c r="E6103" s="5" t="s">
        <v>4836</v>
      </c>
      <c r="F6103" s="4" t="s">
        <v>4837</v>
      </c>
      <c r="G6103" s="4" t="s">
        <v>313</v>
      </c>
      <c r="H6103" s="5" t="s">
        <v>33350</v>
      </c>
      <c r="I6103" s="4" t="s">
        <v>33351</v>
      </c>
      <c r="J6103" s="5" t="n">
        <f aca="false">LEN(K6103)</f>
        <v>17</v>
      </c>
      <c r="K6103" s="6" t="s">
        <v>33352</v>
      </c>
      <c r="L6103" s="4" t="s">
        <v>78</v>
      </c>
      <c r="M6103" s="4" t="s">
        <v>31</v>
      </c>
    </row>
    <row r="6104" customFormat="false" ht="15.75" hidden="false" customHeight="true" outlineLevel="0" collapsed="false">
      <c r="A6104" s="4" t="n">
        <v>3217</v>
      </c>
      <c r="B6104" s="4" t="s">
        <v>12454</v>
      </c>
      <c r="C6104" s="4"/>
      <c r="D6104" s="4" t="s">
        <v>33353</v>
      </c>
      <c r="E6104" s="5" t="s">
        <v>2755</v>
      </c>
      <c r="F6104" s="4" t="s">
        <v>2756</v>
      </c>
      <c r="G6104" s="4" t="s">
        <v>313</v>
      </c>
      <c r="H6104" s="5" t="s">
        <v>33354</v>
      </c>
      <c r="I6104" s="4" t="s">
        <v>33355</v>
      </c>
      <c r="J6104" s="5" t="n">
        <f aca="false">LEN(K6104)</f>
        <v>17</v>
      </c>
      <c r="K6104" s="6" t="s">
        <v>33356</v>
      </c>
      <c r="L6104" s="4" t="s">
        <v>78</v>
      </c>
      <c r="M6104" s="4" t="s">
        <v>225</v>
      </c>
    </row>
    <row r="6105" customFormat="false" ht="15.75" hidden="false" customHeight="true" outlineLevel="0" collapsed="false">
      <c r="A6105" s="4" t="n">
        <v>3218</v>
      </c>
      <c r="B6105" s="4" t="s">
        <v>33357</v>
      </c>
      <c r="C6105" s="4"/>
      <c r="D6105" s="4" t="s">
        <v>33358</v>
      </c>
      <c r="E6105" s="5" t="s">
        <v>2755</v>
      </c>
      <c r="F6105" s="4" t="s">
        <v>2756</v>
      </c>
      <c r="G6105" s="4" t="s">
        <v>313</v>
      </c>
      <c r="H6105" s="5" t="s">
        <v>33359</v>
      </c>
      <c r="I6105" s="4" t="s">
        <v>33360</v>
      </c>
      <c r="J6105" s="5" t="n">
        <f aca="false">LEN(K6105)</f>
        <v>17</v>
      </c>
      <c r="K6105" s="6" t="s">
        <v>33361</v>
      </c>
      <c r="L6105" s="4" t="s">
        <v>57</v>
      </c>
      <c r="M6105" s="4" t="s">
        <v>819</v>
      </c>
    </row>
    <row r="6106" customFormat="false" ht="15.75" hidden="false" customHeight="true" outlineLevel="0" collapsed="false">
      <c r="A6106" s="4" t="n">
        <v>3219</v>
      </c>
      <c r="B6106" s="4" t="s">
        <v>33362</v>
      </c>
      <c r="C6106" s="4"/>
      <c r="D6106" s="4" t="s">
        <v>33363</v>
      </c>
      <c r="E6106" s="5" t="s">
        <v>2755</v>
      </c>
      <c r="F6106" s="4" t="s">
        <v>2756</v>
      </c>
      <c r="G6106" s="4" t="s">
        <v>313</v>
      </c>
      <c r="H6106" s="5" t="s">
        <v>33364</v>
      </c>
      <c r="I6106" s="4" t="s">
        <v>33365</v>
      </c>
      <c r="J6106" s="5" t="n">
        <f aca="false">LEN(K6106)</f>
        <v>17</v>
      </c>
      <c r="K6106" s="6" t="s">
        <v>33366</v>
      </c>
      <c r="L6106" s="4" t="s">
        <v>66</v>
      </c>
      <c r="M6106" s="4" t="s">
        <v>1793</v>
      </c>
    </row>
    <row r="6107" customFormat="false" ht="15.75" hidden="false" customHeight="true" outlineLevel="0" collapsed="false">
      <c r="A6107" s="4" t="n">
        <v>3236</v>
      </c>
      <c r="B6107" s="4" t="s">
        <v>33367</v>
      </c>
      <c r="C6107" s="4"/>
      <c r="D6107" s="4" t="s">
        <v>33368</v>
      </c>
      <c r="E6107" s="5" t="s">
        <v>2755</v>
      </c>
      <c r="F6107" s="4" t="s">
        <v>2756</v>
      </c>
      <c r="G6107" s="4" t="s">
        <v>313</v>
      </c>
      <c r="H6107" s="5" t="s">
        <v>33369</v>
      </c>
      <c r="I6107" s="4" t="s">
        <v>33370</v>
      </c>
      <c r="J6107" s="5" t="n">
        <f aca="false">LEN(K6107)</f>
        <v>17</v>
      </c>
      <c r="K6107" s="6" t="s">
        <v>33371</v>
      </c>
      <c r="L6107" s="4" t="s">
        <v>31</v>
      </c>
      <c r="M6107" s="4" t="s">
        <v>988</v>
      </c>
    </row>
    <row r="6108" customFormat="false" ht="15.75" hidden="false" customHeight="true" outlineLevel="0" collapsed="false">
      <c r="A6108" s="4" t="n">
        <v>3244</v>
      </c>
      <c r="B6108" s="4" t="s">
        <v>33372</v>
      </c>
      <c r="C6108" s="4"/>
      <c r="D6108" s="4" t="s">
        <v>33373</v>
      </c>
      <c r="E6108" s="5" t="s">
        <v>1873</v>
      </c>
      <c r="F6108" s="4" t="s">
        <v>633</v>
      </c>
      <c r="G6108" s="4" t="s">
        <v>313</v>
      </c>
      <c r="H6108" s="5" t="s">
        <v>33374</v>
      </c>
      <c r="I6108" s="4" t="s">
        <v>33375</v>
      </c>
      <c r="J6108" s="5" t="n">
        <f aca="false">LEN(K6108)</f>
        <v>17</v>
      </c>
      <c r="K6108" s="10" t="s">
        <v>33376</v>
      </c>
      <c r="L6108" s="4" t="s">
        <v>57</v>
      </c>
      <c r="M6108" s="4" t="s">
        <v>3415</v>
      </c>
    </row>
    <row r="6109" customFormat="false" ht="15.75" hidden="false" customHeight="true" outlineLevel="0" collapsed="false">
      <c r="A6109" s="4" t="n">
        <v>3263</v>
      </c>
      <c r="B6109" s="4" t="s">
        <v>33377</v>
      </c>
      <c r="C6109" s="4"/>
      <c r="D6109" s="4" t="s">
        <v>33378</v>
      </c>
      <c r="E6109" s="5" t="s">
        <v>1877</v>
      </c>
      <c r="F6109" s="4" t="s">
        <v>1878</v>
      </c>
      <c r="G6109" s="4" t="s">
        <v>313</v>
      </c>
      <c r="H6109" s="5" t="s">
        <v>33379</v>
      </c>
      <c r="I6109" s="4" t="s">
        <v>33380</v>
      </c>
      <c r="J6109" s="5" t="n">
        <f aca="false">LEN(K6109)</f>
        <v>17</v>
      </c>
      <c r="K6109" s="10" t="s">
        <v>33381</v>
      </c>
      <c r="L6109" s="4" t="s">
        <v>31</v>
      </c>
      <c r="M6109" s="4" t="s">
        <v>31</v>
      </c>
    </row>
    <row r="6110" customFormat="false" ht="15.75" hidden="false" customHeight="true" outlineLevel="0" collapsed="false">
      <c r="A6110" s="4" t="n">
        <v>3265</v>
      </c>
      <c r="B6110" s="4" t="s">
        <v>2750</v>
      </c>
      <c r="C6110" s="4"/>
      <c r="D6110" s="4" t="s">
        <v>33382</v>
      </c>
      <c r="E6110" s="5" t="s">
        <v>9095</v>
      </c>
      <c r="F6110" s="4" t="s">
        <v>9096</v>
      </c>
      <c r="G6110" s="4" t="s">
        <v>313</v>
      </c>
      <c r="H6110" s="5" t="s">
        <v>33383</v>
      </c>
      <c r="I6110" s="4" t="s">
        <v>33384</v>
      </c>
      <c r="J6110" s="5" t="n">
        <f aca="false">LEN(K6110)</f>
        <v>17</v>
      </c>
      <c r="K6110" s="6" t="s">
        <v>33385</v>
      </c>
      <c r="L6110" s="4" t="s">
        <v>31</v>
      </c>
      <c r="M6110" s="4" t="s">
        <v>336</v>
      </c>
    </row>
    <row r="6111" customFormat="false" ht="15.75" hidden="false" customHeight="true" outlineLevel="0" collapsed="false">
      <c r="A6111" s="4" t="n">
        <v>3266</v>
      </c>
      <c r="B6111" s="4" t="s">
        <v>33386</v>
      </c>
      <c r="C6111" s="4"/>
      <c r="D6111" s="4" t="s">
        <v>33387</v>
      </c>
      <c r="E6111" s="5" t="s">
        <v>9095</v>
      </c>
      <c r="F6111" s="4" t="s">
        <v>9096</v>
      </c>
      <c r="G6111" s="4" t="s">
        <v>313</v>
      </c>
      <c r="H6111" s="5" t="s">
        <v>33388</v>
      </c>
      <c r="I6111" s="4" t="s">
        <v>33389</v>
      </c>
      <c r="J6111" s="5" t="n">
        <f aca="false">LEN(K6111)</f>
        <v>17</v>
      </c>
      <c r="K6111" s="6" t="str">
        <f aca="false">LOWER(SUBSTITUTE(SUBSTITUTE(SUBSTITUTE(SUBSTITUTE(SUBSTITUTE(SUBSTITUTE(SUBSTITUTE(B6111,"S.L.",""),"SL",""),"S.A.",""),"SA","")," ",""),".",""),",",""))&amp;".com"</f>
        <v>guinversiones.com</v>
      </c>
      <c r="L6111" s="4" t="s">
        <v>637</v>
      </c>
      <c r="M6111" s="4" t="s">
        <v>31</v>
      </c>
    </row>
    <row r="6112" customFormat="false" ht="15.75" hidden="false" customHeight="true" outlineLevel="0" collapsed="false">
      <c r="A6112" s="4" t="n">
        <v>3277</v>
      </c>
      <c r="B6112" s="4" t="s">
        <v>33390</v>
      </c>
      <c r="C6112" s="4"/>
      <c r="D6112" s="4" t="s">
        <v>33391</v>
      </c>
      <c r="E6112" s="5" t="s">
        <v>33392</v>
      </c>
      <c r="F6112" s="4" t="s">
        <v>10598</v>
      </c>
      <c r="G6112" s="4" t="s">
        <v>313</v>
      </c>
      <c r="H6112" s="5" t="s">
        <v>33393</v>
      </c>
      <c r="I6112" s="4" t="s">
        <v>33394</v>
      </c>
      <c r="J6112" s="5" t="n">
        <f aca="false">LEN(K6112)</f>
        <v>17</v>
      </c>
      <c r="K6112" s="6" t="s">
        <v>33395</v>
      </c>
      <c r="L6112" s="4" t="s">
        <v>31</v>
      </c>
      <c r="M6112" s="4" t="s">
        <v>877</v>
      </c>
    </row>
    <row r="6113" customFormat="false" ht="15.75" hidden="false" customHeight="true" outlineLevel="0" collapsed="false">
      <c r="A6113" s="4" t="n">
        <v>3311</v>
      </c>
      <c r="B6113" s="4" t="s">
        <v>33396</v>
      </c>
      <c r="C6113" s="4"/>
      <c r="D6113" s="4" t="s">
        <v>33397</v>
      </c>
      <c r="E6113" s="5" t="s">
        <v>33398</v>
      </c>
      <c r="F6113" s="4" t="s">
        <v>2420</v>
      </c>
      <c r="G6113" s="4" t="s">
        <v>313</v>
      </c>
      <c r="H6113" s="5" t="s">
        <v>33399</v>
      </c>
      <c r="I6113" s="4" t="s">
        <v>33400</v>
      </c>
      <c r="J6113" s="5" t="n">
        <f aca="false">LEN(K6113)</f>
        <v>17</v>
      </c>
      <c r="K6113" s="6" t="str">
        <f aca="false">LOWER(SUBSTITUTE(SUBSTITUTE(SUBSTITUTE(SUBSTITUTE(SUBSTITUTE(SUBSTITUTE(SUBSTITUTE(B6113,"S.L.",""),"SL",""),"S.A.",""),"SA","")," ",""),".",""),",",""))&amp;".com"</f>
        <v>hotelalcamino.com</v>
      </c>
      <c r="L6113" s="4" t="s">
        <v>66</v>
      </c>
      <c r="M6113" s="4" t="s">
        <v>31</v>
      </c>
    </row>
    <row r="6114" customFormat="false" ht="15.75" hidden="false" customHeight="true" outlineLevel="0" collapsed="false">
      <c r="A6114" s="4" t="n">
        <v>3319</v>
      </c>
      <c r="B6114" s="4" t="s">
        <v>33401</v>
      </c>
      <c r="C6114" s="4"/>
      <c r="D6114" s="4" t="s">
        <v>33402</v>
      </c>
      <c r="E6114" s="5" t="s">
        <v>4050</v>
      </c>
      <c r="F6114" s="4" t="s">
        <v>4051</v>
      </c>
      <c r="G6114" s="4" t="s">
        <v>313</v>
      </c>
      <c r="H6114" s="5" t="s">
        <v>33403</v>
      </c>
      <c r="I6114" s="4" t="s">
        <v>33404</v>
      </c>
      <c r="J6114" s="5" t="n">
        <f aca="false">LEN(K6114)</f>
        <v>17</v>
      </c>
      <c r="K6114" s="6" t="str">
        <f aca="false">LOWER(SUBSTITUTE(SUBSTITUTE(SUBSTITUTE(SUBSTITUTE(SUBSTITUTE(SUBSTITUTE(SUBSTITUTE(B6114,"S.L.",""),"SL",""),"S.A.",""),"SA","")," ",""),".",""),",",""))&amp;".com"</f>
        <v>carpediem2005.com</v>
      </c>
      <c r="L6114" s="4" t="s">
        <v>31</v>
      </c>
      <c r="M6114" s="4" t="s">
        <v>31</v>
      </c>
    </row>
    <row r="6115" customFormat="false" ht="15.75" hidden="false" customHeight="true" outlineLevel="0" collapsed="false">
      <c r="A6115" s="4" t="n">
        <v>3325</v>
      </c>
      <c r="B6115" s="4" t="s">
        <v>33405</v>
      </c>
      <c r="C6115" s="4"/>
      <c r="D6115" s="4" t="s">
        <v>33406</v>
      </c>
      <c r="E6115" s="5" t="s">
        <v>311</v>
      </c>
      <c r="F6115" s="4" t="s">
        <v>312</v>
      </c>
      <c r="G6115" s="4" t="s">
        <v>313</v>
      </c>
      <c r="H6115" s="5" t="s">
        <v>33407</v>
      </c>
      <c r="I6115" s="4" t="s">
        <v>33408</v>
      </c>
      <c r="J6115" s="5" t="n">
        <f aca="false">LEN(K6115)</f>
        <v>17</v>
      </c>
      <c r="K6115" s="6" t="s">
        <v>33409</v>
      </c>
      <c r="L6115" s="4" t="s">
        <v>78</v>
      </c>
      <c r="M6115" s="4" t="s">
        <v>2097</v>
      </c>
    </row>
    <row r="6116" customFormat="false" ht="15.75" hidden="false" customHeight="true" outlineLevel="0" collapsed="false">
      <c r="A6116" s="4" t="n">
        <v>3327</v>
      </c>
      <c r="B6116" s="4" t="s">
        <v>33410</v>
      </c>
      <c r="C6116" s="4"/>
      <c r="D6116" s="4" t="s">
        <v>33411</v>
      </c>
      <c r="E6116" s="5" t="s">
        <v>311</v>
      </c>
      <c r="F6116" s="4" t="s">
        <v>312</v>
      </c>
      <c r="G6116" s="4" t="s">
        <v>313</v>
      </c>
      <c r="H6116" s="5" t="s">
        <v>33412</v>
      </c>
      <c r="I6116" s="4" t="s">
        <v>33413</v>
      </c>
      <c r="J6116" s="5" t="n">
        <f aca="false">LEN(K6116)</f>
        <v>17</v>
      </c>
      <c r="K6116" s="6" t="s">
        <v>33414</v>
      </c>
      <c r="L6116" s="4" t="s">
        <v>21</v>
      </c>
      <c r="M6116" s="4" t="s">
        <v>729</v>
      </c>
    </row>
    <row r="6117" customFormat="false" ht="15.75" hidden="false" customHeight="true" outlineLevel="0" collapsed="false">
      <c r="A6117" s="4" t="n">
        <v>3331</v>
      </c>
      <c r="B6117" s="4" t="s">
        <v>33415</v>
      </c>
      <c r="C6117" s="4"/>
      <c r="D6117" s="4" t="s">
        <v>33416</v>
      </c>
      <c r="E6117" s="5" t="s">
        <v>33417</v>
      </c>
      <c r="F6117" s="4" t="s">
        <v>33418</v>
      </c>
      <c r="G6117" s="4" t="s">
        <v>313</v>
      </c>
      <c r="H6117" s="5" t="s">
        <v>33419</v>
      </c>
      <c r="I6117" s="4" t="s">
        <v>33420</v>
      </c>
      <c r="J6117" s="5" t="n">
        <f aca="false">LEN(K6117)</f>
        <v>17</v>
      </c>
      <c r="K6117" s="6" t="s">
        <v>33421</v>
      </c>
      <c r="L6117" s="4" t="s">
        <v>31</v>
      </c>
      <c r="M6117" s="4" t="s">
        <v>336</v>
      </c>
    </row>
    <row r="6118" customFormat="false" ht="15.75" hidden="false" customHeight="true" outlineLevel="0" collapsed="false">
      <c r="A6118" s="4" t="n">
        <v>3334</v>
      </c>
      <c r="B6118" s="4" t="s">
        <v>31060</v>
      </c>
      <c r="C6118" s="4"/>
      <c r="D6118" s="4" t="s">
        <v>33422</v>
      </c>
      <c r="E6118" s="5" t="s">
        <v>11176</v>
      </c>
      <c r="F6118" s="4" t="s">
        <v>1885</v>
      </c>
      <c r="G6118" s="4" t="s">
        <v>313</v>
      </c>
      <c r="H6118" s="5" t="s">
        <v>33423</v>
      </c>
      <c r="I6118" s="4" t="s">
        <v>33424</v>
      </c>
      <c r="J6118" s="5" t="n">
        <f aca="false">LEN(K6118)</f>
        <v>17</v>
      </c>
      <c r="K6118" s="6" t="s">
        <v>33425</v>
      </c>
      <c r="L6118" s="4" t="s">
        <v>57</v>
      </c>
      <c r="M6118" s="4" t="s">
        <v>344</v>
      </c>
    </row>
    <row r="6119" customFormat="false" ht="15.75" hidden="false" customHeight="true" outlineLevel="0" collapsed="false">
      <c r="A6119" s="4" t="n">
        <v>3347</v>
      </c>
      <c r="B6119" s="4" t="s">
        <v>33426</v>
      </c>
      <c r="C6119" s="4"/>
      <c r="D6119" s="4" t="s">
        <v>33427</v>
      </c>
      <c r="E6119" s="5" t="s">
        <v>1884</v>
      </c>
      <c r="F6119" s="4" t="s">
        <v>1885</v>
      </c>
      <c r="G6119" s="4" t="s">
        <v>313</v>
      </c>
      <c r="H6119" s="5" t="s">
        <v>33428</v>
      </c>
      <c r="I6119" s="4" t="s">
        <v>33429</v>
      </c>
      <c r="J6119" s="5" t="n">
        <f aca="false">LEN(K6119)</f>
        <v>17</v>
      </c>
      <c r="K6119" s="6" t="s">
        <v>33430</v>
      </c>
      <c r="L6119" s="4" t="s">
        <v>57</v>
      </c>
      <c r="M6119" s="4" t="s">
        <v>729</v>
      </c>
    </row>
    <row r="6120" customFormat="false" ht="15.75" hidden="false" customHeight="true" outlineLevel="0" collapsed="false">
      <c r="A6120" s="4" t="n">
        <v>3352</v>
      </c>
      <c r="B6120" s="4" t="s">
        <v>33431</v>
      </c>
      <c r="C6120" s="4"/>
      <c r="D6120" s="4" t="s">
        <v>33432</v>
      </c>
      <c r="E6120" s="5" t="s">
        <v>311</v>
      </c>
      <c r="F6120" s="4" t="s">
        <v>312</v>
      </c>
      <c r="G6120" s="4" t="s">
        <v>313</v>
      </c>
      <c r="H6120" s="5" t="s">
        <v>33433</v>
      </c>
      <c r="I6120" s="7" t="s">
        <v>33434</v>
      </c>
      <c r="J6120" s="5" t="n">
        <f aca="false">LEN(K6120)</f>
        <v>17</v>
      </c>
      <c r="K6120" s="6" t="s">
        <v>33435</v>
      </c>
      <c r="L6120" s="4" t="s">
        <v>31</v>
      </c>
      <c r="M6120" s="4" t="s">
        <v>344</v>
      </c>
    </row>
    <row r="6121" customFormat="false" ht="15.75" hidden="false" customHeight="true" outlineLevel="0" collapsed="false">
      <c r="A6121" s="4" t="n">
        <v>3353</v>
      </c>
      <c r="B6121" s="4" t="s">
        <v>33436</v>
      </c>
      <c r="C6121" s="4"/>
      <c r="D6121" s="4" t="s">
        <v>33432</v>
      </c>
      <c r="E6121" s="5" t="s">
        <v>311</v>
      </c>
      <c r="F6121" s="4" t="s">
        <v>312</v>
      </c>
      <c r="G6121" s="4" t="s">
        <v>313</v>
      </c>
      <c r="H6121" s="5" t="s">
        <v>33433</v>
      </c>
      <c r="I6121" s="4" t="s">
        <v>33437</v>
      </c>
      <c r="J6121" s="5" t="n">
        <f aca="false">LEN(K6121)</f>
        <v>17</v>
      </c>
      <c r="K6121" s="6" t="s">
        <v>33435</v>
      </c>
      <c r="L6121" s="4" t="s">
        <v>57</v>
      </c>
      <c r="M6121" s="4" t="s">
        <v>2429</v>
      </c>
    </row>
    <row r="6122" customFormat="false" ht="15.75" hidden="false" customHeight="true" outlineLevel="0" collapsed="false">
      <c r="A6122" s="4" t="n">
        <v>3355</v>
      </c>
      <c r="B6122" s="4" t="s">
        <v>33438</v>
      </c>
      <c r="C6122" s="4"/>
      <c r="D6122" s="4" t="s">
        <v>33439</v>
      </c>
      <c r="E6122" s="5" t="s">
        <v>311</v>
      </c>
      <c r="F6122" s="4" t="s">
        <v>312</v>
      </c>
      <c r="G6122" s="4" t="s">
        <v>313</v>
      </c>
      <c r="H6122" s="5" t="s">
        <v>33440</v>
      </c>
      <c r="I6122" s="4" t="s">
        <v>33441</v>
      </c>
      <c r="J6122" s="5" t="n">
        <f aca="false">LEN(K6122)</f>
        <v>17</v>
      </c>
      <c r="K6122" s="6" t="s">
        <v>33442</v>
      </c>
      <c r="L6122" s="4" t="s">
        <v>57</v>
      </c>
      <c r="M6122" s="4" t="s">
        <v>924</v>
      </c>
    </row>
    <row r="6123" customFormat="false" ht="15.75" hidden="false" customHeight="true" outlineLevel="0" collapsed="false">
      <c r="A6123" s="4" t="n">
        <v>3357</v>
      </c>
      <c r="B6123" s="4" t="s">
        <v>33372</v>
      </c>
      <c r="C6123" s="4"/>
      <c r="D6123" s="4" t="s">
        <v>33443</v>
      </c>
      <c r="E6123" s="5" t="s">
        <v>6871</v>
      </c>
      <c r="F6123" s="4" t="s">
        <v>6872</v>
      </c>
      <c r="G6123" s="4" t="s">
        <v>313</v>
      </c>
      <c r="H6123" s="5" t="s">
        <v>33444</v>
      </c>
      <c r="I6123" s="4" t="s">
        <v>33445</v>
      </c>
      <c r="J6123" s="5" t="n">
        <f aca="false">LEN(K6123)</f>
        <v>17</v>
      </c>
      <c r="K6123" s="10" t="s">
        <v>33446</v>
      </c>
      <c r="L6123" s="4" t="s">
        <v>66</v>
      </c>
      <c r="M6123" s="4" t="s">
        <v>6988</v>
      </c>
    </row>
    <row r="6124" customFormat="false" ht="15.75" hidden="false" customHeight="true" outlineLevel="0" collapsed="false">
      <c r="A6124" s="4" t="n">
        <v>3359</v>
      </c>
      <c r="B6124" s="4" t="s">
        <v>33447</v>
      </c>
      <c r="C6124" s="4"/>
      <c r="D6124" s="4" t="s">
        <v>33448</v>
      </c>
      <c r="E6124" s="5" t="s">
        <v>33449</v>
      </c>
      <c r="F6124" s="4" t="s">
        <v>6872</v>
      </c>
      <c r="G6124" s="4" t="s">
        <v>313</v>
      </c>
      <c r="H6124" s="5" t="s">
        <v>33450</v>
      </c>
      <c r="I6124" s="4" t="s">
        <v>33451</v>
      </c>
      <c r="J6124" s="5" t="n">
        <f aca="false">LEN(K6124)</f>
        <v>17</v>
      </c>
      <c r="K6124" s="10" t="s">
        <v>33452</v>
      </c>
      <c r="L6124" s="4" t="s">
        <v>637</v>
      </c>
      <c r="M6124" s="4" t="s">
        <v>2429</v>
      </c>
    </row>
    <row r="6125" customFormat="false" ht="15.75" hidden="false" customHeight="true" outlineLevel="0" collapsed="false">
      <c r="A6125" s="4" t="n">
        <v>3362</v>
      </c>
      <c r="B6125" s="4" t="s">
        <v>33453</v>
      </c>
      <c r="C6125" s="4"/>
      <c r="D6125" s="4" t="s">
        <v>33454</v>
      </c>
      <c r="E6125" s="5" t="s">
        <v>33455</v>
      </c>
      <c r="F6125" s="4" t="s">
        <v>6872</v>
      </c>
      <c r="G6125" s="4" t="s">
        <v>313</v>
      </c>
      <c r="H6125" s="5" t="s">
        <v>33456</v>
      </c>
      <c r="I6125" s="4" t="s">
        <v>33457</v>
      </c>
      <c r="J6125" s="5" t="n">
        <f aca="false">LEN(K6125)</f>
        <v>17</v>
      </c>
      <c r="K6125" s="6" t="s">
        <v>33458</v>
      </c>
      <c r="L6125" s="4" t="s">
        <v>66</v>
      </c>
      <c r="M6125" s="4" t="s">
        <v>2890</v>
      </c>
    </row>
    <row r="6126" customFormat="false" ht="15.75" hidden="false" customHeight="true" outlineLevel="0" collapsed="false">
      <c r="A6126" s="4" t="n">
        <v>11590</v>
      </c>
      <c r="B6126" s="4" t="s">
        <v>33459</v>
      </c>
      <c r="C6126" s="4"/>
      <c r="D6126" s="4" t="s">
        <v>33460</v>
      </c>
      <c r="E6126" s="5" t="s">
        <v>28650</v>
      </c>
      <c r="F6126" s="4" t="s">
        <v>28651</v>
      </c>
      <c r="G6126" s="4" t="s">
        <v>852</v>
      </c>
      <c r="H6126" s="5" t="s">
        <v>33461</v>
      </c>
      <c r="I6126" s="4" t="s">
        <v>33462</v>
      </c>
      <c r="J6126" s="5" t="n">
        <f aca="false">LEN(K6126)</f>
        <v>17</v>
      </c>
      <c r="K6126" s="6" t="s">
        <v>33463</v>
      </c>
      <c r="L6126" s="4" t="s">
        <v>57</v>
      </c>
      <c r="M6126" s="4" t="s">
        <v>317</v>
      </c>
    </row>
    <row r="6127" customFormat="false" ht="15.75" hidden="false" customHeight="true" outlineLevel="0" collapsed="false">
      <c r="A6127" s="4" t="n">
        <v>3368</v>
      </c>
      <c r="B6127" s="4" t="s">
        <v>33464</v>
      </c>
      <c r="C6127" s="4"/>
      <c r="D6127" s="4" t="s">
        <v>33465</v>
      </c>
      <c r="E6127" s="5" t="s">
        <v>28645</v>
      </c>
      <c r="F6127" s="4" t="s">
        <v>851</v>
      </c>
      <c r="G6127" s="4" t="s">
        <v>852</v>
      </c>
      <c r="H6127" s="5" t="s">
        <v>33466</v>
      </c>
      <c r="I6127" s="4" t="s">
        <v>33467</v>
      </c>
      <c r="J6127" s="5" t="n">
        <f aca="false">LEN(K6127)</f>
        <v>17</v>
      </c>
      <c r="K6127" s="6" t="s">
        <v>31837</v>
      </c>
      <c r="L6127" s="4" t="s">
        <v>57</v>
      </c>
      <c r="M6127" s="4" t="s">
        <v>31</v>
      </c>
    </row>
    <row r="6128" customFormat="false" ht="15.75" hidden="false" customHeight="true" outlineLevel="0" collapsed="false">
      <c r="A6128" s="4" t="n">
        <v>3369</v>
      </c>
      <c r="B6128" s="4" t="s">
        <v>33468</v>
      </c>
      <c r="C6128" s="4"/>
      <c r="D6128" s="4" t="s">
        <v>33469</v>
      </c>
      <c r="E6128" s="5" t="s">
        <v>33470</v>
      </c>
      <c r="F6128" s="4" t="s">
        <v>851</v>
      </c>
      <c r="G6128" s="4" t="s">
        <v>852</v>
      </c>
      <c r="H6128" s="5" t="s">
        <v>33466</v>
      </c>
      <c r="I6128" s="4" t="s">
        <v>33471</v>
      </c>
      <c r="J6128" s="5" t="n">
        <f aca="false">LEN(K6128)</f>
        <v>17</v>
      </c>
      <c r="K6128" s="6" t="s">
        <v>31837</v>
      </c>
      <c r="L6128" s="4" t="s">
        <v>66</v>
      </c>
      <c r="M6128" s="4" t="s">
        <v>31</v>
      </c>
    </row>
    <row r="6129" customFormat="false" ht="15.75" hidden="false" customHeight="true" outlineLevel="0" collapsed="false">
      <c r="A6129" s="4" t="n">
        <v>3385</v>
      </c>
      <c r="B6129" s="4" t="s">
        <v>33472</v>
      </c>
      <c r="C6129" s="4"/>
      <c r="D6129" s="4" t="s">
        <v>33473</v>
      </c>
      <c r="E6129" s="5" t="s">
        <v>33474</v>
      </c>
      <c r="F6129" s="4" t="s">
        <v>33475</v>
      </c>
      <c r="G6129" s="4" t="s">
        <v>852</v>
      </c>
      <c r="H6129" s="5" t="s">
        <v>33476</v>
      </c>
      <c r="I6129" s="4" t="s">
        <v>33477</v>
      </c>
      <c r="J6129" s="5" t="n">
        <f aca="false">LEN(K6129)</f>
        <v>17</v>
      </c>
      <c r="K6129" s="6" t="str">
        <f aca="false">LOWER(SUBSTITUTE(SUBSTITUTE(SUBSTITUTE(SUBSTITUTE(SUBSTITUTE(SUBSTITUTE(SUBSTITUTE(B6129,"S.L.",""),"SL",""),"S.A.",""),"SA","")," ",""),".",""),",",""))&amp;".com"</f>
        <v>hotelkrabelin.com</v>
      </c>
      <c r="L6129" s="4" t="s">
        <v>66</v>
      </c>
      <c r="M6129" s="4" t="s">
        <v>877</v>
      </c>
    </row>
    <row r="6130" customFormat="false" ht="15.75" hidden="false" customHeight="true" outlineLevel="0" collapsed="false">
      <c r="A6130" s="4" t="n">
        <v>3393</v>
      </c>
      <c r="B6130" s="4" t="s">
        <v>33478</v>
      </c>
      <c r="C6130" s="4"/>
      <c r="D6130" s="4" t="s">
        <v>33479</v>
      </c>
      <c r="E6130" s="5" t="s">
        <v>28619</v>
      </c>
      <c r="F6130" s="4" t="s">
        <v>851</v>
      </c>
      <c r="G6130" s="4" t="s">
        <v>852</v>
      </c>
      <c r="H6130" s="5" t="s">
        <v>33480</v>
      </c>
      <c r="I6130" s="4" t="s">
        <v>33481</v>
      </c>
      <c r="J6130" s="5" t="n">
        <f aca="false">LEN(K6130)</f>
        <v>17</v>
      </c>
      <c r="K6130" s="6" t="s">
        <v>33482</v>
      </c>
      <c r="L6130" s="4" t="s">
        <v>66</v>
      </c>
      <c r="M6130" s="4" t="s">
        <v>2657</v>
      </c>
    </row>
    <row r="6131" customFormat="false" ht="15.75" hidden="false" customHeight="true" outlineLevel="0" collapsed="false">
      <c r="A6131" s="4" t="n">
        <v>3399</v>
      </c>
      <c r="B6131" s="4" t="s">
        <v>33483</v>
      </c>
      <c r="C6131" s="4"/>
      <c r="D6131" s="4" t="s">
        <v>33484</v>
      </c>
      <c r="E6131" s="5" t="s">
        <v>33485</v>
      </c>
      <c r="F6131" s="4" t="s">
        <v>33486</v>
      </c>
      <c r="G6131" s="4" t="s">
        <v>852</v>
      </c>
      <c r="H6131" s="5" t="s">
        <v>33487</v>
      </c>
      <c r="I6131" s="7" t="s">
        <v>33488</v>
      </c>
      <c r="J6131" s="5" t="n">
        <f aca="false">LEN(K6131)</f>
        <v>17</v>
      </c>
      <c r="K6131" s="6" t="s">
        <v>33489</v>
      </c>
      <c r="L6131" s="4" t="s">
        <v>78</v>
      </c>
      <c r="M6131" s="4" t="s">
        <v>31</v>
      </c>
    </row>
    <row r="6132" customFormat="false" ht="15.75" hidden="false" customHeight="true" outlineLevel="0" collapsed="false">
      <c r="A6132" s="4" t="n">
        <v>3417</v>
      </c>
      <c r="B6132" s="4" t="s">
        <v>33490</v>
      </c>
      <c r="C6132" s="4"/>
      <c r="D6132" s="4" t="s">
        <v>33491</v>
      </c>
      <c r="E6132" s="5" t="s">
        <v>33492</v>
      </c>
      <c r="F6132" s="4" t="s">
        <v>33493</v>
      </c>
      <c r="G6132" s="4" t="s">
        <v>852</v>
      </c>
      <c r="H6132" s="5" t="s">
        <v>33494</v>
      </c>
      <c r="I6132" s="7" t="s">
        <v>33495</v>
      </c>
      <c r="J6132" s="5" t="n">
        <f aca="false">LEN(K6132)</f>
        <v>17</v>
      </c>
      <c r="K6132" s="6" t="s">
        <v>33496</v>
      </c>
      <c r="L6132" s="4" t="s">
        <v>57</v>
      </c>
      <c r="M6132" s="4" t="s">
        <v>326</v>
      </c>
    </row>
    <row r="6133" customFormat="false" ht="15.75" hidden="false" customHeight="true" outlineLevel="0" collapsed="false">
      <c r="A6133" s="4" t="n">
        <v>3423</v>
      </c>
      <c r="B6133" s="4" t="s">
        <v>33497</v>
      </c>
      <c r="C6133" s="4"/>
      <c r="D6133" s="4" t="s">
        <v>33498</v>
      </c>
      <c r="E6133" s="5" t="s">
        <v>7390</v>
      </c>
      <c r="F6133" s="4" t="s">
        <v>7391</v>
      </c>
      <c r="G6133" s="4" t="s">
        <v>852</v>
      </c>
      <c r="H6133" s="5" t="s">
        <v>33499</v>
      </c>
      <c r="I6133" s="7" t="s">
        <v>33500</v>
      </c>
      <c r="J6133" s="5" t="n">
        <f aca="false">LEN(K6133)</f>
        <v>17</v>
      </c>
      <c r="K6133" s="6" t="s">
        <v>33501</v>
      </c>
      <c r="L6133" s="4" t="s">
        <v>57</v>
      </c>
      <c r="M6133" s="4" t="s">
        <v>1793</v>
      </c>
    </row>
    <row r="6134" customFormat="false" ht="15.75" hidden="false" customHeight="true" outlineLevel="0" collapsed="false">
      <c r="A6134" s="4" t="n">
        <v>3425</v>
      </c>
      <c r="B6134" s="4" t="s">
        <v>33502</v>
      </c>
      <c r="C6134" s="4"/>
      <c r="D6134" s="4" t="s">
        <v>33503</v>
      </c>
      <c r="E6134" s="5" t="s">
        <v>4057</v>
      </c>
      <c r="F6134" s="4" t="s">
        <v>851</v>
      </c>
      <c r="G6134" s="4" t="s">
        <v>852</v>
      </c>
      <c r="H6134" s="5" t="s">
        <v>33504</v>
      </c>
      <c r="I6134" s="4" t="s">
        <v>33505</v>
      </c>
      <c r="J6134" s="5" t="n">
        <f aca="false">LEN(K6134)</f>
        <v>17</v>
      </c>
      <c r="K6134" s="6" t="s">
        <v>33506</v>
      </c>
      <c r="L6134" s="4" t="s">
        <v>31</v>
      </c>
      <c r="M6134" s="4" t="s">
        <v>31</v>
      </c>
    </row>
    <row r="6135" customFormat="false" ht="27.75" hidden="false" customHeight="true" outlineLevel="0" collapsed="false">
      <c r="A6135" s="4" t="n">
        <v>3431</v>
      </c>
      <c r="B6135" s="4" t="s">
        <v>33507</v>
      </c>
      <c r="C6135" s="4"/>
      <c r="D6135" s="4" t="s">
        <v>33508</v>
      </c>
      <c r="E6135" s="5" t="s">
        <v>4057</v>
      </c>
      <c r="F6135" s="4" t="s">
        <v>851</v>
      </c>
      <c r="G6135" s="4" t="s">
        <v>852</v>
      </c>
      <c r="H6135" s="5" t="s">
        <v>33509</v>
      </c>
      <c r="I6135" s="20" t="s">
        <v>33510</v>
      </c>
      <c r="J6135" s="5" t="n">
        <f aca="false">LEN(K6135)</f>
        <v>17</v>
      </c>
      <c r="K6135" s="13" t="s">
        <v>33511</v>
      </c>
      <c r="L6135" s="4" t="s">
        <v>31</v>
      </c>
      <c r="M6135" s="4" t="s">
        <v>996</v>
      </c>
    </row>
    <row r="6136" customFormat="false" ht="15.75" hidden="false" customHeight="true" outlineLevel="0" collapsed="false">
      <c r="A6136" s="4" t="n">
        <v>3433</v>
      </c>
      <c r="B6136" s="4" t="s">
        <v>33512</v>
      </c>
      <c r="C6136" s="4"/>
      <c r="D6136" s="4" t="s">
        <v>33513</v>
      </c>
      <c r="E6136" s="5" t="s">
        <v>28645</v>
      </c>
      <c r="F6136" s="4" t="s">
        <v>851</v>
      </c>
      <c r="G6136" s="4" t="s">
        <v>852</v>
      </c>
      <c r="H6136" s="5" t="s">
        <v>33514</v>
      </c>
      <c r="I6136" s="20" t="s">
        <v>33515</v>
      </c>
      <c r="J6136" s="5" t="n">
        <f aca="false">LEN(K6136)</f>
        <v>17</v>
      </c>
      <c r="K6136" s="13" t="s">
        <v>33516</v>
      </c>
      <c r="L6136" s="4" t="s">
        <v>31</v>
      </c>
      <c r="M6136" s="4" t="s">
        <v>79</v>
      </c>
    </row>
    <row r="6137" customFormat="false" ht="15.75" hidden="false" customHeight="true" outlineLevel="0" collapsed="false">
      <c r="A6137" s="4" t="n">
        <v>3444</v>
      </c>
      <c r="B6137" s="4" t="s">
        <v>33517</v>
      </c>
      <c r="C6137" s="4"/>
      <c r="D6137" s="4" t="s">
        <v>33518</v>
      </c>
      <c r="E6137" s="5" t="s">
        <v>28650</v>
      </c>
      <c r="F6137" s="4" t="s">
        <v>28651</v>
      </c>
      <c r="G6137" s="4" t="s">
        <v>852</v>
      </c>
      <c r="H6137" s="5" t="s">
        <v>33519</v>
      </c>
      <c r="I6137" s="4" t="s">
        <v>33520</v>
      </c>
      <c r="J6137" s="5" t="n">
        <f aca="false">LEN(K6137)</f>
        <v>17</v>
      </c>
      <c r="K6137" s="6" t="s">
        <v>33521</v>
      </c>
      <c r="L6137" s="4" t="s">
        <v>78</v>
      </c>
      <c r="M6137" s="4" t="s">
        <v>31</v>
      </c>
    </row>
    <row r="6138" customFormat="false" ht="15.75" hidden="false" customHeight="true" outlineLevel="0" collapsed="false">
      <c r="A6138" s="4" t="n">
        <v>3449</v>
      </c>
      <c r="B6138" s="4" t="s">
        <v>33522</v>
      </c>
      <c r="C6138" s="4"/>
      <c r="D6138" s="4" t="s">
        <v>33523</v>
      </c>
      <c r="E6138" s="5" t="s">
        <v>28662</v>
      </c>
      <c r="F6138" s="4" t="s">
        <v>28663</v>
      </c>
      <c r="G6138" s="4" t="s">
        <v>852</v>
      </c>
      <c r="H6138" s="5" t="s">
        <v>33524</v>
      </c>
      <c r="I6138" s="20" t="s">
        <v>33525</v>
      </c>
      <c r="J6138" s="5" t="n">
        <f aca="false">LEN(K6138)</f>
        <v>17</v>
      </c>
      <c r="K6138" s="13" t="s">
        <v>33526</v>
      </c>
      <c r="L6138" s="4" t="s">
        <v>57</v>
      </c>
      <c r="M6138" s="4" t="s">
        <v>317</v>
      </c>
    </row>
    <row r="6139" customFormat="false" ht="15.75" hidden="false" customHeight="true" outlineLevel="0" collapsed="false">
      <c r="A6139" s="4" t="n">
        <v>3455</v>
      </c>
      <c r="B6139" s="4" t="s">
        <v>33527</v>
      </c>
      <c r="C6139" s="4"/>
      <c r="D6139" s="4" t="s">
        <v>33528</v>
      </c>
      <c r="E6139" s="5" t="s">
        <v>28662</v>
      </c>
      <c r="F6139" s="4" t="s">
        <v>28663</v>
      </c>
      <c r="G6139" s="4" t="s">
        <v>852</v>
      </c>
      <c r="H6139" s="5" t="s">
        <v>33529</v>
      </c>
      <c r="I6139" s="4" t="s">
        <v>33530</v>
      </c>
      <c r="J6139" s="5" t="n">
        <f aca="false">LEN(K6139)</f>
        <v>17</v>
      </c>
      <c r="K6139" s="10" t="s">
        <v>33531</v>
      </c>
      <c r="L6139" s="4" t="s">
        <v>57</v>
      </c>
      <c r="M6139" s="4" t="s">
        <v>2097</v>
      </c>
    </row>
    <row r="6140" customFormat="false" ht="15.75" hidden="false" customHeight="true" outlineLevel="0" collapsed="false">
      <c r="A6140" s="4" t="n">
        <v>3456</v>
      </c>
      <c r="B6140" s="4" t="s">
        <v>33532</v>
      </c>
      <c r="C6140" s="4"/>
      <c r="D6140" s="4" t="s">
        <v>33533</v>
      </c>
      <c r="E6140" s="5" t="s">
        <v>28662</v>
      </c>
      <c r="F6140" s="4" t="s">
        <v>28663</v>
      </c>
      <c r="G6140" s="4" t="s">
        <v>852</v>
      </c>
      <c r="H6140" s="5" t="s">
        <v>33534</v>
      </c>
      <c r="I6140" s="4" t="s">
        <v>33535</v>
      </c>
      <c r="J6140" s="5" t="n">
        <f aca="false">LEN(K6140)</f>
        <v>17</v>
      </c>
      <c r="K6140" s="6" t="s">
        <v>33536</v>
      </c>
      <c r="L6140" s="4" t="s">
        <v>31</v>
      </c>
      <c r="M6140" s="4" t="s">
        <v>680</v>
      </c>
    </row>
    <row r="6141" customFormat="false" ht="15.75" hidden="false" customHeight="true" outlineLevel="0" collapsed="false">
      <c r="A6141" s="4" t="n">
        <v>3460</v>
      </c>
      <c r="B6141" s="4" t="s">
        <v>33537</v>
      </c>
      <c r="C6141" s="4"/>
      <c r="D6141" s="4" t="s">
        <v>33538</v>
      </c>
      <c r="E6141" s="5" t="s">
        <v>28662</v>
      </c>
      <c r="F6141" s="4" t="s">
        <v>28663</v>
      </c>
      <c r="G6141" s="4" t="s">
        <v>852</v>
      </c>
      <c r="H6141" s="5" t="s">
        <v>33539</v>
      </c>
      <c r="I6141" s="4" t="s">
        <v>33540</v>
      </c>
      <c r="J6141" s="5" t="n">
        <f aca="false">LEN(K6141)</f>
        <v>17</v>
      </c>
      <c r="K6141" s="6" t="str">
        <f aca="false">LOWER(SUBSTITUTE(SUBSTITUTE(SUBSTITUTE(SUBSTITUTE(SUBSTITUTE(SUBSTITUTE(SUBSTITUTE(B6141,"S.L.",""),"SL",""),"S.A.",""),"SA","")," ",""),".",""),",",""))&amp;".com"</f>
        <v>hotelpampinot.com</v>
      </c>
      <c r="L6141" s="4" t="s">
        <v>66</v>
      </c>
      <c r="M6141" s="4" t="s">
        <v>32</v>
      </c>
    </row>
    <row r="6142" customFormat="false" ht="15.75" hidden="false" customHeight="true" outlineLevel="0" collapsed="false">
      <c r="A6142" s="4" t="n">
        <v>3470</v>
      </c>
      <c r="B6142" s="4" t="s">
        <v>33541</v>
      </c>
      <c r="C6142" s="4"/>
      <c r="D6142" s="4" t="s">
        <v>33542</v>
      </c>
      <c r="E6142" s="5" t="s">
        <v>4851</v>
      </c>
      <c r="F6142" s="4" t="s">
        <v>4852</v>
      </c>
      <c r="G6142" s="4" t="s">
        <v>852</v>
      </c>
      <c r="H6142" s="5" t="s">
        <v>33543</v>
      </c>
      <c r="I6142" s="4" t="s">
        <v>33544</v>
      </c>
      <c r="J6142" s="5" t="n">
        <f aca="false">LEN(K6142)</f>
        <v>17</v>
      </c>
      <c r="K6142" s="10" t="s">
        <v>33545</v>
      </c>
      <c r="L6142" s="4" t="s">
        <v>31</v>
      </c>
      <c r="M6142" s="4" t="s">
        <v>3461</v>
      </c>
    </row>
    <row r="6143" customFormat="false" ht="15.75" hidden="false" customHeight="true" outlineLevel="0" collapsed="false">
      <c r="A6143" s="4" t="n">
        <v>3474</v>
      </c>
      <c r="B6143" s="4" t="s">
        <v>33546</v>
      </c>
      <c r="C6143" s="4"/>
      <c r="D6143" s="4" t="s">
        <v>28673</v>
      </c>
      <c r="E6143" s="5" t="s">
        <v>16894</v>
      </c>
      <c r="F6143" s="4" t="s">
        <v>16895</v>
      </c>
      <c r="G6143" s="4" t="s">
        <v>852</v>
      </c>
      <c r="H6143" s="5" t="s">
        <v>33547</v>
      </c>
      <c r="I6143" s="4" t="s">
        <v>33548</v>
      </c>
      <c r="J6143" s="5" t="n">
        <f aca="false">LEN(K6143)</f>
        <v>17</v>
      </c>
      <c r="K6143" s="6" t="s">
        <v>33549</v>
      </c>
      <c r="L6143" s="4" t="s">
        <v>21</v>
      </c>
      <c r="M6143" s="4" t="s">
        <v>877</v>
      </c>
    </row>
    <row r="6144" customFormat="false" ht="15.75" hidden="false" customHeight="true" outlineLevel="0" collapsed="false">
      <c r="A6144" s="4" t="n">
        <v>3509</v>
      </c>
      <c r="B6144" s="4" t="s">
        <v>33550</v>
      </c>
      <c r="C6144" s="4"/>
      <c r="D6144" s="4" t="s">
        <v>33551</v>
      </c>
      <c r="E6144" s="5" t="s">
        <v>33552</v>
      </c>
      <c r="F6144" s="4" t="s">
        <v>1389</v>
      </c>
      <c r="G6144" s="4" t="s">
        <v>1390</v>
      </c>
      <c r="H6144" s="5" t="s">
        <v>33553</v>
      </c>
      <c r="I6144" s="4" t="s">
        <v>33554</v>
      </c>
      <c r="J6144" s="5" t="n">
        <f aca="false">LEN(K6144)</f>
        <v>17</v>
      </c>
      <c r="K6144" s="6" t="s">
        <v>33555</v>
      </c>
      <c r="L6144" s="4" t="s">
        <v>57</v>
      </c>
      <c r="M6144" s="4" t="s">
        <v>13506</v>
      </c>
    </row>
    <row r="6145" customFormat="false" ht="15.75" hidden="false" customHeight="true" outlineLevel="0" collapsed="false">
      <c r="A6145" s="4" t="n">
        <v>3518</v>
      </c>
      <c r="B6145" s="4" t="s">
        <v>33556</v>
      </c>
      <c r="C6145" s="4"/>
      <c r="D6145" s="4" t="s">
        <v>33557</v>
      </c>
      <c r="E6145" s="5" t="s">
        <v>33558</v>
      </c>
      <c r="F6145" s="4" t="s">
        <v>1389</v>
      </c>
      <c r="G6145" s="4" t="s">
        <v>1390</v>
      </c>
      <c r="H6145" s="5" t="s">
        <v>33559</v>
      </c>
      <c r="I6145" s="4" t="s">
        <v>33560</v>
      </c>
      <c r="J6145" s="5" t="n">
        <f aca="false">LEN(K6145)</f>
        <v>17</v>
      </c>
      <c r="K6145" s="10" t="s">
        <v>33561</v>
      </c>
      <c r="L6145" s="4" t="s">
        <v>31</v>
      </c>
      <c r="M6145" s="4" t="s">
        <v>819</v>
      </c>
    </row>
    <row r="6146" customFormat="false" ht="15.75" hidden="false" customHeight="true" outlineLevel="0" collapsed="false">
      <c r="A6146" s="4" t="n">
        <v>3525</v>
      </c>
      <c r="B6146" s="4" t="s">
        <v>33562</v>
      </c>
      <c r="C6146" s="4"/>
      <c r="D6146" s="4" t="s">
        <v>33563</v>
      </c>
      <c r="E6146" s="5" t="s">
        <v>33564</v>
      </c>
      <c r="F6146" s="4" t="s">
        <v>1389</v>
      </c>
      <c r="G6146" s="4" t="s">
        <v>1390</v>
      </c>
      <c r="H6146" s="5" t="s">
        <v>33565</v>
      </c>
      <c r="I6146" s="4" t="s">
        <v>33566</v>
      </c>
      <c r="J6146" s="5" t="n">
        <f aca="false">LEN(K6146)</f>
        <v>17</v>
      </c>
      <c r="K6146" s="6" t="s">
        <v>32156</v>
      </c>
      <c r="L6146" s="4" t="s">
        <v>21</v>
      </c>
      <c r="M6146" s="4" t="s">
        <v>4517</v>
      </c>
    </row>
    <row r="6147" customFormat="false" ht="15.75" hidden="false" customHeight="true" outlineLevel="0" collapsed="false">
      <c r="A6147" s="4" t="n">
        <v>11095</v>
      </c>
      <c r="B6147" s="4" t="s">
        <v>33567</v>
      </c>
      <c r="C6147" s="4"/>
      <c r="D6147" s="4" t="s">
        <v>33568</v>
      </c>
      <c r="E6147" s="5" t="s">
        <v>33569</v>
      </c>
      <c r="F6147" s="4" t="s">
        <v>4866</v>
      </c>
      <c r="G6147" s="4" t="s">
        <v>1498</v>
      </c>
      <c r="H6147" s="5" t="s">
        <v>33570</v>
      </c>
      <c r="I6147" s="4" t="s">
        <v>33571</v>
      </c>
      <c r="J6147" s="5" t="n">
        <f aca="false">LEN(K6147)</f>
        <v>17</v>
      </c>
      <c r="K6147" s="6" t="s">
        <v>33572</v>
      </c>
      <c r="L6147" s="4" t="s">
        <v>31</v>
      </c>
      <c r="M6147" s="4" t="s">
        <v>359</v>
      </c>
    </row>
    <row r="6148" customFormat="false" ht="15.75" hidden="false" customHeight="true" outlineLevel="0" collapsed="false">
      <c r="A6148" s="4" t="n">
        <v>3573</v>
      </c>
      <c r="B6148" s="4" t="s">
        <v>33573</v>
      </c>
      <c r="C6148" s="4"/>
      <c r="D6148" s="4" t="s">
        <v>33574</v>
      </c>
      <c r="E6148" s="5" t="s">
        <v>33569</v>
      </c>
      <c r="F6148" s="4" t="s">
        <v>4866</v>
      </c>
      <c r="G6148" s="4" t="s">
        <v>1498</v>
      </c>
      <c r="H6148" s="5" t="s">
        <v>33575</v>
      </c>
      <c r="I6148" s="4" t="s">
        <v>33576</v>
      </c>
      <c r="J6148" s="5" t="n">
        <f aca="false">LEN(K6148)</f>
        <v>17</v>
      </c>
      <c r="K6148" s="6" t="s">
        <v>33577</v>
      </c>
      <c r="L6148" s="4" t="s">
        <v>21</v>
      </c>
      <c r="M6148" s="4" t="s">
        <v>294</v>
      </c>
    </row>
    <row r="6149" customFormat="false" ht="15.75" hidden="false" customHeight="true" outlineLevel="0" collapsed="false">
      <c r="A6149" s="4" t="n">
        <v>3577</v>
      </c>
      <c r="B6149" s="4" t="s">
        <v>33578</v>
      </c>
      <c r="C6149" s="4"/>
      <c r="D6149" s="4" t="s">
        <v>33579</v>
      </c>
      <c r="E6149" s="5" t="s">
        <v>20489</v>
      </c>
      <c r="F6149" s="4" t="s">
        <v>4866</v>
      </c>
      <c r="G6149" s="4" t="s">
        <v>1498</v>
      </c>
      <c r="H6149" s="5" t="s">
        <v>33580</v>
      </c>
      <c r="I6149" s="7" t="s">
        <v>33581</v>
      </c>
      <c r="J6149" s="5" t="n">
        <f aca="false">LEN(K6149)</f>
        <v>17</v>
      </c>
      <c r="K6149" s="13" t="s">
        <v>33582</v>
      </c>
      <c r="L6149" s="4" t="s">
        <v>21</v>
      </c>
      <c r="M6149" s="4" t="s">
        <v>877</v>
      </c>
    </row>
    <row r="6150" customFormat="false" ht="15.75" hidden="false" customHeight="true" outlineLevel="0" collapsed="false">
      <c r="A6150" s="4" t="n">
        <v>3589</v>
      </c>
      <c r="B6150" s="4" t="s">
        <v>33583</v>
      </c>
      <c r="C6150" s="4"/>
      <c r="D6150" s="4" t="s">
        <v>33584</v>
      </c>
      <c r="E6150" s="5" t="s">
        <v>33585</v>
      </c>
      <c r="F6150" s="4" t="s">
        <v>33586</v>
      </c>
      <c r="G6150" s="4" t="s">
        <v>290</v>
      </c>
      <c r="H6150" s="5" t="s">
        <v>33587</v>
      </c>
      <c r="I6150" s="7" t="s">
        <v>33588</v>
      </c>
      <c r="J6150" s="5" t="n">
        <f aca="false">LEN(K6150)</f>
        <v>17</v>
      </c>
      <c r="K6150" s="6" t="s">
        <v>33589</v>
      </c>
      <c r="L6150" s="4" t="s">
        <v>78</v>
      </c>
      <c r="M6150" s="4" t="s">
        <v>31</v>
      </c>
    </row>
    <row r="6151" customFormat="false" ht="15.75" hidden="false" customHeight="true" outlineLevel="0" collapsed="false">
      <c r="A6151" s="4" t="n">
        <v>3592</v>
      </c>
      <c r="B6151" s="4" t="s">
        <v>33590</v>
      </c>
      <c r="C6151" s="4"/>
      <c r="D6151" s="4" t="s">
        <v>33591</v>
      </c>
      <c r="E6151" s="5" t="s">
        <v>33592</v>
      </c>
      <c r="F6151" s="4" t="s">
        <v>33593</v>
      </c>
      <c r="G6151" s="4" t="s">
        <v>1498</v>
      </c>
      <c r="H6151" s="5" t="s">
        <v>33594</v>
      </c>
      <c r="I6151" s="4" t="s">
        <v>33595</v>
      </c>
      <c r="J6151" s="5" t="n">
        <f aca="false">LEN(K6151)</f>
        <v>17</v>
      </c>
      <c r="K6151" s="6" t="s">
        <v>33596</v>
      </c>
      <c r="L6151" s="4" t="s">
        <v>21</v>
      </c>
      <c r="M6151" s="4" t="s">
        <v>929</v>
      </c>
    </row>
    <row r="6152" customFormat="false" ht="15.75" hidden="false" customHeight="true" outlineLevel="0" collapsed="false">
      <c r="A6152" s="4" t="n">
        <v>3601</v>
      </c>
      <c r="B6152" s="4" t="s">
        <v>33597</v>
      </c>
      <c r="C6152" s="4"/>
      <c r="D6152" s="4" t="s">
        <v>33598</v>
      </c>
      <c r="E6152" s="5" t="s">
        <v>24208</v>
      </c>
      <c r="F6152" s="4" t="s">
        <v>13012</v>
      </c>
      <c r="G6152" s="4" t="s">
        <v>1390</v>
      </c>
      <c r="H6152" s="5" t="s">
        <v>33599</v>
      </c>
      <c r="I6152" s="4" t="s">
        <v>33600</v>
      </c>
      <c r="J6152" s="5" t="n">
        <f aca="false">LEN(K6152)</f>
        <v>17</v>
      </c>
      <c r="K6152" s="6" t="str">
        <f aca="false">LOWER(SUBSTITUTE(SUBSTITUTE(SUBSTITUTE(SUBSTITUTE(SUBSTITUTE(SUBSTITUTE(SUBSTITUTE(B6152,"S.L.",""),"SL",""),"S.A.",""),"SA","")," ",""),".",""),",",""))&amp;".com"</f>
        <v>hotellauaxeta.com</v>
      </c>
      <c r="L6152" s="4" t="s">
        <v>21</v>
      </c>
      <c r="M6152" s="4" t="s">
        <v>31</v>
      </c>
    </row>
    <row r="6153" customFormat="false" ht="15.75" hidden="false" customHeight="true" outlineLevel="0" collapsed="false">
      <c r="A6153" s="4" t="n">
        <v>3607</v>
      </c>
      <c r="B6153" s="4" t="s">
        <v>33601</v>
      </c>
      <c r="C6153" s="4"/>
      <c r="D6153" s="4" t="s">
        <v>33602</v>
      </c>
      <c r="E6153" s="5" t="s">
        <v>33603</v>
      </c>
      <c r="F6153" s="4" t="s">
        <v>33604</v>
      </c>
      <c r="G6153" s="4" t="s">
        <v>1390</v>
      </c>
      <c r="H6153" s="5" t="s">
        <v>33605</v>
      </c>
      <c r="I6153" s="4" t="s">
        <v>33606</v>
      </c>
      <c r="J6153" s="5" t="n">
        <f aca="false">LEN(K6153)</f>
        <v>17</v>
      </c>
      <c r="K6153" s="6" t="str">
        <f aca="false">LOWER(SUBSTITUTE(SUBSTITUTE(SUBSTITUTE(SUBSTITUTE(SUBSTITUTE(SUBSTITUTE(SUBSTITUTE(B6153,"S.L.",""),"SL",""),"S.A.",""),"SA","")," ",""),".",""),",",""))&amp;".com"</f>
        <v>ziortzabeitia.com</v>
      </c>
      <c r="L6153" s="4" t="s">
        <v>78</v>
      </c>
      <c r="M6153" s="4" t="s">
        <v>31</v>
      </c>
    </row>
    <row r="6154" customFormat="false" ht="15.75" hidden="false" customHeight="true" outlineLevel="0" collapsed="false">
      <c r="A6154" s="4" t="n">
        <v>3612</v>
      </c>
      <c r="B6154" s="4" t="s">
        <v>33607</v>
      </c>
      <c r="C6154" s="4"/>
      <c r="D6154" s="4" t="s">
        <v>33608</v>
      </c>
      <c r="E6154" s="5" t="s">
        <v>20482</v>
      </c>
      <c r="F6154" s="4" t="s">
        <v>20507</v>
      </c>
      <c r="G6154" s="4" t="s">
        <v>1390</v>
      </c>
      <c r="H6154" s="5" t="s">
        <v>33609</v>
      </c>
      <c r="I6154" s="4" t="s">
        <v>33610</v>
      </c>
      <c r="J6154" s="5" t="n">
        <f aca="false">LEN(K6154)</f>
        <v>17</v>
      </c>
      <c r="K6154" s="6" t="s">
        <v>33611</v>
      </c>
      <c r="L6154" s="4" t="s">
        <v>31</v>
      </c>
      <c r="M6154" s="4" t="s">
        <v>368</v>
      </c>
    </row>
    <row r="6155" customFormat="false" ht="15.75" hidden="false" customHeight="true" outlineLevel="0" collapsed="false">
      <c r="A6155" s="4" t="n">
        <v>3616</v>
      </c>
      <c r="B6155" s="4" t="s">
        <v>33612</v>
      </c>
      <c r="C6155" s="4"/>
      <c r="D6155" s="4" t="s">
        <v>33613</v>
      </c>
      <c r="E6155" s="5" t="s">
        <v>33614</v>
      </c>
      <c r="F6155" s="4" t="s">
        <v>33615</v>
      </c>
      <c r="G6155" s="4" t="s">
        <v>1390</v>
      </c>
      <c r="H6155" s="5" t="s">
        <v>33616</v>
      </c>
      <c r="I6155" s="4" t="s">
        <v>33617</v>
      </c>
      <c r="J6155" s="5" t="n">
        <f aca="false">LEN(K6155)</f>
        <v>17</v>
      </c>
      <c r="K6155" s="10" t="s">
        <v>33618</v>
      </c>
      <c r="L6155" s="4" t="s">
        <v>78</v>
      </c>
      <c r="M6155" s="4" t="s">
        <v>1216</v>
      </c>
    </row>
    <row r="6156" customFormat="false" ht="15.75" hidden="false" customHeight="true" outlineLevel="0" collapsed="false">
      <c r="A6156" s="4" t="n">
        <v>3620</v>
      </c>
      <c r="B6156" s="4" t="s">
        <v>33619</v>
      </c>
      <c r="C6156" s="4"/>
      <c r="D6156" s="4" t="s">
        <v>33620</v>
      </c>
      <c r="E6156" s="5" t="s">
        <v>33621</v>
      </c>
      <c r="F6156" s="4" t="s">
        <v>33622</v>
      </c>
      <c r="G6156" s="4" t="s">
        <v>1390</v>
      </c>
      <c r="H6156" s="5" t="s">
        <v>33623</v>
      </c>
      <c r="I6156" s="4" t="s">
        <v>33624</v>
      </c>
      <c r="J6156" s="5" t="n">
        <f aca="false">LEN(K6156)</f>
        <v>17</v>
      </c>
      <c r="K6156" s="10" t="s">
        <v>33625</v>
      </c>
      <c r="L6156" s="4" t="s">
        <v>57</v>
      </c>
      <c r="M6156" s="4" t="s">
        <v>2097</v>
      </c>
    </row>
    <row r="6157" customFormat="false" ht="15.75" hidden="false" customHeight="true" outlineLevel="0" collapsed="false">
      <c r="A6157" s="4" t="n">
        <v>3621</v>
      </c>
      <c r="B6157" s="4" t="s">
        <v>33626</v>
      </c>
      <c r="C6157" s="4"/>
      <c r="D6157" s="4" t="s">
        <v>33627</v>
      </c>
      <c r="E6157" s="5" t="s">
        <v>33621</v>
      </c>
      <c r="F6157" s="4" t="s">
        <v>33622</v>
      </c>
      <c r="G6157" s="4" t="s">
        <v>1390</v>
      </c>
      <c r="H6157" s="5" t="s">
        <v>33628</v>
      </c>
      <c r="I6157" s="4" t="s">
        <v>33629</v>
      </c>
      <c r="J6157" s="5" t="n">
        <f aca="false">LEN(K6157)</f>
        <v>17</v>
      </c>
      <c r="K6157" s="6" t="str">
        <f aca="false">LOWER(SUBSTITUTE(SUBSTITUTE(SUBSTITUTE(SUBSTITUTE(SUBSTITUTE(SUBSTITUTE(SUBSTITUTE(B6157,"S.L.",""),"SL",""),"S.A.",""),"SA","")," ",""),".",""),",",""))&amp;".com"</f>
        <v>harrisonetxea.com</v>
      </c>
      <c r="L6157" s="4" t="s">
        <v>1970</v>
      </c>
      <c r="M6157" s="4" t="s">
        <v>918</v>
      </c>
    </row>
    <row r="6158" customFormat="false" ht="15.75" hidden="false" customHeight="true" outlineLevel="0" collapsed="false">
      <c r="A6158" s="4" t="n">
        <v>3622</v>
      </c>
      <c r="B6158" s="4" t="s">
        <v>33630</v>
      </c>
      <c r="C6158" s="4"/>
      <c r="D6158" s="4" t="s">
        <v>33631</v>
      </c>
      <c r="E6158" s="5" t="s">
        <v>33632</v>
      </c>
      <c r="F6158" s="4" t="s">
        <v>33633</v>
      </c>
      <c r="G6158" s="4" t="s">
        <v>1390</v>
      </c>
      <c r="H6158" s="5" t="s">
        <v>33634</v>
      </c>
      <c r="I6158" s="4" t="s">
        <v>33635</v>
      </c>
      <c r="J6158" s="5" t="n">
        <f aca="false">LEN(K6158)</f>
        <v>17</v>
      </c>
      <c r="K6158" s="6" t="s">
        <v>33636</v>
      </c>
      <c r="L6158" s="4" t="s">
        <v>31</v>
      </c>
      <c r="M6158" s="4" t="s">
        <v>32</v>
      </c>
    </row>
    <row r="6159" customFormat="false" ht="15.75" hidden="false" customHeight="true" outlineLevel="0" collapsed="false">
      <c r="A6159" s="4" t="n">
        <v>3624</v>
      </c>
      <c r="B6159" s="4" t="s">
        <v>33637</v>
      </c>
      <c r="C6159" s="4"/>
      <c r="D6159" s="4" t="s">
        <v>33638</v>
      </c>
      <c r="E6159" s="5" t="s">
        <v>33639</v>
      </c>
      <c r="F6159" s="4" t="s">
        <v>33640</v>
      </c>
      <c r="G6159" s="4" t="s">
        <v>1390</v>
      </c>
      <c r="H6159" s="5" t="s">
        <v>33641</v>
      </c>
      <c r="I6159" s="4" t="s">
        <v>33642</v>
      </c>
      <c r="J6159" s="5" t="n">
        <f aca="false">LEN(K6159)</f>
        <v>17</v>
      </c>
      <c r="K6159" s="6" t="s">
        <v>33643</v>
      </c>
      <c r="L6159" s="4" t="s">
        <v>31</v>
      </c>
      <c r="M6159" s="4" t="s">
        <v>577</v>
      </c>
    </row>
    <row r="6160" customFormat="false" ht="15.75" hidden="false" customHeight="true" outlineLevel="0" collapsed="false">
      <c r="A6160" s="4" t="n">
        <v>3635</v>
      </c>
      <c r="B6160" s="4" t="s">
        <v>33644</v>
      </c>
      <c r="C6160" s="4"/>
      <c r="D6160" s="4" t="s">
        <v>33645</v>
      </c>
      <c r="E6160" s="5" t="s">
        <v>33646</v>
      </c>
      <c r="F6160" s="4" t="s">
        <v>33647</v>
      </c>
      <c r="G6160" s="4" t="s">
        <v>1390</v>
      </c>
      <c r="H6160" s="5" t="s">
        <v>33648</v>
      </c>
      <c r="I6160" s="7" t="s">
        <v>33649</v>
      </c>
      <c r="J6160" s="5" t="n">
        <f aca="false">LEN(K6160)</f>
        <v>17</v>
      </c>
      <c r="K6160" s="5" t="str">
        <f aca="false">LOWER(SUBSTITUTE(SUBSTITUTE(SUBSTITUTE(SUBSTITUTE(SUBSTITUTE(SUBSTITUTE(SUBSTITUTE(B6160,"S.L.",""),"SL",""),"S.A.",""),"SA","")," ",""),".",""),",",""))&amp;".com"</f>
        <v>erreka-güeñes.com</v>
      </c>
      <c r="L6160" s="4" t="s">
        <v>31</v>
      </c>
      <c r="M6160" s="4" t="s">
        <v>133</v>
      </c>
    </row>
    <row r="6161" customFormat="false" ht="15.75" hidden="false" customHeight="true" outlineLevel="0" collapsed="false">
      <c r="A6161" s="4" t="n">
        <v>3645</v>
      </c>
      <c r="B6161" s="4" t="s">
        <v>33650</v>
      </c>
      <c r="C6161" s="4"/>
      <c r="D6161" s="4" t="s">
        <v>33651</v>
      </c>
      <c r="E6161" s="5" t="s">
        <v>16949</v>
      </c>
      <c r="F6161" s="4" t="s">
        <v>16950</v>
      </c>
      <c r="G6161" s="4" t="s">
        <v>1390</v>
      </c>
      <c r="H6161" s="5" t="s">
        <v>33652</v>
      </c>
      <c r="I6161" s="7" t="s">
        <v>33653</v>
      </c>
      <c r="J6161" s="5" t="n">
        <f aca="false">LEN(K6161)</f>
        <v>17</v>
      </c>
      <c r="K6161" s="13" t="s">
        <v>33654</v>
      </c>
      <c r="L6161" s="4" t="s">
        <v>21</v>
      </c>
      <c r="M6161" s="4" t="s">
        <v>877</v>
      </c>
    </row>
    <row r="6162" customFormat="false" ht="15.75" hidden="false" customHeight="true" outlineLevel="0" collapsed="false">
      <c r="A6162" s="4" t="n">
        <v>3647</v>
      </c>
      <c r="B6162" s="4" t="s">
        <v>33655</v>
      </c>
      <c r="C6162" s="4"/>
      <c r="D6162" s="4" t="s">
        <v>33656</v>
      </c>
      <c r="E6162" s="5" t="s">
        <v>13915</v>
      </c>
      <c r="F6162" s="4" t="s">
        <v>13916</v>
      </c>
      <c r="G6162" s="4" t="s">
        <v>1390</v>
      </c>
      <c r="H6162" s="5" t="s">
        <v>33657</v>
      </c>
      <c r="I6162" s="7" t="s">
        <v>33658</v>
      </c>
      <c r="J6162" s="5" t="n">
        <f aca="false">LEN(K6162)</f>
        <v>17</v>
      </c>
      <c r="K6162" s="6" t="s">
        <v>33659</v>
      </c>
      <c r="L6162" s="4" t="s">
        <v>57</v>
      </c>
      <c r="M6162" s="4" t="s">
        <v>317</v>
      </c>
    </row>
    <row r="6163" customFormat="false" ht="15.75" hidden="false" customHeight="true" outlineLevel="0" collapsed="false">
      <c r="A6163" s="4" t="n">
        <v>3660</v>
      </c>
      <c r="B6163" s="4" t="s">
        <v>2062</v>
      </c>
      <c r="C6163" s="4"/>
      <c r="D6163" s="4" t="s">
        <v>33660</v>
      </c>
      <c r="E6163" s="5" t="s">
        <v>13928</v>
      </c>
      <c r="F6163" s="4" t="s">
        <v>13929</v>
      </c>
      <c r="G6163" s="4" t="s">
        <v>1390</v>
      </c>
      <c r="H6163" s="5" t="s">
        <v>33661</v>
      </c>
      <c r="I6163" s="7" t="s">
        <v>33662</v>
      </c>
      <c r="J6163" s="5" t="n">
        <f aca="false">LEN(K6163)</f>
        <v>17</v>
      </c>
      <c r="K6163" s="13" t="s">
        <v>33663</v>
      </c>
      <c r="L6163" s="4" t="s">
        <v>21</v>
      </c>
      <c r="M6163" s="4" t="s">
        <v>1979</v>
      </c>
    </row>
    <row r="6164" customFormat="false" ht="15.75" hidden="false" customHeight="true" outlineLevel="0" collapsed="false">
      <c r="A6164" s="4" t="n">
        <v>3669</v>
      </c>
      <c r="B6164" s="4" t="s">
        <v>33664</v>
      </c>
      <c r="C6164" s="4"/>
      <c r="D6164" s="4" t="s">
        <v>33665</v>
      </c>
      <c r="E6164" s="5" t="s">
        <v>33666</v>
      </c>
      <c r="F6164" s="4" t="s">
        <v>33667</v>
      </c>
      <c r="G6164" s="4" t="s">
        <v>290</v>
      </c>
      <c r="H6164" s="5" t="s">
        <v>33668</v>
      </c>
      <c r="I6164" s="4" t="s">
        <v>33669</v>
      </c>
      <c r="J6164" s="5" t="n">
        <f aca="false">LEN(K6164)</f>
        <v>17</v>
      </c>
      <c r="K6164" s="6" t="s">
        <v>33670</v>
      </c>
      <c r="L6164" s="4" t="s">
        <v>21</v>
      </c>
      <c r="M6164" s="4" t="s">
        <v>1979</v>
      </c>
    </row>
    <row r="6165" customFormat="false" ht="15.75" hidden="false" customHeight="true" outlineLevel="0" collapsed="false">
      <c r="A6165" s="4" t="n">
        <v>3692</v>
      </c>
      <c r="B6165" s="4" t="s">
        <v>33671</v>
      </c>
      <c r="C6165" s="4"/>
      <c r="D6165" s="4" t="s">
        <v>33672</v>
      </c>
      <c r="E6165" s="5" t="s">
        <v>11232</v>
      </c>
      <c r="F6165" s="4" t="s">
        <v>290</v>
      </c>
      <c r="G6165" s="4" t="s">
        <v>290</v>
      </c>
      <c r="H6165" s="5" t="s">
        <v>33673</v>
      </c>
      <c r="I6165" s="7" t="s">
        <v>33674</v>
      </c>
      <c r="J6165" s="5" t="n">
        <f aca="false">LEN(K6165)</f>
        <v>17</v>
      </c>
      <c r="K6165" s="13" t="s">
        <v>33675</v>
      </c>
      <c r="L6165" s="4" t="s">
        <v>66</v>
      </c>
      <c r="M6165" s="4" t="s">
        <v>2124</v>
      </c>
    </row>
    <row r="6166" customFormat="false" ht="15.75" hidden="false" customHeight="true" outlineLevel="0" collapsed="false">
      <c r="A6166" s="4" t="n">
        <v>3693</v>
      </c>
      <c r="B6166" s="4" t="s">
        <v>33676</v>
      </c>
      <c r="C6166" s="4"/>
      <c r="D6166" s="4" t="s">
        <v>33677</v>
      </c>
      <c r="E6166" s="5" t="s">
        <v>11232</v>
      </c>
      <c r="F6166" s="4" t="s">
        <v>290</v>
      </c>
      <c r="G6166" s="4" t="s">
        <v>290</v>
      </c>
      <c r="H6166" s="5" t="s">
        <v>33678</v>
      </c>
      <c r="I6166" s="4" t="s">
        <v>33679</v>
      </c>
      <c r="J6166" s="5" t="n">
        <f aca="false">LEN(K6166)</f>
        <v>17</v>
      </c>
      <c r="K6166" s="6" t="s">
        <v>33680</v>
      </c>
      <c r="L6166" s="4" t="s">
        <v>78</v>
      </c>
      <c r="M6166" s="4" t="s">
        <v>4517</v>
      </c>
    </row>
    <row r="6167" customFormat="false" ht="15.75" hidden="false" customHeight="true" outlineLevel="0" collapsed="false">
      <c r="A6167" s="4" t="n">
        <v>3694</v>
      </c>
      <c r="B6167" s="4" t="s">
        <v>33676</v>
      </c>
      <c r="C6167" s="4"/>
      <c r="D6167" s="4" t="s">
        <v>33681</v>
      </c>
      <c r="E6167" s="5" t="s">
        <v>11232</v>
      </c>
      <c r="F6167" s="4" t="s">
        <v>290</v>
      </c>
      <c r="G6167" s="4" t="s">
        <v>290</v>
      </c>
      <c r="H6167" s="5" t="s">
        <v>33682</v>
      </c>
      <c r="I6167" s="4" t="s">
        <v>33679</v>
      </c>
      <c r="J6167" s="5" t="n">
        <f aca="false">LEN(K6167)</f>
        <v>17</v>
      </c>
      <c r="K6167" s="6" t="s">
        <v>33680</v>
      </c>
      <c r="L6167" s="4" t="s">
        <v>21</v>
      </c>
      <c r="M6167" s="4" t="s">
        <v>1605</v>
      </c>
    </row>
    <row r="6168" customFormat="false" ht="15.75" hidden="false" customHeight="true" outlineLevel="0" collapsed="false">
      <c r="A6168" s="4" t="n">
        <v>3705</v>
      </c>
      <c r="B6168" s="4" t="s">
        <v>33683</v>
      </c>
      <c r="C6168" s="4"/>
      <c r="D6168" s="4" t="s">
        <v>33684</v>
      </c>
      <c r="E6168" s="5" t="s">
        <v>13953</v>
      </c>
      <c r="F6168" s="4" t="s">
        <v>290</v>
      </c>
      <c r="G6168" s="4" t="s">
        <v>290</v>
      </c>
      <c r="H6168" s="5" t="s">
        <v>33685</v>
      </c>
      <c r="I6168" s="4" t="s">
        <v>33686</v>
      </c>
      <c r="J6168" s="5" t="n">
        <f aca="false">LEN(K6168)</f>
        <v>17</v>
      </c>
      <c r="K6168" s="6" t="s">
        <v>33687</v>
      </c>
      <c r="L6168" s="4" t="s">
        <v>78</v>
      </c>
      <c r="M6168" s="4" t="s">
        <v>2177</v>
      </c>
    </row>
    <row r="6169" customFormat="false" ht="15.75" hidden="false" customHeight="true" outlineLevel="0" collapsed="false">
      <c r="A6169" s="4" t="n">
        <v>3730</v>
      </c>
      <c r="B6169" s="4" t="s">
        <v>33688</v>
      </c>
      <c r="C6169" s="4"/>
      <c r="D6169" s="4" t="s">
        <v>33689</v>
      </c>
      <c r="E6169" s="5" t="s">
        <v>11242</v>
      </c>
      <c r="F6169" s="4" t="s">
        <v>11243</v>
      </c>
      <c r="G6169" s="4" t="s">
        <v>290</v>
      </c>
      <c r="H6169" s="5" t="s">
        <v>33690</v>
      </c>
      <c r="I6169" s="4" t="s">
        <v>33691</v>
      </c>
      <c r="J6169" s="5" t="n">
        <f aca="false">LEN(K6169)</f>
        <v>17</v>
      </c>
      <c r="K6169" s="10" t="s">
        <v>33692</v>
      </c>
      <c r="L6169" s="4" t="s">
        <v>31</v>
      </c>
      <c r="M6169" s="4" t="s">
        <v>929</v>
      </c>
    </row>
    <row r="6170" customFormat="false" ht="15.75" hidden="false" customHeight="true" outlineLevel="0" collapsed="false">
      <c r="A6170" s="4" t="n">
        <v>3739</v>
      </c>
      <c r="B6170" s="4" t="s">
        <v>33693</v>
      </c>
      <c r="C6170" s="4"/>
      <c r="D6170" s="4" t="s">
        <v>33694</v>
      </c>
      <c r="E6170" s="5" t="s">
        <v>33695</v>
      </c>
      <c r="F6170" s="4" t="s">
        <v>33696</v>
      </c>
      <c r="G6170" s="4" t="s">
        <v>290</v>
      </c>
      <c r="H6170" s="5" t="s">
        <v>33697</v>
      </c>
      <c r="I6170" s="7" t="s">
        <v>33698</v>
      </c>
      <c r="J6170" s="5" t="n">
        <f aca="false">LEN(K6170)</f>
        <v>17</v>
      </c>
      <c r="K6170" s="5" t="s">
        <v>33699</v>
      </c>
      <c r="L6170" s="4" t="s">
        <v>21</v>
      </c>
      <c r="M6170" s="4" t="s">
        <v>2896</v>
      </c>
    </row>
    <row r="6171" customFormat="false" ht="15.75" hidden="false" customHeight="true" outlineLevel="0" collapsed="false">
      <c r="A6171" s="4" t="n">
        <v>3745</v>
      </c>
      <c r="B6171" s="4" t="s">
        <v>33700</v>
      </c>
      <c r="C6171" s="4"/>
      <c r="D6171" s="4" t="s">
        <v>33701</v>
      </c>
      <c r="E6171" s="5" t="s">
        <v>13959</v>
      </c>
      <c r="F6171" s="4" t="s">
        <v>290</v>
      </c>
      <c r="G6171" s="4" t="s">
        <v>290</v>
      </c>
      <c r="H6171" s="5" t="s">
        <v>33702</v>
      </c>
      <c r="I6171" s="7" t="s">
        <v>33703</v>
      </c>
      <c r="J6171" s="5" t="n">
        <f aca="false">LEN(K6171)</f>
        <v>17</v>
      </c>
      <c r="K6171" s="6" t="s">
        <v>33704</v>
      </c>
      <c r="L6171" s="4" t="s">
        <v>21</v>
      </c>
      <c r="M6171" s="4" t="s">
        <v>22</v>
      </c>
    </row>
    <row r="6172" customFormat="false" ht="15.75" hidden="false" customHeight="true" outlineLevel="0" collapsed="false">
      <c r="A6172" s="4" t="n">
        <v>3747</v>
      </c>
      <c r="B6172" s="4" t="s">
        <v>33705</v>
      </c>
      <c r="C6172" s="4"/>
      <c r="D6172" s="4" t="s">
        <v>33706</v>
      </c>
      <c r="E6172" s="5" t="s">
        <v>13959</v>
      </c>
      <c r="F6172" s="4" t="s">
        <v>290</v>
      </c>
      <c r="G6172" s="4" t="s">
        <v>290</v>
      </c>
      <c r="H6172" s="5" t="s">
        <v>33707</v>
      </c>
      <c r="I6172" s="20" t="s">
        <v>33708</v>
      </c>
      <c r="J6172" s="5" t="n">
        <f aca="false">LEN(K6172)</f>
        <v>17</v>
      </c>
      <c r="K6172" s="13" t="s">
        <v>33709</v>
      </c>
      <c r="L6172" s="4" t="s">
        <v>78</v>
      </c>
      <c r="M6172" s="4" t="s">
        <v>794</v>
      </c>
    </row>
    <row r="6173" customFormat="false" ht="15.75" hidden="false" customHeight="true" outlineLevel="0" collapsed="false">
      <c r="A6173" s="4" t="n">
        <v>3770</v>
      </c>
      <c r="B6173" s="4" t="s">
        <v>33710</v>
      </c>
      <c r="C6173" s="4"/>
      <c r="D6173" s="4" t="s">
        <v>33711</v>
      </c>
      <c r="E6173" s="5" t="s">
        <v>33712</v>
      </c>
      <c r="F6173" s="4" t="s">
        <v>33713</v>
      </c>
      <c r="G6173" s="4" t="s">
        <v>290</v>
      </c>
      <c r="H6173" s="5" t="s">
        <v>33714</v>
      </c>
      <c r="I6173" s="4" t="s">
        <v>33715</v>
      </c>
      <c r="J6173" s="5" t="n">
        <f aca="false">LEN(K6173)</f>
        <v>17</v>
      </c>
      <c r="K6173" s="6" t="s">
        <v>33716</v>
      </c>
      <c r="L6173" s="4" t="s">
        <v>31</v>
      </c>
      <c r="M6173" s="4" t="s">
        <v>1979</v>
      </c>
    </row>
    <row r="6174" customFormat="false" ht="15.75" hidden="false" customHeight="true" outlineLevel="0" collapsed="false">
      <c r="A6174" s="4" t="n">
        <v>3777</v>
      </c>
      <c r="B6174" s="4" t="s">
        <v>33717</v>
      </c>
      <c r="C6174" s="4"/>
      <c r="D6174" s="4" t="s">
        <v>33718</v>
      </c>
      <c r="E6174" s="5" t="s">
        <v>288</v>
      </c>
      <c r="F6174" s="4" t="s">
        <v>24264</v>
      </c>
      <c r="G6174" s="4" t="s">
        <v>290</v>
      </c>
      <c r="H6174" s="5" t="s">
        <v>33719</v>
      </c>
      <c r="I6174" s="4" t="s">
        <v>33720</v>
      </c>
      <c r="J6174" s="5" t="n">
        <f aca="false">LEN(K6174)</f>
        <v>17</v>
      </c>
      <c r="K6174" s="6" t="str">
        <f aca="false">LOWER(SUBSTITUTE(SUBSTITUTE(SUBSTITUTE(SUBSTITUTE(SUBSTITUTE(SUBSTITUTE(SUBSTITUTE(B6174,"S.L.",""),"SL",""),"S.A.",""),"SA","")," ",""),".",""),",",""))&amp;".com"</f>
        <v>villadearanda.com</v>
      </c>
      <c r="L6174" s="4" t="s">
        <v>21</v>
      </c>
      <c r="M6174" s="4" t="s">
        <v>2890</v>
      </c>
    </row>
    <row r="6175" customFormat="false" ht="15.75" hidden="false" customHeight="true" outlineLevel="0" collapsed="false">
      <c r="A6175" s="4" t="n">
        <v>12119</v>
      </c>
      <c r="B6175" s="4" t="s">
        <v>33721</v>
      </c>
      <c r="C6175" s="4"/>
      <c r="D6175" s="4" t="s">
        <v>33722</v>
      </c>
      <c r="E6175" s="5" t="s">
        <v>33723</v>
      </c>
      <c r="F6175" s="4" t="s">
        <v>33724</v>
      </c>
      <c r="G6175" s="4" t="s">
        <v>409</v>
      </c>
      <c r="H6175" s="5" t="s">
        <v>33725</v>
      </c>
      <c r="I6175" s="7" t="s">
        <v>33726</v>
      </c>
      <c r="J6175" s="5" t="n">
        <f aca="false">LEN(K6175)</f>
        <v>17</v>
      </c>
      <c r="K6175" s="13" t="s">
        <v>33727</v>
      </c>
      <c r="L6175" s="4" t="s">
        <v>21</v>
      </c>
      <c r="M6175" s="4" t="s">
        <v>381</v>
      </c>
    </row>
    <row r="6176" customFormat="false" ht="15.75" hidden="false" customHeight="true" outlineLevel="0" collapsed="false">
      <c r="A6176" s="4" t="n">
        <v>3791</v>
      </c>
      <c r="B6176" s="4" t="s">
        <v>33728</v>
      </c>
      <c r="C6176" s="4"/>
      <c r="D6176" s="4" t="s">
        <v>33729</v>
      </c>
      <c r="E6176" s="5" t="s">
        <v>33730</v>
      </c>
      <c r="F6176" s="4" t="s">
        <v>4891</v>
      </c>
      <c r="G6176" s="4" t="s">
        <v>409</v>
      </c>
      <c r="H6176" s="5" t="s">
        <v>33731</v>
      </c>
      <c r="I6176" s="4" t="s">
        <v>33732</v>
      </c>
      <c r="J6176" s="5" t="n">
        <f aca="false">LEN(K6176)</f>
        <v>17</v>
      </c>
      <c r="K6176" s="6" t="s">
        <v>33733</v>
      </c>
      <c r="L6176" s="4" t="s">
        <v>78</v>
      </c>
      <c r="M6176" s="4" t="s">
        <v>336</v>
      </c>
    </row>
    <row r="6177" customFormat="false" ht="15.75" hidden="false" customHeight="true" outlineLevel="0" collapsed="false">
      <c r="A6177" s="4" t="n">
        <v>3800</v>
      </c>
      <c r="B6177" s="4" t="s">
        <v>33734</v>
      </c>
      <c r="C6177" s="4"/>
      <c r="D6177" s="4" t="s">
        <v>33735</v>
      </c>
      <c r="E6177" s="5" t="s">
        <v>4890</v>
      </c>
      <c r="F6177" s="4" t="s">
        <v>4891</v>
      </c>
      <c r="G6177" s="4" t="s">
        <v>409</v>
      </c>
      <c r="H6177" s="5" t="s">
        <v>33736</v>
      </c>
      <c r="I6177" s="4" t="s">
        <v>33737</v>
      </c>
      <c r="J6177" s="5" t="n">
        <f aca="false">LEN(K6177)</f>
        <v>17</v>
      </c>
      <c r="K6177" s="6" t="s">
        <v>33738</v>
      </c>
      <c r="L6177" s="4" t="s">
        <v>31</v>
      </c>
      <c r="M6177" s="4" t="s">
        <v>877</v>
      </c>
    </row>
    <row r="6178" customFormat="false" ht="15.75" hidden="false" customHeight="true" outlineLevel="0" collapsed="false">
      <c r="A6178" s="4" t="n">
        <v>3807</v>
      </c>
      <c r="B6178" s="4" t="s">
        <v>33739</v>
      </c>
      <c r="C6178" s="4"/>
      <c r="D6178" s="4" t="s">
        <v>33740</v>
      </c>
      <c r="E6178" s="5" t="s">
        <v>33741</v>
      </c>
      <c r="F6178" s="4" t="s">
        <v>20542</v>
      </c>
      <c r="G6178" s="4" t="s">
        <v>409</v>
      </c>
      <c r="H6178" s="5" t="s">
        <v>33742</v>
      </c>
      <c r="I6178" s="4" t="s">
        <v>33743</v>
      </c>
      <c r="J6178" s="5" t="n">
        <f aca="false">LEN(K6178)</f>
        <v>17</v>
      </c>
      <c r="K6178" s="6" t="s">
        <v>33744</v>
      </c>
      <c r="L6178" s="4" t="s">
        <v>78</v>
      </c>
      <c r="M6178" s="4" t="s">
        <v>1979</v>
      </c>
    </row>
    <row r="6179" customFormat="false" ht="15.75" hidden="false" customHeight="true" outlineLevel="0" collapsed="false">
      <c r="A6179" s="4" t="n">
        <v>3809</v>
      </c>
      <c r="B6179" s="4" t="s">
        <v>33745</v>
      </c>
      <c r="C6179" s="4"/>
      <c r="D6179" s="4" t="s">
        <v>33746</v>
      </c>
      <c r="E6179" s="5" t="s">
        <v>11274</v>
      </c>
      <c r="F6179" s="4" t="s">
        <v>11275</v>
      </c>
      <c r="G6179" s="4" t="s">
        <v>409</v>
      </c>
      <c r="H6179" s="5" t="s">
        <v>33747</v>
      </c>
      <c r="I6179" s="7" t="s">
        <v>33748</v>
      </c>
      <c r="J6179" s="5" t="n">
        <f aca="false">LEN(K6179)</f>
        <v>17</v>
      </c>
      <c r="K6179" s="21" t="s">
        <v>33749</v>
      </c>
      <c r="L6179" s="4" t="s">
        <v>78</v>
      </c>
      <c r="M6179" s="4" t="s">
        <v>929</v>
      </c>
    </row>
    <row r="6180" customFormat="false" ht="15.75" hidden="false" customHeight="true" outlineLevel="0" collapsed="false">
      <c r="A6180" s="4" t="n">
        <v>3872</v>
      </c>
      <c r="B6180" s="4" t="s">
        <v>33750</v>
      </c>
      <c r="C6180" s="4"/>
      <c r="D6180" s="4" t="s">
        <v>33751</v>
      </c>
      <c r="E6180" s="5" t="s">
        <v>33752</v>
      </c>
      <c r="F6180" s="4" t="s">
        <v>33753</v>
      </c>
      <c r="G6180" s="4" t="s">
        <v>409</v>
      </c>
      <c r="H6180" s="5" t="s">
        <v>33754</v>
      </c>
      <c r="I6180" s="4" t="s">
        <v>33755</v>
      </c>
      <c r="J6180" s="5" t="n">
        <f aca="false">LEN(K6180)</f>
        <v>17</v>
      </c>
      <c r="K6180" s="6" t="s">
        <v>33756</v>
      </c>
      <c r="L6180" s="4" t="s">
        <v>31</v>
      </c>
      <c r="M6180" s="4" t="s">
        <v>729</v>
      </c>
    </row>
    <row r="6181" customFormat="false" ht="15.75" hidden="false" customHeight="true" outlineLevel="0" collapsed="false">
      <c r="A6181" s="4" t="n">
        <v>3884</v>
      </c>
      <c r="B6181" s="4" t="s">
        <v>33757</v>
      </c>
      <c r="C6181" s="4"/>
      <c r="D6181" s="4" t="s">
        <v>33758</v>
      </c>
      <c r="E6181" s="5" t="s">
        <v>33759</v>
      </c>
      <c r="F6181" s="4" t="s">
        <v>33760</v>
      </c>
      <c r="G6181" s="4" t="s">
        <v>409</v>
      </c>
      <c r="H6181" s="5" t="s">
        <v>33761</v>
      </c>
      <c r="I6181" s="4" t="s">
        <v>33762</v>
      </c>
      <c r="J6181" s="5" t="n">
        <f aca="false">LEN(K6181)</f>
        <v>17</v>
      </c>
      <c r="K6181" s="6" t="s">
        <v>33763</v>
      </c>
      <c r="L6181" s="4" t="s">
        <v>21</v>
      </c>
      <c r="M6181" s="4" t="s">
        <v>1462</v>
      </c>
    </row>
    <row r="6182" customFormat="false" ht="15.75" hidden="false" customHeight="true" outlineLevel="0" collapsed="false">
      <c r="A6182" s="4" t="n">
        <v>3886</v>
      </c>
      <c r="B6182" s="4" t="s">
        <v>33764</v>
      </c>
      <c r="C6182" s="4"/>
      <c r="D6182" s="4" t="s">
        <v>33765</v>
      </c>
      <c r="E6182" s="5" t="s">
        <v>20582</v>
      </c>
      <c r="F6182" s="4" t="s">
        <v>20583</v>
      </c>
      <c r="G6182" s="4" t="s">
        <v>409</v>
      </c>
      <c r="H6182" s="5" t="s">
        <v>33766</v>
      </c>
      <c r="I6182" s="4" t="s">
        <v>30717</v>
      </c>
      <c r="J6182" s="5" t="n">
        <f aca="false">LEN(K6182)</f>
        <v>17</v>
      </c>
      <c r="K6182" s="6" t="str">
        <f aca="false">LOWER(SUBSTITUTE(SUBSTITUTE(SUBSTITUTE(SUBSTITUTE(SUBSTITUTE(SUBSTITUTE(SUBSTITUTE(B6182,"S.L.",""),"SL",""),"S.A.",""),"SA","")," ",""),".",""),",",""))&amp;".com"</f>
        <v>virreypalafox.com</v>
      </c>
      <c r="L6182" s="4" t="s">
        <v>21</v>
      </c>
      <c r="M6182" s="4" t="s">
        <v>10060</v>
      </c>
    </row>
    <row r="6183" customFormat="false" ht="15.75" hidden="false" customHeight="true" outlineLevel="0" collapsed="false">
      <c r="A6183" s="4" t="n">
        <v>11664</v>
      </c>
      <c r="B6183" s="4" t="s">
        <v>33767</v>
      </c>
      <c r="C6183" s="4"/>
      <c r="D6183" s="4" t="s">
        <v>33768</v>
      </c>
      <c r="E6183" s="5" t="s">
        <v>33769</v>
      </c>
      <c r="F6183" s="4" t="s">
        <v>33770</v>
      </c>
      <c r="G6183" s="4" t="s">
        <v>1397</v>
      </c>
      <c r="H6183" s="5" t="s">
        <v>33771</v>
      </c>
      <c r="I6183" s="4" t="s">
        <v>33772</v>
      </c>
      <c r="J6183" s="5" t="n">
        <f aca="false">LEN(K6183)</f>
        <v>17</v>
      </c>
      <c r="K6183" s="6" t="s">
        <v>33773</v>
      </c>
      <c r="L6183" s="4" t="s">
        <v>78</v>
      </c>
      <c r="M6183" s="4" t="s">
        <v>1462</v>
      </c>
    </row>
    <row r="6184" customFormat="false" ht="15.75" hidden="false" customHeight="true" outlineLevel="0" collapsed="false">
      <c r="A6184" s="4" t="n">
        <v>3919</v>
      </c>
      <c r="B6184" s="4" t="s">
        <v>33774</v>
      </c>
      <c r="C6184" s="4"/>
      <c r="D6184" s="4" t="s">
        <v>33775</v>
      </c>
      <c r="E6184" s="5" t="s">
        <v>24305</v>
      </c>
      <c r="F6184" s="4" t="s">
        <v>24306</v>
      </c>
      <c r="G6184" s="4" t="s">
        <v>1397</v>
      </c>
      <c r="H6184" s="5" t="s">
        <v>33776</v>
      </c>
      <c r="I6184" s="4" t="s">
        <v>33777</v>
      </c>
      <c r="J6184" s="5" t="n">
        <f aca="false">LEN(K6184)</f>
        <v>17</v>
      </c>
      <c r="K6184" s="6" t="s">
        <v>33778</v>
      </c>
      <c r="L6184" s="4" t="s">
        <v>78</v>
      </c>
      <c r="M6184" s="4" t="s">
        <v>419</v>
      </c>
    </row>
    <row r="6185" customFormat="false" ht="15.75" hidden="false" customHeight="true" outlineLevel="0" collapsed="false">
      <c r="A6185" s="4" t="n">
        <v>3922</v>
      </c>
      <c r="B6185" s="4" t="s">
        <v>33779</v>
      </c>
      <c r="C6185" s="4"/>
      <c r="D6185" s="4" t="s">
        <v>33780</v>
      </c>
      <c r="E6185" s="5" t="s">
        <v>33781</v>
      </c>
      <c r="F6185" s="4" t="s">
        <v>33782</v>
      </c>
      <c r="G6185" s="4" t="s">
        <v>1397</v>
      </c>
      <c r="H6185" s="5" t="s">
        <v>33783</v>
      </c>
      <c r="I6185" s="4" t="s">
        <v>33784</v>
      </c>
      <c r="J6185" s="5" t="n">
        <f aca="false">LEN(K6185)</f>
        <v>17</v>
      </c>
      <c r="K6185" s="6" t="s">
        <v>33785</v>
      </c>
      <c r="L6185" s="4" t="s">
        <v>31</v>
      </c>
      <c r="M6185" s="4" t="s">
        <v>2890</v>
      </c>
    </row>
    <row r="6186" customFormat="false" ht="15.75" hidden="false" customHeight="true" outlineLevel="0" collapsed="false">
      <c r="A6186" s="4" t="n">
        <v>3928</v>
      </c>
      <c r="B6186" s="4" t="s">
        <v>33786</v>
      </c>
      <c r="C6186" s="4"/>
      <c r="D6186" s="4" t="s">
        <v>33787</v>
      </c>
      <c r="E6186" s="5" t="s">
        <v>33788</v>
      </c>
      <c r="F6186" s="4" t="s">
        <v>33789</v>
      </c>
      <c r="G6186" s="4" t="s">
        <v>1397</v>
      </c>
      <c r="H6186" s="5" t="s">
        <v>33790</v>
      </c>
      <c r="I6186" s="4" t="s">
        <v>33791</v>
      </c>
      <c r="J6186" s="5" t="n">
        <f aca="false">LEN(K6186)</f>
        <v>17</v>
      </c>
      <c r="K6186" s="6" t="str">
        <f aca="false">LOWER(SUBSTITUTE(SUBSTITUTE(SUBSTITUTE(SUBSTITUTE(SUBSTITUTE(SUBSTITUTE(SUBSTITUTE(B6186,"S.L.",""),"SL",""),"S.A.",""),"SA","")," ",""),".",""),",",""))&amp;".com"</f>
        <v>villasdeauñon.com</v>
      </c>
      <c r="L6186" s="4" t="s">
        <v>78</v>
      </c>
      <c r="M6186" s="4" t="s">
        <v>22</v>
      </c>
    </row>
    <row r="6187" customFormat="false" ht="15.75" hidden="false" customHeight="true" outlineLevel="0" collapsed="false">
      <c r="A6187" s="4" t="n">
        <v>3933</v>
      </c>
      <c r="B6187" s="4" t="s">
        <v>33792</v>
      </c>
      <c r="C6187" s="4"/>
      <c r="D6187" s="4" t="s">
        <v>33793</v>
      </c>
      <c r="E6187" s="5" t="s">
        <v>22607</v>
      </c>
      <c r="F6187" s="4" t="s">
        <v>12998</v>
      </c>
      <c r="G6187" s="4" t="s">
        <v>1397</v>
      </c>
      <c r="H6187" s="5" t="s">
        <v>33794</v>
      </c>
      <c r="I6187" s="7" t="s">
        <v>33795</v>
      </c>
      <c r="J6187" s="5" t="n">
        <f aca="false">LEN(K6187)</f>
        <v>17</v>
      </c>
      <c r="K6187" s="13" t="s">
        <v>33796</v>
      </c>
      <c r="L6187" s="4" t="s">
        <v>78</v>
      </c>
      <c r="M6187" s="4" t="s">
        <v>929</v>
      </c>
    </row>
    <row r="6188" customFormat="false" ht="15.75" hidden="false" customHeight="true" outlineLevel="0" collapsed="false">
      <c r="A6188" s="4" t="n">
        <v>3941</v>
      </c>
      <c r="B6188" s="4" t="s">
        <v>33797</v>
      </c>
      <c r="C6188" s="4"/>
      <c r="D6188" s="4" t="s">
        <v>33798</v>
      </c>
      <c r="E6188" s="5" t="s">
        <v>33799</v>
      </c>
      <c r="F6188" s="4" t="s">
        <v>33800</v>
      </c>
      <c r="G6188" s="4" t="s">
        <v>1397</v>
      </c>
      <c r="H6188" s="5" t="s">
        <v>33801</v>
      </c>
      <c r="I6188" s="4" t="s">
        <v>33802</v>
      </c>
      <c r="J6188" s="5" t="n">
        <f aca="false">LEN(K6188)</f>
        <v>17</v>
      </c>
      <c r="K6188" s="10" t="s">
        <v>33803</v>
      </c>
      <c r="L6188" s="4" t="s">
        <v>31</v>
      </c>
      <c r="M6188" s="4" t="s">
        <v>22</v>
      </c>
    </row>
    <row r="6189" customFormat="false" ht="15.75" hidden="false" customHeight="true" outlineLevel="0" collapsed="false">
      <c r="A6189" s="4" t="n">
        <v>3945</v>
      </c>
      <c r="B6189" s="4" t="s">
        <v>33804</v>
      </c>
      <c r="C6189" s="4"/>
      <c r="D6189" s="4" t="s">
        <v>33805</v>
      </c>
      <c r="E6189" s="5" t="s">
        <v>4081</v>
      </c>
      <c r="F6189" s="4" t="s">
        <v>4082</v>
      </c>
      <c r="G6189" s="4" t="s">
        <v>1397</v>
      </c>
      <c r="H6189" s="5" t="s">
        <v>4083</v>
      </c>
      <c r="I6189" s="7" t="s">
        <v>4084</v>
      </c>
      <c r="J6189" s="5" t="n">
        <f aca="false">LEN(K6189)</f>
        <v>17</v>
      </c>
      <c r="K6189" s="13" t="s">
        <v>33806</v>
      </c>
      <c r="L6189" s="4" t="s">
        <v>57</v>
      </c>
      <c r="M6189" s="4" t="s">
        <v>996</v>
      </c>
    </row>
    <row r="6190" customFormat="false" ht="15.75" hidden="false" customHeight="true" outlineLevel="0" collapsed="false">
      <c r="A6190" s="4" t="n">
        <v>4074</v>
      </c>
      <c r="B6190" s="4" t="s">
        <v>33807</v>
      </c>
      <c r="C6190" s="4" t="s">
        <v>33808</v>
      </c>
      <c r="D6190" s="4" t="s">
        <v>33809</v>
      </c>
      <c r="E6190" s="5" t="s">
        <v>6865</v>
      </c>
      <c r="F6190" s="4" t="s">
        <v>107</v>
      </c>
      <c r="G6190" s="4" t="s">
        <v>107</v>
      </c>
      <c r="H6190" s="5" t="s">
        <v>33810</v>
      </c>
      <c r="I6190" s="7" t="s">
        <v>33811</v>
      </c>
      <c r="J6190" s="5" t="n">
        <f aca="false">LEN(K6190)</f>
        <v>17</v>
      </c>
      <c r="K6190" s="13" t="s">
        <v>32145</v>
      </c>
      <c r="L6190" s="4" t="s">
        <v>78</v>
      </c>
      <c r="M6190" s="4" t="s">
        <v>9626</v>
      </c>
    </row>
    <row r="6191" customFormat="false" ht="15.75" hidden="false" customHeight="true" outlineLevel="0" collapsed="false">
      <c r="A6191" s="4" t="n">
        <v>4077</v>
      </c>
      <c r="B6191" s="4" t="s">
        <v>33812</v>
      </c>
      <c r="C6191" s="4"/>
      <c r="D6191" s="4" t="s">
        <v>33813</v>
      </c>
      <c r="E6191" s="5" t="s">
        <v>4937</v>
      </c>
      <c r="F6191" s="4" t="s">
        <v>106</v>
      </c>
      <c r="G6191" s="4" t="s">
        <v>107</v>
      </c>
      <c r="H6191" s="5" t="s">
        <v>33814</v>
      </c>
      <c r="I6191" s="4" t="s">
        <v>33815</v>
      </c>
      <c r="J6191" s="5" t="n">
        <f aca="false">LEN(K6191)</f>
        <v>17</v>
      </c>
      <c r="K6191" s="6" t="s">
        <v>32145</v>
      </c>
      <c r="L6191" s="4" t="s">
        <v>66</v>
      </c>
      <c r="M6191" s="4" t="s">
        <v>11460</v>
      </c>
    </row>
    <row r="6192" customFormat="false" ht="15.75" hidden="false" customHeight="true" outlineLevel="0" collapsed="false">
      <c r="A6192" s="4" t="n">
        <v>4086</v>
      </c>
      <c r="B6192" s="4" t="s">
        <v>33816</v>
      </c>
      <c r="C6192" s="4"/>
      <c r="D6192" s="4" t="s">
        <v>33817</v>
      </c>
      <c r="E6192" s="5" t="s">
        <v>1361</v>
      </c>
      <c r="F6192" s="4" t="s">
        <v>1362</v>
      </c>
      <c r="G6192" s="4" t="s">
        <v>107</v>
      </c>
      <c r="H6192" s="5" t="s">
        <v>33818</v>
      </c>
      <c r="I6192" s="4" t="s">
        <v>33819</v>
      </c>
      <c r="J6192" s="5" t="n">
        <f aca="false">LEN(K6192)</f>
        <v>17</v>
      </c>
      <c r="K6192" s="6" t="str">
        <f aca="false">LOWER(SUBSTITUTE(SUBSTITUTE(SUBSTITUTE(SUBSTITUTE(SUBSTITUTE(SUBSTITUTE(SUBSTITUTE(B6192,"S.L.",""),"SL",""),"S.A.",""),"SA","")," ",""),".",""),",",""))&amp;".com"</f>
        <v>inresorts2014.com</v>
      </c>
      <c r="L6192" s="4" t="s">
        <v>66</v>
      </c>
      <c r="M6192" s="4" t="s">
        <v>31</v>
      </c>
    </row>
    <row r="6193" customFormat="false" ht="15.75" hidden="false" customHeight="true" outlineLevel="0" collapsed="false">
      <c r="A6193" s="4" t="n">
        <v>4097</v>
      </c>
      <c r="B6193" s="4" t="s">
        <v>33820</v>
      </c>
      <c r="C6193" s="4" t="s">
        <v>33821</v>
      </c>
      <c r="D6193" s="4" t="s">
        <v>33822</v>
      </c>
      <c r="E6193" s="5" t="s">
        <v>1821</v>
      </c>
      <c r="F6193" s="4" t="s">
        <v>106</v>
      </c>
      <c r="G6193" s="4" t="s">
        <v>107</v>
      </c>
      <c r="H6193" s="5" t="s">
        <v>33823</v>
      </c>
      <c r="I6193" s="7" t="s">
        <v>33824</v>
      </c>
      <c r="J6193" s="5" t="n">
        <f aca="false">LEN(K6193)</f>
        <v>17</v>
      </c>
      <c r="K6193" s="13" t="s">
        <v>33825</v>
      </c>
      <c r="L6193" s="4" t="s">
        <v>78</v>
      </c>
      <c r="M6193" s="4" t="s">
        <v>381</v>
      </c>
    </row>
    <row r="6194" customFormat="false" ht="15.75" hidden="false" customHeight="true" outlineLevel="0" collapsed="false">
      <c r="A6194" s="4" t="n">
        <v>4101</v>
      </c>
      <c r="B6194" s="4" t="s">
        <v>33826</v>
      </c>
      <c r="C6194" s="4"/>
      <c r="D6194" s="4" t="s">
        <v>33827</v>
      </c>
      <c r="E6194" s="5" t="s">
        <v>33828</v>
      </c>
      <c r="F6194" s="4" t="s">
        <v>33829</v>
      </c>
      <c r="G6194" s="4" t="s">
        <v>107</v>
      </c>
      <c r="H6194" s="5" t="s">
        <v>33830</v>
      </c>
      <c r="I6194" s="7" t="s">
        <v>33831</v>
      </c>
      <c r="J6194" s="5" t="n">
        <f aca="false">LEN(K6194)</f>
        <v>17</v>
      </c>
      <c r="K6194" s="6" t="str">
        <f aca="false">LOWER(SUBSTITUTE(SUBSTITUTE(SUBSTITUTE(SUBSTITUTE(SUBSTITUTE(SUBSTITUTE(SUBSTITUTE(B6194,"S.L.",""),"SL",""),"S.A.",""),"SA","")," ",""),".",""),",",""))&amp;".com"</f>
        <v>cadelmolinero.com</v>
      </c>
      <c r="L6194" s="4" t="s">
        <v>21</v>
      </c>
      <c r="M6194" s="4" t="s">
        <v>1462</v>
      </c>
    </row>
    <row r="6195" customFormat="false" ht="15.75" hidden="false" customHeight="true" outlineLevel="0" collapsed="false">
      <c r="A6195" s="4" t="n">
        <v>4105</v>
      </c>
      <c r="B6195" s="4" t="s">
        <v>33832</v>
      </c>
      <c r="C6195" s="4"/>
      <c r="D6195" s="4" t="s">
        <v>33833</v>
      </c>
      <c r="E6195" s="5" t="s">
        <v>544</v>
      </c>
      <c r="F6195" s="4" t="s">
        <v>545</v>
      </c>
      <c r="G6195" s="4" t="s">
        <v>107</v>
      </c>
      <c r="H6195" s="5" t="s">
        <v>33834</v>
      </c>
      <c r="I6195" s="4" t="s">
        <v>33835</v>
      </c>
      <c r="J6195" s="5" t="n">
        <f aca="false">LEN(K6195)</f>
        <v>17</v>
      </c>
      <c r="K6195" s="6" t="s">
        <v>33836</v>
      </c>
      <c r="L6195" s="4" t="s">
        <v>57</v>
      </c>
      <c r="M6195" s="4" t="s">
        <v>31</v>
      </c>
    </row>
    <row r="6196" customFormat="false" ht="15.75" hidden="false" customHeight="true" outlineLevel="0" collapsed="false">
      <c r="A6196" s="4" t="n">
        <v>4118</v>
      </c>
      <c r="B6196" s="4" t="s">
        <v>33837</v>
      </c>
      <c r="C6196" s="4" t="s">
        <v>33838</v>
      </c>
      <c r="D6196" s="4" t="s">
        <v>33839</v>
      </c>
      <c r="E6196" s="5" t="s">
        <v>33840</v>
      </c>
      <c r="F6196" s="4" t="s">
        <v>107</v>
      </c>
      <c r="G6196" s="4" t="s">
        <v>107</v>
      </c>
      <c r="H6196" s="5" t="s">
        <v>33841</v>
      </c>
      <c r="I6196" s="7" t="s">
        <v>33842</v>
      </c>
      <c r="J6196" s="5" t="n">
        <f aca="false">LEN(K6196)</f>
        <v>17</v>
      </c>
      <c r="K6196" s="6" t="s">
        <v>33843</v>
      </c>
      <c r="L6196" s="4" t="s">
        <v>21</v>
      </c>
      <c r="M6196" s="4" t="s">
        <v>22</v>
      </c>
    </row>
    <row r="6197" customFormat="false" ht="15.75" hidden="false" customHeight="true" outlineLevel="0" collapsed="false">
      <c r="A6197" s="4" t="n">
        <v>12054</v>
      </c>
      <c r="B6197" s="4" t="s">
        <v>33844</v>
      </c>
      <c r="C6197" s="4" t="s">
        <v>33845</v>
      </c>
      <c r="D6197" s="4" t="s">
        <v>33846</v>
      </c>
      <c r="E6197" s="5" t="s">
        <v>33847</v>
      </c>
      <c r="F6197" s="4" t="s">
        <v>107</v>
      </c>
      <c r="G6197" s="4" t="s">
        <v>107</v>
      </c>
      <c r="H6197" s="5" t="s">
        <v>33848</v>
      </c>
      <c r="I6197" s="7" t="s">
        <v>33849</v>
      </c>
      <c r="J6197" s="5" t="n">
        <f aca="false">LEN(K6197)</f>
        <v>17</v>
      </c>
      <c r="K6197" s="6" t="s">
        <v>33850</v>
      </c>
      <c r="L6197" s="4" t="s">
        <v>31</v>
      </c>
      <c r="M6197" s="4" t="s">
        <v>5744</v>
      </c>
    </row>
    <row r="6198" customFormat="false" ht="15.75" hidden="false" customHeight="true" outlineLevel="0" collapsed="false">
      <c r="A6198" s="4" t="n">
        <v>4143</v>
      </c>
      <c r="B6198" s="4" t="s">
        <v>33851</v>
      </c>
      <c r="C6198" s="4"/>
      <c r="D6198" s="4" t="s">
        <v>33852</v>
      </c>
      <c r="E6198" s="5" t="s">
        <v>1130</v>
      </c>
      <c r="F6198" s="4" t="s">
        <v>1131</v>
      </c>
      <c r="G6198" s="4" t="s">
        <v>107</v>
      </c>
      <c r="H6198" s="5" t="s">
        <v>33853</v>
      </c>
      <c r="I6198" s="4" t="s">
        <v>8619</v>
      </c>
      <c r="J6198" s="5" t="n">
        <f aca="false">LEN(K6198)</f>
        <v>17</v>
      </c>
      <c r="K6198" s="10" t="s">
        <v>32310</v>
      </c>
      <c r="L6198" s="4" t="s">
        <v>31</v>
      </c>
      <c r="M6198" s="4" t="s">
        <v>1988</v>
      </c>
    </row>
    <row r="6199" customFormat="false" ht="15.75" hidden="false" customHeight="true" outlineLevel="0" collapsed="false">
      <c r="A6199" s="4" t="n">
        <v>4156</v>
      </c>
      <c r="B6199" s="4" t="s">
        <v>33854</v>
      </c>
      <c r="C6199" s="4" t="s">
        <v>33855</v>
      </c>
      <c r="D6199" s="4" t="s">
        <v>33856</v>
      </c>
      <c r="E6199" s="5" t="s">
        <v>33857</v>
      </c>
      <c r="F6199" s="4" t="s">
        <v>33858</v>
      </c>
      <c r="G6199" s="4" t="s">
        <v>107</v>
      </c>
      <c r="H6199" s="5" t="s">
        <v>33859</v>
      </c>
      <c r="I6199" s="7" t="s">
        <v>33860</v>
      </c>
      <c r="J6199" s="5" t="n">
        <f aca="false">LEN(K6199)</f>
        <v>17</v>
      </c>
      <c r="K6199" s="13" t="s">
        <v>33861</v>
      </c>
      <c r="L6199" s="4" t="s">
        <v>66</v>
      </c>
      <c r="M6199" s="4" t="s">
        <v>1793</v>
      </c>
    </row>
    <row r="6200" customFormat="false" ht="15.75" hidden="false" customHeight="true" outlineLevel="0" collapsed="false">
      <c r="A6200" s="4" t="n">
        <v>4157</v>
      </c>
      <c r="B6200" s="4" t="s">
        <v>33862</v>
      </c>
      <c r="C6200" s="4"/>
      <c r="D6200" s="4" t="s">
        <v>33863</v>
      </c>
      <c r="E6200" s="5" t="s">
        <v>7516</v>
      </c>
      <c r="F6200" s="4" t="s">
        <v>7517</v>
      </c>
      <c r="G6200" s="4" t="s">
        <v>107</v>
      </c>
      <c r="H6200" s="5" t="s">
        <v>33864</v>
      </c>
      <c r="I6200" s="4" t="s">
        <v>33865</v>
      </c>
      <c r="J6200" s="5" t="n">
        <f aca="false">LEN(K6200)</f>
        <v>17</v>
      </c>
      <c r="K6200" s="6" t="s">
        <v>33866</v>
      </c>
      <c r="L6200" s="4" t="s">
        <v>66</v>
      </c>
      <c r="M6200" s="4" t="s">
        <v>317</v>
      </c>
    </row>
    <row r="6201" customFormat="false" ht="15.75" hidden="false" customHeight="true" outlineLevel="0" collapsed="false">
      <c r="A6201" s="4" t="n">
        <v>4170</v>
      </c>
      <c r="B6201" s="4" t="s">
        <v>33867</v>
      </c>
      <c r="C6201" s="4" t="s">
        <v>33868</v>
      </c>
      <c r="D6201" s="4" t="s">
        <v>33869</v>
      </c>
      <c r="E6201" s="5" t="s">
        <v>7570</v>
      </c>
      <c r="F6201" s="4" t="s">
        <v>7571</v>
      </c>
      <c r="G6201" s="4" t="s">
        <v>107</v>
      </c>
      <c r="H6201" s="5" t="s">
        <v>33870</v>
      </c>
      <c r="I6201" s="4" t="s">
        <v>33871</v>
      </c>
      <c r="J6201" s="5" t="n">
        <f aca="false">LEN(K6201)</f>
        <v>17</v>
      </c>
      <c r="K6201" s="6" t="s">
        <v>33872</v>
      </c>
      <c r="L6201" s="4" t="s">
        <v>78</v>
      </c>
      <c r="M6201" s="4" t="s">
        <v>359</v>
      </c>
    </row>
    <row r="6202" customFormat="false" ht="15.75" hidden="false" customHeight="true" outlineLevel="0" collapsed="false">
      <c r="A6202" s="4" t="n">
        <v>4175</v>
      </c>
      <c r="B6202" s="4" t="s">
        <v>33873</v>
      </c>
      <c r="C6202" s="4"/>
      <c r="D6202" s="4" t="s">
        <v>33874</v>
      </c>
      <c r="E6202" s="5" t="s">
        <v>1725</v>
      </c>
      <c r="F6202" s="4" t="s">
        <v>107</v>
      </c>
      <c r="G6202" s="4" t="s">
        <v>107</v>
      </c>
      <c r="H6202" s="5" t="s">
        <v>33875</v>
      </c>
      <c r="I6202" s="7" t="s">
        <v>33876</v>
      </c>
      <c r="J6202" s="5" t="n">
        <f aca="false">LEN(K6202)</f>
        <v>17</v>
      </c>
      <c r="K6202" s="13" t="s">
        <v>32145</v>
      </c>
      <c r="L6202" s="4" t="s">
        <v>31</v>
      </c>
      <c r="M6202" s="4" t="s">
        <v>4122</v>
      </c>
    </row>
    <row r="6203" customFormat="false" ht="15.75" hidden="false" customHeight="true" outlineLevel="0" collapsed="false">
      <c r="A6203" s="4" t="n">
        <v>4182</v>
      </c>
      <c r="B6203" s="4" t="s">
        <v>33877</v>
      </c>
      <c r="C6203" s="4" t="s">
        <v>33878</v>
      </c>
      <c r="D6203" s="4" t="s">
        <v>33879</v>
      </c>
      <c r="E6203" s="5" t="s">
        <v>7570</v>
      </c>
      <c r="F6203" s="4" t="s">
        <v>7571</v>
      </c>
      <c r="G6203" s="4" t="s">
        <v>107</v>
      </c>
      <c r="H6203" s="5" t="s">
        <v>33880</v>
      </c>
      <c r="I6203" s="7" t="s">
        <v>33881</v>
      </c>
      <c r="J6203" s="5" t="n">
        <f aca="false">LEN(K6203)</f>
        <v>17</v>
      </c>
      <c r="K6203" s="13" t="s">
        <v>33882</v>
      </c>
      <c r="L6203" s="4" t="s">
        <v>31</v>
      </c>
      <c r="M6203" s="4" t="s">
        <v>1016</v>
      </c>
    </row>
    <row r="6204" customFormat="false" ht="15.75" hidden="false" customHeight="true" outlineLevel="0" collapsed="false">
      <c r="A6204" s="4" t="n">
        <v>4206</v>
      </c>
      <c r="B6204" s="4" t="s">
        <v>33883</v>
      </c>
      <c r="C6204" s="4"/>
      <c r="D6204" s="4" t="s">
        <v>33884</v>
      </c>
      <c r="E6204" s="5" t="s">
        <v>1299</v>
      </c>
      <c r="F6204" s="4" t="s">
        <v>107</v>
      </c>
      <c r="G6204" s="4" t="s">
        <v>107</v>
      </c>
      <c r="H6204" s="5" t="s">
        <v>33885</v>
      </c>
      <c r="I6204" s="7" t="s">
        <v>33886</v>
      </c>
      <c r="J6204" s="5" t="n">
        <f aca="false">LEN(K6204)</f>
        <v>17</v>
      </c>
      <c r="K6204" s="13" t="s">
        <v>33887</v>
      </c>
      <c r="L6204" s="4" t="s">
        <v>78</v>
      </c>
      <c r="M6204" s="4" t="s">
        <v>4281</v>
      </c>
    </row>
    <row r="6205" customFormat="false" ht="27.75" hidden="false" customHeight="true" outlineLevel="0" collapsed="false">
      <c r="A6205" s="4" t="n">
        <v>4217</v>
      </c>
      <c r="B6205" s="4" t="s">
        <v>15306</v>
      </c>
      <c r="C6205" s="4" t="s">
        <v>33888</v>
      </c>
      <c r="D6205" s="4" t="s">
        <v>33889</v>
      </c>
      <c r="E6205" s="5" t="s">
        <v>4098</v>
      </c>
      <c r="F6205" s="4" t="s">
        <v>107</v>
      </c>
      <c r="G6205" s="4" t="s">
        <v>107</v>
      </c>
      <c r="H6205" s="5" t="s">
        <v>33890</v>
      </c>
      <c r="I6205" s="7" t="s">
        <v>33891</v>
      </c>
      <c r="J6205" s="5" t="n">
        <f aca="false">LEN(K6205)</f>
        <v>17</v>
      </c>
      <c r="K6205" s="13" t="s">
        <v>33892</v>
      </c>
      <c r="L6205" s="4" t="s">
        <v>31</v>
      </c>
      <c r="M6205" s="4" t="s">
        <v>3415</v>
      </c>
    </row>
    <row r="6206" customFormat="false" ht="15.75" hidden="false" customHeight="true" outlineLevel="0" collapsed="false">
      <c r="A6206" s="4" t="n">
        <v>4225</v>
      </c>
      <c r="B6206" s="4" t="s">
        <v>33893</v>
      </c>
      <c r="C6206" s="4" t="s">
        <v>33894</v>
      </c>
      <c r="D6206" s="4" t="s">
        <v>33895</v>
      </c>
      <c r="E6206" s="5" t="s">
        <v>1130</v>
      </c>
      <c r="F6206" s="4" t="s">
        <v>1131</v>
      </c>
      <c r="G6206" s="4" t="s">
        <v>107</v>
      </c>
      <c r="H6206" s="5" t="s">
        <v>33896</v>
      </c>
      <c r="I6206" s="4" t="s">
        <v>33897</v>
      </c>
      <c r="J6206" s="5" t="n">
        <f aca="false">LEN(K6206)</f>
        <v>17</v>
      </c>
      <c r="K6206" s="6" t="s">
        <v>33898</v>
      </c>
      <c r="L6206" s="4" t="s">
        <v>21</v>
      </c>
      <c r="M6206" s="4" t="s">
        <v>31</v>
      </c>
    </row>
    <row r="6207" customFormat="false" ht="15.75" hidden="false" customHeight="true" outlineLevel="0" collapsed="false">
      <c r="A6207" s="4" t="n">
        <v>4251</v>
      </c>
      <c r="B6207" s="4" t="s">
        <v>33899</v>
      </c>
      <c r="C6207" s="4" t="s">
        <v>33900</v>
      </c>
      <c r="D6207" s="4" t="s">
        <v>33901</v>
      </c>
      <c r="E6207" s="5" t="s">
        <v>1130</v>
      </c>
      <c r="F6207" s="4" t="s">
        <v>1131</v>
      </c>
      <c r="G6207" s="4" t="s">
        <v>107</v>
      </c>
      <c r="H6207" s="5" t="s">
        <v>33902</v>
      </c>
      <c r="I6207" s="4" t="s">
        <v>32486</v>
      </c>
      <c r="J6207" s="5" t="n">
        <f aca="false">LEN(K6207)</f>
        <v>17</v>
      </c>
      <c r="K6207" s="6" t="s">
        <v>32487</v>
      </c>
      <c r="L6207" s="4" t="s">
        <v>21</v>
      </c>
      <c r="M6207" s="4" t="s">
        <v>33903</v>
      </c>
    </row>
    <row r="6208" customFormat="false" ht="15.75" hidden="false" customHeight="true" outlineLevel="0" collapsed="false">
      <c r="A6208" s="4" t="n">
        <v>4265</v>
      </c>
      <c r="B6208" s="4" t="s">
        <v>33904</v>
      </c>
      <c r="C6208" s="4" t="s">
        <v>33905</v>
      </c>
      <c r="D6208" s="4" t="s">
        <v>33906</v>
      </c>
      <c r="E6208" s="5" t="s">
        <v>1130</v>
      </c>
      <c r="F6208" s="4" t="s">
        <v>1131</v>
      </c>
      <c r="G6208" s="4" t="s">
        <v>107</v>
      </c>
      <c r="H6208" s="5" t="s">
        <v>33907</v>
      </c>
      <c r="I6208" s="4" t="s">
        <v>33908</v>
      </c>
      <c r="J6208" s="5" t="n">
        <f aca="false">LEN(K6208)</f>
        <v>17</v>
      </c>
      <c r="K6208" s="6" t="s">
        <v>33909</v>
      </c>
      <c r="L6208" s="4" t="s">
        <v>31</v>
      </c>
      <c r="M6208" s="4" t="s">
        <v>15110</v>
      </c>
    </row>
    <row r="6209" customFormat="false" ht="15.75" hidden="false" customHeight="true" outlineLevel="0" collapsed="false">
      <c r="A6209" s="4" t="n">
        <v>4272</v>
      </c>
      <c r="B6209" s="4" t="s">
        <v>33910</v>
      </c>
      <c r="C6209" s="4" t="s">
        <v>33911</v>
      </c>
      <c r="D6209" s="4" t="s">
        <v>33912</v>
      </c>
      <c r="E6209" s="5" t="s">
        <v>1130</v>
      </c>
      <c r="F6209" s="4" t="s">
        <v>1131</v>
      </c>
      <c r="G6209" s="4" t="s">
        <v>107</v>
      </c>
      <c r="H6209" s="5" t="s">
        <v>33913</v>
      </c>
      <c r="I6209" s="4" t="s">
        <v>33914</v>
      </c>
      <c r="J6209" s="5" t="n">
        <f aca="false">LEN(K6209)</f>
        <v>17</v>
      </c>
      <c r="K6209" s="6" t="s">
        <v>33915</v>
      </c>
      <c r="L6209" s="4" t="s">
        <v>31</v>
      </c>
      <c r="M6209" s="4" t="s">
        <v>10060</v>
      </c>
    </row>
    <row r="6210" customFormat="false" ht="15.75" hidden="false" customHeight="true" outlineLevel="0" collapsed="false">
      <c r="A6210" s="4" t="n">
        <v>4281</v>
      </c>
      <c r="B6210" s="4" t="s">
        <v>33916</v>
      </c>
      <c r="C6210" s="4" t="s">
        <v>33917</v>
      </c>
      <c r="D6210" s="4" t="s">
        <v>33918</v>
      </c>
      <c r="E6210" s="5" t="s">
        <v>7546</v>
      </c>
      <c r="F6210" s="4" t="s">
        <v>7547</v>
      </c>
      <c r="G6210" s="4" t="s">
        <v>107</v>
      </c>
      <c r="H6210" s="5" t="s">
        <v>33919</v>
      </c>
      <c r="I6210" s="4" t="s">
        <v>33920</v>
      </c>
      <c r="J6210" s="5" t="n">
        <f aca="false">LEN(K6210)</f>
        <v>17</v>
      </c>
      <c r="K6210" s="6" t="str">
        <f aca="false">LOWER(SUBSTITUTE(SUBSTITUTE(SUBSTITUTE(SUBSTITUTE(SUBSTITUTE(SUBSTITUTE(SUBSTITUTE(B6210,"S.L.",""),"SL",""),"S.A.",""),"SA","")," ",""),".",""),",",""))&amp;".com"</f>
        <v>mariacristina.com</v>
      </c>
      <c r="L6210" s="4" t="s">
        <v>31</v>
      </c>
      <c r="M6210" s="4" t="s">
        <v>577</v>
      </c>
    </row>
    <row r="6211" customFormat="false" ht="15.75" hidden="false" customHeight="true" outlineLevel="0" collapsed="false">
      <c r="A6211" s="4" t="n">
        <v>4287</v>
      </c>
      <c r="B6211" s="4" t="s">
        <v>33921</v>
      </c>
      <c r="C6211" s="4"/>
      <c r="D6211" s="4" t="s">
        <v>33922</v>
      </c>
      <c r="E6211" s="5" t="s">
        <v>20719</v>
      </c>
      <c r="F6211" s="4" t="s">
        <v>33923</v>
      </c>
      <c r="G6211" s="4" t="s">
        <v>107</v>
      </c>
      <c r="H6211" s="5" t="s">
        <v>33924</v>
      </c>
      <c r="I6211" s="4" t="s">
        <v>33925</v>
      </c>
      <c r="J6211" s="5" t="n">
        <f aca="false">LEN(K6211)</f>
        <v>17</v>
      </c>
      <c r="K6211" s="6" t="s">
        <v>33926</v>
      </c>
      <c r="L6211" s="4" t="s">
        <v>78</v>
      </c>
      <c r="M6211" s="4" t="s">
        <v>381</v>
      </c>
    </row>
    <row r="6212" customFormat="false" ht="15.75" hidden="false" customHeight="true" outlineLevel="0" collapsed="false">
      <c r="A6212" s="4" t="n">
        <v>4292</v>
      </c>
      <c r="B6212" s="4" t="s">
        <v>33927</v>
      </c>
      <c r="C6212" s="4"/>
      <c r="D6212" s="4" t="s">
        <v>33928</v>
      </c>
      <c r="E6212" s="5" t="s">
        <v>544</v>
      </c>
      <c r="F6212" s="4" t="s">
        <v>545</v>
      </c>
      <c r="G6212" s="4" t="s">
        <v>107</v>
      </c>
      <c r="H6212" s="5" t="s">
        <v>33929</v>
      </c>
      <c r="I6212" s="7" t="s">
        <v>33930</v>
      </c>
      <c r="J6212" s="5" t="n">
        <f aca="false">LEN(K6212)</f>
        <v>17</v>
      </c>
      <c r="K6212" s="6" t="s">
        <v>33931</v>
      </c>
      <c r="L6212" s="4" t="s">
        <v>21</v>
      </c>
      <c r="M6212" s="4" t="s">
        <v>6499</v>
      </c>
    </row>
    <row r="6213" customFormat="false" ht="15.75" hidden="false" customHeight="true" outlineLevel="0" collapsed="false">
      <c r="A6213" s="4" t="n">
        <v>4300</v>
      </c>
      <c r="B6213" s="4" t="s">
        <v>33932</v>
      </c>
      <c r="C6213" s="4" t="s">
        <v>33933</v>
      </c>
      <c r="D6213" s="4" t="s">
        <v>33934</v>
      </c>
      <c r="E6213" s="5" t="s">
        <v>544</v>
      </c>
      <c r="F6213" s="4" t="s">
        <v>545</v>
      </c>
      <c r="G6213" s="4" t="s">
        <v>107</v>
      </c>
      <c r="H6213" s="5" t="s">
        <v>33935</v>
      </c>
      <c r="I6213" s="4" t="s">
        <v>33930</v>
      </c>
      <c r="J6213" s="5" t="n">
        <f aca="false">LEN(K6213)</f>
        <v>17</v>
      </c>
      <c r="K6213" s="10" t="s">
        <v>33936</v>
      </c>
      <c r="L6213" s="4" t="s">
        <v>31</v>
      </c>
      <c r="M6213" s="4" t="s">
        <v>5846</v>
      </c>
    </row>
    <row r="6214" customFormat="false" ht="15.75" hidden="false" customHeight="true" outlineLevel="0" collapsed="false">
      <c r="A6214" s="4" t="n">
        <v>4306</v>
      </c>
      <c r="B6214" s="4" t="s">
        <v>33937</v>
      </c>
      <c r="C6214" s="4"/>
      <c r="D6214" s="4" t="s">
        <v>33938</v>
      </c>
      <c r="E6214" s="5" t="s">
        <v>17150</v>
      </c>
      <c r="F6214" s="4" t="s">
        <v>17151</v>
      </c>
      <c r="G6214" s="4" t="s">
        <v>107</v>
      </c>
      <c r="H6214" s="5" t="s">
        <v>33939</v>
      </c>
      <c r="I6214" s="7" t="s">
        <v>33940</v>
      </c>
      <c r="J6214" s="5" t="n">
        <f aca="false">LEN(K6214)</f>
        <v>17</v>
      </c>
      <c r="K6214" s="13" t="str">
        <f aca="false">LOWER(SUBSTITUTE(SUBSTITUTE(SUBSTITUTE(SUBSTITUTE(SUBSTITUTE(SUBSTITUTE(SUBSTITUTE(B6214,"S.L.",""),"SL",""),"S.A.",""),"SA","")," ",""),".",""),",",""))&amp;".com"</f>
        <v>cidaddelfines.com</v>
      </c>
      <c r="L6214" s="4" t="s">
        <v>21</v>
      </c>
      <c r="M6214" s="4" t="s">
        <v>8621</v>
      </c>
    </row>
    <row r="6215" customFormat="false" ht="15.75" hidden="false" customHeight="true" outlineLevel="0" collapsed="false">
      <c r="A6215" s="4" t="n">
        <v>4331</v>
      </c>
      <c r="B6215" s="4" t="s">
        <v>33941</v>
      </c>
      <c r="C6215" s="4" t="s">
        <v>33942</v>
      </c>
      <c r="D6215" s="4" t="s">
        <v>33943</v>
      </c>
      <c r="E6215" s="5" t="s">
        <v>33944</v>
      </c>
      <c r="F6215" s="4" t="s">
        <v>33945</v>
      </c>
      <c r="G6215" s="4" t="s">
        <v>107</v>
      </c>
      <c r="H6215" s="5" t="s">
        <v>33946</v>
      </c>
      <c r="I6215" s="7" t="s">
        <v>33947</v>
      </c>
      <c r="J6215" s="5" t="n">
        <f aca="false">LEN(K6215)</f>
        <v>17</v>
      </c>
      <c r="K6215" s="13" t="s">
        <v>33948</v>
      </c>
      <c r="L6215" s="4" t="s">
        <v>78</v>
      </c>
      <c r="M6215" s="4" t="s">
        <v>32</v>
      </c>
    </row>
    <row r="6216" customFormat="false" ht="15.75" hidden="false" customHeight="true" outlineLevel="0" collapsed="false">
      <c r="A6216" s="4" t="n">
        <v>4341</v>
      </c>
      <c r="B6216" s="4" t="s">
        <v>33949</v>
      </c>
      <c r="C6216" s="4" t="s">
        <v>33950</v>
      </c>
      <c r="D6216" s="4" t="s">
        <v>33951</v>
      </c>
      <c r="E6216" s="5" t="s">
        <v>33952</v>
      </c>
      <c r="F6216" s="4" t="s">
        <v>17107</v>
      </c>
      <c r="G6216" s="4" t="s">
        <v>107</v>
      </c>
      <c r="H6216" s="5" t="s">
        <v>33953</v>
      </c>
      <c r="I6216" s="4" t="s">
        <v>33954</v>
      </c>
      <c r="J6216" s="5" t="n">
        <f aca="false">LEN(K6216)</f>
        <v>17</v>
      </c>
      <c r="K6216" s="6" t="s">
        <v>33955</v>
      </c>
      <c r="L6216" s="4" t="s">
        <v>78</v>
      </c>
      <c r="M6216" s="4" t="s">
        <v>3461</v>
      </c>
    </row>
    <row r="6217" customFormat="false" ht="15.75" hidden="false" customHeight="true" outlineLevel="0" collapsed="false">
      <c r="A6217" s="4" t="n">
        <v>4361</v>
      </c>
      <c r="B6217" s="4" t="s">
        <v>33956</v>
      </c>
      <c r="C6217" s="4"/>
      <c r="D6217" s="4" t="s">
        <v>33957</v>
      </c>
      <c r="E6217" s="5" t="s">
        <v>14110</v>
      </c>
      <c r="F6217" s="4" t="s">
        <v>14111</v>
      </c>
      <c r="G6217" s="4" t="s">
        <v>107</v>
      </c>
      <c r="H6217" s="5" t="s">
        <v>33958</v>
      </c>
      <c r="I6217" s="4" t="s">
        <v>33959</v>
      </c>
      <c r="J6217" s="5" t="n">
        <f aca="false">LEN(K6217)</f>
        <v>17</v>
      </c>
      <c r="K6217" s="10" t="s">
        <v>33960</v>
      </c>
      <c r="L6217" s="4" t="s">
        <v>66</v>
      </c>
      <c r="M6217" s="4" t="s">
        <v>794</v>
      </c>
    </row>
    <row r="6218" customFormat="false" ht="15.75" hidden="false" customHeight="true" outlineLevel="0" collapsed="false">
      <c r="A6218" s="4" t="n">
        <v>4368</v>
      </c>
      <c r="B6218" s="4" t="s">
        <v>33961</v>
      </c>
      <c r="C6218" s="4" t="s">
        <v>33962</v>
      </c>
      <c r="D6218" s="4" t="s">
        <v>33963</v>
      </c>
      <c r="E6218" s="5" t="s">
        <v>7503</v>
      </c>
      <c r="F6218" s="4" t="s">
        <v>7504</v>
      </c>
      <c r="G6218" s="4" t="s">
        <v>107</v>
      </c>
      <c r="H6218" s="5" t="s">
        <v>33964</v>
      </c>
      <c r="I6218" s="4" t="s">
        <v>31844</v>
      </c>
      <c r="J6218" s="5" t="n">
        <f aca="false">LEN(K6218)</f>
        <v>17</v>
      </c>
      <c r="K6218" s="6" t="str">
        <f aca="false">LOWER(SUBSTITUTE(SUBSTITUTE(SUBSTITUTE(SUBSTITUTE(SUBSTITUTE(SUBSTITUTE(SUBSTITUTE(B6218,"S.L.",""),"SL",""),"S.A.",""),"SA","")," ",""),".",""),",",""))&amp;".com"</f>
        <v>hotelcostamar.com</v>
      </c>
      <c r="L6218" s="4" t="s">
        <v>31</v>
      </c>
      <c r="M6218" s="4" t="s">
        <v>2890</v>
      </c>
    </row>
    <row r="6219" customFormat="false" ht="15.75" hidden="false" customHeight="true" outlineLevel="0" collapsed="false">
      <c r="A6219" s="4" t="n">
        <v>4372</v>
      </c>
      <c r="B6219" s="4" t="s">
        <v>33965</v>
      </c>
      <c r="C6219" s="4" t="s">
        <v>33966</v>
      </c>
      <c r="D6219" s="4" t="s">
        <v>33967</v>
      </c>
      <c r="E6219" s="5" t="s">
        <v>33968</v>
      </c>
      <c r="F6219" s="4" t="s">
        <v>17107</v>
      </c>
      <c r="G6219" s="4" t="s">
        <v>107</v>
      </c>
      <c r="H6219" s="5" t="s">
        <v>33969</v>
      </c>
      <c r="I6219" s="4" t="s">
        <v>33970</v>
      </c>
      <c r="J6219" s="5" t="n">
        <f aca="false">LEN(K6219)</f>
        <v>17</v>
      </c>
      <c r="K6219" s="6" t="s">
        <v>33971</v>
      </c>
      <c r="L6219" s="4" t="s">
        <v>78</v>
      </c>
      <c r="M6219" s="4" t="s">
        <v>9006</v>
      </c>
    </row>
    <row r="6220" customFormat="false" ht="15.75" hidden="false" customHeight="true" outlineLevel="0" collapsed="false">
      <c r="A6220" s="4" t="n">
        <v>4378</v>
      </c>
      <c r="B6220" s="4" t="s">
        <v>33972</v>
      </c>
      <c r="C6220" s="4" t="s">
        <v>33973</v>
      </c>
      <c r="D6220" s="4" t="s">
        <v>33974</v>
      </c>
      <c r="E6220" s="5" t="s">
        <v>33975</v>
      </c>
      <c r="F6220" s="4" t="s">
        <v>33976</v>
      </c>
      <c r="G6220" s="4" t="s">
        <v>107</v>
      </c>
      <c r="H6220" s="5" t="s">
        <v>33977</v>
      </c>
      <c r="I6220" s="4" t="s">
        <v>33978</v>
      </c>
      <c r="J6220" s="5" t="n">
        <f aca="false">LEN(K6220)</f>
        <v>17</v>
      </c>
      <c r="K6220" s="6" t="s">
        <v>33979</v>
      </c>
      <c r="L6220" s="4" t="s">
        <v>66</v>
      </c>
      <c r="M6220" s="4" t="s">
        <v>467</v>
      </c>
    </row>
    <row r="6221" customFormat="false" ht="15.75" hidden="false" customHeight="true" outlineLevel="0" collapsed="false">
      <c r="A6221" s="4" t="n">
        <v>4380</v>
      </c>
      <c r="B6221" s="4" t="s">
        <v>33980</v>
      </c>
      <c r="C6221" s="4"/>
      <c r="D6221" s="4" t="s">
        <v>33981</v>
      </c>
      <c r="E6221" s="5" t="s">
        <v>544</v>
      </c>
      <c r="F6221" s="4" t="s">
        <v>545</v>
      </c>
      <c r="G6221" s="4" t="s">
        <v>107</v>
      </c>
      <c r="H6221" s="5" t="s">
        <v>33982</v>
      </c>
      <c r="I6221" s="4" t="s">
        <v>33983</v>
      </c>
      <c r="J6221" s="5" t="n">
        <f aca="false">LEN(K6221)</f>
        <v>17</v>
      </c>
      <c r="K6221" s="6" t="str">
        <f aca="false">LOWER(SUBSTITUTE(SUBSTITUTE(SUBSTITUTE(SUBSTITUTE(SUBSTITUTE(SUBSTITUTE(SUBSTITUTE(B6221,"S.L.",""),"SL",""),"S.A.",""),"SA","")," ",""),".",""),",",""))&amp;".com"</f>
        <v>ntaclarabeach.com</v>
      </c>
      <c r="L6221" s="4" t="s">
        <v>31</v>
      </c>
      <c r="M6221" s="4" t="s">
        <v>31</v>
      </c>
    </row>
    <row r="6222" customFormat="false" ht="15.75" hidden="false" customHeight="true" outlineLevel="0" collapsed="false">
      <c r="A6222" s="4" t="n">
        <v>4381</v>
      </c>
      <c r="B6222" s="4" t="s">
        <v>33984</v>
      </c>
      <c r="C6222" s="4"/>
      <c r="D6222" s="4" t="s">
        <v>33985</v>
      </c>
      <c r="E6222" s="5" t="s">
        <v>544</v>
      </c>
      <c r="F6222" s="4" t="s">
        <v>545</v>
      </c>
      <c r="G6222" s="4" t="s">
        <v>107</v>
      </c>
      <c r="H6222" s="5" t="s">
        <v>33986</v>
      </c>
      <c r="I6222" s="4" t="s">
        <v>33987</v>
      </c>
      <c r="J6222" s="5" t="n">
        <f aca="false">LEN(K6222)</f>
        <v>17</v>
      </c>
      <c r="K6222" s="6" t="s">
        <v>33915</v>
      </c>
      <c r="L6222" s="4" t="s">
        <v>21</v>
      </c>
      <c r="M6222" s="4" t="s">
        <v>6499</v>
      </c>
    </row>
    <row r="6223" customFormat="false" ht="15.75" hidden="false" customHeight="true" outlineLevel="0" collapsed="false">
      <c r="A6223" s="4" t="n">
        <v>4419</v>
      </c>
      <c r="B6223" s="4" t="s">
        <v>33988</v>
      </c>
      <c r="C6223" s="4"/>
      <c r="D6223" s="4" t="s">
        <v>33989</v>
      </c>
      <c r="E6223" s="5" t="s">
        <v>33990</v>
      </c>
      <c r="F6223" s="4" t="s">
        <v>24410</v>
      </c>
      <c r="G6223" s="4" t="s">
        <v>24410</v>
      </c>
      <c r="H6223" s="5" t="s">
        <v>33991</v>
      </c>
      <c r="I6223" s="4" t="s">
        <v>33992</v>
      </c>
      <c r="J6223" s="5" t="n">
        <f aca="false">LEN(K6223)</f>
        <v>17</v>
      </c>
      <c r="K6223" s="6" t="str">
        <f aca="false">LOWER(SUBSTITUTE(SUBSTITUTE(SUBSTITUTE(SUBSTITUTE(SUBSTITUTE(SUBSTITUTE(SUBSTITUTE(B6223,"S.L.",""),"SL",""),"S.A.",""),"SA","")," ",""),".",""),",",""))&amp;".com"</f>
        <v>melillapuerto.com</v>
      </c>
      <c r="L6223" s="4" t="s">
        <v>66</v>
      </c>
      <c r="M6223" s="4" t="s">
        <v>13165</v>
      </c>
    </row>
    <row r="6224" customFormat="false" ht="15.75" hidden="false" customHeight="true" outlineLevel="0" collapsed="false">
      <c r="A6224" s="4" t="n">
        <v>4423</v>
      </c>
      <c r="B6224" s="4" t="s">
        <v>33988</v>
      </c>
      <c r="C6224" s="4"/>
      <c r="D6224" s="4" t="s">
        <v>33993</v>
      </c>
      <c r="E6224" s="5" t="s">
        <v>33990</v>
      </c>
      <c r="F6224" s="4" t="s">
        <v>24410</v>
      </c>
      <c r="G6224" s="4" t="s">
        <v>24410</v>
      </c>
      <c r="H6224" s="5" t="s">
        <v>33994</v>
      </c>
      <c r="I6224" s="7" t="s">
        <v>33992</v>
      </c>
      <c r="J6224" s="5" t="n">
        <f aca="false">LEN(K6224)</f>
        <v>17</v>
      </c>
      <c r="K6224" s="6" t="str">
        <f aca="false">LOWER(SUBSTITUTE(SUBSTITUTE(SUBSTITUTE(SUBSTITUTE(SUBSTITUTE(SUBSTITUTE(SUBSTITUTE(B6224,"S.L.",""),"SL",""),"S.A.",""),"SA","")," ",""),".",""),",",""))&amp;".com"</f>
        <v>melillapuerto.com</v>
      </c>
      <c r="L6224" s="4" t="s">
        <v>21</v>
      </c>
      <c r="M6224" s="4" t="s">
        <v>4841</v>
      </c>
    </row>
    <row r="6225" customFormat="false" ht="15.75" hidden="false" customHeight="true" outlineLevel="0" collapsed="false">
      <c r="A6225" s="4" t="n">
        <v>4425</v>
      </c>
      <c r="B6225" s="4" t="s">
        <v>33995</v>
      </c>
      <c r="C6225" s="4" t="s">
        <v>33996</v>
      </c>
      <c r="D6225" s="4" t="s">
        <v>33997</v>
      </c>
      <c r="E6225" s="5" t="s">
        <v>3411</v>
      </c>
      <c r="F6225" s="4" t="s">
        <v>3412</v>
      </c>
      <c r="G6225" s="4" t="s">
        <v>107</v>
      </c>
      <c r="H6225" s="5" t="s">
        <v>33998</v>
      </c>
      <c r="I6225" s="4" t="s">
        <v>33999</v>
      </c>
      <c r="J6225" s="5" t="n">
        <f aca="false">LEN(K6225)</f>
        <v>17</v>
      </c>
      <c r="K6225" s="6" t="s">
        <v>34000</v>
      </c>
      <c r="L6225" s="4" t="s">
        <v>78</v>
      </c>
      <c r="M6225" s="4" t="s">
        <v>680</v>
      </c>
    </row>
    <row r="6226" customFormat="false" ht="15.75" hidden="false" customHeight="true" outlineLevel="0" collapsed="false">
      <c r="A6226" s="4" t="n">
        <v>4434</v>
      </c>
      <c r="B6226" s="4" t="s">
        <v>34001</v>
      </c>
      <c r="C6226" s="4" t="s">
        <v>34002</v>
      </c>
      <c r="D6226" s="4" t="s">
        <v>34003</v>
      </c>
      <c r="E6226" s="5" t="s">
        <v>34004</v>
      </c>
      <c r="F6226" s="4" t="s">
        <v>34005</v>
      </c>
      <c r="G6226" s="4" t="s">
        <v>107</v>
      </c>
      <c r="H6226" s="5" t="s">
        <v>34006</v>
      </c>
      <c r="I6226" s="7" t="s">
        <v>34007</v>
      </c>
      <c r="J6226" s="5" t="n">
        <f aca="false">LEN(K6226)</f>
        <v>17</v>
      </c>
      <c r="K6226" s="13" t="s">
        <v>34008</v>
      </c>
      <c r="L6226" s="4" t="s">
        <v>57</v>
      </c>
      <c r="M6226" s="4" t="s">
        <v>344</v>
      </c>
    </row>
    <row r="6227" customFormat="false" ht="15.75" hidden="false" customHeight="true" outlineLevel="0" collapsed="false">
      <c r="A6227" s="4" t="n">
        <v>4456</v>
      </c>
      <c r="B6227" s="4" t="s">
        <v>34009</v>
      </c>
      <c r="C6227" s="4" t="s">
        <v>34010</v>
      </c>
      <c r="D6227" s="4" t="s">
        <v>34011</v>
      </c>
      <c r="E6227" s="5" t="s">
        <v>105</v>
      </c>
      <c r="F6227" s="4" t="s">
        <v>106</v>
      </c>
      <c r="G6227" s="4" t="s">
        <v>107</v>
      </c>
      <c r="H6227" s="5" t="s">
        <v>34012</v>
      </c>
      <c r="I6227" s="4" t="s">
        <v>34013</v>
      </c>
      <c r="J6227" s="5" t="n">
        <f aca="false">LEN(K6227)</f>
        <v>17</v>
      </c>
      <c r="K6227" s="6" t="s">
        <v>34014</v>
      </c>
      <c r="L6227" s="4" t="s">
        <v>637</v>
      </c>
      <c r="M6227" s="4" t="s">
        <v>31</v>
      </c>
    </row>
    <row r="6228" customFormat="false" ht="15.75" hidden="false" customHeight="true" outlineLevel="0" collapsed="false">
      <c r="A6228" s="4" t="n">
        <v>4471</v>
      </c>
      <c r="B6228" s="4" t="s">
        <v>34015</v>
      </c>
      <c r="C6228" s="4"/>
      <c r="D6228" s="4" t="s">
        <v>34016</v>
      </c>
      <c r="E6228" s="5" t="s">
        <v>2798</v>
      </c>
      <c r="F6228" s="4" t="s">
        <v>712</v>
      </c>
      <c r="G6228" s="4" t="s">
        <v>107</v>
      </c>
      <c r="H6228" s="5" t="s">
        <v>34017</v>
      </c>
      <c r="I6228" s="7" t="s">
        <v>32063</v>
      </c>
      <c r="J6228" s="5" t="n">
        <f aca="false">LEN(K6228)</f>
        <v>17</v>
      </c>
      <c r="K6228" s="13" t="s">
        <v>32064</v>
      </c>
      <c r="L6228" s="4" t="s">
        <v>31</v>
      </c>
      <c r="M6228" s="4" t="s">
        <v>102</v>
      </c>
    </row>
    <row r="6229" customFormat="false" ht="15.75" hidden="false" customHeight="true" outlineLevel="0" collapsed="false">
      <c r="A6229" s="4" t="n">
        <v>4492</v>
      </c>
      <c r="B6229" s="4" t="s">
        <v>34018</v>
      </c>
      <c r="C6229" s="4"/>
      <c r="D6229" s="4" t="s">
        <v>27992</v>
      </c>
      <c r="E6229" s="5" t="s">
        <v>1821</v>
      </c>
      <c r="F6229" s="4" t="s">
        <v>106</v>
      </c>
      <c r="G6229" s="4" t="s">
        <v>107</v>
      </c>
      <c r="H6229" s="5" t="s">
        <v>34019</v>
      </c>
      <c r="I6229" s="4" t="s">
        <v>34020</v>
      </c>
      <c r="J6229" s="5" t="n">
        <f aca="false">LEN(K6229)</f>
        <v>17</v>
      </c>
      <c r="K6229" s="6" t="s">
        <v>34021</v>
      </c>
      <c r="L6229" s="4" t="s">
        <v>57</v>
      </c>
      <c r="M6229" s="4" t="s">
        <v>779</v>
      </c>
    </row>
    <row r="6230" customFormat="false" ht="15.75" hidden="false" customHeight="true" outlineLevel="0" collapsed="false">
      <c r="A6230" s="4" t="n">
        <v>4505</v>
      </c>
      <c r="B6230" s="4" t="s">
        <v>15300</v>
      </c>
      <c r="C6230" s="4" t="s">
        <v>34022</v>
      </c>
      <c r="D6230" s="4" t="s">
        <v>34023</v>
      </c>
      <c r="E6230" s="5" t="s">
        <v>3411</v>
      </c>
      <c r="F6230" s="4" t="s">
        <v>3412</v>
      </c>
      <c r="G6230" s="4" t="s">
        <v>107</v>
      </c>
      <c r="H6230" s="5" t="s">
        <v>34024</v>
      </c>
      <c r="I6230" s="4" t="s">
        <v>33999</v>
      </c>
      <c r="J6230" s="5" t="n">
        <f aca="false">LEN(K6230)</f>
        <v>17</v>
      </c>
      <c r="K6230" s="6" t="s">
        <v>34025</v>
      </c>
      <c r="L6230" s="4" t="s">
        <v>21</v>
      </c>
      <c r="M6230" s="4" t="s">
        <v>326</v>
      </c>
    </row>
    <row r="6231" customFormat="false" ht="15.75" hidden="false" customHeight="true" outlineLevel="0" collapsed="false">
      <c r="A6231" s="4" t="n">
        <v>4507</v>
      </c>
      <c r="B6231" s="4" t="s">
        <v>34026</v>
      </c>
      <c r="C6231" s="4" t="s">
        <v>34027</v>
      </c>
      <c r="D6231" s="4" t="s">
        <v>34028</v>
      </c>
      <c r="E6231" s="5" t="s">
        <v>3411</v>
      </c>
      <c r="F6231" s="4" t="s">
        <v>3412</v>
      </c>
      <c r="G6231" s="4" t="s">
        <v>107</v>
      </c>
      <c r="H6231" s="5" t="s">
        <v>34029</v>
      </c>
      <c r="I6231" s="4" t="s">
        <v>34030</v>
      </c>
      <c r="J6231" s="5" t="n">
        <f aca="false">LEN(K6231)</f>
        <v>17</v>
      </c>
      <c r="K6231" s="6" t="s">
        <v>34031</v>
      </c>
      <c r="L6231" s="4" t="s">
        <v>21</v>
      </c>
      <c r="M6231" s="4" t="s">
        <v>4855</v>
      </c>
    </row>
    <row r="6232" customFormat="false" ht="15.75" hidden="false" customHeight="true" outlineLevel="0" collapsed="false">
      <c r="A6232" s="4" t="n">
        <v>4527</v>
      </c>
      <c r="B6232" s="4" t="s">
        <v>34032</v>
      </c>
      <c r="C6232" s="4" t="s">
        <v>34033</v>
      </c>
      <c r="D6232" s="4" t="s">
        <v>34034</v>
      </c>
      <c r="E6232" s="5" t="s">
        <v>7570</v>
      </c>
      <c r="F6232" s="4" t="s">
        <v>7571</v>
      </c>
      <c r="G6232" s="4" t="s">
        <v>107</v>
      </c>
      <c r="H6232" s="5" t="s">
        <v>34035</v>
      </c>
      <c r="I6232" s="4" t="s">
        <v>34036</v>
      </c>
      <c r="J6232" s="5" t="n">
        <f aca="false">LEN(K6232)</f>
        <v>17</v>
      </c>
      <c r="K6232" s="6" t="s">
        <v>33882</v>
      </c>
      <c r="L6232" s="4" t="s">
        <v>78</v>
      </c>
      <c r="M6232" s="4" t="s">
        <v>1208</v>
      </c>
    </row>
    <row r="6233" customFormat="false" ht="15.75" hidden="false" customHeight="true" outlineLevel="0" collapsed="false">
      <c r="A6233" s="4" t="n">
        <v>4533</v>
      </c>
      <c r="B6233" s="4" t="s">
        <v>34037</v>
      </c>
      <c r="C6233" s="4" t="s">
        <v>34038</v>
      </c>
      <c r="D6233" s="4" t="s">
        <v>34039</v>
      </c>
      <c r="E6233" s="5" t="s">
        <v>7570</v>
      </c>
      <c r="F6233" s="4" t="s">
        <v>7571</v>
      </c>
      <c r="G6233" s="4" t="s">
        <v>107</v>
      </c>
      <c r="H6233" s="5" t="s">
        <v>34040</v>
      </c>
      <c r="I6233" s="7" t="s">
        <v>34041</v>
      </c>
      <c r="J6233" s="5" t="n">
        <f aca="false">LEN(K6233)</f>
        <v>17</v>
      </c>
      <c r="K6233" s="13" t="s">
        <v>34042</v>
      </c>
      <c r="L6233" s="4" t="s">
        <v>21</v>
      </c>
      <c r="M6233" s="4" t="s">
        <v>695</v>
      </c>
    </row>
    <row r="6234" customFormat="false" ht="15.75" hidden="false" customHeight="true" outlineLevel="0" collapsed="false">
      <c r="A6234" s="4" t="n">
        <v>4545</v>
      </c>
      <c r="B6234" s="4" t="s">
        <v>34043</v>
      </c>
      <c r="C6234" s="4"/>
      <c r="D6234" s="4" t="s">
        <v>34044</v>
      </c>
      <c r="E6234" s="5" t="s">
        <v>2798</v>
      </c>
      <c r="F6234" s="4" t="s">
        <v>712</v>
      </c>
      <c r="G6234" s="4" t="s">
        <v>107</v>
      </c>
      <c r="H6234" s="5" t="s">
        <v>34045</v>
      </c>
      <c r="I6234" s="4" t="s">
        <v>34046</v>
      </c>
      <c r="J6234" s="5" t="n">
        <f aca="false">LEN(K6234)</f>
        <v>17</v>
      </c>
      <c r="K6234" s="6" t="str">
        <f aca="false">LOWER(SUBSTITUTE(SUBSTITUTE(SUBSTITUTE(SUBSTITUTE(SUBSTITUTE(SUBSTITUTE(SUBSTITUTE(B6234,"S.L.",""),"SL",""),"S.A.",""),"SA","")," ",""),".",""),",",""))&amp;".com"</f>
        <v>caledoniagolf.com</v>
      </c>
      <c r="L6234" s="4" t="s">
        <v>57</v>
      </c>
      <c r="M6234" s="4" t="s">
        <v>31</v>
      </c>
    </row>
    <row r="6235" customFormat="false" ht="15.75" hidden="false" customHeight="true" outlineLevel="0" collapsed="false">
      <c r="A6235" s="4" t="n">
        <v>4560</v>
      </c>
      <c r="B6235" s="4" t="s">
        <v>24436</v>
      </c>
      <c r="C6235" s="4" t="s">
        <v>34047</v>
      </c>
      <c r="D6235" s="4" t="s">
        <v>34048</v>
      </c>
      <c r="E6235" s="5" t="s">
        <v>34049</v>
      </c>
      <c r="F6235" s="4" t="s">
        <v>34050</v>
      </c>
      <c r="G6235" s="4" t="s">
        <v>107</v>
      </c>
      <c r="H6235" s="5" t="s">
        <v>34051</v>
      </c>
      <c r="I6235" s="7" t="s">
        <v>34052</v>
      </c>
      <c r="J6235" s="5" t="n">
        <f aca="false">LEN(K6235)</f>
        <v>17</v>
      </c>
      <c r="K6235" s="6" t="str">
        <f aca="false">LOWER(SUBSTITUTE(SUBSTITUTE(SUBSTITUTE(SUBSTITUTE(SUBSTITUTE(SUBSTITUTE(SUBSTITUTE(B6235,"S.L.",""),"SL",""),"S.A.",""),"SA","")," ",""),".",""),",",""))&amp;".com"</f>
        <v>puebloandaluz.com</v>
      </c>
      <c r="L6235" s="4" t="s">
        <v>21</v>
      </c>
      <c r="M6235" s="4" t="s">
        <v>459</v>
      </c>
    </row>
    <row r="6236" customFormat="false" ht="15.75" hidden="false" customHeight="true" outlineLevel="0" collapsed="false">
      <c r="A6236" s="4" t="n">
        <v>4566</v>
      </c>
      <c r="B6236" s="4" t="s">
        <v>34053</v>
      </c>
      <c r="C6236" s="4" t="s">
        <v>34054</v>
      </c>
      <c r="D6236" s="4" t="s">
        <v>34055</v>
      </c>
      <c r="E6236" s="5" t="s">
        <v>1361</v>
      </c>
      <c r="F6236" s="4" t="s">
        <v>1362</v>
      </c>
      <c r="G6236" s="4" t="s">
        <v>107</v>
      </c>
      <c r="H6236" s="5" t="s">
        <v>34056</v>
      </c>
      <c r="I6236" s="7" t="s">
        <v>34057</v>
      </c>
      <c r="J6236" s="5" t="n">
        <f aca="false">LEN(K6236)</f>
        <v>17</v>
      </c>
      <c r="K6236" s="6" t="s">
        <v>32685</v>
      </c>
      <c r="L6236" s="4" t="s">
        <v>66</v>
      </c>
      <c r="M6236" s="4" t="s">
        <v>7861</v>
      </c>
    </row>
    <row r="6237" customFormat="false" ht="15.75" hidden="false" customHeight="true" outlineLevel="0" collapsed="false">
      <c r="A6237" s="4" t="n">
        <v>4576</v>
      </c>
      <c r="B6237" s="4" t="s">
        <v>34058</v>
      </c>
      <c r="C6237" s="4"/>
      <c r="D6237" s="4" t="s">
        <v>34059</v>
      </c>
      <c r="E6237" s="5" t="s">
        <v>34049</v>
      </c>
      <c r="F6237" s="4" t="s">
        <v>34050</v>
      </c>
      <c r="G6237" s="4" t="s">
        <v>107</v>
      </c>
      <c r="H6237" s="5" t="s">
        <v>34060</v>
      </c>
      <c r="I6237" s="4" t="s">
        <v>34061</v>
      </c>
      <c r="J6237" s="5" t="n">
        <f aca="false">LEN(K6237)</f>
        <v>17</v>
      </c>
      <c r="K6237" s="10" t="s">
        <v>34062</v>
      </c>
      <c r="L6237" s="4" t="s">
        <v>31</v>
      </c>
      <c r="M6237" s="4" t="s">
        <v>31</v>
      </c>
    </row>
    <row r="6238" customFormat="false" ht="15.75" hidden="false" customHeight="true" outlineLevel="0" collapsed="false">
      <c r="A6238" s="4" t="n">
        <v>4613</v>
      </c>
      <c r="B6238" s="4" t="s">
        <v>34063</v>
      </c>
      <c r="C6238" s="4" t="s">
        <v>34064</v>
      </c>
      <c r="D6238" s="4" t="s">
        <v>34065</v>
      </c>
      <c r="E6238" s="5" t="s">
        <v>34066</v>
      </c>
      <c r="F6238" s="4" t="s">
        <v>34067</v>
      </c>
      <c r="G6238" s="4" t="s">
        <v>948</v>
      </c>
      <c r="H6238" s="5" t="s">
        <v>34068</v>
      </c>
      <c r="I6238" s="4" t="s">
        <v>34069</v>
      </c>
      <c r="J6238" s="5" t="n">
        <f aca="false">LEN(K6238)</f>
        <v>17</v>
      </c>
      <c r="K6238" s="6" t="s">
        <v>34070</v>
      </c>
      <c r="L6238" s="4" t="s">
        <v>637</v>
      </c>
      <c r="M6238" s="4" t="s">
        <v>1208</v>
      </c>
    </row>
    <row r="6239" customFormat="false" ht="15.75" hidden="false" customHeight="true" outlineLevel="0" collapsed="false">
      <c r="A6239" s="4" t="n">
        <v>4635</v>
      </c>
      <c r="B6239" s="4" t="s">
        <v>34071</v>
      </c>
      <c r="C6239" s="4" t="s">
        <v>34072</v>
      </c>
      <c r="D6239" s="4" t="s">
        <v>34073</v>
      </c>
      <c r="E6239" s="5" t="s">
        <v>34074</v>
      </c>
      <c r="F6239" s="4" t="s">
        <v>34075</v>
      </c>
      <c r="G6239" s="4" t="s">
        <v>948</v>
      </c>
      <c r="H6239" s="5" t="s">
        <v>34076</v>
      </c>
      <c r="I6239" s="7" t="s">
        <v>34077</v>
      </c>
      <c r="J6239" s="5" t="n">
        <f aca="false">LEN(K6239)</f>
        <v>17</v>
      </c>
      <c r="K6239" s="13" t="s">
        <v>34078</v>
      </c>
      <c r="L6239" s="4" t="s">
        <v>21</v>
      </c>
      <c r="M6239" s="4" t="s">
        <v>459</v>
      </c>
    </row>
    <row r="6240" customFormat="false" ht="15.75" hidden="false" customHeight="true" outlineLevel="0" collapsed="false">
      <c r="A6240" s="4" t="n">
        <v>4645</v>
      </c>
      <c r="B6240" s="4" t="s">
        <v>34079</v>
      </c>
      <c r="C6240" s="4" t="s">
        <v>34080</v>
      </c>
      <c r="D6240" s="4" t="s">
        <v>34081</v>
      </c>
      <c r="E6240" s="5" t="s">
        <v>14200</v>
      </c>
      <c r="F6240" s="4" t="s">
        <v>14201</v>
      </c>
      <c r="G6240" s="4" t="s">
        <v>948</v>
      </c>
      <c r="H6240" s="5" t="s">
        <v>34082</v>
      </c>
      <c r="I6240" s="7" t="s">
        <v>34083</v>
      </c>
      <c r="J6240" s="5" t="n">
        <f aca="false">LEN(K6240)</f>
        <v>17</v>
      </c>
      <c r="K6240" s="6" t="s">
        <v>34084</v>
      </c>
      <c r="L6240" s="4" t="s">
        <v>21</v>
      </c>
      <c r="M6240" s="4" t="s">
        <v>1208</v>
      </c>
    </row>
    <row r="6241" customFormat="false" ht="15.75" hidden="false" customHeight="true" outlineLevel="0" collapsed="false">
      <c r="A6241" s="4" t="n">
        <v>4654</v>
      </c>
      <c r="B6241" s="4" t="s">
        <v>34079</v>
      </c>
      <c r="C6241" s="4" t="s">
        <v>34085</v>
      </c>
      <c r="D6241" s="4" t="s">
        <v>34086</v>
      </c>
      <c r="E6241" s="5" t="s">
        <v>14200</v>
      </c>
      <c r="F6241" s="4" t="s">
        <v>14201</v>
      </c>
      <c r="G6241" s="4" t="s">
        <v>948</v>
      </c>
      <c r="H6241" s="5" t="s">
        <v>34087</v>
      </c>
      <c r="I6241" s="4" t="s">
        <v>34083</v>
      </c>
      <c r="J6241" s="5" t="n">
        <f aca="false">LEN(K6241)</f>
        <v>17</v>
      </c>
      <c r="K6241" s="6" t="s">
        <v>34084</v>
      </c>
      <c r="L6241" s="4" t="s">
        <v>21</v>
      </c>
      <c r="M6241" s="4" t="s">
        <v>31</v>
      </c>
    </row>
    <row r="6242" customFormat="false" ht="15.75" hidden="false" customHeight="true" outlineLevel="0" collapsed="false">
      <c r="A6242" s="4" t="n">
        <v>4657</v>
      </c>
      <c r="B6242" s="4" t="s">
        <v>34088</v>
      </c>
      <c r="C6242" s="4" t="s">
        <v>34089</v>
      </c>
      <c r="D6242" s="4" t="s">
        <v>34090</v>
      </c>
      <c r="E6242" s="5" t="s">
        <v>9352</v>
      </c>
      <c r="F6242" s="4" t="s">
        <v>9353</v>
      </c>
      <c r="G6242" s="4" t="s">
        <v>948</v>
      </c>
      <c r="H6242" s="5" t="s">
        <v>34091</v>
      </c>
      <c r="I6242" s="4" t="s">
        <v>34092</v>
      </c>
      <c r="J6242" s="5" t="n">
        <f aca="false">LEN(K6242)</f>
        <v>17</v>
      </c>
      <c r="K6242" s="6" t="s">
        <v>34093</v>
      </c>
      <c r="L6242" s="4" t="s">
        <v>57</v>
      </c>
      <c r="M6242" s="4" t="s">
        <v>6988</v>
      </c>
    </row>
    <row r="6243" customFormat="false" ht="15.75" hidden="false" customHeight="true" outlineLevel="0" collapsed="false">
      <c r="A6243" s="4" t="n">
        <v>4670</v>
      </c>
      <c r="B6243" s="4" t="s">
        <v>34094</v>
      </c>
      <c r="C6243" s="4" t="s">
        <v>34095</v>
      </c>
      <c r="D6243" s="4" t="s">
        <v>34096</v>
      </c>
      <c r="E6243" s="5" t="s">
        <v>9378</v>
      </c>
      <c r="F6243" s="4" t="s">
        <v>9379</v>
      </c>
      <c r="G6243" s="4" t="s">
        <v>948</v>
      </c>
      <c r="H6243" s="5" t="s">
        <v>34097</v>
      </c>
      <c r="I6243" s="7" t="s">
        <v>34098</v>
      </c>
      <c r="J6243" s="5" t="n">
        <f aca="false">LEN(K6243)</f>
        <v>17</v>
      </c>
      <c r="K6243" s="5" t="s">
        <v>34099</v>
      </c>
      <c r="L6243" s="4" t="s">
        <v>31</v>
      </c>
      <c r="M6243" s="4" t="s">
        <v>877</v>
      </c>
    </row>
    <row r="6244" customFormat="false" ht="15.75" hidden="false" customHeight="true" outlineLevel="0" collapsed="false">
      <c r="A6244" s="4" t="n">
        <v>4696</v>
      </c>
      <c r="B6244" s="4" t="s">
        <v>34100</v>
      </c>
      <c r="C6244" s="4" t="s">
        <v>34101</v>
      </c>
      <c r="D6244" s="4" t="s">
        <v>34102</v>
      </c>
      <c r="E6244" s="5" t="s">
        <v>7584</v>
      </c>
      <c r="F6244" s="4" t="s">
        <v>7585</v>
      </c>
      <c r="G6244" s="4" t="s">
        <v>948</v>
      </c>
      <c r="H6244" s="5" t="s">
        <v>34103</v>
      </c>
      <c r="I6244" s="4" t="s">
        <v>34104</v>
      </c>
      <c r="J6244" s="5" t="n">
        <f aca="false">LEN(K6244)</f>
        <v>17</v>
      </c>
      <c r="K6244" s="6" t="str">
        <f aca="false">LOWER(SUBSTITUTE(SUBSTITUTE(SUBSTITUTE(SUBSTITUTE(SUBSTITUTE(SUBSTITUTE(SUBSTITUTE(B6244,"S.L.",""),"SL",""),"S.A.",""),"SA","")," ",""),".",""),",",""))&amp;".com"</f>
        <v>nueveleyendas.com</v>
      </c>
      <c r="L6244" s="4" t="s">
        <v>57</v>
      </c>
      <c r="M6244" s="4" t="s">
        <v>2097</v>
      </c>
    </row>
    <row r="6245" customFormat="false" ht="15.75" hidden="false" customHeight="true" outlineLevel="0" collapsed="false">
      <c r="A6245" s="4" t="n">
        <v>4703</v>
      </c>
      <c r="B6245" s="4" t="s">
        <v>34105</v>
      </c>
      <c r="C6245" s="4" t="s">
        <v>34106</v>
      </c>
      <c r="D6245" s="4" t="s">
        <v>34107</v>
      </c>
      <c r="E6245" s="5" t="s">
        <v>7584</v>
      </c>
      <c r="F6245" s="4" t="s">
        <v>7585</v>
      </c>
      <c r="G6245" s="4" t="s">
        <v>948</v>
      </c>
      <c r="H6245" s="5" t="s">
        <v>34108</v>
      </c>
      <c r="I6245" s="7" t="s">
        <v>34109</v>
      </c>
      <c r="J6245" s="5" t="n">
        <f aca="false">LEN(K6245)</f>
        <v>17</v>
      </c>
      <c r="K6245" s="13" t="str">
        <f aca="false">LOWER(SUBSTITUTE(SUBSTITUTE(SUBSTITUTE(SUBSTITUTE(SUBSTITUTE(SUBSTITUTE(SUBSTITUTE(B6245,"S.L.",""),"SL",""),"S.A.",""),"SA","")," ",""),".",""),",",""))&amp;".com"</f>
        <v>mariademolina.com</v>
      </c>
      <c r="L6245" s="4" t="s">
        <v>21</v>
      </c>
      <c r="M6245" s="4" t="s">
        <v>918</v>
      </c>
    </row>
    <row r="6246" customFormat="false" ht="15.75" hidden="false" customHeight="true" outlineLevel="0" collapsed="false">
      <c r="A6246" s="4" t="n">
        <v>4726</v>
      </c>
      <c r="B6246" s="4" t="s">
        <v>34110</v>
      </c>
      <c r="C6246" s="4"/>
      <c r="D6246" s="4" t="s">
        <v>34111</v>
      </c>
      <c r="E6246" s="5" t="s">
        <v>471</v>
      </c>
      <c r="F6246" s="4" t="s">
        <v>372</v>
      </c>
      <c r="G6246" s="4" t="s">
        <v>372</v>
      </c>
      <c r="H6246" s="5" t="s">
        <v>34112</v>
      </c>
      <c r="I6246" s="4" t="s">
        <v>34113</v>
      </c>
      <c r="J6246" s="5" t="n">
        <f aca="false">LEN(K6246)</f>
        <v>17</v>
      </c>
      <c r="K6246" s="6" t="str">
        <f aca="false">LOWER(SUBSTITUTE(SUBSTITUTE(SUBSTITUTE(SUBSTITUTE(SUBSTITUTE(SUBSTITUTE(SUBSTITUTE(B6246,"S.L.",""),"SL",""),"S.A.",""),"SA","")," ",""),".",""),",",""))&amp;".com"</f>
        <v>lavíamezquita.com</v>
      </c>
      <c r="L6246" s="4" t="s">
        <v>57</v>
      </c>
      <c r="M6246" s="4" t="s">
        <v>1016</v>
      </c>
    </row>
    <row r="6247" customFormat="false" ht="15.75" hidden="false" customHeight="true" outlineLevel="0" collapsed="false">
      <c r="A6247" s="4" t="n">
        <v>4727</v>
      </c>
      <c r="B6247" s="4" t="s">
        <v>34114</v>
      </c>
      <c r="C6247" s="4" t="s">
        <v>34115</v>
      </c>
      <c r="D6247" s="4" t="s">
        <v>34116</v>
      </c>
      <c r="E6247" s="5" t="s">
        <v>471</v>
      </c>
      <c r="F6247" s="4" t="s">
        <v>372</v>
      </c>
      <c r="G6247" s="4" t="s">
        <v>372</v>
      </c>
      <c r="H6247" s="5" t="s">
        <v>34117</v>
      </c>
      <c r="I6247" s="4" t="s">
        <v>34118</v>
      </c>
      <c r="J6247" s="5" t="n">
        <f aca="false">LEN(K6247)</f>
        <v>17</v>
      </c>
      <c r="K6247" s="6" t="s">
        <v>34119</v>
      </c>
      <c r="L6247" s="4" t="s">
        <v>31</v>
      </c>
      <c r="M6247" s="4" t="s">
        <v>31</v>
      </c>
    </row>
    <row r="6248" customFormat="false" ht="15.75" hidden="false" customHeight="true" outlineLevel="0" collapsed="false">
      <c r="A6248" s="4" t="n">
        <v>4738</v>
      </c>
      <c r="B6248" s="4" t="s">
        <v>34120</v>
      </c>
      <c r="C6248" s="4"/>
      <c r="D6248" s="4" t="s">
        <v>34121</v>
      </c>
      <c r="E6248" s="5" t="s">
        <v>455</v>
      </c>
      <c r="F6248" s="4" t="s">
        <v>372</v>
      </c>
      <c r="G6248" s="4" t="s">
        <v>372</v>
      </c>
      <c r="H6248" s="5" t="s">
        <v>34122</v>
      </c>
      <c r="I6248" s="4" t="s">
        <v>34123</v>
      </c>
      <c r="J6248" s="5" t="n">
        <f aca="false">LEN(K6248)</f>
        <v>17</v>
      </c>
      <c r="K6248" s="6" t="s">
        <v>34124</v>
      </c>
      <c r="L6248" s="4" t="s">
        <v>66</v>
      </c>
      <c r="M6248" s="4" t="s">
        <v>31</v>
      </c>
    </row>
    <row r="6249" customFormat="false" ht="15.75" hidden="false" customHeight="true" outlineLevel="0" collapsed="false">
      <c r="A6249" s="4" t="n">
        <v>4764</v>
      </c>
      <c r="B6249" s="4" t="s">
        <v>32713</v>
      </c>
      <c r="C6249" s="4" t="s">
        <v>34125</v>
      </c>
      <c r="D6249" s="4" t="s">
        <v>34126</v>
      </c>
      <c r="E6249" s="5" t="s">
        <v>1282</v>
      </c>
      <c r="F6249" s="4" t="s">
        <v>372</v>
      </c>
      <c r="G6249" s="4" t="s">
        <v>372</v>
      </c>
      <c r="H6249" s="5" t="s">
        <v>34127</v>
      </c>
      <c r="I6249" s="4" t="s">
        <v>34128</v>
      </c>
      <c r="J6249" s="5" t="n">
        <f aca="false">LEN(K6249)</f>
        <v>17</v>
      </c>
      <c r="K6249" s="6" t="s">
        <v>34129</v>
      </c>
      <c r="L6249" s="4" t="s">
        <v>31</v>
      </c>
      <c r="M6249" s="4" t="s">
        <v>577</v>
      </c>
    </row>
    <row r="6250" customFormat="false" ht="15.75" hidden="false" customHeight="true" outlineLevel="0" collapsed="false">
      <c r="A6250" s="4" t="n">
        <v>4780</v>
      </c>
      <c r="B6250" s="4" t="s">
        <v>34130</v>
      </c>
      <c r="C6250" s="4" t="s">
        <v>34131</v>
      </c>
      <c r="D6250" s="4" t="s">
        <v>34132</v>
      </c>
      <c r="E6250" s="5" t="s">
        <v>471</v>
      </c>
      <c r="F6250" s="4" t="s">
        <v>372</v>
      </c>
      <c r="G6250" s="4" t="s">
        <v>372</v>
      </c>
      <c r="H6250" s="5" t="s">
        <v>34133</v>
      </c>
      <c r="I6250" s="4" t="s">
        <v>34134</v>
      </c>
      <c r="J6250" s="5" t="n">
        <f aca="false">LEN(K6250)</f>
        <v>17</v>
      </c>
      <c r="K6250" s="6" t="s">
        <v>34135</v>
      </c>
      <c r="L6250" s="4" t="s">
        <v>21</v>
      </c>
      <c r="M6250" s="4" t="s">
        <v>828</v>
      </c>
    </row>
    <row r="6251" customFormat="false" ht="15.75" hidden="false" customHeight="true" outlineLevel="0" collapsed="false">
      <c r="A6251" s="4" t="n">
        <v>4789</v>
      </c>
      <c r="B6251" s="4" t="s">
        <v>34136</v>
      </c>
      <c r="C6251" s="4" t="s">
        <v>34137</v>
      </c>
      <c r="D6251" s="4" t="s">
        <v>34138</v>
      </c>
      <c r="E6251" s="5" t="s">
        <v>455</v>
      </c>
      <c r="F6251" s="4" t="s">
        <v>372</v>
      </c>
      <c r="G6251" s="4" t="s">
        <v>372</v>
      </c>
      <c r="H6251" s="5" t="s">
        <v>34139</v>
      </c>
      <c r="I6251" s="4" t="s">
        <v>34140</v>
      </c>
      <c r="J6251" s="5" t="n">
        <f aca="false">LEN(K6251)</f>
        <v>17</v>
      </c>
      <c r="K6251" s="10" t="s">
        <v>32145</v>
      </c>
      <c r="L6251" s="4" t="s">
        <v>78</v>
      </c>
      <c r="M6251" s="4" t="s">
        <v>615</v>
      </c>
    </row>
    <row r="6252" customFormat="false" ht="15.75" hidden="false" customHeight="true" outlineLevel="0" collapsed="false">
      <c r="A6252" s="4" t="n">
        <v>4824</v>
      </c>
      <c r="B6252" s="4" t="s">
        <v>34141</v>
      </c>
      <c r="C6252" s="4"/>
      <c r="D6252" s="4" t="s">
        <v>34142</v>
      </c>
      <c r="E6252" s="5" t="s">
        <v>34143</v>
      </c>
      <c r="F6252" s="4" t="s">
        <v>7622</v>
      </c>
      <c r="G6252" s="4" t="s">
        <v>372</v>
      </c>
      <c r="H6252" s="5" t="s">
        <v>34144</v>
      </c>
      <c r="I6252" s="4" t="s">
        <v>34145</v>
      </c>
      <c r="J6252" s="5" t="n">
        <f aca="false">LEN(K6252)</f>
        <v>17</v>
      </c>
      <c r="K6252" s="6" t="str">
        <f aca="false">LOWER(SUBSTITUTE(SUBSTITUTE(SUBSTITUTE(SUBSTITUTE(SUBSTITUTE(SUBSTITUTE(SUBSTITUTE(B6252,"S.L.",""),"SL",""),"S.A.",""),"SA","")," ",""),".",""),",",""))&amp;".com"</f>
        <v>hotelfortwest.com</v>
      </c>
      <c r="L6252" s="4" t="s">
        <v>21</v>
      </c>
      <c r="M6252" s="4" t="s">
        <v>31</v>
      </c>
    </row>
    <row r="6253" customFormat="false" ht="15.75" hidden="false" customHeight="true" outlineLevel="0" collapsed="false">
      <c r="A6253" s="4" t="n">
        <v>4825</v>
      </c>
      <c r="B6253" s="4" t="s">
        <v>34146</v>
      </c>
      <c r="C6253" s="4"/>
      <c r="D6253" s="4" t="s">
        <v>34147</v>
      </c>
      <c r="E6253" s="5" t="s">
        <v>34148</v>
      </c>
      <c r="F6253" s="4" t="s">
        <v>34149</v>
      </c>
      <c r="G6253" s="4" t="s">
        <v>372</v>
      </c>
      <c r="H6253" s="5" t="s">
        <v>34150</v>
      </c>
      <c r="I6253" s="7" t="s">
        <v>34151</v>
      </c>
      <c r="J6253" s="5" t="n">
        <f aca="false">LEN(K6253)</f>
        <v>17</v>
      </c>
      <c r="K6253" s="13" t="s">
        <v>34152</v>
      </c>
      <c r="L6253" s="4" t="s">
        <v>21</v>
      </c>
      <c r="M6253" s="4" t="s">
        <v>11354</v>
      </c>
    </row>
    <row r="6254" customFormat="false" ht="15.75" hidden="false" customHeight="true" outlineLevel="0" collapsed="false">
      <c r="A6254" s="4" t="n">
        <v>4830</v>
      </c>
      <c r="B6254" s="4" t="s">
        <v>11329</v>
      </c>
      <c r="C6254" s="4" t="s">
        <v>34153</v>
      </c>
      <c r="D6254" s="4" t="s">
        <v>34154</v>
      </c>
      <c r="E6254" s="5" t="s">
        <v>34155</v>
      </c>
      <c r="F6254" s="4" t="s">
        <v>34156</v>
      </c>
      <c r="G6254" s="4" t="s">
        <v>372</v>
      </c>
      <c r="H6254" s="5" t="s">
        <v>34157</v>
      </c>
      <c r="I6254" s="4" t="s">
        <v>34158</v>
      </c>
      <c r="J6254" s="5" t="n">
        <f aca="false">LEN(K6254)</f>
        <v>17</v>
      </c>
      <c r="K6254" s="6" t="s">
        <v>34159</v>
      </c>
      <c r="L6254" s="4" t="s">
        <v>31</v>
      </c>
      <c r="M6254" s="4" t="s">
        <v>368</v>
      </c>
    </row>
    <row r="6255" customFormat="false" ht="15.75" hidden="false" customHeight="true" outlineLevel="0" collapsed="false">
      <c r="A6255" s="4" t="n">
        <v>4845</v>
      </c>
      <c r="B6255" s="4" t="s">
        <v>34160</v>
      </c>
      <c r="C6255" s="4" t="s">
        <v>34161</v>
      </c>
      <c r="D6255" s="4" t="s">
        <v>34162</v>
      </c>
      <c r="E6255" s="5" t="s">
        <v>6217</v>
      </c>
      <c r="F6255" s="4" t="s">
        <v>6218</v>
      </c>
      <c r="G6255" s="4" t="s">
        <v>372</v>
      </c>
      <c r="H6255" s="5" t="s">
        <v>34163</v>
      </c>
      <c r="I6255" s="4" t="s">
        <v>34164</v>
      </c>
      <c r="J6255" s="5" t="n">
        <f aca="false">LEN(K6255)</f>
        <v>17</v>
      </c>
      <c r="K6255" s="6" t="s">
        <v>34165</v>
      </c>
      <c r="L6255" s="4" t="s">
        <v>57</v>
      </c>
      <c r="M6255" s="4" t="s">
        <v>336</v>
      </c>
    </row>
    <row r="6256" customFormat="false" ht="15.75" hidden="false" customHeight="true" outlineLevel="0" collapsed="false">
      <c r="A6256" s="4" t="n">
        <v>4889</v>
      </c>
      <c r="B6256" s="4" t="s">
        <v>34166</v>
      </c>
      <c r="C6256" s="4"/>
      <c r="D6256" s="4" t="s">
        <v>17295</v>
      </c>
      <c r="E6256" s="5" t="s">
        <v>471</v>
      </c>
      <c r="F6256" s="4" t="s">
        <v>372</v>
      </c>
      <c r="G6256" s="4" t="s">
        <v>372</v>
      </c>
      <c r="H6256" s="5" t="s">
        <v>34167</v>
      </c>
      <c r="I6256" s="7" t="s">
        <v>34168</v>
      </c>
      <c r="J6256" s="5" t="n">
        <f aca="false">LEN(K6256)</f>
        <v>17</v>
      </c>
      <c r="K6256" s="13" t="s">
        <v>31837</v>
      </c>
      <c r="L6256" s="4" t="s">
        <v>21</v>
      </c>
      <c r="M6256" s="4" t="s">
        <v>31</v>
      </c>
    </row>
    <row r="6257" customFormat="false" ht="15.75" hidden="false" customHeight="true" outlineLevel="0" collapsed="false">
      <c r="A6257" s="4" t="n">
        <v>4892</v>
      </c>
      <c r="B6257" s="4" t="s">
        <v>34169</v>
      </c>
      <c r="C6257" s="4"/>
      <c r="D6257" s="4" t="s">
        <v>34170</v>
      </c>
      <c r="E6257" s="5" t="s">
        <v>34171</v>
      </c>
      <c r="F6257" s="4" t="s">
        <v>34172</v>
      </c>
      <c r="G6257" s="4" t="s">
        <v>372</v>
      </c>
      <c r="H6257" s="5" t="s">
        <v>34173</v>
      </c>
      <c r="I6257" s="7" t="s">
        <v>34174</v>
      </c>
      <c r="J6257" s="5" t="n">
        <f aca="false">LEN(K6257)</f>
        <v>17</v>
      </c>
      <c r="K6257" s="6" t="s">
        <v>34175</v>
      </c>
      <c r="L6257" s="4" t="s">
        <v>31</v>
      </c>
      <c r="M6257" s="4" t="s">
        <v>326</v>
      </c>
    </row>
    <row r="6258" customFormat="false" ht="15.75" hidden="false" customHeight="true" outlineLevel="0" collapsed="false">
      <c r="A6258" s="4" t="n">
        <v>4903</v>
      </c>
      <c r="B6258" s="4" t="s">
        <v>34176</v>
      </c>
      <c r="C6258" s="4"/>
      <c r="D6258" s="4" t="s">
        <v>34177</v>
      </c>
      <c r="E6258" s="5" t="s">
        <v>34178</v>
      </c>
      <c r="F6258" s="4" t="s">
        <v>34179</v>
      </c>
      <c r="G6258" s="4" t="s">
        <v>372</v>
      </c>
      <c r="H6258" s="5" t="s">
        <v>34180</v>
      </c>
      <c r="I6258" s="4" t="s">
        <v>34181</v>
      </c>
      <c r="J6258" s="5" t="n">
        <f aca="false">LEN(K6258)</f>
        <v>17</v>
      </c>
      <c r="K6258" s="6" t="s">
        <v>34182</v>
      </c>
      <c r="L6258" s="4" t="s">
        <v>78</v>
      </c>
      <c r="M6258" s="4" t="s">
        <v>31</v>
      </c>
    </row>
    <row r="6259" customFormat="false" ht="15.75" hidden="false" customHeight="true" outlineLevel="0" collapsed="false">
      <c r="A6259" s="4" t="n">
        <v>4910</v>
      </c>
      <c r="B6259" s="4" t="s">
        <v>34183</v>
      </c>
      <c r="C6259" s="4" t="s">
        <v>34184</v>
      </c>
      <c r="D6259" s="4" t="s">
        <v>34185</v>
      </c>
      <c r="E6259" s="5" t="s">
        <v>34186</v>
      </c>
      <c r="F6259" s="4" t="s">
        <v>34187</v>
      </c>
      <c r="G6259" s="4" t="s">
        <v>372</v>
      </c>
      <c r="H6259" s="5" t="s">
        <v>34188</v>
      </c>
      <c r="I6259" s="4" t="s">
        <v>34189</v>
      </c>
      <c r="J6259" s="5" t="n">
        <f aca="false">LEN(K6259)</f>
        <v>17</v>
      </c>
      <c r="K6259" s="6" t="s">
        <v>34190</v>
      </c>
      <c r="L6259" s="4" t="s">
        <v>78</v>
      </c>
      <c r="M6259" s="4" t="s">
        <v>996</v>
      </c>
    </row>
    <row r="6260" customFormat="false" ht="15.75" hidden="false" customHeight="true" outlineLevel="0" collapsed="false">
      <c r="A6260" s="4" t="n">
        <v>4917</v>
      </c>
      <c r="B6260" s="4" t="s">
        <v>34191</v>
      </c>
      <c r="C6260" s="4" t="s">
        <v>34192</v>
      </c>
      <c r="D6260" s="4" t="s">
        <v>34193</v>
      </c>
      <c r="E6260" s="5" t="s">
        <v>15790</v>
      </c>
      <c r="F6260" s="4" t="s">
        <v>15791</v>
      </c>
      <c r="G6260" s="4" t="s">
        <v>372</v>
      </c>
      <c r="H6260" s="5" t="s">
        <v>34194</v>
      </c>
      <c r="I6260" s="4" t="s">
        <v>34195</v>
      </c>
      <c r="J6260" s="5" t="n">
        <f aca="false">LEN(K6260)</f>
        <v>17</v>
      </c>
      <c r="K6260" s="6" t="s">
        <v>34196</v>
      </c>
      <c r="L6260" s="4" t="s">
        <v>66</v>
      </c>
      <c r="M6260" s="4" t="s">
        <v>1208</v>
      </c>
    </row>
    <row r="6261" customFormat="false" ht="15.75" hidden="false" customHeight="true" outlineLevel="0" collapsed="false">
      <c r="A6261" s="4" t="n">
        <v>4921</v>
      </c>
      <c r="B6261" s="4" t="s">
        <v>34197</v>
      </c>
      <c r="C6261" s="4" t="s">
        <v>34198</v>
      </c>
      <c r="D6261" s="4" t="s">
        <v>34199</v>
      </c>
      <c r="E6261" s="5" t="s">
        <v>4976</v>
      </c>
      <c r="F6261" s="4" t="s">
        <v>2150</v>
      </c>
      <c r="G6261" s="4" t="s">
        <v>372</v>
      </c>
      <c r="H6261" s="5" t="s">
        <v>34200</v>
      </c>
      <c r="I6261" s="4" t="s">
        <v>34201</v>
      </c>
      <c r="J6261" s="5" t="n">
        <f aca="false">LEN(K6261)</f>
        <v>17</v>
      </c>
      <c r="K6261" s="6" t="s">
        <v>34202</v>
      </c>
      <c r="L6261" s="4" t="s">
        <v>31</v>
      </c>
      <c r="M6261" s="4" t="s">
        <v>1208</v>
      </c>
    </row>
    <row r="6262" customFormat="false" ht="15.75" hidden="false" customHeight="true" outlineLevel="0" collapsed="false">
      <c r="A6262" s="4" t="n">
        <v>4931</v>
      </c>
      <c r="B6262" s="4" t="s">
        <v>34203</v>
      </c>
      <c r="C6262" s="4"/>
      <c r="D6262" s="4" t="s">
        <v>34204</v>
      </c>
      <c r="E6262" s="5" t="s">
        <v>3451</v>
      </c>
      <c r="F6262" s="4" t="s">
        <v>1916</v>
      </c>
      <c r="G6262" s="4" t="s">
        <v>332</v>
      </c>
      <c r="H6262" s="5" t="s">
        <v>34205</v>
      </c>
      <c r="I6262" s="4" t="s">
        <v>34206</v>
      </c>
      <c r="J6262" s="5" t="n">
        <f aca="false">LEN(K6262)</f>
        <v>17</v>
      </c>
      <c r="K6262" s="6" t="str">
        <f aca="false">LOWER(SUBSTITUTE(SUBSTITUTE(SUBSTITUTE(SUBSTITUTE(SUBSTITUTE(SUBSTITUTE(SUBSTITUTE(B6262,"S.L.",""),"SL",""),"S.A.",""),"SA","")," ",""),".",""),",",""))&amp;".com"</f>
        <v>complejoalsur.com</v>
      </c>
      <c r="L6262" s="4" t="s">
        <v>57</v>
      </c>
      <c r="M6262" s="4" t="s">
        <v>31</v>
      </c>
    </row>
    <row r="6263" customFormat="false" ht="15.75" hidden="false" customHeight="true" outlineLevel="0" collapsed="false">
      <c r="A6263" s="4" t="n">
        <v>4933</v>
      </c>
      <c r="B6263" s="4" t="s">
        <v>34207</v>
      </c>
      <c r="C6263" s="4"/>
      <c r="D6263" s="4" t="s">
        <v>34208</v>
      </c>
      <c r="E6263" s="5" t="s">
        <v>7664</v>
      </c>
      <c r="F6263" s="4" t="s">
        <v>332</v>
      </c>
      <c r="G6263" s="4" t="s">
        <v>332</v>
      </c>
      <c r="H6263" s="5" t="s">
        <v>34209</v>
      </c>
      <c r="I6263" s="4" t="s">
        <v>34210</v>
      </c>
      <c r="J6263" s="5" t="n">
        <f aca="false">LEN(K6263)</f>
        <v>17</v>
      </c>
      <c r="K6263" s="6" t="str">
        <f aca="false">LOWER(SUBSTITUTE(SUBSTITUTE(SUBSTITUTE(SUBSTITUTE(SUBSTITUTE(SUBSTITUTE(SUBSTITUTE(B6263,"S.L.",""),"SL",""),"S.A.",""),"SA","")," ",""),".",""),",",""))&amp;".com"</f>
        <v>hotelalquimia.com</v>
      </c>
      <c r="L6263" s="4" t="s">
        <v>21</v>
      </c>
      <c r="M6263" s="4" t="s">
        <v>819</v>
      </c>
    </row>
    <row r="6264" customFormat="false" ht="15.75" hidden="false" customHeight="true" outlineLevel="0" collapsed="false">
      <c r="A6264" s="4" t="n">
        <v>4935</v>
      </c>
      <c r="B6264" s="4" t="s">
        <v>34211</v>
      </c>
      <c r="C6264" s="4"/>
      <c r="D6264" s="4" t="s">
        <v>34212</v>
      </c>
      <c r="E6264" s="5" t="s">
        <v>718</v>
      </c>
      <c r="F6264" s="4" t="s">
        <v>719</v>
      </c>
      <c r="G6264" s="4" t="s">
        <v>332</v>
      </c>
      <c r="H6264" s="5" t="s">
        <v>34213</v>
      </c>
      <c r="I6264" s="4" t="s">
        <v>34214</v>
      </c>
      <c r="J6264" s="5" t="n">
        <f aca="false">LEN(K6264)</f>
        <v>17</v>
      </c>
      <c r="K6264" s="6" t="s">
        <v>34215</v>
      </c>
      <c r="L6264" s="4" t="s">
        <v>31</v>
      </c>
      <c r="M6264" s="4" t="s">
        <v>31</v>
      </c>
    </row>
    <row r="6265" customFormat="false" ht="15.75" hidden="false" customHeight="true" outlineLevel="0" collapsed="false">
      <c r="A6265" s="4" t="n">
        <v>4953</v>
      </c>
      <c r="B6265" s="4" t="s">
        <v>34216</v>
      </c>
      <c r="C6265" s="4" t="s">
        <v>34217</v>
      </c>
      <c r="D6265" s="4" t="s">
        <v>34218</v>
      </c>
      <c r="E6265" s="5" t="s">
        <v>1908</v>
      </c>
      <c r="F6265" s="4" t="s">
        <v>1909</v>
      </c>
      <c r="G6265" s="4" t="s">
        <v>332</v>
      </c>
      <c r="H6265" s="5" t="s">
        <v>34219</v>
      </c>
      <c r="I6265" s="7" t="s">
        <v>34220</v>
      </c>
      <c r="J6265" s="5" t="n">
        <f aca="false">LEN(K6265)</f>
        <v>17</v>
      </c>
      <c r="K6265" s="6" t="s">
        <v>32064</v>
      </c>
      <c r="L6265" s="4" t="s">
        <v>57</v>
      </c>
      <c r="M6265" s="4" t="s">
        <v>2896</v>
      </c>
    </row>
    <row r="6266" customFormat="false" ht="15.75" hidden="false" customHeight="true" outlineLevel="0" collapsed="false">
      <c r="A6266" s="4" t="n">
        <v>4958</v>
      </c>
      <c r="B6266" s="4" t="s">
        <v>34221</v>
      </c>
      <c r="C6266" s="4" t="s">
        <v>34222</v>
      </c>
      <c r="D6266" s="4" t="s">
        <v>34223</v>
      </c>
      <c r="E6266" s="5" t="s">
        <v>34224</v>
      </c>
      <c r="F6266" s="4" t="s">
        <v>34225</v>
      </c>
      <c r="G6266" s="4" t="s">
        <v>332</v>
      </c>
      <c r="H6266" s="5" t="s">
        <v>34226</v>
      </c>
      <c r="I6266" s="4" t="s">
        <v>34227</v>
      </c>
      <c r="J6266" s="5" t="n">
        <f aca="false">LEN(K6266)</f>
        <v>17</v>
      </c>
      <c r="K6266" s="6" t="s">
        <v>34228</v>
      </c>
      <c r="L6266" s="4" t="s">
        <v>21</v>
      </c>
      <c r="M6266" s="4" t="s">
        <v>828</v>
      </c>
    </row>
    <row r="6267" customFormat="false" ht="15.75" hidden="false" customHeight="true" outlineLevel="0" collapsed="false">
      <c r="A6267" s="4" t="n">
        <v>5000</v>
      </c>
      <c r="B6267" s="4" t="s">
        <v>34229</v>
      </c>
      <c r="C6267" s="4" t="s">
        <v>34230</v>
      </c>
      <c r="D6267" s="4" t="s">
        <v>34231</v>
      </c>
      <c r="E6267" s="5" t="s">
        <v>24685</v>
      </c>
      <c r="F6267" s="4" t="s">
        <v>815</v>
      </c>
      <c r="G6267" s="4" t="s">
        <v>332</v>
      </c>
      <c r="H6267" s="5" t="s">
        <v>34232</v>
      </c>
      <c r="I6267" s="4" t="s">
        <v>34233</v>
      </c>
      <c r="J6267" s="5" t="n">
        <f aca="false">LEN(K6267)</f>
        <v>17</v>
      </c>
      <c r="K6267" s="6" t="s">
        <v>34234</v>
      </c>
      <c r="L6267" s="4" t="s">
        <v>78</v>
      </c>
      <c r="M6267" s="4" t="s">
        <v>695</v>
      </c>
    </row>
    <row r="6268" customFormat="false" ht="15.75" hidden="false" customHeight="true" outlineLevel="0" collapsed="false">
      <c r="A6268" s="4" t="n">
        <v>5001</v>
      </c>
      <c r="B6268" s="4" t="s">
        <v>34235</v>
      </c>
      <c r="C6268" s="4" t="s">
        <v>34236</v>
      </c>
      <c r="D6268" s="4" t="s">
        <v>34237</v>
      </c>
      <c r="E6268" s="5" t="s">
        <v>24685</v>
      </c>
      <c r="F6268" s="4" t="s">
        <v>815</v>
      </c>
      <c r="G6268" s="4" t="s">
        <v>332</v>
      </c>
      <c r="H6268" s="5" t="s">
        <v>34238</v>
      </c>
      <c r="I6268" s="4" t="s">
        <v>34239</v>
      </c>
      <c r="J6268" s="5" t="n">
        <f aca="false">LEN(K6268)</f>
        <v>17</v>
      </c>
      <c r="K6268" s="6" t="str">
        <f aca="false">LOWER(SUBSTITUTE(SUBSTITUTE(SUBSTITUTE(SUBSTITUTE(SUBSTITUTE(SUBSTITUTE(SUBSTITUTE(B6268,"S.L.",""),"SL",""),"S.A.",""),"SA","")," ",""),".",""),",",""))&amp;".com"</f>
        <v>hoteltrujillo.com</v>
      </c>
      <c r="L6268" s="4" t="s">
        <v>57</v>
      </c>
      <c r="M6268" s="4" t="s">
        <v>695</v>
      </c>
    </row>
    <row r="6269" customFormat="false" ht="15.75" hidden="false" customHeight="true" outlineLevel="0" collapsed="false">
      <c r="A6269" s="4" t="n">
        <v>5007</v>
      </c>
      <c r="B6269" s="4" t="s">
        <v>34240</v>
      </c>
      <c r="C6269" s="4" t="s">
        <v>34241</v>
      </c>
      <c r="D6269" s="4" t="s">
        <v>34242</v>
      </c>
      <c r="E6269" s="5" t="s">
        <v>5628</v>
      </c>
      <c r="F6269" s="4" t="s">
        <v>5629</v>
      </c>
      <c r="G6269" s="4" t="s">
        <v>332</v>
      </c>
      <c r="H6269" s="5" t="s">
        <v>34243</v>
      </c>
      <c r="I6269" s="7" t="s">
        <v>34244</v>
      </c>
      <c r="J6269" s="5" t="n">
        <f aca="false">LEN(K6269)</f>
        <v>17</v>
      </c>
      <c r="K6269" s="5" t="s">
        <v>34245</v>
      </c>
      <c r="L6269" s="4" t="s">
        <v>21</v>
      </c>
      <c r="M6269" s="4" t="s">
        <v>4855</v>
      </c>
    </row>
    <row r="6270" customFormat="false" ht="15.75" hidden="false" customHeight="true" outlineLevel="0" collapsed="false">
      <c r="A6270" s="4" t="n">
        <v>5011</v>
      </c>
      <c r="B6270" s="4" t="s">
        <v>34246</v>
      </c>
      <c r="C6270" s="4" t="s">
        <v>34247</v>
      </c>
      <c r="D6270" s="4" t="s">
        <v>34248</v>
      </c>
      <c r="E6270" s="5" t="s">
        <v>5628</v>
      </c>
      <c r="F6270" s="4" t="s">
        <v>5629</v>
      </c>
      <c r="G6270" s="4" t="s">
        <v>332</v>
      </c>
      <c r="H6270" s="5" t="s">
        <v>34249</v>
      </c>
      <c r="I6270" s="7" t="s">
        <v>34250</v>
      </c>
      <c r="J6270" s="5" t="n">
        <f aca="false">LEN(K6270)</f>
        <v>17</v>
      </c>
      <c r="K6270" s="13" t="s">
        <v>34251</v>
      </c>
      <c r="L6270" s="4" t="s">
        <v>21</v>
      </c>
      <c r="M6270" s="4" t="s">
        <v>680</v>
      </c>
    </row>
    <row r="6271" customFormat="false" ht="15.75" hidden="false" customHeight="true" outlineLevel="0" collapsed="false">
      <c r="A6271" s="4" t="n">
        <v>5028</v>
      </c>
      <c r="B6271" s="4" t="s">
        <v>34252</v>
      </c>
      <c r="C6271" s="4"/>
      <c r="D6271" s="4" t="s">
        <v>34253</v>
      </c>
      <c r="E6271" s="5" t="s">
        <v>14284</v>
      </c>
      <c r="F6271" s="4" t="s">
        <v>2831</v>
      </c>
      <c r="G6271" s="4" t="s">
        <v>332</v>
      </c>
      <c r="H6271" s="5" t="s">
        <v>34254</v>
      </c>
      <c r="I6271" s="7" t="s">
        <v>34255</v>
      </c>
      <c r="J6271" s="5" t="n">
        <f aca="false">LEN(K6271)</f>
        <v>17</v>
      </c>
      <c r="K6271" s="13" t="str">
        <f aca="false">LOWER(SUBSTITUTE(SUBSTITUTE(SUBSTITUTE(SUBSTITUTE(SUBSTITUTE(SUBSTITUTE(SUBSTITUTE(B6271,"S.L.",""),"SL",""),"S.A.",""),"SA","")," ",""),".",""),",",""))&amp;".com"</f>
        <v>hotelelsoldao.com</v>
      </c>
      <c r="L6271" s="4" t="s">
        <v>21</v>
      </c>
      <c r="M6271" s="4" t="s">
        <v>31</v>
      </c>
    </row>
    <row r="6272" customFormat="false" ht="15.75" hidden="false" customHeight="true" outlineLevel="0" collapsed="false">
      <c r="A6272" s="4" t="n">
        <v>5032</v>
      </c>
      <c r="B6272" s="4" t="s">
        <v>34256</v>
      </c>
      <c r="C6272" s="4" t="s">
        <v>34257</v>
      </c>
      <c r="D6272" s="4" t="s">
        <v>34258</v>
      </c>
      <c r="E6272" s="5" t="s">
        <v>7645</v>
      </c>
      <c r="F6272" s="4" t="s">
        <v>7646</v>
      </c>
      <c r="G6272" s="4" t="s">
        <v>332</v>
      </c>
      <c r="H6272" s="5" t="s">
        <v>34259</v>
      </c>
      <c r="I6272" s="4" t="s">
        <v>34260</v>
      </c>
      <c r="J6272" s="5" t="n">
        <f aca="false">LEN(K6272)</f>
        <v>17</v>
      </c>
      <c r="K6272" s="6" t="str">
        <f aca="false">LOWER(SUBSTITUTE(SUBSTITUTE(SUBSTITUTE(SUBSTITUTE(SUBSTITUTE(SUBSTITUTE(SUBSTITUTE(B6272,"S.L.",""),"SL",""),"S.A.",""),"SA","")," ",""),".",""),",",""))&amp;".com"</f>
        <v>podacasviejas.com</v>
      </c>
      <c r="L6272" s="4" t="s">
        <v>66</v>
      </c>
      <c r="M6272" s="4" t="s">
        <v>877</v>
      </c>
    </row>
    <row r="6273" customFormat="false" ht="15.75" hidden="false" customHeight="true" outlineLevel="0" collapsed="false">
      <c r="A6273" s="4" t="n">
        <v>5056</v>
      </c>
      <c r="B6273" s="4" t="s">
        <v>34261</v>
      </c>
      <c r="C6273" s="4" t="s">
        <v>34262</v>
      </c>
      <c r="D6273" s="4" t="s">
        <v>34263</v>
      </c>
      <c r="E6273" s="5" t="s">
        <v>1458</v>
      </c>
      <c r="F6273" s="4" t="s">
        <v>1459</v>
      </c>
      <c r="G6273" s="4" t="s">
        <v>332</v>
      </c>
      <c r="H6273" s="5" t="s">
        <v>34264</v>
      </c>
      <c r="I6273" s="4" t="s">
        <v>34265</v>
      </c>
      <c r="J6273" s="5" t="n">
        <f aca="false">LEN(K6273)</f>
        <v>17</v>
      </c>
      <c r="K6273" s="6" t="s">
        <v>34266</v>
      </c>
      <c r="L6273" s="4" t="s">
        <v>21</v>
      </c>
      <c r="M6273" s="4" t="s">
        <v>3895</v>
      </c>
    </row>
    <row r="6274" customFormat="false" ht="15.75" hidden="false" customHeight="true" outlineLevel="0" collapsed="false">
      <c r="A6274" s="4" t="n">
        <v>5068</v>
      </c>
      <c r="B6274" s="4" t="s">
        <v>29260</v>
      </c>
      <c r="C6274" s="4" t="s">
        <v>34267</v>
      </c>
      <c r="D6274" s="4" t="s">
        <v>34268</v>
      </c>
      <c r="E6274" s="5" t="s">
        <v>11492</v>
      </c>
      <c r="F6274" s="4" t="s">
        <v>1459</v>
      </c>
      <c r="G6274" s="4" t="s">
        <v>332</v>
      </c>
      <c r="H6274" s="5" t="s">
        <v>34269</v>
      </c>
      <c r="I6274" s="4" t="s">
        <v>34270</v>
      </c>
      <c r="J6274" s="5" t="n">
        <f aca="false">LEN(K6274)</f>
        <v>17</v>
      </c>
      <c r="K6274" s="6" t="s">
        <v>34271</v>
      </c>
      <c r="L6274" s="4" t="s">
        <v>78</v>
      </c>
      <c r="M6274" s="4" t="s">
        <v>924</v>
      </c>
    </row>
    <row r="6275" customFormat="false" ht="15.75" hidden="false" customHeight="true" outlineLevel="0" collapsed="false">
      <c r="A6275" s="4" t="n">
        <v>5070</v>
      </c>
      <c r="B6275" s="4" t="s">
        <v>34272</v>
      </c>
      <c r="C6275" s="4" t="s">
        <v>34273</v>
      </c>
      <c r="D6275" s="4" t="s">
        <v>34274</v>
      </c>
      <c r="E6275" s="5" t="s">
        <v>10611</v>
      </c>
      <c r="F6275" s="4" t="s">
        <v>10612</v>
      </c>
      <c r="G6275" s="4" t="s">
        <v>332</v>
      </c>
      <c r="H6275" s="5" t="s">
        <v>34275</v>
      </c>
      <c r="I6275" s="4" t="s">
        <v>34276</v>
      </c>
      <c r="J6275" s="5" t="n">
        <f aca="false">LEN(K6275)</f>
        <v>17</v>
      </c>
      <c r="K6275" s="6" t="s">
        <v>34277</v>
      </c>
      <c r="L6275" s="4" t="s">
        <v>31</v>
      </c>
      <c r="M6275" s="4" t="s">
        <v>133</v>
      </c>
    </row>
    <row r="6276" customFormat="false" ht="15.75" hidden="false" customHeight="true" outlineLevel="0" collapsed="false">
      <c r="A6276" s="4" t="n">
        <v>5071</v>
      </c>
      <c r="B6276" s="4" t="s">
        <v>34278</v>
      </c>
      <c r="C6276" s="4" t="s">
        <v>34279</v>
      </c>
      <c r="D6276" s="4" t="s">
        <v>34280</v>
      </c>
      <c r="E6276" s="5" t="s">
        <v>971</v>
      </c>
      <c r="F6276" s="4" t="s">
        <v>972</v>
      </c>
      <c r="G6276" s="4" t="s">
        <v>332</v>
      </c>
      <c r="H6276" s="5" t="s">
        <v>34281</v>
      </c>
      <c r="I6276" s="4" t="s">
        <v>34282</v>
      </c>
      <c r="J6276" s="5" t="n">
        <f aca="false">LEN(K6276)</f>
        <v>17</v>
      </c>
      <c r="K6276" s="6" t="s">
        <v>34283</v>
      </c>
      <c r="L6276" s="4" t="s">
        <v>66</v>
      </c>
      <c r="M6276" s="4" t="s">
        <v>271</v>
      </c>
    </row>
    <row r="6277" customFormat="false" ht="15.75" hidden="false" customHeight="true" outlineLevel="0" collapsed="false">
      <c r="A6277" s="4" t="n">
        <v>5077</v>
      </c>
      <c r="B6277" s="4" t="s">
        <v>34284</v>
      </c>
      <c r="C6277" s="4"/>
      <c r="D6277" s="4" t="s">
        <v>34285</v>
      </c>
      <c r="E6277" s="5" t="s">
        <v>1204</v>
      </c>
      <c r="F6277" s="4" t="s">
        <v>972</v>
      </c>
      <c r="G6277" s="4" t="s">
        <v>332</v>
      </c>
      <c r="H6277" s="5" t="s">
        <v>34286</v>
      </c>
      <c r="I6277" s="8" t="s">
        <v>34287</v>
      </c>
      <c r="J6277" s="5" t="n">
        <f aca="false">LEN(K6277)</f>
        <v>17</v>
      </c>
      <c r="K6277" s="10" t="s">
        <v>34288</v>
      </c>
      <c r="L6277" s="4" t="s">
        <v>21</v>
      </c>
      <c r="M6277" s="4" t="s">
        <v>2097</v>
      </c>
    </row>
    <row r="6278" customFormat="false" ht="15.75" hidden="false" customHeight="true" outlineLevel="0" collapsed="false">
      <c r="A6278" s="4" t="n">
        <v>5078</v>
      </c>
      <c r="B6278" s="4" t="s">
        <v>34289</v>
      </c>
      <c r="C6278" s="4" t="s">
        <v>34290</v>
      </c>
      <c r="D6278" s="4" t="s">
        <v>34291</v>
      </c>
      <c r="E6278" s="5" t="s">
        <v>1204</v>
      </c>
      <c r="F6278" s="4" t="s">
        <v>972</v>
      </c>
      <c r="G6278" s="4" t="s">
        <v>332</v>
      </c>
      <c r="H6278" s="5" t="s">
        <v>34292</v>
      </c>
      <c r="I6278" s="7" t="s">
        <v>34293</v>
      </c>
      <c r="J6278" s="5" t="n">
        <f aca="false">LEN(K6278)</f>
        <v>17</v>
      </c>
      <c r="K6278" s="13" t="s">
        <v>34294</v>
      </c>
      <c r="L6278" s="4" t="s">
        <v>57</v>
      </c>
      <c r="M6278" s="4" t="s">
        <v>368</v>
      </c>
    </row>
    <row r="6279" customFormat="false" ht="15.75" hidden="false" customHeight="true" outlineLevel="0" collapsed="false">
      <c r="A6279" s="4" t="n">
        <v>5094</v>
      </c>
      <c r="B6279" s="4" t="s">
        <v>34295</v>
      </c>
      <c r="C6279" s="4" t="s">
        <v>34296</v>
      </c>
      <c r="D6279" s="4" t="s">
        <v>34297</v>
      </c>
      <c r="E6279" s="5" t="s">
        <v>3451</v>
      </c>
      <c r="F6279" s="4" t="s">
        <v>1916</v>
      </c>
      <c r="G6279" s="4" t="s">
        <v>332</v>
      </c>
      <c r="H6279" s="5" t="s">
        <v>34298</v>
      </c>
      <c r="I6279" s="4" t="s">
        <v>34299</v>
      </c>
      <c r="J6279" s="5" t="n">
        <f aca="false">LEN(K6279)</f>
        <v>17</v>
      </c>
      <c r="K6279" s="6" t="s">
        <v>32145</v>
      </c>
      <c r="L6279" s="4" t="s">
        <v>1970</v>
      </c>
      <c r="M6279" s="4" t="s">
        <v>13338</v>
      </c>
    </row>
    <row r="6280" customFormat="false" ht="15.75" hidden="false" customHeight="true" outlineLevel="0" collapsed="false">
      <c r="A6280" s="4" t="n">
        <v>5109</v>
      </c>
      <c r="B6280" s="4" t="s">
        <v>4254</v>
      </c>
      <c r="C6280" s="4" t="s">
        <v>34300</v>
      </c>
      <c r="D6280" s="4" t="s">
        <v>34301</v>
      </c>
      <c r="E6280" s="5" t="s">
        <v>718</v>
      </c>
      <c r="F6280" s="4" t="s">
        <v>719</v>
      </c>
      <c r="G6280" s="4" t="s">
        <v>332</v>
      </c>
      <c r="H6280" s="5" t="s">
        <v>34302</v>
      </c>
      <c r="I6280" s="7" t="s">
        <v>34303</v>
      </c>
      <c r="J6280" s="5" t="n">
        <f aca="false">LEN(K6280)</f>
        <v>17</v>
      </c>
      <c r="K6280" s="6" t="s">
        <v>34304</v>
      </c>
      <c r="L6280" s="4" t="s">
        <v>66</v>
      </c>
      <c r="M6280" s="4" t="s">
        <v>158</v>
      </c>
    </row>
    <row r="6281" customFormat="false" ht="15.75" hidden="false" customHeight="true" outlineLevel="0" collapsed="false">
      <c r="A6281" s="4" t="n">
        <v>5113</v>
      </c>
      <c r="B6281" s="4" t="s">
        <v>34305</v>
      </c>
      <c r="C6281" s="4"/>
      <c r="D6281" s="4" t="s">
        <v>34306</v>
      </c>
      <c r="E6281" s="5" t="s">
        <v>858</v>
      </c>
      <c r="F6281" s="4" t="s">
        <v>859</v>
      </c>
      <c r="G6281" s="4" t="s">
        <v>332</v>
      </c>
      <c r="H6281" s="5" t="s">
        <v>34307</v>
      </c>
      <c r="I6281" s="7" t="s">
        <v>34308</v>
      </c>
      <c r="J6281" s="5" t="n">
        <f aca="false">LEN(K6281)</f>
        <v>17</v>
      </c>
      <c r="K6281" s="13" t="s">
        <v>34309</v>
      </c>
      <c r="L6281" s="4" t="s">
        <v>31</v>
      </c>
      <c r="M6281" s="4" t="s">
        <v>16481</v>
      </c>
    </row>
    <row r="6282" customFormat="false" ht="15.75" hidden="false" customHeight="true" outlineLevel="0" collapsed="false">
      <c r="A6282" s="4" t="n">
        <v>5117</v>
      </c>
      <c r="B6282" s="4" t="s">
        <v>34310</v>
      </c>
      <c r="C6282" s="4"/>
      <c r="D6282" s="4" t="s">
        <v>34311</v>
      </c>
      <c r="E6282" s="5" t="s">
        <v>20933</v>
      </c>
      <c r="F6282" s="4" t="s">
        <v>859</v>
      </c>
      <c r="G6282" s="4" t="s">
        <v>332</v>
      </c>
      <c r="H6282" s="5" t="s">
        <v>34312</v>
      </c>
      <c r="I6282" s="7" t="s">
        <v>34313</v>
      </c>
      <c r="J6282" s="5" t="n">
        <f aca="false">LEN(K6282)</f>
        <v>17</v>
      </c>
      <c r="K6282" s="13" t="s">
        <v>34314</v>
      </c>
      <c r="L6282" s="4" t="s">
        <v>78</v>
      </c>
      <c r="M6282" s="4" t="s">
        <v>31</v>
      </c>
    </row>
    <row r="6283" customFormat="false" ht="15.75" hidden="false" customHeight="true" outlineLevel="0" collapsed="false">
      <c r="A6283" s="4" t="n">
        <v>5118</v>
      </c>
      <c r="B6283" s="4" t="s">
        <v>34315</v>
      </c>
      <c r="C6283" s="4"/>
      <c r="D6283" s="4" t="s">
        <v>34316</v>
      </c>
      <c r="E6283" s="5" t="s">
        <v>20933</v>
      </c>
      <c r="F6283" s="4" t="s">
        <v>859</v>
      </c>
      <c r="G6283" s="4" t="s">
        <v>332</v>
      </c>
      <c r="H6283" s="5" t="s">
        <v>34317</v>
      </c>
      <c r="I6283" s="7" t="s">
        <v>34318</v>
      </c>
      <c r="J6283" s="5" t="n">
        <f aca="false">LEN(K6283)</f>
        <v>17</v>
      </c>
      <c r="K6283" s="6" t="s">
        <v>34319</v>
      </c>
      <c r="L6283" s="4" t="s">
        <v>78</v>
      </c>
      <c r="M6283" s="4" t="s">
        <v>31</v>
      </c>
    </row>
    <row r="6284" customFormat="false" ht="15.75" hidden="false" customHeight="true" outlineLevel="0" collapsed="false">
      <c r="A6284" s="4" t="n">
        <v>5127</v>
      </c>
      <c r="B6284" s="4" t="s">
        <v>34320</v>
      </c>
      <c r="C6284" s="4"/>
      <c r="D6284" s="4" t="s">
        <v>34321</v>
      </c>
      <c r="E6284" s="5" t="s">
        <v>29310</v>
      </c>
      <c r="F6284" s="4" t="s">
        <v>29311</v>
      </c>
      <c r="G6284" s="4" t="s">
        <v>332</v>
      </c>
      <c r="H6284" s="5" t="s">
        <v>34322</v>
      </c>
      <c r="I6284" s="4" t="s">
        <v>34323</v>
      </c>
      <c r="J6284" s="5" t="n">
        <f aca="false">LEN(K6284)</f>
        <v>17</v>
      </c>
      <c r="K6284" s="6" t="s">
        <v>34324</v>
      </c>
      <c r="L6284" s="4" t="s">
        <v>31</v>
      </c>
      <c r="M6284" s="4" t="s">
        <v>877</v>
      </c>
    </row>
    <row r="6285" customFormat="false" ht="15.75" hidden="false" customHeight="true" outlineLevel="0" collapsed="false">
      <c r="A6285" s="4" t="n">
        <v>5142</v>
      </c>
      <c r="B6285" s="4" t="s">
        <v>34325</v>
      </c>
      <c r="C6285" s="4" t="s">
        <v>34326</v>
      </c>
      <c r="D6285" s="4" t="s">
        <v>34327</v>
      </c>
      <c r="E6285" s="5" t="s">
        <v>1304</v>
      </c>
      <c r="F6285" s="4" t="s">
        <v>1305</v>
      </c>
      <c r="G6285" s="4" t="s">
        <v>332</v>
      </c>
      <c r="H6285" s="5" t="s">
        <v>34328</v>
      </c>
      <c r="I6285" s="4" t="s">
        <v>34329</v>
      </c>
      <c r="J6285" s="5" t="n">
        <f aca="false">LEN(K6285)</f>
        <v>17</v>
      </c>
      <c r="K6285" s="6" t="s">
        <v>34330</v>
      </c>
      <c r="L6285" s="4" t="s">
        <v>57</v>
      </c>
      <c r="M6285" s="4" t="s">
        <v>680</v>
      </c>
    </row>
    <row r="6286" customFormat="false" ht="15.75" hidden="false" customHeight="true" outlineLevel="0" collapsed="false">
      <c r="A6286" s="4" t="n">
        <v>5144</v>
      </c>
      <c r="B6286" s="4" t="s">
        <v>34331</v>
      </c>
      <c r="C6286" s="4" t="s">
        <v>34332</v>
      </c>
      <c r="D6286" s="4" t="s">
        <v>34333</v>
      </c>
      <c r="E6286" s="5" t="s">
        <v>1304</v>
      </c>
      <c r="F6286" s="4" t="s">
        <v>1305</v>
      </c>
      <c r="G6286" s="4" t="s">
        <v>332</v>
      </c>
      <c r="H6286" s="5" t="s">
        <v>34334</v>
      </c>
      <c r="I6286" s="4" t="s">
        <v>34335</v>
      </c>
      <c r="J6286" s="5" t="n">
        <f aca="false">LEN(K6286)</f>
        <v>17</v>
      </c>
      <c r="K6286" s="6" t="s">
        <v>34336</v>
      </c>
      <c r="L6286" s="4" t="s">
        <v>66</v>
      </c>
      <c r="M6286" s="4" t="s">
        <v>344</v>
      </c>
    </row>
    <row r="6287" customFormat="false" ht="15.75" hidden="false" customHeight="true" outlineLevel="0" collapsed="false">
      <c r="A6287" s="4" t="n">
        <v>5146</v>
      </c>
      <c r="B6287" s="4" t="s">
        <v>34337</v>
      </c>
      <c r="C6287" s="4" t="s">
        <v>34338</v>
      </c>
      <c r="D6287" s="4" t="s">
        <v>34339</v>
      </c>
      <c r="E6287" s="5" t="s">
        <v>1304</v>
      </c>
      <c r="F6287" s="4" t="s">
        <v>1305</v>
      </c>
      <c r="G6287" s="4" t="s">
        <v>332</v>
      </c>
      <c r="H6287" s="5" t="s">
        <v>34340</v>
      </c>
      <c r="I6287" s="4" t="s">
        <v>34341</v>
      </c>
      <c r="J6287" s="5" t="n">
        <f aca="false">LEN(K6287)</f>
        <v>17</v>
      </c>
      <c r="K6287" s="6" t="s">
        <v>34342</v>
      </c>
      <c r="L6287" s="4" t="s">
        <v>57</v>
      </c>
      <c r="M6287" s="4" t="s">
        <v>1208</v>
      </c>
    </row>
    <row r="6288" customFormat="false" ht="15.75" hidden="false" customHeight="true" outlineLevel="0" collapsed="false">
      <c r="A6288" s="4" t="n">
        <v>5148</v>
      </c>
      <c r="B6288" s="4" t="s">
        <v>34343</v>
      </c>
      <c r="C6288" s="4" t="s">
        <v>34344</v>
      </c>
      <c r="D6288" s="4" t="s">
        <v>34345</v>
      </c>
      <c r="E6288" s="5" t="s">
        <v>1304</v>
      </c>
      <c r="F6288" s="4" t="s">
        <v>1305</v>
      </c>
      <c r="G6288" s="4" t="s">
        <v>332</v>
      </c>
      <c r="H6288" s="5" t="s">
        <v>34346</v>
      </c>
      <c r="I6288" s="4" t="s">
        <v>34347</v>
      </c>
      <c r="J6288" s="5" t="n">
        <f aca="false">LEN(K6288)</f>
        <v>17</v>
      </c>
      <c r="K6288" s="6" t="s">
        <v>34348</v>
      </c>
      <c r="L6288" s="4" t="s">
        <v>78</v>
      </c>
      <c r="M6288" s="4" t="s">
        <v>1216</v>
      </c>
    </row>
    <row r="6289" customFormat="false" ht="15.75" hidden="false" customHeight="true" outlineLevel="0" collapsed="false">
      <c r="A6289" s="4" t="n">
        <v>5166</v>
      </c>
      <c r="B6289" s="4" t="s">
        <v>34349</v>
      </c>
      <c r="C6289" s="4"/>
      <c r="D6289" s="4" t="s">
        <v>34350</v>
      </c>
      <c r="E6289" s="5" t="s">
        <v>15602</v>
      </c>
      <c r="F6289" s="4" t="s">
        <v>15603</v>
      </c>
      <c r="G6289" s="4" t="s">
        <v>332</v>
      </c>
      <c r="H6289" s="5" t="s">
        <v>34351</v>
      </c>
      <c r="I6289" s="7" t="s">
        <v>34352</v>
      </c>
      <c r="J6289" s="5" t="n">
        <f aca="false">LEN(K6289)</f>
        <v>17</v>
      </c>
      <c r="K6289" s="6" t="str">
        <f aca="false">LOWER(SUBSTITUTE(SUBSTITUTE(SUBSTITUTE(SUBSTITUTE(SUBSTITUTE(SUBSTITUTE(SUBSTITUTE(B6289,"S.L.",""),"SL",""),"S.A.",""),"SA","")," ",""),".",""),",",""))&amp;".com"</f>
        <v>cardeshoteles.com</v>
      </c>
      <c r="L6289" s="4" t="s">
        <v>78</v>
      </c>
      <c r="M6289" s="4" t="s">
        <v>317</v>
      </c>
    </row>
    <row r="6290" customFormat="false" ht="15.75" hidden="false" customHeight="true" outlineLevel="0" collapsed="false">
      <c r="A6290" s="4" t="n">
        <v>5174</v>
      </c>
      <c r="B6290" s="4" t="s">
        <v>34353</v>
      </c>
      <c r="C6290" s="4" t="s">
        <v>34354</v>
      </c>
      <c r="D6290" s="4" t="s">
        <v>34355</v>
      </c>
      <c r="E6290" s="5" t="s">
        <v>6239</v>
      </c>
      <c r="F6290" s="4" t="s">
        <v>6240</v>
      </c>
      <c r="G6290" s="4" t="s">
        <v>332</v>
      </c>
      <c r="H6290" s="5" t="s">
        <v>34356</v>
      </c>
      <c r="I6290" s="4" t="s">
        <v>34357</v>
      </c>
      <c r="J6290" s="5" t="n">
        <f aca="false">LEN(K6290)</f>
        <v>17</v>
      </c>
      <c r="K6290" s="6" t="s">
        <v>34358</v>
      </c>
      <c r="L6290" s="4" t="s">
        <v>78</v>
      </c>
      <c r="M6290" s="4" t="s">
        <v>336</v>
      </c>
    </row>
    <row r="6291" customFormat="false" ht="15.75" hidden="false" customHeight="true" outlineLevel="0" collapsed="false">
      <c r="A6291" s="4" t="n">
        <v>5179</v>
      </c>
      <c r="B6291" s="4" t="s">
        <v>34359</v>
      </c>
      <c r="C6291" s="4" t="s">
        <v>34360</v>
      </c>
      <c r="D6291" s="4" t="s">
        <v>34361</v>
      </c>
      <c r="E6291" s="5" t="s">
        <v>20933</v>
      </c>
      <c r="F6291" s="4" t="s">
        <v>859</v>
      </c>
      <c r="G6291" s="4" t="s">
        <v>332</v>
      </c>
      <c r="H6291" s="5" t="s">
        <v>34362</v>
      </c>
      <c r="I6291" s="7" t="s">
        <v>34313</v>
      </c>
      <c r="J6291" s="5" t="n">
        <f aca="false">LEN(K6291)</f>
        <v>17</v>
      </c>
      <c r="K6291" s="6" t="s">
        <v>34314</v>
      </c>
      <c r="L6291" s="4" t="s">
        <v>78</v>
      </c>
      <c r="M6291" s="4" t="s">
        <v>1063</v>
      </c>
    </row>
    <row r="6292" customFormat="false" ht="27.75" hidden="false" customHeight="true" outlineLevel="0" collapsed="false">
      <c r="A6292" s="4" t="n">
        <v>5186</v>
      </c>
      <c r="B6292" s="4" t="s">
        <v>34363</v>
      </c>
      <c r="C6292" s="4"/>
      <c r="D6292" s="4" t="s">
        <v>34364</v>
      </c>
      <c r="E6292" s="5" t="s">
        <v>1452</v>
      </c>
      <c r="F6292" s="4" t="s">
        <v>1453</v>
      </c>
      <c r="G6292" s="4" t="s">
        <v>332</v>
      </c>
      <c r="H6292" s="5" t="s">
        <v>34365</v>
      </c>
      <c r="I6292" s="7" t="s">
        <v>34366</v>
      </c>
      <c r="J6292" s="5" t="n">
        <f aca="false">LEN(K6292)</f>
        <v>17</v>
      </c>
      <c r="K6292" s="13" t="s">
        <v>34367</v>
      </c>
      <c r="L6292" s="4" t="s">
        <v>21</v>
      </c>
      <c r="M6292" s="4" t="s">
        <v>1216</v>
      </c>
    </row>
    <row r="6293" customFormat="false" ht="15.75" hidden="false" customHeight="true" outlineLevel="0" collapsed="false">
      <c r="A6293" s="4" t="n">
        <v>5192</v>
      </c>
      <c r="B6293" s="4" t="s">
        <v>34368</v>
      </c>
      <c r="C6293" s="4"/>
      <c r="D6293" s="4" t="s">
        <v>34369</v>
      </c>
      <c r="E6293" s="5" t="s">
        <v>1452</v>
      </c>
      <c r="F6293" s="4" t="s">
        <v>1453</v>
      </c>
      <c r="G6293" s="4" t="s">
        <v>332</v>
      </c>
      <c r="H6293" s="5" t="s">
        <v>34370</v>
      </c>
      <c r="I6293" s="4" t="s">
        <v>34366</v>
      </c>
      <c r="J6293" s="5" t="n">
        <f aca="false">LEN(K6293)</f>
        <v>17</v>
      </c>
      <c r="K6293" s="6" t="s">
        <v>34367</v>
      </c>
      <c r="L6293" s="4" t="s">
        <v>31</v>
      </c>
      <c r="M6293" s="4" t="s">
        <v>31</v>
      </c>
    </row>
    <row r="6294" customFormat="false" ht="15.75" hidden="false" customHeight="true" outlineLevel="0" collapsed="false">
      <c r="A6294" s="4" t="n">
        <v>5208</v>
      </c>
      <c r="B6294" s="4" t="s">
        <v>34371</v>
      </c>
      <c r="C6294" s="4" t="s">
        <v>34372</v>
      </c>
      <c r="D6294" s="4" t="s">
        <v>34373</v>
      </c>
      <c r="E6294" s="5" t="s">
        <v>7657</v>
      </c>
      <c r="F6294" s="4" t="s">
        <v>7658</v>
      </c>
      <c r="G6294" s="4" t="s">
        <v>332</v>
      </c>
      <c r="H6294" s="5" t="s">
        <v>34374</v>
      </c>
      <c r="I6294" s="4" t="s">
        <v>34375</v>
      </c>
      <c r="J6294" s="5" t="n">
        <f aca="false">LEN(K6294)</f>
        <v>17</v>
      </c>
      <c r="K6294" s="6" t="s">
        <v>34376</v>
      </c>
      <c r="L6294" s="4" t="s">
        <v>31</v>
      </c>
      <c r="M6294" s="4" t="s">
        <v>8621</v>
      </c>
    </row>
    <row r="6295" customFormat="false" ht="15.75" hidden="false" customHeight="true" outlineLevel="0" collapsed="false">
      <c r="A6295" s="4" t="n">
        <v>5220</v>
      </c>
      <c r="B6295" s="4" t="s">
        <v>34377</v>
      </c>
      <c r="C6295" s="4" t="s">
        <v>34378</v>
      </c>
      <c r="D6295" s="4" t="s">
        <v>34379</v>
      </c>
      <c r="E6295" s="5" t="s">
        <v>34380</v>
      </c>
      <c r="F6295" s="4" t="s">
        <v>34381</v>
      </c>
      <c r="G6295" s="4" t="s">
        <v>824</v>
      </c>
      <c r="H6295" s="5" t="s">
        <v>34382</v>
      </c>
      <c r="I6295" s="4" t="s">
        <v>34383</v>
      </c>
      <c r="J6295" s="5" t="n">
        <f aca="false">LEN(K6295)</f>
        <v>17</v>
      </c>
      <c r="K6295" s="6" t="str">
        <f aca="false">LOWER(SUBSTITUTE(SUBSTITUTE(SUBSTITUTE(SUBSTITUTE(SUBSTITUTE(SUBSTITUTE(SUBSTITUTE(B6295,"S.L.",""),"SL",""),"S.A.",""),"SA","")," ",""),".",""),",",""))&amp;".com"</f>
        <v>casdedonadame.com</v>
      </c>
      <c r="L6295" s="4" t="s">
        <v>57</v>
      </c>
      <c r="M6295" s="4" t="s">
        <v>32</v>
      </c>
    </row>
    <row r="6296" customFormat="false" ht="15.75" hidden="false" customHeight="true" outlineLevel="0" collapsed="false">
      <c r="A6296" s="4" t="n">
        <v>5247</v>
      </c>
      <c r="B6296" s="4" t="s">
        <v>34384</v>
      </c>
      <c r="C6296" s="4"/>
      <c r="D6296" s="4" t="s">
        <v>34385</v>
      </c>
      <c r="E6296" s="5" t="s">
        <v>9542</v>
      </c>
      <c r="F6296" s="4" t="s">
        <v>9543</v>
      </c>
      <c r="G6296" s="4" t="s">
        <v>824</v>
      </c>
      <c r="H6296" s="5" t="s">
        <v>34386</v>
      </c>
      <c r="I6296" s="4" t="s">
        <v>34387</v>
      </c>
      <c r="J6296" s="5" t="n">
        <f aca="false">LEN(K6296)</f>
        <v>17</v>
      </c>
      <c r="K6296" s="6" t="str">
        <f aca="false">LOWER(SUBSTITUTE(SUBSTITUTE(SUBSTITUTE(SUBSTITUTE(SUBSTITUTE(SUBSTITUTE(SUBSTITUTE(B6296,"S.L.",""),"SL",""),"S.A.",""),"SA","")," ",""),".",""),",",""))&amp;".com"</f>
        <v>lamolinaplaza.com</v>
      </c>
      <c r="L6296" s="4" t="s">
        <v>21</v>
      </c>
      <c r="M6296" s="4" t="s">
        <v>22</v>
      </c>
    </row>
    <row r="6297" customFormat="false" ht="15.75" hidden="false" customHeight="true" outlineLevel="0" collapsed="false">
      <c r="A6297" s="4" t="n">
        <v>5251</v>
      </c>
      <c r="B6297" s="4" t="s">
        <v>34388</v>
      </c>
      <c r="C6297" s="4"/>
      <c r="D6297" s="4" t="s">
        <v>34389</v>
      </c>
      <c r="E6297" s="5" t="s">
        <v>1073</v>
      </c>
      <c r="F6297" s="4" t="s">
        <v>824</v>
      </c>
      <c r="G6297" s="4" t="s">
        <v>824</v>
      </c>
      <c r="H6297" s="5" t="s">
        <v>34390</v>
      </c>
      <c r="I6297" s="4" t="s">
        <v>34391</v>
      </c>
      <c r="J6297" s="5" t="n">
        <f aca="false">LEN(K6297)</f>
        <v>17</v>
      </c>
      <c r="K6297" s="10" t="str">
        <f aca="false">LOWER(SUBSTITUTE(SUBSTITUTE(SUBSTITUTE(SUBSTITUTE(SUBSTITUTE(SUBSTITUTE(SUBSTITUTE(B6297,"S.L.",""),"SL",""),"S.A.",""),"SA","")," ",""),".",""),",",""))&amp;".com"</f>
        <v>amedinamolera.com</v>
      </c>
      <c r="L6297" s="4" t="s">
        <v>31</v>
      </c>
      <c r="M6297" s="4" t="s">
        <v>31</v>
      </c>
    </row>
    <row r="6298" customFormat="false" ht="15.75" hidden="false" customHeight="true" outlineLevel="0" collapsed="false">
      <c r="A6298" s="4" t="n">
        <v>5261</v>
      </c>
      <c r="B6298" s="4" t="s">
        <v>34392</v>
      </c>
      <c r="C6298" s="4" t="s">
        <v>34393</v>
      </c>
      <c r="D6298" s="4" t="s">
        <v>34394</v>
      </c>
      <c r="E6298" s="5" t="s">
        <v>823</v>
      </c>
      <c r="F6298" s="4" t="s">
        <v>824</v>
      </c>
      <c r="G6298" s="4" t="s">
        <v>824</v>
      </c>
      <c r="H6298" s="5" t="s">
        <v>34395</v>
      </c>
      <c r="I6298" s="4" t="s">
        <v>34396</v>
      </c>
      <c r="J6298" s="5" t="n">
        <f aca="false">LEN(K6298)</f>
        <v>17</v>
      </c>
      <c r="K6298" s="6" t="s">
        <v>34397</v>
      </c>
      <c r="L6298" s="4" t="s">
        <v>31</v>
      </c>
      <c r="M6298" s="4" t="s">
        <v>294</v>
      </c>
    </row>
    <row r="6299" customFormat="false" ht="15.75" hidden="false" customHeight="true" outlineLevel="0" collapsed="false">
      <c r="A6299" s="4" t="n">
        <v>5268</v>
      </c>
      <c r="B6299" s="4" t="s">
        <v>34398</v>
      </c>
      <c r="C6299" s="4"/>
      <c r="D6299" s="4" t="s">
        <v>34399</v>
      </c>
      <c r="E6299" s="5" t="s">
        <v>823</v>
      </c>
      <c r="F6299" s="4" t="s">
        <v>824</v>
      </c>
      <c r="G6299" s="4" t="s">
        <v>824</v>
      </c>
      <c r="H6299" s="5" t="s">
        <v>34400</v>
      </c>
      <c r="I6299" s="4" t="s">
        <v>34396</v>
      </c>
      <c r="J6299" s="5" t="n">
        <f aca="false">LEN(K6299)</f>
        <v>17</v>
      </c>
      <c r="K6299" s="6" t="s">
        <v>34397</v>
      </c>
      <c r="L6299" s="4" t="s">
        <v>31</v>
      </c>
      <c r="M6299" s="4" t="s">
        <v>924</v>
      </c>
    </row>
    <row r="6300" customFormat="false" ht="15.75" hidden="false" customHeight="true" outlineLevel="0" collapsed="false">
      <c r="A6300" s="4" t="n">
        <v>5277</v>
      </c>
      <c r="B6300" s="4" t="s">
        <v>34401</v>
      </c>
      <c r="C6300" s="4" t="s">
        <v>34402</v>
      </c>
      <c r="D6300" s="4" t="s">
        <v>34403</v>
      </c>
      <c r="E6300" s="5" t="s">
        <v>823</v>
      </c>
      <c r="F6300" s="4" t="s">
        <v>824</v>
      </c>
      <c r="G6300" s="4" t="s">
        <v>824</v>
      </c>
      <c r="H6300" s="5" t="s">
        <v>34404</v>
      </c>
      <c r="I6300" s="4" t="s">
        <v>34405</v>
      </c>
      <c r="J6300" s="5" t="n">
        <f aca="false">LEN(K6300)</f>
        <v>17</v>
      </c>
      <c r="K6300" s="6" t="s">
        <v>34406</v>
      </c>
      <c r="L6300" s="4" t="s">
        <v>66</v>
      </c>
      <c r="M6300" s="4" t="s">
        <v>877</v>
      </c>
    </row>
    <row r="6301" customFormat="false" ht="15.75" hidden="false" customHeight="true" outlineLevel="0" collapsed="false">
      <c r="A6301" s="4" t="n">
        <v>5282</v>
      </c>
      <c r="B6301" s="4" t="s">
        <v>34407</v>
      </c>
      <c r="C6301" s="4" t="s">
        <v>34408</v>
      </c>
      <c r="D6301" s="4" t="s">
        <v>34409</v>
      </c>
      <c r="E6301" s="5" t="s">
        <v>9550</v>
      </c>
      <c r="F6301" s="4" t="s">
        <v>9551</v>
      </c>
      <c r="G6301" s="4" t="s">
        <v>824</v>
      </c>
      <c r="H6301" s="5" t="s">
        <v>34410</v>
      </c>
      <c r="I6301" s="4" t="s">
        <v>34411</v>
      </c>
      <c r="J6301" s="5" t="n">
        <f aca="false">LEN(K6301)</f>
        <v>17</v>
      </c>
      <c r="K6301" s="6" t="s">
        <v>34412</v>
      </c>
      <c r="L6301" s="4" t="s">
        <v>21</v>
      </c>
      <c r="M6301" s="4" t="s">
        <v>996</v>
      </c>
    </row>
    <row r="6302" customFormat="false" ht="15.75" hidden="false" customHeight="true" outlineLevel="0" collapsed="false">
      <c r="A6302" s="4" t="n">
        <v>5289</v>
      </c>
      <c r="B6302" s="4" t="s">
        <v>34413</v>
      </c>
      <c r="C6302" s="4"/>
      <c r="D6302" s="4" t="s">
        <v>34414</v>
      </c>
      <c r="E6302" s="5" t="s">
        <v>17484</v>
      </c>
      <c r="F6302" s="4" t="s">
        <v>17485</v>
      </c>
      <c r="G6302" s="4" t="s">
        <v>824</v>
      </c>
      <c r="H6302" s="5" t="s">
        <v>34415</v>
      </c>
      <c r="I6302" s="4" t="s">
        <v>34416</v>
      </c>
      <c r="J6302" s="5" t="n">
        <f aca="false">LEN(K6302)</f>
        <v>17</v>
      </c>
      <c r="K6302" s="6" t="s">
        <v>34417</v>
      </c>
      <c r="L6302" s="4" t="s">
        <v>78</v>
      </c>
      <c r="M6302" s="4" t="s">
        <v>31</v>
      </c>
    </row>
    <row r="6303" customFormat="false" ht="15.75" hidden="false" customHeight="true" outlineLevel="0" collapsed="false">
      <c r="A6303" s="4" t="n">
        <v>5313</v>
      </c>
      <c r="B6303" s="4" t="s">
        <v>34418</v>
      </c>
      <c r="C6303" s="4" t="s">
        <v>34419</v>
      </c>
      <c r="D6303" s="4" t="s">
        <v>34420</v>
      </c>
      <c r="E6303" s="5" t="s">
        <v>34421</v>
      </c>
      <c r="F6303" s="4" t="s">
        <v>34422</v>
      </c>
      <c r="G6303" s="4" t="s">
        <v>824</v>
      </c>
      <c r="H6303" s="5" t="s">
        <v>34423</v>
      </c>
      <c r="I6303" s="4" t="s">
        <v>34424</v>
      </c>
      <c r="J6303" s="5" t="n">
        <f aca="false">LEN(K6303)</f>
        <v>17</v>
      </c>
      <c r="K6303" s="6" t="s">
        <v>34425</v>
      </c>
      <c r="L6303" s="4" t="s">
        <v>31</v>
      </c>
      <c r="M6303" s="4" t="s">
        <v>1208</v>
      </c>
    </row>
    <row r="6304" customFormat="false" ht="15.75" hidden="false" customHeight="true" outlineLevel="0" collapsed="false">
      <c r="A6304" s="4" t="n">
        <v>5318</v>
      </c>
      <c r="B6304" s="4" t="s">
        <v>34426</v>
      </c>
      <c r="C6304" s="4" t="s">
        <v>34427</v>
      </c>
      <c r="D6304" s="4" t="s">
        <v>34428</v>
      </c>
      <c r="E6304" s="5" t="s">
        <v>34429</v>
      </c>
      <c r="F6304" s="4" t="s">
        <v>824</v>
      </c>
      <c r="G6304" s="4" t="s">
        <v>824</v>
      </c>
      <c r="H6304" s="5" t="s">
        <v>34430</v>
      </c>
      <c r="I6304" s="4" t="s">
        <v>34431</v>
      </c>
      <c r="J6304" s="5" t="n">
        <f aca="false">LEN(K6304)</f>
        <v>17</v>
      </c>
      <c r="K6304" s="6" t="s">
        <v>34432</v>
      </c>
      <c r="L6304" s="4" t="s">
        <v>66</v>
      </c>
      <c r="M6304" s="4" t="s">
        <v>8621</v>
      </c>
    </row>
    <row r="6305" customFormat="false" ht="15.75" hidden="false" customHeight="true" outlineLevel="0" collapsed="false">
      <c r="A6305" s="4" t="n">
        <v>5347</v>
      </c>
      <c r="B6305" s="4" t="s">
        <v>34433</v>
      </c>
      <c r="C6305" s="4"/>
      <c r="D6305" s="4" t="s">
        <v>34434</v>
      </c>
      <c r="E6305" s="5" t="s">
        <v>23050</v>
      </c>
      <c r="F6305" s="4" t="s">
        <v>250</v>
      </c>
      <c r="G6305" s="4" t="s">
        <v>250</v>
      </c>
      <c r="H6305" s="5" t="s">
        <v>34435</v>
      </c>
      <c r="I6305" s="4" t="s">
        <v>34436</v>
      </c>
      <c r="J6305" s="5" t="n">
        <f aca="false">LEN(K6305)</f>
        <v>17</v>
      </c>
      <c r="K6305" s="10" t="s">
        <v>32145</v>
      </c>
      <c r="L6305" s="4" t="s">
        <v>78</v>
      </c>
      <c r="M6305" s="4" t="s">
        <v>7936</v>
      </c>
    </row>
    <row r="6306" customFormat="false" ht="15.75" hidden="false" customHeight="true" outlineLevel="0" collapsed="false">
      <c r="A6306" s="4" t="n">
        <v>5349</v>
      </c>
      <c r="B6306" s="4" t="s">
        <v>34437</v>
      </c>
      <c r="C6306" s="4"/>
      <c r="D6306" s="4" t="s">
        <v>34438</v>
      </c>
      <c r="E6306" s="5" t="s">
        <v>499</v>
      </c>
      <c r="F6306" s="4" t="s">
        <v>250</v>
      </c>
      <c r="G6306" s="4" t="s">
        <v>250</v>
      </c>
      <c r="H6306" s="5" t="s">
        <v>34439</v>
      </c>
      <c r="I6306" s="4" t="s">
        <v>34440</v>
      </c>
      <c r="J6306" s="5" t="n">
        <f aca="false">LEN(K6306)</f>
        <v>17</v>
      </c>
      <c r="K6306" s="6" t="s">
        <v>34441</v>
      </c>
      <c r="L6306" s="4" t="s">
        <v>78</v>
      </c>
      <c r="M6306" s="4" t="s">
        <v>31</v>
      </c>
    </row>
    <row r="6307" customFormat="false" ht="15.75" hidden="false" customHeight="true" outlineLevel="0" collapsed="false">
      <c r="A6307" s="4" t="n">
        <v>5359</v>
      </c>
      <c r="B6307" s="4" t="s">
        <v>34442</v>
      </c>
      <c r="C6307" s="4" t="s">
        <v>34443</v>
      </c>
      <c r="D6307" s="4" t="s">
        <v>34444</v>
      </c>
      <c r="E6307" s="5" t="s">
        <v>1410</v>
      </c>
      <c r="F6307" s="4" t="s">
        <v>250</v>
      </c>
      <c r="G6307" s="4" t="s">
        <v>250</v>
      </c>
      <c r="H6307" s="5" t="s">
        <v>34445</v>
      </c>
      <c r="I6307" s="7" t="s">
        <v>34446</v>
      </c>
      <c r="J6307" s="5" t="n">
        <f aca="false">LEN(K6307)</f>
        <v>17</v>
      </c>
      <c r="K6307" s="6" t="s">
        <v>34447</v>
      </c>
      <c r="L6307" s="4" t="s">
        <v>31</v>
      </c>
      <c r="M6307" s="4" t="s">
        <v>336</v>
      </c>
    </row>
    <row r="6308" customFormat="false" ht="15.75" hidden="false" customHeight="true" outlineLevel="0" collapsed="false">
      <c r="A6308" s="4" t="n">
        <v>5369</v>
      </c>
      <c r="B6308" s="4" t="s">
        <v>34448</v>
      </c>
      <c r="C6308" s="4" t="s">
        <v>34449</v>
      </c>
      <c r="D6308" s="4" t="s">
        <v>34450</v>
      </c>
      <c r="E6308" s="5" t="s">
        <v>4189</v>
      </c>
      <c r="F6308" s="4" t="s">
        <v>250</v>
      </c>
      <c r="G6308" s="4" t="s">
        <v>250</v>
      </c>
      <c r="H6308" s="5" t="s">
        <v>34451</v>
      </c>
      <c r="I6308" s="4" t="s">
        <v>34452</v>
      </c>
      <c r="J6308" s="5" t="n">
        <f aca="false">LEN(K6308)</f>
        <v>17</v>
      </c>
      <c r="K6308" s="6" t="s">
        <v>34453</v>
      </c>
      <c r="L6308" s="4" t="s">
        <v>31</v>
      </c>
      <c r="M6308" s="4" t="s">
        <v>31</v>
      </c>
    </row>
    <row r="6309" customFormat="false" ht="15.75" hidden="false" customHeight="true" outlineLevel="0" collapsed="false">
      <c r="A6309" s="4" t="n">
        <v>5370</v>
      </c>
      <c r="B6309" s="4" t="s">
        <v>34454</v>
      </c>
      <c r="C6309" s="4" t="s">
        <v>34455</v>
      </c>
      <c r="D6309" s="4" t="s">
        <v>34456</v>
      </c>
      <c r="E6309" s="5" t="s">
        <v>1410</v>
      </c>
      <c r="F6309" s="4" t="s">
        <v>250</v>
      </c>
      <c r="G6309" s="4" t="s">
        <v>250</v>
      </c>
      <c r="H6309" s="5" t="s">
        <v>34457</v>
      </c>
      <c r="I6309" s="4" t="s">
        <v>14372</v>
      </c>
      <c r="J6309" s="5" t="n">
        <f aca="false">LEN(K6309)</f>
        <v>17</v>
      </c>
      <c r="K6309" s="6" t="s">
        <v>34458</v>
      </c>
      <c r="L6309" s="4" t="s">
        <v>57</v>
      </c>
      <c r="M6309" s="4" t="s">
        <v>3895</v>
      </c>
    </row>
    <row r="6310" customFormat="false" ht="15.75" hidden="false" customHeight="true" outlineLevel="0" collapsed="false">
      <c r="A6310" s="4" t="n">
        <v>5375</v>
      </c>
      <c r="B6310" s="4" t="s">
        <v>10927</v>
      </c>
      <c r="C6310" s="4" t="s">
        <v>34459</v>
      </c>
      <c r="D6310" s="4" t="s">
        <v>34460</v>
      </c>
      <c r="E6310" s="5" t="s">
        <v>4189</v>
      </c>
      <c r="F6310" s="4" t="s">
        <v>250</v>
      </c>
      <c r="G6310" s="4" t="s">
        <v>250</v>
      </c>
      <c r="H6310" s="5" t="s">
        <v>34461</v>
      </c>
      <c r="I6310" s="4" t="s">
        <v>34462</v>
      </c>
      <c r="J6310" s="5" t="n">
        <f aca="false">LEN(K6310)</f>
        <v>17</v>
      </c>
      <c r="K6310" s="6" t="s">
        <v>34463</v>
      </c>
      <c r="L6310" s="4" t="s">
        <v>57</v>
      </c>
      <c r="M6310" s="4" t="s">
        <v>680</v>
      </c>
    </row>
    <row r="6311" customFormat="false" ht="15.75" hidden="false" customHeight="true" outlineLevel="0" collapsed="false">
      <c r="A6311" s="4" t="n">
        <v>5389</v>
      </c>
      <c r="B6311" s="4" t="s">
        <v>34464</v>
      </c>
      <c r="C6311" s="4"/>
      <c r="D6311" s="4" t="s">
        <v>34465</v>
      </c>
      <c r="E6311" s="5" t="s">
        <v>1410</v>
      </c>
      <c r="F6311" s="4" t="s">
        <v>250</v>
      </c>
      <c r="G6311" s="4" t="s">
        <v>250</v>
      </c>
      <c r="H6311" s="5" t="s">
        <v>34466</v>
      </c>
      <c r="I6311" s="7" t="s">
        <v>34467</v>
      </c>
      <c r="J6311" s="5" t="n">
        <f aca="false">LEN(K6311)</f>
        <v>17</v>
      </c>
      <c r="K6311" s="6" t="s">
        <v>34468</v>
      </c>
      <c r="L6311" s="4" t="s">
        <v>1679</v>
      </c>
      <c r="M6311" s="4" t="s">
        <v>988</v>
      </c>
    </row>
    <row r="6312" customFormat="false" ht="15.75" hidden="false" customHeight="true" outlineLevel="0" collapsed="false">
      <c r="A6312" s="4" t="n">
        <v>5424</v>
      </c>
      <c r="B6312" s="4" t="s">
        <v>34469</v>
      </c>
      <c r="C6312" s="4" t="s">
        <v>34470</v>
      </c>
      <c r="D6312" s="4" t="s">
        <v>34471</v>
      </c>
      <c r="E6312" s="5" t="s">
        <v>11590</v>
      </c>
      <c r="F6312" s="4" t="s">
        <v>250</v>
      </c>
      <c r="G6312" s="4" t="s">
        <v>250</v>
      </c>
      <c r="H6312" s="5" t="s">
        <v>34472</v>
      </c>
      <c r="I6312" s="4" t="s">
        <v>34473</v>
      </c>
      <c r="J6312" s="5" t="n">
        <f aca="false">LEN(K6312)</f>
        <v>17</v>
      </c>
      <c r="K6312" s="6" t="s">
        <v>34474</v>
      </c>
      <c r="L6312" s="4" t="s">
        <v>21</v>
      </c>
      <c r="M6312" s="4" t="s">
        <v>1694</v>
      </c>
    </row>
    <row r="6313" customFormat="false" ht="15.75" hidden="false" customHeight="true" outlineLevel="0" collapsed="false">
      <c r="A6313" s="4" t="n">
        <v>5430</v>
      </c>
      <c r="B6313" s="4" t="s">
        <v>34475</v>
      </c>
      <c r="C6313" s="4"/>
      <c r="D6313" s="4" t="s">
        <v>34476</v>
      </c>
      <c r="E6313" s="5" t="s">
        <v>17505</v>
      </c>
      <c r="F6313" s="4" t="s">
        <v>17506</v>
      </c>
      <c r="G6313" s="4" t="s">
        <v>250</v>
      </c>
      <c r="H6313" s="5" t="s">
        <v>34477</v>
      </c>
      <c r="I6313" s="4" t="s">
        <v>34478</v>
      </c>
      <c r="J6313" s="5" t="n">
        <f aca="false">LEN(K6313)</f>
        <v>17</v>
      </c>
      <c r="K6313" s="6" t="s">
        <v>34479</v>
      </c>
      <c r="L6313" s="4" t="s">
        <v>21</v>
      </c>
      <c r="M6313" s="4" t="s">
        <v>381</v>
      </c>
    </row>
    <row r="6314" customFormat="false" ht="15.75" hidden="false" customHeight="true" outlineLevel="0" collapsed="false">
      <c r="A6314" s="4" t="n">
        <v>5436</v>
      </c>
      <c r="B6314" s="4" t="s">
        <v>34480</v>
      </c>
      <c r="C6314" s="4"/>
      <c r="D6314" s="4" t="s">
        <v>34481</v>
      </c>
      <c r="E6314" s="5" t="s">
        <v>32128</v>
      </c>
      <c r="F6314" s="4" t="s">
        <v>14401</v>
      </c>
      <c r="G6314" s="4" t="s">
        <v>250</v>
      </c>
      <c r="H6314" s="5" t="s">
        <v>34482</v>
      </c>
      <c r="I6314" s="4" t="s">
        <v>34483</v>
      </c>
      <c r="J6314" s="5" t="n">
        <f aca="false">LEN(K6314)</f>
        <v>17</v>
      </c>
      <c r="K6314" s="6" t="s">
        <v>34484</v>
      </c>
      <c r="L6314" s="4" t="s">
        <v>31</v>
      </c>
      <c r="M6314" s="4" t="s">
        <v>31</v>
      </c>
    </row>
    <row r="6315" customFormat="false" ht="15.75" hidden="false" customHeight="true" outlineLevel="0" collapsed="false">
      <c r="A6315" s="4" t="n">
        <v>5437</v>
      </c>
      <c r="B6315" s="4" t="s">
        <v>34485</v>
      </c>
      <c r="C6315" s="4"/>
      <c r="D6315" s="4" t="s">
        <v>34486</v>
      </c>
      <c r="E6315" s="5" t="s">
        <v>32128</v>
      </c>
      <c r="F6315" s="4" t="s">
        <v>14401</v>
      </c>
      <c r="G6315" s="4" t="s">
        <v>250</v>
      </c>
      <c r="H6315" s="5" t="s">
        <v>34487</v>
      </c>
      <c r="I6315" s="7" t="s">
        <v>34483</v>
      </c>
      <c r="J6315" s="5" t="n">
        <f aca="false">LEN(K6315)</f>
        <v>17</v>
      </c>
      <c r="K6315" s="6" t="s">
        <v>34484</v>
      </c>
      <c r="L6315" s="4" t="s">
        <v>78</v>
      </c>
      <c r="M6315" s="4" t="s">
        <v>1063</v>
      </c>
    </row>
    <row r="6316" customFormat="false" ht="15.75" hidden="false" customHeight="true" outlineLevel="0" collapsed="false">
      <c r="A6316" s="4" t="n">
        <v>5439</v>
      </c>
      <c r="B6316" s="4" t="s">
        <v>34488</v>
      </c>
      <c r="C6316" s="4"/>
      <c r="D6316" s="4" t="s">
        <v>34489</v>
      </c>
      <c r="E6316" s="5" t="s">
        <v>34490</v>
      </c>
      <c r="F6316" s="4" t="s">
        <v>34491</v>
      </c>
      <c r="G6316" s="4" t="s">
        <v>250</v>
      </c>
      <c r="H6316" s="5" t="s">
        <v>34492</v>
      </c>
      <c r="I6316" s="4" t="s">
        <v>34493</v>
      </c>
      <c r="J6316" s="5" t="n">
        <f aca="false">LEN(K6316)</f>
        <v>17</v>
      </c>
      <c r="K6316" s="6" t="s">
        <v>34494</v>
      </c>
      <c r="L6316" s="4" t="s">
        <v>78</v>
      </c>
      <c r="M6316" s="4" t="s">
        <v>877</v>
      </c>
    </row>
    <row r="6317" customFormat="false" ht="15.75" hidden="false" customHeight="true" outlineLevel="0" collapsed="false">
      <c r="A6317" s="4" t="n">
        <v>5481</v>
      </c>
      <c r="B6317" s="4" t="s">
        <v>34495</v>
      </c>
      <c r="C6317" s="4" t="s">
        <v>34496</v>
      </c>
      <c r="D6317" s="4" t="s">
        <v>34497</v>
      </c>
      <c r="E6317" s="5" t="s">
        <v>9569</v>
      </c>
      <c r="F6317" s="4" t="s">
        <v>9570</v>
      </c>
      <c r="G6317" s="4" t="s">
        <v>250</v>
      </c>
      <c r="H6317" s="5" t="s">
        <v>34498</v>
      </c>
      <c r="I6317" s="4" t="s">
        <v>34499</v>
      </c>
      <c r="J6317" s="5" t="n">
        <f aca="false">LEN(K6317)</f>
        <v>17</v>
      </c>
      <c r="K6317" s="6" t="s">
        <v>32145</v>
      </c>
      <c r="L6317" s="4" t="s">
        <v>78</v>
      </c>
      <c r="M6317" s="4" t="s">
        <v>2124</v>
      </c>
    </row>
    <row r="6318" customFormat="false" ht="15.75" hidden="false" customHeight="true" outlineLevel="0" collapsed="false">
      <c r="A6318" s="4" t="n">
        <v>5499</v>
      </c>
      <c r="B6318" s="4" t="s">
        <v>34500</v>
      </c>
      <c r="C6318" s="4" t="s">
        <v>34501</v>
      </c>
      <c r="D6318" s="4" t="s">
        <v>34502</v>
      </c>
      <c r="E6318" s="5" t="s">
        <v>340</v>
      </c>
      <c r="F6318" s="4" t="s">
        <v>250</v>
      </c>
      <c r="G6318" s="4" t="s">
        <v>250</v>
      </c>
      <c r="H6318" s="5" t="s">
        <v>34503</v>
      </c>
      <c r="I6318" s="7" t="s">
        <v>34504</v>
      </c>
      <c r="J6318" s="5" t="n">
        <f aca="false">LEN(K6318)</f>
        <v>17</v>
      </c>
      <c r="K6318" s="6" t="s">
        <v>34505</v>
      </c>
      <c r="L6318" s="4" t="s">
        <v>31</v>
      </c>
      <c r="M6318" s="4" t="s">
        <v>924</v>
      </c>
    </row>
    <row r="6319" customFormat="false" ht="15.75" hidden="false" customHeight="true" outlineLevel="0" collapsed="false">
      <c r="A6319" s="4" t="n">
        <v>5517</v>
      </c>
      <c r="B6319" s="4" t="s">
        <v>34506</v>
      </c>
      <c r="C6319" s="4" t="s">
        <v>34507</v>
      </c>
      <c r="D6319" s="4" t="s">
        <v>34508</v>
      </c>
      <c r="E6319" s="5" t="s">
        <v>34509</v>
      </c>
      <c r="F6319" s="4" t="s">
        <v>642</v>
      </c>
      <c r="G6319" s="4" t="s">
        <v>250</v>
      </c>
      <c r="H6319" s="5" t="s">
        <v>34510</v>
      </c>
      <c r="I6319" s="4" t="s">
        <v>34511</v>
      </c>
      <c r="J6319" s="5" t="n">
        <f aca="false">LEN(K6319)</f>
        <v>17</v>
      </c>
      <c r="K6319" s="6" t="s">
        <v>34512</v>
      </c>
      <c r="L6319" s="4" t="s">
        <v>78</v>
      </c>
      <c r="M6319" s="4" t="s">
        <v>1216</v>
      </c>
    </row>
    <row r="6320" customFormat="false" ht="15.75" hidden="false" customHeight="true" outlineLevel="0" collapsed="false">
      <c r="A6320" s="4" t="n">
        <v>5522</v>
      </c>
      <c r="B6320" s="4" t="s">
        <v>34513</v>
      </c>
      <c r="C6320" s="4" t="s">
        <v>34514</v>
      </c>
      <c r="D6320" s="4" t="s">
        <v>34515</v>
      </c>
      <c r="E6320" s="5" t="s">
        <v>641</v>
      </c>
      <c r="F6320" s="4" t="s">
        <v>642</v>
      </c>
      <c r="G6320" s="4" t="s">
        <v>250</v>
      </c>
      <c r="H6320" s="5" t="s">
        <v>34516</v>
      </c>
      <c r="I6320" s="7" t="s">
        <v>34517</v>
      </c>
      <c r="J6320" s="5" t="n">
        <f aca="false">LEN(K6320)</f>
        <v>17</v>
      </c>
      <c r="K6320" s="6" t="s">
        <v>34518</v>
      </c>
      <c r="L6320" s="4" t="s">
        <v>31</v>
      </c>
      <c r="M6320" s="4" t="s">
        <v>5272</v>
      </c>
    </row>
    <row r="6321" customFormat="false" ht="15.75" hidden="false" customHeight="true" outlineLevel="0" collapsed="false">
      <c r="A6321" s="4" t="n">
        <v>5534</v>
      </c>
      <c r="B6321" s="4" t="s">
        <v>34519</v>
      </c>
      <c r="C6321" s="4" t="s">
        <v>34520</v>
      </c>
      <c r="D6321" s="4" t="s">
        <v>34521</v>
      </c>
      <c r="E6321" s="5" t="s">
        <v>34522</v>
      </c>
      <c r="F6321" s="4" t="s">
        <v>34523</v>
      </c>
      <c r="G6321" s="4" t="s">
        <v>250</v>
      </c>
      <c r="H6321" s="5" t="s">
        <v>34524</v>
      </c>
      <c r="I6321" s="7" t="s">
        <v>34525</v>
      </c>
      <c r="J6321" s="5" t="n">
        <f aca="false">LEN(K6321)</f>
        <v>17</v>
      </c>
      <c r="K6321" s="6" t="s">
        <v>34526</v>
      </c>
      <c r="L6321" s="4" t="s">
        <v>31</v>
      </c>
      <c r="M6321" s="4" t="s">
        <v>819</v>
      </c>
    </row>
    <row r="6322" customFormat="false" ht="15.75" hidden="false" customHeight="true" outlineLevel="0" collapsed="false">
      <c r="A6322" s="4" t="n">
        <v>5535</v>
      </c>
      <c r="B6322" s="4" t="s">
        <v>34527</v>
      </c>
      <c r="C6322" s="4" t="s">
        <v>34528</v>
      </c>
      <c r="D6322" s="4" t="s">
        <v>34529</v>
      </c>
      <c r="E6322" s="5" t="s">
        <v>11675</v>
      </c>
      <c r="F6322" s="4" t="s">
        <v>11676</v>
      </c>
      <c r="G6322" s="4" t="s">
        <v>250</v>
      </c>
      <c r="H6322" s="5" t="s">
        <v>34530</v>
      </c>
      <c r="I6322" s="4" t="s">
        <v>34531</v>
      </c>
      <c r="J6322" s="5" t="n">
        <f aca="false">LEN(K6322)</f>
        <v>17</v>
      </c>
      <c r="K6322" s="6" t="s">
        <v>34532</v>
      </c>
      <c r="L6322" s="4" t="s">
        <v>31</v>
      </c>
      <c r="M6322" s="4" t="s">
        <v>3895</v>
      </c>
    </row>
    <row r="6323" customFormat="false" ht="15.75" hidden="false" customHeight="true" outlineLevel="0" collapsed="false">
      <c r="A6323" s="4" t="n">
        <v>5538</v>
      </c>
      <c r="B6323" s="4" t="s">
        <v>5397</v>
      </c>
      <c r="C6323" s="4"/>
      <c r="D6323" s="4" t="s">
        <v>34533</v>
      </c>
      <c r="E6323" s="5" t="s">
        <v>11675</v>
      </c>
      <c r="F6323" s="4" t="s">
        <v>11676</v>
      </c>
      <c r="G6323" s="4" t="s">
        <v>250</v>
      </c>
      <c r="H6323" s="5" t="s">
        <v>34534</v>
      </c>
      <c r="I6323" s="4" t="s">
        <v>34535</v>
      </c>
      <c r="J6323" s="5" t="n">
        <f aca="false">LEN(K6323)</f>
        <v>17</v>
      </c>
      <c r="K6323" s="10" t="s">
        <v>34536</v>
      </c>
      <c r="L6323" s="4" t="s">
        <v>78</v>
      </c>
      <c r="M6323" s="4" t="s">
        <v>1216</v>
      </c>
    </row>
    <row r="6324" customFormat="false" ht="15.75" hidden="false" customHeight="true" outlineLevel="0" collapsed="false">
      <c r="A6324" s="4" t="n">
        <v>5549</v>
      </c>
      <c r="B6324" s="4" t="s">
        <v>34537</v>
      </c>
      <c r="C6324" s="4"/>
      <c r="D6324" s="4" t="s">
        <v>34538</v>
      </c>
      <c r="E6324" s="5" t="s">
        <v>34539</v>
      </c>
      <c r="F6324" s="4" t="s">
        <v>34540</v>
      </c>
      <c r="G6324" s="4" t="s">
        <v>250</v>
      </c>
      <c r="H6324" s="5" t="s">
        <v>34541</v>
      </c>
      <c r="I6324" s="7" t="s">
        <v>34542</v>
      </c>
      <c r="J6324" s="5" t="n">
        <f aca="false">LEN(K6324)</f>
        <v>17</v>
      </c>
      <c r="K6324" s="6" t="s">
        <v>34543</v>
      </c>
      <c r="L6324" s="4" t="s">
        <v>31</v>
      </c>
      <c r="M6324" s="4" t="s">
        <v>577</v>
      </c>
    </row>
    <row r="6325" customFormat="false" ht="15.75" hidden="false" customHeight="true" outlineLevel="0" collapsed="false">
      <c r="A6325" s="4" t="n">
        <v>5559</v>
      </c>
      <c r="B6325" s="4" t="s">
        <v>34544</v>
      </c>
      <c r="C6325" s="4" t="s">
        <v>34545</v>
      </c>
      <c r="D6325" s="4" t="s">
        <v>34546</v>
      </c>
      <c r="E6325" s="5" t="s">
        <v>4195</v>
      </c>
      <c r="F6325" s="4" t="s">
        <v>4196</v>
      </c>
      <c r="G6325" s="4" t="s">
        <v>250</v>
      </c>
      <c r="H6325" s="5" t="s">
        <v>34547</v>
      </c>
      <c r="I6325" s="4" t="s">
        <v>34548</v>
      </c>
      <c r="J6325" s="5" t="n">
        <f aca="false">LEN(K6325)</f>
        <v>17</v>
      </c>
      <c r="K6325" s="6" t="s">
        <v>34549</v>
      </c>
      <c r="L6325" s="4" t="s">
        <v>31</v>
      </c>
      <c r="M6325" s="4" t="s">
        <v>368</v>
      </c>
    </row>
    <row r="6326" customFormat="false" ht="15.75" hidden="false" customHeight="true" outlineLevel="0" collapsed="false">
      <c r="A6326" s="4" t="n">
        <v>5560</v>
      </c>
      <c r="B6326" s="4" t="s">
        <v>34550</v>
      </c>
      <c r="C6326" s="4" t="s">
        <v>34551</v>
      </c>
      <c r="D6326" s="4" t="s">
        <v>34552</v>
      </c>
      <c r="E6326" s="5" t="s">
        <v>4195</v>
      </c>
      <c r="F6326" s="4" t="s">
        <v>4196</v>
      </c>
      <c r="G6326" s="4" t="s">
        <v>250</v>
      </c>
      <c r="H6326" s="5" t="s">
        <v>34553</v>
      </c>
      <c r="I6326" s="7" t="s">
        <v>34548</v>
      </c>
      <c r="J6326" s="5" t="n">
        <f aca="false">LEN(K6326)</f>
        <v>17</v>
      </c>
      <c r="K6326" s="6" t="s">
        <v>34549</v>
      </c>
      <c r="L6326" s="4" t="s">
        <v>78</v>
      </c>
      <c r="M6326" s="4" t="s">
        <v>368</v>
      </c>
    </row>
    <row r="6327" customFormat="false" ht="15.75" hidden="false" customHeight="true" outlineLevel="0" collapsed="false">
      <c r="A6327" s="4" t="n">
        <v>5576</v>
      </c>
      <c r="B6327" s="4" t="s">
        <v>25198</v>
      </c>
      <c r="C6327" s="4" t="s">
        <v>34554</v>
      </c>
      <c r="D6327" s="4" t="s">
        <v>34555</v>
      </c>
      <c r="E6327" s="5" t="s">
        <v>9606</v>
      </c>
      <c r="F6327" s="4" t="s">
        <v>9607</v>
      </c>
      <c r="G6327" s="4" t="s">
        <v>250</v>
      </c>
      <c r="H6327" s="5" t="s">
        <v>34556</v>
      </c>
      <c r="I6327" s="4" t="s">
        <v>29534</v>
      </c>
      <c r="J6327" s="5" t="n">
        <f aca="false">LEN(K6327)</f>
        <v>17</v>
      </c>
      <c r="K6327" s="6" t="s">
        <v>34557</v>
      </c>
      <c r="L6327" s="4" t="s">
        <v>78</v>
      </c>
      <c r="M6327" s="4" t="s">
        <v>1988</v>
      </c>
    </row>
    <row r="6328" customFormat="false" ht="15.75" hidden="false" customHeight="true" outlineLevel="0" collapsed="false">
      <c r="A6328" s="4" t="n">
        <v>5596</v>
      </c>
      <c r="B6328" s="4" t="s">
        <v>34558</v>
      </c>
      <c r="C6328" s="4" t="s">
        <v>34559</v>
      </c>
      <c r="D6328" s="4" t="s">
        <v>34560</v>
      </c>
      <c r="E6328" s="5" t="s">
        <v>34561</v>
      </c>
      <c r="F6328" s="4" t="s">
        <v>34562</v>
      </c>
      <c r="G6328" s="4" t="s">
        <v>250</v>
      </c>
      <c r="H6328" s="5" t="s">
        <v>34563</v>
      </c>
      <c r="I6328" s="4" t="s">
        <v>34564</v>
      </c>
      <c r="J6328" s="5" t="n">
        <f aca="false">LEN(K6328)</f>
        <v>17</v>
      </c>
      <c r="K6328" s="6" t="s">
        <v>34565</v>
      </c>
      <c r="L6328" s="4" t="s">
        <v>66</v>
      </c>
      <c r="M6328" s="4" t="s">
        <v>929</v>
      </c>
    </row>
    <row r="6329" customFormat="false" ht="15.75" hidden="false" customHeight="true" outlineLevel="0" collapsed="false">
      <c r="A6329" s="4" t="n">
        <v>5611</v>
      </c>
      <c r="B6329" s="4" t="s">
        <v>34566</v>
      </c>
      <c r="C6329" s="4"/>
      <c r="D6329" s="4" t="s">
        <v>34567</v>
      </c>
      <c r="E6329" s="5" t="s">
        <v>29550</v>
      </c>
      <c r="F6329" s="4" t="s">
        <v>29551</v>
      </c>
      <c r="G6329" s="4" t="s">
        <v>573</v>
      </c>
      <c r="H6329" s="5" t="s">
        <v>34568</v>
      </c>
      <c r="I6329" s="7" t="s">
        <v>29553</v>
      </c>
      <c r="J6329" s="5" t="n">
        <f aca="false">LEN(K6329)</f>
        <v>17</v>
      </c>
      <c r="K6329" s="6" t="s">
        <v>34569</v>
      </c>
      <c r="L6329" s="4" t="s">
        <v>78</v>
      </c>
      <c r="M6329" s="4" t="s">
        <v>924</v>
      </c>
    </row>
    <row r="6330" customFormat="false" ht="15.75" hidden="false" customHeight="true" outlineLevel="0" collapsed="false">
      <c r="A6330" s="4" t="n">
        <v>5614</v>
      </c>
      <c r="B6330" s="4" t="s">
        <v>34570</v>
      </c>
      <c r="C6330" s="4" t="s">
        <v>34571</v>
      </c>
      <c r="D6330" s="4" t="s">
        <v>34572</v>
      </c>
      <c r="E6330" s="5" t="s">
        <v>34573</v>
      </c>
      <c r="F6330" s="4" t="s">
        <v>34574</v>
      </c>
      <c r="G6330" s="4" t="s">
        <v>573</v>
      </c>
      <c r="H6330" s="5" t="s">
        <v>34575</v>
      </c>
      <c r="I6330" s="4" t="s">
        <v>34576</v>
      </c>
      <c r="J6330" s="5" t="n">
        <f aca="false">LEN(K6330)</f>
        <v>17</v>
      </c>
      <c r="K6330" s="6" t="s">
        <v>34577</v>
      </c>
      <c r="L6330" s="4" t="s">
        <v>78</v>
      </c>
      <c r="M6330" s="4" t="s">
        <v>32</v>
      </c>
    </row>
    <row r="6331" customFormat="false" ht="15.75" hidden="false" customHeight="true" outlineLevel="0" collapsed="false">
      <c r="A6331" s="4" t="n">
        <v>5623</v>
      </c>
      <c r="B6331" s="4" t="s">
        <v>34578</v>
      </c>
      <c r="C6331" s="4"/>
      <c r="D6331" s="4" t="s">
        <v>34579</v>
      </c>
      <c r="E6331" s="5" t="s">
        <v>34580</v>
      </c>
      <c r="F6331" s="4" t="s">
        <v>34581</v>
      </c>
      <c r="G6331" s="4" t="s">
        <v>573</v>
      </c>
      <c r="H6331" s="5" t="s">
        <v>34582</v>
      </c>
      <c r="I6331" s="7" t="s">
        <v>34583</v>
      </c>
      <c r="J6331" s="5" t="n">
        <f aca="false">LEN(K6331)</f>
        <v>17</v>
      </c>
      <c r="K6331" s="6" t="str">
        <f aca="false">LOWER(SUBSTITUTE(SUBSTITUTE(SUBSTITUTE(SUBSTITUTE(SUBSTITUTE(SUBSTITUTE(SUBSTITUTE(B6331,"S.L.",""),"SL",""),"S.A.",""),"SA","")," ",""),".",""),",",""))&amp;".com"</f>
        <v>huertantazita.com</v>
      </c>
      <c r="L6331" s="4" t="s">
        <v>66</v>
      </c>
      <c r="M6331" s="4" t="s">
        <v>32</v>
      </c>
    </row>
    <row r="6332" customFormat="false" ht="15.75" hidden="false" customHeight="true" outlineLevel="0" collapsed="false">
      <c r="A6332" s="4" t="n">
        <v>5647</v>
      </c>
      <c r="B6332" s="4" t="s">
        <v>34584</v>
      </c>
      <c r="C6332" s="4"/>
      <c r="D6332" s="4" t="s">
        <v>34585</v>
      </c>
      <c r="E6332" s="5" t="s">
        <v>21105</v>
      </c>
      <c r="F6332" s="4" t="s">
        <v>14487</v>
      </c>
      <c r="G6332" s="4" t="s">
        <v>573</v>
      </c>
      <c r="H6332" s="5" t="s">
        <v>34586</v>
      </c>
      <c r="I6332" s="7" t="s">
        <v>34587</v>
      </c>
      <c r="J6332" s="5" t="n">
        <f aca="false">LEN(K6332)</f>
        <v>17</v>
      </c>
      <c r="K6332" s="6" t="s">
        <v>34588</v>
      </c>
      <c r="L6332" s="4" t="s">
        <v>57</v>
      </c>
      <c r="M6332" s="4" t="s">
        <v>877</v>
      </c>
    </row>
    <row r="6333" customFormat="false" ht="15.75" hidden="false" customHeight="true" outlineLevel="0" collapsed="false">
      <c r="A6333" s="4" t="n">
        <v>5651</v>
      </c>
      <c r="B6333" s="4" t="s">
        <v>34589</v>
      </c>
      <c r="C6333" s="4" t="s">
        <v>34590</v>
      </c>
      <c r="D6333" s="4" t="s">
        <v>34591</v>
      </c>
      <c r="E6333" s="5" t="s">
        <v>6322</v>
      </c>
      <c r="F6333" s="4" t="s">
        <v>6323</v>
      </c>
      <c r="G6333" s="4" t="s">
        <v>573</v>
      </c>
      <c r="H6333" s="5" t="s">
        <v>34592</v>
      </c>
      <c r="I6333" s="4" t="s">
        <v>34593</v>
      </c>
      <c r="J6333" s="5" t="n">
        <f aca="false">LEN(K6333)</f>
        <v>17</v>
      </c>
      <c r="K6333" s="6" t="s">
        <v>32064</v>
      </c>
      <c r="L6333" s="4" t="s">
        <v>21</v>
      </c>
      <c r="M6333" s="4" t="s">
        <v>7920</v>
      </c>
    </row>
    <row r="6334" customFormat="false" ht="15.75" hidden="false" customHeight="true" outlineLevel="0" collapsed="false">
      <c r="A6334" s="4" t="n">
        <v>5659</v>
      </c>
      <c r="B6334" s="4" t="s">
        <v>34594</v>
      </c>
      <c r="C6334" s="4" t="s">
        <v>34595</v>
      </c>
      <c r="D6334" s="4" t="s">
        <v>34596</v>
      </c>
      <c r="E6334" s="5" t="s">
        <v>14501</v>
      </c>
      <c r="F6334" s="4" t="s">
        <v>5028</v>
      </c>
      <c r="G6334" s="4" t="s">
        <v>573</v>
      </c>
      <c r="H6334" s="5" t="s">
        <v>34597</v>
      </c>
      <c r="I6334" s="4" t="s">
        <v>34598</v>
      </c>
      <c r="J6334" s="5" t="n">
        <f aca="false">LEN(K6334)</f>
        <v>17</v>
      </c>
      <c r="K6334" s="6" t="s">
        <v>34599</v>
      </c>
      <c r="L6334" s="4" t="s">
        <v>21</v>
      </c>
      <c r="M6334" s="4" t="s">
        <v>34600</v>
      </c>
    </row>
    <row r="6335" customFormat="false" ht="15.75" hidden="false" customHeight="true" outlineLevel="0" collapsed="false">
      <c r="A6335" s="4" t="n">
        <v>5667</v>
      </c>
      <c r="B6335" s="4" t="s">
        <v>34601</v>
      </c>
      <c r="C6335" s="4"/>
      <c r="D6335" s="4" t="s">
        <v>34602</v>
      </c>
      <c r="E6335" s="5" t="s">
        <v>11725</v>
      </c>
      <c r="F6335" s="4" t="s">
        <v>572</v>
      </c>
      <c r="G6335" s="4" t="s">
        <v>573</v>
      </c>
      <c r="H6335" s="5" t="s">
        <v>34603</v>
      </c>
      <c r="I6335" s="4" t="s">
        <v>32643</v>
      </c>
      <c r="J6335" s="5" t="n">
        <f aca="false">LEN(K6335)</f>
        <v>17</v>
      </c>
      <c r="K6335" s="6" t="s">
        <v>32145</v>
      </c>
      <c r="L6335" s="4" t="s">
        <v>57</v>
      </c>
      <c r="M6335" s="4" t="s">
        <v>502</v>
      </c>
    </row>
    <row r="6336" customFormat="false" ht="15.75" hidden="false" customHeight="true" outlineLevel="0" collapsed="false">
      <c r="A6336" s="4" t="n">
        <v>5679</v>
      </c>
      <c r="B6336" s="4" t="s">
        <v>34604</v>
      </c>
      <c r="C6336" s="4"/>
      <c r="D6336" s="4" t="s">
        <v>34605</v>
      </c>
      <c r="E6336" s="5" t="s">
        <v>14493</v>
      </c>
      <c r="F6336" s="4" t="s">
        <v>14494</v>
      </c>
      <c r="G6336" s="4" t="s">
        <v>573</v>
      </c>
      <c r="H6336" s="5" t="s">
        <v>34606</v>
      </c>
      <c r="I6336" s="4" t="s">
        <v>34607</v>
      </c>
      <c r="J6336" s="5" t="n">
        <f aca="false">LEN(K6336)</f>
        <v>17</v>
      </c>
      <c r="K6336" s="6" t="str">
        <f aca="false">LOWER(SUBSTITUTE(SUBSTITUTE(SUBSTITUTE(SUBSTITUTE(SUBSTITUTE(SUBSTITUTE(SUBSTITUTE(B6336,"S.L.",""),"SL",""),"S.A.",""),"SA","")," ",""),".",""),",",""))&amp;".com"</f>
        <v>hotellarábida.com</v>
      </c>
      <c r="L6336" s="4" t="s">
        <v>21</v>
      </c>
      <c r="M6336" s="4" t="s">
        <v>459</v>
      </c>
    </row>
    <row r="6337" customFormat="false" ht="15.75" hidden="false" customHeight="true" outlineLevel="0" collapsed="false">
      <c r="A6337" s="4" t="n">
        <v>5686</v>
      </c>
      <c r="B6337" s="4" t="s">
        <v>34608</v>
      </c>
      <c r="C6337" s="4"/>
      <c r="D6337" s="4" t="s">
        <v>34609</v>
      </c>
      <c r="E6337" s="5" t="s">
        <v>14486</v>
      </c>
      <c r="F6337" s="4" t="s">
        <v>14487</v>
      </c>
      <c r="G6337" s="4" t="s">
        <v>573</v>
      </c>
      <c r="H6337" s="5" t="s">
        <v>34610</v>
      </c>
      <c r="I6337" s="4" t="s">
        <v>34611</v>
      </c>
      <c r="J6337" s="5" t="n">
        <f aca="false">LEN(K6337)</f>
        <v>17</v>
      </c>
      <c r="K6337" s="6" t="s">
        <v>34612</v>
      </c>
      <c r="L6337" s="4" t="s">
        <v>21</v>
      </c>
      <c r="M6337" s="4" t="s">
        <v>16377</v>
      </c>
    </row>
    <row r="6338" customFormat="false" ht="15.75" hidden="false" customHeight="true" outlineLevel="0" collapsed="false">
      <c r="A6338" s="4" t="n">
        <v>5690</v>
      </c>
      <c r="B6338" s="4" t="s">
        <v>34613</v>
      </c>
      <c r="C6338" s="4"/>
      <c r="D6338" s="4" t="s">
        <v>34614</v>
      </c>
      <c r="E6338" s="5" t="s">
        <v>683</v>
      </c>
      <c r="F6338" s="4" t="s">
        <v>684</v>
      </c>
      <c r="G6338" s="4" t="s">
        <v>573</v>
      </c>
      <c r="H6338" s="5" t="s">
        <v>34615</v>
      </c>
      <c r="I6338" s="4" t="s">
        <v>34616</v>
      </c>
      <c r="J6338" s="5" t="n">
        <f aca="false">LEN(K6338)</f>
        <v>17</v>
      </c>
      <c r="K6338" s="6" t="s">
        <v>32879</v>
      </c>
      <c r="L6338" s="4" t="s">
        <v>31</v>
      </c>
      <c r="M6338" s="4" t="s">
        <v>1793</v>
      </c>
    </row>
    <row r="6339" customFormat="false" ht="15.75" hidden="false" customHeight="true" outlineLevel="0" collapsed="false">
      <c r="A6339" s="4" t="n">
        <v>11149</v>
      </c>
      <c r="B6339" s="4" t="s">
        <v>34617</v>
      </c>
      <c r="C6339" s="4"/>
      <c r="D6339" s="4" t="s">
        <v>34618</v>
      </c>
      <c r="E6339" s="5" t="s">
        <v>2267</v>
      </c>
      <c r="F6339" s="4" t="s">
        <v>2268</v>
      </c>
      <c r="G6339" s="4" t="s">
        <v>27</v>
      </c>
      <c r="H6339" s="5" t="s">
        <v>34619</v>
      </c>
      <c r="I6339" s="4" t="s">
        <v>34620</v>
      </c>
      <c r="J6339" s="5" t="n">
        <f aca="false">LEN(K6339)</f>
        <v>17</v>
      </c>
      <c r="K6339" s="6" t="s">
        <v>34621</v>
      </c>
      <c r="L6339" s="4" t="s">
        <v>57</v>
      </c>
      <c r="M6339" s="4" t="s">
        <v>317</v>
      </c>
    </row>
    <row r="6340" customFormat="false" ht="15.75" hidden="false" customHeight="true" outlineLevel="0" collapsed="false">
      <c r="A6340" s="4" t="n">
        <v>5692</v>
      </c>
      <c r="B6340" s="4" t="s">
        <v>34622</v>
      </c>
      <c r="C6340" s="4"/>
      <c r="D6340" s="4" t="s">
        <v>34623</v>
      </c>
      <c r="E6340" s="5" t="s">
        <v>21157</v>
      </c>
      <c r="F6340" s="4" t="s">
        <v>21158</v>
      </c>
      <c r="G6340" s="4" t="s">
        <v>18</v>
      </c>
      <c r="H6340" s="5" t="s">
        <v>34624</v>
      </c>
      <c r="I6340" s="4" t="s">
        <v>34625</v>
      </c>
      <c r="J6340" s="5" t="n">
        <f aca="false">LEN(K6340)</f>
        <v>17</v>
      </c>
      <c r="K6340" s="6" t="s">
        <v>34626</v>
      </c>
      <c r="L6340" s="4" t="s">
        <v>21</v>
      </c>
      <c r="M6340" s="4" t="s">
        <v>1208</v>
      </c>
    </row>
    <row r="6341" customFormat="false" ht="15.75" hidden="false" customHeight="true" outlineLevel="0" collapsed="false">
      <c r="A6341" s="4" t="n">
        <v>5742</v>
      </c>
      <c r="B6341" s="4" t="s">
        <v>34627</v>
      </c>
      <c r="C6341" s="4"/>
      <c r="D6341" s="4" t="s">
        <v>34628</v>
      </c>
      <c r="E6341" s="5" t="s">
        <v>61</v>
      </c>
      <c r="F6341" s="4" t="s">
        <v>62</v>
      </c>
      <c r="G6341" s="4" t="s">
        <v>18</v>
      </c>
      <c r="H6341" s="5" t="s">
        <v>34629</v>
      </c>
      <c r="I6341" s="7" t="s">
        <v>34630</v>
      </c>
      <c r="J6341" s="5" t="n">
        <f aca="false">LEN(K6341)</f>
        <v>17</v>
      </c>
      <c r="K6341" s="6" t="s">
        <v>34631</v>
      </c>
      <c r="L6341" s="4" t="s">
        <v>57</v>
      </c>
      <c r="M6341" s="4" t="s">
        <v>317</v>
      </c>
    </row>
    <row r="6342" customFormat="false" ht="15.75" hidden="false" customHeight="true" outlineLevel="0" collapsed="false">
      <c r="A6342" s="4" t="n">
        <v>5751</v>
      </c>
      <c r="B6342" s="4" t="s">
        <v>34632</v>
      </c>
      <c r="C6342" s="4"/>
      <c r="D6342" s="4" t="s">
        <v>34633</v>
      </c>
      <c r="E6342" s="5" t="s">
        <v>17620</v>
      </c>
      <c r="F6342" s="4" t="s">
        <v>17621</v>
      </c>
      <c r="G6342" s="4" t="s">
        <v>18</v>
      </c>
      <c r="H6342" s="5" t="s">
        <v>34634</v>
      </c>
      <c r="I6342" s="7" t="s">
        <v>34635</v>
      </c>
      <c r="J6342" s="5" t="n">
        <f aca="false">LEN(K6342)</f>
        <v>17</v>
      </c>
      <c r="K6342" s="6" t="s">
        <v>34636</v>
      </c>
      <c r="L6342" s="4" t="s">
        <v>31</v>
      </c>
      <c r="M6342" s="4" t="s">
        <v>5967</v>
      </c>
    </row>
    <row r="6343" customFormat="false" ht="15.75" hidden="false" customHeight="true" outlineLevel="0" collapsed="false">
      <c r="A6343" s="4" t="n">
        <v>5756</v>
      </c>
      <c r="B6343" s="4" t="s">
        <v>34637</v>
      </c>
      <c r="C6343" s="4"/>
      <c r="D6343" s="4" t="s">
        <v>34638</v>
      </c>
      <c r="E6343" s="5" t="s">
        <v>6329</v>
      </c>
      <c r="F6343" s="4" t="s">
        <v>17621</v>
      </c>
      <c r="G6343" s="4" t="s">
        <v>18</v>
      </c>
      <c r="H6343" s="5" t="s">
        <v>34639</v>
      </c>
      <c r="I6343" s="7" t="s">
        <v>34640</v>
      </c>
      <c r="J6343" s="5" t="n">
        <f aca="false">LEN(K6343)</f>
        <v>17</v>
      </c>
      <c r="K6343" s="5" t="s">
        <v>34641</v>
      </c>
      <c r="L6343" s="4" t="s">
        <v>21</v>
      </c>
      <c r="M6343" s="4" t="s">
        <v>294</v>
      </c>
    </row>
    <row r="6344" customFormat="false" ht="15.75" hidden="false" customHeight="true" outlineLevel="0" collapsed="false">
      <c r="A6344" s="4" t="n">
        <v>5770</v>
      </c>
      <c r="B6344" s="4" t="s">
        <v>34642</v>
      </c>
      <c r="C6344" s="4"/>
      <c r="D6344" s="4" t="s">
        <v>34643</v>
      </c>
      <c r="E6344" s="5" t="s">
        <v>17637</v>
      </c>
      <c r="F6344" s="4" t="s">
        <v>62</v>
      </c>
      <c r="G6344" s="4" t="s">
        <v>18</v>
      </c>
      <c r="H6344" s="5" t="s">
        <v>34644</v>
      </c>
      <c r="I6344" s="4" t="s">
        <v>34645</v>
      </c>
      <c r="J6344" s="5" t="n">
        <f aca="false">LEN(K6344)</f>
        <v>17</v>
      </c>
      <c r="K6344" s="6" t="str">
        <f aca="false">LOWER(SUBSTITUTE(SUBSTITUTE(SUBSTITUTE(SUBSTITUTE(SUBSTITUTE(SUBSTITUTE(SUBSTITUTE(B6344,"S.L.",""),"SL",""),"S.A.",""),"SA","")," ",""),".",""),",",""))&amp;".com"</f>
        <v>vavelaregroup.com</v>
      </c>
      <c r="L6344" s="4" t="s">
        <v>57</v>
      </c>
      <c r="M6344" s="4" t="s">
        <v>31</v>
      </c>
    </row>
    <row r="6345" customFormat="false" ht="15.75" hidden="false" customHeight="true" outlineLevel="0" collapsed="false">
      <c r="A6345" s="4" t="n">
        <v>5772</v>
      </c>
      <c r="B6345" s="4" t="s">
        <v>34646</v>
      </c>
      <c r="C6345" s="4"/>
      <c r="D6345" s="4" t="s">
        <v>34647</v>
      </c>
      <c r="E6345" s="5" t="s">
        <v>1523</v>
      </c>
      <c r="F6345" s="4" t="s">
        <v>62</v>
      </c>
      <c r="G6345" s="4" t="s">
        <v>18</v>
      </c>
      <c r="H6345" s="5" t="s">
        <v>34648</v>
      </c>
      <c r="I6345" s="4" t="s">
        <v>34649</v>
      </c>
      <c r="J6345" s="5" t="n">
        <f aca="false">LEN(K6345)</f>
        <v>17</v>
      </c>
      <c r="K6345" s="6" t="s">
        <v>32145</v>
      </c>
      <c r="L6345" s="4" t="s">
        <v>31</v>
      </c>
      <c r="M6345" s="4" t="s">
        <v>591</v>
      </c>
    </row>
    <row r="6346" customFormat="false" ht="15.75" hidden="false" customHeight="true" outlineLevel="0" collapsed="false">
      <c r="A6346" s="4" t="n">
        <v>5782</v>
      </c>
      <c r="B6346" s="4" t="s">
        <v>34650</v>
      </c>
      <c r="C6346" s="4"/>
      <c r="D6346" s="4" t="s">
        <v>34651</v>
      </c>
      <c r="E6346" s="5" t="s">
        <v>14524</v>
      </c>
      <c r="F6346" s="4" t="s">
        <v>14525</v>
      </c>
      <c r="G6346" s="4" t="s">
        <v>18</v>
      </c>
      <c r="H6346" s="5" t="s">
        <v>34652</v>
      </c>
      <c r="I6346" s="4" t="s">
        <v>34653</v>
      </c>
      <c r="J6346" s="5" t="n">
        <f aca="false">LEN(K6346)</f>
        <v>17</v>
      </c>
      <c r="K6346" s="6" t="str">
        <f aca="false">LOWER(SUBSTITUTE(SUBSTITUTE(SUBSTITUTE(SUBSTITUTE(SUBSTITUTE(SUBSTITUTE(SUBSTITUTE(B6346,"S.L.",""),"SL",""),"S.A.",""),"SA","")," ",""),".",""),",",""))&amp;".com"</f>
        <v>hoteldelárbol.com</v>
      </c>
      <c r="L6346" s="4" t="s">
        <v>57</v>
      </c>
      <c r="M6346" s="4" t="s">
        <v>1016</v>
      </c>
    </row>
    <row r="6347" customFormat="false" ht="15.75" hidden="false" customHeight="true" outlineLevel="0" collapsed="false">
      <c r="A6347" s="4" t="n">
        <v>5803</v>
      </c>
      <c r="B6347" s="4" t="s">
        <v>34654</v>
      </c>
      <c r="C6347" s="4"/>
      <c r="D6347" s="4" t="s">
        <v>34655</v>
      </c>
      <c r="E6347" s="5" t="s">
        <v>19234</v>
      </c>
      <c r="F6347" s="4" t="s">
        <v>19235</v>
      </c>
      <c r="G6347" s="4" t="s">
        <v>18</v>
      </c>
      <c r="H6347" s="5" t="s">
        <v>34656</v>
      </c>
      <c r="I6347" s="4" t="s">
        <v>34657</v>
      </c>
      <c r="J6347" s="5" t="n">
        <f aca="false">LEN(K6347)</f>
        <v>17</v>
      </c>
      <c r="K6347" s="6" t="s">
        <v>34658</v>
      </c>
      <c r="L6347" s="4" t="s">
        <v>21</v>
      </c>
      <c r="M6347" s="4" t="s">
        <v>368</v>
      </c>
    </row>
    <row r="6348" customFormat="false" ht="15.75" hidden="false" customHeight="true" outlineLevel="0" collapsed="false">
      <c r="A6348" s="4" t="n">
        <v>5830</v>
      </c>
      <c r="B6348" s="4" t="s">
        <v>34659</v>
      </c>
      <c r="C6348" s="4"/>
      <c r="D6348" s="4" t="s">
        <v>34660</v>
      </c>
      <c r="E6348" s="5" t="s">
        <v>34661</v>
      </c>
      <c r="F6348" s="4" t="s">
        <v>34662</v>
      </c>
      <c r="G6348" s="4" t="s">
        <v>18</v>
      </c>
      <c r="H6348" s="5" t="s">
        <v>34663</v>
      </c>
      <c r="I6348" s="4" t="s">
        <v>34664</v>
      </c>
      <c r="J6348" s="5" t="n">
        <f aca="false">LEN(K6348)</f>
        <v>17</v>
      </c>
      <c r="K6348" s="6" t="s">
        <v>34665</v>
      </c>
      <c r="L6348" s="4" t="s">
        <v>57</v>
      </c>
      <c r="M6348" s="4" t="s">
        <v>1016</v>
      </c>
    </row>
    <row r="6349" customFormat="false" ht="15.75" hidden="false" customHeight="true" outlineLevel="0" collapsed="false">
      <c r="A6349" s="4" t="n">
        <v>5837</v>
      </c>
      <c r="B6349" s="4" t="s">
        <v>34666</v>
      </c>
      <c r="C6349" s="4"/>
      <c r="D6349" s="4" t="s">
        <v>34667</v>
      </c>
      <c r="E6349" s="5" t="s">
        <v>113</v>
      </c>
      <c r="F6349" s="4" t="s">
        <v>114</v>
      </c>
      <c r="G6349" s="4" t="s">
        <v>18</v>
      </c>
      <c r="H6349" s="5" t="s">
        <v>34668</v>
      </c>
      <c r="I6349" s="7" t="s">
        <v>34669</v>
      </c>
      <c r="J6349" s="5" t="n">
        <f aca="false">LEN(K6349)</f>
        <v>17</v>
      </c>
      <c r="K6349" s="6" t="s">
        <v>34670</v>
      </c>
      <c r="L6349" s="4" t="s">
        <v>1970</v>
      </c>
      <c r="M6349" s="4" t="s">
        <v>31</v>
      </c>
    </row>
    <row r="6350" customFormat="false" ht="15.75" hidden="false" customHeight="true" outlineLevel="0" collapsed="false">
      <c r="A6350" s="4" t="n">
        <v>5836</v>
      </c>
      <c r="B6350" s="4" t="s">
        <v>34671</v>
      </c>
      <c r="C6350" s="4"/>
      <c r="D6350" s="4" t="s">
        <v>34672</v>
      </c>
      <c r="E6350" s="5" t="s">
        <v>113</v>
      </c>
      <c r="F6350" s="4" t="s">
        <v>114</v>
      </c>
      <c r="G6350" s="4" t="s">
        <v>18</v>
      </c>
      <c r="H6350" s="5" t="s">
        <v>34668</v>
      </c>
      <c r="I6350" s="4" t="s">
        <v>34669</v>
      </c>
      <c r="J6350" s="5" t="n">
        <f aca="false">LEN(K6350)</f>
        <v>17</v>
      </c>
      <c r="K6350" s="6" t="s">
        <v>34670</v>
      </c>
      <c r="L6350" s="4" t="s">
        <v>31</v>
      </c>
      <c r="M6350" s="4" t="s">
        <v>4289</v>
      </c>
    </row>
    <row r="6351" customFormat="false" ht="15.75" hidden="false" customHeight="true" outlineLevel="0" collapsed="false">
      <c r="A6351" s="4" t="n">
        <v>5852</v>
      </c>
      <c r="B6351" s="4" t="s">
        <v>34673</v>
      </c>
      <c r="C6351" s="4"/>
      <c r="D6351" s="4" t="s">
        <v>34674</v>
      </c>
      <c r="E6351" s="5" t="s">
        <v>113</v>
      </c>
      <c r="F6351" s="4" t="s">
        <v>114</v>
      </c>
      <c r="G6351" s="4" t="s">
        <v>18</v>
      </c>
      <c r="H6351" s="5" t="s">
        <v>34675</v>
      </c>
      <c r="I6351" s="7" t="s">
        <v>34676</v>
      </c>
      <c r="J6351" s="5" t="n">
        <f aca="false">LEN(K6351)</f>
        <v>17</v>
      </c>
      <c r="K6351" s="6" t="s">
        <v>34677</v>
      </c>
      <c r="L6351" s="4" t="s">
        <v>1970</v>
      </c>
      <c r="M6351" s="4" t="s">
        <v>1120</v>
      </c>
    </row>
    <row r="6352" customFormat="false" ht="15.75" hidden="false" customHeight="true" outlineLevel="0" collapsed="false">
      <c r="A6352" s="4" t="n">
        <v>5898</v>
      </c>
      <c r="B6352" s="4" t="s">
        <v>34678</v>
      </c>
      <c r="C6352" s="4"/>
      <c r="D6352" s="4" t="s">
        <v>34679</v>
      </c>
      <c r="E6352" s="5" t="s">
        <v>2633</v>
      </c>
      <c r="F6352" s="4" t="s">
        <v>62</v>
      </c>
      <c r="G6352" s="4" t="s">
        <v>18</v>
      </c>
      <c r="H6352" s="5" t="s">
        <v>34680</v>
      </c>
      <c r="I6352" s="4" t="s">
        <v>34681</v>
      </c>
      <c r="J6352" s="5" t="n">
        <f aca="false">LEN(K6352)</f>
        <v>17</v>
      </c>
      <c r="K6352" s="10" t="s">
        <v>31837</v>
      </c>
      <c r="L6352" s="4" t="s">
        <v>21</v>
      </c>
      <c r="M6352" s="4" t="s">
        <v>9493</v>
      </c>
    </row>
    <row r="6353" customFormat="false" ht="15.75" hidden="false" customHeight="true" outlineLevel="0" collapsed="false">
      <c r="A6353" s="4" t="n">
        <v>5904</v>
      </c>
      <c r="B6353" s="4" t="s">
        <v>34682</v>
      </c>
      <c r="C6353" s="4"/>
      <c r="D6353" s="4" t="s">
        <v>34683</v>
      </c>
      <c r="E6353" s="5" t="s">
        <v>6359</v>
      </c>
      <c r="F6353" s="4" t="s">
        <v>62</v>
      </c>
      <c r="G6353" s="4" t="s">
        <v>18</v>
      </c>
      <c r="H6353" s="5" t="s">
        <v>34684</v>
      </c>
      <c r="I6353" s="4" t="s">
        <v>34685</v>
      </c>
      <c r="J6353" s="5" t="n">
        <f aca="false">LEN(K6353)</f>
        <v>17</v>
      </c>
      <c r="K6353" s="6" t="s">
        <v>34686</v>
      </c>
      <c r="L6353" s="4" t="s">
        <v>31</v>
      </c>
      <c r="M6353" s="4" t="s">
        <v>31</v>
      </c>
    </row>
    <row r="6354" customFormat="false" ht="15.75" hidden="false" customHeight="true" outlineLevel="0" collapsed="false">
      <c r="A6354" s="4" t="n">
        <v>5915</v>
      </c>
      <c r="B6354" s="4" t="s">
        <v>34687</v>
      </c>
      <c r="C6354" s="4"/>
      <c r="D6354" s="4" t="s">
        <v>34688</v>
      </c>
      <c r="E6354" s="5" t="s">
        <v>776</v>
      </c>
      <c r="F6354" s="4" t="s">
        <v>62</v>
      </c>
      <c r="G6354" s="4" t="s">
        <v>18</v>
      </c>
      <c r="H6354" s="5" t="s">
        <v>34689</v>
      </c>
      <c r="I6354" s="4" t="s">
        <v>34690</v>
      </c>
      <c r="J6354" s="5" t="n">
        <f aca="false">LEN(K6354)</f>
        <v>17</v>
      </c>
      <c r="K6354" s="6" t="s">
        <v>33073</v>
      </c>
      <c r="L6354" s="4" t="s">
        <v>1970</v>
      </c>
      <c r="M6354" s="4" t="s">
        <v>4122</v>
      </c>
    </row>
    <row r="6355" customFormat="false" ht="15.75" hidden="false" customHeight="true" outlineLevel="0" collapsed="false">
      <c r="A6355" s="4" t="n">
        <v>5929</v>
      </c>
      <c r="B6355" s="4" t="s">
        <v>34691</v>
      </c>
      <c r="C6355" s="4"/>
      <c r="D6355" s="4" t="s">
        <v>34692</v>
      </c>
      <c r="E6355" s="5" t="s">
        <v>7729</v>
      </c>
      <c r="F6355" s="4" t="s">
        <v>62</v>
      </c>
      <c r="G6355" s="4" t="s">
        <v>18</v>
      </c>
      <c r="H6355" s="5" t="s">
        <v>14574</v>
      </c>
      <c r="I6355" s="4" t="s">
        <v>34693</v>
      </c>
      <c r="J6355" s="5" t="n">
        <f aca="false">LEN(K6355)</f>
        <v>17</v>
      </c>
      <c r="K6355" s="6" t="s">
        <v>34694</v>
      </c>
      <c r="L6355" s="4" t="s">
        <v>31</v>
      </c>
      <c r="M6355" s="4" t="s">
        <v>31</v>
      </c>
    </row>
    <row r="6356" customFormat="false" ht="15.75" hidden="false" customHeight="true" outlineLevel="0" collapsed="false">
      <c r="A6356" s="4" t="n">
        <v>5930</v>
      </c>
      <c r="B6356" s="4" t="s">
        <v>34695</v>
      </c>
      <c r="C6356" s="4"/>
      <c r="D6356" s="4" t="s">
        <v>34696</v>
      </c>
      <c r="E6356" s="5" t="s">
        <v>2633</v>
      </c>
      <c r="F6356" s="4" t="s">
        <v>62</v>
      </c>
      <c r="G6356" s="4" t="s">
        <v>18</v>
      </c>
      <c r="H6356" s="5" t="s">
        <v>34697</v>
      </c>
      <c r="I6356" s="4" t="s">
        <v>34698</v>
      </c>
      <c r="J6356" s="5" t="n">
        <f aca="false">LEN(K6356)</f>
        <v>17</v>
      </c>
      <c r="K6356" s="6" t="s">
        <v>32145</v>
      </c>
      <c r="L6356" s="4" t="s">
        <v>21</v>
      </c>
      <c r="M6356" s="4" t="s">
        <v>8621</v>
      </c>
    </row>
    <row r="6357" customFormat="false" ht="15.75" hidden="false" customHeight="true" outlineLevel="0" collapsed="false">
      <c r="A6357" s="4" t="n">
        <v>5947</v>
      </c>
      <c r="B6357" s="4" t="s">
        <v>34699</v>
      </c>
      <c r="C6357" s="4"/>
      <c r="D6357" s="4" t="s">
        <v>34700</v>
      </c>
      <c r="E6357" s="5" t="s">
        <v>61</v>
      </c>
      <c r="F6357" s="4" t="s">
        <v>62</v>
      </c>
      <c r="G6357" s="4" t="s">
        <v>18</v>
      </c>
      <c r="H6357" s="5" t="s">
        <v>34701</v>
      </c>
      <c r="I6357" s="4" t="s">
        <v>34702</v>
      </c>
      <c r="J6357" s="5" t="n">
        <f aca="false">LEN(K6357)</f>
        <v>17</v>
      </c>
      <c r="K6357" s="6" t="s">
        <v>34703</v>
      </c>
      <c r="L6357" s="4" t="s">
        <v>21</v>
      </c>
      <c r="M6357" s="4" t="s">
        <v>1063</v>
      </c>
    </row>
    <row r="6358" customFormat="false" ht="15.75" hidden="false" customHeight="true" outlineLevel="0" collapsed="false">
      <c r="A6358" s="4" t="n">
        <v>5981</v>
      </c>
      <c r="B6358" s="4" t="s">
        <v>34704</v>
      </c>
      <c r="C6358" s="4"/>
      <c r="D6358" s="4" t="s">
        <v>34705</v>
      </c>
      <c r="E6358" s="5" t="s">
        <v>34706</v>
      </c>
      <c r="F6358" s="4" t="s">
        <v>34707</v>
      </c>
      <c r="G6358" s="4" t="s">
        <v>154</v>
      </c>
      <c r="H6358" s="5" t="s">
        <v>34708</v>
      </c>
      <c r="I6358" s="4" t="s">
        <v>34709</v>
      </c>
      <c r="J6358" s="5" t="n">
        <f aca="false">LEN(K6358)</f>
        <v>17</v>
      </c>
      <c r="K6358" s="6" t="s">
        <v>34710</v>
      </c>
      <c r="L6358" s="4" t="s">
        <v>57</v>
      </c>
      <c r="M6358" s="4" t="s">
        <v>344</v>
      </c>
    </row>
    <row r="6359" customFormat="false" ht="15.75" hidden="false" customHeight="true" outlineLevel="0" collapsed="false">
      <c r="A6359" s="4" t="n">
        <v>5991</v>
      </c>
      <c r="B6359" s="4" t="s">
        <v>34711</v>
      </c>
      <c r="C6359" s="4"/>
      <c r="D6359" s="4" t="s">
        <v>34712</v>
      </c>
      <c r="E6359" s="5" t="s">
        <v>34713</v>
      </c>
      <c r="F6359" s="4" t="s">
        <v>34714</v>
      </c>
      <c r="G6359" s="4" t="s">
        <v>2214</v>
      </c>
      <c r="H6359" s="5" t="s">
        <v>34715</v>
      </c>
      <c r="I6359" s="7" t="s">
        <v>34716</v>
      </c>
      <c r="J6359" s="5" t="n">
        <f aca="false">LEN(K6359)</f>
        <v>17</v>
      </c>
      <c r="K6359" s="6" t="s">
        <v>34717</v>
      </c>
      <c r="L6359" s="4" t="s">
        <v>78</v>
      </c>
      <c r="M6359" s="4" t="s">
        <v>2321</v>
      </c>
    </row>
    <row r="6360" customFormat="false" ht="15.75" hidden="false" customHeight="true" outlineLevel="0" collapsed="false">
      <c r="A6360" s="4" t="n">
        <v>5995</v>
      </c>
      <c r="B6360" s="4" t="s">
        <v>34718</v>
      </c>
      <c r="C6360" s="4"/>
      <c r="D6360" s="4" t="s">
        <v>34719</v>
      </c>
      <c r="E6360" s="5" t="s">
        <v>152</v>
      </c>
      <c r="F6360" s="4" t="s">
        <v>153</v>
      </c>
      <c r="G6360" s="4" t="s">
        <v>154</v>
      </c>
      <c r="H6360" s="5" t="s">
        <v>34720</v>
      </c>
      <c r="I6360" s="7" t="s">
        <v>34721</v>
      </c>
      <c r="J6360" s="5" t="n">
        <f aca="false">LEN(K6360)</f>
        <v>17</v>
      </c>
      <c r="K6360" s="6" t="s">
        <v>34722</v>
      </c>
      <c r="L6360" s="4" t="s">
        <v>66</v>
      </c>
      <c r="M6360" s="4" t="s">
        <v>3895</v>
      </c>
    </row>
    <row r="6361" customFormat="false" ht="15.75" hidden="false" customHeight="true" outlineLevel="0" collapsed="false">
      <c r="A6361" s="4" t="n">
        <v>6002</v>
      </c>
      <c r="B6361" s="4" t="s">
        <v>34723</v>
      </c>
      <c r="C6361" s="4"/>
      <c r="D6361" s="4" t="s">
        <v>34724</v>
      </c>
      <c r="E6361" s="5" t="s">
        <v>17665</v>
      </c>
      <c r="F6361" s="4" t="s">
        <v>153</v>
      </c>
      <c r="G6361" s="4" t="s">
        <v>154</v>
      </c>
      <c r="H6361" s="5" t="s">
        <v>34725</v>
      </c>
      <c r="I6361" s="4" t="s">
        <v>34726</v>
      </c>
      <c r="J6361" s="5" t="n">
        <f aca="false">LEN(K6361)</f>
        <v>17</v>
      </c>
      <c r="K6361" s="6" t="s">
        <v>34727</v>
      </c>
      <c r="L6361" s="4" t="s">
        <v>21</v>
      </c>
      <c r="M6361" s="4" t="s">
        <v>1216</v>
      </c>
    </row>
    <row r="6362" customFormat="false" ht="15.75" hidden="false" customHeight="true" outlineLevel="0" collapsed="false">
      <c r="A6362" s="4" t="n">
        <v>6007</v>
      </c>
      <c r="B6362" s="4" t="s">
        <v>34728</v>
      </c>
      <c r="C6362" s="4"/>
      <c r="D6362" s="4" t="s">
        <v>34729</v>
      </c>
      <c r="E6362" s="5" t="s">
        <v>34730</v>
      </c>
      <c r="F6362" s="4" t="s">
        <v>34731</v>
      </c>
      <c r="G6362" s="4" t="s">
        <v>154</v>
      </c>
      <c r="H6362" s="5" t="s">
        <v>34732</v>
      </c>
      <c r="I6362" s="4" t="s">
        <v>34733</v>
      </c>
      <c r="J6362" s="5" t="n">
        <f aca="false">LEN(K6362)</f>
        <v>17</v>
      </c>
      <c r="K6362" s="6" t="s">
        <v>34734</v>
      </c>
      <c r="L6362" s="4" t="s">
        <v>31</v>
      </c>
      <c r="M6362" s="4" t="s">
        <v>2768</v>
      </c>
    </row>
    <row r="6363" customFormat="false" ht="15.75" hidden="false" customHeight="true" outlineLevel="0" collapsed="false">
      <c r="A6363" s="4" t="n">
        <v>6008</v>
      </c>
      <c r="B6363" s="4" t="s">
        <v>34735</v>
      </c>
      <c r="C6363" s="4"/>
      <c r="D6363" s="4" t="s">
        <v>34736</v>
      </c>
      <c r="E6363" s="5" t="s">
        <v>7755</v>
      </c>
      <c r="F6363" s="4" t="s">
        <v>7756</v>
      </c>
      <c r="G6363" s="4" t="s">
        <v>154</v>
      </c>
      <c r="H6363" s="5" t="s">
        <v>34737</v>
      </c>
      <c r="I6363" s="4" t="s">
        <v>34738</v>
      </c>
      <c r="J6363" s="5" t="n">
        <f aca="false">LEN(K6363)</f>
        <v>17</v>
      </c>
      <c r="K6363" s="10" t="str">
        <f aca="false">LOWER(SUBSTITUTE(SUBSTITUTE(SUBSTITUTE(SUBSTITUTE(SUBSTITUTE(SUBSTITUTE(SUBSTITUTE(B6363,"S.L.",""),"SL",""),"S.A.",""),"SA","")," ",""),".",""),",",""))&amp;".com"</f>
        <v>larelánmatheu.com</v>
      </c>
      <c r="L6363" s="4" t="s">
        <v>57</v>
      </c>
      <c r="M6363" s="4" t="s">
        <v>31</v>
      </c>
    </row>
    <row r="6364" customFormat="false" ht="15.75" hidden="false" customHeight="true" outlineLevel="0" collapsed="false">
      <c r="A6364" s="4" t="n">
        <v>6015</v>
      </c>
      <c r="B6364" s="4" t="s">
        <v>34739</v>
      </c>
      <c r="C6364" s="4"/>
      <c r="D6364" s="4" t="s">
        <v>34740</v>
      </c>
      <c r="E6364" s="5" t="s">
        <v>831</v>
      </c>
      <c r="F6364" s="4" t="s">
        <v>832</v>
      </c>
      <c r="G6364" s="4" t="s">
        <v>154</v>
      </c>
      <c r="H6364" s="5" t="s">
        <v>34741</v>
      </c>
      <c r="I6364" s="7" t="s">
        <v>34742</v>
      </c>
      <c r="J6364" s="5" t="n">
        <f aca="false">LEN(K6364)</f>
        <v>17</v>
      </c>
      <c r="K6364" s="6" t="s">
        <v>34743</v>
      </c>
      <c r="L6364" s="4" t="s">
        <v>31</v>
      </c>
      <c r="M6364" s="4" t="s">
        <v>924</v>
      </c>
    </row>
    <row r="6365" customFormat="false" ht="15.75" hidden="false" customHeight="true" outlineLevel="0" collapsed="false">
      <c r="A6365" s="4" t="n">
        <v>6032</v>
      </c>
      <c r="B6365" s="4" t="s">
        <v>34744</v>
      </c>
      <c r="C6365" s="4"/>
      <c r="D6365" s="4" t="s">
        <v>34745</v>
      </c>
      <c r="E6365" s="5" t="s">
        <v>7775</v>
      </c>
      <c r="F6365" s="4" t="s">
        <v>7776</v>
      </c>
      <c r="G6365" s="4" t="s">
        <v>154</v>
      </c>
      <c r="H6365" s="5" t="s">
        <v>34746</v>
      </c>
      <c r="I6365" s="7" t="s">
        <v>34747</v>
      </c>
      <c r="J6365" s="5" t="n">
        <f aca="false">LEN(K6365)</f>
        <v>17</v>
      </c>
      <c r="K6365" s="6" t="s">
        <v>34748</v>
      </c>
      <c r="L6365" s="4" t="s">
        <v>57</v>
      </c>
      <c r="M6365" s="4" t="s">
        <v>1016</v>
      </c>
    </row>
    <row r="6366" customFormat="false" ht="15.75" hidden="false" customHeight="true" outlineLevel="0" collapsed="false">
      <c r="A6366" s="4" t="n">
        <v>6069</v>
      </c>
      <c r="B6366" s="4" t="s">
        <v>34749</v>
      </c>
      <c r="C6366" s="4"/>
      <c r="D6366" s="4" t="s">
        <v>34750</v>
      </c>
      <c r="E6366" s="5" t="s">
        <v>29718</v>
      </c>
      <c r="F6366" s="4" t="s">
        <v>29719</v>
      </c>
      <c r="G6366" s="4" t="s">
        <v>154</v>
      </c>
      <c r="H6366" s="5" t="s">
        <v>34751</v>
      </c>
      <c r="I6366" s="4" t="s">
        <v>34752</v>
      </c>
      <c r="J6366" s="5" t="n">
        <f aca="false">LEN(K6366)</f>
        <v>17</v>
      </c>
      <c r="K6366" s="6" t="s">
        <v>34753</v>
      </c>
      <c r="L6366" s="4" t="s">
        <v>31</v>
      </c>
      <c r="M6366" s="4" t="s">
        <v>1063</v>
      </c>
    </row>
    <row r="6367" customFormat="false" ht="15.75" hidden="false" customHeight="true" outlineLevel="0" collapsed="false">
      <c r="A6367" s="4" t="n">
        <v>6093</v>
      </c>
      <c r="B6367" s="4" t="s">
        <v>34754</v>
      </c>
      <c r="C6367" s="4"/>
      <c r="D6367" s="4" t="s">
        <v>34755</v>
      </c>
      <c r="E6367" s="5" t="s">
        <v>782</v>
      </c>
      <c r="F6367" s="4" t="s">
        <v>783</v>
      </c>
      <c r="G6367" s="4" t="s">
        <v>154</v>
      </c>
      <c r="H6367" s="5" t="s">
        <v>985</v>
      </c>
      <c r="I6367" s="4" t="s">
        <v>34756</v>
      </c>
      <c r="J6367" s="5" t="n">
        <f aca="false">LEN(K6367)</f>
        <v>17</v>
      </c>
      <c r="K6367" s="6" t="str">
        <f aca="false">LOWER(SUBSTITUTE(SUBSTITUTE(SUBSTITUTE(SUBSTITUTE(SUBSTITUTE(SUBSTITUTE(SUBSTITUTE(B6367,"S.L.",""),"SL",""),"S.A.",""),"SA","")," ",""),".",""),",",""))&amp;".com"</f>
        <v>sunday´sbeach.com</v>
      </c>
      <c r="L6367" s="4" t="s">
        <v>57</v>
      </c>
      <c r="M6367" s="4" t="s">
        <v>967</v>
      </c>
    </row>
    <row r="6368" customFormat="false" ht="15.75" hidden="false" customHeight="true" outlineLevel="0" collapsed="false">
      <c r="A6368" s="4" t="n">
        <v>6126</v>
      </c>
      <c r="B6368" s="4" t="s">
        <v>34757</v>
      </c>
      <c r="C6368" s="4"/>
      <c r="D6368" s="4" t="s">
        <v>34758</v>
      </c>
      <c r="E6368" s="5" t="s">
        <v>34759</v>
      </c>
      <c r="F6368" s="4" t="s">
        <v>34760</v>
      </c>
      <c r="G6368" s="4" t="s">
        <v>154</v>
      </c>
      <c r="H6368" s="5" t="s">
        <v>34761</v>
      </c>
      <c r="I6368" s="7" t="s">
        <v>34762</v>
      </c>
      <c r="J6368" s="5" t="n">
        <f aca="false">LEN(K6368)</f>
        <v>17</v>
      </c>
      <c r="K6368" s="6" t="s">
        <v>34763</v>
      </c>
      <c r="L6368" s="4" t="s">
        <v>31</v>
      </c>
      <c r="M6368" s="4" t="s">
        <v>317</v>
      </c>
    </row>
    <row r="6369" customFormat="false" ht="15.75" hidden="false" customHeight="true" outlineLevel="0" collapsed="false">
      <c r="A6369" s="4" t="n">
        <v>6170</v>
      </c>
      <c r="B6369" s="4" t="s">
        <v>34764</v>
      </c>
      <c r="C6369" s="4"/>
      <c r="D6369" s="4" t="s">
        <v>34765</v>
      </c>
      <c r="E6369" s="5" t="s">
        <v>11873</v>
      </c>
      <c r="F6369" s="4" t="s">
        <v>11874</v>
      </c>
      <c r="G6369" s="4" t="s">
        <v>27</v>
      </c>
      <c r="H6369" s="5" t="s">
        <v>34766</v>
      </c>
      <c r="I6369" s="7" t="s">
        <v>34767</v>
      </c>
      <c r="J6369" s="5" t="n">
        <f aca="false">LEN(K6369)</f>
        <v>17</v>
      </c>
      <c r="K6369" s="6" t="s">
        <v>34768</v>
      </c>
      <c r="L6369" s="4" t="s">
        <v>31</v>
      </c>
      <c r="M6369" s="4" t="s">
        <v>3470</v>
      </c>
    </row>
    <row r="6370" customFormat="false" ht="15.75" hidden="false" customHeight="true" outlineLevel="0" collapsed="false">
      <c r="A6370" s="4" t="n">
        <v>6173</v>
      </c>
      <c r="B6370" s="4" t="s">
        <v>34769</v>
      </c>
      <c r="C6370" s="4"/>
      <c r="D6370" s="4" t="s">
        <v>34770</v>
      </c>
      <c r="E6370" s="5" t="s">
        <v>11886</v>
      </c>
      <c r="F6370" s="4" t="s">
        <v>11880</v>
      </c>
      <c r="G6370" s="4" t="s">
        <v>27</v>
      </c>
      <c r="H6370" s="5" t="s">
        <v>34771</v>
      </c>
      <c r="I6370" s="4" t="s">
        <v>34772</v>
      </c>
      <c r="J6370" s="5" t="n">
        <f aca="false">LEN(K6370)</f>
        <v>17</v>
      </c>
      <c r="K6370" s="6" t="str">
        <f aca="false">LOWER(SUBSTITUTE(SUBSTITUTE(SUBSTITUTE(SUBSTITUTE(SUBSTITUTE(SUBSTITUTE(SUBSTITUTE(B6370,"S.L.",""),"SL",""),"S.A.",""),"SA","")," ",""),".",""),",",""))&amp;".com"</f>
        <v>golfcampoamor.com</v>
      </c>
      <c r="L6370" s="4" t="s">
        <v>57</v>
      </c>
      <c r="M6370" s="4" t="s">
        <v>118</v>
      </c>
    </row>
    <row r="6371" customFormat="false" ht="15.75" hidden="false" customHeight="true" outlineLevel="0" collapsed="false">
      <c r="A6371" s="4" t="n">
        <v>6174</v>
      </c>
      <c r="B6371" s="4" t="s">
        <v>34773</v>
      </c>
      <c r="C6371" s="4"/>
      <c r="D6371" s="4" t="s">
        <v>34774</v>
      </c>
      <c r="E6371" s="5" t="s">
        <v>11886</v>
      </c>
      <c r="F6371" s="4" t="s">
        <v>11880</v>
      </c>
      <c r="G6371" s="4" t="s">
        <v>27</v>
      </c>
      <c r="H6371" s="5" t="s">
        <v>34775</v>
      </c>
      <c r="I6371" s="4" t="s">
        <v>34776</v>
      </c>
      <c r="J6371" s="5" t="n">
        <f aca="false">LEN(K6371)</f>
        <v>17</v>
      </c>
      <c r="K6371" s="6" t="s">
        <v>34777</v>
      </c>
      <c r="L6371" s="4" t="s">
        <v>57</v>
      </c>
      <c r="M6371" s="4" t="s">
        <v>31</v>
      </c>
    </row>
    <row r="6372" customFormat="false" ht="15.75" hidden="false" customHeight="true" outlineLevel="0" collapsed="false">
      <c r="A6372" s="4" t="n">
        <v>6206</v>
      </c>
      <c r="B6372" s="4" t="s">
        <v>34778</v>
      </c>
      <c r="C6372" s="4"/>
      <c r="D6372" s="4" t="s">
        <v>34779</v>
      </c>
      <c r="E6372" s="5" t="s">
        <v>5079</v>
      </c>
      <c r="F6372" s="4" t="s">
        <v>5080</v>
      </c>
      <c r="G6372" s="4" t="s">
        <v>27</v>
      </c>
      <c r="H6372" s="5" t="s">
        <v>34780</v>
      </c>
      <c r="I6372" s="4" t="s">
        <v>34781</v>
      </c>
      <c r="J6372" s="5" t="n">
        <f aca="false">LEN(K6372)</f>
        <v>17</v>
      </c>
      <c r="K6372" s="6" t="s">
        <v>34782</v>
      </c>
      <c r="L6372" s="4" t="s">
        <v>78</v>
      </c>
      <c r="M6372" s="4" t="s">
        <v>996</v>
      </c>
    </row>
    <row r="6373" customFormat="false" ht="15.75" hidden="false" customHeight="true" outlineLevel="0" collapsed="false">
      <c r="A6373" s="4" t="n">
        <v>6214</v>
      </c>
      <c r="B6373" s="4" t="s">
        <v>34783</v>
      </c>
      <c r="C6373" s="4"/>
      <c r="D6373" s="4" t="s">
        <v>34784</v>
      </c>
      <c r="E6373" s="5" t="s">
        <v>34785</v>
      </c>
      <c r="F6373" s="4" t="s">
        <v>34786</v>
      </c>
      <c r="G6373" s="4" t="s">
        <v>27</v>
      </c>
      <c r="H6373" s="5" t="s">
        <v>34787</v>
      </c>
      <c r="I6373" s="4" t="s">
        <v>34788</v>
      </c>
      <c r="J6373" s="5" t="n">
        <f aca="false">LEN(K6373)</f>
        <v>17</v>
      </c>
      <c r="K6373" s="6" t="s">
        <v>34789</v>
      </c>
      <c r="L6373" s="4" t="s">
        <v>31</v>
      </c>
      <c r="M6373" s="4" t="s">
        <v>577</v>
      </c>
    </row>
    <row r="6374" customFormat="false" ht="15.75" hidden="false" customHeight="true" outlineLevel="0" collapsed="false">
      <c r="A6374" s="4" t="n">
        <v>6215</v>
      </c>
      <c r="B6374" s="4" t="s">
        <v>34790</v>
      </c>
      <c r="C6374" s="4"/>
      <c r="D6374" s="4" t="s">
        <v>34791</v>
      </c>
      <c r="E6374" s="5" t="s">
        <v>15561</v>
      </c>
      <c r="F6374" s="4" t="s">
        <v>4479</v>
      </c>
      <c r="G6374" s="4" t="s">
        <v>27</v>
      </c>
      <c r="H6374" s="5" t="s">
        <v>34792</v>
      </c>
      <c r="I6374" s="8" t="s">
        <v>34793</v>
      </c>
      <c r="J6374" s="5" t="n">
        <f aca="false">LEN(K6374)</f>
        <v>17</v>
      </c>
      <c r="K6374" s="6" t="str">
        <f aca="false">LOWER(SUBSTITUTE(SUBSTITUTE(SUBSTITUTE(SUBSTITUTE(SUBSTITUTE(SUBSTITUTE(SUBSTITUTE(B6374,"S.L.",""),"SL",""),"S.A.",""),"SA","")," ",""),".",""),",",""))&amp;".com"</f>
        <v>belh´fredfort.com</v>
      </c>
      <c r="L6374" s="4" t="s">
        <v>21</v>
      </c>
      <c r="M6374" s="4" t="s">
        <v>31</v>
      </c>
    </row>
    <row r="6375" customFormat="false" ht="15.75" hidden="false" customHeight="true" outlineLevel="0" collapsed="false">
      <c r="A6375" s="4" t="n">
        <v>6223</v>
      </c>
      <c r="B6375" s="4" t="s">
        <v>34794</v>
      </c>
      <c r="C6375" s="4"/>
      <c r="D6375" s="4" t="s">
        <v>34795</v>
      </c>
      <c r="E6375" s="5" t="s">
        <v>6393</v>
      </c>
      <c r="F6375" s="4" t="s">
        <v>6394</v>
      </c>
      <c r="G6375" s="4" t="s">
        <v>27</v>
      </c>
      <c r="H6375" s="5" t="s">
        <v>34796</v>
      </c>
      <c r="I6375" s="4" t="s">
        <v>34797</v>
      </c>
      <c r="J6375" s="5" t="n">
        <f aca="false">LEN(K6375)</f>
        <v>17</v>
      </c>
      <c r="K6375" s="6" t="s">
        <v>34798</v>
      </c>
      <c r="L6375" s="4" t="s">
        <v>66</v>
      </c>
      <c r="M6375" s="4" t="s">
        <v>271</v>
      </c>
    </row>
    <row r="6376" customFormat="false" ht="15.75" hidden="false" customHeight="true" outlineLevel="0" collapsed="false">
      <c r="A6376" s="4" t="n">
        <v>6227</v>
      </c>
      <c r="B6376" s="4" t="s">
        <v>9678</v>
      </c>
      <c r="C6376" s="4"/>
      <c r="D6376" s="4" t="s">
        <v>34799</v>
      </c>
      <c r="E6376" s="5" t="s">
        <v>2885</v>
      </c>
      <c r="F6376" s="4" t="s">
        <v>2886</v>
      </c>
      <c r="G6376" s="4" t="s">
        <v>27</v>
      </c>
      <c r="H6376" s="5" t="s">
        <v>34800</v>
      </c>
      <c r="I6376" s="4" t="s">
        <v>34801</v>
      </c>
      <c r="J6376" s="5" t="n">
        <f aca="false">LEN(K6376)</f>
        <v>17</v>
      </c>
      <c r="K6376" s="6" t="s">
        <v>34802</v>
      </c>
      <c r="L6376" s="4" t="s">
        <v>31</v>
      </c>
      <c r="M6376" s="4" t="s">
        <v>877</v>
      </c>
    </row>
    <row r="6377" customFormat="false" ht="15.75" hidden="false" customHeight="true" outlineLevel="0" collapsed="false">
      <c r="A6377" s="4" t="n">
        <v>6251</v>
      </c>
      <c r="B6377" s="4" t="s">
        <v>34803</v>
      </c>
      <c r="C6377" s="4"/>
      <c r="D6377" s="4" t="s">
        <v>34804</v>
      </c>
      <c r="E6377" s="5" t="s">
        <v>2267</v>
      </c>
      <c r="F6377" s="4" t="s">
        <v>2268</v>
      </c>
      <c r="G6377" s="4" t="s">
        <v>27</v>
      </c>
      <c r="H6377" s="5" t="s">
        <v>34805</v>
      </c>
      <c r="I6377" s="4" t="s">
        <v>34806</v>
      </c>
      <c r="J6377" s="5" t="n">
        <f aca="false">LEN(K6377)</f>
        <v>17</v>
      </c>
      <c r="K6377" s="6" t="s">
        <v>34807</v>
      </c>
      <c r="L6377" s="4" t="s">
        <v>78</v>
      </c>
      <c r="M6377" s="4" t="s">
        <v>13737</v>
      </c>
    </row>
    <row r="6378" customFormat="false" ht="15.75" hidden="false" customHeight="true" outlineLevel="0" collapsed="false">
      <c r="A6378" s="4" t="n">
        <v>6252</v>
      </c>
      <c r="B6378" s="4" t="s">
        <v>34808</v>
      </c>
      <c r="C6378" s="4"/>
      <c r="D6378" s="4" t="s">
        <v>34809</v>
      </c>
      <c r="E6378" s="5" t="s">
        <v>2267</v>
      </c>
      <c r="F6378" s="4" t="s">
        <v>2268</v>
      </c>
      <c r="G6378" s="4" t="s">
        <v>27</v>
      </c>
      <c r="H6378" s="5" t="s">
        <v>34810</v>
      </c>
      <c r="I6378" s="4" t="s">
        <v>34806</v>
      </c>
      <c r="J6378" s="5" t="n">
        <f aca="false">LEN(K6378)</f>
        <v>17</v>
      </c>
      <c r="K6378" s="6" t="s">
        <v>34807</v>
      </c>
      <c r="L6378" s="4" t="s">
        <v>21</v>
      </c>
      <c r="M6378" s="4" t="s">
        <v>13737</v>
      </c>
    </row>
    <row r="6379" customFormat="false" ht="15.75" hidden="false" customHeight="true" outlineLevel="0" collapsed="false">
      <c r="A6379" s="4" t="n">
        <v>6287</v>
      </c>
      <c r="B6379" s="4" t="s">
        <v>34811</v>
      </c>
      <c r="C6379" s="4"/>
      <c r="D6379" s="4" t="s">
        <v>34812</v>
      </c>
      <c r="E6379" s="5" t="s">
        <v>1230</v>
      </c>
      <c r="F6379" s="4" t="s">
        <v>45</v>
      </c>
      <c r="G6379" s="4" t="s">
        <v>27</v>
      </c>
      <c r="H6379" s="5" t="s">
        <v>34813</v>
      </c>
      <c r="I6379" s="4" t="s">
        <v>34814</v>
      </c>
      <c r="J6379" s="5" t="n">
        <f aca="false">LEN(K6379)</f>
        <v>17</v>
      </c>
      <c r="K6379" s="6" t="s">
        <v>34815</v>
      </c>
      <c r="L6379" s="4" t="s">
        <v>21</v>
      </c>
      <c r="M6379" s="4" t="s">
        <v>1085</v>
      </c>
    </row>
    <row r="6380" customFormat="false" ht="15.75" hidden="false" customHeight="true" outlineLevel="0" collapsed="false">
      <c r="A6380" s="4" t="n">
        <v>6298</v>
      </c>
      <c r="B6380" s="4" t="s">
        <v>34816</v>
      </c>
      <c r="C6380" s="4"/>
      <c r="D6380" s="4" t="s">
        <v>34817</v>
      </c>
      <c r="E6380" s="5" t="s">
        <v>1230</v>
      </c>
      <c r="F6380" s="4" t="s">
        <v>45</v>
      </c>
      <c r="G6380" s="4" t="s">
        <v>27</v>
      </c>
      <c r="H6380" s="5" t="s">
        <v>34818</v>
      </c>
      <c r="I6380" s="4" t="s">
        <v>34819</v>
      </c>
      <c r="J6380" s="5" t="n">
        <f aca="false">LEN(K6380)</f>
        <v>17</v>
      </c>
      <c r="K6380" s="6" t="s">
        <v>34820</v>
      </c>
      <c r="L6380" s="4" t="s">
        <v>31</v>
      </c>
      <c r="M6380" s="4" t="s">
        <v>2781</v>
      </c>
    </row>
    <row r="6381" customFormat="false" ht="15.75" hidden="false" customHeight="true" outlineLevel="0" collapsed="false">
      <c r="A6381" s="4" t="n">
        <v>6307</v>
      </c>
      <c r="B6381" s="4" t="s">
        <v>34821</v>
      </c>
      <c r="C6381" s="4"/>
      <c r="D6381" s="4" t="s">
        <v>34822</v>
      </c>
      <c r="E6381" s="5" t="s">
        <v>6387</v>
      </c>
      <c r="F6381" s="4" t="s">
        <v>45</v>
      </c>
      <c r="G6381" s="4" t="s">
        <v>27</v>
      </c>
      <c r="H6381" s="5" t="s">
        <v>34823</v>
      </c>
      <c r="I6381" s="4" t="s">
        <v>21274</v>
      </c>
      <c r="J6381" s="5" t="n">
        <f aca="false">LEN(K6381)</f>
        <v>17</v>
      </c>
      <c r="K6381" s="6" t="s">
        <v>34824</v>
      </c>
      <c r="L6381" s="4" t="s">
        <v>21</v>
      </c>
      <c r="M6381" s="4" t="s">
        <v>34825</v>
      </c>
    </row>
    <row r="6382" customFormat="false" ht="15.75" hidden="false" customHeight="true" outlineLevel="0" collapsed="false">
      <c r="A6382" s="4" t="n">
        <v>6318</v>
      </c>
      <c r="B6382" s="4" t="s">
        <v>34826</v>
      </c>
      <c r="C6382" s="4"/>
      <c r="D6382" s="4" t="s">
        <v>29817</v>
      </c>
      <c r="E6382" s="5" t="s">
        <v>44</v>
      </c>
      <c r="F6382" s="4" t="s">
        <v>45</v>
      </c>
      <c r="G6382" s="4" t="s">
        <v>27</v>
      </c>
      <c r="H6382" s="5" t="s">
        <v>34827</v>
      </c>
      <c r="I6382" s="4" t="s">
        <v>34828</v>
      </c>
      <c r="J6382" s="5" t="n">
        <f aca="false">LEN(K6382)</f>
        <v>17</v>
      </c>
      <c r="K6382" s="6" t="s">
        <v>34829</v>
      </c>
      <c r="L6382" s="4" t="s">
        <v>57</v>
      </c>
      <c r="M6382" s="4" t="s">
        <v>25691</v>
      </c>
    </row>
    <row r="6383" customFormat="false" ht="15.75" hidden="false" customHeight="true" outlineLevel="0" collapsed="false">
      <c r="A6383" s="4" t="n">
        <v>6327</v>
      </c>
      <c r="B6383" s="4" t="s">
        <v>34830</v>
      </c>
      <c r="C6383" s="4"/>
      <c r="D6383" s="4" t="s">
        <v>34831</v>
      </c>
      <c r="E6383" s="5" t="s">
        <v>44</v>
      </c>
      <c r="F6383" s="4" t="s">
        <v>45</v>
      </c>
      <c r="G6383" s="4" t="s">
        <v>27</v>
      </c>
      <c r="H6383" s="5" t="s">
        <v>34832</v>
      </c>
      <c r="I6383" s="4" t="s">
        <v>34833</v>
      </c>
      <c r="J6383" s="5" t="n">
        <f aca="false">LEN(K6383)</f>
        <v>17</v>
      </c>
      <c r="K6383" s="6" t="s">
        <v>34834</v>
      </c>
      <c r="L6383" s="4" t="s">
        <v>31</v>
      </c>
      <c r="M6383" s="4" t="s">
        <v>21416</v>
      </c>
    </row>
    <row r="6384" customFormat="false" ht="15.75" hidden="false" customHeight="true" outlineLevel="0" collapsed="false">
      <c r="A6384" s="4" t="n">
        <v>6330</v>
      </c>
      <c r="B6384" s="4" t="s">
        <v>34835</v>
      </c>
      <c r="C6384" s="4"/>
      <c r="D6384" s="4" t="s">
        <v>34836</v>
      </c>
      <c r="E6384" s="5" t="s">
        <v>44</v>
      </c>
      <c r="F6384" s="4" t="s">
        <v>45</v>
      </c>
      <c r="G6384" s="4" t="s">
        <v>27</v>
      </c>
      <c r="H6384" s="5" t="s">
        <v>34837</v>
      </c>
      <c r="I6384" s="4" t="s">
        <v>34838</v>
      </c>
      <c r="J6384" s="5" t="n">
        <f aca="false">LEN(K6384)</f>
        <v>17</v>
      </c>
      <c r="K6384" s="6" t="s">
        <v>34839</v>
      </c>
      <c r="L6384" s="4" t="s">
        <v>31</v>
      </c>
      <c r="M6384" s="4" t="s">
        <v>1265</v>
      </c>
    </row>
    <row r="6385" customFormat="false" ht="15.75" hidden="false" customHeight="true" outlineLevel="0" collapsed="false">
      <c r="A6385" s="4" t="n">
        <v>6349</v>
      </c>
      <c r="B6385" s="4" t="s">
        <v>34840</v>
      </c>
      <c r="C6385" s="4"/>
      <c r="D6385" s="4" t="s">
        <v>34841</v>
      </c>
      <c r="E6385" s="5" t="s">
        <v>1310</v>
      </c>
      <c r="F6385" s="4" t="s">
        <v>45</v>
      </c>
      <c r="G6385" s="4" t="s">
        <v>27</v>
      </c>
      <c r="H6385" s="5" t="s">
        <v>34842</v>
      </c>
      <c r="I6385" s="4" t="s">
        <v>34843</v>
      </c>
      <c r="J6385" s="5" t="n">
        <f aca="false">LEN(K6385)</f>
        <v>17</v>
      </c>
      <c r="K6385" s="6" t="s">
        <v>34844</v>
      </c>
      <c r="L6385" s="4" t="s">
        <v>31</v>
      </c>
      <c r="M6385" s="4" t="s">
        <v>1216</v>
      </c>
    </row>
    <row r="6386" customFormat="false" ht="15.75" hidden="false" customHeight="true" outlineLevel="0" collapsed="false">
      <c r="A6386" s="4" t="n">
        <v>6354</v>
      </c>
      <c r="B6386" s="4" t="s">
        <v>34845</v>
      </c>
      <c r="C6386" s="4"/>
      <c r="D6386" s="4" t="s">
        <v>34846</v>
      </c>
      <c r="E6386" s="5" t="s">
        <v>44</v>
      </c>
      <c r="F6386" s="4" t="s">
        <v>45</v>
      </c>
      <c r="G6386" s="4" t="s">
        <v>27</v>
      </c>
      <c r="H6386" s="5" t="s">
        <v>34847</v>
      </c>
      <c r="I6386" s="7" t="s">
        <v>34848</v>
      </c>
      <c r="J6386" s="5" t="n">
        <f aca="false">LEN(K6386)</f>
        <v>17</v>
      </c>
      <c r="K6386" s="6" t="s">
        <v>34849</v>
      </c>
      <c r="L6386" s="4" t="s">
        <v>57</v>
      </c>
      <c r="M6386" s="4" t="s">
        <v>34850</v>
      </c>
    </row>
    <row r="6387" customFormat="false" ht="15.75" hidden="false" customHeight="true" outlineLevel="0" collapsed="false">
      <c r="A6387" s="4" t="n">
        <v>6365</v>
      </c>
      <c r="B6387" s="4" t="s">
        <v>34851</v>
      </c>
      <c r="C6387" s="4"/>
      <c r="D6387" s="4" t="s">
        <v>34852</v>
      </c>
      <c r="E6387" s="5" t="s">
        <v>44</v>
      </c>
      <c r="F6387" s="4" t="s">
        <v>45</v>
      </c>
      <c r="G6387" s="4" t="s">
        <v>27</v>
      </c>
      <c r="H6387" s="5" t="s">
        <v>34853</v>
      </c>
      <c r="I6387" s="4" t="s">
        <v>34854</v>
      </c>
      <c r="J6387" s="5" t="n">
        <f aca="false">LEN(K6387)</f>
        <v>17</v>
      </c>
      <c r="K6387" s="6" t="s">
        <v>34855</v>
      </c>
      <c r="L6387" s="4" t="s">
        <v>57</v>
      </c>
      <c r="M6387" s="4" t="s">
        <v>34856</v>
      </c>
    </row>
    <row r="6388" customFormat="false" ht="15.75" hidden="false" customHeight="true" outlineLevel="0" collapsed="false">
      <c r="A6388" s="4" t="n">
        <v>6373</v>
      </c>
      <c r="B6388" s="4" t="s">
        <v>34857</v>
      </c>
      <c r="C6388" s="4"/>
      <c r="D6388" s="4" t="s">
        <v>34858</v>
      </c>
      <c r="E6388" s="5" t="s">
        <v>1230</v>
      </c>
      <c r="F6388" s="4" t="s">
        <v>45</v>
      </c>
      <c r="G6388" s="4" t="s">
        <v>27</v>
      </c>
      <c r="H6388" s="5" t="s">
        <v>34859</v>
      </c>
      <c r="I6388" s="4" t="s">
        <v>34860</v>
      </c>
      <c r="J6388" s="5" t="n">
        <f aca="false">LEN(K6388)</f>
        <v>17</v>
      </c>
      <c r="K6388" s="6" t="s">
        <v>34861</v>
      </c>
      <c r="L6388" s="4" t="s">
        <v>57</v>
      </c>
      <c r="M6388" s="4" t="s">
        <v>25701</v>
      </c>
    </row>
    <row r="6389" customFormat="false" ht="15.75" hidden="false" customHeight="true" outlineLevel="0" collapsed="false">
      <c r="A6389" s="4" t="n">
        <v>6377</v>
      </c>
      <c r="B6389" s="4" t="s">
        <v>34862</v>
      </c>
      <c r="C6389" s="4"/>
      <c r="D6389" s="4" t="s">
        <v>34863</v>
      </c>
      <c r="E6389" s="5" t="s">
        <v>1230</v>
      </c>
      <c r="F6389" s="4" t="s">
        <v>45</v>
      </c>
      <c r="G6389" s="4" t="s">
        <v>27</v>
      </c>
      <c r="H6389" s="5" t="s">
        <v>34864</v>
      </c>
      <c r="I6389" s="4" t="s">
        <v>34865</v>
      </c>
      <c r="J6389" s="5" t="n">
        <f aca="false">LEN(K6389)</f>
        <v>17</v>
      </c>
      <c r="K6389" s="6" t="s">
        <v>34866</v>
      </c>
      <c r="L6389" s="4" t="s">
        <v>31</v>
      </c>
      <c r="M6389" s="4" t="s">
        <v>549</v>
      </c>
    </row>
    <row r="6390" customFormat="false" ht="15.75" hidden="false" customHeight="true" outlineLevel="0" collapsed="false">
      <c r="A6390" s="4" t="n">
        <v>6390</v>
      </c>
      <c r="B6390" s="4" t="s">
        <v>34867</v>
      </c>
      <c r="C6390" s="4"/>
      <c r="D6390" s="4" t="s">
        <v>34868</v>
      </c>
      <c r="E6390" s="5" t="s">
        <v>34869</v>
      </c>
      <c r="F6390" s="4" t="s">
        <v>34870</v>
      </c>
      <c r="G6390" s="4" t="s">
        <v>27</v>
      </c>
      <c r="H6390" s="5" t="s">
        <v>34871</v>
      </c>
      <c r="I6390" s="4" t="s">
        <v>34872</v>
      </c>
      <c r="J6390" s="5" t="n">
        <f aca="false">LEN(K6390)</f>
        <v>17</v>
      </c>
      <c r="K6390" s="6" t="s">
        <v>34873</v>
      </c>
      <c r="L6390" s="4" t="s">
        <v>21</v>
      </c>
      <c r="M6390" s="4" t="s">
        <v>381</v>
      </c>
    </row>
    <row r="6391" customFormat="false" ht="15.75" hidden="false" customHeight="true" outlineLevel="0" collapsed="false">
      <c r="A6391" s="4" t="n">
        <v>6396</v>
      </c>
      <c r="B6391" s="4" t="s">
        <v>34874</v>
      </c>
      <c r="C6391" s="4"/>
      <c r="D6391" s="4" t="s">
        <v>34875</v>
      </c>
      <c r="E6391" s="5" t="s">
        <v>17753</v>
      </c>
      <c r="F6391" s="4" t="s">
        <v>17754</v>
      </c>
      <c r="G6391" s="4" t="s">
        <v>27</v>
      </c>
      <c r="H6391" s="5" t="s">
        <v>34876</v>
      </c>
      <c r="I6391" s="4" t="s">
        <v>34877</v>
      </c>
      <c r="J6391" s="5" t="n">
        <f aca="false">LEN(K6391)</f>
        <v>17</v>
      </c>
      <c r="K6391" s="6" t="s">
        <v>34878</v>
      </c>
      <c r="L6391" s="4" t="s">
        <v>57</v>
      </c>
      <c r="M6391" s="4" t="s">
        <v>467</v>
      </c>
    </row>
    <row r="6392" customFormat="false" ht="15.75" hidden="false" customHeight="true" outlineLevel="0" collapsed="false">
      <c r="A6392" s="4" t="n">
        <v>6398</v>
      </c>
      <c r="B6392" s="4" t="s">
        <v>34879</v>
      </c>
      <c r="C6392" s="4"/>
      <c r="D6392" s="4" t="s">
        <v>34880</v>
      </c>
      <c r="E6392" s="5" t="s">
        <v>2879</v>
      </c>
      <c r="F6392" s="4" t="s">
        <v>423</v>
      </c>
      <c r="G6392" s="4" t="s">
        <v>27</v>
      </c>
      <c r="H6392" s="5" t="s">
        <v>34881</v>
      </c>
      <c r="I6392" s="7" t="s">
        <v>34882</v>
      </c>
      <c r="J6392" s="5" t="n">
        <f aca="false">LEN(K6392)</f>
        <v>17</v>
      </c>
      <c r="K6392" s="6" t="str">
        <f aca="false">LOWER(SUBSTITUTE(SUBSTITUTE(SUBSTITUTE(SUBSTITUTE(SUBSTITUTE(SUBSTITUTE(SUBSTITUTE(B6392,"S.L.",""),"SL",""),"S.A.",""),"SA","")," ",""),".",""),",",""))&amp;".com"</f>
        <v>hestiahoteles.com</v>
      </c>
      <c r="L6392" s="4" t="s">
        <v>21</v>
      </c>
      <c r="M6392" s="4" t="s">
        <v>31</v>
      </c>
    </row>
    <row r="6393" customFormat="false" ht="15.75" hidden="false" customHeight="true" outlineLevel="0" collapsed="false">
      <c r="A6393" s="4" t="n">
        <v>6418</v>
      </c>
      <c r="B6393" s="4" t="s">
        <v>34883</v>
      </c>
      <c r="C6393" s="4"/>
      <c r="D6393" s="4" t="s">
        <v>34884</v>
      </c>
      <c r="E6393" s="5" t="s">
        <v>838</v>
      </c>
      <c r="F6393" s="4" t="s">
        <v>423</v>
      </c>
      <c r="G6393" s="4" t="s">
        <v>27</v>
      </c>
      <c r="H6393" s="5" t="s">
        <v>34885</v>
      </c>
      <c r="I6393" s="7" t="s">
        <v>34886</v>
      </c>
      <c r="J6393" s="5" t="n">
        <f aca="false">LEN(K6393)</f>
        <v>17</v>
      </c>
      <c r="K6393" s="6" t="s">
        <v>34887</v>
      </c>
      <c r="L6393" s="4" t="s">
        <v>637</v>
      </c>
      <c r="M6393" s="4" t="s">
        <v>31</v>
      </c>
    </row>
    <row r="6394" customFormat="false" ht="15.75" hidden="false" customHeight="true" outlineLevel="0" collapsed="false">
      <c r="A6394" s="4" t="n">
        <v>6427</v>
      </c>
      <c r="B6394" s="4" t="s">
        <v>34888</v>
      </c>
      <c r="C6394" s="4"/>
      <c r="D6394" s="4" t="s">
        <v>34889</v>
      </c>
      <c r="E6394" s="5" t="s">
        <v>1931</v>
      </c>
      <c r="F6394" s="4" t="s">
        <v>1317</v>
      </c>
      <c r="G6394" s="4" t="s">
        <v>27</v>
      </c>
      <c r="H6394" s="5" t="s">
        <v>34890</v>
      </c>
      <c r="I6394" s="7" t="s">
        <v>34891</v>
      </c>
      <c r="J6394" s="5" t="n">
        <f aca="false">LEN(K6394)</f>
        <v>17</v>
      </c>
      <c r="K6394" s="6" t="s">
        <v>34892</v>
      </c>
      <c r="L6394" s="4" t="s">
        <v>21</v>
      </c>
      <c r="M6394" s="4" t="s">
        <v>577</v>
      </c>
    </row>
    <row r="6395" customFormat="false" ht="15.75" hidden="false" customHeight="true" outlineLevel="0" collapsed="false">
      <c r="A6395" s="4" t="n">
        <v>6430</v>
      </c>
      <c r="B6395" s="4" t="s">
        <v>34893</v>
      </c>
      <c r="C6395" s="4"/>
      <c r="D6395" s="4" t="s">
        <v>34894</v>
      </c>
      <c r="E6395" s="5" t="s">
        <v>1931</v>
      </c>
      <c r="F6395" s="4" t="s">
        <v>1317</v>
      </c>
      <c r="G6395" s="4" t="s">
        <v>27</v>
      </c>
      <c r="H6395" s="5" t="s">
        <v>34895</v>
      </c>
      <c r="I6395" s="4" t="s">
        <v>34896</v>
      </c>
      <c r="J6395" s="5" t="n">
        <f aca="false">LEN(K6395)</f>
        <v>17</v>
      </c>
      <c r="K6395" s="6" t="s">
        <v>34897</v>
      </c>
      <c r="L6395" s="4" t="s">
        <v>66</v>
      </c>
      <c r="M6395" s="4" t="s">
        <v>336</v>
      </c>
    </row>
    <row r="6396" customFormat="false" ht="15.75" hidden="false" customHeight="true" outlineLevel="0" collapsed="false">
      <c r="A6396" s="4" t="n">
        <v>6442</v>
      </c>
      <c r="B6396" s="4" t="s">
        <v>33166</v>
      </c>
      <c r="C6396" s="4"/>
      <c r="D6396" s="4" t="s">
        <v>34898</v>
      </c>
      <c r="E6396" s="5" t="s">
        <v>6769</v>
      </c>
      <c r="F6396" s="4" t="s">
        <v>6770</v>
      </c>
      <c r="G6396" s="4" t="s">
        <v>27</v>
      </c>
      <c r="H6396" s="5" t="s">
        <v>34899</v>
      </c>
      <c r="I6396" s="4" t="s">
        <v>34900</v>
      </c>
      <c r="J6396" s="5" t="n">
        <f aca="false">LEN(K6396)</f>
        <v>17</v>
      </c>
      <c r="K6396" s="6" t="s">
        <v>34901</v>
      </c>
      <c r="L6396" s="4" t="s">
        <v>637</v>
      </c>
      <c r="M6396" s="4" t="s">
        <v>31</v>
      </c>
    </row>
    <row r="6397" customFormat="false" ht="15.75" hidden="false" customHeight="true" outlineLevel="0" collapsed="false">
      <c r="A6397" s="4" t="n">
        <v>6447</v>
      </c>
      <c r="B6397" s="4" t="s">
        <v>34902</v>
      </c>
      <c r="C6397" s="4"/>
      <c r="D6397" s="4" t="s">
        <v>34903</v>
      </c>
      <c r="E6397" s="5" t="s">
        <v>25231</v>
      </c>
      <c r="F6397" s="4" t="s">
        <v>25232</v>
      </c>
      <c r="G6397" s="4" t="s">
        <v>27</v>
      </c>
      <c r="H6397" s="5" t="s">
        <v>34904</v>
      </c>
      <c r="I6397" s="4" t="s">
        <v>34905</v>
      </c>
      <c r="J6397" s="5" t="n">
        <f aca="false">LEN(K6397)</f>
        <v>17</v>
      </c>
      <c r="K6397" s="6" t="str">
        <f aca="false">LOWER(SUBSTITUTE(SUBSTITUTE(SUBSTITUTE(SUBSTITUTE(SUBSTITUTE(SUBSTITUTE(SUBSTITUTE(B6397,"S.L.",""),"SL",""),"S.A.",""),"SA","")," ",""),".",""),",",""))&amp;".com"</f>
        <v>hotelbanyeres.com</v>
      </c>
      <c r="L6397" s="4" t="s">
        <v>21</v>
      </c>
      <c r="M6397" s="4" t="s">
        <v>31</v>
      </c>
    </row>
    <row r="6398" customFormat="false" ht="15.75" hidden="false" customHeight="true" outlineLevel="0" collapsed="false">
      <c r="A6398" s="4" t="n">
        <v>6461</v>
      </c>
      <c r="B6398" s="4" t="s">
        <v>34906</v>
      </c>
      <c r="C6398" s="4"/>
      <c r="D6398" s="4" t="s">
        <v>34907</v>
      </c>
      <c r="E6398" s="5" t="s">
        <v>34908</v>
      </c>
      <c r="F6398" s="4" t="s">
        <v>34909</v>
      </c>
      <c r="G6398" s="4" t="s">
        <v>27</v>
      </c>
      <c r="H6398" s="5" t="s">
        <v>34910</v>
      </c>
      <c r="I6398" s="4" t="s">
        <v>34911</v>
      </c>
      <c r="J6398" s="5" t="n">
        <f aca="false">LEN(K6398)</f>
        <v>17</v>
      </c>
      <c r="K6398" s="6" t="s">
        <v>34912</v>
      </c>
      <c r="L6398" s="4" t="s">
        <v>21</v>
      </c>
      <c r="M6398" s="4" t="s">
        <v>31</v>
      </c>
    </row>
    <row r="6399" customFormat="false" ht="15.75" hidden="false" customHeight="true" outlineLevel="0" collapsed="false">
      <c r="A6399" s="4" t="n">
        <v>6479</v>
      </c>
      <c r="B6399" s="4" t="s">
        <v>34913</v>
      </c>
      <c r="C6399" s="4"/>
      <c r="D6399" s="4" t="s">
        <v>34914</v>
      </c>
      <c r="E6399" s="5" t="s">
        <v>6387</v>
      </c>
      <c r="F6399" s="4" t="s">
        <v>45</v>
      </c>
      <c r="G6399" s="4" t="s">
        <v>27</v>
      </c>
      <c r="H6399" s="5" t="s">
        <v>34915</v>
      </c>
      <c r="I6399" s="4" t="s">
        <v>21274</v>
      </c>
      <c r="J6399" s="5" t="n">
        <f aca="false">LEN(K6399)</f>
        <v>17</v>
      </c>
      <c r="K6399" s="6" t="s">
        <v>34824</v>
      </c>
      <c r="L6399" s="4" t="s">
        <v>21</v>
      </c>
      <c r="M6399" s="4" t="s">
        <v>1035</v>
      </c>
    </row>
    <row r="6400" customFormat="false" ht="15.75" hidden="false" customHeight="true" outlineLevel="0" collapsed="false">
      <c r="A6400" s="4" t="n">
        <v>6480</v>
      </c>
      <c r="B6400" s="4" t="s">
        <v>34916</v>
      </c>
      <c r="C6400" s="4"/>
      <c r="D6400" s="4" t="s">
        <v>34917</v>
      </c>
      <c r="E6400" s="5" t="s">
        <v>1230</v>
      </c>
      <c r="F6400" s="4" t="s">
        <v>45</v>
      </c>
      <c r="G6400" s="4" t="s">
        <v>27</v>
      </c>
      <c r="H6400" s="5" t="s">
        <v>34918</v>
      </c>
      <c r="I6400" s="7" t="s">
        <v>34919</v>
      </c>
      <c r="J6400" s="5" t="n">
        <f aca="false">LEN(K6400)</f>
        <v>17</v>
      </c>
      <c r="K6400" s="6" t="str">
        <f aca="false">LOWER(SUBSTITUTE(SUBSTITUTE(SUBSTITUTE(SUBSTITUTE(SUBSTITUTE(SUBSTITUTE(SUBSTITUTE(B6400,"S.L.",""),"SL",""),"S.A.",""),"SA","")," ",""),".",""),",",""))&amp;".com"</f>
        <v>sunbeachpoint.com</v>
      </c>
      <c r="L6400" s="4" t="s">
        <v>21</v>
      </c>
      <c r="M6400" s="4" t="s">
        <v>31</v>
      </c>
    </row>
    <row r="6401" customFormat="false" ht="15.75" hidden="false" customHeight="true" outlineLevel="0" collapsed="false">
      <c r="A6401" s="4" t="n">
        <v>6481</v>
      </c>
      <c r="B6401" s="4" t="s">
        <v>34920</v>
      </c>
      <c r="C6401" s="4"/>
      <c r="D6401" s="4" t="s">
        <v>34921</v>
      </c>
      <c r="E6401" s="5" t="s">
        <v>44</v>
      </c>
      <c r="F6401" s="4" t="s">
        <v>45</v>
      </c>
      <c r="G6401" s="4" t="s">
        <v>27</v>
      </c>
      <c r="H6401" s="5" t="s">
        <v>34922</v>
      </c>
      <c r="I6401" s="4" t="s">
        <v>34923</v>
      </c>
      <c r="J6401" s="5" t="n">
        <f aca="false">LEN(K6401)</f>
        <v>17</v>
      </c>
      <c r="K6401" s="10" t="s">
        <v>34924</v>
      </c>
      <c r="L6401" s="4" t="s">
        <v>31</v>
      </c>
      <c r="M6401" s="4" t="s">
        <v>34925</v>
      </c>
    </row>
    <row r="6402" customFormat="false" ht="15.75" hidden="false" customHeight="true" outlineLevel="0" collapsed="false">
      <c r="A6402" s="4" t="n">
        <v>6482</v>
      </c>
      <c r="B6402" s="4" t="s">
        <v>34926</v>
      </c>
      <c r="C6402" s="4"/>
      <c r="D6402" s="4" t="s">
        <v>34927</v>
      </c>
      <c r="E6402" s="5" t="s">
        <v>44</v>
      </c>
      <c r="F6402" s="4" t="s">
        <v>45</v>
      </c>
      <c r="G6402" s="4" t="s">
        <v>27</v>
      </c>
      <c r="H6402" s="5" t="s">
        <v>34928</v>
      </c>
      <c r="I6402" s="4" t="s">
        <v>34929</v>
      </c>
      <c r="J6402" s="5" t="n">
        <f aca="false">LEN(K6402)</f>
        <v>17</v>
      </c>
      <c r="K6402" s="6" t="s">
        <v>34930</v>
      </c>
      <c r="L6402" s="4" t="s">
        <v>31</v>
      </c>
      <c r="M6402" s="4" t="s">
        <v>34931</v>
      </c>
    </row>
    <row r="6403" customFormat="false" ht="15.75" hidden="false" customHeight="true" outlineLevel="0" collapsed="false">
      <c r="A6403" s="4" t="n">
        <v>6484</v>
      </c>
      <c r="B6403" s="4" t="s">
        <v>34932</v>
      </c>
      <c r="C6403" s="4"/>
      <c r="D6403" s="4" t="s">
        <v>34933</v>
      </c>
      <c r="E6403" s="5" t="s">
        <v>6387</v>
      </c>
      <c r="F6403" s="4" t="s">
        <v>45</v>
      </c>
      <c r="G6403" s="4" t="s">
        <v>27</v>
      </c>
      <c r="H6403" s="5" t="s">
        <v>34934</v>
      </c>
      <c r="I6403" s="4" t="s">
        <v>34935</v>
      </c>
      <c r="J6403" s="5" t="n">
        <f aca="false">LEN(K6403)</f>
        <v>17</v>
      </c>
      <c r="K6403" s="6" t="s">
        <v>34936</v>
      </c>
      <c r="L6403" s="4" t="s">
        <v>21</v>
      </c>
      <c r="M6403" s="4" t="s">
        <v>34937</v>
      </c>
    </row>
    <row r="6404" customFormat="false" ht="15.75" hidden="false" customHeight="true" outlineLevel="0" collapsed="false">
      <c r="A6404" s="4" t="n">
        <v>6485</v>
      </c>
      <c r="B6404" s="4" t="s">
        <v>34938</v>
      </c>
      <c r="C6404" s="4"/>
      <c r="D6404" s="4" t="s">
        <v>34939</v>
      </c>
      <c r="E6404" s="5" t="s">
        <v>6387</v>
      </c>
      <c r="F6404" s="4" t="s">
        <v>45</v>
      </c>
      <c r="G6404" s="4" t="s">
        <v>27</v>
      </c>
      <c r="H6404" s="5" t="s">
        <v>34940</v>
      </c>
      <c r="I6404" s="4" t="s">
        <v>34935</v>
      </c>
      <c r="J6404" s="5" t="n">
        <f aca="false">LEN(K6404)</f>
        <v>17</v>
      </c>
      <c r="K6404" s="6" t="s">
        <v>34936</v>
      </c>
      <c r="L6404" s="4" t="s">
        <v>31</v>
      </c>
      <c r="M6404" s="4" t="s">
        <v>34941</v>
      </c>
    </row>
    <row r="6405" customFormat="false" ht="15.75" hidden="false" customHeight="true" outlineLevel="0" collapsed="false">
      <c r="A6405" s="4" t="n">
        <v>6502</v>
      </c>
      <c r="B6405" s="4" t="s">
        <v>34942</v>
      </c>
      <c r="C6405" s="4"/>
      <c r="D6405" s="4" t="s">
        <v>34943</v>
      </c>
      <c r="E6405" s="5" t="s">
        <v>34944</v>
      </c>
      <c r="F6405" s="4" t="s">
        <v>11832</v>
      </c>
      <c r="G6405" s="4" t="s">
        <v>27</v>
      </c>
      <c r="H6405" s="5" t="s">
        <v>34945</v>
      </c>
      <c r="I6405" s="4" t="s">
        <v>34946</v>
      </c>
      <c r="J6405" s="5" t="n">
        <f aca="false">LEN(K6405)</f>
        <v>17</v>
      </c>
      <c r="K6405" s="6" t="s">
        <v>34947</v>
      </c>
      <c r="L6405" s="4" t="s">
        <v>57</v>
      </c>
      <c r="M6405" s="4" t="s">
        <v>2061</v>
      </c>
    </row>
    <row r="6406" customFormat="false" ht="15.75" hidden="false" customHeight="true" outlineLevel="0" collapsed="false">
      <c r="A6406" s="4" t="n">
        <v>6516</v>
      </c>
      <c r="B6406" s="4" t="s">
        <v>34948</v>
      </c>
      <c r="C6406" s="4"/>
      <c r="D6406" s="4" t="s">
        <v>34949</v>
      </c>
      <c r="E6406" s="5" t="s">
        <v>297</v>
      </c>
      <c r="F6406" s="4" t="s">
        <v>298</v>
      </c>
      <c r="G6406" s="4" t="s">
        <v>299</v>
      </c>
      <c r="H6406" s="5" t="s">
        <v>34950</v>
      </c>
      <c r="I6406" s="4" t="s">
        <v>34951</v>
      </c>
      <c r="J6406" s="5" t="n">
        <f aca="false">LEN(K6406)</f>
        <v>17</v>
      </c>
      <c r="K6406" s="6" t="s">
        <v>34952</v>
      </c>
      <c r="L6406" s="4" t="s">
        <v>637</v>
      </c>
      <c r="M6406" s="4" t="s">
        <v>368</v>
      </c>
    </row>
    <row r="6407" customFormat="false" ht="15.75" hidden="false" customHeight="true" outlineLevel="0" collapsed="false">
      <c r="A6407" s="4" t="n">
        <v>6529</v>
      </c>
      <c r="B6407" s="4" t="s">
        <v>34953</v>
      </c>
      <c r="C6407" s="4"/>
      <c r="D6407" s="4" t="s">
        <v>34954</v>
      </c>
      <c r="E6407" s="5" t="s">
        <v>8367</v>
      </c>
      <c r="F6407" s="4" t="s">
        <v>299</v>
      </c>
      <c r="G6407" s="4" t="s">
        <v>299</v>
      </c>
      <c r="H6407" s="5" t="s">
        <v>34955</v>
      </c>
      <c r="I6407" s="4" t="s">
        <v>34956</v>
      </c>
      <c r="J6407" s="5" t="n">
        <f aca="false">LEN(K6407)</f>
        <v>17</v>
      </c>
      <c r="K6407" s="6" t="str">
        <f aca="false">LOWER(SUBSTITUTE(SUBSTITUTE(SUBSTITUTE(SUBSTITUTE(SUBSTITUTE(SUBSTITUTE(SUBSTITUTE(B6407,"S.L.",""),"SL",""),"S.A.",""),"SA","")," ",""),".",""),",",""))&amp;".com"</f>
        <v>hotelalbacete.com</v>
      </c>
      <c r="L6407" s="4" t="s">
        <v>21</v>
      </c>
      <c r="M6407" s="4" t="s">
        <v>3895</v>
      </c>
    </row>
    <row r="6408" customFormat="false" ht="15.75" hidden="false" customHeight="true" outlineLevel="0" collapsed="false">
      <c r="A6408" s="4" t="n">
        <v>6572</v>
      </c>
      <c r="B6408" s="4" t="s">
        <v>34957</v>
      </c>
      <c r="C6408" s="4"/>
      <c r="D6408" s="4" t="s">
        <v>34958</v>
      </c>
      <c r="E6408" s="5" t="s">
        <v>34959</v>
      </c>
      <c r="F6408" s="4" t="s">
        <v>34960</v>
      </c>
      <c r="G6408" s="4" t="s">
        <v>1423</v>
      </c>
      <c r="H6408" s="5" t="s">
        <v>34961</v>
      </c>
      <c r="I6408" s="4" t="s">
        <v>34962</v>
      </c>
      <c r="J6408" s="5" t="n">
        <f aca="false">LEN(K6408)</f>
        <v>17</v>
      </c>
      <c r="K6408" s="6" t="s">
        <v>34963</v>
      </c>
      <c r="L6408" s="4" t="s">
        <v>57</v>
      </c>
      <c r="M6408" s="4" t="s">
        <v>22</v>
      </c>
    </row>
    <row r="6409" customFormat="false" ht="15.75" hidden="false" customHeight="true" outlineLevel="0" collapsed="false">
      <c r="A6409" s="4" t="n">
        <v>6580</v>
      </c>
      <c r="B6409" s="4" t="s">
        <v>34964</v>
      </c>
      <c r="C6409" s="4"/>
      <c r="D6409" s="4" t="s">
        <v>34965</v>
      </c>
      <c r="E6409" s="5" t="s">
        <v>17863</v>
      </c>
      <c r="F6409" s="4" t="s">
        <v>1155</v>
      </c>
      <c r="G6409" s="4" t="s">
        <v>1155</v>
      </c>
      <c r="H6409" s="5" t="s">
        <v>34966</v>
      </c>
      <c r="I6409" s="4" t="s">
        <v>34967</v>
      </c>
      <c r="J6409" s="5" t="n">
        <f aca="false">LEN(K6409)</f>
        <v>17</v>
      </c>
      <c r="K6409" s="10" t="s">
        <v>34968</v>
      </c>
      <c r="L6409" s="4" t="s">
        <v>31</v>
      </c>
      <c r="M6409" s="4" t="s">
        <v>2082</v>
      </c>
    </row>
    <row r="6410" customFormat="false" ht="15.75" hidden="false" customHeight="true" outlineLevel="0" collapsed="false">
      <c r="A6410" s="4" t="n">
        <v>6591</v>
      </c>
      <c r="B6410" s="4" t="s">
        <v>34969</v>
      </c>
      <c r="C6410" s="4"/>
      <c r="D6410" s="4" t="s">
        <v>34970</v>
      </c>
      <c r="E6410" s="5" t="s">
        <v>34971</v>
      </c>
      <c r="F6410" s="4" t="s">
        <v>21327</v>
      </c>
      <c r="G6410" s="4" t="s">
        <v>1155</v>
      </c>
      <c r="H6410" s="5" t="s">
        <v>34972</v>
      </c>
      <c r="I6410" s="4" t="s">
        <v>34973</v>
      </c>
      <c r="J6410" s="5" t="n">
        <f aca="false">LEN(K6410)</f>
        <v>17</v>
      </c>
      <c r="K6410" s="6" t="s">
        <v>34974</v>
      </c>
      <c r="L6410" s="4" t="s">
        <v>21</v>
      </c>
      <c r="M6410" s="4" t="s">
        <v>31</v>
      </c>
    </row>
    <row r="6411" customFormat="false" ht="15.75" hidden="false" customHeight="true" outlineLevel="0" collapsed="false">
      <c r="A6411" s="4" t="n">
        <v>6596</v>
      </c>
      <c r="B6411" s="4" t="s">
        <v>34975</v>
      </c>
      <c r="C6411" s="4"/>
      <c r="D6411" s="4" t="s">
        <v>34976</v>
      </c>
      <c r="E6411" s="5" t="s">
        <v>34977</v>
      </c>
      <c r="F6411" s="4" t="s">
        <v>34978</v>
      </c>
      <c r="G6411" s="4" t="s">
        <v>1155</v>
      </c>
      <c r="H6411" s="5" t="s">
        <v>34979</v>
      </c>
      <c r="I6411" s="4" t="s">
        <v>34980</v>
      </c>
      <c r="J6411" s="5" t="n">
        <f aca="false">LEN(K6411)</f>
        <v>17</v>
      </c>
      <c r="K6411" s="6" t="s">
        <v>34981</v>
      </c>
      <c r="L6411" s="4" t="s">
        <v>21</v>
      </c>
      <c r="M6411" s="4" t="s">
        <v>31</v>
      </c>
    </row>
    <row r="6412" customFormat="false" ht="15.75" hidden="false" customHeight="true" outlineLevel="0" collapsed="false">
      <c r="A6412" s="4" t="n">
        <v>6598</v>
      </c>
      <c r="B6412" s="4" t="s">
        <v>2233</v>
      </c>
      <c r="C6412" s="4"/>
      <c r="D6412" s="4" t="s">
        <v>34982</v>
      </c>
      <c r="E6412" s="5" t="s">
        <v>7822</v>
      </c>
      <c r="F6412" s="4" t="s">
        <v>7823</v>
      </c>
      <c r="G6412" s="4" t="s">
        <v>1155</v>
      </c>
      <c r="H6412" s="5" t="s">
        <v>34983</v>
      </c>
      <c r="I6412" s="4" t="s">
        <v>34984</v>
      </c>
      <c r="J6412" s="5" t="n">
        <f aca="false">LEN(K6412)</f>
        <v>17</v>
      </c>
      <c r="K6412" s="6" t="s">
        <v>34985</v>
      </c>
      <c r="L6412" s="4" t="s">
        <v>57</v>
      </c>
      <c r="M6412" s="4" t="s">
        <v>3895</v>
      </c>
    </row>
    <row r="6413" customFormat="false" ht="15.75" hidden="false" customHeight="true" outlineLevel="0" collapsed="false">
      <c r="A6413" s="4" t="n">
        <v>6606</v>
      </c>
      <c r="B6413" s="4" t="s">
        <v>10907</v>
      </c>
      <c r="C6413" s="4"/>
      <c r="D6413" s="4" t="s">
        <v>34986</v>
      </c>
      <c r="E6413" s="5" t="s">
        <v>1153</v>
      </c>
      <c r="F6413" s="4" t="s">
        <v>1154</v>
      </c>
      <c r="G6413" s="4" t="s">
        <v>1155</v>
      </c>
      <c r="H6413" s="5" t="s">
        <v>34987</v>
      </c>
      <c r="I6413" s="4" t="s">
        <v>34988</v>
      </c>
      <c r="J6413" s="5" t="n">
        <f aca="false">LEN(K6413)</f>
        <v>17</v>
      </c>
      <c r="K6413" s="6" t="s">
        <v>34989</v>
      </c>
      <c r="L6413" s="4" t="s">
        <v>31</v>
      </c>
      <c r="M6413" s="4" t="s">
        <v>2890</v>
      </c>
    </row>
    <row r="6414" customFormat="false" ht="15.75" hidden="false" customHeight="true" outlineLevel="0" collapsed="false">
      <c r="A6414" s="4" t="n">
        <v>6620</v>
      </c>
      <c r="B6414" s="4" t="s">
        <v>34990</v>
      </c>
      <c r="C6414" s="4"/>
      <c r="D6414" s="4" t="s">
        <v>34991</v>
      </c>
      <c r="E6414" s="5" t="s">
        <v>25467</v>
      </c>
      <c r="F6414" s="4" t="s">
        <v>1155</v>
      </c>
      <c r="G6414" s="4" t="s">
        <v>1155</v>
      </c>
      <c r="H6414" s="5" t="s">
        <v>34992</v>
      </c>
      <c r="I6414" s="4" t="s">
        <v>34993</v>
      </c>
      <c r="J6414" s="5" t="n">
        <f aca="false">LEN(K6414)</f>
        <v>17</v>
      </c>
      <c r="K6414" s="6" t="s">
        <v>34994</v>
      </c>
      <c r="L6414" s="4" t="s">
        <v>31</v>
      </c>
      <c r="M6414" s="4" t="s">
        <v>2061</v>
      </c>
    </row>
    <row r="6415" customFormat="false" ht="15.75" hidden="false" customHeight="true" outlineLevel="0" collapsed="false">
      <c r="A6415" s="4" t="n">
        <v>6630</v>
      </c>
      <c r="B6415" s="4" t="s">
        <v>34995</v>
      </c>
      <c r="C6415" s="4"/>
      <c r="D6415" s="4" t="s">
        <v>34996</v>
      </c>
      <c r="E6415" s="5" t="s">
        <v>2899</v>
      </c>
      <c r="F6415" s="4" t="s">
        <v>2900</v>
      </c>
      <c r="G6415" s="4" t="s">
        <v>1155</v>
      </c>
      <c r="H6415" s="5" t="s">
        <v>34997</v>
      </c>
      <c r="I6415" s="4" t="s">
        <v>34998</v>
      </c>
      <c r="J6415" s="5" t="n">
        <f aca="false">LEN(K6415)</f>
        <v>17</v>
      </c>
      <c r="K6415" s="10" t="s">
        <v>34999</v>
      </c>
      <c r="L6415" s="4" t="s">
        <v>31</v>
      </c>
      <c r="M6415" s="4" t="s">
        <v>3895</v>
      </c>
    </row>
    <row r="6416" customFormat="false" ht="15.75" hidden="false" customHeight="true" outlineLevel="0" collapsed="false">
      <c r="A6416" s="4" t="n">
        <v>6631</v>
      </c>
      <c r="B6416" s="4" t="s">
        <v>35000</v>
      </c>
      <c r="C6416" s="4"/>
      <c r="D6416" s="4" t="s">
        <v>35001</v>
      </c>
      <c r="E6416" s="5" t="s">
        <v>1541</v>
      </c>
      <c r="F6416" s="4" t="s">
        <v>2900</v>
      </c>
      <c r="G6416" s="4" t="s">
        <v>1155</v>
      </c>
      <c r="H6416" s="5" t="s">
        <v>35002</v>
      </c>
      <c r="I6416" s="4" t="s">
        <v>35003</v>
      </c>
      <c r="J6416" s="5" t="n">
        <f aca="false">LEN(K6416)</f>
        <v>17</v>
      </c>
      <c r="K6416" s="6" t="str">
        <f aca="false">LOWER(SUBSTITUTE(SUBSTITUTE(SUBSTITUTE(SUBSTITUTE(SUBSTITUTE(SUBSTITUTE(SUBSTITUTE(B6416,"S.L.",""),"SL",""),"S.A.",""),"SA","")," ",""),".",""),",",""))&amp;".com"</f>
        <v>hotelmangalan.com</v>
      </c>
      <c r="L6416" s="4" t="s">
        <v>57</v>
      </c>
      <c r="M6416" s="4" t="s">
        <v>4517</v>
      </c>
    </row>
    <row r="6417" customFormat="false" ht="15.75" hidden="false" customHeight="true" outlineLevel="0" collapsed="false">
      <c r="A6417" s="4" t="n">
        <v>6645</v>
      </c>
      <c r="B6417" s="4" t="s">
        <v>35004</v>
      </c>
      <c r="C6417" s="4"/>
      <c r="D6417" s="4" t="s">
        <v>35005</v>
      </c>
      <c r="E6417" s="5" t="s">
        <v>35006</v>
      </c>
      <c r="F6417" s="4" t="s">
        <v>6429</v>
      </c>
      <c r="G6417" s="4" t="s">
        <v>1155</v>
      </c>
      <c r="H6417" s="5" t="s">
        <v>35007</v>
      </c>
      <c r="I6417" s="4" t="s">
        <v>35008</v>
      </c>
      <c r="J6417" s="5" t="n">
        <f aca="false">LEN(K6417)</f>
        <v>17</v>
      </c>
      <c r="K6417" s="6" t="s">
        <v>35009</v>
      </c>
      <c r="L6417" s="4" t="s">
        <v>21</v>
      </c>
      <c r="M6417" s="4" t="s">
        <v>2890</v>
      </c>
    </row>
    <row r="6418" customFormat="false" ht="15.75" hidden="false" customHeight="true" outlineLevel="0" collapsed="false">
      <c r="A6418" s="4" t="n">
        <v>6669</v>
      </c>
      <c r="B6418" s="4" t="s">
        <v>35010</v>
      </c>
      <c r="C6418" s="4"/>
      <c r="D6418" s="4" t="s">
        <v>35011</v>
      </c>
      <c r="E6418" s="5" t="s">
        <v>2899</v>
      </c>
      <c r="F6418" s="4" t="s">
        <v>2900</v>
      </c>
      <c r="G6418" s="4" t="s">
        <v>1155</v>
      </c>
      <c r="H6418" s="5" t="s">
        <v>35012</v>
      </c>
      <c r="I6418" s="4" t="s">
        <v>35013</v>
      </c>
      <c r="J6418" s="5" t="n">
        <f aca="false">LEN(K6418)</f>
        <v>17</v>
      </c>
      <c r="K6418" s="6" t="s">
        <v>35014</v>
      </c>
      <c r="L6418" s="4" t="s">
        <v>66</v>
      </c>
      <c r="M6418" s="4" t="s">
        <v>577</v>
      </c>
    </row>
    <row r="6419" customFormat="false" ht="15.75" hidden="false" customHeight="true" outlineLevel="0" collapsed="false">
      <c r="A6419" s="4" t="n">
        <v>6681</v>
      </c>
      <c r="B6419" s="4" t="s">
        <v>35015</v>
      </c>
      <c r="C6419" s="4"/>
      <c r="D6419" s="4" t="s">
        <v>21325</v>
      </c>
      <c r="E6419" s="5" t="s">
        <v>21326</v>
      </c>
      <c r="F6419" s="4" t="s">
        <v>21327</v>
      </c>
      <c r="G6419" s="4" t="s">
        <v>1155</v>
      </c>
      <c r="H6419" s="5" t="s">
        <v>35016</v>
      </c>
      <c r="I6419" s="4" t="s">
        <v>35017</v>
      </c>
      <c r="J6419" s="5" t="n">
        <f aca="false">LEN(K6419)</f>
        <v>17</v>
      </c>
      <c r="K6419" s="6" t="s">
        <v>35018</v>
      </c>
      <c r="L6419" s="4" t="s">
        <v>21</v>
      </c>
      <c r="M6419" s="4" t="s">
        <v>3002</v>
      </c>
    </row>
    <row r="6420" customFormat="false" ht="15.75" hidden="false" customHeight="true" outlineLevel="0" collapsed="false">
      <c r="A6420" s="4" t="n">
        <v>6689</v>
      </c>
      <c r="B6420" s="4" t="s">
        <v>35019</v>
      </c>
      <c r="C6420" s="4"/>
      <c r="D6420" s="4" t="s">
        <v>35020</v>
      </c>
      <c r="E6420" s="5" t="s">
        <v>35021</v>
      </c>
      <c r="F6420" s="4" t="s">
        <v>35022</v>
      </c>
      <c r="G6420" s="4" t="s">
        <v>1155</v>
      </c>
      <c r="H6420" s="5" t="s">
        <v>35023</v>
      </c>
      <c r="I6420" s="4" t="s">
        <v>35024</v>
      </c>
      <c r="J6420" s="5" t="n">
        <f aca="false">LEN(K6420)</f>
        <v>17</v>
      </c>
      <c r="K6420" s="6" t="s">
        <v>35025</v>
      </c>
      <c r="L6420" s="4" t="s">
        <v>78</v>
      </c>
      <c r="M6420" s="4" t="s">
        <v>577</v>
      </c>
    </row>
    <row r="6421" customFormat="false" ht="15.75" hidden="false" customHeight="true" outlineLevel="0" collapsed="false">
      <c r="A6421" s="4" t="n">
        <v>6696</v>
      </c>
      <c r="B6421" s="4" t="s">
        <v>35026</v>
      </c>
      <c r="C6421" s="4"/>
      <c r="D6421" s="4" t="s">
        <v>35027</v>
      </c>
      <c r="E6421" s="5" t="s">
        <v>35028</v>
      </c>
      <c r="F6421" s="4" t="s">
        <v>14735</v>
      </c>
      <c r="G6421" s="4" t="s">
        <v>1155</v>
      </c>
      <c r="H6421" s="5" t="s">
        <v>35029</v>
      </c>
      <c r="I6421" s="4" t="s">
        <v>35030</v>
      </c>
      <c r="J6421" s="5" t="n">
        <f aca="false">LEN(K6421)</f>
        <v>17</v>
      </c>
      <c r="K6421" s="6" t="s">
        <v>35031</v>
      </c>
      <c r="L6421" s="4" t="s">
        <v>78</v>
      </c>
      <c r="M6421" s="4" t="s">
        <v>22</v>
      </c>
    </row>
    <row r="6422" customFormat="false" ht="15.75" hidden="false" customHeight="true" outlineLevel="0" collapsed="false">
      <c r="A6422" s="4" t="n">
        <v>6697</v>
      </c>
      <c r="B6422" s="4" t="s">
        <v>14732</v>
      </c>
      <c r="C6422" s="4"/>
      <c r="D6422" s="4" t="s">
        <v>35032</v>
      </c>
      <c r="E6422" s="5" t="s">
        <v>35033</v>
      </c>
      <c r="F6422" s="4" t="s">
        <v>14735</v>
      </c>
      <c r="G6422" s="4" t="s">
        <v>1155</v>
      </c>
      <c r="H6422" s="5" t="s">
        <v>35034</v>
      </c>
      <c r="I6422" s="4" t="s">
        <v>35035</v>
      </c>
      <c r="J6422" s="5" t="n">
        <f aca="false">LEN(K6422)</f>
        <v>17</v>
      </c>
      <c r="K6422" s="6" t="s">
        <v>35036</v>
      </c>
      <c r="L6422" s="4" t="s">
        <v>78</v>
      </c>
      <c r="M6422" s="4" t="s">
        <v>967</v>
      </c>
    </row>
    <row r="6423" customFormat="false" ht="15.75" hidden="false" customHeight="true" outlineLevel="0" collapsed="false">
      <c r="A6423" s="4" t="n">
        <v>6742</v>
      </c>
      <c r="B6423" s="4" t="s">
        <v>35037</v>
      </c>
      <c r="C6423" s="4"/>
      <c r="D6423" s="4" t="s">
        <v>35038</v>
      </c>
      <c r="E6423" s="5" t="s">
        <v>3788</v>
      </c>
      <c r="F6423" s="4" t="s">
        <v>1423</v>
      </c>
      <c r="G6423" s="4" t="s">
        <v>1423</v>
      </c>
      <c r="H6423" s="5" t="s">
        <v>35039</v>
      </c>
      <c r="I6423" s="4" t="s">
        <v>35040</v>
      </c>
      <c r="J6423" s="5" t="n">
        <f aca="false">LEN(K6423)</f>
        <v>17</v>
      </c>
      <c r="K6423" s="6" t="s">
        <v>35041</v>
      </c>
      <c r="L6423" s="4" t="s">
        <v>21</v>
      </c>
      <c r="M6423" s="4" t="s">
        <v>32</v>
      </c>
    </row>
    <row r="6424" customFormat="false" ht="15.75" hidden="false" customHeight="true" outlineLevel="0" collapsed="false">
      <c r="A6424" s="4" t="n">
        <v>6767</v>
      </c>
      <c r="B6424" s="4" t="s">
        <v>35042</v>
      </c>
      <c r="C6424" s="4"/>
      <c r="D6424" s="4" t="s">
        <v>35043</v>
      </c>
      <c r="E6424" s="5" t="s">
        <v>35044</v>
      </c>
      <c r="F6424" s="4" t="s">
        <v>35045</v>
      </c>
      <c r="G6424" s="4" t="s">
        <v>1423</v>
      </c>
      <c r="H6424" s="5" t="s">
        <v>35046</v>
      </c>
      <c r="I6424" s="4" t="s">
        <v>35047</v>
      </c>
      <c r="J6424" s="5" t="n">
        <f aca="false">LEN(K6424)</f>
        <v>17</v>
      </c>
      <c r="K6424" s="6" t="str">
        <f aca="false">LOWER(SUBSTITUTE(SUBSTITUTE(SUBSTITUTE(SUBSTITUTE(SUBSTITUTE(SUBSTITUTE(SUBSTITUTE(B6424,"S.L.",""),"SL",""),"S.A.",""),"SA","")," ",""),".",""),",",""))&amp;".com"</f>
        <v>bodegalaventa.com</v>
      </c>
      <c r="L6424" s="4" t="s">
        <v>31</v>
      </c>
      <c r="M6424" s="4" t="s">
        <v>1063</v>
      </c>
    </row>
    <row r="6425" customFormat="false" ht="15.75" hidden="false" customHeight="true" outlineLevel="0" collapsed="false">
      <c r="A6425" s="4" t="n">
        <v>6787</v>
      </c>
      <c r="B6425" s="4" t="s">
        <v>35048</v>
      </c>
      <c r="C6425" s="4"/>
      <c r="D6425" s="4" t="s">
        <v>35049</v>
      </c>
      <c r="E6425" s="5" t="s">
        <v>887</v>
      </c>
      <c r="F6425" s="4" t="s">
        <v>888</v>
      </c>
      <c r="G6425" s="4" t="s">
        <v>84</v>
      </c>
      <c r="H6425" s="5" t="s">
        <v>35050</v>
      </c>
      <c r="I6425" s="4" t="s">
        <v>25808</v>
      </c>
      <c r="J6425" s="5" t="n">
        <f aca="false">LEN(K6425)</f>
        <v>17</v>
      </c>
      <c r="K6425" s="6" t="s">
        <v>35051</v>
      </c>
      <c r="L6425" s="4" t="s">
        <v>31</v>
      </c>
      <c r="M6425" s="4" t="s">
        <v>3529</v>
      </c>
    </row>
    <row r="6426" customFormat="false" ht="15.75" hidden="false" customHeight="true" outlineLevel="0" collapsed="false">
      <c r="A6426" s="4" t="n">
        <v>6792</v>
      </c>
      <c r="B6426" s="4" t="s">
        <v>35052</v>
      </c>
      <c r="C6426" s="4"/>
      <c r="D6426" s="4" t="s">
        <v>35053</v>
      </c>
      <c r="E6426" s="5" t="s">
        <v>1768</v>
      </c>
      <c r="F6426" s="4" t="s">
        <v>83</v>
      </c>
      <c r="G6426" s="4" t="s">
        <v>84</v>
      </c>
      <c r="H6426" s="5" t="s">
        <v>35054</v>
      </c>
      <c r="I6426" s="4" t="s">
        <v>35055</v>
      </c>
      <c r="J6426" s="5" t="n">
        <f aca="false">LEN(K6426)</f>
        <v>17</v>
      </c>
      <c r="K6426" s="6" t="s">
        <v>32310</v>
      </c>
      <c r="L6426" s="4" t="s">
        <v>31</v>
      </c>
      <c r="M6426" s="4" t="s">
        <v>2890</v>
      </c>
    </row>
    <row r="6427" customFormat="false" ht="15.75" hidden="false" customHeight="true" outlineLevel="0" collapsed="false">
      <c r="A6427" s="4" t="n">
        <v>6796</v>
      </c>
      <c r="B6427" s="4" t="s">
        <v>35056</v>
      </c>
      <c r="C6427" s="4"/>
      <c r="D6427" s="4" t="s">
        <v>35057</v>
      </c>
      <c r="E6427" s="5" t="s">
        <v>35058</v>
      </c>
      <c r="F6427" s="4" t="s">
        <v>1769</v>
      </c>
      <c r="G6427" s="4" t="s">
        <v>84</v>
      </c>
      <c r="H6427" s="5" t="s">
        <v>35059</v>
      </c>
      <c r="I6427" s="7" t="s">
        <v>3568</v>
      </c>
      <c r="J6427" s="5" t="n">
        <f aca="false">LEN(K6427)</f>
        <v>17</v>
      </c>
      <c r="K6427" s="6" t="s">
        <v>35060</v>
      </c>
      <c r="L6427" s="4" t="s">
        <v>57</v>
      </c>
      <c r="M6427" s="4" t="s">
        <v>31</v>
      </c>
    </row>
    <row r="6428" customFormat="false" ht="15.75" hidden="false" customHeight="true" outlineLevel="0" collapsed="false">
      <c r="A6428" s="4" t="n">
        <v>6809</v>
      </c>
      <c r="B6428" s="4" t="s">
        <v>35061</v>
      </c>
      <c r="C6428" s="4"/>
      <c r="D6428" s="4" t="s">
        <v>35062</v>
      </c>
      <c r="E6428" s="5" t="s">
        <v>11953</v>
      </c>
      <c r="F6428" s="4" t="s">
        <v>505</v>
      </c>
      <c r="G6428" s="4" t="s">
        <v>84</v>
      </c>
      <c r="H6428" s="5" t="s">
        <v>35063</v>
      </c>
      <c r="I6428" s="7" t="s">
        <v>34616</v>
      </c>
      <c r="J6428" s="5" t="n">
        <f aca="false">LEN(K6428)</f>
        <v>17</v>
      </c>
      <c r="K6428" s="6" t="s">
        <v>32879</v>
      </c>
      <c r="L6428" s="4" t="s">
        <v>31</v>
      </c>
      <c r="M6428" s="4" t="s">
        <v>34850</v>
      </c>
    </row>
    <row r="6429" customFormat="false" ht="15.75" hidden="false" customHeight="true" outlineLevel="0" collapsed="false">
      <c r="A6429" s="4" t="n">
        <v>6819</v>
      </c>
      <c r="B6429" s="4" t="s">
        <v>35064</v>
      </c>
      <c r="C6429" s="4"/>
      <c r="D6429" s="4" t="s">
        <v>35065</v>
      </c>
      <c r="E6429" s="5" t="s">
        <v>3583</v>
      </c>
      <c r="F6429" s="4" t="s">
        <v>9831</v>
      </c>
      <c r="G6429" s="4" t="s">
        <v>84</v>
      </c>
      <c r="H6429" s="5" t="s">
        <v>35066</v>
      </c>
      <c r="I6429" s="4" t="s">
        <v>35067</v>
      </c>
      <c r="J6429" s="5" t="n">
        <f aca="false">LEN(K6429)</f>
        <v>17</v>
      </c>
      <c r="K6429" s="6" t="s">
        <v>35068</v>
      </c>
      <c r="L6429" s="4" t="s">
        <v>31</v>
      </c>
      <c r="M6429" s="4" t="s">
        <v>5660</v>
      </c>
    </row>
    <row r="6430" customFormat="false" ht="15.75" hidden="false" customHeight="true" outlineLevel="0" collapsed="false">
      <c r="A6430" s="4" t="n">
        <v>6830</v>
      </c>
      <c r="B6430" s="4" t="s">
        <v>35069</v>
      </c>
      <c r="C6430" s="4"/>
      <c r="D6430" s="4" t="s">
        <v>35070</v>
      </c>
      <c r="E6430" s="5" t="s">
        <v>35071</v>
      </c>
      <c r="F6430" s="4" t="s">
        <v>5150</v>
      </c>
      <c r="G6430" s="4" t="s">
        <v>84</v>
      </c>
      <c r="H6430" s="5" t="s">
        <v>35072</v>
      </c>
      <c r="I6430" s="4" t="s">
        <v>35073</v>
      </c>
      <c r="J6430" s="5" t="n">
        <f aca="false">LEN(K6430)</f>
        <v>17</v>
      </c>
      <c r="K6430" s="6" t="s">
        <v>35074</v>
      </c>
      <c r="L6430" s="4" t="s">
        <v>57</v>
      </c>
      <c r="M6430" s="4" t="s">
        <v>22</v>
      </c>
    </row>
    <row r="6431" customFormat="false" ht="15.75" hidden="false" customHeight="true" outlineLevel="0" collapsed="false">
      <c r="A6431" s="4" t="n">
        <v>6885</v>
      </c>
      <c r="B6431" s="4" t="s">
        <v>35075</v>
      </c>
      <c r="C6431" s="4"/>
      <c r="D6431" s="4" t="s">
        <v>35076</v>
      </c>
      <c r="E6431" s="5" t="s">
        <v>1560</v>
      </c>
      <c r="F6431" s="4" t="s">
        <v>83</v>
      </c>
      <c r="G6431" s="4" t="s">
        <v>84</v>
      </c>
      <c r="H6431" s="5" t="s">
        <v>35077</v>
      </c>
      <c r="I6431" s="4" t="s">
        <v>35078</v>
      </c>
      <c r="J6431" s="5" t="n">
        <f aca="false">LEN(K6431)</f>
        <v>17</v>
      </c>
      <c r="K6431" s="6" t="s">
        <v>35079</v>
      </c>
      <c r="L6431" s="4" t="s">
        <v>66</v>
      </c>
      <c r="M6431" s="4" t="s">
        <v>5134</v>
      </c>
    </row>
    <row r="6432" customFormat="false" ht="15.75" hidden="false" customHeight="true" outlineLevel="0" collapsed="false">
      <c r="A6432" s="4" t="n">
        <v>6894</v>
      </c>
      <c r="B6432" s="4" t="s">
        <v>35080</v>
      </c>
      <c r="C6432" s="4"/>
      <c r="D6432" s="4" t="s">
        <v>35081</v>
      </c>
      <c r="E6432" s="5" t="s">
        <v>504</v>
      </c>
      <c r="F6432" s="4" t="s">
        <v>505</v>
      </c>
      <c r="G6432" s="4" t="s">
        <v>84</v>
      </c>
      <c r="H6432" s="5" t="s">
        <v>35082</v>
      </c>
      <c r="I6432" s="4" t="s">
        <v>35083</v>
      </c>
      <c r="J6432" s="5" t="n">
        <f aca="false">LEN(K6432)</f>
        <v>17</v>
      </c>
      <c r="K6432" s="6" t="s">
        <v>35084</v>
      </c>
      <c r="L6432" s="4" t="s">
        <v>57</v>
      </c>
      <c r="M6432" s="4" t="s">
        <v>5744</v>
      </c>
    </row>
    <row r="6433" customFormat="false" ht="15.75" hidden="false" customHeight="true" outlineLevel="0" collapsed="false">
      <c r="A6433" s="4" t="n">
        <v>6911</v>
      </c>
      <c r="B6433" s="4" t="s">
        <v>35085</v>
      </c>
      <c r="C6433" s="4"/>
      <c r="D6433" s="4" t="s">
        <v>35086</v>
      </c>
      <c r="E6433" s="5" t="s">
        <v>14778</v>
      </c>
      <c r="F6433" s="4" t="s">
        <v>83</v>
      </c>
      <c r="G6433" s="4" t="s">
        <v>84</v>
      </c>
      <c r="H6433" s="5" t="s">
        <v>35087</v>
      </c>
      <c r="I6433" s="7" t="s">
        <v>35088</v>
      </c>
      <c r="J6433" s="5" t="n">
        <f aca="false">LEN(K6433)</f>
        <v>17</v>
      </c>
      <c r="K6433" s="5" t="s">
        <v>35089</v>
      </c>
      <c r="L6433" s="4" t="s">
        <v>66</v>
      </c>
      <c r="M6433" s="4" t="s">
        <v>336</v>
      </c>
    </row>
    <row r="6434" customFormat="false" ht="15.75" hidden="false" customHeight="true" outlineLevel="0" collapsed="false">
      <c r="A6434" s="4" t="n">
        <v>6938</v>
      </c>
      <c r="B6434" s="4" t="s">
        <v>35090</v>
      </c>
      <c r="C6434" s="4"/>
      <c r="D6434" s="4" t="s">
        <v>35091</v>
      </c>
      <c r="E6434" s="5" t="s">
        <v>14778</v>
      </c>
      <c r="F6434" s="4" t="s">
        <v>83</v>
      </c>
      <c r="G6434" s="4" t="s">
        <v>84</v>
      </c>
      <c r="H6434" s="5" t="s">
        <v>35092</v>
      </c>
      <c r="I6434" s="4" t="s">
        <v>35093</v>
      </c>
      <c r="J6434" s="5" t="n">
        <f aca="false">LEN(K6434)</f>
        <v>17</v>
      </c>
      <c r="K6434" s="6" t="s">
        <v>35094</v>
      </c>
      <c r="L6434" s="4" t="s">
        <v>57</v>
      </c>
      <c r="M6434" s="4" t="s">
        <v>31</v>
      </c>
    </row>
    <row r="6435" customFormat="false" ht="15.75" hidden="false" customHeight="true" outlineLevel="0" collapsed="false">
      <c r="A6435" s="4" t="n">
        <v>6949</v>
      </c>
      <c r="B6435" s="4" t="s">
        <v>35095</v>
      </c>
      <c r="C6435" s="4"/>
      <c r="D6435" s="4" t="s">
        <v>35096</v>
      </c>
      <c r="E6435" s="5" t="s">
        <v>82</v>
      </c>
      <c r="F6435" s="4" t="s">
        <v>83</v>
      </c>
      <c r="G6435" s="4" t="s">
        <v>84</v>
      </c>
      <c r="H6435" s="5" t="s">
        <v>35097</v>
      </c>
      <c r="I6435" s="4" t="s">
        <v>35098</v>
      </c>
      <c r="J6435" s="5" t="n">
        <f aca="false">LEN(K6435)</f>
        <v>17</v>
      </c>
      <c r="K6435" s="6" t="s">
        <v>35099</v>
      </c>
      <c r="L6435" s="4" t="s">
        <v>21</v>
      </c>
      <c r="M6435" s="4" t="s">
        <v>17178</v>
      </c>
    </row>
    <row r="6436" customFormat="false" ht="15.75" hidden="false" customHeight="true" outlineLevel="0" collapsed="false">
      <c r="A6436" s="4" t="n">
        <v>6958</v>
      </c>
      <c r="B6436" s="4" t="s">
        <v>34851</v>
      </c>
      <c r="C6436" s="4"/>
      <c r="D6436" s="4" t="s">
        <v>35100</v>
      </c>
      <c r="E6436" s="5" t="s">
        <v>82</v>
      </c>
      <c r="F6436" s="4" t="s">
        <v>83</v>
      </c>
      <c r="G6436" s="4" t="s">
        <v>84</v>
      </c>
      <c r="H6436" s="5" t="s">
        <v>35101</v>
      </c>
      <c r="I6436" s="4" t="s">
        <v>34517</v>
      </c>
      <c r="J6436" s="5" t="n">
        <f aca="false">LEN(K6436)</f>
        <v>17</v>
      </c>
      <c r="K6436" s="6" t="s">
        <v>34855</v>
      </c>
      <c r="L6436" s="4" t="s">
        <v>21</v>
      </c>
      <c r="M6436" s="4" t="s">
        <v>41</v>
      </c>
    </row>
    <row r="6437" customFormat="false" ht="15.75" hidden="false" customHeight="true" outlineLevel="0" collapsed="false">
      <c r="A6437" s="4" t="n">
        <v>6962</v>
      </c>
      <c r="B6437" s="4" t="s">
        <v>35102</v>
      </c>
      <c r="C6437" s="4"/>
      <c r="D6437" s="4" t="s">
        <v>35103</v>
      </c>
      <c r="E6437" s="5" t="s">
        <v>82</v>
      </c>
      <c r="F6437" s="4" t="s">
        <v>83</v>
      </c>
      <c r="G6437" s="4" t="s">
        <v>84</v>
      </c>
      <c r="H6437" s="5" t="s">
        <v>35104</v>
      </c>
      <c r="I6437" s="7" t="s">
        <v>35105</v>
      </c>
      <c r="J6437" s="5" t="n">
        <f aca="false">LEN(K6437)</f>
        <v>17</v>
      </c>
      <c r="K6437" s="6" t="s">
        <v>35106</v>
      </c>
      <c r="L6437" s="4" t="s">
        <v>57</v>
      </c>
      <c r="M6437" s="4" t="s">
        <v>29993</v>
      </c>
    </row>
    <row r="6438" customFormat="false" ht="15.75" hidden="false" customHeight="true" outlineLevel="0" collapsed="false">
      <c r="A6438" s="4" t="n">
        <v>7000</v>
      </c>
      <c r="B6438" s="4" t="s">
        <v>35107</v>
      </c>
      <c r="C6438" s="4"/>
      <c r="D6438" s="4" t="s">
        <v>35108</v>
      </c>
      <c r="E6438" s="5" t="s">
        <v>648</v>
      </c>
      <c r="F6438" s="4" t="s">
        <v>649</v>
      </c>
      <c r="G6438" s="4" t="s">
        <v>84</v>
      </c>
      <c r="H6438" s="5" t="s">
        <v>35109</v>
      </c>
      <c r="I6438" s="4" t="s">
        <v>35110</v>
      </c>
      <c r="J6438" s="5" t="n">
        <f aca="false">LEN(K6438)</f>
        <v>17</v>
      </c>
      <c r="K6438" s="6" t="s">
        <v>35111</v>
      </c>
      <c r="L6438" s="4" t="s">
        <v>31</v>
      </c>
      <c r="M6438" s="4" t="s">
        <v>158</v>
      </c>
    </row>
    <row r="6439" customFormat="false" ht="15.75" hidden="false" customHeight="true" outlineLevel="0" collapsed="false">
      <c r="A6439" s="4" t="n">
        <v>7002</v>
      </c>
      <c r="B6439" s="4" t="s">
        <v>35112</v>
      </c>
      <c r="C6439" s="4"/>
      <c r="D6439" s="4" t="s">
        <v>35113</v>
      </c>
      <c r="E6439" s="5" t="s">
        <v>648</v>
      </c>
      <c r="F6439" s="4" t="s">
        <v>649</v>
      </c>
      <c r="G6439" s="4" t="s">
        <v>84</v>
      </c>
      <c r="H6439" s="5" t="s">
        <v>35114</v>
      </c>
      <c r="I6439" s="7" t="s">
        <v>35115</v>
      </c>
      <c r="J6439" s="5" t="n">
        <f aca="false">LEN(K6439)</f>
        <v>17</v>
      </c>
      <c r="K6439" s="6" t="s">
        <v>35116</v>
      </c>
      <c r="L6439" s="4" t="s">
        <v>57</v>
      </c>
      <c r="M6439" s="4" t="s">
        <v>11774</v>
      </c>
    </row>
    <row r="6440" customFormat="false" ht="15.75" hidden="false" customHeight="true" outlineLevel="0" collapsed="false">
      <c r="A6440" s="4" t="n">
        <v>7012</v>
      </c>
      <c r="B6440" s="4" t="s">
        <v>35117</v>
      </c>
      <c r="C6440" s="4"/>
      <c r="D6440" s="4" t="s">
        <v>35118</v>
      </c>
      <c r="E6440" s="5" t="s">
        <v>648</v>
      </c>
      <c r="F6440" s="4" t="s">
        <v>649</v>
      </c>
      <c r="G6440" s="4" t="s">
        <v>84</v>
      </c>
      <c r="H6440" s="5" t="s">
        <v>35119</v>
      </c>
      <c r="I6440" s="4" t="s">
        <v>35120</v>
      </c>
      <c r="J6440" s="5" t="n">
        <f aca="false">LEN(K6440)</f>
        <v>17</v>
      </c>
      <c r="K6440" s="6" t="s">
        <v>35121</v>
      </c>
      <c r="L6440" s="4" t="s">
        <v>57</v>
      </c>
      <c r="M6440" s="4" t="s">
        <v>16118</v>
      </c>
    </row>
    <row r="6441" customFormat="false" ht="15.75" hidden="false" customHeight="true" outlineLevel="0" collapsed="false">
      <c r="A6441" s="4" t="n">
        <v>7016</v>
      </c>
      <c r="B6441" s="4" t="s">
        <v>35122</v>
      </c>
      <c r="C6441" s="4"/>
      <c r="D6441" s="4" t="s">
        <v>35118</v>
      </c>
      <c r="E6441" s="5" t="s">
        <v>648</v>
      </c>
      <c r="F6441" s="4" t="s">
        <v>649</v>
      </c>
      <c r="G6441" s="4" t="s">
        <v>84</v>
      </c>
      <c r="H6441" s="5" t="s">
        <v>35123</v>
      </c>
      <c r="I6441" s="7" t="s">
        <v>35124</v>
      </c>
      <c r="J6441" s="5" t="n">
        <f aca="false">LEN(K6441)</f>
        <v>17</v>
      </c>
      <c r="K6441" s="6" t="s">
        <v>35121</v>
      </c>
      <c r="L6441" s="4" t="s">
        <v>31</v>
      </c>
      <c r="M6441" s="4" t="s">
        <v>35125</v>
      </c>
    </row>
    <row r="6442" customFormat="false" ht="15.75" hidden="false" customHeight="true" outlineLevel="0" collapsed="false">
      <c r="A6442" s="4" t="n">
        <v>7023</v>
      </c>
      <c r="B6442" s="4" t="s">
        <v>35126</v>
      </c>
      <c r="C6442" s="4"/>
      <c r="D6442" s="4" t="s">
        <v>35127</v>
      </c>
      <c r="E6442" s="5" t="s">
        <v>648</v>
      </c>
      <c r="F6442" s="4" t="s">
        <v>649</v>
      </c>
      <c r="G6442" s="4" t="s">
        <v>84</v>
      </c>
      <c r="H6442" s="5" t="s">
        <v>35128</v>
      </c>
      <c r="I6442" s="4" t="s">
        <v>35129</v>
      </c>
      <c r="J6442" s="5" t="n">
        <f aca="false">LEN(K6442)</f>
        <v>17</v>
      </c>
      <c r="K6442" s="6" t="s">
        <v>35130</v>
      </c>
      <c r="L6442" s="4" t="s">
        <v>57</v>
      </c>
      <c r="M6442" s="4" t="s">
        <v>31</v>
      </c>
    </row>
    <row r="6443" customFormat="false" ht="15.75" hidden="false" customHeight="true" outlineLevel="0" collapsed="false">
      <c r="A6443" s="4" t="n">
        <v>7024</v>
      </c>
      <c r="B6443" s="4" t="s">
        <v>35131</v>
      </c>
      <c r="C6443" s="4"/>
      <c r="D6443" s="4" t="s">
        <v>35132</v>
      </c>
      <c r="E6443" s="5" t="s">
        <v>648</v>
      </c>
      <c r="F6443" s="4" t="s">
        <v>649</v>
      </c>
      <c r="G6443" s="4" t="s">
        <v>84</v>
      </c>
      <c r="H6443" s="5" t="s">
        <v>35133</v>
      </c>
      <c r="I6443" s="7" t="s">
        <v>35110</v>
      </c>
      <c r="J6443" s="5" t="n">
        <f aca="false">LEN(K6443)</f>
        <v>17</v>
      </c>
      <c r="K6443" s="5" t="s">
        <v>35111</v>
      </c>
      <c r="L6443" s="4" t="s">
        <v>31</v>
      </c>
      <c r="M6443" s="4" t="s">
        <v>11774</v>
      </c>
    </row>
    <row r="6444" customFormat="false" ht="15.75" hidden="false" customHeight="true" outlineLevel="0" collapsed="false">
      <c r="A6444" s="4" t="n">
        <v>7042</v>
      </c>
      <c r="B6444" s="4" t="s">
        <v>35134</v>
      </c>
      <c r="C6444" s="4"/>
      <c r="D6444" s="4" t="s">
        <v>35135</v>
      </c>
      <c r="E6444" s="5" t="s">
        <v>9764</v>
      </c>
      <c r="F6444" s="4" t="s">
        <v>4285</v>
      </c>
      <c r="G6444" s="4" t="s">
        <v>84</v>
      </c>
      <c r="H6444" s="5" t="s">
        <v>35136</v>
      </c>
      <c r="I6444" s="4" t="s">
        <v>35137</v>
      </c>
      <c r="J6444" s="5" t="n">
        <f aca="false">LEN(K6444)</f>
        <v>17</v>
      </c>
      <c r="K6444" s="6" t="s">
        <v>35138</v>
      </c>
      <c r="L6444" s="4" t="s">
        <v>31</v>
      </c>
      <c r="M6444" s="4" t="s">
        <v>805</v>
      </c>
    </row>
    <row r="6445" customFormat="false" ht="15.75" hidden="false" customHeight="true" outlineLevel="0" collapsed="false">
      <c r="A6445" s="4" t="n">
        <v>7062</v>
      </c>
      <c r="B6445" s="4" t="s">
        <v>9812</v>
      </c>
      <c r="C6445" s="4"/>
      <c r="D6445" s="4" t="s">
        <v>35139</v>
      </c>
      <c r="E6445" s="5" t="s">
        <v>564</v>
      </c>
      <c r="F6445" s="4" t="s">
        <v>565</v>
      </c>
      <c r="G6445" s="4" t="s">
        <v>84</v>
      </c>
      <c r="H6445" s="5" t="s">
        <v>35140</v>
      </c>
      <c r="I6445" s="4" t="s">
        <v>35141</v>
      </c>
      <c r="J6445" s="5" t="n">
        <f aca="false">LEN(K6445)</f>
        <v>17</v>
      </c>
      <c r="K6445" s="6" t="s">
        <v>35142</v>
      </c>
      <c r="L6445" s="4" t="s">
        <v>31</v>
      </c>
      <c r="M6445" s="4" t="s">
        <v>3501</v>
      </c>
    </row>
    <row r="6446" customFormat="false" ht="15.75" hidden="false" customHeight="true" outlineLevel="0" collapsed="false">
      <c r="A6446" s="4" t="n">
        <v>7077</v>
      </c>
      <c r="B6446" s="4" t="s">
        <v>35143</v>
      </c>
      <c r="C6446" s="4"/>
      <c r="D6446" s="4" t="s">
        <v>35144</v>
      </c>
      <c r="E6446" s="5" t="s">
        <v>4284</v>
      </c>
      <c r="F6446" s="4" t="s">
        <v>4285</v>
      </c>
      <c r="G6446" s="4" t="s">
        <v>84</v>
      </c>
      <c r="H6446" s="5" t="s">
        <v>35145</v>
      </c>
      <c r="I6446" s="4" t="s">
        <v>35146</v>
      </c>
      <c r="J6446" s="5" t="n">
        <f aca="false">LEN(K6446)</f>
        <v>17</v>
      </c>
      <c r="K6446" s="6" t="s">
        <v>35147</v>
      </c>
      <c r="L6446" s="4" t="s">
        <v>57</v>
      </c>
      <c r="M6446" s="4" t="s">
        <v>6351</v>
      </c>
    </row>
    <row r="6447" customFormat="false" ht="15.75" hidden="false" customHeight="true" outlineLevel="0" collapsed="false">
      <c r="A6447" s="4" t="n">
        <v>7079</v>
      </c>
      <c r="B6447" s="4" t="s">
        <v>35148</v>
      </c>
      <c r="C6447" s="4"/>
      <c r="D6447" s="4" t="s">
        <v>35149</v>
      </c>
      <c r="E6447" s="5" t="s">
        <v>4284</v>
      </c>
      <c r="F6447" s="4" t="s">
        <v>4285</v>
      </c>
      <c r="G6447" s="4" t="s">
        <v>84</v>
      </c>
      <c r="H6447" s="5" t="s">
        <v>35150</v>
      </c>
      <c r="I6447" s="4" t="s">
        <v>35151</v>
      </c>
      <c r="J6447" s="5" t="n">
        <f aca="false">LEN(K6447)</f>
        <v>17</v>
      </c>
      <c r="K6447" s="6" t="s">
        <v>35152</v>
      </c>
      <c r="L6447" s="4" t="s">
        <v>21</v>
      </c>
      <c r="M6447" s="4" t="s">
        <v>31</v>
      </c>
    </row>
    <row r="6448" customFormat="false" ht="15.75" hidden="false" customHeight="true" outlineLevel="0" collapsed="false">
      <c r="A6448" s="4" t="n">
        <v>7081</v>
      </c>
      <c r="B6448" s="4" t="s">
        <v>11382</v>
      </c>
      <c r="C6448" s="4"/>
      <c r="D6448" s="4" t="s">
        <v>35153</v>
      </c>
      <c r="E6448" s="5" t="s">
        <v>4284</v>
      </c>
      <c r="F6448" s="4" t="s">
        <v>4285</v>
      </c>
      <c r="G6448" s="4" t="s">
        <v>84</v>
      </c>
      <c r="H6448" s="5" t="s">
        <v>35154</v>
      </c>
      <c r="I6448" s="4" t="s">
        <v>35155</v>
      </c>
      <c r="J6448" s="5" t="n">
        <f aca="false">LEN(K6448)</f>
        <v>17</v>
      </c>
      <c r="K6448" s="6" t="s">
        <v>35152</v>
      </c>
      <c r="L6448" s="4" t="s">
        <v>57</v>
      </c>
      <c r="M6448" s="4" t="s">
        <v>35156</v>
      </c>
    </row>
    <row r="6449" customFormat="false" ht="15.75" hidden="false" customHeight="true" outlineLevel="0" collapsed="false">
      <c r="A6449" s="4" t="n">
        <v>7087</v>
      </c>
      <c r="B6449" s="4" t="s">
        <v>35157</v>
      </c>
      <c r="C6449" s="4"/>
      <c r="D6449" s="4" t="s">
        <v>35158</v>
      </c>
      <c r="E6449" s="5" t="s">
        <v>9764</v>
      </c>
      <c r="F6449" s="4" t="s">
        <v>4285</v>
      </c>
      <c r="G6449" s="4" t="s">
        <v>84</v>
      </c>
      <c r="H6449" s="5" t="s">
        <v>35159</v>
      </c>
      <c r="I6449" s="4" t="s">
        <v>35160</v>
      </c>
      <c r="J6449" s="5" t="n">
        <f aca="false">LEN(K6449)</f>
        <v>17</v>
      </c>
      <c r="K6449" s="6" t="s">
        <v>35121</v>
      </c>
      <c r="L6449" s="4" t="s">
        <v>21</v>
      </c>
      <c r="M6449" s="4" t="s">
        <v>79</v>
      </c>
    </row>
    <row r="6450" customFormat="false" ht="15.75" hidden="false" customHeight="true" outlineLevel="0" collapsed="false">
      <c r="A6450" s="4" t="n">
        <v>7111</v>
      </c>
      <c r="B6450" s="4" t="s">
        <v>35161</v>
      </c>
      <c r="C6450" s="4"/>
      <c r="D6450" s="4" t="s">
        <v>35162</v>
      </c>
      <c r="E6450" s="5" t="s">
        <v>4284</v>
      </c>
      <c r="F6450" s="4" t="s">
        <v>4285</v>
      </c>
      <c r="G6450" s="4" t="s">
        <v>84</v>
      </c>
      <c r="H6450" s="5" t="s">
        <v>35163</v>
      </c>
      <c r="I6450" s="4" t="s">
        <v>35164</v>
      </c>
      <c r="J6450" s="5" t="n">
        <f aca="false">LEN(K6450)</f>
        <v>17</v>
      </c>
      <c r="K6450" s="6" t="s">
        <v>35165</v>
      </c>
      <c r="L6450" s="4" t="s">
        <v>21</v>
      </c>
      <c r="M6450" s="4" t="s">
        <v>8907</v>
      </c>
    </row>
    <row r="6451" customFormat="false" ht="15.75" hidden="false" customHeight="true" outlineLevel="0" collapsed="false">
      <c r="A6451" s="4" t="n">
        <v>7113</v>
      </c>
      <c r="B6451" s="4" t="s">
        <v>35166</v>
      </c>
      <c r="C6451" s="4"/>
      <c r="D6451" s="4" t="s">
        <v>35167</v>
      </c>
      <c r="E6451" s="5" t="s">
        <v>91</v>
      </c>
      <c r="F6451" s="4" t="s">
        <v>92</v>
      </c>
      <c r="G6451" s="4" t="s">
        <v>84</v>
      </c>
      <c r="H6451" s="5" t="s">
        <v>35168</v>
      </c>
      <c r="I6451" s="4" t="s">
        <v>35169</v>
      </c>
      <c r="J6451" s="5" t="n">
        <f aca="false">LEN(K6451)</f>
        <v>17</v>
      </c>
      <c r="K6451" s="6" t="s">
        <v>35170</v>
      </c>
      <c r="L6451" s="4" t="s">
        <v>31</v>
      </c>
      <c r="M6451" s="4" t="s">
        <v>2980</v>
      </c>
    </row>
    <row r="6452" customFormat="false" ht="15.75" hidden="false" customHeight="true" outlineLevel="0" collapsed="false">
      <c r="A6452" s="4" t="n">
        <v>7116</v>
      </c>
      <c r="B6452" s="4" t="s">
        <v>35171</v>
      </c>
      <c r="C6452" s="4"/>
      <c r="D6452" s="4" t="s">
        <v>35172</v>
      </c>
      <c r="E6452" s="5" t="s">
        <v>1161</v>
      </c>
      <c r="F6452" s="4" t="s">
        <v>1162</v>
      </c>
      <c r="G6452" s="4" t="s">
        <v>84</v>
      </c>
      <c r="H6452" s="5" t="s">
        <v>35173</v>
      </c>
      <c r="I6452" s="4" t="s">
        <v>35174</v>
      </c>
      <c r="J6452" s="5" t="n">
        <f aca="false">LEN(K6452)</f>
        <v>17</v>
      </c>
      <c r="K6452" s="6" t="s">
        <v>35152</v>
      </c>
      <c r="L6452" s="4" t="s">
        <v>57</v>
      </c>
      <c r="M6452" s="4" t="s">
        <v>31</v>
      </c>
    </row>
    <row r="6453" customFormat="false" ht="15.75" hidden="false" customHeight="true" outlineLevel="0" collapsed="false">
      <c r="A6453" s="4" t="n">
        <v>7117</v>
      </c>
      <c r="B6453" s="4" t="s">
        <v>35175</v>
      </c>
      <c r="C6453" s="4"/>
      <c r="D6453" s="4" t="s">
        <v>35176</v>
      </c>
      <c r="E6453" s="5" t="s">
        <v>91</v>
      </c>
      <c r="F6453" s="4" t="s">
        <v>92</v>
      </c>
      <c r="G6453" s="4" t="s">
        <v>84</v>
      </c>
      <c r="H6453" s="5" t="s">
        <v>35177</v>
      </c>
      <c r="I6453" s="4" t="s">
        <v>35178</v>
      </c>
      <c r="J6453" s="5" t="n">
        <f aca="false">LEN(K6453)</f>
        <v>17</v>
      </c>
      <c r="K6453" s="6" t="s">
        <v>35179</v>
      </c>
      <c r="L6453" s="4" t="s">
        <v>31</v>
      </c>
      <c r="M6453" s="4" t="s">
        <v>19993</v>
      </c>
    </row>
    <row r="6454" customFormat="false" ht="15.75" hidden="false" customHeight="true" outlineLevel="0" collapsed="false">
      <c r="A6454" s="4" t="n">
        <v>7120</v>
      </c>
      <c r="B6454" s="4" t="s">
        <v>35180</v>
      </c>
      <c r="C6454" s="4"/>
      <c r="D6454" s="4" t="s">
        <v>35181</v>
      </c>
      <c r="E6454" s="5" t="s">
        <v>121</v>
      </c>
      <c r="F6454" s="4" t="s">
        <v>122</v>
      </c>
      <c r="G6454" s="4" t="s">
        <v>84</v>
      </c>
      <c r="H6454" s="5" t="s">
        <v>35182</v>
      </c>
      <c r="I6454" s="4" t="s">
        <v>35183</v>
      </c>
      <c r="J6454" s="5" t="n">
        <f aca="false">LEN(K6454)</f>
        <v>17</v>
      </c>
      <c r="K6454" s="6" t="str">
        <f aca="false">LOWER(SUBSTITUTE(SUBSTITUTE(SUBSTITUTE(SUBSTITUTE(SUBSTITUTE(SUBSTITUTE(SUBSTITUTE(B6454,"S.L.",""),"SL",""),"S.A.",""),"SA","")," ",""),".",""),",",""))&amp;".com"</f>
        <v>solhouseibiza.com</v>
      </c>
      <c r="L6454" s="4" t="s">
        <v>637</v>
      </c>
      <c r="M6454" s="4" t="s">
        <v>4763</v>
      </c>
    </row>
    <row r="6455" customFormat="false" ht="15.75" hidden="false" customHeight="true" outlineLevel="0" collapsed="false">
      <c r="A6455" s="4" t="n">
        <v>7122</v>
      </c>
      <c r="B6455" s="4" t="s">
        <v>35184</v>
      </c>
      <c r="C6455" s="4"/>
      <c r="D6455" s="4" t="s">
        <v>35185</v>
      </c>
      <c r="E6455" s="5" t="s">
        <v>91</v>
      </c>
      <c r="F6455" s="4" t="s">
        <v>92</v>
      </c>
      <c r="G6455" s="4" t="s">
        <v>84</v>
      </c>
      <c r="H6455" s="5" t="s">
        <v>35186</v>
      </c>
      <c r="I6455" s="4" t="s">
        <v>35187</v>
      </c>
      <c r="J6455" s="5" t="n">
        <f aca="false">LEN(K6455)</f>
        <v>17</v>
      </c>
      <c r="K6455" s="6" t="s">
        <v>35188</v>
      </c>
      <c r="L6455" s="4" t="s">
        <v>21</v>
      </c>
      <c r="M6455" s="4" t="s">
        <v>31</v>
      </c>
    </row>
    <row r="6456" customFormat="false" ht="15.75" hidden="false" customHeight="true" outlineLevel="0" collapsed="false">
      <c r="A6456" s="4" t="n">
        <v>7133</v>
      </c>
      <c r="B6456" s="4" t="s">
        <v>35189</v>
      </c>
      <c r="C6456" s="4"/>
      <c r="D6456" s="4" t="s">
        <v>35190</v>
      </c>
      <c r="E6456" s="5" t="s">
        <v>121</v>
      </c>
      <c r="F6456" s="4" t="s">
        <v>122</v>
      </c>
      <c r="G6456" s="4" t="s">
        <v>84</v>
      </c>
      <c r="H6456" s="5" t="s">
        <v>35191</v>
      </c>
      <c r="I6456" s="4" t="s">
        <v>35192</v>
      </c>
      <c r="J6456" s="5" t="n">
        <f aca="false">LEN(K6456)</f>
        <v>17</v>
      </c>
      <c r="K6456" s="6" t="s">
        <v>35193</v>
      </c>
      <c r="L6456" s="4" t="s">
        <v>31</v>
      </c>
      <c r="M6456" s="4" t="s">
        <v>4027</v>
      </c>
    </row>
    <row r="6457" customFormat="false" ht="15.75" hidden="false" customHeight="true" outlineLevel="0" collapsed="false">
      <c r="A6457" s="4" t="n">
        <v>7139</v>
      </c>
      <c r="B6457" s="4" t="s">
        <v>35194</v>
      </c>
      <c r="C6457" s="4"/>
      <c r="D6457" s="4" t="s">
        <v>35195</v>
      </c>
      <c r="E6457" s="5" t="s">
        <v>91</v>
      </c>
      <c r="F6457" s="4" t="s">
        <v>92</v>
      </c>
      <c r="G6457" s="4" t="s">
        <v>84</v>
      </c>
      <c r="H6457" s="5" t="s">
        <v>35196</v>
      </c>
      <c r="I6457" s="4" t="s">
        <v>35197</v>
      </c>
      <c r="J6457" s="5" t="n">
        <f aca="false">LEN(K6457)</f>
        <v>17</v>
      </c>
      <c r="K6457" s="6" t="s">
        <v>35152</v>
      </c>
      <c r="L6457" s="4" t="s">
        <v>66</v>
      </c>
      <c r="M6457" s="4" t="s">
        <v>4671</v>
      </c>
    </row>
    <row r="6458" customFormat="false" ht="15.75" hidden="false" customHeight="true" outlineLevel="0" collapsed="false">
      <c r="A6458" s="4" t="n">
        <v>7148</v>
      </c>
      <c r="B6458" s="4" t="s">
        <v>35198</v>
      </c>
      <c r="C6458" s="4"/>
      <c r="D6458" s="4" t="s">
        <v>35199</v>
      </c>
      <c r="E6458" s="5" t="s">
        <v>648</v>
      </c>
      <c r="F6458" s="4" t="s">
        <v>649</v>
      </c>
      <c r="G6458" s="4" t="s">
        <v>84</v>
      </c>
      <c r="H6458" s="5" t="s">
        <v>35200</v>
      </c>
      <c r="I6458" s="4" t="s">
        <v>35201</v>
      </c>
      <c r="J6458" s="5" t="n">
        <f aca="false">LEN(K6458)</f>
        <v>17</v>
      </c>
      <c r="K6458" s="6" t="s">
        <v>35202</v>
      </c>
      <c r="L6458" s="4" t="s">
        <v>78</v>
      </c>
      <c r="M6458" s="4" t="s">
        <v>1793</v>
      </c>
    </row>
    <row r="6459" customFormat="false" ht="15.75" hidden="false" customHeight="true" outlineLevel="0" collapsed="false">
      <c r="A6459" s="4" t="n">
        <v>7151</v>
      </c>
      <c r="B6459" s="4" t="s">
        <v>35203</v>
      </c>
      <c r="C6459" s="4"/>
      <c r="D6459" s="4" t="s">
        <v>35204</v>
      </c>
      <c r="E6459" s="5" t="s">
        <v>121</v>
      </c>
      <c r="F6459" s="4" t="s">
        <v>122</v>
      </c>
      <c r="G6459" s="4" t="s">
        <v>84</v>
      </c>
      <c r="H6459" s="5" t="s">
        <v>35205</v>
      </c>
      <c r="I6459" s="4" t="s">
        <v>35206</v>
      </c>
      <c r="J6459" s="5" t="n">
        <f aca="false">LEN(K6459)</f>
        <v>17</v>
      </c>
      <c r="K6459" s="6" t="str">
        <f aca="false">LOWER(SUBSTITUTE(SUBSTITUTE(SUBSTITUTE(SUBSTITUTE(SUBSTITUTE(SUBSTITUTE(SUBSTITUTE(B6459,"S.L.",""),"SL",""),"S.A.",""),"SA","")," ",""),".",""),",",""))&amp;".com"</f>
        <v>hotelcostasur.com</v>
      </c>
      <c r="L6459" s="4" t="s">
        <v>21</v>
      </c>
      <c r="M6459" s="4" t="s">
        <v>8641</v>
      </c>
    </row>
    <row r="6460" customFormat="false" ht="15.75" hidden="false" customHeight="true" outlineLevel="0" collapsed="false">
      <c r="A6460" s="4" t="n">
        <v>7160</v>
      </c>
      <c r="B6460" s="4" t="s">
        <v>35207</v>
      </c>
      <c r="C6460" s="4"/>
      <c r="D6460" s="4" t="s">
        <v>35208</v>
      </c>
      <c r="E6460" s="5" t="s">
        <v>5155</v>
      </c>
      <c r="F6460" s="4" t="s">
        <v>122</v>
      </c>
      <c r="G6460" s="4" t="s">
        <v>84</v>
      </c>
      <c r="H6460" s="5" t="s">
        <v>35209</v>
      </c>
      <c r="I6460" s="7" t="s">
        <v>35155</v>
      </c>
      <c r="J6460" s="5" t="n">
        <f aca="false">LEN(K6460)</f>
        <v>17</v>
      </c>
      <c r="K6460" s="5" t="s">
        <v>35152</v>
      </c>
      <c r="L6460" s="4" t="s">
        <v>78</v>
      </c>
      <c r="M6460" s="4" t="s">
        <v>5225</v>
      </c>
    </row>
    <row r="6461" customFormat="false" ht="15.75" hidden="false" customHeight="true" outlineLevel="0" collapsed="false">
      <c r="A6461" s="4" t="n">
        <v>7163</v>
      </c>
      <c r="B6461" s="4" t="s">
        <v>35210</v>
      </c>
      <c r="C6461" s="4"/>
      <c r="D6461" s="4" t="s">
        <v>7879</v>
      </c>
      <c r="E6461" s="5" t="s">
        <v>91</v>
      </c>
      <c r="F6461" s="4" t="s">
        <v>92</v>
      </c>
      <c r="G6461" s="4" t="s">
        <v>84</v>
      </c>
      <c r="H6461" s="5" t="s">
        <v>35211</v>
      </c>
      <c r="I6461" s="4" t="s">
        <v>7881</v>
      </c>
      <c r="J6461" s="5" t="n">
        <f aca="false">LEN(K6461)</f>
        <v>17</v>
      </c>
      <c r="K6461" s="6" t="s">
        <v>35212</v>
      </c>
      <c r="L6461" s="4" t="s">
        <v>78</v>
      </c>
      <c r="M6461" s="4" t="s">
        <v>5232</v>
      </c>
    </row>
    <row r="6462" customFormat="false" ht="15.75" hidden="false" customHeight="true" outlineLevel="0" collapsed="false">
      <c r="A6462" s="4" t="n">
        <v>7164</v>
      </c>
      <c r="B6462" s="4" t="s">
        <v>35213</v>
      </c>
      <c r="C6462" s="4"/>
      <c r="D6462" s="4" t="s">
        <v>35185</v>
      </c>
      <c r="E6462" s="5" t="s">
        <v>91</v>
      </c>
      <c r="F6462" s="4" t="s">
        <v>92</v>
      </c>
      <c r="G6462" s="4" t="s">
        <v>84</v>
      </c>
      <c r="H6462" s="5" t="s">
        <v>123</v>
      </c>
      <c r="I6462" s="4" t="s">
        <v>124</v>
      </c>
      <c r="J6462" s="5" t="n">
        <f aca="false">LEN(K6462)</f>
        <v>17</v>
      </c>
      <c r="K6462" s="10" t="s">
        <v>35121</v>
      </c>
      <c r="L6462" s="4" t="s">
        <v>78</v>
      </c>
      <c r="M6462" s="4" t="s">
        <v>126</v>
      </c>
    </row>
    <row r="6463" customFormat="false" ht="15.75" hidden="false" customHeight="true" outlineLevel="0" collapsed="false">
      <c r="A6463" s="4" t="n">
        <v>7169</v>
      </c>
      <c r="B6463" s="4" t="s">
        <v>35214</v>
      </c>
      <c r="C6463" s="4"/>
      <c r="D6463" s="4" t="s">
        <v>35215</v>
      </c>
      <c r="E6463" s="5" t="s">
        <v>121</v>
      </c>
      <c r="F6463" s="4" t="s">
        <v>122</v>
      </c>
      <c r="G6463" s="4" t="s">
        <v>84</v>
      </c>
      <c r="H6463" s="5" t="s">
        <v>35216</v>
      </c>
      <c r="I6463" s="7" t="s">
        <v>35155</v>
      </c>
      <c r="J6463" s="5" t="n">
        <f aca="false">LEN(K6463)</f>
        <v>17</v>
      </c>
      <c r="K6463" s="6" t="s">
        <v>35152</v>
      </c>
      <c r="L6463" s="4" t="s">
        <v>78</v>
      </c>
      <c r="M6463" s="4" t="s">
        <v>14515</v>
      </c>
    </row>
    <row r="6464" customFormat="false" ht="15.75" hidden="false" customHeight="true" outlineLevel="0" collapsed="false">
      <c r="A6464" s="4" t="n">
        <v>7180</v>
      </c>
      <c r="B6464" s="4" t="s">
        <v>35217</v>
      </c>
      <c r="C6464" s="4"/>
      <c r="D6464" s="4" t="s">
        <v>35218</v>
      </c>
      <c r="E6464" s="5" t="s">
        <v>91</v>
      </c>
      <c r="F6464" s="4" t="s">
        <v>92</v>
      </c>
      <c r="G6464" s="4" t="s">
        <v>84</v>
      </c>
      <c r="H6464" s="5" t="s">
        <v>35219</v>
      </c>
      <c r="I6464" s="7" t="s">
        <v>35220</v>
      </c>
      <c r="J6464" s="5" t="n">
        <f aca="false">LEN(K6464)</f>
        <v>17</v>
      </c>
      <c r="K6464" s="5" t="s">
        <v>35152</v>
      </c>
      <c r="L6464" s="4" t="s">
        <v>78</v>
      </c>
      <c r="M6464" s="4" t="s">
        <v>1694</v>
      </c>
    </row>
    <row r="6465" customFormat="false" ht="15.75" hidden="false" customHeight="true" outlineLevel="0" collapsed="false">
      <c r="A6465" s="4" t="n">
        <v>7209</v>
      </c>
      <c r="B6465" s="4" t="s">
        <v>35221</v>
      </c>
      <c r="C6465" s="4"/>
      <c r="D6465" s="4" t="s">
        <v>35222</v>
      </c>
      <c r="E6465" s="5" t="s">
        <v>21500</v>
      </c>
      <c r="F6465" s="4" t="s">
        <v>21501</v>
      </c>
      <c r="G6465" s="4" t="s">
        <v>84</v>
      </c>
      <c r="H6465" s="5" t="s">
        <v>35223</v>
      </c>
      <c r="I6465" s="4" t="s">
        <v>35224</v>
      </c>
      <c r="J6465" s="5" t="n">
        <f aca="false">LEN(K6465)</f>
        <v>17</v>
      </c>
      <c r="K6465" s="6" t="s">
        <v>35225</v>
      </c>
      <c r="L6465" s="4" t="s">
        <v>21</v>
      </c>
      <c r="M6465" s="4" t="s">
        <v>1793</v>
      </c>
    </row>
    <row r="6466" customFormat="false" ht="15.75" hidden="false" customHeight="true" outlineLevel="0" collapsed="false">
      <c r="A6466" s="4" t="n">
        <v>7212</v>
      </c>
      <c r="B6466" s="4" t="s">
        <v>35226</v>
      </c>
      <c r="C6466" s="4"/>
      <c r="D6466" s="4" t="s">
        <v>35227</v>
      </c>
      <c r="E6466" s="5" t="s">
        <v>35228</v>
      </c>
      <c r="F6466" s="4" t="s">
        <v>1162</v>
      </c>
      <c r="G6466" s="4" t="s">
        <v>84</v>
      </c>
      <c r="H6466" s="5" t="s">
        <v>35229</v>
      </c>
      <c r="I6466" s="4" t="s">
        <v>35230</v>
      </c>
      <c r="J6466" s="5" t="n">
        <f aca="false">LEN(K6466)</f>
        <v>17</v>
      </c>
      <c r="K6466" s="6" t="s">
        <v>35231</v>
      </c>
      <c r="L6466" s="4" t="s">
        <v>21</v>
      </c>
      <c r="M6466" s="4" t="s">
        <v>31</v>
      </c>
    </row>
    <row r="6467" customFormat="false" ht="15.75" hidden="false" customHeight="true" outlineLevel="0" collapsed="false">
      <c r="A6467" s="4" t="n">
        <v>7228</v>
      </c>
      <c r="B6467" s="4" t="s">
        <v>7867</v>
      </c>
      <c r="C6467" s="4"/>
      <c r="D6467" s="4" t="s">
        <v>35232</v>
      </c>
      <c r="E6467" s="5" t="s">
        <v>161</v>
      </c>
      <c r="F6467" s="4" t="s">
        <v>162</v>
      </c>
      <c r="G6467" s="4" t="s">
        <v>84</v>
      </c>
      <c r="H6467" s="5" t="s">
        <v>35233</v>
      </c>
      <c r="I6467" s="7" t="s">
        <v>35234</v>
      </c>
      <c r="J6467" s="5" t="n">
        <f aca="false">LEN(K6467)</f>
        <v>17</v>
      </c>
      <c r="K6467" s="6" t="s">
        <v>35235</v>
      </c>
      <c r="L6467" s="4" t="s">
        <v>31</v>
      </c>
      <c r="M6467" s="4" t="s">
        <v>336</v>
      </c>
    </row>
    <row r="6468" customFormat="false" ht="15.75" hidden="false" customHeight="true" outlineLevel="0" collapsed="false">
      <c r="A6468" s="4" t="n">
        <v>7252</v>
      </c>
      <c r="B6468" s="4" t="s">
        <v>34018</v>
      </c>
      <c r="C6468" s="4"/>
      <c r="D6468" s="4" t="s">
        <v>35236</v>
      </c>
      <c r="E6468" s="5" t="s">
        <v>161</v>
      </c>
      <c r="F6468" s="4" t="s">
        <v>162</v>
      </c>
      <c r="G6468" s="4" t="s">
        <v>84</v>
      </c>
      <c r="H6468" s="5" t="s">
        <v>35237</v>
      </c>
      <c r="I6468" s="4" t="s">
        <v>35238</v>
      </c>
      <c r="J6468" s="5" t="n">
        <f aca="false">LEN(K6468)</f>
        <v>17</v>
      </c>
      <c r="K6468" s="6" t="s">
        <v>35239</v>
      </c>
      <c r="L6468" s="4" t="s">
        <v>66</v>
      </c>
      <c r="M6468" s="4" t="s">
        <v>6351</v>
      </c>
    </row>
    <row r="6469" customFormat="false" ht="15.75" hidden="false" customHeight="true" outlineLevel="0" collapsed="false">
      <c r="A6469" s="4" t="n">
        <v>7251</v>
      </c>
      <c r="B6469" s="4" t="s">
        <v>34018</v>
      </c>
      <c r="C6469" s="4"/>
      <c r="D6469" s="4" t="s">
        <v>35240</v>
      </c>
      <c r="E6469" s="5" t="s">
        <v>161</v>
      </c>
      <c r="F6469" s="4" t="s">
        <v>162</v>
      </c>
      <c r="G6469" s="4" t="s">
        <v>84</v>
      </c>
      <c r="H6469" s="5" t="s">
        <v>35237</v>
      </c>
      <c r="I6469" s="4" t="s">
        <v>35238</v>
      </c>
      <c r="J6469" s="5" t="n">
        <f aca="false">LEN(K6469)</f>
        <v>17</v>
      </c>
      <c r="K6469" s="6" t="s">
        <v>35239</v>
      </c>
      <c r="L6469" s="4" t="s">
        <v>31</v>
      </c>
      <c r="M6469" s="4" t="s">
        <v>31</v>
      </c>
    </row>
    <row r="6470" customFormat="false" ht="15.75" hidden="false" customHeight="true" outlineLevel="0" collapsed="false">
      <c r="A6470" s="4" t="n">
        <v>7266</v>
      </c>
      <c r="B6470" s="4" t="s">
        <v>35241</v>
      </c>
      <c r="C6470" s="4"/>
      <c r="D6470" s="4" t="s">
        <v>35242</v>
      </c>
      <c r="E6470" s="5" t="s">
        <v>91</v>
      </c>
      <c r="F6470" s="4" t="s">
        <v>92</v>
      </c>
      <c r="G6470" s="4" t="s">
        <v>84</v>
      </c>
      <c r="H6470" s="5" t="s">
        <v>35243</v>
      </c>
      <c r="I6470" s="4" t="s">
        <v>35244</v>
      </c>
      <c r="J6470" s="5" t="n">
        <f aca="false">LEN(K6470)</f>
        <v>17</v>
      </c>
      <c r="K6470" s="6" t="s">
        <v>35245</v>
      </c>
      <c r="L6470" s="4" t="s">
        <v>78</v>
      </c>
      <c r="M6470" s="4" t="s">
        <v>31</v>
      </c>
    </row>
    <row r="6471" customFormat="false" ht="15.75" hidden="false" customHeight="true" outlineLevel="0" collapsed="false">
      <c r="A6471" s="4" t="n">
        <v>7268</v>
      </c>
      <c r="B6471" s="4" t="s">
        <v>35246</v>
      </c>
      <c r="C6471" s="4"/>
      <c r="D6471" s="4" t="s">
        <v>35247</v>
      </c>
      <c r="E6471" s="5" t="s">
        <v>121</v>
      </c>
      <c r="F6471" s="4" t="s">
        <v>122</v>
      </c>
      <c r="G6471" s="4" t="s">
        <v>84</v>
      </c>
      <c r="H6471" s="5" t="s">
        <v>35243</v>
      </c>
      <c r="I6471" s="7" t="s">
        <v>35248</v>
      </c>
      <c r="J6471" s="5" t="n">
        <f aca="false">LEN(K6471)</f>
        <v>17</v>
      </c>
      <c r="K6471" s="5" t="s">
        <v>35249</v>
      </c>
      <c r="L6471" s="4" t="s">
        <v>78</v>
      </c>
      <c r="M6471" s="4" t="s">
        <v>118</v>
      </c>
    </row>
    <row r="6472" customFormat="false" ht="15.75" hidden="false" customHeight="true" outlineLevel="0" collapsed="false">
      <c r="A6472" s="4" t="n">
        <v>7291</v>
      </c>
      <c r="B6472" s="4" t="s">
        <v>35250</v>
      </c>
      <c r="C6472" s="4"/>
      <c r="D6472" s="4" t="s">
        <v>35251</v>
      </c>
      <c r="E6472" s="5" t="s">
        <v>504</v>
      </c>
      <c r="F6472" s="4" t="s">
        <v>505</v>
      </c>
      <c r="G6472" s="4" t="s">
        <v>84</v>
      </c>
      <c r="H6472" s="5" t="s">
        <v>35252</v>
      </c>
      <c r="I6472" s="4" t="s">
        <v>35253</v>
      </c>
      <c r="J6472" s="5" t="n">
        <f aca="false">LEN(K6472)</f>
        <v>17</v>
      </c>
      <c r="K6472" s="6" t="s">
        <v>32575</v>
      </c>
      <c r="L6472" s="4" t="s">
        <v>21</v>
      </c>
      <c r="M6472" s="4" t="s">
        <v>1605</v>
      </c>
    </row>
    <row r="6473" customFormat="false" ht="15.75" hidden="false" customHeight="true" outlineLevel="0" collapsed="false">
      <c r="A6473" s="4" t="n">
        <v>7293</v>
      </c>
      <c r="B6473" s="4" t="s">
        <v>35254</v>
      </c>
      <c r="C6473" s="4"/>
      <c r="D6473" s="4" t="s">
        <v>35255</v>
      </c>
      <c r="E6473" s="5" t="s">
        <v>12100</v>
      </c>
      <c r="F6473" s="4" t="s">
        <v>83</v>
      </c>
      <c r="G6473" s="4" t="s">
        <v>84</v>
      </c>
      <c r="H6473" s="5" t="s">
        <v>35256</v>
      </c>
      <c r="I6473" s="4" t="s">
        <v>35257</v>
      </c>
      <c r="J6473" s="5" t="n">
        <f aca="false">LEN(K6473)</f>
        <v>17</v>
      </c>
      <c r="K6473" s="10" t="s">
        <v>35258</v>
      </c>
      <c r="L6473" s="4" t="s">
        <v>78</v>
      </c>
      <c r="M6473" s="4" t="s">
        <v>4806</v>
      </c>
    </row>
    <row r="6474" customFormat="false" ht="15.75" hidden="false" customHeight="true" outlineLevel="0" collapsed="false">
      <c r="A6474" s="4" t="n">
        <v>7305</v>
      </c>
      <c r="B6474" s="4" t="s">
        <v>35259</v>
      </c>
      <c r="C6474" s="4"/>
      <c r="D6474" s="4" t="s">
        <v>35260</v>
      </c>
      <c r="E6474" s="5" t="s">
        <v>35</v>
      </c>
      <c r="F6474" s="4" t="s">
        <v>36</v>
      </c>
      <c r="G6474" s="4" t="s">
        <v>37</v>
      </c>
      <c r="H6474" s="5" t="s">
        <v>35261</v>
      </c>
      <c r="I6474" s="4" t="s">
        <v>35262</v>
      </c>
      <c r="J6474" s="5" t="n">
        <f aca="false">LEN(K6474)</f>
        <v>17</v>
      </c>
      <c r="K6474" s="6" t="s">
        <v>32487</v>
      </c>
      <c r="L6474" s="4" t="s">
        <v>21</v>
      </c>
      <c r="M6474" s="4" t="s">
        <v>31</v>
      </c>
    </row>
    <row r="6475" customFormat="false" ht="15.75" hidden="false" customHeight="true" outlineLevel="0" collapsed="false">
      <c r="A6475" s="4" t="n">
        <v>7310</v>
      </c>
      <c r="B6475" s="4" t="s">
        <v>35263</v>
      </c>
      <c r="C6475" s="4"/>
      <c r="D6475" s="4" t="s">
        <v>35264</v>
      </c>
      <c r="E6475" s="5" t="s">
        <v>1768</v>
      </c>
      <c r="F6475" s="4" t="s">
        <v>1769</v>
      </c>
      <c r="G6475" s="4" t="s">
        <v>84</v>
      </c>
      <c r="H6475" s="5" t="s">
        <v>35265</v>
      </c>
      <c r="I6475" s="4" t="s">
        <v>35266</v>
      </c>
      <c r="J6475" s="5" t="n">
        <f aca="false">LEN(K6475)</f>
        <v>17</v>
      </c>
      <c r="K6475" s="6" t="s">
        <v>35267</v>
      </c>
      <c r="L6475" s="4" t="s">
        <v>21</v>
      </c>
      <c r="M6475" s="4" t="s">
        <v>2505</v>
      </c>
    </row>
    <row r="6476" customFormat="false" ht="15.75" hidden="false" customHeight="true" outlineLevel="0" collapsed="false">
      <c r="A6476" s="4" t="n">
        <v>7313</v>
      </c>
      <c r="B6476" s="4" t="s">
        <v>35268</v>
      </c>
      <c r="C6476" s="4"/>
      <c r="D6476" s="4" t="s">
        <v>35269</v>
      </c>
      <c r="E6476" s="5" t="s">
        <v>1768</v>
      </c>
      <c r="F6476" s="4" t="s">
        <v>1769</v>
      </c>
      <c r="G6476" s="4" t="s">
        <v>84</v>
      </c>
      <c r="H6476" s="5" t="s">
        <v>35270</v>
      </c>
      <c r="I6476" s="4" t="s">
        <v>35271</v>
      </c>
      <c r="J6476" s="5" t="n">
        <f aca="false">LEN(K6476)</f>
        <v>17</v>
      </c>
      <c r="K6476" s="6" t="s">
        <v>35272</v>
      </c>
      <c r="L6476" s="4" t="s">
        <v>57</v>
      </c>
      <c r="M6476" s="4" t="s">
        <v>35273</v>
      </c>
    </row>
    <row r="6477" customFormat="false" ht="15.75" hidden="false" customHeight="true" outlineLevel="0" collapsed="false">
      <c r="A6477" s="4" t="n">
        <v>7321</v>
      </c>
      <c r="B6477" s="4" t="s">
        <v>35274</v>
      </c>
      <c r="C6477" s="4"/>
      <c r="D6477" s="4" t="s">
        <v>35275</v>
      </c>
      <c r="E6477" s="5" t="s">
        <v>1768</v>
      </c>
      <c r="F6477" s="4" t="s">
        <v>1769</v>
      </c>
      <c r="G6477" s="4" t="s">
        <v>84</v>
      </c>
      <c r="H6477" s="5" t="s">
        <v>21527</v>
      </c>
      <c r="I6477" s="4" t="s">
        <v>35276</v>
      </c>
      <c r="J6477" s="5" t="n">
        <f aca="false">LEN(K6477)</f>
        <v>17</v>
      </c>
      <c r="K6477" s="10" t="str">
        <f aca="false">LOWER(SUBSTITUTE(SUBSTITUTE(SUBSTITUTE(SUBSTITUTE(SUBSTITUTE(SUBSTITUTE(SUBSTITUTE(B6477,"S.L.",""),"SL",""),"S.A.",""),"SA","")," ",""),".",""),",",""))&amp;".com"</f>
        <v>hotelesmanila.com</v>
      </c>
      <c r="L6477" s="4" t="s">
        <v>21</v>
      </c>
      <c r="M6477" s="4" t="s">
        <v>31</v>
      </c>
    </row>
    <row r="6478" customFormat="false" ht="15.75" hidden="false" customHeight="true" outlineLevel="0" collapsed="false">
      <c r="A6478" s="4" t="n">
        <v>7344</v>
      </c>
      <c r="B6478" s="4" t="s">
        <v>35277</v>
      </c>
      <c r="C6478" s="4"/>
      <c r="D6478" s="4" t="s">
        <v>35278</v>
      </c>
      <c r="E6478" s="5" t="s">
        <v>3565</v>
      </c>
      <c r="F6478" s="4" t="s">
        <v>3566</v>
      </c>
      <c r="G6478" s="4" t="s">
        <v>84</v>
      </c>
      <c r="H6478" s="5" t="s">
        <v>35279</v>
      </c>
      <c r="I6478" s="4" t="str">
        <f aca="false">IFERROR(__xludf.dummyfunction("""info@""&amp;LOWER(REGEXREPLACE(B6478,""[^A-Za-z0-9]"",""""))&amp;"".com"""),"info@hotelskorpios.com")</f>
        <v>info@hotelskorpios.com</v>
      </c>
      <c r="J6478" s="5" t="n">
        <f aca="false">LEN(K6478)</f>
        <v>17</v>
      </c>
      <c r="K6478" s="6" t="s">
        <v>35280</v>
      </c>
      <c r="L6478" s="4" t="s">
        <v>31</v>
      </c>
      <c r="M6478" s="4" t="s">
        <v>31</v>
      </c>
    </row>
    <row r="6479" customFormat="false" ht="15.75" hidden="false" customHeight="true" outlineLevel="0" collapsed="false">
      <c r="A6479" s="4" t="n">
        <v>7374</v>
      </c>
      <c r="B6479" s="4" t="s">
        <v>35281</v>
      </c>
      <c r="C6479" s="4"/>
      <c r="D6479" s="4" t="s">
        <v>35282</v>
      </c>
      <c r="E6479" s="5" t="s">
        <v>35283</v>
      </c>
      <c r="F6479" s="4" t="s">
        <v>9892</v>
      </c>
      <c r="G6479" s="4" t="s">
        <v>84</v>
      </c>
      <c r="H6479" s="5" t="s">
        <v>35284</v>
      </c>
      <c r="I6479" s="4" t="s">
        <v>35285</v>
      </c>
      <c r="J6479" s="5" t="n">
        <f aca="false">LEN(K6479)</f>
        <v>17</v>
      </c>
      <c r="K6479" s="6" t="s">
        <v>35286</v>
      </c>
      <c r="L6479" s="4" t="s">
        <v>21</v>
      </c>
      <c r="M6479" s="4" t="s">
        <v>186</v>
      </c>
    </row>
    <row r="6480" customFormat="false" ht="15.75" hidden="false" customHeight="true" outlineLevel="0" collapsed="false">
      <c r="A6480" s="4" t="n">
        <v>7383</v>
      </c>
      <c r="B6480" s="4" t="s">
        <v>35287</v>
      </c>
      <c r="C6480" s="4"/>
      <c r="D6480" s="4" t="s">
        <v>35288</v>
      </c>
      <c r="E6480" s="5" t="s">
        <v>3760</v>
      </c>
      <c r="F6480" s="4" t="s">
        <v>3761</v>
      </c>
      <c r="G6480" s="4" t="s">
        <v>84</v>
      </c>
      <c r="H6480" s="5" t="s">
        <v>35289</v>
      </c>
      <c r="I6480" s="4" t="s">
        <v>35290</v>
      </c>
      <c r="J6480" s="5" t="n">
        <f aca="false">LEN(K6480)</f>
        <v>17</v>
      </c>
      <c r="K6480" s="6" t="s">
        <v>35291</v>
      </c>
      <c r="L6480" s="4" t="s">
        <v>57</v>
      </c>
      <c r="M6480" s="4" t="s">
        <v>32</v>
      </c>
    </row>
    <row r="6481" customFormat="false" ht="15.75" hidden="false" customHeight="true" outlineLevel="0" collapsed="false">
      <c r="A6481" s="4" t="n">
        <v>7386</v>
      </c>
      <c r="B6481" s="4" t="s">
        <v>35292</v>
      </c>
      <c r="C6481" s="4"/>
      <c r="D6481" s="4" t="s">
        <v>35293</v>
      </c>
      <c r="E6481" s="5" t="s">
        <v>648</v>
      </c>
      <c r="F6481" s="4" t="s">
        <v>649</v>
      </c>
      <c r="G6481" s="4" t="s">
        <v>84</v>
      </c>
      <c r="H6481" s="5" t="s">
        <v>35294</v>
      </c>
      <c r="I6481" s="4" t="s">
        <v>35295</v>
      </c>
      <c r="J6481" s="5" t="n">
        <f aca="false">LEN(K6481)</f>
        <v>17</v>
      </c>
      <c r="K6481" s="6" t="s">
        <v>35296</v>
      </c>
      <c r="L6481" s="4" t="s">
        <v>31</v>
      </c>
      <c r="M6481" s="4" t="s">
        <v>6016</v>
      </c>
    </row>
    <row r="6482" customFormat="false" ht="15.75" hidden="false" customHeight="true" outlineLevel="0" collapsed="false">
      <c r="A6482" s="4" t="n">
        <v>7396</v>
      </c>
      <c r="B6482" s="4" t="s">
        <v>35297</v>
      </c>
      <c r="C6482" s="4"/>
      <c r="D6482" s="4" t="s">
        <v>35298</v>
      </c>
      <c r="E6482" s="5" t="s">
        <v>1955</v>
      </c>
      <c r="F6482" s="4" t="s">
        <v>1956</v>
      </c>
      <c r="G6482" s="4" t="s">
        <v>84</v>
      </c>
      <c r="H6482" s="5" t="s">
        <v>35299</v>
      </c>
      <c r="I6482" s="4" t="s">
        <v>35300</v>
      </c>
      <c r="J6482" s="5" t="n">
        <f aca="false">LEN(K6482)</f>
        <v>17</v>
      </c>
      <c r="K6482" s="6" t="s">
        <v>35301</v>
      </c>
      <c r="L6482" s="4" t="s">
        <v>21</v>
      </c>
      <c r="M6482" s="4" t="s">
        <v>1979</v>
      </c>
    </row>
    <row r="6483" customFormat="false" ht="15.75" hidden="false" customHeight="true" outlineLevel="0" collapsed="false">
      <c r="A6483" s="4" t="n">
        <v>7416</v>
      </c>
      <c r="B6483" s="4" t="s">
        <v>35302</v>
      </c>
      <c r="C6483" s="4"/>
      <c r="D6483" s="4" t="s">
        <v>35303</v>
      </c>
      <c r="E6483" s="5" t="s">
        <v>510</v>
      </c>
      <c r="F6483" s="4" t="s">
        <v>511</v>
      </c>
      <c r="G6483" s="4" t="s">
        <v>84</v>
      </c>
      <c r="H6483" s="5" t="s">
        <v>35304</v>
      </c>
      <c r="I6483" s="4" t="s">
        <v>35305</v>
      </c>
      <c r="J6483" s="5" t="n">
        <f aca="false">LEN(K6483)</f>
        <v>17</v>
      </c>
      <c r="K6483" s="6" t="s">
        <v>35306</v>
      </c>
      <c r="L6483" s="4" t="s">
        <v>57</v>
      </c>
      <c r="M6483" s="4" t="s">
        <v>7543</v>
      </c>
    </row>
    <row r="6484" customFormat="false" ht="15.75" hidden="false" customHeight="true" outlineLevel="0" collapsed="false">
      <c r="A6484" s="4" t="n">
        <v>7444</v>
      </c>
      <c r="B6484" s="4" t="s">
        <v>35307</v>
      </c>
      <c r="C6484" s="4"/>
      <c r="D6484" s="4" t="s">
        <v>35308</v>
      </c>
      <c r="E6484" s="5" t="s">
        <v>1644</v>
      </c>
      <c r="F6484" s="4" t="s">
        <v>1645</v>
      </c>
      <c r="G6484" s="4" t="s">
        <v>84</v>
      </c>
      <c r="H6484" s="5" t="s">
        <v>35309</v>
      </c>
      <c r="I6484" s="4" t="s">
        <v>35310</v>
      </c>
      <c r="J6484" s="5" t="n">
        <f aca="false">LEN(K6484)</f>
        <v>17</v>
      </c>
      <c r="K6484" s="6" t="s">
        <v>35311</v>
      </c>
      <c r="L6484" s="4" t="s">
        <v>78</v>
      </c>
      <c r="M6484" s="4" t="s">
        <v>31</v>
      </c>
    </row>
    <row r="6485" customFormat="false" ht="15.75" hidden="false" customHeight="true" outlineLevel="0" collapsed="false">
      <c r="A6485" s="4" t="n">
        <v>7443</v>
      </c>
      <c r="B6485" s="4" t="s">
        <v>35307</v>
      </c>
      <c r="C6485" s="4"/>
      <c r="D6485" s="4" t="s">
        <v>35312</v>
      </c>
      <c r="E6485" s="5" t="s">
        <v>1644</v>
      </c>
      <c r="F6485" s="4" t="s">
        <v>1645</v>
      </c>
      <c r="G6485" s="4" t="s">
        <v>84</v>
      </c>
      <c r="H6485" s="5" t="s">
        <v>35309</v>
      </c>
      <c r="I6485" s="4" t="s">
        <v>35310</v>
      </c>
      <c r="J6485" s="5" t="n">
        <f aca="false">LEN(K6485)</f>
        <v>17</v>
      </c>
      <c r="K6485" s="6" t="s">
        <v>35311</v>
      </c>
      <c r="L6485" s="4" t="s">
        <v>21</v>
      </c>
      <c r="M6485" s="4" t="s">
        <v>31</v>
      </c>
    </row>
    <row r="6486" customFormat="false" ht="15.75" hidden="false" customHeight="true" outlineLevel="0" collapsed="false">
      <c r="A6486" s="4" t="n">
        <v>7453</v>
      </c>
      <c r="B6486" s="4" t="s">
        <v>35313</v>
      </c>
      <c r="C6486" s="4"/>
      <c r="D6486" s="4" t="s">
        <v>35314</v>
      </c>
      <c r="E6486" s="5" t="s">
        <v>1644</v>
      </c>
      <c r="F6486" s="4" t="s">
        <v>1645</v>
      </c>
      <c r="G6486" s="4" t="s">
        <v>84</v>
      </c>
      <c r="H6486" s="5" t="s">
        <v>35315</v>
      </c>
      <c r="I6486" s="4" t="s">
        <v>35316</v>
      </c>
      <c r="J6486" s="5" t="n">
        <f aca="false">LEN(K6486)</f>
        <v>17</v>
      </c>
      <c r="K6486" s="6" t="s">
        <v>35317</v>
      </c>
      <c r="L6486" s="4" t="s">
        <v>21</v>
      </c>
      <c r="M6486" s="4" t="s">
        <v>1369</v>
      </c>
    </row>
    <row r="6487" customFormat="false" ht="15.75" hidden="false" customHeight="true" outlineLevel="0" collapsed="false">
      <c r="A6487" s="4" t="n">
        <v>7458</v>
      </c>
      <c r="B6487" s="4" t="s">
        <v>35318</v>
      </c>
      <c r="C6487" s="4"/>
      <c r="D6487" s="4" t="s">
        <v>35319</v>
      </c>
      <c r="E6487" s="5" t="s">
        <v>6502</v>
      </c>
      <c r="F6487" s="4" t="s">
        <v>1645</v>
      </c>
      <c r="G6487" s="4" t="s">
        <v>84</v>
      </c>
      <c r="H6487" s="5" t="s">
        <v>35320</v>
      </c>
      <c r="I6487" s="4" t="s">
        <v>35321</v>
      </c>
      <c r="J6487" s="5" t="n">
        <f aca="false">LEN(K6487)</f>
        <v>17</v>
      </c>
      <c r="K6487" s="6" t="s">
        <v>35322</v>
      </c>
      <c r="L6487" s="4" t="s">
        <v>31</v>
      </c>
      <c r="M6487" s="4" t="s">
        <v>31</v>
      </c>
    </row>
    <row r="6488" customFormat="false" ht="15.75" hidden="false" customHeight="true" outlineLevel="0" collapsed="false">
      <c r="A6488" s="4" t="n">
        <v>7460</v>
      </c>
      <c r="B6488" s="4" t="s">
        <v>35323</v>
      </c>
      <c r="C6488" s="4"/>
      <c r="D6488" s="4" t="s">
        <v>35324</v>
      </c>
      <c r="E6488" s="5" t="s">
        <v>1644</v>
      </c>
      <c r="F6488" s="4" t="s">
        <v>1645</v>
      </c>
      <c r="G6488" s="4" t="s">
        <v>84</v>
      </c>
      <c r="H6488" s="5" t="s">
        <v>35325</v>
      </c>
      <c r="I6488" s="4" t="s">
        <v>35326</v>
      </c>
      <c r="J6488" s="5" t="n">
        <f aca="false">LEN(K6488)</f>
        <v>17</v>
      </c>
      <c r="K6488" s="6" t="s">
        <v>35327</v>
      </c>
      <c r="L6488" s="4" t="s">
        <v>31</v>
      </c>
      <c r="M6488" s="4" t="s">
        <v>763</v>
      </c>
    </row>
    <row r="6489" customFormat="false" ht="15.75" hidden="false" customHeight="true" outlineLevel="0" collapsed="false">
      <c r="A6489" s="4" t="n">
        <v>7463</v>
      </c>
      <c r="B6489" s="4" t="s">
        <v>35328</v>
      </c>
      <c r="C6489" s="4"/>
      <c r="D6489" s="4" t="s">
        <v>9850</v>
      </c>
      <c r="E6489" s="5" t="s">
        <v>1644</v>
      </c>
      <c r="F6489" s="4" t="s">
        <v>1645</v>
      </c>
      <c r="G6489" s="4" t="s">
        <v>84</v>
      </c>
      <c r="H6489" s="5" t="s">
        <v>35329</v>
      </c>
      <c r="I6489" s="7" t="s">
        <v>35330</v>
      </c>
      <c r="J6489" s="5" t="n">
        <f aca="false">LEN(K6489)</f>
        <v>17</v>
      </c>
      <c r="K6489" s="6" t="s">
        <v>35331</v>
      </c>
      <c r="L6489" s="4" t="s">
        <v>21</v>
      </c>
      <c r="M6489" s="4" t="s">
        <v>31</v>
      </c>
    </row>
    <row r="6490" customFormat="false" ht="15.75" hidden="false" customHeight="true" outlineLevel="0" collapsed="false">
      <c r="A6490" s="4" t="n">
        <v>7466</v>
      </c>
      <c r="B6490" s="4" t="s">
        <v>35332</v>
      </c>
      <c r="C6490" s="4"/>
      <c r="D6490" s="4" t="s">
        <v>35333</v>
      </c>
      <c r="E6490" s="5" t="s">
        <v>1644</v>
      </c>
      <c r="F6490" s="4" t="s">
        <v>1645</v>
      </c>
      <c r="G6490" s="4" t="s">
        <v>84</v>
      </c>
      <c r="H6490" s="5" t="s">
        <v>35334</v>
      </c>
      <c r="I6490" s="4" t="s">
        <v>35335</v>
      </c>
      <c r="J6490" s="5" t="n">
        <f aca="false">LEN(K6490)</f>
        <v>17</v>
      </c>
      <c r="K6490" s="6" t="s">
        <v>35327</v>
      </c>
      <c r="L6490" s="4" t="s">
        <v>57</v>
      </c>
      <c r="M6490" s="4" t="s">
        <v>4848</v>
      </c>
    </row>
    <row r="6491" customFormat="false" ht="15.75" hidden="false" customHeight="true" outlineLevel="0" collapsed="false">
      <c r="A6491" s="4" t="n">
        <v>7471</v>
      </c>
      <c r="B6491" s="4" t="s">
        <v>35336</v>
      </c>
      <c r="C6491" s="4"/>
      <c r="D6491" s="4" t="s">
        <v>35337</v>
      </c>
      <c r="E6491" s="5" t="s">
        <v>1644</v>
      </c>
      <c r="F6491" s="4" t="s">
        <v>1645</v>
      </c>
      <c r="G6491" s="4" t="s">
        <v>84</v>
      </c>
      <c r="H6491" s="5" t="s">
        <v>35338</v>
      </c>
      <c r="I6491" s="4" t="s">
        <v>35339</v>
      </c>
      <c r="J6491" s="5" t="n">
        <f aca="false">LEN(K6491)</f>
        <v>17</v>
      </c>
      <c r="K6491" s="6" t="s">
        <v>35340</v>
      </c>
      <c r="L6491" s="4" t="s">
        <v>21</v>
      </c>
      <c r="M6491" s="4" t="s">
        <v>8641</v>
      </c>
    </row>
    <row r="6492" customFormat="false" ht="15.75" hidden="false" customHeight="true" outlineLevel="0" collapsed="false">
      <c r="A6492" s="4" t="n">
        <v>7475</v>
      </c>
      <c r="B6492" s="4" t="s">
        <v>35341</v>
      </c>
      <c r="C6492" s="4"/>
      <c r="D6492" s="4" t="s">
        <v>35342</v>
      </c>
      <c r="E6492" s="5" t="s">
        <v>1644</v>
      </c>
      <c r="F6492" s="4" t="s">
        <v>1645</v>
      </c>
      <c r="G6492" s="4" t="s">
        <v>84</v>
      </c>
      <c r="H6492" s="5" t="s">
        <v>35343</v>
      </c>
      <c r="I6492" s="4" t="s">
        <v>35344</v>
      </c>
      <c r="J6492" s="5" t="n">
        <f aca="false">LEN(K6492)</f>
        <v>17</v>
      </c>
      <c r="K6492" s="6" t="s">
        <v>35345</v>
      </c>
      <c r="L6492" s="4" t="s">
        <v>31</v>
      </c>
      <c r="M6492" s="4" t="s">
        <v>31</v>
      </c>
    </row>
    <row r="6493" customFormat="false" ht="15.75" hidden="false" customHeight="true" outlineLevel="0" collapsed="false">
      <c r="A6493" s="4" t="n">
        <v>7489</v>
      </c>
      <c r="B6493" s="4" t="s">
        <v>35346</v>
      </c>
      <c r="C6493" s="4"/>
      <c r="D6493" s="4" t="s">
        <v>35347</v>
      </c>
      <c r="E6493" s="5" t="s">
        <v>6462</v>
      </c>
      <c r="F6493" s="4" t="s">
        <v>6463</v>
      </c>
      <c r="G6493" s="4" t="s">
        <v>84</v>
      </c>
      <c r="H6493" s="5" t="s">
        <v>35348</v>
      </c>
      <c r="I6493" s="4" t="s">
        <v>35349</v>
      </c>
      <c r="J6493" s="5" t="n">
        <f aca="false">LEN(K6493)</f>
        <v>17</v>
      </c>
      <c r="K6493" s="6" t="s">
        <v>35340</v>
      </c>
      <c r="L6493" s="4" t="s">
        <v>57</v>
      </c>
      <c r="M6493" s="4" t="s">
        <v>4281</v>
      </c>
    </row>
    <row r="6494" customFormat="false" ht="15.75" hidden="false" customHeight="true" outlineLevel="0" collapsed="false">
      <c r="A6494" s="4" t="n">
        <v>7494</v>
      </c>
      <c r="B6494" s="4" t="s">
        <v>35350</v>
      </c>
      <c r="C6494" s="4"/>
      <c r="D6494" s="4" t="s">
        <v>35351</v>
      </c>
      <c r="E6494" s="5" t="s">
        <v>5500</v>
      </c>
      <c r="F6494" s="4" t="s">
        <v>888</v>
      </c>
      <c r="G6494" s="4" t="s">
        <v>84</v>
      </c>
      <c r="H6494" s="5" t="s">
        <v>35352</v>
      </c>
      <c r="I6494" s="7" t="s">
        <v>35353</v>
      </c>
      <c r="J6494" s="5" t="n">
        <f aca="false">LEN(K6494)</f>
        <v>17</v>
      </c>
      <c r="K6494" s="6" t="s">
        <v>35340</v>
      </c>
      <c r="L6494" s="4" t="s">
        <v>31</v>
      </c>
      <c r="M6494" s="4" t="s">
        <v>32581</v>
      </c>
    </row>
    <row r="6495" customFormat="false" ht="15.75" hidden="false" customHeight="true" outlineLevel="0" collapsed="false">
      <c r="A6495" s="4" t="n">
        <v>7507</v>
      </c>
      <c r="B6495" s="4" t="s">
        <v>35354</v>
      </c>
      <c r="C6495" s="4"/>
      <c r="D6495" s="4" t="s">
        <v>35355</v>
      </c>
      <c r="E6495" s="5" t="s">
        <v>6462</v>
      </c>
      <c r="F6495" s="4" t="s">
        <v>6463</v>
      </c>
      <c r="G6495" s="4" t="s">
        <v>84</v>
      </c>
      <c r="H6495" s="5" t="s">
        <v>35356</v>
      </c>
      <c r="I6495" s="4" t="s">
        <v>35357</v>
      </c>
      <c r="J6495" s="5" t="n">
        <f aca="false">LEN(K6495)</f>
        <v>17</v>
      </c>
      <c r="K6495" s="6" t="s">
        <v>35358</v>
      </c>
      <c r="L6495" s="4" t="s">
        <v>57</v>
      </c>
      <c r="M6495" s="4" t="s">
        <v>32118</v>
      </c>
    </row>
    <row r="6496" customFormat="false" ht="15.75" hidden="false" customHeight="true" outlineLevel="0" collapsed="false">
      <c r="A6496" s="4" t="n">
        <v>7508</v>
      </c>
      <c r="B6496" s="4" t="s">
        <v>35359</v>
      </c>
      <c r="C6496" s="4"/>
      <c r="D6496" s="4" t="s">
        <v>35360</v>
      </c>
      <c r="E6496" s="5" t="s">
        <v>5500</v>
      </c>
      <c r="F6496" s="4" t="s">
        <v>888</v>
      </c>
      <c r="G6496" s="4" t="s">
        <v>84</v>
      </c>
      <c r="H6496" s="5" t="s">
        <v>35361</v>
      </c>
      <c r="I6496" s="4" t="s">
        <v>35362</v>
      </c>
      <c r="J6496" s="5" t="n">
        <f aca="false">LEN(K6496)</f>
        <v>17</v>
      </c>
      <c r="K6496" s="6" t="s">
        <v>35363</v>
      </c>
      <c r="L6496" s="4" t="s">
        <v>31</v>
      </c>
      <c r="M6496" s="4" t="s">
        <v>2663</v>
      </c>
    </row>
    <row r="6497" customFormat="false" ht="15.75" hidden="false" customHeight="true" outlineLevel="0" collapsed="false">
      <c r="A6497" s="4" t="n">
        <v>7509</v>
      </c>
      <c r="B6497" s="4" t="s">
        <v>35364</v>
      </c>
      <c r="C6497" s="4"/>
      <c r="D6497" s="4" t="s">
        <v>35365</v>
      </c>
      <c r="E6497" s="5" t="s">
        <v>6462</v>
      </c>
      <c r="F6497" s="4" t="s">
        <v>6463</v>
      </c>
      <c r="G6497" s="4" t="s">
        <v>84</v>
      </c>
      <c r="H6497" s="5" t="s">
        <v>35366</v>
      </c>
      <c r="I6497" s="7" t="s">
        <v>35357</v>
      </c>
      <c r="J6497" s="5" t="n">
        <f aca="false">LEN(K6497)</f>
        <v>17</v>
      </c>
      <c r="K6497" s="6" t="s">
        <v>35358</v>
      </c>
      <c r="L6497" s="4" t="s">
        <v>57</v>
      </c>
      <c r="M6497" s="4" t="s">
        <v>435</v>
      </c>
    </row>
    <row r="6498" customFormat="false" ht="15.75" hidden="false" customHeight="true" outlineLevel="0" collapsed="false">
      <c r="A6498" s="4" t="n">
        <v>7511</v>
      </c>
      <c r="B6498" s="4" t="s">
        <v>35367</v>
      </c>
      <c r="C6498" s="4"/>
      <c r="D6498" s="4" t="s">
        <v>35368</v>
      </c>
      <c r="E6498" s="5" t="s">
        <v>5500</v>
      </c>
      <c r="F6498" s="4" t="s">
        <v>6463</v>
      </c>
      <c r="G6498" s="4" t="s">
        <v>84</v>
      </c>
      <c r="H6498" s="5" t="s">
        <v>35369</v>
      </c>
      <c r="I6498" s="4" t="s">
        <v>35370</v>
      </c>
      <c r="J6498" s="5" t="n">
        <f aca="false">LEN(K6498)</f>
        <v>17</v>
      </c>
      <c r="K6498" s="6" t="s">
        <v>32310</v>
      </c>
      <c r="L6498" s="4" t="s">
        <v>31</v>
      </c>
      <c r="M6498" s="4" t="s">
        <v>2663</v>
      </c>
    </row>
    <row r="6499" customFormat="false" ht="15.75" hidden="false" customHeight="true" outlineLevel="0" collapsed="false">
      <c r="A6499" s="4" t="n">
        <v>7515</v>
      </c>
      <c r="B6499" s="4" t="s">
        <v>35371</v>
      </c>
      <c r="C6499" s="4"/>
      <c r="D6499" s="4" t="s">
        <v>35372</v>
      </c>
      <c r="E6499" s="5" t="s">
        <v>6462</v>
      </c>
      <c r="F6499" s="4" t="s">
        <v>6463</v>
      </c>
      <c r="G6499" s="4" t="s">
        <v>84</v>
      </c>
      <c r="H6499" s="5" t="s">
        <v>35373</v>
      </c>
      <c r="I6499" s="4" t="s">
        <v>35374</v>
      </c>
      <c r="J6499" s="5" t="n">
        <f aca="false">LEN(K6499)</f>
        <v>17</v>
      </c>
      <c r="K6499" s="10" t="s">
        <v>35340</v>
      </c>
      <c r="L6499" s="4" t="s">
        <v>31</v>
      </c>
      <c r="M6499" s="4" t="s">
        <v>24611</v>
      </c>
    </row>
    <row r="6500" customFormat="false" ht="15.75" hidden="false" customHeight="true" outlineLevel="0" collapsed="false">
      <c r="A6500" s="4" t="n">
        <v>7516</v>
      </c>
      <c r="B6500" s="4" t="s">
        <v>35375</v>
      </c>
      <c r="C6500" s="4"/>
      <c r="D6500" s="4" t="s">
        <v>35376</v>
      </c>
      <c r="E6500" s="5" t="s">
        <v>5500</v>
      </c>
      <c r="F6500" s="4" t="s">
        <v>888</v>
      </c>
      <c r="G6500" s="4" t="s">
        <v>84</v>
      </c>
      <c r="H6500" s="5" t="s">
        <v>35377</v>
      </c>
      <c r="I6500" s="4" t="s">
        <v>35378</v>
      </c>
      <c r="J6500" s="5" t="n">
        <f aca="false">LEN(K6500)</f>
        <v>17</v>
      </c>
      <c r="K6500" s="6" t="s">
        <v>32487</v>
      </c>
      <c r="L6500" s="4" t="s">
        <v>31</v>
      </c>
      <c r="M6500" s="4" t="s">
        <v>3408</v>
      </c>
    </row>
    <row r="6501" customFormat="false" ht="15.75" hidden="false" customHeight="true" outlineLevel="0" collapsed="false">
      <c r="A6501" s="4" t="n">
        <v>7517</v>
      </c>
      <c r="B6501" s="4" t="s">
        <v>35379</v>
      </c>
      <c r="C6501" s="4"/>
      <c r="D6501" s="4" t="s">
        <v>35380</v>
      </c>
      <c r="E6501" s="5" t="s">
        <v>5500</v>
      </c>
      <c r="F6501" s="4" t="s">
        <v>888</v>
      </c>
      <c r="G6501" s="4" t="s">
        <v>84</v>
      </c>
      <c r="H6501" s="5" t="s">
        <v>35381</v>
      </c>
      <c r="I6501" s="4" t="s">
        <v>35382</v>
      </c>
      <c r="J6501" s="5" t="n">
        <f aca="false">LEN(K6501)</f>
        <v>17</v>
      </c>
      <c r="K6501" s="6" t="s">
        <v>35383</v>
      </c>
      <c r="L6501" s="4" t="s">
        <v>21</v>
      </c>
      <c r="M6501" s="4" t="s">
        <v>17178</v>
      </c>
    </row>
    <row r="6502" customFormat="false" ht="15.75" hidden="false" customHeight="true" outlineLevel="0" collapsed="false">
      <c r="A6502" s="4" t="n">
        <v>7527</v>
      </c>
      <c r="B6502" s="4" t="s">
        <v>35384</v>
      </c>
      <c r="C6502" s="4"/>
      <c r="D6502" s="4" t="s">
        <v>35385</v>
      </c>
      <c r="E6502" s="5" t="s">
        <v>1644</v>
      </c>
      <c r="F6502" s="4" t="s">
        <v>1645</v>
      </c>
      <c r="G6502" s="4" t="s">
        <v>84</v>
      </c>
      <c r="H6502" s="5" t="s">
        <v>35386</v>
      </c>
      <c r="I6502" s="4" t="s">
        <v>25715</v>
      </c>
      <c r="J6502" s="5" t="n">
        <f aca="false">LEN(K6502)</f>
        <v>17</v>
      </c>
      <c r="K6502" s="6" t="s">
        <v>35340</v>
      </c>
      <c r="L6502" s="4" t="s">
        <v>21</v>
      </c>
      <c r="M6502" s="4" t="s">
        <v>31</v>
      </c>
    </row>
    <row r="6503" customFormat="false" ht="15.75" hidden="false" customHeight="true" outlineLevel="0" collapsed="false">
      <c r="A6503" s="4" t="n">
        <v>7528</v>
      </c>
      <c r="B6503" s="4" t="s">
        <v>35387</v>
      </c>
      <c r="C6503" s="4"/>
      <c r="D6503" s="4" t="s">
        <v>35388</v>
      </c>
      <c r="E6503" s="5" t="s">
        <v>6462</v>
      </c>
      <c r="F6503" s="4" t="s">
        <v>6463</v>
      </c>
      <c r="G6503" s="4" t="s">
        <v>84</v>
      </c>
      <c r="H6503" s="5" t="s">
        <v>35389</v>
      </c>
      <c r="I6503" s="4" t="s">
        <v>35390</v>
      </c>
      <c r="J6503" s="5" t="n">
        <f aca="false">LEN(K6503)</f>
        <v>17</v>
      </c>
      <c r="K6503" s="10" t="s">
        <v>35391</v>
      </c>
      <c r="L6503" s="4" t="s">
        <v>21</v>
      </c>
      <c r="M6503" s="4" t="s">
        <v>1321</v>
      </c>
    </row>
    <row r="6504" customFormat="false" ht="15.75" hidden="false" customHeight="true" outlineLevel="0" collapsed="false">
      <c r="A6504" s="4" t="n">
        <v>7529</v>
      </c>
      <c r="B6504" s="4" t="s">
        <v>35392</v>
      </c>
      <c r="C6504" s="4"/>
      <c r="D6504" s="4" t="s">
        <v>35393</v>
      </c>
      <c r="E6504" s="5" t="s">
        <v>6462</v>
      </c>
      <c r="F6504" s="4" t="s">
        <v>6463</v>
      </c>
      <c r="G6504" s="4" t="s">
        <v>84</v>
      </c>
      <c r="H6504" s="5" t="s">
        <v>35394</v>
      </c>
      <c r="I6504" s="7" t="s">
        <v>35395</v>
      </c>
      <c r="J6504" s="5" t="n">
        <f aca="false">LEN(K6504)</f>
        <v>17</v>
      </c>
      <c r="K6504" s="6" t="s">
        <v>35340</v>
      </c>
      <c r="L6504" s="4" t="s">
        <v>31</v>
      </c>
      <c r="M6504" s="4" t="s">
        <v>31</v>
      </c>
    </row>
    <row r="6505" customFormat="false" ht="15.75" hidden="false" customHeight="true" outlineLevel="0" collapsed="false">
      <c r="A6505" s="4" t="n">
        <v>7530</v>
      </c>
      <c r="B6505" s="4" t="s">
        <v>35396</v>
      </c>
      <c r="C6505" s="4"/>
      <c r="D6505" s="4" t="s">
        <v>35397</v>
      </c>
      <c r="E6505" s="5" t="s">
        <v>5500</v>
      </c>
      <c r="F6505" s="4" t="s">
        <v>6463</v>
      </c>
      <c r="G6505" s="4" t="s">
        <v>84</v>
      </c>
      <c r="H6505" s="5" t="s">
        <v>35398</v>
      </c>
      <c r="I6505" s="4" t="s">
        <v>35399</v>
      </c>
      <c r="J6505" s="5" t="n">
        <f aca="false">LEN(K6505)</f>
        <v>17</v>
      </c>
      <c r="K6505" s="10" t="s">
        <v>32487</v>
      </c>
      <c r="L6505" s="4" t="s">
        <v>57</v>
      </c>
      <c r="M6505" s="4" t="s">
        <v>9530</v>
      </c>
    </row>
    <row r="6506" customFormat="false" ht="15.75" hidden="false" customHeight="true" outlineLevel="0" collapsed="false">
      <c r="A6506" s="4" t="n">
        <v>7535</v>
      </c>
      <c r="B6506" s="4" t="s">
        <v>35400</v>
      </c>
      <c r="C6506" s="4"/>
      <c r="D6506" s="4" t="s">
        <v>35401</v>
      </c>
      <c r="E6506" s="5" t="s">
        <v>5500</v>
      </c>
      <c r="F6506" s="4" t="s">
        <v>6463</v>
      </c>
      <c r="G6506" s="4" t="s">
        <v>84</v>
      </c>
      <c r="H6506" s="5" t="s">
        <v>35402</v>
      </c>
      <c r="I6506" s="4" t="s">
        <v>35403</v>
      </c>
      <c r="J6506" s="5" t="n">
        <f aca="false">LEN(K6506)</f>
        <v>17</v>
      </c>
      <c r="K6506" s="10" t="s">
        <v>35340</v>
      </c>
      <c r="L6506" s="4" t="s">
        <v>21</v>
      </c>
      <c r="M6506" s="4" t="s">
        <v>28956</v>
      </c>
    </row>
    <row r="6507" customFormat="false" ht="15.75" hidden="false" customHeight="true" outlineLevel="0" collapsed="false">
      <c r="A6507" s="4" t="n">
        <v>7554</v>
      </c>
      <c r="B6507" s="4" t="s">
        <v>35404</v>
      </c>
      <c r="C6507" s="4"/>
      <c r="D6507" s="4" t="s">
        <v>35405</v>
      </c>
      <c r="E6507" s="5" t="s">
        <v>35406</v>
      </c>
      <c r="F6507" s="4" t="s">
        <v>35407</v>
      </c>
      <c r="G6507" s="4" t="s">
        <v>84</v>
      </c>
      <c r="H6507" s="5" t="s">
        <v>35408</v>
      </c>
      <c r="I6507" s="4" t="s">
        <v>35409</v>
      </c>
      <c r="J6507" s="5" t="n">
        <f aca="false">LEN(K6507)</f>
        <v>17</v>
      </c>
      <c r="K6507" s="6" t="s">
        <v>35410</v>
      </c>
      <c r="L6507" s="4" t="s">
        <v>57</v>
      </c>
      <c r="M6507" s="4" t="s">
        <v>924</v>
      </c>
    </row>
    <row r="6508" customFormat="false" ht="15.75" hidden="false" customHeight="true" outlineLevel="0" collapsed="false">
      <c r="A6508" s="4" t="n">
        <v>7555</v>
      </c>
      <c r="B6508" s="4" t="s">
        <v>35411</v>
      </c>
      <c r="C6508" s="4"/>
      <c r="D6508" s="4" t="s">
        <v>35412</v>
      </c>
      <c r="E6508" s="5" t="s">
        <v>14765</v>
      </c>
      <c r="F6508" s="4" t="s">
        <v>14766</v>
      </c>
      <c r="G6508" s="4" t="s">
        <v>84</v>
      </c>
      <c r="H6508" s="5" t="s">
        <v>35413</v>
      </c>
      <c r="I6508" s="4" t="s">
        <v>35414</v>
      </c>
      <c r="J6508" s="5" t="n">
        <f aca="false">LEN(K6508)</f>
        <v>17</v>
      </c>
      <c r="K6508" s="6" t="s">
        <v>35415</v>
      </c>
      <c r="L6508" s="4" t="s">
        <v>57</v>
      </c>
      <c r="M6508" s="4" t="s">
        <v>988</v>
      </c>
    </row>
    <row r="6509" customFormat="false" ht="15.75" hidden="false" customHeight="true" outlineLevel="0" collapsed="false">
      <c r="A6509" s="4" t="n">
        <v>7558</v>
      </c>
      <c r="B6509" s="4" t="s">
        <v>35416</v>
      </c>
      <c r="C6509" s="4"/>
      <c r="D6509" s="4" t="s">
        <v>35417</v>
      </c>
      <c r="E6509" s="5" t="s">
        <v>12767</v>
      </c>
      <c r="F6509" s="4" t="s">
        <v>12768</v>
      </c>
      <c r="G6509" s="4" t="s">
        <v>84</v>
      </c>
      <c r="H6509" s="5" t="s">
        <v>35418</v>
      </c>
      <c r="I6509" s="4" t="s">
        <v>35419</v>
      </c>
      <c r="J6509" s="5" t="n">
        <f aca="false">LEN(K6509)</f>
        <v>17</v>
      </c>
      <c r="K6509" s="6" t="s">
        <v>35420</v>
      </c>
      <c r="L6509" s="4" t="s">
        <v>57</v>
      </c>
      <c r="M6509" s="4" t="s">
        <v>294</v>
      </c>
    </row>
    <row r="6510" customFormat="false" ht="15.75" hidden="false" customHeight="true" outlineLevel="0" collapsed="false">
      <c r="A6510" s="4" t="n">
        <v>7566</v>
      </c>
      <c r="B6510" s="4" t="s">
        <v>35421</v>
      </c>
      <c r="C6510" s="4"/>
      <c r="D6510" s="4" t="s">
        <v>35422</v>
      </c>
      <c r="E6510" s="5" t="s">
        <v>8496</v>
      </c>
      <c r="F6510" s="4" t="s">
        <v>3555</v>
      </c>
      <c r="G6510" s="4" t="s">
        <v>84</v>
      </c>
      <c r="H6510" s="5" t="s">
        <v>35423</v>
      </c>
      <c r="I6510" s="4" t="s">
        <v>35424</v>
      </c>
      <c r="J6510" s="5" t="n">
        <f aca="false">LEN(K6510)</f>
        <v>17</v>
      </c>
      <c r="K6510" s="10" t="s">
        <v>35425</v>
      </c>
      <c r="L6510" s="4" t="s">
        <v>31</v>
      </c>
      <c r="M6510" s="4" t="s">
        <v>368</v>
      </c>
    </row>
    <row r="6511" customFormat="false" ht="15.75" hidden="false" customHeight="true" outlineLevel="0" collapsed="false">
      <c r="A6511" s="4" t="n">
        <v>7582</v>
      </c>
      <c r="B6511" s="4" t="s">
        <v>35426</v>
      </c>
      <c r="C6511" s="4"/>
      <c r="D6511" s="4" t="s">
        <v>35427</v>
      </c>
      <c r="E6511" s="5" t="s">
        <v>8496</v>
      </c>
      <c r="F6511" s="4" t="s">
        <v>3555</v>
      </c>
      <c r="G6511" s="4" t="s">
        <v>84</v>
      </c>
      <c r="H6511" s="5" t="s">
        <v>35428</v>
      </c>
      <c r="I6511" s="4" t="s">
        <v>35429</v>
      </c>
      <c r="J6511" s="5" t="n">
        <f aca="false">LEN(K6511)</f>
        <v>17</v>
      </c>
      <c r="K6511" s="6" t="s">
        <v>35430</v>
      </c>
      <c r="L6511" s="4" t="s">
        <v>57</v>
      </c>
      <c r="M6511" s="4" t="s">
        <v>31</v>
      </c>
    </row>
    <row r="6512" customFormat="false" ht="15.75" hidden="false" customHeight="true" outlineLevel="0" collapsed="false">
      <c r="A6512" s="4" t="n">
        <v>7603</v>
      </c>
      <c r="B6512" s="4" t="s">
        <v>35431</v>
      </c>
      <c r="C6512" s="4"/>
      <c r="D6512" s="4" t="s">
        <v>35432</v>
      </c>
      <c r="E6512" s="5" t="s">
        <v>3565</v>
      </c>
      <c r="F6512" s="4" t="s">
        <v>3566</v>
      </c>
      <c r="G6512" s="4" t="s">
        <v>84</v>
      </c>
      <c r="H6512" s="5" t="s">
        <v>35433</v>
      </c>
      <c r="I6512" s="4" t="s">
        <v>35434</v>
      </c>
      <c r="J6512" s="5" t="n">
        <f aca="false">LEN(K6512)</f>
        <v>17</v>
      </c>
      <c r="K6512" s="6" t="s">
        <v>35435</v>
      </c>
      <c r="L6512" s="4" t="s">
        <v>57</v>
      </c>
      <c r="M6512" s="4" t="s">
        <v>1016</v>
      </c>
    </row>
    <row r="6513" customFormat="false" ht="15.75" hidden="false" customHeight="true" outlineLevel="0" collapsed="false">
      <c r="A6513" s="4" t="n">
        <v>7615</v>
      </c>
      <c r="B6513" s="4" t="s">
        <v>35436</v>
      </c>
      <c r="C6513" s="4"/>
      <c r="D6513" s="4" t="s">
        <v>35437</v>
      </c>
      <c r="E6513" s="5" t="s">
        <v>30181</v>
      </c>
      <c r="F6513" s="4" t="s">
        <v>30182</v>
      </c>
      <c r="G6513" s="4" t="s">
        <v>84</v>
      </c>
      <c r="H6513" s="5" t="s">
        <v>35438</v>
      </c>
      <c r="I6513" s="7" t="s">
        <v>35439</v>
      </c>
      <c r="J6513" s="5" t="n">
        <f aca="false">LEN(K6513)</f>
        <v>17</v>
      </c>
      <c r="K6513" s="6" t="s">
        <v>35440</v>
      </c>
      <c r="L6513" s="4" t="s">
        <v>21</v>
      </c>
      <c r="M6513" s="4" t="s">
        <v>1016</v>
      </c>
    </row>
    <row r="6514" customFormat="false" ht="15.75" hidden="false" customHeight="true" outlineLevel="0" collapsed="false">
      <c r="A6514" s="4" t="n">
        <v>7628</v>
      </c>
      <c r="B6514" s="4" t="s">
        <v>35441</v>
      </c>
      <c r="C6514" s="4"/>
      <c r="D6514" s="4" t="s">
        <v>35442</v>
      </c>
      <c r="E6514" s="5" t="s">
        <v>14855</v>
      </c>
      <c r="F6514" s="4" t="s">
        <v>7889</v>
      </c>
      <c r="G6514" s="4" t="s">
        <v>84</v>
      </c>
      <c r="H6514" s="5" t="s">
        <v>35443</v>
      </c>
      <c r="I6514" s="4" t="s">
        <v>35444</v>
      </c>
      <c r="J6514" s="5" t="n">
        <f aca="false">LEN(K6514)</f>
        <v>17</v>
      </c>
      <c r="K6514" s="6" t="s">
        <v>35445</v>
      </c>
      <c r="L6514" s="4" t="s">
        <v>21</v>
      </c>
      <c r="M6514" s="4" t="s">
        <v>2429</v>
      </c>
    </row>
    <row r="6515" customFormat="false" ht="15.75" hidden="false" customHeight="true" outlineLevel="0" collapsed="false">
      <c r="A6515" s="4" t="n">
        <v>7636</v>
      </c>
      <c r="B6515" s="4" t="s">
        <v>35446</v>
      </c>
      <c r="C6515" s="4"/>
      <c r="D6515" s="4" t="s">
        <v>35447</v>
      </c>
      <c r="E6515" s="5" t="s">
        <v>3565</v>
      </c>
      <c r="F6515" s="4" t="s">
        <v>3566</v>
      </c>
      <c r="G6515" s="4" t="s">
        <v>84</v>
      </c>
      <c r="H6515" s="5" t="s">
        <v>35448</v>
      </c>
      <c r="I6515" s="4" t="s">
        <v>30204</v>
      </c>
      <c r="J6515" s="5" t="n">
        <f aca="false">LEN(K6515)</f>
        <v>17</v>
      </c>
      <c r="K6515" s="6" t="s">
        <v>35449</v>
      </c>
      <c r="L6515" s="4" t="s">
        <v>637</v>
      </c>
      <c r="M6515" s="4" t="s">
        <v>20041</v>
      </c>
    </row>
    <row r="6516" customFormat="false" ht="15.75" hidden="false" customHeight="true" outlineLevel="0" collapsed="false">
      <c r="A6516" s="4" t="n">
        <v>7642</v>
      </c>
      <c r="B6516" s="4" t="s">
        <v>35450</v>
      </c>
      <c r="C6516" s="4"/>
      <c r="D6516" s="4" t="s">
        <v>35451</v>
      </c>
      <c r="E6516" s="5" t="s">
        <v>3565</v>
      </c>
      <c r="F6516" s="4" t="s">
        <v>3566</v>
      </c>
      <c r="G6516" s="4" t="s">
        <v>84</v>
      </c>
      <c r="H6516" s="5" t="s">
        <v>35452</v>
      </c>
      <c r="I6516" s="4" t="s">
        <v>34616</v>
      </c>
      <c r="J6516" s="5" t="n">
        <f aca="false">LEN(K6516)</f>
        <v>17</v>
      </c>
      <c r="K6516" s="6" t="s">
        <v>32879</v>
      </c>
      <c r="L6516" s="4" t="s">
        <v>21</v>
      </c>
      <c r="M6516" s="4" t="s">
        <v>4577</v>
      </c>
    </row>
    <row r="6517" customFormat="false" ht="15.75" hidden="false" customHeight="true" outlineLevel="0" collapsed="false">
      <c r="A6517" s="4" t="n">
        <v>7661</v>
      </c>
      <c r="B6517" s="4" t="s">
        <v>35453</v>
      </c>
      <c r="C6517" s="4"/>
      <c r="D6517" s="4" t="s">
        <v>35454</v>
      </c>
      <c r="E6517" s="5" t="s">
        <v>3565</v>
      </c>
      <c r="F6517" s="4" t="s">
        <v>3566</v>
      </c>
      <c r="G6517" s="4" t="s">
        <v>84</v>
      </c>
      <c r="H6517" s="5" t="s">
        <v>9819</v>
      </c>
      <c r="I6517" s="4" t="str">
        <f aca="false">IFERROR(__xludf.dummyfunction("""info@""&amp;LOWER(REGEXREPLACE(B6517,""[^A-Za-z0-9]"",""""))&amp;"".com"""),"info@calagrancosta.com")</f>
        <v>info@calagrancosta.com</v>
      </c>
      <c r="J6517" s="5" t="n">
        <f aca="false">LEN(K6517)</f>
        <v>17</v>
      </c>
      <c r="K6517" s="10" t="s">
        <v>35455</v>
      </c>
      <c r="L6517" s="4" t="s">
        <v>21</v>
      </c>
      <c r="M6517" s="4" t="s">
        <v>2773</v>
      </c>
    </row>
    <row r="6518" customFormat="false" ht="15.75" hidden="false" customHeight="true" outlineLevel="0" collapsed="false">
      <c r="A6518" s="4" t="n">
        <v>7673</v>
      </c>
      <c r="B6518" s="4" t="s">
        <v>35456</v>
      </c>
      <c r="C6518" s="4"/>
      <c r="D6518" s="4" t="s">
        <v>35457</v>
      </c>
      <c r="E6518" s="5" t="s">
        <v>35458</v>
      </c>
      <c r="F6518" s="4" t="s">
        <v>3573</v>
      </c>
      <c r="G6518" s="4" t="s">
        <v>84</v>
      </c>
      <c r="H6518" s="5" t="s">
        <v>35459</v>
      </c>
      <c r="I6518" s="4" t="s">
        <v>35460</v>
      </c>
      <c r="J6518" s="5" t="n">
        <f aca="false">LEN(K6518)</f>
        <v>17</v>
      </c>
      <c r="K6518" s="6" t="s">
        <v>35461</v>
      </c>
      <c r="L6518" s="4" t="s">
        <v>31</v>
      </c>
      <c r="M6518" s="4" t="s">
        <v>918</v>
      </c>
    </row>
    <row r="6519" customFormat="false" ht="15.75" hidden="false" customHeight="true" outlineLevel="0" collapsed="false">
      <c r="A6519" s="4" t="n">
        <v>7713</v>
      </c>
      <c r="B6519" s="4" t="s">
        <v>35462</v>
      </c>
      <c r="C6519" s="4"/>
      <c r="D6519" s="4" t="s">
        <v>35463</v>
      </c>
      <c r="E6519" s="5" t="s">
        <v>504</v>
      </c>
      <c r="F6519" s="4" t="s">
        <v>505</v>
      </c>
      <c r="G6519" s="4" t="s">
        <v>84</v>
      </c>
      <c r="H6519" s="5" t="s">
        <v>35464</v>
      </c>
      <c r="I6519" s="7" t="s">
        <v>35465</v>
      </c>
      <c r="J6519" s="5" t="n">
        <f aca="false">LEN(K6519)</f>
        <v>17</v>
      </c>
      <c r="K6519" s="6" t="s">
        <v>35466</v>
      </c>
      <c r="L6519" s="4" t="s">
        <v>31</v>
      </c>
      <c r="M6519" s="4" t="s">
        <v>2657</v>
      </c>
    </row>
    <row r="6520" customFormat="false" ht="15.75" hidden="false" customHeight="true" outlineLevel="0" collapsed="false">
      <c r="A6520" s="4" t="n">
        <v>7725</v>
      </c>
      <c r="B6520" s="4" t="s">
        <v>35467</v>
      </c>
      <c r="C6520" s="4"/>
      <c r="D6520" s="4" t="s">
        <v>35468</v>
      </c>
      <c r="E6520" s="5" t="s">
        <v>504</v>
      </c>
      <c r="F6520" s="4" t="s">
        <v>505</v>
      </c>
      <c r="G6520" s="4" t="s">
        <v>84</v>
      </c>
      <c r="H6520" s="5" t="s">
        <v>35469</v>
      </c>
      <c r="I6520" s="4" t="s">
        <v>35470</v>
      </c>
      <c r="J6520" s="5" t="n">
        <f aca="false">LEN(K6520)</f>
        <v>17</v>
      </c>
      <c r="K6520" s="6" t="s">
        <v>35272</v>
      </c>
      <c r="L6520" s="4" t="s">
        <v>57</v>
      </c>
      <c r="M6520" s="4" t="s">
        <v>4771</v>
      </c>
    </row>
    <row r="6521" customFormat="false" ht="15.75" hidden="false" customHeight="true" outlineLevel="0" collapsed="false">
      <c r="A6521" s="4" t="n">
        <v>7726</v>
      </c>
      <c r="B6521" s="4" t="s">
        <v>35471</v>
      </c>
      <c r="C6521" s="4"/>
      <c r="D6521" s="4" t="s">
        <v>35472</v>
      </c>
      <c r="E6521" s="5" t="s">
        <v>504</v>
      </c>
      <c r="F6521" s="4" t="s">
        <v>505</v>
      </c>
      <c r="G6521" s="4" t="s">
        <v>84</v>
      </c>
      <c r="H6521" s="5" t="s">
        <v>35473</v>
      </c>
      <c r="I6521" s="7" t="s">
        <v>34935</v>
      </c>
      <c r="J6521" s="5" t="n">
        <f aca="false">LEN(K6521)</f>
        <v>17</v>
      </c>
      <c r="K6521" s="6" t="s">
        <v>34936</v>
      </c>
      <c r="L6521" s="4" t="s">
        <v>31</v>
      </c>
      <c r="M6521" s="4" t="s">
        <v>5882</v>
      </c>
    </row>
    <row r="6522" customFormat="false" ht="15.75" hidden="false" customHeight="true" outlineLevel="0" collapsed="false">
      <c r="A6522" s="4" t="n">
        <v>7727</v>
      </c>
      <c r="B6522" s="4" t="s">
        <v>35474</v>
      </c>
      <c r="C6522" s="4"/>
      <c r="D6522" s="4" t="s">
        <v>35475</v>
      </c>
      <c r="E6522" s="5" t="s">
        <v>504</v>
      </c>
      <c r="F6522" s="4" t="s">
        <v>505</v>
      </c>
      <c r="G6522" s="4" t="s">
        <v>84</v>
      </c>
      <c r="H6522" s="5" t="s">
        <v>35476</v>
      </c>
      <c r="I6522" s="4" t="str">
        <f aca="false">IFERROR(__xludf.dummyfunction("""info@""&amp;LOWER(REGEXREPLACE(B6522,""[^A-Za-z0-9]"",""""))&amp;"".com"""),"info@ailanacubedsl.com")</f>
        <v>info@ailanacubedsl.com</v>
      </c>
      <c r="J6522" s="5" t="n">
        <f aca="false">LEN(K6522)</f>
        <v>17</v>
      </c>
      <c r="K6522" s="6" t="s">
        <v>35477</v>
      </c>
      <c r="L6522" s="4" t="s">
        <v>57</v>
      </c>
      <c r="M6522" s="4" t="s">
        <v>31</v>
      </c>
    </row>
    <row r="6523" customFormat="false" ht="15.75" hidden="false" customHeight="true" outlineLevel="0" collapsed="false">
      <c r="A6523" s="4" t="n">
        <v>7748</v>
      </c>
      <c r="B6523" s="4" t="s">
        <v>35478</v>
      </c>
      <c r="C6523" s="4"/>
      <c r="D6523" s="4" t="s">
        <v>35479</v>
      </c>
      <c r="E6523" s="5" t="s">
        <v>3583</v>
      </c>
      <c r="F6523" s="4" t="s">
        <v>505</v>
      </c>
      <c r="G6523" s="4" t="s">
        <v>84</v>
      </c>
      <c r="H6523" s="5" t="s">
        <v>35480</v>
      </c>
      <c r="I6523" s="4" t="str">
        <f aca="false">IFERROR(__xludf.dummyfunction("""info@""&amp;LOWER(REGEXREPLACE(B6523,""[^A-Za-z0-9]"",""""))&amp;"".com"""),"info@hotelelcupido.com")</f>
        <v>info@hotelelcupido.com</v>
      </c>
      <c r="J6523" s="5" t="n">
        <f aca="false">LEN(K6523)</f>
        <v>17</v>
      </c>
      <c r="K6523" s="6" t="s">
        <v>35481</v>
      </c>
      <c r="L6523" s="4" t="s">
        <v>31</v>
      </c>
      <c r="M6523" s="4" t="s">
        <v>31</v>
      </c>
    </row>
    <row r="6524" customFormat="false" ht="15.75" hidden="false" customHeight="true" outlineLevel="0" collapsed="false">
      <c r="A6524" s="4" t="n">
        <v>7749</v>
      </c>
      <c r="B6524" s="4" t="s">
        <v>35482</v>
      </c>
      <c r="C6524" s="4"/>
      <c r="D6524" s="4" t="s">
        <v>35483</v>
      </c>
      <c r="E6524" s="5" t="s">
        <v>3583</v>
      </c>
      <c r="F6524" s="4" t="s">
        <v>505</v>
      </c>
      <c r="G6524" s="4" t="s">
        <v>84</v>
      </c>
      <c r="H6524" s="5" t="s">
        <v>35484</v>
      </c>
      <c r="I6524" s="4" t="s">
        <v>35485</v>
      </c>
      <c r="J6524" s="5" t="n">
        <f aca="false">LEN(K6524)</f>
        <v>17</v>
      </c>
      <c r="K6524" s="6" t="s">
        <v>35486</v>
      </c>
      <c r="L6524" s="4" t="s">
        <v>57</v>
      </c>
      <c r="M6524" s="4" t="s">
        <v>13737</v>
      </c>
    </row>
    <row r="6525" customFormat="false" ht="15.75" hidden="false" customHeight="true" outlineLevel="0" collapsed="false">
      <c r="A6525" s="4" t="n">
        <v>7753</v>
      </c>
      <c r="B6525" s="4" t="s">
        <v>35487</v>
      </c>
      <c r="C6525" s="4"/>
      <c r="D6525" s="4" t="s">
        <v>35488</v>
      </c>
      <c r="E6525" s="5" t="s">
        <v>3583</v>
      </c>
      <c r="F6525" s="4" t="s">
        <v>505</v>
      </c>
      <c r="G6525" s="4" t="s">
        <v>84</v>
      </c>
      <c r="H6525" s="5" t="s">
        <v>35489</v>
      </c>
      <c r="I6525" s="4" t="s">
        <v>35490</v>
      </c>
      <c r="J6525" s="5" t="n">
        <f aca="false">LEN(K6525)</f>
        <v>17</v>
      </c>
      <c r="K6525" s="6" t="s">
        <v>35491</v>
      </c>
      <c r="L6525" s="4" t="s">
        <v>31</v>
      </c>
      <c r="M6525" s="4" t="s">
        <v>3310</v>
      </c>
    </row>
    <row r="6526" customFormat="false" ht="15.75" hidden="false" customHeight="true" outlineLevel="0" collapsed="false">
      <c r="A6526" s="4" t="n">
        <v>7756</v>
      </c>
      <c r="B6526" s="4" t="s">
        <v>35492</v>
      </c>
      <c r="C6526" s="4"/>
      <c r="D6526" s="4" t="s">
        <v>35493</v>
      </c>
      <c r="E6526" s="5" t="s">
        <v>3583</v>
      </c>
      <c r="F6526" s="4" t="s">
        <v>505</v>
      </c>
      <c r="G6526" s="4" t="s">
        <v>84</v>
      </c>
      <c r="H6526" s="5" t="s">
        <v>35494</v>
      </c>
      <c r="I6526" s="4" t="s">
        <v>35495</v>
      </c>
      <c r="J6526" s="5" t="n">
        <f aca="false">LEN(K6526)</f>
        <v>17</v>
      </c>
      <c r="K6526" s="6" t="s">
        <v>35496</v>
      </c>
      <c r="L6526" s="4" t="s">
        <v>31</v>
      </c>
      <c r="M6526" s="4" t="s">
        <v>680</v>
      </c>
    </row>
    <row r="6527" customFormat="false" ht="15.75" hidden="false" customHeight="true" outlineLevel="0" collapsed="false">
      <c r="A6527" s="4" t="n">
        <v>7758</v>
      </c>
      <c r="B6527" s="4" t="s">
        <v>35497</v>
      </c>
      <c r="C6527" s="4"/>
      <c r="D6527" s="4" t="s">
        <v>35498</v>
      </c>
      <c r="E6527" s="5" t="s">
        <v>3583</v>
      </c>
      <c r="F6527" s="4" t="s">
        <v>505</v>
      </c>
      <c r="G6527" s="4" t="s">
        <v>84</v>
      </c>
      <c r="H6527" s="5" t="s">
        <v>35499</v>
      </c>
      <c r="I6527" s="4" t="s">
        <v>35500</v>
      </c>
      <c r="J6527" s="5" t="n">
        <f aca="false">LEN(K6527)</f>
        <v>17</v>
      </c>
      <c r="K6527" s="6" t="s">
        <v>35501</v>
      </c>
      <c r="L6527" s="4" t="s">
        <v>57</v>
      </c>
      <c r="M6527" s="4" t="s">
        <v>209</v>
      </c>
    </row>
    <row r="6528" customFormat="false" ht="15.75" hidden="false" customHeight="true" outlineLevel="0" collapsed="false">
      <c r="A6528" s="4" t="n">
        <v>7765</v>
      </c>
      <c r="B6528" s="4" t="s">
        <v>35502</v>
      </c>
      <c r="C6528" s="4"/>
      <c r="D6528" s="4" t="s">
        <v>35503</v>
      </c>
      <c r="E6528" s="5" t="s">
        <v>3583</v>
      </c>
      <c r="F6528" s="4" t="s">
        <v>505</v>
      </c>
      <c r="G6528" s="4" t="s">
        <v>84</v>
      </c>
      <c r="H6528" s="5" t="s">
        <v>35504</v>
      </c>
      <c r="I6528" s="4" t="s">
        <v>35505</v>
      </c>
      <c r="J6528" s="5" t="n">
        <f aca="false">LEN(K6528)</f>
        <v>17</v>
      </c>
      <c r="K6528" s="6" t="s">
        <v>35272</v>
      </c>
      <c r="L6528" s="4" t="s">
        <v>31</v>
      </c>
      <c r="M6528" s="4" t="s">
        <v>7942</v>
      </c>
    </row>
    <row r="6529" customFormat="false" ht="15.75" hidden="false" customHeight="true" outlineLevel="0" collapsed="false">
      <c r="A6529" s="4" t="n">
        <v>7769</v>
      </c>
      <c r="B6529" s="4" t="s">
        <v>35506</v>
      </c>
      <c r="C6529" s="4"/>
      <c r="D6529" s="4" t="s">
        <v>35507</v>
      </c>
      <c r="E6529" s="5" t="s">
        <v>3583</v>
      </c>
      <c r="F6529" s="4" t="s">
        <v>505</v>
      </c>
      <c r="G6529" s="4" t="s">
        <v>84</v>
      </c>
      <c r="H6529" s="5" t="s">
        <v>35508</v>
      </c>
      <c r="I6529" s="4" t="s">
        <v>35500</v>
      </c>
      <c r="J6529" s="5" t="n">
        <f aca="false">LEN(K6529)</f>
        <v>17</v>
      </c>
      <c r="K6529" s="6" t="s">
        <v>35501</v>
      </c>
      <c r="L6529" s="4" t="s">
        <v>637</v>
      </c>
      <c r="M6529" s="4" t="s">
        <v>118</v>
      </c>
    </row>
    <row r="6530" customFormat="false" ht="15.75" hidden="false" customHeight="true" outlineLevel="0" collapsed="false">
      <c r="A6530" s="4" t="n">
        <v>7774</v>
      </c>
      <c r="B6530" s="4" t="s">
        <v>35509</v>
      </c>
      <c r="C6530" s="4"/>
      <c r="D6530" s="4" t="s">
        <v>35510</v>
      </c>
      <c r="E6530" s="5" t="s">
        <v>3583</v>
      </c>
      <c r="F6530" s="4" t="s">
        <v>505</v>
      </c>
      <c r="G6530" s="4" t="s">
        <v>84</v>
      </c>
      <c r="H6530" s="5" t="s">
        <v>35511</v>
      </c>
      <c r="I6530" s="4" t="s">
        <v>35512</v>
      </c>
      <c r="J6530" s="5" t="n">
        <f aca="false">LEN(K6530)</f>
        <v>17</v>
      </c>
      <c r="K6530" s="6" t="s">
        <v>35486</v>
      </c>
      <c r="L6530" s="4" t="s">
        <v>31</v>
      </c>
      <c r="M6530" s="4" t="s">
        <v>25312</v>
      </c>
    </row>
    <row r="6531" customFormat="false" ht="15.75" hidden="false" customHeight="true" outlineLevel="0" collapsed="false">
      <c r="A6531" s="4" t="n">
        <v>7776</v>
      </c>
      <c r="B6531" s="4" t="s">
        <v>35513</v>
      </c>
      <c r="C6531" s="4"/>
      <c r="D6531" s="4" t="s">
        <v>35514</v>
      </c>
      <c r="E6531" s="5" t="s">
        <v>3583</v>
      </c>
      <c r="F6531" s="4" t="s">
        <v>505</v>
      </c>
      <c r="G6531" s="4" t="s">
        <v>84</v>
      </c>
      <c r="H6531" s="5" t="s">
        <v>35515</v>
      </c>
      <c r="I6531" s="4" t="str">
        <f aca="false">IFERROR(__xludf.dummyfunction("""info@""&amp;LOWER(REGEXREPLACE(B6531,""[^A-Za-z0-9]"",""""))&amp;"".com"""),"info@playaspaguera.com")</f>
        <v>info@playaspaguera.com</v>
      </c>
      <c r="J6531" s="5" t="n">
        <f aca="false">LEN(K6531)</f>
        <v>17</v>
      </c>
      <c r="K6531" s="10" t="s">
        <v>35516</v>
      </c>
      <c r="L6531" s="4" t="s">
        <v>21</v>
      </c>
      <c r="M6531" s="4" t="s">
        <v>459</v>
      </c>
    </row>
    <row r="6532" customFormat="false" ht="15.75" hidden="false" customHeight="true" outlineLevel="0" collapsed="false">
      <c r="A6532" s="4" t="n">
        <v>7789</v>
      </c>
      <c r="B6532" s="4" t="s">
        <v>35517</v>
      </c>
      <c r="C6532" s="4"/>
      <c r="D6532" s="4" t="s">
        <v>35518</v>
      </c>
      <c r="E6532" s="5" t="s">
        <v>6480</v>
      </c>
      <c r="F6532" s="4" t="s">
        <v>505</v>
      </c>
      <c r="G6532" s="4" t="s">
        <v>84</v>
      </c>
      <c r="H6532" s="5" t="s">
        <v>35519</v>
      </c>
      <c r="I6532" s="4" t="s">
        <v>35520</v>
      </c>
      <c r="J6532" s="5" t="n">
        <f aca="false">LEN(K6532)</f>
        <v>17</v>
      </c>
      <c r="K6532" s="6" t="s">
        <v>32879</v>
      </c>
      <c r="L6532" s="4" t="s">
        <v>57</v>
      </c>
      <c r="M6532" s="4" t="s">
        <v>88</v>
      </c>
    </row>
    <row r="6533" customFormat="false" ht="15.75" hidden="false" customHeight="true" outlineLevel="0" collapsed="false">
      <c r="A6533" s="4" t="n">
        <v>7791</v>
      </c>
      <c r="B6533" s="4" t="s">
        <v>35521</v>
      </c>
      <c r="C6533" s="4"/>
      <c r="D6533" s="4" t="s">
        <v>35522</v>
      </c>
      <c r="E6533" s="5" t="s">
        <v>504</v>
      </c>
      <c r="F6533" s="4" t="s">
        <v>505</v>
      </c>
      <c r="G6533" s="4" t="s">
        <v>84</v>
      </c>
      <c r="H6533" s="5" t="s">
        <v>35523</v>
      </c>
      <c r="I6533" s="4" t="str">
        <f aca="false">IFERROR(__xludf.dummyfunction("""info@""&amp;LOWER(REGEXREPLACE(B6533,""[^A-Za-z0-9]"",""""))&amp;"".com"""),"info@montemarhotel.com")</f>
        <v>info@montemarhotel.com</v>
      </c>
      <c r="J6533" s="5" t="n">
        <f aca="false">LEN(K6533)</f>
        <v>17</v>
      </c>
      <c r="K6533" s="6" t="s">
        <v>34901</v>
      </c>
      <c r="L6533" s="4" t="s">
        <v>1679</v>
      </c>
      <c r="M6533" s="4" t="s">
        <v>1863</v>
      </c>
    </row>
    <row r="6534" customFormat="false" ht="15.75" hidden="false" customHeight="true" outlineLevel="0" collapsed="false">
      <c r="A6534" s="4" t="n">
        <v>7817</v>
      </c>
      <c r="B6534" s="4" t="s">
        <v>35524</v>
      </c>
      <c r="C6534" s="4"/>
      <c r="D6534" s="4" t="s">
        <v>35525</v>
      </c>
      <c r="E6534" s="5" t="s">
        <v>12100</v>
      </c>
      <c r="F6534" s="4" t="s">
        <v>83</v>
      </c>
      <c r="G6534" s="4" t="s">
        <v>84</v>
      </c>
      <c r="H6534" s="5" t="s">
        <v>35526</v>
      </c>
      <c r="I6534" s="4" t="s">
        <v>35527</v>
      </c>
      <c r="J6534" s="5" t="n">
        <f aca="false">LEN(K6534)</f>
        <v>17</v>
      </c>
      <c r="K6534" s="6" t="s">
        <v>35528</v>
      </c>
      <c r="L6534" s="4" t="s">
        <v>57</v>
      </c>
      <c r="M6534" s="4" t="s">
        <v>819</v>
      </c>
    </row>
    <row r="6535" customFormat="false" ht="15.75" hidden="false" customHeight="true" outlineLevel="0" collapsed="false">
      <c r="A6535" s="4" t="n">
        <v>7822</v>
      </c>
      <c r="B6535" s="4" t="s">
        <v>35529</v>
      </c>
      <c r="C6535" s="4"/>
      <c r="D6535" s="4" t="s">
        <v>35530</v>
      </c>
      <c r="E6535" s="5" t="s">
        <v>2931</v>
      </c>
      <c r="F6535" s="4" t="s">
        <v>83</v>
      </c>
      <c r="G6535" s="4" t="s">
        <v>84</v>
      </c>
      <c r="H6535" s="5" t="s">
        <v>35531</v>
      </c>
      <c r="I6535" s="4" t="s">
        <v>35532</v>
      </c>
      <c r="J6535" s="5" t="n">
        <f aca="false">LEN(K6535)</f>
        <v>17</v>
      </c>
      <c r="K6535" s="6" t="s">
        <v>35533</v>
      </c>
      <c r="L6535" s="4" t="s">
        <v>57</v>
      </c>
      <c r="M6535" s="4" t="s">
        <v>13506</v>
      </c>
    </row>
    <row r="6536" customFormat="false" ht="15.75" hidden="false" customHeight="true" outlineLevel="0" collapsed="false">
      <c r="A6536" s="4" t="n">
        <v>7829</v>
      </c>
      <c r="B6536" s="4" t="s">
        <v>35534</v>
      </c>
      <c r="C6536" s="4"/>
      <c r="D6536" s="4" t="s">
        <v>35535</v>
      </c>
      <c r="E6536" s="5" t="s">
        <v>1560</v>
      </c>
      <c r="F6536" s="4" t="s">
        <v>83</v>
      </c>
      <c r="G6536" s="4" t="s">
        <v>84</v>
      </c>
      <c r="H6536" s="5" t="s">
        <v>35536</v>
      </c>
      <c r="I6536" s="4" t="s">
        <v>35537</v>
      </c>
      <c r="J6536" s="5" t="n">
        <f aca="false">LEN(K6536)</f>
        <v>17</v>
      </c>
      <c r="K6536" s="6" t="s">
        <v>35538</v>
      </c>
      <c r="L6536" s="4" t="s">
        <v>57</v>
      </c>
      <c r="M6536" s="4" t="s">
        <v>5940</v>
      </c>
    </row>
    <row r="6537" customFormat="false" ht="15.75" hidden="false" customHeight="true" outlineLevel="0" collapsed="false">
      <c r="A6537" s="4" t="n">
        <v>7848</v>
      </c>
      <c r="B6537" s="4" t="s">
        <v>35539</v>
      </c>
      <c r="C6537" s="4"/>
      <c r="D6537" s="4" t="s">
        <v>35540</v>
      </c>
      <c r="E6537" s="5" t="s">
        <v>35541</v>
      </c>
      <c r="F6537" s="4" t="s">
        <v>83</v>
      </c>
      <c r="G6537" s="4" t="s">
        <v>84</v>
      </c>
      <c r="H6537" s="5" t="s">
        <v>35542</v>
      </c>
      <c r="I6537" s="4" t="s">
        <v>35543</v>
      </c>
      <c r="J6537" s="5" t="n">
        <f aca="false">LEN(K6537)</f>
        <v>17</v>
      </c>
      <c r="K6537" s="6" t="s">
        <v>35544</v>
      </c>
      <c r="L6537" s="4" t="s">
        <v>78</v>
      </c>
      <c r="M6537" s="4" t="s">
        <v>1043</v>
      </c>
    </row>
    <row r="6538" customFormat="false" ht="15.75" hidden="false" customHeight="true" outlineLevel="0" collapsed="false">
      <c r="A6538" s="4" t="n">
        <v>7861</v>
      </c>
      <c r="B6538" s="4" t="s">
        <v>35545</v>
      </c>
      <c r="C6538" s="4"/>
      <c r="D6538" s="4" t="s">
        <v>35546</v>
      </c>
      <c r="E6538" s="5" t="s">
        <v>121</v>
      </c>
      <c r="F6538" s="4" t="s">
        <v>122</v>
      </c>
      <c r="G6538" s="4" t="s">
        <v>84</v>
      </c>
      <c r="H6538" s="5" t="s">
        <v>35547</v>
      </c>
      <c r="I6538" s="4" t="str">
        <f aca="false">IFERROR(__xludf.dummyfunction("""info@""&amp;LOWER(REGEXREPLACE(B6538,""[^A-Za-z0-9]"",""""))&amp;"".com"""),"info@clubsestanyol.com")</f>
        <v>info@clubsestanyol.com</v>
      </c>
      <c r="J6538" s="5" t="n">
        <f aca="false">LEN(K6538)</f>
        <v>17</v>
      </c>
      <c r="K6538" s="6" t="s">
        <v>35548</v>
      </c>
      <c r="L6538" s="4" t="s">
        <v>57</v>
      </c>
      <c r="M6538" s="4" t="s">
        <v>31</v>
      </c>
    </row>
    <row r="6539" customFormat="false" ht="15.75" hidden="false" customHeight="true" outlineLevel="0" collapsed="false">
      <c r="A6539" s="4" t="n">
        <v>7873</v>
      </c>
      <c r="B6539" s="4" t="s">
        <v>35549</v>
      </c>
      <c r="C6539" s="4"/>
      <c r="D6539" s="4" t="s">
        <v>35550</v>
      </c>
      <c r="E6539" s="5" t="s">
        <v>11948</v>
      </c>
      <c r="F6539" s="4" t="s">
        <v>122</v>
      </c>
      <c r="G6539" s="4" t="s">
        <v>84</v>
      </c>
      <c r="H6539" s="5" t="s">
        <v>35551</v>
      </c>
      <c r="I6539" s="4" t="s">
        <v>35552</v>
      </c>
      <c r="J6539" s="5" t="n">
        <f aca="false">LEN(K6539)</f>
        <v>17</v>
      </c>
      <c r="K6539" s="10" t="s">
        <v>35553</v>
      </c>
      <c r="L6539" s="4" t="s">
        <v>21</v>
      </c>
      <c r="M6539" s="4" t="s">
        <v>336</v>
      </c>
    </row>
    <row r="6540" customFormat="false" ht="15.75" hidden="false" customHeight="true" outlineLevel="0" collapsed="false">
      <c r="A6540" s="4" t="n">
        <v>7878</v>
      </c>
      <c r="B6540" s="4" t="s">
        <v>35554</v>
      </c>
      <c r="C6540" s="4"/>
      <c r="D6540" s="4" t="s">
        <v>35555</v>
      </c>
      <c r="E6540" s="5" t="s">
        <v>5500</v>
      </c>
      <c r="F6540" s="4" t="s">
        <v>888</v>
      </c>
      <c r="G6540" s="4" t="s">
        <v>84</v>
      </c>
      <c r="H6540" s="5" t="s">
        <v>35556</v>
      </c>
      <c r="I6540" s="4" t="s">
        <v>35557</v>
      </c>
      <c r="J6540" s="5" t="n">
        <f aca="false">LEN(K6540)</f>
        <v>17</v>
      </c>
      <c r="K6540" s="6" t="s">
        <v>35558</v>
      </c>
      <c r="L6540" s="4" t="s">
        <v>78</v>
      </c>
      <c r="M6540" s="4" t="s">
        <v>3310</v>
      </c>
    </row>
    <row r="6541" customFormat="false" ht="15.75" hidden="false" customHeight="true" outlineLevel="0" collapsed="false">
      <c r="A6541" s="4" t="n">
        <v>7888</v>
      </c>
      <c r="B6541" s="4" t="s">
        <v>35559</v>
      </c>
      <c r="C6541" s="4"/>
      <c r="D6541" s="4" t="s">
        <v>35560</v>
      </c>
      <c r="E6541" s="5" t="s">
        <v>5500</v>
      </c>
      <c r="F6541" s="4" t="s">
        <v>888</v>
      </c>
      <c r="G6541" s="4" t="s">
        <v>84</v>
      </c>
      <c r="H6541" s="5" t="s">
        <v>35561</v>
      </c>
      <c r="I6541" s="4" t="s">
        <v>35562</v>
      </c>
      <c r="J6541" s="5" t="n">
        <f aca="false">LEN(K6541)</f>
        <v>17</v>
      </c>
      <c r="K6541" s="6" t="s">
        <v>35340</v>
      </c>
      <c r="L6541" s="4" t="s">
        <v>78</v>
      </c>
      <c r="M6541" s="4" t="s">
        <v>31</v>
      </c>
    </row>
    <row r="6542" customFormat="false" ht="15.75" hidden="false" customHeight="true" outlineLevel="0" collapsed="false">
      <c r="A6542" s="4" t="n">
        <v>7889</v>
      </c>
      <c r="B6542" s="4" t="s">
        <v>35563</v>
      </c>
      <c r="C6542" s="4"/>
      <c r="D6542" s="4" t="s">
        <v>35564</v>
      </c>
      <c r="E6542" s="5" t="s">
        <v>5500</v>
      </c>
      <c r="F6542" s="4" t="s">
        <v>888</v>
      </c>
      <c r="G6542" s="4" t="s">
        <v>84</v>
      </c>
      <c r="H6542" s="5" t="s">
        <v>35565</v>
      </c>
      <c r="I6542" s="4" t="s">
        <v>35566</v>
      </c>
      <c r="J6542" s="5" t="n">
        <f aca="false">LEN(K6542)</f>
        <v>17</v>
      </c>
      <c r="K6542" s="6" t="s">
        <v>35340</v>
      </c>
      <c r="L6542" s="4" t="s">
        <v>31</v>
      </c>
      <c r="M6542" s="4" t="s">
        <v>5863</v>
      </c>
    </row>
    <row r="6543" customFormat="false" ht="15.75" hidden="false" customHeight="true" outlineLevel="0" collapsed="false">
      <c r="A6543" s="4" t="n">
        <v>7891</v>
      </c>
      <c r="B6543" s="4" t="s">
        <v>35567</v>
      </c>
      <c r="C6543" s="4"/>
      <c r="D6543" s="4" t="s">
        <v>35568</v>
      </c>
      <c r="E6543" s="5" t="s">
        <v>5500</v>
      </c>
      <c r="F6543" s="4" t="s">
        <v>888</v>
      </c>
      <c r="G6543" s="4" t="s">
        <v>84</v>
      </c>
      <c r="H6543" s="5" t="s">
        <v>35569</v>
      </c>
      <c r="I6543" s="4" t="s">
        <v>32899</v>
      </c>
      <c r="J6543" s="5" t="n">
        <f aca="false">LEN(K6543)</f>
        <v>17</v>
      </c>
      <c r="K6543" s="6" t="s">
        <v>32487</v>
      </c>
      <c r="L6543" s="4" t="s">
        <v>31</v>
      </c>
      <c r="M6543" s="4" t="s">
        <v>4281</v>
      </c>
    </row>
    <row r="6544" customFormat="false" ht="15.75" hidden="false" customHeight="true" outlineLevel="0" collapsed="false">
      <c r="A6544" s="4" t="n">
        <v>7896</v>
      </c>
      <c r="B6544" s="4" t="s">
        <v>35570</v>
      </c>
      <c r="C6544" s="4"/>
      <c r="D6544" s="4" t="s">
        <v>35571</v>
      </c>
      <c r="E6544" s="5" t="s">
        <v>5500</v>
      </c>
      <c r="F6544" s="4" t="s">
        <v>888</v>
      </c>
      <c r="G6544" s="4" t="s">
        <v>84</v>
      </c>
      <c r="H6544" s="5" t="s">
        <v>35572</v>
      </c>
      <c r="I6544" s="4" t="s">
        <v>35573</v>
      </c>
      <c r="J6544" s="5" t="n">
        <f aca="false">LEN(K6544)</f>
        <v>17</v>
      </c>
      <c r="K6544" s="6" t="s">
        <v>35340</v>
      </c>
      <c r="L6544" s="4" t="s">
        <v>31</v>
      </c>
      <c r="M6544" s="4" t="s">
        <v>5863</v>
      </c>
    </row>
    <row r="6545" customFormat="false" ht="15.75" hidden="false" customHeight="true" outlineLevel="0" collapsed="false">
      <c r="A6545" s="4" t="n">
        <v>7901</v>
      </c>
      <c r="B6545" s="4" t="s">
        <v>35574</v>
      </c>
      <c r="C6545" s="4"/>
      <c r="D6545" s="4" t="s">
        <v>35575</v>
      </c>
      <c r="E6545" s="5" t="s">
        <v>5500</v>
      </c>
      <c r="F6545" s="4" t="s">
        <v>6463</v>
      </c>
      <c r="G6545" s="4" t="s">
        <v>84</v>
      </c>
      <c r="H6545" s="5" t="s">
        <v>35576</v>
      </c>
      <c r="I6545" s="4" t="s">
        <v>35577</v>
      </c>
      <c r="J6545" s="5" t="n">
        <f aca="false">LEN(K6545)</f>
        <v>17</v>
      </c>
      <c r="K6545" s="6" t="s">
        <v>35578</v>
      </c>
      <c r="L6545" s="4" t="s">
        <v>21</v>
      </c>
      <c r="M6545" s="4" t="s">
        <v>31</v>
      </c>
    </row>
    <row r="6546" customFormat="false" ht="15.75" hidden="false" customHeight="true" outlineLevel="0" collapsed="false">
      <c r="A6546" s="4" t="n">
        <v>7905</v>
      </c>
      <c r="B6546" s="4" t="s">
        <v>35579</v>
      </c>
      <c r="C6546" s="4"/>
      <c r="D6546" s="4" t="s">
        <v>35580</v>
      </c>
      <c r="E6546" s="5" t="s">
        <v>6462</v>
      </c>
      <c r="F6546" s="4" t="s">
        <v>6463</v>
      </c>
      <c r="G6546" s="4" t="s">
        <v>84</v>
      </c>
      <c r="H6546" s="5" t="s">
        <v>35581</v>
      </c>
      <c r="I6546" s="4" t="s">
        <v>35582</v>
      </c>
      <c r="J6546" s="5" t="n">
        <f aca="false">LEN(K6546)</f>
        <v>17</v>
      </c>
      <c r="K6546" s="6" t="s">
        <v>35340</v>
      </c>
      <c r="L6546" s="4" t="s">
        <v>21</v>
      </c>
      <c r="M6546" s="4" t="s">
        <v>31</v>
      </c>
    </row>
    <row r="6547" customFormat="false" ht="15.75" hidden="false" customHeight="true" outlineLevel="0" collapsed="false">
      <c r="A6547" s="4" t="n">
        <v>7925</v>
      </c>
      <c r="B6547" s="4" t="s">
        <v>35583</v>
      </c>
      <c r="C6547" s="4"/>
      <c r="D6547" s="4" t="s">
        <v>35584</v>
      </c>
      <c r="E6547" s="5" t="s">
        <v>13018</v>
      </c>
      <c r="F6547" s="4" t="s">
        <v>888</v>
      </c>
      <c r="G6547" s="4" t="s">
        <v>84</v>
      </c>
      <c r="H6547" s="5" t="s">
        <v>35585</v>
      </c>
      <c r="I6547" s="4" t="s">
        <v>35586</v>
      </c>
      <c r="J6547" s="5" t="n">
        <f aca="false">LEN(K6547)</f>
        <v>17</v>
      </c>
      <c r="K6547" s="6" t="s">
        <v>35587</v>
      </c>
      <c r="L6547" s="4" t="s">
        <v>66</v>
      </c>
      <c r="M6547" s="4" t="s">
        <v>877</v>
      </c>
    </row>
    <row r="6548" customFormat="false" ht="15.75" hidden="false" customHeight="true" outlineLevel="0" collapsed="false">
      <c r="A6548" s="4" t="n">
        <v>7956</v>
      </c>
      <c r="B6548" s="4" t="s">
        <v>35588</v>
      </c>
      <c r="C6548" s="4"/>
      <c r="D6548" s="4" t="s">
        <v>35589</v>
      </c>
      <c r="E6548" s="5" t="s">
        <v>7849</v>
      </c>
      <c r="F6548" s="4" t="s">
        <v>661</v>
      </c>
      <c r="G6548" s="4" t="s">
        <v>84</v>
      </c>
      <c r="H6548" s="5" t="s">
        <v>35590</v>
      </c>
      <c r="I6548" s="7" t="s">
        <v>35591</v>
      </c>
      <c r="J6548" s="5" t="n">
        <f aca="false">LEN(K6548)</f>
        <v>17</v>
      </c>
      <c r="K6548" s="6" t="s">
        <v>35592</v>
      </c>
      <c r="L6548" s="4" t="s">
        <v>31</v>
      </c>
      <c r="M6548" s="4" t="s">
        <v>577</v>
      </c>
    </row>
    <row r="6549" customFormat="false" ht="15.75" hidden="false" customHeight="true" outlineLevel="0" collapsed="false">
      <c r="A6549" s="4" t="n">
        <v>7976</v>
      </c>
      <c r="B6549" s="4" t="s">
        <v>35593</v>
      </c>
      <c r="C6549" s="4"/>
      <c r="D6549" s="4" t="s">
        <v>35594</v>
      </c>
      <c r="E6549" s="5" t="s">
        <v>1650</v>
      </c>
      <c r="F6549" s="4" t="s">
        <v>1651</v>
      </c>
      <c r="G6549" s="4" t="s">
        <v>84</v>
      </c>
      <c r="H6549" s="5" t="s">
        <v>35595</v>
      </c>
      <c r="I6549" s="4" t="s">
        <v>35596</v>
      </c>
      <c r="J6549" s="5" t="n">
        <f aca="false">LEN(K6549)</f>
        <v>17</v>
      </c>
      <c r="K6549" s="6" t="s">
        <v>35597</v>
      </c>
      <c r="L6549" s="4" t="s">
        <v>31</v>
      </c>
      <c r="M6549" s="4" t="s">
        <v>7964</v>
      </c>
    </row>
    <row r="6550" customFormat="false" ht="15.75" hidden="false" customHeight="true" outlineLevel="0" collapsed="false">
      <c r="A6550" s="4" t="n">
        <v>7985</v>
      </c>
      <c r="B6550" s="4" t="s">
        <v>35598</v>
      </c>
      <c r="C6550" s="4"/>
      <c r="D6550" s="4" t="s">
        <v>35599</v>
      </c>
      <c r="E6550" s="5" t="s">
        <v>1650</v>
      </c>
      <c r="F6550" s="4" t="s">
        <v>1651</v>
      </c>
      <c r="G6550" s="4" t="s">
        <v>84</v>
      </c>
      <c r="H6550" s="5" t="s">
        <v>35600</v>
      </c>
      <c r="I6550" s="4" t="s">
        <v>35601</v>
      </c>
      <c r="J6550" s="5" t="n">
        <f aca="false">LEN(K6550)</f>
        <v>17</v>
      </c>
      <c r="K6550" s="6" t="s">
        <v>35602</v>
      </c>
      <c r="L6550" s="4" t="s">
        <v>78</v>
      </c>
      <c r="M6550" s="4" t="s">
        <v>4806</v>
      </c>
    </row>
    <row r="6551" customFormat="false" ht="15.75" hidden="false" customHeight="true" outlineLevel="0" collapsed="false">
      <c r="A6551" s="4" t="n">
        <v>7997</v>
      </c>
      <c r="B6551" s="4" t="s">
        <v>2743</v>
      </c>
      <c r="C6551" s="4"/>
      <c r="D6551" s="4" t="s">
        <v>35603</v>
      </c>
      <c r="E6551" s="5" t="s">
        <v>2918</v>
      </c>
      <c r="F6551" s="4" t="s">
        <v>1956</v>
      </c>
      <c r="G6551" s="4" t="s">
        <v>84</v>
      </c>
      <c r="H6551" s="5" t="s">
        <v>35604</v>
      </c>
      <c r="I6551" s="7" t="s">
        <v>35605</v>
      </c>
      <c r="J6551" s="5" t="n">
        <f aca="false">LEN(K6551)</f>
        <v>17</v>
      </c>
      <c r="K6551" s="6" t="s">
        <v>35606</v>
      </c>
      <c r="L6551" s="4" t="s">
        <v>66</v>
      </c>
      <c r="M6551" s="4" t="s">
        <v>2980</v>
      </c>
    </row>
    <row r="6552" customFormat="false" ht="15.75" hidden="false" customHeight="true" outlineLevel="0" collapsed="false">
      <c r="A6552" s="4" t="n">
        <v>8002</v>
      </c>
      <c r="B6552" s="4" t="s">
        <v>35607</v>
      </c>
      <c r="C6552" s="4"/>
      <c r="D6552" s="4" t="s">
        <v>35608</v>
      </c>
      <c r="E6552" s="5" t="s">
        <v>2918</v>
      </c>
      <c r="F6552" s="4" t="s">
        <v>1956</v>
      </c>
      <c r="G6552" s="4" t="s">
        <v>84</v>
      </c>
      <c r="H6552" s="5" t="s">
        <v>35609</v>
      </c>
      <c r="I6552" s="4" t="s">
        <v>35610</v>
      </c>
      <c r="J6552" s="5" t="n">
        <f aca="false">LEN(K6552)</f>
        <v>17</v>
      </c>
      <c r="K6552" s="6" t="s">
        <v>35611</v>
      </c>
      <c r="L6552" s="4" t="s">
        <v>31</v>
      </c>
      <c r="M6552" s="4" t="s">
        <v>2082</v>
      </c>
    </row>
    <row r="6553" customFormat="false" ht="15.75" hidden="false" customHeight="true" outlineLevel="0" collapsed="false">
      <c r="A6553" s="4" t="n">
        <v>8017</v>
      </c>
      <c r="B6553" s="4" t="s">
        <v>35612</v>
      </c>
      <c r="C6553" s="4"/>
      <c r="D6553" s="4" t="s">
        <v>35613</v>
      </c>
      <c r="E6553" s="5" t="s">
        <v>2918</v>
      </c>
      <c r="F6553" s="4" t="s">
        <v>1956</v>
      </c>
      <c r="G6553" s="4" t="s">
        <v>84</v>
      </c>
      <c r="H6553" s="5" t="s">
        <v>35614</v>
      </c>
      <c r="I6553" s="4" t="s">
        <v>35615</v>
      </c>
      <c r="J6553" s="5" t="n">
        <f aca="false">LEN(K6553)</f>
        <v>17</v>
      </c>
      <c r="K6553" s="6" t="s">
        <v>35616</v>
      </c>
      <c r="L6553" s="4" t="s">
        <v>78</v>
      </c>
      <c r="M6553" s="4" t="s">
        <v>368</v>
      </c>
    </row>
    <row r="6554" customFormat="false" ht="15.75" hidden="false" customHeight="true" outlineLevel="0" collapsed="false">
      <c r="A6554" s="4" t="n">
        <v>8023</v>
      </c>
      <c r="B6554" s="4" t="s">
        <v>35617</v>
      </c>
      <c r="C6554" s="4"/>
      <c r="D6554" s="4" t="s">
        <v>35618</v>
      </c>
      <c r="E6554" s="5" t="s">
        <v>1330</v>
      </c>
      <c r="F6554" s="4" t="s">
        <v>1331</v>
      </c>
      <c r="G6554" s="4" t="s">
        <v>84</v>
      </c>
      <c r="H6554" s="5" t="s">
        <v>35619</v>
      </c>
      <c r="I6554" s="4" t="s">
        <v>35620</v>
      </c>
      <c r="J6554" s="5" t="n">
        <f aca="false">LEN(K6554)</f>
        <v>17</v>
      </c>
      <c r="K6554" s="6" t="s">
        <v>35621</v>
      </c>
      <c r="L6554" s="4" t="s">
        <v>78</v>
      </c>
      <c r="M6554" s="4" t="s">
        <v>186</v>
      </c>
    </row>
    <row r="6555" customFormat="false" ht="15.75" hidden="false" customHeight="true" outlineLevel="0" collapsed="false">
      <c r="A6555" s="4" t="n">
        <v>8025</v>
      </c>
      <c r="B6555" s="4" t="s">
        <v>35622</v>
      </c>
      <c r="C6555" s="4"/>
      <c r="D6555" s="4" t="s">
        <v>35623</v>
      </c>
      <c r="E6555" s="5" t="s">
        <v>35283</v>
      </c>
      <c r="F6555" s="4" t="s">
        <v>9892</v>
      </c>
      <c r="G6555" s="4" t="s">
        <v>84</v>
      </c>
      <c r="H6555" s="5" t="s">
        <v>35624</v>
      </c>
      <c r="I6555" s="4" t="s">
        <v>35625</v>
      </c>
      <c r="J6555" s="5" t="n">
        <f aca="false">LEN(K6555)</f>
        <v>17</v>
      </c>
      <c r="K6555" s="6" t="s">
        <v>35626</v>
      </c>
      <c r="L6555" s="4" t="s">
        <v>78</v>
      </c>
      <c r="M6555" s="4" t="s">
        <v>31</v>
      </c>
    </row>
    <row r="6556" customFormat="false" ht="15.75" hidden="false" customHeight="true" outlineLevel="0" collapsed="false">
      <c r="A6556" s="4" t="n">
        <v>8034</v>
      </c>
      <c r="B6556" s="4" t="s">
        <v>35627</v>
      </c>
      <c r="C6556" s="4"/>
      <c r="D6556" s="4" t="s">
        <v>35628</v>
      </c>
      <c r="E6556" s="5" t="s">
        <v>35629</v>
      </c>
      <c r="F6556" s="4" t="s">
        <v>35630</v>
      </c>
      <c r="G6556" s="4" t="s">
        <v>84</v>
      </c>
      <c r="H6556" s="5" t="s">
        <v>35631</v>
      </c>
      <c r="I6556" s="7" t="s">
        <v>35632</v>
      </c>
      <c r="J6556" s="5" t="n">
        <f aca="false">LEN(K6556)</f>
        <v>17</v>
      </c>
      <c r="K6556" s="6" t="s">
        <v>35633</v>
      </c>
      <c r="L6556" s="4" t="s">
        <v>78</v>
      </c>
      <c r="M6556" s="4" t="s">
        <v>317</v>
      </c>
    </row>
    <row r="6557" customFormat="false" ht="15.75" hidden="false" customHeight="true" outlineLevel="0" collapsed="false">
      <c r="A6557" s="4" t="n">
        <v>8052</v>
      </c>
      <c r="B6557" s="4" t="s">
        <v>35634</v>
      </c>
      <c r="C6557" s="4"/>
      <c r="D6557" s="4" t="s">
        <v>35635</v>
      </c>
      <c r="E6557" s="5" t="s">
        <v>5228</v>
      </c>
      <c r="F6557" s="4" t="s">
        <v>2501</v>
      </c>
      <c r="G6557" s="4" t="s">
        <v>84</v>
      </c>
      <c r="H6557" s="5" t="s">
        <v>35636</v>
      </c>
      <c r="I6557" s="4" t="str">
        <f aca="false">IFERROR(__xludf.dummyfunction("""info@""&amp;LOWER(REGEXREPLACE(B6557,""[^A-Za-z0-9]"",""""))&amp;"".com"""),"info@lasgaviotassl.com")</f>
        <v>info@lasgaviotassl.com</v>
      </c>
      <c r="J6557" s="5" t="n">
        <f aca="false">LEN(K6557)</f>
        <v>17</v>
      </c>
      <c r="K6557" s="6" t="s">
        <v>35637</v>
      </c>
      <c r="L6557" s="4" t="s">
        <v>31</v>
      </c>
      <c r="M6557" s="4" t="s">
        <v>31</v>
      </c>
    </row>
    <row r="6558" customFormat="false" ht="15.75" hidden="false" customHeight="true" outlineLevel="0" collapsed="false">
      <c r="A6558" s="4" t="n">
        <v>8090</v>
      </c>
      <c r="B6558" s="4" t="s">
        <v>35638</v>
      </c>
      <c r="C6558" s="4"/>
      <c r="D6558" s="4" t="s">
        <v>35639</v>
      </c>
      <c r="E6558" s="5" t="s">
        <v>5228</v>
      </c>
      <c r="F6558" s="4" t="s">
        <v>2501</v>
      </c>
      <c r="G6558" s="4" t="s">
        <v>84</v>
      </c>
      <c r="H6558" s="5" t="s">
        <v>35640</v>
      </c>
      <c r="I6558" s="4" t="s">
        <v>35641</v>
      </c>
      <c r="J6558" s="5" t="n">
        <f aca="false">LEN(K6558)</f>
        <v>17</v>
      </c>
      <c r="K6558" s="6" t="s">
        <v>35642</v>
      </c>
      <c r="L6558" s="4" t="s">
        <v>66</v>
      </c>
      <c r="M6558" s="4" t="s">
        <v>549</v>
      </c>
    </row>
    <row r="6559" customFormat="false" ht="15.75" hidden="false" customHeight="true" outlineLevel="0" collapsed="false">
      <c r="A6559" s="4" t="n">
        <v>8108</v>
      </c>
      <c r="B6559" s="4" t="s">
        <v>35643</v>
      </c>
      <c r="C6559" s="4"/>
      <c r="D6559" s="4" t="s">
        <v>35644</v>
      </c>
      <c r="E6559" s="5" t="s">
        <v>18234</v>
      </c>
      <c r="F6559" s="4" t="s">
        <v>18235</v>
      </c>
      <c r="G6559" s="4" t="s">
        <v>146</v>
      </c>
      <c r="H6559" s="5" t="s">
        <v>35645</v>
      </c>
      <c r="I6559" s="4" t="s">
        <v>35646</v>
      </c>
      <c r="J6559" s="5" t="n">
        <f aca="false">LEN(K6559)</f>
        <v>17</v>
      </c>
      <c r="K6559" s="6" t="s">
        <v>35647</v>
      </c>
      <c r="L6559" s="4" t="s">
        <v>57</v>
      </c>
      <c r="M6559" s="4" t="s">
        <v>31</v>
      </c>
    </row>
    <row r="6560" customFormat="false" ht="15.75" hidden="false" customHeight="true" outlineLevel="0" collapsed="false">
      <c r="A6560" s="4" t="n">
        <v>8110</v>
      </c>
      <c r="B6560" s="4" t="s">
        <v>35648</v>
      </c>
      <c r="C6560" s="4"/>
      <c r="D6560" s="4" t="s">
        <v>35649</v>
      </c>
      <c r="E6560" s="5" t="s">
        <v>18227</v>
      </c>
      <c r="F6560" s="4" t="s">
        <v>18228</v>
      </c>
      <c r="G6560" s="4" t="s">
        <v>146</v>
      </c>
      <c r="H6560" s="5" t="s">
        <v>35650</v>
      </c>
      <c r="I6560" s="4" t="s">
        <v>35651</v>
      </c>
      <c r="J6560" s="5" t="n">
        <f aca="false">LEN(K6560)</f>
        <v>17</v>
      </c>
      <c r="K6560" s="6" t="s">
        <v>35652</v>
      </c>
      <c r="L6560" s="4" t="s">
        <v>31</v>
      </c>
      <c r="M6560" s="4" t="s">
        <v>381</v>
      </c>
    </row>
    <row r="6561" customFormat="false" ht="15.75" hidden="false" customHeight="true" outlineLevel="0" collapsed="false">
      <c r="A6561" s="4" t="n">
        <v>8117</v>
      </c>
      <c r="B6561" s="4" t="s">
        <v>35653</v>
      </c>
      <c r="C6561" s="4" t="s">
        <v>35654</v>
      </c>
      <c r="D6561" s="4" t="s">
        <v>35655</v>
      </c>
      <c r="E6561" s="5" t="s">
        <v>27231</v>
      </c>
      <c r="F6561" s="4" t="s">
        <v>35656</v>
      </c>
      <c r="G6561" s="4" t="s">
        <v>146</v>
      </c>
      <c r="H6561" s="5" t="s">
        <v>35657</v>
      </c>
      <c r="I6561" s="4" t="s">
        <v>35658</v>
      </c>
      <c r="J6561" s="5" t="n">
        <f aca="false">LEN(K6561)</f>
        <v>17</v>
      </c>
      <c r="K6561" s="6" t="s">
        <v>35659</v>
      </c>
      <c r="L6561" s="4" t="s">
        <v>21</v>
      </c>
      <c r="M6561" s="4" t="s">
        <v>317</v>
      </c>
    </row>
    <row r="6562" customFormat="false" ht="15.75" hidden="false" customHeight="true" outlineLevel="0" collapsed="false">
      <c r="A6562" s="4" t="n">
        <v>8129</v>
      </c>
      <c r="B6562" s="4" t="s">
        <v>35660</v>
      </c>
      <c r="C6562" s="4" t="s">
        <v>35661</v>
      </c>
      <c r="D6562" s="4" t="s">
        <v>35662</v>
      </c>
      <c r="E6562" s="5" t="s">
        <v>12124</v>
      </c>
      <c r="F6562" s="4" t="s">
        <v>12125</v>
      </c>
      <c r="G6562" s="4" t="s">
        <v>146</v>
      </c>
      <c r="H6562" s="5" t="s">
        <v>35663</v>
      </c>
      <c r="I6562" s="4" t="s">
        <v>35664</v>
      </c>
      <c r="J6562" s="5" t="n">
        <f aca="false">LEN(K6562)</f>
        <v>17</v>
      </c>
      <c r="K6562" s="6" t="s">
        <v>35665</v>
      </c>
      <c r="L6562" s="4" t="s">
        <v>66</v>
      </c>
      <c r="M6562" s="4" t="s">
        <v>381</v>
      </c>
    </row>
    <row r="6563" customFormat="false" ht="15.75" hidden="false" customHeight="true" outlineLevel="0" collapsed="false">
      <c r="A6563" s="4" t="n">
        <v>8136</v>
      </c>
      <c r="B6563" s="4" t="s">
        <v>35666</v>
      </c>
      <c r="C6563" s="4" t="s">
        <v>35667</v>
      </c>
      <c r="D6563" s="4" t="s">
        <v>35668</v>
      </c>
      <c r="E6563" s="5" t="s">
        <v>10503</v>
      </c>
      <c r="F6563" s="4" t="s">
        <v>146</v>
      </c>
      <c r="G6563" s="4" t="s">
        <v>146</v>
      </c>
      <c r="H6563" s="5" t="s">
        <v>35669</v>
      </c>
      <c r="I6563" s="4" t="s">
        <v>35670</v>
      </c>
      <c r="J6563" s="5" t="n">
        <f aca="false">LEN(K6563)</f>
        <v>17</v>
      </c>
      <c r="K6563" s="6" t="s">
        <v>35671</v>
      </c>
      <c r="L6563" s="4" t="s">
        <v>21</v>
      </c>
      <c r="M6563" s="4" t="s">
        <v>31</v>
      </c>
    </row>
    <row r="6564" customFormat="false" ht="15.75" hidden="false" customHeight="true" outlineLevel="0" collapsed="false">
      <c r="A6564" s="4" t="n">
        <v>8147</v>
      </c>
      <c r="B6564" s="4" t="s">
        <v>35672</v>
      </c>
      <c r="C6564" s="4" t="s">
        <v>35673</v>
      </c>
      <c r="D6564" s="4" t="s">
        <v>35674</v>
      </c>
      <c r="E6564" s="5" t="s">
        <v>35675</v>
      </c>
      <c r="F6564" s="4" t="s">
        <v>18235</v>
      </c>
      <c r="G6564" s="4" t="s">
        <v>146</v>
      </c>
      <c r="H6564" s="5" t="s">
        <v>35676</v>
      </c>
      <c r="I6564" s="4" t="s">
        <v>35677</v>
      </c>
      <c r="J6564" s="5" t="n">
        <f aca="false">LEN(K6564)</f>
        <v>17</v>
      </c>
      <c r="K6564" s="6" t="s">
        <v>35678</v>
      </c>
      <c r="L6564" s="4" t="s">
        <v>21</v>
      </c>
      <c r="M6564" s="4" t="s">
        <v>1216</v>
      </c>
    </row>
    <row r="6565" customFormat="false" ht="15.75" hidden="false" customHeight="true" outlineLevel="0" collapsed="false">
      <c r="A6565" s="4" t="n">
        <v>8148</v>
      </c>
      <c r="B6565" s="4" t="s">
        <v>35679</v>
      </c>
      <c r="C6565" s="4" t="s">
        <v>35680</v>
      </c>
      <c r="D6565" s="4" t="s">
        <v>35681</v>
      </c>
      <c r="E6565" s="5" t="s">
        <v>12124</v>
      </c>
      <c r="F6565" s="4" t="s">
        <v>12125</v>
      </c>
      <c r="G6565" s="4" t="s">
        <v>146</v>
      </c>
      <c r="H6565" s="5" t="s">
        <v>35682</v>
      </c>
      <c r="I6565" s="4" t="s">
        <v>35683</v>
      </c>
      <c r="J6565" s="5" t="n">
        <f aca="false">LEN(K6565)</f>
        <v>17</v>
      </c>
      <c r="K6565" s="6" t="s">
        <v>35684</v>
      </c>
      <c r="L6565" s="4" t="s">
        <v>57</v>
      </c>
      <c r="M6565" s="4" t="s">
        <v>988</v>
      </c>
    </row>
    <row r="6566" customFormat="false" ht="15.75" hidden="false" customHeight="true" outlineLevel="0" collapsed="false">
      <c r="A6566" s="4" t="n">
        <v>8150</v>
      </c>
      <c r="B6566" s="4" t="s">
        <v>35685</v>
      </c>
      <c r="C6566" s="4" t="s">
        <v>35686</v>
      </c>
      <c r="D6566" s="4" t="s">
        <v>35687</v>
      </c>
      <c r="E6566" s="5" t="s">
        <v>12124</v>
      </c>
      <c r="F6566" s="4" t="s">
        <v>12125</v>
      </c>
      <c r="G6566" s="4" t="s">
        <v>146</v>
      </c>
      <c r="H6566" s="5" t="s">
        <v>35688</v>
      </c>
      <c r="I6566" s="4" t="s">
        <v>35689</v>
      </c>
      <c r="J6566" s="5" t="n">
        <f aca="false">LEN(K6566)</f>
        <v>17</v>
      </c>
      <c r="K6566" s="6" t="s">
        <v>35690</v>
      </c>
      <c r="L6566" s="4" t="s">
        <v>31</v>
      </c>
      <c r="M6566" s="4" t="s">
        <v>22</v>
      </c>
    </row>
    <row r="6567" customFormat="false" ht="15.75" hidden="false" customHeight="true" outlineLevel="0" collapsed="false">
      <c r="A6567" s="4" t="n">
        <v>8164</v>
      </c>
      <c r="B6567" s="4" t="s">
        <v>35691</v>
      </c>
      <c r="C6567" s="4" t="s">
        <v>35692</v>
      </c>
      <c r="D6567" s="4" t="s">
        <v>35693</v>
      </c>
      <c r="E6567" s="5" t="s">
        <v>9910</v>
      </c>
      <c r="F6567" s="4" t="s">
        <v>9911</v>
      </c>
      <c r="G6567" s="4" t="s">
        <v>146</v>
      </c>
      <c r="H6567" s="5" t="s">
        <v>35694</v>
      </c>
      <c r="I6567" s="4" t="s">
        <v>35695</v>
      </c>
      <c r="J6567" s="5" t="n">
        <f aca="false">LEN(K6567)</f>
        <v>17</v>
      </c>
      <c r="K6567" s="6" t="s">
        <v>35696</v>
      </c>
      <c r="L6567" s="4" t="s">
        <v>78</v>
      </c>
      <c r="M6567" s="4" t="s">
        <v>3523</v>
      </c>
    </row>
    <row r="6568" customFormat="false" ht="15.75" hidden="false" customHeight="true" outlineLevel="0" collapsed="false">
      <c r="A6568" s="4" t="n">
        <v>8175</v>
      </c>
      <c r="B6568" s="4" t="s">
        <v>35697</v>
      </c>
      <c r="C6568" s="4"/>
      <c r="D6568" s="4" t="s">
        <v>35698</v>
      </c>
      <c r="E6568" s="5" t="s">
        <v>9910</v>
      </c>
      <c r="F6568" s="4" t="s">
        <v>9911</v>
      </c>
      <c r="G6568" s="4" t="s">
        <v>146</v>
      </c>
      <c r="H6568" s="5" t="s">
        <v>35699</v>
      </c>
      <c r="I6568" s="4" t="s">
        <v>35700</v>
      </c>
      <c r="J6568" s="5" t="n">
        <f aca="false">LEN(K6568)</f>
        <v>17</v>
      </c>
      <c r="K6568" s="6" t="s">
        <v>35701</v>
      </c>
      <c r="L6568" s="4" t="s">
        <v>21</v>
      </c>
      <c r="M6568" s="4" t="s">
        <v>118</v>
      </c>
    </row>
    <row r="6569" customFormat="false" ht="15.75" hidden="false" customHeight="true" outlineLevel="0" collapsed="false">
      <c r="A6569" s="4" t="n">
        <v>8179</v>
      </c>
      <c r="B6569" s="4" t="s">
        <v>35702</v>
      </c>
      <c r="C6569" s="4" t="s">
        <v>35703</v>
      </c>
      <c r="D6569" s="4" t="s">
        <v>35704</v>
      </c>
      <c r="E6569" s="5" t="s">
        <v>12124</v>
      </c>
      <c r="F6569" s="4" t="s">
        <v>12125</v>
      </c>
      <c r="G6569" s="4" t="s">
        <v>146</v>
      </c>
      <c r="H6569" s="5" t="s">
        <v>35705</v>
      </c>
      <c r="I6569" s="4" t="s">
        <v>35706</v>
      </c>
      <c r="J6569" s="5" t="n">
        <f aca="false">LEN(K6569)</f>
        <v>17</v>
      </c>
      <c r="K6569" s="6" t="s">
        <v>35707</v>
      </c>
      <c r="L6569" s="4" t="s">
        <v>57</v>
      </c>
      <c r="M6569" s="4" t="s">
        <v>695</v>
      </c>
    </row>
    <row r="6570" customFormat="false" ht="15.75" hidden="false" customHeight="true" outlineLevel="0" collapsed="false">
      <c r="A6570" s="4" t="n">
        <v>8190</v>
      </c>
      <c r="B6570" s="4" t="s">
        <v>35708</v>
      </c>
      <c r="C6570" s="4"/>
      <c r="D6570" s="4" t="s">
        <v>35709</v>
      </c>
      <c r="E6570" s="5" t="s">
        <v>19410</v>
      </c>
      <c r="F6570" s="4" t="s">
        <v>19411</v>
      </c>
      <c r="G6570" s="4" t="s">
        <v>146</v>
      </c>
      <c r="H6570" s="5" t="s">
        <v>35710</v>
      </c>
      <c r="I6570" s="4" t="s">
        <v>35711</v>
      </c>
      <c r="J6570" s="5" t="n">
        <f aca="false">LEN(K6570)</f>
        <v>17</v>
      </c>
      <c r="K6570" s="6" t="s">
        <v>35712</v>
      </c>
      <c r="L6570" s="4" t="s">
        <v>21</v>
      </c>
      <c r="M6570" s="4" t="s">
        <v>6582</v>
      </c>
    </row>
    <row r="6571" customFormat="false" ht="15.75" hidden="false" customHeight="true" outlineLevel="0" collapsed="false">
      <c r="A6571" s="4" t="n">
        <v>8191</v>
      </c>
      <c r="B6571" s="4" t="s">
        <v>35713</v>
      </c>
      <c r="C6571" s="4" t="s">
        <v>35714</v>
      </c>
      <c r="D6571" s="4" t="s">
        <v>35715</v>
      </c>
      <c r="E6571" s="5" t="s">
        <v>19410</v>
      </c>
      <c r="F6571" s="4" t="s">
        <v>19411</v>
      </c>
      <c r="G6571" s="4" t="s">
        <v>146</v>
      </c>
      <c r="H6571" s="5" t="s">
        <v>35716</v>
      </c>
      <c r="I6571" s="4" t="str">
        <f aca="false">IFERROR(__xludf.dummyfunction("""info@""&amp;LOWER(REGEXREPLACE(B6571,""[^A-Za-z0-9]"",""""))&amp;"".com"""),"info@hotelriufluvi.com")</f>
        <v>info@hotelriufluvi.com</v>
      </c>
      <c r="J6571" s="5" t="n">
        <f aca="false">LEN(K6571)</f>
        <v>17</v>
      </c>
      <c r="K6571" s="6" t="s">
        <v>35717</v>
      </c>
      <c r="L6571" s="4" t="s">
        <v>21</v>
      </c>
      <c r="M6571" s="4" t="s">
        <v>31</v>
      </c>
    </row>
    <row r="6572" customFormat="false" ht="15.75" hidden="false" customHeight="true" outlineLevel="0" collapsed="false">
      <c r="A6572" s="4" t="n">
        <v>8198</v>
      </c>
      <c r="B6572" s="4" t="s">
        <v>35718</v>
      </c>
      <c r="C6572" s="4" t="s">
        <v>35719</v>
      </c>
      <c r="D6572" s="4" t="s">
        <v>35720</v>
      </c>
      <c r="E6572" s="5" t="s">
        <v>2943</v>
      </c>
      <c r="F6572" s="4" t="s">
        <v>2517</v>
      </c>
      <c r="G6572" s="4" t="s">
        <v>146</v>
      </c>
      <c r="H6572" s="5" t="s">
        <v>35721</v>
      </c>
      <c r="I6572" s="4" t="s">
        <v>21664</v>
      </c>
      <c r="J6572" s="5" t="n">
        <f aca="false">LEN(K6572)</f>
        <v>17</v>
      </c>
      <c r="K6572" s="6" t="s">
        <v>35722</v>
      </c>
      <c r="L6572" s="4" t="s">
        <v>31</v>
      </c>
      <c r="M6572" s="4" t="s">
        <v>467</v>
      </c>
    </row>
    <row r="6573" customFormat="false" ht="15.75" hidden="false" customHeight="true" outlineLevel="0" collapsed="false">
      <c r="A6573" s="4" t="n">
        <v>8213</v>
      </c>
      <c r="B6573" s="4" t="s">
        <v>556</v>
      </c>
      <c r="C6573" s="4"/>
      <c r="D6573" s="4" t="s">
        <v>35723</v>
      </c>
      <c r="E6573" s="5" t="s">
        <v>35724</v>
      </c>
      <c r="F6573" s="4" t="s">
        <v>9937</v>
      </c>
      <c r="G6573" s="4" t="s">
        <v>146</v>
      </c>
      <c r="H6573" s="5" t="s">
        <v>35725</v>
      </c>
      <c r="I6573" s="4" t="str">
        <f aca="false">IFERROR(__xludf.dummyfunction("""info@""&amp;LOWER(REGEXREPLACE(B6573,""[^A-Za-z0-9]"",""""))&amp;"".com"""),"info@ilunionhotels.com")</f>
        <v>info@ilunionhotels.com</v>
      </c>
      <c r="J6573" s="5" t="n">
        <f aca="false">LEN(K6573)</f>
        <v>17</v>
      </c>
      <c r="K6573" s="6" t="s">
        <v>32685</v>
      </c>
      <c r="L6573" s="4" t="s">
        <v>21</v>
      </c>
      <c r="M6573" s="4" t="s">
        <v>1005</v>
      </c>
    </row>
    <row r="6574" customFormat="false" ht="15.75" hidden="false" customHeight="true" outlineLevel="0" collapsed="false">
      <c r="A6574" s="4" t="n">
        <v>8225</v>
      </c>
      <c r="B6574" s="4" t="s">
        <v>35726</v>
      </c>
      <c r="C6574" s="4" t="s">
        <v>35727</v>
      </c>
      <c r="D6574" s="4" t="s">
        <v>35728</v>
      </c>
      <c r="E6574" s="5" t="s">
        <v>7984</v>
      </c>
      <c r="F6574" s="4" t="s">
        <v>7985</v>
      </c>
      <c r="G6574" s="4" t="s">
        <v>146</v>
      </c>
      <c r="H6574" s="5" t="s">
        <v>35729</v>
      </c>
      <c r="I6574" s="7" t="str">
        <f aca="false">IFERROR(__xludf.dummyfunction("""info@""&amp;LOWER(REGEXREPLACE(B6574,""[^A-Za-z0-9]"",""""))&amp;"".com"""),"info@stellamarissl.com")</f>
        <v>info@stellamarissl.com</v>
      </c>
      <c r="J6574" s="5" t="n">
        <f aca="false">LEN(K6574)</f>
        <v>17</v>
      </c>
      <c r="K6574" s="6" t="s">
        <v>35730</v>
      </c>
      <c r="L6574" s="4" t="s">
        <v>78</v>
      </c>
      <c r="M6574" s="4" t="s">
        <v>435</v>
      </c>
    </row>
    <row r="6575" customFormat="false" ht="15.75" hidden="false" customHeight="true" outlineLevel="0" collapsed="false">
      <c r="A6575" s="4" t="n">
        <v>8227</v>
      </c>
      <c r="B6575" s="4" t="s">
        <v>35731</v>
      </c>
      <c r="C6575" s="4" t="s">
        <v>21677</v>
      </c>
      <c r="D6575" s="4" t="s">
        <v>35732</v>
      </c>
      <c r="E6575" s="5" t="s">
        <v>7984</v>
      </c>
      <c r="F6575" s="4" t="s">
        <v>7985</v>
      </c>
      <c r="G6575" s="4" t="s">
        <v>146</v>
      </c>
      <c r="H6575" s="5" t="s">
        <v>35733</v>
      </c>
      <c r="I6575" s="4" t="s">
        <v>35734</v>
      </c>
      <c r="J6575" s="5" t="n">
        <f aca="false">LEN(K6575)</f>
        <v>17</v>
      </c>
      <c r="K6575" s="10" t="s">
        <v>35735</v>
      </c>
      <c r="L6575" s="4" t="s">
        <v>66</v>
      </c>
      <c r="M6575" s="4" t="s">
        <v>1700</v>
      </c>
    </row>
    <row r="6576" customFormat="false" ht="15.75" hidden="false" customHeight="true" outlineLevel="0" collapsed="false">
      <c r="A6576" s="4" t="n">
        <v>8230</v>
      </c>
      <c r="B6576" s="4" t="s">
        <v>35736</v>
      </c>
      <c r="C6576" s="4"/>
      <c r="D6576" s="4" t="s">
        <v>35737</v>
      </c>
      <c r="E6576" s="5" t="s">
        <v>7984</v>
      </c>
      <c r="F6576" s="4" t="s">
        <v>7985</v>
      </c>
      <c r="G6576" s="4" t="s">
        <v>146</v>
      </c>
      <c r="H6576" s="5" t="s">
        <v>35738</v>
      </c>
      <c r="I6576" s="4" t="s">
        <v>35739</v>
      </c>
      <c r="J6576" s="5" t="n">
        <f aca="false">LEN(K6576)</f>
        <v>17</v>
      </c>
      <c r="K6576" s="6" t="s">
        <v>35740</v>
      </c>
      <c r="L6576" s="4" t="s">
        <v>78</v>
      </c>
      <c r="M6576" s="4" t="s">
        <v>35741</v>
      </c>
    </row>
    <row r="6577" customFormat="false" ht="15.75" hidden="false" customHeight="true" outlineLevel="0" collapsed="false">
      <c r="A6577" s="4" t="n">
        <v>8261</v>
      </c>
      <c r="B6577" s="4" t="s">
        <v>35742</v>
      </c>
      <c r="C6577" s="4" t="s">
        <v>35743</v>
      </c>
      <c r="D6577" s="4" t="s">
        <v>35744</v>
      </c>
      <c r="E6577" s="5" t="s">
        <v>144</v>
      </c>
      <c r="F6577" s="4" t="s">
        <v>145</v>
      </c>
      <c r="G6577" s="4" t="s">
        <v>146</v>
      </c>
      <c r="H6577" s="5" t="s">
        <v>35745</v>
      </c>
      <c r="I6577" s="4" t="s">
        <v>35746</v>
      </c>
      <c r="J6577" s="5" t="n">
        <f aca="false">LEN(K6577)</f>
        <v>17</v>
      </c>
      <c r="K6577" s="6" t="s">
        <v>32978</v>
      </c>
      <c r="L6577" s="4" t="s">
        <v>31</v>
      </c>
      <c r="M6577" s="4" t="s">
        <v>35747</v>
      </c>
    </row>
    <row r="6578" customFormat="false" ht="15.75" hidden="false" customHeight="true" outlineLevel="0" collapsed="false">
      <c r="A6578" s="4" t="n">
        <v>8262</v>
      </c>
      <c r="B6578" s="4" t="s">
        <v>35748</v>
      </c>
      <c r="C6578" s="4"/>
      <c r="D6578" s="4" t="s">
        <v>35749</v>
      </c>
      <c r="E6578" s="5" t="s">
        <v>144</v>
      </c>
      <c r="F6578" s="4" t="s">
        <v>145</v>
      </c>
      <c r="G6578" s="4" t="s">
        <v>146</v>
      </c>
      <c r="H6578" s="5" t="s">
        <v>35750</v>
      </c>
      <c r="I6578" s="4" t="s">
        <v>35751</v>
      </c>
      <c r="J6578" s="5" t="n">
        <f aca="false">LEN(K6578)</f>
        <v>17</v>
      </c>
      <c r="K6578" s="10" t="s">
        <v>32978</v>
      </c>
      <c r="L6578" s="4" t="s">
        <v>66</v>
      </c>
      <c r="M6578" s="4" t="s">
        <v>5765</v>
      </c>
    </row>
    <row r="6579" customFormat="false" ht="15.75" hidden="false" customHeight="true" outlineLevel="0" collapsed="false">
      <c r="A6579" s="4" t="n">
        <v>8264</v>
      </c>
      <c r="B6579" s="4" t="s">
        <v>9923</v>
      </c>
      <c r="C6579" s="4" t="s">
        <v>35752</v>
      </c>
      <c r="D6579" s="4" t="s">
        <v>35753</v>
      </c>
      <c r="E6579" s="5" t="s">
        <v>7984</v>
      </c>
      <c r="F6579" s="4" t="s">
        <v>7985</v>
      </c>
      <c r="G6579" s="4" t="s">
        <v>146</v>
      </c>
      <c r="H6579" s="5" t="s">
        <v>21679</v>
      </c>
      <c r="I6579" s="4" t="s">
        <v>35754</v>
      </c>
      <c r="J6579" s="5" t="n">
        <f aca="false">LEN(K6579)</f>
        <v>17</v>
      </c>
      <c r="K6579" s="6" t="s">
        <v>35755</v>
      </c>
      <c r="L6579" s="4" t="s">
        <v>31</v>
      </c>
      <c r="M6579" s="4" t="s">
        <v>30132</v>
      </c>
    </row>
    <row r="6580" customFormat="false" ht="15.75" hidden="false" customHeight="true" outlineLevel="0" collapsed="false">
      <c r="A6580" s="4" t="n">
        <v>8288</v>
      </c>
      <c r="B6580" s="4" t="s">
        <v>17194</v>
      </c>
      <c r="C6580" s="4" t="s">
        <v>35756</v>
      </c>
      <c r="D6580" s="4" t="s">
        <v>35757</v>
      </c>
      <c r="E6580" s="5" t="s">
        <v>144</v>
      </c>
      <c r="F6580" s="4" t="s">
        <v>145</v>
      </c>
      <c r="G6580" s="4" t="s">
        <v>146</v>
      </c>
      <c r="H6580" s="5" t="s">
        <v>35758</v>
      </c>
      <c r="I6580" s="4" t="s">
        <v>35759</v>
      </c>
      <c r="J6580" s="5" t="n">
        <f aca="false">LEN(K6580)</f>
        <v>17</v>
      </c>
      <c r="K6580" s="6" t="s">
        <v>35760</v>
      </c>
      <c r="L6580" s="4" t="s">
        <v>21</v>
      </c>
      <c r="M6580" s="4" t="s">
        <v>4841</v>
      </c>
    </row>
    <row r="6581" customFormat="false" ht="15.75" hidden="false" customHeight="true" outlineLevel="0" collapsed="false">
      <c r="A6581" s="4" t="n">
        <v>8290</v>
      </c>
      <c r="B6581" s="4" t="s">
        <v>35761</v>
      </c>
      <c r="C6581" s="4" t="s">
        <v>35762</v>
      </c>
      <c r="D6581" s="4" t="s">
        <v>35763</v>
      </c>
      <c r="E6581" s="5" t="s">
        <v>144</v>
      </c>
      <c r="F6581" s="4" t="s">
        <v>145</v>
      </c>
      <c r="G6581" s="4" t="s">
        <v>146</v>
      </c>
      <c r="H6581" s="5" t="s">
        <v>35764</v>
      </c>
      <c r="I6581" s="7" t="s">
        <v>35765</v>
      </c>
      <c r="J6581" s="5" t="n">
        <f aca="false">LEN(K6581)</f>
        <v>17</v>
      </c>
      <c r="K6581" s="6" t="s">
        <v>35766</v>
      </c>
      <c r="L6581" s="4" t="s">
        <v>31</v>
      </c>
      <c r="M6581" s="4" t="s">
        <v>31</v>
      </c>
    </row>
    <row r="6582" customFormat="false" ht="15.75" hidden="false" customHeight="true" outlineLevel="0" collapsed="false">
      <c r="A6582" s="4" t="n">
        <v>8293</v>
      </c>
      <c r="B6582" s="4" t="s">
        <v>35767</v>
      </c>
      <c r="C6582" s="4" t="s">
        <v>35768</v>
      </c>
      <c r="D6582" s="4" t="s">
        <v>30451</v>
      </c>
      <c r="E6582" s="5" t="s">
        <v>144</v>
      </c>
      <c r="F6582" s="4" t="s">
        <v>145</v>
      </c>
      <c r="G6582" s="4" t="s">
        <v>146</v>
      </c>
      <c r="H6582" s="5" t="s">
        <v>35769</v>
      </c>
      <c r="I6582" s="7" t="s">
        <v>35770</v>
      </c>
      <c r="J6582" s="5" t="n">
        <f aca="false">LEN(K6582)</f>
        <v>17</v>
      </c>
      <c r="K6582" s="6" t="s">
        <v>32978</v>
      </c>
      <c r="L6582" s="4" t="s">
        <v>57</v>
      </c>
      <c r="M6582" s="4" t="s">
        <v>1694</v>
      </c>
    </row>
    <row r="6583" customFormat="false" ht="15.75" hidden="false" customHeight="true" outlineLevel="0" collapsed="false">
      <c r="A6583" s="4" t="n">
        <v>8299</v>
      </c>
      <c r="B6583" s="4" t="s">
        <v>35771</v>
      </c>
      <c r="C6583" s="4" t="s">
        <v>35772</v>
      </c>
      <c r="D6583" s="4" t="s">
        <v>35773</v>
      </c>
      <c r="E6583" s="5" t="s">
        <v>144</v>
      </c>
      <c r="F6583" s="4" t="s">
        <v>145</v>
      </c>
      <c r="G6583" s="4" t="s">
        <v>146</v>
      </c>
      <c r="H6583" s="5" t="s">
        <v>35774</v>
      </c>
      <c r="I6583" s="4" t="s">
        <v>35765</v>
      </c>
      <c r="J6583" s="5" t="n">
        <f aca="false">LEN(K6583)</f>
        <v>17</v>
      </c>
      <c r="K6583" s="6" t="s">
        <v>35766</v>
      </c>
      <c r="L6583" s="4" t="s">
        <v>66</v>
      </c>
      <c r="M6583" s="4" t="s">
        <v>6405</v>
      </c>
    </row>
    <row r="6584" customFormat="false" ht="15.75" hidden="false" customHeight="true" outlineLevel="0" collapsed="false">
      <c r="A6584" s="4" t="n">
        <v>8303</v>
      </c>
      <c r="B6584" s="4" t="s">
        <v>35775</v>
      </c>
      <c r="C6584" s="4" t="s">
        <v>35776</v>
      </c>
      <c r="D6584" s="4" t="s">
        <v>35777</v>
      </c>
      <c r="E6584" s="5" t="s">
        <v>144</v>
      </c>
      <c r="F6584" s="4" t="s">
        <v>145</v>
      </c>
      <c r="G6584" s="4" t="s">
        <v>146</v>
      </c>
      <c r="H6584" s="5" t="s">
        <v>35778</v>
      </c>
      <c r="I6584" s="4" t="str">
        <f aca="false">IFERROR(__xludf.dummyfunction("""info@""&amp;LOWER(REGEXREPLACE(B6584,""[^A-Za-z0-9]"",""""))&amp;"".com"""),"info@astoriaparksa.com")</f>
        <v>info@astoriaparksa.com</v>
      </c>
      <c r="J6584" s="5" t="n">
        <f aca="false">LEN(K6584)</f>
        <v>17</v>
      </c>
      <c r="K6584" s="6" t="s">
        <v>35779</v>
      </c>
      <c r="L6584" s="4" t="s">
        <v>21</v>
      </c>
      <c r="M6584" s="4" t="s">
        <v>4841</v>
      </c>
    </row>
    <row r="6585" customFormat="false" ht="15.75" hidden="false" customHeight="true" outlineLevel="0" collapsed="false">
      <c r="A6585" s="4" t="n">
        <v>8309</v>
      </c>
      <c r="B6585" s="4" t="s">
        <v>35780</v>
      </c>
      <c r="C6585" s="4"/>
      <c r="D6585" s="4" t="s">
        <v>35781</v>
      </c>
      <c r="E6585" s="5" t="s">
        <v>144</v>
      </c>
      <c r="F6585" s="4" t="s">
        <v>145</v>
      </c>
      <c r="G6585" s="4" t="s">
        <v>146</v>
      </c>
      <c r="H6585" s="5" t="s">
        <v>35782</v>
      </c>
      <c r="I6585" s="4" t="s">
        <v>35783</v>
      </c>
      <c r="J6585" s="5" t="n">
        <f aca="false">LEN(K6585)</f>
        <v>17</v>
      </c>
      <c r="K6585" s="6" t="s">
        <v>35784</v>
      </c>
      <c r="L6585" s="4" t="s">
        <v>78</v>
      </c>
      <c r="M6585" s="4" t="s">
        <v>1597</v>
      </c>
    </row>
    <row r="6586" customFormat="false" ht="15.75" hidden="false" customHeight="true" outlineLevel="0" collapsed="false">
      <c r="A6586" s="4" t="n">
        <v>8310</v>
      </c>
      <c r="B6586" s="4" t="s">
        <v>35785</v>
      </c>
      <c r="C6586" s="4" t="s">
        <v>35786</v>
      </c>
      <c r="D6586" s="4" t="s">
        <v>35787</v>
      </c>
      <c r="E6586" s="5" t="s">
        <v>144</v>
      </c>
      <c r="F6586" s="4" t="s">
        <v>145</v>
      </c>
      <c r="G6586" s="4" t="s">
        <v>146</v>
      </c>
      <c r="H6586" s="5" t="s">
        <v>35788</v>
      </c>
      <c r="I6586" s="4" t="s">
        <v>35789</v>
      </c>
      <c r="J6586" s="5" t="n">
        <f aca="false">LEN(K6586)</f>
        <v>17</v>
      </c>
      <c r="K6586" s="6" t="s">
        <v>32978</v>
      </c>
      <c r="L6586" s="4" t="s">
        <v>66</v>
      </c>
      <c r="M6586" s="4" t="s">
        <v>11460</v>
      </c>
    </row>
    <row r="6587" customFormat="false" ht="15.75" hidden="false" customHeight="true" outlineLevel="0" collapsed="false">
      <c r="A6587" s="4" t="n">
        <v>8315</v>
      </c>
      <c r="B6587" s="4" t="s">
        <v>35790</v>
      </c>
      <c r="C6587" s="4"/>
      <c r="D6587" s="4" t="s">
        <v>35791</v>
      </c>
      <c r="E6587" s="5" t="s">
        <v>144</v>
      </c>
      <c r="F6587" s="4" t="s">
        <v>145</v>
      </c>
      <c r="G6587" s="4" t="s">
        <v>146</v>
      </c>
      <c r="H6587" s="5" t="s">
        <v>35792</v>
      </c>
      <c r="I6587" s="4" t="s">
        <v>35765</v>
      </c>
      <c r="J6587" s="5" t="n">
        <f aca="false">LEN(K6587)</f>
        <v>17</v>
      </c>
      <c r="K6587" s="6" t="s">
        <v>35766</v>
      </c>
      <c r="L6587" s="4" t="s">
        <v>31</v>
      </c>
      <c r="M6587" s="4" t="s">
        <v>5852</v>
      </c>
    </row>
    <row r="6588" customFormat="false" ht="15.75" hidden="false" customHeight="true" outlineLevel="0" collapsed="false">
      <c r="A6588" s="4" t="n">
        <v>8324</v>
      </c>
      <c r="B6588" s="4" t="s">
        <v>35780</v>
      </c>
      <c r="C6588" s="4"/>
      <c r="D6588" s="4" t="s">
        <v>35793</v>
      </c>
      <c r="E6588" s="5" t="s">
        <v>144</v>
      </c>
      <c r="F6588" s="4" t="s">
        <v>145</v>
      </c>
      <c r="G6588" s="4" t="s">
        <v>146</v>
      </c>
      <c r="H6588" s="5" t="s">
        <v>35794</v>
      </c>
      <c r="I6588" s="4" t="s">
        <v>35783</v>
      </c>
      <c r="J6588" s="5" t="n">
        <f aca="false">LEN(K6588)</f>
        <v>17</v>
      </c>
      <c r="K6588" s="6" t="s">
        <v>35784</v>
      </c>
      <c r="L6588" s="4" t="s">
        <v>78</v>
      </c>
      <c r="M6588" s="4" t="s">
        <v>35156</v>
      </c>
    </row>
    <row r="6589" customFormat="false" ht="15.75" hidden="false" customHeight="true" outlineLevel="0" collapsed="false">
      <c r="A6589" s="4" t="n">
        <v>8325</v>
      </c>
      <c r="B6589" s="4" t="s">
        <v>29185</v>
      </c>
      <c r="C6589" s="4" t="s">
        <v>35795</v>
      </c>
      <c r="D6589" s="4" t="s">
        <v>35796</v>
      </c>
      <c r="E6589" s="5" t="s">
        <v>144</v>
      </c>
      <c r="F6589" s="4" t="s">
        <v>145</v>
      </c>
      <c r="G6589" s="4" t="s">
        <v>146</v>
      </c>
      <c r="H6589" s="5" t="s">
        <v>35794</v>
      </c>
      <c r="I6589" s="4" t="s">
        <v>35783</v>
      </c>
      <c r="J6589" s="5" t="n">
        <f aca="false">LEN(K6589)</f>
        <v>17</v>
      </c>
      <c r="K6589" s="6" t="s">
        <v>35784</v>
      </c>
      <c r="L6589" s="4" t="s">
        <v>66</v>
      </c>
      <c r="M6589" s="4" t="s">
        <v>23138</v>
      </c>
    </row>
    <row r="6590" customFormat="false" ht="15.75" hidden="false" customHeight="true" outlineLevel="0" collapsed="false">
      <c r="A6590" s="4" t="n">
        <v>8332</v>
      </c>
      <c r="B6590" s="4" t="s">
        <v>35797</v>
      </c>
      <c r="C6590" s="4"/>
      <c r="D6590" s="4" t="s">
        <v>35798</v>
      </c>
      <c r="E6590" s="5" t="s">
        <v>144</v>
      </c>
      <c r="F6590" s="4" t="s">
        <v>145</v>
      </c>
      <c r="G6590" s="4" t="s">
        <v>146</v>
      </c>
      <c r="H6590" s="5" t="s">
        <v>35799</v>
      </c>
      <c r="I6590" s="4" t="str">
        <f aca="false">IFERROR(__xludf.dummyfunction("""info@""&amp;LOWER(REGEXREPLACE(B6590,""[^A-Za-z0-9]"",""""))&amp;"".com"""),"info@solterraplaza.com")</f>
        <v>info@solterraplaza.com</v>
      </c>
      <c r="J6590" s="5" t="n">
        <f aca="false">LEN(K6590)</f>
        <v>17</v>
      </c>
      <c r="K6590" s="6" t="s">
        <v>35800</v>
      </c>
      <c r="L6590" s="4" t="s">
        <v>21</v>
      </c>
      <c r="M6590" s="4" t="s">
        <v>3895</v>
      </c>
    </row>
    <row r="6591" customFormat="false" ht="15.75" hidden="false" customHeight="true" outlineLevel="0" collapsed="false">
      <c r="A6591" s="4" t="n">
        <v>8344</v>
      </c>
      <c r="B6591" s="4" t="s">
        <v>35801</v>
      </c>
      <c r="C6591" s="4" t="s">
        <v>35802</v>
      </c>
      <c r="D6591" s="4" t="s">
        <v>35803</v>
      </c>
      <c r="E6591" s="5" t="s">
        <v>144</v>
      </c>
      <c r="F6591" s="4" t="s">
        <v>145</v>
      </c>
      <c r="G6591" s="4" t="s">
        <v>146</v>
      </c>
      <c r="H6591" s="5" t="s">
        <v>35804</v>
      </c>
      <c r="I6591" s="4" t="s">
        <v>35765</v>
      </c>
      <c r="J6591" s="5" t="n">
        <f aca="false">LEN(K6591)</f>
        <v>17</v>
      </c>
      <c r="K6591" s="6" t="s">
        <v>35766</v>
      </c>
      <c r="L6591" s="4" t="s">
        <v>21</v>
      </c>
      <c r="M6591" s="4" t="s">
        <v>3203</v>
      </c>
    </row>
    <row r="6592" customFormat="false" ht="15.75" hidden="false" customHeight="true" outlineLevel="0" collapsed="false">
      <c r="A6592" s="4" t="n">
        <v>8346</v>
      </c>
      <c r="B6592" s="4" t="s">
        <v>35805</v>
      </c>
      <c r="C6592" s="4" t="s">
        <v>35806</v>
      </c>
      <c r="D6592" s="4" t="s">
        <v>35807</v>
      </c>
      <c r="E6592" s="5" t="s">
        <v>144</v>
      </c>
      <c r="F6592" s="4" t="s">
        <v>145</v>
      </c>
      <c r="G6592" s="4" t="s">
        <v>146</v>
      </c>
      <c r="H6592" s="5" t="s">
        <v>35808</v>
      </c>
      <c r="I6592" s="4" t="s">
        <v>35809</v>
      </c>
      <c r="J6592" s="5" t="n">
        <f aca="false">LEN(K6592)</f>
        <v>17</v>
      </c>
      <c r="K6592" s="6" t="s">
        <v>35766</v>
      </c>
      <c r="L6592" s="4" t="s">
        <v>31</v>
      </c>
      <c r="M6592" s="4" t="s">
        <v>118</v>
      </c>
    </row>
    <row r="6593" customFormat="false" ht="15.75" hidden="false" customHeight="true" outlineLevel="0" collapsed="false">
      <c r="A6593" s="4" t="n">
        <v>8352</v>
      </c>
      <c r="B6593" s="4" t="s">
        <v>35810</v>
      </c>
      <c r="C6593" s="4" t="s">
        <v>35743</v>
      </c>
      <c r="D6593" s="4" t="s">
        <v>35811</v>
      </c>
      <c r="E6593" s="5" t="s">
        <v>144</v>
      </c>
      <c r="F6593" s="4" t="s">
        <v>145</v>
      </c>
      <c r="G6593" s="4" t="s">
        <v>146</v>
      </c>
      <c r="H6593" s="5" t="s">
        <v>35812</v>
      </c>
      <c r="I6593" s="4" t="s">
        <v>35746</v>
      </c>
      <c r="J6593" s="5" t="n">
        <f aca="false">LEN(K6593)</f>
        <v>17</v>
      </c>
      <c r="K6593" s="6" t="s">
        <v>32978</v>
      </c>
      <c r="L6593" s="4" t="s">
        <v>21</v>
      </c>
      <c r="M6593" s="4" t="s">
        <v>31</v>
      </c>
    </row>
    <row r="6594" customFormat="false" ht="15.75" hidden="false" customHeight="true" outlineLevel="0" collapsed="false">
      <c r="A6594" s="4" t="n">
        <v>8361</v>
      </c>
      <c r="B6594" s="4" t="s">
        <v>35813</v>
      </c>
      <c r="C6594" s="4"/>
      <c r="D6594" s="4" t="s">
        <v>35814</v>
      </c>
      <c r="E6594" s="5" t="s">
        <v>35815</v>
      </c>
      <c r="F6594" s="4" t="s">
        <v>35816</v>
      </c>
      <c r="G6594" s="4" t="s">
        <v>146</v>
      </c>
      <c r="H6594" s="5" t="s">
        <v>35817</v>
      </c>
      <c r="I6594" s="4" t="s">
        <v>35818</v>
      </c>
      <c r="J6594" s="5" t="n">
        <f aca="false">LEN(K6594)</f>
        <v>17</v>
      </c>
      <c r="K6594" s="6" t="s">
        <v>35819</v>
      </c>
      <c r="L6594" s="4" t="s">
        <v>31</v>
      </c>
      <c r="M6594" s="4" t="s">
        <v>2429</v>
      </c>
    </row>
    <row r="6595" customFormat="false" ht="15.75" hidden="false" customHeight="true" outlineLevel="0" collapsed="false">
      <c r="A6595" s="4" t="n">
        <v>8367</v>
      </c>
      <c r="B6595" s="4" t="s">
        <v>35820</v>
      </c>
      <c r="C6595" s="4" t="s">
        <v>35821</v>
      </c>
      <c r="D6595" s="4" t="s">
        <v>35822</v>
      </c>
      <c r="E6595" s="5" t="s">
        <v>30567</v>
      </c>
      <c r="F6595" s="4" t="s">
        <v>2517</v>
      </c>
      <c r="G6595" s="4" t="s">
        <v>146</v>
      </c>
      <c r="H6595" s="5" t="s">
        <v>35823</v>
      </c>
      <c r="I6595" s="4" t="s">
        <v>35824</v>
      </c>
      <c r="J6595" s="5" t="n">
        <f aca="false">LEN(K6595)</f>
        <v>17</v>
      </c>
      <c r="K6595" s="6" t="s">
        <v>35825</v>
      </c>
      <c r="L6595" s="4" t="s">
        <v>31</v>
      </c>
      <c r="M6595" s="4" t="s">
        <v>31</v>
      </c>
    </row>
    <row r="6596" customFormat="false" ht="15.75" hidden="false" customHeight="true" outlineLevel="0" collapsed="false">
      <c r="A6596" s="4" t="n">
        <v>8407</v>
      </c>
      <c r="B6596" s="4" t="s">
        <v>35826</v>
      </c>
      <c r="C6596" s="4" t="s">
        <v>35827</v>
      </c>
      <c r="D6596" s="4" t="s">
        <v>35828</v>
      </c>
      <c r="E6596" s="5" t="s">
        <v>12159</v>
      </c>
      <c r="F6596" s="4" t="s">
        <v>12160</v>
      </c>
      <c r="G6596" s="4" t="s">
        <v>146</v>
      </c>
      <c r="H6596" s="5" t="s">
        <v>35829</v>
      </c>
      <c r="I6596" s="4" t="s">
        <v>35830</v>
      </c>
      <c r="J6596" s="5" t="n">
        <f aca="false">LEN(K6596)</f>
        <v>17</v>
      </c>
      <c r="K6596" s="6" t="s">
        <v>35831</v>
      </c>
      <c r="L6596" s="4" t="s">
        <v>31</v>
      </c>
      <c r="M6596" s="4" t="s">
        <v>877</v>
      </c>
    </row>
    <row r="6597" customFormat="false" ht="15.75" hidden="false" customHeight="true" outlineLevel="0" collapsed="false">
      <c r="A6597" s="4" t="n">
        <v>8470</v>
      </c>
      <c r="B6597" s="4" t="s">
        <v>35832</v>
      </c>
      <c r="C6597" s="4" t="s">
        <v>35833</v>
      </c>
      <c r="D6597" s="4" t="s">
        <v>35834</v>
      </c>
      <c r="E6597" s="5" t="s">
        <v>12167</v>
      </c>
      <c r="F6597" s="4" t="s">
        <v>26024</v>
      </c>
      <c r="G6597" s="4" t="s">
        <v>146</v>
      </c>
      <c r="H6597" s="5" t="s">
        <v>35835</v>
      </c>
      <c r="I6597" s="4" t="s">
        <v>35836</v>
      </c>
      <c r="J6597" s="5" t="n">
        <f aca="false">LEN(K6597)</f>
        <v>17</v>
      </c>
      <c r="K6597" s="6" t="s">
        <v>35837</v>
      </c>
      <c r="L6597" s="4" t="s">
        <v>78</v>
      </c>
      <c r="M6597" s="4" t="s">
        <v>32</v>
      </c>
    </row>
    <row r="6598" customFormat="false" ht="15.75" hidden="false" customHeight="true" outlineLevel="0" collapsed="false">
      <c r="A6598" s="4" t="n">
        <v>8479</v>
      </c>
      <c r="B6598" s="4" t="s">
        <v>35838</v>
      </c>
      <c r="C6598" s="4"/>
      <c r="D6598" s="4" t="s">
        <v>35839</v>
      </c>
      <c r="E6598" s="5" t="s">
        <v>21745</v>
      </c>
      <c r="F6598" s="4" t="s">
        <v>21746</v>
      </c>
      <c r="G6598" s="4" t="s">
        <v>146</v>
      </c>
      <c r="H6598" s="5" t="s">
        <v>35840</v>
      </c>
      <c r="I6598" s="4" t="s">
        <v>35841</v>
      </c>
      <c r="J6598" s="5" t="n">
        <f aca="false">LEN(K6598)</f>
        <v>17</v>
      </c>
      <c r="K6598" s="6" t="s">
        <v>35842</v>
      </c>
      <c r="L6598" s="4" t="s">
        <v>57</v>
      </c>
      <c r="M6598" s="4" t="s">
        <v>1988</v>
      </c>
    </row>
    <row r="6599" customFormat="false" ht="15.75" hidden="false" customHeight="true" outlineLevel="0" collapsed="false">
      <c r="A6599" s="4" t="n">
        <v>8484</v>
      </c>
      <c r="B6599" s="4" t="s">
        <v>35843</v>
      </c>
      <c r="C6599" s="4" t="s">
        <v>12165</v>
      </c>
      <c r="D6599" s="4" t="s">
        <v>35844</v>
      </c>
      <c r="E6599" s="5" t="s">
        <v>12167</v>
      </c>
      <c r="F6599" s="4" t="s">
        <v>26024</v>
      </c>
      <c r="G6599" s="4" t="s">
        <v>146</v>
      </c>
      <c r="H6599" s="5" t="s">
        <v>35845</v>
      </c>
      <c r="I6599" s="4" t="s">
        <v>35846</v>
      </c>
      <c r="J6599" s="5" t="n">
        <f aca="false">LEN(K6599)</f>
        <v>17</v>
      </c>
      <c r="K6599" s="6" t="s">
        <v>35847</v>
      </c>
      <c r="L6599" s="4" t="s">
        <v>637</v>
      </c>
      <c r="M6599" s="4" t="s">
        <v>6988</v>
      </c>
    </row>
    <row r="6600" customFormat="false" ht="15.75" hidden="false" customHeight="true" outlineLevel="0" collapsed="false">
      <c r="A6600" s="4" t="n">
        <v>8491</v>
      </c>
      <c r="B6600" s="4" t="s">
        <v>35848</v>
      </c>
      <c r="C6600" s="4" t="s">
        <v>35849</v>
      </c>
      <c r="D6600" s="4" t="s">
        <v>35850</v>
      </c>
      <c r="E6600" s="5" t="s">
        <v>12175</v>
      </c>
      <c r="F6600" s="4" t="s">
        <v>12176</v>
      </c>
      <c r="G6600" s="4" t="s">
        <v>146</v>
      </c>
      <c r="H6600" s="5" t="s">
        <v>35851</v>
      </c>
      <c r="I6600" s="4" t="s">
        <v>35852</v>
      </c>
      <c r="J6600" s="5" t="n">
        <f aca="false">LEN(K6600)</f>
        <v>17</v>
      </c>
      <c r="K6600" s="6" t="s">
        <v>35853</v>
      </c>
      <c r="L6600" s="4" t="s">
        <v>31</v>
      </c>
      <c r="M6600" s="4" t="s">
        <v>918</v>
      </c>
    </row>
    <row r="6601" customFormat="false" ht="15.75" hidden="false" customHeight="true" outlineLevel="0" collapsed="false">
      <c r="A6601" s="4" t="n">
        <v>8496</v>
      </c>
      <c r="B6601" s="4" t="s">
        <v>35854</v>
      </c>
      <c r="C6601" s="4" t="s">
        <v>35855</v>
      </c>
      <c r="D6601" s="4" t="s">
        <v>35856</v>
      </c>
      <c r="E6601" s="5" t="s">
        <v>12175</v>
      </c>
      <c r="F6601" s="4" t="s">
        <v>12176</v>
      </c>
      <c r="G6601" s="4" t="s">
        <v>146</v>
      </c>
      <c r="H6601" s="5" t="s">
        <v>35857</v>
      </c>
      <c r="I6601" s="4" t="s">
        <v>35858</v>
      </c>
      <c r="J6601" s="5" t="n">
        <f aca="false">LEN(K6601)</f>
        <v>17</v>
      </c>
      <c r="K6601" s="6" t="s">
        <v>35859</v>
      </c>
      <c r="L6601" s="4" t="s">
        <v>31</v>
      </c>
      <c r="M6601" s="4" t="s">
        <v>996</v>
      </c>
    </row>
    <row r="6602" customFormat="false" ht="15.75" hidden="false" customHeight="true" outlineLevel="0" collapsed="false">
      <c r="A6602" s="4" t="n">
        <v>8500</v>
      </c>
      <c r="B6602" s="4" t="s">
        <v>35860</v>
      </c>
      <c r="C6602" s="4" t="s">
        <v>35861</v>
      </c>
      <c r="D6602" s="4" t="s">
        <v>35862</v>
      </c>
      <c r="E6602" s="5" t="s">
        <v>14981</v>
      </c>
      <c r="F6602" s="4" t="s">
        <v>14982</v>
      </c>
      <c r="G6602" s="4" t="s">
        <v>146</v>
      </c>
      <c r="H6602" s="5" t="s">
        <v>35863</v>
      </c>
      <c r="I6602" s="4" t="s">
        <v>35864</v>
      </c>
      <c r="J6602" s="5" t="n">
        <f aca="false">LEN(K6602)</f>
        <v>17</v>
      </c>
      <c r="K6602" s="6" t="s">
        <v>35865</v>
      </c>
      <c r="L6602" s="4" t="s">
        <v>1970</v>
      </c>
      <c r="M6602" s="4" t="s">
        <v>31</v>
      </c>
    </row>
    <row r="6603" customFormat="false" ht="15.75" hidden="false" customHeight="true" outlineLevel="0" collapsed="false">
      <c r="A6603" s="4" t="n">
        <v>8507</v>
      </c>
      <c r="B6603" s="4" t="s">
        <v>35866</v>
      </c>
      <c r="C6603" s="4" t="s">
        <v>35867</v>
      </c>
      <c r="D6603" s="4" t="s">
        <v>35868</v>
      </c>
      <c r="E6603" s="5" t="s">
        <v>347</v>
      </c>
      <c r="F6603" s="4" t="s">
        <v>348</v>
      </c>
      <c r="G6603" s="4" t="s">
        <v>146</v>
      </c>
      <c r="H6603" s="5" t="s">
        <v>35869</v>
      </c>
      <c r="I6603" s="4" t="s">
        <v>35870</v>
      </c>
      <c r="J6603" s="5" t="n">
        <f aca="false">LEN(K6603)</f>
        <v>17</v>
      </c>
      <c r="K6603" s="6" t="s">
        <v>35871</v>
      </c>
      <c r="L6603" s="4" t="s">
        <v>78</v>
      </c>
      <c r="M6603" s="4" t="s">
        <v>2657</v>
      </c>
    </row>
    <row r="6604" customFormat="false" ht="15.75" hidden="false" customHeight="true" outlineLevel="0" collapsed="false">
      <c r="A6604" s="4" t="n">
        <v>8511</v>
      </c>
      <c r="B6604" s="4" t="s">
        <v>35872</v>
      </c>
      <c r="C6604" s="4" t="s">
        <v>35873</v>
      </c>
      <c r="D6604" s="4" t="s">
        <v>35874</v>
      </c>
      <c r="E6604" s="5" t="s">
        <v>347</v>
      </c>
      <c r="F6604" s="4" t="s">
        <v>348</v>
      </c>
      <c r="G6604" s="4" t="s">
        <v>146</v>
      </c>
      <c r="H6604" s="5" t="s">
        <v>35875</v>
      </c>
      <c r="I6604" s="7" t="s">
        <v>35876</v>
      </c>
      <c r="J6604" s="5" t="n">
        <f aca="false">LEN(K6604)</f>
        <v>17</v>
      </c>
      <c r="K6604" s="6" t="s">
        <v>35877</v>
      </c>
      <c r="L6604" s="4" t="s">
        <v>57</v>
      </c>
      <c r="M6604" s="4" t="s">
        <v>988</v>
      </c>
    </row>
    <row r="6605" customFormat="false" ht="15.75" hidden="false" customHeight="true" outlineLevel="0" collapsed="false">
      <c r="A6605" s="4" t="n">
        <v>8525</v>
      </c>
      <c r="B6605" s="4" t="s">
        <v>35878</v>
      </c>
      <c r="C6605" s="4"/>
      <c r="D6605" s="4" t="s">
        <v>35879</v>
      </c>
      <c r="E6605" s="5" t="s">
        <v>15858</v>
      </c>
      <c r="F6605" s="4" t="s">
        <v>15859</v>
      </c>
      <c r="G6605" s="4" t="s">
        <v>146</v>
      </c>
      <c r="H6605" s="5" t="s">
        <v>35880</v>
      </c>
      <c r="I6605" s="4" t="s">
        <v>35881</v>
      </c>
      <c r="J6605" s="5" t="n">
        <f aca="false">LEN(K6605)</f>
        <v>17</v>
      </c>
      <c r="K6605" s="6" t="s">
        <v>35882</v>
      </c>
      <c r="L6605" s="4" t="s">
        <v>78</v>
      </c>
      <c r="M6605" s="4" t="s">
        <v>317</v>
      </c>
    </row>
    <row r="6606" customFormat="false" ht="15.75" hidden="false" customHeight="true" outlineLevel="0" collapsed="false">
      <c r="A6606" s="4" t="n">
        <v>8535</v>
      </c>
      <c r="B6606" s="4" t="s">
        <v>35883</v>
      </c>
      <c r="C6606" s="4" t="s">
        <v>35884</v>
      </c>
      <c r="D6606" s="4" t="s">
        <v>35885</v>
      </c>
      <c r="E6606" s="5" t="s">
        <v>9936</v>
      </c>
      <c r="F6606" s="4" t="s">
        <v>9937</v>
      </c>
      <c r="G6606" s="4" t="s">
        <v>146</v>
      </c>
      <c r="H6606" s="5" t="s">
        <v>35886</v>
      </c>
      <c r="I6606" s="4" t="s">
        <v>35887</v>
      </c>
      <c r="J6606" s="5" t="n">
        <f aca="false">LEN(K6606)</f>
        <v>17</v>
      </c>
      <c r="K6606" s="6" t="s">
        <v>35888</v>
      </c>
      <c r="L6606" s="4" t="s">
        <v>57</v>
      </c>
      <c r="M6606" s="4" t="s">
        <v>31</v>
      </c>
    </row>
    <row r="6607" customFormat="false" ht="15.75" hidden="false" customHeight="true" outlineLevel="0" collapsed="false">
      <c r="A6607" s="4" t="n">
        <v>8549</v>
      </c>
      <c r="B6607" s="4" t="s">
        <v>35889</v>
      </c>
      <c r="C6607" s="4"/>
      <c r="D6607" s="4" t="s">
        <v>35890</v>
      </c>
      <c r="E6607" s="5" t="s">
        <v>9936</v>
      </c>
      <c r="F6607" s="4" t="s">
        <v>9937</v>
      </c>
      <c r="G6607" s="4" t="s">
        <v>146</v>
      </c>
      <c r="H6607" s="5" t="s">
        <v>35891</v>
      </c>
      <c r="I6607" s="4" t="s">
        <v>35892</v>
      </c>
      <c r="J6607" s="5" t="n">
        <f aca="false">LEN(K6607)</f>
        <v>17</v>
      </c>
      <c r="K6607" s="6" t="s">
        <v>35893</v>
      </c>
      <c r="L6607" s="4" t="s">
        <v>57</v>
      </c>
      <c r="M6607" s="4" t="s">
        <v>31</v>
      </c>
    </row>
    <row r="6608" customFormat="false" ht="15.75" hidden="false" customHeight="true" outlineLevel="0" collapsed="false">
      <c r="A6608" s="4" t="n">
        <v>8552</v>
      </c>
      <c r="B6608" s="4" t="s">
        <v>35894</v>
      </c>
      <c r="C6608" s="4" t="s">
        <v>35895</v>
      </c>
      <c r="D6608" s="4" t="s">
        <v>35896</v>
      </c>
      <c r="E6608" s="5" t="s">
        <v>9936</v>
      </c>
      <c r="F6608" s="4" t="s">
        <v>9937</v>
      </c>
      <c r="G6608" s="4" t="s">
        <v>146</v>
      </c>
      <c r="H6608" s="5" t="s">
        <v>35897</v>
      </c>
      <c r="I6608" s="4" t="s">
        <v>35898</v>
      </c>
      <c r="J6608" s="5" t="n">
        <f aca="false">LEN(K6608)</f>
        <v>17</v>
      </c>
      <c r="K6608" s="6" t="s">
        <v>35899</v>
      </c>
      <c r="L6608" s="4" t="s">
        <v>57</v>
      </c>
      <c r="M6608" s="4" t="s">
        <v>3895</v>
      </c>
    </row>
    <row r="6609" customFormat="false" ht="15.75" hidden="false" customHeight="true" outlineLevel="0" collapsed="false">
      <c r="A6609" s="4" t="n">
        <v>8553</v>
      </c>
      <c r="B6609" s="4" t="s">
        <v>35900</v>
      </c>
      <c r="C6609" s="4" t="s">
        <v>35901</v>
      </c>
      <c r="D6609" s="4" t="s">
        <v>35902</v>
      </c>
      <c r="E6609" s="5" t="s">
        <v>9936</v>
      </c>
      <c r="F6609" s="4" t="s">
        <v>9937</v>
      </c>
      <c r="G6609" s="4" t="s">
        <v>146</v>
      </c>
      <c r="H6609" s="5" t="s">
        <v>35903</v>
      </c>
      <c r="I6609" s="4" t="s">
        <v>35904</v>
      </c>
      <c r="J6609" s="5" t="n">
        <f aca="false">LEN(K6609)</f>
        <v>17</v>
      </c>
      <c r="K6609" s="6" t="s">
        <v>35905</v>
      </c>
      <c r="L6609" s="4" t="s">
        <v>31</v>
      </c>
      <c r="M6609" s="4" t="s">
        <v>3501</v>
      </c>
    </row>
    <row r="6610" customFormat="false" ht="15.75" hidden="false" customHeight="true" outlineLevel="0" collapsed="false">
      <c r="A6610" s="4" t="n">
        <v>8574</v>
      </c>
      <c r="B6610" s="4" t="s">
        <v>35906</v>
      </c>
      <c r="C6610" s="4" t="s">
        <v>35907</v>
      </c>
      <c r="D6610" s="4" t="s">
        <v>35908</v>
      </c>
      <c r="E6610" s="5" t="s">
        <v>9903</v>
      </c>
      <c r="F6610" s="4" t="s">
        <v>9904</v>
      </c>
      <c r="G6610" s="4" t="s">
        <v>146</v>
      </c>
      <c r="H6610" s="5" t="s">
        <v>35909</v>
      </c>
      <c r="I6610" s="4" t="s">
        <v>35910</v>
      </c>
      <c r="J6610" s="5" t="n">
        <f aca="false">LEN(K6610)</f>
        <v>17</v>
      </c>
      <c r="K6610" s="6" t="s">
        <v>35911</v>
      </c>
      <c r="L6610" s="4" t="s">
        <v>31</v>
      </c>
      <c r="M6610" s="4" t="s">
        <v>1863</v>
      </c>
    </row>
    <row r="6611" customFormat="false" ht="15.75" hidden="false" customHeight="true" outlineLevel="0" collapsed="false">
      <c r="A6611" s="4" t="n">
        <v>8580</v>
      </c>
      <c r="B6611" s="4" t="s">
        <v>35912</v>
      </c>
      <c r="C6611" s="4" t="s">
        <v>35913</v>
      </c>
      <c r="D6611" s="4" t="s">
        <v>35914</v>
      </c>
      <c r="E6611" s="5" t="s">
        <v>27231</v>
      </c>
      <c r="F6611" s="4" t="s">
        <v>35656</v>
      </c>
      <c r="G6611" s="4" t="s">
        <v>146</v>
      </c>
      <c r="H6611" s="5" t="s">
        <v>35915</v>
      </c>
      <c r="I6611" s="4" t="s">
        <v>35916</v>
      </c>
      <c r="J6611" s="5" t="n">
        <f aca="false">LEN(K6611)</f>
        <v>17</v>
      </c>
      <c r="K6611" s="5" t="s">
        <v>35917</v>
      </c>
      <c r="L6611" s="4" t="s">
        <v>57</v>
      </c>
      <c r="M6611" s="4" t="s">
        <v>368</v>
      </c>
    </row>
    <row r="6612" customFormat="false" ht="15.75" hidden="false" customHeight="true" outlineLevel="0" collapsed="false">
      <c r="A6612" s="4" t="n">
        <v>8583</v>
      </c>
      <c r="B6612" s="4" t="s">
        <v>35918</v>
      </c>
      <c r="C6612" s="4" t="s">
        <v>35919</v>
      </c>
      <c r="D6612" s="4" t="s">
        <v>35920</v>
      </c>
      <c r="E6612" s="5" t="s">
        <v>2962</v>
      </c>
      <c r="F6612" s="4" t="s">
        <v>35921</v>
      </c>
      <c r="G6612" s="4" t="s">
        <v>146</v>
      </c>
      <c r="H6612" s="5" t="s">
        <v>35922</v>
      </c>
      <c r="I6612" s="4" t="s">
        <v>35923</v>
      </c>
      <c r="J6612" s="5" t="n">
        <f aca="false">LEN(K6612)</f>
        <v>17</v>
      </c>
      <c r="K6612" s="6" t="s">
        <v>35924</v>
      </c>
      <c r="L6612" s="4" t="s">
        <v>21</v>
      </c>
      <c r="M6612" s="4" t="s">
        <v>1988</v>
      </c>
    </row>
    <row r="6613" customFormat="false" ht="15.75" hidden="false" customHeight="true" outlineLevel="0" collapsed="false">
      <c r="A6613" s="4" t="n">
        <v>8586</v>
      </c>
      <c r="B6613" s="4" t="s">
        <v>35925</v>
      </c>
      <c r="C6613" s="4"/>
      <c r="D6613" s="4" t="s">
        <v>35926</v>
      </c>
      <c r="E6613" s="5" t="s">
        <v>19176</v>
      </c>
      <c r="F6613" s="4" t="s">
        <v>35927</v>
      </c>
      <c r="G6613" s="4" t="s">
        <v>1567</v>
      </c>
      <c r="H6613" s="5" t="s">
        <v>35928</v>
      </c>
      <c r="I6613" s="4" t="s">
        <v>35929</v>
      </c>
      <c r="J6613" s="5" t="n">
        <f aca="false">LEN(K6613)</f>
        <v>17</v>
      </c>
      <c r="K6613" s="6" t="s">
        <v>35930</v>
      </c>
      <c r="L6613" s="4" t="s">
        <v>637</v>
      </c>
      <c r="M6613" s="4" t="s">
        <v>2097</v>
      </c>
    </row>
    <row r="6614" customFormat="false" ht="15.75" hidden="false" customHeight="true" outlineLevel="0" collapsed="false">
      <c r="A6614" s="4" t="n">
        <v>8590</v>
      </c>
      <c r="B6614" s="4" t="s">
        <v>35931</v>
      </c>
      <c r="C6614" s="4" t="s">
        <v>35932</v>
      </c>
      <c r="D6614" s="4" t="s">
        <v>35933</v>
      </c>
      <c r="E6614" s="5" t="s">
        <v>35934</v>
      </c>
      <c r="F6614" s="4" t="s">
        <v>2963</v>
      </c>
      <c r="G6614" s="4" t="s">
        <v>146</v>
      </c>
      <c r="H6614" s="5" t="s">
        <v>35935</v>
      </c>
      <c r="I6614" s="4" t="s">
        <v>35936</v>
      </c>
      <c r="J6614" s="5" t="n">
        <f aca="false">LEN(K6614)</f>
        <v>17</v>
      </c>
      <c r="K6614" s="10" t="s">
        <v>32978</v>
      </c>
      <c r="L6614" s="4" t="s">
        <v>31</v>
      </c>
      <c r="M6614" s="4" t="s">
        <v>31</v>
      </c>
    </row>
    <row r="6615" customFormat="false" ht="15.75" hidden="false" customHeight="true" outlineLevel="0" collapsed="false">
      <c r="A6615" s="4" t="n">
        <v>8593</v>
      </c>
      <c r="B6615" s="4" t="s">
        <v>35937</v>
      </c>
      <c r="C6615" s="4" t="s">
        <v>35938</v>
      </c>
      <c r="D6615" s="4" t="s">
        <v>35939</v>
      </c>
      <c r="E6615" s="5" t="s">
        <v>14900</v>
      </c>
      <c r="F6615" s="4" t="s">
        <v>14901</v>
      </c>
      <c r="G6615" s="4" t="s">
        <v>146</v>
      </c>
      <c r="H6615" s="5" t="s">
        <v>35940</v>
      </c>
      <c r="I6615" s="4" t="s">
        <v>35941</v>
      </c>
      <c r="J6615" s="5" t="n">
        <f aca="false">LEN(K6615)</f>
        <v>17</v>
      </c>
      <c r="K6615" s="6" t="s">
        <v>35942</v>
      </c>
      <c r="L6615" s="4" t="s">
        <v>31</v>
      </c>
      <c r="M6615" s="4" t="s">
        <v>577</v>
      </c>
    </row>
    <row r="6616" customFormat="false" ht="15.75" hidden="false" customHeight="true" outlineLevel="0" collapsed="false">
      <c r="A6616" s="4" t="n">
        <v>11943</v>
      </c>
      <c r="B6616" s="4" t="s">
        <v>35943</v>
      </c>
      <c r="C6616" s="4" t="s">
        <v>35944</v>
      </c>
      <c r="D6616" s="4" t="s">
        <v>35945</v>
      </c>
      <c r="E6616" s="5" t="s">
        <v>6533</v>
      </c>
      <c r="F6616" s="4" t="s">
        <v>6534</v>
      </c>
      <c r="G6616" s="4" t="s">
        <v>1567</v>
      </c>
      <c r="H6616" s="5" t="s">
        <v>35946</v>
      </c>
      <c r="I6616" s="7" t="s">
        <v>35947</v>
      </c>
      <c r="J6616" s="5" t="n">
        <f aca="false">LEN(K6616)</f>
        <v>17</v>
      </c>
      <c r="K6616" s="6" t="s">
        <v>35948</v>
      </c>
      <c r="L6616" s="4" t="s">
        <v>78</v>
      </c>
      <c r="M6616" s="4" t="s">
        <v>2097</v>
      </c>
    </row>
    <row r="6617" customFormat="false" ht="15.75" hidden="false" customHeight="true" outlineLevel="0" collapsed="false">
      <c r="A6617" s="4" t="n">
        <v>8601</v>
      </c>
      <c r="B6617" s="4" t="s">
        <v>35949</v>
      </c>
      <c r="C6617" s="4"/>
      <c r="D6617" s="4" t="s">
        <v>35950</v>
      </c>
      <c r="E6617" s="5" t="s">
        <v>35951</v>
      </c>
      <c r="F6617" s="4" t="s">
        <v>27240</v>
      </c>
      <c r="G6617" s="4" t="s">
        <v>1567</v>
      </c>
      <c r="H6617" s="5" t="s">
        <v>35952</v>
      </c>
      <c r="I6617" s="4" t="str">
        <f aca="false">IFERROR(__xludf.dummyfunction("""info@""&amp;LOWER(REGEXREPLACE(B6617,""[^A-Za-z0-9]"",""""))&amp;"".com"""),"info@casavilaspasa.com")</f>
        <v>info@casavilaspasa.com</v>
      </c>
      <c r="J6617" s="5" t="n">
        <f aca="false">LEN(K6617)</f>
        <v>17</v>
      </c>
      <c r="K6617" s="6" t="s">
        <v>35953</v>
      </c>
      <c r="L6617" s="4" t="s">
        <v>21</v>
      </c>
      <c r="M6617" s="4" t="s">
        <v>186</v>
      </c>
    </row>
    <row r="6618" customFormat="false" ht="15.75" hidden="false" customHeight="true" outlineLevel="0" collapsed="false">
      <c r="A6618" s="4" t="n">
        <v>8606</v>
      </c>
      <c r="B6618" s="4" t="s">
        <v>35954</v>
      </c>
      <c r="C6618" s="4" t="s">
        <v>35955</v>
      </c>
      <c r="D6618" s="4" t="s">
        <v>35956</v>
      </c>
      <c r="E6618" s="5" t="s">
        <v>22758</v>
      </c>
      <c r="F6618" s="4" t="s">
        <v>1984</v>
      </c>
      <c r="G6618" s="4" t="s">
        <v>1567</v>
      </c>
      <c r="H6618" s="5" t="s">
        <v>35957</v>
      </c>
      <c r="I6618" s="4" t="s">
        <v>35958</v>
      </c>
      <c r="J6618" s="5" t="n">
        <f aca="false">LEN(K6618)</f>
        <v>17</v>
      </c>
      <c r="K6618" s="6" t="s">
        <v>35959</v>
      </c>
      <c r="L6618" s="4" t="s">
        <v>57</v>
      </c>
      <c r="M6618" s="4" t="s">
        <v>336</v>
      </c>
    </row>
    <row r="6619" customFormat="false" ht="15.75" hidden="false" customHeight="true" outlineLevel="0" collapsed="false">
      <c r="A6619" s="4" t="n">
        <v>8608</v>
      </c>
      <c r="B6619" s="4" t="s">
        <v>35960</v>
      </c>
      <c r="C6619" s="4"/>
      <c r="D6619" s="4" t="s">
        <v>35961</v>
      </c>
      <c r="E6619" s="5" t="s">
        <v>35962</v>
      </c>
      <c r="F6619" s="4" t="s">
        <v>35963</v>
      </c>
      <c r="G6619" s="4" t="s">
        <v>1567</v>
      </c>
      <c r="H6619" s="5" t="s">
        <v>35964</v>
      </c>
      <c r="I6619" s="4" t="s">
        <v>35965</v>
      </c>
      <c r="J6619" s="5" t="n">
        <f aca="false">LEN(K6619)</f>
        <v>17</v>
      </c>
      <c r="K6619" s="10" t="s">
        <v>35966</v>
      </c>
      <c r="L6619" s="4" t="s">
        <v>57</v>
      </c>
      <c r="M6619" s="4" t="s">
        <v>31</v>
      </c>
    </row>
    <row r="6620" customFormat="false" ht="15.75" hidden="false" customHeight="true" outlineLevel="0" collapsed="false">
      <c r="A6620" s="4" t="n">
        <v>8627</v>
      </c>
      <c r="B6620" s="4" t="s">
        <v>35967</v>
      </c>
      <c r="C6620" s="4"/>
      <c r="D6620" s="4" t="s">
        <v>35968</v>
      </c>
      <c r="E6620" s="5" t="s">
        <v>35969</v>
      </c>
      <c r="F6620" s="4" t="s">
        <v>35970</v>
      </c>
      <c r="G6620" s="4" t="s">
        <v>1567</v>
      </c>
      <c r="H6620" s="5" t="s">
        <v>35971</v>
      </c>
      <c r="I6620" s="4" t="s">
        <v>35972</v>
      </c>
      <c r="J6620" s="5" t="n">
        <f aca="false">LEN(K6620)</f>
        <v>17</v>
      </c>
      <c r="K6620" s="10" t="s">
        <v>35973</v>
      </c>
      <c r="L6620" s="4" t="s">
        <v>21</v>
      </c>
      <c r="M6620" s="4" t="s">
        <v>22</v>
      </c>
    </row>
    <row r="6621" customFormat="false" ht="15.75" hidden="false" customHeight="true" outlineLevel="0" collapsed="false">
      <c r="A6621" s="4" t="n">
        <v>8640</v>
      </c>
      <c r="B6621" s="4" t="s">
        <v>35974</v>
      </c>
      <c r="C6621" s="4"/>
      <c r="D6621" s="4" t="s">
        <v>35975</v>
      </c>
      <c r="E6621" s="5" t="s">
        <v>35976</v>
      </c>
      <c r="F6621" s="4" t="s">
        <v>35977</v>
      </c>
      <c r="G6621" s="4" t="s">
        <v>1567</v>
      </c>
      <c r="H6621" s="5" t="s">
        <v>35978</v>
      </c>
      <c r="I6621" s="7" t="s">
        <v>35979</v>
      </c>
      <c r="J6621" s="5" t="n">
        <f aca="false">LEN(K6621)</f>
        <v>17</v>
      </c>
      <c r="K6621" s="6" t="s">
        <v>35980</v>
      </c>
      <c r="L6621" s="4" t="s">
        <v>637</v>
      </c>
      <c r="M6621" s="4" t="s">
        <v>3415</v>
      </c>
    </row>
    <row r="6622" customFormat="false" ht="15.75" hidden="false" customHeight="true" outlineLevel="0" collapsed="false">
      <c r="A6622" s="4" t="n">
        <v>8647</v>
      </c>
      <c r="B6622" s="4" t="s">
        <v>35981</v>
      </c>
      <c r="C6622" s="4"/>
      <c r="D6622" s="4" t="s">
        <v>35982</v>
      </c>
      <c r="E6622" s="5" t="s">
        <v>12195</v>
      </c>
      <c r="F6622" s="4" t="s">
        <v>35983</v>
      </c>
      <c r="G6622" s="4" t="s">
        <v>1567</v>
      </c>
      <c r="H6622" s="5" t="s">
        <v>35984</v>
      </c>
      <c r="I6622" s="7" t="s">
        <v>35985</v>
      </c>
      <c r="J6622" s="5" t="n">
        <f aca="false">LEN(K6622)</f>
        <v>17</v>
      </c>
      <c r="K6622" s="6" t="s">
        <v>35986</v>
      </c>
      <c r="L6622" s="4" t="s">
        <v>31</v>
      </c>
      <c r="M6622" s="4" t="s">
        <v>381</v>
      </c>
    </row>
    <row r="6623" customFormat="false" ht="15.75" hidden="false" customHeight="true" outlineLevel="0" collapsed="false">
      <c r="A6623" s="4" t="n">
        <v>8668</v>
      </c>
      <c r="B6623" s="4" t="s">
        <v>35987</v>
      </c>
      <c r="C6623" s="4" t="s">
        <v>35988</v>
      </c>
      <c r="D6623" s="4" t="s">
        <v>35989</v>
      </c>
      <c r="E6623" s="5" t="s">
        <v>35990</v>
      </c>
      <c r="F6623" s="4" t="s">
        <v>35991</v>
      </c>
      <c r="G6623" s="4" t="s">
        <v>1567</v>
      </c>
      <c r="H6623" s="5" t="s">
        <v>35992</v>
      </c>
      <c r="I6623" s="4" t="s">
        <v>35993</v>
      </c>
      <c r="J6623" s="5" t="n">
        <f aca="false">LEN(K6623)</f>
        <v>17</v>
      </c>
      <c r="K6623" s="6" t="s">
        <v>35994</v>
      </c>
      <c r="L6623" s="4" t="s">
        <v>21</v>
      </c>
      <c r="M6623" s="4" t="s">
        <v>32</v>
      </c>
    </row>
    <row r="6624" customFormat="false" ht="15.75" hidden="false" customHeight="true" outlineLevel="0" collapsed="false">
      <c r="A6624" s="4" t="n">
        <v>8685</v>
      </c>
      <c r="B6624" s="4" t="s">
        <v>35995</v>
      </c>
      <c r="C6624" s="4" t="s">
        <v>35996</v>
      </c>
      <c r="D6624" s="4" t="s">
        <v>35997</v>
      </c>
      <c r="E6624" s="5" t="s">
        <v>26084</v>
      </c>
      <c r="F6624" s="4" t="s">
        <v>26085</v>
      </c>
      <c r="G6624" s="4" t="s">
        <v>1567</v>
      </c>
      <c r="H6624" s="5" t="s">
        <v>35998</v>
      </c>
      <c r="I6624" s="4" t="s">
        <v>35999</v>
      </c>
      <c r="J6624" s="5" t="n">
        <f aca="false">LEN(K6624)</f>
        <v>17</v>
      </c>
      <c r="K6624" s="6" t="s">
        <v>36000</v>
      </c>
      <c r="L6624" s="4" t="s">
        <v>78</v>
      </c>
      <c r="M6624" s="4" t="s">
        <v>1793</v>
      </c>
    </row>
    <row r="6625" customFormat="false" ht="15.75" hidden="false" customHeight="true" outlineLevel="0" collapsed="false">
      <c r="A6625" s="4" t="n">
        <v>8701</v>
      </c>
      <c r="B6625" s="4" t="s">
        <v>36001</v>
      </c>
      <c r="C6625" s="4" t="s">
        <v>36002</v>
      </c>
      <c r="D6625" s="4" t="s">
        <v>36003</v>
      </c>
      <c r="E6625" s="5" t="s">
        <v>1983</v>
      </c>
      <c r="F6625" s="4" t="s">
        <v>1984</v>
      </c>
      <c r="G6625" s="4" t="s">
        <v>1567</v>
      </c>
      <c r="H6625" s="5" t="s">
        <v>36004</v>
      </c>
      <c r="I6625" s="4" t="s">
        <v>36005</v>
      </c>
      <c r="J6625" s="5" t="n">
        <f aca="false">LEN(K6625)</f>
        <v>17</v>
      </c>
      <c r="K6625" s="6" t="s">
        <v>36006</v>
      </c>
      <c r="L6625" s="4" t="s">
        <v>31</v>
      </c>
      <c r="M6625" s="4" t="s">
        <v>577</v>
      </c>
    </row>
    <row r="6626" customFormat="false" ht="15.75" hidden="false" customHeight="true" outlineLevel="0" collapsed="false">
      <c r="A6626" s="4" t="n">
        <v>8702</v>
      </c>
      <c r="B6626" s="4" t="s">
        <v>36007</v>
      </c>
      <c r="C6626" s="4" t="s">
        <v>36008</v>
      </c>
      <c r="D6626" s="4" t="s">
        <v>36009</v>
      </c>
      <c r="E6626" s="5" t="s">
        <v>1983</v>
      </c>
      <c r="F6626" s="4" t="s">
        <v>1984</v>
      </c>
      <c r="G6626" s="4" t="s">
        <v>1567</v>
      </c>
      <c r="H6626" s="5" t="s">
        <v>36010</v>
      </c>
      <c r="I6626" s="4" t="str">
        <f aca="false">IFERROR(__xludf.dummyfunction("""info@""&amp;LOWER(REGEXREPLACE(B6626,""[^A-Za-z0-9]"",""""))&amp;"".com"""),"info@hoteldelavall.com")</f>
        <v>info@hoteldelavall.com</v>
      </c>
      <c r="J6626" s="5" t="n">
        <f aca="false">LEN(K6626)</f>
        <v>17</v>
      </c>
      <c r="K6626" s="6" t="s">
        <v>36011</v>
      </c>
      <c r="L6626" s="4" t="s">
        <v>57</v>
      </c>
      <c r="M6626" s="4" t="s">
        <v>819</v>
      </c>
    </row>
    <row r="6627" customFormat="false" ht="15.75" hidden="false" customHeight="true" outlineLevel="0" collapsed="false">
      <c r="A6627" s="4" t="n">
        <v>8705</v>
      </c>
      <c r="B6627" s="4" t="s">
        <v>36012</v>
      </c>
      <c r="C6627" s="4" t="s">
        <v>36013</v>
      </c>
      <c r="D6627" s="4" t="s">
        <v>36014</v>
      </c>
      <c r="E6627" s="5" t="s">
        <v>1983</v>
      </c>
      <c r="F6627" s="4" t="s">
        <v>1984</v>
      </c>
      <c r="G6627" s="4" t="s">
        <v>1567</v>
      </c>
      <c r="H6627" s="5" t="s">
        <v>36015</v>
      </c>
      <c r="I6627" s="4" t="str">
        <f aca="false">IFERROR(__xludf.dummyfunction("""info@""&amp;LOWER(REGEXREPLACE(B6627,""[^A-Za-z0-9]"",""""))&amp;"".com"""),"info@barradoshotel.com")</f>
        <v>info@barradoshotel.com</v>
      </c>
      <c r="J6627" s="5" t="n">
        <f aca="false">LEN(K6627)</f>
        <v>17</v>
      </c>
      <c r="K6627" s="6" t="s">
        <v>36016</v>
      </c>
      <c r="L6627" s="4" t="s">
        <v>21</v>
      </c>
      <c r="M6627" s="4" t="s">
        <v>381</v>
      </c>
    </row>
    <row r="6628" customFormat="false" ht="15.75" hidden="false" customHeight="true" outlineLevel="0" collapsed="false">
      <c r="A6628" s="4" t="n">
        <v>8708</v>
      </c>
      <c r="B6628" s="4" t="s">
        <v>36017</v>
      </c>
      <c r="C6628" s="4" t="s">
        <v>36018</v>
      </c>
      <c r="D6628" s="4" t="s">
        <v>36019</v>
      </c>
      <c r="E6628" s="5" t="s">
        <v>1983</v>
      </c>
      <c r="F6628" s="4" t="s">
        <v>1984</v>
      </c>
      <c r="G6628" s="4" t="s">
        <v>1567</v>
      </c>
      <c r="H6628" s="5" t="s">
        <v>36020</v>
      </c>
      <c r="I6628" s="4" t="s">
        <v>36021</v>
      </c>
      <c r="J6628" s="5" t="n">
        <f aca="false">LEN(K6628)</f>
        <v>17</v>
      </c>
      <c r="K6628" s="10" t="s">
        <v>36022</v>
      </c>
      <c r="L6628" s="4" t="s">
        <v>31</v>
      </c>
      <c r="M6628" s="4" t="s">
        <v>467</v>
      </c>
    </row>
    <row r="6629" customFormat="false" ht="15.75" hidden="false" customHeight="true" outlineLevel="0" collapsed="false">
      <c r="A6629" s="4" t="n">
        <v>8732</v>
      </c>
      <c r="B6629" s="4" t="s">
        <v>36023</v>
      </c>
      <c r="C6629" s="4" t="s">
        <v>36024</v>
      </c>
      <c r="D6629" s="4" t="s">
        <v>36025</v>
      </c>
      <c r="E6629" s="5" t="s">
        <v>6533</v>
      </c>
      <c r="F6629" s="4" t="s">
        <v>6534</v>
      </c>
      <c r="G6629" s="4" t="s">
        <v>1567</v>
      </c>
      <c r="H6629" s="5" t="s">
        <v>36026</v>
      </c>
      <c r="I6629" s="4" t="str">
        <f aca="false">IFERROR(__xludf.dummyfunction("""info@""&amp;LOWER(REGEXREPLACE(B6629,""[^A-Za-z0-9]"",""""))&amp;"".com"""),"info@hoteldetredos.com")</f>
        <v>info@hoteldetredos.com</v>
      </c>
      <c r="J6629" s="5" t="n">
        <f aca="false">LEN(K6629)</f>
        <v>17</v>
      </c>
      <c r="K6629" s="6" t="s">
        <v>36027</v>
      </c>
      <c r="L6629" s="4" t="s">
        <v>31</v>
      </c>
      <c r="M6629" s="4" t="s">
        <v>3461</v>
      </c>
    </row>
    <row r="6630" customFormat="false" ht="15.75" hidden="false" customHeight="true" outlineLevel="0" collapsed="false">
      <c r="A6630" s="4" t="n">
        <v>8734</v>
      </c>
      <c r="B6630" s="4" t="s">
        <v>36028</v>
      </c>
      <c r="C6630" s="4"/>
      <c r="D6630" s="4" t="s">
        <v>36029</v>
      </c>
      <c r="E6630" s="5" t="s">
        <v>6533</v>
      </c>
      <c r="F6630" s="4" t="s">
        <v>6534</v>
      </c>
      <c r="G6630" s="4" t="s">
        <v>1567</v>
      </c>
      <c r="H6630" s="5" t="s">
        <v>36030</v>
      </c>
      <c r="I6630" s="4" t="s">
        <v>36031</v>
      </c>
      <c r="J6630" s="5" t="n">
        <f aca="false">LEN(K6630)</f>
        <v>17</v>
      </c>
      <c r="K6630" s="10" t="s">
        <v>36032</v>
      </c>
      <c r="L6630" s="4" t="s">
        <v>637</v>
      </c>
      <c r="M6630" s="4" t="s">
        <v>11774</v>
      </c>
    </row>
    <row r="6631" customFormat="false" ht="15.75" hidden="false" customHeight="true" outlineLevel="0" collapsed="false">
      <c r="A6631" s="4" t="n">
        <v>8750</v>
      </c>
      <c r="B6631" s="4" t="s">
        <v>36033</v>
      </c>
      <c r="C6631" s="4" t="s">
        <v>36034</v>
      </c>
      <c r="D6631" s="4" t="s">
        <v>36035</v>
      </c>
      <c r="E6631" s="5" t="s">
        <v>27335</v>
      </c>
      <c r="F6631" s="4" t="s">
        <v>27336</v>
      </c>
      <c r="G6631" s="4" t="s">
        <v>1567</v>
      </c>
      <c r="H6631" s="5" t="s">
        <v>36036</v>
      </c>
      <c r="I6631" s="4" t="str">
        <f aca="false">IFERROR(__xludf.dummyfunction("""info@""&amp;LOWER(REGEXREPLACE(B6631,""[^A-Za-z0-9]"",""""))&amp;"".com"""),"info@hoteltalabart.com")</f>
        <v>info@hoteltalabart.com</v>
      </c>
      <c r="J6631" s="5" t="n">
        <f aca="false">LEN(K6631)</f>
        <v>17</v>
      </c>
      <c r="K6631" s="6" t="s">
        <v>36037</v>
      </c>
      <c r="L6631" s="4" t="s">
        <v>31</v>
      </c>
      <c r="M6631" s="4" t="s">
        <v>1793</v>
      </c>
    </row>
    <row r="6632" customFormat="false" ht="15.75" hidden="false" customHeight="true" outlineLevel="0" collapsed="false">
      <c r="A6632" s="4" t="n">
        <v>8755</v>
      </c>
      <c r="B6632" s="4" t="s">
        <v>36038</v>
      </c>
      <c r="C6632" s="4" t="s">
        <v>36039</v>
      </c>
      <c r="D6632" s="4" t="s">
        <v>36040</v>
      </c>
      <c r="E6632" s="5" t="s">
        <v>36041</v>
      </c>
      <c r="F6632" s="4" t="s">
        <v>36042</v>
      </c>
      <c r="G6632" s="4" t="s">
        <v>1567</v>
      </c>
      <c r="H6632" s="5" t="s">
        <v>36043</v>
      </c>
      <c r="I6632" s="4" t="s">
        <v>36044</v>
      </c>
      <c r="J6632" s="5" t="n">
        <f aca="false">LEN(K6632)</f>
        <v>17</v>
      </c>
      <c r="K6632" s="6" t="s">
        <v>36045</v>
      </c>
      <c r="L6632" s="4" t="s">
        <v>57</v>
      </c>
      <c r="M6632" s="4" t="s">
        <v>3203</v>
      </c>
    </row>
    <row r="6633" customFormat="false" ht="15.75" hidden="false" customHeight="true" outlineLevel="0" collapsed="false">
      <c r="A6633" s="4" t="n">
        <v>8761</v>
      </c>
      <c r="B6633" s="4" t="s">
        <v>10348</v>
      </c>
      <c r="C6633" s="4" t="s">
        <v>36046</v>
      </c>
      <c r="D6633" s="4" t="s">
        <v>36047</v>
      </c>
      <c r="E6633" s="5" t="s">
        <v>36048</v>
      </c>
      <c r="F6633" s="4" t="s">
        <v>36049</v>
      </c>
      <c r="G6633" s="4" t="s">
        <v>1567</v>
      </c>
      <c r="H6633" s="5" t="s">
        <v>36050</v>
      </c>
      <c r="I6633" s="4" t="s">
        <v>36051</v>
      </c>
      <c r="J6633" s="5" t="n">
        <f aca="false">LEN(K6633)</f>
        <v>17</v>
      </c>
      <c r="K6633" s="6" t="s">
        <v>36052</v>
      </c>
      <c r="L6633" s="4" t="s">
        <v>57</v>
      </c>
      <c r="M6633" s="4" t="s">
        <v>294</v>
      </c>
    </row>
    <row r="6634" customFormat="false" ht="15.75" hidden="false" customHeight="true" outlineLevel="0" collapsed="false">
      <c r="A6634" s="4" t="n">
        <v>8765</v>
      </c>
      <c r="B6634" s="4" t="s">
        <v>36053</v>
      </c>
      <c r="C6634" s="4"/>
      <c r="D6634" s="4" t="s">
        <v>36054</v>
      </c>
      <c r="E6634" s="5" t="s">
        <v>27239</v>
      </c>
      <c r="F6634" s="4" t="s">
        <v>27240</v>
      </c>
      <c r="G6634" s="4" t="s">
        <v>1567</v>
      </c>
      <c r="H6634" s="5" t="s">
        <v>36055</v>
      </c>
      <c r="I6634" s="4" t="s">
        <v>36056</v>
      </c>
      <c r="J6634" s="5" t="n">
        <f aca="false">LEN(K6634)</f>
        <v>17</v>
      </c>
      <c r="K6634" s="10" t="s">
        <v>36057</v>
      </c>
      <c r="L6634" s="4" t="s">
        <v>31</v>
      </c>
      <c r="M6634" s="4" t="s">
        <v>819</v>
      </c>
    </row>
    <row r="6635" customFormat="false" ht="15.75" hidden="false" customHeight="true" outlineLevel="0" collapsed="false">
      <c r="A6635" s="4" t="n">
        <v>8773</v>
      </c>
      <c r="B6635" s="4" t="s">
        <v>36058</v>
      </c>
      <c r="C6635" s="4" t="s">
        <v>36059</v>
      </c>
      <c r="D6635" s="4" t="s">
        <v>36060</v>
      </c>
      <c r="E6635" s="5" t="s">
        <v>36061</v>
      </c>
      <c r="F6635" s="4" t="s">
        <v>36062</v>
      </c>
      <c r="G6635" s="4" t="s">
        <v>1567</v>
      </c>
      <c r="H6635" s="5" t="s">
        <v>36063</v>
      </c>
      <c r="I6635" s="4" t="s">
        <v>36064</v>
      </c>
      <c r="J6635" s="5" t="n">
        <f aca="false">LEN(K6635)</f>
        <v>17</v>
      </c>
      <c r="K6635" s="10" t="s">
        <v>36065</v>
      </c>
      <c r="L6635" s="4" t="s">
        <v>21</v>
      </c>
      <c r="M6635" s="4" t="s">
        <v>924</v>
      </c>
    </row>
    <row r="6636" customFormat="false" ht="15.75" hidden="false" customHeight="true" outlineLevel="0" collapsed="false">
      <c r="A6636" s="4" t="n">
        <v>8774</v>
      </c>
      <c r="B6636" s="4" t="s">
        <v>36066</v>
      </c>
      <c r="C6636" s="4" t="s">
        <v>36067</v>
      </c>
      <c r="D6636" s="4" t="s">
        <v>36068</v>
      </c>
      <c r="E6636" s="5" t="s">
        <v>36061</v>
      </c>
      <c r="F6636" s="4" t="s">
        <v>36062</v>
      </c>
      <c r="G6636" s="4" t="s">
        <v>1567</v>
      </c>
      <c r="H6636" s="5" t="s">
        <v>36069</v>
      </c>
      <c r="I6636" s="4" t="str">
        <f aca="false">IFERROR(__xludf.dummyfunction("""info@""&amp;LOWER(REGEXREPLACE(B6636,""[^A-Za-z0-9]"",""""))&amp;"".com"""),"info@hotelfondamas.com")</f>
        <v>info@hotelfondamas.com</v>
      </c>
      <c r="J6636" s="5" t="n">
        <f aca="false">LEN(K6636)</f>
        <v>17</v>
      </c>
      <c r="K6636" s="6" t="s">
        <v>36070</v>
      </c>
      <c r="L6636" s="4" t="s">
        <v>21</v>
      </c>
      <c r="M6636" s="4" t="s">
        <v>794</v>
      </c>
    </row>
    <row r="6637" customFormat="false" ht="15.75" hidden="false" customHeight="true" outlineLevel="0" collapsed="false">
      <c r="A6637" s="4" t="n">
        <v>11708</v>
      </c>
      <c r="B6637" s="4" t="s">
        <v>36071</v>
      </c>
      <c r="C6637" s="4"/>
      <c r="D6637" s="4" t="s">
        <v>36072</v>
      </c>
      <c r="E6637" s="5" t="s">
        <v>36073</v>
      </c>
      <c r="F6637" s="4" t="s">
        <v>36074</v>
      </c>
      <c r="G6637" s="4" t="s">
        <v>355</v>
      </c>
      <c r="H6637" s="5" t="s">
        <v>36075</v>
      </c>
      <c r="I6637" s="4" t="s">
        <v>36076</v>
      </c>
      <c r="J6637" s="5" t="n">
        <f aca="false">LEN(K6637)</f>
        <v>17</v>
      </c>
      <c r="K6637" s="10" t="str">
        <f aca="false">LOWER(SUBSTITUTE(SUBSTITUTE(SUBSTITUTE(SUBSTITUTE(SUBSTITUTE(SUBSTITUTE(SUBSTITUTE(B6637,"S.L.",""),"SL",""),"S.A.",""),"SA","")," ",""),".",""),",",""))&amp;".com"</f>
        <v>costalazplaza.com</v>
      </c>
      <c r="L6637" s="4" t="s">
        <v>31</v>
      </c>
      <c r="M6637" s="4" t="s">
        <v>32</v>
      </c>
    </row>
    <row r="6638" customFormat="false" ht="15.75" hidden="false" customHeight="true" outlineLevel="0" collapsed="false">
      <c r="A6638" s="4" t="n">
        <v>8821</v>
      </c>
      <c r="B6638" s="4" t="s">
        <v>36077</v>
      </c>
      <c r="C6638" s="4"/>
      <c r="D6638" s="4" t="s">
        <v>36078</v>
      </c>
      <c r="E6638" s="5" t="s">
        <v>3607</v>
      </c>
      <c r="F6638" s="4" t="s">
        <v>3608</v>
      </c>
      <c r="G6638" s="4" t="s">
        <v>355</v>
      </c>
      <c r="H6638" s="5" t="s">
        <v>36079</v>
      </c>
      <c r="I6638" s="4" t="s">
        <v>36080</v>
      </c>
      <c r="J6638" s="5" t="n">
        <f aca="false">LEN(K6638)</f>
        <v>17</v>
      </c>
      <c r="K6638" s="6" t="s">
        <v>36081</v>
      </c>
      <c r="L6638" s="4" t="s">
        <v>57</v>
      </c>
      <c r="M6638" s="4" t="s">
        <v>2139</v>
      </c>
    </row>
    <row r="6639" customFormat="false" ht="15.75" hidden="false" customHeight="true" outlineLevel="0" collapsed="false">
      <c r="A6639" s="4" t="n">
        <v>8836</v>
      </c>
      <c r="B6639" s="4" t="s">
        <v>36082</v>
      </c>
      <c r="C6639" s="4"/>
      <c r="D6639" s="4" t="s">
        <v>36083</v>
      </c>
      <c r="E6639" s="5" t="s">
        <v>6566</v>
      </c>
      <c r="F6639" s="4" t="s">
        <v>6567</v>
      </c>
      <c r="G6639" s="4" t="s">
        <v>355</v>
      </c>
      <c r="H6639" s="5" t="s">
        <v>36084</v>
      </c>
      <c r="I6639" s="4" t="str">
        <f aca="false">IFERROR(__xludf.dummyfunction("""info@""&amp;LOWER(REGEXREPLACE(B6639,""[^A-Za-z0-9]"",""""))&amp;"".com"""),"info@hotelaragonsl.com")</f>
        <v>info@hotelaragonsl.com</v>
      </c>
      <c r="J6639" s="5" t="n">
        <f aca="false">LEN(K6639)</f>
        <v>17</v>
      </c>
      <c r="K6639" s="6" t="s">
        <v>36085</v>
      </c>
      <c r="L6639" s="4" t="s">
        <v>57</v>
      </c>
      <c r="M6639" s="4" t="s">
        <v>326</v>
      </c>
    </row>
    <row r="6640" customFormat="false" ht="15.75" hidden="false" customHeight="true" outlineLevel="0" collapsed="false">
      <c r="A6640" s="4" t="n">
        <v>8861</v>
      </c>
      <c r="B6640" s="4" t="s">
        <v>36086</v>
      </c>
      <c r="C6640" s="4"/>
      <c r="D6640" s="4" t="s">
        <v>36087</v>
      </c>
      <c r="E6640" s="5" t="s">
        <v>9961</v>
      </c>
      <c r="F6640" s="4" t="s">
        <v>9962</v>
      </c>
      <c r="G6640" s="4" t="s">
        <v>355</v>
      </c>
      <c r="H6640" s="5" t="s">
        <v>36088</v>
      </c>
      <c r="I6640" s="4" t="str">
        <f aca="false">IFERROR(__xludf.dummyfunction("""info@""&amp;LOWER(REGEXREPLACE(B6640,""[^A-Za-z0-9]"",""""))&amp;"".com"""),"info@hotellarambla.com")</f>
        <v>info@hotellarambla.com</v>
      </c>
      <c r="J6640" s="5" t="n">
        <f aca="false">LEN(K6640)</f>
        <v>17</v>
      </c>
      <c r="K6640" s="6" t="s">
        <v>36089</v>
      </c>
      <c r="L6640" s="4" t="s">
        <v>21</v>
      </c>
      <c r="M6640" s="4" t="s">
        <v>1063</v>
      </c>
    </row>
    <row r="6641" customFormat="false" ht="15.75" hidden="false" customHeight="true" outlineLevel="0" collapsed="false">
      <c r="A6641" s="4" t="n">
        <v>8865</v>
      </c>
      <c r="B6641" s="4" t="s">
        <v>36090</v>
      </c>
      <c r="C6641" s="4"/>
      <c r="D6641" s="4" t="s">
        <v>36091</v>
      </c>
      <c r="E6641" s="5" t="s">
        <v>8051</v>
      </c>
      <c r="F6641" s="4" t="s">
        <v>8052</v>
      </c>
      <c r="G6641" s="4" t="s">
        <v>355</v>
      </c>
      <c r="H6641" s="5" t="s">
        <v>36092</v>
      </c>
      <c r="I6641" s="4" t="s">
        <v>36093</v>
      </c>
      <c r="J6641" s="5" t="n">
        <f aca="false">LEN(K6641)</f>
        <v>17</v>
      </c>
      <c r="K6641" s="6" t="s">
        <v>36094</v>
      </c>
      <c r="L6641" s="4" t="s">
        <v>31</v>
      </c>
      <c r="M6641" s="4" t="s">
        <v>929</v>
      </c>
    </row>
    <row r="6642" customFormat="false" ht="15.75" hidden="false" customHeight="true" outlineLevel="0" collapsed="false">
      <c r="A6642" s="4" t="n">
        <v>8899</v>
      </c>
      <c r="B6642" s="4" t="s">
        <v>36095</v>
      </c>
      <c r="C6642" s="4"/>
      <c r="D6642" s="4" t="s">
        <v>18391</v>
      </c>
      <c r="E6642" s="5" t="s">
        <v>15024</v>
      </c>
      <c r="F6642" s="4" t="s">
        <v>1658</v>
      </c>
      <c r="G6642" s="4" t="s">
        <v>355</v>
      </c>
      <c r="H6642" s="5" t="s">
        <v>36096</v>
      </c>
      <c r="I6642" s="4" t="s">
        <v>36097</v>
      </c>
      <c r="J6642" s="5" t="n">
        <f aca="false">LEN(K6642)</f>
        <v>17</v>
      </c>
      <c r="K6642" s="6" t="s">
        <v>36098</v>
      </c>
      <c r="L6642" s="4" t="s">
        <v>31</v>
      </c>
      <c r="M6642" s="4" t="s">
        <v>577</v>
      </c>
    </row>
    <row r="6643" customFormat="false" ht="15.75" hidden="false" customHeight="true" outlineLevel="0" collapsed="false">
      <c r="A6643" s="4" t="n">
        <v>8904</v>
      </c>
      <c r="B6643" s="4" t="s">
        <v>36099</v>
      </c>
      <c r="C6643" s="4"/>
      <c r="D6643" s="4" t="s">
        <v>36100</v>
      </c>
      <c r="E6643" s="5" t="s">
        <v>15030</v>
      </c>
      <c r="F6643" s="4" t="s">
        <v>4353</v>
      </c>
      <c r="G6643" s="4" t="s">
        <v>355</v>
      </c>
      <c r="H6643" s="5" t="s">
        <v>36101</v>
      </c>
      <c r="I6643" s="4" t="s">
        <v>36102</v>
      </c>
      <c r="J6643" s="5" t="n">
        <f aca="false">LEN(K6643)</f>
        <v>17</v>
      </c>
      <c r="K6643" s="6" t="s">
        <v>36103</v>
      </c>
      <c r="L6643" s="4" t="s">
        <v>78</v>
      </c>
      <c r="M6643" s="4" t="s">
        <v>118</v>
      </c>
    </row>
    <row r="6644" customFormat="false" ht="15.75" hidden="false" customHeight="true" outlineLevel="0" collapsed="false">
      <c r="A6644" s="4" t="n">
        <v>8913</v>
      </c>
      <c r="B6644" s="4" t="s">
        <v>36104</v>
      </c>
      <c r="C6644" s="4"/>
      <c r="D6644" s="4" t="s">
        <v>36105</v>
      </c>
      <c r="E6644" s="5" t="s">
        <v>36106</v>
      </c>
      <c r="F6644" s="4" t="s">
        <v>36107</v>
      </c>
      <c r="G6644" s="4" t="s">
        <v>355</v>
      </c>
      <c r="H6644" s="5" t="s">
        <v>36108</v>
      </c>
      <c r="I6644" s="4" t="s">
        <v>36109</v>
      </c>
      <c r="J6644" s="5" t="n">
        <f aca="false">LEN(K6644)</f>
        <v>17</v>
      </c>
      <c r="K6644" s="10" t="s">
        <v>36110</v>
      </c>
      <c r="L6644" s="4" t="s">
        <v>21</v>
      </c>
      <c r="M6644" s="4" t="s">
        <v>31</v>
      </c>
    </row>
    <row r="6645" customFormat="false" ht="15.75" hidden="false" customHeight="true" outlineLevel="0" collapsed="false">
      <c r="A6645" s="4" t="n">
        <v>8930</v>
      </c>
      <c r="B6645" s="4" t="s">
        <v>36111</v>
      </c>
      <c r="C6645" s="4"/>
      <c r="D6645" s="4" t="s">
        <v>36112</v>
      </c>
      <c r="E6645" s="5" t="s">
        <v>36113</v>
      </c>
      <c r="F6645" s="4" t="s">
        <v>36114</v>
      </c>
      <c r="G6645" s="4" t="s">
        <v>355</v>
      </c>
      <c r="H6645" s="5" t="s">
        <v>36115</v>
      </c>
      <c r="I6645" s="7" t="s">
        <v>36116</v>
      </c>
      <c r="J6645" s="5" t="n">
        <f aca="false">LEN(K6645)</f>
        <v>17</v>
      </c>
      <c r="K6645" s="6" t="s">
        <v>36117</v>
      </c>
      <c r="L6645" s="4" t="s">
        <v>21</v>
      </c>
      <c r="M6645" s="4" t="s">
        <v>467</v>
      </c>
    </row>
    <row r="6646" customFormat="false" ht="15.75" hidden="false" customHeight="true" outlineLevel="0" collapsed="false">
      <c r="A6646" s="4" t="n">
        <v>8931</v>
      </c>
      <c r="B6646" s="4" t="s">
        <v>36118</v>
      </c>
      <c r="C6646" s="4"/>
      <c r="D6646" s="4" t="s">
        <v>36119</v>
      </c>
      <c r="E6646" s="5" t="s">
        <v>18397</v>
      </c>
      <c r="F6646" s="4" t="s">
        <v>8073</v>
      </c>
      <c r="G6646" s="4" t="s">
        <v>355</v>
      </c>
      <c r="H6646" s="5" t="s">
        <v>36120</v>
      </c>
      <c r="I6646" s="4" t="s">
        <v>36121</v>
      </c>
      <c r="J6646" s="5" t="n">
        <f aca="false">LEN(K6646)</f>
        <v>17</v>
      </c>
      <c r="K6646" s="10" t="s">
        <v>36122</v>
      </c>
      <c r="L6646" s="4" t="s">
        <v>66</v>
      </c>
      <c r="M6646" s="4" t="s">
        <v>31</v>
      </c>
    </row>
    <row r="6647" customFormat="false" ht="15.75" hidden="false" customHeight="true" outlineLevel="0" collapsed="false">
      <c r="A6647" s="4" t="n">
        <v>8932</v>
      </c>
      <c r="B6647" s="4" t="s">
        <v>36123</v>
      </c>
      <c r="C6647" s="4"/>
      <c r="D6647" s="4" t="s">
        <v>36124</v>
      </c>
      <c r="E6647" s="5" t="s">
        <v>18397</v>
      </c>
      <c r="F6647" s="4" t="s">
        <v>8073</v>
      </c>
      <c r="G6647" s="4" t="s">
        <v>355</v>
      </c>
      <c r="H6647" s="5" t="s">
        <v>36125</v>
      </c>
      <c r="I6647" s="4" t="s">
        <v>36126</v>
      </c>
      <c r="J6647" s="5" t="n">
        <f aca="false">LEN(K6647)</f>
        <v>17</v>
      </c>
      <c r="K6647" s="10" t="s">
        <v>36122</v>
      </c>
      <c r="L6647" s="4" t="s">
        <v>21</v>
      </c>
      <c r="M6647" s="4" t="s">
        <v>271</v>
      </c>
    </row>
    <row r="6648" customFormat="false" ht="15.75" hidden="false" customHeight="true" outlineLevel="0" collapsed="false">
      <c r="A6648" s="4" t="n">
        <v>8936</v>
      </c>
      <c r="B6648" s="4" t="s">
        <v>36127</v>
      </c>
      <c r="C6648" s="4"/>
      <c r="D6648" s="4" t="s">
        <v>36128</v>
      </c>
      <c r="E6648" s="5" t="s">
        <v>18397</v>
      </c>
      <c r="F6648" s="4" t="s">
        <v>8073</v>
      </c>
      <c r="G6648" s="4" t="s">
        <v>355</v>
      </c>
      <c r="H6648" s="5" t="s">
        <v>36129</v>
      </c>
      <c r="I6648" s="4" t="s">
        <v>36130</v>
      </c>
      <c r="J6648" s="5" t="n">
        <f aca="false">LEN(K6648)</f>
        <v>17</v>
      </c>
      <c r="K6648" s="6" t="s">
        <v>36122</v>
      </c>
      <c r="L6648" s="4" t="s">
        <v>78</v>
      </c>
      <c r="M6648" s="4" t="s">
        <v>1759</v>
      </c>
    </row>
    <row r="6649" customFormat="false" ht="15.75" hidden="false" customHeight="true" outlineLevel="0" collapsed="false">
      <c r="A6649" s="4" t="n">
        <v>8954</v>
      </c>
      <c r="B6649" s="4" t="s">
        <v>36131</v>
      </c>
      <c r="C6649" s="4"/>
      <c r="D6649" s="4" t="s">
        <v>20905</v>
      </c>
      <c r="E6649" s="5" t="s">
        <v>36132</v>
      </c>
      <c r="F6649" s="4" t="s">
        <v>355</v>
      </c>
      <c r="G6649" s="4" t="s">
        <v>355</v>
      </c>
      <c r="H6649" s="5" t="s">
        <v>36133</v>
      </c>
      <c r="I6649" s="7" t="s">
        <v>36134</v>
      </c>
      <c r="J6649" s="5" t="n">
        <f aca="false">LEN(K6649)</f>
        <v>17</v>
      </c>
      <c r="K6649" s="6" t="s">
        <v>36135</v>
      </c>
      <c r="L6649" s="4" t="s">
        <v>31</v>
      </c>
      <c r="M6649" s="4" t="s">
        <v>336</v>
      </c>
    </row>
    <row r="6650" customFormat="false" ht="15.75" hidden="false" customHeight="true" outlineLevel="0" collapsed="false">
      <c r="A6650" s="4" t="n">
        <v>8993</v>
      </c>
      <c r="B6650" s="4" t="s">
        <v>36136</v>
      </c>
      <c r="C6650" s="4"/>
      <c r="D6650" s="4" t="s">
        <v>36137</v>
      </c>
      <c r="E6650" s="5" t="s">
        <v>1168</v>
      </c>
      <c r="F6650" s="4" t="s">
        <v>1169</v>
      </c>
      <c r="G6650" s="4" t="s">
        <v>700</v>
      </c>
      <c r="H6650" s="5" t="s">
        <v>36138</v>
      </c>
      <c r="I6650" s="4" t="s">
        <v>36139</v>
      </c>
      <c r="J6650" s="5" t="n">
        <f aca="false">LEN(K6650)</f>
        <v>17</v>
      </c>
      <c r="K6650" s="6" t="s">
        <v>36140</v>
      </c>
      <c r="L6650" s="4" t="s">
        <v>31</v>
      </c>
      <c r="M6650" s="4" t="s">
        <v>4378</v>
      </c>
    </row>
    <row r="6651" customFormat="false" ht="15.75" hidden="false" customHeight="true" outlineLevel="0" collapsed="false">
      <c r="A6651" s="4" t="n">
        <v>8997</v>
      </c>
      <c r="B6651" s="4" t="s">
        <v>26207</v>
      </c>
      <c r="C6651" s="4"/>
      <c r="D6651" s="4" t="s">
        <v>26208</v>
      </c>
      <c r="E6651" s="5" t="s">
        <v>8528</v>
      </c>
      <c r="F6651" s="4" t="s">
        <v>8529</v>
      </c>
      <c r="G6651" s="4" t="s">
        <v>700</v>
      </c>
      <c r="H6651" s="5" t="s">
        <v>26209</v>
      </c>
      <c r="I6651" s="4" t="s">
        <v>36141</v>
      </c>
      <c r="J6651" s="5" t="n">
        <f aca="false">LEN(K6651)</f>
        <v>17</v>
      </c>
      <c r="K6651" s="6" t="s">
        <v>36142</v>
      </c>
      <c r="L6651" s="4" t="s">
        <v>31</v>
      </c>
      <c r="M6651" s="4" t="s">
        <v>31</v>
      </c>
    </row>
    <row r="6652" customFormat="false" ht="15.75" hidden="false" customHeight="true" outlineLevel="0" collapsed="false">
      <c r="A6652" s="4" t="n">
        <v>9002</v>
      </c>
      <c r="B6652" s="4" t="s">
        <v>36143</v>
      </c>
      <c r="C6652" s="4"/>
      <c r="D6652" s="4" t="s">
        <v>36144</v>
      </c>
      <c r="E6652" s="5" t="s">
        <v>36145</v>
      </c>
      <c r="F6652" s="4" t="s">
        <v>36146</v>
      </c>
      <c r="G6652" s="4" t="s">
        <v>700</v>
      </c>
      <c r="H6652" s="5" t="s">
        <v>36147</v>
      </c>
      <c r="I6652" s="4" t="s">
        <v>36148</v>
      </c>
      <c r="J6652" s="5" t="n">
        <f aca="false">LEN(K6652)</f>
        <v>17</v>
      </c>
      <c r="K6652" s="10" t="s">
        <v>36149</v>
      </c>
      <c r="L6652" s="4" t="s">
        <v>31</v>
      </c>
      <c r="M6652" s="4" t="s">
        <v>22</v>
      </c>
    </row>
    <row r="6653" customFormat="false" ht="15.75" hidden="false" customHeight="true" outlineLevel="0" collapsed="false">
      <c r="A6653" s="4" t="n">
        <v>9003</v>
      </c>
      <c r="B6653" s="4" t="s">
        <v>36136</v>
      </c>
      <c r="C6653" s="4"/>
      <c r="D6653" s="4" t="s">
        <v>36150</v>
      </c>
      <c r="E6653" s="5" t="s">
        <v>1168</v>
      </c>
      <c r="F6653" s="4" t="s">
        <v>1169</v>
      </c>
      <c r="G6653" s="4" t="s">
        <v>700</v>
      </c>
      <c r="H6653" s="5" t="s">
        <v>36151</v>
      </c>
      <c r="I6653" s="7" t="s">
        <v>36139</v>
      </c>
      <c r="J6653" s="5" t="n">
        <f aca="false">LEN(K6653)</f>
        <v>17</v>
      </c>
      <c r="K6653" s="6" t="s">
        <v>36140</v>
      </c>
      <c r="L6653" s="4" t="s">
        <v>31</v>
      </c>
      <c r="M6653" s="4" t="s">
        <v>2781</v>
      </c>
    </row>
    <row r="6654" customFormat="false" ht="15.75" hidden="false" customHeight="true" outlineLevel="0" collapsed="false">
      <c r="A6654" s="4" t="n">
        <v>9037</v>
      </c>
      <c r="B6654" s="4" t="s">
        <v>36152</v>
      </c>
      <c r="C6654" s="4"/>
      <c r="D6654" s="4" t="s">
        <v>36153</v>
      </c>
      <c r="E6654" s="5" t="s">
        <v>2057</v>
      </c>
      <c r="F6654" s="4" t="s">
        <v>1574</v>
      </c>
      <c r="G6654" s="4" t="s">
        <v>1574</v>
      </c>
      <c r="H6654" s="5" t="s">
        <v>36154</v>
      </c>
      <c r="I6654" s="4" t="s">
        <v>36155</v>
      </c>
      <c r="J6654" s="5" t="n">
        <f aca="false">LEN(K6654)</f>
        <v>17</v>
      </c>
      <c r="K6654" s="10" t="s">
        <v>36156</v>
      </c>
      <c r="L6654" s="4" t="s">
        <v>31</v>
      </c>
      <c r="M6654" s="4" t="s">
        <v>4855</v>
      </c>
    </row>
    <row r="6655" customFormat="false" ht="15.75" hidden="false" customHeight="true" outlineLevel="0" collapsed="false">
      <c r="A6655" s="4" t="n">
        <v>9056</v>
      </c>
      <c r="B6655" s="4" t="s">
        <v>36157</v>
      </c>
      <c r="C6655" s="4"/>
      <c r="D6655" s="4" t="s">
        <v>36158</v>
      </c>
      <c r="E6655" s="5" t="s">
        <v>18414</v>
      </c>
      <c r="F6655" s="4" t="s">
        <v>1574</v>
      </c>
      <c r="G6655" s="4" t="s">
        <v>1574</v>
      </c>
      <c r="H6655" s="5" t="s">
        <v>36159</v>
      </c>
      <c r="I6655" s="4" t="s">
        <v>36160</v>
      </c>
      <c r="J6655" s="5" t="n">
        <f aca="false">LEN(K6655)</f>
        <v>17</v>
      </c>
      <c r="K6655" s="10" t="s">
        <v>36161</v>
      </c>
      <c r="L6655" s="4" t="s">
        <v>21</v>
      </c>
      <c r="M6655" s="4" t="s">
        <v>2167</v>
      </c>
    </row>
    <row r="6656" customFormat="false" ht="15.75" hidden="false" customHeight="true" outlineLevel="0" collapsed="false">
      <c r="A6656" s="4" t="n">
        <v>9061</v>
      </c>
      <c r="B6656" s="4" t="s">
        <v>36162</v>
      </c>
      <c r="C6656" s="4"/>
      <c r="D6656" s="4" t="s">
        <v>36163</v>
      </c>
      <c r="E6656" s="5" t="s">
        <v>26230</v>
      </c>
      <c r="F6656" s="4" t="s">
        <v>1574</v>
      </c>
      <c r="G6656" s="4" t="s">
        <v>1574</v>
      </c>
      <c r="H6656" s="5" t="s">
        <v>36164</v>
      </c>
      <c r="I6656" s="4" t="s">
        <v>36165</v>
      </c>
      <c r="J6656" s="5" t="n">
        <f aca="false">LEN(K6656)</f>
        <v>17</v>
      </c>
      <c r="K6656" s="6" t="s">
        <v>36166</v>
      </c>
      <c r="L6656" s="4" t="s">
        <v>31</v>
      </c>
      <c r="M6656" s="4" t="s">
        <v>2082</v>
      </c>
    </row>
    <row r="6657" customFormat="false" ht="15.75" hidden="false" customHeight="true" outlineLevel="0" collapsed="false">
      <c r="A6657" s="4" t="n">
        <v>9067</v>
      </c>
      <c r="B6657" s="4" t="s">
        <v>36167</v>
      </c>
      <c r="C6657" s="4"/>
      <c r="D6657" s="4" t="s">
        <v>36168</v>
      </c>
      <c r="E6657" s="5" t="s">
        <v>36169</v>
      </c>
      <c r="F6657" s="4" t="s">
        <v>36170</v>
      </c>
      <c r="G6657" s="4" t="s">
        <v>1574</v>
      </c>
      <c r="H6657" s="5" t="s">
        <v>36171</v>
      </c>
      <c r="I6657" s="4" t="s">
        <v>36172</v>
      </c>
      <c r="J6657" s="5" t="n">
        <f aca="false">LEN(K6657)</f>
        <v>17</v>
      </c>
      <c r="K6657" s="6" t="s">
        <v>36173</v>
      </c>
      <c r="L6657" s="4" t="s">
        <v>78</v>
      </c>
      <c r="M6657" s="4" t="s">
        <v>1063</v>
      </c>
    </row>
    <row r="6658" customFormat="false" ht="15.75" hidden="false" customHeight="true" outlineLevel="0" collapsed="false">
      <c r="A6658" s="4" t="n">
        <v>9077</v>
      </c>
      <c r="B6658" s="4" t="s">
        <v>36174</v>
      </c>
      <c r="C6658" s="4"/>
      <c r="D6658" s="4" t="s">
        <v>36175</v>
      </c>
      <c r="E6658" s="5" t="s">
        <v>4364</v>
      </c>
      <c r="F6658" s="4" t="s">
        <v>4365</v>
      </c>
      <c r="G6658" s="4" t="s">
        <v>1574</v>
      </c>
      <c r="H6658" s="5" t="s">
        <v>36176</v>
      </c>
      <c r="I6658" s="4" t="s">
        <v>32078</v>
      </c>
      <c r="J6658" s="5" t="n">
        <f aca="false">LEN(K6658)</f>
        <v>17</v>
      </c>
      <c r="K6658" s="6" t="s">
        <v>32079</v>
      </c>
      <c r="L6658" s="4" t="s">
        <v>637</v>
      </c>
      <c r="M6658" s="4" t="s">
        <v>967</v>
      </c>
    </row>
    <row r="6659" customFormat="false" ht="15.75" hidden="false" customHeight="true" outlineLevel="0" collapsed="false">
      <c r="A6659" s="4" t="n">
        <v>9079</v>
      </c>
      <c r="B6659" s="4" t="s">
        <v>36177</v>
      </c>
      <c r="C6659" s="4"/>
      <c r="D6659" s="4" t="s">
        <v>36178</v>
      </c>
      <c r="E6659" s="5" t="s">
        <v>30774</v>
      </c>
      <c r="F6659" s="4" t="s">
        <v>30775</v>
      </c>
      <c r="G6659" s="4" t="s">
        <v>1574</v>
      </c>
      <c r="H6659" s="5" t="s">
        <v>36179</v>
      </c>
      <c r="I6659" s="4" t="s">
        <v>36180</v>
      </c>
      <c r="J6659" s="5" t="n">
        <f aca="false">LEN(K6659)</f>
        <v>17</v>
      </c>
      <c r="K6659" s="6" t="s">
        <v>36181</v>
      </c>
      <c r="L6659" s="4" t="s">
        <v>57</v>
      </c>
      <c r="M6659" s="4" t="s">
        <v>31</v>
      </c>
    </row>
    <row r="6660" customFormat="false" ht="15.75" hidden="false" customHeight="true" outlineLevel="0" collapsed="false">
      <c r="A6660" s="4" t="n">
        <v>9133</v>
      </c>
      <c r="B6660" s="4" t="s">
        <v>36182</v>
      </c>
      <c r="C6660" s="4" t="s">
        <v>36183</v>
      </c>
      <c r="D6660" s="4" t="s">
        <v>36184</v>
      </c>
      <c r="E6660" s="5" t="s">
        <v>4545</v>
      </c>
      <c r="F6660" s="4" t="s">
        <v>259</v>
      </c>
      <c r="G6660" s="4" t="s">
        <v>259</v>
      </c>
      <c r="H6660" s="5" t="s">
        <v>36185</v>
      </c>
      <c r="I6660" s="4" t="str">
        <f aca="false">IFERROR(__xludf.dummyfunction("""info@""&amp;LOWER(REGEXREPLACE(B6660,""[^A-Za-z0-9]"",""""))&amp;"".com"""),"info@hotelastarisl.com")</f>
        <v>info@hotelastarisl.com</v>
      </c>
      <c r="J6660" s="5" t="n">
        <f aca="false">LEN(K6660)</f>
        <v>17</v>
      </c>
      <c r="K6660" s="6" t="s">
        <v>36186</v>
      </c>
      <c r="L6660" s="4" t="s">
        <v>21</v>
      </c>
      <c r="M6660" s="4" t="s">
        <v>31</v>
      </c>
    </row>
    <row r="6661" customFormat="false" ht="15.75" hidden="false" customHeight="true" outlineLevel="0" collapsed="false">
      <c r="A6661" s="4" t="n">
        <v>9148</v>
      </c>
      <c r="B6661" s="4" t="s">
        <v>36187</v>
      </c>
      <c r="C6661" s="4" t="s">
        <v>36188</v>
      </c>
      <c r="D6661" s="4" t="s">
        <v>36189</v>
      </c>
      <c r="E6661" s="5" t="s">
        <v>3614</v>
      </c>
      <c r="F6661" s="4" t="s">
        <v>3615</v>
      </c>
      <c r="G6661" s="4" t="s">
        <v>259</v>
      </c>
      <c r="H6661" s="5" t="s">
        <v>36190</v>
      </c>
      <c r="I6661" s="4" t="s">
        <v>36191</v>
      </c>
      <c r="J6661" s="5" t="n">
        <f aca="false">LEN(K6661)</f>
        <v>17</v>
      </c>
      <c r="K6661" s="6" t="s">
        <v>36192</v>
      </c>
      <c r="L6661" s="4" t="s">
        <v>57</v>
      </c>
      <c r="M6661" s="4" t="s">
        <v>763</v>
      </c>
    </row>
    <row r="6662" customFormat="false" ht="15.75" hidden="false" customHeight="true" outlineLevel="0" collapsed="false">
      <c r="A6662" s="4" t="n">
        <v>9191</v>
      </c>
      <c r="B6662" s="4" t="s">
        <v>36193</v>
      </c>
      <c r="C6662" s="4"/>
      <c r="D6662" s="4" t="s">
        <v>36194</v>
      </c>
      <c r="E6662" s="5" t="s">
        <v>3614</v>
      </c>
      <c r="F6662" s="4" t="s">
        <v>3615</v>
      </c>
      <c r="G6662" s="4" t="s">
        <v>259</v>
      </c>
      <c r="H6662" s="5" t="s">
        <v>36195</v>
      </c>
      <c r="I6662" s="4" t="s">
        <v>36196</v>
      </c>
      <c r="J6662" s="5" t="n">
        <f aca="false">LEN(K6662)</f>
        <v>17</v>
      </c>
      <c r="K6662" s="6" t="s">
        <v>36197</v>
      </c>
      <c r="L6662" s="4" t="s">
        <v>21</v>
      </c>
      <c r="M6662" s="4" t="s">
        <v>4027</v>
      </c>
    </row>
    <row r="6663" customFormat="false" ht="15.75" hidden="false" customHeight="true" outlineLevel="0" collapsed="false">
      <c r="A6663" s="4" t="n">
        <v>9193</v>
      </c>
      <c r="B6663" s="4" t="s">
        <v>36198</v>
      </c>
      <c r="C6663" s="4" t="s">
        <v>36199</v>
      </c>
      <c r="D6663" s="4" t="s">
        <v>36200</v>
      </c>
      <c r="E6663" s="5" t="s">
        <v>3614</v>
      </c>
      <c r="F6663" s="4" t="s">
        <v>3615</v>
      </c>
      <c r="G6663" s="4" t="s">
        <v>259</v>
      </c>
      <c r="H6663" s="5" t="s">
        <v>36201</v>
      </c>
      <c r="I6663" s="4" t="s">
        <v>36202</v>
      </c>
      <c r="J6663" s="5" t="n">
        <f aca="false">LEN(K6663)</f>
        <v>17</v>
      </c>
      <c r="K6663" s="6" t="s">
        <v>36203</v>
      </c>
      <c r="L6663" s="4" t="s">
        <v>31</v>
      </c>
      <c r="M6663" s="4" t="s">
        <v>20727</v>
      </c>
    </row>
    <row r="6664" customFormat="false" ht="15.75" hidden="false" customHeight="true" outlineLevel="0" collapsed="false">
      <c r="A6664" s="4" t="n">
        <v>9200</v>
      </c>
      <c r="B6664" s="4" t="s">
        <v>36204</v>
      </c>
      <c r="C6664" s="4" t="s">
        <v>36205</v>
      </c>
      <c r="D6664" s="4" t="s">
        <v>36206</v>
      </c>
      <c r="E6664" s="5" t="s">
        <v>3614</v>
      </c>
      <c r="F6664" s="4" t="s">
        <v>3615</v>
      </c>
      <c r="G6664" s="4" t="s">
        <v>259</v>
      </c>
      <c r="H6664" s="5" t="s">
        <v>36207</v>
      </c>
      <c r="I6664" s="4" t="s">
        <v>36208</v>
      </c>
      <c r="J6664" s="5" t="n">
        <f aca="false">LEN(K6664)</f>
        <v>17</v>
      </c>
      <c r="K6664" s="6" t="s">
        <v>36209</v>
      </c>
      <c r="L6664" s="4" t="s">
        <v>31</v>
      </c>
      <c r="M6664" s="4" t="s">
        <v>4378</v>
      </c>
    </row>
    <row r="6665" customFormat="false" ht="15.75" hidden="false" customHeight="true" outlineLevel="0" collapsed="false">
      <c r="A6665" s="4" t="n">
        <v>9201</v>
      </c>
      <c r="B6665" s="4" t="s">
        <v>36210</v>
      </c>
      <c r="C6665" s="4"/>
      <c r="D6665" s="4" t="s">
        <v>36211</v>
      </c>
      <c r="E6665" s="5" t="s">
        <v>3614</v>
      </c>
      <c r="F6665" s="4" t="s">
        <v>3615</v>
      </c>
      <c r="G6665" s="4" t="s">
        <v>259</v>
      </c>
      <c r="H6665" s="5" t="s">
        <v>36212</v>
      </c>
      <c r="I6665" s="4" t="str">
        <f aca="false">IFERROR(__xludf.dummyfunction("""info@""&amp;LOWER(REGEXREPLACE(B6665,""[^A-Za-z0-9]"",""""))&amp;"".com"""),"info@hotelmonacosl.com")</f>
        <v>info@hotelmonacosl.com</v>
      </c>
      <c r="J6665" s="5" t="n">
        <f aca="false">LEN(K6665)</f>
        <v>17</v>
      </c>
      <c r="K6665" s="6" t="s">
        <v>36213</v>
      </c>
      <c r="L6665" s="4" t="s">
        <v>31</v>
      </c>
      <c r="M6665" s="4" t="s">
        <v>31</v>
      </c>
    </row>
    <row r="6666" customFormat="false" ht="15.75" hidden="false" customHeight="true" outlineLevel="0" collapsed="false">
      <c r="A6666" s="4" t="n">
        <v>9216</v>
      </c>
      <c r="B6666" s="4" t="s">
        <v>36214</v>
      </c>
      <c r="C6666" s="4" t="s">
        <v>36215</v>
      </c>
      <c r="D6666" s="4" t="s">
        <v>36216</v>
      </c>
      <c r="E6666" s="5" t="s">
        <v>257</v>
      </c>
      <c r="F6666" s="4" t="s">
        <v>258</v>
      </c>
      <c r="G6666" s="4" t="s">
        <v>259</v>
      </c>
      <c r="H6666" s="5" t="s">
        <v>36217</v>
      </c>
      <c r="I6666" s="4" t="str">
        <f aca="false">IFERROR(__xludf.dummyfunction("""info@""&amp;LOWER(REGEXREPLACE(B6666,""[^A-Za-z0-9]"",""""))&amp;"".com"""),"info@cesaraugustus.com")</f>
        <v>info@cesaraugustus.com</v>
      </c>
      <c r="J6666" s="5" t="n">
        <f aca="false">LEN(K6666)</f>
        <v>17</v>
      </c>
      <c r="K6666" s="6" t="s">
        <v>36218</v>
      </c>
      <c r="L6666" s="4" t="s">
        <v>1970</v>
      </c>
      <c r="M6666" s="4" t="s">
        <v>1265</v>
      </c>
    </row>
    <row r="6667" customFormat="false" ht="15.75" hidden="false" customHeight="true" outlineLevel="0" collapsed="false">
      <c r="A6667" s="4" t="n">
        <v>9222</v>
      </c>
      <c r="B6667" s="4" t="s">
        <v>36219</v>
      </c>
      <c r="C6667" s="4" t="s">
        <v>36220</v>
      </c>
      <c r="D6667" s="4" t="s">
        <v>36221</v>
      </c>
      <c r="E6667" s="5" t="s">
        <v>3614</v>
      </c>
      <c r="F6667" s="4" t="s">
        <v>3615</v>
      </c>
      <c r="G6667" s="4" t="s">
        <v>259</v>
      </c>
      <c r="H6667" s="5" t="s">
        <v>36222</v>
      </c>
      <c r="I6667" s="4" t="s">
        <v>36223</v>
      </c>
      <c r="J6667" s="5" t="n">
        <f aca="false">LEN(K6667)</f>
        <v>17</v>
      </c>
      <c r="K6667" s="6" t="s">
        <v>36224</v>
      </c>
      <c r="L6667" s="4" t="s">
        <v>57</v>
      </c>
      <c r="M6667" s="4" t="s">
        <v>13033</v>
      </c>
    </row>
    <row r="6668" customFormat="false" ht="15.75" hidden="false" customHeight="true" outlineLevel="0" collapsed="false">
      <c r="A6668" s="4" t="n">
        <v>9237</v>
      </c>
      <c r="B6668" s="4" t="s">
        <v>36225</v>
      </c>
      <c r="C6668" s="4" t="s">
        <v>36226</v>
      </c>
      <c r="D6668" s="4" t="s">
        <v>36227</v>
      </c>
      <c r="E6668" s="5" t="s">
        <v>36228</v>
      </c>
      <c r="F6668" s="4" t="s">
        <v>36229</v>
      </c>
      <c r="G6668" s="4" t="s">
        <v>259</v>
      </c>
      <c r="H6668" s="5" t="s">
        <v>36230</v>
      </c>
      <c r="I6668" s="4" t="str">
        <f aca="false">IFERROR(__xludf.dummyfunction("""info@""&amp;LOWER(REGEXREPLACE(B6668,""[^A-Za-z0-9]"",""""))&amp;"".com"""),"info@hisendapepito.com")</f>
        <v>info@hisendapepito.com</v>
      </c>
      <c r="J6668" s="5" t="n">
        <f aca="false">LEN(K6668)</f>
        <v>17</v>
      </c>
      <c r="K6668" s="10" t="s">
        <v>36231</v>
      </c>
      <c r="L6668" s="4" t="s">
        <v>21</v>
      </c>
      <c r="M6668" s="4" t="s">
        <v>2890</v>
      </c>
    </row>
    <row r="6669" customFormat="false" ht="15.75" hidden="false" customHeight="true" outlineLevel="0" collapsed="false">
      <c r="A6669" s="4" t="n">
        <v>9241</v>
      </c>
      <c r="B6669" s="4" t="s">
        <v>36232</v>
      </c>
      <c r="C6669" s="4" t="s">
        <v>36233</v>
      </c>
      <c r="D6669" s="4" t="s">
        <v>36234</v>
      </c>
      <c r="E6669" s="5" t="s">
        <v>36235</v>
      </c>
      <c r="F6669" s="4" t="s">
        <v>36236</v>
      </c>
      <c r="G6669" s="4" t="s">
        <v>259</v>
      </c>
      <c r="H6669" s="5" t="s">
        <v>36237</v>
      </c>
      <c r="I6669" s="4" t="s">
        <v>36238</v>
      </c>
      <c r="J6669" s="5" t="n">
        <f aca="false">LEN(K6669)</f>
        <v>17</v>
      </c>
      <c r="K6669" s="6" t="s">
        <v>36239</v>
      </c>
      <c r="L6669" s="4" t="s">
        <v>21</v>
      </c>
      <c r="M6669" s="4" t="s">
        <v>967</v>
      </c>
    </row>
    <row r="6670" customFormat="false" ht="15.75" hidden="false" customHeight="true" outlineLevel="0" collapsed="false">
      <c r="A6670" s="4" t="n">
        <v>9252</v>
      </c>
      <c r="B6670" s="4" t="s">
        <v>36240</v>
      </c>
      <c r="C6670" s="4" t="s">
        <v>36241</v>
      </c>
      <c r="D6670" s="4" t="s">
        <v>36242</v>
      </c>
      <c r="E6670" s="5" t="s">
        <v>21948</v>
      </c>
      <c r="F6670" s="4" t="s">
        <v>21949</v>
      </c>
      <c r="G6670" s="4" t="s">
        <v>259</v>
      </c>
      <c r="H6670" s="5" t="s">
        <v>36243</v>
      </c>
      <c r="I6670" s="4" t="s">
        <v>36244</v>
      </c>
      <c r="J6670" s="5" t="n">
        <f aca="false">LEN(K6670)</f>
        <v>17</v>
      </c>
      <c r="K6670" s="10" t="s">
        <v>36245</v>
      </c>
      <c r="L6670" s="4" t="s">
        <v>31</v>
      </c>
      <c r="M6670" s="4" t="s">
        <v>1016</v>
      </c>
    </row>
    <row r="6671" customFormat="false" ht="15.75" hidden="false" customHeight="true" outlineLevel="0" collapsed="false">
      <c r="A6671" s="4" t="n">
        <v>9265</v>
      </c>
      <c r="B6671" s="4" t="s">
        <v>35866</v>
      </c>
      <c r="C6671" s="4" t="s">
        <v>36246</v>
      </c>
      <c r="D6671" s="4" t="s">
        <v>36247</v>
      </c>
      <c r="E6671" s="5" t="s">
        <v>21955</v>
      </c>
      <c r="F6671" s="4" t="s">
        <v>21956</v>
      </c>
      <c r="G6671" s="4" t="s">
        <v>259</v>
      </c>
      <c r="H6671" s="5" t="s">
        <v>36248</v>
      </c>
      <c r="I6671" s="4" t="s">
        <v>36249</v>
      </c>
      <c r="J6671" s="5" t="n">
        <f aca="false">LEN(K6671)</f>
        <v>17</v>
      </c>
      <c r="K6671" s="10" t="s">
        <v>36250</v>
      </c>
      <c r="L6671" s="4" t="s">
        <v>21</v>
      </c>
      <c r="M6671" s="4" t="s">
        <v>225</v>
      </c>
    </row>
    <row r="6672" customFormat="false" ht="15.75" hidden="false" customHeight="true" outlineLevel="0" collapsed="false">
      <c r="A6672" s="4" t="n">
        <v>9295</v>
      </c>
      <c r="B6672" s="4" t="s">
        <v>29896</v>
      </c>
      <c r="C6672" s="4" t="s">
        <v>36251</v>
      </c>
      <c r="D6672" s="4" t="s">
        <v>36252</v>
      </c>
      <c r="E6672" s="5" t="s">
        <v>36253</v>
      </c>
      <c r="F6672" s="4" t="s">
        <v>21974</v>
      </c>
      <c r="G6672" s="4" t="s">
        <v>259</v>
      </c>
      <c r="H6672" s="5" t="s">
        <v>36254</v>
      </c>
      <c r="I6672" s="4" t="s">
        <v>36255</v>
      </c>
      <c r="J6672" s="5" t="n">
        <f aca="false">LEN(K6672)</f>
        <v>17</v>
      </c>
      <c r="K6672" s="6" t="s">
        <v>36256</v>
      </c>
      <c r="L6672" s="4" t="s">
        <v>21</v>
      </c>
      <c r="M6672" s="4" t="s">
        <v>1694</v>
      </c>
    </row>
    <row r="6673" customFormat="false" ht="15.75" hidden="false" customHeight="true" outlineLevel="0" collapsed="false">
      <c r="A6673" s="4" t="n">
        <v>9298</v>
      </c>
      <c r="B6673" s="4" t="s">
        <v>36257</v>
      </c>
      <c r="C6673" s="4" t="s">
        <v>36258</v>
      </c>
      <c r="D6673" s="4" t="s">
        <v>16700</v>
      </c>
      <c r="E6673" s="5" t="s">
        <v>26342</v>
      </c>
      <c r="F6673" s="4" t="s">
        <v>26343</v>
      </c>
      <c r="G6673" s="4" t="s">
        <v>259</v>
      </c>
      <c r="H6673" s="5" t="s">
        <v>36259</v>
      </c>
      <c r="I6673" s="4" t="s">
        <v>36260</v>
      </c>
      <c r="J6673" s="5" t="n">
        <f aca="false">LEN(K6673)</f>
        <v>17</v>
      </c>
      <c r="K6673" s="6" t="s">
        <v>36261</v>
      </c>
      <c r="L6673" s="4" t="s">
        <v>31</v>
      </c>
      <c r="M6673" s="4" t="s">
        <v>2082</v>
      </c>
    </row>
    <row r="6674" customFormat="false" ht="15.75" hidden="false" customHeight="true" outlineLevel="0" collapsed="false">
      <c r="A6674" s="4" t="n">
        <v>9301</v>
      </c>
      <c r="B6674" s="4" t="s">
        <v>36262</v>
      </c>
      <c r="C6674" s="4" t="s">
        <v>36263</v>
      </c>
      <c r="D6674" s="4" t="s">
        <v>36264</v>
      </c>
      <c r="E6674" s="5" t="s">
        <v>26342</v>
      </c>
      <c r="F6674" s="4" t="s">
        <v>26343</v>
      </c>
      <c r="G6674" s="4" t="s">
        <v>259</v>
      </c>
      <c r="H6674" s="5" t="s">
        <v>36265</v>
      </c>
      <c r="I6674" s="4" t="s">
        <v>36266</v>
      </c>
      <c r="J6674" s="5" t="n">
        <f aca="false">LEN(K6674)</f>
        <v>17</v>
      </c>
      <c r="K6674" s="6" t="s">
        <v>36267</v>
      </c>
      <c r="L6674" s="4" t="s">
        <v>21</v>
      </c>
      <c r="M6674" s="4" t="s">
        <v>1063</v>
      </c>
    </row>
    <row r="6675" customFormat="false" ht="15.75" hidden="false" customHeight="true" outlineLevel="0" collapsed="false">
      <c r="A6675" s="4" t="n">
        <v>9303</v>
      </c>
      <c r="B6675" s="4" t="s">
        <v>36268</v>
      </c>
      <c r="C6675" s="4" t="s">
        <v>36269</v>
      </c>
      <c r="D6675" s="4" t="s">
        <v>36270</v>
      </c>
      <c r="E6675" s="5" t="s">
        <v>26279</v>
      </c>
      <c r="F6675" s="4" t="s">
        <v>26280</v>
      </c>
      <c r="G6675" s="4" t="s">
        <v>259</v>
      </c>
      <c r="H6675" s="5" t="s">
        <v>36271</v>
      </c>
      <c r="I6675" s="4" t="str">
        <f aca="false">IFERROR(__xludf.dummyfunction("""info@""&amp;LOWER(REGEXREPLACE(B6675,""[^A-Za-z0-9]"",""""))&amp;"".com"""),"info@qualityreussl.com")</f>
        <v>info@qualityreussl.com</v>
      </c>
      <c r="J6675" s="5" t="n">
        <f aca="false">LEN(K6675)</f>
        <v>17</v>
      </c>
      <c r="K6675" s="6" t="s">
        <v>36272</v>
      </c>
      <c r="L6675" s="4" t="s">
        <v>637</v>
      </c>
      <c r="M6675" s="4" t="s">
        <v>118</v>
      </c>
    </row>
    <row r="6676" customFormat="false" ht="15.75" hidden="false" customHeight="true" outlineLevel="0" collapsed="false">
      <c r="A6676" s="4" t="n">
        <v>9317</v>
      </c>
      <c r="B6676" s="4" t="s">
        <v>36273</v>
      </c>
      <c r="C6676" s="4" t="s">
        <v>36274</v>
      </c>
      <c r="D6676" s="4" t="s">
        <v>36275</v>
      </c>
      <c r="E6676" s="5" t="s">
        <v>30829</v>
      </c>
      <c r="F6676" s="4" t="s">
        <v>30830</v>
      </c>
      <c r="G6676" s="4" t="s">
        <v>259</v>
      </c>
      <c r="H6676" s="5" t="s">
        <v>36276</v>
      </c>
      <c r="I6676" s="4" t="str">
        <f aca="false">IFERROR(__xludf.dummyfunction("""info@""&amp;LOWER(REGEXREPLACE(B6676,""[^A-Za-z0-9]"",""""))&amp;"".com"""),"info@hostalsportsl.com")</f>
        <v>info@hostalsportsl.com</v>
      </c>
      <c r="J6676" s="5" t="n">
        <f aca="false">LEN(K6676)</f>
        <v>17</v>
      </c>
      <c r="K6676" s="6" t="s">
        <v>36277</v>
      </c>
      <c r="L6676" s="4" t="s">
        <v>31</v>
      </c>
      <c r="M6676" s="4" t="s">
        <v>344</v>
      </c>
    </row>
    <row r="6677" customFormat="false" ht="15.75" hidden="false" customHeight="true" outlineLevel="0" collapsed="false">
      <c r="A6677" s="4" t="n">
        <v>9331</v>
      </c>
      <c r="B6677" s="4" t="s">
        <v>36278</v>
      </c>
      <c r="C6677" s="4"/>
      <c r="D6677" s="4" t="s">
        <v>36279</v>
      </c>
      <c r="E6677" s="5" t="s">
        <v>36280</v>
      </c>
      <c r="F6677" s="4" t="s">
        <v>36281</v>
      </c>
      <c r="G6677" s="4" t="s">
        <v>259</v>
      </c>
      <c r="H6677" s="5" t="s">
        <v>36282</v>
      </c>
      <c r="I6677" s="4" t="s">
        <v>36283</v>
      </c>
      <c r="J6677" s="5" t="n">
        <f aca="false">LEN(K6677)</f>
        <v>17</v>
      </c>
      <c r="K6677" s="6" t="s">
        <v>36284</v>
      </c>
      <c r="L6677" s="4" t="s">
        <v>57</v>
      </c>
      <c r="M6677" s="4" t="s">
        <v>133</v>
      </c>
    </row>
    <row r="6678" customFormat="false" ht="15.75" hidden="false" customHeight="true" outlineLevel="0" collapsed="false">
      <c r="A6678" s="4" t="n">
        <v>9332</v>
      </c>
      <c r="B6678" s="4" t="s">
        <v>36285</v>
      </c>
      <c r="C6678" s="4"/>
      <c r="D6678" s="4" t="s">
        <v>36286</v>
      </c>
      <c r="E6678" s="5" t="s">
        <v>36280</v>
      </c>
      <c r="F6678" s="4" t="s">
        <v>36281</v>
      </c>
      <c r="G6678" s="4" t="s">
        <v>259</v>
      </c>
      <c r="H6678" s="5" t="s">
        <v>36287</v>
      </c>
      <c r="I6678" s="4" t="s">
        <v>36288</v>
      </c>
      <c r="J6678" s="5" t="n">
        <f aca="false">LEN(K6678)</f>
        <v>17</v>
      </c>
      <c r="K6678" s="6" t="s">
        <v>36289</v>
      </c>
      <c r="L6678" s="4" t="s">
        <v>31</v>
      </c>
      <c r="M6678" s="4" t="s">
        <v>877</v>
      </c>
    </row>
    <row r="6679" customFormat="false" ht="15.75" hidden="false" customHeight="true" outlineLevel="0" collapsed="false">
      <c r="A6679" s="4" t="n">
        <v>9334</v>
      </c>
      <c r="B6679" s="4" t="s">
        <v>36290</v>
      </c>
      <c r="C6679" s="4" t="s">
        <v>36291</v>
      </c>
      <c r="D6679" s="4" t="s">
        <v>36292</v>
      </c>
      <c r="E6679" s="5" t="s">
        <v>36280</v>
      </c>
      <c r="F6679" s="4" t="s">
        <v>36281</v>
      </c>
      <c r="G6679" s="4" t="s">
        <v>259</v>
      </c>
      <c r="H6679" s="5" t="s">
        <v>36293</v>
      </c>
      <c r="I6679" s="4" t="s">
        <v>36294</v>
      </c>
      <c r="J6679" s="5" t="n">
        <f aca="false">LEN(K6679)</f>
        <v>17</v>
      </c>
      <c r="K6679" s="6" t="s">
        <v>36295</v>
      </c>
      <c r="L6679" s="4" t="s">
        <v>31</v>
      </c>
      <c r="M6679" s="4" t="s">
        <v>877</v>
      </c>
    </row>
    <row r="6680" customFormat="false" ht="15.75" hidden="false" customHeight="true" outlineLevel="0" collapsed="false">
      <c r="A6680" s="4" t="n">
        <v>9336</v>
      </c>
      <c r="B6680" s="4" t="s">
        <v>36296</v>
      </c>
      <c r="C6680" s="4" t="s">
        <v>36297</v>
      </c>
      <c r="D6680" s="4" t="s">
        <v>36298</v>
      </c>
      <c r="E6680" s="5" t="s">
        <v>30807</v>
      </c>
      <c r="F6680" s="4" t="s">
        <v>30808</v>
      </c>
      <c r="G6680" s="4" t="s">
        <v>259</v>
      </c>
      <c r="H6680" s="5" t="s">
        <v>36299</v>
      </c>
      <c r="I6680" s="4" t="s">
        <v>36300</v>
      </c>
      <c r="J6680" s="5" t="n">
        <f aca="false">LEN(K6680)</f>
        <v>17</v>
      </c>
      <c r="K6680" s="6" t="s">
        <v>36301</v>
      </c>
      <c r="L6680" s="4" t="s">
        <v>31</v>
      </c>
      <c r="M6680" s="4" t="s">
        <v>8621</v>
      </c>
    </row>
    <row r="6681" customFormat="false" ht="15.75" hidden="false" customHeight="true" outlineLevel="0" collapsed="false">
      <c r="A6681" s="4" t="n">
        <v>9345</v>
      </c>
      <c r="B6681" s="4" t="s">
        <v>18487</v>
      </c>
      <c r="C6681" s="4"/>
      <c r="D6681" s="4" t="s">
        <v>36302</v>
      </c>
      <c r="E6681" s="5" t="s">
        <v>10042</v>
      </c>
      <c r="F6681" s="4" t="s">
        <v>2214</v>
      </c>
      <c r="G6681" s="4" t="s">
        <v>2214</v>
      </c>
      <c r="H6681" s="5" t="s">
        <v>36303</v>
      </c>
      <c r="I6681" s="4" t="str">
        <f aca="false">IFERROR(__xludf.dummyfunction("""info@""&amp;LOWER(REGEXREPLACE(B6681,""[^A-Za-z0-9]"",""""))&amp;"".com"""),"info@hotelciverasl.com")</f>
        <v>info@hotelciverasl.com</v>
      </c>
      <c r="J6681" s="5" t="n">
        <f aca="false">LEN(K6681)</f>
        <v>17</v>
      </c>
      <c r="K6681" s="10" t="s">
        <v>36304</v>
      </c>
      <c r="L6681" s="4" t="s">
        <v>57</v>
      </c>
      <c r="M6681" s="4" t="s">
        <v>31</v>
      </c>
    </row>
    <row r="6682" customFormat="false" ht="15.75" hidden="false" customHeight="true" outlineLevel="0" collapsed="false">
      <c r="A6682" s="4" t="n">
        <v>9354</v>
      </c>
      <c r="B6682" s="4" t="s">
        <v>36305</v>
      </c>
      <c r="C6682" s="4"/>
      <c r="D6682" s="4" t="s">
        <v>36306</v>
      </c>
      <c r="E6682" s="5" t="s">
        <v>10042</v>
      </c>
      <c r="F6682" s="4" t="s">
        <v>2214</v>
      </c>
      <c r="G6682" s="4" t="s">
        <v>2214</v>
      </c>
      <c r="H6682" s="5" t="s">
        <v>36307</v>
      </c>
      <c r="I6682" s="4" t="s">
        <v>36308</v>
      </c>
      <c r="J6682" s="5" t="n">
        <f aca="false">LEN(K6682)</f>
        <v>17</v>
      </c>
      <c r="K6682" s="6" t="s">
        <v>36309</v>
      </c>
      <c r="L6682" s="4" t="s">
        <v>31</v>
      </c>
      <c r="M6682" s="4" t="s">
        <v>1793</v>
      </c>
    </row>
    <row r="6683" customFormat="false" ht="15.75" hidden="false" customHeight="true" outlineLevel="0" collapsed="false">
      <c r="A6683" s="4" t="n">
        <v>9356</v>
      </c>
      <c r="B6683" s="4" t="s">
        <v>36310</v>
      </c>
      <c r="C6683" s="4"/>
      <c r="D6683" s="4" t="s">
        <v>36311</v>
      </c>
      <c r="E6683" s="5" t="s">
        <v>19251</v>
      </c>
      <c r="F6683" s="4" t="s">
        <v>2214</v>
      </c>
      <c r="G6683" s="4" t="s">
        <v>2214</v>
      </c>
      <c r="H6683" s="5" t="s">
        <v>36312</v>
      </c>
      <c r="I6683" s="4" t="s">
        <v>36313</v>
      </c>
      <c r="J6683" s="5" t="n">
        <f aca="false">LEN(K6683)</f>
        <v>17</v>
      </c>
      <c r="K6683" s="6" t="s">
        <v>36314</v>
      </c>
      <c r="L6683" s="4" t="s">
        <v>31</v>
      </c>
      <c r="M6683" s="4" t="s">
        <v>31</v>
      </c>
    </row>
    <row r="6684" customFormat="false" ht="15.75" hidden="false" customHeight="true" outlineLevel="0" collapsed="false">
      <c r="A6684" s="4" t="n">
        <v>9385</v>
      </c>
      <c r="B6684" s="4" t="s">
        <v>36315</v>
      </c>
      <c r="C6684" s="4"/>
      <c r="D6684" s="4" t="s">
        <v>36316</v>
      </c>
      <c r="E6684" s="5" t="s">
        <v>36317</v>
      </c>
      <c r="F6684" s="4" t="s">
        <v>36318</v>
      </c>
      <c r="G6684" s="4" t="s">
        <v>2214</v>
      </c>
      <c r="H6684" s="5" t="s">
        <v>36319</v>
      </c>
      <c r="I6684" s="4" t="s">
        <v>36320</v>
      </c>
      <c r="J6684" s="5" t="n">
        <f aca="false">LEN(K6684)</f>
        <v>17</v>
      </c>
      <c r="K6684" s="6" t="s">
        <v>36321</v>
      </c>
      <c r="L6684" s="4" t="s">
        <v>21</v>
      </c>
      <c r="M6684" s="4" t="s">
        <v>133</v>
      </c>
    </row>
    <row r="6685" customFormat="false" ht="15.75" hidden="false" customHeight="true" outlineLevel="0" collapsed="false">
      <c r="A6685" s="4" t="n">
        <v>9392</v>
      </c>
      <c r="B6685" s="4" t="s">
        <v>36322</v>
      </c>
      <c r="C6685" s="4"/>
      <c r="D6685" s="4" t="s">
        <v>36323</v>
      </c>
      <c r="E6685" s="5" t="s">
        <v>36324</v>
      </c>
      <c r="F6685" s="4" t="s">
        <v>36325</v>
      </c>
      <c r="G6685" s="4" t="s">
        <v>18</v>
      </c>
      <c r="H6685" s="5" t="s">
        <v>36326</v>
      </c>
      <c r="I6685" s="4" t="s">
        <v>36327</v>
      </c>
      <c r="J6685" s="5" t="n">
        <f aca="false">LEN(K6685)</f>
        <v>17</v>
      </c>
      <c r="K6685" s="6" t="s">
        <v>36328</v>
      </c>
      <c r="L6685" s="4" t="s">
        <v>21</v>
      </c>
      <c r="M6685" s="4" t="s">
        <v>929</v>
      </c>
    </row>
    <row r="6686" customFormat="false" ht="15.75" hidden="false" customHeight="true" outlineLevel="0" collapsed="false">
      <c r="A6686" s="4" t="n">
        <v>9393</v>
      </c>
      <c r="B6686" s="4" t="s">
        <v>36329</v>
      </c>
      <c r="C6686" s="4"/>
      <c r="D6686" s="4" t="s">
        <v>36330</v>
      </c>
      <c r="E6686" s="5" t="s">
        <v>5582</v>
      </c>
      <c r="F6686" s="4" t="s">
        <v>5583</v>
      </c>
      <c r="G6686" s="4" t="s">
        <v>2214</v>
      </c>
      <c r="H6686" s="5" t="s">
        <v>36331</v>
      </c>
      <c r="I6686" s="4" t="s">
        <v>8121</v>
      </c>
      <c r="J6686" s="5" t="n">
        <f aca="false">LEN(K6686)</f>
        <v>17</v>
      </c>
      <c r="K6686" s="6" t="s">
        <v>33033</v>
      </c>
      <c r="L6686" s="4" t="s">
        <v>21</v>
      </c>
      <c r="M6686" s="4" t="s">
        <v>1759</v>
      </c>
    </row>
    <row r="6687" customFormat="false" ht="15.75" hidden="false" customHeight="true" outlineLevel="0" collapsed="false">
      <c r="A6687" s="4" t="n">
        <v>9399</v>
      </c>
      <c r="B6687" s="4" t="s">
        <v>36332</v>
      </c>
      <c r="C6687" s="4"/>
      <c r="D6687" s="4" t="s">
        <v>36333</v>
      </c>
      <c r="E6687" s="5" t="s">
        <v>12294</v>
      </c>
      <c r="F6687" s="4" t="s">
        <v>6630</v>
      </c>
      <c r="G6687" s="4" t="s">
        <v>2214</v>
      </c>
      <c r="H6687" s="5" t="s">
        <v>36334</v>
      </c>
      <c r="I6687" s="4" t="s">
        <v>36335</v>
      </c>
      <c r="J6687" s="5" t="n">
        <f aca="false">LEN(K6687)</f>
        <v>17</v>
      </c>
      <c r="K6687" s="10" t="s">
        <v>36336</v>
      </c>
      <c r="L6687" s="4" t="s">
        <v>57</v>
      </c>
      <c r="M6687" s="4" t="s">
        <v>32</v>
      </c>
    </row>
    <row r="6688" customFormat="false" ht="15.75" hidden="false" customHeight="true" outlineLevel="0" collapsed="false">
      <c r="A6688" s="4" t="n">
        <v>9400</v>
      </c>
      <c r="B6688" s="4" t="s">
        <v>36337</v>
      </c>
      <c r="C6688" s="4"/>
      <c r="D6688" s="4" t="s">
        <v>36338</v>
      </c>
      <c r="E6688" s="5" t="s">
        <v>36339</v>
      </c>
      <c r="F6688" s="4" t="s">
        <v>36340</v>
      </c>
      <c r="G6688" s="4" t="s">
        <v>2214</v>
      </c>
      <c r="H6688" s="5" t="s">
        <v>36341</v>
      </c>
      <c r="I6688" s="4" t="s">
        <v>36342</v>
      </c>
      <c r="J6688" s="5" t="n">
        <f aca="false">LEN(K6688)</f>
        <v>17</v>
      </c>
      <c r="K6688" s="6" t="s">
        <v>36343</v>
      </c>
      <c r="L6688" s="4" t="s">
        <v>31</v>
      </c>
      <c r="M6688" s="4" t="s">
        <v>2429</v>
      </c>
    </row>
    <row r="6689" customFormat="false" ht="15.75" hidden="false" customHeight="true" outlineLevel="0" collapsed="false">
      <c r="A6689" s="4" t="n">
        <v>9408</v>
      </c>
      <c r="B6689" s="4" t="s">
        <v>36344</v>
      </c>
      <c r="C6689" s="4"/>
      <c r="D6689" s="4" t="s">
        <v>31571</v>
      </c>
      <c r="E6689" s="5" t="s">
        <v>6623</v>
      </c>
      <c r="F6689" s="4" t="s">
        <v>6624</v>
      </c>
      <c r="G6689" s="4" t="s">
        <v>2214</v>
      </c>
      <c r="H6689" s="5" t="s">
        <v>36345</v>
      </c>
      <c r="I6689" s="7" t="s">
        <v>36346</v>
      </c>
      <c r="J6689" s="5" t="n">
        <f aca="false">LEN(K6689)</f>
        <v>17</v>
      </c>
      <c r="K6689" s="6" t="s">
        <v>36347</v>
      </c>
      <c r="L6689" s="4" t="s">
        <v>57</v>
      </c>
      <c r="M6689" s="4" t="s">
        <v>2890</v>
      </c>
    </row>
    <row r="6690" customFormat="false" ht="15.75" hidden="false" customHeight="true" outlineLevel="0" collapsed="false">
      <c r="A6690" s="4" t="n">
        <v>9410</v>
      </c>
      <c r="B6690" s="4" t="s">
        <v>6624</v>
      </c>
      <c r="C6690" s="4"/>
      <c r="D6690" s="4" t="s">
        <v>36348</v>
      </c>
      <c r="E6690" s="5" t="s">
        <v>6623</v>
      </c>
      <c r="F6690" s="4" t="s">
        <v>6624</v>
      </c>
      <c r="G6690" s="4" t="s">
        <v>2214</v>
      </c>
      <c r="H6690" s="5" t="s">
        <v>36349</v>
      </c>
      <c r="I6690" s="4" t="s">
        <v>36350</v>
      </c>
      <c r="J6690" s="5" t="n">
        <f aca="false">LEN(K6690)</f>
        <v>17</v>
      </c>
      <c r="K6690" s="6" t="s">
        <v>36351</v>
      </c>
      <c r="L6690" s="4" t="s">
        <v>31</v>
      </c>
      <c r="M6690" s="4" t="s">
        <v>31</v>
      </c>
    </row>
    <row r="6691" customFormat="false" ht="15.75" hidden="false" customHeight="true" outlineLevel="0" collapsed="false">
      <c r="A6691" s="4" t="n">
        <v>9411</v>
      </c>
      <c r="B6691" s="4" t="s">
        <v>2827</v>
      </c>
      <c r="C6691" s="4"/>
      <c r="D6691" s="4" t="s">
        <v>36352</v>
      </c>
      <c r="E6691" s="5" t="s">
        <v>36353</v>
      </c>
      <c r="F6691" s="4" t="s">
        <v>36354</v>
      </c>
      <c r="G6691" s="4" t="s">
        <v>2214</v>
      </c>
      <c r="H6691" s="5" t="s">
        <v>36355</v>
      </c>
      <c r="I6691" s="4" t="s">
        <v>36356</v>
      </c>
      <c r="J6691" s="5" t="n">
        <f aca="false">LEN(K6691)</f>
        <v>17</v>
      </c>
      <c r="K6691" s="6" t="s">
        <v>36357</v>
      </c>
      <c r="L6691" s="4" t="s">
        <v>78</v>
      </c>
      <c r="M6691" s="4" t="s">
        <v>577</v>
      </c>
    </row>
    <row r="6692" customFormat="false" ht="15.75" hidden="false" customHeight="true" outlineLevel="0" collapsed="false">
      <c r="A6692" s="4" t="n">
        <v>9443</v>
      </c>
      <c r="B6692" s="4" t="s">
        <v>36358</v>
      </c>
      <c r="C6692" s="4"/>
      <c r="D6692" s="4" t="s">
        <v>36359</v>
      </c>
      <c r="E6692" s="5" t="s">
        <v>36360</v>
      </c>
      <c r="F6692" s="4" t="s">
        <v>3027</v>
      </c>
      <c r="G6692" s="4" t="s">
        <v>2538</v>
      </c>
      <c r="H6692" s="5" t="s">
        <v>36361</v>
      </c>
      <c r="I6692" s="4" t="s">
        <v>36362</v>
      </c>
      <c r="J6692" s="5" t="n">
        <f aca="false">LEN(K6692)</f>
        <v>17</v>
      </c>
      <c r="K6692" s="6" t="s">
        <v>36363</v>
      </c>
      <c r="L6692" s="4" t="s">
        <v>57</v>
      </c>
      <c r="M6692" s="4" t="s">
        <v>381</v>
      </c>
    </row>
    <row r="6693" customFormat="false" ht="15.75" hidden="false" customHeight="true" outlineLevel="0" collapsed="false">
      <c r="A6693" s="4" t="n">
        <v>9473</v>
      </c>
      <c r="B6693" s="4" t="s">
        <v>36364</v>
      </c>
      <c r="C6693" s="4"/>
      <c r="D6693" s="4" t="s">
        <v>36365</v>
      </c>
      <c r="E6693" s="5" t="s">
        <v>10063</v>
      </c>
      <c r="F6693" s="4" t="s">
        <v>10064</v>
      </c>
      <c r="G6693" s="4" t="s">
        <v>2538</v>
      </c>
      <c r="H6693" s="5" t="s">
        <v>36366</v>
      </c>
      <c r="I6693" s="4" t="s">
        <v>36367</v>
      </c>
      <c r="J6693" s="5" t="n">
        <f aca="false">LEN(K6693)</f>
        <v>17</v>
      </c>
      <c r="K6693" s="6" t="s">
        <v>36368</v>
      </c>
      <c r="L6693" s="4" t="s">
        <v>21</v>
      </c>
      <c r="M6693" s="4" t="s">
        <v>336</v>
      </c>
    </row>
    <row r="6694" customFormat="false" ht="15.75" hidden="false" customHeight="true" outlineLevel="0" collapsed="false">
      <c r="A6694" s="4" t="n">
        <v>9493</v>
      </c>
      <c r="B6694" s="4" t="s">
        <v>36369</v>
      </c>
      <c r="C6694" s="4"/>
      <c r="D6694" s="4" t="s">
        <v>36370</v>
      </c>
      <c r="E6694" s="5" t="s">
        <v>36371</v>
      </c>
      <c r="F6694" s="4" t="s">
        <v>1081</v>
      </c>
      <c r="G6694" s="4" t="s">
        <v>1081</v>
      </c>
      <c r="H6694" s="5" t="s">
        <v>36372</v>
      </c>
      <c r="I6694" s="4" t="s">
        <v>36373</v>
      </c>
      <c r="J6694" s="5" t="n">
        <f aca="false">LEN(K6694)</f>
        <v>17</v>
      </c>
      <c r="K6694" s="6" t="s">
        <v>36374</v>
      </c>
      <c r="L6694" s="4" t="s">
        <v>57</v>
      </c>
      <c r="M6694" s="4" t="s">
        <v>695</v>
      </c>
    </row>
    <row r="6695" customFormat="false" ht="15.75" hidden="false" customHeight="true" outlineLevel="0" collapsed="false">
      <c r="A6695" s="4" t="n">
        <v>9501</v>
      </c>
      <c r="B6695" s="4" t="s">
        <v>36375</v>
      </c>
      <c r="C6695" s="4"/>
      <c r="D6695" s="4" t="s">
        <v>36376</v>
      </c>
      <c r="E6695" s="5" t="s">
        <v>36377</v>
      </c>
      <c r="F6695" s="4" t="s">
        <v>1081</v>
      </c>
      <c r="G6695" s="4" t="s">
        <v>1081</v>
      </c>
      <c r="H6695" s="5" t="s">
        <v>36378</v>
      </c>
      <c r="I6695" s="4" t="s">
        <v>36379</v>
      </c>
      <c r="J6695" s="5" t="n">
        <f aca="false">LEN(K6695)</f>
        <v>17</v>
      </c>
      <c r="K6695" s="6" t="s">
        <v>36380</v>
      </c>
      <c r="L6695" s="4" t="s">
        <v>31</v>
      </c>
      <c r="M6695" s="4" t="s">
        <v>2896</v>
      </c>
    </row>
    <row r="6696" customFormat="false" ht="15.75" hidden="false" customHeight="true" outlineLevel="0" collapsed="false">
      <c r="A6696" s="4" t="n">
        <v>9502</v>
      </c>
      <c r="B6696" s="4" t="s">
        <v>36381</v>
      </c>
      <c r="C6696" s="4"/>
      <c r="D6696" s="4" t="s">
        <v>36382</v>
      </c>
      <c r="E6696" s="5" t="s">
        <v>36383</v>
      </c>
      <c r="F6696" s="4" t="s">
        <v>36384</v>
      </c>
      <c r="G6696" s="4" t="s">
        <v>1081</v>
      </c>
      <c r="H6696" s="5" t="s">
        <v>36385</v>
      </c>
      <c r="I6696" s="4" t="s">
        <v>36386</v>
      </c>
      <c r="J6696" s="5" t="n">
        <f aca="false">LEN(K6696)</f>
        <v>17</v>
      </c>
      <c r="K6696" s="6" t="s">
        <v>36387</v>
      </c>
      <c r="L6696" s="4" t="s">
        <v>57</v>
      </c>
      <c r="M6696" s="4" t="s">
        <v>2097</v>
      </c>
    </row>
    <row r="6697" customFormat="false" ht="15.75" hidden="false" customHeight="true" outlineLevel="0" collapsed="false">
      <c r="A6697" s="4" t="n">
        <v>9512</v>
      </c>
      <c r="B6697" s="4" t="s">
        <v>9693</v>
      </c>
      <c r="C6697" s="4"/>
      <c r="D6697" s="4" t="s">
        <v>36388</v>
      </c>
      <c r="E6697" s="5" t="s">
        <v>15739</v>
      </c>
      <c r="F6697" s="4" t="s">
        <v>15740</v>
      </c>
      <c r="G6697" s="4" t="s">
        <v>1081</v>
      </c>
      <c r="H6697" s="5" t="s">
        <v>36389</v>
      </c>
      <c r="I6697" s="4" t="str">
        <f aca="false">IFERROR(__xludf.dummyfunction("""info@""&amp;LOWER(REGEXREPLACE(B6697,""[^A-Za-z0-9]"",""""))&amp;"".com"""),"info@hotelvictoria.com")</f>
        <v>info@hotelvictoria.com</v>
      </c>
      <c r="J6697" s="5" t="n">
        <f aca="false">LEN(K6697)</f>
        <v>17</v>
      </c>
      <c r="K6697" s="6" t="s">
        <v>36390</v>
      </c>
      <c r="L6697" s="4" t="s">
        <v>31</v>
      </c>
      <c r="M6697" s="4" t="s">
        <v>186</v>
      </c>
    </row>
    <row r="6698" customFormat="false" ht="15.75" hidden="false" customHeight="true" outlineLevel="0" collapsed="false">
      <c r="A6698" s="4" t="n">
        <v>9513</v>
      </c>
      <c r="B6698" s="4" t="s">
        <v>36391</v>
      </c>
      <c r="C6698" s="4"/>
      <c r="D6698" s="4" t="s">
        <v>36392</v>
      </c>
      <c r="E6698" s="5" t="s">
        <v>15739</v>
      </c>
      <c r="F6698" s="4" t="s">
        <v>15740</v>
      </c>
      <c r="G6698" s="4" t="s">
        <v>1081</v>
      </c>
      <c r="H6698" s="5" t="s">
        <v>36393</v>
      </c>
      <c r="I6698" s="4" t="s">
        <v>36394</v>
      </c>
      <c r="J6698" s="5" t="n">
        <f aca="false">LEN(K6698)</f>
        <v>17</v>
      </c>
      <c r="K6698" s="6" t="s">
        <v>36395</v>
      </c>
      <c r="L6698" s="4" t="s">
        <v>78</v>
      </c>
      <c r="M6698" s="4" t="s">
        <v>2097</v>
      </c>
    </row>
    <row r="6699" customFormat="false" ht="15.75" hidden="false" customHeight="true" outlineLevel="0" collapsed="false">
      <c r="A6699" s="4" t="n">
        <v>9514</v>
      </c>
      <c r="B6699" s="4" t="s">
        <v>36396</v>
      </c>
      <c r="C6699" s="4"/>
      <c r="D6699" s="4" t="s">
        <v>36397</v>
      </c>
      <c r="E6699" s="5" t="s">
        <v>12351</v>
      </c>
      <c r="F6699" s="4" t="s">
        <v>10090</v>
      </c>
      <c r="G6699" s="4" t="s">
        <v>1081</v>
      </c>
      <c r="H6699" s="5" t="s">
        <v>36398</v>
      </c>
      <c r="I6699" s="4" t="s">
        <v>36399</v>
      </c>
      <c r="J6699" s="5" t="n">
        <f aca="false">LEN(K6699)</f>
        <v>17</v>
      </c>
      <c r="K6699" s="6" t="s">
        <v>36400</v>
      </c>
      <c r="L6699" s="4" t="s">
        <v>78</v>
      </c>
      <c r="M6699" s="4" t="s">
        <v>929</v>
      </c>
    </row>
    <row r="6700" customFormat="false" ht="15.75" hidden="false" customHeight="true" outlineLevel="0" collapsed="false">
      <c r="A6700" s="4" t="n">
        <v>9519</v>
      </c>
      <c r="B6700" s="4" t="s">
        <v>36401</v>
      </c>
      <c r="C6700" s="4"/>
      <c r="D6700" s="4" t="s">
        <v>36402</v>
      </c>
      <c r="E6700" s="5" t="s">
        <v>15739</v>
      </c>
      <c r="F6700" s="4" t="s">
        <v>15740</v>
      </c>
      <c r="G6700" s="4" t="s">
        <v>1081</v>
      </c>
      <c r="H6700" s="5" t="s">
        <v>36403</v>
      </c>
      <c r="I6700" s="4" t="s">
        <v>36404</v>
      </c>
      <c r="J6700" s="5" t="n">
        <f aca="false">LEN(K6700)</f>
        <v>17</v>
      </c>
      <c r="K6700" s="6" t="s">
        <v>36405</v>
      </c>
      <c r="L6700" s="4" t="s">
        <v>78</v>
      </c>
      <c r="M6700" s="4" t="s">
        <v>31</v>
      </c>
    </row>
    <row r="6701" customFormat="false" ht="15.75" hidden="false" customHeight="true" outlineLevel="0" collapsed="false">
      <c r="A6701" s="4" t="n">
        <v>9543</v>
      </c>
      <c r="B6701" s="4" t="s">
        <v>36406</v>
      </c>
      <c r="C6701" s="4"/>
      <c r="D6701" s="4" t="s">
        <v>36407</v>
      </c>
      <c r="E6701" s="5" t="s">
        <v>36408</v>
      </c>
      <c r="F6701" s="4" t="s">
        <v>603</v>
      </c>
      <c r="G6701" s="4" t="s">
        <v>603</v>
      </c>
      <c r="H6701" s="5" t="s">
        <v>36409</v>
      </c>
      <c r="I6701" s="4" t="s">
        <v>36410</v>
      </c>
      <c r="J6701" s="5" t="n">
        <f aca="false">LEN(K6701)</f>
        <v>17</v>
      </c>
      <c r="K6701" s="6" t="s">
        <v>36411</v>
      </c>
      <c r="L6701" s="4" t="s">
        <v>31</v>
      </c>
      <c r="M6701" s="4" t="s">
        <v>3203</v>
      </c>
    </row>
    <row r="6702" customFormat="false" ht="15.75" hidden="false" customHeight="true" outlineLevel="0" collapsed="false">
      <c r="A6702" s="4" t="n">
        <v>9557</v>
      </c>
      <c r="B6702" s="4" t="s">
        <v>36412</v>
      </c>
      <c r="C6702" s="4"/>
      <c r="D6702" s="4" t="s">
        <v>36413</v>
      </c>
      <c r="E6702" s="5" t="s">
        <v>26447</v>
      </c>
      <c r="F6702" s="4" t="s">
        <v>603</v>
      </c>
      <c r="G6702" s="4" t="s">
        <v>603</v>
      </c>
      <c r="H6702" s="5" t="s">
        <v>36414</v>
      </c>
      <c r="I6702" s="4" t="s">
        <v>36415</v>
      </c>
      <c r="J6702" s="5" t="n">
        <f aca="false">LEN(K6702)</f>
        <v>17</v>
      </c>
      <c r="K6702" s="6" t="s">
        <v>36416</v>
      </c>
      <c r="L6702" s="4" t="s">
        <v>78</v>
      </c>
      <c r="M6702" s="4" t="s">
        <v>294</v>
      </c>
    </row>
    <row r="6703" customFormat="false" ht="15.75" hidden="false" customHeight="true" outlineLevel="0" collapsed="false">
      <c r="A6703" s="4" t="n">
        <v>9568</v>
      </c>
      <c r="B6703" s="4" t="s">
        <v>36417</v>
      </c>
      <c r="C6703" s="4"/>
      <c r="D6703" s="4" t="s">
        <v>36418</v>
      </c>
      <c r="E6703" s="5" t="s">
        <v>26458</v>
      </c>
      <c r="F6703" s="4" t="s">
        <v>12367</v>
      </c>
      <c r="G6703" s="4" t="s">
        <v>603</v>
      </c>
      <c r="H6703" s="5" t="s">
        <v>36419</v>
      </c>
      <c r="I6703" s="4" t="s">
        <v>36420</v>
      </c>
      <c r="J6703" s="5" t="n">
        <f aca="false">LEN(K6703)</f>
        <v>17</v>
      </c>
      <c r="K6703" s="10" t="s">
        <v>36421</v>
      </c>
      <c r="L6703" s="4" t="s">
        <v>31</v>
      </c>
      <c r="M6703" s="4" t="s">
        <v>1418</v>
      </c>
    </row>
    <row r="6704" customFormat="false" ht="15.75" hidden="false" customHeight="true" outlineLevel="0" collapsed="false">
      <c r="A6704" s="4" t="n">
        <v>9580</v>
      </c>
      <c r="B6704" s="4" t="s">
        <v>32718</v>
      </c>
      <c r="C6704" s="4"/>
      <c r="D6704" s="4" t="s">
        <v>36422</v>
      </c>
      <c r="E6704" s="5" t="s">
        <v>36423</v>
      </c>
      <c r="F6704" s="4" t="s">
        <v>22076</v>
      </c>
      <c r="G6704" s="4" t="s">
        <v>603</v>
      </c>
      <c r="H6704" s="5" t="s">
        <v>36424</v>
      </c>
      <c r="I6704" s="4" t="s">
        <v>36425</v>
      </c>
      <c r="J6704" s="5" t="n">
        <f aca="false">LEN(K6704)</f>
        <v>17</v>
      </c>
      <c r="K6704" s="6" t="s">
        <v>32724</v>
      </c>
      <c r="L6704" s="4" t="s">
        <v>57</v>
      </c>
      <c r="M6704" s="4" t="s">
        <v>326</v>
      </c>
    </row>
    <row r="6705" customFormat="false" ht="15.75" hidden="false" customHeight="true" outlineLevel="0" collapsed="false">
      <c r="A6705" s="4" t="n">
        <v>9587</v>
      </c>
      <c r="B6705" s="4" t="s">
        <v>36426</v>
      </c>
      <c r="C6705" s="4"/>
      <c r="D6705" s="4" t="s">
        <v>36427</v>
      </c>
      <c r="E6705" s="5" t="s">
        <v>1242</v>
      </c>
      <c r="F6705" s="4" t="s">
        <v>1243</v>
      </c>
      <c r="G6705" s="4" t="s">
        <v>603</v>
      </c>
      <c r="H6705" s="5" t="s">
        <v>36428</v>
      </c>
      <c r="I6705" s="4" t="s">
        <v>1245</v>
      </c>
      <c r="J6705" s="5" t="n">
        <f aca="false">LEN(K6705)</f>
        <v>17</v>
      </c>
      <c r="K6705" s="6" t="s">
        <v>36429</v>
      </c>
      <c r="L6705" s="4" t="s">
        <v>57</v>
      </c>
      <c r="M6705" s="4" t="s">
        <v>3203</v>
      </c>
    </row>
    <row r="6706" customFormat="false" ht="15.75" hidden="false" customHeight="true" outlineLevel="0" collapsed="false">
      <c r="A6706" s="4" t="n">
        <v>9594</v>
      </c>
      <c r="B6706" s="4" t="s">
        <v>36430</v>
      </c>
      <c r="C6706" s="4"/>
      <c r="D6706" s="4" t="s">
        <v>36431</v>
      </c>
      <c r="E6706" s="5" t="s">
        <v>36432</v>
      </c>
      <c r="F6706" s="4" t="s">
        <v>31047</v>
      </c>
      <c r="G6706" s="4" t="s">
        <v>603</v>
      </c>
      <c r="H6706" s="5" t="s">
        <v>36433</v>
      </c>
      <c r="I6706" s="4" t="s">
        <v>36434</v>
      </c>
      <c r="J6706" s="5" t="n">
        <f aca="false">LEN(K6706)</f>
        <v>17</v>
      </c>
      <c r="K6706" s="6" t="s">
        <v>36435</v>
      </c>
      <c r="L6706" s="4" t="s">
        <v>78</v>
      </c>
      <c r="M6706" s="4" t="s">
        <v>794</v>
      </c>
    </row>
    <row r="6707" customFormat="false" ht="15.75" hidden="false" customHeight="true" outlineLevel="0" collapsed="false">
      <c r="A6707" s="4" t="n">
        <v>9603</v>
      </c>
      <c r="B6707" s="4" t="s">
        <v>36436</v>
      </c>
      <c r="C6707" s="4"/>
      <c r="D6707" s="4" t="s">
        <v>36437</v>
      </c>
      <c r="E6707" s="5" t="s">
        <v>36438</v>
      </c>
      <c r="F6707" s="4" t="s">
        <v>12689</v>
      </c>
      <c r="G6707" s="4" t="s">
        <v>603</v>
      </c>
      <c r="H6707" s="5" t="s">
        <v>36439</v>
      </c>
      <c r="I6707" s="4" t="s">
        <v>36440</v>
      </c>
      <c r="J6707" s="5" t="n">
        <f aca="false">LEN(K6707)</f>
        <v>17</v>
      </c>
      <c r="K6707" s="6" t="s">
        <v>36441</v>
      </c>
      <c r="L6707" s="4" t="s">
        <v>31</v>
      </c>
      <c r="M6707" s="4" t="s">
        <v>2097</v>
      </c>
    </row>
    <row r="6708" customFormat="false" ht="15.75" hidden="false" customHeight="true" outlineLevel="0" collapsed="false">
      <c r="A6708" s="4" t="n">
        <v>9610</v>
      </c>
      <c r="B6708" s="4" t="s">
        <v>36442</v>
      </c>
      <c r="C6708" s="4"/>
      <c r="D6708" s="4" t="s">
        <v>36443</v>
      </c>
      <c r="E6708" s="5" t="s">
        <v>18568</v>
      </c>
      <c r="F6708" s="4" t="s">
        <v>3782</v>
      </c>
      <c r="G6708" s="4" t="s">
        <v>603</v>
      </c>
      <c r="H6708" s="5" t="s">
        <v>36444</v>
      </c>
      <c r="I6708" s="4" t="s">
        <v>36445</v>
      </c>
      <c r="J6708" s="5" t="n">
        <f aca="false">LEN(K6708)</f>
        <v>17</v>
      </c>
      <c r="K6708" s="6" t="s">
        <v>36446</v>
      </c>
      <c r="L6708" s="4" t="s">
        <v>78</v>
      </c>
      <c r="M6708" s="4" t="s">
        <v>3974</v>
      </c>
    </row>
    <row r="6709" customFormat="false" ht="15.75" hidden="false" customHeight="true" outlineLevel="0" collapsed="false">
      <c r="A6709" s="4" t="n">
        <v>9615</v>
      </c>
      <c r="B6709" s="4" t="s">
        <v>36447</v>
      </c>
      <c r="C6709" s="4"/>
      <c r="D6709" s="4" t="s">
        <v>36448</v>
      </c>
      <c r="E6709" s="5" t="s">
        <v>12382</v>
      </c>
      <c r="F6709" s="4" t="s">
        <v>3782</v>
      </c>
      <c r="G6709" s="4" t="s">
        <v>603</v>
      </c>
      <c r="H6709" s="5" t="s">
        <v>36449</v>
      </c>
      <c r="I6709" s="4" t="s">
        <v>36450</v>
      </c>
      <c r="J6709" s="5" t="n">
        <f aca="false">LEN(K6709)</f>
        <v>17</v>
      </c>
      <c r="K6709" s="10" t="s">
        <v>36451</v>
      </c>
      <c r="L6709" s="4" t="s">
        <v>66</v>
      </c>
      <c r="M6709" s="4" t="s">
        <v>577</v>
      </c>
    </row>
    <row r="6710" customFormat="false" ht="15.75" hidden="false" customHeight="true" outlineLevel="0" collapsed="false">
      <c r="A6710" s="4" t="n">
        <v>9622</v>
      </c>
      <c r="B6710" s="4" t="s">
        <v>36452</v>
      </c>
      <c r="C6710" s="4"/>
      <c r="D6710" s="4" t="s">
        <v>36453</v>
      </c>
      <c r="E6710" s="5" t="s">
        <v>5313</v>
      </c>
      <c r="F6710" s="4" t="s">
        <v>3782</v>
      </c>
      <c r="G6710" s="4" t="s">
        <v>603</v>
      </c>
      <c r="H6710" s="5" t="s">
        <v>36454</v>
      </c>
      <c r="I6710" s="4" t="s">
        <v>36455</v>
      </c>
      <c r="J6710" s="5" t="n">
        <f aca="false">LEN(K6710)</f>
        <v>17</v>
      </c>
      <c r="K6710" s="6" t="s">
        <v>36421</v>
      </c>
      <c r="L6710" s="4" t="s">
        <v>78</v>
      </c>
      <c r="M6710" s="4" t="s">
        <v>918</v>
      </c>
    </row>
    <row r="6711" customFormat="false" ht="15.75" hidden="false" customHeight="true" outlineLevel="0" collapsed="false">
      <c r="A6711" s="4" t="n">
        <v>9633</v>
      </c>
      <c r="B6711" s="4" t="s">
        <v>36456</v>
      </c>
      <c r="C6711" s="4"/>
      <c r="D6711" s="4" t="s">
        <v>36457</v>
      </c>
      <c r="E6711" s="5" t="s">
        <v>12382</v>
      </c>
      <c r="F6711" s="4" t="s">
        <v>3782</v>
      </c>
      <c r="G6711" s="4" t="s">
        <v>603</v>
      </c>
      <c r="H6711" s="5" t="s">
        <v>36458</v>
      </c>
      <c r="I6711" s="4" t="s">
        <v>36459</v>
      </c>
      <c r="J6711" s="5" t="n">
        <f aca="false">LEN(K6711)</f>
        <v>17</v>
      </c>
      <c r="K6711" s="6" t="s">
        <v>36460</v>
      </c>
      <c r="L6711" s="4" t="s">
        <v>21</v>
      </c>
      <c r="M6711" s="4" t="s">
        <v>6235</v>
      </c>
    </row>
    <row r="6712" customFormat="false" ht="15.75" hidden="false" customHeight="true" outlineLevel="0" collapsed="false">
      <c r="A6712" s="4" t="n">
        <v>9646</v>
      </c>
      <c r="B6712" s="4" t="s">
        <v>36461</v>
      </c>
      <c r="C6712" s="4"/>
      <c r="D6712" s="4" t="s">
        <v>36462</v>
      </c>
      <c r="E6712" s="5" t="s">
        <v>36463</v>
      </c>
      <c r="F6712" s="4" t="s">
        <v>3782</v>
      </c>
      <c r="G6712" s="4" t="s">
        <v>603</v>
      </c>
      <c r="H6712" s="5" t="s">
        <v>36464</v>
      </c>
      <c r="I6712" s="4" t="s">
        <v>36465</v>
      </c>
      <c r="J6712" s="5" t="n">
        <f aca="false">LEN(K6712)</f>
        <v>17</v>
      </c>
      <c r="K6712" s="6" t="s">
        <v>36466</v>
      </c>
      <c r="L6712" s="4" t="s">
        <v>57</v>
      </c>
      <c r="M6712" s="4" t="s">
        <v>877</v>
      </c>
    </row>
    <row r="6713" customFormat="false" ht="15.75" hidden="false" customHeight="true" outlineLevel="0" collapsed="false">
      <c r="A6713" s="4" t="n">
        <v>9651</v>
      </c>
      <c r="B6713" s="4" t="s">
        <v>36467</v>
      </c>
      <c r="C6713" s="4"/>
      <c r="D6713" s="4" t="s">
        <v>36468</v>
      </c>
      <c r="E6713" s="5" t="s">
        <v>5313</v>
      </c>
      <c r="F6713" s="4" t="s">
        <v>3782</v>
      </c>
      <c r="G6713" s="4" t="s">
        <v>603</v>
      </c>
      <c r="H6713" s="5" t="s">
        <v>36469</v>
      </c>
      <c r="I6713" s="4" t="s">
        <v>36470</v>
      </c>
      <c r="J6713" s="5" t="n">
        <f aca="false">LEN(K6713)</f>
        <v>17</v>
      </c>
      <c r="K6713" s="6" t="s">
        <v>36471</v>
      </c>
      <c r="L6713" s="4" t="s">
        <v>21</v>
      </c>
      <c r="M6713" s="4" t="s">
        <v>1759</v>
      </c>
    </row>
    <row r="6714" customFormat="false" ht="15.75" hidden="false" customHeight="true" outlineLevel="0" collapsed="false">
      <c r="A6714" s="4" t="n">
        <v>9675</v>
      </c>
      <c r="B6714" s="4" t="s">
        <v>20930</v>
      </c>
      <c r="C6714" s="4"/>
      <c r="D6714" s="4" t="s">
        <v>36472</v>
      </c>
      <c r="E6714" s="5" t="s">
        <v>36473</v>
      </c>
      <c r="F6714" s="4" t="s">
        <v>12388</v>
      </c>
      <c r="G6714" s="4" t="s">
        <v>603</v>
      </c>
      <c r="H6714" s="5" t="s">
        <v>36474</v>
      </c>
      <c r="I6714" s="4" t="s">
        <v>36475</v>
      </c>
      <c r="J6714" s="5" t="n">
        <f aca="false">LEN(K6714)</f>
        <v>17</v>
      </c>
      <c r="K6714" s="10" t="s">
        <v>36476</v>
      </c>
      <c r="L6714" s="4" t="s">
        <v>31</v>
      </c>
      <c r="M6714" s="4" t="s">
        <v>3461</v>
      </c>
    </row>
    <row r="6715" customFormat="false" ht="15.75" hidden="false" customHeight="true" outlineLevel="0" collapsed="false">
      <c r="A6715" s="4" t="n">
        <v>9681</v>
      </c>
      <c r="B6715" s="4" t="s">
        <v>36477</v>
      </c>
      <c r="C6715" s="4"/>
      <c r="D6715" s="4" t="s">
        <v>36478</v>
      </c>
      <c r="E6715" s="5" t="s">
        <v>36479</v>
      </c>
      <c r="F6715" s="4" t="s">
        <v>36480</v>
      </c>
      <c r="G6715" s="4" t="s">
        <v>603</v>
      </c>
      <c r="H6715" s="5" t="s">
        <v>36481</v>
      </c>
      <c r="I6715" s="4" t="s">
        <v>36482</v>
      </c>
      <c r="J6715" s="5" t="n">
        <f aca="false">LEN(K6715)</f>
        <v>17</v>
      </c>
      <c r="K6715" s="6" t="s">
        <v>36483</v>
      </c>
      <c r="L6715" s="4" t="s">
        <v>78</v>
      </c>
      <c r="M6715" s="4" t="s">
        <v>10060</v>
      </c>
    </row>
    <row r="6716" customFormat="false" ht="15.75" hidden="false" customHeight="true" outlineLevel="0" collapsed="false">
      <c r="A6716" s="4" t="n">
        <v>9683</v>
      </c>
      <c r="B6716" s="4" t="s">
        <v>36484</v>
      </c>
      <c r="C6716" s="4"/>
      <c r="D6716" s="4" t="s">
        <v>36485</v>
      </c>
      <c r="E6716" s="5" t="s">
        <v>36486</v>
      </c>
      <c r="F6716" s="4" t="s">
        <v>36480</v>
      </c>
      <c r="G6716" s="4" t="s">
        <v>603</v>
      </c>
      <c r="H6716" s="5" t="s">
        <v>36487</v>
      </c>
      <c r="I6716" s="4" t="s">
        <v>36488</v>
      </c>
      <c r="J6716" s="5" t="n">
        <f aca="false">LEN(K6716)</f>
        <v>17</v>
      </c>
      <c r="K6716" s="10" t="s">
        <v>36489</v>
      </c>
      <c r="L6716" s="4" t="s">
        <v>78</v>
      </c>
      <c r="M6716" s="4" t="s">
        <v>31</v>
      </c>
    </row>
    <row r="6717" customFormat="false" ht="15.75" hidden="false" customHeight="true" outlineLevel="0" collapsed="false">
      <c r="A6717" s="4" t="n">
        <v>9689</v>
      </c>
      <c r="B6717" s="4" t="s">
        <v>36490</v>
      </c>
      <c r="C6717" s="4"/>
      <c r="D6717" s="4" t="s">
        <v>36491</v>
      </c>
      <c r="E6717" s="5" t="s">
        <v>32054</v>
      </c>
      <c r="F6717" s="4" t="s">
        <v>32055</v>
      </c>
      <c r="G6717" s="4" t="s">
        <v>603</v>
      </c>
      <c r="H6717" s="5" t="s">
        <v>36492</v>
      </c>
      <c r="I6717" s="4" t="s">
        <v>36493</v>
      </c>
      <c r="J6717" s="5" t="n">
        <f aca="false">LEN(K6717)</f>
        <v>17</v>
      </c>
      <c r="K6717" s="6" t="s">
        <v>36494</v>
      </c>
      <c r="L6717" s="4" t="s">
        <v>57</v>
      </c>
      <c r="M6717" s="4" t="s">
        <v>22</v>
      </c>
    </row>
    <row r="6718" customFormat="false" ht="15.75" hidden="false" customHeight="true" outlineLevel="0" collapsed="false">
      <c r="A6718" s="4" t="n">
        <v>9707</v>
      </c>
      <c r="B6718" s="4" t="s">
        <v>6698</v>
      </c>
      <c r="C6718" s="4"/>
      <c r="D6718" s="4" t="s">
        <v>36495</v>
      </c>
      <c r="E6718" s="5" t="s">
        <v>36496</v>
      </c>
      <c r="F6718" s="4" t="s">
        <v>15527</v>
      </c>
      <c r="G6718" s="4" t="s">
        <v>603</v>
      </c>
      <c r="H6718" s="5" t="s">
        <v>36497</v>
      </c>
      <c r="I6718" s="4" t="s">
        <v>36498</v>
      </c>
      <c r="J6718" s="5" t="n">
        <f aca="false">LEN(K6718)</f>
        <v>17</v>
      </c>
      <c r="K6718" s="6" t="s">
        <v>36499</v>
      </c>
      <c r="L6718" s="4" t="s">
        <v>66</v>
      </c>
      <c r="M6718" s="4" t="s">
        <v>344</v>
      </c>
    </row>
    <row r="6719" customFormat="false" ht="15.75" hidden="false" customHeight="true" outlineLevel="0" collapsed="false">
      <c r="A6719" s="4" t="n">
        <v>9714</v>
      </c>
      <c r="B6719" s="4" t="s">
        <v>36500</v>
      </c>
      <c r="C6719" s="4"/>
      <c r="D6719" s="4" t="s">
        <v>36501</v>
      </c>
      <c r="E6719" s="5" t="s">
        <v>36502</v>
      </c>
      <c r="F6719" s="4" t="s">
        <v>36503</v>
      </c>
      <c r="G6719" s="4" t="s">
        <v>603</v>
      </c>
      <c r="H6719" s="5" t="s">
        <v>36504</v>
      </c>
      <c r="I6719" s="4" t="s">
        <v>36505</v>
      </c>
      <c r="J6719" s="5" t="n">
        <f aca="false">LEN(K6719)</f>
        <v>17</v>
      </c>
      <c r="K6719" s="6" t="s">
        <v>36506</v>
      </c>
      <c r="L6719" s="4" t="s">
        <v>21</v>
      </c>
      <c r="M6719" s="4" t="s">
        <v>1793</v>
      </c>
    </row>
    <row r="6720" customFormat="false" ht="15.75" hidden="false" customHeight="true" outlineLevel="0" collapsed="false">
      <c r="A6720" s="4" t="n">
        <v>9718</v>
      </c>
      <c r="B6720" s="4" t="s">
        <v>36507</v>
      </c>
      <c r="C6720" s="4"/>
      <c r="D6720" s="4" t="s">
        <v>36508</v>
      </c>
      <c r="E6720" s="5" t="s">
        <v>36509</v>
      </c>
      <c r="F6720" s="4" t="s">
        <v>36510</v>
      </c>
      <c r="G6720" s="4" t="s">
        <v>603</v>
      </c>
      <c r="H6720" s="5" t="s">
        <v>36511</v>
      </c>
      <c r="I6720" s="7" t="s">
        <v>36512</v>
      </c>
      <c r="J6720" s="5" t="n">
        <f aca="false">LEN(K6720)</f>
        <v>17</v>
      </c>
      <c r="K6720" s="6" t="s">
        <v>36513</v>
      </c>
      <c r="L6720" s="4" t="s">
        <v>78</v>
      </c>
      <c r="M6720" s="4" t="s">
        <v>2429</v>
      </c>
    </row>
    <row r="6721" customFormat="false" ht="15.75" hidden="false" customHeight="true" outlineLevel="0" collapsed="false">
      <c r="A6721" s="4" t="n">
        <v>9722</v>
      </c>
      <c r="B6721" s="4" t="s">
        <v>31665</v>
      </c>
      <c r="C6721" s="4"/>
      <c r="D6721" s="4" t="s">
        <v>36514</v>
      </c>
      <c r="E6721" s="5" t="s">
        <v>6752</v>
      </c>
      <c r="F6721" s="4" t="s">
        <v>6753</v>
      </c>
      <c r="G6721" s="4" t="s">
        <v>603</v>
      </c>
      <c r="H6721" s="5" t="s">
        <v>36515</v>
      </c>
      <c r="I6721" s="4" t="s">
        <v>31667</v>
      </c>
      <c r="J6721" s="5" t="n">
        <f aca="false">LEN(K6721)</f>
        <v>17</v>
      </c>
      <c r="K6721" s="6" t="s">
        <v>31668</v>
      </c>
      <c r="L6721" s="4" t="s">
        <v>78</v>
      </c>
      <c r="M6721" s="4" t="s">
        <v>317</v>
      </c>
    </row>
    <row r="6722" customFormat="false" ht="15.75" hidden="false" customHeight="true" outlineLevel="0" collapsed="false">
      <c r="A6722" s="4" t="n">
        <v>9727</v>
      </c>
      <c r="B6722" s="4" t="s">
        <v>36516</v>
      </c>
      <c r="C6722" s="4"/>
      <c r="D6722" s="4" t="s">
        <v>36517</v>
      </c>
      <c r="E6722" s="5" t="s">
        <v>36518</v>
      </c>
      <c r="F6722" s="4" t="s">
        <v>3782</v>
      </c>
      <c r="G6722" s="4" t="s">
        <v>603</v>
      </c>
      <c r="H6722" s="5" t="s">
        <v>36519</v>
      </c>
      <c r="I6722" s="4" t="s">
        <v>36520</v>
      </c>
      <c r="J6722" s="5" t="n">
        <f aca="false">LEN(K6722)</f>
        <v>17</v>
      </c>
      <c r="K6722" s="6" t="s">
        <v>36521</v>
      </c>
      <c r="L6722" s="4" t="s">
        <v>21</v>
      </c>
      <c r="M6722" s="4" t="s">
        <v>3294</v>
      </c>
    </row>
    <row r="6723" customFormat="false" ht="15.75" hidden="false" customHeight="true" outlineLevel="0" collapsed="false">
      <c r="A6723" s="4" t="n">
        <v>9729</v>
      </c>
      <c r="B6723" s="4" t="s">
        <v>36522</v>
      </c>
      <c r="C6723" s="4"/>
      <c r="D6723" s="4" t="s">
        <v>36523</v>
      </c>
      <c r="E6723" s="5" t="s">
        <v>36524</v>
      </c>
      <c r="F6723" s="4" t="s">
        <v>1009</v>
      </c>
      <c r="G6723" s="4" t="s">
        <v>603</v>
      </c>
      <c r="H6723" s="5" t="s">
        <v>36525</v>
      </c>
      <c r="I6723" s="4" t="s">
        <v>36526</v>
      </c>
      <c r="J6723" s="5" t="n">
        <f aca="false">LEN(K6723)</f>
        <v>17</v>
      </c>
      <c r="K6723" s="10" t="s">
        <v>36527</v>
      </c>
      <c r="L6723" s="4" t="s">
        <v>21</v>
      </c>
      <c r="M6723" s="4" t="s">
        <v>381</v>
      </c>
    </row>
    <row r="6724" customFormat="false" ht="15.75" hidden="false" customHeight="true" outlineLevel="0" collapsed="false">
      <c r="A6724" s="4" t="n">
        <v>9751</v>
      </c>
      <c r="B6724" s="4" t="s">
        <v>36528</v>
      </c>
      <c r="C6724" s="4"/>
      <c r="D6724" s="4" t="s">
        <v>36529</v>
      </c>
      <c r="E6724" s="5" t="s">
        <v>36463</v>
      </c>
      <c r="F6724" s="4" t="s">
        <v>3782</v>
      </c>
      <c r="G6724" s="4" t="s">
        <v>603</v>
      </c>
      <c r="H6724" s="5" t="s">
        <v>36530</v>
      </c>
      <c r="I6724" s="4" t="str">
        <f aca="false">IFERROR(__xludf.dummyfunction("""info@""&amp;LOWER(REGEXREPLACE(B6724,""[^A-Za-z0-9]"",""""))&amp;"".com"""),"info@hotelcastrosl.com")</f>
        <v>info@hotelcastrosl.com</v>
      </c>
      <c r="J6724" s="5" t="n">
        <f aca="false">LEN(K6724)</f>
        <v>17</v>
      </c>
      <c r="K6724" s="10" t="s">
        <v>36531</v>
      </c>
      <c r="L6724" s="4" t="s">
        <v>78</v>
      </c>
      <c r="M6724" s="4" t="s">
        <v>31</v>
      </c>
    </row>
    <row r="6725" customFormat="false" ht="15.75" hidden="false" customHeight="true" outlineLevel="0" collapsed="false">
      <c r="A6725" s="4" t="n">
        <v>9780</v>
      </c>
      <c r="B6725" s="4" t="s">
        <v>36532</v>
      </c>
      <c r="C6725" s="4"/>
      <c r="D6725" s="4" t="s">
        <v>36533</v>
      </c>
      <c r="E6725" s="5" t="s">
        <v>22130</v>
      </c>
      <c r="F6725" s="4" t="s">
        <v>242</v>
      </c>
      <c r="G6725" s="4" t="s">
        <v>242</v>
      </c>
      <c r="H6725" s="5" t="s">
        <v>36534</v>
      </c>
      <c r="I6725" s="4" t="s">
        <v>36535</v>
      </c>
      <c r="J6725" s="5" t="n">
        <f aca="false">LEN(K6725)</f>
        <v>17</v>
      </c>
      <c r="K6725" s="6" t="s">
        <v>36536</v>
      </c>
      <c r="L6725" s="4" t="s">
        <v>78</v>
      </c>
      <c r="M6725" s="4" t="s">
        <v>294</v>
      </c>
    </row>
    <row r="6726" customFormat="false" ht="15.75" hidden="false" customHeight="true" outlineLevel="0" collapsed="false">
      <c r="A6726" s="4" t="n">
        <v>9784</v>
      </c>
      <c r="B6726" s="4" t="s">
        <v>36537</v>
      </c>
      <c r="C6726" s="4"/>
      <c r="D6726" s="4" t="s">
        <v>36538</v>
      </c>
      <c r="E6726" s="5" t="s">
        <v>22130</v>
      </c>
      <c r="F6726" s="4" t="s">
        <v>242</v>
      </c>
      <c r="G6726" s="4" t="s">
        <v>242</v>
      </c>
      <c r="H6726" s="5" t="s">
        <v>36539</v>
      </c>
      <c r="I6726" s="4" t="s">
        <v>36540</v>
      </c>
      <c r="J6726" s="5" t="n">
        <f aca="false">LEN(K6726)</f>
        <v>17</v>
      </c>
      <c r="K6726" s="10" t="s">
        <v>36541</v>
      </c>
      <c r="L6726" s="4" t="s">
        <v>21</v>
      </c>
      <c r="M6726" s="4" t="s">
        <v>3523</v>
      </c>
    </row>
    <row r="6727" customFormat="false" ht="15.75" hidden="false" customHeight="true" outlineLevel="0" collapsed="false">
      <c r="A6727" s="4" t="n">
        <v>9805</v>
      </c>
      <c r="B6727" s="4" t="s">
        <v>36542</v>
      </c>
      <c r="C6727" s="4"/>
      <c r="D6727" s="4" t="s">
        <v>36543</v>
      </c>
      <c r="E6727" s="5" t="s">
        <v>36544</v>
      </c>
      <c r="F6727" s="4" t="s">
        <v>36545</v>
      </c>
      <c r="G6727" s="4" t="s">
        <v>242</v>
      </c>
      <c r="H6727" s="5" t="s">
        <v>36546</v>
      </c>
      <c r="I6727" s="4" t="s">
        <v>36547</v>
      </c>
      <c r="J6727" s="5" t="n">
        <f aca="false">LEN(K6727)</f>
        <v>17</v>
      </c>
      <c r="K6727" s="6" t="s">
        <v>36548</v>
      </c>
      <c r="L6727" s="4" t="s">
        <v>21</v>
      </c>
      <c r="M6727" s="4" t="s">
        <v>467</v>
      </c>
    </row>
    <row r="6728" customFormat="false" ht="15.75" hidden="false" customHeight="true" outlineLevel="0" collapsed="false">
      <c r="A6728" s="4" t="n">
        <v>9815</v>
      </c>
      <c r="B6728" s="4" t="s">
        <v>5372</v>
      </c>
      <c r="C6728" s="4"/>
      <c r="D6728" s="4" t="s">
        <v>36549</v>
      </c>
      <c r="E6728" s="5" t="s">
        <v>10552</v>
      </c>
      <c r="F6728" s="4" t="s">
        <v>10553</v>
      </c>
      <c r="G6728" s="4" t="s">
        <v>242</v>
      </c>
      <c r="H6728" s="5" t="s">
        <v>36550</v>
      </c>
      <c r="I6728" s="4" t="s">
        <v>36551</v>
      </c>
      <c r="J6728" s="5" t="n">
        <f aca="false">LEN(K6728)</f>
        <v>17</v>
      </c>
      <c r="K6728" s="10" t="s">
        <v>36552</v>
      </c>
      <c r="L6728" s="4" t="s">
        <v>637</v>
      </c>
      <c r="M6728" s="4" t="s">
        <v>3415</v>
      </c>
    </row>
    <row r="6729" customFormat="false" ht="15.75" hidden="false" customHeight="true" outlineLevel="0" collapsed="false">
      <c r="A6729" s="4" t="n">
        <v>9835</v>
      </c>
      <c r="B6729" s="4" t="s">
        <v>36553</v>
      </c>
      <c r="C6729" s="4"/>
      <c r="D6729" s="4" t="s">
        <v>36554</v>
      </c>
      <c r="E6729" s="5" t="s">
        <v>4509</v>
      </c>
      <c r="F6729" s="4" t="s">
        <v>4510</v>
      </c>
      <c r="G6729" s="4" t="s">
        <v>242</v>
      </c>
      <c r="H6729" s="5" t="s">
        <v>36555</v>
      </c>
      <c r="I6729" s="4" t="str">
        <f aca="false">IFERROR(__xludf.dummyfunction("""info@""&amp;LOWER(REGEXREPLACE(B6729,""[^A-Za-z0-9]"",""""))&amp;"".com"""),"info@villadesarria.com")</f>
        <v>info@villadesarria.com</v>
      </c>
      <c r="J6729" s="5" t="n">
        <f aca="false">LEN(K6729)</f>
        <v>17</v>
      </c>
      <c r="K6729" s="6" t="s">
        <v>36556</v>
      </c>
      <c r="L6729" s="4" t="s">
        <v>21</v>
      </c>
      <c r="M6729" s="4" t="s">
        <v>32</v>
      </c>
    </row>
    <row r="6730" customFormat="false" ht="15.75" hidden="false" customHeight="true" outlineLevel="0" collapsed="false">
      <c r="A6730" s="4" t="n">
        <v>9845</v>
      </c>
      <c r="B6730" s="4" t="s">
        <v>36557</v>
      </c>
      <c r="C6730" s="4"/>
      <c r="D6730" s="4" t="s">
        <v>36558</v>
      </c>
      <c r="E6730" s="5" t="s">
        <v>36559</v>
      </c>
      <c r="F6730" s="4" t="s">
        <v>2228</v>
      </c>
      <c r="G6730" s="4" t="s">
        <v>242</v>
      </c>
      <c r="H6730" s="5" t="s">
        <v>36560</v>
      </c>
      <c r="I6730" s="4" t="s">
        <v>36561</v>
      </c>
      <c r="J6730" s="5" t="n">
        <f aca="false">LEN(K6730)</f>
        <v>17</v>
      </c>
      <c r="K6730" s="6" t="s">
        <v>36562</v>
      </c>
      <c r="L6730" s="4" t="s">
        <v>57</v>
      </c>
      <c r="M6730" s="4" t="s">
        <v>1063</v>
      </c>
    </row>
    <row r="6731" customFormat="false" ht="15.75" hidden="false" customHeight="true" outlineLevel="0" collapsed="false">
      <c r="A6731" s="4" t="n">
        <v>9850</v>
      </c>
      <c r="B6731" s="4" t="s">
        <v>36563</v>
      </c>
      <c r="C6731" s="4"/>
      <c r="D6731" s="4" t="s">
        <v>36564</v>
      </c>
      <c r="E6731" s="5" t="s">
        <v>26556</v>
      </c>
      <c r="F6731" s="4" t="s">
        <v>2228</v>
      </c>
      <c r="G6731" s="4" t="s">
        <v>242</v>
      </c>
      <c r="H6731" s="5" t="s">
        <v>36565</v>
      </c>
      <c r="I6731" s="4" t="s">
        <v>36566</v>
      </c>
      <c r="J6731" s="5" t="n">
        <f aca="false">LEN(K6731)</f>
        <v>17</v>
      </c>
      <c r="K6731" s="10" t="s">
        <v>36567</v>
      </c>
      <c r="L6731" s="4" t="s">
        <v>31</v>
      </c>
      <c r="M6731" s="4" t="s">
        <v>294</v>
      </c>
    </row>
    <row r="6732" customFormat="false" ht="15.75" hidden="false" customHeight="true" outlineLevel="0" collapsed="false">
      <c r="A6732" s="4" t="n">
        <v>9857</v>
      </c>
      <c r="B6732" s="4" t="s">
        <v>36568</v>
      </c>
      <c r="C6732" s="4"/>
      <c r="D6732" s="4" t="s">
        <v>36569</v>
      </c>
      <c r="E6732" s="5" t="s">
        <v>36570</v>
      </c>
      <c r="F6732" s="4" t="s">
        <v>36571</v>
      </c>
      <c r="G6732" s="4" t="s">
        <v>242</v>
      </c>
      <c r="H6732" s="5" t="s">
        <v>36572</v>
      </c>
      <c r="I6732" s="4" t="s">
        <v>36573</v>
      </c>
      <c r="J6732" s="5" t="n">
        <f aca="false">LEN(K6732)</f>
        <v>17</v>
      </c>
      <c r="K6732" s="6" t="s">
        <v>36574</v>
      </c>
      <c r="L6732" s="4" t="s">
        <v>31</v>
      </c>
      <c r="M6732" s="4" t="s">
        <v>326</v>
      </c>
    </row>
    <row r="6733" customFormat="false" ht="15.75" hidden="false" customHeight="true" outlineLevel="0" collapsed="false">
      <c r="A6733" s="4" t="n">
        <v>9880</v>
      </c>
      <c r="B6733" s="4" t="s">
        <v>36575</v>
      </c>
      <c r="C6733" s="4"/>
      <c r="D6733" s="4" t="s">
        <v>36576</v>
      </c>
      <c r="E6733" s="5" t="s">
        <v>26573</v>
      </c>
      <c r="F6733" s="4" t="s">
        <v>611</v>
      </c>
      <c r="G6733" s="4" t="s">
        <v>611</v>
      </c>
      <c r="H6733" s="5" t="s">
        <v>36577</v>
      </c>
      <c r="I6733" s="4" t="s">
        <v>36578</v>
      </c>
      <c r="J6733" s="5" t="n">
        <f aca="false">LEN(K6733)</f>
        <v>17</v>
      </c>
      <c r="K6733" s="10" t="s">
        <v>32145</v>
      </c>
      <c r="L6733" s="4" t="s">
        <v>66</v>
      </c>
      <c r="M6733" s="4" t="s">
        <v>488</v>
      </c>
    </row>
    <row r="6734" customFormat="false" ht="15.75" hidden="false" customHeight="true" outlineLevel="0" collapsed="false">
      <c r="A6734" s="4" t="n">
        <v>9917</v>
      </c>
      <c r="B6734" s="4" t="s">
        <v>36579</v>
      </c>
      <c r="C6734" s="4"/>
      <c r="D6734" s="4" t="s">
        <v>36580</v>
      </c>
      <c r="E6734" s="5" t="s">
        <v>10152</v>
      </c>
      <c r="F6734" s="4" t="s">
        <v>10153</v>
      </c>
      <c r="G6734" s="4" t="s">
        <v>611</v>
      </c>
      <c r="H6734" s="5" t="s">
        <v>36581</v>
      </c>
      <c r="I6734" s="7" t="s">
        <v>36582</v>
      </c>
      <c r="J6734" s="5" t="n">
        <f aca="false">LEN(K6734)</f>
        <v>17</v>
      </c>
      <c r="K6734" s="6" t="s">
        <v>36583</v>
      </c>
      <c r="L6734" s="4" t="s">
        <v>31</v>
      </c>
      <c r="M6734" s="4" t="s">
        <v>1694</v>
      </c>
    </row>
    <row r="6735" customFormat="false" ht="15.75" hidden="false" customHeight="true" outlineLevel="0" collapsed="false">
      <c r="A6735" s="4" t="n">
        <v>9940</v>
      </c>
      <c r="B6735" s="4" t="s">
        <v>36584</v>
      </c>
      <c r="C6735" s="4"/>
      <c r="D6735" s="4" t="s">
        <v>36585</v>
      </c>
      <c r="E6735" s="5" t="s">
        <v>12446</v>
      </c>
      <c r="F6735" s="4" t="s">
        <v>12447</v>
      </c>
      <c r="G6735" s="4" t="s">
        <v>611</v>
      </c>
      <c r="H6735" s="5" t="s">
        <v>36586</v>
      </c>
      <c r="I6735" s="4" t="s">
        <v>36587</v>
      </c>
      <c r="J6735" s="5" t="n">
        <f aca="false">LEN(K6735)</f>
        <v>17</v>
      </c>
      <c r="K6735" s="6" t="s">
        <v>36588</v>
      </c>
      <c r="L6735" s="4" t="s">
        <v>31</v>
      </c>
      <c r="M6735" s="4" t="s">
        <v>294</v>
      </c>
    </row>
    <row r="6736" customFormat="false" ht="15.75" hidden="false" customHeight="true" outlineLevel="0" collapsed="false">
      <c r="A6736" s="4" t="n">
        <v>9942</v>
      </c>
      <c r="B6736" s="4" t="s">
        <v>5102</v>
      </c>
      <c r="C6736" s="4"/>
      <c r="D6736" s="4" t="s">
        <v>36589</v>
      </c>
      <c r="E6736" s="5" t="s">
        <v>36590</v>
      </c>
      <c r="F6736" s="4" t="s">
        <v>36591</v>
      </c>
      <c r="G6736" s="4" t="s">
        <v>611</v>
      </c>
      <c r="H6736" s="5" t="s">
        <v>36592</v>
      </c>
      <c r="I6736" s="4" t="s">
        <v>36593</v>
      </c>
      <c r="J6736" s="5" t="n">
        <f aca="false">LEN(K6736)</f>
        <v>17</v>
      </c>
      <c r="K6736" s="10" t="s">
        <v>36594</v>
      </c>
      <c r="L6736" s="4" t="s">
        <v>78</v>
      </c>
      <c r="M6736" s="4" t="s">
        <v>819</v>
      </c>
    </row>
    <row r="6737" customFormat="false" ht="15.75" hidden="false" customHeight="true" outlineLevel="0" collapsed="false">
      <c r="A6737" s="4" t="n">
        <v>9943</v>
      </c>
      <c r="B6737" s="4" t="s">
        <v>36595</v>
      </c>
      <c r="C6737" s="4"/>
      <c r="D6737" s="4" t="s">
        <v>36596</v>
      </c>
      <c r="E6737" s="5" t="s">
        <v>36597</v>
      </c>
      <c r="F6737" s="4" t="s">
        <v>36598</v>
      </c>
      <c r="G6737" s="4" t="s">
        <v>611</v>
      </c>
      <c r="H6737" s="5" t="s">
        <v>36599</v>
      </c>
      <c r="I6737" s="4" t="s">
        <v>36600</v>
      </c>
      <c r="J6737" s="5" t="n">
        <f aca="false">LEN(K6737)</f>
        <v>17</v>
      </c>
      <c r="K6737" s="10" t="s">
        <v>36601</v>
      </c>
      <c r="L6737" s="4" t="s">
        <v>57</v>
      </c>
      <c r="M6737" s="4" t="s">
        <v>1216</v>
      </c>
    </row>
    <row r="6738" customFormat="false" ht="15.75" hidden="false" customHeight="true" outlineLevel="0" collapsed="false">
      <c r="A6738" s="4" t="n">
        <v>9950</v>
      </c>
      <c r="B6738" s="4" t="s">
        <v>36602</v>
      </c>
      <c r="C6738" s="4"/>
      <c r="D6738" s="4" t="s">
        <v>36603</v>
      </c>
      <c r="E6738" s="5" t="s">
        <v>15266</v>
      </c>
      <c r="F6738" s="4" t="s">
        <v>15267</v>
      </c>
      <c r="G6738" s="4" t="s">
        <v>611</v>
      </c>
      <c r="H6738" s="5" t="s">
        <v>36604</v>
      </c>
      <c r="I6738" s="4" t="s">
        <v>36605</v>
      </c>
      <c r="J6738" s="5" t="n">
        <f aca="false">LEN(K6738)</f>
        <v>17</v>
      </c>
      <c r="K6738" s="6" t="s">
        <v>36606</v>
      </c>
      <c r="L6738" s="4" t="s">
        <v>21</v>
      </c>
      <c r="M6738" s="4" t="s">
        <v>1085</v>
      </c>
    </row>
    <row r="6739" customFormat="false" ht="15.75" hidden="false" customHeight="true" outlineLevel="0" collapsed="false">
      <c r="A6739" s="4" t="n">
        <v>9959</v>
      </c>
      <c r="B6739" s="4" t="s">
        <v>36607</v>
      </c>
      <c r="C6739" s="4"/>
      <c r="D6739" s="4" t="s">
        <v>13376</v>
      </c>
      <c r="E6739" s="5" t="s">
        <v>6662</v>
      </c>
      <c r="F6739" s="4" t="s">
        <v>6663</v>
      </c>
      <c r="G6739" s="4" t="s">
        <v>611</v>
      </c>
      <c r="H6739" s="5" t="s">
        <v>36608</v>
      </c>
      <c r="I6739" s="4" t="s">
        <v>36609</v>
      </c>
      <c r="J6739" s="5" t="n">
        <f aca="false">LEN(K6739)</f>
        <v>17</v>
      </c>
      <c r="K6739" s="6" t="s">
        <v>36610</v>
      </c>
      <c r="L6739" s="4" t="s">
        <v>78</v>
      </c>
      <c r="M6739" s="4" t="s">
        <v>3895</v>
      </c>
    </row>
    <row r="6740" customFormat="false" ht="15.75" hidden="false" customHeight="true" outlineLevel="0" collapsed="false">
      <c r="A6740" s="4" t="n">
        <v>9963</v>
      </c>
      <c r="B6740" s="4" t="s">
        <v>36611</v>
      </c>
      <c r="C6740" s="4"/>
      <c r="D6740" s="4" t="s">
        <v>36612</v>
      </c>
      <c r="E6740" s="5" t="s">
        <v>1440</v>
      </c>
      <c r="F6740" s="4" t="s">
        <v>619</v>
      </c>
      <c r="G6740" s="4" t="s">
        <v>620</v>
      </c>
      <c r="H6740" s="5" t="s">
        <v>36613</v>
      </c>
      <c r="I6740" s="4" t="s">
        <v>36614</v>
      </c>
      <c r="J6740" s="5" t="n">
        <f aca="false">LEN(K6740)</f>
        <v>17</v>
      </c>
      <c r="K6740" s="6" t="s">
        <v>36615</v>
      </c>
      <c r="L6740" s="4" t="s">
        <v>31</v>
      </c>
      <c r="M6740" s="4" t="s">
        <v>31</v>
      </c>
    </row>
    <row r="6741" customFormat="false" ht="15.75" hidden="false" customHeight="true" outlineLevel="0" collapsed="false">
      <c r="A6741" s="4" t="n">
        <v>9982</v>
      </c>
      <c r="B6741" s="4" t="s">
        <v>36616</v>
      </c>
      <c r="C6741" s="4"/>
      <c r="D6741" s="4" t="s">
        <v>36617</v>
      </c>
      <c r="E6741" s="5" t="s">
        <v>31317</v>
      </c>
      <c r="F6741" s="4" t="s">
        <v>26694</v>
      </c>
      <c r="G6741" s="4" t="s">
        <v>620</v>
      </c>
      <c r="H6741" s="5" t="s">
        <v>36618</v>
      </c>
      <c r="I6741" s="4" t="s">
        <v>36619</v>
      </c>
      <c r="J6741" s="5" t="n">
        <f aca="false">LEN(K6741)</f>
        <v>17</v>
      </c>
      <c r="K6741" s="6" t="s">
        <v>36620</v>
      </c>
      <c r="L6741" s="4" t="s">
        <v>57</v>
      </c>
      <c r="M6741" s="4" t="s">
        <v>1016</v>
      </c>
    </row>
    <row r="6742" customFormat="false" ht="15.75" hidden="false" customHeight="true" outlineLevel="0" collapsed="false">
      <c r="A6742" s="4" t="n">
        <v>11273</v>
      </c>
      <c r="B6742" s="4" t="s">
        <v>36621</v>
      </c>
      <c r="C6742" s="4"/>
      <c r="D6742" s="4" t="s">
        <v>36622</v>
      </c>
      <c r="E6742" s="5" t="s">
        <v>22392</v>
      </c>
      <c r="F6742" s="4" t="s">
        <v>2243</v>
      </c>
      <c r="G6742" s="4" t="s">
        <v>620</v>
      </c>
      <c r="H6742" s="5" t="s">
        <v>36623</v>
      </c>
      <c r="I6742" s="4" t="s">
        <v>36624</v>
      </c>
      <c r="J6742" s="5" t="n">
        <f aca="false">LEN(K6742)</f>
        <v>17</v>
      </c>
      <c r="K6742" s="6" t="s">
        <v>36625</v>
      </c>
      <c r="L6742" s="4" t="s">
        <v>637</v>
      </c>
      <c r="M6742" s="4" t="s">
        <v>31</v>
      </c>
    </row>
    <row r="6743" customFormat="false" ht="15.75" hidden="false" customHeight="true" outlineLevel="0" collapsed="false">
      <c r="A6743" s="4" t="n">
        <v>11266</v>
      </c>
      <c r="B6743" s="4" t="s">
        <v>36626</v>
      </c>
      <c r="C6743" s="4"/>
      <c r="D6743" s="4" t="s">
        <v>36627</v>
      </c>
      <c r="E6743" s="5" t="s">
        <v>15371</v>
      </c>
      <c r="F6743" s="4" t="s">
        <v>10468</v>
      </c>
      <c r="G6743" s="4" t="s">
        <v>620</v>
      </c>
      <c r="H6743" s="5" t="s">
        <v>36628</v>
      </c>
      <c r="I6743" s="4" t="s">
        <v>36629</v>
      </c>
      <c r="J6743" s="5" t="n">
        <f aca="false">LEN(K6743)</f>
        <v>17</v>
      </c>
      <c r="K6743" s="6" t="s">
        <v>36630</v>
      </c>
      <c r="L6743" s="4" t="s">
        <v>21</v>
      </c>
      <c r="M6743" s="4" t="s">
        <v>186</v>
      </c>
    </row>
    <row r="6744" customFormat="false" ht="15.75" hidden="false" customHeight="true" outlineLevel="0" collapsed="false">
      <c r="A6744" s="4" t="n">
        <v>9989</v>
      </c>
      <c r="B6744" s="4" t="s">
        <v>36631</v>
      </c>
      <c r="C6744" s="4"/>
      <c r="D6744" s="4" t="s">
        <v>36632</v>
      </c>
      <c r="E6744" s="5" t="s">
        <v>36633</v>
      </c>
      <c r="F6744" s="4" t="s">
        <v>1261</v>
      </c>
      <c r="G6744" s="4" t="s">
        <v>620</v>
      </c>
      <c r="H6744" s="5" t="s">
        <v>36634</v>
      </c>
      <c r="I6744" s="4" t="s">
        <v>36635</v>
      </c>
      <c r="J6744" s="5" t="n">
        <f aca="false">LEN(K6744)</f>
        <v>17</v>
      </c>
      <c r="K6744" s="6" t="s">
        <v>36636</v>
      </c>
      <c r="L6744" s="4" t="s">
        <v>31</v>
      </c>
      <c r="M6744" s="4" t="s">
        <v>924</v>
      </c>
    </row>
    <row r="6745" customFormat="false" ht="15.75" hidden="false" customHeight="true" outlineLevel="0" collapsed="false">
      <c r="A6745" s="4" t="n">
        <v>9998</v>
      </c>
      <c r="B6745" s="4" t="s">
        <v>36637</v>
      </c>
      <c r="C6745" s="4"/>
      <c r="D6745" s="4" t="s">
        <v>36638</v>
      </c>
      <c r="E6745" s="5" t="s">
        <v>6706</v>
      </c>
      <c r="F6745" s="4" t="s">
        <v>3664</v>
      </c>
      <c r="G6745" s="4" t="s">
        <v>620</v>
      </c>
      <c r="H6745" s="5" t="s">
        <v>36639</v>
      </c>
      <c r="I6745" s="4" t="s">
        <v>36640</v>
      </c>
      <c r="J6745" s="5" t="n">
        <f aca="false">LEN(K6745)</f>
        <v>17</v>
      </c>
      <c r="K6745" s="6" t="s">
        <v>36641</v>
      </c>
      <c r="L6745" s="4" t="s">
        <v>1970</v>
      </c>
      <c r="M6745" s="4" t="s">
        <v>2082</v>
      </c>
    </row>
    <row r="6746" customFormat="false" ht="15.75" hidden="false" customHeight="true" outlineLevel="0" collapsed="false">
      <c r="A6746" s="4" t="n">
        <v>10002</v>
      </c>
      <c r="B6746" s="4" t="s">
        <v>36642</v>
      </c>
      <c r="C6746" s="4"/>
      <c r="D6746" s="4" t="s">
        <v>36643</v>
      </c>
      <c r="E6746" s="5" t="s">
        <v>8228</v>
      </c>
      <c r="F6746" s="4" t="s">
        <v>1261</v>
      </c>
      <c r="G6746" s="4" t="s">
        <v>620</v>
      </c>
      <c r="H6746" s="5" t="s">
        <v>36644</v>
      </c>
      <c r="I6746" s="4" t="s">
        <v>36645</v>
      </c>
      <c r="J6746" s="5" t="n">
        <f aca="false">LEN(K6746)</f>
        <v>17</v>
      </c>
      <c r="K6746" s="6" t="s">
        <v>36646</v>
      </c>
      <c r="L6746" s="4" t="s">
        <v>31</v>
      </c>
      <c r="M6746" s="4" t="s">
        <v>8621</v>
      </c>
    </row>
    <row r="6747" customFormat="false" ht="15.75" hidden="false" customHeight="true" outlineLevel="0" collapsed="false">
      <c r="A6747" s="4" t="n">
        <v>10006</v>
      </c>
      <c r="B6747" s="4" t="s">
        <v>36647</v>
      </c>
      <c r="C6747" s="4"/>
      <c r="D6747" s="4" t="s">
        <v>36648</v>
      </c>
      <c r="E6747" s="5" t="s">
        <v>31191</v>
      </c>
      <c r="F6747" s="4" t="s">
        <v>1261</v>
      </c>
      <c r="G6747" s="4" t="s">
        <v>620</v>
      </c>
      <c r="H6747" s="5" t="s">
        <v>36649</v>
      </c>
      <c r="I6747" s="4" t="s">
        <v>36650</v>
      </c>
      <c r="J6747" s="5" t="n">
        <f aca="false">LEN(K6747)</f>
        <v>17</v>
      </c>
      <c r="K6747" s="6" t="s">
        <v>36646</v>
      </c>
      <c r="L6747" s="4" t="s">
        <v>57</v>
      </c>
      <c r="M6747" s="4" t="s">
        <v>1597</v>
      </c>
    </row>
    <row r="6748" customFormat="false" ht="15.75" hidden="false" customHeight="true" outlineLevel="0" collapsed="false">
      <c r="A6748" s="4" t="n">
        <v>10009</v>
      </c>
      <c r="B6748" s="4" t="s">
        <v>29302</v>
      </c>
      <c r="C6748" s="4"/>
      <c r="D6748" s="4" t="s">
        <v>36651</v>
      </c>
      <c r="E6748" s="5" t="s">
        <v>15302</v>
      </c>
      <c r="F6748" s="4" t="s">
        <v>1261</v>
      </c>
      <c r="G6748" s="4" t="s">
        <v>620</v>
      </c>
      <c r="H6748" s="5" t="s">
        <v>36652</v>
      </c>
      <c r="I6748" s="4" t="s">
        <v>36653</v>
      </c>
      <c r="J6748" s="5" t="n">
        <f aca="false">LEN(K6748)</f>
        <v>17</v>
      </c>
      <c r="K6748" s="10" t="s">
        <v>36654</v>
      </c>
      <c r="L6748" s="4" t="s">
        <v>78</v>
      </c>
      <c r="M6748" s="4" t="s">
        <v>419</v>
      </c>
    </row>
    <row r="6749" customFormat="false" ht="15.75" hidden="false" customHeight="true" outlineLevel="0" collapsed="false">
      <c r="A6749" s="4" t="n">
        <v>10013</v>
      </c>
      <c r="B6749" s="4" t="s">
        <v>36655</v>
      </c>
      <c r="C6749" s="4"/>
      <c r="D6749" s="4" t="s">
        <v>36656</v>
      </c>
      <c r="E6749" s="5" t="s">
        <v>8228</v>
      </c>
      <c r="F6749" s="4" t="s">
        <v>1261</v>
      </c>
      <c r="G6749" s="4" t="s">
        <v>620</v>
      </c>
      <c r="H6749" s="5" t="s">
        <v>36657</v>
      </c>
      <c r="I6749" s="4" t="s">
        <v>36658</v>
      </c>
      <c r="J6749" s="5" t="n">
        <f aca="false">LEN(K6749)</f>
        <v>17</v>
      </c>
      <c r="K6749" s="10" t="s">
        <v>36659</v>
      </c>
      <c r="L6749" s="4" t="s">
        <v>78</v>
      </c>
      <c r="M6749" s="4" t="s">
        <v>5940</v>
      </c>
    </row>
    <row r="6750" customFormat="false" ht="15.75" hidden="false" customHeight="true" outlineLevel="0" collapsed="false">
      <c r="A6750" s="4" t="n">
        <v>10024</v>
      </c>
      <c r="B6750" s="4" t="s">
        <v>36660</v>
      </c>
      <c r="C6750" s="4"/>
      <c r="D6750" s="4" t="s">
        <v>36661</v>
      </c>
      <c r="E6750" s="5" t="s">
        <v>10163</v>
      </c>
      <c r="F6750" s="4" t="s">
        <v>3664</v>
      </c>
      <c r="G6750" s="4" t="s">
        <v>620</v>
      </c>
      <c r="H6750" s="5" t="s">
        <v>36662</v>
      </c>
      <c r="I6750" s="4" t="s">
        <v>36663</v>
      </c>
      <c r="J6750" s="5" t="n">
        <f aca="false">LEN(K6750)</f>
        <v>17</v>
      </c>
      <c r="K6750" s="6" t="s">
        <v>36664</v>
      </c>
      <c r="L6750" s="4" t="s">
        <v>66</v>
      </c>
      <c r="M6750" s="4" t="s">
        <v>996</v>
      </c>
    </row>
    <row r="6751" customFormat="false" ht="15.75" hidden="false" customHeight="true" outlineLevel="0" collapsed="false">
      <c r="A6751" s="4" t="n">
        <v>10048</v>
      </c>
      <c r="B6751" s="4" t="s">
        <v>36665</v>
      </c>
      <c r="C6751" s="4"/>
      <c r="D6751" s="4" t="s">
        <v>36666</v>
      </c>
      <c r="E6751" s="5" t="s">
        <v>4427</v>
      </c>
      <c r="F6751" s="4" t="s">
        <v>3664</v>
      </c>
      <c r="G6751" s="4" t="s">
        <v>620</v>
      </c>
      <c r="H6751" s="5" t="s">
        <v>36667</v>
      </c>
      <c r="I6751" s="4" t="s">
        <v>36668</v>
      </c>
      <c r="J6751" s="5" t="n">
        <f aca="false">LEN(K6751)</f>
        <v>17</v>
      </c>
      <c r="K6751" s="6" t="s">
        <v>36669</v>
      </c>
      <c r="L6751" s="4" t="s">
        <v>21</v>
      </c>
      <c r="M6751" s="4" t="s">
        <v>1793</v>
      </c>
    </row>
    <row r="6752" customFormat="false" ht="15.75" hidden="false" customHeight="true" outlineLevel="0" collapsed="false">
      <c r="A6752" s="4" t="n">
        <v>10055</v>
      </c>
      <c r="B6752" s="4" t="s">
        <v>36670</v>
      </c>
      <c r="C6752" s="4"/>
      <c r="D6752" s="4" t="s">
        <v>36671</v>
      </c>
      <c r="E6752" s="5" t="s">
        <v>8228</v>
      </c>
      <c r="F6752" s="4" t="s">
        <v>1261</v>
      </c>
      <c r="G6752" s="4" t="s">
        <v>620</v>
      </c>
      <c r="H6752" s="5" t="s">
        <v>36672</v>
      </c>
      <c r="I6752" s="4" t="s">
        <v>36673</v>
      </c>
      <c r="J6752" s="5" t="n">
        <f aca="false">LEN(K6752)</f>
        <v>17</v>
      </c>
      <c r="K6752" s="6" t="s">
        <v>36674</v>
      </c>
      <c r="L6752" s="4" t="s">
        <v>78</v>
      </c>
      <c r="M6752" s="4" t="s">
        <v>133</v>
      </c>
    </row>
    <row r="6753" customFormat="false" ht="15.75" hidden="false" customHeight="true" outlineLevel="0" collapsed="false">
      <c r="A6753" s="4" t="n">
        <v>10056</v>
      </c>
      <c r="B6753" s="4" t="s">
        <v>36675</v>
      </c>
      <c r="C6753" s="4"/>
      <c r="D6753" s="4" t="s">
        <v>36676</v>
      </c>
      <c r="E6753" s="5" t="s">
        <v>2562</v>
      </c>
      <c r="F6753" s="4" t="s">
        <v>1261</v>
      </c>
      <c r="G6753" s="4" t="s">
        <v>620</v>
      </c>
      <c r="H6753" s="5" t="s">
        <v>2563</v>
      </c>
      <c r="I6753" s="4" t="s">
        <v>36650</v>
      </c>
      <c r="J6753" s="5" t="n">
        <f aca="false">LEN(K6753)</f>
        <v>17</v>
      </c>
      <c r="K6753" s="6" t="s">
        <v>36646</v>
      </c>
      <c r="L6753" s="4" t="s">
        <v>66</v>
      </c>
      <c r="M6753" s="4" t="s">
        <v>2124</v>
      </c>
    </row>
    <row r="6754" customFormat="false" ht="15.75" hidden="false" customHeight="true" outlineLevel="0" collapsed="false">
      <c r="A6754" s="4" t="n">
        <v>10063</v>
      </c>
      <c r="B6754" s="4" t="s">
        <v>36677</v>
      </c>
      <c r="C6754" s="4"/>
      <c r="D6754" s="4" t="s">
        <v>36678</v>
      </c>
      <c r="E6754" s="5" t="s">
        <v>15302</v>
      </c>
      <c r="F6754" s="4" t="s">
        <v>1261</v>
      </c>
      <c r="G6754" s="4" t="s">
        <v>620</v>
      </c>
      <c r="H6754" s="5" t="s">
        <v>36679</v>
      </c>
      <c r="I6754" s="4" t="str">
        <f aca="false">IFERROR(__xludf.dummyfunction("""info@""&amp;LOWER(REGEXREPLACE(B6754,""[^A-Za-z0-9]"",""""))&amp;"".com"""),"info@hotelpasajesa.com")</f>
        <v>info@hotelpasajesa.com</v>
      </c>
      <c r="J6754" s="5" t="n">
        <f aca="false">LEN(K6754)</f>
        <v>17</v>
      </c>
      <c r="K6754" s="6" t="s">
        <v>36680</v>
      </c>
      <c r="L6754" s="4" t="s">
        <v>21</v>
      </c>
      <c r="M6754" s="4" t="s">
        <v>924</v>
      </c>
    </row>
    <row r="6755" customFormat="false" ht="15.75" hidden="false" customHeight="true" outlineLevel="0" collapsed="false">
      <c r="A6755" s="4" t="n">
        <v>10065</v>
      </c>
      <c r="B6755" s="4" t="s">
        <v>36681</v>
      </c>
      <c r="C6755" s="4"/>
      <c r="D6755" s="4" t="s">
        <v>36682</v>
      </c>
      <c r="E6755" s="5" t="s">
        <v>15302</v>
      </c>
      <c r="F6755" s="4" t="s">
        <v>1261</v>
      </c>
      <c r="G6755" s="4" t="s">
        <v>620</v>
      </c>
      <c r="H6755" s="5" t="s">
        <v>36683</v>
      </c>
      <c r="I6755" s="4" t="s">
        <v>36684</v>
      </c>
      <c r="J6755" s="5" t="n">
        <f aca="false">LEN(K6755)</f>
        <v>17</v>
      </c>
      <c r="K6755" s="6" t="s">
        <v>36685</v>
      </c>
      <c r="L6755" s="4" t="s">
        <v>78</v>
      </c>
      <c r="M6755" s="4" t="s">
        <v>336</v>
      </c>
    </row>
    <row r="6756" customFormat="false" ht="15.75" hidden="false" customHeight="true" outlineLevel="0" collapsed="false">
      <c r="A6756" s="4" t="n">
        <v>10088</v>
      </c>
      <c r="B6756" s="4" t="s">
        <v>36686</v>
      </c>
      <c r="C6756" s="4"/>
      <c r="D6756" s="4" t="s">
        <v>36687</v>
      </c>
      <c r="E6756" s="5" t="s">
        <v>1440</v>
      </c>
      <c r="F6756" s="4" t="s">
        <v>619</v>
      </c>
      <c r="G6756" s="4" t="s">
        <v>620</v>
      </c>
      <c r="H6756" s="5" t="s">
        <v>36688</v>
      </c>
      <c r="I6756" s="4" t="s">
        <v>36689</v>
      </c>
      <c r="J6756" s="5" t="n">
        <f aca="false">LEN(K6756)</f>
        <v>17</v>
      </c>
      <c r="K6756" s="6" t="s">
        <v>36690</v>
      </c>
      <c r="L6756" s="4" t="s">
        <v>31</v>
      </c>
      <c r="M6756" s="4" t="s">
        <v>2474</v>
      </c>
    </row>
    <row r="6757" customFormat="false" ht="15.75" hidden="false" customHeight="true" outlineLevel="0" collapsed="false">
      <c r="A6757" s="4" t="n">
        <v>10110</v>
      </c>
      <c r="B6757" s="4" t="s">
        <v>36691</v>
      </c>
      <c r="C6757" s="4"/>
      <c r="D6757" s="4" t="s">
        <v>36692</v>
      </c>
      <c r="E6757" s="5" t="s">
        <v>1440</v>
      </c>
      <c r="F6757" s="4" t="s">
        <v>619</v>
      </c>
      <c r="G6757" s="4" t="s">
        <v>620</v>
      </c>
      <c r="H6757" s="5" t="s">
        <v>36693</v>
      </c>
      <c r="I6757" s="4" t="s">
        <v>36694</v>
      </c>
      <c r="J6757" s="5" t="n">
        <f aca="false">LEN(K6757)</f>
        <v>17</v>
      </c>
      <c r="K6757" s="10" t="s">
        <v>36695</v>
      </c>
      <c r="L6757" s="4" t="s">
        <v>31</v>
      </c>
      <c r="M6757" s="4" t="s">
        <v>31</v>
      </c>
    </row>
    <row r="6758" customFormat="false" ht="15.75" hidden="false" customHeight="true" outlineLevel="0" collapsed="false">
      <c r="A6758" s="4" t="n">
        <v>10120</v>
      </c>
      <c r="B6758" s="4" t="s">
        <v>36696</v>
      </c>
      <c r="C6758" s="4"/>
      <c r="D6758" s="4" t="s">
        <v>36697</v>
      </c>
      <c r="E6758" s="5" t="s">
        <v>12720</v>
      </c>
      <c r="F6758" s="4" t="s">
        <v>619</v>
      </c>
      <c r="G6758" s="4" t="s">
        <v>620</v>
      </c>
      <c r="H6758" s="5" t="s">
        <v>36698</v>
      </c>
      <c r="I6758" s="4" t="str">
        <f aca="false">IFERROR(__xludf.dummyfunction("""info@""&amp;LOWER(REGEXREPLACE(B6758,""[^A-Za-z0-9]"",""""))&amp;"".com"""),"info@hotelhontoria.com")</f>
        <v>info@hotelhontoria.com</v>
      </c>
      <c r="J6758" s="5" t="n">
        <f aca="false">LEN(K6758)</f>
        <v>17</v>
      </c>
      <c r="K6758" s="6" t="s">
        <v>36699</v>
      </c>
      <c r="L6758" s="4" t="s">
        <v>78</v>
      </c>
      <c r="M6758" s="4" t="s">
        <v>22</v>
      </c>
    </row>
    <row r="6759" customFormat="false" ht="15.75" hidden="false" customHeight="true" outlineLevel="0" collapsed="false">
      <c r="A6759" s="4" t="n">
        <v>10131</v>
      </c>
      <c r="B6759" s="4" t="s">
        <v>36700</v>
      </c>
      <c r="C6759" s="4"/>
      <c r="D6759" s="4" t="s">
        <v>36701</v>
      </c>
      <c r="E6759" s="5" t="s">
        <v>5352</v>
      </c>
      <c r="F6759" s="4" t="s">
        <v>619</v>
      </c>
      <c r="G6759" s="4" t="s">
        <v>620</v>
      </c>
      <c r="H6759" s="5" t="s">
        <v>36702</v>
      </c>
      <c r="I6759" s="4" t="s">
        <v>36703</v>
      </c>
      <c r="J6759" s="5" t="n">
        <f aca="false">LEN(K6759)</f>
        <v>17</v>
      </c>
      <c r="K6759" s="6" t="s">
        <v>36704</v>
      </c>
      <c r="L6759" s="4" t="s">
        <v>78</v>
      </c>
      <c r="M6759" s="4" t="s">
        <v>1979</v>
      </c>
    </row>
    <row r="6760" customFormat="false" ht="15.75" hidden="false" customHeight="true" outlineLevel="0" collapsed="false">
      <c r="A6760" s="4" t="n">
        <v>10146</v>
      </c>
      <c r="B6760" s="4" t="s">
        <v>36705</v>
      </c>
      <c r="C6760" s="4"/>
      <c r="D6760" s="4" t="s">
        <v>36706</v>
      </c>
      <c r="E6760" s="5" t="s">
        <v>36707</v>
      </c>
      <c r="F6760" s="4" t="s">
        <v>18689</v>
      </c>
      <c r="G6760" s="4" t="s">
        <v>620</v>
      </c>
      <c r="H6760" s="5" t="s">
        <v>36708</v>
      </c>
      <c r="I6760" s="4" t="s">
        <v>36709</v>
      </c>
      <c r="J6760" s="5" t="n">
        <f aca="false">LEN(K6760)</f>
        <v>17</v>
      </c>
      <c r="K6760" s="6" t="s">
        <v>36710</v>
      </c>
      <c r="L6760" s="4" t="s">
        <v>31</v>
      </c>
      <c r="M6760" s="4" t="s">
        <v>2097</v>
      </c>
    </row>
    <row r="6761" customFormat="false" ht="15.75" hidden="false" customHeight="true" outlineLevel="0" collapsed="false">
      <c r="A6761" s="4" t="n">
        <v>10147</v>
      </c>
      <c r="B6761" s="4" t="s">
        <v>36711</v>
      </c>
      <c r="C6761" s="4"/>
      <c r="D6761" s="4" t="s">
        <v>36712</v>
      </c>
      <c r="E6761" s="5" t="s">
        <v>36707</v>
      </c>
      <c r="F6761" s="4" t="s">
        <v>18689</v>
      </c>
      <c r="G6761" s="4" t="s">
        <v>620</v>
      </c>
      <c r="H6761" s="5" t="s">
        <v>36713</v>
      </c>
      <c r="I6761" s="4" t="s">
        <v>36714</v>
      </c>
      <c r="J6761" s="5" t="n">
        <f aca="false">LEN(K6761)</f>
        <v>17</v>
      </c>
      <c r="K6761" s="10" t="s">
        <v>36715</v>
      </c>
      <c r="L6761" s="4" t="s">
        <v>66</v>
      </c>
      <c r="M6761" s="4" t="s">
        <v>1016</v>
      </c>
    </row>
    <row r="6762" customFormat="false" ht="15.75" hidden="false" customHeight="true" outlineLevel="0" collapsed="false">
      <c r="A6762" s="4" t="n">
        <v>10153</v>
      </c>
      <c r="B6762" s="4" t="s">
        <v>36716</v>
      </c>
      <c r="C6762" s="4"/>
      <c r="D6762" s="4" t="s">
        <v>36717</v>
      </c>
      <c r="E6762" s="5" t="s">
        <v>36718</v>
      </c>
      <c r="F6762" s="4" t="s">
        <v>36719</v>
      </c>
      <c r="G6762" s="4" t="s">
        <v>620</v>
      </c>
      <c r="H6762" s="5" t="s">
        <v>36720</v>
      </c>
      <c r="I6762" s="4" t="s">
        <v>36721</v>
      </c>
      <c r="J6762" s="5" t="n">
        <f aca="false">LEN(K6762)</f>
        <v>17</v>
      </c>
      <c r="K6762" s="10" t="s">
        <v>36722</v>
      </c>
      <c r="L6762" s="4" t="s">
        <v>21</v>
      </c>
      <c r="M6762" s="4" t="s">
        <v>1016</v>
      </c>
    </row>
    <row r="6763" customFormat="false" ht="15.75" hidden="false" customHeight="true" outlineLevel="0" collapsed="false">
      <c r="A6763" s="4" t="n">
        <v>10170</v>
      </c>
      <c r="B6763" s="4" t="s">
        <v>36723</v>
      </c>
      <c r="C6763" s="4"/>
      <c r="D6763" s="4" t="s">
        <v>36724</v>
      </c>
      <c r="E6763" s="5" t="s">
        <v>12654</v>
      </c>
      <c r="F6763" s="4" t="s">
        <v>2621</v>
      </c>
      <c r="G6763" s="4" t="s">
        <v>620</v>
      </c>
      <c r="H6763" s="5" t="s">
        <v>36725</v>
      </c>
      <c r="I6763" s="4" t="s">
        <v>36726</v>
      </c>
      <c r="J6763" s="5" t="n">
        <f aca="false">LEN(K6763)</f>
        <v>17</v>
      </c>
      <c r="K6763" s="10" t="s">
        <v>36727</v>
      </c>
      <c r="L6763" s="4" t="s">
        <v>66</v>
      </c>
      <c r="M6763" s="4" t="s">
        <v>877</v>
      </c>
    </row>
    <row r="6764" customFormat="false" ht="15.75" hidden="false" customHeight="true" outlineLevel="0" collapsed="false">
      <c r="A6764" s="4" t="n">
        <v>10202</v>
      </c>
      <c r="B6764" s="4" t="s">
        <v>36728</v>
      </c>
      <c r="C6764" s="4"/>
      <c r="D6764" s="4" t="s">
        <v>36729</v>
      </c>
      <c r="E6764" s="5" t="s">
        <v>8234</v>
      </c>
      <c r="F6764" s="4" t="s">
        <v>8235</v>
      </c>
      <c r="G6764" s="4" t="s">
        <v>620</v>
      </c>
      <c r="H6764" s="5" t="s">
        <v>36730</v>
      </c>
      <c r="I6764" s="4" t="s">
        <v>36731</v>
      </c>
      <c r="J6764" s="5" t="n">
        <f aca="false">LEN(K6764)</f>
        <v>17</v>
      </c>
      <c r="K6764" s="6" t="s">
        <v>36732</v>
      </c>
      <c r="L6764" s="4" t="s">
        <v>66</v>
      </c>
      <c r="M6764" s="4" t="s">
        <v>32</v>
      </c>
    </row>
    <row r="6765" customFormat="false" ht="15.75" hidden="false" customHeight="true" outlineLevel="0" collapsed="false">
      <c r="A6765" s="4" t="n">
        <v>10203</v>
      </c>
      <c r="B6765" s="4" t="s">
        <v>36733</v>
      </c>
      <c r="C6765" s="4"/>
      <c r="D6765" s="4" t="s">
        <v>36734</v>
      </c>
      <c r="E6765" s="5" t="s">
        <v>8234</v>
      </c>
      <c r="F6765" s="4" t="s">
        <v>8235</v>
      </c>
      <c r="G6765" s="4" t="s">
        <v>620</v>
      </c>
      <c r="H6765" s="5" t="s">
        <v>36735</v>
      </c>
      <c r="I6765" s="4" t="s">
        <v>36736</v>
      </c>
      <c r="J6765" s="5" t="n">
        <f aca="false">LEN(K6765)</f>
        <v>17</v>
      </c>
      <c r="K6765" s="10" t="s">
        <v>36737</v>
      </c>
      <c r="L6765" s="4" t="s">
        <v>21</v>
      </c>
      <c r="M6765" s="4" t="s">
        <v>1208</v>
      </c>
    </row>
    <row r="6766" customFormat="false" ht="15.75" hidden="false" customHeight="true" outlineLevel="0" collapsed="false">
      <c r="A6766" s="4" t="n">
        <v>10214</v>
      </c>
      <c r="B6766" s="4" t="s">
        <v>36738</v>
      </c>
      <c r="C6766" s="4"/>
      <c r="D6766" s="4" t="s">
        <v>36739</v>
      </c>
      <c r="E6766" s="5" t="s">
        <v>3049</v>
      </c>
      <c r="F6766" s="4" t="s">
        <v>3050</v>
      </c>
      <c r="G6766" s="4" t="s">
        <v>620</v>
      </c>
      <c r="H6766" s="5" t="s">
        <v>36740</v>
      </c>
      <c r="I6766" s="4" t="s">
        <v>36741</v>
      </c>
      <c r="J6766" s="5" t="n">
        <f aca="false">LEN(K6766)</f>
        <v>17</v>
      </c>
      <c r="K6766" s="6" t="s">
        <v>36742</v>
      </c>
      <c r="L6766" s="4" t="s">
        <v>78</v>
      </c>
      <c r="M6766" s="4" t="s">
        <v>32</v>
      </c>
    </row>
    <row r="6767" customFormat="false" ht="15.75" hidden="false" customHeight="true" outlineLevel="0" collapsed="false">
      <c r="A6767" s="4" t="n">
        <v>10216</v>
      </c>
      <c r="B6767" s="4" t="s">
        <v>36743</v>
      </c>
      <c r="C6767" s="4"/>
      <c r="D6767" s="4" t="s">
        <v>36744</v>
      </c>
      <c r="E6767" s="5" t="s">
        <v>36745</v>
      </c>
      <c r="F6767" s="4" t="s">
        <v>3050</v>
      </c>
      <c r="G6767" s="4" t="s">
        <v>620</v>
      </c>
      <c r="H6767" s="5" t="s">
        <v>36746</v>
      </c>
      <c r="I6767" s="4" t="s">
        <v>36747</v>
      </c>
      <c r="J6767" s="5" t="n">
        <f aca="false">LEN(K6767)</f>
        <v>17</v>
      </c>
      <c r="K6767" s="6" t="s">
        <v>36748</v>
      </c>
      <c r="L6767" s="4" t="s">
        <v>66</v>
      </c>
      <c r="M6767" s="4" t="s">
        <v>32</v>
      </c>
    </row>
    <row r="6768" customFormat="false" ht="15.75" hidden="false" customHeight="true" outlineLevel="0" collapsed="false">
      <c r="A6768" s="4" t="n">
        <v>10256</v>
      </c>
      <c r="B6768" s="4" t="s">
        <v>36749</v>
      </c>
      <c r="C6768" s="4"/>
      <c r="D6768" s="4" t="s">
        <v>36750</v>
      </c>
      <c r="E6768" s="5" t="s">
        <v>10527</v>
      </c>
      <c r="F6768" s="4" t="s">
        <v>10528</v>
      </c>
      <c r="G6768" s="4" t="s">
        <v>620</v>
      </c>
      <c r="H6768" s="5" t="s">
        <v>36751</v>
      </c>
      <c r="I6768" s="4" t="s">
        <v>36752</v>
      </c>
      <c r="J6768" s="5" t="n">
        <f aca="false">LEN(K6768)</f>
        <v>17</v>
      </c>
      <c r="K6768" s="6" t="s">
        <v>36753</v>
      </c>
      <c r="L6768" s="4" t="s">
        <v>21</v>
      </c>
      <c r="M6768" s="4" t="s">
        <v>31</v>
      </c>
    </row>
    <row r="6769" customFormat="false" ht="15.75" hidden="false" customHeight="true" outlineLevel="0" collapsed="false">
      <c r="A6769" s="4" t="n">
        <v>10273</v>
      </c>
      <c r="B6769" s="4" t="s">
        <v>36754</v>
      </c>
      <c r="C6769" s="4"/>
      <c r="D6769" s="4" t="s">
        <v>36755</v>
      </c>
      <c r="E6769" s="5" t="s">
        <v>31269</v>
      </c>
      <c r="F6769" s="4" t="s">
        <v>31267</v>
      </c>
      <c r="G6769" s="4" t="s">
        <v>620</v>
      </c>
      <c r="H6769" s="5" t="s">
        <v>36756</v>
      </c>
      <c r="I6769" s="4" t="s">
        <v>36757</v>
      </c>
      <c r="J6769" s="5" t="n">
        <f aca="false">LEN(K6769)</f>
        <v>17</v>
      </c>
      <c r="K6769" s="6" t="s">
        <v>36758</v>
      </c>
      <c r="L6769" s="4" t="s">
        <v>66</v>
      </c>
      <c r="M6769" s="4" t="s">
        <v>368</v>
      </c>
    </row>
    <row r="6770" customFormat="false" ht="15.75" hidden="false" customHeight="true" outlineLevel="0" collapsed="false">
      <c r="A6770" s="4" t="n">
        <v>10272</v>
      </c>
      <c r="B6770" s="4" t="s">
        <v>36759</v>
      </c>
      <c r="C6770" s="4"/>
      <c r="D6770" s="4" t="s">
        <v>36760</v>
      </c>
      <c r="E6770" s="5" t="s">
        <v>31269</v>
      </c>
      <c r="F6770" s="4" t="s">
        <v>31267</v>
      </c>
      <c r="G6770" s="4" t="s">
        <v>620</v>
      </c>
      <c r="H6770" s="5" t="s">
        <v>36756</v>
      </c>
      <c r="I6770" s="4" t="s">
        <v>36761</v>
      </c>
      <c r="J6770" s="5" t="n">
        <f aca="false">LEN(K6770)</f>
        <v>17</v>
      </c>
      <c r="K6770" s="6" t="s">
        <v>36762</v>
      </c>
      <c r="L6770" s="4" t="s">
        <v>78</v>
      </c>
      <c r="M6770" s="4" t="s">
        <v>1208</v>
      </c>
    </row>
    <row r="6771" customFormat="false" ht="15.75" hidden="false" customHeight="true" outlineLevel="0" collapsed="false">
      <c r="A6771" s="4" t="n">
        <v>10278</v>
      </c>
      <c r="B6771" s="4" t="s">
        <v>36763</v>
      </c>
      <c r="C6771" s="4"/>
      <c r="D6771" s="4" t="s">
        <v>36764</v>
      </c>
      <c r="E6771" s="5" t="s">
        <v>36765</v>
      </c>
      <c r="F6771" s="4" t="s">
        <v>36766</v>
      </c>
      <c r="G6771" s="4" t="s">
        <v>620</v>
      </c>
      <c r="H6771" s="5" t="s">
        <v>36767</v>
      </c>
      <c r="I6771" s="4" t="s">
        <v>36768</v>
      </c>
      <c r="J6771" s="5" t="n">
        <f aca="false">LEN(K6771)</f>
        <v>17</v>
      </c>
      <c r="K6771" s="6" t="s">
        <v>36769</v>
      </c>
      <c r="L6771" s="4" t="s">
        <v>78</v>
      </c>
      <c r="M6771" s="4" t="s">
        <v>344</v>
      </c>
    </row>
    <row r="6772" customFormat="false" ht="15.75" hidden="false" customHeight="true" outlineLevel="0" collapsed="false">
      <c r="A6772" s="4" t="n">
        <v>10279</v>
      </c>
      <c r="B6772" s="4" t="s">
        <v>36770</v>
      </c>
      <c r="C6772" s="4"/>
      <c r="D6772" s="4" t="s">
        <v>36771</v>
      </c>
      <c r="E6772" s="5" t="s">
        <v>36765</v>
      </c>
      <c r="F6772" s="4" t="s">
        <v>36766</v>
      </c>
      <c r="G6772" s="4" t="s">
        <v>620</v>
      </c>
      <c r="H6772" s="5" t="s">
        <v>36772</v>
      </c>
      <c r="I6772" s="4" t="s">
        <v>36773</v>
      </c>
      <c r="J6772" s="5" t="n">
        <f aca="false">LEN(K6772)</f>
        <v>17</v>
      </c>
      <c r="K6772" s="10" t="s">
        <v>36774</v>
      </c>
      <c r="L6772" s="4" t="s">
        <v>66</v>
      </c>
      <c r="M6772" s="4" t="s">
        <v>929</v>
      </c>
    </row>
    <row r="6773" customFormat="false" ht="15.75" hidden="false" customHeight="true" outlineLevel="0" collapsed="false">
      <c r="A6773" s="4" t="n">
        <v>10282</v>
      </c>
      <c r="B6773" s="4" t="s">
        <v>36775</v>
      </c>
      <c r="C6773" s="4"/>
      <c r="D6773" s="4" t="s">
        <v>36776</v>
      </c>
      <c r="E6773" s="5" t="s">
        <v>26723</v>
      </c>
      <c r="F6773" s="4" t="s">
        <v>4433</v>
      </c>
      <c r="G6773" s="4" t="s">
        <v>620</v>
      </c>
      <c r="H6773" s="5" t="s">
        <v>36777</v>
      </c>
      <c r="I6773" s="4" t="str">
        <f aca="false">IFERROR(__xludf.dummyfunction("""info@""&amp;LOWER(REGEXREPLACE(B6773,""[^A-Za-z0-9]"",""""))&amp;"".com"""),"info@laviejaposada.com")</f>
        <v>info@laviejaposada.com</v>
      </c>
      <c r="J6773" s="5" t="n">
        <f aca="false">LEN(K6773)</f>
        <v>17</v>
      </c>
      <c r="K6773" s="10" t="s">
        <v>36778</v>
      </c>
      <c r="L6773" s="4" t="s">
        <v>78</v>
      </c>
      <c r="M6773" s="4" t="s">
        <v>381</v>
      </c>
    </row>
    <row r="6774" customFormat="false" ht="15.75" hidden="false" customHeight="true" outlineLevel="0" collapsed="false">
      <c r="A6774" s="4" t="n">
        <v>10312</v>
      </c>
      <c r="B6774" s="4" t="s">
        <v>36779</v>
      </c>
      <c r="C6774" s="4"/>
      <c r="D6774" s="4" t="s">
        <v>36780</v>
      </c>
      <c r="E6774" s="5" t="s">
        <v>932</v>
      </c>
      <c r="F6774" s="4" t="s">
        <v>933</v>
      </c>
      <c r="G6774" s="4" t="s">
        <v>620</v>
      </c>
      <c r="H6774" s="5" t="s">
        <v>36781</v>
      </c>
      <c r="I6774" s="4" t="s">
        <v>36782</v>
      </c>
      <c r="J6774" s="5" t="n">
        <f aca="false">LEN(K6774)</f>
        <v>17</v>
      </c>
      <c r="K6774" s="6" t="s">
        <v>36783</v>
      </c>
      <c r="L6774" s="4" t="s">
        <v>31</v>
      </c>
      <c r="M6774" s="4" t="s">
        <v>32</v>
      </c>
    </row>
    <row r="6775" customFormat="false" ht="15.75" hidden="false" customHeight="true" outlineLevel="0" collapsed="false">
      <c r="A6775" s="4" t="n">
        <v>10314</v>
      </c>
      <c r="B6775" s="4" t="s">
        <v>36784</v>
      </c>
      <c r="C6775" s="4"/>
      <c r="D6775" s="4" t="s">
        <v>36785</v>
      </c>
      <c r="E6775" s="5" t="s">
        <v>932</v>
      </c>
      <c r="F6775" s="4" t="s">
        <v>933</v>
      </c>
      <c r="G6775" s="4" t="s">
        <v>620</v>
      </c>
      <c r="H6775" s="5" t="s">
        <v>36786</v>
      </c>
      <c r="I6775" s="4" t="s">
        <v>36787</v>
      </c>
      <c r="J6775" s="5" t="n">
        <f aca="false">LEN(K6775)</f>
        <v>17</v>
      </c>
      <c r="K6775" s="6" t="s">
        <v>36788</v>
      </c>
      <c r="L6775" s="4" t="s">
        <v>78</v>
      </c>
      <c r="M6775" s="4" t="s">
        <v>794</v>
      </c>
    </row>
    <row r="6776" customFormat="false" ht="15.75" hidden="false" customHeight="true" outlineLevel="0" collapsed="false">
      <c r="A6776" s="4" t="n">
        <v>10324</v>
      </c>
      <c r="B6776" s="4" t="s">
        <v>36789</v>
      </c>
      <c r="C6776" s="4"/>
      <c r="D6776" s="4" t="s">
        <v>36790</v>
      </c>
      <c r="E6776" s="5" t="s">
        <v>36791</v>
      </c>
      <c r="F6776" s="4" t="s">
        <v>36792</v>
      </c>
      <c r="G6776" s="4" t="s">
        <v>620</v>
      </c>
      <c r="H6776" s="5" t="s">
        <v>36793</v>
      </c>
      <c r="I6776" s="4" t="s">
        <v>36794</v>
      </c>
      <c r="J6776" s="5" t="n">
        <f aca="false">LEN(K6776)</f>
        <v>17</v>
      </c>
      <c r="K6776" s="6" t="s">
        <v>36795</v>
      </c>
      <c r="L6776" s="4" t="s">
        <v>78</v>
      </c>
      <c r="M6776" s="4" t="s">
        <v>31</v>
      </c>
    </row>
    <row r="6777" customFormat="false" ht="15.75" hidden="false" customHeight="true" outlineLevel="0" collapsed="false">
      <c r="A6777" s="4" t="n">
        <v>10345</v>
      </c>
      <c r="B6777" s="4" t="s">
        <v>36796</v>
      </c>
      <c r="C6777" s="4"/>
      <c r="D6777" s="4" t="s">
        <v>36797</v>
      </c>
      <c r="E6777" s="5" t="s">
        <v>15405</v>
      </c>
      <c r="F6777" s="4" t="s">
        <v>10222</v>
      </c>
      <c r="G6777" s="4" t="s">
        <v>620</v>
      </c>
      <c r="H6777" s="5" t="s">
        <v>36798</v>
      </c>
      <c r="I6777" s="4" t="s">
        <v>36799</v>
      </c>
      <c r="J6777" s="5" t="n">
        <f aca="false">LEN(K6777)</f>
        <v>17</v>
      </c>
      <c r="K6777" s="6" t="s">
        <v>36800</v>
      </c>
      <c r="L6777" s="4" t="s">
        <v>637</v>
      </c>
      <c r="M6777" s="4" t="s">
        <v>381</v>
      </c>
    </row>
    <row r="6778" customFormat="false" ht="15.75" hidden="false" customHeight="true" outlineLevel="0" collapsed="false">
      <c r="A6778" s="4" t="n">
        <v>10360</v>
      </c>
      <c r="B6778" s="4" t="s">
        <v>36801</v>
      </c>
      <c r="C6778" s="4"/>
      <c r="D6778" s="4" t="s">
        <v>36802</v>
      </c>
      <c r="E6778" s="5" t="s">
        <v>36803</v>
      </c>
      <c r="F6778" s="4" t="s">
        <v>1782</v>
      </c>
      <c r="G6778" s="4" t="s">
        <v>620</v>
      </c>
      <c r="H6778" s="5" t="s">
        <v>36804</v>
      </c>
      <c r="I6778" s="4" t="s">
        <v>36805</v>
      </c>
      <c r="J6778" s="5" t="n">
        <f aca="false">LEN(K6778)</f>
        <v>17</v>
      </c>
      <c r="K6778" s="10" t="s">
        <v>36806</v>
      </c>
      <c r="L6778" s="4" t="s">
        <v>31</v>
      </c>
      <c r="M6778" s="4" t="s">
        <v>381</v>
      </c>
    </row>
    <row r="6779" customFormat="false" ht="15.75" hidden="false" customHeight="true" outlineLevel="0" collapsed="false">
      <c r="A6779" s="4" t="n">
        <v>10364</v>
      </c>
      <c r="B6779" s="4" t="s">
        <v>36807</v>
      </c>
      <c r="C6779" s="4"/>
      <c r="D6779" s="4" t="s">
        <v>36808</v>
      </c>
      <c r="E6779" s="5" t="s">
        <v>8273</v>
      </c>
      <c r="F6779" s="4" t="s">
        <v>18739</v>
      </c>
      <c r="G6779" s="4" t="s">
        <v>620</v>
      </c>
      <c r="H6779" s="5" t="s">
        <v>36809</v>
      </c>
      <c r="I6779" s="4" t="s">
        <v>36810</v>
      </c>
      <c r="J6779" s="5" t="n">
        <f aca="false">LEN(K6779)</f>
        <v>17</v>
      </c>
      <c r="K6779" s="6" t="s">
        <v>36811</v>
      </c>
      <c r="L6779" s="4" t="s">
        <v>78</v>
      </c>
      <c r="M6779" s="4" t="s">
        <v>1793</v>
      </c>
    </row>
    <row r="6780" customFormat="false" ht="15.75" hidden="false" customHeight="true" outlineLevel="0" collapsed="false">
      <c r="A6780" s="4" t="n">
        <v>10376</v>
      </c>
      <c r="B6780" s="4" t="s">
        <v>33293</v>
      </c>
      <c r="C6780" s="4"/>
      <c r="D6780" s="4" t="s">
        <v>36812</v>
      </c>
      <c r="E6780" s="5" t="s">
        <v>8253</v>
      </c>
      <c r="F6780" s="4" t="s">
        <v>8254</v>
      </c>
      <c r="G6780" s="4" t="s">
        <v>620</v>
      </c>
      <c r="H6780" s="5" t="s">
        <v>36813</v>
      </c>
      <c r="I6780" s="4" t="s">
        <v>33298</v>
      </c>
      <c r="J6780" s="5" t="n">
        <f aca="false">LEN(K6780)</f>
        <v>17</v>
      </c>
      <c r="K6780" s="10" t="s">
        <v>36814</v>
      </c>
      <c r="L6780" s="4" t="s">
        <v>21</v>
      </c>
      <c r="M6780" s="4" t="s">
        <v>996</v>
      </c>
    </row>
    <row r="6781" customFormat="false" ht="15.75" hidden="false" customHeight="true" outlineLevel="0" collapsed="false">
      <c r="A6781" s="4" t="n">
        <v>10377</v>
      </c>
      <c r="B6781" s="4" t="s">
        <v>36815</v>
      </c>
      <c r="C6781" s="4"/>
      <c r="D6781" s="4" t="s">
        <v>6681</v>
      </c>
      <c r="E6781" s="5" t="s">
        <v>8253</v>
      </c>
      <c r="F6781" s="4" t="s">
        <v>8254</v>
      </c>
      <c r="G6781" s="4" t="s">
        <v>620</v>
      </c>
      <c r="H6781" s="5" t="s">
        <v>36816</v>
      </c>
      <c r="I6781" s="4" t="s">
        <v>36817</v>
      </c>
      <c r="J6781" s="5" t="n">
        <f aca="false">LEN(K6781)</f>
        <v>17</v>
      </c>
      <c r="K6781" s="6" t="s">
        <v>36818</v>
      </c>
      <c r="L6781" s="4" t="s">
        <v>31</v>
      </c>
      <c r="M6781" s="4" t="s">
        <v>3895</v>
      </c>
    </row>
    <row r="6782" customFormat="false" ht="15.75" hidden="false" customHeight="true" outlineLevel="0" collapsed="false">
      <c r="A6782" s="4" t="n">
        <v>10397</v>
      </c>
      <c r="B6782" s="4" t="s">
        <v>36819</v>
      </c>
      <c r="C6782" s="4"/>
      <c r="D6782" s="4" t="s">
        <v>36820</v>
      </c>
      <c r="E6782" s="5" t="s">
        <v>3650</v>
      </c>
      <c r="F6782" s="4" t="s">
        <v>1782</v>
      </c>
      <c r="G6782" s="4" t="s">
        <v>620</v>
      </c>
      <c r="H6782" s="5" t="s">
        <v>36821</v>
      </c>
      <c r="I6782" s="4" t="s">
        <v>36822</v>
      </c>
      <c r="J6782" s="5" t="n">
        <f aca="false">LEN(K6782)</f>
        <v>17</v>
      </c>
      <c r="K6782" s="10" t="s">
        <v>36823</v>
      </c>
      <c r="L6782" s="4" t="s">
        <v>57</v>
      </c>
      <c r="M6782" s="4" t="s">
        <v>577</v>
      </c>
    </row>
    <row r="6783" customFormat="false" ht="15.75" hidden="false" customHeight="true" outlineLevel="0" collapsed="false">
      <c r="A6783" s="4" t="n">
        <v>10399</v>
      </c>
      <c r="B6783" s="4" t="s">
        <v>36824</v>
      </c>
      <c r="C6783" s="4"/>
      <c r="D6783" s="4" t="s">
        <v>36825</v>
      </c>
      <c r="E6783" s="5" t="s">
        <v>3650</v>
      </c>
      <c r="F6783" s="4" t="s">
        <v>1782</v>
      </c>
      <c r="G6783" s="4" t="s">
        <v>620</v>
      </c>
      <c r="H6783" s="5" t="s">
        <v>36826</v>
      </c>
      <c r="I6783" s="4" t="s">
        <v>36827</v>
      </c>
      <c r="J6783" s="5" t="n">
        <f aca="false">LEN(K6783)</f>
        <v>17</v>
      </c>
      <c r="K6783" s="6" t="s">
        <v>36828</v>
      </c>
      <c r="L6783" s="4" t="s">
        <v>21</v>
      </c>
      <c r="M6783" s="4" t="s">
        <v>1208</v>
      </c>
    </row>
    <row r="6784" customFormat="false" ht="15.75" hidden="false" customHeight="true" outlineLevel="0" collapsed="false">
      <c r="A6784" s="4" t="n">
        <v>10400</v>
      </c>
      <c r="B6784" s="4" t="s">
        <v>36829</v>
      </c>
      <c r="C6784" s="4"/>
      <c r="D6784" s="4" t="s">
        <v>36830</v>
      </c>
      <c r="E6784" s="5" t="s">
        <v>3650</v>
      </c>
      <c r="F6784" s="4" t="s">
        <v>1782</v>
      </c>
      <c r="G6784" s="4" t="s">
        <v>620</v>
      </c>
      <c r="H6784" s="5" t="s">
        <v>36831</v>
      </c>
      <c r="I6784" s="4" t="s">
        <v>36832</v>
      </c>
      <c r="J6784" s="5" t="n">
        <f aca="false">LEN(K6784)</f>
        <v>17</v>
      </c>
      <c r="K6784" s="6" t="s">
        <v>36833</v>
      </c>
      <c r="L6784" s="4" t="s">
        <v>78</v>
      </c>
      <c r="M6784" s="4" t="s">
        <v>877</v>
      </c>
    </row>
    <row r="6785" customFormat="false" ht="15.75" hidden="false" customHeight="true" outlineLevel="0" collapsed="false">
      <c r="A6785" s="4" t="n">
        <v>10433</v>
      </c>
      <c r="B6785" s="4" t="s">
        <v>36834</v>
      </c>
      <c r="C6785" s="4"/>
      <c r="D6785" s="4" t="s">
        <v>36835</v>
      </c>
      <c r="E6785" s="5" t="s">
        <v>6700</v>
      </c>
      <c r="F6785" s="4" t="s">
        <v>3657</v>
      </c>
      <c r="G6785" s="4" t="s">
        <v>620</v>
      </c>
      <c r="H6785" s="5" t="s">
        <v>36836</v>
      </c>
      <c r="I6785" s="4" t="s">
        <v>36837</v>
      </c>
      <c r="J6785" s="5" t="n">
        <f aca="false">LEN(K6785)</f>
        <v>17</v>
      </c>
      <c r="K6785" s="6" t="s">
        <v>36838</v>
      </c>
      <c r="L6785" s="4" t="s">
        <v>31</v>
      </c>
      <c r="M6785" s="4" t="s">
        <v>877</v>
      </c>
    </row>
    <row r="6786" customFormat="false" ht="15.75" hidden="false" customHeight="true" outlineLevel="0" collapsed="false">
      <c r="A6786" s="4" t="n">
        <v>10443</v>
      </c>
      <c r="B6786" s="4" t="s">
        <v>36839</v>
      </c>
      <c r="C6786" s="4"/>
      <c r="D6786" s="4" t="s">
        <v>36840</v>
      </c>
      <c r="E6786" s="5" t="s">
        <v>12516</v>
      </c>
      <c r="F6786" s="4" t="s">
        <v>12517</v>
      </c>
      <c r="G6786" s="4" t="s">
        <v>620</v>
      </c>
      <c r="H6786" s="5" t="s">
        <v>36841</v>
      </c>
      <c r="I6786" s="4" t="s">
        <v>36842</v>
      </c>
      <c r="J6786" s="5" t="n">
        <f aca="false">LEN(K6786)</f>
        <v>17</v>
      </c>
      <c r="K6786" s="6" t="s">
        <v>36843</v>
      </c>
      <c r="L6786" s="4" t="s">
        <v>78</v>
      </c>
      <c r="M6786" s="4" t="s">
        <v>877</v>
      </c>
    </row>
    <row r="6787" customFormat="false" ht="15.75" hidden="false" customHeight="true" outlineLevel="0" collapsed="false">
      <c r="A6787" s="4" t="n">
        <v>10444</v>
      </c>
      <c r="B6787" s="4" t="s">
        <v>36844</v>
      </c>
      <c r="C6787" s="4"/>
      <c r="D6787" s="4" t="s">
        <v>36845</v>
      </c>
      <c r="E6787" s="5" t="s">
        <v>36846</v>
      </c>
      <c r="F6787" s="4" t="s">
        <v>12517</v>
      </c>
      <c r="G6787" s="4" t="s">
        <v>620</v>
      </c>
      <c r="H6787" s="5" t="s">
        <v>36847</v>
      </c>
      <c r="I6787" s="4" t="str">
        <f aca="false">IFERROR(__xludf.dummyfunction("""info@""&amp;LOWER(REGEXREPLACE(B6787,""[^A-Za-z0-9]"",""""))&amp;"".com"""),"info@hotelsanpedro.com")</f>
        <v>info@hotelsanpedro.com</v>
      </c>
      <c r="J6787" s="5" t="n">
        <f aca="false">LEN(K6787)</f>
        <v>17</v>
      </c>
      <c r="K6787" s="6" t="s">
        <v>36774</v>
      </c>
      <c r="L6787" s="4" t="s">
        <v>78</v>
      </c>
      <c r="M6787" s="4" t="s">
        <v>186</v>
      </c>
    </row>
    <row r="6788" customFormat="false" ht="15.75" hidden="false" customHeight="true" outlineLevel="0" collapsed="false">
      <c r="A6788" s="4" t="n">
        <v>10462</v>
      </c>
      <c r="B6788" s="4" t="s">
        <v>36848</v>
      </c>
      <c r="C6788" s="4"/>
      <c r="D6788" s="4" t="s">
        <v>36849</v>
      </c>
      <c r="E6788" s="5" t="s">
        <v>8267</v>
      </c>
      <c r="F6788" s="4" t="s">
        <v>2243</v>
      </c>
      <c r="G6788" s="4" t="s">
        <v>620</v>
      </c>
      <c r="H6788" s="5" t="s">
        <v>36850</v>
      </c>
      <c r="I6788" s="4" t="s">
        <v>36851</v>
      </c>
      <c r="J6788" s="5" t="n">
        <f aca="false">LEN(K6788)</f>
        <v>17</v>
      </c>
      <c r="K6788" s="6" t="s">
        <v>36852</v>
      </c>
      <c r="L6788" s="4" t="s">
        <v>31</v>
      </c>
      <c r="M6788" s="4" t="s">
        <v>317</v>
      </c>
    </row>
    <row r="6789" customFormat="false" ht="15.75" hidden="false" customHeight="true" outlineLevel="0" collapsed="false">
      <c r="A6789" s="4" t="n">
        <v>10478</v>
      </c>
      <c r="B6789" s="4" t="s">
        <v>36853</v>
      </c>
      <c r="C6789" s="4"/>
      <c r="D6789" s="4" t="s">
        <v>36854</v>
      </c>
      <c r="E6789" s="5" t="s">
        <v>1781</v>
      </c>
      <c r="F6789" s="4" t="s">
        <v>1782</v>
      </c>
      <c r="G6789" s="4" t="s">
        <v>620</v>
      </c>
      <c r="H6789" s="5" t="s">
        <v>36855</v>
      </c>
      <c r="I6789" s="4" t="s">
        <v>36856</v>
      </c>
      <c r="J6789" s="5" t="n">
        <f aca="false">LEN(K6789)</f>
        <v>17</v>
      </c>
      <c r="K6789" s="6" t="s">
        <v>36857</v>
      </c>
      <c r="L6789" s="4" t="s">
        <v>31</v>
      </c>
      <c r="M6789" s="4" t="s">
        <v>2429</v>
      </c>
    </row>
    <row r="6790" customFormat="false" ht="15.75" hidden="false" customHeight="true" outlineLevel="0" collapsed="false">
      <c r="A6790" s="4" t="n">
        <v>10486</v>
      </c>
      <c r="B6790" s="4" t="s">
        <v>36858</v>
      </c>
      <c r="C6790" s="4"/>
      <c r="D6790" s="4" t="s">
        <v>6681</v>
      </c>
      <c r="E6790" s="5" t="s">
        <v>8273</v>
      </c>
      <c r="F6790" s="4" t="s">
        <v>1782</v>
      </c>
      <c r="G6790" s="4" t="s">
        <v>620</v>
      </c>
      <c r="H6790" s="5" t="s">
        <v>36859</v>
      </c>
      <c r="I6790" s="23" t="s">
        <v>36860</v>
      </c>
      <c r="J6790" s="5" t="n">
        <f aca="false">LEN(K6790)</f>
        <v>17</v>
      </c>
      <c r="K6790" s="6" t="s">
        <v>36861</v>
      </c>
      <c r="L6790" s="4" t="s">
        <v>78</v>
      </c>
      <c r="M6790" s="4" t="s">
        <v>2890</v>
      </c>
    </row>
    <row r="6791" customFormat="false" ht="15.75" hidden="false" customHeight="true" outlineLevel="0" collapsed="false">
      <c r="A6791" s="4" t="n">
        <v>10515</v>
      </c>
      <c r="B6791" s="4" t="s">
        <v>36862</v>
      </c>
      <c r="C6791" s="4"/>
      <c r="D6791" s="4" t="s">
        <v>36863</v>
      </c>
      <c r="E6791" s="5" t="s">
        <v>6837</v>
      </c>
      <c r="F6791" s="4" t="s">
        <v>881</v>
      </c>
      <c r="G6791" s="4" t="s">
        <v>882</v>
      </c>
      <c r="H6791" s="5" t="s">
        <v>36864</v>
      </c>
      <c r="I6791" s="4" t="s">
        <v>36865</v>
      </c>
      <c r="J6791" s="5" t="n">
        <f aca="false">LEN(K6791)</f>
        <v>17</v>
      </c>
      <c r="K6791" s="6" t="s">
        <v>36421</v>
      </c>
      <c r="L6791" s="4" t="s">
        <v>57</v>
      </c>
      <c r="M6791" s="4" t="s">
        <v>2209</v>
      </c>
    </row>
    <row r="6792" customFormat="false" ht="15.75" hidden="false" customHeight="true" outlineLevel="0" collapsed="false">
      <c r="A6792" s="4" t="n">
        <v>10547</v>
      </c>
      <c r="B6792" s="4" t="s">
        <v>2750</v>
      </c>
      <c r="C6792" s="4"/>
      <c r="D6792" s="4" t="s">
        <v>36866</v>
      </c>
      <c r="E6792" s="5" t="s">
        <v>36867</v>
      </c>
      <c r="F6792" s="4" t="s">
        <v>1665</v>
      </c>
      <c r="G6792" s="4" t="s">
        <v>882</v>
      </c>
      <c r="H6792" s="5" t="s">
        <v>36868</v>
      </c>
      <c r="I6792" s="4" t="s">
        <v>36869</v>
      </c>
      <c r="J6792" s="5" t="n">
        <f aca="false">LEN(K6792)</f>
        <v>17</v>
      </c>
      <c r="K6792" s="10" t="s">
        <v>36870</v>
      </c>
      <c r="L6792" s="4" t="s">
        <v>57</v>
      </c>
      <c r="M6792" s="4" t="s">
        <v>31</v>
      </c>
    </row>
    <row r="6793" customFormat="false" ht="15.75" hidden="false" customHeight="true" outlineLevel="0" collapsed="false">
      <c r="A6793" s="4" t="n">
        <v>10564</v>
      </c>
      <c r="B6793" s="4" t="s">
        <v>36871</v>
      </c>
      <c r="C6793" s="4"/>
      <c r="D6793" s="4" t="s">
        <v>36872</v>
      </c>
      <c r="E6793" s="5" t="s">
        <v>15439</v>
      </c>
      <c r="F6793" s="4" t="s">
        <v>15440</v>
      </c>
      <c r="G6793" s="4" t="s">
        <v>882</v>
      </c>
      <c r="H6793" s="5" t="s">
        <v>36873</v>
      </c>
      <c r="I6793" s="4" t="str">
        <f aca="false">IFERROR(__xludf.dummyfunction("""info@""&amp;LOWER(REGEXREPLACE(B6793,""[^A-Za-z0-9]"",""""))&amp;"".com"""),"info@pazodemendoza.com")</f>
        <v>info@pazodemendoza.com</v>
      </c>
      <c r="J6793" s="5" t="n">
        <f aca="false">LEN(K6793)</f>
        <v>17</v>
      </c>
      <c r="K6793" s="10" t="s">
        <v>36874</v>
      </c>
      <c r="L6793" s="4" t="s">
        <v>31</v>
      </c>
      <c r="M6793" s="4" t="s">
        <v>877</v>
      </c>
    </row>
    <row r="6794" customFormat="false" ht="15.75" hidden="false" customHeight="true" outlineLevel="0" collapsed="false">
      <c r="A6794" s="4" t="n">
        <v>10569</v>
      </c>
      <c r="B6794" s="4" t="s">
        <v>36875</v>
      </c>
      <c r="C6794" s="4"/>
      <c r="D6794" s="4" t="s">
        <v>36876</v>
      </c>
      <c r="E6794" s="5" t="s">
        <v>36877</v>
      </c>
      <c r="F6794" s="4" t="s">
        <v>12548</v>
      </c>
      <c r="G6794" s="4" t="s">
        <v>882</v>
      </c>
      <c r="H6794" s="5" t="s">
        <v>36878</v>
      </c>
      <c r="I6794" s="4" t="str">
        <f aca="false">IFERROR(__xludf.dummyfunction("""info@""&amp;LOWER(REGEXREPLACE(B6794,""[^A-Za-z0-9]"",""""))&amp;"".com"""),"info@aldabueumarsl.com")</f>
        <v>info@aldabueumarsl.com</v>
      </c>
      <c r="J6794" s="5" t="n">
        <f aca="false">LEN(K6794)</f>
        <v>17</v>
      </c>
      <c r="K6794" s="10" t="s">
        <v>36879</v>
      </c>
      <c r="L6794" s="4" t="s">
        <v>21</v>
      </c>
      <c r="M6794" s="4" t="s">
        <v>3203</v>
      </c>
    </row>
    <row r="6795" customFormat="false" ht="15.75" hidden="false" customHeight="true" outlineLevel="0" collapsed="false">
      <c r="A6795" s="4" t="n">
        <v>10572</v>
      </c>
      <c r="B6795" s="4" t="s">
        <v>36880</v>
      </c>
      <c r="C6795" s="4"/>
      <c r="D6795" s="4" t="s">
        <v>36881</v>
      </c>
      <c r="E6795" s="5" t="s">
        <v>12561</v>
      </c>
      <c r="F6795" s="4" t="s">
        <v>881</v>
      </c>
      <c r="G6795" s="4" t="s">
        <v>882</v>
      </c>
      <c r="H6795" s="5" t="s">
        <v>36882</v>
      </c>
      <c r="I6795" s="4" t="s">
        <v>36883</v>
      </c>
      <c r="J6795" s="5" t="n">
        <f aca="false">LEN(K6795)</f>
        <v>17</v>
      </c>
      <c r="K6795" s="6" t="s">
        <v>36884</v>
      </c>
      <c r="L6795" s="4" t="s">
        <v>637</v>
      </c>
      <c r="M6795" s="4" t="s">
        <v>3501</v>
      </c>
    </row>
    <row r="6796" customFormat="false" ht="15.75" hidden="false" customHeight="true" outlineLevel="0" collapsed="false">
      <c r="A6796" s="4" t="n">
        <v>10581</v>
      </c>
      <c r="B6796" s="4" t="s">
        <v>36885</v>
      </c>
      <c r="C6796" s="4"/>
      <c r="D6796" s="4" t="s">
        <v>36886</v>
      </c>
      <c r="E6796" s="5" t="s">
        <v>880</v>
      </c>
      <c r="F6796" s="4" t="s">
        <v>881</v>
      </c>
      <c r="G6796" s="4" t="s">
        <v>882</v>
      </c>
      <c r="H6796" s="5" t="s">
        <v>36887</v>
      </c>
      <c r="I6796" s="7" t="s">
        <v>36888</v>
      </c>
      <c r="J6796" s="5" t="n">
        <f aca="false">LEN(K6796)</f>
        <v>17</v>
      </c>
      <c r="K6796" s="6" t="s">
        <v>36889</v>
      </c>
      <c r="L6796" s="4" t="s">
        <v>21</v>
      </c>
      <c r="M6796" s="4" t="s">
        <v>2082</v>
      </c>
    </row>
    <row r="6797" customFormat="false" ht="15.75" hidden="false" customHeight="true" outlineLevel="0" collapsed="false">
      <c r="A6797" s="4" t="n">
        <v>10585</v>
      </c>
      <c r="B6797" s="4" t="s">
        <v>36890</v>
      </c>
      <c r="C6797" s="4"/>
      <c r="D6797" s="4" t="s">
        <v>36891</v>
      </c>
      <c r="E6797" s="5" t="s">
        <v>36892</v>
      </c>
      <c r="F6797" s="4" t="s">
        <v>881</v>
      </c>
      <c r="G6797" s="4" t="s">
        <v>882</v>
      </c>
      <c r="H6797" s="5" t="s">
        <v>36893</v>
      </c>
      <c r="I6797" s="4" t="s">
        <v>36894</v>
      </c>
      <c r="J6797" s="5" t="n">
        <f aca="false">LEN(K6797)</f>
        <v>17</v>
      </c>
      <c r="K6797" s="6" t="s">
        <v>36895</v>
      </c>
      <c r="L6797" s="4" t="s">
        <v>31</v>
      </c>
      <c r="M6797" s="4" t="s">
        <v>5116</v>
      </c>
    </row>
    <row r="6798" customFormat="false" ht="27.75" hidden="false" customHeight="true" outlineLevel="0" collapsed="false">
      <c r="A6798" s="4" t="n">
        <v>10588</v>
      </c>
      <c r="B6798" s="4" t="s">
        <v>36896</v>
      </c>
      <c r="C6798" s="4"/>
      <c r="D6798" s="4" t="s">
        <v>36897</v>
      </c>
      <c r="E6798" s="5" t="s">
        <v>880</v>
      </c>
      <c r="F6798" s="4" t="s">
        <v>881</v>
      </c>
      <c r="G6798" s="4" t="s">
        <v>882</v>
      </c>
      <c r="H6798" s="5" t="s">
        <v>36898</v>
      </c>
      <c r="I6798" s="7" t="s">
        <v>36899</v>
      </c>
      <c r="J6798" s="5" t="n">
        <f aca="false">LEN(K6798)</f>
        <v>17</v>
      </c>
      <c r="K6798" s="6" t="s">
        <v>36900</v>
      </c>
      <c r="L6798" s="4" t="s">
        <v>57</v>
      </c>
      <c r="M6798" s="4" t="s">
        <v>924</v>
      </c>
    </row>
    <row r="6799" customFormat="false" ht="15.75" hidden="false" customHeight="true" outlineLevel="0" collapsed="false">
      <c r="A6799" s="4" t="n">
        <v>10606</v>
      </c>
      <c r="B6799" s="4" t="s">
        <v>36901</v>
      </c>
      <c r="C6799" s="4"/>
      <c r="D6799" s="4" t="s">
        <v>36902</v>
      </c>
      <c r="E6799" s="5" t="s">
        <v>36903</v>
      </c>
      <c r="F6799" s="4" t="s">
        <v>8299</v>
      </c>
      <c r="G6799" s="4" t="s">
        <v>882</v>
      </c>
      <c r="H6799" s="5" t="s">
        <v>36904</v>
      </c>
      <c r="I6799" s="4" t="s">
        <v>36905</v>
      </c>
      <c r="J6799" s="5" t="n">
        <f aca="false">LEN(K6799)</f>
        <v>17</v>
      </c>
      <c r="K6799" s="6" t="s">
        <v>36906</v>
      </c>
      <c r="L6799" s="4" t="s">
        <v>21</v>
      </c>
      <c r="M6799" s="4" t="s">
        <v>368</v>
      </c>
    </row>
    <row r="6800" customFormat="false" ht="15.75" hidden="false" customHeight="true" outlineLevel="0" collapsed="false">
      <c r="A6800" s="4" t="n">
        <v>10609</v>
      </c>
      <c r="B6800" s="4" t="s">
        <v>36907</v>
      </c>
      <c r="C6800" s="4"/>
      <c r="D6800" s="4" t="s">
        <v>36908</v>
      </c>
      <c r="E6800" s="5" t="s">
        <v>36903</v>
      </c>
      <c r="F6800" s="4" t="s">
        <v>8299</v>
      </c>
      <c r="G6800" s="4" t="s">
        <v>882</v>
      </c>
      <c r="H6800" s="5" t="s">
        <v>36909</v>
      </c>
      <c r="I6800" s="4" t="s">
        <v>36910</v>
      </c>
      <c r="J6800" s="5" t="n">
        <f aca="false">LEN(K6800)</f>
        <v>17</v>
      </c>
      <c r="K6800" s="6" t="s">
        <v>36911</v>
      </c>
      <c r="L6800" s="4" t="s">
        <v>31</v>
      </c>
      <c r="M6800" s="4" t="s">
        <v>381</v>
      </c>
    </row>
    <row r="6801" customFormat="false" ht="15.75" hidden="false" customHeight="true" outlineLevel="0" collapsed="false">
      <c r="A6801" s="4" t="n">
        <v>10612</v>
      </c>
      <c r="B6801" s="4" t="s">
        <v>36912</v>
      </c>
      <c r="C6801" s="4"/>
      <c r="D6801" s="4" t="s">
        <v>36913</v>
      </c>
      <c r="E6801" s="5" t="s">
        <v>8298</v>
      </c>
      <c r="F6801" s="4" t="s">
        <v>8299</v>
      </c>
      <c r="G6801" s="4" t="s">
        <v>882</v>
      </c>
      <c r="H6801" s="5" t="s">
        <v>36914</v>
      </c>
      <c r="I6801" s="4" t="s">
        <v>36915</v>
      </c>
      <c r="J6801" s="5" t="n">
        <f aca="false">LEN(K6801)</f>
        <v>17</v>
      </c>
      <c r="K6801" s="10" t="s">
        <v>36916</v>
      </c>
      <c r="L6801" s="4" t="s">
        <v>637</v>
      </c>
      <c r="M6801" s="4" t="s">
        <v>1063</v>
      </c>
    </row>
    <row r="6802" customFormat="false" ht="15.75" hidden="false" customHeight="true" outlineLevel="0" collapsed="false">
      <c r="A6802" s="4" t="n">
        <v>10615</v>
      </c>
      <c r="B6802" s="4" t="s">
        <v>36917</v>
      </c>
      <c r="C6802" s="4"/>
      <c r="D6802" s="4" t="s">
        <v>36918</v>
      </c>
      <c r="E6802" s="5" t="s">
        <v>5379</v>
      </c>
      <c r="F6802" s="4" t="s">
        <v>5380</v>
      </c>
      <c r="G6802" s="4" t="s">
        <v>882</v>
      </c>
      <c r="H6802" s="5" t="s">
        <v>36919</v>
      </c>
      <c r="I6802" s="4" t="s">
        <v>36920</v>
      </c>
      <c r="J6802" s="5" t="n">
        <f aca="false">LEN(K6802)</f>
        <v>17</v>
      </c>
      <c r="K6802" s="6" t="s">
        <v>36921</v>
      </c>
      <c r="L6802" s="4" t="s">
        <v>21</v>
      </c>
      <c r="M6802" s="4" t="s">
        <v>996</v>
      </c>
    </row>
    <row r="6803" customFormat="false" ht="15.75" hidden="false" customHeight="true" outlineLevel="0" collapsed="false">
      <c r="A6803" s="4" t="n">
        <v>10627</v>
      </c>
      <c r="B6803" s="4" t="s">
        <v>36922</v>
      </c>
      <c r="C6803" s="4"/>
      <c r="D6803" s="4" t="s">
        <v>36923</v>
      </c>
      <c r="E6803" s="5" t="s">
        <v>36924</v>
      </c>
      <c r="F6803" s="4" t="s">
        <v>15457</v>
      </c>
      <c r="G6803" s="4" t="s">
        <v>882</v>
      </c>
      <c r="H6803" s="5" t="s">
        <v>36925</v>
      </c>
      <c r="I6803" s="4" t="str">
        <f aca="false">IFERROR(__xludf.dummyfunction("""info@""&amp;LOWER(REGEXREPLACE(B6803,""[^A-Za-z0-9]"",""""))&amp;"".com"""),"info@playalassinas.com")</f>
        <v>info@playalassinas.com</v>
      </c>
      <c r="J6803" s="5" t="n">
        <f aca="false">LEN(K6803)</f>
        <v>17</v>
      </c>
      <c r="K6803" s="6" t="s">
        <v>36926</v>
      </c>
      <c r="L6803" s="4" t="s">
        <v>31</v>
      </c>
      <c r="M6803" s="4" t="s">
        <v>31</v>
      </c>
    </row>
    <row r="6804" customFormat="false" ht="15.75" hidden="false" customHeight="true" outlineLevel="0" collapsed="false">
      <c r="A6804" s="4" t="n">
        <v>10631</v>
      </c>
      <c r="B6804" s="4" t="s">
        <v>36927</v>
      </c>
      <c r="C6804" s="4"/>
      <c r="D6804" s="4" t="s">
        <v>36928</v>
      </c>
      <c r="E6804" s="5" t="s">
        <v>36929</v>
      </c>
      <c r="F6804" s="4" t="s">
        <v>10252</v>
      </c>
      <c r="G6804" s="4" t="s">
        <v>882</v>
      </c>
      <c r="H6804" s="5" t="s">
        <v>36930</v>
      </c>
      <c r="I6804" s="4" t="str">
        <f aca="false">IFERROR(__xludf.dummyfunction("""info@""&amp;LOWER(REGEXREPLACE(B6804,""[^A-Za-z0-9]"",""""))&amp;"".com"""),"info@hotelmosteiro.com")</f>
        <v>info@hotelmosteiro.com</v>
      </c>
      <c r="J6804" s="5" t="n">
        <f aca="false">LEN(K6804)</f>
        <v>17</v>
      </c>
      <c r="K6804" s="6" t="s">
        <v>36931</v>
      </c>
      <c r="L6804" s="4" t="s">
        <v>57</v>
      </c>
      <c r="M6804" s="4" t="s">
        <v>794</v>
      </c>
    </row>
    <row r="6805" customFormat="false" ht="15.75" hidden="false" customHeight="true" outlineLevel="0" collapsed="false">
      <c r="A6805" s="4" t="n">
        <v>10632</v>
      </c>
      <c r="B6805" s="4" t="s">
        <v>36932</v>
      </c>
      <c r="C6805" s="4"/>
      <c r="D6805" s="4" t="s">
        <v>36933</v>
      </c>
      <c r="E6805" s="5" t="s">
        <v>36924</v>
      </c>
      <c r="F6805" s="4" t="s">
        <v>15457</v>
      </c>
      <c r="G6805" s="4" t="s">
        <v>882</v>
      </c>
      <c r="H6805" s="5" t="s">
        <v>36934</v>
      </c>
      <c r="I6805" s="4" t="s">
        <v>36935</v>
      </c>
      <c r="J6805" s="5" t="n">
        <f aca="false">LEN(K6805)</f>
        <v>17</v>
      </c>
      <c r="K6805" s="6" t="s">
        <v>36936</v>
      </c>
      <c r="L6805" s="4" t="s">
        <v>31</v>
      </c>
      <c r="M6805" s="4" t="s">
        <v>1759</v>
      </c>
    </row>
    <row r="6806" customFormat="false" ht="15.75" hidden="false" customHeight="true" outlineLevel="0" collapsed="false">
      <c r="A6806" s="4" t="n">
        <v>10651</v>
      </c>
      <c r="B6806" s="4" t="s">
        <v>36937</v>
      </c>
      <c r="C6806" s="4"/>
      <c r="D6806" s="4" t="s">
        <v>36938</v>
      </c>
      <c r="E6806" s="5" t="s">
        <v>18815</v>
      </c>
      <c r="F6806" s="4" t="s">
        <v>18809</v>
      </c>
      <c r="G6806" s="4" t="s">
        <v>882</v>
      </c>
      <c r="H6806" s="5" t="s">
        <v>36939</v>
      </c>
      <c r="I6806" s="4" t="s">
        <v>36940</v>
      </c>
      <c r="J6806" s="5" t="n">
        <f aca="false">LEN(K6806)</f>
        <v>17</v>
      </c>
      <c r="K6806" s="6" t="s">
        <v>36941</v>
      </c>
      <c r="L6806" s="4" t="s">
        <v>31</v>
      </c>
      <c r="M6806" s="4" t="s">
        <v>918</v>
      </c>
    </row>
    <row r="6807" customFormat="false" ht="15.75" hidden="false" customHeight="true" outlineLevel="0" collapsed="false">
      <c r="A6807" s="4" t="n">
        <v>10681</v>
      </c>
      <c r="B6807" s="4" t="s">
        <v>36942</v>
      </c>
      <c r="C6807" s="4"/>
      <c r="D6807" s="4" t="s">
        <v>36943</v>
      </c>
      <c r="E6807" s="5" t="s">
        <v>8305</v>
      </c>
      <c r="F6807" s="4" t="s">
        <v>1089</v>
      </c>
      <c r="G6807" s="4" t="s">
        <v>882</v>
      </c>
      <c r="H6807" s="5" t="s">
        <v>36944</v>
      </c>
      <c r="I6807" s="4" t="s">
        <v>36945</v>
      </c>
      <c r="J6807" s="5" t="n">
        <f aca="false">LEN(K6807)</f>
        <v>17</v>
      </c>
      <c r="K6807" s="6" t="s">
        <v>36946</v>
      </c>
      <c r="L6807" s="4" t="s">
        <v>31</v>
      </c>
      <c r="M6807" s="4" t="s">
        <v>31</v>
      </c>
    </row>
    <row r="6808" customFormat="false" ht="15.75" hidden="false" customHeight="true" outlineLevel="0" collapsed="false">
      <c r="A6808" s="4" t="n">
        <v>10687</v>
      </c>
      <c r="B6808" s="4" t="s">
        <v>36947</v>
      </c>
      <c r="C6808" s="4"/>
      <c r="D6808" s="4" t="s">
        <v>36948</v>
      </c>
      <c r="E6808" s="5" t="s">
        <v>10258</v>
      </c>
      <c r="F6808" s="4" t="s">
        <v>10259</v>
      </c>
      <c r="G6808" s="4" t="s">
        <v>882</v>
      </c>
      <c r="H6808" s="5" t="s">
        <v>36949</v>
      </c>
      <c r="I6808" s="4" t="s">
        <v>36950</v>
      </c>
      <c r="J6808" s="5" t="n">
        <f aca="false">LEN(K6808)</f>
        <v>17</v>
      </c>
      <c r="K6808" s="6" t="s">
        <v>36951</v>
      </c>
      <c r="L6808" s="4" t="s">
        <v>31</v>
      </c>
      <c r="M6808" s="4" t="s">
        <v>1793</v>
      </c>
    </row>
    <row r="6809" customFormat="false" ht="15.75" hidden="false" customHeight="true" outlineLevel="0" collapsed="false">
      <c r="A6809" s="4" t="n">
        <v>10696</v>
      </c>
      <c r="B6809" s="4" t="s">
        <v>36952</v>
      </c>
      <c r="C6809" s="4"/>
      <c r="D6809" s="4" t="s">
        <v>36953</v>
      </c>
      <c r="E6809" s="5" t="s">
        <v>5393</v>
      </c>
      <c r="F6809" s="4" t="s">
        <v>1089</v>
      </c>
      <c r="G6809" s="4" t="s">
        <v>882</v>
      </c>
      <c r="H6809" s="5" t="s">
        <v>36954</v>
      </c>
      <c r="I6809" s="4" t="s">
        <v>36955</v>
      </c>
      <c r="J6809" s="5" t="n">
        <f aca="false">LEN(K6809)</f>
        <v>17</v>
      </c>
      <c r="K6809" s="6" t="s">
        <v>36956</v>
      </c>
      <c r="L6809" s="4" t="s">
        <v>31</v>
      </c>
      <c r="M6809" s="4" t="s">
        <v>929</v>
      </c>
    </row>
    <row r="6810" customFormat="false" ht="15.75" hidden="false" customHeight="true" outlineLevel="0" collapsed="false">
      <c r="A6810" s="4" t="n">
        <v>10715</v>
      </c>
      <c r="B6810" s="4" t="s">
        <v>36957</v>
      </c>
      <c r="C6810" s="4"/>
      <c r="D6810" s="4" t="s">
        <v>36958</v>
      </c>
      <c r="E6810" s="5" t="s">
        <v>5393</v>
      </c>
      <c r="F6810" s="4" t="s">
        <v>1089</v>
      </c>
      <c r="G6810" s="4" t="s">
        <v>882</v>
      </c>
      <c r="H6810" s="5" t="s">
        <v>36959</v>
      </c>
      <c r="I6810" s="7" t="s">
        <v>36960</v>
      </c>
      <c r="J6810" s="5" t="n">
        <f aca="false">LEN(K6810)</f>
        <v>17</v>
      </c>
      <c r="K6810" s="6" t="s">
        <v>36961</v>
      </c>
      <c r="L6810" s="4" t="s">
        <v>31</v>
      </c>
      <c r="M6810" s="4" t="s">
        <v>271</v>
      </c>
    </row>
    <row r="6811" customFormat="false" ht="15.75" hidden="false" customHeight="true" outlineLevel="0" collapsed="false">
      <c r="A6811" s="4" t="n">
        <v>10730</v>
      </c>
      <c r="B6811" s="4" t="s">
        <v>36962</v>
      </c>
      <c r="C6811" s="4"/>
      <c r="D6811" s="4" t="s">
        <v>36963</v>
      </c>
      <c r="E6811" s="5" t="s">
        <v>1088</v>
      </c>
      <c r="F6811" s="4" t="s">
        <v>1089</v>
      </c>
      <c r="G6811" s="4" t="s">
        <v>882</v>
      </c>
      <c r="H6811" s="5" t="s">
        <v>36964</v>
      </c>
      <c r="I6811" s="4" t="s">
        <v>36965</v>
      </c>
      <c r="J6811" s="5" t="n">
        <f aca="false">LEN(K6811)</f>
        <v>17</v>
      </c>
      <c r="K6811" s="10" t="s">
        <v>36966</v>
      </c>
      <c r="L6811" s="4" t="s">
        <v>57</v>
      </c>
      <c r="M6811" s="4" t="s">
        <v>1208</v>
      </c>
    </row>
    <row r="6812" customFormat="false" ht="15.75" hidden="false" customHeight="true" outlineLevel="0" collapsed="false">
      <c r="A6812" s="4" t="n">
        <v>10740</v>
      </c>
      <c r="B6812" s="4" t="s">
        <v>33166</v>
      </c>
      <c r="C6812" s="4"/>
      <c r="D6812" s="4" t="s">
        <v>36967</v>
      </c>
      <c r="E6812" s="5" t="s">
        <v>1788</v>
      </c>
      <c r="F6812" s="4" t="s">
        <v>1789</v>
      </c>
      <c r="G6812" s="4" t="s">
        <v>882</v>
      </c>
      <c r="H6812" s="5" t="s">
        <v>36968</v>
      </c>
      <c r="I6812" s="4" t="s">
        <v>36969</v>
      </c>
      <c r="J6812" s="5" t="n">
        <f aca="false">LEN(K6812)</f>
        <v>17</v>
      </c>
      <c r="K6812" s="10" t="s">
        <v>36970</v>
      </c>
      <c r="L6812" s="4" t="s">
        <v>31</v>
      </c>
      <c r="M6812" s="4" t="s">
        <v>2474</v>
      </c>
    </row>
    <row r="6813" customFormat="false" ht="27.75" hidden="false" customHeight="true" outlineLevel="0" collapsed="false">
      <c r="A6813" s="4" t="n">
        <v>10741</v>
      </c>
      <c r="B6813" s="4" t="s">
        <v>36971</v>
      </c>
      <c r="C6813" s="4"/>
      <c r="D6813" s="4" t="s">
        <v>36972</v>
      </c>
      <c r="E6813" s="5" t="s">
        <v>1788</v>
      </c>
      <c r="F6813" s="4" t="s">
        <v>1789</v>
      </c>
      <c r="G6813" s="4" t="s">
        <v>882</v>
      </c>
      <c r="H6813" s="5" t="s">
        <v>36973</v>
      </c>
      <c r="I6813" s="7" t="s">
        <v>36974</v>
      </c>
      <c r="J6813" s="5" t="n">
        <f aca="false">LEN(K6813)</f>
        <v>17</v>
      </c>
      <c r="K6813" s="6" t="s">
        <v>36975</v>
      </c>
      <c r="L6813" s="4" t="s">
        <v>21</v>
      </c>
      <c r="M6813" s="4" t="s">
        <v>326</v>
      </c>
    </row>
    <row r="6814" customFormat="false" ht="15.75" hidden="false" customHeight="true" outlineLevel="0" collapsed="false">
      <c r="A6814" s="4" t="n">
        <v>10748</v>
      </c>
      <c r="B6814" s="4" t="s">
        <v>36976</v>
      </c>
      <c r="C6814" s="4"/>
      <c r="D6814" s="4" t="s">
        <v>36977</v>
      </c>
      <c r="E6814" s="5" t="s">
        <v>1788</v>
      </c>
      <c r="F6814" s="4" t="s">
        <v>1789</v>
      </c>
      <c r="G6814" s="4" t="s">
        <v>882</v>
      </c>
      <c r="H6814" s="5" t="s">
        <v>36978</v>
      </c>
      <c r="I6814" s="4" t="s">
        <v>36979</v>
      </c>
      <c r="J6814" s="5" t="n">
        <f aca="false">LEN(K6814)</f>
        <v>17</v>
      </c>
      <c r="K6814" s="10" t="s">
        <v>36980</v>
      </c>
      <c r="L6814" s="4" t="s">
        <v>21</v>
      </c>
      <c r="M6814" s="4" t="s">
        <v>344</v>
      </c>
    </row>
    <row r="6815" customFormat="false" ht="15.75" hidden="false" customHeight="true" outlineLevel="0" collapsed="false">
      <c r="A6815" s="4" t="n">
        <v>10749</v>
      </c>
      <c r="B6815" s="4" t="s">
        <v>36981</v>
      </c>
      <c r="C6815" s="4"/>
      <c r="D6815" s="4" t="s">
        <v>36982</v>
      </c>
      <c r="E6815" s="5" t="s">
        <v>1788</v>
      </c>
      <c r="F6815" s="4" t="s">
        <v>1789</v>
      </c>
      <c r="G6815" s="4" t="s">
        <v>882</v>
      </c>
      <c r="H6815" s="5" t="s">
        <v>36983</v>
      </c>
      <c r="I6815" s="4" t="str">
        <f aca="false">IFERROR(__xludf.dummyfunction("""info@""&amp;LOWER(REGEXREPLACE(B6815,""[^A-Za-z0-9]"",""""))&amp;"".com"""),"info@hotelpabellon.com")</f>
        <v>info@hotelpabellon.com</v>
      </c>
      <c r="J6815" s="5" t="n">
        <f aca="false">LEN(K6815)</f>
        <v>17</v>
      </c>
      <c r="K6815" s="6" t="s">
        <v>36984</v>
      </c>
      <c r="L6815" s="4" t="s">
        <v>31</v>
      </c>
      <c r="M6815" s="4" t="s">
        <v>31</v>
      </c>
    </row>
    <row r="6816" customFormat="false" ht="15.75" hidden="false" customHeight="true" outlineLevel="0" collapsed="false">
      <c r="A6816" s="4" t="n">
        <v>10762</v>
      </c>
      <c r="B6816" s="4" t="s">
        <v>36985</v>
      </c>
      <c r="C6816" s="4"/>
      <c r="D6816" s="4" t="s">
        <v>36986</v>
      </c>
      <c r="E6816" s="5" t="s">
        <v>36987</v>
      </c>
      <c r="F6816" s="4" t="s">
        <v>15752</v>
      </c>
      <c r="G6816" s="4" t="s">
        <v>882</v>
      </c>
      <c r="H6816" s="5" t="s">
        <v>36988</v>
      </c>
      <c r="I6816" s="4" t="s">
        <v>36989</v>
      </c>
      <c r="J6816" s="5" t="n">
        <f aca="false">LEN(K6816)</f>
        <v>17</v>
      </c>
      <c r="K6816" s="10" t="s">
        <v>36990</v>
      </c>
      <c r="L6816" s="4" t="s">
        <v>1970</v>
      </c>
      <c r="M6816" s="4" t="s">
        <v>419</v>
      </c>
    </row>
    <row r="6817" customFormat="false" ht="15.75" hidden="false" customHeight="true" outlineLevel="0" collapsed="false">
      <c r="A6817" s="4" t="n">
        <v>10782</v>
      </c>
      <c r="B6817" s="4" t="s">
        <v>36991</v>
      </c>
      <c r="C6817" s="4"/>
      <c r="D6817" s="4" t="s">
        <v>36992</v>
      </c>
      <c r="E6817" s="5" t="s">
        <v>1088</v>
      </c>
      <c r="F6817" s="4" t="s">
        <v>1089</v>
      </c>
      <c r="G6817" s="4" t="s">
        <v>882</v>
      </c>
      <c r="H6817" s="5" t="s">
        <v>36993</v>
      </c>
      <c r="I6817" s="4" t="s">
        <v>36994</v>
      </c>
      <c r="J6817" s="5" t="n">
        <f aca="false">LEN(K6817)</f>
        <v>17</v>
      </c>
      <c r="K6817" s="6" t="s">
        <v>36995</v>
      </c>
      <c r="L6817" s="4" t="s">
        <v>31</v>
      </c>
      <c r="M6817" s="4" t="s">
        <v>1694</v>
      </c>
    </row>
    <row r="6818" customFormat="false" ht="15.75" hidden="false" customHeight="true" outlineLevel="0" collapsed="false">
      <c r="A6818" s="4" t="n">
        <v>10784</v>
      </c>
      <c r="B6818" s="4" t="s">
        <v>36996</v>
      </c>
      <c r="C6818" s="4"/>
      <c r="D6818" s="4" t="s">
        <v>36997</v>
      </c>
      <c r="E6818" s="5" t="s">
        <v>1088</v>
      </c>
      <c r="F6818" s="4" t="s">
        <v>1089</v>
      </c>
      <c r="G6818" s="4" t="s">
        <v>882</v>
      </c>
      <c r="H6818" s="5" t="s">
        <v>36998</v>
      </c>
      <c r="I6818" s="7" t="s">
        <v>36999</v>
      </c>
      <c r="J6818" s="5" t="n">
        <f aca="false">LEN(K6818)</f>
        <v>17</v>
      </c>
      <c r="K6818" s="6" t="s">
        <v>37000</v>
      </c>
      <c r="L6818" s="4" t="s">
        <v>31</v>
      </c>
      <c r="M6818" s="4" t="s">
        <v>3203</v>
      </c>
    </row>
    <row r="6819" customFormat="false" ht="15.75" hidden="false" customHeight="true" outlineLevel="0" collapsed="false">
      <c r="A6819" s="4" t="n">
        <v>10806</v>
      </c>
      <c r="B6819" s="4" t="s">
        <v>37001</v>
      </c>
      <c r="C6819" s="4"/>
      <c r="D6819" s="4" t="s">
        <v>37002</v>
      </c>
      <c r="E6819" s="5" t="s">
        <v>15751</v>
      </c>
      <c r="F6819" s="4" t="s">
        <v>15752</v>
      </c>
      <c r="G6819" s="4" t="s">
        <v>882</v>
      </c>
      <c r="H6819" s="5" t="s">
        <v>37003</v>
      </c>
      <c r="I6819" s="4" t="s">
        <v>37004</v>
      </c>
      <c r="J6819" s="5" t="n">
        <f aca="false">LEN(K6819)</f>
        <v>17</v>
      </c>
      <c r="K6819" s="6" t="s">
        <v>37005</v>
      </c>
      <c r="L6819" s="4" t="s">
        <v>637</v>
      </c>
      <c r="M6819" s="4" t="s">
        <v>31</v>
      </c>
    </row>
    <row r="6820" customFormat="false" ht="15.75" hidden="false" customHeight="true" outlineLevel="0" collapsed="false">
      <c r="A6820" s="4" t="n">
        <v>10805</v>
      </c>
      <c r="B6820" s="4" t="s">
        <v>37001</v>
      </c>
      <c r="C6820" s="4"/>
      <c r="D6820" s="4" t="s">
        <v>37006</v>
      </c>
      <c r="E6820" s="5" t="s">
        <v>15751</v>
      </c>
      <c r="F6820" s="4" t="s">
        <v>15752</v>
      </c>
      <c r="G6820" s="4" t="s">
        <v>882</v>
      </c>
      <c r="H6820" s="5" t="s">
        <v>37003</v>
      </c>
      <c r="I6820" s="4" t="s">
        <v>37004</v>
      </c>
      <c r="J6820" s="5" t="n">
        <f aca="false">LEN(K6820)</f>
        <v>17</v>
      </c>
      <c r="K6820" s="10" t="s">
        <v>37005</v>
      </c>
      <c r="L6820" s="4" t="s">
        <v>57</v>
      </c>
      <c r="M6820" s="4" t="s">
        <v>31</v>
      </c>
    </row>
    <row r="6821" customFormat="false" ht="15.75" hidden="false" customHeight="true" outlineLevel="0" collapsed="false">
      <c r="A6821" s="4" t="n">
        <v>10807</v>
      </c>
      <c r="B6821" s="4" t="s">
        <v>37007</v>
      </c>
      <c r="C6821" s="4"/>
      <c r="D6821" s="4" t="s">
        <v>37008</v>
      </c>
      <c r="E6821" s="5" t="s">
        <v>15751</v>
      </c>
      <c r="F6821" s="4" t="s">
        <v>15752</v>
      </c>
      <c r="G6821" s="4" t="s">
        <v>882</v>
      </c>
      <c r="H6821" s="5" t="s">
        <v>37009</v>
      </c>
      <c r="I6821" s="4" t="s">
        <v>37004</v>
      </c>
      <c r="J6821" s="5" t="n">
        <f aca="false">LEN(K6821)</f>
        <v>17</v>
      </c>
      <c r="K6821" s="10" t="s">
        <v>37005</v>
      </c>
      <c r="L6821" s="4" t="s">
        <v>57</v>
      </c>
      <c r="M6821" s="4" t="s">
        <v>2474</v>
      </c>
    </row>
    <row r="6822" customFormat="false" ht="15.75" hidden="false" customHeight="true" outlineLevel="0" collapsed="false">
      <c r="A6822" s="4" t="n">
        <v>10820</v>
      </c>
      <c r="B6822" s="4" t="s">
        <v>37010</v>
      </c>
      <c r="C6822" s="4"/>
      <c r="D6822" s="4" t="s">
        <v>37011</v>
      </c>
      <c r="E6822" s="5" t="s">
        <v>10279</v>
      </c>
      <c r="F6822" s="4" t="s">
        <v>882</v>
      </c>
      <c r="G6822" s="4" t="s">
        <v>882</v>
      </c>
      <c r="H6822" s="5" t="s">
        <v>37012</v>
      </c>
      <c r="I6822" s="4" t="s">
        <v>37013</v>
      </c>
      <c r="J6822" s="5" t="n">
        <f aca="false">LEN(K6822)</f>
        <v>17</v>
      </c>
      <c r="K6822" s="6" t="s">
        <v>37014</v>
      </c>
      <c r="L6822" s="4" t="s">
        <v>31</v>
      </c>
      <c r="M6822" s="4" t="s">
        <v>2124</v>
      </c>
    </row>
    <row r="6823" customFormat="false" ht="15.75" hidden="false" customHeight="true" outlineLevel="0" collapsed="false">
      <c r="A6823" s="4" t="n">
        <v>10823</v>
      </c>
      <c r="B6823" s="4" t="s">
        <v>14727</v>
      </c>
      <c r="C6823" s="4"/>
      <c r="D6823" s="4" t="s">
        <v>37015</v>
      </c>
      <c r="E6823" s="5" t="s">
        <v>5399</v>
      </c>
      <c r="F6823" s="4" t="s">
        <v>882</v>
      </c>
      <c r="G6823" s="4" t="s">
        <v>882</v>
      </c>
      <c r="H6823" s="5" t="s">
        <v>37016</v>
      </c>
      <c r="I6823" s="4" t="str">
        <f aca="false">IFERROR(__xludf.dummyfunction("""info@""&amp;LOWER(REGEXREPLACE(B6823,""[^A-Za-z0-9]"",""""))&amp;"".com"""),"info@hotelmadridsl.com")</f>
        <v>info@hotelmadridsl.com</v>
      </c>
      <c r="J6823" s="5" t="n">
        <f aca="false">LEN(K6823)</f>
        <v>17</v>
      </c>
      <c r="K6823" s="6" t="s">
        <v>37017</v>
      </c>
      <c r="L6823" s="4" t="s">
        <v>66</v>
      </c>
      <c r="M6823" s="4" t="s">
        <v>819</v>
      </c>
    </row>
    <row r="6824" customFormat="false" ht="15.75" hidden="false" customHeight="true" outlineLevel="0" collapsed="false">
      <c r="A6824" s="4" t="n">
        <v>10825</v>
      </c>
      <c r="B6824" s="4" t="s">
        <v>12022</v>
      </c>
      <c r="C6824" s="4"/>
      <c r="D6824" s="4" t="s">
        <v>37018</v>
      </c>
      <c r="E6824" s="5" t="s">
        <v>31521</v>
      </c>
      <c r="F6824" s="4" t="s">
        <v>15752</v>
      </c>
      <c r="G6824" s="4" t="s">
        <v>882</v>
      </c>
      <c r="H6824" s="5" t="s">
        <v>37019</v>
      </c>
      <c r="I6824" s="7" t="s">
        <v>37020</v>
      </c>
      <c r="J6824" s="5" t="n">
        <f aca="false">LEN(K6824)</f>
        <v>17</v>
      </c>
      <c r="K6824" s="6" t="s">
        <v>37021</v>
      </c>
      <c r="L6824" s="4" t="s">
        <v>31</v>
      </c>
      <c r="M6824" s="4" t="s">
        <v>2890</v>
      </c>
    </row>
    <row r="6825" customFormat="false" ht="15.75" hidden="false" customHeight="true" outlineLevel="0" collapsed="false">
      <c r="A6825" s="4" t="n">
        <v>11899</v>
      </c>
      <c r="B6825" s="4" t="s">
        <v>37022</v>
      </c>
      <c r="C6825" s="4"/>
      <c r="D6825" s="4" t="s">
        <v>37023</v>
      </c>
      <c r="E6825" s="5" t="s">
        <v>37024</v>
      </c>
      <c r="F6825" s="4" t="s">
        <v>37025</v>
      </c>
      <c r="G6825" s="4" t="s">
        <v>364</v>
      </c>
      <c r="H6825" s="5" t="s">
        <v>37026</v>
      </c>
      <c r="I6825" s="4" t="s">
        <v>37027</v>
      </c>
      <c r="J6825" s="5" t="n">
        <f aca="false">LEN(K6825)</f>
        <v>17</v>
      </c>
      <c r="K6825" s="6" t="str">
        <f aca="false">LOWER(SUBSTITUTE(SUBSTITUTE(SUBSTITUTE(SUBSTITUTE(SUBSTITUTE(SUBSTITUTE(SUBSTITUTE(B6825,"S.L.",""),"SL",""),"S.A.",""),"SA","")," ",""),".",""),",",""))&amp;".com"</f>
        <v>casonadeboñar.com</v>
      </c>
      <c r="L6825" s="4" t="s">
        <v>21</v>
      </c>
      <c r="M6825" s="4" t="s">
        <v>31</v>
      </c>
    </row>
    <row r="6826" customFormat="false" ht="15.75" hidden="false" customHeight="true" outlineLevel="0" collapsed="false">
      <c r="A6826" s="4" t="n">
        <v>10840</v>
      </c>
      <c r="B6826" s="4" t="s">
        <v>37028</v>
      </c>
      <c r="C6826" s="4"/>
      <c r="D6826" s="4" t="s">
        <v>37029</v>
      </c>
      <c r="E6826" s="5" t="s">
        <v>10291</v>
      </c>
      <c r="F6826" s="4" t="s">
        <v>364</v>
      </c>
      <c r="G6826" s="4" t="s">
        <v>364</v>
      </c>
      <c r="H6826" s="5" t="s">
        <v>37030</v>
      </c>
      <c r="I6826" s="4" t="s">
        <v>37031</v>
      </c>
      <c r="J6826" s="5" t="n">
        <f aca="false">LEN(K6826)</f>
        <v>17</v>
      </c>
      <c r="K6826" s="10" t="s">
        <v>37032</v>
      </c>
      <c r="L6826" s="4" t="s">
        <v>31</v>
      </c>
      <c r="M6826" s="4" t="s">
        <v>10060</v>
      </c>
    </row>
    <row r="6827" customFormat="false" ht="15.75" hidden="false" customHeight="true" outlineLevel="0" collapsed="false">
      <c r="A6827" s="4" t="n">
        <v>10842</v>
      </c>
      <c r="B6827" s="4" t="s">
        <v>37033</v>
      </c>
      <c r="C6827" s="4"/>
      <c r="D6827" s="4" t="s">
        <v>37034</v>
      </c>
      <c r="E6827" s="5" t="s">
        <v>37035</v>
      </c>
      <c r="F6827" s="4" t="s">
        <v>364</v>
      </c>
      <c r="G6827" s="4" t="s">
        <v>364</v>
      </c>
      <c r="H6827" s="5" t="s">
        <v>37036</v>
      </c>
      <c r="I6827" s="4" t="s">
        <v>37037</v>
      </c>
      <c r="J6827" s="5" t="n">
        <f aca="false">LEN(K6827)</f>
        <v>17</v>
      </c>
      <c r="K6827" s="10" t="s">
        <v>37038</v>
      </c>
      <c r="L6827" s="4" t="s">
        <v>31</v>
      </c>
      <c r="M6827" s="4" t="s">
        <v>5940</v>
      </c>
    </row>
    <row r="6828" customFormat="false" ht="15.75" hidden="false" customHeight="true" outlineLevel="0" collapsed="false">
      <c r="A6828" s="4" t="n">
        <v>10848</v>
      </c>
      <c r="B6828" s="4" t="s">
        <v>37039</v>
      </c>
      <c r="C6828" s="4"/>
      <c r="D6828" s="4" t="s">
        <v>37040</v>
      </c>
      <c r="E6828" s="5" t="s">
        <v>37041</v>
      </c>
      <c r="F6828" s="4" t="s">
        <v>364</v>
      </c>
      <c r="G6828" s="4" t="s">
        <v>364</v>
      </c>
      <c r="H6828" s="5" t="s">
        <v>37042</v>
      </c>
      <c r="I6828" s="4" t="s">
        <v>37043</v>
      </c>
      <c r="J6828" s="5" t="n">
        <f aca="false">LEN(K6828)</f>
        <v>17</v>
      </c>
      <c r="K6828" s="6" t="s">
        <v>37044</v>
      </c>
      <c r="L6828" s="4" t="s">
        <v>21</v>
      </c>
      <c r="M6828" s="4" t="s">
        <v>1694</v>
      </c>
    </row>
    <row r="6829" customFormat="false" ht="15.75" hidden="false" customHeight="true" outlineLevel="0" collapsed="false">
      <c r="A6829" s="4" t="n">
        <v>10857</v>
      </c>
      <c r="B6829" s="4" t="s">
        <v>37045</v>
      </c>
      <c r="C6829" s="4"/>
      <c r="D6829" s="4" t="s">
        <v>37046</v>
      </c>
      <c r="E6829" s="5" t="s">
        <v>26894</v>
      </c>
      <c r="F6829" s="4" t="s">
        <v>26895</v>
      </c>
      <c r="G6829" s="4" t="s">
        <v>364</v>
      </c>
      <c r="H6829" s="5" t="s">
        <v>37047</v>
      </c>
      <c r="I6829" s="4" t="s">
        <v>37048</v>
      </c>
      <c r="J6829" s="5" t="n">
        <f aca="false">LEN(K6829)</f>
        <v>17</v>
      </c>
      <c r="K6829" s="6" t="s">
        <v>37049</v>
      </c>
      <c r="L6829" s="4" t="s">
        <v>21</v>
      </c>
      <c r="M6829" s="4" t="s">
        <v>31</v>
      </c>
    </row>
    <row r="6830" customFormat="false" ht="15.75" hidden="false" customHeight="true" outlineLevel="0" collapsed="false">
      <c r="A6830" s="4" t="n">
        <v>10863</v>
      </c>
      <c r="B6830" s="4" t="s">
        <v>37050</v>
      </c>
      <c r="C6830" s="4"/>
      <c r="D6830" s="4" t="s">
        <v>37051</v>
      </c>
      <c r="E6830" s="5" t="s">
        <v>37052</v>
      </c>
      <c r="F6830" s="4" t="s">
        <v>37053</v>
      </c>
      <c r="G6830" s="4" t="s">
        <v>364</v>
      </c>
      <c r="H6830" s="5" t="s">
        <v>37054</v>
      </c>
      <c r="I6830" s="4" t="s">
        <v>37055</v>
      </c>
      <c r="J6830" s="5" t="n">
        <f aca="false">LEN(K6830)</f>
        <v>17</v>
      </c>
      <c r="K6830" s="6" t="s">
        <v>37056</v>
      </c>
      <c r="L6830" s="4" t="s">
        <v>78</v>
      </c>
      <c r="M6830" s="4" t="s">
        <v>381</v>
      </c>
    </row>
    <row r="6831" customFormat="false" ht="15.75" hidden="false" customHeight="true" outlineLevel="0" collapsed="false">
      <c r="A6831" s="4" t="n">
        <v>10867</v>
      </c>
      <c r="B6831" s="4" t="s">
        <v>37057</v>
      </c>
      <c r="C6831" s="4"/>
      <c r="D6831" s="4" t="s">
        <v>37058</v>
      </c>
      <c r="E6831" s="5" t="s">
        <v>8316</v>
      </c>
      <c r="F6831" s="4" t="s">
        <v>8317</v>
      </c>
      <c r="G6831" s="4" t="s">
        <v>364</v>
      </c>
      <c r="H6831" s="5" t="s">
        <v>37059</v>
      </c>
      <c r="I6831" s="4" t="s">
        <v>37060</v>
      </c>
      <c r="J6831" s="5" t="n">
        <f aca="false">LEN(K6831)</f>
        <v>17</v>
      </c>
      <c r="K6831" s="6" t="s">
        <v>37061</v>
      </c>
      <c r="L6831" s="4" t="s">
        <v>78</v>
      </c>
      <c r="M6831" s="4" t="s">
        <v>2474</v>
      </c>
    </row>
    <row r="6832" customFormat="false" ht="15.75" hidden="false" customHeight="true" outlineLevel="0" collapsed="false">
      <c r="A6832" s="4" t="n">
        <v>10868</v>
      </c>
      <c r="B6832" s="4" t="s">
        <v>37062</v>
      </c>
      <c r="C6832" s="4"/>
      <c r="D6832" s="4" t="s">
        <v>37063</v>
      </c>
      <c r="E6832" s="5" t="s">
        <v>8316</v>
      </c>
      <c r="F6832" s="4" t="s">
        <v>8317</v>
      </c>
      <c r="G6832" s="4" t="s">
        <v>364</v>
      </c>
      <c r="H6832" s="5" t="s">
        <v>37059</v>
      </c>
      <c r="I6832" s="4" t="s">
        <v>37060</v>
      </c>
      <c r="J6832" s="5" t="n">
        <f aca="false">LEN(K6832)</f>
        <v>17</v>
      </c>
      <c r="K6832" s="10" t="s">
        <v>37061</v>
      </c>
      <c r="L6832" s="4" t="s">
        <v>31</v>
      </c>
      <c r="M6832" s="4" t="s">
        <v>2474</v>
      </c>
    </row>
    <row r="6833" customFormat="false" ht="15.75" hidden="false" customHeight="true" outlineLevel="0" collapsed="false">
      <c r="A6833" s="4" t="n">
        <v>10878</v>
      </c>
      <c r="B6833" s="4" t="s">
        <v>37064</v>
      </c>
      <c r="C6833" s="4"/>
      <c r="D6833" s="4" t="s">
        <v>37065</v>
      </c>
      <c r="E6833" s="5" t="s">
        <v>5405</v>
      </c>
      <c r="F6833" s="4" t="s">
        <v>4458</v>
      </c>
      <c r="G6833" s="4" t="s">
        <v>364</v>
      </c>
      <c r="H6833" s="5" t="s">
        <v>37066</v>
      </c>
      <c r="I6833" s="4" t="s">
        <v>37067</v>
      </c>
      <c r="J6833" s="5" t="n">
        <f aca="false">LEN(K6833)</f>
        <v>17</v>
      </c>
      <c r="K6833" s="6" t="s">
        <v>37038</v>
      </c>
      <c r="L6833" s="4" t="s">
        <v>57</v>
      </c>
      <c r="M6833" s="4" t="s">
        <v>3010</v>
      </c>
    </row>
    <row r="6834" customFormat="false" ht="15.75" hidden="false" customHeight="true" outlineLevel="0" collapsed="false">
      <c r="A6834" s="4" t="n">
        <v>10883</v>
      </c>
      <c r="B6834" s="4" t="s">
        <v>37068</v>
      </c>
      <c r="C6834" s="4"/>
      <c r="D6834" s="4" t="s">
        <v>37069</v>
      </c>
      <c r="E6834" s="5" t="s">
        <v>37070</v>
      </c>
      <c r="F6834" s="4" t="s">
        <v>37071</v>
      </c>
      <c r="G6834" s="4" t="s">
        <v>364</v>
      </c>
      <c r="H6834" s="5" t="s">
        <v>37072</v>
      </c>
      <c r="I6834" s="7" t="s">
        <v>37073</v>
      </c>
      <c r="J6834" s="5" t="n">
        <f aca="false">LEN(K6834)</f>
        <v>17</v>
      </c>
      <c r="K6834" s="6" t="s">
        <v>37074</v>
      </c>
      <c r="L6834" s="4" t="s">
        <v>57</v>
      </c>
      <c r="M6834" s="4" t="s">
        <v>2890</v>
      </c>
    </row>
    <row r="6835" customFormat="false" ht="15.75" hidden="false" customHeight="true" outlineLevel="0" collapsed="false">
      <c r="A6835" s="4" t="n">
        <v>10895</v>
      </c>
      <c r="B6835" s="4" t="s">
        <v>37075</v>
      </c>
      <c r="C6835" s="4"/>
      <c r="D6835" s="4" t="s">
        <v>37076</v>
      </c>
      <c r="E6835" s="5" t="s">
        <v>18889</v>
      </c>
      <c r="F6835" s="4" t="s">
        <v>6713</v>
      </c>
      <c r="G6835" s="4" t="s">
        <v>364</v>
      </c>
      <c r="H6835" s="5" t="s">
        <v>37077</v>
      </c>
      <c r="I6835" s="4" t="s">
        <v>37078</v>
      </c>
      <c r="J6835" s="5" t="n">
        <f aca="false">LEN(K6835)</f>
        <v>17</v>
      </c>
      <c r="K6835" s="10" t="s">
        <v>37079</v>
      </c>
      <c r="L6835" s="4" t="s">
        <v>31</v>
      </c>
      <c r="M6835" s="4" t="s">
        <v>3461</v>
      </c>
    </row>
    <row r="6836" customFormat="false" ht="15.75" hidden="false" customHeight="true" outlineLevel="0" collapsed="false">
      <c r="A6836" s="4" t="n">
        <v>10920</v>
      </c>
      <c r="B6836" s="4" t="s">
        <v>37080</v>
      </c>
      <c r="C6836" s="4"/>
      <c r="D6836" s="4" t="s">
        <v>37081</v>
      </c>
      <c r="E6836" s="5" t="s">
        <v>3069</v>
      </c>
      <c r="F6836" s="4" t="s">
        <v>3070</v>
      </c>
      <c r="G6836" s="4" t="s">
        <v>364</v>
      </c>
      <c r="H6836" s="5" t="s">
        <v>37082</v>
      </c>
      <c r="I6836" s="4" t="str">
        <f aca="false">IFERROR(__xludf.dummyfunction("""info@""&amp;LOWER(REGEXREPLACE(B6836,""[^A-Za-z0-9]"",""""))&amp;"".com"""),"info@larutagallega.com")</f>
        <v>info@larutagallega.com</v>
      </c>
      <c r="J6836" s="5" t="n">
        <f aca="false">LEN(K6836)</f>
        <v>17</v>
      </c>
      <c r="K6836" s="6" t="s">
        <v>37083</v>
      </c>
      <c r="L6836" s="4" t="s">
        <v>31</v>
      </c>
      <c r="M6836" s="4" t="s">
        <v>31</v>
      </c>
    </row>
    <row r="6837" customFormat="false" ht="15.75" hidden="false" customHeight="true" outlineLevel="0" collapsed="false">
      <c r="A6837" s="4" t="n">
        <v>10937</v>
      </c>
      <c r="B6837" s="4" t="s">
        <v>6741</v>
      </c>
      <c r="C6837" s="4"/>
      <c r="D6837" s="4" t="s">
        <v>37084</v>
      </c>
      <c r="E6837" s="5" t="s">
        <v>10323</v>
      </c>
      <c r="F6837" s="4" t="s">
        <v>10324</v>
      </c>
      <c r="G6837" s="4" t="s">
        <v>364</v>
      </c>
      <c r="H6837" s="5" t="s">
        <v>37085</v>
      </c>
      <c r="I6837" s="4" t="s">
        <v>37086</v>
      </c>
      <c r="J6837" s="5" t="n">
        <f aca="false">LEN(K6837)</f>
        <v>17</v>
      </c>
      <c r="K6837" s="6" t="s">
        <v>37087</v>
      </c>
      <c r="L6837" s="4" t="s">
        <v>31</v>
      </c>
      <c r="M6837" s="4" t="s">
        <v>1063</v>
      </c>
    </row>
    <row r="6838" customFormat="false" ht="15.75" hidden="false" customHeight="true" outlineLevel="0" collapsed="false">
      <c r="A6838" s="4" t="n">
        <v>10941</v>
      </c>
      <c r="B6838" s="4" t="s">
        <v>31309</v>
      </c>
      <c r="C6838" s="4"/>
      <c r="D6838" s="4" t="s">
        <v>37088</v>
      </c>
      <c r="E6838" s="5" t="s">
        <v>31555</v>
      </c>
      <c r="F6838" s="4" t="s">
        <v>31556</v>
      </c>
      <c r="G6838" s="4" t="s">
        <v>364</v>
      </c>
      <c r="H6838" s="5" t="s">
        <v>37089</v>
      </c>
      <c r="I6838" s="4" t="s">
        <v>37090</v>
      </c>
      <c r="J6838" s="5" t="n">
        <f aca="false">LEN(K6838)</f>
        <v>17</v>
      </c>
      <c r="K6838" s="6" t="s">
        <v>37091</v>
      </c>
      <c r="L6838" s="4" t="s">
        <v>78</v>
      </c>
      <c r="M6838" s="4" t="s">
        <v>381</v>
      </c>
    </row>
    <row r="6839" customFormat="false" ht="15.75" hidden="false" customHeight="true" outlineLevel="0" collapsed="false">
      <c r="A6839" s="4" t="n">
        <v>10984</v>
      </c>
      <c r="B6839" s="4" t="s">
        <v>37092</v>
      </c>
      <c r="C6839" s="4"/>
      <c r="D6839" s="4" t="s">
        <v>37093</v>
      </c>
      <c r="E6839" s="5" t="s">
        <v>37094</v>
      </c>
      <c r="F6839" s="4" t="s">
        <v>1270</v>
      </c>
      <c r="G6839" s="4" t="s">
        <v>1270</v>
      </c>
      <c r="H6839" s="5" t="s">
        <v>37095</v>
      </c>
      <c r="I6839" s="4" t="s">
        <v>37096</v>
      </c>
      <c r="J6839" s="5" t="n">
        <f aca="false">LEN(K6839)</f>
        <v>17</v>
      </c>
      <c r="K6839" s="6" t="s">
        <v>37097</v>
      </c>
      <c r="L6839" s="4" t="s">
        <v>21</v>
      </c>
      <c r="M6839" s="4" t="s">
        <v>577</v>
      </c>
    </row>
    <row r="6840" customFormat="false" ht="15.75" hidden="false" customHeight="true" outlineLevel="0" collapsed="false">
      <c r="A6840" s="4" t="n">
        <v>10987</v>
      </c>
      <c r="B6840" s="4" t="s">
        <v>37098</v>
      </c>
      <c r="C6840" s="4"/>
      <c r="D6840" s="4" t="s">
        <v>37099</v>
      </c>
      <c r="E6840" s="5" t="s">
        <v>2567</v>
      </c>
      <c r="F6840" s="4" t="s">
        <v>1270</v>
      </c>
      <c r="G6840" s="4" t="s">
        <v>1270</v>
      </c>
      <c r="H6840" s="5" t="s">
        <v>37100</v>
      </c>
      <c r="I6840" s="4" t="s">
        <v>37101</v>
      </c>
      <c r="J6840" s="5" t="n">
        <f aca="false">LEN(K6840)</f>
        <v>17</v>
      </c>
      <c r="K6840" s="6" t="s">
        <v>37102</v>
      </c>
      <c r="L6840" s="4" t="s">
        <v>21</v>
      </c>
      <c r="M6840" s="4" t="s">
        <v>419</v>
      </c>
    </row>
    <row r="6841" customFormat="false" ht="15.75" hidden="false" customHeight="true" outlineLevel="0" collapsed="false">
      <c r="A6841" s="4" t="n">
        <v>11002</v>
      </c>
      <c r="B6841" s="4" t="s">
        <v>37103</v>
      </c>
      <c r="C6841" s="4"/>
      <c r="D6841" s="4" t="s">
        <v>37104</v>
      </c>
      <c r="E6841" s="5" t="s">
        <v>37105</v>
      </c>
      <c r="F6841" s="4" t="s">
        <v>37106</v>
      </c>
      <c r="G6841" s="4" t="s">
        <v>1270</v>
      </c>
      <c r="H6841" s="5" t="s">
        <v>37107</v>
      </c>
      <c r="I6841" s="4" t="str">
        <f aca="false">IFERROR(__xludf.dummyfunction("""info@""&amp;LOWER(REGEXREPLACE(B6841,""[^A-Za-z0-9]"",""""))&amp;"".com"""),"info@hotelpaladium.com")</f>
        <v>info@hotelpaladium.com</v>
      </c>
      <c r="J6841" s="5" t="n">
        <f aca="false">LEN(K6841)</f>
        <v>17</v>
      </c>
      <c r="K6841" s="10" t="s">
        <v>37108</v>
      </c>
      <c r="L6841" s="4" t="s">
        <v>57</v>
      </c>
      <c r="M6841" s="4" t="s">
        <v>1793</v>
      </c>
    </row>
    <row r="6842" customFormat="false" ht="15.75" hidden="false" customHeight="true" outlineLevel="0" collapsed="false">
      <c r="A6842" s="4" t="n">
        <v>11005</v>
      </c>
      <c r="B6842" s="4" t="s">
        <v>36001</v>
      </c>
      <c r="C6842" s="4"/>
      <c r="D6842" s="4" t="s">
        <v>37109</v>
      </c>
      <c r="E6842" s="5" t="s">
        <v>37110</v>
      </c>
      <c r="F6842" s="4" t="s">
        <v>1269</v>
      </c>
      <c r="G6842" s="4" t="s">
        <v>1270</v>
      </c>
      <c r="H6842" s="5" t="s">
        <v>37111</v>
      </c>
      <c r="I6842" s="4" t="s">
        <v>37112</v>
      </c>
      <c r="J6842" s="5" t="n">
        <f aca="false">LEN(K6842)</f>
        <v>17</v>
      </c>
      <c r="K6842" s="10" t="s">
        <v>37113</v>
      </c>
      <c r="L6842" s="4" t="s">
        <v>21</v>
      </c>
      <c r="M6842" s="4" t="s">
        <v>794</v>
      </c>
    </row>
    <row r="6843" customFormat="false" ht="15.75" hidden="false" customHeight="true" outlineLevel="0" collapsed="false">
      <c r="A6843" s="4" t="n">
        <v>11006</v>
      </c>
      <c r="B6843" s="4" t="s">
        <v>37114</v>
      </c>
      <c r="C6843" s="4"/>
      <c r="D6843" s="4" t="s">
        <v>37115</v>
      </c>
      <c r="E6843" s="5" t="s">
        <v>37116</v>
      </c>
      <c r="F6843" s="4" t="s">
        <v>37117</v>
      </c>
      <c r="G6843" s="4" t="s">
        <v>1270</v>
      </c>
      <c r="H6843" s="5" t="s">
        <v>37118</v>
      </c>
      <c r="I6843" s="4" t="str">
        <f aca="false">IFERROR(__xludf.dummyfunction("""info@""&amp;LOWER(REGEXREPLACE(B6843,""[^A-Za-z0-9]"",""""))&amp;"".com"""),"info@motelcancunsl.com")</f>
        <v>info@motelcancunsl.com</v>
      </c>
      <c r="J6843" s="5" t="n">
        <f aca="false">LEN(K6843)</f>
        <v>17</v>
      </c>
      <c r="K6843" s="6" t="s">
        <v>37119</v>
      </c>
      <c r="L6843" s="4" t="s">
        <v>21</v>
      </c>
      <c r="M6843" s="4" t="s">
        <v>2429</v>
      </c>
    </row>
    <row r="6844" customFormat="false" ht="15.75" hidden="false" customHeight="true" outlineLevel="0" collapsed="false">
      <c r="A6844" s="4" t="n">
        <v>11009</v>
      </c>
      <c r="B6844" s="4" t="s">
        <v>37120</v>
      </c>
      <c r="C6844" s="4"/>
      <c r="D6844" s="4" t="s">
        <v>37121</v>
      </c>
      <c r="E6844" s="5" t="s">
        <v>1446</v>
      </c>
      <c r="F6844" s="4" t="s">
        <v>1270</v>
      </c>
      <c r="G6844" s="4" t="s">
        <v>1270</v>
      </c>
      <c r="H6844" s="5" t="s">
        <v>37122</v>
      </c>
      <c r="I6844" s="4" t="s">
        <v>36455</v>
      </c>
      <c r="J6844" s="5" t="n">
        <f aca="false">LEN(K6844)</f>
        <v>17</v>
      </c>
      <c r="K6844" s="6" t="s">
        <v>36421</v>
      </c>
      <c r="L6844" s="4" t="s">
        <v>78</v>
      </c>
      <c r="M6844" s="4" t="s">
        <v>1085</v>
      </c>
    </row>
    <row r="6845" customFormat="false" ht="15.75" hidden="false" customHeight="true" outlineLevel="0" collapsed="false">
      <c r="A6845" s="4" t="n">
        <v>11012</v>
      </c>
      <c r="B6845" s="4" t="s">
        <v>37123</v>
      </c>
      <c r="C6845" s="4"/>
      <c r="D6845" s="4" t="s">
        <v>37124</v>
      </c>
      <c r="E6845" s="5" t="s">
        <v>3081</v>
      </c>
      <c r="F6845" s="4" t="s">
        <v>3082</v>
      </c>
      <c r="G6845" s="4" t="s">
        <v>1270</v>
      </c>
      <c r="H6845" s="5" t="s">
        <v>37125</v>
      </c>
      <c r="I6845" s="4" t="str">
        <f aca="false">IFERROR(__xludf.dummyfunction("""info@""&amp;LOWER(REGEXREPLACE(B6845,""[^A-Za-z0-9]"",""""))&amp;"".com"""),"info@motelcaribesl.com")</f>
        <v>info@motelcaribesl.com</v>
      </c>
      <c r="J6845" s="5" t="n">
        <f aca="false">LEN(K6845)</f>
        <v>17</v>
      </c>
      <c r="K6845" s="6" t="s">
        <v>37126</v>
      </c>
      <c r="L6845" s="4" t="s">
        <v>57</v>
      </c>
      <c r="M6845" s="4" t="s">
        <v>368</v>
      </c>
    </row>
    <row r="6846" customFormat="false" ht="15.75" hidden="false" customHeight="true" outlineLevel="0" collapsed="false">
      <c r="A6846" s="4" t="n">
        <v>11019</v>
      </c>
      <c r="B6846" s="4" t="s">
        <v>37127</v>
      </c>
      <c r="C6846" s="4"/>
      <c r="D6846" s="4" t="s">
        <v>37128</v>
      </c>
      <c r="E6846" s="5" t="s">
        <v>37129</v>
      </c>
      <c r="F6846" s="4" t="s">
        <v>37127</v>
      </c>
      <c r="G6846" s="4" t="s">
        <v>1270</v>
      </c>
      <c r="H6846" s="5" t="s">
        <v>37130</v>
      </c>
      <c r="I6846" s="4" t="s">
        <v>37131</v>
      </c>
      <c r="J6846" s="5" t="n">
        <f aca="false">LEN(K6846)</f>
        <v>17</v>
      </c>
      <c r="K6846" s="10" t="s">
        <v>37132</v>
      </c>
      <c r="L6846" s="4" t="s">
        <v>21</v>
      </c>
      <c r="M6846" s="4" t="s">
        <v>31</v>
      </c>
    </row>
    <row r="6847" customFormat="false" ht="15.75" hidden="false" customHeight="true" outlineLevel="0" collapsed="false">
      <c r="A6847" s="4" t="n">
        <v>11028</v>
      </c>
      <c r="B6847" s="4" t="s">
        <v>37133</v>
      </c>
      <c r="C6847" s="4"/>
      <c r="D6847" s="4" t="s">
        <v>37134</v>
      </c>
      <c r="E6847" s="5" t="s">
        <v>3743</v>
      </c>
      <c r="F6847" s="4" t="s">
        <v>3744</v>
      </c>
      <c r="G6847" s="4" t="s">
        <v>1270</v>
      </c>
      <c r="H6847" s="5" t="s">
        <v>37135</v>
      </c>
      <c r="I6847" s="4" t="s">
        <v>37136</v>
      </c>
      <c r="J6847" s="5" t="n">
        <f aca="false">LEN(K6847)</f>
        <v>17</v>
      </c>
      <c r="K6847" s="6" t="s">
        <v>37137</v>
      </c>
      <c r="L6847" s="4" t="s">
        <v>31</v>
      </c>
      <c r="M6847" s="4" t="s">
        <v>929</v>
      </c>
    </row>
    <row r="6848" customFormat="false" ht="15.75" hidden="false" customHeight="true" outlineLevel="0" collapsed="false">
      <c r="A6848" s="4" t="n">
        <v>11032</v>
      </c>
      <c r="B6848" s="4" t="s">
        <v>37138</v>
      </c>
      <c r="C6848" s="4"/>
      <c r="D6848" s="4" t="s">
        <v>37139</v>
      </c>
      <c r="E6848" s="5" t="s">
        <v>37140</v>
      </c>
      <c r="F6848" s="4" t="s">
        <v>37141</v>
      </c>
      <c r="G6848" s="4" t="s">
        <v>1270</v>
      </c>
      <c r="H6848" s="5" t="s">
        <v>37142</v>
      </c>
      <c r="I6848" s="4" t="s">
        <v>37143</v>
      </c>
      <c r="J6848" s="5" t="n">
        <f aca="false">LEN(K6848)</f>
        <v>17</v>
      </c>
      <c r="K6848" s="6" t="s">
        <v>37144</v>
      </c>
      <c r="L6848" s="4" t="s">
        <v>21</v>
      </c>
      <c r="M6848" s="4" t="s">
        <v>133</v>
      </c>
    </row>
    <row r="6849" customFormat="false" ht="15.75" hidden="false" customHeight="true" outlineLevel="0" collapsed="false">
      <c r="A6849" s="4" t="n">
        <v>11773</v>
      </c>
      <c r="B6849" s="4" t="s">
        <v>37145</v>
      </c>
      <c r="C6849" s="4"/>
      <c r="D6849" s="4" t="s">
        <v>37146</v>
      </c>
      <c r="E6849" s="5" t="s">
        <v>12065</v>
      </c>
      <c r="F6849" s="4" t="s">
        <v>12066</v>
      </c>
      <c r="G6849" s="4" t="s">
        <v>84</v>
      </c>
      <c r="H6849" s="5" t="n">
        <v>639855789</v>
      </c>
      <c r="I6849" s="4" t="s">
        <v>37147</v>
      </c>
      <c r="J6849" s="5" t="n">
        <f aca="false">LEN(K6849)</f>
        <v>16</v>
      </c>
      <c r="K6849" s="10" t="s">
        <v>37148</v>
      </c>
      <c r="L6849" s="4" t="s">
        <v>21</v>
      </c>
      <c r="M6849" s="4" t="s">
        <v>1979</v>
      </c>
    </row>
    <row r="6850" customFormat="false" ht="15.75" hidden="false" customHeight="true" outlineLevel="0" collapsed="false">
      <c r="A6850" s="4" t="n">
        <v>11705</v>
      </c>
      <c r="B6850" s="4" t="s">
        <v>37149</v>
      </c>
      <c r="C6850" s="4"/>
      <c r="D6850" s="4" t="s">
        <v>37150</v>
      </c>
      <c r="E6850" s="5" t="s">
        <v>37151</v>
      </c>
      <c r="F6850" s="4" t="s">
        <v>37152</v>
      </c>
      <c r="G6850" s="4" t="s">
        <v>355</v>
      </c>
      <c r="H6850" s="5" t="n">
        <v>645891891</v>
      </c>
      <c r="I6850" s="4" t="s">
        <v>37153</v>
      </c>
      <c r="J6850" s="5" t="n">
        <f aca="false">LEN(K6850)</f>
        <v>16</v>
      </c>
      <c r="K6850" s="6" t="s">
        <v>37154</v>
      </c>
      <c r="L6850" s="4" t="s">
        <v>31</v>
      </c>
      <c r="M6850" s="4" t="s">
        <v>1016</v>
      </c>
    </row>
    <row r="6851" customFormat="false" ht="15.75" hidden="false" customHeight="true" outlineLevel="0" collapsed="false">
      <c r="A6851" s="4" t="n">
        <v>11949</v>
      </c>
      <c r="B6851" s="4" t="s">
        <v>37155</v>
      </c>
      <c r="C6851" s="4"/>
      <c r="D6851" s="4" t="s">
        <v>37156</v>
      </c>
      <c r="E6851" s="5" t="s">
        <v>37157</v>
      </c>
      <c r="F6851" s="4" t="s">
        <v>18597</v>
      </c>
      <c r="G6851" s="4" t="s">
        <v>242</v>
      </c>
      <c r="H6851" s="5" t="n">
        <v>649663511</v>
      </c>
      <c r="I6851" s="4" t="s">
        <v>37158</v>
      </c>
      <c r="J6851" s="5" t="n">
        <f aca="false">LEN(K6851)</f>
        <v>16</v>
      </c>
      <c r="K6851" s="10" t="s">
        <v>37159</v>
      </c>
      <c r="L6851" s="4" t="s">
        <v>78</v>
      </c>
      <c r="M6851" s="4" t="s">
        <v>317</v>
      </c>
    </row>
    <row r="6852" customFormat="false" ht="15.75" hidden="false" customHeight="true" outlineLevel="0" collapsed="false">
      <c r="A6852" s="4" t="n">
        <v>12306</v>
      </c>
      <c r="B6852" s="4" t="s">
        <v>26304</v>
      </c>
      <c r="C6852" s="4"/>
      <c r="D6852" s="4" t="s">
        <v>37160</v>
      </c>
      <c r="E6852" s="5" t="s">
        <v>27156</v>
      </c>
      <c r="F6852" s="4" t="s">
        <v>27157</v>
      </c>
      <c r="G6852" s="4" t="s">
        <v>259</v>
      </c>
      <c r="H6852" s="5" t="n">
        <v>657801943</v>
      </c>
      <c r="I6852" s="4" t="s">
        <v>37161</v>
      </c>
      <c r="J6852" s="5" t="n">
        <f aca="false">LEN(K6852)</f>
        <v>16</v>
      </c>
      <c r="K6852" s="10" t="s">
        <v>37162</v>
      </c>
      <c r="L6852" s="4" t="s">
        <v>66</v>
      </c>
      <c r="M6852" s="4" t="s">
        <v>133</v>
      </c>
    </row>
    <row r="6853" customFormat="false" ht="15.75" hidden="false" customHeight="true" outlineLevel="0" collapsed="false">
      <c r="A6853" s="4" t="n">
        <v>12257</v>
      </c>
      <c r="B6853" s="4" t="s">
        <v>37163</v>
      </c>
      <c r="C6853" s="4" t="s">
        <v>37164</v>
      </c>
      <c r="D6853" s="4" t="s">
        <v>37165</v>
      </c>
      <c r="E6853" s="5" t="s">
        <v>37166</v>
      </c>
      <c r="F6853" s="4" t="s">
        <v>37167</v>
      </c>
      <c r="G6853" s="4" t="s">
        <v>372</v>
      </c>
      <c r="H6853" s="5" t="n">
        <v>658125631</v>
      </c>
      <c r="I6853" s="4" t="s">
        <v>37168</v>
      </c>
      <c r="J6853" s="5" t="n">
        <f aca="false">LEN(K6853)</f>
        <v>16</v>
      </c>
      <c r="K6853" s="6" t="s">
        <v>37169</v>
      </c>
      <c r="L6853" s="4" t="s">
        <v>31</v>
      </c>
      <c r="M6853" s="4" t="s">
        <v>1208</v>
      </c>
    </row>
    <row r="6854" customFormat="false" ht="15.75" hidden="false" customHeight="true" outlineLevel="0" collapsed="false">
      <c r="A6854" s="4" t="n">
        <v>11809</v>
      </c>
      <c r="B6854" s="4" t="s">
        <v>37170</v>
      </c>
      <c r="C6854" s="4"/>
      <c r="D6854" s="4" t="s">
        <v>37171</v>
      </c>
      <c r="E6854" s="5" t="s">
        <v>2922</v>
      </c>
      <c r="F6854" s="4" t="s">
        <v>3566</v>
      </c>
      <c r="G6854" s="4" t="s">
        <v>84</v>
      </c>
      <c r="H6854" s="5" t="n">
        <v>661800543</v>
      </c>
      <c r="I6854" s="4" t="s">
        <v>35434</v>
      </c>
      <c r="J6854" s="5" t="n">
        <f aca="false">LEN(K6854)</f>
        <v>16</v>
      </c>
      <c r="K6854" s="10" t="s">
        <v>37172</v>
      </c>
      <c r="L6854" s="4" t="s">
        <v>21</v>
      </c>
      <c r="M6854" s="4" t="s">
        <v>32</v>
      </c>
    </row>
    <row r="6855" customFormat="false" ht="15.75" hidden="false" customHeight="true" outlineLevel="0" collapsed="false">
      <c r="A6855" s="4" t="n">
        <v>12226</v>
      </c>
      <c r="B6855" s="4" t="s">
        <v>37173</v>
      </c>
      <c r="C6855" s="4"/>
      <c r="D6855" s="4" t="s">
        <v>37174</v>
      </c>
      <c r="E6855" s="5" t="s">
        <v>1842</v>
      </c>
      <c r="F6855" s="4" t="s">
        <v>1843</v>
      </c>
      <c r="G6855" s="4" t="s">
        <v>431</v>
      </c>
      <c r="H6855" s="5" t="n">
        <v>664467006</v>
      </c>
      <c r="I6855" s="4" t="s">
        <v>37175</v>
      </c>
      <c r="J6855" s="5" t="n">
        <f aca="false">LEN(K6855)</f>
        <v>16</v>
      </c>
      <c r="K6855" s="10" t="s">
        <v>37176</v>
      </c>
      <c r="L6855" s="4" t="s">
        <v>31</v>
      </c>
      <c r="M6855" s="4" t="s">
        <v>31</v>
      </c>
    </row>
    <row r="6856" customFormat="false" ht="15.75" hidden="false" customHeight="true" outlineLevel="0" collapsed="false">
      <c r="A6856" s="4" t="n">
        <v>12146</v>
      </c>
      <c r="B6856" s="4" t="s">
        <v>37177</v>
      </c>
      <c r="C6856" s="4"/>
      <c r="D6856" s="4" t="s">
        <v>37178</v>
      </c>
      <c r="E6856" s="5" t="s">
        <v>22487</v>
      </c>
      <c r="F6856" s="4" t="s">
        <v>15469</v>
      </c>
      <c r="G6856" s="4" t="s">
        <v>882</v>
      </c>
      <c r="H6856" s="5" t="n">
        <v>667445471</v>
      </c>
      <c r="I6856" s="4" t="s">
        <v>37179</v>
      </c>
      <c r="J6856" s="5" t="n">
        <f aca="false">LEN(K6856)</f>
        <v>16</v>
      </c>
      <c r="K6856" s="6" t="s">
        <v>37180</v>
      </c>
      <c r="L6856" s="4" t="s">
        <v>637</v>
      </c>
      <c r="M6856" s="4" t="s">
        <v>31</v>
      </c>
    </row>
    <row r="6857" customFormat="false" ht="15.75" hidden="false" customHeight="true" outlineLevel="0" collapsed="false">
      <c r="A6857" s="4" t="n">
        <v>11269</v>
      </c>
      <c r="B6857" s="4" t="s">
        <v>37181</v>
      </c>
      <c r="C6857" s="4"/>
      <c r="D6857" s="4" t="s">
        <v>37182</v>
      </c>
      <c r="E6857" s="5" t="s">
        <v>8267</v>
      </c>
      <c r="F6857" s="4" t="s">
        <v>2243</v>
      </c>
      <c r="G6857" s="4" t="s">
        <v>620</v>
      </c>
      <c r="H6857" s="5" t="n">
        <v>696510130</v>
      </c>
      <c r="I6857" s="4" t="s">
        <v>37183</v>
      </c>
      <c r="J6857" s="5" t="n">
        <f aca="false">LEN(K6857)</f>
        <v>16</v>
      </c>
      <c r="K6857" s="10" t="s">
        <v>37184</v>
      </c>
      <c r="L6857" s="4" t="s">
        <v>78</v>
      </c>
      <c r="M6857" s="4" t="s">
        <v>359</v>
      </c>
    </row>
    <row r="6858" customFormat="false" ht="15.75" hidden="false" customHeight="true" outlineLevel="0" collapsed="false">
      <c r="A6858" s="4" t="n">
        <v>12330</v>
      </c>
      <c r="B6858" s="4" t="s">
        <v>37185</v>
      </c>
      <c r="C6858" s="4"/>
      <c r="D6858" s="4" t="s">
        <v>37186</v>
      </c>
      <c r="E6858" s="5" t="s">
        <v>36317</v>
      </c>
      <c r="F6858" s="4" t="s">
        <v>36318</v>
      </c>
      <c r="G6858" s="4" t="s">
        <v>2214</v>
      </c>
      <c r="H6858" s="5" t="n">
        <v>978729112</v>
      </c>
      <c r="I6858" s="4" t="s">
        <v>37187</v>
      </c>
      <c r="J6858" s="5" t="n">
        <f aca="false">LEN(K6858)</f>
        <v>16</v>
      </c>
      <c r="K6858" s="6" t="s">
        <v>37188</v>
      </c>
      <c r="L6858" s="4" t="s">
        <v>78</v>
      </c>
      <c r="M6858" s="4" t="s">
        <v>31</v>
      </c>
    </row>
    <row r="6859" customFormat="false" ht="15.75" hidden="false" customHeight="true" outlineLevel="0" collapsed="false">
      <c r="A6859" s="4" t="n">
        <v>11047</v>
      </c>
      <c r="B6859" s="4" t="s">
        <v>37189</v>
      </c>
      <c r="C6859" s="4"/>
      <c r="D6859" s="4" t="s">
        <v>37190</v>
      </c>
      <c r="E6859" s="5" t="s">
        <v>3620</v>
      </c>
      <c r="F6859" s="4" t="s">
        <v>3621</v>
      </c>
      <c r="G6859" s="4" t="s">
        <v>603</v>
      </c>
      <c r="H6859" s="5" t="n">
        <v>981671616</v>
      </c>
      <c r="I6859" s="4" t="s">
        <v>37191</v>
      </c>
      <c r="J6859" s="5" t="n">
        <f aca="false">LEN(K6859)</f>
        <v>16</v>
      </c>
      <c r="K6859" s="6" t="s">
        <v>37192</v>
      </c>
      <c r="L6859" s="4" t="s">
        <v>31</v>
      </c>
      <c r="M6859" s="4" t="s">
        <v>32</v>
      </c>
    </row>
    <row r="6860" customFormat="false" ht="15.75" hidden="false" customHeight="true" outlineLevel="0" collapsed="false">
      <c r="A6860" s="4" t="n">
        <v>11571</v>
      </c>
      <c r="B6860" s="4" t="s">
        <v>37193</v>
      </c>
      <c r="C6860" s="4"/>
      <c r="D6860" s="4" t="s">
        <v>37194</v>
      </c>
      <c r="E6860" s="5" t="s">
        <v>37195</v>
      </c>
      <c r="F6860" s="4" t="s">
        <v>37196</v>
      </c>
      <c r="G6860" s="4" t="s">
        <v>1423</v>
      </c>
      <c r="H6860" s="5" t="s">
        <v>37197</v>
      </c>
      <c r="I6860" s="7" t="s">
        <v>37198</v>
      </c>
      <c r="J6860" s="5" t="n">
        <f aca="false">LEN(K6860)</f>
        <v>16</v>
      </c>
      <c r="K6860" s="6" t="s">
        <v>37199</v>
      </c>
      <c r="L6860" s="4" t="s">
        <v>21</v>
      </c>
      <c r="M6860" s="4" t="s">
        <v>1016</v>
      </c>
    </row>
    <row r="6861" customFormat="false" ht="15.75" hidden="false" customHeight="true" outlineLevel="0" collapsed="false">
      <c r="A6861" s="4" t="n">
        <v>11717</v>
      </c>
      <c r="B6861" s="4" t="s">
        <v>37200</v>
      </c>
      <c r="C6861" s="4"/>
      <c r="D6861" s="4" t="s">
        <v>37201</v>
      </c>
      <c r="E6861" s="5" t="s">
        <v>12044</v>
      </c>
      <c r="F6861" s="4" t="s">
        <v>12045</v>
      </c>
      <c r="G6861" s="4" t="s">
        <v>84</v>
      </c>
      <c r="H6861" s="5" t="s">
        <v>37202</v>
      </c>
      <c r="I6861" s="4" t="s">
        <v>37203</v>
      </c>
      <c r="J6861" s="5" t="n">
        <f aca="false">LEN(K6861)</f>
        <v>16</v>
      </c>
      <c r="K6861" s="6" t="s">
        <v>37204</v>
      </c>
      <c r="L6861" s="4" t="s">
        <v>31</v>
      </c>
      <c r="M6861" s="4" t="s">
        <v>1016</v>
      </c>
    </row>
    <row r="6862" customFormat="false" ht="15.75" hidden="false" customHeight="true" outlineLevel="0" collapsed="false">
      <c r="A6862" s="4" t="n">
        <v>11071</v>
      </c>
      <c r="B6862" s="4" t="s">
        <v>37205</v>
      </c>
      <c r="C6862" s="4"/>
      <c r="D6862" s="4" t="s">
        <v>37206</v>
      </c>
      <c r="E6862" s="5" t="s">
        <v>37207</v>
      </c>
      <c r="F6862" s="4" t="s">
        <v>37208</v>
      </c>
      <c r="G6862" s="4" t="s">
        <v>603</v>
      </c>
      <c r="H6862" s="5" t="s">
        <v>283</v>
      </c>
      <c r="I6862" s="4" t="s">
        <v>37209</v>
      </c>
      <c r="J6862" s="5" t="n">
        <f aca="false">LEN(K6862)</f>
        <v>16</v>
      </c>
      <c r="K6862" s="10" t="str">
        <f aca="false">LOWER(SUBSTITUTE(SUBSTITUTE(SUBSTITUTE(SUBSTITUTE(SUBSTITUTE(SUBSTITUTE(SUBSTITUTE(B6862,"S.L.",""),"SL",""),"S.A.",""),"SA","")," ",""),".",""),",",""))&amp;".com"</f>
        <v>monferorural.com</v>
      </c>
      <c r="L6862" s="4" t="s">
        <v>31</v>
      </c>
      <c r="M6862" s="4" t="s">
        <v>31</v>
      </c>
    </row>
    <row r="6863" customFormat="false" ht="15.75" hidden="false" customHeight="true" outlineLevel="0" collapsed="false">
      <c r="A6863" s="4" t="n">
        <v>11073</v>
      </c>
      <c r="B6863" s="4" t="s">
        <v>37210</v>
      </c>
      <c r="C6863" s="4"/>
      <c r="D6863" s="4" t="s">
        <v>37211</v>
      </c>
      <c r="E6863" s="5" t="s">
        <v>37212</v>
      </c>
      <c r="F6863" s="4" t="s">
        <v>37213</v>
      </c>
      <c r="G6863" s="4" t="s">
        <v>603</v>
      </c>
      <c r="H6863" s="5" t="s">
        <v>283</v>
      </c>
      <c r="I6863" s="7" t="s">
        <v>37214</v>
      </c>
      <c r="J6863" s="5" t="n">
        <f aca="false">LEN(K6863)</f>
        <v>16</v>
      </c>
      <c r="K6863" s="6" t="str">
        <f aca="false">LOWER(SUBSTITUTE(SUBSTITUTE(SUBSTITUTE(SUBSTITUTE(SUBSTITUTE(SUBSTITUTE(SUBSTITUTE(B6863,"S.L.",""),"SL",""),"S.A.",""),"SA","")," ",""),".",""),",",""))&amp;".com"</f>
        <v>pensionperez.com</v>
      </c>
      <c r="L6863" s="4" t="s">
        <v>637</v>
      </c>
      <c r="M6863" s="4" t="s">
        <v>118</v>
      </c>
    </row>
    <row r="6864" customFormat="false" ht="15.75" hidden="false" customHeight="true" outlineLevel="0" collapsed="false">
      <c r="A6864" s="4" t="n">
        <v>11166</v>
      </c>
      <c r="B6864" s="4" t="s">
        <v>37215</v>
      </c>
      <c r="C6864" s="4"/>
      <c r="D6864" s="4" t="s">
        <v>37216</v>
      </c>
      <c r="E6864" s="5" t="s">
        <v>17765</v>
      </c>
      <c r="F6864" s="4" t="s">
        <v>17766</v>
      </c>
      <c r="G6864" s="4" t="s">
        <v>27</v>
      </c>
      <c r="H6864" s="5" t="s">
        <v>283</v>
      </c>
      <c r="I6864" s="7" t="s">
        <v>37217</v>
      </c>
      <c r="J6864" s="5" t="n">
        <f aca="false">LEN(K6864)</f>
        <v>16</v>
      </c>
      <c r="K6864" s="6" t="s">
        <v>37218</v>
      </c>
      <c r="L6864" s="4" t="s">
        <v>31</v>
      </c>
      <c r="M6864" s="4" t="s">
        <v>317</v>
      </c>
    </row>
    <row r="6865" customFormat="false" ht="15.75" hidden="false" customHeight="true" outlineLevel="0" collapsed="false">
      <c r="A6865" s="4" t="n">
        <v>11161</v>
      </c>
      <c r="B6865" s="4" t="s">
        <v>37219</v>
      </c>
      <c r="C6865" s="4"/>
      <c r="D6865" s="4" t="s">
        <v>37220</v>
      </c>
      <c r="E6865" s="5" t="s">
        <v>37221</v>
      </c>
      <c r="F6865" s="4" t="s">
        <v>37222</v>
      </c>
      <c r="G6865" s="4" t="s">
        <v>27</v>
      </c>
      <c r="H6865" s="5" t="s">
        <v>283</v>
      </c>
      <c r="I6865" s="4" t="s">
        <v>37223</v>
      </c>
      <c r="J6865" s="5" t="n">
        <f aca="false">LEN(K6865)</f>
        <v>16</v>
      </c>
      <c r="K6865" s="6" t="s">
        <v>37224</v>
      </c>
      <c r="L6865" s="4" t="s">
        <v>31</v>
      </c>
      <c r="M6865" s="4" t="s">
        <v>819</v>
      </c>
    </row>
    <row r="6866" customFormat="false" ht="15.75" hidden="false" customHeight="true" outlineLevel="0" collapsed="false">
      <c r="A6866" s="4" t="n">
        <v>11203</v>
      </c>
      <c r="B6866" s="4" t="s">
        <v>37225</v>
      </c>
      <c r="C6866" s="4"/>
      <c r="D6866" s="4" t="s">
        <v>37226</v>
      </c>
      <c r="E6866" s="5" t="s">
        <v>3650</v>
      </c>
      <c r="F6866" s="4" t="s">
        <v>1782</v>
      </c>
      <c r="G6866" s="4" t="s">
        <v>620</v>
      </c>
      <c r="H6866" s="5" t="s">
        <v>283</v>
      </c>
      <c r="I6866" s="4" t="s">
        <v>37227</v>
      </c>
      <c r="J6866" s="5" t="n">
        <f aca="false">LEN(K6866)</f>
        <v>16</v>
      </c>
      <c r="K6866" s="6" t="s">
        <v>37228</v>
      </c>
      <c r="L6866" s="4" t="s">
        <v>78</v>
      </c>
      <c r="M6866" s="4" t="s">
        <v>381</v>
      </c>
    </row>
    <row r="6867" customFormat="false" ht="15.75" hidden="false" customHeight="true" outlineLevel="0" collapsed="false">
      <c r="A6867" s="4" t="n">
        <v>11263</v>
      </c>
      <c r="B6867" s="4" t="s">
        <v>37229</v>
      </c>
      <c r="C6867" s="4"/>
      <c r="D6867" s="4" t="s">
        <v>37230</v>
      </c>
      <c r="E6867" s="5" t="s">
        <v>5362</v>
      </c>
      <c r="F6867" s="4" t="s">
        <v>5363</v>
      </c>
      <c r="G6867" s="4" t="s">
        <v>620</v>
      </c>
      <c r="H6867" s="5" t="s">
        <v>283</v>
      </c>
      <c r="I6867" s="7" t="s">
        <v>37231</v>
      </c>
      <c r="J6867" s="5" t="n">
        <f aca="false">LEN(K6867)</f>
        <v>16</v>
      </c>
      <c r="K6867" s="6" t="s">
        <v>37232</v>
      </c>
      <c r="L6867" s="4" t="s">
        <v>57</v>
      </c>
      <c r="M6867" s="4" t="s">
        <v>336</v>
      </c>
    </row>
    <row r="6868" customFormat="false" ht="15.75" hidden="false" customHeight="true" outlineLevel="0" collapsed="false">
      <c r="A6868" s="4" t="n">
        <v>11254</v>
      </c>
      <c r="B6868" s="4" t="s">
        <v>37233</v>
      </c>
      <c r="C6868" s="4"/>
      <c r="D6868" s="4" t="s">
        <v>37234</v>
      </c>
      <c r="E6868" s="5" t="s">
        <v>37235</v>
      </c>
      <c r="F6868" s="4" t="s">
        <v>10222</v>
      </c>
      <c r="G6868" s="4" t="s">
        <v>620</v>
      </c>
      <c r="H6868" s="5" t="s">
        <v>283</v>
      </c>
      <c r="I6868" s="4" t="s">
        <v>37236</v>
      </c>
      <c r="J6868" s="5" t="n">
        <f aca="false">LEN(K6868)</f>
        <v>16</v>
      </c>
      <c r="K6868" s="6" t="s">
        <v>37237</v>
      </c>
      <c r="L6868" s="4" t="s">
        <v>31</v>
      </c>
      <c r="M6868" s="4" t="s">
        <v>186</v>
      </c>
    </row>
    <row r="6869" customFormat="false" ht="15.75" hidden="false" customHeight="true" outlineLevel="0" collapsed="false">
      <c r="A6869" s="4" t="n">
        <v>11234</v>
      </c>
      <c r="B6869" s="4" t="s">
        <v>37238</v>
      </c>
      <c r="C6869" s="4"/>
      <c r="D6869" s="4" t="s">
        <v>37239</v>
      </c>
      <c r="E6869" s="5" t="s">
        <v>8240</v>
      </c>
      <c r="F6869" s="4" t="s">
        <v>8241</v>
      </c>
      <c r="G6869" s="4" t="s">
        <v>620</v>
      </c>
      <c r="H6869" s="5" t="s">
        <v>283</v>
      </c>
      <c r="I6869" s="4" t="s">
        <v>37240</v>
      </c>
      <c r="J6869" s="5" t="n">
        <f aca="false">LEN(K6869)</f>
        <v>16</v>
      </c>
      <c r="K6869" s="6" t="s">
        <v>37241</v>
      </c>
      <c r="L6869" s="4" t="s">
        <v>57</v>
      </c>
      <c r="M6869" s="4" t="s">
        <v>317</v>
      </c>
    </row>
    <row r="6870" customFormat="false" ht="15.75" hidden="false" customHeight="true" outlineLevel="0" collapsed="false">
      <c r="A6870" s="4" t="n">
        <v>11280</v>
      </c>
      <c r="B6870" s="4" t="s">
        <v>37242</v>
      </c>
      <c r="C6870" s="4"/>
      <c r="D6870" s="4" t="s">
        <v>37243</v>
      </c>
      <c r="E6870" s="5" t="s">
        <v>8675</v>
      </c>
      <c r="F6870" s="4" t="s">
        <v>8676</v>
      </c>
      <c r="G6870" s="4" t="s">
        <v>2305</v>
      </c>
      <c r="H6870" s="5" t="s">
        <v>283</v>
      </c>
      <c r="I6870" s="4" t="s">
        <v>37244</v>
      </c>
      <c r="J6870" s="5" t="n">
        <f aca="false">LEN(K6870)</f>
        <v>16</v>
      </c>
      <c r="K6870" s="10" t="s">
        <v>37245</v>
      </c>
      <c r="L6870" s="4" t="s">
        <v>66</v>
      </c>
      <c r="M6870" s="4" t="s">
        <v>317</v>
      </c>
    </row>
    <row r="6871" customFormat="false" ht="15.75" hidden="false" customHeight="true" outlineLevel="0" collapsed="false">
      <c r="A6871" s="4" t="n">
        <v>11310</v>
      </c>
      <c r="B6871" s="4" t="s">
        <v>37246</v>
      </c>
      <c r="C6871" s="4"/>
      <c r="D6871" s="4" t="s">
        <v>37247</v>
      </c>
      <c r="E6871" s="5" t="s">
        <v>37248</v>
      </c>
      <c r="F6871" s="4" t="s">
        <v>37249</v>
      </c>
      <c r="G6871" s="4" t="s">
        <v>1097</v>
      </c>
      <c r="H6871" s="5" t="s">
        <v>283</v>
      </c>
      <c r="I6871" s="4" t="s">
        <v>37250</v>
      </c>
      <c r="J6871" s="5" t="n">
        <f aca="false">LEN(K6871)</f>
        <v>16</v>
      </c>
      <c r="K6871" s="6" t="s">
        <v>37251</v>
      </c>
      <c r="L6871" s="4" t="s">
        <v>78</v>
      </c>
      <c r="M6871" s="4" t="s">
        <v>381</v>
      </c>
    </row>
    <row r="6872" customFormat="false" ht="15.75" hidden="false" customHeight="true" outlineLevel="0" collapsed="false">
      <c r="A6872" s="4" t="n">
        <v>11381</v>
      </c>
      <c r="B6872" s="4" t="s">
        <v>37252</v>
      </c>
      <c r="C6872" s="4"/>
      <c r="D6872" s="4" t="s">
        <v>37253</v>
      </c>
      <c r="E6872" s="5" t="s">
        <v>37254</v>
      </c>
      <c r="F6872" s="4" t="s">
        <v>37255</v>
      </c>
      <c r="G6872" s="4" t="s">
        <v>138</v>
      </c>
      <c r="H6872" s="5" t="s">
        <v>283</v>
      </c>
      <c r="I6872" s="4" t="s">
        <v>37256</v>
      </c>
      <c r="J6872" s="5" t="n">
        <f aca="false">LEN(K6872)</f>
        <v>16</v>
      </c>
      <c r="K6872" s="6" t="s">
        <v>37257</v>
      </c>
      <c r="L6872" s="4" t="s">
        <v>31</v>
      </c>
      <c r="M6872" s="4" t="s">
        <v>31</v>
      </c>
    </row>
    <row r="6873" customFormat="false" ht="15.75" hidden="false" customHeight="true" outlineLevel="0" collapsed="false">
      <c r="A6873" s="4" t="n">
        <v>11389</v>
      </c>
      <c r="B6873" s="4" t="s">
        <v>37258</v>
      </c>
      <c r="C6873" s="4"/>
      <c r="D6873" s="4" t="s">
        <v>28696</v>
      </c>
      <c r="E6873" s="5" t="s">
        <v>19256</v>
      </c>
      <c r="F6873" s="4" t="s">
        <v>19257</v>
      </c>
      <c r="G6873" s="4" t="s">
        <v>1390</v>
      </c>
      <c r="H6873" s="5" t="s">
        <v>283</v>
      </c>
      <c r="I6873" s="4" t="s">
        <v>37259</v>
      </c>
      <c r="J6873" s="5" t="n">
        <f aca="false">LEN(K6873)</f>
        <v>16</v>
      </c>
      <c r="K6873" s="6" t="s">
        <v>37260</v>
      </c>
      <c r="L6873" s="4" t="s">
        <v>21</v>
      </c>
      <c r="M6873" s="4" t="s">
        <v>1063</v>
      </c>
    </row>
    <row r="6874" customFormat="false" ht="15.75" hidden="false" customHeight="true" outlineLevel="0" collapsed="false">
      <c r="A6874" s="4" t="n">
        <v>11486</v>
      </c>
      <c r="B6874" s="4" t="s">
        <v>37261</v>
      </c>
      <c r="C6874" s="4"/>
      <c r="D6874" s="4" t="s">
        <v>37262</v>
      </c>
      <c r="E6874" s="5" t="s">
        <v>37263</v>
      </c>
      <c r="F6874" s="4" t="s">
        <v>9107</v>
      </c>
      <c r="G6874" s="4" t="s">
        <v>313</v>
      </c>
      <c r="H6874" s="5" t="s">
        <v>283</v>
      </c>
      <c r="I6874" s="4" t="s">
        <v>37264</v>
      </c>
      <c r="J6874" s="5" t="n">
        <f aca="false">LEN(K6874)</f>
        <v>16</v>
      </c>
      <c r="K6874" s="6" t="s">
        <v>37265</v>
      </c>
      <c r="L6874" s="4" t="s">
        <v>57</v>
      </c>
      <c r="M6874" s="4" t="s">
        <v>22</v>
      </c>
    </row>
    <row r="6875" customFormat="false" ht="15.75" hidden="false" customHeight="true" outlineLevel="0" collapsed="false">
      <c r="A6875" s="4" t="n">
        <v>11626</v>
      </c>
      <c r="B6875" s="4" t="s">
        <v>37266</v>
      </c>
      <c r="C6875" s="4" t="s">
        <v>37267</v>
      </c>
      <c r="D6875" s="4" t="s">
        <v>37268</v>
      </c>
      <c r="E6875" s="5" t="s">
        <v>37269</v>
      </c>
      <c r="F6875" s="4" t="s">
        <v>37270</v>
      </c>
      <c r="G6875" s="4" t="s">
        <v>146</v>
      </c>
      <c r="H6875" s="5" t="s">
        <v>283</v>
      </c>
      <c r="I6875" s="4" t="s">
        <v>37271</v>
      </c>
      <c r="J6875" s="5" t="n">
        <f aca="false">LEN(K6875)</f>
        <v>16</v>
      </c>
      <c r="K6875" s="6" t="s">
        <v>37272</v>
      </c>
      <c r="L6875" s="4" t="s">
        <v>78</v>
      </c>
      <c r="M6875" s="4" t="s">
        <v>1979</v>
      </c>
    </row>
    <row r="6876" customFormat="false" ht="15.75" hidden="false" customHeight="true" outlineLevel="0" collapsed="false">
      <c r="A6876" s="4" t="n">
        <v>11668</v>
      </c>
      <c r="B6876" s="4" t="s">
        <v>37273</v>
      </c>
      <c r="C6876" s="4"/>
      <c r="D6876" s="4" t="s">
        <v>37274</v>
      </c>
      <c r="E6876" s="5" t="s">
        <v>5027</v>
      </c>
      <c r="F6876" s="4" t="s">
        <v>5028</v>
      </c>
      <c r="G6876" s="4" t="s">
        <v>573</v>
      </c>
      <c r="H6876" s="5" t="s">
        <v>283</v>
      </c>
      <c r="I6876" s="4" t="s">
        <v>37275</v>
      </c>
      <c r="J6876" s="5" t="n">
        <f aca="false">LEN(K6876)</f>
        <v>16</v>
      </c>
      <c r="K6876" s="6" t="str">
        <f aca="false">LOWER(SUBSTITUTE(SUBSTITUTE(SUBSTITUTE(SUBSTITUTE(SUBSTITUTE(SUBSTITUTE(SUBSTITUTE(B6876,"S.L.",""),"SL",""),"S.A.",""),"SA","")," ",""),".",""),",",""))&amp;".com"</f>
        <v>caminodelmar.com</v>
      </c>
      <c r="L6876" s="4" t="s">
        <v>66</v>
      </c>
      <c r="M6876" s="4" t="s">
        <v>794</v>
      </c>
    </row>
    <row r="6877" customFormat="false" ht="15.75" hidden="false" customHeight="true" outlineLevel="0" collapsed="false">
      <c r="A6877" s="4" t="n">
        <v>11786</v>
      </c>
      <c r="B6877" s="4" t="s">
        <v>37276</v>
      </c>
      <c r="C6877" s="4"/>
      <c r="D6877" s="4" t="s">
        <v>37277</v>
      </c>
      <c r="E6877" s="5" t="s">
        <v>2918</v>
      </c>
      <c r="F6877" s="4" t="s">
        <v>1956</v>
      </c>
      <c r="G6877" s="4" t="s">
        <v>84</v>
      </c>
      <c r="H6877" s="5" t="s">
        <v>283</v>
      </c>
      <c r="I6877" s="7" t="s">
        <v>37278</v>
      </c>
      <c r="J6877" s="5" t="n">
        <f aca="false">LEN(K6877)</f>
        <v>16</v>
      </c>
      <c r="K6877" s="6" t="s">
        <v>37279</v>
      </c>
      <c r="L6877" s="4" t="s">
        <v>21</v>
      </c>
      <c r="M6877" s="4" t="s">
        <v>31</v>
      </c>
    </row>
    <row r="6878" customFormat="false" ht="15.75" hidden="false" customHeight="true" outlineLevel="0" collapsed="false">
      <c r="A6878" s="4" t="n">
        <v>11745</v>
      </c>
      <c r="B6878" s="4" t="s">
        <v>37280</v>
      </c>
      <c r="C6878" s="4"/>
      <c r="D6878" s="4" t="s">
        <v>37281</v>
      </c>
      <c r="E6878" s="5" t="s">
        <v>11994</v>
      </c>
      <c r="F6878" s="4" t="s">
        <v>11995</v>
      </c>
      <c r="G6878" s="4" t="s">
        <v>84</v>
      </c>
      <c r="H6878" s="5" t="s">
        <v>283</v>
      </c>
      <c r="I6878" s="4" t="s">
        <v>37282</v>
      </c>
      <c r="J6878" s="5" t="n">
        <f aca="false">LEN(K6878)</f>
        <v>16</v>
      </c>
      <c r="K6878" s="10" t="s">
        <v>37283</v>
      </c>
      <c r="L6878" s="4" t="s">
        <v>31</v>
      </c>
      <c r="M6878" s="4" t="s">
        <v>31</v>
      </c>
    </row>
    <row r="6879" customFormat="false" ht="15.75" hidden="false" customHeight="true" outlineLevel="0" collapsed="false">
      <c r="A6879" s="4" t="n">
        <v>11884</v>
      </c>
      <c r="B6879" s="4" t="s">
        <v>37284</v>
      </c>
      <c r="C6879" s="4"/>
      <c r="D6879" s="4" t="s">
        <v>20000</v>
      </c>
      <c r="E6879" s="5" t="s">
        <v>52</v>
      </c>
      <c r="F6879" s="4" t="s">
        <v>53</v>
      </c>
      <c r="G6879" s="4" t="s">
        <v>37</v>
      </c>
      <c r="H6879" s="5" t="s">
        <v>283</v>
      </c>
      <c r="I6879" s="4" t="s">
        <v>37285</v>
      </c>
      <c r="J6879" s="5" t="n">
        <f aca="false">LEN(K6879)</f>
        <v>16</v>
      </c>
      <c r="K6879" s="6" t="s">
        <v>37286</v>
      </c>
      <c r="L6879" s="4" t="s">
        <v>57</v>
      </c>
      <c r="M6879" s="4" t="s">
        <v>31</v>
      </c>
    </row>
    <row r="6880" customFormat="false" ht="15.75" hidden="false" customHeight="true" outlineLevel="0" collapsed="false">
      <c r="A6880" s="4" t="n">
        <v>12087</v>
      </c>
      <c r="B6880" s="4" t="s">
        <v>37287</v>
      </c>
      <c r="C6880" s="4"/>
      <c r="D6880" s="4" t="s">
        <v>37288</v>
      </c>
      <c r="E6880" s="5" t="s">
        <v>7570</v>
      </c>
      <c r="F6880" s="4" t="s">
        <v>7571</v>
      </c>
      <c r="G6880" s="4" t="s">
        <v>107</v>
      </c>
      <c r="H6880" s="5" t="s">
        <v>283</v>
      </c>
      <c r="I6880" s="4" t="s">
        <v>37289</v>
      </c>
      <c r="J6880" s="5" t="n">
        <f aca="false">LEN(K6880)</f>
        <v>16</v>
      </c>
      <c r="K6880" s="6" t="str">
        <f aca="false">LOWER(SUBSTITUTE(SUBSTITUTE(SUBSTITUTE(SUBSTITUTE(SUBSTITUTE(SUBSTITUTE(SUBSTITUTE(B6880,"S.L.",""),"SL",""),"S.A.",""),"SA","")," ",""),".",""),",",""))&amp;".com"</f>
        <v>cavacacional.com</v>
      </c>
      <c r="L6880" s="4" t="s">
        <v>21</v>
      </c>
      <c r="M6880" s="4" t="s">
        <v>31</v>
      </c>
    </row>
    <row r="6881" customFormat="false" ht="15.75" hidden="false" customHeight="true" outlineLevel="0" collapsed="false">
      <c r="A6881" s="4" t="n">
        <v>12082</v>
      </c>
      <c r="B6881" s="4" t="s">
        <v>37290</v>
      </c>
      <c r="C6881" s="4" t="s">
        <v>37291</v>
      </c>
      <c r="D6881" s="4" t="s">
        <v>37292</v>
      </c>
      <c r="E6881" s="5" t="s">
        <v>34004</v>
      </c>
      <c r="F6881" s="4" t="s">
        <v>34005</v>
      </c>
      <c r="G6881" s="4" t="s">
        <v>107</v>
      </c>
      <c r="H6881" s="5" t="s">
        <v>283</v>
      </c>
      <c r="I6881" s="4" t="s">
        <v>37293</v>
      </c>
      <c r="J6881" s="5" t="n">
        <f aca="false">LEN(K6881)</f>
        <v>16</v>
      </c>
      <c r="K6881" s="6" t="s">
        <v>37294</v>
      </c>
      <c r="L6881" s="4" t="s">
        <v>31</v>
      </c>
      <c r="M6881" s="4" t="s">
        <v>133</v>
      </c>
    </row>
    <row r="6882" customFormat="false" ht="15.75" hidden="false" customHeight="true" outlineLevel="0" collapsed="false">
      <c r="A6882" s="4" t="n">
        <v>12108</v>
      </c>
      <c r="B6882" s="4" t="s">
        <v>37295</v>
      </c>
      <c r="C6882" s="4"/>
      <c r="D6882" s="4" t="s">
        <v>37296</v>
      </c>
      <c r="E6882" s="5" t="s">
        <v>17863</v>
      </c>
      <c r="F6882" s="4" t="s">
        <v>1155</v>
      </c>
      <c r="G6882" s="4" t="s">
        <v>1155</v>
      </c>
      <c r="H6882" s="5" t="s">
        <v>283</v>
      </c>
      <c r="I6882" s="4" t="s">
        <v>37297</v>
      </c>
      <c r="J6882" s="5" t="n">
        <f aca="false">LEN(K6882)</f>
        <v>16</v>
      </c>
      <c r="K6882" s="6" t="s">
        <v>37298</v>
      </c>
      <c r="L6882" s="4" t="s">
        <v>637</v>
      </c>
      <c r="M6882" s="4" t="s">
        <v>3415</v>
      </c>
    </row>
    <row r="6883" customFormat="false" ht="15.75" hidden="false" customHeight="true" outlineLevel="0" collapsed="false">
      <c r="A6883" s="4" t="n">
        <v>12099</v>
      </c>
      <c r="B6883" s="4" t="s">
        <v>37299</v>
      </c>
      <c r="C6883" s="4"/>
      <c r="D6883" s="4" t="s">
        <v>37300</v>
      </c>
      <c r="E6883" s="5" t="s">
        <v>29898</v>
      </c>
      <c r="F6883" s="4" t="s">
        <v>6436</v>
      </c>
      <c r="G6883" s="4" t="s">
        <v>1155</v>
      </c>
      <c r="H6883" s="5" t="s">
        <v>283</v>
      </c>
      <c r="I6883" s="4" t="s">
        <v>37301</v>
      </c>
      <c r="J6883" s="5" t="n">
        <f aca="false">LEN(K6883)</f>
        <v>16</v>
      </c>
      <c r="K6883" s="6" t="str">
        <f aca="false">LOWER(SUBSTITUTE(SUBSTITUTE(SUBSTITUTE(SUBSTITUTE(SUBSTITUTE(SUBSTITUTE(SUBSTITUTE(B6883,"S.L.",""),"SL",""),"S.A.",""),"SA","")," ",""),".",""),",",""))&amp;".com"</f>
        <v>ventadetébar.com</v>
      </c>
      <c r="L6883" s="4" t="s">
        <v>31</v>
      </c>
      <c r="M6883" s="4" t="s">
        <v>294</v>
      </c>
    </row>
    <row r="6884" customFormat="false" ht="15.75" hidden="false" customHeight="true" outlineLevel="0" collapsed="false">
      <c r="A6884" s="4" t="n">
        <v>12121</v>
      </c>
      <c r="B6884" s="4" t="s">
        <v>37302</v>
      </c>
      <c r="C6884" s="4"/>
      <c r="D6884" s="4" t="s">
        <v>37303</v>
      </c>
      <c r="E6884" s="5" t="s">
        <v>37304</v>
      </c>
      <c r="F6884" s="4" t="s">
        <v>37305</v>
      </c>
      <c r="G6884" s="4" t="s">
        <v>409</v>
      </c>
      <c r="H6884" s="5" t="s">
        <v>283</v>
      </c>
      <c r="I6884" s="4" t="s">
        <v>37306</v>
      </c>
      <c r="J6884" s="5" t="n">
        <f aca="false">LEN(K6884)</f>
        <v>16</v>
      </c>
      <c r="K6884" s="10" t="s">
        <v>37307</v>
      </c>
      <c r="L6884" s="4" t="s">
        <v>31</v>
      </c>
      <c r="M6884" s="4" t="s">
        <v>31</v>
      </c>
    </row>
    <row r="6885" customFormat="false" ht="15.75" hidden="false" customHeight="true" outlineLevel="0" collapsed="false">
      <c r="A6885" s="4" t="n">
        <v>12147</v>
      </c>
      <c r="B6885" s="4" t="s">
        <v>37308</v>
      </c>
      <c r="C6885" s="4"/>
      <c r="D6885" s="4" t="s">
        <v>37309</v>
      </c>
      <c r="E6885" s="5" t="s">
        <v>22467</v>
      </c>
      <c r="F6885" s="4" t="s">
        <v>15469</v>
      </c>
      <c r="G6885" s="4" t="s">
        <v>882</v>
      </c>
      <c r="H6885" s="5" t="s">
        <v>283</v>
      </c>
      <c r="I6885" s="4" t="s">
        <v>37310</v>
      </c>
      <c r="J6885" s="5" t="n">
        <f aca="false">LEN(K6885)</f>
        <v>16</v>
      </c>
      <c r="K6885" s="6" t="str">
        <f aca="false">LOWER(SUBSTITUTE(SUBSTITUTE(SUBSTITUTE(SUBSTITUTE(SUBSTITUTE(SUBSTITUTE(SUBSTITUTE(B6885,"S.L.",""),"SL",""),"S.A.",""),"SA","")," ",""),".",""),",",""))&amp;".com"</f>
        <v>eiradodopino.com</v>
      </c>
      <c r="L6885" s="4" t="s">
        <v>21</v>
      </c>
      <c r="M6885" s="4" t="s">
        <v>317</v>
      </c>
    </row>
    <row r="6886" customFormat="false" ht="15.75" hidden="false" customHeight="true" outlineLevel="0" collapsed="false">
      <c r="A6886" s="4" t="n">
        <v>12191</v>
      </c>
      <c r="B6886" s="4" t="s">
        <v>37311</v>
      </c>
      <c r="C6886" s="4"/>
      <c r="D6886" s="4" t="s">
        <v>37312</v>
      </c>
      <c r="E6886" s="5" t="s">
        <v>5768</v>
      </c>
      <c r="F6886" s="4" t="s">
        <v>322</v>
      </c>
      <c r="G6886" s="4" t="s">
        <v>322</v>
      </c>
      <c r="H6886" s="5" t="s">
        <v>283</v>
      </c>
      <c r="I6886" s="4" t="s">
        <v>37313</v>
      </c>
      <c r="J6886" s="5" t="n">
        <f aca="false">LEN(K6886)</f>
        <v>16</v>
      </c>
      <c r="K6886" s="10" t="s">
        <v>37314</v>
      </c>
      <c r="L6886" s="4" t="s">
        <v>31</v>
      </c>
      <c r="M6886" s="4" t="s">
        <v>1216</v>
      </c>
    </row>
    <row r="6887" customFormat="false" ht="15.75" hidden="false" customHeight="true" outlineLevel="0" collapsed="false">
      <c r="A6887" s="4" t="n">
        <v>12253</v>
      </c>
      <c r="B6887" s="4" t="s">
        <v>37315</v>
      </c>
      <c r="C6887" s="4"/>
      <c r="D6887" s="4" t="s">
        <v>37316</v>
      </c>
      <c r="E6887" s="5" t="s">
        <v>37317</v>
      </c>
      <c r="F6887" s="4" t="s">
        <v>37318</v>
      </c>
      <c r="G6887" s="4" t="s">
        <v>372</v>
      </c>
      <c r="H6887" s="5" t="s">
        <v>283</v>
      </c>
      <c r="I6887" s="4" t="s">
        <v>37319</v>
      </c>
      <c r="J6887" s="5" t="n">
        <f aca="false">LEN(K6887)</f>
        <v>16</v>
      </c>
      <c r="K6887" s="6" t="s">
        <v>37320</v>
      </c>
      <c r="L6887" s="4" t="s">
        <v>78</v>
      </c>
      <c r="M6887" s="4" t="s">
        <v>22</v>
      </c>
    </row>
    <row r="6888" customFormat="false" ht="15.75" hidden="false" customHeight="true" outlineLevel="0" collapsed="false">
      <c r="A6888" s="4" t="n">
        <v>12067</v>
      </c>
      <c r="B6888" s="4" t="s">
        <v>37321</v>
      </c>
      <c r="C6888" s="4"/>
      <c r="D6888" s="4" t="s">
        <v>37322</v>
      </c>
      <c r="E6888" s="5" t="s">
        <v>105</v>
      </c>
      <c r="F6888" s="4" t="s">
        <v>106</v>
      </c>
      <c r="G6888" s="4" t="s">
        <v>107</v>
      </c>
      <c r="H6888" s="5" t="s">
        <v>37323</v>
      </c>
      <c r="I6888" s="4" t="s">
        <v>37324</v>
      </c>
      <c r="J6888" s="5" t="n">
        <f aca="false">LEN(K6888)</f>
        <v>16</v>
      </c>
      <c r="K6888" s="6" t="s">
        <v>37325</v>
      </c>
      <c r="L6888" s="4" t="s">
        <v>21</v>
      </c>
      <c r="M6888" s="4" t="s">
        <v>381</v>
      </c>
    </row>
    <row r="6889" customFormat="false" ht="15.75" hidden="false" customHeight="true" outlineLevel="0" collapsed="false">
      <c r="A6889" s="4" t="n">
        <v>11782</v>
      </c>
      <c r="B6889" s="4" t="s">
        <v>37326</v>
      </c>
      <c r="C6889" s="4"/>
      <c r="D6889" s="4" t="s">
        <v>37327</v>
      </c>
      <c r="E6889" s="5" t="s">
        <v>5210</v>
      </c>
      <c r="F6889" s="4" t="s">
        <v>83</v>
      </c>
      <c r="G6889" s="4" t="s">
        <v>84</v>
      </c>
      <c r="H6889" s="5" t="s">
        <v>37328</v>
      </c>
      <c r="I6889" s="4" t="s">
        <v>37329</v>
      </c>
      <c r="J6889" s="5" t="n">
        <f aca="false">LEN(K6889)</f>
        <v>16</v>
      </c>
      <c r="K6889" s="6" t="s">
        <v>37330</v>
      </c>
      <c r="L6889" s="4" t="s">
        <v>78</v>
      </c>
      <c r="M6889" s="4" t="s">
        <v>31</v>
      </c>
    </row>
    <row r="6890" customFormat="false" ht="15.75" hidden="false" customHeight="true" outlineLevel="0" collapsed="false">
      <c r="A6890" s="4" t="n">
        <v>11813</v>
      </c>
      <c r="B6890" s="4" t="s">
        <v>37331</v>
      </c>
      <c r="C6890" s="4"/>
      <c r="D6890" s="4" t="s">
        <v>37332</v>
      </c>
      <c r="E6890" s="5" t="s">
        <v>35283</v>
      </c>
      <c r="F6890" s="4" t="s">
        <v>9892</v>
      </c>
      <c r="G6890" s="4" t="s">
        <v>84</v>
      </c>
      <c r="H6890" s="5" t="s">
        <v>37333</v>
      </c>
      <c r="I6890" s="4" t="s">
        <v>37334</v>
      </c>
      <c r="J6890" s="5" t="n">
        <f aca="false">LEN(K6890)</f>
        <v>16</v>
      </c>
      <c r="K6890" s="10" t="s">
        <v>37335</v>
      </c>
      <c r="L6890" s="4" t="s">
        <v>57</v>
      </c>
      <c r="M6890" s="4" t="s">
        <v>359</v>
      </c>
    </row>
    <row r="6891" customFormat="false" ht="15.75" hidden="false" customHeight="true" outlineLevel="0" collapsed="false">
      <c r="A6891" s="4" t="n">
        <v>12300</v>
      </c>
      <c r="B6891" s="4" t="s">
        <v>37336</v>
      </c>
      <c r="C6891" s="4" t="s">
        <v>37337</v>
      </c>
      <c r="D6891" s="4" t="s">
        <v>37338</v>
      </c>
      <c r="E6891" s="5" t="s">
        <v>30829</v>
      </c>
      <c r="F6891" s="4" t="s">
        <v>30830</v>
      </c>
      <c r="G6891" s="4" t="s">
        <v>259</v>
      </c>
      <c r="H6891" s="5" t="s">
        <v>37339</v>
      </c>
      <c r="I6891" s="4" t="s">
        <v>37340</v>
      </c>
      <c r="J6891" s="5" t="n">
        <f aca="false">LEN(K6891)</f>
        <v>16</v>
      </c>
      <c r="K6891" s="10" t="s">
        <v>37341</v>
      </c>
      <c r="L6891" s="4" t="s">
        <v>78</v>
      </c>
      <c r="M6891" s="4" t="s">
        <v>2097</v>
      </c>
    </row>
    <row r="6892" customFormat="false" ht="15.75" hidden="false" customHeight="true" outlineLevel="0" collapsed="false">
      <c r="A6892" s="4" t="n">
        <v>12081</v>
      </c>
      <c r="B6892" s="4" t="s">
        <v>37342</v>
      </c>
      <c r="C6892" s="4"/>
      <c r="D6892" s="4" t="s">
        <v>37343</v>
      </c>
      <c r="E6892" s="5" t="s">
        <v>3404</v>
      </c>
      <c r="F6892" s="4" t="s">
        <v>914</v>
      </c>
      <c r="G6892" s="4" t="s">
        <v>107</v>
      </c>
      <c r="H6892" s="5" t="s">
        <v>37344</v>
      </c>
      <c r="I6892" s="4" t="s">
        <v>37345</v>
      </c>
      <c r="J6892" s="5" t="n">
        <f aca="false">LEN(K6892)</f>
        <v>16</v>
      </c>
      <c r="K6892" s="6" t="s">
        <v>37346</v>
      </c>
      <c r="L6892" s="4" t="s">
        <v>57</v>
      </c>
      <c r="M6892" s="4" t="s">
        <v>805</v>
      </c>
    </row>
    <row r="6893" customFormat="false" ht="15.75" hidden="false" customHeight="true" outlineLevel="0" collapsed="false">
      <c r="A6893" s="4" t="n">
        <v>11593</v>
      </c>
      <c r="B6893" s="4" t="s">
        <v>37347</v>
      </c>
      <c r="C6893" s="4" t="s">
        <v>37348</v>
      </c>
      <c r="D6893" s="4" t="s">
        <v>37349</v>
      </c>
      <c r="E6893" s="5" t="s">
        <v>5244</v>
      </c>
      <c r="F6893" s="4" t="s">
        <v>5245</v>
      </c>
      <c r="G6893" s="4" t="s">
        <v>146</v>
      </c>
      <c r="H6893" s="5" t="s">
        <v>37350</v>
      </c>
      <c r="I6893" s="4" t="s">
        <v>37351</v>
      </c>
      <c r="J6893" s="5" t="n">
        <f aca="false">LEN(K6893)</f>
        <v>16</v>
      </c>
      <c r="K6893" s="6" t="s">
        <v>37352</v>
      </c>
      <c r="L6893" s="4" t="s">
        <v>57</v>
      </c>
      <c r="M6893" s="4" t="s">
        <v>317</v>
      </c>
    </row>
    <row r="6894" customFormat="false" ht="15.75" hidden="false" customHeight="true" outlineLevel="0" collapsed="false">
      <c r="A6894" s="4" t="n">
        <v>11201</v>
      </c>
      <c r="B6894" s="4" t="s">
        <v>37353</v>
      </c>
      <c r="C6894" s="4"/>
      <c r="D6894" s="4" t="s">
        <v>37354</v>
      </c>
      <c r="E6894" s="5" t="s">
        <v>31253</v>
      </c>
      <c r="F6894" s="4" t="s">
        <v>6676</v>
      </c>
      <c r="G6894" s="4" t="s">
        <v>620</v>
      </c>
      <c r="H6894" s="5" t="s">
        <v>37355</v>
      </c>
      <c r="I6894" s="4" t="s">
        <v>37356</v>
      </c>
      <c r="J6894" s="5" t="n">
        <f aca="false">LEN(K6894)</f>
        <v>16</v>
      </c>
      <c r="K6894" s="6" t="str">
        <f aca="false">LOWER(SUBSTITUTE(SUBSTITUTE(SUBSTITUTE(SUBSTITUTE(SUBSTITUTE(SUBSTITUTE(SUBSTITUTE(B6894,"S.L.",""),"SL",""),"S.A.",""),"SA","")," ",""),".",""),",",""))&amp;".com"</f>
        <v>hotelcamanin.com</v>
      </c>
      <c r="L6894" s="4" t="s">
        <v>31</v>
      </c>
      <c r="M6894" s="4" t="s">
        <v>317</v>
      </c>
    </row>
    <row r="6895" customFormat="false" ht="15.75" hidden="false" customHeight="true" outlineLevel="0" collapsed="false">
      <c r="A6895" s="4" t="n">
        <v>11145</v>
      </c>
      <c r="B6895" s="4" t="s">
        <v>37357</v>
      </c>
      <c r="C6895" s="4"/>
      <c r="D6895" s="4" t="s">
        <v>37358</v>
      </c>
      <c r="E6895" s="5" t="s">
        <v>1310</v>
      </c>
      <c r="F6895" s="4" t="s">
        <v>1311</v>
      </c>
      <c r="G6895" s="4" t="s">
        <v>27</v>
      </c>
      <c r="H6895" s="5" t="s">
        <v>37359</v>
      </c>
      <c r="I6895" s="4" t="s">
        <v>37360</v>
      </c>
      <c r="J6895" s="5" t="n">
        <f aca="false">LEN(K6895)</f>
        <v>16</v>
      </c>
      <c r="K6895" s="6" t="s">
        <v>37361</v>
      </c>
      <c r="L6895" s="4" t="s">
        <v>31</v>
      </c>
      <c r="M6895" s="4" t="s">
        <v>31</v>
      </c>
    </row>
    <row r="6896" customFormat="false" ht="15.75" hidden="false" customHeight="true" outlineLevel="0" collapsed="false">
      <c r="A6896" s="4" t="n">
        <v>11688</v>
      </c>
      <c r="B6896" s="4" t="s">
        <v>37362</v>
      </c>
      <c r="C6896" s="4"/>
      <c r="D6896" s="4" t="s">
        <v>1336</v>
      </c>
      <c r="E6896" s="5" t="s">
        <v>8051</v>
      </c>
      <c r="F6896" s="4" t="s">
        <v>8052</v>
      </c>
      <c r="G6896" s="4" t="s">
        <v>355</v>
      </c>
      <c r="H6896" s="5" t="s">
        <v>37363</v>
      </c>
      <c r="I6896" s="4" t="s">
        <v>37364</v>
      </c>
      <c r="J6896" s="5" t="n">
        <f aca="false">LEN(K6896)</f>
        <v>16</v>
      </c>
      <c r="K6896" s="10" t="s">
        <v>37365</v>
      </c>
      <c r="L6896" s="4" t="s">
        <v>57</v>
      </c>
      <c r="M6896" s="4" t="s">
        <v>294</v>
      </c>
    </row>
    <row r="6897" customFormat="false" ht="15.75" hidden="false" customHeight="true" outlineLevel="0" collapsed="false">
      <c r="A6897" s="4" t="n">
        <v>11682</v>
      </c>
      <c r="B6897" s="4" t="s">
        <v>37366</v>
      </c>
      <c r="C6897" s="4"/>
      <c r="D6897" s="4" t="s">
        <v>21822</v>
      </c>
      <c r="E6897" s="5" t="s">
        <v>8078</v>
      </c>
      <c r="F6897" s="4" t="s">
        <v>8079</v>
      </c>
      <c r="G6897" s="4" t="s">
        <v>355</v>
      </c>
      <c r="H6897" s="5" t="s">
        <v>37367</v>
      </c>
      <c r="I6897" s="4" t="s">
        <v>37368</v>
      </c>
      <c r="J6897" s="5" t="n">
        <f aca="false">LEN(K6897)</f>
        <v>16</v>
      </c>
      <c r="K6897" s="6" t="s">
        <v>37369</v>
      </c>
      <c r="L6897" s="4" t="s">
        <v>31</v>
      </c>
      <c r="M6897" s="4" t="s">
        <v>1016</v>
      </c>
    </row>
    <row r="6898" customFormat="false" ht="15.75" hidden="false" customHeight="true" outlineLevel="0" collapsed="false">
      <c r="A6898" s="4" t="n">
        <v>11854</v>
      </c>
      <c r="B6898" s="4" t="s">
        <v>37370</v>
      </c>
      <c r="C6898" s="4"/>
      <c r="D6898" s="4" t="s">
        <v>37371</v>
      </c>
      <c r="E6898" s="5" t="s">
        <v>31805</v>
      </c>
      <c r="F6898" s="4" t="s">
        <v>31806</v>
      </c>
      <c r="G6898" s="4" t="s">
        <v>37</v>
      </c>
      <c r="H6898" s="5" t="s">
        <v>37372</v>
      </c>
      <c r="I6898" s="4" t="s">
        <v>37373</v>
      </c>
      <c r="J6898" s="5" t="n">
        <f aca="false">LEN(K6898)</f>
        <v>16</v>
      </c>
      <c r="K6898" s="6" t="s">
        <v>37374</v>
      </c>
      <c r="L6898" s="4" t="s">
        <v>31</v>
      </c>
      <c r="M6898" s="4" t="s">
        <v>317</v>
      </c>
    </row>
    <row r="6899" customFormat="false" ht="15.75" hidden="false" customHeight="true" outlineLevel="0" collapsed="false">
      <c r="A6899" s="4" t="n">
        <v>12295</v>
      </c>
      <c r="B6899" s="4" t="s">
        <v>37375</v>
      </c>
      <c r="C6899" s="4"/>
      <c r="D6899" s="4" t="s">
        <v>37376</v>
      </c>
      <c r="E6899" s="5" t="s">
        <v>257</v>
      </c>
      <c r="F6899" s="4" t="s">
        <v>258</v>
      </c>
      <c r="G6899" s="4" t="s">
        <v>259</v>
      </c>
      <c r="H6899" s="5" t="s">
        <v>37377</v>
      </c>
      <c r="I6899" s="4" t="s">
        <v>13045</v>
      </c>
      <c r="J6899" s="5" t="n">
        <f aca="false">LEN(K6899)</f>
        <v>16</v>
      </c>
      <c r="K6899" s="6" t="s">
        <v>37378</v>
      </c>
      <c r="L6899" s="4" t="s">
        <v>31</v>
      </c>
      <c r="M6899" s="4" t="s">
        <v>31</v>
      </c>
    </row>
    <row r="6900" customFormat="false" ht="15.75" hidden="false" customHeight="true" outlineLevel="0" collapsed="false">
      <c r="A6900" s="4" t="n">
        <v>11973</v>
      </c>
      <c r="B6900" s="4" t="s">
        <v>37379</v>
      </c>
      <c r="C6900" s="4"/>
      <c r="D6900" s="4" t="s">
        <v>37380</v>
      </c>
      <c r="E6900" s="5" t="s">
        <v>37381</v>
      </c>
      <c r="F6900" s="4" t="s">
        <v>37382</v>
      </c>
      <c r="G6900" s="4" t="s">
        <v>205</v>
      </c>
      <c r="H6900" s="5" t="s">
        <v>37383</v>
      </c>
      <c r="I6900" s="4" t="s">
        <v>37384</v>
      </c>
      <c r="J6900" s="5" t="n">
        <f aca="false">LEN(K6900)</f>
        <v>16</v>
      </c>
      <c r="K6900" s="10" t="s">
        <v>37385</v>
      </c>
      <c r="L6900" s="4" t="s">
        <v>21</v>
      </c>
      <c r="M6900" s="4" t="s">
        <v>996</v>
      </c>
    </row>
    <row r="6901" customFormat="false" ht="15.75" hidden="false" customHeight="true" outlineLevel="0" collapsed="false">
      <c r="A6901" s="4" t="n">
        <v>11154</v>
      </c>
      <c r="B6901" s="4" t="s">
        <v>37386</v>
      </c>
      <c r="C6901" s="4"/>
      <c r="D6901" s="4" t="s">
        <v>37387</v>
      </c>
      <c r="E6901" s="5" t="s">
        <v>4228</v>
      </c>
      <c r="F6901" s="4" t="s">
        <v>4229</v>
      </c>
      <c r="G6901" s="4" t="s">
        <v>27</v>
      </c>
      <c r="H6901" s="5" t="s">
        <v>37388</v>
      </c>
      <c r="I6901" s="4" t="s">
        <v>37389</v>
      </c>
      <c r="J6901" s="5" t="n">
        <f aca="false">LEN(K6901)</f>
        <v>16</v>
      </c>
      <c r="K6901" s="10" t="s">
        <v>37390</v>
      </c>
      <c r="L6901" s="4" t="s">
        <v>637</v>
      </c>
      <c r="M6901" s="4" t="s">
        <v>31</v>
      </c>
    </row>
    <row r="6902" customFormat="false" ht="15.75" hidden="false" customHeight="true" outlineLevel="0" collapsed="false">
      <c r="A6902" s="4" t="n">
        <v>11110</v>
      </c>
      <c r="B6902" s="4" t="s">
        <v>37391</v>
      </c>
      <c r="C6902" s="4"/>
      <c r="D6902" s="4" t="s">
        <v>37392</v>
      </c>
      <c r="E6902" s="5" t="s">
        <v>8391</v>
      </c>
      <c r="F6902" s="4" t="s">
        <v>8392</v>
      </c>
      <c r="G6902" s="4" t="s">
        <v>299</v>
      </c>
      <c r="H6902" s="5" t="s">
        <v>37393</v>
      </c>
      <c r="I6902" s="4" t="s">
        <v>37394</v>
      </c>
      <c r="J6902" s="5" t="n">
        <f aca="false">LEN(K6902)</f>
        <v>16</v>
      </c>
      <c r="K6902" s="6" t="s">
        <v>37395</v>
      </c>
      <c r="L6902" s="4" t="s">
        <v>31</v>
      </c>
      <c r="M6902" s="4" t="s">
        <v>2097</v>
      </c>
    </row>
    <row r="6903" customFormat="false" ht="15.75" hidden="false" customHeight="true" outlineLevel="0" collapsed="false">
      <c r="A6903" s="4" t="n">
        <v>11971</v>
      </c>
      <c r="B6903" s="4" t="s">
        <v>34183</v>
      </c>
      <c r="C6903" s="4"/>
      <c r="D6903" s="4" t="s">
        <v>37396</v>
      </c>
      <c r="E6903" s="5" t="s">
        <v>37397</v>
      </c>
      <c r="F6903" s="4" t="s">
        <v>37398</v>
      </c>
      <c r="G6903" s="4" t="s">
        <v>205</v>
      </c>
      <c r="H6903" s="5" t="s">
        <v>37399</v>
      </c>
      <c r="I6903" s="4" t="s">
        <v>37400</v>
      </c>
      <c r="J6903" s="5" t="n">
        <f aca="false">LEN(K6903)</f>
        <v>16</v>
      </c>
      <c r="K6903" s="6" t="s">
        <v>37401</v>
      </c>
      <c r="L6903" s="4" t="s">
        <v>57</v>
      </c>
      <c r="M6903" s="4" t="s">
        <v>929</v>
      </c>
    </row>
    <row r="6904" customFormat="false" ht="15.75" hidden="false" customHeight="true" outlineLevel="0" collapsed="false">
      <c r="A6904" s="4" t="n">
        <v>11417</v>
      </c>
      <c r="B6904" s="4" t="s">
        <v>37402</v>
      </c>
      <c r="C6904" s="4"/>
      <c r="D6904" s="4" t="s">
        <v>37403</v>
      </c>
      <c r="E6904" s="5" t="s">
        <v>37404</v>
      </c>
      <c r="F6904" s="4" t="s">
        <v>37405</v>
      </c>
      <c r="G6904" s="4" t="s">
        <v>290</v>
      </c>
      <c r="H6904" s="5" t="s">
        <v>37406</v>
      </c>
      <c r="I6904" s="4" t="s">
        <v>37407</v>
      </c>
      <c r="J6904" s="5" t="n">
        <f aca="false">LEN(K6904)</f>
        <v>16</v>
      </c>
      <c r="K6904" s="10" t="s">
        <v>37408</v>
      </c>
      <c r="L6904" s="4" t="s">
        <v>57</v>
      </c>
      <c r="M6904" s="4" t="s">
        <v>186</v>
      </c>
    </row>
    <row r="6905" customFormat="false" ht="15.75" hidden="false" customHeight="true" outlineLevel="0" collapsed="false">
      <c r="A6905" s="4" t="n">
        <v>11598</v>
      </c>
      <c r="B6905" s="4" t="s">
        <v>37409</v>
      </c>
      <c r="C6905" s="4" t="s">
        <v>37410</v>
      </c>
      <c r="D6905" s="4" t="s">
        <v>37411</v>
      </c>
      <c r="E6905" s="5" t="s">
        <v>37412</v>
      </c>
      <c r="F6905" s="4" t="s">
        <v>21746</v>
      </c>
      <c r="G6905" s="4" t="s">
        <v>146</v>
      </c>
      <c r="H6905" s="5" t="s">
        <v>37413</v>
      </c>
      <c r="I6905" s="4" t="s">
        <v>37414</v>
      </c>
      <c r="J6905" s="5" t="n">
        <f aca="false">LEN(K6905)</f>
        <v>16</v>
      </c>
      <c r="K6905" s="6" t="s">
        <v>37415</v>
      </c>
      <c r="L6905" s="4" t="s">
        <v>21</v>
      </c>
      <c r="M6905" s="4" t="s">
        <v>22</v>
      </c>
    </row>
    <row r="6906" customFormat="false" ht="15.75" hidden="false" customHeight="true" outlineLevel="0" collapsed="false">
      <c r="A6906" s="4" t="n">
        <v>11457</v>
      </c>
      <c r="B6906" s="4" t="s">
        <v>37416</v>
      </c>
      <c r="C6906" s="4" t="s">
        <v>37417</v>
      </c>
      <c r="D6906" s="4" t="s">
        <v>37418</v>
      </c>
      <c r="E6906" s="5" t="s">
        <v>1915</v>
      </c>
      <c r="F6906" s="4" t="s">
        <v>1916</v>
      </c>
      <c r="G6906" s="4" t="s">
        <v>332</v>
      </c>
      <c r="H6906" s="5" t="s">
        <v>37419</v>
      </c>
      <c r="I6906" s="4" t="s">
        <v>37420</v>
      </c>
      <c r="J6906" s="5" t="n">
        <f aca="false">LEN(K6906)</f>
        <v>16</v>
      </c>
      <c r="K6906" s="6" t="s">
        <v>37421</v>
      </c>
      <c r="L6906" s="4" t="s">
        <v>31</v>
      </c>
      <c r="M6906" s="4" t="s">
        <v>31</v>
      </c>
    </row>
    <row r="6907" customFormat="false" ht="15.75" hidden="false" customHeight="true" outlineLevel="0" collapsed="false">
      <c r="A6907" s="4" t="n">
        <v>12000</v>
      </c>
      <c r="B6907" s="4" t="s">
        <v>37422</v>
      </c>
      <c r="C6907" s="4"/>
      <c r="D6907" s="4" t="s">
        <v>37423</v>
      </c>
      <c r="E6907" s="5" t="s">
        <v>19196</v>
      </c>
      <c r="F6907" s="4" t="s">
        <v>19197</v>
      </c>
      <c r="G6907" s="4" t="s">
        <v>205</v>
      </c>
      <c r="H6907" s="5" t="s">
        <v>37424</v>
      </c>
      <c r="I6907" s="4" t="s">
        <v>37425</v>
      </c>
      <c r="J6907" s="5" t="n">
        <f aca="false">LEN(K6907)</f>
        <v>16</v>
      </c>
      <c r="K6907" s="6" t="s">
        <v>37426</v>
      </c>
      <c r="L6907" s="4" t="s">
        <v>31</v>
      </c>
      <c r="M6907" s="4" t="s">
        <v>1979</v>
      </c>
    </row>
    <row r="6908" customFormat="false" ht="15.75" hidden="false" customHeight="true" outlineLevel="0" collapsed="false">
      <c r="A6908" s="4" t="n">
        <v>11528</v>
      </c>
      <c r="B6908" s="4" t="s">
        <v>37427</v>
      </c>
      <c r="C6908" s="4"/>
      <c r="D6908" s="4" t="s">
        <v>37428</v>
      </c>
      <c r="E6908" s="5" t="s">
        <v>37429</v>
      </c>
      <c r="F6908" s="4" t="s">
        <v>37430</v>
      </c>
      <c r="G6908" s="4" t="s">
        <v>154</v>
      </c>
      <c r="H6908" s="5" t="s">
        <v>37431</v>
      </c>
      <c r="I6908" s="4" t="s">
        <v>37432</v>
      </c>
      <c r="J6908" s="5" t="n">
        <f aca="false">LEN(K6908)</f>
        <v>16</v>
      </c>
      <c r="K6908" s="6" t="s">
        <v>37433</v>
      </c>
      <c r="L6908" s="4" t="s">
        <v>21</v>
      </c>
      <c r="M6908" s="4" t="s">
        <v>317</v>
      </c>
    </row>
    <row r="6909" customFormat="false" ht="15.75" hidden="false" customHeight="true" outlineLevel="0" collapsed="false">
      <c r="A6909" s="4" t="n">
        <v>11784</v>
      </c>
      <c r="B6909" s="4" t="s">
        <v>37434</v>
      </c>
      <c r="C6909" s="4"/>
      <c r="D6909" s="4" t="s">
        <v>37435</v>
      </c>
      <c r="E6909" s="5" t="s">
        <v>1638</v>
      </c>
      <c r="F6909" s="4" t="s">
        <v>1639</v>
      </c>
      <c r="G6909" s="4" t="s">
        <v>84</v>
      </c>
      <c r="H6909" s="5" t="s">
        <v>37436</v>
      </c>
      <c r="I6909" s="4" t="s">
        <v>37437</v>
      </c>
      <c r="J6909" s="5" t="n">
        <f aca="false">LEN(K6909)</f>
        <v>16</v>
      </c>
      <c r="K6909" s="6" t="s">
        <v>37438</v>
      </c>
      <c r="L6909" s="4" t="s">
        <v>21</v>
      </c>
      <c r="M6909" s="4" t="s">
        <v>31</v>
      </c>
    </row>
    <row r="6910" customFormat="false" ht="15.75" hidden="false" customHeight="true" outlineLevel="0" collapsed="false">
      <c r="A6910" s="4" t="n">
        <v>11941</v>
      </c>
      <c r="B6910" s="4" t="s">
        <v>37439</v>
      </c>
      <c r="C6910" s="4" t="s">
        <v>37440</v>
      </c>
      <c r="D6910" s="4" t="s">
        <v>37441</v>
      </c>
      <c r="E6910" s="5" t="s">
        <v>37442</v>
      </c>
      <c r="F6910" s="4" t="s">
        <v>1567</v>
      </c>
      <c r="G6910" s="4" t="s">
        <v>1567</v>
      </c>
      <c r="H6910" s="5" t="s">
        <v>37443</v>
      </c>
      <c r="I6910" s="4" t="s">
        <v>37444</v>
      </c>
      <c r="J6910" s="5" t="n">
        <f aca="false">LEN(K6910)</f>
        <v>16</v>
      </c>
      <c r="K6910" s="10" t="str">
        <f aca="false">LOWER(SUBSTITUTE(SUBSTITUTE(SUBSTITUTE(SUBSTITUTE(SUBSTITUTE(SUBSTITUTE(SUBSTITUTE(B6910,"S.L.",""),"SL",""),"S.A.",""),"SA","")," ",""),".",""),",",""))&amp;".com"</f>
        <v>hotelcalniño.com</v>
      </c>
      <c r="L6910" s="4" t="s">
        <v>21</v>
      </c>
      <c r="M6910" s="4" t="s">
        <v>996</v>
      </c>
    </row>
    <row r="6911" customFormat="false" ht="15.75" hidden="false" customHeight="true" outlineLevel="0" collapsed="false">
      <c r="A6911" s="4" t="n">
        <v>12232</v>
      </c>
      <c r="B6911" s="4" t="s">
        <v>37445</v>
      </c>
      <c r="C6911" s="4"/>
      <c r="D6911" s="4" t="s">
        <v>37446</v>
      </c>
      <c r="E6911" s="5" t="s">
        <v>37447</v>
      </c>
      <c r="F6911" s="4" t="s">
        <v>37448</v>
      </c>
      <c r="G6911" s="4" t="s">
        <v>431</v>
      </c>
      <c r="H6911" s="5" t="s">
        <v>37449</v>
      </c>
      <c r="I6911" s="4" t="s">
        <v>37450</v>
      </c>
      <c r="J6911" s="5" t="n">
        <f aca="false">LEN(K6911)</f>
        <v>16</v>
      </c>
      <c r="K6911" s="6" t="str">
        <f aca="false">LOWER(SUBSTITUTE(SUBSTITUTE(SUBSTITUTE(SUBSTITUTE(SUBSTITUTE(SUBSTITUTE(SUBSTITUTE(B6911,"S.L.",""),"SL",""),"S.A.",""),"SA","")," ",""),".",""),",",""))&amp;".com"</f>
        <v>calospalitos.com</v>
      </c>
      <c r="L6911" s="4" t="s">
        <v>66</v>
      </c>
      <c r="M6911" s="4" t="s">
        <v>31</v>
      </c>
    </row>
    <row r="6912" customFormat="false" ht="15.75" hidden="false" customHeight="true" outlineLevel="0" collapsed="false">
      <c r="A6912" s="4" t="n">
        <v>11272</v>
      </c>
      <c r="B6912" s="4" t="s">
        <v>37451</v>
      </c>
      <c r="C6912" s="4"/>
      <c r="D6912" s="4" t="s">
        <v>37452</v>
      </c>
      <c r="E6912" s="5" t="s">
        <v>8267</v>
      </c>
      <c r="F6912" s="4" t="s">
        <v>2243</v>
      </c>
      <c r="G6912" s="4" t="s">
        <v>620</v>
      </c>
      <c r="H6912" s="5" t="s">
        <v>37453</v>
      </c>
      <c r="I6912" s="4" t="s">
        <v>37454</v>
      </c>
      <c r="J6912" s="5" t="n">
        <f aca="false">LEN(K6912)</f>
        <v>16</v>
      </c>
      <c r="K6912" s="10" t="s">
        <v>37455</v>
      </c>
      <c r="L6912" s="4" t="s">
        <v>21</v>
      </c>
      <c r="M6912" s="4" t="s">
        <v>31</v>
      </c>
    </row>
    <row r="6913" customFormat="false" ht="15.75" hidden="false" customHeight="true" outlineLevel="0" collapsed="false">
      <c r="A6913" s="4" t="n">
        <v>11817</v>
      </c>
      <c r="B6913" s="4" t="s">
        <v>37456</v>
      </c>
      <c r="C6913" s="4"/>
      <c r="D6913" s="4" t="s">
        <v>37457</v>
      </c>
      <c r="E6913" s="5" t="s">
        <v>9891</v>
      </c>
      <c r="F6913" s="4" t="s">
        <v>9892</v>
      </c>
      <c r="G6913" s="4" t="s">
        <v>84</v>
      </c>
      <c r="H6913" s="5" t="s">
        <v>37458</v>
      </c>
      <c r="I6913" s="4" t="s">
        <v>37459</v>
      </c>
      <c r="J6913" s="5" t="n">
        <f aca="false">LEN(K6913)</f>
        <v>16</v>
      </c>
      <c r="K6913" s="6" t="s">
        <v>37460</v>
      </c>
      <c r="L6913" s="4" t="s">
        <v>57</v>
      </c>
      <c r="M6913" s="4" t="s">
        <v>31</v>
      </c>
    </row>
    <row r="6914" customFormat="false" ht="15.75" hidden="false" customHeight="true" outlineLevel="0" collapsed="false">
      <c r="A6914" s="4" t="n">
        <v>12211</v>
      </c>
      <c r="B6914" s="4" t="s">
        <v>37461</v>
      </c>
      <c r="C6914" s="4"/>
      <c r="D6914" s="4" t="s">
        <v>37462</v>
      </c>
      <c r="E6914" s="5" t="s">
        <v>429</v>
      </c>
      <c r="F6914" s="4" t="s">
        <v>1027</v>
      </c>
      <c r="G6914" s="4" t="s">
        <v>431</v>
      </c>
      <c r="H6914" s="5" t="s">
        <v>37463</v>
      </c>
      <c r="I6914" s="4" t="s">
        <v>37464</v>
      </c>
      <c r="J6914" s="5" t="n">
        <f aca="false">LEN(K6914)</f>
        <v>16</v>
      </c>
      <c r="K6914" s="6" t="s">
        <v>37465</v>
      </c>
      <c r="L6914" s="4" t="s">
        <v>21</v>
      </c>
      <c r="M6914" s="4" t="s">
        <v>31</v>
      </c>
    </row>
    <row r="6915" customFormat="false" ht="15.75" hidden="false" customHeight="true" outlineLevel="0" collapsed="false">
      <c r="A6915" s="4" t="n">
        <v>12124</v>
      </c>
      <c r="B6915" s="4" t="s">
        <v>37466</v>
      </c>
      <c r="C6915" s="4"/>
      <c r="D6915" s="4" t="s">
        <v>37467</v>
      </c>
      <c r="E6915" s="5" t="s">
        <v>37468</v>
      </c>
      <c r="F6915" s="4" t="s">
        <v>1269</v>
      </c>
      <c r="G6915" s="4" t="s">
        <v>1270</v>
      </c>
      <c r="H6915" s="5" t="s">
        <v>37469</v>
      </c>
      <c r="I6915" s="7" t="s">
        <v>37470</v>
      </c>
      <c r="J6915" s="5" t="n">
        <f aca="false">LEN(K6915)</f>
        <v>16</v>
      </c>
      <c r="K6915" s="6" t="s">
        <v>37471</v>
      </c>
      <c r="L6915" s="4" t="s">
        <v>31</v>
      </c>
      <c r="M6915" s="4" t="s">
        <v>1016</v>
      </c>
    </row>
    <row r="6916" customFormat="false" ht="15.75" hidden="false" customHeight="true" outlineLevel="0" collapsed="false">
      <c r="A6916" s="4" t="n">
        <v>12012</v>
      </c>
      <c r="B6916" s="4" t="s">
        <v>37472</v>
      </c>
      <c r="C6916" s="4"/>
      <c r="D6916" s="4" t="s">
        <v>37473</v>
      </c>
      <c r="E6916" s="5" t="s">
        <v>37474</v>
      </c>
      <c r="F6916" s="4" t="s">
        <v>37475</v>
      </c>
      <c r="G6916" s="4" t="s">
        <v>205</v>
      </c>
      <c r="H6916" s="5" t="s">
        <v>37476</v>
      </c>
      <c r="I6916" s="4" t="s">
        <v>37477</v>
      </c>
      <c r="J6916" s="5" t="n">
        <f aca="false">LEN(K6916)</f>
        <v>16</v>
      </c>
      <c r="K6916" s="6" t="str">
        <f aca="false">LOWER(SUBSTITUTE(SUBSTITUTE(SUBSTITUTE(SUBSTITUTE(SUBSTITUTE(SUBSTITUTE(SUBSTITUTE(B6916,"S.L.",""),"SL",""),"S.A.",""),"SA","")," ",""),".",""),",",""))&amp;".com"</f>
        <v>cadelabranza.com</v>
      </c>
      <c r="L6916" s="4" t="s">
        <v>57</v>
      </c>
      <c r="M6916" s="4" t="s">
        <v>32</v>
      </c>
    </row>
    <row r="6917" customFormat="false" ht="15.75" hidden="false" customHeight="true" outlineLevel="0" collapsed="false">
      <c r="A6917" s="4" t="n">
        <v>11715</v>
      </c>
      <c r="B6917" s="4" t="s">
        <v>37478</v>
      </c>
      <c r="C6917" s="4"/>
      <c r="D6917" s="4" t="s">
        <v>37479</v>
      </c>
      <c r="E6917" s="5" t="s">
        <v>37480</v>
      </c>
      <c r="F6917" s="4" t="s">
        <v>37481</v>
      </c>
      <c r="G6917" s="4" t="s">
        <v>84</v>
      </c>
      <c r="H6917" s="5" t="s">
        <v>37482</v>
      </c>
      <c r="I6917" s="4" t="s">
        <v>37483</v>
      </c>
      <c r="J6917" s="5" t="n">
        <f aca="false">LEN(K6917)</f>
        <v>16</v>
      </c>
      <c r="K6917" s="6" t="s">
        <v>37484</v>
      </c>
      <c r="L6917" s="4" t="s">
        <v>21</v>
      </c>
      <c r="M6917" s="4" t="s">
        <v>186</v>
      </c>
    </row>
    <row r="6918" customFormat="false" ht="15.75" hidden="false" customHeight="true" outlineLevel="0" collapsed="false">
      <c r="A6918" s="4" t="n">
        <v>11945</v>
      </c>
      <c r="B6918" s="4" t="s">
        <v>37485</v>
      </c>
      <c r="C6918" s="4" t="s">
        <v>37486</v>
      </c>
      <c r="D6918" s="4" t="s">
        <v>37487</v>
      </c>
      <c r="E6918" s="5" t="s">
        <v>37488</v>
      </c>
      <c r="F6918" s="4" t="s">
        <v>37489</v>
      </c>
      <c r="G6918" s="4" t="s">
        <v>1567</v>
      </c>
      <c r="H6918" s="5" t="s">
        <v>37490</v>
      </c>
      <c r="I6918" s="4" t="s">
        <v>37491</v>
      </c>
      <c r="J6918" s="5" t="n">
        <f aca="false">LEN(K6918)</f>
        <v>16</v>
      </c>
      <c r="K6918" s="6" t="s">
        <v>37492</v>
      </c>
      <c r="L6918" s="4" t="s">
        <v>21</v>
      </c>
      <c r="M6918" s="4" t="s">
        <v>31</v>
      </c>
    </row>
    <row r="6919" customFormat="false" ht="15.75" hidden="false" customHeight="true" outlineLevel="0" collapsed="false">
      <c r="A6919" s="4" t="n">
        <v>11090</v>
      </c>
      <c r="B6919" s="4" t="s">
        <v>37493</v>
      </c>
      <c r="C6919" s="4"/>
      <c r="D6919" s="4" t="s">
        <v>37494</v>
      </c>
      <c r="E6919" s="5" t="s">
        <v>37495</v>
      </c>
      <c r="F6919" s="4" t="s">
        <v>31014</v>
      </c>
      <c r="G6919" s="4" t="s">
        <v>603</v>
      </c>
      <c r="H6919" s="5" t="s">
        <v>37496</v>
      </c>
      <c r="I6919" s="4" t="s">
        <v>37497</v>
      </c>
      <c r="J6919" s="5" t="n">
        <f aca="false">LEN(K6919)</f>
        <v>16</v>
      </c>
      <c r="K6919" s="6" t="s">
        <v>37498</v>
      </c>
      <c r="L6919" s="4" t="s">
        <v>57</v>
      </c>
      <c r="M6919" s="4" t="s">
        <v>22</v>
      </c>
    </row>
    <row r="6920" customFormat="false" ht="15.75" hidden="false" customHeight="true" outlineLevel="0" collapsed="false">
      <c r="A6920" s="4" t="n">
        <v>11607</v>
      </c>
      <c r="B6920" s="4" t="s">
        <v>37499</v>
      </c>
      <c r="C6920" s="4" t="s">
        <v>37500</v>
      </c>
      <c r="D6920" s="4" t="s">
        <v>37501</v>
      </c>
      <c r="E6920" s="5" t="s">
        <v>27231</v>
      </c>
      <c r="F6920" s="4" t="s">
        <v>37502</v>
      </c>
      <c r="G6920" s="4" t="s">
        <v>146</v>
      </c>
      <c r="H6920" s="5" t="s">
        <v>37503</v>
      </c>
      <c r="I6920" s="4" t="s">
        <v>37504</v>
      </c>
      <c r="J6920" s="5" t="n">
        <f aca="false">LEN(K6920)</f>
        <v>16</v>
      </c>
      <c r="K6920" s="10" t="s">
        <v>37505</v>
      </c>
      <c r="L6920" s="4" t="s">
        <v>78</v>
      </c>
      <c r="M6920" s="4" t="s">
        <v>381</v>
      </c>
    </row>
    <row r="6921" customFormat="false" ht="15.75" hidden="false" customHeight="true" outlineLevel="0" collapsed="false">
      <c r="A6921" s="4" t="n">
        <v>12100</v>
      </c>
      <c r="B6921" s="4" t="s">
        <v>37506</v>
      </c>
      <c r="C6921" s="4"/>
      <c r="D6921" s="4" t="s">
        <v>37507</v>
      </c>
      <c r="E6921" s="5" t="s">
        <v>37508</v>
      </c>
      <c r="F6921" s="4" t="s">
        <v>37509</v>
      </c>
      <c r="G6921" s="4" t="s">
        <v>1155</v>
      </c>
      <c r="H6921" s="5" t="s">
        <v>37510</v>
      </c>
      <c r="I6921" s="4" t="s">
        <v>37511</v>
      </c>
      <c r="J6921" s="5" t="n">
        <f aca="false">LEN(K6921)</f>
        <v>16</v>
      </c>
      <c r="K6921" s="6" t="s">
        <v>37512</v>
      </c>
      <c r="L6921" s="4" t="s">
        <v>31</v>
      </c>
      <c r="M6921" s="4" t="s">
        <v>31</v>
      </c>
    </row>
    <row r="6922" customFormat="false" ht="15.75" hidden="false" customHeight="true" outlineLevel="0" collapsed="false">
      <c r="A6922" s="4" t="n">
        <v>12142</v>
      </c>
      <c r="B6922" s="4" t="s">
        <v>37513</v>
      </c>
      <c r="C6922" s="4"/>
      <c r="D6922" s="4" t="s">
        <v>37514</v>
      </c>
      <c r="E6922" s="5" t="s">
        <v>37515</v>
      </c>
      <c r="F6922" s="4" t="s">
        <v>37516</v>
      </c>
      <c r="G6922" s="4" t="s">
        <v>2538</v>
      </c>
      <c r="H6922" s="5" t="s">
        <v>37517</v>
      </c>
      <c r="I6922" s="7" t="s">
        <v>37518</v>
      </c>
      <c r="J6922" s="5" t="n">
        <f aca="false">LEN(K6922)</f>
        <v>16</v>
      </c>
      <c r="K6922" s="5" t="str">
        <f aca="false">LOWER(SUBSTITUTE(SUBSTITUTE(SUBSTITUTE(SUBSTITUTE(SUBSTITUTE(SUBSTITUTE(SUBSTITUTE(B6922,"S.L.",""),"SL",""),"S.A.",""),"SA","")," ",""),".",""),",",""))&amp;".com"</f>
        <v>laencomienda.com</v>
      </c>
      <c r="L6922" s="4" t="s">
        <v>31</v>
      </c>
      <c r="M6922" s="4" t="s">
        <v>186</v>
      </c>
    </row>
    <row r="6923" customFormat="false" ht="15.75" hidden="false" customHeight="true" outlineLevel="0" collapsed="false">
      <c r="A6923" s="4" t="n">
        <v>11049</v>
      </c>
      <c r="B6923" s="4" t="s">
        <v>37519</v>
      </c>
      <c r="C6923" s="4"/>
      <c r="D6923" s="4" t="s">
        <v>37520</v>
      </c>
      <c r="E6923" s="5" t="s">
        <v>37521</v>
      </c>
      <c r="F6923" s="4" t="s">
        <v>31672</v>
      </c>
      <c r="G6923" s="4" t="s">
        <v>603</v>
      </c>
      <c r="H6923" s="5" t="s">
        <v>37522</v>
      </c>
      <c r="I6923" s="7" t="s">
        <v>37523</v>
      </c>
      <c r="J6923" s="5" t="n">
        <f aca="false">LEN(K6923)</f>
        <v>16</v>
      </c>
      <c r="K6923" s="6" t="s">
        <v>37524</v>
      </c>
      <c r="L6923" s="4" t="s">
        <v>31</v>
      </c>
      <c r="M6923" s="4" t="s">
        <v>31</v>
      </c>
    </row>
    <row r="6924" customFormat="false" ht="15.75" hidden="false" customHeight="true" outlineLevel="0" collapsed="false">
      <c r="A6924" s="4" t="n">
        <v>12251</v>
      </c>
      <c r="B6924" s="4" t="s">
        <v>37525</v>
      </c>
      <c r="C6924" s="4"/>
      <c r="D6924" s="4" t="s">
        <v>37526</v>
      </c>
      <c r="E6924" s="5" t="s">
        <v>17360</v>
      </c>
      <c r="F6924" s="4" t="s">
        <v>17361</v>
      </c>
      <c r="G6924" s="4" t="s">
        <v>372</v>
      </c>
      <c r="H6924" s="5" t="s">
        <v>37527</v>
      </c>
      <c r="I6924" s="4" t="s">
        <v>37528</v>
      </c>
      <c r="J6924" s="5" t="n">
        <f aca="false">LEN(K6924)</f>
        <v>16</v>
      </c>
      <c r="K6924" s="6" t="s">
        <v>37529</v>
      </c>
      <c r="L6924" s="4" t="s">
        <v>78</v>
      </c>
      <c r="M6924" s="4" t="s">
        <v>381</v>
      </c>
    </row>
    <row r="6925" customFormat="false" ht="15.75" hidden="false" customHeight="true" outlineLevel="0" collapsed="false">
      <c r="A6925" s="4" t="n">
        <v>11926</v>
      </c>
      <c r="B6925" s="4" t="s">
        <v>37530</v>
      </c>
      <c r="C6925" s="4"/>
      <c r="D6925" s="4" t="s">
        <v>37531</v>
      </c>
      <c r="E6925" s="5" t="s">
        <v>26061</v>
      </c>
      <c r="F6925" s="4" t="s">
        <v>37532</v>
      </c>
      <c r="G6925" s="4" t="s">
        <v>1567</v>
      </c>
      <c r="H6925" s="5" t="s">
        <v>37533</v>
      </c>
      <c r="I6925" s="7" t="s">
        <v>37534</v>
      </c>
      <c r="J6925" s="5" t="n">
        <f aca="false">LEN(K6925)</f>
        <v>16</v>
      </c>
      <c r="K6925" s="6" t="s">
        <v>37535</v>
      </c>
      <c r="L6925" s="4" t="s">
        <v>57</v>
      </c>
      <c r="M6925" s="4" t="s">
        <v>31</v>
      </c>
    </row>
    <row r="6926" customFormat="false" ht="15.75" hidden="false" customHeight="true" outlineLevel="0" collapsed="false">
      <c r="A6926" s="4" t="n">
        <v>4</v>
      </c>
      <c r="B6926" s="4" t="s">
        <v>37536</v>
      </c>
      <c r="C6926" s="4"/>
      <c r="D6926" s="4" t="s">
        <v>37537</v>
      </c>
      <c r="E6926" s="5" t="s">
        <v>429</v>
      </c>
      <c r="F6926" s="4" t="s">
        <v>430</v>
      </c>
      <c r="G6926" s="4" t="s">
        <v>431</v>
      </c>
      <c r="H6926" s="5" t="s">
        <v>37538</v>
      </c>
      <c r="I6926" s="4" t="s">
        <v>37539</v>
      </c>
      <c r="J6926" s="5" t="n">
        <f aca="false">LEN(K6926)</f>
        <v>16</v>
      </c>
      <c r="K6926" s="6" t="s">
        <v>37540</v>
      </c>
      <c r="L6926" s="4" t="s">
        <v>66</v>
      </c>
      <c r="M6926" s="4" t="s">
        <v>31</v>
      </c>
    </row>
    <row r="6927" customFormat="false" ht="15.75" hidden="false" customHeight="true" outlineLevel="0" collapsed="false">
      <c r="A6927" s="4" t="n">
        <v>30</v>
      </c>
      <c r="B6927" s="4" t="s">
        <v>37541</v>
      </c>
      <c r="C6927" s="4"/>
      <c r="D6927" s="4" t="s">
        <v>37542</v>
      </c>
      <c r="E6927" s="5" t="n">
        <v>11002</v>
      </c>
      <c r="F6927" s="4" t="s">
        <v>332</v>
      </c>
      <c r="G6927" s="4" t="s">
        <v>332</v>
      </c>
      <c r="H6927" s="5" t="s">
        <v>37543</v>
      </c>
      <c r="I6927" s="4" t="s">
        <v>37544</v>
      </c>
      <c r="J6927" s="5" t="n">
        <f aca="false">LEN(K6927)</f>
        <v>16</v>
      </c>
      <c r="K6927" s="6" t="s">
        <v>37545</v>
      </c>
      <c r="L6927" s="4" t="s">
        <v>31</v>
      </c>
      <c r="M6927" s="4" t="s">
        <v>31</v>
      </c>
    </row>
    <row r="6928" customFormat="false" ht="15.75" hidden="false" customHeight="true" outlineLevel="0" collapsed="false">
      <c r="A6928" s="4" t="n">
        <v>32</v>
      </c>
      <c r="B6928" s="4" t="s">
        <v>37546</v>
      </c>
      <c r="C6928" s="4" t="s">
        <v>37547</v>
      </c>
      <c r="D6928" s="4" t="s">
        <v>37548</v>
      </c>
      <c r="E6928" s="5" t="n">
        <v>11370</v>
      </c>
      <c r="F6928" s="4" t="s">
        <v>14317</v>
      </c>
      <c r="G6928" s="4" t="s">
        <v>332</v>
      </c>
      <c r="H6928" s="5" t="s">
        <v>37549</v>
      </c>
      <c r="I6928" s="4" t="s">
        <v>37550</v>
      </c>
      <c r="J6928" s="5" t="n">
        <f aca="false">LEN(K6928)</f>
        <v>16</v>
      </c>
      <c r="K6928" s="6" t="s">
        <v>37551</v>
      </c>
      <c r="L6928" s="4" t="s">
        <v>78</v>
      </c>
      <c r="M6928" s="4" t="s">
        <v>2167</v>
      </c>
    </row>
    <row r="6929" customFormat="false" ht="15.75" hidden="false" customHeight="true" outlineLevel="0" collapsed="false">
      <c r="A6929" s="4" t="n">
        <v>49</v>
      </c>
      <c r="B6929" s="4" t="s">
        <v>37552</v>
      </c>
      <c r="C6929" s="4"/>
      <c r="D6929" s="4" t="s">
        <v>37553</v>
      </c>
      <c r="E6929" s="5" t="s">
        <v>4272</v>
      </c>
      <c r="F6929" s="4" t="s">
        <v>4273</v>
      </c>
      <c r="G6929" s="4" t="s">
        <v>84</v>
      </c>
      <c r="H6929" s="5" t="s">
        <v>37554</v>
      </c>
      <c r="I6929" s="4" t="s">
        <v>37555</v>
      </c>
      <c r="J6929" s="5" t="n">
        <f aca="false">LEN(K6929)</f>
        <v>16</v>
      </c>
      <c r="K6929" s="6" t="s">
        <v>37556</v>
      </c>
      <c r="L6929" s="4" t="s">
        <v>21</v>
      </c>
      <c r="M6929" s="4" t="s">
        <v>31</v>
      </c>
    </row>
    <row r="6930" customFormat="false" ht="15.75" hidden="false" customHeight="true" outlineLevel="0" collapsed="false">
      <c r="A6930" s="4" t="n">
        <v>56</v>
      </c>
      <c r="B6930" s="4" t="s">
        <v>37557</v>
      </c>
      <c r="C6930" s="4"/>
      <c r="D6930" s="4" t="s">
        <v>37558</v>
      </c>
      <c r="E6930" s="5" t="n">
        <v>7871</v>
      </c>
      <c r="F6930" s="4" t="s">
        <v>565</v>
      </c>
      <c r="G6930" s="4" t="s">
        <v>84</v>
      </c>
      <c r="H6930" s="5" t="s">
        <v>37559</v>
      </c>
      <c r="I6930" s="7" t="s">
        <v>37560</v>
      </c>
      <c r="J6930" s="5" t="n">
        <f aca="false">LEN(K6930)</f>
        <v>16</v>
      </c>
      <c r="K6930" s="6" t="s">
        <v>37561</v>
      </c>
      <c r="L6930" s="4" t="s">
        <v>78</v>
      </c>
      <c r="M6930" s="4" t="s">
        <v>31</v>
      </c>
    </row>
    <row r="6931" customFormat="false" ht="15.75" hidden="false" customHeight="true" outlineLevel="0" collapsed="false">
      <c r="A6931" s="4" t="n">
        <v>61</v>
      </c>
      <c r="B6931" s="4" t="s">
        <v>37562</v>
      </c>
      <c r="C6931" s="4"/>
      <c r="D6931" s="4" t="s">
        <v>37563</v>
      </c>
      <c r="E6931" s="5" t="s">
        <v>82</v>
      </c>
      <c r="F6931" s="4" t="s">
        <v>83</v>
      </c>
      <c r="G6931" s="4" t="s">
        <v>84</v>
      </c>
      <c r="H6931" s="5" t="s">
        <v>37564</v>
      </c>
      <c r="I6931" s="4" t="s">
        <v>37565</v>
      </c>
      <c r="J6931" s="5" t="n">
        <f aca="false">LEN(K6931)</f>
        <v>16</v>
      </c>
      <c r="K6931" s="6" t="s">
        <v>37566</v>
      </c>
      <c r="L6931" s="4" t="s">
        <v>78</v>
      </c>
      <c r="M6931" s="4" t="s">
        <v>31</v>
      </c>
    </row>
    <row r="6932" customFormat="false" ht="15.75" hidden="false" customHeight="true" outlineLevel="0" collapsed="false">
      <c r="A6932" s="4" t="n">
        <v>70</v>
      </c>
      <c r="B6932" s="4" t="s">
        <v>37567</v>
      </c>
      <c r="C6932" s="4"/>
      <c r="D6932" s="4" t="s">
        <v>37568</v>
      </c>
      <c r="E6932" s="5" t="n">
        <v>7690</v>
      </c>
      <c r="F6932" s="4" t="s">
        <v>3566</v>
      </c>
      <c r="G6932" s="4" t="s">
        <v>84</v>
      </c>
      <c r="H6932" s="5" t="s">
        <v>37569</v>
      </c>
      <c r="I6932" s="4" t="s">
        <v>37570</v>
      </c>
      <c r="J6932" s="5" t="n">
        <f aca="false">LEN(K6932)</f>
        <v>16</v>
      </c>
      <c r="K6932" s="10" t="s">
        <v>37571</v>
      </c>
      <c r="L6932" s="4" t="s">
        <v>637</v>
      </c>
      <c r="M6932" s="4" t="s">
        <v>794</v>
      </c>
    </row>
    <row r="6933" customFormat="false" ht="15.75" hidden="false" customHeight="true" outlineLevel="0" collapsed="false">
      <c r="A6933" s="4" t="n">
        <v>100</v>
      </c>
      <c r="B6933" s="4" t="s">
        <v>37572</v>
      </c>
      <c r="C6933" s="4"/>
      <c r="D6933" s="4" t="s">
        <v>37573</v>
      </c>
      <c r="E6933" s="5" t="n">
        <v>50197</v>
      </c>
      <c r="F6933" s="4" t="s">
        <v>1574</v>
      </c>
      <c r="G6933" s="4" t="s">
        <v>1574</v>
      </c>
      <c r="H6933" s="5" t="s">
        <v>37574</v>
      </c>
      <c r="I6933" s="4" t="s">
        <v>37575</v>
      </c>
      <c r="J6933" s="5" t="n">
        <f aca="false">LEN(K6933)</f>
        <v>16</v>
      </c>
      <c r="K6933" s="10" t="s">
        <v>37576</v>
      </c>
      <c r="L6933" s="4" t="s">
        <v>31</v>
      </c>
      <c r="M6933" s="4" t="s">
        <v>7936</v>
      </c>
    </row>
    <row r="6934" customFormat="false" ht="15.75" hidden="false" customHeight="true" outlineLevel="0" collapsed="false">
      <c r="A6934" s="4" t="n">
        <v>117</v>
      </c>
      <c r="B6934" s="4" t="s">
        <v>37577</v>
      </c>
      <c r="C6934" s="4"/>
      <c r="D6934" s="4" t="s">
        <v>37578</v>
      </c>
      <c r="E6934" s="5" t="s">
        <v>36408</v>
      </c>
      <c r="F6934" s="4" t="s">
        <v>603</v>
      </c>
      <c r="G6934" s="4" t="s">
        <v>603</v>
      </c>
      <c r="H6934" s="5" t="s">
        <v>37579</v>
      </c>
      <c r="I6934" s="4" t="s">
        <v>37580</v>
      </c>
      <c r="J6934" s="5" t="n">
        <f aca="false">LEN(K6934)</f>
        <v>16</v>
      </c>
      <c r="K6934" s="6" t="s">
        <v>37581</v>
      </c>
      <c r="L6934" s="4" t="s">
        <v>31</v>
      </c>
      <c r="M6934" s="4" t="s">
        <v>1979</v>
      </c>
    </row>
    <row r="6935" customFormat="false" ht="15.75" hidden="false" customHeight="true" outlineLevel="0" collapsed="false">
      <c r="A6935" s="4" t="n">
        <v>141</v>
      </c>
      <c r="B6935" s="4" t="s">
        <v>37582</v>
      </c>
      <c r="C6935" s="4"/>
      <c r="D6935" s="4" t="s">
        <v>37583</v>
      </c>
      <c r="E6935" s="5" t="n">
        <v>3130</v>
      </c>
      <c r="F6935" s="4" t="s">
        <v>11874</v>
      </c>
      <c r="G6935" s="4" t="s">
        <v>27</v>
      </c>
      <c r="H6935" s="5" t="s">
        <v>32072</v>
      </c>
      <c r="I6935" s="4" t="s">
        <v>37584</v>
      </c>
      <c r="J6935" s="5" t="n">
        <f aca="false">LEN(K6935)</f>
        <v>16</v>
      </c>
      <c r="K6935" s="6" t="s">
        <v>37585</v>
      </c>
      <c r="L6935" s="4" t="s">
        <v>66</v>
      </c>
      <c r="M6935" s="4" t="s">
        <v>31</v>
      </c>
    </row>
    <row r="6936" customFormat="false" ht="15.75" hidden="false" customHeight="true" outlineLevel="0" collapsed="false">
      <c r="A6936" s="4" t="n">
        <v>162</v>
      </c>
      <c r="B6936" s="4" t="s">
        <v>37586</v>
      </c>
      <c r="C6936" s="4"/>
      <c r="D6936" s="4" t="s">
        <v>37587</v>
      </c>
      <c r="E6936" s="5" t="n">
        <v>38678</v>
      </c>
      <c r="F6936" s="4" t="s">
        <v>430</v>
      </c>
      <c r="G6936" s="4" t="s">
        <v>431</v>
      </c>
      <c r="H6936" s="5" t="s">
        <v>37588</v>
      </c>
      <c r="I6936" s="4" t="s">
        <v>37589</v>
      </c>
      <c r="J6936" s="5" t="n">
        <f aca="false">LEN(K6936)</f>
        <v>16</v>
      </c>
      <c r="K6936" s="10" t="s">
        <v>37590</v>
      </c>
      <c r="L6936" s="4" t="s">
        <v>57</v>
      </c>
      <c r="M6936" s="4" t="s">
        <v>37591</v>
      </c>
    </row>
    <row r="6937" customFormat="false" ht="15.75" hidden="false" customHeight="true" outlineLevel="0" collapsed="false">
      <c r="A6937" s="4" t="n">
        <v>188</v>
      </c>
      <c r="B6937" s="4" t="s">
        <v>37592</v>
      </c>
      <c r="C6937" s="4"/>
      <c r="D6937" s="4" t="s">
        <v>37593</v>
      </c>
      <c r="E6937" s="5" t="s">
        <v>8298</v>
      </c>
      <c r="F6937" s="4" t="s">
        <v>8299</v>
      </c>
      <c r="G6937" s="4" t="s">
        <v>882</v>
      </c>
      <c r="H6937" s="5" t="s">
        <v>37594</v>
      </c>
      <c r="I6937" s="4" t="s">
        <v>7386</v>
      </c>
      <c r="J6937" s="5" t="n">
        <f aca="false">LEN(K6937)</f>
        <v>16</v>
      </c>
      <c r="K6937" s="6" t="s">
        <v>37595</v>
      </c>
      <c r="L6937" s="4" t="s">
        <v>66</v>
      </c>
      <c r="M6937" s="4" t="s">
        <v>6582</v>
      </c>
    </row>
    <row r="6938" customFormat="false" ht="15.75" hidden="false" customHeight="true" outlineLevel="0" collapsed="false">
      <c r="A6938" s="4" t="n">
        <v>197</v>
      </c>
      <c r="B6938" s="4" t="s">
        <v>37596</v>
      </c>
      <c r="C6938" s="4"/>
      <c r="D6938" s="4" t="s">
        <v>37597</v>
      </c>
      <c r="E6938" s="5" t="s">
        <v>1931</v>
      </c>
      <c r="F6938" s="4" t="s">
        <v>1317</v>
      </c>
      <c r="G6938" s="4" t="s">
        <v>27</v>
      </c>
      <c r="H6938" s="5" t="s">
        <v>37598</v>
      </c>
      <c r="I6938" s="4" t="s">
        <v>37599</v>
      </c>
      <c r="J6938" s="5" t="n">
        <f aca="false">LEN(K6938)</f>
        <v>16</v>
      </c>
      <c r="K6938" s="10" t="s">
        <v>37600</v>
      </c>
      <c r="L6938" s="4" t="s">
        <v>57</v>
      </c>
      <c r="M6938" s="4" t="s">
        <v>1729</v>
      </c>
    </row>
    <row r="6939" customFormat="false" ht="15.75" hidden="false" customHeight="true" outlineLevel="0" collapsed="false">
      <c r="A6939" s="4" t="n">
        <v>213</v>
      </c>
      <c r="B6939" s="4" t="s">
        <v>37601</v>
      </c>
      <c r="C6939" s="4"/>
      <c r="D6939" s="4" t="s">
        <v>37602</v>
      </c>
      <c r="E6939" s="5" t="s">
        <v>415</v>
      </c>
      <c r="F6939" s="4" t="s">
        <v>62</v>
      </c>
      <c r="G6939" s="4" t="s">
        <v>18</v>
      </c>
      <c r="H6939" s="5" t="s">
        <v>37603</v>
      </c>
      <c r="I6939" s="7" t="s">
        <v>37604</v>
      </c>
      <c r="J6939" s="5" t="n">
        <f aca="false">LEN(K6939)</f>
        <v>16</v>
      </c>
      <c r="K6939" s="6" t="s">
        <v>37605</v>
      </c>
      <c r="L6939" s="4" t="s">
        <v>66</v>
      </c>
      <c r="M6939" s="4" t="s">
        <v>2177</v>
      </c>
    </row>
    <row r="6940" customFormat="false" ht="15.75" hidden="false" customHeight="true" outlineLevel="0" collapsed="false">
      <c r="A6940" s="4" t="n">
        <v>217</v>
      </c>
      <c r="B6940" s="4" t="s">
        <v>37606</v>
      </c>
      <c r="C6940" s="4"/>
      <c r="D6940" s="4" t="s">
        <v>37607</v>
      </c>
      <c r="E6940" s="5" t="s">
        <v>14501</v>
      </c>
      <c r="F6940" s="4" t="s">
        <v>5028</v>
      </c>
      <c r="G6940" s="4" t="s">
        <v>573</v>
      </c>
      <c r="H6940" s="5" t="s">
        <v>37608</v>
      </c>
      <c r="I6940" s="4" t="s">
        <v>37609</v>
      </c>
      <c r="J6940" s="5" t="n">
        <f aca="false">LEN(K6940)</f>
        <v>16</v>
      </c>
      <c r="K6940" s="10" t="s">
        <v>37610</v>
      </c>
      <c r="L6940" s="4" t="s">
        <v>78</v>
      </c>
      <c r="M6940" s="4" t="s">
        <v>9240</v>
      </c>
    </row>
    <row r="6941" customFormat="false" ht="15.75" hidden="false" customHeight="true" outlineLevel="0" collapsed="false">
      <c r="A6941" s="4" t="n">
        <v>225</v>
      </c>
      <c r="B6941" s="4" t="s">
        <v>37611</v>
      </c>
      <c r="C6941" s="4"/>
      <c r="D6941" s="4" t="s">
        <v>37612</v>
      </c>
      <c r="E6941" s="5" t="s">
        <v>161</v>
      </c>
      <c r="F6941" s="4" t="s">
        <v>162</v>
      </c>
      <c r="G6941" s="4" t="s">
        <v>84</v>
      </c>
      <c r="H6941" s="5" t="s">
        <v>37613</v>
      </c>
      <c r="I6941" s="4" t="s">
        <v>37614</v>
      </c>
      <c r="J6941" s="5" t="n">
        <f aca="false">LEN(K6941)</f>
        <v>16</v>
      </c>
      <c r="K6941" s="6" t="s">
        <v>37615</v>
      </c>
      <c r="L6941" s="4" t="s">
        <v>66</v>
      </c>
      <c r="M6941" s="4" t="s">
        <v>31</v>
      </c>
    </row>
    <row r="6942" customFormat="false" ht="15.75" hidden="false" customHeight="true" outlineLevel="0" collapsed="false">
      <c r="A6942" s="4" t="n">
        <v>237</v>
      </c>
      <c r="B6942" s="4" t="s">
        <v>37616</v>
      </c>
      <c r="C6942" s="4"/>
      <c r="D6942" s="4" t="s">
        <v>14632</v>
      </c>
      <c r="E6942" s="5" t="s">
        <v>782</v>
      </c>
      <c r="F6942" s="4" t="s">
        <v>783</v>
      </c>
      <c r="G6942" s="4" t="s">
        <v>154</v>
      </c>
      <c r="H6942" s="5" t="s">
        <v>37617</v>
      </c>
      <c r="I6942" s="4" t="s">
        <v>37618</v>
      </c>
      <c r="J6942" s="5" t="n">
        <f aca="false">LEN(K6942)</f>
        <v>16</v>
      </c>
      <c r="K6942" s="10" t="s">
        <v>37619</v>
      </c>
      <c r="L6942" s="4" t="s">
        <v>21</v>
      </c>
      <c r="M6942" s="4" t="s">
        <v>3203</v>
      </c>
    </row>
    <row r="6943" customFormat="false" ht="15.75" hidden="false" customHeight="true" outlineLevel="0" collapsed="false">
      <c r="A6943" s="4" t="n">
        <v>238</v>
      </c>
      <c r="B6943" s="4" t="s">
        <v>37620</v>
      </c>
      <c r="C6943" s="4"/>
      <c r="D6943" s="4" t="s">
        <v>37621</v>
      </c>
      <c r="E6943" s="5" t="n">
        <v>45500</v>
      </c>
      <c r="F6943" s="4" t="s">
        <v>23532</v>
      </c>
      <c r="G6943" s="4" t="s">
        <v>464</v>
      </c>
      <c r="H6943" s="5" t="s">
        <v>37622</v>
      </c>
      <c r="I6943" s="4" t="s">
        <v>37623</v>
      </c>
      <c r="J6943" s="5" t="n">
        <f aca="false">LEN(K6943)</f>
        <v>16</v>
      </c>
      <c r="K6943" s="6" t="s">
        <v>37624</v>
      </c>
      <c r="L6943" s="4" t="s">
        <v>21</v>
      </c>
      <c r="M6943" s="4" t="s">
        <v>2321</v>
      </c>
    </row>
    <row r="6944" customFormat="false" ht="15.75" hidden="false" customHeight="true" outlineLevel="0" collapsed="false">
      <c r="A6944" s="4" t="n">
        <v>241</v>
      </c>
      <c r="B6944" s="4" t="s">
        <v>37625</v>
      </c>
      <c r="C6944" s="4"/>
      <c r="D6944" s="4" t="s">
        <v>37626</v>
      </c>
      <c r="E6944" s="5" t="n">
        <v>46980</v>
      </c>
      <c r="F6944" s="4" t="s">
        <v>1220</v>
      </c>
      <c r="G6944" s="4" t="s">
        <v>18</v>
      </c>
      <c r="H6944" s="5" t="s">
        <v>37627</v>
      </c>
      <c r="I6944" s="4" t="s">
        <v>37628</v>
      </c>
      <c r="J6944" s="5" t="n">
        <f aca="false">LEN(K6944)</f>
        <v>16</v>
      </c>
      <c r="K6944" s="6" t="s">
        <v>37629</v>
      </c>
      <c r="L6944" s="4" t="s">
        <v>78</v>
      </c>
      <c r="M6944" s="4" t="s">
        <v>451</v>
      </c>
    </row>
    <row r="6945" customFormat="false" ht="15.75" hidden="false" customHeight="true" outlineLevel="0" collapsed="false">
      <c r="A6945" s="4" t="n">
        <v>254</v>
      </c>
      <c r="B6945" s="4" t="s">
        <v>37630</v>
      </c>
      <c r="C6945" s="4"/>
      <c r="D6945" s="4" t="s">
        <v>37631</v>
      </c>
      <c r="E6945" s="5" t="n">
        <v>28012</v>
      </c>
      <c r="F6945" s="4" t="s">
        <v>205</v>
      </c>
      <c r="G6945" s="4" t="s">
        <v>205</v>
      </c>
      <c r="H6945" s="5" t="s">
        <v>37632</v>
      </c>
      <c r="I6945" s="4" t="s">
        <v>37633</v>
      </c>
      <c r="J6945" s="5" t="n">
        <f aca="false">LEN(K6945)</f>
        <v>16</v>
      </c>
      <c r="K6945" s="10" t="s">
        <v>37634</v>
      </c>
      <c r="L6945" s="4" t="s">
        <v>21</v>
      </c>
      <c r="M6945" s="4" t="s">
        <v>31</v>
      </c>
    </row>
    <row r="6946" customFormat="false" ht="15.75" hidden="false" customHeight="true" outlineLevel="0" collapsed="false">
      <c r="A6946" s="4" t="n">
        <v>264</v>
      </c>
      <c r="B6946" s="4" t="s">
        <v>37635</v>
      </c>
      <c r="C6946" s="4"/>
      <c r="D6946" s="4" t="s">
        <v>37636</v>
      </c>
      <c r="E6946" s="5" t="s">
        <v>37637</v>
      </c>
      <c r="F6946" s="4" t="s">
        <v>37638</v>
      </c>
      <c r="G6946" s="4" t="s">
        <v>464</v>
      </c>
      <c r="H6946" s="5" t="s">
        <v>37639</v>
      </c>
      <c r="I6946" s="4" t="s">
        <v>37640</v>
      </c>
      <c r="J6946" s="5" t="n">
        <f aca="false">LEN(K6946)</f>
        <v>16</v>
      </c>
      <c r="K6946" s="6" t="s">
        <v>37641</v>
      </c>
      <c r="L6946" s="4" t="s">
        <v>31</v>
      </c>
      <c r="M6946" s="4" t="s">
        <v>294</v>
      </c>
    </row>
    <row r="6947" customFormat="false" ht="15.75" hidden="false" customHeight="true" outlineLevel="0" collapsed="false">
      <c r="A6947" s="4" t="n">
        <v>271</v>
      </c>
      <c r="B6947" s="4" t="s">
        <v>37642</v>
      </c>
      <c r="C6947" s="4"/>
      <c r="D6947" s="4" t="s">
        <v>37643</v>
      </c>
      <c r="E6947" s="5" t="s">
        <v>23062</v>
      </c>
      <c r="F6947" s="4" t="s">
        <v>205</v>
      </c>
      <c r="G6947" s="4" t="s">
        <v>205</v>
      </c>
      <c r="H6947" s="5" t="s">
        <v>37644</v>
      </c>
      <c r="I6947" s="4" t="s">
        <v>37645</v>
      </c>
      <c r="J6947" s="5" t="n">
        <f aca="false">LEN(K6947)</f>
        <v>16</v>
      </c>
      <c r="K6947" s="6" t="s">
        <v>37646</v>
      </c>
      <c r="L6947" s="4" t="s">
        <v>66</v>
      </c>
      <c r="M6947" s="4" t="s">
        <v>4894</v>
      </c>
    </row>
    <row r="6948" customFormat="false" ht="15.75" hidden="false" customHeight="true" outlineLevel="0" collapsed="false">
      <c r="A6948" s="4" t="n">
        <v>285</v>
      </c>
      <c r="B6948" s="4" t="s">
        <v>37647</v>
      </c>
      <c r="C6948" s="4"/>
      <c r="D6948" s="4" t="s">
        <v>37648</v>
      </c>
      <c r="E6948" s="5" t="s">
        <v>384</v>
      </c>
      <c r="F6948" s="4" t="s">
        <v>205</v>
      </c>
      <c r="G6948" s="4" t="s">
        <v>205</v>
      </c>
      <c r="H6948" s="5" t="s">
        <v>37649</v>
      </c>
      <c r="I6948" s="4" t="s">
        <v>37650</v>
      </c>
      <c r="J6948" s="5" t="n">
        <f aca="false">LEN(K6948)</f>
        <v>16</v>
      </c>
      <c r="K6948" s="6" t="s">
        <v>37651</v>
      </c>
      <c r="L6948" s="4" t="s">
        <v>1679</v>
      </c>
      <c r="M6948" s="4" t="s">
        <v>31</v>
      </c>
    </row>
    <row r="6949" customFormat="false" ht="15.75" hidden="false" customHeight="true" outlineLevel="0" collapsed="false">
      <c r="A6949" s="4" t="n">
        <v>308</v>
      </c>
      <c r="B6949" s="4" t="s">
        <v>37652</v>
      </c>
      <c r="C6949" s="4"/>
      <c r="D6949" s="4" t="s">
        <v>37653</v>
      </c>
      <c r="E6949" s="5" t="s">
        <v>2317</v>
      </c>
      <c r="F6949" s="4" t="s">
        <v>205</v>
      </c>
      <c r="G6949" s="4" t="s">
        <v>205</v>
      </c>
      <c r="H6949" s="5" t="s">
        <v>37654</v>
      </c>
      <c r="I6949" s="4" t="s">
        <v>37655</v>
      </c>
      <c r="J6949" s="5" t="n">
        <f aca="false">LEN(K6949)</f>
        <v>16</v>
      </c>
      <c r="K6949" s="6" t="s">
        <v>37656</v>
      </c>
      <c r="L6949" s="4" t="s">
        <v>21</v>
      </c>
      <c r="M6949" s="4" t="s">
        <v>9006</v>
      </c>
    </row>
    <row r="6950" customFormat="false" ht="15.75" hidden="false" customHeight="true" outlineLevel="0" collapsed="false">
      <c r="A6950" s="4" t="n">
        <v>321</v>
      </c>
      <c r="B6950" s="4" t="s">
        <v>37657</v>
      </c>
      <c r="C6950" s="4"/>
      <c r="D6950" s="4" t="s">
        <v>37658</v>
      </c>
      <c r="E6950" s="5" t="s">
        <v>3835</v>
      </c>
      <c r="F6950" s="4" t="s">
        <v>205</v>
      </c>
      <c r="G6950" s="4" t="s">
        <v>205</v>
      </c>
      <c r="H6950" s="5" t="s">
        <v>37659</v>
      </c>
      <c r="I6950" s="4" t="s">
        <v>37660</v>
      </c>
      <c r="J6950" s="5" t="n">
        <f aca="false">LEN(K6950)</f>
        <v>16</v>
      </c>
      <c r="K6950" s="6" t="s">
        <v>37661</v>
      </c>
      <c r="L6950" s="4" t="s">
        <v>31</v>
      </c>
      <c r="M6950" s="4" t="s">
        <v>2474</v>
      </c>
    </row>
    <row r="6951" customFormat="false" ht="15.75" hidden="false" customHeight="true" outlineLevel="0" collapsed="false">
      <c r="A6951" s="4" t="n">
        <v>327</v>
      </c>
      <c r="B6951" s="4" t="s">
        <v>37662</v>
      </c>
      <c r="C6951" s="4"/>
      <c r="D6951" s="4" t="s">
        <v>37663</v>
      </c>
      <c r="E6951" s="5" t="n">
        <v>28010</v>
      </c>
      <c r="F6951" s="4" t="s">
        <v>205</v>
      </c>
      <c r="G6951" s="4" t="s">
        <v>205</v>
      </c>
      <c r="H6951" s="5" t="s">
        <v>37664</v>
      </c>
      <c r="I6951" s="4" t="s">
        <v>37665</v>
      </c>
      <c r="J6951" s="5" t="n">
        <f aca="false">LEN(K6951)</f>
        <v>16</v>
      </c>
      <c r="K6951" s="6" t="s">
        <v>37666</v>
      </c>
      <c r="L6951" s="4" t="s">
        <v>31</v>
      </c>
      <c r="M6951" s="4" t="s">
        <v>31</v>
      </c>
    </row>
    <row r="6952" customFormat="false" ht="15.75" hidden="false" customHeight="true" outlineLevel="0" collapsed="false">
      <c r="A6952" s="4" t="n">
        <v>341</v>
      </c>
      <c r="B6952" s="4" t="s">
        <v>37667</v>
      </c>
      <c r="C6952" s="4"/>
      <c r="D6952" s="4" t="s">
        <v>37668</v>
      </c>
      <c r="E6952" s="5" t="n">
        <v>28016</v>
      </c>
      <c r="F6952" s="4" t="s">
        <v>205</v>
      </c>
      <c r="G6952" s="4" t="s">
        <v>205</v>
      </c>
      <c r="H6952" s="5" t="s">
        <v>37669</v>
      </c>
      <c r="I6952" s="4" t="s">
        <v>37670</v>
      </c>
      <c r="J6952" s="5" t="n">
        <f aca="false">LEN(K6952)</f>
        <v>16</v>
      </c>
      <c r="K6952" s="6" t="s">
        <v>37671</v>
      </c>
      <c r="L6952" s="4" t="s">
        <v>31</v>
      </c>
      <c r="M6952" s="4" t="s">
        <v>31</v>
      </c>
    </row>
    <row r="6953" customFormat="false" ht="15.75" hidden="false" customHeight="true" outlineLevel="0" collapsed="false">
      <c r="A6953" s="4" t="n">
        <v>350</v>
      </c>
      <c r="B6953" s="4" t="s">
        <v>37672</v>
      </c>
      <c r="C6953" s="4"/>
      <c r="D6953" s="4" t="s">
        <v>37673</v>
      </c>
      <c r="E6953" s="5" t="s">
        <v>580</v>
      </c>
      <c r="F6953" s="4" t="s">
        <v>205</v>
      </c>
      <c r="G6953" s="4" t="s">
        <v>205</v>
      </c>
      <c r="H6953" s="5" t="s">
        <v>37674</v>
      </c>
      <c r="I6953" s="4" t="s">
        <v>37675</v>
      </c>
      <c r="J6953" s="5" t="n">
        <f aca="false">LEN(K6953)</f>
        <v>16</v>
      </c>
      <c r="K6953" s="6" t="s">
        <v>37676</v>
      </c>
      <c r="L6953" s="4" t="s">
        <v>31</v>
      </c>
      <c r="M6953" s="4" t="s">
        <v>1216</v>
      </c>
    </row>
    <row r="6954" customFormat="false" ht="15.75" hidden="false" customHeight="true" outlineLevel="0" collapsed="false">
      <c r="A6954" s="4" t="n">
        <v>357</v>
      </c>
      <c r="B6954" s="4" t="s">
        <v>37677</v>
      </c>
      <c r="C6954" s="4"/>
      <c r="D6954" s="4" t="s">
        <v>37678</v>
      </c>
      <c r="E6954" s="5" t="s">
        <v>13079</v>
      </c>
      <c r="F6954" s="4" t="s">
        <v>205</v>
      </c>
      <c r="G6954" s="4" t="s">
        <v>205</v>
      </c>
      <c r="H6954" s="5" t="s">
        <v>37679</v>
      </c>
      <c r="I6954" s="4" t="s">
        <v>37680</v>
      </c>
      <c r="J6954" s="5" t="n">
        <f aca="false">LEN(K6954)</f>
        <v>16</v>
      </c>
      <c r="K6954" s="6" t="s">
        <v>37681</v>
      </c>
      <c r="L6954" s="4" t="s">
        <v>31</v>
      </c>
      <c r="M6954" s="4" t="s">
        <v>2232</v>
      </c>
    </row>
    <row r="6955" customFormat="false" ht="15.75" hidden="false" customHeight="true" outlineLevel="0" collapsed="false">
      <c r="A6955" s="4" t="n">
        <v>359</v>
      </c>
      <c r="B6955" s="4" t="s">
        <v>37682</v>
      </c>
      <c r="C6955" s="4"/>
      <c r="D6955" s="4" t="s">
        <v>37683</v>
      </c>
      <c r="E6955" s="5" t="s">
        <v>580</v>
      </c>
      <c r="F6955" s="4" t="s">
        <v>205</v>
      </c>
      <c r="G6955" s="4" t="s">
        <v>205</v>
      </c>
      <c r="H6955" s="5" t="s">
        <v>37684</v>
      </c>
      <c r="I6955" s="4" t="s">
        <v>37685</v>
      </c>
      <c r="J6955" s="5" t="n">
        <f aca="false">LEN(K6955)</f>
        <v>16</v>
      </c>
      <c r="K6955" s="6" t="s">
        <v>37686</v>
      </c>
      <c r="L6955" s="4" t="s">
        <v>78</v>
      </c>
      <c r="M6955" s="4" t="s">
        <v>4771</v>
      </c>
    </row>
    <row r="6956" customFormat="false" ht="15.75" hidden="false" customHeight="true" outlineLevel="0" collapsed="false">
      <c r="A6956" s="4" t="n">
        <v>371</v>
      </c>
      <c r="B6956" s="4" t="s">
        <v>37687</v>
      </c>
      <c r="C6956" s="4"/>
      <c r="D6956" s="4" t="s">
        <v>37688</v>
      </c>
      <c r="E6956" s="5" t="s">
        <v>580</v>
      </c>
      <c r="F6956" s="4" t="s">
        <v>205</v>
      </c>
      <c r="G6956" s="4" t="s">
        <v>205</v>
      </c>
      <c r="H6956" s="5" t="s">
        <v>37689</v>
      </c>
      <c r="I6956" s="4" t="s">
        <v>37690</v>
      </c>
      <c r="J6956" s="5" t="n">
        <f aca="false">LEN(K6956)</f>
        <v>16</v>
      </c>
      <c r="K6956" s="6" t="s">
        <v>37691</v>
      </c>
      <c r="L6956" s="4" t="s">
        <v>31</v>
      </c>
      <c r="M6956" s="4" t="s">
        <v>31</v>
      </c>
    </row>
    <row r="6957" customFormat="false" ht="15.75" hidden="false" customHeight="true" outlineLevel="0" collapsed="false">
      <c r="A6957" s="4" t="n">
        <v>394</v>
      </c>
      <c r="B6957" s="4" t="s">
        <v>37692</v>
      </c>
      <c r="C6957" s="4"/>
      <c r="D6957" s="4" t="s">
        <v>37693</v>
      </c>
      <c r="E6957" s="5" t="s">
        <v>2324</v>
      </c>
      <c r="F6957" s="4" t="s">
        <v>205</v>
      </c>
      <c r="G6957" s="4" t="s">
        <v>205</v>
      </c>
      <c r="H6957" s="5" t="s">
        <v>37694</v>
      </c>
      <c r="I6957" s="4" t="s">
        <v>37695</v>
      </c>
      <c r="J6957" s="5" t="n">
        <f aca="false">LEN(K6957)</f>
        <v>16</v>
      </c>
      <c r="K6957" s="6" t="s">
        <v>37696</v>
      </c>
      <c r="L6957" s="4" t="s">
        <v>21</v>
      </c>
      <c r="M6957" s="4" t="s">
        <v>9493</v>
      </c>
    </row>
    <row r="6958" customFormat="false" ht="15.75" hidden="false" customHeight="true" outlineLevel="0" collapsed="false">
      <c r="A6958" s="4" t="n">
        <v>443</v>
      </c>
      <c r="B6958" s="4" t="s">
        <v>37697</v>
      </c>
      <c r="C6958" s="4"/>
      <c r="D6958" s="4" t="s">
        <v>37698</v>
      </c>
      <c r="E6958" s="5" t="s">
        <v>37699</v>
      </c>
      <c r="F6958" s="4" t="s">
        <v>37700</v>
      </c>
      <c r="G6958" s="4" t="s">
        <v>205</v>
      </c>
      <c r="H6958" s="5" t="s">
        <v>37701</v>
      </c>
      <c r="I6958" s="4" t="s">
        <v>37702</v>
      </c>
      <c r="J6958" s="5" t="n">
        <f aca="false">LEN(K6958)</f>
        <v>16</v>
      </c>
      <c r="K6958" s="6" t="s">
        <v>37703</v>
      </c>
      <c r="L6958" s="4" t="s">
        <v>21</v>
      </c>
      <c r="M6958" s="4" t="s">
        <v>828</v>
      </c>
    </row>
    <row r="6959" customFormat="false" ht="15.75" hidden="false" customHeight="true" outlineLevel="0" collapsed="false">
      <c r="A6959" s="4" t="n">
        <v>454</v>
      </c>
      <c r="B6959" s="4" t="s">
        <v>37704</v>
      </c>
      <c r="C6959" s="4"/>
      <c r="D6959" s="4" t="s">
        <v>37705</v>
      </c>
      <c r="E6959" s="5" t="s">
        <v>384</v>
      </c>
      <c r="F6959" s="4" t="s">
        <v>205</v>
      </c>
      <c r="G6959" s="4" t="s">
        <v>205</v>
      </c>
      <c r="H6959" s="5" t="s">
        <v>37706</v>
      </c>
      <c r="I6959" s="4" t="s">
        <v>37707</v>
      </c>
      <c r="J6959" s="5" t="n">
        <f aca="false">LEN(K6959)</f>
        <v>16</v>
      </c>
      <c r="K6959" s="6" t="s">
        <v>37708</v>
      </c>
      <c r="L6959" s="4" t="s">
        <v>31</v>
      </c>
      <c r="M6959" s="4" t="s">
        <v>2167</v>
      </c>
    </row>
    <row r="6960" customFormat="false" ht="15.75" hidden="false" customHeight="true" outlineLevel="0" collapsed="false">
      <c r="A6960" s="4" t="n">
        <v>461</v>
      </c>
      <c r="B6960" s="4" t="s">
        <v>37709</v>
      </c>
      <c r="C6960" s="4"/>
      <c r="D6960" s="4" t="s">
        <v>37710</v>
      </c>
      <c r="E6960" s="5" t="s">
        <v>384</v>
      </c>
      <c r="F6960" s="4" t="s">
        <v>205</v>
      </c>
      <c r="G6960" s="4" t="s">
        <v>205</v>
      </c>
      <c r="H6960" s="5" t="s">
        <v>37711</v>
      </c>
      <c r="I6960" s="7" t="s">
        <v>37712</v>
      </c>
      <c r="J6960" s="5" t="n">
        <f aca="false">LEN(K6960)</f>
        <v>16</v>
      </c>
      <c r="K6960" s="6" t="s">
        <v>37713</v>
      </c>
      <c r="L6960" s="4" t="s">
        <v>57</v>
      </c>
      <c r="M6960" s="4" t="s">
        <v>2410</v>
      </c>
    </row>
    <row r="6961" customFormat="false" ht="15.75" hidden="false" customHeight="true" outlineLevel="0" collapsed="false">
      <c r="A6961" s="4" t="n">
        <v>494</v>
      </c>
      <c r="B6961" s="4" t="s">
        <v>37714</v>
      </c>
      <c r="C6961" s="4"/>
      <c r="D6961" s="4" t="s">
        <v>37715</v>
      </c>
      <c r="E6961" s="5" t="s">
        <v>19560</v>
      </c>
      <c r="F6961" s="4" t="s">
        <v>205</v>
      </c>
      <c r="G6961" s="4" t="s">
        <v>205</v>
      </c>
      <c r="H6961" s="5" t="s">
        <v>37716</v>
      </c>
      <c r="I6961" s="7" t="s">
        <v>37717</v>
      </c>
      <c r="J6961" s="5" t="n">
        <f aca="false">LEN(K6961)</f>
        <v>16</v>
      </c>
      <c r="K6961" s="6" t="s">
        <v>37718</v>
      </c>
      <c r="L6961" s="4" t="s">
        <v>21</v>
      </c>
      <c r="M6961" s="4" t="s">
        <v>209</v>
      </c>
    </row>
    <row r="6962" customFormat="false" ht="15.75" hidden="false" customHeight="true" outlineLevel="0" collapsed="false">
      <c r="A6962" s="4" t="n">
        <v>504</v>
      </c>
      <c r="B6962" s="4" t="s">
        <v>37719</v>
      </c>
      <c r="C6962" s="4"/>
      <c r="D6962" s="4" t="s">
        <v>37720</v>
      </c>
      <c r="E6962" s="5" t="s">
        <v>3171</v>
      </c>
      <c r="F6962" s="4" t="s">
        <v>205</v>
      </c>
      <c r="G6962" s="4" t="s">
        <v>205</v>
      </c>
      <c r="H6962" s="5" t="s">
        <v>37721</v>
      </c>
      <c r="I6962" s="4" t="s">
        <v>37722</v>
      </c>
      <c r="J6962" s="5" t="n">
        <f aca="false">LEN(K6962)</f>
        <v>16</v>
      </c>
      <c r="K6962" s="6" t="s">
        <v>37723</v>
      </c>
      <c r="L6962" s="4" t="s">
        <v>57</v>
      </c>
      <c r="M6962" s="4" t="s">
        <v>1063</v>
      </c>
    </row>
    <row r="6963" customFormat="false" ht="15.75" hidden="false" customHeight="true" outlineLevel="0" collapsed="false">
      <c r="A6963" s="4" t="n">
        <v>515</v>
      </c>
      <c r="B6963" s="4" t="s">
        <v>37724</v>
      </c>
      <c r="C6963" s="4"/>
      <c r="D6963" s="4" t="s">
        <v>37725</v>
      </c>
      <c r="E6963" s="5" t="s">
        <v>384</v>
      </c>
      <c r="F6963" s="4" t="s">
        <v>205</v>
      </c>
      <c r="G6963" s="4" t="s">
        <v>205</v>
      </c>
      <c r="H6963" s="5" t="s">
        <v>37726</v>
      </c>
      <c r="I6963" s="4" t="s">
        <v>37727</v>
      </c>
      <c r="J6963" s="5" t="n">
        <f aca="false">LEN(K6963)</f>
        <v>16</v>
      </c>
      <c r="K6963" s="6" t="s">
        <v>37728</v>
      </c>
      <c r="L6963" s="4" t="s">
        <v>21</v>
      </c>
      <c r="M6963" s="4" t="s">
        <v>2474</v>
      </c>
    </row>
    <row r="6964" customFormat="false" ht="15.75" hidden="false" customHeight="true" outlineLevel="0" collapsed="false">
      <c r="A6964" s="4" t="n">
        <v>522</v>
      </c>
      <c r="B6964" s="4" t="s">
        <v>37729</v>
      </c>
      <c r="C6964" s="4"/>
      <c r="D6964" s="4" t="s">
        <v>37730</v>
      </c>
      <c r="E6964" s="5" t="s">
        <v>10696</v>
      </c>
      <c r="F6964" s="4" t="s">
        <v>205</v>
      </c>
      <c r="G6964" s="4" t="s">
        <v>205</v>
      </c>
      <c r="H6964" s="5" t="s">
        <v>37731</v>
      </c>
      <c r="I6964" s="4" t="s">
        <v>37732</v>
      </c>
      <c r="J6964" s="5" t="n">
        <f aca="false">LEN(K6964)</f>
        <v>16</v>
      </c>
      <c r="K6964" s="10" t="s">
        <v>37733</v>
      </c>
      <c r="L6964" s="4" t="s">
        <v>57</v>
      </c>
      <c r="M6964" s="4" t="s">
        <v>19600</v>
      </c>
    </row>
    <row r="6965" customFormat="false" ht="15.75" hidden="false" customHeight="true" outlineLevel="0" collapsed="false">
      <c r="A6965" s="4" t="n">
        <v>539</v>
      </c>
      <c r="B6965" s="4" t="s">
        <v>37734</v>
      </c>
      <c r="C6965" s="4"/>
      <c r="D6965" s="4" t="s">
        <v>37735</v>
      </c>
      <c r="E6965" s="5" t="s">
        <v>10696</v>
      </c>
      <c r="F6965" s="4" t="s">
        <v>205</v>
      </c>
      <c r="G6965" s="4" t="s">
        <v>205</v>
      </c>
      <c r="H6965" s="5" t="s">
        <v>37736</v>
      </c>
      <c r="I6965" s="7" t="s">
        <v>37737</v>
      </c>
      <c r="J6965" s="5" t="n">
        <f aca="false">LEN(K6965)</f>
        <v>16</v>
      </c>
      <c r="K6965" s="6" t="s">
        <v>37738</v>
      </c>
      <c r="L6965" s="4" t="s">
        <v>21</v>
      </c>
      <c r="M6965" s="4" t="s">
        <v>4378</v>
      </c>
    </row>
    <row r="6966" customFormat="false" ht="15.75" hidden="false" customHeight="true" outlineLevel="0" collapsed="false">
      <c r="A6966" s="4" t="n">
        <v>545</v>
      </c>
      <c r="B6966" s="4" t="s">
        <v>37739</v>
      </c>
      <c r="C6966" s="4"/>
      <c r="D6966" s="4" t="s">
        <v>37740</v>
      </c>
      <c r="E6966" s="5" t="s">
        <v>725</v>
      </c>
      <c r="F6966" s="4" t="s">
        <v>205</v>
      </c>
      <c r="G6966" s="4" t="s">
        <v>205</v>
      </c>
      <c r="H6966" s="5" t="s">
        <v>37741</v>
      </c>
      <c r="I6966" s="7" t="s">
        <v>37742</v>
      </c>
      <c r="J6966" s="5" t="n">
        <f aca="false">LEN(K6966)</f>
        <v>16</v>
      </c>
      <c r="K6966" s="6" t="s">
        <v>37743</v>
      </c>
      <c r="L6966" s="4" t="s">
        <v>31</v>
      </c>
      <c r="M6966" s="4" t="s">
        <v>32</v>
      </c>
    </row>
    <row r="6967" customFormat="false" ht="15.75" hidden="false" customHeight="true" outlineLevel="0" collapsed="false">
      <c r="A6967" s="4" t="n">
        <v>562</v>
      </c>
      <c r="B6967" s="4" t="s">
        <v>37744</v>
      </c>
      <c r="C6967" s="4"/>
      <c r="D6967" s="4" t="s">
        <v>37745</v>
      </c>
      <c r="E6967" s="5" t="s">
        <v>2052</v>
      </c>
      <c r="F6967" s="4" t="s">
        <v>205</v>
      </c>
      <c r="G6967" s="4" t="s">
        <v>205</v>
      </c>
      <c r="H6967" s="5" t="s">
        <v>37746</v>
      </c>
      <c r="I6967" s="4" t="s">
        <v>37747</v>
      </c>
      <c r="J6967" s="5" t="n">
        <f aca="false">LEN(K6967)</f>
        <v>16</v>
      </c>
      <c r="K6967" s="6" t="s">
        <v>37748</v>
      </c>
      <c r="L6967" s="4" t="s">
        <v>57</v>
      </c>
      <c r="M6967" s="4" t="s">
        <v>1216</v>
      </c>
    </row>
    <row r="6968" customFormat="false" ht="15.75" hidden="false" customHeight="true" outlineLevel="0" collapsed="false">
      <c r="A6968" s="4" t="n">
        <v>594</v>
      </c>
      <c r="B6968" s="4" t="s">
        <v>37749</v>
      </c>
      <c r="C6968" s="4"/>
      <c r="D6968" s="4" t="s">
        <v>37750</v>
      </c>
      <c r="E6968" s="5" t="s">
        <v>15649</v>
      </c>
      <c r="F6968" s="4" t="s">
        <v>15650</v>
      </c>
      <c r="G6968" s="4" t="s">
        <v>205</v>
      </c>
      <c r="H6968" s="5" t="s">
        <v>37751</v>
      </c>
      <c r="I6968" s="4" t="s">
        <v>37752</v>
      </c>
      <c r="J6968" s="5" t="n">
        <f aca="false">LEN(K6968)</f>
        <v>16</v>
      </c>
      <c r="K6968" s="10" t="str">
        <f aca="false">LOWER(SUBSTITUTE(SUBSTITUTE(SUBSTITUTE(SUBSTITUTE(SUBSTITUTE(SUBSTITUTE(SUBSTITUTE(B6968,"S.L.",""),"SL",""),"S.A.",""),"SA","")," ",""),".",""),",",""))&amp;".com"</f>
        <v>adordealgete.com</v>
      </c>
      <c r="L6968" s="4" t="s">
        <v>21</v>
      </c>
      <c r="M6968" s="4" t="s">
        <v>1216</v>
      </c>
    </row>
    <row r="6969" customFormat="false" ht="15.75" hidden="false" customHeight="true" outlineLevel="0" collapsed="false">
      <c r="A6969" s="4" t="n">
        <v>630</v>
      </c>
      <c r="B6969" s="4" t="s">
        <v>37753</v>
      </c>
      <c r="C6969" s="4"/>
      <c r="D6969" s="4" t="s">
        <v>37754</v>
      </c>
      <c r="E6969" s="5" t="s">
        <v>5672</v>
      </c>
      <c r="F6969" s="4" t="s">
        <v>5673</v>
      </c>
      <c r="G6969" s="4" t="s">
        <v>205</v>
      </c>
      <c r="H6969" s="5" t="s">
        <v>37755</v>
      </c>
      <c r="I6969" s="4" t="s">
        <v>37756</v>
      </c>
      <c r="J6969" s="5" t="n">
        <f aca="false">LEN(K6969)</f>
        <v>16</v>
      </c>
      <c r="K6969" s="10" t="str">
        <f aca="false">LOWER(SUBSTITUTE(SUBSTITUTE(SUBSTITUTE(SUBSTITUTE(SUBSTITUTE(SUBSTITUTE(SUBSTITUTE(B6969,"S.L.",""),"SL",""),"S.A.",""),"SA","")," ",""),".",""),",",""))&amp;".com"</f>
        <v>villadepinto.com</v>
      </c>
      <c r="L6969" s="4" t="s">
        <v>31</v>
      </c>
      <c r="M6969" s="4" t="s">
        <v>31</v>
      </c>
    </row>
    <row r="6970" customFormat="false" ht="15.75" hidden="false" customHeight="true" outlineLevel="0" collapsed="false">
      <c r="A6970" s="4" t="n">
        <v>678</v>
      </c>
      <c r="B6970" s="4" t="s">
        <v>37757</v>
      </c>
      <c r="C6970" s="4"/>
      <c r="D6970" s="4" t="s">
        <v>37758</v>
      </c>
      <c r="E6970" s="5" t="s">
        <v>32148</v>
      </c>
      <c r="F6970" s="4" t="s">
        <v>6979</v>
      </c>
      <c r="G6970" s="4" t="s">
        <v>205</v>
      </c>
      <c r="H6970" s="5" t="s">
        <v>37759</v>
      </c>
      <c r="I6970" s="4" t="s">
        <v>37760</v>
      </c>
      <c r="J6970" s="5" t="n">
        <f aca="false">LEN(K6970)</f>
        <v>16</v>
      </c>
      <c r="K6970" s="10" t="s">
        <v>37761</v>
      </c>
      <c r="L6970" s="4" t="s">
        <v>57</v>
      </c>
      <c r="M6970" s="4" t="s">
        <v>11516</v>
      </c>
    </row>
    <row r="6971" customFormat="false" ht="15.75" hidden="false" customHeight="true" outlineLevel="0" collapsed="false">
      <c r="A6971" s="4" t="n">
        <v>681</v>
      </c>
      <c r="B6971" s="4" t="s">
        <v>37762</v>
      </c>
      <c r="C6971" s="4"/>
      <c r="D6971" s="4" t="s">
        <v>37763</v>
      </c>
      <c r="E6971" s="5" t="s">
        <v>37764</v>
      </c>
      <c r="F6971" s="4" t="s">
        <v>205</v>
      </c>
      <c r="G6971" s="4" t="s">
        <v>205</v>
      </c>
      <c r="H6971" s="5" t="s">
        <v>37765</v>
      </c>
      <c r="I6971" s="7" t="s">
        <v>37766</v>
      </c>
      <c r="J6971" s="5" t="n">
        <f aca="false">LEN(K6971)</f>
        <v>16</v>
      </c>
      <c r="K6971" s="6" t="s">
        <v>37767</v>
      </c>
      <c r="L6971" s="4" t="s">
        <v>21</v>
      </c>
      <c r="M6971" s="4" t="s">
        <v>2890</v>
      </c>
    </row>
    <row r="6972" customFormat="false" ht="15.75" hidden="false" customHeight="true" outlineLevel="0" collapsed="false">
      <c r="A6972" s="4" t="n">
        <v>705</v>
      </c>
      <c r="B6972" s="4" t="s">
        <v>34169</v>
      </c>
      <c r="C6972" s="4"/>
      <c r="D6972" s="4" t="s">
        <v>37768</v>
      </c>
      <c r="E6972" s="5" t="s">
        <v>23215</v>
      </c>
      <c r="F6972" s="4" t="s">
        <v>23216</v>
      </c>
      <c r="G6972" s="4" t="s">
        <v>205</v>
      </c>
      <c r="H6972" s="5" t="s">
        <v>37769</v>
      </c>
      <c r="I6972" s="7" t="s">
        <v>37770</v>
      </c>
      <c r="J6972" s="5" t="n">
        <f aca="false">LEN(K6972)</f>
        <v>16</v>
      </c>
      <c r="K6972" s="6" t="s">
        <v>37771</v>
      </c>
      <c r="L6972" s="4" t="s">
        <v>21</v>
      </c>
      <c r="M6972" s="4" t="s">
        <v>577</v>
      </c>
    </row>
    <row r="6973" customFormat="false" ht="15.75" hidden="false" customHeight="true" outlineLevel="0" collapsed="false">
      <c r="A6973" s="4" t="n">
        <v>710</v>
      </c>
      <c r="B6973" s="4" t="s">
        <v>37772</v>
      </c>
      <c r="C6973" s="4"/>
      <c r="D6973" s="4" t="s">
        <v>37773</v>
      </c>
      <c r="E6973" s="5" t="s">
        <v>37774</v>
      </c>
      <c r="F6973" s="4" t="s">
        <v>37772</v>
      </c>
      <c r="G6973" s="4" t="s">
        <v>205</v>
      </c>
      <c r="H6973" s="5" t="s">
        <v>37775</v>
      </c>
      <c r="I6973" s="4" t="s">
        <v>37776</v>
      </c>
      <c r="J6973" s="5" t="n">
        <f aca="false">LEN(K6973)</f>
        <v>16</v>
      </c>
      <c r="K6973" s="6" t="str">
        <f aca="false">LOWER(SUBSTITUTE(SUBSTITUTE(SUBSTITUTE(SUBSTITUTE(SUBSTITUTE(SUBSTITUTE(SUBSTITUTE(B6973,"S.L.",""),"SL",""),"S.A.",""),"SA","")," ",""),".",""),",",""))&amp;".com"</f>
        <v>torrelodones.com</v>
      </c>
      <c r="L6973" s="4" t="s">
        <v>21</v>
      </c>
      <c r="M6973" s="4" t="s">
        <v>2896</v>
      </c>
    </row>
    <row r="6974" customFormat="false" ht="15.75" hidden="false" customHeight="true" outlineLevel="0" collapsed="false">
      <c r="A6974" s="4" t="n">
        <v>721</v>
      </c>
      <c r="B6974" s="4" t="s">
        <v>37777</v>
      </c>
      <c r="C6974" s="4"/>
      <c r="D6974" s="4" t="s">
        <v>37778</v>
      </c>
      <c r="E6974" s="5" t="s">
        <v>32367</v>
      </c>
      <c r="F6974" s="4" t="s">
        <v>32368</v>
      </c>
      <c r="G6974" s="4" t="s">
        <v>205</v>
      </c>
      <c r="H6974" s="5" t="s">
        <v>37779</v>
      </c>
      <c r="I6974" s="4" t="s">
        <v>37780</v>
      </c>
      <c r="J6974" s="5" t="n">
        <f aca="false">LEN(K6974)</f>
        <v>16</v>
      </c>
      <c r="K6974" s="6" t="s">
        <v>37781</v>
      </c>
      <c r="L6974" s="4" t="s">
        <v>78</v>
      </c>
      <c r="M6974" s="4" t="s">
        <v>1216</v>
      </c>
    </row>
    <row r="6975" customFormat="false" ht="15.75" hidden="false" customHeight="true" outlineLevel="0" collapsed="false">
      <c r="A6975" s="4" t="n">
        <v>723</v>
      </c>
      <c r="B6975" s="4" t="s">
        <v>37782</v>
      </c>
      <c r="C6975" s="4"/>
      <c r="D6975" s="4" t="s">
        <v>37783</v>
      </c>
      <c r="E6975" s="5" t="s">
        <v>37784</v>
      </c>
      <c r="F6975" s="4" t="s">
        <v>37785</v>
      </c>
      <c r="G6975" s="4" t="s">
        <v>205</v>
      </c>
      <c r="H6975" s="5" t="s">
        <v>37786</v>
      </c>
      <c r="I6975" s="4" t="s">
        <v>37787</v>
      </c>
      <c r="J6975" s="5" t="n">
        <f aca="false">LEN(K6975)</f>
        <v>16</v>
      </c>
      <c r="K6975" s="6" t="s">
        <v>37788</v>
      </c>
      <c r="L6975" s="4" t="s">
        <v>78</v>
      </c>
      <c r="M6975" s="4" t="s">
        <v>1005</v>
      </c>
    </row>
    <row r="6976" customFormat="false" ht="15.75" hidden="false" customHeight="true" outlineLevel="0" collapsed="false">
      <c r="A6976" s="4" t="n">
        <v>730</v>
      </c>
      <c r="B6976" s="4" t="s">
        <v>37789</v>
      </c>
      <c r="C6976" s="4"/>
      <c r="D6976" s="4" t="s">
        <v>37790</v>
      </c>
      <c r="E6976" s="5" t="s">
        <v>8655</v>
      </c>
      <c r="F6976" s="4" t="s">
        <v>8656</v>
      </c>
      <c r="G6976" s="4" t="s">
        <v>205</v>
      </c>
      <c r="H6976" s="5" t="s">
        <v>37791</v>
      </c>
      <c r="I6976" s="4" t="s">
        <v>37792</v>
      </c>
      <c r="J6976" s="5" t="n">
        <f aca="false">LEN(K6976)</f>
        <v>16</v>
      </c>
      <c r="K6976" s="6" t="s">
        <v>37793</v>
      </c>
      <c r="L6976" s="4" t="s">
        <v>78</v>
      </c>
      <c r="M6976" s="4" t="s">
        <v>9006</v>
      </c>
    </row>
    <row r="6977" customFormat="false" ht="27.75" hidden="false" customHeight="true" outlineLevel="0" collapsed="false">
      <c r="A6977" s="4" t="n">
        <v>769</v>
      </c>
      <c r="B6977" s="4" t="s">
        <v>37794</v>
      </c>
      <c r="C6977" s="4"/>
      <c r="D6977" s="4" t="s">
        <v>37795</v>
      </c>
      <c r="E6977" s="5" t="s">
        <v>37796</v>
      </c>
      <c r="F6977" s="4" t="s">
        <v>2331</v>
      </c>
      <c r="G6977" s="4" t="s">
        <v>205</v>
      </c>
      <c r="H6977" s="5" t="s">
        <v>37797</v>
      </c>
      <c r="I6977" s="7" t="s">
        <v>37798</v>
      </c>
      <c r="J6977" s="5" t="n">
        <f aca="false">LEN(K6977)</f>
        <v>16</v>
      </c>
      <c r="K6977" s="6" t="str">
        <f aca="false">LOWER(SUBSTITUTE(SUBSTITUTE(SUBSTITUTE(SUBSTITUTE(SUBSTITUTE(SUBSTITUTE(SUBSTITUTE(B6977,"S.L.",""),"SL",""),"S.A.",""),"SA","")," ",""),".",""),",",""))&amp;".com"</f>
        <v>alcalácentro.com</v>
      </c>
      <c r="L6977" s="4" t="s">
        <v>21</v>
      </c>
      <c r="M6977" s="4" t="s">
        <v>31</v>
      </c>
    </row>
    <row r="6978" customFormat="false" ht="15.75" hidden="false" customHeight="true" outlineLevel="0" collapsed="false">
      <c r="A6978" s="4" t="n">
        <v>778</v>
      </c>
      <c r="B6978" s="4" t="s">
        <v>37799</v>
      </c>
      <c r="C6978" s="4"/>
      <c r="D6978" s="4" t="s">
        <v>37800</v>
      </c>
      <c r="E6978" s="5" t="s">
        <v>37801</v>
      </c>
      <c r="F6978" s="4" t="s">
        <v>37802</v>
      </c>
      <c r="G6978" s="4" t="s">
        <v>205</v>
      </c>
      <c r="H6978" s="5" t="s">
        <v>37803</v>
      </c>
      <c r="I6978" s="4" t="s">
        <v>37804</v>
      </c>
      <c r="J6978" s="5" t="n">
        <f aca="false">LEN(K6978)</f>
        <v>16</v>
      </c>
      <c r="K6978" s="6" t="s">
        <v>37805</v>
      </c>
      <c r="L6978" s="4" t="s">
        <v>637</v>
      </c>
      <c r="M6978" s="4" t="s">
        <v>31</v>
      </c>
    </row>
    <row r="6979" customFormat="false" ht="15.75" hidden="false" customHeight="true" outlineLevel="0" collapsed="false">
      <c r="A6979" s="4" t="n">
        <v>780</v>
      </c>
      <c r="B6979" s="4" t="s">
        <v>37806</v>
      </c>
      <c r="C6979" s="4"/>
      <c r="D6979" s="4" t="s">
        <v>37807</v>
      </c>
      <c r="E6979" s="5" t="s">
        <v>2330</v>
      </c>
      <c r="F6979" s="4" t="s">
        <v>2331</v>
      </c>
      <c r="G6979" s="4" t="s">
        <v>205</v>
      </c>
      <c r="H6979" s="5" t="s">
        <v>37808</v>
      </c>
      <c r="I6979" s="4" t="s">
        <v>37809</v>
      </c>
      <c r="J6979" s="5" t="n">
        <f aca="false">LEN(K6979)</f>
        <v>16</v>
      </c>
      <c r="K6979" s="6" t="s">
        <v>37810</v>
      </c>
      <c r="L6979" s="4" t="s">
        <v>31</v>
      </c>
      <c r="M6979" s="4" t="s">
        <v>31</v>
      </c>
    </row>
    <row r="6980" customFormat="false" ht="15.75" hidden="false" customHeight="true" outlineLevel="0" collapsed="false">
      <c r="A6980" s="4" t="n">
        <v>783</v>
      </c>
      <c r="B6980" s="4" t="s">
        <v>37811</v>
      </c>
      <c r="C6980" s="4"/>
      <c r="D6980" s="4" t="s">
        <v>37812</v>
      </c>
      <c r="E6980" s="5" t="s">
        <v>16033</v>
      </c>
      <c r="F6980" s="4" t="s">
        <v>16034</v>
      </c>
      <c r="G6980" s="4" t="s">
        <v>205</v>
      </c>
      <c r="H6980" s="5" t="s">
        <v>37813</v>
      </c>
      <c r="I6980" s="7" t="s">
        <v>37814</v>
      </c>
      <c r="J6980" s="5" t="n">
        <f aca="false">LEN(K6980)</f>
        <v>16</v>
      </c>
      <c r="K6980" s="6" t="s">
        <v>37815</v>
      </c>
      <c r="L6980" s="4" t="s">
        <v>57</v>
      </c>
      <c r="M6980" s="4" t="s">
        <v>459</v>
      </c>
    </row>
    <row r="6981" customFormat="false" ht="15.75" hidden="false" customHeight="true" outlineLevel="0" collapsed="false">
      <c r="A6981" s="4" t="n">
        <v>801</v>
      </c>
      <c r="B6981" s="4" t="s">
        <v>37816</v>
      </c>
      <c r="C6981" s="4"/>
      <c r="D6981" s="4" t="s">
        <v>37817</v>
      </c>
      <c r="E6981" s="5" t="s">
        <v>37818</v>
      </c>
      <c r="F6981" s="4" t="s">
        <v>37819</v>
      </c>
      <c r="G6981" s="4" t="s">
        <v>2305</v>
      </c>
      <c r="H6981" s="5" t="s">
        <v>37820</v>
      </c>
      <c r="I6981" s="7" t="s">
        <v>37821</v>
      </c>
      <c r="J6981" s="5" t="n">
        <f aca="false">LEN(K6981)</f>
        <v>16</v>
      </c>
      <c r="K6981" s="5" t="s">
        <v>37822</v>
      </c>
      <c r="L6981" s="4" t="s">
        <v>78</v>
      </c>
      <c r="M6981" s="4" t="s">
        <v>1979</v>
      </c>
    </row>
    <row r="6982" customFormat="false" ht="15.75" hidden="false" customHeight="true" outlineLevel="0" collapsed="false">
      <c r="A6982" s="4" t="n">
        <v>819</v>
      </c>
      <c r="B6982" s="4" t="s">
        <v>37823</v>
      </c>
      <c r="C6982" s="4"/>
      <c r="D6982" s="4" t="s">
        <v>37824</v>
      </c>
      <c r="E6982" s="5" t="s">
        <v>16049</v>
      </c>
      <c r="F6982" s="4" t="s">
        <v>37825</v>
      </c>
      <c r="G6982" s="4" t="s">
        <v>2305</v>
      </c>
      <c r="H6982" s="5" t="s">
        <v>37826</v>
      </c>
      <c r="I6982" s="4" t="s">
        <v>37827</v>
      </c>
      <c r="J6982" s="5" t="n">
        <f aca="false">LEN(K6982)</f>
        <v>16</v>
      </c>
      <c r="K6982" s="6" t="s">
        <v>37828</v>
      </c>
      <c r="L6982" s="4" t="s">
        <v>31</v>
      </c>
      <c r="M6982" s="4" t="s">
        <v>1016</v>
      </c>
    </row>
    <row r="6983" customFormat="false" ht="15.75" hidden="false" customHeight="true" outlineLevel="0" collapsed="false">
      <c r="A6983" s="4" t="n">
        <v>882</v>
      </c>
      <c r="B6983" s="4" t="s">
        <v>37829</v>
      </c>
      <c r="C6983" s="4"/>
      <c r="D6983" s="4" t="s">
        <v>37830</v>
      </c>
      <c r="E6983" s="5" t="s">
        <v>7051</v>
      </c>
      <c r="F6983" s="4" t="s">
        <v>1482</v>
      </c>
      <c r="G6983" s="4" t="s">
        <v>1482</v>
      </c>
      <c r="H6983" s="5" t="s">
        <v>37831</v>
      </c>
      <c r="I6983" s="4" t="s">
        <v>37832</v>
      </c>
      <c r="J6983" s="5" t="n">
        <f aca="false">LEN(K6983)</f>
        <v>16</v>
      </c>
      <c r="K6983" s="6" t="str">
        <f aca="false">LOWER(SUBSTITUTE(SUBSTITUTE(SUBSTITUTE(SUBSTITUTE(SUBSTITUTE(SUBSTITUTE(SUBSTITUTE(B6983,"S.L.",""),"SL",""),"S.A.",""),"SA","")," ",""),".",""),",",""))&amp;".com"</f>
        <v>hostalfornos.com</v>
      </c>
      <c r="L6983" s="4" t="s">
        <v>66</v>
      </c>
      <c r="M6983" s="4" t="s">
        <v>381</v>
      </c>
    </row>
    <row r="6984" customFormat="false" ht="15.75" hidden="false" customHeight="true" outlineLevel="0" collapsed="false">
      <c r="A6984" s="4" t="n">
        <v>911</v>
      </c>
      <c r="B6984" s="4" t="s">
        <v>37833</v>
      </c>
      <c r="C6984" s="4"/>
      <c r="D6984" s="4" t="s">
        <v>37834</v>
      </c>
      <c r="E6984" s="5" t="s">
        <v>23308</v>
      </c>
      <c r="F6984" s="4" t="s">
        <v>23309</v>
      </c>
      <c r="G6984" s="4" t="s">
        <v>1482</v>
      </c>
      <c r="H6984" s="5" t="s">
        <v>37835</v>
      </c>
      <c r="I6984" s="4" t="s">
        <v>37836</v>
      </c>
      <c r="J6984" s="5" t="n">
        <f aca="false">LEN(K6984)</f>
        <v>16</v>
      </c>
      <c r="K6984" s="6" t="s">
        <v>37837</v>
      </c>
      <c r="L6984" s="4" t="s">
        <v>57</v>
      </c>
      <c r="M6984" s="4" t="s">
        <v>1063</v>
      </c>
    </row>
    <row r="6985" customFormat="false" ht="15.75" hidden="false" customHeight="true" outlineLevel="0" collapsed="false">
      <c r="A6985" s="4" t="n">
        <v>933</v>
      </c>
      <c r="B6985" s="4" t="s">
        <v>37838</v>
      </c>
      <c r="C6985" s="4"/>
      <c r="D6985" s="4" t="s">
        <v>37839</v>
      </c>
      <c r="E6985" s="5" t="s">
        <v>13268</v>
      </c>
      <c r="F6985" s="4" t="s">
        <v>13269</v>
      </c>
      <c r="G6985" s="4" t="s">
        <v>431</v>
      </c>
      <c r="H6985" s="5" t="s">
        <v>37840</v>
      </c>
      <c r="I6985" s="4" t="s">
        <v>37841</v>
      </c>
      <c r="J6985" s="5" t="n">
        <f aca="false">LEN(K6985)</f>
        <v>16</v>
      </c>
      <c r="K6985" s="6" t="s">
        <v>37842</v>
      </c>
      <c r="L6985" s="4" t="s">
        <v>66</v>
      </c>
      <c r="M6985" s="4" t="s">
        <v>336</v>
      </c>
    </row>
    <row r="6986" customFormat="false" ht="15.75" hidden="false" customHeight="true" outlineLevel="0" collapsed="false">
      <c r="A6986" s="4" t="n">
        <v>947</v>
      </c>
      <c r="B6986" s="4" t="s">
        <v>37843</v>
      </c>
      <c r="C6986" s="4"/>
      <c r="D6986" s="4" t="s">
        <v>37844</v>
      </c>
      <c r="E6986" s="5" t="s">
        <v>5731</v>
      </c>
      <c r="F6986" s="4" t="s">
        <v>431</v>
      </c>
      <c r="G6986" s="4" t="s">
        <v>431</v>
      </c>
      <c r="H6986" s="28" t="s">
        <v>37845</v>
      </c>
      <c r="I6986" s="4" t="s">
        <v>37846</v>
      </c>
      <c r="J6986" s="5" t="n">
        <f aca="false">LEN(K6986)</f>
        <v>16</v>
      </c>
      <c r="K6986" s="6" t="s">
        <v>37847</v>
      </c>
      <c r="L6986" s="4" t="s">
        <v>78</v>
      </c>
      <c r="M6986" s="4" t="s">
        <v>5134</v>
      </c>
    </row>
    <row r="6987" customFormat="false" ht="15.75" hidden="false" customHeight="true" outlineLevel="0" collapsed="false">
      <c r="A6987" s="4" t="n">
        <v>953</v>
      </c>
      <c r="B6987" s="4" t="s">
        <v>37848</v>
      </c>
      <c r="C6987" s="4"/>
      <c r="D6987" s="4" t="s">
        <v>37849</v>
      </c>
      <c r="E6987" s="5" t="s">
        <v>16092</v>
      </c>
      <c r="F6987" s="4" t="s">
        <v>16093</v>
      </c>
      <c r="G6987" s="4" t="s">
        <v>431</v>
      </c>
      <c r="H6987" s="5" t="s">
        <v>37850</v>
      </c>
      <c r="I6987" s="4" t="s">
        <v>37851</v>
      </c>
      <c r="J6987" s="5" t="n">
        <f aca="false">LEN(K6987)</f>
        <v>16</v>
      </c>
      <c r="K6987" s="6" t="s">
        <v>37852</v>
      </c>
      <c r="L6987" s="4" t="s">
        <v>21</v>
      </c>
      <c r="M6987" s="4" t="s">
        <v>225</v>
      </c>
    </row>
    <row r="6988" customFormat="false" ht="15.75" hidden="false" customHeight="true" outlineLevel="0" collapsed="false">
      <c r="A6988" s="4" t="n">
        <v>976</v>
      </c>
      <c r="B6988" s="4" t="s">
        <v>37853</v>
      </c>
      <c r="C6988" s="4"/>
      <c r="D6988" s="4" t="s">
        <v>37854</v>
      </c>
      <c r="E6988" s="5" t="s">
        <v>3864</v>
      </c>
      <c r="F6988" s="4" t="s">
        <v>3865</v>
      </c>
      <c r="G6988" s="4" t="s">
        <v>431</v>
      </c>
      <c r="H6988" s="29" t="s">
        <v>37855</v>
      </c>
      <c r="I6988" s="4" t="s">
        <v>37856</v>
      </c>
      <c r="J6988" s="5" t="n">
        <f aca="false">LEN(K6988)</f>
        <v>16</v>
      </c>
      <c r="K6988" s="6" t="s">
        <v>37857</v>
      </c>
      <c r="L6988" s="4" t="s">
        <v>637</v>
      </c>
      <c r="M6988" s="4" t="s">
        <v>31</v>
      </c>
    </row>
    <row r="6989" customFormat="false" ht="15.75" hidden="false" customHeight="true" outlineLevel="0" collapsed="false">
      <c r="A6989" s="4" t="n">
        <v>978</v>
      </c>
      <c r="B6989" s="4" t="s">
        <v>37858</v>
      </c>
      <c r="C6989" s="4"/>
      <c r="D6989" s="4" t="s">
        <v>37859</v>
      </c>
      <c r="E6989" s="5" t="s">
        <v>3864</v>
      </c>
      <c r="F6989" s="4" t="s">
        <v>3865</v>
      </c>
      <c r="G6989" s="4" t="s">
        <v>431</v>
      </c>
      <c r="H6989" s="5" t="s">
        <v>37860</v>
      </c>
      <c r="I6989" s="4" t="s">
        <v>37861</v>
      </c>
      <c r="J6989" s="5" t="n">
        <f aca="false">LEN(K6989)</f>
        <v>16</v>
      </c>
      <c r="K6989" s="6" t="s">
        <v>37862</v>
      </c>
      <c r="L6989" s="4" t="s">
        <v>21</v>
      </c>
      <c r="M6989" s="4" t="s">
        <v>31</v>
      </c>
    </row>
    <row r="6990" customFormat="false" ht="15.75" hidden="false" customHeight="true" outlineLevel="0" collapsed="false">
      <c r="A6990" s="4" t="n">
        <v>979</v>
      </c>
      <c r="B6990" s="4" t="s">
        <v>37863</v>
      </c>
      <c r="C6990" s="4"/>
      <c r="D6990" s="4" t="s">
        <v>37864</v>
      </c>
      <c r="E6990" s="5" t="s">
        <v>3864</v>
      </c>
      <c r="F6990" s="4" t="s">
        <v>3865</v>
      </c>
      <c r="G6990" s="4" t="s">
        <v>431</v>
      </c>
      <c r="H6990" s="5" t="s">
        <v>37865</v>
      </c>
      <c r="I6990" s="4" t="s">
        <v>37866</v>
      </c>
      <c r="J6990" s="5" t="n">
        <f aca="false">LEN(K6990)</f>
        <v>16</v>
      </c>
      <c r="K6990" s="6" t="str">
        <f aca="false">LOWER(SUBSTITUTE(SUBSTITUTE(SUBSTITUTE(SUBSTITUTE(SUBSTITUTE(SUBSTITUTE(SUBSTITUTE(B6990,"S.L.",""),"SL",""),"S.A.",""),"SA","")," ",""),".",""),",",""))&amp;".com"</f>
        <v>floridaplaza.com</v>
      </c>
      <c r="L6990" s="4" t="s">
        <v>57</v>
      </c>
      <c r="M6990" s="4" t="s">
        <v>31</v>
      </c>
    </row>
    <row r="6991" customFormat="false" ht="15.75" hidden="false" customHeight="true" outlineLevel="0" collapsed="false">
      <c r="A6991" s="4" t="n">
        <v>981</v>
      </c>
      <c r="B6991" s="4" t="s">
        <v>37867</v>
      </c>
      <c r="C6991" s="4"/>
      <c r="D6991" s="4" t="s">
        <v>37868</v>
      </c>
      <c r="E6991" s="5" t="s">
        <v>3864</v>
      </c>
      <c r="F6991" s="4" t="s">
        <v>3865</v>
      </c>
      <c r="G6991" s="4" t="s">
        <v>431</v>
      </c>
      <c r="H6991" s="5" t="s">
        <v>37869</v>
      </c>
      <c r="I6991" s="4" t="s">
        <v>37870</v>
      </c>
      <c r="J6991" s="5" t="n">
        <f aca="false">LEN(K6991)</f>
        <v>16</v>
      </c>
      <c r="K6991" s="6" t="s">
        <v>37871</v>
      </c>
      <c r="L6991" s="4" t="s">
        <v>31</v>
      </c>
      <c r="M6991" s="4" t="s">
        <v>8875</v>
      </c>
    </row>
    <row r="6992" customFormat="false" ht="15.75" hidden="false" customHeight="true" outlineLevel="0" collapsed="false">
      <c r="A6992" s="4" t="n">
        <v>982</v>
      </c>
      <c r="B6992" s="4" t="s">
        <v>37872</v>
      </c>
      <c r="C6992" s="4"/>
      <c r="D6992" s="4" t="s">
        <v>37873</v>
      </c>
      <c r="E6992" s="5" t="s">
        <v>3864</v>
      </c>
      <c r="F6992" s="4" t="s">
        <v>3865</v>
      </c>
      <c r="G6992" s="4" t="s">
        <v>431</v>
      </c>
      <c r="H6992" s="5" t="s">
        <v>37869</v>
      </c>
      <c r="I6992" s="7" t="s">
        <v>37870</v>
      </c>
      <c r="J6992" s="5" t="n">
        <f aca="false">LEN(K6992)</f>
        <v>16</v>
      </c>
      <c r="K6992" s="6" t="s">
        <v>37871</v>
      </c>
      <c r="L6992" s="4" t="s">
        <v>1970</v>
      </c>
      <c r="M6992" s="4" t="s">
        <v>32600</v>
      </c>
    </row>
    <row r="6993" customFormat="false" ht="15.75" hidden="false" customHeight="true" outlineLevel="0" collapsed="false">
      <c r="A6993" s="4" t="n">
        <v>983</v>
      </c>
      <c r="B6993" s="4" t="s">
        <v>37872</v>
      </c>
      <c r="C6993" s="4"/>
      <c r="D6993" s="4" t="s">
        <v>37874</v>
      </c>
      <c r="E6993" s="5" t="s">
        <v>3864</v>
      </c>
      <c r="F6993" s="4" t="s">
        <v>3865</v>
      </c>
      <c r="G6993" s="4" t="s">
        <v>431</v>
      </c>
      <c r="H6993" s="5" t="s">
        <v>37875</v>
      </c>
      <c r="I6993" s="4" t="s">
        <v>37876</v>
      </c>
      <c r="J6993" s="5" t="n">
        <f aca="false">LEN(K6993)</f>
        <v>16</v>
      </c>
      <c r="K6993" s="6" t="s">
        <v>37871</v>
      </c>
      <c r="L6993" s="4" t="s">
        <v>21</v>
      </c>
      <c r="M6993" s="4" t="s">
        <v>8875</v>
      </c>
    </row>
    <row r="6994" customFormat="false" ht="15.75" hidden="false" customHeight="true" outlineLevel="0" collapsed="false">
      <c r="A6994" s="4" t="n">
        <v>1016</v>
      </c>
      <c r="B6994" s="4" t="s">
        <v>37877</v>
      </c>
      <c r="C6994" s="4"/>
      <c r="D6994" s="4" t="s">
        <v>37878</v>
      </c>
      <c r="E6994" s="5" t="s">
        <v>3864</v>
      </c>
      <c r="F6994" s="4" t="s">
        <v>3865</v>
      </c>
      <c r="G6994" s="4" t="s">
        <v>431</v>
      </c>
      <c r="H6994" s="5" t="s">
        <v>37879</v>
      </c>
      <c r="I6994" s="4" t="s">
        <v>37880</v>
      </c>
      <c r="J6994" s="5" t="n">
        <f aca="false">LEN(K6994)</f>
        <v>16</v>
      </c>
      <c r="K6994" s="6" t="s">
        <v>37881</v>
      </c>
      <c r="L6994" s="4" t="s">
        <v>21</v>
      </c>
      <c r="M6994" s="4" t="s">
        <v>2167</v>
      </c>
    </row>
    <row r="6995" customFormat="false" ht="15.75" hidden="false" customHeight="true" outlineLevel="0" collapsed="false">
      <c r="A6995" s="4" t="n">
        <v>1029</v>
      </c>
      <c r="B6995" s="4" t="s">
        <v>37882</v>
      </c>
      <c r="C6995" s="4"/>
      <c r="D6995" s="4" t="s">
        <v>37883</v>
      </c>
      <c r="E6995" s="5" t="s">
        <v>3864</v>
      </c>
      <c r="F6995" s="4" t="s">
        <v>3865</v>
      </c>
      <c r="G6995" s="4" t="s">
        <v>431</v>
      </c>
      <c r="H6995" s="5" t="s">
        <v>37884</v>
      </c>
      <c r="I6995" s="7" t="s">
        <v>37885</v>
      </c>
      <c r="J6995" s="5" t="n">
        <f aca="false">LEN(K6995)</f>
        <v>16</v>
      </c>
      <c r="K6995" s="6" t="s">
        <v>37886</v>
      </c>
      <c r="L6995" s="4" t="s">
        <v>66</v>
      </c>
      <c r="M6995" s="4" t="s">
        <v>31</v>
      </c>
    </row>
    <row r="6996" customFormat="false" ht="15.75" hidden="false" customHeight="true" outlineLevel="0" collapsed="false">
      <c r="A6996" s="4" t="n">
        <v>1047</v>
      </c>
      <c r="B6996" s="4" t="s">
        <v>32521</v>
      </c>
      <c r="C6996" s="4"/>
      <c r="D6996" s="4" t="s">
        <v>37887</v>
      </c>
      <c r="E6996" s="5" t="s">
        <v>3864</v>
      </c>
      <c r="F6996" s="4" t="s">
        <v>3865</v>
      </c>
      <c r="G6996" s="4" t="s">
        <v>431</v>
      </c>
      <c r="H6996" s="5" t="s">
        <v>37888</v>
      </c>
      <c r="I6996" s="4" t="s">
        <v>37851</v>
      </c>
      <c r="J6996" s="5" t="n">
        <f aca="false">LEN(K6996)</f>
        <v>16</v>
      </c>
      <c r="K6996" s="6" t="s">
        <v>37852</v>
      </c>
      <c r="L6996" s="4" t="s">
        <v>31</v>
      </c>
      <c r="M6996" s="4" t="s">
        <v>225</v>
      </c>
    </row>
    <row r="6997" customFormat="false" ht="15.75" hidden="false" customHeight="true" outlineLevel="0" collapsed="false">
      <c r="A6997" s="4" t="n">
        <v>1048</v>
      </c>
      <c r="B6997" s="4" t="s">
        <v>37889</v>
      </c>
      <c r="C6997" s="4"/>
      <c r="D6997" s="4" t="s">
        <v>37890</v>
      </c>
      <c r="E6997" s="5" t="s">
        <v>3864</v>
      </c>
      <c r="F6997" s="4" t="s">
        <v>3865</v>
      </c>
      <c r="G6997" s="4" t="s">
        <v>431</v>
      </c>
      <c r="H6997" s="5" t="s">
        <v>37891</v>
      </c>
      <c r="I6997" s="4" t="s">
        <v>37892</v>
      </c>
      <c r="J6997" s="5" t="n">
        <f aca="false">LEN(K6997)</f>
        <v>16</v>
      </c>
      <c r="K6997" s="6" t="str">
        <f aca="false">LOWER(SUBSTITUTE(SUBSTITUTE(SUBSTITUTE(SUBSTITUTE(SUBSTITUTE(SUBSTITUTE(SUBSTITUTE(B6997,"S.L.",""),"SL",""),"S.A.",""),"SA","")," ",""),".",""),",",""))&amp;".com"</f>
        <v>dcxibanapark.com</v>
      </c>
      <c r="L6997" s="4" t="s">
        <v>21</v>
      </c>
      <c r="M6997" s="4" t="s">
        <v>79</v>
      </c>
    </row>
    <row r="6998" customFormat="false" ht="15.75" hidden="false" customHeight="true" outlineLevel="0" collapsed="false">
      <c r="A6998" s="4" t="n">
        <v>1050</v>
      </c>
      <c r="B6998" s="4" t="s">
        <v>11382</v>
      </c>
      <c r="C6998" s="4"/>
      <c r="D6998" s="4" t="s">
        <v>37893</v>
      </c>
      <c r="E6998" s="5" t="s">
        <v>429</v>
      </c>
      <c r="F6998" s="4" t="s">
        <v>1027</v>
      </c>
      <c r="G6998" s="4" t="s">
        <v>431</v>
      </c>
      <c r="H6998" s="5" t="s">
        <v>37894</v>
      </c>
      <c r="I6998" s="4" t="s">
        <v>3195</v>
      </c>
      <c r="J6998" s="5" t="n">
        <f aca="false">LEN(K6998)</f>
        <v>16</v>
      </c>
      <c r="K6998" s="6" t="s">
        <v>37895</v>
      </c>
      <c r="L6998" s="4" t="s">
        <v>31</v>
      </c>
      <c r="M6998" s="4" t="s">
        <v>31</v>
      </c>
    </row>
    <row r="6999" customFormat="false" ht="15.75" hidden="false" customHeight="true" outlineLevel="0" collapsed="false">
      <c r="A6999" s="4" t="n">
        <v>1072</v>
      </c>
      <c r="B6999" s="4" t="s">
        <v>37896</v>
      </c>
      <c r="C6999" s="4"/>
      <c r="D6999" s="4" t="s">
        <v>37897</v>
      </c>
      <c r="E6999" s="5" t="s">
        <v>8727</v>
      </c>
      <c r="F6999" s="4" t="s">
        <v>3147</v>
      </c>
      <c r="G6999" s="4" t="s">
        <v>431</v>
      </c>
      <c r="H6999" s="5" t="s">
        <v>37898</v>
      </c>
      <c r="I6999" s="4" t="s">
        <v>37899</v>
      </c>
      <c r="J6999" s="5" t="n">
        <f aca="false">LEN(K6999)</f>
        <v>16</v>
      </c>
      <c r="K6999" s="6" t="s">
        <v>37900</v>
      </c>
      <c r="L6999" s="4" t="s">
        <v>21</v>
      </c>
      <c r="M6999" s="4" t="s">
        <v>31</v>
      </c>
    </row>
    <row r="7000" customFormat="false" ht="15.75" hidden="false" customHeight="true" outlineLevel="0" collapsed="false">
      <c r="A7000" s="4" t="n">
        <v>1083</v>
      </c>
      <c r="B7000" s="4" t="s">
        <v>37901</v>
      </c>
      <c r="C7000" s="4"/>
      <c r="D7000" s="4" t="s">
        <v>37902</v>
      </c>
      <c r="E7000" s="5" t="s">
        <v>37903</v>
      </c>
      <c r="F7000" s="4" t="s">
        <v>19270</v>
      </c>
      <c r="G7000" s="4" t="s">
        <v>431</v>
      </c>
      <c r="H7000" s="5" t="s">
        <v>37904</v>
      </c>
      <c r="I7000" s="4" t="s">
        <v>37905</v>
      </c>
      <c r="J7000" s="5" t="n">
        <f aca="false">LEN(K7000)</f>
        <v>16</v>
      </c>
      <c r="K7000" s="6" t="s">
        <v>37906</v>
      </c>
      <c r="L7000" s="4" t="s">
        <v>78</v>
      </c>
      <c r="M7000" s="4" t="s">
        <v>326</v>
      </c>
    </row>
    <row r="7001" customFormat="false" ht="15.75" hidden="false" customHeight="true" outlineLevel="0" collapsed="false">
      <c r="A7001" s="4" t="n">
        <v>1091</v>
      </c>
      <c r="B7001" s="4" t="s">
        <v>37907</v>
      </c>
      <c r="C7001" s="4"/>
      <c r="D7001" s="4" t="s">
        <v>37908</v>
      </c>
      <c r="E7001" s="5" t="s">
        <v>19775</v>
      </c>
      <c r="F7001" s="4" t="s">
        <v>19776</v>
      </c>
      <c r="G7001" s="4" t="s">
        <v>431</v>
      </c>
      <c r="H7001" s="5" t="s">
        <v>37909</v>
      </c>
      <c r="I7001" s="4" t="s">
        <v>37910</v>
      </c>
      <c r="J7001" s="5" t="n">
        <f aca="false">LEN(K7001)</f>
        <v>16</v>
      </c>
      <c r="K7001" s="6" t="s">
        <v>37911</v>
      </c>
      <c r="L7001" s="4" t="s">
        <v>31</v>
      </c>
      <c r="M7001" s="4" t="s">
        <v>31</v>
      </c>
    </row>
    <row r="7002" customFormat="false" ht="15.75" hidden="false" customHeight="true" outlineLevel="0" collapsed="false">
      <c r="A7002" s="4" t="n">
        <v>1106</v>
      </c>
      <c r="B7002" s="4" t="s">
        <v>37912</v>
      </c>
      <c r="C7002" s="4"/>
      <c r="D7002" s="4" t="s">
        <v>37913</v>
      </c>
      <c r="E7002" s="5" t="s">
        <v>429</v>
      </c>
      <c r="F7002" s="4" t="s">
        <v>430</v>
      </c>
      <c r="G7002" s="4" t="s">
        <v>431</v>
      </c>
      <c r="H7002" s="5" t="s">
        <v>37914</v>
      </c>
      <c r="I7002" s="4" t="s">
        <v>37915</v>
      </c>
      <c r="J7002" s="5" t="n">
        <f aca="false">LEN(K7002)</f>
        <v>16</v>
      </c>
      <c r="K7002" s="6" t="s">
        <v>37916</v>
      </c>
      <c r="L7002" s="4" t="s">
        <v>66</v>
      </c>
      <c r="M7002" s="4" t="s">
        <v>31</v>
      </c>
    </row>
    <row r="7003" customFormat="false" ht="15.75" hidden="false" customHeight="true" outlineLevel="0" collapsed="false">
      <c r="A7003" s="4" t="n">
        <v>1154</v>
      </c>
      <c r="B7003" s="4" t="s">
        <v>27776</v>
      </c>
      <c r="C7003" s="4"/>
      <c r="D7003" s="4" t="s">
        <v>37917</v>
      </c>
      <c r="E7003" s="5" t="s">
        <v>10822</v>
      </c>
      <c r="F7003" s="4" t="s">
        <v>1027</v>
      </c>
      <c r="G7003" s="4" t="s">
        <v>431</v>
      </c>
      <c r="H7003" s="5" t="s">
        <v>37918</v>
      </c>
      <c r="I7003" s="4" t="s">
        <v>37919</v>
      </c>
      <c r="J7003" s="5" t="n">
        <f aca="false">LEN(K7003)</f>
        <v>16</v>
      </c>
      <c r="K7003" s="6" t="s">
        <v>37920</v>
      </c>
      <c r="L7003" s="4" t="s">
        <v>78</v>
      </c>
      <c r="M7003" s="4" t="s">
        <v>26303</v>
      </c>
    </row>
    <row r="7004" customFormat="false" ht="15.75" hidden="false" customHeight="true" outlineLevel="0" collapsed="false">
      <c r="A7004" s="4" t="n">
        <v>1156</v>
      </c>
      <c r="B7004" s="4" t="s">
        <v>37921</v>
      </c>
      <c r="C7004" s="4"/>
      <c r="D7004" s="4" t="s">
        <v>37922</v>
      </c>
      <c r="E7004" s="5" t="s">
        <v>1848</v>
      </c>
      <c r="F7004" s="4" t="s">
        <v>1027</v>
      </c>
      <c r="G7004" s="4" t="s">
        <v>431</v>
      </c>
      <c r="H7004" s="5" t="s">
        <v>37923</v>
      </c>
      <c r="I7004" s="4" t="s">
        <v>37919</v>
      </c>
      <c r="J7004" s="5" t="n">
        <f aca="false">LEN(K7004)</f>
        <v>16</v>
      </c>
      <c r="K7004" s="6" t="str">
        <f aca="false">LOWER(SUBSTITUTE(SUBSTITUTE(SUBSTITUTE(SUBSTITUTE(SUBSTITUTE(SUBSTITUTE(SUBSTITUTE(B7004,"S.L.",""),"SL",""),"S.A.",""),"SA","")," ",""),".",""),",",""))&amp;".com"</f>
        <v>westhavenbay.com</v>
      </c>
      <c r="L7004" s="4" t="s">
        <v>31</v>
      </c>
      <c r="M7004" s="4" t="s">
        <v>467</v>
      </c>
    </row>
    <row r="7005" customFormat="false" ht="15.75" hidden="false" customHeight="true" outlineLevel="0" collapsed="false">
      <c r="A7005" s="4" t="n">
        <v>1168</v>
      </c>
      <c r="B7005" s="4" t="s">
        <v>37924</v>
      </c>
      <c r="C7005" s="4"/>
      <c r="D7005" s="4" t="s">
        <v>37925</v>
      </c>
      <c r="E7005" s="5" t="s">
        <v>1465</v>
      </c>
      <c r="F7005" s="4" t="s">
        <v>430</v>
      </c>
      <c r="G7005" s="4" t="s">
        <v>431</v>
      </c>
      <c r="H7005" s="5" t="s">
        <v>37926</v>
      </c>
      <c r="I7005" s="4" t="s">
        <v>37927</v>
      </c>
      <c r="J7005" s="5" t="n">
        <f aca="false">LEN(K7005)</f>
        <v>16</v>
      </c>
      <c r="K7005" s="6" t="s">
        <v>37928</v>
      </c>
      <c r="L7005" s="4" t="s">
        <v>78</v>
      </c>
      <c r="M7005" s="4" t="s">
        <v>31</v>
      </c>
    </row>
    <row r="7006" customFormat="false" ht="15.75" hidden="false" customHeight="true" outlineLevel="0" collapsed="false">
      <c r="A7006" s="4" t="n">
        <v>1184</v>
      </c>
      <c r="B7006" s="4" t="s">
        <v>37929</v>
      </c>
      <c r="C7006" s="4"/>
      <c r="D7006" s="4" t="s">
        <v>37930</v>
      </c>
      <c r="E7006" s="5" t="s">
        <v>429</v>
      </c>
      <c r="F7006" s="4" t="s">
        <v>1027</v>
      </c>
      <c r="G7006" s="4" t="s">
        <v>431</v>
      </c>
      <c r="H7006" s="5" t="s">
        <v>37931</v>
      </c>
      <c r="I7006" s="4" t="s">
        <v>37932</v>
      </c>
      <c r="J7006" s="5" t="n">
        <f aca="false">LEN(K7006)</f>
        <v>16</v>
      </c>
      <c r="K7006" s="6" t="s">
        <v>37895</v>
      </c>
      <c r="L7006" s="4" t="s">
        <v>21</v>
      </c>
      <c r="M7006" s="4" t="s">
        <v>3197</v>
      </c>
    </row>
    <row r="7007" customFormat="false" ht="15.75" hidden="false" customHeight="true" outlineLevel="0" collapsed="false">
      <c r="A7007" s="4" t="n">
        <v>1222</v>
      </c>
      <c r="B7007" s="4" t="s">
        <v>37933</v>
      </c>
      <c r="C7007" s="4"/>
      <c r="D7007" s="4" t="s">
        <v>37934</v>
      </c>
      <c r="E7007" s="5" t="s">
        <v>429</v>
      </c>
      <c r="F7007" s="4" t="s">
        <v>430</v>
      </c>
      <c r="G7007" s="4" t="s">
        <v>431</v>
      </c>
      <c r="H7007" s="5" t="s">
        <v>37935</v>
      </c>
      <c r="I7007" s="4" t="s">
        <v>3195</v>
      </c>
      <c r="J7007" s="5" t="n">
        <f aca="false">LEN(K7007)</f>
        <v>16</v>
      </c>
      <c r="K7007" s="6" t="s">
        <v>37895</v>
      </c>
      <c r="L7007" s="4" t="s">
        <v>78</v>
      </c>
      <c r="M7007" s="4" t="s">
        <v>31</v>
      </c>
    </row>
    <row r="7008" customFormat="false" ht="15.75" hidden="false" customHeight="true" outlineLevel="0" collapsed="false">
      <c r="A7008" s="4" t="n">
        <v>1247</v>
      </c>
      <c r="B7008" s="4" t="s">
        <v>37936</v>
      </c>
      <c r="C7008" s="4"/>
      <c r="D7008" s="4" t="s">
        <v>37937</v>
      </c>
      <c r="E7008" s="5" t="s">
        <v>429</v>
      </c>
      <c r="F7008" s="4" t="s">
        <v>1027</v>
      </c>
      <c r="G7008" s="4" t="s">
        <v>431</v>
      </c>
      <c r="H7008" s="5" t="s">
        <v>37938</v>
      </c>
      <c r="I7008" s="4" t="s">
        <v>37939</v>
      </c>
      <c r="J7008" s="5" t="n">
        <f aca="false">LEN(K7008)</f>
        <v>16</v>
      </c>
      <c r="K7008" s="5" t="s">
        <v>37940</v>
      </c>
      <c r="L7008" s="4" t="s">
        <v>66</v>
      </c>
      <c r="M7008" s="4" t="s">
        <v>5744</v>
      </c>
    </row>
    <row r="7009" customFormat="false" ht="15.75" hidden="false" customHeight="true" outlineLevel="0" collapsed="false">
      <c r="A7009" s="4" t="n">
        <v>1272</v>
      </c>
      <c r="B7009" s="4" t="s">
        <v>37941</v>
      </c>
      <c r="C7009" s="4"/>
      <c r="D7009" s="4" t="s">
        <v>37942</v>
      </c>
      <c r="E7009" s="5" t="s">
        <v>5756</v>
      </c>
      <c r="F7009" s="4" t="s">
        <v>5757</v>
      </c>
      <c r="G7009" s="4" t="s">
        <v>431</v>
      </c>
      <c r="H7009" s="5" t="s">
        <v>32623</v>
      </c>
      <c r="I7009" s="7" t="s">
        <v>37943</v>
      </c>
      <c r="J7009" s="5" t="n">
        <f aca="false">LEN(K7009)</f>
        <v>16</v>
      </c>
      <c r="K7009" s="6" t="s">
        <v>37862</v>
      </c>
      <c r="L7009" s="4" t="s">
        <v>78</v>
      </c>
      <c r="M7009" s="4" t="s">
        <v>23688</v>
      </c>
    </row>
    <row r="7010" customFormat="false" ht="15.75" hidden="false" customHeight="true" outlineLevel="0" collapsed="false">
      <c r="A7010" s="4" t="n">
        <v>1274</v>
      </c>
      <c r="B7010" s="4" t="s">
        <v>37944</v>
      </c>
      <c r="C7010" s="4"/>
      <c r="D7010" s="4" t="s">
        <v>37945</v>
      </c>
      <c r="E7010" s="5" t="s">
        <v>5756</v>
      </c>
      <c r="F7010" s="4" t="s">
        <v>5757</v>
      </c>
      <c r="G7010" s="4" t="s">
        <v>431</v>
      </c>
      <c r="H7010" s="5" t="s">
        <v>37946</v>
      </c>
      <c r="I7010" s="4" t="s">
        <v>37947</v>
      </c>
      <c r="J7010" s="5" t="n">
        <f aca="false">LEN(K7010)</f>
        <v>16</v>
      </c>
      <c r="K7010" s="6" t="s">
        <v>37948</v>
      </c>
      <c r="L7010" s="4" t="s">
        <v>31</v>
      </c>
      <c r="M7010" s="4" t="s">
        <v>2167</v>
      </c>
    </row>
    <row r="7011" customFormat="false" ht="15.75" hidden="false" customHeight="true" outlineLevel="0" collapsed="false">
      <c r="A7011" s="4" t="n">
        <v>1287</v>
      </c>
      <c r="B7011" s="4" t="s">
        <v>37949</v>
      </c>
      <c r="C7011" s="4"/>
      <c r="D7011" s="4" t="s">
        <v>37950</v>
      </c>
      <c r="E7011" s="5" t="s">
        <v>23422</v>
      </c>
      <c r="F7011" s="4" t="s">
        <v>1854</v>
      </c>
      <c r="G7011" s="4" t="s">
        <v>431</v>
      </c>
      <c r="H7011" s="5" t="s">
        <v>23423</v>
      </c>
      <c r="I7011" s="4" t="s">
        <v>23424</v>
      </c>
      <c r="J7011" s="5" t="n">
        <f aca="false">LEN(K7011)</f>
        <v>16</v>
      </c>
      <c r="K7011" s="6" t="s">
        <v>37951</v>
      </c>
      <c r="L7011" s="4" t="s">
        <v>31</v>
      </c>
      <c r="M7011" s="4" t="s">
        <v>794</v>
      </c>
    </row>
    <row r="7012" customFormat="false" ht="15.75" hidden="false" customHeight="true" outlineLevel="0" collapsed="false">
      <c r="A7012" s="4" t="n">
        <v>1290</v>
      </c>
      <c r="B7012" s="4" t="s">
        <v>37952</v>
      </c>
      <c r="C7012" s="4"/>
      <c r="D7012" s="4" t="s">
        <v>37953</v>
      </c>
      <c r="E7012" s="5" t="s">
        <v>15697</v>
      </c>
      <c r="F7012" s="4" t="s">
        <v>15698</v>
      </c>
      <c r="G7012" s="4" t="s">
        <v>431</v>
      </c>
      <c r="H7012" s="5" t="s">
        <v>37954</v>
      </c>
      <c r="I7012" s="4" t="s">
        <v>37955</v>
      </c>
      <c r="J7012" s="5" t="n">
        <f aca="false">LEN(K7012)</f>
        <v>16</v>
      </c>
      <c r="K7012" s="6" t="str">
        <f aca="false">LOWER(SUBSTITUTE(SUBSTITUTE(SUBSTITUTE(SUBSTITUTE(SUBSTITUTE(SUBSTITUTE(SUBSTITUTE(B7012,"S.L.",""),"SL",""),"S.A.",""),"SA","")," ",""),".",""),",",""))&amp;".com"</f>
        <v>tenerifetour.com</v>
      </c>
      <c r="L7012" s="4" t="s">
        <v>31</v>
      </c>
      <c r="M7012" s="4" t="s">
        <v>2843</v>
      </c>
    </row>
    <row r="7013" customFormat="false" ht="15.75" hidden="false" customHeight="true" outlineLevel="0" collapsed="false">
      <c r="A7013" s="4" t="n">
        <v>1308</v>
      </c>
      <c r="B7013" s="4" t="s">
        <v>37956</v>
      </c>
      <c r="C7013" s="4"/>
      <c r="D7013" s="4" t="s">
        <v>37957</v>
      </c>
      <c r="E7013" s="5" t="s">
        <v>2078</v>
      </c>
      <c r="F7013" s="4" t="s">
        <v>322</v>
      </c>
      <c r="G7013" s="4" t="s">
        <v>322</v>
      </c>
      <c r="H7013" s="5" t="s">
        <v>37958</v>
      </c>
      <c r="I7013" s="4" t="s">
        <v>37959</v>
      </c>
      <c r="J7013" s="5" t="n">
        <f aca="false">LEN(K7013)</f>
        <v>16</v>
      </c>
      <c r="K7013" s="6" t="str">
        <f aca="false">LOWER(SUBSTITUTE(SUBSTITUTE(SUBSTITUTE(SUBSTITUTE(SUBSTITUTE(SUBSTITUTE(SUBSTITUTE(B7013,"S.L.",""),"SL",""),"S.A.",""),"SA","")," ",""),".",""),",",""))&amp;".com"</f>
        <v>hotelmelibea.com</v>
      </c>
      <c r="L7013" s="4" t="s">
        <v>21</v>
      </c>
      <c r="M7013" s="4" t="s">
        <v>31</v>
      </c>
    </row>
    <row r="7014" customFormat="false" ht="15.75" hidden="false" customHeight="true" outlineLevel="0" collapsed="false">
      <c r="A7014" s="4" t="n">
        <v>1313</v>
      </c>
      <c r="B7014" s="4" t="s">
        <v>37960</v>
      </c>
      <c r="C7014" s="4"/>
      <c r="D7014" s="4" t="s">
        <v>37961</v>
      </c>
      <c r="E7014" s="5" t="s">
        <v>2078</v>
      </c>
      <c r="F7014" s="4" t="s">
        <v>322</v>
      </c>
      <c r="G7014" s="4" t="s">
        <v>322</v>
      </c>
      <c r="H7014" s="5" t="s">
        <v>37962</v>
      </c>
      <c r="I7014" s="7" t="s">
        <v>37963</v>
      </c>
      <c r="J7014" s="5" t="n">
        <f aca="false">LEN(K7014)</f>
        <v>16</v>
      </c>
      <c r="K7014" s="6" t="s">
        <v>37964</v>
      </c>
      <c r="L7014" s="4" t="s">
        <v>57</v>
      </c>
      <c r="M7014" s="4" t="s">
        <v>502</v>
      </c>
    </row>
    <row r="7015" customFormat="false" ht="15.75" hidden="false" customHeight="true" outlineLevel="0" collapsed="false">
      <c r="A7015" s="4" t="n">
        <v>1332</v>
      </c>
      <c r="B7015" s="4" t="s">
        <v>37965</v>
      </c>
      <c r="C7015" s="4"/>
      <c r="D7015" s="4" t="s">
        <v>37966</v>
      </c>
      <c r="E7015" s="5" t="s">
        <v>808</v>
      </c>
      <c r="F7015" s="4" t="s">
        <v>322</v>
      </c>
      <c r="G7015" s="4" t="s">
        <v>322</v>
      </c>
      <c r="H7015" s="5" t="s">
        <v>37967</v>
      </c>
      <c r="I7015" s="4" t="s">
        <v>37968</v>
      </c>
      <c r="J7015" s="5" t="n">
        <f aca="false">LEN(K7015)</f>
        <v>16</v>
      </c>
      <c r="K7015" s="6" t="s">
        <v>37969</v>
      </c>
      <c r="L7015" s="4" t="s">
        <v>78</v>
      </c>
      <c r="M7015" s="4" t="s">
        <v>3974</v>
      </c>
    </row>
    <row r="7016" customFormat="false" ht="15.75" hidden="false" customHeight="true" outlineLevel="0" collapsed="false">
      <c r="A7016" s="4" t="n">
        <v>1363</v>
      </c>
      <c r="B7016" s="4" t="s">
        <v>37970</v>
      </c>
      <c r="C7016" s="4"/>
      <c r="D7016" s="4" t="s">
        <v>37971</v>
      </c>
      <c r="E7016" s="5" t="s">
        <v>3898</v>
      </c>
      <c r="F7016" s="4" t="s">
        <v>3899</v>
      </c>
      <c r="G7016" s="4" t="s">
        <v>322</v>
      </c>
      <c r="H7016" s="5" t="s">
        <v>37972</v>
      </c>
      <c r="I7016" s="4" t="s">
        <v>37973</v>
      </c>
      <c r="J7016" s="5" t="n">
        <f aca="false">LEN(K7016)</f>
        <v>16</v>
      </c>
      <c r="K7016" s="6" t="s">
        <v>37974</v>
      </c>
      <c r="L7016" s="4" t="s">
        <v>78</v>
      </c>
      <c r="M7016" s="4" t="s">
        <v>31</v>
      </c>
    </row>
    <row r="7017" customFormat="false" ht="15.75" hidden="false" customHeight="true" outlineLevel="0" collapsed="false">
      <c r="A7017" s="4" t="n">
        <v>1372</v>
      </c>
      <c r="B7017" s="4" t="s">
        <v>37975</v>
      </c>
      <c r="C7017" s="4"/>
      <c r="D7017" s="4" t="s">
        <v>37976</v>
      </c>
      <c r="E7017" s="5" t="s">
        <v>320</v>
      </c>
      <c r="F7017" s="4" t="s">
        <v>321</v>
      </c>
      <c r="G7017" s="4" t="s">
        <v>322</v>
      </c>
      <c r="H7017" s="5" t="s">
        <v>37977</v>
      </c>
      <c r="I7017" s="4" t="s">
        <v>37978</v>
      </c>
      <c r="J7017" s="5" t="n">
        <f aca="false">LEN(K7017)</f>
        <v>16</v>
      </c>
      <c r="K7017" s="6" t="s">
        <v>37979</v>
      </c>
      <c r="L7017" s="4" t="s">
        <v>31</v>
      </c>
      <c r="M7017" s="4" t="s">
        <v>22</v>
      </c>
    </row>
    <row r="7018" customFormat="false" ht="15.75" hidden="false" customHeight="true" outlineLevel="0" collapsed="false">
      <c r="A7018" s="4" t="n">
        <v>1377</v>
      </c>
      <c r="B7018" s="4" t="s">
        <v>37980</v>
      </c>
      <c r="C7018" s="4"/>
      <c r="D7018" s="4" t="s">
        <v>37981</v>
      </c>
      <c r="E7018" s="5" t="s">
        <v>7114</v>
      </c>
      <c r="F7018" s="4" t="s">
        <v>7115</v>
      </c>
      <c r="G7018" s="4" t="s">
        <v>322</v>
      </c>
      <c r="H7018" s="5" t="s">
        <v>37982</v>
      </c>
      <c r="I7018" s="4" t="s">
        <v>37983</v>
      </c>
      <c r="J7018" s="5" t="n">
        <f aca="false">LEN(K7018)</f>
        <v>16</v>
      </c>
      <c r="K7018" s="6" t="s">
        <v>37984</v>
      </c>
      <c r="L7018" s="4" t="s">
        <v>57</v>
      </c>
      <c r="M7018" s="4" t="s">
        <v>2429</v>
      </c>
    </row>
    <row r="7019" customFormat="false" ht="15.75" hidden="false" customHeight="true" outlineLevel="0" collapsed="false">
      <c r="A7019" s="4" t="n">
        <v>1381</v>
      </c>
      <c r="B7019" s="4" t="s">
        <v>37985</v>
      </c>
      <c r="C7019" s="4"/>
      <c r="D7019" s="4" t="s">
        <v>37986</v>
      </c>
      <c r="E7019" s="5" t="s">
        <v>7114</v>
      </c>
      <c r="F7019" s="4" t="s">
        <v>7115</v>
      </c>
      <c r="G7019" s="4" t="s">
        <v>322</v>
      </c>
      <c r="H7019" s="5" t="s">
        <v>37987</v>
      </c>
      <c r="I7019" s="4" t="s">
        <v>37988</v>
      </c>
      <c r="J7019" s="5" t="n">
        <f aca="false">LEN(K7019)</f>
        <v>16</v>
      </c>
      <c r="K7019" s="6" t="s">
        <v>37984</v>
      </c>
      <c r="L7019" s="4" t="s">
        <v>637</v>
      </c>
      <c r="M7019" s="4" t="s">
        <v>419</v>
      </c>
    </row>
    <row r="7020" customFormat="false" ht="15.75" hidden="false" customHeight="true" outlineLevel="0" collapsed="false">
      <c r="A7020" s="4" t="n">
        <v>1386</v>
      </c>
      <c r="B7020" s="4" t="s">
        <v>37989</v>
      </c>
      <c r="C7020" s="4"/>
      <c r="D7020" s="4" t="s">
        <v>37990</v>
      </c>
      <c r="E7020" s="5" t="s">
        <v>808</v>
      </c>
      <c r="F7020" s="4" t="s">
        <v>322</v>
      </c>
      <c r="G7020" s="4" t="s">
        <v>322</v>
      </c>
      <c r="H7020" s="5" t="s">
        <v>37991</v>
      </c>
      <c r="I7020" s="4" t="s">
        <v>37992</v>
      </c>
      <c r="J7020" s="5" t="n">
        <f aca="false">LEN(K7020)</f>
        <v>16</v>
      </c>
      <c r="K7020" s="6" t="s">
        <v>37993</v>
      </c>
      <c r="L7020" s="4" t="s">
        <v>21</v>
      </c>
      <c r="M7020" s="4" t="s">
        <v>794</v>
      </c>
    </row>
    <row r="7021" customFormat="false" ht="15.75" hidden="false" customHeight="true" outlineLevel="0" collapsed="false">
      <c r="A7021" s="4" t="n">
        <v>1394</v>
      </c>
      <c r="B7021" s="4" t="s">
        <v>37994</v>
      </c>
      <c r="C7021" s="4"/>
      <c r="D7021" s="4" t="s">
        <v>37995</v>
      </c>
      <c r="E7021" s="5" t="s">
        <v>19902</v>
      </c>
      <c r="F7021" s="4" t="s">
        <v>37996</v>
      </c>
      <c r="G7021" s="4" t="s">
        <v>1097</v>
      </c>
      <c r="H7021" s="5" t="s">
        <v>37997</v>
      </c>
      <c r="I7021" s="7" t="s">
        <v>37998</v>
      </c>
      <c r="J7021" s="5" t="n">
        <f aca="false">LEN(K7021)</f>
        <v>16</v>
      </c>
      <c r="K7021" s="6" t="s">
        <v>37999</v>
      </c>
      <c r="L7021" s="4" t="s">
        <v>21</v>
      </c>
      <c r="M7021" s="4" t="s">
        <v>326</v>
      </c>
    </row>
    <row r="7022" customFormat="false" ht="15.75" hidden="false" customHeight="true" outlineLevel="0" collapsed="false">
      <c r="A7022" s="4" t="n">
        <v>1396</v>
      </c>
      <c r="B7022" s="4" t="s">
        <v>38000</v>
      </c>
      <c r="C7022" s="4"/>
      <c r="D7022" s="4" t="s">
        <v>38001</v>
      </c>
      <c r="E7022" s="5" t="s">
        <v>38002</v>
      </c>
      <c r="F7022" s="4" t="s">
        <v>1097</v>
      </c>
      <c r="G7022" s="4" t="s">
        <v>1097</v>
      </c>
      <c r="H7022" s="5" t="s">
        <v>38003</v>
      </c>
      <c r="I7022" s="4" t="s">
        <v>17326</v>
      </c>
      <c r="J7022" s="5" t="n">
        <f aca="false">LEN(K7022)</f>
        <v>16</v>
      </c>
      <c r="K7022" s="6" t="s">
        <v>38004</v>
      </c>
      <c r="L7022" s="4" t="s">
        <v>31</v>
      </c>
      <c r="M7022" s="4" t="s">
        <v>4771</v>
      </c>
    </row>
    <row r="7023" customFormat="false" ht="15.75" hidden="false" customHeight="true" outlineLevel="0" collapsed="false">
      <c r="A7023" s="4" t="n">
        <v>1418</v>
      </c>
      <c r="B7023" s="4" t="s">
        <v>38005</v>
      </c>
      <c r="C7023" s="4"/>
      <c r="D7023" s="4" t="s">
        <v>38006</v>
      </c>
      <c r="E7023" s="5" t="s">
        <v>7139</v>
      </c>
      <c r="F7023" s="4" t="s">
        <v>7140</v>
      </c>
      <c r="G7023" s="4" t="s">
        <v>1097</v>
      </c>
      <c r="H7023" s="5" t="s">
        <v>38007</v>
      </c>
      <c r="I7023" s="4" t="s">
        <v>38008</v>
      </c>
      <c r="J7023" s="5" t="n">
        <f aca="false">LEN(K7023)</f>
        <v>16</v>
      </c>
      <c r="K7023" s="6" t="s">
        <v>38009</v>
      </c>
      <c r="L7023" s="4" t="s">
        <v>21</v>
      </c>
      <c r="M7023" s="4" t="s">
        <v>1208</v>
      </c>
    </row>
    <row r="7024" customFormat="false" ht="15.75" hidden="false" customHeight="true" outlineLevel="0" collapsed="false">
      <c r="A7024" s="4" t="n">
        <v>1425</v>
      </c>
      <c r="B7024" s="4" t="s">
        <v>38010</v>
      </c>
      <c r="C7024" s="4"/>
      <c r="D7024" s="4" t="s">
        <v>38011</v>
      </c>
      <c r="E7024" s="5" t="s">
        <v>38012</v>
      </c>
      <c r="F7024" s="4" t="s">
        <v>38013</v>
      </c>
      <c r="G7024" s="4" t="s">
        <v>1097</v>
      </c>
      <c r="H7024" s="5" t="s">
        <v>38014</v>
      </c>
      <c r="I7024" s="4" t="s">
        <v>38015</v>
      </c>
      <c r="J7024" s="5" t="n">
        <f aca="false">LEN(K7024)</f>
        <v>16</v>
      </c>
      <c r="K7024" s="6" t="str">
        <f aca="false">LOWER(SUBSTITUTE(SUBSTITUTE(SUBSTITUTE(SUBSTITUTE(SUBSTITUTE(SUBSTITUTE(SUBSTITUTE(B7024,"S.L.",""),"SL",""),"S.A.",""),"SA","")," ",""),".",""),",",""))&amp;".com"</f>
        <v>hotellafinca.com</v>
      </c>
      <c r="L7024" s="4" t="s">
        <v>78</v>
      </c>
      <c r="M7024" s="4" t="s">
        <v>577</v>
      </c>
    </row>
    <row r="7025" customFormat="false" ht="15.75" hidden="false" customHeight="true" outlineLevel="0" collapsed="false">
      <c r="A7025" s="4" t="n">
        <v>1443</v>
      </c>
      <c r="B7025" s="4" t="s">
        <v>38016</v>
      </c>
      <c r="C7025" s="4"/>
      <c r="D7025" s="4" t="s">
        <v>28109</v>
      </c>
      <c r="E7025" s="5" t="s">
        <v>4484</v>
      </c>
      <c r="F7025" s="4" t="s">
        <v>4485</v>
      </c>
      <c r="G7025" s="4" t="s">
        <v>1097</v>
      </c>
      <c r="H7025" s="5" t="s">
        <v>38017</v>
      </c>
      <c r="I7025" s="4" t="s">
        <v>38018</v>
      </c>
      <c r="J7025" s="5" t="n">
        <f aca="false">LEN(K7025)</f>
        <v>16</v>
      </c>
      <c r="K7025" s="6" t="s">
        <v>38019</v>
      </c>
      <c r="L7025" s="4" t="s">
        <v>78</v>
      </c>
      <c r="M7025" s="4" t="s">
        <v>326</v>
      </c>
    </row>
    <row r="7026" customFormat="false" ht="15.75" hidden="false" customHeight="true" outlineLevel="0" collapsed="false">
      <c r="A7026" s="15" t="n">
        <v>1527</v>
      </c>
      <c r="B7026" s="15" t="s">
        <v>38020</v>
      </c>
      <c r="C7026" s="15"/>
      <c r="D7026" s="15" t="s">
        <v>38021</v>
      </c>
      <c r="E7026" s="16" t="s">
        <v>38022</v>
      </c>
      <c r="F7026" s="15" t="s">
        <v>38023</v>
      </c>
      <c r="G7026" s="15" t="s">
        <v>464</v>
      </c>
      <c r="H7026" s="5" t="s">
        <v>38024</v>
      </c>
      <c r="I7026" s="17" t="s">
        <v>38025</v>
      </c>
      <c r="J7026" s="5" t="n">
        <f aca="false">LEN(K7026)</f>
        <v>16</v>
      </c>
      <c r="K7026" s="19" t="s">
        <v>38026</v>
      </c>
      <c r="L7026" s="4" t="s">
        <v>66</v>
      </c>
      <c r="M7026" s="4" t="s">
        <v>695</v>
      </c>
    </row>
    <row r="7027" customFormat="false" ht="15.75" hidden="false" customHeight="true" outlineLevel="0" collapsed="false">
      <c r="A7027" s="15" t="n">
        <v>1531</v>
      </c>
      <c r="B7027" s="15" t="s">
        <v>38027</v>
      </c>
      <c r="C7027" s="15"/>
      <c r="D7027" s="15" t="s">
        <v>38028</v>
      </c>
      <c r="E7027" s="16" t="s">
        <v>38029</v>
      </c>
      <c r="F7027" s="15" t="s">
        <v>38030</v>
      </c>
      <c r="G7027" s="15" t="s">
        <v>464</v>
      </c>
      <c r="H7027" s="5" t="s">
        <v>38031</v>
      </c>
      <c r="I7027" s="17" t="s">
        <v>38032</v>
      </c>
      <c r="J7027" s="5" t="n">
        <f aca="false">LEN(K7027)</f>
        <v>16</v>
      </c>
      <c r="K7027" s="19" t="str">
        <f aca="false">LOWER(SUBSTITUTE(SUBSTITUTE(SUBSTITUTE(SUBSTITUTE(SUBSTITUTE(SUBSTITUTE(SUBSTITUTE(B7027,"S.L.",""),"SL",""),"S.A.",""),"SA","")," ",""),".",""),",",""))&amp;".com"</f>
        <v>hotelonborox.com</v>
      </c>
      <c r="L7027" s="4" t="s">
        <v>21</v>
      </c>
      <c r="M7027" s="4" t="s">
        <v>31</v>
      </c>
    </row>
    <row r="7028" customFormat="false" ht="15.75" hidden="false" customHeight="true" outlineLevel="0" collapsed="false">
      <c r="A7028" s="4" t="n">
        <v>1532</v>
      </c>
      <c r="B7028" s="4" t="s">
        <v>38033</v>
      </c>
      <c r="C7028" s="4"/>
      <c r="D7028" s="4" t="s">
        <v>38034</v>
      </c>
      <c r="E7028" s="5" t="s">
        <v>16267</v>
      </c>
      <c r="F7028" s="4" t="s">
        <v>16268</v>
      </c>
      <c r="G7028" s="4" t="s">
        <v>464</v>
      </c>
      <c r="H7028" s="5" t="s">
        <v>38035</v>
      </c>
      <c r="I7028" s="4" t="s">
        <v>38036</v>
      </c>
      <c r="J7028" s="5" t="n">
        <f aca="false">LEN(K7028)</f>
        <v>16</v>
      </c>
      <c r="K7028" s="6" t="s">
        <v>38037</v>
      </c>
      <c r="L7028" s="4" t="s">
        <v>57</v>
      </c>
      <c r="M7028" s="4" t="s">
        <v>967</v>
      </c>
    </row>
    <row r="7029" customFormat="false" ht="15.75" hidden="false" customHeight="true" outlineLevel="0" collapsed="false">
      <c r="A7029" s="15" t="n">
        <v>1535</v>
      </c>
      <c r="B7029" s="15" t="s">
        <v>29804</v>
      </c>
      <c r="C7029" s="15"/>
      <c r="D7029" s="15" t="s">
        <v>38038</v>
      </c>
      <c r="E7029" s="16" t="s">
        <v>10903</v>
      </c>
      <c r="F7029" s="15" t="s">
        <v>10904</v>
      </c>
      <c r="G7029" s="15" t="s">
        <v>464</v>
      </c>
      <c r="H7029" s="5" t="s">
        <v>38039</v>
      </c>
      <c r="I7029" s="17" t="s">
        <v>38040</v>
      </c>
      <c r="J7029" s="5" t="n">
        <f aca="false">LEN(K7029)</f>
        <v>16</v>
      </c>
      <c r="K7029" s="19" t="s">
        <v>38041</v>
      </c>
      <c r="L7029" s="4" t="s">
        <v>31</v>
      </c>
      <c r="M7029" s="4" t="s">
        <v>988</v>
      </c>
    </row>
    <row r="7030" customFormat="false" ht="15.75" hidden="false" customHeight="true" outlineLevel="0" collapsed="false">
      <c r="A7030" s="4" t="n">
        <v>1538</v>
      </c>
      <c r="B7030" s="4" t="s">
        <v>38042</v>
      </c>
      <c r="C7030" s="4"/>
      <c r="D7030" s="4" t="s">
        <v>38043</v>
      </c>
      <c r="E7030" s="5" t="s">
        <v>38044</v>
      </c>
      <c r="F7030" s="4" t="s">
        <v>19925</v>
      </c>
      <c r="G7030" s="4" t="s">
        <v>464</v>
      </c>
      <c r="H7030" s="5" t="s">
        <v>38045</v>
      </c>
      <c r="I7030" s="4" t="s">
        <v>38046</v>
      </c>
      <c r="J7030" s="5" t="n">
        <f aca="false">LEN(K7030)</f>
        <v>16</v>
      </c>
      <c r="K7030" s="6" t="s">
        <v>38047</v>
      </c>
      <c r="L7030" s="4" t="s">
        <v>78</v>
      </c>
      <c r="M7030" s="4" t="s">
        <v>929</v>
      </c>
    </row>
    <row r="7031" customFormat="false" ht="15.75" hidden="false" customHeight="true" outlineLevel="0" collapsed="false">
      <c r="A7031" s="15" t="n">
        <v>1543</v>
      </c>
      <c r="B7031" s="15" t="s">
        <v>38048</v>
      </c>
      <c r="C7031" s="15"/>
      <c r="D7031" s="15" t="s">
        <v>38049</v>
      </c>
      <c r="E7031" s="16" t="s">
        <v>16278</v>
      </c>
      <c r="F7031" s="15" t="s">
        <v>16279</v>
      </c>
      <c r="G7031" s="15" t="s">
        <v>464</v>
      </c>
      <c r="H7031" s="5" t="s">
        <v>38050</v>
      </c>
      <c r="I7031" s="17" t="s">
        <v>38051</v>
      </c>
      <c r="J7031" s="5" t="n">
        <f aca="false">LEN(K7031)</f>
        <v>16</v>
      </c>
      <c r="K7031" s="19" t="s">
        <v>37862</v>
      </c>
      <c r="L7031" s="4" t="s">
        <v>31</v>
      </c>
      <c r="M7031" s="4" t="s">
        <v>2843</v>
      </c>
    </row>
    <row r="7032" customFormat="false" ht="15.75" hidden="false" customHeight="true" outlineLevel="0" collapsed="false">
      <c r="A7032" s="15" t="n">
        <v>1546</v>
      </c>
      <c r="B7032" s="15" t="s">
        <v>38052</v>
      </c>
      <c r="C7032" s="15"/>
      <c r="D7032" s="15" t="s">
        <v>38053</v>
      </c>
      <c r="E7032" s="16" t="s">
        <v>23531</v>
      </c>
      <c r="F7032" s="15" t="s">
        <v>23532</v>
      </c>
      <c r="G7032" s="15" t="s">
        <v>464</v>
      </c>
      <c r="H7032" s="5" t="s">
        <v>38054</v>
      </c>
      <c r="I7032" s="17" t="s">
        <v>38055</v>
      </c>
      <c r="J7032" s="5" t="n">
        <f aca="false">LEN(K7032)</f>
        <v>16</v>
      </c>
      <c r="K7032" s="19" t="s">
        <v>38056</v>
      </c>
      <c r="L7032" s="4" t="s">
        <v>31</v>
      </c>
      <c r="M7032" s="4" t="s">
        <v>577</v>
      </c>
    </row>
    <row r="7033" customFormat="false" ht="15.75" hidden="false" customHeight="true" outlineLevel="0" collapsed="false">
      <c r="A7033" s="4" t="n">
        <v>1556</v>
      </c>
      <c r="B7033" s="4" t="s">
        <v>38057</v>
      </c>
      <c r="C7033" s="4"/>
      <c r="D7033" s="4" t="s">
        <v>38058</v>
      </c>
      <c r="E7033" s="5" t="s">
        <v>13430</v>
      </c>
      <c r="F7033" s="4" t="s">
        <v>2093</v>
      </c>
      <c r="G7033" s="4" t="s">
        <v>2093</v>
      </c>
      <c r="H7033" s="5" t="s">
        <v>38059</v>
      </c>
      <c r="I7033" s="4" t="s">
        <v>38060</v>
      </c>
      <c r="J7033" s="5" t="n">
        <f aca="false">LEN(K7033)</f>
        <v>16</v>
      </c>
      <c r="K7033" s="6" t="s">
        <v>38061</v>
      </c>
      <c r="L7033" s="4" t="s">
        <v>78</v>
      </c>
      <c r="M7033" s="4" t="s">
        <v>488</v>
      </c>
    </row>
    <row r="7034" customFormat="false" ht="15.75" hidden="false" customHeight="true" outlineLevel="0" collapsed="false">
      <c r="A7034" s="15" t="n">
        <v>1557</v>
      </c>
      <c r="B7034" s="15" t="s">
        <v>38062</v>
      </c>
      <c r="C7034" s="15"/>
      <c r="D7034" s="15" t="s">
        <v>38063</v>
      </c>
      <c r="E7034" s="16" t="s">
        <v>38064</v>
      </c>
      <c r="F7034" s="15" t="s">
        <v>2093</v>
      </c>
      <c r="G7034" s="15" t="s">
        <v>2093</v>
      </c>
      <c r="H7034" s="5" t="s">
        <v>38065</v>
      </c>
      <c r="I7034" s="17" t="s">
        <v>38066</v>
      </c>
      <c r="J7034" s="5" t="n">
        <f aca="false">LEN(K7034)</f>
        <v>16</v>
      </c>
      <c r="K7034" s="19" t="s">
        <v>38067</v>
      </c>
      <c r="L7034" s="4" t="s">
        <v>78</v>
      </c>
      <c r="M7034" s="4" t="s">
        <v>591</v>
      </c>
    </row>
    <row r="7035" customFormat="false" ht="15.75" hidden="false" customHeight="true" outlineLevel="0" collapsed="false">
      <c r="A7035" s="15" t="n">
        <v>1582</v>
      </c>
      <c r="B7035" s="15" t="s">
        <v>38068</v>
      </c>
      <c r="C7035" s="15"/>
      <c r="D7035" s="15" t="s">
        <v>38069</v>
      </c>
      <c r="E7035" s="16" t="s">
        <v>38070</v>
      </c>
      <c r="F7035" s="15" t="s">
        <v>38071</v>
      </c>
      <c r="G7035" s="15" t="s">
        <v>2093</v>
      </c>
      <c r="H7035" s="5" t="s">
        <v>38072</v>
      </c>
      <c r="I7035" s="17" t="s">
        <v>38073</v>
      </c>
      <c r="J7035" s="5" t="n">
        <f aca="false">LEN(K7035)</f>
        <v>16</v>
      </c>
      <c r="K7035" s="19" t="s">
        <v>38074</v>
      </c>
      <c r="L7035" s="4" t="s">
        <v>21</v>
      </c>
      <c r="M7035" s="4" t="s">
        <v>344</v>
      </c>
    </row>
    <row r="7036" customFormat="false" ht="15.75" hidden="false" customHeight="true" outlineLevel="0" collapsed="false">
      <c r="A7036" s="4" t="n">
        <v>1590</v>
      </c>
      <c r="B7036" s="4" t="s">
        <v>38075</v>
      </c>
      <c r="C7036" s="4"/>
      <c r="D7036" s="4" t="s">
        <v>38076</v>
      </c>
      <c r="E7036" s="5" t="s">
        <v>3731</v>
      </c>
      <c r="F7036" s="4" t="s">
        <v>3732</v>
      </c>
      <c r="G7036" s="4" t="s">
        <v>2093</v>
      </c>
      <c r="H7036" s="5" t="s">
        <v>38077</v>
      </c>
      <c r="I7036" s="4" t="s">
        <v>38078</v>
      </c>
      <c r="J7036" s="5" t="n">
        <f aca="false">LEN(K7036)</f>
        <v>16</v>
      </c>
      <c r="K7036" s="6" t="s">
        <v>38079</v>
      </c>
      <c r="L7036" s="4" t="s">
        <v>21</v>
      </c>
      <c r="M7036" s="4" t="s">
        <v>294</v>
      </c>
    </row>
    <row r="7037" customFormat="false" ht="15.75" hidden="false" customHeight="true" outlineLevel="0" collapsed="false">
      <c r="A7037" s="4" t="n">
        <v>1601</v>
      </c>
      <c r="B7037" s="4" t="s">
        <v>37975</v>
      </c>
      <c r="C7037" s="4"/>
      <c r="D7037" s="4" t="s">
        <v>38080</v>
      </c>
      <c r="E7037" s="5" t="s">
        <v>23555</v>
      </c>
      <c r="F7037" s="4" t="s">
        <v>23556</v>
      </c>
      <c r="G7037" s="4" t="s">
        <v>2093</v>
      </c>
      <c r="H7037" s="5" t="s">
        <v>38081</v>
      </c>
      <c r="I7037" s="4" t="s">
        <v>38082</v>
      </c>
      <c r="J7037" s="5" t="n">
        <f aca="false">LEN(K7037)</f>
        <v>16</v>
      </c>
      <c r="K7037" s="6" t="s">
        <v>37979</v>
      </c>
      <c r="L7037" s="4" t="s">
        <v>31</v>
      </c>
      <c r="M7037" s="4" t="s">
        <v>31</v>
      </c>
    </row>
    <row r="7038" customFormat="false" ht="15.75" hidden="false" customHeight="true" outlineLevel="0" collapsed="false">
      <c r="A7038" s="4" t="n">
        <v>11422</v>
      </c>
      <c r="B7038" s="4" t="s">
        <v>38083</v>
      </c>
      <c r="C7038" s="4"/>
      <c r="D7038" s="4" t="s">
        <v>38084</v>
      </c>
      <c r="E7038" s="5" t="s">
        <v>38085</v>
      </c>
      <c r="F7038" s="4" t="s">
        <v>38086</v>
      </c>
      <c r="G7038" s="4" t="s">
        <v>895</v>
      </c>
      <c r="H7038" s="5" t="s">
        <v>38087</v>
      </c>
      <c r="I7038" s="4" t="s">
        <v>38088</v>
      </c>
      <c r="J7038" s="5" t="n">
        <f aca="false">LEN(K7038)</f>
        <v>16</v>
      </c>
      <c r="K7038" s="6" t="s">
        <v>38089</v>
      </c>
      <c r="L7038" s="4" t="s">
        <v>31</v>
      </c>
      <c r="M7038" s="4" t="s">
        <v>133</v>
      </c>
    </row>
    <row r="7039" customFormat="false" ht="15.75" hidden="false" customHeight="true" outlineLevel="0" collapsed="false">
      <c r="A7039" s="4" t="n">
        <v>1637</v>
      </c>
      <c r="B7039" s="4" t="s">
        <v>38090</v>
      </c>
      <c r="C7039" s="4"/>
      <c r="D7039" s="4" t="s">
        <v>38091</v>
      </c>
      <c r="E7039" s="5" t="s">
        <v>5806</v>
      </c>
      <c r="F7039" s="4" t="s">
        <v>895</v>
      </c>
      <c r="G7039" s="4" t="s">
        <v>895</v>
      </c>
      <c r="H7039" s="5" t="s">
        <v>38092</v>
      </c>
      <c r="I7039" s="4" t="s">
        <v>38093</v>
      </c>
      <c r="J7039" s="5" t="n">
        <f aca="false">LEN(K7039)</f>
        <v>16</v>
      </c>
      <c r="K7039" s="6" t="str">
        <f aca="false">LOWER(SUBSTITUTE(SUBSTITUTE(SUBSTITUTE(SUBSTITUTE(SUBSTITUTE(SUBSTITUTE(SUBSTITUTE(B7039,"S.L.",""),"SL",""),"S.A.",""),"SA","")," ",""),".",""),",",""))&amp;".com"</f>
        <v>hoteldonjosé.com</v>
      </c>
      <c r="L7039" s="4" t="s">
        <v>31</v>
      </c>
      <c r="M7039" s="4" t="s">
        <v>32</v>
      </c>
    </row>
    <row r="7040" customFormat="false" ht="15.75" hidden="false" customHeight="true" outlineLevel="0" collapsed="false">
      <c r="A7040" s="4" t="n">
        <v>1672</v>
      </c>
      <c r="B7040" s="4" t="s">
        <v>38094</v>
      </c>
      <c r="C7040" s="4"/>
      <c r="D7040" s="4" t="s">
        <v>38095</v>
      </c>
      <c r="E7040" s="5" t="s">
        <v>38096</v>
      </c>
      <c r="F7040" s="4" t="s">
        <v>4732</v>
      </c>
      <c r="G7040" s="4" t="s">
        <v>895</v>
      </c>
      <c r="H7040" s="5" t="s">
        <v>38097</v>
      </c>
      <c r="I7040" s="4" t="s">
        <v>38098</v>
      </c>
      <c r="J7040" s="5" t="n">
        <f aca="false">LEN(K7040)</f>
        <v>16</v>
      </c>
      <c r="K7040" s="6" t="s">
        <v>38099</v>
      </c>
      <c r="L7040" s="4" t="s">
        <v>31</v>
      </c>
      <c r="M7040" s="4" t="s">
        <v>929</v>
      </c>
    </row>
    <row r="7041" customFormat="false" ht="15.75" hidden="false" customHeight="true" outlineLevel="0" collapsed="false">
      <c r="A7041" s="4" t="n">
        <v>1674</v>
      </c>
      <c r="B7041" s="4" t="s">
        <v>38100</v>
      </c>
      <c r="C7041" s="4"/>
      <c r="D7041" s="4" t="s">
        <v>38101</v>
      </c>
      <c r="E7041" s="5" t="s">
        <v>1038</v>
      </c>
      <c r="F7041" s="4" t="s">
        <v>1039</v>
      </c>
      <c r="G7041" s="4" t="s">
        <v>895</v>
      </c>
      <c r="H7041" s="5" t="s">
        <v>38102</v>
      </c>
      <c r="I7041" s="4" t="s">
        <v>38103</v>
      </c>
      <c r="J7041" s="5" t="n">
        <f aca="false">LEN(K7041)</f>
        <v>16</v>
      </c>
      <c r="K7041" s="6" t="s">
        <v>38104</v>
      </c>
      <c r="L7041" s="4" t="s">
        <v>38105</v>
      </c>
      <c r="M7041" s="4" t="s">
        <v>577</v>
      </c>
    </row>
    <row r="7042" customFormat="false" ht="15.75" hidden="false" customHeight="true" outlineLevel="0" collapsed="false">
      <c r="A7042" s="4" t="n">
        <v>1694</v>
      </c>
      <c r="B7042" s="4" t="s">
        <v>38106</v>
      </c>
      <c r="C7042" s="4"/>
      <c r="D7042" s="4" t="s">
        <v>38107</v>
      </c>
      <c r="E7042" s="5" t="s">
        <v>3277</v>
      </c>
      <c r="F7042" s="4" t="s">
        <v>3278</v>
      </c>
      <c r="G7042" s="4" t="s">
        <v>895</v>
      </c>
      <c r="H7042" s="5" t="s">
        <v>38108</v>
      </c>
      <c r="I7042" s="4" t="s">
        <v>38109</v>
      </c>
      <c r="J7042" s="5" t="n">
        <f aca="false">LEN(K7042)</f>
        <v>16</v>
      </c>
      <c r="K7042" s="6" t="s">
        <v>38110</v>
      </c>
      <c r="L7042" s="4" t="s">
        <v>31</v>
      </c>
      <c r="M7042" s="4" t="s">
        <v>729</v>
      </c>
    </row>
    <row r="7043" customFormat="false" ht="15.75" hidden="false" customHeight="true" outlineLevel="0" collapsed="false">
      <c r="A7043" s="4" t="n">
        <v>1699</v>
      </c>
      <c r="B7043" s="4" t="s">
        <v>38111</v>
      </c>
      <c r="C7043" s="4"/>
      <c r="D7043" s="4" t="s">
        <v>38112</v>
      </c>
      <c r="E7043" s="5" t="s">
        <v>38113</v>
      </c>
      <c r="F7043" s="4" t="s">
        <v>38111</v>
      </c>
      <c r="G7043" s="4" t="s">
        <v>895</v>
      </c>
      <c r="H7043" s="5" t="s">
        <v>38114</v>
      </c>
      <c r="I7043" s="4" t="s">
        <v>38115</v>
      </c>
      <c r="J7043" s="5" t="n">
        <f aca="false">LEN(K7043)</f>
        <v>16</v>
      </c>
      <c r="K7043" s="6" t="s">
        <v>38116</v>
      </c>
      <c r="L7043" s="4" t="s">
        <v>31</v>
      </c>
      <c r="M7043" s="4" t="s">
        <v>133</v>
      </c>
    </row>
    <row r="7044" customFormat="false" ht="15.75" hidden="false" customHeight="true" outlineLevel="0" collapsed="false">
      <c r="A7044" s="15" t="n">
        <v>1701</v>
      </c>
      <c r="B7044" s="15" t="s">
        <v>38117</v>
      </c>
      <c r="C7044" s="15"/>
      <c r="D7044" s="15" t="s">
        <v>38118</v>
      </c>
      <c r="E7044" s="16" t="s">
        <v>38119</v>
      </c>
      <c r="F7044" s="15" t="s">
        <v>38120</v>
      </c>
      <c r="G7044" s="15" t="s">
        <v>895</v>
      </c>
      <c r="H7044" s="5" t="s">
        <v>38121</v>
      </c>
      <c r="I7044" s="17" t="s">
        <v>38122</v>
      </c>
      <c r="J7044" s="5" t="n">
        <f aca="false">LEN(K7044)</f>
        <v>16</v>
      </c>
      <c r="K7044" s="19" t="s">
        <v>38123</v>
      </c>
      <c r="L7044" s="4" t="s">
        <v>78</v>
      </c>
      <c r="M7044" s="4" t="s">
        <v>929</v>
      </c>
    </row>
    <row r="7045" customFormat="false" ht="15.75" hidden="false" customHeight="true" outlineLevel="0" collapsed="false">
      <c r="A7045" s="15" t="n">
        <v>1706</v>
      </c>
      <c r="B7045" s="15" t="s">
        <v>38124</v>
      </c>
      <c r="C7045" s="15"/>
      <c r="D7045" s="15" t="s">
        <v>38125</v>
      </c>
      <c r="E7045" s="16" t="s">
        <v>2375</v>
      </c>
      <c r="F7045" s="15" t="s">
        <v>2376</v>
      </c>
      <c r="G7045" s="15" t="s">
        <v>895</v>
      </c>
      <c r="H7045" s="5" t="s">
        <v>38126</v>
      </c>
      <c r="I7045" s="17" t="s">
        <v>38127</v>
      </c>
      <c r="J7045" s="5" t="n">
        <f aca="false">LEN(K7045)</f>
        <v>16</v>
      </c>
      <c r="K7045" s="19" t="s">
        <v>38128</v>
      </c>
      <c r="L7045" s="4" t="s">
        <v>57</v>
      </c>
      <c r="M7045" s="4" t="s">
        <v>996</v>
      </c>
    </row>
    <row r="7046" customFormat="false" ht="15.75" hidden="false" customHeight="true" outlineLevel="0" collapsed="false">
      <c r="A7046" s="15" t="n">
        <v>1707</v>
      </c>
      <c r="B7046" s="15" t="s">
        <v>38129</v>
      </c>
      <c r="C7046" s="15"/>
      <c r="D7046" s="15" t="s">
        <v>38130</v>
      </c>
      <c r="E7046" s="16" t="s">
        <v>38131</v>
      </c>
      <c r="F7046" s="15" t="s">
        <v>38132</v>
      </c>
      <c r="G7046" s="15" t="s">
        <v>895</v>
      </c>
      <c r="H7046" s="5" t="s">
        <v>38133</v>
      </c>
      <c r="I7046" s="17" t="s">
        <v>38134</v>
      </c>
      <c r="J7046" s="5" t="n">
        <f aca="false">LEN(K7046)</f>
        <v>16</v>
      </c>
      <c r="K7046" s="19" t="s">
        <v>38135</v>
      </c>
      <c r="L7046" s="4" t="s">
        <v>31</v>
      </c>
      <c r="M7046" s="4" t="s">
        <v>32</v>
      </c>
    </row>
    <row r="7047" customFormat="false" ht="15.75" hidden="false" customHeight="true" outlineLevel="0" collapsed="false">
      <c r="A7047" s="4" t="n">
        <v>1710</v>
      </c>
      <c r="B7047" s="4" t="s">
        <v>38136</v>
      </c>
      <c r="C7047" s="4"/>
      <c r="D7047" s="4" t="s">
        <v>38137</v>
      </c>
      <c r="E7047" s="5" t="s">
        <v>5806</v>
      </c>
      <c r="F7047" s="4" t="s">
        <v>895</v>
      </c>
      <c r="G7047" s="4" t="s">
        <v>895</v>
      </c>
      <c r="H7047" s="5" t="s">
        <v>38138</v>
      </c>
      <c r="I7047" s="4" t="s">
        <v>38139</v>
      </c>
      <c r="J7047" s="5" t="n">
        <f aca="false">LEN(K7047)</f>
        <v>16</v>
      </c>
      <c r="K7047" s="6" t="s">
        <v>38140</v>
      </c>
      <c r="L7047" s="4" t="s">
        <v>21</v>
      </c>
      <c r="M7047" s="4" t="s">
        <v>2167</v>
      </c>
    </row>
    <row r="7048" customFormat="false" ht="15.75" hidden="false" customHeight="true" outlineLevel="0" collapsed="false">
      <c r="A7048" s="4" t="n">
        <v>1722</v>
      </c>
      <c r="B7048" s="4" t="s">
        <v>38141</v>
      </c>
      <c r="C7048" s="4"/>
      <c r="D7048" s="4" t="s">
        <v>38142</v>
      </c>
      <c r="E7048" s="5" t="s">
        <v>38143</v>
      </c>
      <c r="F7048" s="4" t="s">
        <v>8669</v>
      </c>
      <c r="G7048" s="4" t="s">
        <v>2305</v>
      </c>
      <c r="H7048" s="5" t="s">
        <v>38144</v>
      </c>
      <c r="I7048" s="4" t="s">
        <v>38145</v>
      </c>
      <c r="J7048" s="5" t="n">
        <f aca="false">LEN(K7048)</f>
        <v>16</v>
      </c>
      <c r="K7048" s="6" t="s">
        <v>38146</v>
      </c>
      <c r="L7048" s="4" t="s">
        <v>57</v>
      </c>
      <c r="M7048" s="4" t="s">
        <v>1793</v>
      </c>
    </row>
    <row r="7049" customFormat="false" ht="15.75" hidden="false" customHeight="true" outlineLevel="0" collapsed="false">
      <c r="A7049" s="4" t="n">
        <v>1727</v>
      </c>
      <c r="B7049" s="4" t="s">
        <v>38147</v>
      </c>
      <c r="C7049" s="4"/>
      <c r="D7049" s="4" t="s">
        <v>38148</v>
      </c>
      <c r="E7049" s="5" t="s">
        <v>19983</v>
      </c>
      <c r="F7049" s="4" t="s">
        <v>19984</v>
      </c>
      <c r="G7049" s="4" t="s">
        <v>895</v>
      </c>
      <c r="H7049" s="5" t="s">
        <v>38149</v>
      </c>
      <c r="I7049" s="4" t="s">
        <v>38150</v>
      </c>
      <c r="J7049" s="5" t="n">
        <f aca="false">LEN(K7049)</f>
        <v>16</v>
      </c>
      <c r="K7049" s="6" t="s">
        <v>38151</v>
      </c>
      <c r="L7049" s="4" t="s">
        <v>78</v>
      </c>
      <c r="M7049" s="4" t="s">
        <v>2097</v>
      </c>
    </row>
    <row r="7050" customFormat="false" ht="15.75" hidden="false" customHeight="true" outlineLevel="0" collapsed="false">
      <c r="A7050" s="4" t="n">
        <v>1738</v>
      </c>
      <c r="B7050" s="4" t="s">
        <v>38152</v>
      </c>
      <c r="C7050" s="4"/>
      <c r="D7050" s="4" t="s">
        <v>38153</v>
      </c>
      <c r="E7050" s="5" t="s">
        <v>38154</v>
      </c>
      <c r="F7050" s="4" t="s">
        <v>38155</v>
      </c>
      <c r="G7050" s="4" t="s">
        <v>895</v>
      </c>
      <c r="H7050" s="5" t="s">
        <v>38156</v>
      </c>
      <c r="I7050" s="4" t="s">
        <v>38157</v>
      </c>
      <c r="J7050" s="5" t="n">
        <f aca="false">LEN(K7050)</f>
        <v>16</v>
      </c>
      <c r="K7050" s="6" t="s">
        <v>38158</v>
      </c>
      <c r="L7050" s="4" t="s">
        <v>31</v>
      </c>
      <c r="M7050" s="4" t="s">
        <v>2890</v>
      </c>
    </row>
    <row r="7051" customFormat="false" ht="15.75" hidden="false" customHeight="true" outlineLevel="0" collapsed="false">
      <c r="A7051" s="4" t="n">
        <v>11875</v>
      </c>
      <c r="B7051" s="4" t="s">
        <v>38159</v>
      </c>
      <c r="C7051" s="4"/>
      <c r="D7051" s="4" t="s">
        <v>38160</v>
      </c>
      <c r="E7051" s="5" t="s">
        <v>38161</v>
      </c>
      <c r="F7051" s="4" t="s">
        <v>38162</v>
      </c>
      <c r="G7051" s="4" t="s">
        <v>37</v>
      </c>
      <c r="H7051" s="5" t="s">
        <v>38163</v>
      </c>
      <c r="I7051" s="4" t="s">
        <v>38164</v>
      </c>
      <c r="J7051" s="5" t="n">
        <f aca="false">LEN(K7051)</f>
        <v>16</v>
      </c>
      <c r="K7051" s="6" t="str">
        <f aca="false">LOWER(SUBSTITUTE(SUBSTITUTE(SUBSTITUTE(SUBSTITUTE(SUBSTITUTE(SUBSTITUTE(SUBSTITUTE(B7051,"S.L.",""),"SL",""),"S.A.",""),"SA","")," ",""),".",""),",",""))&amp;".com"</f>
        <v>poshadarural.com</v>
      </c>
      <c r="L7051" s="4" t="s">
        <v>21</v>
      </c>
      <c r="M7051" s="4" t="s">
        <v>22</v>
      </c>
    </row>
    <row r="7052" customFormat="false" ht="15.75" hidden="false" customHeight="true" outlineLevel="0" collapsed="false">
      <c r="A7052" s="15" t="n">
        <v>1758</v>
      </c>
      <c r="B7052" s="15" t="s">
        <v>38165</v>
      </c>
      <c r="C7052" s="15"/>
      <c r="D7052" s="15" t="s">
        <v>38166</v>
      </c>
      <c r="E7052" s="16" t="s">
        <v>52</v>
      </c>
      <c r="F7052" s="15" t="s">
        <v>53</v>
      </c>
      <c r="G7052" s="15" t="s">
        <v>37</v>
      </c>
      <c r="H7052" s="5" t="s">
        <v>38167</v>
      </c>
      <c r="I7052" s="17" t="s">
        <v>38168</v>
      </c>
      <c r="J7052" s="5" t="n">
        <f aca="false">LEN(K7052)</f>
        <v>16</v>
      </c>
      <c r="K7052" s="19" t="s">
        <v>37590</v>
      </c>
      <c r="L7052" s="4" t="s">
        <v>31</v>
      </c>
      <c r="M7052" s="4" t="s">
        <v>38169</v>
      </c>
    </row>
    <row r="7053" customFormat="false" ht="15.75" hidden="false" customHeight="true" outlineLevel="0" collapsed="false">
      <c r="A7053" s="15" t="n">
        <v>1760</v>
      </c>
      <c r="B7053" s="15" t="s">
        <v>38170</v>
      </c>
      <c r="C7053" s="15"/>
      <c r="D7053" s="15" t="s">
        <v>38171</v>
      </c>
      <c r="E7053" s="16" t="s">
        <v>52</v>
      </c>
      <c r="F7053" s="15" t="s">
        <v>53</v>
      </c>
      <c r="G7053" s="15" t="s">
        <v>37</v>
      </c>
      <c r="H7053" s="5" t="s">
        <v>38172</v>
      </c>
      <c r="I7053" s="17" t="s">
        <v>38173</v>
      </c>
      <c r="J7053" s="5" t="n">
        <f aca="false">LEN(K7053)</f>
        <v>16</v>
      </c>
      <c r="K7053" s="19" t="s">
        <v>37590</v>
      </c>
      <c r="L7053" s="4" t="s">
        <v>31</v>
      </c>
      <c r="M7053" s="4" t="s">
        <v>21519</v>
      </c>
    </row>
    <row r="7054" customFormat="false" ht="15.75" hidden="false" customHeight="true" outlineLevel="0" collapsed="false">
      <c r="A7054" s="4" t="n">
        <v>1761</v>
      </c>
      <c r="B7054" s="4" t="s">
        <v>38174</v>
      </c>
      <c r="C7054" s="4"/>
      <c r="D7054" s="4" t="s">
        <v>38175</v>
      </c>
      <c r="E7054" s="5" t="s">
        <v>52</v>
      </c>
      <c r="F7054" s="4" t="s">
        <v>53</v>
      </c>
      <c r="G7054" s="4" t="s">
        <v>37</v>
      </c>
      <c r="H7054" s="5" t="s">
        <v>38176</v>
      </c>
      <c r="I7054" s="4" t="s">
        <v>38177</v>
      </c>
      <c r="J7054" s="5" t="n">
        <f aca="false">LEN(K7054)</f>
        <v>16</v>
      </c>
      <c r="K7054" s="6" t="s">
        <v>37590</v>
      </c>
      <c r="L7054" s="4" t="s">
        <v>57</v>
      </c>
      <c r="M7054" s="4" t="s">
        <v>21519</v>
      </c>
    </row>
    <row r="7055" customFormat="false" ht="15.75" hidden="false" customHeight="true" outlineLevel="0" collapsed="false">
      <c r="A7055" s="4" t="n">
        <v>1794</v>
      </c>
      <c r="B7055" s="4" t="s">
        <v>38178</v>
      </c>
      <c r="C7055" s="4"/>
      <c r="D7055" s="4" t="s">
        <v>38179</v>
      </c>
      <c r="E7055" s="5" t="s">
        <v>2700</v>
      </c>
      <c r="F7055" s="4" t="s">
        <v>2701</v>
      </c>
      <c r="G7055" s="4" t="s">
        <v>37</v>
      </c>
      <c r="H7055" s="5" t="s">
        <v>38180</v>
      </c>
      <c r="I7055" s="4" t="s">
        <v>38181</v>
      </c>
      <c r="J7055" s="5" t="n">
        <f aca="false">LEN(K7055)</f>
        <v>16</v>
      </c>
      <c r="K7055" s="6" t="str">
        <f aca="false">LOWER(SUBSTITUTE(SUBSTITUTE(SUBSTITUTE(SUBSTITUTE(SUBSTITUTE(SUBSTITUTE(SUBSTITUTE(B7055,"S.L.",""),"SL",""),"S.A.",""),"SA","")," ",""),".",""),",",""))&amp;".com"</f>
        <v>caletadorada.com</v>
      </c>
      <c r="L7055" s="4" t="s">
        <v>31</v>
      </c>
      <c r="M7055" s="4" t="s">
        <v>2843</v>
      </c>
    </row>
    <row r="7056" customFormat="false" ht="15.75" hidden="false" customHeight="true" outlineLevel="0" collapsed="false">
      <c r="A7056" s="4" t="n">
        <v>1801</v>
      </c>
      <c r="B7056" s="4" t="s">
        <v>38182</v>
      </c>
      <c r="C7056" s="4"/>
      <c r="D7056" s="4" t="s">
        <v>38183</v>
      </c>
      <c r="E7056" s="5" t="s">
        <v>539</v>
      </c>
      <c r="F7056" s="4" t="s">
        <v>169</v>
      </c>
      <c r="G7056" s="4" t="s">
        <v>37</v>
      </c>
      <c r="H7056" s="5" t="s">
        <v>38184</v>
      </c>
      <c r="I7056" s="4" t="s">
        <v>38185</v>
      </c>
      <c r="J7056" s="5" t="n">
        <f aca="false">LEN(K7056)</f>
        <v>16</v>
      </c>
      <c r="K7056" s="6" t="s">
        <v>38186</v>
      </c>
      <c r="L7056" s="4" t="s">
        <v>66</v>
      </c>
      <c r="M7056" s="4" t="s">
        <v>819</v>
      </c>
    </row>
    <row r="7057" customFormat="false" ht="15.75" hidden="false" customHeight="true" outlineLevel="0" collapsed="false">
      <c r="A7057" s="4" t="n">
        <v>1825</v>
      </c>
      <c r="B7057" s="4" t="s">
        <v>38187</v>
      </c>
      <c r="C7057" s="4"/>
      <c r="D7057" s="4" t="s">
        <v>38188</v>
      </c>
      <c r="E7057" s="5" t="s">
        <v>2105</v>
      </c>
      <c r="F7057" s="4" t="s">
        <v>478</v>
      </c>
      <c r="G7057" s="4" t="s">
        <v>37</v>
      </c>
      <c r="H7057" s="5" t="s">
        <v>38189</v>
      </c>
      <c r="I7057" s="4" t="s">
        <v>38190</v>
      </c>
      <c r="J7057" s="5" t="n">
        <f aca="false">LEN(K7057)</f>
        <v>16</v>
      </c>
      <c r="K7057" s="6" t="s">
        <v>38191</v>
      </c>
      <c r="L7057" s="4" t="s">
        <v>78</v>
      </c>
      <c r="M7057" s="4" t="s">
        <v>779</v>
      </c>
    </row>
    <row r="7058" customFormat="false" ht="15.75" hidden="false" customHeight="true" outlineLevel="0" collapsed="false">
      <c r="A7058" s="4" t="n">
        <v>1846</v>
      </c>
      <c r="B7058" s="4" t="s">
        <v>38192</v>
      </c>
      <c r="C7058" s="4"/>
      <c r="D7058" s="4" t="s">
        <v>38193</v>
      </c>
      <c r="E7058" s="5" t="s">
        <v>52</v>
      </c>
      <c r="F7058" s="4" t="s">
        <v>53</v>
      </c>
      <c r="G7058" s="4" t="s">
        <v>37</v>
      </c>
      <c r="H7058" s="5" t="s">
        <v>38194</v>
      </c>
      <c r="I7058" s="4" t="s">
        <v>38195</v>
      </c>
      <c r="J7058" s="5" t="n">
        <f aca="false">LEN(K7058)</f>
        <v>16</v>
      </c>
      <c r="K7058" s="6" t="s">
        <v>37590</v>
      </c>
      <c r="L7058" s="4" t="s">
        <v>31</v>
      </c>
      <c r="M7058" s="4" t="s">
        <v>32869</v>
      </c>
    </row>
    <row r="7059" customFormat="false" ht="15.75" hidden="false" customHeight="true" outlineLevel="0" collapsed="false">
      <c r="A7059" s="4" t="n">
        <v>1860</v>
      </c>
      <c r="B7059" s="4" t="s">
        <v>38196</v>
      </c>
      <c r="C7059" s="4"/>
      <c r="D7059" s="4" t="s">
        <v>38197</v>
      </c>
      <c r="E7059" s="5" t="s">
        <v>281</v>
      </c>
      <c r="F7059" s="4" t="s">
        <v>282</v>
      </c>
      <c r="G7059" s="4" t="s">
        <v>37</v>
      </c>
      <c r="H7059" s="5" t="s">
        <v>38198</v>
      </c>
      <c r="I7059" s="4" t="s">
        <v>38199</v>
      </c>
      <c r="J7059" s="5" t="n">
        <f aca="false">LEN(K7059)</f>
        <v>16</v>
      </c>
      <c r="K7059" s="6" t="str">
        <f aca="false">LOWER(SUBSTITUTE(SUBSTITUTE(SUBSTITUTE(SUBSTITUTE(SUBSTITUTE(SUBSTITUTE(SUBSTITUTE(B7059,"S.L.",""),"SL",""),"S.A.",""),"SA","")," ",""),".",""),",",""))&amp;".com"</f>
        <v>caletadelmar.com</v>
      </c>
      <c r="L7059" s="4" t="s">
        <v>57</v>
      </c>
      <c r="M7059" s="4" t="s">
        <v>1043</v>
      </c>
    </row>
    <row r="7060" customFormat="false" ht="15.75" hidden="false" customHeight="true" outlineLevel="0" collapsed="false">
      <c r="A7060" s="4" t="n">
        <v>1925</v>
      </c>
      <c r="B7060" s="4" t="s">
        <v>38200</v>
      </c>
      <c r="C7060" s="4"/>
      <c r="D7060" s="4" t="s">
        <v>38201</v>
      </c>
      <c r="E7060" s="5" t="s">
        <v>266</v>
      </c>
      <c r="F7060" s="4" t="s">
        <v>267</v>
      </c>
      <c r="G7060" s="4" t="s">
        <v>37</v>
      </c>
      <c r="H7060" s="5" t="s">
        <v>38202</v>
      </c>
      <c r="I7060" s="4" t="s">
        <v>38203</v>
      </c>
      <c r="J7060" s="5" t="n">
        <f aca="false">LEN(K7060)</f>
        <v>16</v>
      </c>
      <c r="K7060" s="10" t="s">
        <v>38204</v>
      </c>
      <c r="L7060" s="4" t="s">
        <v>21</v>
      </c>
      <c r="M7060" s="4" t="s">
        <v>1085</v>
      </c>
    </row>
    <row r="7061" customFormat="false" ht="15.75" hidden="false" customHeight="true" outlineLevel="0" collapsed="false">
      <c r="A7061" s="4" t="n">
        <v>1960</v>
      </c>
      <c r="B7061" s="4" t="s">
        <v>38205</v>
      </c>
      <c r="C7061" s="4"/>
      <c r="D7061" s="4" t="s">
        <v>38206</v>
      </c>
      <c r="E7061" s="5" t="s">
        <v>168</v>
      </c>
      <c r="F7061" s="4" t="s">
        <v>169</v>
      </c>
      <c r="G7061" s="4" t="s">
        <v>37</v>
      </c>
      <c r="H7061" s="5" t="s">
        <v>38207</v>
      </c>
      <c r="I7061" s="4" t="s">
        <v>38208</v>
      </c>
      <c r="J7061" s="5" t="n">
        <f aca="false">LEN(K7061)</f>
        <v>16</v>
      </c>
      <c r="K7061" s="6" t="s">
        <v>38209</v>
      </c>
      <c r="L7061" s="4" t="s">
        <v>66</v>
      </c>
      <c r="M7061" s="4" t="s">
        <v>749</v>
      </c>
    </row>
    <row r="7062" customFormat="false" ht="15.75" hidden="false" customHeight="true" outlineLevel="0" collapsed="false">
      <c r="A7062" s="4" t="n">
        <v>2038</v>
      </c>
      <c r="B7062" s="4" t="s">
        <v>38210</v>
      </c>
      <c r="C7062" s="4"/>
      <c r="D7062" s="4" t="s">
        <v>38211</v>
      </c>
      <c r="E7062" s="5" t="s">
        <v>13546</v>
      </c>
      <c r="F7062" s="4" t="s">
        <v>13547</v>
      </c>
      <c r="G7062" s="4" t="s">
        <v>37</v>
      </c>
      <c r="H7062" s="5" t="s">
        <v>38212</v>
      </c>
      <c r="I7062" s="4" t="s">
        <v>38213</v>
      </c>
      <c r="J7062" s="5" t="n">
        <f aca="false">LEN(K7062)</f>
        <v>16</v>
      </c>
      <c r="K7062" s="6" t="s">
        <v>38214</v>
      </c>
      <c r="L7062" s="4" t="s">
        <v>31</v>
      </c>
      <c r="M7062" s="4" t="s">
        <v>317</v>
      </c>
    </row>
    <row r="7063" customFormat="false" ht="15.75" hidden="false" customHeight="true" outlineLevel="0" collapsed="false">
      <c r="A7063" s="4" t="n">
        <v>2068</v>
      </c>
      <c r="B7063" s="4" t="s">
        <v>38215</v>
      </c>
      <c r="C7063" s="4"/>
      <c r="D7063" s="4" t="s">
        <v>38216</v>
      </c>
      <c r="E7063" s="5" t="s">
        <v>52</v>
      </c>
      <c r="F7063" s="4" t="s">
        <v>53</v>
      </c>
      <c r="G7063" s="4" t="s">
        <v>37</v>
      </c>
      <c r="H7063" s="5" t="s">
        <v>38217</v>
      </c>
      <c r="I7063" s="4" t="s">
        <v>28125</v>
      </c>
      <c r="J7063" s="5" t="n">
        <f aca="false">LEN(K7063)</f>
        <v>16</v>
      </c>
      <c r="K7063" s="6" t="s">
        <v>38218</v>
      </c>
      <c r="L7063" s="4" t="s">
        <v>57</v>
      </c>
      <c r="M7063" s="4" t="s">
        <v>32589</v>
      </c>
    </row>
    <row r="7064" customFormat="false" ht="15.75" hidden="false" customHeight="true" outlineLevel="0" collapsed="false">
      <c r="A7064" s="4" t="n">
        <v>2069</v>
      </c>
      <c r="B7064" s="4" t="s">
        <v>38219</v>
      </c>
      <c r="C7064" s="4"/>
      <c r="D7064" s="4" t="s">
        <v>38220</v>
      </c>
      <c r="E7064" s="5" t="s">
        <v>52</v>
      </c>
      <c r="F7064" s="4" t="s">
        <v>53</v>
      </c>
      <c r="G7064" s="4" t="s">
        <v>37</v>
      </c>
      <c r="H7064" s="5" t="s">
        <v>38221</v>
      </c>
      <c r="I7064" s="4" t="s">
        <v>28125</v>
      </c>
      <c r="J7064" s="5" t="n">
        <f aca="false">LEN(K7064)</f>
        <v>16</v>
      </c>
      <c r="K7064" s="6" t="s">
        <v>38218</v>
      </c>
      <c r="L7064" s="4" t="s">
        <v>57</v>
      </c>
      <c r="M7064" s="4" t="s">
        <v>17178</v>
      </c>
    </row>
    <row r="7065" customFormat="false" ht="15.75" hidden="false" customHeight="true" outlineLevel="0" collapsed="false">
      <c r="A7065" s="4" t="n">
        <v>2078</v>
      </c>
      <c r="B7065" s="4" t="s">
        <v>38222</v>
      </c>
      <c r="C7065" s="4"/>
      <c r="D7065" s="4" t="s">
        <v>38223</v>
      </c>
      <c r="E7065" s="5" t="s">
        <v>52</v>
      </c>
      <c r="F7065" s="4" t="s">
        <v>53</v>
      </c>
      <c r="G7065" s="4" t="s">
        <v>37</v>
      </c>
      <c r="H7065" s="5" t="s">
        <v>38224</v>
      </c>
      <c r="I7065" s="4" t="s">
        <v>38225</v>
      </c>
      <c r="J7065" s="5" t="n">
        <f aca="false">LEN(K7065)</f>
        <v>16</v>
      </c>
      <c r="K7065" s="10" t="s">
        <v>38226</v>
      </c>
      <c r="L7065" s="4" t="s">
        <v>31</v>
      </c>
      <c r="M7065" s="4" t="s">
        <v>4027</v>
      </c>
    </row>
    <row r="7066" customFormat="false" ht="15.75" hidden="false" customHeight="true" outlineLevel="0" collapsed="false">
      <c r="A7066" s="4" t="n">
        <v>2081</v>
      </c>
      <c r="B7066" s="4" t="s">
        <v>38227</v>
      </c>
      <c r="C7066" s="4"/>
      <c r="D7066" s="4" t="s">
        <v>38228</v>
      </c>
      <c r="E7066" s="5" t="s">
        <v>52</v>
      </c>
      <c r="F7066" s="4" t="s">
        <v>53</v>
      </c>
      <c r="G7066" s="4" t="s">
        <v>37</v>
      </c>
      <c r="H7066" s="5" t="s">
        <v>38229</v>
      </c>
      <c r="I7066" s="4" t="s">
        <v>38230</v>
      </c>
      <c r="J7066" s="5" t="n">
        <f aca="false">LEN(K7066)</f>
        <v>16</v>
      </c>
      <c r="K7066" s="6" t="s">
        <v>38218</v>
      </c>
      <c r="L7066" s="4" t="s">
        <v>57</v>
      </c>
      <c r="M7066" s="4" t="s">
        <v>502</v>
      </c>
    </row>
    <row r="7067" customFormat="false" ht="15.75" hidden="false" customHeight="true" outlineLevel="0" collapsed="false">
      <c r="A7067" s="4" t="n">
        <v>2093</v>
      </c>
      <c r="B7067" s="4" t="s">
        <v>38231</v>
      </c>
      <c r="C7067" s="4"/>
      <c r="D7067" s="4" t="s">
        <v>38232</v>
      </c>
      <c r="E7067" s="5" t="s">
        <v>52</v>
      </c>
      <c r="F7067" s="4" t="s">
        <v>53</v>
      </c>
      <c r="G7067" s="4" t="s">
        <v>37</v>
      </c>
      <c r="H7067" s="5" t="s">
        <v>38233</v>
      </c>
      <c r="I7067" s="4" t="s">
        <v>13537</v>
      </c>
      <c r="J7067" s="5" t="n">
        <f aca="false">LEN(K7067)</f>
        <v>16</v>
      </c>
      <c r="K7067" s="6" t="s">
        <v>38234</v>
      </c>
      <c r="L7067" s="4" t="s">
        <v>66</v>
      </c>
      <c r="M7067" s="4" t="s">
        <v>5909</v>
      </c>
    </row>
    <row r="7068" customFormat="false" ht="15.75" hidden="false" customHeight="true" outlineLevel="0" collapsed="false">
      <c r="A7068" s="4" t="n">
        <v>2104</v>
      </c>
      <c r="B7068" s="4" t="s">
        <v>38235</v>
      </c>
      <c r="C7068" s="4"/>
      <c r="D7068" s="4" t="s">
        <v>38236</v>
      </c>
      <c r="E7068" s="5" t="s">
        <v>52</v>
      </c>
      <c r="F7068" s="4" t="s">
        <v>53</v>
      </c>
      <c r="G7068" s="4" t="s">
        <v>37</v>
      </c>
      <c r="H7068" s="5" t="s">
        <v>38237</v>
      </c>
      <c r="I7068" s="4" t="s">
        <v>38238</v>
      </c>
      <c r="J7068" s="5" t="n">
        <f aca="false">LEN(K7068)</f>
        <v>16</v>
      </c>
      <c r="K7068" s="6" t="s">
        <v>37590</v>
      </c>
      <c r="L7068" s="4" t="s">
        <v>78</v>
      </c>
      <c r="M7068" s="4" t="s">
        <v>8907</v>
      </c>
    </row>
    <row r="7069" customFormat="false" ht="15.75" hidden="false" customHeight="true" outlineLevel="0" collapsed="false">
      <c r="A7069" s="4" t="n">
        <v>2110</v>
      </c>
      <c r="B7069" s="4" t="s">
        <v>38239</v>
      </c>
      <c r="C7069" s="4"/>
      <c r="D7069" s="4" t="s">
        <v>38240</v>
      </c>
      <c r="E7069" s="5" t="s">
        <v>52</v>
      </c>
      <c r="F7069" s="4" t="s">
        <v>53</v>
      </c>
      <c r="G7069" s="4" t="s">
        <v>37</v>
      </c>
      <c r="H7069" s="5" t="s">
        <v>38241</v>
      </c>
      <c r="I7069" s="7" t="s">
        <v>38242</v>
      </c>
      <c r="J7069" s="5" t="n">
        <f aca="false">LEN(K7069)</f>
        <v>16</v>
      </c>
      <c r="K7069" s="6" t="s">
        <v>38243</v>
      </c>
      <c r="L7069" s="4" t="s">
        <v>57</v>
      </c>
      <c r="M7069" s="4" t="s">
        <v>7936</v>
      </c>
    </row>
    <row r="7070" customFormat="false" ht="15.75" hidden="false" customHeight="true" outlineLevel="0" collapsed="false">
      <c r="A7070" s="4" t="n">
        <v>2124</v>
      </c>
      <c r="B7070" s="4" t="s">
        <v>38244</v>
      </c>
      <c r="C7070" s="4"/>
      <c r="D7070" s="4" t="s">
        <v>38245</v>
      </c>
      <c r="E7070" s="5" t="s">
        <v>35</v>
      </c>
      <c r="F7070" s="4" t="s">
        <v>36</v>
      </c>
      <c r="G7070" s="4" t="s">
        <v>37</v>
      </c>
      <c r="H7070" s="5" t="s">
        <v>38246</v>
      </c>
      <c r="I7070" s="7" t="s">
        <v>38247</v>
      </c>
      <c r="J7070" s="5" t="n">
        <f aca="false">LEN(K7070)</f>
        <v>16</v>
      </c>
      <c r="K7070" s="6" t="s">
        <v>38248</v>
      </c>
      <c r="L7070" s="4" t="s">
        <v>66</v>
      </c>
      <c r="M7070" s="4" t="s">
        <v>24611</v>
      </c>
    </row>
    <row r="7071" customFormat="false" ht="15.75" hidden="false" customHeight="true" outlineLevel="0" collapsed="false">
      <c r="A7071" s="4" t="n">
        <v>2165</v>
      </c>
      <c r="B7071" s="4" t="s">
        <v>7065</v>
      </c>
      <c r="C7071" s="4"/>
      <c r="D7071" s="4" t="s">
        <v>38249</v>
      </c>
      <c r="E7071" s="5" t="s">
        <v>3956</v>
      </c>
      <c r="F7071" s="4" t="s">
        <v>169</v>
      </c>
      <c r="G7071" s="4" t="s">
        <v>37</v>
      </c>
      <c r="H7071" s="5" t="s">
        <v>38250</v>
      </c>
      <c r="I7071" s="7" t="s">
        <v>38251</v>
      </c>
      <c r="J7071" s="5" t="n">
        <f aca="false">LEN(K7071)</f>
        <v>16</v>
      </c>
      <c r="K7071" s="6" t="s">
        <v>38209</v>
      </c>
      <c r="L7071" s="4" t="s">
        <v>31</v>
      </c>
      <c r="M7071" s="4" t="s">
        <v>35156</v>
      </c>
    </row>
    <row r="7072" customFormat="false" ht="15.75" hidden="false" customHeight="true" outlineLevel="0" collapsed="false">
      <c r="A7072" s="4" t="n">
        <v>2171</v>
      </c>
      <c r="B7072" s="4" t="s">
        <v>38252</v>
      </c>
      <c r="C7072" s="4"/>
      <c r="D7072" s="4" t="s">
        <v>38253</v>
      </c>
      <c r="E7072" s="5" t="s">
        <v>13519</v>
      </c>
      <c r="F7072" s="4" t="s">
        <v>13520</v>
      </c>
      <c r="G7072" s="4" t="s">
        <v>37</v>
      </c>
      <c r="H7072" s="5" t="s">
        <v>38254</v>
      </c>
      <c r="I7072" s="4" t="s">
        <v>38255</v>
      </c>
      <c r="J7072" s="5" t="n">
        <f aca="false">LEN(K7072)</f>
        <v>16</v>
      </c>
      <c r="K7072" s="6" t="s">
        <v>38256</v>
      </c>
      <c r="L7072" s="4" t="s">
        <v>31</v>
      </c>
      <c r="M7072" s="4" t="s">
        <v>31</v>
      </c>
    </row>
    <row r="7073" customFormat="false" ht="15.75" hidden="false" customHeight="true" outlineLevel="0" collapsed="false">
      <c r="A7073" s="4" t="n">
        <v>2172</v>
      </c>
      <c r="B7073" s="4" t="s">
        <v>38257</v>
      </c>
      <c r="C7073" s="4"/>
      <c r="D7073" s="4" t="s">
        <v>38258</v>
      </c>
      <c r="E7073" s="5" t="s">
        <v>1109</v>
      </c>
      <c r="F7073" s="4" t="s">
        <v>1110</v>
      </c>
      <c r="G7073" s="4" t="s">
        <v>37</v>
      </c>
      <c r="H7073" s="5" t="s">
        <v>38259</v>
      </c>
      <c r="I7073" s="4" t="s">
        <v>38260</v>
      </c>
      <c r="J7073" s="5" t="n">
        <f aca="false">LEN(K7073)</f>
        <v>16</v>
      </c>
      <c r="K7073" s="6" t="s">
        <v>38261</v>
      </c>
      <c r="L7073" s="4" t="s">
        <v>637</v>
      </c>
      <c r="M7073" s="4" t="s">
        <v>381</v>
      </c>
    </row>
    <row r="7074" customFormat="false" ht="15.75" hidden="false" customHeight="true" outlineLevel="0" collapsed="false">
      <c r="A7074" s="4" t="n">
        <v>2177</v>
      </c>
      <c r="B7074" s="4" t="s">
        <v>38262</v>
      </c>
      <c r="C7074" s="4"/>
      <c r="D7074" s="4" t="s">
        <v>38263</v>
      </c>
      <c r="E7074" s="5" t="s">
        <v>52</v>
      </c>
      <c r="F7074" s="4" t="s">
        <v>53</v>
      </c>
      <c r="G7074" s="4" t="s">
        <v>37</v>
      </c>
      <c r="H7074" s="5" t="s">
        <v>38264</v>
      </c>
      <c r="I7074" s="7" t="s">
        <v>38265</v>
      </c>
      <c r="J7074" s="5" t="n">
        <f aca="false">LEN(K7074)</f>
        <v>16</v>
      </c>
      <c r="K7074" s="6" t="s">
        <v>38266</v>
      </c>
      <c r="L7074" s="4" t="s">
        <v>31</v>
      </c>
      <c r="M7074" s="4" t="s">
        <v>27724</v>
      </c>
    </row>
    <row r="7075" customFormat="false" ht="15.75" hidden="false" customHeight="true" outlineLevel="0" collapsed="false">
      <c r="A7075" s="4" t="n">
        <v>2186</v>
      </c>
      <c r="B7075" s="4" t="s">
        <v>38267</v>
      </c>
      <c r="C7075" s="4" t="s">
        <v>38268</v>
      </c>
      <c r="D7075" s="4" t="s">
        <v>38269</v>
      </c>
      <c r="E7075" s="5" t="s">
        <v>8951</v>
      </c>
      <c r="F7075" s="4" t="s">
        <v>138</v>
      </c>
      <c r="G7075" s="4" t="s">
        <v>138</v>
      </c>
      <c r="H7075" s="5" t="s">
        <v>38270</v>
      </c>
      <c r="I7075" s="9" t="s">
        <v>38271</v>
      </c>
      <c r="J7075" s="5" t="n">
        <f aca="false">LEN(K7075)</f>
        <v>16</v>
      </c>
      <c r="K7075" s="6" t="s">
        <v>38272</v>
      </c>
      <c r="L7075" s="4" t="s">
        <v>78</v>
      </c>
      <c r="M7075" s="4" t="s">
        <v>31</v>
      </c>
    </row>
    <row r="7076" customFormat="false" ht="15.75" hidden="false" customHeight="true" outlineLevel="0" collapsed="false">
      <c r="A7076" s="4" t="n">
        <v>2190</v>
      </c>
      <c r="B7076" s="4" t="s">
        <v>38273</v>
      </c>
      <c r="C7076" s="4" t="s">
        <v>38274</v>
      </c>
      <c r="D7076" s="4" t="s">
        <v>38275</v>
      </c>
      <c r="E7076" s="5" t="s">
        <v>38276</v>
      </c>
      <c r="F7076" s="4" t="s">
        <v>38277</v>
      </c>
      <c r="G7076" s="4" t="s">
        <v>138</v>
      </c>
      <c r="H7076" s="5" t="s">
        <v>38278</v>
      </c>
      <c r="I7076" s="4" t="s">
        <v>38279</v>
      </c>
      <c r="J7076" s="5" t="n">
        <f aca="false">LEN(K7076)</f>
        <v>16</v>
      </c>
      <c r="K7076" s="6" t="s">
        <v>38280</v>
      </c>
      <c r="L7076" s="4" t="s">
        <v>57</v>
      </c>
      <c r="M7076" s="4" t="s">
        <v>1979</v>
      </c>
    </row>
    <row r="7077" customFormat="false" ht="15.75" hidden="false" customHeight="true" outlineLevel="0" collapsed="false">
      <c r="A7077" s="4" t="n">
        <v>2191</v>
      </c>
      <c r="B7077" s="4" t="s">
        <v>38281</v>
      </c>
      <c r="C7077" s="4" t="s">
        <v>38282</v>
      </c>
      <c r="D7077" s="4" t="s">
        <v>38283</v>
      </c>
      <c r="E7077" s="5" t="s">
        <v>11090</v>
      </c>
      <c r="F7077" s="4" t="s">
        <v>11091</v>
      </c>
      <c r="G7077" s="4" t="s">
        <v>138</v>
      </c>
      <c r="H7077" s="5" t="s">
        <v>38284</v>
      </c>
      <c r="I7077" s="4" t="s">
        <v>38285</v>
      </c>
      <c r="J7077" s="5" t="n">
        <f aca="false">LEN(K7077)</f>
        <v>16</v>
      </c>
      <c r="K7077" s="6" t="s">
        <v>38286</v>
      </c>
      <c r="L7077" s="4" t="s">
        <v>637</v>
      </c>
      <c r="M7077" s="4" t="s">
        <v>22</v>
      </c>
    </row>
    <row r="7078" customFormat="false" ht="15.75" hidden="false" customHeight="true" outlineLevel="0" collapsed="false">
      <c r="A7078" s="4" t="n">
        <v>2213</v>
      </c>
      <c r="B7078" s="4" t="s">
        <v>38287</v>
      </c>
      <c r="C7078" s="4" t="s">
        <v>38288</v>
      </c>
      <c r="D7078" s="4" t="s">
        <v>38289</v>
      </c>
      <c r="E7078" s="5" t="s">
        <v>6920</v>
      </c>
      <c r="F7078" s="4" t="s">
        <v>138</v>
      </c>
      <c r="G7078" s="4" t="s">
        <v>138</v>
      </c>
      <c r="H7078" s="5" t="s">
        <v>38290</v>
      </c>
      <c r="I7078" s="7" t="s">
        <v>38291</v>
      </c>
      <c r="J7078" s="5" t="n">
        <f aca="false">LEN(K7078)</f>
        <v>16</v>
      </c>
      <c r="K7078" s="5" t="s">
        <v>38292</v>
      </c>
      <c r="L7078" s="4" t="s">
        <v>57</v>
      </c>
      <c r="M7078" s="4" t="s">
        <v>2896</v>
      </c>
    </row>
    <row r="7079" customFormat="false" ht="15.75" hidden="false" customHeight="true" outlineLevel="0" collapsed="false">
      <c r="A7079" s="4" t="n">
        <v>2225</v>
      </c>
      <c r="B7079" s="4" t="s">
        <v>38293</v>
      </c>
      <c r="C7079" s="4" t="s">
        <v>38294</v>
      </c>
      <c r="D7079" s="4" t="s">
        <v>38295</v>
      </c>
      <c r="E7079" s="5" t="s">
        <v>1059</v>
      </c>
      <c r="F7079" s="4" t="s">
        <v>138</v>
      </c>
      <c r="G7079" s="4" t="s">
        <v>138</v>
      </c>
      <c r="H7079" s="5" t="s">
        <v>38296</v>
      </c>
      <c r="I7079" s="4" t="s">
        <v>38297</v>
      </c>
      <c r="J7079" s="5" t="n">
        <f aca="false">LEN(K7079)</f>
        <v>16</v>
      </c>
      <c r="K7079" s="6" t="s">
        <v>38298</v>
      </c>
      <c r="L7079" s="4" t="s">
        <v>637</v>
      </c>
      <c r="M7079" s="4" t="s">
        <v>271</v>
      </c>
    </row>
    <row r="7080" customFormat="false" ht="15.75" hidden="false" customHeight="true" outlineLevel="0" collapsed="false">
      <c r="A7080" s="4" t="n">
        <v>2230</v>
      </c>
      <c r="B7080" s="4" t="s">
        <v>38299</v>
      </c>
      <c r="C7080" s="4"/>
      <c r="D7080" s="4" t="s">
        <v>38300</v>
      </c>
      <c r="E7080" s="5" t="s">
        <v>6920</v>
      </c>
      <c r="F7080" s="4" t="s">
        <v>138</v>
      </c>
      <c r="G7080" s="4" t="s">
        <v>138</v>
      </c>
      <c r="H7080" s="5" t="s">
        <v>38301</v>
      </c>
      <c r="I7080" s="17" t="s">
        <v>38302</v>
      </c>
      <c r="J7080" s="5" t="n">
        <f aca="false">LEN(K7080)</f>
        <v>16</v>
      </c>
      <c r="K7080" s="19" t="s">
        <v>38303</v>
      </c>
      <c r="L7080" s="4" t="s">
        <v>21</v>
      </c>
      <c r="M7080" s="4" t="s">
        <v>3294</v>
      </c>
    </row>
    <row r="7081" customFormat="false" ht="15.75" hidden="false" customHeight="true" outlineLevel="0" collapsed="false">
      <c r="A7081" s="4" t="n">
        <v>2235</v>
      </c>
      <c r="B7081" s="4" t="s">
        <v>38304</v>
      </c>
      <c r="C7081" s="4" t="s">
        <v>38305</v>
      </c>
      <c r="D7081" s="4" t="s">
        <v>38306</v>
      </c>
      <c r="E7081" s="5" t="s">
        <v>1690</v>
      </c>
      <c r="F7081" s="4" t="s">
        <v>138</v>
      </c>
      <c r="G7081" s="4" t="s">
        <v>138</v>
      </c>
      <c r="H7081" s="5" t="s">
        <v>38307</v>
      </c>
      <c r="I7081" s="4" t="s">
        <v>38308</v>
      </c>
      <c r="J7081" s="5" t="n">
        <f aca="false">LEN(K7081)</f>
        <v>16</v>
      </c>
      <c r="K7081" s="6" t="s">
        <v>38309</v>
      </c>
      <c r="L7081" s="4" t="s">
        <v>21</v>
      </c>
      <c r="M7081" s="4" t="s">
        <v>31</v>
      </c>
    </row>
    <row r="7082" customFormat="false" ht="15.75" hidden="false" customHeight="true" outlineLevel="0" collapsed="false">
      <c r="A7082" s="4" t="n">
        <v>2237</v>
      </c>
      <c r="B7082" s="4" t="s">
        <v>38310</v>
      </c>
      <c r="C7082" s="4"/>
      <c r="D7082" s="4" t="s">
        <v>38311</v>
      </c>
      <c r="E7082" s="5" t="s">
        <v>8985</v>
      </c>
      <c r="F7082" s="4" t="s">
        <v>138</v>
      </c>
      <c r="G7082" s="4" t="s">
        <v>138</v>
      </c>
      <c r="H7082" s="5" t="s">
        <v>38312</v>
      </c>
      <c r="I7082" s="4" t="s">
        <v>38313</v>
      </c>
      <c r="J7082" s="5" t="n">
        <f aca="false">LEN(K7082)</f>
        <v>16</v>
      </c>
      <c r="K7082" s="10" t="s">
        <v>38314</v>
      </c>
      <c r="L7082" s="4" t="s">
        <v>31</v>
      </c>
      <c r="M7082" s="4" t="s">
        <v>918</v>
      </c>
    </row>
    <row r="7083" customFormat="false" ht="15.75" hidden="false" customHeight="true" outlineLevel="0" collapsed="false">
      <c r="A7083" s="4" t="n">
        <v>2239</v>
      </c>
      <c r="B7083" s="4" t="s">
        <v>38315</v>
      </c>
      <c r="C7083" s="4" t="s">
        <v>38316</v>
      </c>
      <c r="D7083" s="4" t="s">
        <v>38317</v>
      </c>
      <c r="E7083" s="5" t="s">
        <v>1190</v>
      </c>
      <c r="F7083" s="4" t="s">
        <v>138</v>
      </c>
      <c r="G7083" s="4" t="s">
        <v>138</v>
      </c>
      <c r="H7083" s="5" t="s">
        <v>38318</v>
      </c>
      <c r="I7083" s="4" t="s">
        <v>38319</v>
      </c>
      <c r="J7083" s="5" t="n">
        <f aca="false">LEN(K7083)</f>
        <v>16</v>
      </c>
      <c r="K7083" s="6" t="s">
        <v>38320</v>
      </c>
      <c r="L7083" s="4" t="s">
        <v>66</v>
      </c>
      <c r="M7083" s="4" t="s">
        <v>10060</v>
      </c>
    </row>
    <row r="7084" customFormat="false" ht="15.75" hidden="false" customHeight="true" outlineLevel="0" collapsed="false">
      <c r="A7084" s="4" t="n">
        <v>2267</v>
      </c>
      <c r="B7084" s="4" t="s">
        <v>38321</v>
      </c>
      <c r="C7084" s="4" t="s">
        <v>38322</v>
      </c>
      <c r="D7084" s="4" t="s">
        <v>38323</v>
      </c>
      <c r="E7084" s="5" t="s">
        <v>7278</v>
      </c>
      <c r="F7084" s="4" t="s">
        <v>138</v>
      </c>
      <c r="G7084" s="4" t="s">
        <v>138</v>
      </c>
      <c r="H7084" s="5" t="s">
        <v>38324</v>
      </c>
      <c r="I7084" s="7" t="s">
        <v>38325</v>
      </c>
      <c r="J7084" s="5" t="n">
        <f aca="false">LEN(K7084)</f>
        <v>16</v>
      </c>
      <c r="K7084" s="6" t="s">
        <v>38326</v>
      </c>
      <c r="L7084" s="4" t="s">
        <v>57</v>
      </c>
      <c r="M7084" s="4" t="s">
        <v>1120</v>
      </c>
    </row>
    <row r="7085" customFormat="false" ht="15.75" hidden="false" customHeight="true" outlineLevel="0" collapsed="false">
      <c r="A7085" s="4" t="n">
        <v>2279</v>
      </c>
      <c r="B7085" s="4" t="s">
        <v>38327</v>
      </c>
      <c r="C7085" s="4" t="s">
        <v>38328</v>
      </c>
      <c r="D7085" s="4" t="s">
        <v>38329</v>
      </c>
      <c r="E7085" s="5" t="s">
        <v>38330</v>
      </c>
      <c r="F7085" s="4" t="s">
        <v>138</v>
      </c>
      <c r="G7085" s="4" t="s">
        <v>138</v>
      </c>
      <c r="H7085" s="5" t="s">
        <v>38331</v>
      </c>
      <c r="I7085" s="7" t="s">
        <v>38332</v>
      </c>
      <c r="J7085" s="5" t="n">
        <f aca="false">LEN(K7085)</f>
        <v>16</v>
      </c>
      <c r="K7085" s="19" t="s">
        <v>38333</v>
      </c>
      <c r="L7085" s="4" t="s">
        <v>57</v>
      </c>
      <c r="M7085" s="4" t="s">
        <v>467</v>
      </c>
    </row>
    <row r="7086" customFormat="false" ht="15.75" hidden="false" customHeight="true" outlineLevel="0" collapsed="false">
      <c r="A7086" s="4" t="n">
        <v>2297</v>
      </c>
      <c r="B7086" s="4" t="s">
        <v>38334</v>
      </c>
      <c r="C7086" s="4"/>
      <c r="D7086" s="4" t="s">
        <v>38335</v>
      </c>
      <c r="E7086" s="5" t="s">
        <v>1690</v>
      </c>
      <c r="F7086" s="4" t="s">
        <v>138</v>
      </c>
      <c r="G7086" s="4" t="s">
        <v>138</v>
      </c>
      <c r="H7086" s="5" t="s">
        <v>38336</v>
      </c>
      <c r="I7086" s="4" t="s">
        <v>38337</v>
      </c>
      <c r="J7086" s="5" t="n">
        <f aca="false">LEN(K7086)</f>
        <v>16</v>
      </c>
      <c r="K7086" s="10" t="s">
        <v>38338</v>
      </c>
      <c r="L7086" s="4" t="s">
        <v>57</v>
      </c>
      <c r="M7086" s="4" t="s">
        <v>3974</v>
      </c>
    </row>
    <row r="7087" customFormat="false" ht="15.75" hidden="false" customHeight="true" outlineLevel="0" collapsed="false">
      <c r="A7087" s="4" t="n">
        <v>2308</v>
      </c>
      <c r="B7087" s="4" t="s">
        <v>38339</v>
      </c>
      <c r="C7087" s="4"/>
      <c r="D7087" s="4" t="s">
        <v>38340</v>
      </c>
      <c r="E7087" s="5" t="s">
        <v>446</v>
      </c>
      <c r="F7087" s="4" t="s">
        <v>447</v>
      </c>
      <c r="G7087" s="4" t="s">
        <v>138</v>
      </c>
      <c r="H7087" s="5" t="s">
        <v>38341</v>
      </c>
      <c r="I7087" s="17" t="s">
        <v>38342</v>
      </c>
      <c r="J7087" s="5" t="n">
        <f aca="false">LEN(K7087)</f>
        <v>16</v>
      </c>
      <c r="K7087" s="19" t="s">
        <v>38343</v>
      </c>
      <c r="L7087" s="4" t="s">
        <v>31</v>
      </c>
      <c r="M7087" s="4" t="s">
        <v>31</v>
      </c>
    </row>
    <row r="7088" customFormat="false" ht="15.75" hidden="false" customHeight="true" outlineLevel="0" collapsed="false">
      <c r="A7088" s="4" t="n">
        <v>2323</v>
      </c>
      <c r="B7088" s="4" t="s">
        <v>38344</v>
      </c>
      <c r="C7088" s="4"/>
      <c r="D7088" s="4" t="s">
        <v>38345</v>
      </c>
      <c r="E7088" s="5" t="s">
        <v>7326</v>
      </c>
      <c r="F7088" s="4" t="s">
        <v>7327</v>
      </c>
      <c r="G7088" s="4" t="s">
        <v>138</v>
      </c>
      <c r="H7088" s="5" t="s">
        <v>38346</v>
      </c>
      <c r="I7088" s="4" t="s">
        <v>38347</v>
      </c>
      <c r="J7088" s="5" t="n">
        <f aca="false">LEN(K7088)</f>
        <v>16</v>
      </c>
      <c r="K7088" s="6" t="s">
        <v>38348</v>
      </c>
      <c r="L7088" s="4" t="s">
        <v>31</v>
      </c>
      <c r="M7088" s="4" t="s">
        <v>2429</v>
      </c>
    </row>
    <row r="7089" customFormat="false" ht="15.75" hidden="false" customHeight="true" outlineLevel="0" collapsed="false">
      <c r="A7089" s="4" t="n">
        <v>2344</v>
      </c>
      <c r="B7089" s="4" t="s">
        <v>38349</v>
      </c>
      <c r="C7089" s="4"/>
      <c r="D7089" s="4" t="s">
        <v>38350</v>
      </c>
      <c r="E7089" s="5" t="s">
        <v>3334</v>
      </c>
      <c r="F7089" s="4" t="s">
        <v>138</v>
      </c>
      <c r="G7089" s="4" t="s">
        <v>138</v>
      </c>
      <c r="H7089" s="5" t="s">
        <v>38351</v>
      </c>
      <c r="I7089" s="17" t="s">
        <v>403</v>
      </c>
      <c r="J7089" s="5" t="n">
        <f aca="false">LEN(K7089)</f>
        <v>16</v>
      </c>
      <c r="K7089" s="19" t="s">
        <v>38352</v>
      </c>
      <c r="L7089" s="4" t="s">
        <v>21</v>
      </c>
      <c r="M7089" s="4" t="s">
        <v>1085</v>
      </c>
    </row>
    <row r="7090" customFormat="false" ht="15.75" hidden="false" customHeight="true" outlineLevel="0" collapsed="false">
      <c r="A7090" s="4" t="n">
        <v>2350</v>
      </c>
      <c r="B7090" s="4" t="s">
        <v>38353</v>
      </c>
      <c r="C7090" s="4" t="s">
        <v>38354</v>
      </c>
      <c r="D7090" s="4" t="s">
        <v>38355</v>
      </c>
      <c r="E7090" s="5" t="s">
        <v>1703</v>
      </c>
      <c r="F7090" s="4" t="s">
        <v>138</v>
      </c>
      <c r="G7090" s="4" t="s">
        <v>138</v>
      </c>
      <c r="H7090" s="5" t="s">
        <v>38356</v>
      </c>
      <c r="I7090" s="4" t="s">
        <v>38357</v>
      </c>
      <c r="J7090" s="5" t="n">
        <f aca="false">LEN(K7090)</f>
        <v>16</v>
      </c>
      <c r="K7090" s="6" t="s">
        <v>38358</v>
      </c>
      <c r="L7090" s="4" t="s">
        <v>1679</v>
      </c>
      <c r="M7090" s="4" t="s">
        <v>924</v>
      </c>
    </row>
    <row r="7091" customFormat="false" ht="15.75" hidden="false" customHeight="true" outlineLevel="0" collapsed="false">
      <c r="A7091" s="4" t="n">
        <v>2362</v>
      </c>
      <c r="B7091" s="4" t="s">
        <v>38359</v>
      </c>
      <c r="C7091" s="4" t="s">
        <v>38360</v>
      </c>
      <c r="D7091" s="4" t="s">
        <v>38361</v>
      </c>
      <c r="E7091" s="5" t="s">
        <v>927</v>
      </c>
      <c r="F7091" s="4" t="s">
        <v>138</v>
      </c>
      <c r="G7091" s="4" t="s">
        <v>138</v>
      </c>
      <c r="H7091" s="5" t="s">
        <v>38362</v>
      </c>
      <c r="I7091" s="7" t="s">
        <v>38363</v>
      </c>
      <c r="J7091" s="5" t="n">
        <f aca="false">LEN(K7091)</f>
        <v>16</v>
      </c>
      <c r="K7091" s="6" t="s">
        <v>38364</v>
      </c>
      <c r="L7091" s="4" t="s">
        <v>57</v>
      </c>
      <c r="M7091" s="4" t="s">
        <v>31</v>
      </c>
    </row>
    <row r="7092" customFormat="false" ht="15.75" hidden="false" customHeight="true" outlineLevel="0" collapsed="false">
      <c r="A7092" s="4" t="n">
        <v>2377</v>
      </c>
      <c r="B7092" s="4" t="s">
        <v>38365</v>
      </c>
      <c r="C7092" s="4" t="s">
        <v>38366</v>
      </c>
      <c r="D7092" s="4" t="s">
        <v>38367</v>
      </c>
      <c r="E7092" s="5" t="s">
        <v>213</v>
      </c>
      <c r="F7092" s="4" t="s">
        <v>138</v>
      </c>
      <c r="G7092" s="4" t="s">
        <v>138</v>
      </c>
      <c r="H7092" s="5" t="s">
        <v>38368</v>
      </c>
      <c r="I7092" s="4" t="s">
        <v>13615</v>
      </c>
      <c r="J7092" s="5" t="n">
        <f aca="false">LEN(K7092)</f>
        <v>16</v>
      </c>
      <c r="K7092" s="6" t="s">
        <v>38369</v>
      </c>
      <c r="L7092" s="4" t="s">
        <v>21</v>
      </c>
      <c r="M7092" s="4" t="s">
        <v>3448</v>
      </c>
    </row>
    <row r="7093" customFormat="false" ht="15.75" hidden="false" customHeight="true" outlineLevel="0" collapsed="false">
      <c r="A7093" s="4" t="n">
        <v>2385</v>
      </c>
      <c r="B7093" s="4" t="s">
        <v>38370</v>
      </c>
      <c r="C7093" s="4" t="s">
        <v>38371</v>
      </c>
      <c r="D7093" s="4" t="s">
        <v>38372</v>
      </c>
      <c r="E7093" s="5" t="s">
        <v>5944</v>
      </c>
      <c r="F7093" s="4" t="s">
        <v>138</v>
      </c>
      <c r="G7093" s="4" t="s">
        <v>138</v>
      </c>
      <c r="H7093" s="5" t="s">
        <v>38373</v>
      </c>
      <c r="I7093" s="4" t="s">
        <v>38374</v>
      </c>
      <c r="J7093" s="5" t="n">
        <f aca="false">LEN(K7093)</f>
        <v>16</v>
      </c>
      <c r="K7093" s="6" t="str">
        <f aca="false">LOWER(SUBSTITUTE(SUBSTITUTE(SUBSTITUTE(SUBSTITUTE(SUBSTITUTE(SUBSTITUTE(SUBSTITUTE(B7093,"S.L.",""),"SL",""),"S.A.",""),"SA","")," ",""),".",""),",",""))&amp;".com"</f>
        <v>nsidiputacio.com</v>
      </c>
      <c r="L7093" s="4" t="s">
        <v>21</v>
      </c>
      <c r="M7093" s="4" t="s">
        <v>1043</v>
      </c>
    </row>
    <row r="7094" customFormat="false" ht="15.75" hidden="false" customHeight="true" outlineLevel="0" collapsed="false">
      <c r="A7094" s="4" t="n">
        <v>2394</v>
      </c>
      <c r="B7094" s="4" t="s">
        <v>38375</v>
      </c>
      <c r="C7094" s="4"/>
      <c r="D7094" s="4" t="s">
        <v>38376</v>
      </c>
      <c r="E7094" s="5" t="s">
        <v>213</v>
      </c>
      <c r="F7094" s="4" t="s">
        <v>138</v>
      </c>
      <c r="G7094" s="4" t="s">
        <v>138</v>
      </c>
      <c r="H7094" s="5" t="s">
        <v>38377</v>
      </c>
      <c r="I7094" s="17" t="s">
        <v>38378</v>
      </c>
      <c r="J7094" s="5" t="n">
        <f aca="false">LEN(K7094)</f>
        <v>16</v>
      </c>
      <c r="K7094" s="19" t="str">
        <f aca="false">LOWER(SUBSTITUTE(SUBSTITUTE(SUBSTITUTE(SUBSTITUTE(SUBSTITUTE(SUBSTITUTE(SUBSTITUTE(B7094,"S.L.",""),"SL",""),"S.A.",""),"SA","")," ",""),".",""),",",""))&amp;".com"</f>
        <v>reydonjaimei.com</v>
      </c>
      <c r="L7094" s="4" t="s">
        <v>31</v>
      </c>
      <c r="M7094" s="4" t="s">
        <v>1063</v>
      </c>
    </row>
    <row r="7095" customFormat="false" ht="15.75" hidden="false" customHeight="true" outlineLevel="0" collapsed="false">
      <c r="A7095" s="4" t="n">
        <v>2404</v>
      </c>
      <c r="B7095" s="4" t="s">
        <v>38379</v>
      </c>
      <c r="C7095" s="4"/>
      <c r="D7095" s="4" t="s">
        <v>38380</v>
      </c>
      <c r="E7095" s="5" t="s">
        <v>7278</v>
      </c>
      <c r="F7095" s="4" t="s">
        <v>138</v>
      </c>
      <c r="G7095" s="4" t="s">
        <v>138</v>
      </c>
      <c r="H7095" s="5" t="s">
        <v>38381</v>
      </c>
      <c r="I7095" s="4" t="s">
        <v>38382</v>
      </c>
      <c r="J7095" s="5" t="n">
        <f aca="false">LEN(K7095)</f>
        <v>16</v>
      </c>
      <c r="K7095" s="6" t="str">
        <f aca="false">LOWER(SUBSTITUTE(SUBSTITUTE(SUBSTITUTE(SUBSTITUTE(SUBSTITUTE(SUBSTITUTE(SUBSTITUTE(B7095,"S.L.",""),"SL",""),"S.A.",""),"SA","")," ",""),".",""),",",""))&amp;".com"</f>
        <v>dissethostel.com</v>
      </c>
      <c r="L7095" s="4" t="s">
        <v>31</v>
      </c>
      <c r="M7095" s="4" t="s">
        <v>31</v>
      </c>
    </row>
    <row r="7096" customFormat="false" ht="15.75" hidden="false" customHeight="true" outlineLevel="0" collapsed="false">
      <c r="A7096" s="4" t="n">
        <v>2425</v>
      </c>
      <c r="B7096" s="4" t="s">
        <v>38383</v>
      </c>
      <c r="C7096" s="4" t="s">
        <v>38384</v>
      </c>
      <c r="D7096" s="4" t="s">
        <v>38385</v>
      </c>
      <c r="E7096" s="5" t="s">
        <v>213</v>
      </c>
      <c r="F7096" s="4" t="s">
        <v>138</v>
      </c>
      <c r="G7096" s="4" t="s">
        <v>138</v>
      </c>
      <c r="H7096" s="5" t="s">
        <v>38386</v>
      </c>
      <c r="I7096" s="4" t="s">
        <v>12223</v>
      </c>
      <c r="J7096" s="5" t="n">
        <f aca="false">LEN(K7096)</f>
        <v>16</v>
      </c>
      <c r="K7096" s="6" t="s">
        <v>38387</v>
      </c>
      <c r="L7096" s="4" t="s">
        <v>78</v>
      </c>
      <c r="M7096" s="4" t="s">
        <v>13512</v>
      </c>
    </row>
    <row r="7097" customFormat="false" ht="15.75" hidden="false" customHeight="true" outlineLevel="0" collapsed="false">
      <c r="A7097" s="4" t="n">
        <v>2498</v>
      </c>
      <c r="B7097" s="4" t="s">
        <v>38388</v>
      </c>
      <c r="C7097" s="4" t="s">
        <v>38389</v>
      </c>
      <c r="D7097" s="4" t="s">
        <v>38390</v>
      </c>
      <c r="E7097" s="5" t="s">
        <v>4828</v>
      </c>
      <c r="F7097" s="4" t="s">
        <v>138</v>
      </c>
      <c r="G7097" s="4" t="s">
        <v>138</v>
      </c>
      <c r="H7097" s="5" t="s">
        <v>38391</v>
      </c>
      <c r="I7097" s="4" t="s">
        <v>38392</v>
      </c>
      <c r="J7097" s="5" t="n">
        <f aca="false">LEN(K7097)</f>
        <v>16</v>
      </c>
      <c r="K7097" s="6" t="s">
        <v>38393</v>
      </c>
      <c r="L7097" s="4" t="s">
        <v>57</v>
      </c>
      <c r="M7097" s="4" t="s">
        <v>3974</v>
      </c>
    </row>
    <row r="7098" customFormat="false" ht="15.75" hidden="false" customHeight="true" outlineLevel="0" collapsed="false">
      <c r="A7098" s="4" t="n">
        <v>2510</v>
      </c>
      <c r="B7098" s="4" t="s">
        <v>38394</v>
      </c>
      <c r="C7098" s="4" t="s">
        <v>38395</v>
      </c>
      <c r="D7098" s="4" t="s">
        <v>38396</v>
      </c>
      <c r="E7098" s="5" t="s">
        <v>19348</v>
      </c>
      <c r="F7098" s="4" t="s">
        <v>19349</v>
      </c>
      <c r="G7098" s="4" t="s">
        <v>138</v>
      </c>
      <c r="H7098" s="5" t="s">
        <v>38397</v>
      </c>
      <c r="I7098" s="7" t="s">
        <v>38398</v>
      </c>
      <c r="J7098" s="5" t="n">
        <f aca="false">LEN(K7098)</f>
        <v>16</v>
      </c>
      <c r="K7098" s="6" t="s">
        <v>38399</v>
      </c>
      <c r="L7098" s="4" t="s">
        <v>21</v>
      </c>
      <c r="M7098" s="4" t="s">
        <v>3203</v>
      </c>
    </row>
    <row r="7099" customFormat="false" ht="15.75" hidden="false" customHeight="true" outlineLevel="0" collapsed="false">
      <c r="A7099" s="4" t="n">
        <v>2526</v>
      </c>
      <c r="B7099" s="4" t="s">
        <v>38400</v>
      </c>
      <c r="C7099" s="4"/>
      <c r="D7099" s="4" t="s">
        <v>38401</v>
      </c>
      <c r="E7099" s="5" t="s">
        <v>2709</v>
      </c>
      <c r="F7099" s="4" t="s">
        <v>138</v>
      </c>
      <c r="G7099" s="4" t="s">
        <v>138</v>
      </c>
      <c r="H7099" s="5" t="s">
        <v>38402</v>
      </c>
      <c r="I7099" s="4" t="s">
        <v>38403</v>
      </c>
      <c r="J7099" s="5" t="n">
        <f aca="false">LEN(K7099)</f>
        <v>16</v>
      </c>
      <c r="K7099" s="6" t="s">
        <v>38404</v>
      </c>
      <c r="L7099" s="4" t="s">
        <v>21</v>
      </c>
      <c r="M7099" s="4" t="s">
        <v>225</v>
      </c>
    </row>
    <row r="7100" customFormat="false" ht="15.75" hidden="false" customHeight="true" outlineLevel="0" collapsed="false">
      <c r="A7100" s="4" t="n">
        <v>2537</v>
      </c>
      <c r="B7100" s="4" t="s">
        <v>38405</v>
      </c>
      <c r="C7100" s="4" t="s">
        <v>8971</v>
      </c>
      <c r="D7100" s="4" t="s">
        <v>38406</v>
      </c>
      <c r="E7100" s="5" t="s">
        <v>8951</v>
      </c>
      <c r="F7100" s="4" t="s">
        <v>138</v>
      </c>
      <c r="G7100" s="4" t="s">
        <v>138</v>
      </c>
      <c r="H7100" s="5" t="s">
        <v>38407</v>
      </c>
      <c r="I7100" s="17" t="s">
        <v>38408</v>
      </c>
      <c r="J7100" s="5" t="n">
        <f aca="false">LEN(K7100)</f>
        <v>16</v>
      </c>
      <c r="K7100" s="19" t="s">
        <v>38409</v>
      </c>
      <c r="L7100" s="4" t="s">
        <v>78</v>
      </c>
      <c r="M7100" s="4" t="s">
        <v>2082</v>
      </c>
    </row>
    <row r="7101" customFormat="false" ht="15.75" hidden="false" customHeight="true" outlineLevel="0" collapsed="false">
      <c r="A7101" s="4" t="n">
        <v>2541</v>
      </c>
      <c r="B7101" s="4" t="s">
        <v>38410</v>
      </c>
      <c r="C7101" s="4" t="s">
        <v>38411</v>
      </c>
      <c r="D7101" s="4" t="s">
        <v>38412</v>
      </c>
      <c r="E7101" s="5" t="s">
        <v>8992</v>
      </c>
      <c r="F7101" s="4" t="s">
        <v>138</v>
      </c>
      <c r="G7101" s="4" t="s">
        <v>138</v>
      </c>
      <c r="H7101" s="5" t="s">
        <v>38413</v>
      </c>
      <c r="I7101" s="4" t="s">
        <v>38414</v>
      </c>
      <c r="J7101" s="5" t="n">
        <f aca="false">LEN(K7101)</f>
        <v>16</v>
      </c>
      <c r="K7101" s="6" t="s">
        <v>38415</v>
      </c>
      <c r="L7101" s="4" t="s">
        <v>21</v>
      </c>
      <c r="M7101" s="4" t="s">
        <v>2097</v>
      </c>
    </row>
    <row r="7102" customFormat="false" ht="15.75" hidden="false" customHeight="true" outlineLevel="0" collapsed="false">
      <c r="A7102" s="4" t="n">
        <v>2542</v>
      </c>
      <c r="B7102" s="4" t="s">
        <v>38416</v>
      </c>
      <c r="C7102" s="4" t="s">
        <v>38417</v>
      </c>
      <c r="D7102" s="4" t="s">
        <v>38418</v>
      </c>
      <c r="E7102" s="5" t="s">
        <v>28206</v>
      </c>
      <c r="F7102" s="4" t="s">
        <v>138</v>
      </c>
      <c r="G7102" s="4" t="s">
        <v>138</v>
      </c>
      <c r="H7102" s="5" t="s">
        <v>38419</v>
      </c>
      <c r="I7102" s="4" t="s">
        <v>38420</v>
      </c>
      <c r="J7102" s="5" t="n">
        <f aca="false">LEN(K7102)</f>
        <v>16</v>
      </c>
      <c r="K7102" s="6" t="s">
        <v>38421</v>
      </c>
      <c r="L7102" s="4" t="s">
        <v>78</v>
      </c>
      <c r="M7102" s="4" t="s">
        <v>7964</v>
      </c>
    </row>
    <row r="7103" customFormat="false" ht="15.75" hidden="false" customHeight="true" outlineLevel="0" collapsed="false">
      <c r="A7103" s="4" t="n">
        <v>2544</v>
      </c>
      <c r="B7103" s="4" t="s">
        <v>38422</v>
      </c>
      <c r="C7103" s="4" t="s">
        <v>38423</v>
      </c>
      <c r="D7103" s="4" t="s">
        <v>38424</v>
      </c>
      <c r="E7103" s="5" t="s">
        <v>8992</v>
      </c>
      <c r="F7103" s="4" t="s">
        <v>138</v>
      </c>
      <c r="G7103" s="4" t="s">
        <v>138</v>
      </c>
      <c r="H7103" s="5" t="s">
        <v>38425</v>
      </c>
      <c r="I7103" s="4" t="s">
        <v>38426</v>
      </c>
      <c r="J7103" s="5" t="n">
        <f aca="false">LEN(K7103)</f>
        <v>16</v>
      </c>
      <c r="K7103" s="6" t="s">
        <v>38427</v>
      </c>
      <c r="L7103" s="4" t="s">
        <v>66</v>
      </c>
      <c r="M7103" s="4" t="s">
        <v>232</v>
      </c>
    </row>
    <row r="7104" customFormat="false" ht="15.75" hidden="false" customHeight="true" outlineLevel="0" collapsed="false">
      <c r="A7104" s="4" t="n">
        <v>2546</v>
      </c>
      <c r="B7104" s="4" t="s">
        <v>38428</v>
      </c>
      <c r="C7104" s="4" t="s">
        <v>38429</v>
      </c>
      <c r="D7104" s="4" t="s">
        <v>38430</v>
      </c>
      <c r="E7104" s="5" t="s">
        <v>3313</v>
      </c>
      <c r="F7104" s="4" t="s">
        <v>138</v>
      </c>
      <c r="G7104" s="4" t="s">
        <v>138</v>
      </c>
      <c r="H7104" s="5" t="s">
        <v>38431</v>
      </c>
      <c r="I7104" s="17" t="s">
        <v>38432</v>
      </c>
      <c r="J7104" s="5" t="n">
        <f aca="false">LEN(K7104)</f>
        <v>16</v>
      </c>
      <c r="K7104" s="19" t="s">
        <v>38433</v>
      </c>
      <c r="L7104" s="4" t="s">
        <v>21</v>
      </c>
      <c r="M7104" s="4" t="s">
        <v>5744</v>
      </c>
    </row>
    <row r="7105" customFormat="false" ht="15.75" hidden="false" customHeight="true" outlineLevel="0" collapsed="false">
      <c r="A7105" s="4" t="n">
        <v>2551</v>
      </c>
      <c r="B7105" s="4" t="s">
        <v>38434</v>
      </c>
      <c r="C7105" s="4" t="s">
        <v>38435</v>
      </c>
      <c r="D7105" s="4" t="s">
        <v>38436</v>
      </c>
      <c r="E7105" s="5" t="s">
        <v>5958</v>
      </c>
      <c r="F7105" s="4" t="s">
        <v>138</v>
      </c>
      <c r="G7105" s="4" t="s">
        <v>138</v>
      </c>
      <c r="H7105" s="5" t="s">
        <v>38437</v>
      </c>
      <c r="I7105" s="7" t="s">
        <v>38438</v>
      </c>
      <c r="J7105" s="5" t="n">
        <f aca="false">LEN(K7105)</f>
        <v>16</v>
      </c>
      <c r="K7105" s="6" t="s">
        <v>38439</v>
      </c>
      <c r="L7105" s="4" t="s">
        <v>57</v>
      </c>
      <c r="M7105" s="4" t="s">
        <v>996</v>
      </c>
    </row>
    <row r="7106" customFormat="false" ht="15.75" hidden="false" customHeight="true" outlineLevel="0" collapsed="false">
      <c r="A7106" s="4" t="n">
        <v>2566</v>
      </c>
      <c r="B7106" s="4" t="s">
        <v>38440</v>
      </c>
      <c r="C7106" s="4" t="s">
        <v>38441</v>
      </c>
      <c r="D7106" s="4" t="s">
        <v>38442</v>
      </c>
      <c r="E7106" s="5" t="s">
        <v>38443</v>
      </c>
      <c r="F7106" s="4" t="s">
        <v>447</v>
      </c>
      <c r="G7106" s="4" t="s">
        <v>138</v>
      </c>
      <c r="H7106" s="5" t="s">
        <v>38444</v>
      </c>
      <c r="I7106" s="4" t="s">
        <v>38445</v>
      </c>
      <c r="J7106" s="5" t="n">
        <f aca="false">LEN(K7106)</f>
        <v>16</v>
      </c>
      <c r="K7106" s="6" t="s">
        <v>38446</v>
      </c>
      <c r="L7106" s="4" t="s">
        <v>57</v>
      </c>
      <c r="M7106" s="4" t="s">
        <v>1793</v>
      </c>
    </row>
    <row r="7107" customFormat="false" ht="15.75" hidden="false" customHeight="true" outlineLevel="0" collapsed="false">
      <c r="A7107" s="4" t="n">
        <v>2567</v>
      </c>
      <c r="B7107" s="4" t="s">
        <v>38447</v>
      </c>
      <c r="C7107" s="4"/>
      <c r="D7107" s="4" t="s">
        <v>38448</v>
      </c>
      <c r="E7107" s="5" t="s">
        <v>38443</v>
      </c>
      <c r="F7107" s="4" t="s">
        <v>447</v>
      </c>
      <c r="G7107" s="4" t="s">
        <v>138</v>
      </c>
      <c r="H7107" s="5" t="s">
        <v>38444</v>
      </c>
      <c r="I7107" s="4" t="s">
        <v>38445</v>
      </c>
      <c r="J7107" s="5" t="n">
        <f aca="false">LEN(K7107)</f>
        <v>16</v>
      </c>
      <c r="K7107" s="6" t="s">
        <v>38446</v>
      </c>
      <c r="L7107" s="4" t="s">
        <v>57</v>
      </c>
      <c r="M7107" s="4" t="s">
        <v>1063</v>
      </c>
    </row>
    <row r="7108" customFormat="false" ht="15.75" hidden="false" customHeight="true" outlineLevel="0" collapsed="false">
      <c r="A7108" s="4" t="n">
        <v>2614</v>
      </c>
      <c r="B7108" s="4" t="s">
        <v>38449</v>
      </c>
      <c r="C7108" s="4" t="s">
        <v>38450</v>
      </c>
      <c r="D7108" s="4" t="s">
        <v>38451</v>
      </c>
      <c r="E7108" s="5" t="s">
        <v>213</v>
      </c>
      <c r="F7108" s="4" t="s">
        <v>138</v>
      </c>
      <c r="G7108" s="4" t="s">
        <v>138</v>
      </c>
      <c r="H7108" s="5" t="s">
        <v>38452</v>
      </c>
      <c r="I7108" s="4" t="s">
        <v>38453</v>
      </c>
      <c r="J7108" s="5" t="n">
        <f aca="false">LEN(K7108)</f>
        <v>16</v>
      </c>
      <c r="K7108" s="6" t="str">
        <f aca="false">LOWER(SUBSTITUTE(SUBSTITUTE(SUBSTITUTE(SUBSTITUTE(SUBSTITUTE(SUBSTITUTE(SUBSTITUTE(B7108,"S.L.",""),"SL",""),"S.A.",""),"SA","")," ",""),".",""),",",""))&amp;".com"</f>
        <v>doplaçareial.com</v>
      </c>
      <c r="L7108" s="4" t="s">
        <v>57</v>
      </c>
      <c r="M7108" s="4" t="s">
        <v>929</v>
      </c>
    </row>
    <row r="7109" customFormat="false" ht="15.75" hidden="false" customHeight="true" outlineLevel="0" collapsed="false">
      <c r="A7109" s="4" t="n">
        <v>2617</v>
      </c>
      <c r="B7109" s="4" t="s">
        <v>38454</v>
      </c>
      <c r="C7109" s="4" t="s">
        <v>38455</v>
      </c>
      <c r="D7109" s="4" t="s">
        <v>38456</v>
      </c>
      <c r="E7109" s="5" t="s">
        <v>213</v>
      </c>
      <c r="F7109" s="4" t="s">
        <v>138</v>
      </c>
      <c r="G7109" s="4" t="s">
        <v>138</v>
      </c>
      <c r="H7109" s="5" t="s">
        <v>38457</v>
      </c>
      <c r="I7109" s="4" t="s">
        <v>38458</v>
      </c>
      <c r="J7109" s="5" t="n">
        <f aca="false">LEN(K7109)</f>
        <v>16</v>
      </c>
      <c r="K7109" s="10" t="s">
        <v>38459</v>
      </c>
      <c r="L7109" s="4" t="s">
        <v>21</v>
      </c>
      <c r="M7109" s="4" t="s">
        <v>4894</v>
      </c>
    </row>
    <row r="7110" customFormat="false" ht="15.75" hidden="false" customHeight="true" outlineLevel="0" collapsed="false">
      <c r="A7110" s="4" t="n">
        <v>2634</v>
      </c>
      <c r="B7110" s="4" t="s">
        <v>38460</v>
      </c>
      <c r="C7110" s="4" t="s">
        <v>38461</v>
      </c>
      <c r="D7110" s="4" t="s">
        <v>38462</v>
      </c>
      <c r="E7110" s="5" t="s">
        <v>5944</v>
      </c>
      <c r="F7110" s="4" t="s">
        <v>138</v>
      </c>
      <c r="G7110" s="4" t="s">
        <v>138</v>
      </c>
      <c r="H7110" s="5" t="s">
        <v>38463</v>
      </c>
      <c r="I7110" s="4" t="s">
        <v>38464</v>
      </c>
      <c r="J7110" s="5" t="n">
        <f aca="false">LEN(K7110)</f>
        <v>16</v>
      </c>
      <c r="K7110" s="6" t="s">
        <v>38465</v>
      </c>
      <c r="L7110" s="4" t="s">
        <v>21</v>
      </c>
      <c r="M7110" s="4" t="s">
        <v>5882</v>
      </c>
    </row>
    <row r="7111" customFormat="false" ht="15.75" hidden="false" customHeight="true" outlineLevel="0" collapsed="false">
      <c r="A7111" s="4" t="n">
        <v>2656</v>
      </c>
      <c r="B7111" s="4" t="s">
        <v>38466</v>
      </c>
      <c r="C7111" s="4" t="s">
        <v>38467</v>
      </c>
      <c r="D7111" s="4" t="s">
        <v>38468</v>
      </c>
      <c r="E7111" s="5" t="s">
        <v>802</v>
      </c>
      <c r="F7111" s="4" t="s">
        <v>138</v>
      </c>
      <c r="G7111" s="4" t="s">
        <v>138</v>
      </c>
      <c r="H7111" s="5" t="s">
        <v>38469</v>
      </c>
      <c r="I7111" s="4" t="s">
        <v>38470</v>
      </c>
      <c r="J7111" s="5" t="n">
        <f aca="false">LEN(K7111)</f>
        <v>16</v>
      </c>
      <c r="K7111" s="6" t="s">
        <v>38471</v>
      </c>
      <c r="L7111" s="4" t="s">
        <v>21</v>
      </c>
      <c r="M7111" s="4" t="s">
        <v>28293</v>
      </c>
    </row>
    <row r="7112" customFormat="false" ht="15.75" hidden="false" customHeight="true" outlineLevel="0" collapsed="false">
      <c r="A7112" s="4" t="n">
        <v>2674</v>
      </c>
      <c r="B7112" s="4" t="s">
        <v>38472</v>
      </c>
      <c r="C7112" s="4" t="s">
        <v>38473</v>
      </c>
      <c r="D7112" s="4" t="s">
        <v>38474</v>
      </c>
      <c r="E7112" s="5" t="s">
        <v>927</v>
      </c>
      <c r="F7112" s="4" t="s">
        <v>138</v>
      </c>
      <c r="G7112" s="4" t="s">
        <v>138</v>
      </c>
      <c r="H7112" s="5" t="s">
        <v>38475</v>
      </c>
      <c r="I7112" s="4" t="s">
        <v>38476</v>
      </c>
      <c r="J7112" s="5" t="n">
        <f aca="false">LEN(K7112)</f>
        <v>16</v>
      </c>
      <c r="K7112" s="6" t="s">
        <v>38477</v>
      </c>
      <c r="L7112" s="4" t="s">
        <v>57</v>
      </c>
      <c r="M7112" s="4" t="s">
        <v>31</v>
      </c>
    </row>
    <row r="7113" customFormat="false" ht="15.75" hidden="false" customHeight="true" outlineLevel="0" collapsed="false">
      <c r="A7113" s="4" t="n">
        <v>2677</v>
      </c>
      <c r="B7113" s="4" t="s">
        <v>38478</v>
      </c>
      <c r="C7113" s="4" t="s">
        <v>38479</v>
      </c>
      <c r="D7113" s="4" t="s">
        <v>38480</v>
      </c>
      <c r="E7113" s="5" t="s">
        <v>7278</v>
      </c>
      <c r="F7113" s="4" t="s">
        <v>138</v>
      </c>
      <c r="G7113" s="4" t="s">
        <v>138</v>
      </c>
      <c r="H7113" s="5" t="s">
        <v>38481</v>
      </c>
      <c r="I7113" s="7" t="s">
        <v>38482</v>
      </c>
      <c r="J7113" s="5" t="n">
        <f aca="false">LEN(K7113)</f>
        <v>16</v>
      </c>
      <c r="K7113" s="6" t="s">
        <v>38483</v>
      </c>
      <c r="L7113" s="4" t="s">
        <v>21</v>
      </c>
      <c r="M7113" s="4" t="s">
        <v>9493</v>
      </c>
    </row>
    <row r="7114" customFormat="false" ht="15.75" hidden="false" customHeight="true" outlineLevel="0" collapsed="false">
      <c r="A7114" s="4" t="n">
        <v>2695</v>
      </c>
      <c r="B7114" s="4" t="s">
        <v>38484</v>
      </c>
      <c r="C7114" s="4" t="s">
        <v>38485</v>
      </c>
      <c r="D7114" s="4" t="s">
        <v>38486</v>
      </c>
      <c r="E7114" s="5" t="s">
        <v>11052</v>
      </c>
      <c r="F7114" s="4" t="s">
        <v>11053</v>
      </c>
      <c r="G7114" s="4" t="s">
        <v>138</v>
      </c>
      <c r="H7114" s="5" t="s">
        <v>38487</v>
      </c>
      <c r="I7114" s="7" t="s">
        <v>38488</v>
      </c>
      <c r="J7114" s="5" t="n">
        <f aca="false">LEN(K7114)</f>
        <v>16</v>
      </c>
      <c r="K7114" s="6" t="s">
        <v>38489</v>
      </c>
      <c r="L7114" s="4" t="s">
        <v>21</v>
      </c>
      <c r="M7114" s="4" t="s">
        <v>271</v>
      </c>
    </row>
    <row r="7115" customFormat="false" ht="15.75" hidden="false" customHeight="true" outlineLevel="0" collapsed="false">
      <c r="A7115" s="4" t="n">
        <v>2703</v>
      </c>
      <c r="B7115" s="4" t="s">
        <v>38490</v>
      </c>
      <c r="C7115" s="4" t="s">
        <v>38491</v>
      </c>
      <c r="D7115" s="4" t="s">
        <v>38492</v>
      </c>
      <c r="E7115" s="5" t="s">
        <v>20266</v>
      </c>
      <c r="F7115" s="4" t="s">
        <v>20267</v>
      </c>
      <c r="G7115" s="4" t="s">
        <v>138</v>
      </c>
      <c r="H7115" s="5" t="s">
        <v>38493</v>
      </c>
      <c r="I7115" s="7" t="s">
        <v>38494</v>
      </c>
      <c r="J7115" s="5" t="n">
        <f aca="false">LEN(K7115)</f>
        <v>16</v>
      </c>
      <c r="K7115" s="6" t="s">
        <v>38495</v>
      </c>
      <c r="L7115" s="4" t="s">
        <v>78</v>
      </c>
      <c r="M7115" s="4" t="s">
        <v>819</v>
      </c>
    </row>
    <row r="7116" customFormat="false" ht="15.75" hidden="false" customHeight="true" outlineLevel="0" collapsed="false">
      <c r="A7116" s="4" t="n">
        <v>2718</v>
      </c>
      <c r="B7116" s="4" t="s">
        <v>38496</v>
      </c>
      <c r="C7116" s="4" t="s">
        <v>38497</v>
      </c>
      <c r="D7116" s="4" t="s">
        <v>38498</v>
      </c>
      <c r="E7116" s="5" t="s">
        <v>7326</v>
      </c>
      <c r="F7116" s="4" t="s">
        <v>7327</v>
      </c>
      <c r="G7116" s="4" t="s">
        <v>138</v>
      </c>
      <c r="H7116" s="5" t="s">
        <v>38499</v>
      </c>
      <c r="I7116" s="7" t="s">
        <v>38500</v>
      </c>
      <c r="J7116" s="5" t="n">
        <f aca="false">LEN(K7116)</f>
        <v>16</v>
      </c>
      <c r="K7116" s="6" t="s">
        <v>38348</v>
      </c>
      <c r="L7116" s="4" t="s">
        <v>31</v>
      </c>
      <c r="M7116" s="4" t="s">
        <v>3294</v>
      </c>
    </row>
    <row r="7117" customFormat="false" ht="15.75" hidden="false" customHeight="true" outlineLevel="0" collapsed="false">
      <c r="A7117" s="4" t="n">
        <v>2734</v>
      </c>
      <c r="B7117" s="4" t="s">
        <v>38501</v>
      </c>
      <c r="C7117" s="4"/>
      <c r="D7117" s="4" t="s">
        <v>38502</v>
      </c>
      <c r="E7117" s="5" t="s">
        <v>7326</v>
      </c>
      <c r="F7117" s="4" t="s">
        <v>7327</v>
      </c>
      <c r="G7117" s="4" t="s">
        <v>138</v>
      </c>
      <c r="H7117" s="5" t="s">
        <v>38503</v>
      </c>
      <c r="I7117" s="4" t="s">
        <v>38504</v>
      </c>
      <c r="J7117" s="5" t="n">
        <f aca="false">LEN(K7117)</f>
        <v>16</v>
      </c>
      <c r="K7117" s="6" t="str">
        <f aca="false">LOWER(SUBSTITUTE(SUBSTITUTE(SUBSTITUTE(SUBSTITUTE(SUBSTITUTE(SUBSTITUTE(SUBSTITUTE(B7117,"S.L.",""),"SL",""),"S.A.",""),"SA","")," ",""),".",""),",",""))&amp;".com"</f>
        <v>ratogaplatja.com</v>
      </c>
      <c r="L7117" s="4" t="s">
        <v>57</v>
      </c>
      <c r="M7117" s="4" t="s">
        <v>1216</v>
      </c>
    </row>
    <row r="7118" customFormat="false" ht="15.75" hidden="false" customHeight="true" outlineLevel="0" collapsed="false">
      <c r="A7118" s="4" t="n">
        <v>2741</v>
      </c>
      <c r="B7118" s="4" t="s">
        <v>38505</v>
      </c>
      <c r="C7118" s="4" t="s">
        <v>38506</v>
      </c>
      <c r="D7118" s="4" t="s">
        <v>38507</v>
      </c>
      <c r="E7118" s="5" t="s">
        <v>38508</v>
      </c>
      <c r="F7118" s="4" t="s">
        <v>38509</v>
      </c>
      <c r="G7118" s="4" t="s">
        <v>138</v>
      </c>
      <c r="H7118" s="5" t="s">
        <v>38510</v>
      </c>
      <c r="I7118" s="4" t="s">
        <v>38511</v>
      </c>
      <c r="J7118" s="5" t="n">
        <f aca="false">LEN(K7118)</f>
        <v>16</v>
      </c>
      <c r="K7118" s="10" t="s">
        <v>38512</v>
      </c>
      <c r="L7118" s="4" t="s">
        <v>78</v>
      </c>
      <c r="M7118" s="4" t="s">
        <v>1063</v>
      </c>
    </row>
    <row r="7119" customFormat="false" ht="15.75" hidden="false" customHeight="true" outlineLevel="0" collapsed="false">
      <c r="A7119" s="4" t="n">
        <v>2745</v>
      </c>
      <c r="B7119" s="4" t="s">
        <v>38513</v>
      </c>
      <c r="C7119" s="4"/>
      <c r="D7119" s="4" t="s">
        <v>38514</v>
      </c>
      <c r="E7119" s="5" t="s">
        <v>38515</v>
      </c>
      <c r="F7119" s="4" t="s">
        <v>38516</v>
      </c>
      <c r="G7119" s="4" t="s">
        <v>138</v>
      </c>
      <c r="H7119" s="5" t="s">
        <v>38517</v>
      </c>
      <c r="I7119" s="4" t="s">
        <v>38518</v>
      </c>
      <c r="J7119" s="5" t="n">
        <f aca="false">LEN(K7119)</f>
        <v>16</v>
      </c>
      <c r="K7119" s="6" t="s">
        <v>38519</v>
      </c>
      <c r="L7119" s="4" t="s">
        <v>31</v>
      </c>
      <c r="M7119" s="4" t="s">
        <v>31</v>
      </c>
    </row>
    <row r="7120" customFormat="false" ht="15.75" hidden="false" customHeight="true" outlineLevel="0" collapsed="false">
      <c r="A7120" s="4" t="n">
        <v>2749</v>
      </c>
      <c r="B7120" s="4" t="s">
        <v>38520</v>
      </c>
      <c r="C7120" s="4" t="s">
        <v>38521</v>
      </c>
      <c r="D7120" s="4" t="s">
        <v>38522</v>
      </c>
      <c r="E7120" s="5" t="s">
        <v>7326</v>
      </c>
      <c r="F7120" s="4" t="s">
        <v>7327</v>
      </c>
      <c r="G7120" s="4" t="s">
        <v>138</v>
      </c>
      <c r="H7120" s="5" t="s">
        <v>38523</v>
      </c>
      <c r="I7120" s="4" t="s">
        <v>38524</v>
      </c>
      <c r="J7120" s="5" t="n">
        <f aca="false">LEN(K7120)</f>
        <v>16</v>
      </c>
      <c r="K7120" s="6" t="s">
        <v>38348</v>
      </c>
      <c r="L7120" s="4" t="s">
        <v>21</v>
      </c>
      <c r="M7120" s="4" t="s">
        <v>555</v>
      </c>
    </row>
    <row r="7121" customFormat="false" ht="15.75" hidden="false" customHeight="true" outlineLevel="0" collapsed="false">
      <c r="A7121" s="4" t="n">
        <v>2751</v>
      </c>
      <c r="B7121" s="4" t="s">
        <v>38525</v>
      </c>
      <c r="C7121" s="4" t="s">
        <v>38526</v>
      </c>
      <c r="D7121" s="4" t="s">
        <v>38527</v>
      </c>
      <c r="E7121" s="5" t="s">
        <v>7326</v>
      </c>
      <c r="F7121" s="4" t="s">
        <v>7327</v>
      </c>
      <c r="G7121" s="4" t="s">
        <v>138</v>
      </c>
      <c r="H7121" s="5" t="s">
        <v>38528</v>
      </c>
      <c r="I7121" s="9" t="s">
        <v>38524</v>
      </c>
      <c r="J7121" s="5" t="n">
        <f aca="false">LEN(K7121)</f>
        <v>16</v>
      </c>
      <c r="K7121" s="6" t="s">
        <v>38348</v>
      </c>
      <c r="L7121" s="4" t="s">
        <v>78</v>
      </c>
      <c r="M7121" s="4" t="s">
        <v>2124</v>
      </c>
    </row>
    <row r="7122" customFormat="false" ht="15.75" hidden="false" customHeight="true" outlineLevel="0" collapsed="false">
      <c r="A7122" s="4" t="n">
        <v>2759</v>
      </c>
      <c r="B7122" s="4" t="s">
        <v>38529</v>
      </c>
      <c r="C7122" s="4"/>
      <c r="D7122" s="4" t="s">
        <v>38530</v>
      </c>
      <c r="E7122" s="5" t="s">
        <v>38531</v>
      </c>
      <c r="F7122" s="4" t="s">
        <v>9014</v>
      </c>
      <c r="G7122" s="4" t="s">
        <v>138</v>
      </c>
      <c r="H7122" s="5" t="s">
        <v>38532</v>
      </c>
      <c r="I7122" s="4" t="s">
        <v>38533</v>
      </c>
      <c r="J7122" s="5" t="n">
        <f aca="false">LEN(K7122)</f>
        <v>16</v>
      </c>
      <c r="K7122" s="10" t="s">
        <v>38534</v>
      </c>
      <c r="L7122" s="4" t="s">
        <v>31</v>
      </c>
      <c r="M7122" s="4" t="s">
        <v>31</v>
      </c>
    </row>
    <row r="7123" customFormat="false" ht="15.75" hidden="false" customHeight="true" outlineLevel="0" collapsed="false">
      <c r="A7123" s="4" t="n">
        <v>2760</v>
      </c>
      <c r="B7123" s="4" t="s">
        <v>38535</v>
      </c>
      <c r="C7123" s="4" t="s">
        <v>38536</v>
      </c>
      <c r="D7123" s="4" t="s">
        <v>38537</v>
      </c>
      <c r="E7123" s="5" t="s">
        <v>6920</v>
      </c>
      <c r="F7123" s="4" t="s">
        <v>138</v>
      </c>
      <c r="G7123" s="4" t="s">
        <v>138</v>
      </c>
      <c r="H7123" s="5" t="s">
        <v>38538</v>
      </c>
      <c r="I7123" s="4" t="s">
        <v>38539</v>
      </c>
      <c r="J7123" s="5" t="n">
        <f aca="false">LEN(K7123)</f>
        <v>16</v>
      </c>
      <c r="K7123" s="6" t="s">
        <v>37646</v>
      </c>
      <c r="L7123" s="4" t="s">
        <v>31</v>
      </c>
      <c r="M7123" s="4" t="s">
        <v>1120</v>
      </c>
    </row>
    <row r="7124" customFormat="false" ht="15.75" hidden="false" customHeight="true" outlineLevel="0" collapsed="false">
      <c r="A7124" s="4" t="n">
        <v>12309</v>
      </c>
      <c r="B7124" s="4" t="s">
        <v>38540</v>
      </c>
      <c r="C7124" s="4" t="s">
        <v>38541</v>
      </c>
      <c r="D7124" s="4" t="s">
        <v>38542</v>
      </c>
      <c r="E7124" s="5" t="s">
        <v>3614</v>
      </c>
      <c r="F7124" s="4" t="s">
        <v>3615</v>
      </c>
      <c r="G7124" s="4" t="s">
        <v>259</v>
      </c>
      <c r="H7124" s="5" t="s">
        <v>38543</v>
      </c>
      <c r="I7124" s="4" t="s">
        <v>38544</v>
      </c>
      <c r="J7124" s="5" t="n">
        <f aca="false">LEN(K7124)</f>
        <v>16</v>
      </c>
      <c r="K7124" s="6" t="s">
        <v>38545</v>
      </c>
      <c r="L7124" s="4" t="s">
        <v>21</v>
      </c>
      <c r="M7124" s="4" t="s">
        <v>31</v>
      </c>
    </row>
    <row r="7125" customFormat="false" ht="15.75" hidden="false" customHeight="true" outlineLevel="0" collapsed="false">
      <c r="A7125" s="4" t="n">
        <v>2786</v>
      </c>
      <c r="B7125" s="4" t="s">
        <v>38546</v>
      </c>
      <c r="C7125" s="4" t="s">
        <v>38547</v>
      </c>
      <c r="D7125" s="4" t="s">
        <v>38548</v>
      </c>
      <c r="E7125" s="5" t="s">
        <v>2720</v>
      </c>
      <c r="F7125" s="4" t="s">
        <v>138</v>
      </c>
      <c r="G7125" s="4" t="s">
        <v>138</v>
      </c>
      <c r="H7125" s="5" t="s">
        <v>38549</v>
      </c>
      <c r="I7125" s="7" t="s">
        <v>38550</v>
      </c>
      <c r="J7125" s="5" t="n">
        <f aca="false">LEN(K7125)</f>
        <v>16</v>
      </c>
      <c r="K7125" s="6" t="s">
        <v>38551</v>
      </c>
      <c r="L7125" s="4" t="s">
        <v>31</v>
      </c>
      <c r="M7125" s="4" t="s">
        <v>488</v>
      </c>
    </row>
    <row r="7126" customFormat="false" ht="15.75" hidden="false" customHeight="true" outlineLevel="0" collapsed="false">
      <c r="A7126" s="4" t="n">
        <v>2825</v>
      </c>
      <c r="B7126" s="4" t="s">
        <v>38552</v>
      </c>
      <c r="C7126" s="4" t="s">
        <v>38553</v>
      </c>
      <c r="D7126" s="4" t="s">
        <v>38554</v>
      </c>
      <c r="E7126" s="5" t="s">
        <v>400</v>
      </c>
      <c r="F7126" s="4" t="s">
        <v>401</v>
      </c>
      <c r="G7126" s="4" t="s">
        <v>138</v>
      </c>
      <c r="H7126" s="5" t="s">
        <v>38555</v>
      </c>
      <c r="I7126" s="4" t="s">
        <v>38556</v>
      </c>
      <c r="J7126" s="5" t="n">
        <f aca="false">LEN(K7126)</f>
        <v>16</v>
      </c>
      <c r="K7126" s="6" t="s">
        <v>38557</v>
      </c>
      <c r="L7126" s="4" t="s">
        <v>31</v>
      </c>
      <c r="M7126" s="4" t="s">
        <v>38558</v>
      </c>
    </row>
    <row r="7127" customFormat="false" ht="15.75" hidden="false" customHeight="true" outlineLevel="0" collapsed="false">
      <c r="A7127" s="4" t="n">
        <v>2832</v>
      </c>
      <c r="B7127" s="4" t="s">
        <v>38559</v>
      </c>
      <c r="C7127" s="4" t="s">
        <v>38560</v>
      </c>
      <c r="D7127" s="4" t="s">
        <v>38561</v>
      </c>
      <c r="E7127" s="5" t="s">
        <v>16660</v>
      </c>
      <c r="F7127" s="4" t="s">
        <v>16661</v>
      </c>
      <c r="G7127" s="4" t="s">
        <v>138</v>
      </c>
      <c r="H7127" s="5" t="s">
        <v>38562</v>
      </c>
      <c r="I7127" s="4" t="s">
        <v>38563</v>
      </c>
      <c r="J7127" s="5" t="n">
        <f aca="false">LEN(K7127)</f>
        <v>16</v>
      </c>
      <c r="K7127" s="6" t="s">
        <v>38545</v>
      </c>
      <c r="L7127" s="4" t="s">
        <v>21</v>
      </c>
      <c r="M7127" s="4" t="s">
        <v>24444</v>
      </c>
    </row>
    <row r="7128" customFormat="false" ht="15.75" hidden="false" customHeight="true" outlineLevel="0" collapsed="false">
      <c r="A7128" s="4" t="n">
        <v>2835</v>
      </c>
      <c r="B7128" s="4" t="s">
        <v>38564</v>
      </c>
      <c r="C7128" s="4"/>
      <c r="D7128" s="4" t="s">
        <v>38565</v>
      </c>
      <c r="E7128" s="5" t="s">
        <v>400</v>
      </c>
      <c r="F7128" s="4" t="s">
        <v>401</v>
      </c>
      <c r="G7128" s="4" t="s">
        <v>138</v>
      </c>
      <c r="H7128" s="5" t="s">
        <v>38566</v>
      </c>
      <c r="I7128" s="7" t="s">
        <v>38567</v>
      </c>
      <c r="J7128" s="5" t="n">
        <f aca="false">LEN(K7128)</f>
        <v>16</v>
      </c>
      <c r="K7128" s="6" t="s">
        <v>38568</v>
      </c>
      <c r="L7128" s="4" t="s">
        <v>21</v>
      </c>
      <c r="M7128" s="4" t="s">
        <v>2890</v>
      </c>
    </row>
    <row r="7129" customFormat="false" ht="15.75" hidden="false" customHeight="true" outlineLevel="0" collapsed="false">
      <c r="A7129" s="4" t="n">
        <v>2838</v>
      </c>
      <c r="B7129" s="4" t="s">
        <v>38569</v>
      </c>
      <c r="C7129" s="4"/>
      <c r="D7129" s="4" t="s">
        <v>38570</v>
      </c>
      <c r="E7129" s="5" t="s">
        <v>15865</v>
      </c>
      <c r="F7129" s="4" t="s">
        <v>12259</v>
      </c>
      <c r="G7129" s="4" t="s">
        <v>259</v>
      </c>
      <c r="H7129" s="5" t="s">
        <v>38571</v>
      </c>
      <c r="I7129" s="4" t="s">
        <v>38544</v>
      </c>
      <c r="J7129" s="5" t="n">
        <f aca="false">LEN(K7129)</f>
        <v>16</v>
      </c>
      <c r="K7129" s="6" t="s">
        <v>38545</v>
      </c>
      <c r="L7129" s="4" t="s">
        <v>66</v>
      </c>
      <c r="M7129" s="4" t="s">
        <v>6291</v>
      </c>
    </row>
    <row r="7130" customFormat="false" ht="15.75" hidden="false" customHeight="true" outlineLevel="0" collapsed="false">
      <c r="A7130" s="4" t="n">
        <v>2842</v>
      </c>
      <c r="B7130" s="4" t="s">
        <v>38572</v>
      </c>
      <c r="C7130" s="4" t="s">
        <v>38573</v>
      </c>
      <c r="D7130" s="4" t="s">
        <v>38574</v>
      </c>
      <c r="E7130" s="5" t="s">
        <v>11076</v>
      </c>
      <c r="F7130" s="4" t="s">
        <v>11077</v>
      </c>
      <c r="G7130" s="4" t="s">
        <v>138</v>
      </c>
      <c r="H7130" s="5" t="s">
        <v>38575</v>
      </c>
      <c r="I7130" s="4" t="s">
        <v>38576</v>
      </c>
      <c r="J7130" s="5" t="n">
        <f aca="false">LEN(K7130)</f>
        <v>16</v>
      </c>
      <c r="K7130" s="6" t="s">
        <v>38577</v>
      </c>
      <c r="L7130" s="4" t="s">
        <v>66</v>
      </c>
      <c r="M7130" s="4" t="s">
        <v>31</v>
      </c>
    </row>
    <row r="7131" customFormat="false" ht="15.75" hidden="false" customHeight="true" outlineLevel="0" collapsed="false">
      <c r="A7131" s="4" t="n">
        <v>2849</v>
      </c>
      <c r="B7131" s="4" t="s">
        <v>38578</v>
      </c>
      <c r="C7131" s="4" t="s">
        <v>38579</v>
      </c>
      <c r="D7131" s="4" t="s">
        <v>38580</v>
      </c>
      <c r="E7131" s="5" t="s">
        <v>11076</v>
      </c>
      <c r="F7131" s="4" t="s">
        <v>11077</v>
      </c>
      <c r="G7131" s="4" t="s">
        <v>138</v>
      </c>
      <c r="H7131" s="5" t="s">
        <v>38581</v>
      </c>
      <c r="I7131" s="4" t="s">
        <v>38582</v>
      </c>
      <c r="J7131" s="5" t="n">
        <f aca="false">LEN(K7131)</f>
        <v>16</v>
      </c>
      <c r="K7131" s="6" t="s">
        <v>38583</v>
      </c>
      <c r="L7131" s="4" t="s">
        <v>31</v>
      </c>
      <c r="M7131" s="4" t="s">
        <v>41</v>
      </c>
    </row>
    <row r="7132" customFormat="false" ht="15.75" hidden="false" customHeight="true" outlineLevel="0" collapsed="false">
      <c r="A7132" s="4" t="n">
        <v>2865</v>
      </c>
      <c r="B7132" s="4" t="s">
        <v>38584</v>
      </c>
      <c r="C7132" s="4"/>
      <c r="D7132" s="4" t="s">
        <v>38585</v>
      </c>
      <c r="E7132" s="5" t="s">
        <v>400</v>
      </c>
      <c r="F7132" s="4" t="s">
        <v>401</v>
      </c>
      <c r="G7132" s="4" t="s">
        <v>138</v>
      </c>
      <c r="H7132" s="5" t="s">
        <v>38586</v>
      </c>
      <c r="I7132" s="4" t="s">
        <v>403</v>
      </c>
      <c r="J7132" s="5" t="n">
        <f aca="false">LEN(K7132)</f>
        <v>16</v>
      </c>
      <c r="K7132" s="6" t="s">
        <v>38352</v>
      </c>
      <c r="L7132" s="4" t="s">
        <v>31</v>
      </c>
      <c r="M7132" s="4" t="s">
        <v>3470</v>
      </c>
    </row>
    <row r="7133" customFormat="false" ht="15.75" hidden="false" customHeight="true" outlineLevel="0" collapsed="false">
      <c r="A7133" s="4" t="n">
        <v>2873</v>
      </c>
      <c r="B7133" s="4" t="s">
        <v>38587</v>
      </c>
      <c r="C7133" s="4" t="s">
        <v>38588</v>
      </c>
      <c r="D7133" s="4" t="s">
        <v>38589</v>
      </c>
      <c r="E7133" s="5" t="s">
        <v>400</v>
      </c>
      <c r="F7133" s="4" t="s">
        <v>401</v>
      </c>
      <c r="G7133" s="4" t="s">
        <v>138</v>
      </c>
      <c r="H7133" s="5" t="s">
        <v>38590</v>
      </c>
      <c r="I7133" s="4" t="s">
        <v>38591</v>
      </c>
      <c r="J7133" s="5" t="n">
        <f aca="false">LEN(K7133)</f>
        <v>16</v>
      </c>
      <c r="K7133" s="6" t="s">
        <v>38592</v>
      </c>
      <c r="L7133" s="4" t="s">
        <v>78</v>
      </c>
      <c r="M7133" s="4" t="s">
        <v>11516</v>
      </c>
    </row>
    <row r="7134" customFormat="false" ht="15.75" hidden="false" customHeight="true" outlineLevel="0" collapsed="false">
      <c r="A7134" s="4" t="n">
        <v>2874</v>
      </c>
      <c r="B7134" s="4" t="s">
        <v>38593</v>
      </c>
      <c r="C7134" s="4"/>
      <c r="D7134" s="4" t="s">
        <v>38594</v>
      </c>
      <c r="E7134" s="5" t="s">
        <v>400</v>
      </c>
      <c r="F7134" s="4" t="s">
        <v>401</v>
      </c>
      <c r="G7134" s="4" t="s">
        <v>138</v>
      </c>
      <c r="H7134" s="5" t="s">
        <v>38595</v>
      </c>
      <c r="I7134" s="4" t="s">
        <v>38596</v>
      </c>
      <c r="J7134" s="5" t="n">
        <f aca="false">LEN(K7134)</f>
        <v>16</v>
      </c>
      <c r="K7134" s="6" t="s">
        <v>38597</v>
      </c>
      <c r="L7134" s="4" t="s">
        <v>31</v>
      </c>
      <c r="M7134" s="4" t="s">
        <v>3895</v>
      </c>
    </row>
    <row r="7135" customFormat="false" ht="15.75" hidden="false" customHeight="true" outlineLevel="0" collapsed="false">
      <c r="A7135" s="4" t="n">
        <v>2875</v>
      </c>
      <c r="B7135" s="4" t="s">
        <v>38598</v>
      </c>
      <c r="C7135" s="4"/>
      <c r="D7135" s="4" t="s">
        <v>38599</v>
      </c>
      <c r="E7135" s="5" t="s">
        <v>400</v>
      </c>
      <c r="F7135" s="4" t="s">
        <v>401</v>
      </c>
      <c r="G7135" s="4" t="s">
        <v>138</v>
      </c>
      <c r="H7135" s="5" t="s">
        <v>38600</v>
      </c>
      <c r="I7135" s="4" t="s">
        <v>38601</v>
      </c>
      <c r="J7135" s="5" t="n">
        <f aca="false">LEN(K7135)</f>
        <v>16</v>
      </c>
      <c r="K7135" s="6" t="str">
        <f aca="false">LOWER(SUBSTITUTE(SUBSTITUTE(SUBSTITUTE(SUBSTITUTE(SUBSTITUTE(SUBSTITUTE(SUBSTITUTE(B7135,"S.L.",""),"SL",""),"S.A.",""),"SA","")," ",""),".",""),",",""))&amp;".com"</f>
        <v>hotelmarisol.com</v>
      </c>
      <c r="L7135" s="4" t="s">
        <v>31</v>
      </c>
      <c r="M7135" s="4" t="s">
        <v>4870</v>
      </c>
    </row>
    <row r="7136" customFormat="false" ht="15.75" hidden="false" customHeight="true" outlineLevel="0" collapsed="false">
      <c r="A7136" s="4" t="n">
        <v>2903</v>
      </c>
      <c r="B7136" s="4" t="s">
        <v>38602</v>
      </c>
      <c r="C7136" s="4"/>
      <c r="D7136" s="4" t="s">
        <v>38603</v>
      </c>
      <c r="E7136" s="5" t="s">
        <v>213</v>
      </c>
      <c r="F7136" s="4" t="s">
        <v>138</v>
      </c>
      <c r="G7136" s="4" t="s">
        <v>138</v>
      </c>
      <c r="H7136" s="5" t="s">
        <v>38604</v>
      </c>
      <c r="I7136" s="4" t="s">
        <v>38605</v>
      </c>
      <c r="J7136" s="5" t="n">
        <f aca="false">LEN(K7136)</f>
        <v>16</v>
      </c>
      <c r="K7136" s="6" t="s">
        <v>38606</v>
      </c>
      <c r="L7136" s="4" t="s">
        <v>78</v>
      </c>
      <c r="M7136" s="4" t="s">
        <v>2097</v>
      </c>
    </row>
    <row r="7137" customFormat="false" ht="15.75" hidden="false" customHeight="true" outlineLevel="0" collapsed="false">
      <c r="A7137" s="4" t="n">
        <v>2904</v>
      </c>
      <c r="B7137" s="4" t="s">
        <v>38607</v>
      </c>
      <c r="C7137" s="4"/>
      <c r="D7137" s="4" t="s">
        <v>38608</v>
      </c>
      <c r="E7137" s="5" t="s">
        <v>38609</v>
      </c>
      <c r="F7137" s="4" t="s">
        <v>38610</v>
      </c>
      <c r="G7137" s="4" t="s">
        <v>138</v>
      </c>
      <c r="H7137" s="5" t="s">
        <v>38611</v>
      </c>
      <c r="I7137" s="9" t="s">
        <v>38612</v>
      </c>
      <c r="J7137" s="5" t="n">
        <f aca="false">LEN(K7137)</f>
        <v>16</v>
      </c>
      <c r="K7137" s="6" t="s">
        <v>38613</v>
      </c>
      <c r="L7137" s="4" t="s">
        <v>21</v>
      </c>
      <c r="M7137" s="4" t="s">
        <v>2097</v>
      </c>
    </row>
    <row r="7138" customFormat="false" ht="15.75" hidden="false" customHeight="true" outlineLevel="0" collapsed="false">
      <c r="A7138" s="4" t="n">
        <v>2906</v>
      </c>
      <c r="B7138" s="4" t="s">
        <v>38614</v>
      </c>
      <c r="C7138" s="4" t="s">
        <v>38615</v>
      </c>
      <c r="D7138" s="4" t="s">
        <v>38616</v>
      </c>
      <c r="E7138" s="5" t="s">
        <v>28385</v>
      </c>
      <c r="F7138" s="4" t="s">
        <v>28386</v>
      </c>
      <c r="G7138" s="4" t="s">
        <v>138</v>
      </c>
      <c r="H7138" s="5" t="s">
        <v>38617</v>
      </c>
      <c r="I7138" s="4" t="s">
        <v>38618</v>
      </c>
      <c r="J7138" s="5" t="n">
        <f aca="false">LEN(K7138)</f>
        <v>16</v>
      </c>
      <c r="K7138" s="6" t="str">
        <f aca="false">LOWER(SUBSTITUTE(SUBSTITUTE(SUBSTITUTE(SUBSTITUTE(SUBSTITUTE(SUBSTITUTE(SUBSTITUTE(B7138,"S.L.",""),"SL",""),"S.A.",""),"SA","")," ",""),".",""),",",""))&amp;".com"</f>
        <v>somiatruites.com</v>
      </c>
      <c r="L7138" s="4" t="s">
        <v>21</v>
      </c>
      <c r="M7138" s="4" t="s">
        <v>31</v>
      </c>
    </row>
    <row r="7139" customFormat="false" ht="15.75" hidden="false" customHeight="true" outlineLevel="0" collapsed="false">
      <c r="A7139" s="4" t="n">
        <v>2910</v>
      </c>
      <c r="B7139" s="4" t="s">
        <v>38619</v>
      </c>
      <c r="C7139" s="4"/>
      <c r="D7139" s="4" t="s">
        <v>38620</v>
      </c>
      <c r="E7139" s="5" t="s">
        <v>3963</v>
      </c>
      <c r="F7139" s="4" t="s">
        <v>3964</v>
      </c>
      <c r="G7139" s="4" t="s">
        <v>138</v>
      </c>
      <c r="H7139" s="5" t="s">
        <v>38621</v>
      </c>
      <c r="I7139" s="4" t="s">
        <v>38622</v>
      </c>
      <c r="J7139" s="5" t="n">
        <f aca="false">LEN(K7139)</f>
        <v>16</v>
      </c>
      <c r="K7139" s="6" t="s">
        <v>38623</v>
      </c>
      <c r="L7139" s="4" t="s">
        <v>78</v>
      </c>
      <c r="M7139" s="4" t="s">
        <v>20041</v>
      </c>
    </row>
    <row r="7140" customFormat="false" ht="15.75" hidden="false" customHeight="true" outlineLevel="0" collapsed="false">
      <c r="A7140" s="4" t="n">
        <v>2912</v>
      </c>
      <c r="B7140" s="4" t="s">
        <v>38624</v>
      </c>
      <c r="C7140" s="4" t="s">
        <v>38625</v>
      </c>
      <c r="D7140" s="4" t="s">
        <v>38626</v>
      </c>
      <c r="E7140" s="5" t="s">
        <v>3963</v>
      </c>
      <c r="F7140" s="4" t="s">
        <v>3964</v>
      </c>
      <c r="G7140" s="4" t="s">
        <v>138</v>
      </c>
      <c r="H7140" s="5" t="s">
        <v>38627</v>
      </c>
      <c r="I7140" s="7" t="s">
        <v>38628</v>
      </c>
      <c r="J7140" s="5" t="n">
        <f aca="false">LEN(K7140)</f>
        <v>16</v>
      </c>
      <c r="K7140" s="5" t="s">
        <v>38629</v>
      </c>
      <c r="L7140" s="4" t="s">
        <v>78</v>
      </c>
      <c r="M7140" s="4" t="s">
        <v>2890</v>
      </c>
    </row>
    <row r="7141" customFormat="false" ht="15.75" hidden="false" customHeight="true" outlineLevel="0" collapsed="false">
      <c r="A7141" s="4" t="n">
        <v>2941</v>
      </c>
      <c r="B7141" s="4" t="s">
        <v>38630</v>
      </c>
      <c r="C7141" s="4" t="s">
        <v>38631</v>
      </c>
      <c r="D7141" s="4" t="s">
        <v>38632</v>
      </c>
      <c r="E7141" s="5" t="s">
        <v>38633</v>
      </c>
      <c r="F7141" s="4" t="s">
        <v>38634</v>
      </c>
      <c r="G7141" s="4" t="s">
        <v>138</v>
      </c>
      <c r="H7141" s="5" t="s">
        <v>38635</v>
      </c>
      <c r="I7141" s="4" t="s">
        <v>38636</v>
      </c>
      <c r="J7141" s="5" t="n">
        <f aca="false">LEN(K7141)</f>
        <v>16</v>
      </c>
      <c r="K7141" s="6" t="s">
        <v>38637</v>
      </c>
      <c r="L7141" s="4" t="s">
        <v>31</v>
      </c>
      <c r="M7141" s="4" t="s">
        <v>1979</v>
      </c>
    </row>
    <row r="7142" customFormat="false" ht="15.75" hidden="false" customHeight="true" outlineLevel="0" collapsed="false">
      <c r="A7142" s="4" t="n">
        <v>2944</v>
      </c>
      <c r="B7142" s="4" t="s">
        <v>38638</v>
      </c>
      <c r="C7142" s="4" t="s">
        <v>38639</v>
      </c>
      <c r="D7142" s="4" t="s">
        <v>38640</v>
      </c>
      <c r="E7142" s="5" t="s">
        <v>38641</v>
      </c>
      <c r="F7142" s="4" t="s">
        <v>38642</v>
      </c>
      <c r="G7142" s="4" t="s">
        <v>138</v>
      </c>
      <c r="H7142" s="5" t="s">
        <v>38643</v>
      </c>
      <c r="I7142" s="7" t="s">
        <v>38644</v>
      </c>
      <c r="J7142" s="5" t="n">
        <f aca="false">LEN(K7142)</f>
        <v>16</v>
      </c>
      <c r="K7142" s="6" t="s">
        <v>38645</v>
      </c>
      <c r="L7142" s="4" t="s">
        <v>57</v>
      </c>
      <c r="M7142" s="4" t="s">
        <v>794</v>
      </c>
    </row>
    <row r="7143" customFormat="false" ht="15.75" hidden="false" customHeight="true" outlineLevel="0" collapsed="false">
      <c r="A7143" s="4" t="n">
        <v>2952</v>
      </c>
      <c r="B7143" s="4" t="s">
        <v>38646</v>
      </c>
      <c r="C7143" s="4" t="s">
        <v>38647</v>
      </c>
      <c r="D7143" s="4" t="s">
        <v>38648</v>
      </c>
      <c r="E7143" s="5" t="s">
        <v>28447</v>
      </c>
      <c r="F7143" s="4" t="s">
        <v>38649</v>
      </c>
      <c r="G7143" s="4" t="s">
        <v>138</v>
      </c>
      <c r="H7143" s="5" t="s">
        <v>38650</v>
      </c>
      <c r="I7143" s="4" t="s">
        <v>38651</v>
      </c>
      <c r="J7143" s="5" t="n">
        <f aca="false">LEN(K7143)</f>
        <v>16</v>
      </c>
      <c r="K7143" s="6" t="s">
        <v>38652</v>
      </c>
      <c r="L7143" s="4" t="s">
        <v>57</v>
      </c>
      <c r="M7143" s="4" t="s">
        <v>1979</v>
      </c>
    </row>
    <row r="7144" customFormat="false" ht="15.75" hidden="false" customHeight="true" outlineLevel="0" collapsed="false">
      <c r="A7144" s="4" t="n">
        <v>2987</v>
      </c>
      <c r="B7144" s="4" t="s">
        <v>38653</v>
      </c>
      <c r="C7144" s="4"/>
      <c r="D7144" s="4" t="s">
        <v>38654</v>
      </c>
      <c r="E7144" s="5" t="s">
        <v>13760</v>
      </c>
      <c r="F7144" s="4" t="s">
        <v>13761</v>
      </c>
      <c r="G7144" s="4" t="s">
        <v>138</v>
      </c>
      <c r="H7144" s="5" t="s">
        <v>38655</v>
      </c>
      <c r="I7144" s="4" t="s">
        <v>38656</v>
      </c>
      <c r="J7144" s="5" t="n">
        <f aca="false">LEN(K7144)</f>
        <v>16</v>
      </c>
      <c r="K7144" s="6" t="s">
        <v>38657</v>
      </c>
      <c r="L7144" s="4" t="s">
        <v>21</v>
      </c>
      <c r="M7144" s="4" t="s">
        <v>4378</v>
      </c>
    </row>
    <row r="7145" customFormat="false" ht="15.75" hidden="false" customHeight="true" outlineLevel="0" collapsed="false">
      <c r="A7145" s="4" t="n">
        <v>3003</v>
      </c>
      <c r="B7145" s="4" t="s">
        <v>38658</v>
      </c>
      <c r="C7145" s="4" t="s">
        <v>38659</v>
      </c>
      <c r="D7145" s="4" t="s">
        <v>38660</v>
      </c>
      <c r="E7145" s="5" t="s">
        <v>38661</v>
      </c>
      <c r="F7145" s="4" t="s">
        <v>5985</v>
      </c>
      <c r="G7145" s="4" t="s">
        <v>138</v>
      </c>
      <c r="H7145" s="5" t="s">
        <v>38662</v>
      </c>
      <c r="I7145" s="4" t="s">
        <v>38663</v>
      </c>
      <c r="J7145" s="5" t="n">
        <f aca="false">LEN(K7145)</f>
        <v>16</v>
      </c>
      <c r="K7145" s="6" t="s">
        <v>38664</v>
      </c>
      <c r="L7145" s="4" t="s">
        <v>31</v>
      </c>
      <c r="M7145" s="4" t="s">
        <v>2167</v>
      </c>
    </row>
    <row r="7146" customFormat="false" ht="15.75" hidden="false" customHeight="true" outlineLevel="0" collapsed="false">
      <c r="A7146" s="4" t="n">
        <v>3006</v>
      </c>
      <c r="B7146" s="4" t="s">
        <v>38665</v>
      </c>
      <c r="C7146" s="4"/>
      <c r="D7146" s="4" t="s">
        <v>38666</v>
      </c>
      <c r="E7146" s="5" t="s">
        <v>3963</v>
      </c>
      <c r="F7146" s="4" t="s">
        <v>3964</v>
      </c>
      <c r="G7146" s="4" t="s">
        <v>138</v>
      </c>
      <c r="H7146" s="5" t="s">
        <v>38667</v>
      </c>
      <c r="I7146" s="4" t="s">
        <v>38668</v>
      </c>
      <c r="J7146" s="5" t="n">
        <f aca="false">LEN(K7146)</f>
        <v>16</v>
      </c>
      <c r="K7146" s="10" t="s">
        <v>38669</v>
      </c>
      <c r="L7146" s="4" t="s">
        <v>31</v>
      </c>
      <c r="M7146" s="4" t="s">
        <v>31</v>
      </c>
    </row>
    <row r="7147" customFormat="false" ht="15.75" hidden="false" customHeight="true" outlineLevel="0" collapsed="false">
      <c r="A7147" s="4" t="n">
        <v>3011</v>
      </c>
      <c r="B7147" s="4" t="s">
        <v>38670</v>
      </c>
      <c r="C7147" s="4" t="s">
        <v>38671</v>
      </c>
      <c r="D7147" s="4" t="s">
        <v>38672</v>
      </c>
      <c r="E7147" s="5" t="s">
        <v>38515</v>
      </c>
      <c r="F7147" s="4" t="s">
        <v>38516</v>
      </c>
      <c r="G7147" s="4" t="s">
        <v>138</v>
      </c>
      <c r="H7147" s="5" t="s">
        <v>38673</v>
      </c>
      <c r="I7147" s="4" t="s">
        <v>38674</v>
      </c>
      <c r="J7147" s="5" t="n">
        <f aca="false">LEN(K7147)</f>
        <v>16</v>
      </c>
      <c r="K7147" s="6" t="s">
        <v>38675</v>
      </c>
      <c r="L7147" s="4" t="s">
        <v>31</v>
      </c>
      <c r="M7147" s="4" t="s">
        <v>967</v>
      </c>
    </row>
    <row r="7148" customFormat="false" ht="15.75" hidden="false" customHeight="true" outlineLevel="0" collapsed="false">
      <c r="A7148" s="4" t="n">
        <v>3015</v>
      </c>
      <c r="B7148" s="4" t="s">
        <v>38676</v>
      </c>
      <c r="C7148" s="4" t="s">
        <v>38677</v>
      </c>
      <c r="D7148" s="4" t="s">
        <v>38678</v>
      </c>
      <c r="E7148" s="5" t="s">
        <v>3963</v>
      </c>
      <c r="F7148" s="4" t="s">
        <v>3964</v>
      </c>
      <c r="G7148" s="4" t="s">
        <v>138</v>
      </c>
      <c r="H7148" s="5" t="s">
        <v>38679</v>
      </c>
      <c r="I7148" s="4" t="s">
        <v>38680</v>
      </c>
      <c r="J7148" s="5" t="n">
        <f aca="false">LEN(K7148)</f>
        <v>16</v>
      </c>
      <c r="K7148" s="6" t="s">
        <v>38681</v>
      </c>
      <c r="L7148" s="4" t="s">
        <v>31</v>
      </c>
      <c r="M7148" s="4" t="s">
        <v>31</v>
      </c>
    </row>
    <row r="7149" customFormat="false" ht="15.75" hidden="false" customHeight="true" outlineLevel="0" collapsed="false">
      <c r="A7149" s="4" t="n">
        <v>3021</v>
      </c>
      <c r="B7149" s="4" t="s">
        <v>38682</v>
      </c>
      <c r="C7149" s="4" t="s">
        <v>38683</v>
      </c>
      <c r="D7149" s="4" t="s">
        <v>38684</v>
      </c>
      <c r="E7149" s="5" t="s">
        <v>3963</v>
      </c>
      <c r="F7149" s="4" t="s">
        <v>3964</v>
      </c>
      <c r="G7149" s="4" t="s">
        <v>138</v>
      </c>
      <c r="H7149" s="5" t="s">
        <v>38685</v>
      </c>
      <c r="I7149" s="7" t="s">
        <v>38686</v>
      </c>
      <c r="J7149" s="5" t="n">
        <f aca="false">LEN(K7149)</f>
        <v>16</v>
      </c>
      <c r="K7149" s="6" t="s">
        <v>38687</v>
      </c>
      <c r="L7149" s="4" t="s">
        <v>21</v>
      </c>
      <c r="M7149" s="4" t="s">
        <v>1694</v>
      </c>
    </row>
    <row r="7150" customFormat="false" ht="15.75" hidden="false" customHeight="true" outlineLevel="0" collapsed="false">
      <c r="A7150" s="4" t="n">
        <v>3027</v>
      </c>
      <c r="B7150" s="4" t="s">
        <v>38688</v>
      </c>
      <c r="C7150" s="4" t="s">
        <v>16693</v>
      </c>
      <c r="D7150" s="4" t="s">
        <v>38689</v>
      </c>
      <c r="E7150" s="5" t="s">
        <v>3963</v>
      </c>
      <c r="F7150" s="4" t="s">
        <v>3964</v>
      </c>
      <c r="G7150" s="4" t="s">
        <v>138</v>
      </c>
      <c r="H7150" s="5" t="s">
        <v>38690</v>
      </c>
      <c r="I7150" s="7" t="s">
        <v>38691</v>
      </c>
      <c r="J7150" s="5" t="n">
        <f aca="false">LEN(K7150)</f>
        <v>16</v>
      </c>
      <c r="K7150" s="6" t="str">
        <f aca="false">LOWER(SUBSTITUTE(SUBSTITUTE(SUBSTITUTE(SUBSTITUTE(SUBSTITUTE(SUBSTITUTE(SUBSTITUTE(B7150,"S.L.",""),"SL",""),"S.A.",""),"SA","")," ",""),".",""),",",""))&amp;".com"</f>
        <v>madisonbahia.com</v>
      </c>
      <c r="L7150" s="4" t="s">
        <v>21</v>
      </c>
      <c r="M7150" s="4" t="s">
        <v>2890</v>
      </c>
    </row>
    <row r="7151" customFormat="false" ht="15.75" hidden="false" customHeight="true" outlineLevel="0" collapsed="false">
      <c r="A7151" s="4" t="n">
        <v>3028</v>
      </c>
      <c r="B7151" s="4" t="s">
        <v>38692</v>
      </c>
      <c r="C7151" s="4" t="s">
        <v>38693</v>
      </c>
      <c r="D7151" s="4" t="s">
        <v>38694</v>
      </c>
      <c r="E7151" s="5" t="s">
        <v>3963</v>
      </c>
      <c r="F7151" s="4" t="s">
        <v>3964</v>
      </c>
      <c r="G7151" s="4" t="s">
        <v>138</v>
      </c>
      <c r="H7151" s="5" t="s">
        <v>38695</v>
      </c>
      <c r="I7151" s="4" t="s">
        <v>38696</v>
      </c>
      <c r="J7151" s="5" t="n">
        <f aca="false">LEN(K7151)</f>
        <v>16</v>
      </c>
      <c r="K7151" s="6" t="s">
        <v>38697</v>
      </c>
      <c r="L7151" s="4" t="s">
        <v>21</v>
      </c>
      <c r="M7151" s="4" t="s">
        <v>1063</v>
      </c>
    </row>
    <row r="7152" customFormat="false" ht="15.75" hidden="false" customHeight="true" outlineLevel="0" collapsed="false">
      <c r="A7152" s="4" t="n">
        <v>3039</v>
      </c>
      <c r="B7152" s="4" t="s">
        <v>38698</v>
      </c>
      <c r="C7152" s="4"/>
      <c r="D7152" s="4" t="s">
        <v>38699</v>
      </c>
      <c r="E7152" s="5" t="s">
        <v>38700</v>
      </c>
      <c r="F7152" s="4" t="s">
        <v>38701</v>
      </c>
      <c r="G7152" s="4" t="s">
        <v>138</v>
      </c>
      <c r="H7152" s="14" t="s">
        <v>38702</v>
      </c>
      <c r="I7152" s="7" t="s">
        <v>38703</v>
      </c>
      <c r="J7152" s="5" t="n">
        <f aca="false">LEN(K7152)</f>
        <v>16</v>
      </c>
      <c r="K7152" s="6" t="s">
        <v>38704</v>
      </c>
      <c r="L7152" s="4" t="s">
        <v>21</v>
      </c>
      <c r="M7152" s="4" t="s">
        <v>2097</v>
      </c>
    </row>
    <row r="7153" customFormat="false" ht="15.75" hidden="false" customHeight="true" outlineLevel="0" collapsed="false">
      <c r="A7153" s="4" t="n">
        <v>3050</v>
      </c>
      <c r="B7153" s="4" t="s">
        <v>38705</v>
      </c>
      <c r="C7153" s="4"/>
      <c r="D7153" s="4" t="s">
        <v>38706</v>
      </c>
      <c r="E7153" s="5" t="s">
        <v>16712</v>
      </c>
      <c r="F7153" s="4" t="s">
        <v>16713</v>
      </c>
      <c r="G7153" s="4" t="s">
        <v>1610</v>
      </c>
      <c r="H7153" s="5" t="s">
        <v>38707</v>
      </c>
      <c r="I7153" s="7" t="s">
        <v>38708</v>
      </c>
      <c r="J7153" s="5" t="n">
        <f aca="false">LEN(K7153)</f>
        <v>16</v>
      </c>
      <c r="K7153" s="6" t="s">
        <v>37646</v>
      </c>
      <c r="L7153" s="4" t="s">
        <v>66</v>
      </c>
      <c r="M7153" s="4" t="s">
        <v>467</v>
      </c>
    </row>
    <row r="7154" customFormat="false" ht="27.75" hidden="false" customHeight="true" outlineLevel="0" collapsed="false">
      <c r="A7154" s="4" t="n">
        <v>3055</v>
      </c>
      <c r="B7154" s="4" t="s">
        <v>38709</v>
      </c>
      <c r="C7154" s="4"/>
      <c r="D7154" s="4" t="s">
        <v>38710</v>
      </c>
      <c r="E7154" s="5" t="s">
        <v>38711</v>
      </c>
      <c r="F7154" s="4" t="s">
        <v>6012</v>
      </c>
      <c r="G7154" s="4" t="s">
        <v>1610</v>
      </c>
      <c r="H7154" s="5" t="s">
        <v>38712</v>
      </c>
      <c r="I7154" s="7" t="s">
        <v>38713</v>
      </c>
      <c r="J7154" s="5" t="n">
        <f aca="false">LEN(K7154)</f>
        <v>16</v>
      </c>
      <c r="K7154" s="6" t="s">
        <v>37837</v>
      </c>
      <c r="L7154" s="4" t="s">
        <v>31</v>
      </c>
      <c r="M7154" s="4" t="s">
        <v>4855</v>
      </c>
    </row>
    <row r="7155" customFormat="false" ht="15.75" hidden="false" customHeight="true" outlineLevel="0" collapsed="false">
      <c r="A7155" s="4" t="n">
        <v>3071</v>
      </c>
      <c r="B7155" s="4" t="s">
        <v>38714</v>
      </c>
      <c r="C7155" s="4"/>
      <c r="D7155" s="4" t="s">
        <v>38715</v>
      </c>
      <c r="E7155" s="5" t="s">
        <v>38716</v>
      </c>
      <c r="F7155" s="4" t="s">
        <v>38717</v>
      </c>
      <c r="G7155" s="4" t="s">
        <v>1610</v>
      </c>
      <c r="H7155" s="5" t="s">
        <v>38718</v>
      </c>
      <c r="I7155" s="7" t="s">
        <v>38719</v>
      </c>
      <c r="J7155" s="5" t="n">
        <f aca="false">LEN(K7155)</f>
        <v>16</v>
      </c>
      <c r="K7155" s="6" t="s">
        <v>38720</v>
      </c>
      <c r="L7155" s="4" t="s">
        <v>57</v>
      </c>
      <c r="M7155" s="4" t="s">
        <v>794</v>
      </c>
    </row>
    <row r="7156" customFormat="false" ht="15.75" hidden="false" customHeight="true" outlineLevel="0" collapsed="false">
      <c r="A7156" s="4" t="n">
        <v>3090</v>
      </c>
      <c r="B7156" s="4" t="s">
        <v>38721</v>
      </c>
      <c r="C7156" s="4"/>
      <c r="D7156" s="4" t="s">
        <v>38722</v>
      </c>
      <c r="E7156" s="5" t="s">
        <v>38723</v>
      </c>
      <c r="F7156" s="4" t="s">
        <v>38724</v>
      </c>
      <c r="G7156" s="4" t="s">
        <v>1610</v>
      </c>
      <c r="H7156" s="5" t="s">
        <v>38725</v>
      </c>
      <c r="I7156" s="7" t="s">
        <v>38726</v>
      </c>
      <c r="J7156" s="5" t="n">
        <f aca="false">LEN(K7156)</f>
        <v>16</v>
      </c>
      <c r="K7156" s="6" t="str">
        <f aca="false">LOWER(SUBSTITUTE(SUBSTITUTE(SUBSTITUTE(SUBSTITUTE(SUBSTITUTE(SUBSTITUTE(SUBSTITUTE(B7156,"S.L.",""),"SL",""),"S.A.",""),"SA","")," ",""),".",""),",",""))&amp;".com"</f>
        <v>valdevenados.com</v>
      </c>
      <c r="L7156" s="4" t="s">
        <v>21</v>
      </c>
      <c r="M7156" s="4" t="s">
        <v>22</v>
      </c>
    </row>
    <row r="7157" customFormat="false" ht="15.75" hidden="false" customHeight="true" outlineLevel="0" collapsed="false">
      <c r="A7157" s="4" t="n">
        <v>3145</v>
      </c>
      <c r="B7157" s="4" t="s">
        <v>38727</v>
      </c>
      <c r="C7157" s="4"/>
      <c r="D7157" s="4" t="s">
        <v>38728</v>
      </c>
      <c r="E7157" s="5" t="s">
        <v>2732</v>
      </c>
      <c r="F7157" s="4" t="s">
        <v>2733</v>
      </c>
      <c r="G7157" s="4" t="s">
        <v>313</v>
      </c>
      <c r="H7157" s="5" t="s">
        <v>38729</v>
      </c>
      <c r="I7157" s="4" t="s">
        <v>38730</v>
      </c>
      <c r="J7157" s="5" t="n">
        <f aca="false">LEN(K7157)</f>
        <v>16</v>
      </c>
      <c r="K7157" s="6" t="str">
        <f aca="false">LOWER(SUBSTITUTE(SUBSTITUTE(SUBSTITUTE(SUBSTITUTE(SUBSTITUTE(SUBSTITUTE(SUBSTITUTE(B7157,"S.L.",""),"SL",""),"S.A.",""),"SA","")," ",""),".",""),",",""))&amp;".com"</f>
        <v>hotelpiñamar.com</v>
      </c>
      <c r="L7157" s="4" t="s">
        <v>21</v>
      </c>
      <c r="M7157" s="4" t="s">
        <v>2429</v>
      </c>
    </row>
    <row r="7158" customFormat="false" ht="15.75" hidden="false" customHeight="true" outlineLevel="0" collapsed="false">
      <c r="A7158" s="4" t="n">
        <v>3163</v>
      </c>
      <c r="B7158" s="4" t="s">
        <v>38731</v>
      </c>
      <c r="C7158" s="4"/>
      <c r="D7158" s="4" t="s">
        <v>38732</v>
      </c>
      <c r="E7158" s="5" t="s">
        <v>38733</v>
      </c>
      <c r="F7158" s="4" t="s">
        <v>38734</v>
      </c>
      <c r="G7158" s="4" t="s">
        <v>313</v>
      </c>
      <c r="H7158" s="5" t="s">
        <v>38735</v>
      </c>
      <c r="I7158" s="4" t="s">
        <v>38736</v>
      </c>
      <c r="J7158" s="5" t="n">
        <f aca="false">LEN(K7158)</f>
        <v>16</v>
      </c>
      <c r="K7158" s="10" t="s">
        <v>38737</v>
      </c>
      <c r="L7158" s="4" t="s">
        <v>78</v>
      </c>
      <c r="M7158" s="4" t="s">
        <v>31</v>
      </c>
    </row>
    <row r="7159" customFormat="false" ht="15.75" hidden="false" customHeight="true" outlineLevel="0" collapsed="false">
      <c r="A7159" s="4" t="n">
        <v>3165</v>
      </c>
      <c r="B7159" s="4" t="s">
        <v>38738</v>
      </c>
      <c r="C7159" s="4"/>
      <c r="D7159" s="4" t="s">
        <v>38739</v>
      </c>
      <c r="E7159" s="5" t="s">
        <v>38740</v>
      </c>
      <c r="F7159" s="4" t="s">
        <v>38741</v>
      </c>
      <c r="G7159" s="4" t="s">
        <v>313</v>
      </c>
      <c r="H7159" s="5" t="s">
        <v>38742</v>
      </c>
      <c r="I7159" s="4" t="s">
        <v>38743</v>
      </c>
      <c r="J7159" s="5" t="n">
        <f aca="false">LEN(K7159)</f>
        <v>16</v>
      </c>
      <c r="K7159" s="6" t="str">
        <f aca="false">LOWER(SUBSTITUTE(SUBSTITUTE(SUBSTITUTE(SUBSTITUTE(SUBSTITUTE(SUBSTITUTE(SUBSTITUTE(B7159,"S.L.",""),"SL",""),"S.A.",""),"SA","")," ",""),".",""),",",""))&amp;".com"</f>
        <v>villapasiega.com</v>
      </c>
      <c r="L7159" s="4" t="s">
        <v>66</v>
      </c>
      <c r="M7159" s="4" t="s">
        <v>3203</v>
      </c>
    </row>
    <row r="7160" customFormat="false" ht="15.75" hidden="false" customHeight="true" outlineLevel="0" collapsed="false">
      <c r="A7160" s="4" t="n">
        <v>3166</v>
      </c>
      <c r="B7160" s="4" t="s">
        <v>38744</v>
      </c>
      <c r="C7160" s="4"/>
      <c r="D7160" s="4" t="s">
        <v>13058</v>
      </c>
      <c r="E7160" s="5" t="s">
        <v>13059</v>
      </c>
      <c r="F7160" s="4" t="s">
        <v>13060</v>
      </c>
      <c r="G7160" s="4" t="s">
        <v>313</v>
      </c>
      <c r="H7160" s="5" t="s">
        <v>38745</v>
      </c>
      <c r="I7160" s="7" t="s">
        <v>7386</v>
      </c>
      <c r="J7160" s="5" t="n">
        <f aca="false">LEN(K7160)</f>
        <v>16</v>
      </c>
      <c r="K7160" s="6" t="s">
        <v>37595</v>
      </c>
      <c r="L7160" s="4" t="s">
        <v>78</v>
      </c>
      <c r="M7160" s="4" t="s">
        <v>680</v>
      </c>
    </row>
    <row r="7161" customFormat="false" ht="15.75" hidden="false" customHeight="true" outlineLevel="0" collapsed="false">
      <c r="A7161" s="4" t="n">
        <v>3195</v>
      </c>
      <c r="B7161" s="4" t="s">
        <v>38746</v>
      </c>
      <c r="C7161" s="4"/>
      <c r="D7161" s="4" t="s">
        <v>38747</v>
      </c>
      <c r="E7161" s="5" t="s">
        <v>2745</v>
      </c>
      <c r="F7161" s="4" t="s">
        <v>2746</v>
      </c>
      <c r="G7161" s="4" t="s">
        <v>313</v>
      </c>
      <c r="H7161" s="5" t="s">
        <v>38748</v>
      </c>
      <c r="I7161" s="4" t="s">
        <v>38749</v>
      </c>
      <c r="J7161" s="5" t="n">
        <f aca="false">LEN(K7161)</f>
        <v>16</v>
      </c>
      <c r="K7161" s="6" t="s">
        <v>38750</v>
      </c>
      <c r="L7161" s="4" t="s">
        <v>57</v>
      </c>
      <c r="M7161" s="4" t="s">
        <v>118</v>
      </c>
    </row>
    <row r="7162" customFormat="false" ht="15.75" hidden="false" customHeight="true" outlineLevel="0" collapsed="false">
      <c r="A7162" s="4" t="n">
        <v>3197</v>
      </c>
      <c r="B7162" s="4" t="s">
        <v>38746</v>
      </c>
      <c r="C7162" s="4"/>
      <c r="D7162" s="4" t="s">
        <v>38751</v>
      </c>
      <c r="E7162" s="5" t="s">
        <v>2745</v>
      </c>
      <c r="F7162" s="4" t="s">
        <v>2746</v>
      </c>
      <c r="G7162" s="4" t="s">
        <v>313</v>
      </c>
      <c r="H7162" s="5" t="s">
        <v>38752</v>
      </c>
      <c r="I7162" s="7" t="s">
        <v>38753</v>
      </c>
      <c r="J7162" s="5" t="n">
        <f aca="false">LEN(K7162)</f>
        <v>16</v>
      </c>
      <c r="K7162" s="6" t="s">
        <v>38750</v>
      </c>
      <c r="L7162" s="4" t="s">
        <v>78</v>
      </c>
      <c r="M7162" s="4" t="s">
        <v>118</v>
      </c>
    </row>
    <row r="7163" customFormat="false" ht="15.75" hidden="false" customHeight="true" outlineLevel="0" collapsed="false">
      <c r="A7163" s="4" t="n">
        <v>3202</v>
      </c>
      <c r="B7163" s="4" t="s">
        <v>38754</v>
      </c>
      <c r="C7163" s="4"/>
      <c r="D7163" s="4" t="s">
        <v>38755</v>
      </c>
      <c r="E7163" s="5" t="s">
        <v>38756</v>
      </c>
      <c r="F7163" s="4" t="s">
        <v>13851</v>
      </c>
      <c r="G7163" s="4" t="s">
        <v>313</v>
      </c>
      <c r="H7163" s="5" t="s">
        <v>38757</v>
      </c>
      <c r="I7163" s="4" t="s">
        <v>38758</v>
      </c>
      <c r="J7163" s="5" t="n">
        <f aca="false">LEN(K7163)</f>
        <v>16</v>
      </c>
      <c r="K7163" s="6" t="s">
        <v>38759</v>
      </c>
      <c r="L7163" s="4" t="s">
        <v>57</v>
      </c>
      <c r="M7163" s="4" t="s">
        <v>31</v>
      </c>
    </row>
    <row r="7164" customFormat="false" ht="15.75" hidden="false" customHeight="true" outlineLevel="0" collapsed="false">
      <c r="A7164" s="4" t="n">
        <v>3207</v>
      </c>
      <c r="B7164" s="4" t="s">
        <v>38760</v>
      </c>
      <c r="C7164" s="4"/>
      <c r="D7164" s="4" t="s">
        <v>38761</v>
      </c>
      <c r="E7164" s="5" t="s">
        <v>2755</v>
      </c>
      <c r="F7164" s="4" t="s">
        <v>2756</v>
      </c>
      <c r="G7164" s="4" t="s">
        <v>313</v>
      </c>
      <c r="H7164" s="5" t="s">
        <v>38762</v>
      </c>
      <c r="I7164" s="4" t="s">
        <v>38763</v>
      </c>
      <c r="J7164" s="5" t="n">
        <f aca="false">LEN(K7164)</f>
        <v>16</v>
      </c>
      <c r="K7164" s="6" t="s">
        <v>38764</v>
      </c>
      <c r="L7164" s="4" t="s">
        <v>78</v>
      </c>
      <c r="M7164" s="4" t="s">
        <v>924</v>
      </c>
    </row>
    <row r="7165" customFormat="false" ht="15.75" hidden="false" customHeight="true" outlineLevel="0" collapsed="false">
      <c r="A7165" s="4" t="n">
        <v>3216</v>
      </c>
      <c r="B7165" s="4" t="s">
        <v>38765</v>
      </c>
      <c r="C7165" s="4"/>
      <c r="D7165" s="4" t="s">
        <v>38766</v>
      </c>
      <c r="E7165" s="5" t="s">
        <v>2755</v>
      </c>
      <c r="F7165" s="4" t="s">
        <v>2756</v>
      </c>
      <c r="G7165" s="4" t="s">
        <v>313</v>
      </c>
      <c r="H7165" s="5" t="s">
        <v>38767</v>
      </c>
      <c r="I7165" s="4" t="s">
        <v>38768</v>
      </c>
      <c r="J7165" s="5" t="n">
        <f aca="false">LEN(K7165)</f>
        <v>16</v>
      </c>
      <c r="K7165" s="6" t="s">
        <v>38769</v>
      </c>
      <c r="L7165" s="4" t="s">
        <v>637</v>
      </c>
      <c r="M7165" s="4" t="s">
        <v>1694</v>
      </c>
    </row>
    <row r="7166" customFormat="false" ht="15.75" hidden="false" customHeight="true" outlineLevel="0" collapsed="false">
      <c r="A7166" s="4" t="n">
        <v>3223</v>
      </c>
      <c r="B7166" s="4" t="s">
        <v>38770</v>
      </c>
      <c r="C7166" s="4"/>
      <c r="D7166" s="4" t="s">
        <v>38771</v>
      </c>
      <c r="E7166" s="5" t="s">
        <v>2755</v>
      </c>
      <c r="F7166" s="4" t="s">
        <v>2756</v>
      </c>
      <c r="G7166" s="4" t="s">
        <v>313</v>
      </c>
      <c r="H7166" s="5" t="s">
        <v>38772</v>
      </c>
      <c r="I7166" s="23" t="s">
        <v>38773</v>
      </c>
      <c r="J7166" s="5" t="n">
        <f aca="false">LEN(K7166)</f>
        <v>16</v>
      </c>
      <c r="K7166" s="6" t="str">
        <f aca="false">LOWER(SUBSTITUTE(SUBSTITUTE(SUBSTITUTE(SUBSTITUTE(SUBSTITUTE(SUBSTITUTE(SUBSTITUTE(B7166,"S.L.",""),"SL",""),"S.A.",""),"SA","")," ",""),".",""),",",""))&amp;".com"</f>
        <v>hotelquinfer.com</v>
      </c>
      <c r="L7166" s="4" t="s">
        <v>57</v>
      </c>
      <c r="M7166" s="4" t="s">
        <v>3895</v>
      </c>
    </row>
    <row r="7167" customFormat="false" ht="15.75" hidden="false" customHeight="true" outlineLevel="0" collapsed="false">
      <c r="A7167" s="4" t="n">
        <v>3224</v>
      </c>
      <c r="B7167" s="4" t="s">
        <v>38774</v>
      </c>
      <c r="C7167" s="4"/>
      <c r="D7167" s="4" t="s">
        <v>38775</v>
      </c>
      <c r="E7167" s="5" t="s">
        <v>2755</v>
      </c>
      <c r="F7167" s="4" t="s">
        <v>2756</v>
      </c>
      <c r="G7167" s="4" t="s">
        <v>313</v>
      </c>
      <c r="H7167" s="5" t="s">
        <v>38772</v>
      </c>
      <c r="I7167" s="4" t="s">
        <v>38776</v>
      </c>
      <c r="J7167" s="5" t="n">
        <f aca="false">LEN(K7167)</f>
        <v>16</v>
      </c>
      <c r="K7167" s="6" t="s">
        <v>38777</v>
      </c>
      <c r="L7167" s="4" t="s">
        <v>57</v>
      </c>
      <c r="M7167" s="4" t="s">
        <v>294</v>
      </c>
    </row>
    <row r="7168" customFormat="false" ht="15.75" hidden="false" customHeight="true" outlineLevel="0" collapsed="false">
      <c r="A7168" s="4" t="n">
        <v>3278</v>
      </c>
      <c r="B7168" s="4" t="s">
        <v>38778</v>
      </c>
      <c r="C7168" s="4"/>
      <c r="D7168" s="4" t="s">
        <v>38779</v>
      </c>
      <c r="E7168" s="5" t="s">
        <v>10597</v>
      </c>
      <c r="F7168" s="4" t="s">
        <v>10598</v>
      </c>
      <c r="G7168" s="4" t="s">
        <v>313</v>
      </c>
      <c r="H7168" s="5" t="s">
        <v>38780</v>
      </c>
      <c r="I7168" s="4" t="s">
        <v>38781</v>
      </c>
      <c r="J7168" s="5" t="n">
        <f aca="false">LEN(K7168)</f>
        <v>16</v>
      </c>
      <c r="K7168" s="6" t="s">
        <v>38782</v>
      </c>
      <c r="L7168" s="4" t="s">
        <v>78</v>
      </c>
      <c r="M7168" s="4" t="s">
        <v>1793</v>
      </c>
    </row>
    <row r="7169" customFormat="false" ht="15.75" hidden="false" customHeight="true" outlineLevel="0" collapsed="false">
      <c r="A7169" s="4" t="n">
        <v>3320</v>
      </c>
      <c r="B7169" s="4" t="s">
        <v>38783</v>
      </c>
      <c r="C7169" s="4"/>
      <c r="D7169" s="4" t="s">
        <v>38784</v>
      </c>
      <c r="E7169" s="5" t="s">
        <v>4050</v>
      </c>
      <c r="F7169" s="4" t="s">
        <v>4051</v>
      </c>
      <c r="G7169" s="4" t="s">
        <v>313</v>
      </c>
      <c r="H7169" s="5" t="s">
        <v>38785</v>
      </c>
      <c r="I7169" s="4" t="s">
        <v>38786</v>
      </c>
      <c r="J7169" s="5" t="n">
        <f aca="false">LEN(K7169)</f>
        <v>16</v>
      </c>
      <c r="K7169" s="6" t="s">
        <v>38787</v>
      </c>
      <c r="L7169" s="4" t="s">
        <v>78</v>
      </c>
      <c r="M7169" s="4" t="s">
        <v>32</v>
      </c>
    </row>
    <row r="7170" customFormat="false" ht="15.75" hidden="false" customHeight="true" outlineLevel="0" collapsed="false">
      <c r="A7170" s="4" t="n">
        <v>3350</v>
      </c>
      <c r="B7170" s="4" t="s">
        <v>38788</v>
      </c>
      <c r="C7170" s="4"/>
      <c r="D7170" s="4" t="s">
        <v>38789</v>
      </c>
      <c r="E7170" s="5" t="s">
        <v>38790</v>
      </c>
      <c r="F7170" s="4" t="s">
        <v>312</v>
      </c>
      <c r="G7170" s="4" t="s">
        <v>313</v>
      </c>
      <c r="H7170" s="5" t="s">
        <v>38791</v>
      </c>
      <c r="I7170" s="4" t="s">
        <v>38792</v>
      </c>
      <c r="J7170" s="5" t="n">
        <f aca="false">LEN(K7170)</f>
        <v>16</v>
      </c>
      <c r="K7170" s="6" t="s">
        <v>38793</v>
      </c>
      <c r="L7170" s="4" t="s">
        <v>637</v>
      </c>
      <c r="M7170" s="4" t="s">
        <v>2890</v>
      </c>
    </row>
    <row r="7171" customFormat="false" ht="15.75" hidden="false" customHeight="true" outlineLevel="0" collapsed="false">
      <c r="A7171" s="4" t="n">
        <v>3351</v>
      </c>
      <c r="B7171" s="4" t="s">
        <v>38794</v>
      </c>
      <c r="C7171" s="4"/>
      <c r="D7171" s="4" t="s">
        <v>38795</v>
      </c>
      <c r="E7171" s="5" t="s">
        <v>311</v>
      </c>
      <c r="F7171" s="4" t="s">
        <v>312</v>
      </c>
      <c r="G7171" s="4" t="s">
        <v>313</v>
      </c>
      <c r="H7171" s="5" t="s">
        <v>38796</v>
      </c>
      <c r="I7171" s="4" t="s">
        <v>38797</v>
      </c>
      <c r="J7171" s="5" t="n">
        <f aca="false">LEN(K7171)</f>
        <v>16</v>
      </c>
      <c r="K7171" s="6" t="s">
        <v>38798</v>
      </c>
      <c r="L7171" s="4" t="s">
        <v>21</v>
      </c>
      <c r="M7171" s="4" t="s">
        <v>680</v>
      </c>
    </row>
    <row r="7172" customFormat="false" ht="15.75" hidden="false" customHeight="true" outlineLevel="0" collapsed="false">
      <c r="A7172" s="4" t="n">
        <v>3354</v>
      </c>
      <c r="B7172" s="4" t="s">
        <v>38799</v>
      </c>
      <c r="C7172" s="4"/>
      <c r="D7172" s="4" t="s">
        <v>38800</v>
      </c>
      <c r="E7172" s="5" t="s">
        <v>311</v>
      </c>
      <c r="F7172" s="4" t="s">
        <v>312</v>
      </c>
      <c r="G7172" s="4" t="s">
        <v>313</v>
      </c>
      <c r="H7172" s="5" t="s">
        <v>38801</v>
      </c>
      <c r="I7172" s="7" t="s">
        <v>38802</v>
      </c>
      <c r="J7172" s="5" t="n">
        <f aca="false">LEN(K7172)</f>
        <v>16</v>
      </c>
      <c r="K7172" s="6" t="s">
        <v>38803</v>
      </c>
      <c r="L7172" s="4" t="s">
        <v>57</v>
      </c>
      <c r="M7172" s="4" t="s">
        <v>1063</v>
      </c>
    </row>
    <row r="7173" customFormat="false" ht="15.75" hidden="false" customHeight="true" outlineLevel="0" collapsed="false">
      <c r="A7173" s="4" t="n">
        <v>3370</v>
      </c>
      <c r="B7173" s="4" t="s">
        <v>38804</v>
      </c>
      <c r="C7173" s="4"/>
      <c r="D7173" s="4" t="s">
        <v>38805</v>
      </c>
      <c r="E7173" s="5" t="s">
        <v>38806</v>
      </c>
      <c r="F7173" s="4" t="s">
        <v>38807</v>
      </c>
      <c r="G7173" s="4" t="s">
        <v>852</v>
      </c>
      <c r="H7173" s="5" t="s">
        <v>38808</v>
      </c>
      <c r="I7173" s="4" t="s">
        <v>38809</v>
      </c>
      <c r="J7173" s="5" t="n">
        <f aca="false">LEN(K7173)</f>
        <v>16</v>
      </c>
      <c r="K7173" s="6" t="str">
        <f aca="false">LOWER(SUBSTITUTE(SUBSTITUTE(SUBSTITUTE(SUBSTITUTE(SUBSTITUTE(SUBSTITUTE(SUBSTITUTE(B7173,"S.L.",""),"SL",""),"S.A.",""),"SA","")," ",""),".",""),",",""))&amp;".com"</f>
        <v>hoteligartza.com</v>
      </c>
      <c r="L7173" s="4" t="s">
        <v>21</v>
      </c>
      <c r="M7173" s="4" t="s">
        <v>2890</v>
      </c>
    </row>
    <row r="7174" customFormat="false" ht="15.75" hidden="false" customHeight="true" outlineLevel="0" collapsed="false">
      <c r="A7174" s="4" t="n">
        <v>3372</v>
      </c>
      <c r="B7174" s="4" t="s">
        <v>38810</v>
      </c>
      <c r="C7174" s="4"/>
      <c r="D7174" s="4" t="s">
        <v>38811</v>
      </c>
      <c r="E7174" s="5" t="s">
        <v>7380</v>
      </c>
      <c r="F7174" s="4" t="s">
        <v>7381</v>
      </c>
      <c r="G7174" s="4" t="s">
        <v>852</v>
      </c>
      <c r="H7174" s="5" t="s">
        <v>24142</v>
      </c>
      <c r="I7174" s="4" t="s">
        <v>38812</v>
      </c>
      <c r="J7174" s="5" t="n">
        <f aca="false">LEN(K7174)</f>
        <v>16</v>
      </c>
      <c r="K7174" s="6" t="s">
        <v>38813</v>
      </c>
      <c r="L7174" s="4" t="s">
        <v>57</v>
      </c>
      <c r="M7174" s="4" t="s">
        <v>1208</v>
      </c>
    </row>
    <row r="7175" customFormat="false" ht="15.75" hidden="false" customHeight="true" outlineLevel="0" collapsed="false">
      <c r="A7175" s="4" t="n">
        <v>3376</v>
      </c>
      <c r="B7175" s="4" t="s">
        <v>38814</v>
      </c>
      <c r="C7175" s="4"/>
      <c r="D7175" s="4" t="s">
        <v>38815</v>
      </c>
      <c r="E7175" s="5" t="s">
        <v>38816</v>
      </c>
      <c r="F7175" s="4" t="s">
        <v>38817</v>
      </c>
      <c r="G7175" s="4" t="s">
        <v>852</v>
      </c>
      <c r="H7175" s="5" t="s">
        <v>38818</v>
      </c>
      <c r="I7175" s="4" t="s">
        <v>38819</v>
      </c>
      <c r="J7175" s="5" t="n">
        <f aca="false">LEN(K7175)</f>
        <v>16</v>
      </c>
      <c r="K7175" s="6" t="s">
        <v>38820</v>
      </c>
      <c r="L7175" s="4" t="s">
        <v>637</v>
      </c>
      <c r="M7175" s="4" t="s">
        <v>467</v>
      </c>
    </row>
    <row r="7176" customFormat="false" ht="15.75" hidden="false" customHeight="true" outlineLevel="0" collapsed="false">
      <c r="A7176" s="4" t="n">
        <v>3388</v>
      </c>
      <c r="B7176" s="4" t="s">
        <v>38821</v>
      </c>
      <c r="C7176" s="4"/>
      <c r="D7176" s="4" t="s">
        <v>38822</v>
      </c>
      <c r="E7176" s="5" t="s">
        <v>28619</v>
      </c>
      <c r="F7176" s="4" t="s">
        <v>851</v>
      </c>
      <c r="G7176" s="4" t="s">
        <v>852</v>
      </c>
      <c r="H7176" s="5" t="s">
        <v>38823</v>
      </c>
      <c r="I7176" s="4" t="s">
        <v>38824</v>
      </c>
      <c r="J7176" s="5" t="n">
        <f aca="false">LEN(K7176)</f>
        <v>16</v>
      </c>
      <c r="K7176" s="6" t="s">
        <v>38825</v>
      </c>
      <c r="L7176" s="4" t="s">
        <v>31</v>
      </c>
      <c r="M7176" s="4" t="s">
        <v>3817</v>
      </c>
    </row>
    <row r="7177" customFormat="false" ht="15.75" hidden="false" customHeight="true" outlineLevel="0" collapsed="false">
      <c r="A7177" s="4" t="n">
        <v>3405</v>
      </c>
      <c r="B7177" s="4" t="s">
        <v>38826</v>
      </c>
      <c r="C7177" s="4"/>
      <c r="D7177" s="4" t="s">
        <v>38827</v>
      </c>
      <c r="E7177" s="5" t="s">
        <v>38828</v>
      </c>
      <c r="F7177" s="4" t="s">
        <v>851</v>
      </c>
      <c r="G7177" s="4" t="s">
        <v>852</v>
      </c>
      <c r="H7177" s="5" t="s">
        <v>38829</v>
      </c>
      <c r="I7177" s="4" t="s">
        <v>38830</v>
      </c>
      <c r="J7177" s="5" t="n">
        <f aca="false">LEN(K7177)</f>
        <v>16</v>
      </c>
      <c r="K7177" s="6" t="s">
        <v>38831</v>
      </c>
      <c r="L7177" s="4" t="s">
        <v>31</v>
      </c>
      <c r="M7177" s="4" t="s">
        <v>381</v>
      </c>
    </row>
    <row r="7178" customFormat="false" ht="15.75" hidden="false" customHeight="true" outlineLevel="0" collapsed="false">
      <c r="A7178" s="4" t="n">
        <v>3410</v>
      </c>
      <c r="B7178" s="4" t="s">
        <v>38832</v>
      </c>
      <c r="C7178" s="4"/>
      <c r="D7178" s="4" t="s">
        <v>38833</v>
      </c>
      <c r="E7178" s="5" t="s">
        <v>38834</v>
      </c>
      <c r="F7178" s="4" t="s">
        <v>851</v>
      </c>
      <c r="G7178" s="4" t="s">
        <v>852</v>
      </c>
      <c r="H7178" s="5" t="s">
        <v>38835</v>
      </c>
      <c r="I7178" s="4" t="s">
        <v>38836</v>
      </c>
      <c r="J7178" s="5" t="n">
        <f aca="false">LEN(K7178)</f>
        <v>16</v>
      </c>
      <c r="K7178" s="6" t="s">
        <v>38837</v>
      </c>
      <c r="L7178" s="4" t="s">
        <v>57</v>
      </c>
      <c r="M7178" s="4" t="s">
        <v>877</v>
      </c>
    </row>
    <row r="7179" customFormat="false" ht="15.75" hidden="false" customHeight="true" outlineLevel="0" collapsed="false">
      <c r="A7179" s="4" t="n">
        <v>3411</v>
      </c>
      <c r="B7179" s="4" t="s">
        <v>38838</v>
      </c>
      <c r="C7179" s="4"/>
      <c r="D7179" s="4" t="s">
        <v>38839</v>
      </c>
      <c r="E7179" s="5" t="s">
        <v>11182</v>
      </c>
      <c r="F7179" s="4" t="s">
        <v>851</v>
      </c>
      <c r="G7179" s="4" t="s">
        <v>852</v>
      </c>
      <c r="H7179" s="5" t="s">
        <v>38840</v>
      </c>
      <c r="I7179" s="4" t="s">
        <v>37645</v>
      </c>
      <c r="J7179" s="5" t="n">
        <f aca="false">LEN(K7179)</f>
        <v>16</v>
      </c>
      <c r="K7179" s="6" t="s">
        <v>37646</v>
      </c>
      <c r="L7179" s="4" t="s">
        <v>57</v>
      </c>
      <c r="M7179" s="4" t="s">
        <v>5116</v>
      </c>
    </row>
    <row r="7180" customFormat="false" ht="15.75" hidden="false" customHeight="true" outlineLevel="0" collapsed="false">
      <c r="A7180" s="4" t="n">
        <v>3418</v>
      </c>
      <c r="B7180" s="4" t="s">
        <v>38841</v>
      </c>
      <c r="C7180" s="4"/>
      <c r="D7180" s="4" t="s">
        <v>38842</v>
      </c>
      <c r="E7180" s="5" t="s">
        <v>28662</v>
      </c>
      <c r="F7180" s="4" t="s">
        <v>28663</v>
      </c>
      <c r="G7180" s="4" t="s">
        <v>852</v>
      </c>
      <c r="H7180" s="5" t="s">
        <v>38843</v>
      </c>
      <c r="I7180" s="4" t="s">
        <v>38844</v>
      </c>
      <c r="J7180" s="5" t="n">
        <f aca="false">LEN(K7180)</f>
        <v>16</v>
      </c>
      <c r="K7180" s="6" t="s">
        <v>38845</v>
      </c>
      <c r="L7180" s="4" t="s">
        <v>57</v>
      </c>
      <c r="M7180" s="4" t="s">
        <v>31</v>
      </c>
    </row>
    <row r="7181" customFormat="false" ht="15.75" hidden="false" customHeight="true" outlineLevel="0" collapsed="false">
      <c r="A7181" s="4" t="n">
        <v>3420</v>
      </c>
      <c r="B7181" s="4" t="s">
        <v>38846</v>
      </c>
      <c r="C7181" s="4"/>
      <c r="D7181" s="4" t="s">
        <v>38847</v>
      </c>
      <c r="E7181" s="5" t="s">
        <v>38848</v>
      </c>
      <c r="F7181" s="4" t="s">
        <v>38849</v>
      </c>
      <c r="G7181" s="4" t="s">
        <v>852</v>
      </c>
      <c r="H7181" s="5" t="s">
        <v>38850</v>
      </c>
      <c r="I7181" s="4" t="s">
        <v>38851</v>
      </c>
      <c r="J7181" s="5" t="n">
        <f aca="false">LEN(K7181)</f>
        <v>16</v>
      </c>
      <c r="K7181" s="10" t="s">
        <v>38852</v>
      </c>
      <c r="L7181" s="4" t="s">
        <v>57</v>
      </c>
      <c r="M7181" s="4" t="s">
        <v>1988</v>
      </c>
    </row>
    <row r="7182" customFormat="false" ht="15.75" hidden="false" customHeight="true" outlineLevel="0" collapsed="false">
      <c r="A7182" s="4" t="n">
        <v>3421</v>
      </c>
      <c r="B7182" s="4" t="s">
        <v>38853</v>
      </c>
      <c r="C7182" s="4"/>
      <c r="D7182" s="4" t="s">
        <v>38847</v>
      </c>
      <c r="E7182" s="5" t="s">
        <v>38848</v>
      </c>
      <c r="F7182" s="4" t="s">
        <v>38849</v>
      </c>
      <c r="G7182" s="4" t="s">
        <v>852</v>
      </c>
      <c r="H7182" s="5" t="s">
        <v>38854</v>
      </c>
      <c r="I7182" s="4" t="s">
        <v>38855</v>
      </c>
      <c r="J7182" s="5" t="n">
        <f aca="false">LEN(K7182)</f>
        <v>16</v>
      </c>
      <c r="K7182" s="6" t="s">
        <v>38856</v>
      </c>
      <c r="L7182" s="4" t="s">
        <v>78</v>
      </c>
      <c r="M7182" s="4" t="s">
        <v>3895</v>
      </c>
    </row>
    <row r="7183" customFormat="false" ht="15.75" hidden="false" customHeight="true" outlineLevel="0" collapsed="false">
      <c r="A7183" s="4" t="n">
        <v>3443</v>
      </c>
      <c r="B7183" s="4" t="s">
        <v>38857</v>
      </c>
      <c r="C7183" s="4"/>
      <c r="D7183" s="4" t="s">
        <v>38858</v>
      </c>
      <c r="E7183" s="5" t="s">
        <v>28650</v>
      </c>
      <c r="F7183" s="4" t="s">
        <v>28651</v>
      </c>
      <c r="G7183" s="4" t="s">
        <v>852</v>
      </c>
      <c r="H7183" s="5" t="s">
        <v>38859</v>
      </c>
      <c r="I7183" s="4" t="s">
        <v>38860</v>
      </c>
      <c r="J7183" s="5" t="n">
        <f aca="false">LEN(K7183)</f>
        <v>16</v>
      </c>
      <c r="K7183" s="6" t="s">
        <v>38861</v>
      </c>
      <c r="L7183" s="4" t="s">
        <v>31</v>
      </c>
      <c r="M7183" s="4" t="s">
        <v>3895</v>
      </c>
    </row>
    <row r="7184" customFormat="false" ht="15.75" hidden="false" customHeight="true" outlineLevel="0" collapsed="false">
      <c r="A7184" s="4" t="n">
        <v>3445</v>
      </c>
      <c r="B7184" s="4" t="s">
        <v>38862</v>
      </c>
      <c r="C7184" s="4"/>
      <c r="D7184" s="4" t="s">
        <v>38863</v>
      </c>
      <c r="E7184" s="5" t="s">
        <v>28650</v>
      </c>
      <c r="F7184" s="4" t="s">
        <v>28651</v>
      </c>
      <c r="G7184" s="4" t="s">
        <v>852</v>
      </c>
      <c r="H7184" s="5" t="s">
        <v>38864</v>
      </c>
      <c r="I7184" s="4" t="s">
        <v>38865</v>
      </c>
      <c r="J7184" s="5" t="n">
        <f aca="false">LEN(K7184)</f>
        <v>16</v>
      </c>
      <c r="K7184" s="6" t="s">
        <v>38866</v>
      </c>
      <c r="L7184" s="4" t="s">
        <v>78</v>
      </c>
      <c r="M7184" s="4" t="s">
        <v>32</v>
      </c>
    </row>
    <row r="7185" customFormat="false" ht="15.75" hidden="false" customHeight="true" outlineLevel="0" collapsed="false">
      <c r="A7185" s="4" t="n">
        <v>3452</v>
      </c>
      <c r="B7185" s="4" t="s">
        <v>38867</v>
      </c>
      <c r="C7185" s="4"/>
      <c r="D7185" s="4" t="s">
        <v>38868</v>
      </c>
      <c r="E7185" s="5" t="s">
        <v>38869</v>
      </c>
      <c r="F7185" s="4" t="s">
        <v>38870</v>
      </c>
      <c r="G7185" s="4" t="s">
        <v>852</v>
      </c>
      <c r="H7185" s="5" t="s">
        <v>38871</v>
      </c>
      <c r="I7185" s="4" t="s">
        <v>38872</v>
      </c>
      <c r="J7185" s="5" t="n">
        <f aca="false">LEN(K7185)</f>
        <v>16</v>
      </c>
      <c r="K7185" s="6" t="s">
        <v>38873</v>
      </c>
      <c r="L7185" s="4" t="s">
        <v>31</v>
      </c>
      <c r="M7185" s="4" t="s">
        <v>3203</v>
      </c>
    </row>
    <row r="7186" customFormat="false" ht="15.75" hidden="false" customHeight="true" outlineLevel="0" collapsed="false">
      <c r="A7186" s="4" t="n">
        <v>3469</v>
      </c>
      <c r="B7186" s="4" t="s">
        <v>38874</v>
      </c>
      <c r="C7186" s="4"/>
      <c r="D7186" s="4" t="s">
        <v>38875</v>
      </c>
      <c r="E7186" s="5" t="s">
        <v>38876</v>
      </c>
      <c r="F7186" s="4" t="s">
        <v>38877</v>
      </c>
      <c r="G7186" s="4" t="s">
        <v>852</v>
      </c>
      <c r="H7186" s="5" t="s">
        <v>38878</v>
      </c>
      <c r="I7186" s="4" t="s">
        <v>38879</v>
      </c>
      <c r="J7186" s="5" t="n">
        <f aca="false">LEN(K7186)</f>
        <v>16</v>
      </c>
      <c r="K7186" s="6" t="str">
        <f aca="false">LOWER(SUBSTITUTE(SUBSTITUTE(SUBSTITUTE(SUBSTITUTE(SUBSTITUTE(SUBSTITUTE(SUBSTITUTE(B7186,"S.L.",""),"SL",""),"S.A.",""),"SA","")," ",""),".",""),",",""))&amp;".com"</f>
        <v>hotelariznoa.com</v>
      </c>
      <c r="L7186" s="4" t="s">
        <v>57</v>
      </c>
      <c r="M7186" s="4" t="s">
        <v>294</v>
      </c>
    </row>
    <row r="7187" customFormat="false" ht="15.75" hidden="false" customHeight="true" outlineLevel="0" collapsed="false">
      <c r="A7187" s="4" t="n">
        <v>3476</v>
      </c>
      <c r="B7187" s="4" t="s">
        <v>38880</v>
      </c>
      <c r="C7187" s="4"/>
      <c r="D7187" s="4" t="s">
        <v>38881</v>
      </c>
      <c r="E7187" s="5" t="s">
        <v>38806</v>
      </c>
      <c r="F7187" s="4" t="s">
        <v>38807</v>
      </c>
      <c r="G7187" s="4" t="s">
        <v>852</v>
      </c>
      <c r="H7187" s="5" t="s">
        <v>38882</v>
      </c>
      <c r="I7187" s="4" t="s">
        <v>38883</v>
      </c>
      <c r="J7187" s="5" t="n">
        <f aca="false">LEN(K7187)</f>
        <v>16</v>
      </c>
      <c r="K7187" s="6" t="s">
        <v>38884</v>
      </c>
      <c r="L7187" s="4" t="s">
        <v>21</v>
      </c>
      <c r="M7187" s="4" t="s">
        <v>381</v>
      </c>
    </row>
    <row r="7188" customFormat="false" ht="15.75" hidden="false" customHeight="true" outlineLevel="0" collapsed="false">
      <c r="A7188" s="4" t="n">
        <v>3478</v>
      </c>
      <c r="B7188" s="4" t="s">
        <v>38885</v>
      </c>
      <c r="C7188" s="4"/>
      <c r="D7188" s="4" t="s">
        <v>38886</v>
      </c>
      <c r="E7188" s="5" t="s">
        <v>8521</v>
      </c>
      <c r="F7188" s="4" t="s">
        <v>8522</v>
      </c>
      <c r="G7188" s="4" t="s">
        <v>852</v>
      </c>
      <c r="H7188" s="5" t="s">
        <v>38887</v>
      </c>
      <c r="I7188" s="4" t="s">
        <v>38888</v>
      </c>
      <c r="J7188" s="5" t="n">
        <f aca="false">LEN(K7188)</f>
        <v>16</v>
      </c>
      <c r="K7188" s="6" t="s">
        <v>38889</v>
      </c>
      <c r="L7188" s="4" t="s">
        <v>31</v>
      </c>
      <c r="M7188" s="4" t="s">
        <v>2896</v>
      </c>
    </row>
    <row r="7189" customFormat="false" ht="15.75" hidden="false" customHeight="true" outlineLevel="0" collapsed="false">
      <c r="A7189" s="4" t="n">
        <v>3485</v>
      </c>
      <c r="B7189" s="4" t="s">
        <v>38890</v>
      </c>
      <c r="C7189" s="4"/>
      <c r="D7189" s="4" t="s">
        <v>38891</v>
      </c>
      <c r="E7189" s="5" t="s">
        <v>38806</v>
      </c>
      <c r="F7189" s="4" t="s">
        <v>38807</v>
      </c>
      <c r="G7189" s="4" t="s">
        <v>852</v>
      </c>
      <c r="H7189" s="5" t="s">
        <v>38892</v>
      </c>
      <c r="I7189" s="4" t="s">
        <v>38893</v>
      </c>
      <c r="J7189" s="5" t="n">
        <f aca="false">LEN(K7189)</f>
        <v>16</v>
      </c>
      <c r="K7189" s="6" t="str">
        <f aca="false">LOWER(SUBSTITUTE(SUBSTITUTE(SUBSTITUTE(SUBSTITUTE(SUBSTITUTE(SUBSTITUTE(SUBSTITUTE(B7189,"S.L.",""),"SL",""),"S.A.",""),"SA","")," ",""),".",""),",",""))&amp;".com"</f>
        <v>hotellbatore.com</v>
      </c>
      <c r="L7189" s="4" t="s">
        <v>78</v>
      </c>
      <c r="M7189" s="4" t="s">
        <v>929</v>
      </c>
    </row>
    <row r="7190" customFormat="false" ht="15.75" hidden="false" customHeight="true" outlineLevel="0" collapsed="false">
      <c r="A7190" s="4" t="n">
        <v>3486</v>
      </c>
      <c r="B7190" s="4" t="s">
        <v>38894</v>
      </c>
      <c r="C7190" s="4"/>
      <c r="D7190" s="4" t="s">
        <v>38895</v>
      </c>
      <c r="E7190" s="5" t="s">
        <v>38806</v>
      </c>
      <c r="F7190" s="4" t="s">
        <v>38807</v>
      </c>
      <c r="G7190" s="4" t="s">
        <v>852</v>
      </c>
      <c r="H7190" s="5" t="s">
        <v>38896</v>
      </c>
      <c r="I7190" s="4" t="s">
        <v>38897</v>
      </c>
      <c r="J7190" s="5" t="n">
        <f aca="false">LEN(K7190)</f>
        <v>16</v>
      </c>
      <c r="K7190" s="6" t="s">
        <v>38898</v>
      </c>
      <c r="L7190" s="4" t="s">
        <v>78</v>
      </c>
      <c r="M7190" s="4" t="s">
        <v>577</v>
      </c>
    </row>
    <row r="7191" customFormat="false" ht="15.75" hidden="false" customHeight="true" outlineLevel="0" collapsed="false">
      <c r="A7191" s="4" t="n">
        <v>3500</v>
      </c>
      <c r="B7191" s="4" t="s">
        <v>38899</v>
      </c>
      <c r="C7191" s="4"/>
      <c r="D7191" s="4" t="s">
        <v>38900</v>
      </c>
      <c r="E7191" s="5" t="s">
        <v>38901</v>
      </c>
      <c r="F7191" s="4" t="s">
        <v>9152</v>
      </c>
      <c r="G7191" s="4" t="s">
        <v>1390</v>
      </c>
      <c r="H7191" s="5" t="s">
        <v>38902</v>
      </c>
      <c r="I7191" s="4" t="s">
        <v>38903</v>
      </c>
      <c r="J7191" s="5" t="n">
        <f aca="false">LEN(K7191)</f>
        <v>16</v>
      </c>
      <c r="K7191" s="6" t="str">
        <f aca="false">LOWER(SUBSTITUTE(SUBSTITUTE(SUBSTITUTE(SUBSTITUTE(SUBSTITUTE(SUBSTITUTE(SUBSTITUTE(B7191,"S.L.",""),"SL",""),"S.A.",""),"SA","")," ",""),".",""),",",""))&amp;".com"</f>
        <v>hotelmaitena.com</v>
      </c>
      <c r="L7191" s="4" t="s">
        <v>31</v>
      </c>
      <c r="M7191" s="4" t="s">
        <v>22</v>
      </c>
    </row>
    <row r="7192" customFormat="false" ht="15.75" hidden="false" customHeight="true" outlineLevel="0" collapsed="false">
      <c r="A7192" s="4" t="n">
        <v>3501</v>
      </c>
      <c r="B7192" s="4" t="s">
        <v>38904</v>
      </c>
      <c r="C7192" s="4"/>
      <c r="D7192" s="4" t="s">
        <v>38905</v>
      </c>
      <c r="E7192" s="5" t="s">
        <v>16913</v>
      </c>
      <c r="F7192" s="4" t="s">
        <v>1389</v>
      </c>
      <c r="G7192" s="4" t="s">
        <v>1390</v>
      </c>
      <c r="H7192" s="5" t="s">
        <v>38906</v>
      </c>
      <c r="I7192" s="7" t="s">
        <v>37645</v>
      </c>
      <c r="J7192" s="5" t="n">
        <f aca="false">LEN(K7192)</f>
        <v>16</v>
      </c>
      <c r="K7192" s="6" t="s">
        <v>37646</v>
      </c>
      <c r="L7192" s="4" t="s">
        <v>31</v>
      </c>
      <c r="M7192" s="4" t="s">
        <v>2167</v>
      </c>
    </row>
    <row r="7193" customFormat="false" ht="15.75" hidden="false" customHeight="true" outlineLevel="0" collapsed="false">
      <c r="A7193" s="4" t="n">
        <v>3502</v>
      </c>
      <c r="B7193" s="4" t="s">
        <v>38907</v>
      </c>
      <c r="C7193" s="4"/>
      <c r="D7193" s="4" t="s">
        <v>38908</v>
      </c>
      <c r="E7193" s="5" t="s">
        <v>16913</v>
      </c>
      <c r="F7193" s="4" t="s">
        <v>1389</v>
      </c>
      <c r="G7193" s="4" t="s">
        <v>1390</v>
      </c>
      <c r="H7193" s="5" t="s">
        <v>38906</v>
      </c>
      <c r="I7193" s="4" t="s">
        <v>37645</v>
      </c>
      <c r="J7193" s="5" t="n">
        <f aca="false">LEN(K7193)</f>
        <v>16</v>
      </c>
      <c r="K7193" s="6" t="s">
        <v>37646</v>
      </c>
      <c r="L7193" s="4" t="s">
        <v>21</v>
      </c>
      <c r="M7193" s="4" t="s">
        <v>2167</v>
      </c>
    </row>
    <row r="7194" customFormat="false" ht="15.75" hidden="false" customHeight="true" outlineLevel="0" collapsed="false">
      <c r="A7194" s="4" t="n">
        <v>3526</v>
      </c>
      <c r="B7194" s="4" t="s">
        <v>38909</v>
      </c>
      <c r="C7194" s="4"/>
      <c r="D7194" s="4" t="s">
        <v>38910</v>
      </c>
      <c r="E7194" s="5" t="s">
        <v>38911</v>
      </c>
      <c r="F7194" s="4" t="s">
        <v>1389</v>
      </c>
      <c r="G7194" s="4" t="s">
        <v>1390</v>
      </c>
      <c r="H7194" s="5" t="s">
        <v>38912</v>
      </c>
      <c r="I7194" s="7" t="s">
        <v>38913</v>
      </c>
      <c r="J7194" s="5" t="n">
        <f aca="false">LEN(K7194)</f>
        <v>16</v>
      </c>
      <c r="K7194" s="6" t="s">
        <v>38914</v>
      </c>
      <c r="L7194" s="4" t="s">
        <v>21</v>
      </c>
      <c r="M7194" s="4" t="s">
        <v>1208</v>
      </c>
    </row>
    <row r="7195" customFormat="false" ht="15.75" hidden="false" customHeight="true" outlineLevel="0" collapsed="false">
      <c r="A7195" s="4" t="n">
        <v>3537</v>
      </c>
      <c r="B7195" s="4" t="s">
        <v>38915</v>
      </c>
      <c r="C7195" s="4"/>
      <c r="D7195" s="4" t="s">
        <v>38916</v>
      </c>
      <c r="E7195" s="5" t="s">
        <v>38917</v>
      </c>
      <c r="F7195" s="4" t="s">
        <v>38918</v>
      </c>
      <c r="G7195" s="4" t="s">
        <v>1390</v>
      </c>
      <c r="H7195" s="5" t="s">
        <v>38919</v>
      </c>
      <c r="I7195" s="7" t="s">
        <v>38920</v>
      </c>
      <c r="J7195" s="5" t="n">
        <f aca="false">LEN(K7195)</f>
        <v>16</v>
      </c>
      <c r="K7195" s="6" t="s">
        <v>38921</v>
      </c>
      <c r="L7195" s="4" t="s">
        <v>31</v>
      </c>
      <c r="M7195" s="4" t="s">
        <v>794</v>
      </c>
    </row>
    <row r="7196" customFormat="false" ht="15.75" hidden="false" customHeight="true" outlineLevel="0" collapsed="false">
      <c r="A7196" s="4" t="n">
        <v>3540</v>
      </c>
      <c r="B7196" s="4" t="s">
        <v>38922</v>
      </c>
      <c r="C7196" s="4"/>
      <c r="D7196" s="4" t="s">
        <v>38923</v>
      </c>
      <c r="E7196" s="5" t="s">
        <v>38924</v>
      </c>
      <c r="F7196" s="4" t="s">
        <v>1389</v>
      </c>
      <c r="G7196" s="4" t="s">
        <v>1390</v>
      </c>
      <c r="H7196" s="5" t="s">
        <v>38925</v>
      </c>
      <c r="I7196" s="7" t="s">
        <v>38926</v>
      </c>
      <c r="J7196" s="5" t="n">
        <f aca="false">LEN(K7196)</f>
        <v>16</v>
      </c>
      <c r="K7196" s="6" t="s">
        <v>38927</v>
      </c>
      <c r="L7196" s="4" t="s">
        <v>13141</v>
      </c>
      <c r="M7196" s="4" t="s">
        <v>877</v>
      </c>
    </row>
    <row r="7197" customFormat="false" ht="15.75" hidden="false" customHeight="true" outlineLevel="0" collapsed="false">
      <c r="A7197" s="4" t="n">
        <v>3596</v>
      </c>
      <c r="B7197" s="4" t="s">
        <v>38928</v>
      </c>
      <c r="C7197" s="4"/>
      <c r="D7197" s="4" t="s">
        <v>38929</v>
      </c>
      <c r="E7197" s="5" t="s">
        <v>38930</v>
      </c>
      <c r="F7197" s="4" t="s">
        <v>38931</v>
      </c>
      <c r="G7197" s="4" t="s">
        <v>1498</v>
      </c>
      <c r="H7197" s="5" t="s">
        <v>38932</v>
      </c>
      <c r="I7197" s="4" t="s">
        <v>38933</v>
      </c>
      <c r="J7197" s="5" t="n">
        <f aca="false">LEN(K7197)</f>
        <v>16</v>
      </c>
      <c r="K7197" s="6" t="s">
        <v>38934</v>
      </c>
      <c r="L7197" s="4" t="s">
        <v>57</v>
      </c>
      <c r="M7197" s="4" t="s">
        <v>1208</v>
      </c>
    </row>
    <row r="7198" customFormat="false" ht="15.75" hidden="false" customHeight="true" outlineLevel="0" collapsed="false">
      <c r="A7198" s="4" t="n">
        <v>11388</v>
      </c>
      <c r="B7198" s="4" t="s">
        <v>38935</v>
      </c>
      <c r="C7198" s="4"/>
      <c r="D7198" s="4" t="s">
        <v>38936</v>
      </c>
      <c r="E7198" s="5" t="s">
        <v>38937</v>
      </c>
      <c r="F7198" s="4" t="s">
        <v>11214</v>
      </c>
      <c r="G7198" s="4" t="s">
        <v>1390</v>
      </c>
      <c r="H7198" s="5" t="s">
        <v>38938</v>
      </c>
      <c r="I7198" s="4" t="s">
        <v>38939</v>
      </c>
      <c r="J7198" s="5" t="n">
        <f aca="false">LEN(K7198)</f>
        <v>16</v>
      </c>
      <c r="K7198" s="6" t="s">
        <v>38940</v>
      </c>
      <c r="L7198" s="4" t="s">
        <v>31</v>
      </c>
      <c r="M7198" s="4" t="s">
        <v>32</v>
      </c>
    </row>
    <row r="7199" customFormat="false" ht="15.75" hidden="false" customHeight="true" outlineLevel="0" collapsed="false">
      <c r="A7199" s="4" t="n">
        <v>3604</v>
      </c>
      <c r="B7199" s="4" t="s">
        <v>38941</v>
      </c>
      <c r="C7199" s="4"/>
      <c r="D7199" s="4" t="s">
        <v>38942</v>
      </c>
      <c r="E7199" s="5" t="s">
        <v>28717</v>
      </c>
      <c r="F7199" s="4" t="s">
        <v>1389</v>
      </c>
      <c r="G7199" s="4" t="s">
        <v>1390</v>
      </c>
      <c r="H7199" s="5" t="s">
        <v>38943</v>
      </c>
      <c r="I7199" s="4" t="s">
        <v>38944</v>
      </c>
      <c r="J7199" s="5" t="n">
        <f aca="false">LEN(K7199)</f>
        <v>16</v>
      </c>
      <c r="K7199" s="6" t="s">
        <v>37298</v>
      </c>
      <c r="L7199" s="4" t="s">
        <v>31</v>
      </c>
      <c r="M7199" s="4" t="s">
        <v>326</v>
      </c>
    </row>
    <row r="7200" customFormat="false" ht="15.75" hidden="false" customHeight="true" outlineLevel="0" collapsed="false">
      <c r="A7200" s="4" t="n">
        <v>3605</v>
      </c>
      <c r="B7200" s="4" t="s">
        <v>38945</v>
      </c>
      <c r="C7200" s="4"/>
      <c r="D7200" s="4" t="s">
        <v>38946</v>
      </c>
      <c r="E7200" s="5" t="s">
        <v>38947</v>
      </c>
      <c r="F7200" s="4" t="s">
        <v>38948</v>
      </c>
      <c r="G7200" s="4" t="s">
        <v>1390</v>
      </c>
      <c r="H7200" s="5" t="s">
        <v>38949</v>
      </c>
      <c r="I7200" s="4" t="s">
        <v>38950</v>
      </c>
      <c r="J7200" s="5" t="n">
        <f aca="false">LEN(K7200)</f>
        <v>16</v>
      </c>
      <c r="K7200" s="6" t="s">
        <v>38951</v>
      </c>
      <c r="L7200" s="4" t="s">
        <v>78</v>
      </c>
      <c r="M7200" s="4" t="s">
        <v>294</v>
      </c>
    </row>
    <row r="7201" customFormat="false" ht="15.75" hidden="false" customHeight="true" outlineLevel="0" collapsed="false">
      <c r="A7201" s="4" t="n">
        <v>3614</v>
      </c>
      <c r="B7201" s="4" t="s">
        <v>38952</v>
      </c>
      <c r="C7201" s="4"/>
      <c r="D7201" s="4" t="s">
        <v>38953</v>
      </c>
      <c r="E7201" s="5" t="s">
        <v>38954</v>
      </c>
      <c r="F7201" s="4" t="s">
        <v>38952</v>
      </c>
      <c r="G7201" s="4" t="s">
        <v>1390</v>
      </c>
      <c r="H7201" s="5" t="s">
        <v>38955</v>
      </c>
      <c r="I7201" s="4" t="s">
        <v>38956</v>
      </c>
      <c r="J7201" s="5" t="n">
        <f aca="false">LEN(K7201)</f>
        <v>16</v>
      </c>
      <c r="K7201" s="6" t="s">
        <v>38957</v>
      </c>
      <c r="L7201" s="4" t="s">
        <v>21</v>
      </c>
      <c r="M7201" s="4" t="s">
        <v>467</v>
      </c>
    </row>
    <row r="7202" customFormat="false" ht="15.75" hidden="false" customHeight="true" outlineLevel="0" collapsed="false">
      <c r="A7202" s="4" t="n">
        <v>3619</v>
      </c>
      <c r="B7202" s="4" t="s">
        <v>38958</v>
      </c>
      <c r="C7202" s="4"/>
      <c r="D7202" s="4" t="s">
        <v>38959</v>
      </c>
      <c r="E7202" s="5" t="s">
        <v>38960</v>
      </c>
      <c r="F7202" s="4" t="s">
        <v>38961</v>
      </c>
      <c r="G7202" s="4" t="s">
        <v>1390</v>
      </c>
      <c r="H7202" s="5" t="s">
        <v>38962</v>
      </c>
      <c r="I7202" s="4" t="s">
        <v>38963</v>
      </c>
      <c r="J7202" s="5" t="n">
        <f aca="false">LEN(K7202)</f>
        <v>16</v>
      </c>
      <c r="K7202" s="6" t="s">
        <v>38964</v>
      </c>
      <c r="L7202" s="4" t="s">
        <v>31</v>
      </c>
      <c r="M7202" s="4" t="s">
        <v>2890</v>
      </c>
    </row>
    <row r="7203" customFormat="false" ht="15.75" hidden="false" customHeight="true" outlineLevel="0" collapsed="false">
      <c r="A7203" s="4" t="n">
        <v>3628</v>
      </c>
      <c r="B7203" s="4" t="s">
        <v>38965</v>
      </c>
      <c r="C7203" s="4"/>
      <c r="D7203" s="4" t="s">
        <v>38966</v>
      </c>
      <c r="E7203" s="5" t="s">
        <v>33552</v>
      </c>
      <c r="F7203" s="4" t="s">
        <v>1389</v>
      </c>
      <c r="G7203" s="4" t="s">
        <v>1390</v>
      </c>
      <c r="H7203" s="5" t="s">
        <v>38967</v>
      </c>
      <c r="I7203" s="4" t="s">
        <v>38944</v>
      </c>
      <c r="J7203" s="5" t="n">
        <f aca="false">LEN(K7203)</f>
        <v>16</v>
      </c>
      <c r="K7203" s="6" t="s">
        <v>37298</v>
      </c>
      <c r="L7203" s="4" t="s">
        <v>31</v>
      </c>
      <c r="M7203" s="4" t="s">
        <v>31</v>
      </c>
    </row>
    <row r="7204" customFormat="false" ht="15.75" hidden="false" customHeight="true" outlineLevel="0" collapsed="false">
      <c r="A7204" s="4" t="n">
        <v>3633</v>
      </c>
      <c r="B7204" s="4" t="s">
        <v>38968</v>
      </c>
      <c r="C7204" s="4"/>
      <c r="D7204" s="4" t="s">
        <v>38969</v>
      </c>
      <c r="E7204" s="5" t="s">
        <v>38970</v>
      </c>
      <c r="F7204" s="4" t="s">
        <v>38971</v>
      </c>
      <c r="G7204" s="4" t="s">
        <v>1390</v>
      </c>
      <c r="H7204" s="5" t="s">
        <v>38972</v>
      </c>
      <c r="I7204" s="4" t="s">
        <v>38973</v>
      </c>
      <c r="J7204" s="5" t="n">
        <f aca="false">LEN(K7204)</f>
        <v>16</v>
      </c>
      <c r="K7204" s="10" t="s">
        <v>38974</v>
      </c>
      <c r="L7204" s="4" t="s">
        <v>78</v>
      </c>
      <c r="M7204" s="4" t="s">
        <v>31</v>
      </c>
    </row>
    <row r="7205" customFormat="false" ht="15.75" hidden="false" customHeight="true" outlineLevel="0" collapsed="false">
      <c r="A7205" s="4" t="n">
        <v>3639</v>
      </c>
      <c r="B7205" s="4" t="s">
        <v>38975</v>
      </c>
      <c r="C7205" s="4"/>
      <c r="D7205" s="4" t="s">
        <v>38976</v>
      </c>
      <c r="E7205" s="5" t="s">
        <v>38977</v>
      </c>
      <c r="F7205" s="4" t="s">
        <v>38978</v>
      </c>
      <c r="G7205" s="4" t="s">
        <v>1390</v>
      </c>
      <c r="H7205" s="5" t="s">
        <v>38979</v>
      </c>
      <c r="I7205" s="4" t="s">
        <v>38980</v>
      </c>
      <c r="J7205" s="5" t="n">
        <f aca="false">LEN(K7205)</f>
        <v>16</v>
      </c>
      <c r="K7205" s="6" t="str">
        <f aca="false">LOWER(SUBSTITUTE(SUBSTITUTE(SUBSTITUTE(SUBSTITUTE(SUBSTITUTE(SUBSTITUTE(SUBSTITUTE(B7205,"S.L.",""),"SL",""),"S.A.",""),"SA","")," ",""),".",""),",",""))&amp;".com"</f>
        <v>hotelbeñaran.com</v>
      </c>
      <c r="L7205" s="4" t="s">
        <v>21</v>
      </c>
      <c r="M7205" s="4" t="s">
        <v>877</v>
      </c>
    </row>
    <row r="7206" customFormat="false" ht="15.75" hidden="false" customHeight="true" outlineLevel="0" collapsed="false">
      <c r="A7206" s="4" t="n">
        <v>3641</v>
      </c>
      <c r="B7206" s="4" t="s">
        <v>38981</v>
      </c>
      <c r="C7206" s="4"/>
      <c r="D7206" s="4" t="s">
        <v>38982</v>
      </c>
      <c r="E7206" s="5" t="s">
        <v>38983</v>
      </c>
      <c r="F7206" s="4" t="s">
        <v>38984</v>
      </c>
      <c r="G7206" s="4" t="s">
        <v>1498</v>
      </c>
      <c r="H7206" s="5" t="s">
        <v>38985</v>
      </c>
      <c r="I7206" s="4" t="s">
        <v>38986</v>
      </c>
      <c r="J7206" s="5" t="n">
        <f aca="false">LEN(K7206)</f>
        <v>16</v>
      </c>
      <c r="K7206" s="6" t="s">
        <v>38987</v>
      </c>
      <c r="L7206" s="4" t="s">
        <v>66</v>
      </c>
      <c r="M7206" s="4" t="s">
        <v>1085</v>
      </c>
    </row>
    <row r="7207" customFormat="false" ht="15.75" hidden="false" customHeight="true" outlineLevel="0" collapsed="false">
      <c r="A7207" s="4" t="n">
        <v>3655</v>
      </c>
      <c r="B7207" s="4" t="s">
        <v>38988</v>
      </c>
      <c r="C7207" s="4"/>
      <c r="D7207" s="4" t="s">
        <v>38989</v>
      </c>
      <c r="E7207" s="5" t="s">
        <v>19256</v>
      </c>
      <c r="F7207" s="4" t="s">
        <v>19257</v>
      </c>
      <c r="G7207" s="4" t="s">
        <v>1390</v>
      </c>
      <c r="H7207" s="5" t="s">
        <v>38990</v>
      </c>
      <c r="I7207" s="4" t="s">
        <v>38991</v>
      </c>
      <c r="J7207" s="5" t="n">
        <f aca="false">LEN(K7207)</f>
        <v>16</v>
      </c>
      <c r="K7207" s="6" t="s">
        <v>38992</v>
      </c>
      <c r="L7207" s="4" t="s">
        <v>31</v>
      </c>
      <c r="M7207" s="4" t="s">
        <v>794</v>
      </c>
    </row>
    <row r="7208" customFormat="false" ht="15.75" hidden="false" customHeight="true" outlineLevel="0" collapsed="false">
      <c r="A7208" s="4" t="n">
        <v>3659</v>
      </c>
      <c r="B7208" s="4" t="s">
        <v>13929</v>
      </c>
      <c r="C7208" s="4"/>
      <c r="D7208" s="4" t="s">
        <v>38993</v>
      </c>
      <c r="E7208" s="5" t="s">
        <v>13928</v>
      </c>
      <c r="F7208" s="4" t="s">
        <v>13929</v>
      </c>
      <c r="G7208" s="4" t="s">
        <v>1390</v>
      </c>
      <c r="H7208" s="5" t="s">
        <v>38994</v>
      </c>
      <c r="I7208" s="4" t="s">
        <v>38995</v>
      </c>
      <c r="J7208" s="5" t="n">
        <f aca="false">LEN(K7208)</f>
        <v>16</v>
      </c>
      <c r="K7208" s="6" t="s">
        <v>38996</v>
      </c>
      <c r="L7208" s="4" t="s">
        <v>66</v>
      </c>
      <c r="M7208" s="4" t="s">
        <v>368</v>
      </c>
    </row>
    <row r="7209" customFormat="false" ht="15.75" hidden="false" customHeight="true" outlineLevel="0" collapsed="false">
      <c r="A7209" s="4" t="n">
        <v>3662</v>
      </c>
      <c r="B7209" s="4" t="s">
        <v>38997</v>
      </c>
      <c r="C7209" s="4"/>
      <c r="D7209" s="4" t="s">
        <v>38998</v>
      </c>
      <c r="E7209" s="5" t="s">
        <v>38917</v>
      </c>
      <c r="F7209" s="4" t="s">
        <v>38918</v>
      </c>
      <c r="G7209" s="4" t="s">
        <v>1390</v>
      </c>
      <c r="H7209" s="5" t="s">
        <v>38999</v>
      </c>
      <c r="I7209" s="7" t="s">
        <v>39000</v>
      </c>
      <c r="J7209" s="5" t="n">
        <f aca="false">LEN(K7209)</f>
        <v>16</v>
      </c>
      <c r="K7209" s="5" t="s">
        <v>39001</v>
      </c>
      <c r="L7209" s="4" t="s">
        <v>31</v>
      </c>
      <c r="M7209" s="4" t="s">
        <v>381</v>
      </c>
    </row>
    <row r="7210" customFormat="false" ht="15.75" hidden="false" customHeight="true" outlineLevel="0" collapsed="false">
      <c r="A7210" s="4" t="n">
        <v>11415</v>
      </c>
      <c r="B7210" s="4" t="s">
        <v>39002</v>
      </c>
      <c r="C7210" s="4"/>
      <c r="D7210" s="4" t="s">
        <v>39003</v>
      </c>
      <c r="E7210" s="5" t="s">
        <v>15585</v>
      </c>
      <c r="F7210" s="4" t="s">
        <v>39004</v>
      </c>
      <c r="G7210" s="4" t="s">
        <v>290</v>
      </c>
      <c r="H7210" s="5" t="s">
        <v>39005</v>
      </c>
      <c r="I7210" s="4" t="s">
        <v>39006</v>
      </c>
      <c r="J7210" s="5" t="n">
        <f aca="false">LEN(K7210)</f>
        <v>16</v>
      </c>
      <c r="K7210" s="6" t="s">
        <v>39007</v>
      </c>
      <c r="L7210" s="4" t="s">
        <v>66</v>
      </c>
      <c r="M7210" s="4" t="s">
        <v>1016</v>
      </c>
    </row>
    <row r="7211" customFormat="false" ht="15.75" hidden="false" customHeight="true" outlineLevel="0" collapsed="false">
      <c r="A7211" s="4" t="n">
        <v>3679</v>
      </c>
      <c r="B7211" s="4" t="s">
        <v>39008</v>
      </c>
      <c r="C7211" s="4"/>
      <c r="D7211" s="4" t="s">
        <v>39009</v>
      </c>
      <c r="E7211" s="5" t="s">
        <v>39010</v>
      </c>
      <c r="F7211" s="4" t="s">
        <v>39011</v>
      </c>
      <c r="G7211" s="4" t="s">
        <v>290</v>
      </c>
      <c r="H7211" s="5" t="s">
        <v>39012</v>
      </c>
      <c r="I7211" s="4" t="s">
        <v>39013</v>
      </c>
      <c r="J7211" s="5" t="n">
        <f aca="false">LEN(K7211)</f>
        <v>16</v>
      </c>
      <c r="K7211" s="6" t="str">
        <f aca="false">LOWER(SUBSTITUTE(SUBSTITUTE(SUBSTITUTE(SUBSTITUTE(SUBSTITUTE(SUBSTITUTE(SUBSTITUTE(B7211,"S.L.",""),"SL",""),"S.A.",""),"SA","")," ",""),".",""),",",""))&amp;".com"</f>
        <v>hotellaventa.com</v>
      </c>
      <c r="L7211" s="4" t="s">
        <v>78</v>
      </c>
      <c r="M7211" s="4" t="s">
        <v>31</v>
      </c>
    </row>
    <row r="7212" customFormat="false" ht="15.75" hidden="false" customHeight="true" outlineLevel="0" collapsed="false">
      <c r="A7212" s="4" t="n">
        <v>3717</v>
      </c>
      <c r="B7212" s="4" t="s">
        <v>39014</v>
      </c>
      <c r="C7212" s="4"/>
      <c r="D7212" s="4" t="s">
        <v>39015</v>
      </c>
      <c r="E7212" s="5" t="s">
        <v>9179</v>
      </c>
      <c r="F7212" s="4" t="s">
        <v>9180</v>
      </c>
      <c r="G7212" s="4" t="s">
        <v>290</v>
      </c>
      <c r="H7212" s="5" t="s">
        <v>39016</v>
      </c>
      <c r="I7212" s="4" t="s">
        <v>39017</v>
      </c>
      <c r="J7212" s="5" t="n">
        <f aca="false">LEN(K7212)</f>
        <v>16</v>
      </c>
      <c r="K7212" s="6" t="s">
        <v>39018</v>
      </c>
      <c r="L7212" s="4" t="s">
        <v>78</v>
      </c>
      <c r="M7212" s="4" t="s">
        <v>549</v>
      </c>
    </row>
    <row r="7213" customFormat="false" ht="15.75" hidden="false" customHeight="true" outlineLevel="0" collapsed="false">
      <c r="A7213" s="4" t="n">
        <v>3718</v>
      </c>
      <c r="B7213" s="4" t="s">
        <v>39019</v>
      </c>
      <c r="C7213" s="4"/>
      <c r="D7213" s="4" t="s">
        <v>39020</v>
      </c>
      <c r="E7213" s="5" t="s">
        <v>9179</v>
      </c>
      <c r="F7213" s="4" t="s">
        <v>9180</v>
      </c>
      <c r="G7213" s="4" t="s">
        <v>290</v>
      </c>
      <c r="H7213" s="5" t="s">
        <v>39016</v>
      </c>
      <c r="I7213" s="20" t="s">
        <v>39021</v>
      </c>
      <c r="J7213" s="5" t="n">
        <f aca="false">LEN(K7213)</f>
        <v>16</v>
      </c>
      <c r="K7213" s="13" t="s">
        <v>39018</v>
      </c>
      <c r="L7213" s="4" t="s">
        <v>78</v>
      </c>
      <c r="M7213" s="4" t="s">
        <v>3002</v>
      </c>
    </row>
    <row r="7214" customFormat="false" ht="15.75" hidden="false" customHeight="true" outlineLevel="0" collapsed="false">
      <c r="A7214" s="4" t="n">
        <v>3725</v>
      </c>
      <c r="B7214" s="4" t="s">
        <v>33779</v>
      </c>
      <c r="C7214" s="4"/>
      <c r="D7214" s="4" t="s">
        <v>39022</v>
      </c>
      <c r="E7214" s="5" t="s">
        <v>39023</v>
      </c>
      <c r="F7214" s="4" t="s">
        <v>39024</v>
      </c>
      <c r="G7214" s="4" t="s">
        <v>290</v>
      </c>
      <c r="H7214" s="5" t="s">
        <v>39025</v>
      </c>
      <c r="I7214" s="4" t="s">
        <v>39026</v>
      </c>
      <c r="J7214" s="5" t="n">
        <f aca="false">LEN(K7214)</f>
        <v>16</v>
      </c>
      <c r="K7214" s="6" t="s">
        <v>39027</v>
      </c>
      <c r="L7214" s="4" t="s">
        <v>21</v>
      </c>
      <c r="M7214" s="4" t="s">
        <v>1216</v>
      </c>
    </row>
    <row r="7215" customFormat="false" ht="15.75" hidden="false" customHeight="true" outlineLevel="0" collapsed="false">
      <c r="A7215" s="4" t="n">
        <v>3735</v>
      </c>
      <c r="B7215" s="4" t="s">
        <v>39028</v>
      </c>
      <c r="C7215" s="4"/>
      <c r="D7215" s="4" t="s">
        <v>39029</v>
      </c>
      <c r="E7215" s="5" t="s">
        <v>39030</v>
      </c>
      <c r="F7215" s="4" t="s">
        <v>39031</v>
      </c>
      <c r="G7215" s="4" t="s">
        <v>290</v>
      </c>
      <c r="H7215" s="5" t="s">
        <v>39032</v>
      </c>
      <c r="I7215" s="7" t="s">
        <v>39033</v>
      </c>
      <c r="J7215" s="5" t="n">
        <f aca="false">LEN(K7215)</f>
        <v>16</v>
      </c>
      <c r="K7215" s="13" t="s">
        <v>39034</v>
      </c>
      <c r="L7215" s="4" t="s">
        <v>66</v>
      </c>
      <c r="M7215" s="4" t="s">
        <v>1979</v>
      </c>
    </row>
    <row r="7216" customFormat="false" ht="15.75" hidden="false" customHeight="true" outlineLevel="0" collapsed="false">
      <c r="A7216" s="4" t="n">
        <v>3748</v>
      </c>
      <c r="B7216" s="4" t="s">
        <v>39035</v>
      </c>
      <c r="C7216" s="4"/>
      <c r="D7216" s="4" t="s">
        <v>39036</v>
      </c>
      <c r="E7216" s="5" t="s">
        <v>13959</v>
      </c>
      <c r="F7216" s="4" t="s">
        <v>290</v>
      </c>
      <c r="G7216" s="4" t="s">
        <v>290</v>
      </c>
      <c r="H7216" s="5" t="s">
        <v>39037</v>
      </c>
      <c r="I7216" s="20" t="s">
        <v>39038</v>
      </c>
      <c r="J7216" s="5" t="n">
        <f aca="false">LEN(K7216)</f>
        <v>16</v>
      </c>
      <c r="K7216" s="21" t="s">
        <v>39039</v>
      </c>
      <c r="L7216" s="4" t="s">
        <v>21</v>
      </c>
      <c r="M7216" s="4" t="s">
        <v>1208</v>
      </c>
    </row>
    <row r="7217" customFormat="false" ht="15.75" hidden="false" customHeight="true" outlineLevel="0" collapsed="false">
      <c r="A7217" s="4" t="n">
        <v>3758</v>
      </c>
      <c r="B7217" s="4" t="s">
        <v>39040</v>
      </c>
      <c r="C7217" s="4"/>
      <c r="D7217" s="4" t="s">
        <v>39041</v>
      </c>
      <c r="E7217" s="5" t="s">
        <v>288</v>
      </c>
      <c r="F7217" s="4" t="s">
        <v>24264</v>
      </c>
      <c r="G7217" s="4" t="s">
        <v>290</v>
      </c>
      <c r="H7217" s="5" t="s">
        <v>39042</v>
      </c>
      <c r="I7217" s="4" t="s">
        <v>39043</v>
      </c>
      <c r="J7217" s="5" t="n">
        <f aca="false">LEN(K7217)</f>
        <v>16</v>
      </c>
      <c r="K7217" s="6" t="s">
        <v>39044</v>
      </c>
      <c r="L7217" s="4" t="s">
        <v>78</v>
      </c>
      <c r="M7217" s="4" t="s">
        <v>3895</v>
      </c>
    </row>
    <row r="7218" customFormat="false" ht="15.75" hidden="false" customHeight="true" outlineLevel="0" collapsed="false">
      <c r="A7218" s="4" t="n">
        <v>3775</v>
      </c>
      <c r="B7218" s="4" t="s">
        <v>39045</v>
      </c>
      <c r="C7218" s="4"/>
      <c r="D7218" s="4" t="s">
        <v>39046</v>
      </c>
      <c r="E7218" s="5" t="s">
        <v>39047</v>
      </c>
      <c r="F7218" s="4" t="s">
        <v>39048</v>
      </c>
      <c r="G7218" s="4" t="s">
        <v>290</v>
      </c>
      <c r="H7218" s="5" t="s">
        <v>39049</v>
      </c>
      <c r="I7218" s="7" t="s">
        <v>39050</v>
      </c>
      <c r="J7218" s="5" t="n">
        <f aca="false">LEN(K7218)</f>
        <v>16</v>
      </c>
      <c r="K7218" s="6" t="s">
        <v>39051</v>
      </c>
      <c r="L7218" s="4" t="s">
        <v>31</v>
      </c>
      <c r="M7218" s="4" t="s">
        <v>294</v>
      </c>
    </row>
    <row r="7219" customFormat="false" ht="15.75" hidden="false" customHeight="true" outlineLevel="0" collapsed="false">
      <c r="A7219" s="4" t="n">
        <v>3802</v>
      </c>
      <c r="B7219" s="4" t="s">
        <v>39052</v>
      </c>
      <c r="C7219" s="4"/>
      <c r="D7219" s="4" t="s">
        <v>39053</v>
      </c>
      <c r="E7219" s="5" t="s">
        <v>39054</v>
      </c>
      <c r="F7219" s="4" t="s">
        <v>39055</v>
      </c>
      <c r="G7219" s="4" t="s">
        <v>409</v>
      </c>
      <c r="H7219" s="5" t="s">
        <v>39056</v>
      </c>
      <c r="I7219" s="4" t="s">
        <v>39057</v>
      </c>
      <c r="J7219" s="5" t="n">
        <f aca="false">LEN(K7219)</f>
        <v>16</v>
      </c>
      <c r="K7219" s="6" t="s">
        <v>37646</v>
      </c>
      <c r="L7219" s="4" t="s">
        <v>78</v>
      </c>
      <c r="M7219" s="4" t="s">
        <v>828</v>
      </c>
    </row>
    <row r="7220" customFormat="false" ht="15.75" hidden="false" customHeight="true" outlineLevel="0" collapsed="false">
      <c r="A7220" s="4" t="n">
        <v>3818</v>
      </c>
      <c r="B7220" s="4" t="s">
        <v>39058</v>
      </c>
      <c r="C7220" s="4"/>
      <c r="D7220" s="4" t="s">
        <v>39059</v>
      </c>
      <c r="E7220" s="5" t="s">
        <v>39054</v>
      </c>
      <c r="F7220" s="4" t="s">
        <v>39055</v>
      </c>
      <c r="G7220" s="4" t="s">
        <v>409</v>
      </c>
      <c r="H7220" s="5" t="s">
        <v>39060</v>
      </c>
      <c r="I7220" s="4" t="s">
        <v>39061</v>
      </c>
      <c r="J7220" s="5" t="n">
        <f aca="false">LEN(K7220)</f>
        <v>16</v>
      </c>
      <c r="K7220" s="6" t="s">
        <v>39062</v>
      </c>
      <c r="L7220" s="4" t="s">
        <v>57</v>
      </c>
      <c r="M7220" s="4" t="s">
        <v>1793</v>
      </c>
    </row>
    <row r="7221" customFormat="false" ht="15.75" hidden="false" customHeight="true" outlineLevel="0" collapsed="false">
      <c r="A7221" s="4" t="n">
        <v>3847</v>
      </c>
      <c r="B7221" s="4" t="s">
        <v>39063</v>
      </c>
      <c r="C7221" s="4"/>
      <c r="D7221" s="4" t="s">
        <v>39064</v>
      </c>
      <c r="E7221" s="5" t="s">
        <v>39065</v>
      </c>
      <c r="F7221" s="4" t="s">
        <v>39066</v>
      </c>
      <c r="G7221" s="4" t="s">
        <v>409</v>
      </c>
      <c r="H7221" s="5" t="s">
        <v>39067</v>
      </c>
      <c r="I7221" s="4" t="s">
        <v>39068</v>
      </c>
      <c r="J7221" s="5" t="n">
        <f aca="false">LEN(K7221)</f>
        <v>16</v>
      </c>
      <c r="K7221" s="6" t="s">
        <v>39069</v>
      </c>
      <c r="L7221" s="4" t="s">
        <v>57</v>
      </c>
      <c r="M7221" s="4" t="s">
        <v>3203</v>
      </c>
    </row>
    <row r="7222" customFormat="false" ht="15.75" hidden="false" customHeight="true" outlineLevel="0" collapsed="false">
      <c r="A7222" s="4" t="n">
        <v>3858</v>
      </c>
      <c r="B7222" s="4" t="s">
        <v>39070</v>
      </c>
      <c r="C7222" s="4"/>
      <c r="D7222" s="4" t="s">
        <v>39071</v>
      </c>
      <c r="E7222" s="5" t="s">
        <v>39072</v>
      </c>
      <c r="F7222" s="4" t="s">
        <v>39073</v>
      </c>
      <c r="G7222" s="4" t="s">
        <v>409</v>
      </c>
      <c r="H7222" s="5" t="s">
        <v>39074</v>
      </c>
      <c r="I7222" s="4" t="s">
        <v>39075</v>
      </c>
      <c r="J7222" s="5" t="n">
        <f aca="false">LEN(K7222)</f>
        <v>16</v>
      </c>
      <c r="K7222" s="6" t="s">
        <v>39076</v>
      </c>
      <c r="L7222" s="4" t="s">
        <v>21</v>
      </c>
      <c r="M7222" s="4" t="s">
        <v>9006</v>
      </c>
    </row>
    <row r="7223" customFormat="false" ht="15.75" hidden="false" customHeight="true" outlineLevel="0" collapsed="false">
      <c r="A7223" s="4" t="n">
        <v>3860</v>
      </c>
      <c r="B7223" s="4" t="s">
        <v>39077</v>
      </c>
      <c r="C7223" s="4"/>
      <c r="D7223" s="4" t="s">
        <v>39078</v>
      </c>
      <c r="E7223" s="5" t="s">
        <v>39079</v>
      </c>
      <c r="F7223" s="4" t="s">
        <v>39080</v>
      </c>
      <c r="G7223" s="4" t="s">
        <v>409</v>
      </c>
      <c r="H7223" s="5" t="s">
        <v>39081</v>
      </c>
      <c r="I7223" s="20" t="s">
        <v>39082</v>
      </c>
      <c r="J7223" s="5" t="n">
        <f aca="false">LEN(K7223)</f>
        <v>16</v>
      </c>
      <c r="K7223" s="13" t="s">
        <v>39083</v>
      </c>
      <c r="L7223" s="4" t="s">
        <v>78</v>
      </c>
      <c r="M7223" s="4" t="s">
        <v>336</v>
      </c>
    </row>
    <row r="7224" customFormat="false" ht="15.75" hidden="false" customHeight="true" outlineLevel="0" collapsed="false">
      <c r="A7224" s="4" t="n">
        <v>3869</v>
      </c>
      <c r="B7224" s="4" t="s">
        <v>39084</v>
      </c>
      <c r="C7224" s="4"/>
      <c r="D7224" s="4" t="s">
        <v>39085</v>
      </c>
      <c r="E7224" s="5" t="s">
        <v>37304</v>
      </c>
      <c r="F7224" s="4" t="s">
        <v>37305</v>
      </c>
      <c r="G7224" s="4" t="s">
        <v>409</v>
      </c>
      <c r="H7224" s="5" t="s">
        <v>39086</v>
      </c>
      <c r="I7224" s="4" t="s">
        <v>39087</v>
      </c>
      <c r="J7224" s="5" t="n">
        <f aca="false">LEN(K7224)</f>
        <v>16</v>
      </c>
      <c r="K7224" s="6" t="s">
        <v>39088</v>
      </c>
      <c r="L7224" s="4" t="s">
        <v>31</v>
      </c>
      <c r="M7224" s="4" t="s">
        <v>336</v>
      </c>
    </row>
    <row r="7225" customFormat="false" ht="15.75" hidden="false" customHeight="true" outlineLevel="0" collapsed="false">
      <c r="A7225" s="4" t="n">
        <v>3880</v>
      </c>
      <c r="B7225" s="4" t="s">
        <v>39089</v>
      </c>
      <c r="C7225" s="4"/>
      <c r="D7225" s="4" t="s">
        <v>39090</v>
      </c>
      <c r="E7225" s="5" t="s">
        <v>39091</v>
      </c>
      <c r="F7225" s="4" t="s">
        <v>39092</v>
      </c>
      <c r="G7225" s="4" t="s">
        <v>409</v>
      </c>
      <c r="H7225" s="5" t="s">
        <v>39093</v>
      </c>
      <c r="I7225" s="4" t="s">
        <v>39094</v>
      </c>
      <c r="J7225" s="5" t="n">
        <f aca="false">LEN(K7225)</f>
        <v>16</v>
      </c>
      <c r="K7225" s="6" t="s">
        <v>39095</v>
      </c>
      <c r="L7225" s="4" t="s">
        <v>78</v>
      </c>
      <c r="M7225" s="4" t="s">
        <v>877</v>
      </c>
    </row>
    <row r="7226" customFormat="false" ht="15.75" hidden="false" customHeight="true" outlineLevel="0" collapsed="false">
      <c r="A7226" s="4" t="n">
        <v>3887</v>
      </c>
      <c r="B7226" s="4" t="s">
        <v>39096</v>
      </c>
      <c r="C7226" s="4"/>
      <c r="D7226" s="4" t="s">
        <v>39097</v>
      </c>
      <c r="E7226" s="5" t="s">
        <v>31893</v>
      </c>
      <c r="F7226" s="4" t="s">
        <v>31894</v>
      </c>
      <c r="G7226" s="4" t="s">
        <v>409</v>
      </c>
      <c r="H7226" s="5" t="s">
        <v>39098</v>
      </c>
      <c r="I7226" s="4" t="s">
        <v>39099</v>
      </c>
      <c r="J7226" s="5" t="n">
        <f aca="false">LEN(K7226)</f>
        <v>16</v>
      </c>
      <c r="K7226" s="6" t="s">
        <v>39100</v>
      </c>
      <c r="L7226" s="4" t="s">
        <v>57</v>
      </c>
      <c r="M7226" s="4" t="s">
        <v>577</v>
      </c>
    </row>
    <row r="7227" customFormat="false" ht="15.75" hidden="false" customHeight="true" outlineLevel="0" collapsed="false">
      <c r="A7227" s="4" t="n">
        <v>3896</v>
      </c>
      <c r="B7227" s="4" t="s">
        <v>7485</v>
      </c>
      <c r="C7227" s="4"/>
      <c r="D7227" s="4" t="s">
        <v>39101</v>
      </c>
      <c r="E7227" s="5" t="s">
        <v>39102</v>
      </c>
      <c r="F7227" s="4" t="s">
        <v>39103</v>
      </c>
      <c r="G7227" s="4" t="s">
        <v>409</v>
      </c>
      <c r="H7227" s="5" t="s">
        <v>39104</v>
      </c>
      <c r="I7227" s="4" t="s">
        <v>39105</v>
      </c>
      <c r="J7227" s="5" t="n">
        <f aca="false">LEN(K7227)</f>
        <v>16</v>
      </c>
      <c r="K7227" s="6" t="s">
        <v>39106</v>
      </c>
      <c r="L7227" s="4" t="s">
        <v>21</v>
      </c>
      <c r="M7227" s="4" t="s">
        <v>133</v>
      </c>
    </row>
    <row r="7228" customFormat="false" ht="15.75" hidden="false" customHeight="true" outlineLevel="0" collapsed="false">
      <c r="A7228" s="4" t="n">
        <v>3901</v>
      </c>
      <c r="B7228" s="4" t="s">
        <v>34617</v>
      </c>
      <c r="C7228" s="4"/>
      <c r="D7228" s="4" t="s">
        <v>39107</v>
      </c>
      <c r="E7228" s="5" t="s">
        <v>39108</v>
      </c>
      <c r="F7228" s="4" t="s">
        <v>39109</v>
      </c>
      <c r="G7228" s="4" t="s">
        <v>1574</v>
      </c>
      <c r="H7228" s="5" t="s">
        <v>39110</v>
      </c>
      <c r="I7228" s="4" t="s">
        <v>39111</v>
      </c>
      <c r="J7228" s="5" t="n">
        <f aca="false">LEN(K7228)</f>
        <v>16</v>
      </c>
      <c r="K7228" s="6" t="s">
        <v>39112</v>
      </c>
      <c r="L7228" s="4" t="s">
        <v>66</v>
      </c>
      <c r="M7228" s="4" t="s">
        <v>1793</v>
      </c>
    </row>
    <row r="7229" customFormat="false" ht="15.75" hidden="false" customHeight="true" outlineLevel="0" collapsed="false">
      <c r="A7229" s="4" t="n">
        <v>3913</v>
      </c>
      <c r="B7229" s="4" t="s">
        <v>39113</v>
      </c>
      <c r="C7229" s="4"/>
      <c r="D7229" s="4" t="s">
        <v>39114</v>
      </c>
      <c r="E7229" s="5" t="s">
        <v>9231</v>
      </c>
      <c r="F7229" s="4" t="s">
        <v>1397</v>
      </c>
      <c r="G7229" s="4" t="s">
        <v>1397</v>
      </c>
      <c r="H7229" s="5" t="s">
        <v>39115</v>
      </c>
      <c r="I7229" s="7" t="s">
        <v>39116</v>
      </c>
      <c r="J7229" s="5" t="n">
        <f aca="false">LEN(K7229)</f>
        <v>16</v>
      </c>
      <c r="K7229" s="13" t="s">
        <v>39117</v>
      </c>
      <c r="L7229" s="4" t="s">
        <v>21</v>
      </c>
      <c r="M7229" s="4" t="s">
        <v>31</v>
      </c>
    </row>
    <row r="7230" customFormat="false" ht="15.75" hidden="false" customHeight="true" outlineLevel="0" collapsed="false">
      <c r="A7230" s="4" t="n">
        <v>3914</v>
      </c>
      <c r="B7230" s="4" t="s">
        <v>39118</v>
      </c>
      <c r="C7230" s="4"/>
      <c r="D7230" s="4" t="s">
        <v>2261</v>
      </c>
      <c r="E7230" s="5" t="s">
        <v>2262</v>
      </c>
      <c r="F7230" s="4" t="s">
        <v>1397</v>
      </c>
      <c r="G7230" s="4" t="s">
        <v>1397</v>
      </c>
      <c r="H7230" s="5" t="s">
        <v>39119</v>
      </c>
      <c r="I7230" s="4" t="s">
        <v>39120</v>
      </c>
      <c r="J7230" s="5" t="n">
        <f aca="false">LEN(K7230)</f>
        <v>16</v>
      </c>
      <c r="K7230" s="6" t="s">
        <v>39121</v>
      </c>
      <c r="L7230" s="4" t="s">
        <v>21</v>
      </c>
      <c r="M7230" s="4" t="s">
        <v>2474</v>
      </c>
    </row>
    <row r="7231" customFormat="false" ht="15.75" hidden="false" customHeight="true" outlineLevel="0" collapsed="false">
      <c r="A7231" s="4" t="n">
        <v>3917</v>
      </c>
      <c r="B7231" s="4" t="s">
        <v>39122</v>
      </c>
      <c r="C7231" s="4"/>
      <c r="D7231" s="4" t="s">
        <v>39123</v>
      </c>
      <c r="E7231" s="5" t="s">
        <v>20598</v>
      </c>
      <c r="F7231" s="4" t="s">
        <v>1397</v>
      </c>
      <c r="G7231" s="4" t="s">
        <v>1397</v>
      </c>
      <c r="H7231" s="5" t="s">
        <v>39124</v>
      </c>
      <c r="I7231" s="7" t="s">
        <v>39125</v>
      </c>
      <c r="J7231" s="5" t="n">
        <f aca="false">LEN(K7231)</f>
        <v>16</v>
      </c>
      <c r="K7231" s="13" t="s">
        <v>39117</v>
      </c>
      <c r="L7231" s="4" t="s">
        <v>21</v>
      </c>
      <c r="M7231" s="4" t="s">
        <v>1863</v>
      </c>
    </row>
    <row r="7232" customFormat="false" ht="15.75" hidden="false" customHeight="true" outlineLevel="0" collapsed="false">
      <c r="A7232" s="4" t="n">
        <v>3924</v>
      </c>
      <c r="B7232" s="4" t="s">
        <v>39126</v>
      </c>
      <c r="C7232" s="4"/>
      <c r="D7232" s="4" t="s">
        <v>39127</v>
      </c>
      <c r="E7232" s="5" t="s">
        <v>39128</v>
      </c>
      <c r="F7232" s="4" t="s">
        <v>39129</v>
      </c>
      <c r="G7232" s="4" t="s">
        <v>1397</v>
      </c>
      <c r="H7232" s="5" t="s">
        <v>39130</v>
      </c>
      <c r="I7232" s="4" t="s">
        <v>39131</v>
      </c>
      <c r="J7232" s="5" t="n">
        <f aca="false">LEN(K7232)</f>
        <v>16</v>
      </c>
      <c r="K7232" s="6" t="s">
        <v>39132</v>
      </c>
      <c r="L7232" s="4" t="s">
        <v>57</v>
      </c>
      <c r="M7232" s="4" t="s">
        <v>1216</v>
      </c>
    </row>
    <row r="7233" customFormat="false" ht="15.75" hidden="false" customHeight="true" outlineLevel="0" collapsed="false">
      <c r="A7233" s="4" t="n">
        <v>4093</v>
      </c>
      <c r="B7233" s="4" t="s">
        <v>39133</v>
      </c>
      <c r="C7233" s="4"/>
      <c r="D7233" s="4" t="s">
        <v>39134</v>
      </c>
      <c r="E7233" s="5" t="s">
        <v>39135</v>
      </c>
      <c r="F7233" s="4" t="s">
        <v>39136</v>
      </c>
      <c r="G7233" s="4" t="s">
        <v>107</v>
      </c>
      <c r="H7233" s="5" t="s">
        <v>39137</v>
      </c>
      <c r="I7233" s="4" t="s">
        <v>39138</v>
      </c>
      <c r="J7233" s="5" t="n">
        <f aca="false">LEN(K7233)</f>
        <v>16</v>
      </c>
      <c r="K7233" s="6" t="s">
        <v>39139</v>
      </c>
      <c r="L7233" s="4" t="s">
        <v>21</v>
      </c>
      <c r="M7233" s="4" t="s">
        <v>929</v>
      </c>
    </row>
    <row r="7234" customFormat="false" ht="15.75" hidden="false" customHeight="true" outlineLevel="0" collapsed="false">
      <c r="A7234" s="4" t="n">
        <v>4129</v>
      </c>
      <c r="B7234" s="4" t="s">
        <v>39140</v>
      </c>
      <c r="C7234" s="4"/>
      <c r="D7234" s="4" t="s">
        <v>39141</v>
      </c>
      <c r="E7234" s="5" t="s">
        <v>544</v>
      </c>
      <c r="F7234" s="4" t="s">
        <v>545</v>
      </c>
      <c r="G7234" s="4" t="s">
        <v>107</v>
      </c>
      <c r="H7234" s="5" t="s">
        <v>39142</v>
      </c>
      <c r="I7234" s="4" t="s">
        <v>39143</v>
      </c>
      <c r="J7234" s="5" t="n">
        <f aca="false">LEN(K7234)</f>
        <v>16</v>
      </c>
      <c r="K7234" s="6" t="str">
        <f aca="false">LOWER(SUBSTITUTE(SUBSTITUTE(SUBSTITUTE(SUBSTITUTE(SUBSTITUTE(SUBSTITUTE(SUBSTITUTE(B7234,"S.L.",""),"SL",""),"S.A.",""),"SA","")," ",""),".",""),",",""))&amp;".com"</f>
        <v>exploblatres.com</v>
      </c>
      <c r="L7234" s="4" t="s">
        <v>31</v>
      </c>
      <c r="M7234" s="4" t="s">
        <v>31</v>
      </c>
    </row>
    <row r="7235" customFormat="false" ht="15.75" hidden="false" customHeight="true" outlineLevel="0" collapsed="false">
      <c r="A7235" s="4" t="n">
        <v>12086</v>
      </c>
      <c r="B7235" s="4" t="s">
        <v>39144</v>
      </c>
      <c r="C7235" s="4" t="s">
        <v>39145</v>
      </c>
      <c r="D7235" s="4" t="s">
        <v>39146</v>
      </c>
      <c r="E7235" s="5" t="s">
        <v>7570</v>
      </c>
      <c r="F7235" s="4" t="s">
        <v>7571</v>
      </c>
      <c r="G7235" s="4" t="s">
        <v>107</v>
      </c>
      <c r="H7235" s="5" t="s">
        <v>39147</v>
      </c>
      <c r="I7235" s="4" t="s">
        <v>39148</v>
      </c>
      <c r="J7235" s="5" t="n">
        <f aca="false">LEN(K7235)</f>
        <v>16</v>
      </c>
      <c r="K7235" s="6" t="s">
        <v>39149</v>
      </c>
      <c r="L7235" s="4" t="s">
        <v>31</v>
      </c>
      <c r="M7235" s="4" t="s">
        <v>317</v>
      </c>
    </row>
    <row r="7236" customFormat="false" ht="15.75" hidden="false" customHeight="true" outlineLevel="0" collapsed="false">
      <c r="A7236" s="4" t="n">
        <v>12063</v>
      </c>
      <c r="B7236" s="4" t="s">
        <v>27358</v>
      </c>
      <c r="C7236" s="4" t="s">
        <v>39150</v>
      </c>
      <c r="D7236" s="4" t="s">
        <v>39151</v>
      </c>
      <c r="E7236" s="5" t="s">
        <v>274</v>
      </c>
      <c r="F7236" s="4" t="s">
        <v>275</v>
      </c>
      <c r="G7236" s="4" t="s">
        <v>107</v>
      </c>
      <c r="H7236" s="5" t="s">
        <v>39152</v>
      </c>
      <c r="I7236" s="7" t="s">
        <v>39153</v>
      </c>
      <c r="J7236" s="5" t="n">
        <f aca="false">LEN(K7236)</f>
        <v>16</v>
      </c>
      <c r="K7236" s="6" t="s">
        <v>39154</v>
      </c>
      <c r="L7236" s="4" t="s">
        <v>57</v>
      </c>
      <c r="M7236" s="4" t="s">
        <v>819</v>
      </c>
    </row>
    <row r="7237" customFormat="false" ht="15.75" hidden="false" customHeight="true" outlineLevel="0" collapsed="false">
      <c r="A7237" s="4" t="n">
        <v>4140</v>
      </c>
      <c r="B7237" s="4" t="s">
        <v>39155</v>
      </c>
      <c r="C7237" s="4" t="s">
        <v>39156</v>
      </c>
      <c r="D7237" s="4" t="s">
        <v>39157</v>
      </c>
      <c r="E7237" s="5" t="s">
        <v>4098</v>
      </c>
      <c r="F7237" s="4" t="s">
        <v>107</v>
      </c>
      <c r="G7237" s="4" t="s">
        <v>107</v>
      </c>
      <c r="H7237" s="5" t="s">
        <v>39158</v>
      </c>
      <c r="I7237" s="4" t="s">
        <v>39159</v>
      </c>
      <c r="J7237" s="5" t="n">
        <f aca="false">LEN(K7237)</f>
        <v>16</v>
      </c>
      <c r="K7237" s="6" t="s">
        <v>39160</v>
      </c>
      <c r="L7237" s="4" t="s">
        <v>31</v>
      </c>
      <c r="M7237" s="4" t="s">
        <v>6136</v>
      </c>
    </row>
    <row r="7238" customFormat="false" ht="15.75" hidden="false" customHeight="true" outlineLevel="0" collapsed="false">
      <c r="A7238" s="4" t="n">
        <v>4151</v>
      </c>
      <c r="B7238" s="4" t="s">
        <v>39161</v>
      </c>
      <c r="C7238" s="4" t="s">
        <v>39162</v>
      </c>
      <c r="D7238" s="4" t="s">
        <v>39163</v>
      </c>
      <c r="E7238" s="5" t="s">
        <v>14125</v>
      </c>
      <c r="F7238" s="4" t="s">
        <v>107</v>
      </c>
      <c r="G7238" s="4" t="s">
        <v>107</v>
      </c>
      <c r="H7238" s="5" t="s">
        <v>39164</v>
      </c>
      <c r="I7238" s="4" t="s">
        <v>39165</v>
      </c>
      <c r="J7238" s="5" t="n">
        <f aca="false">LEN(K7238)</f>
        <v>16</v>
      </c>
      <c r="K7238" s="6" t="s">
        <v>39166</v>
      </c>
      <c r="L7238" s="4" t="s">
        <v>31</v>
      </c>
      <c r="M7238" s="4" t="s">
        <v>3448</v>
      </c>
    </row>
    <row r="7239" customFormat="false" ht="15.75" hidden="false" customHeight="true" outlineLevel="0" collapsed="false">
      <c r="A7239" s="4" t="n">
        <v>4155</v>
      </c>
      <c r="B7239" s="4" t="s">
        <v>39167</v>
      </c>
      <c r="C7239" s="4" t="s">
        <v>39168</v>
      </c>
      <c r="D7239" s="4" t="s">
        <v>39169</v>
      </c>
      <c r="E7239" s="5" t="s">
        <v>20700</v>
      </c>
      <c r="F7239" s="4" t="s">
        <v>20701</v>
      </c>
      <c r="G7239" s="4" t="s">
        <v>107</v>
      </c>
      <c r="H7239" s="5" t="s">
        <v>39170</v>
      </c>
      <c r="I7239" s="7" t="s">
        <v>39171</v>
      </c>
      <c r="J7239" s="5" t="n">
        <f aca="false">LEN(K7239)</f>
        <v>16</v>
      </c>
      <c r="K7239" s="6" t="s">
        <v>39172</v>
      </c>
      <c r="L7239" s="4" t="s">
        <v>31</v>
      </c>
      <c r="M7239" s="4" t="s">
        <v>133</v>
      </c>
    </row>
    <row r="7240" customFormat="false" ht="15.75" hidden="false" customHeight="true" outlineLevel="0" collapsed="false">
      <c r="A7240" s="4" t="n">
        <v>4210</v>
      </c>
      <c r="B7240" s="4" t="s">
        <v>39173</v>
      </c>
      <c r="C7240" s="4" t="s">
        <v>39174</v>
      </c>
      <c r="D7240" s="4" t="s">
        <v>39175</v>
      </c>
      <c r="E7240" s="5" t="s">
        <v>1725</v>
      </c>
      <c r="F7240" s="4" t="s">
        <v>107</v>
      </c>
      <c r="G7240" s="4" t="s">
        <v>107</v>
      </c>
      <c r="H7240" s="5" t="s">
        <v>39176</v>
      </c>
      <c r="I7240" s="20" t="s">
        <v>39177</v>
      </c>
      <c r="J7240" s="5" t="n">
        <f aca="false">LEN(K7240)</f>
        <v>16</v>
      </c>
      <c r="K7240" s="13" t="s">
        <v>38471</v>
      </c>
      <c r="L7240" s="4" t="s">
        <v>31</v>
      </c>
      <c r="M7240" s="4" t="s">
        <v>2410</v>
      </c>
    </row>
    <row r="7241" customFormat="false" ht="15.75" hidden="false" customHeight="true" outlineLevel="0" collapsed="false">
      <c r="A7241" s="4" t="n">
        <v>4215</v>
      </c>
      <c r="B7241" s="4" t="s">
        <v>39178</v>
      </c>
      <c r="C7241" s="4" t="s">
        <v>39179</v>
      </c>
      <c r="D7241" s="4" t="s">
        <v>39180</v>
      </c>
      <c r="E7241" s="5" t="s">
        <v>28884</v>
      </c>
      <c r="F7241" s="4" t="s">
        <v>107</v>
      </c>
      <c r="G7241" s="4" t="s">
        <v>107</v>
      </c>
      <c r="H7241" s="5" t="s">
        <v>39181</v>
      </c>
      <c r="I7241" s="4" t="s">
        <v>39182</v>
      </c>
      <c r="J7241" s="5" t="n">
        <f aca="false">LEN(K7241)</f>
        <v>16</v>
      </c>
      <c r="K7241" s="6" t="s">
        <v>37646</v>
      </c>
      <c r="L7241" s="4" t="s">
        <v>31</v>
      </c>
      <c r="M7241" s="4" t="s">
        <v>6582</v>
      </c>
    </row>
    <row r="7242" customFormat="false" ht="15.75" hidden="false" customHeight="true" outlineLevel="0" collapsed="false">
      <c r="A7242" s="4" t="n">
        <v>4219</v>
      </c>
      <c r="B7242" s="4" t="s">
        <v>39183</v>
      </c>
      <c r="C7242" s="4" t="s">
        <v>39184</v>
      </c>
      <c r="D7242" s="4" t="s">
        <v>39185</v>
      </c>
      <c r="E7242" s="5" t="s">
        <v>33847</v>
      </c>
      <c r="F7242" s="4" t="s">
        <v>107</v>
      </c>
      <c r="G7242" s="4" t="s">
        <v>107</v>
      </c>
      <c r="H7242" s="5" t="s">
        <v>39186</v>
      </c>
      <c r="I7242" s="4" t="s">
        <v>39187</v>
      </c>
      <c r="J7242" s="5" t="n">
        <f aca="false">LEN(K7242)</f>
        <v>16</v>
      </c>
      <c r="K7242" s="6" t="s">
        <v>39188</v>
      </c>
      <c r="L7242" s="4" t="s">
        <v>31</v>
      </c>
      <c r="M7242" s="4" t="s">
        <v>336</v>
      </c>
    </row>
    <row r="7243" customFormat="false" ht="15.75" hidden="false" customHeight="true" outlineLevel="0" collapsed="false">
      <c r="A7243" s="4" t="n">
        <v>4235</v>
      </c>
      <c r="B7243" s="4" t="s">
        <v>39189</v>
      </c>
      <c r="C7243" s="4"/>
      <c r="D7243" s="4" t="s">
        <v>39190</v>
      </c>
      <c r="E7243" s="5" t="s">
        <v>1130</v>
      </c>
      <c r="F7243" s="4" t="s">
        <v>1131</v>
      </c>
      <c r="G7243" s="4" t="s">
        <v>107</v>
      </c>
      <c r="H7243" s="5" t="s">
        <v>39191</v>
      </c>
      <c r="I7243" s="4" t="s">
        <v>39192</v>
      </c>
      <c r="J7243" s="5" t="n">
        <f aca="false">LEN(K7243)</f>
        <v>16</v>
      </c>
      <c r="K7243" s="6" t="s">
        <v>39193</v>
      </c>
      <c r="L7243" s="4" t="s">
        <v>57</v>
      </c>
      <c r="M7243" s="4" t="s">
        <v>31</v>
      </c>
    </row>
    <row r="7244" customFormat="false" ht="15.75" hidden="false" customHeight="true" outlineLevel="0" collapsed="false">
      <c r="A7244" s="4" t="n">
        <v>4274</v>
      </c>
      <c r="B7244" s="4" t="s">
        <v>39194</v>
      </c>
      <c r="C7244" s="4"/>
      <c r="D7244" s="4" t="s">
        <v>39195</v>
      </c>
      <c r="E7244" s="5" t="s">
        <v>1130</v>
      </c>
      <c r="F7244" s="4" t="s">
        <v>1131</v>
      </c>
      <c r="G7244" s="4" t="s">
        <v>107</v>
      </c>
      <c r="H7244" s="5" t="s">
        <v>39196</v>
      </c>
      <c r="I7244" s="4" t="s">
        <v>39197</v>
      </c>
      <c r="J7244" s="5" t="n">
        <f aca="false">LEN(K7244)</f>
        <v>16</v>
      </c>
      <c r="K7244" s="6" t="s">
        <v>39198</v>
      </c>
      <c r="L7244" s="4" t="s">
        <v>31</v>
      </c>
      <c r="M7244" s="4" t="s">
        <v>1979</v>
      </c>
    </row>
    <row r="7245" customFormat="false" ht="15.75" hidden="false" customHeight="true" outlineLevel="0" collapsed="false">
      <c r="A7245" s="4" t="n">
        <v>4307</v>
      </c>
      <c r="B7245" s="4" t="s">
        <v>39199</v>
      </c>
      <c r="C7245" s="4"/>
      <c r="D7245" s="4" t="s">
        <v>39200</v>
      </c>
      <c r="E7245" s="5" t="s">
        <v>2282</v>
      </c>
      <c r="F7245" s="4" t="s">
        <v>2283</v>
      </c>
      <c r="G7245" s="4" t="s">
        <v>107</v>
      </c>
      <c r="H7245" s="5" t="s">
        <v>39201</v>
      </c>
      <c r="I7245" s="4" t="s">
        <v>39202</v>
      </c>
      <c r="J7245" s="5" t="n">
        <f aca="false">LEN(K7245)</f>
        <v>16</v>
      </c>
      <c r="K7245" s="6" t="s">
        <v>39203</v>
      </c>
      <c r="L7245" s="4" t="s">
        <v>78</v>
      </c>
      <c r="M7245" s="4" t="s">
        <v>1462</v>
      </c>
    </row>
    <row r="7246" customFormat="false" ht="15.75" hidden="false" customHeight="true" outlineLevel="0" collapsed="false">
      <c r="A7246" s="4" t="n">
        <v>4320</v>
      </c>
      <c r="B7246" s="4" t="s">
        <v>39204</v>
      </c>
      <c r="C7246" s="4" t="s">
        <v>39205</v>
      </c>
      <c r="D7246" s="4" t="s">
        <v>39206</v>
      </c>
      <c r="E7246" s="5" t="s">
        <v>1361</v>
      </c>
      <c r="F7246" s="4" t="s">
        <v>1362</v>
      </c>
      <c r="G7246" s="4" t="s">
        <v>107</v>
      </c>
      <c r="H7246" s="5" t="s">
        <v>39207</v>
      </c>
      <c r="I7246" s="4" t="s">
        <v>39208</v>
      </c>
      <c r="J7246" s="5" t="n">
        <f aca="false">LEN(K7246)</f>
        <v>16</v>
      </c>
      <c r="K7246" s="6" t="s">
        <v>39209</v>
      </c>
      <c r="L7246" s="4" t="s">
        <v>31</v>
      </c>
      <c r="M7246" s="4" t="s">
        <v>3869</v>
      </c>
    </row>
    <row r="7247" customFormat="false" ht="15.75" hidden="false" customHeight="true" outlineLevel="0" collapsed="false">
      <c r="A7247" s="4" t="n">
        <v>4343</v>
      </c>
      <c r="B7247" s="4" t="s">
        <v>39210</v>
      </c>
      <c r="C7247" s="4" t="s">
        <v>39211</v>
      </c>
      <c r="D7247" s="4" t="s">
        <v>39212</v>
      </c>
      <c r="E7247" s="5" t="s">
        <v>39213</v>
      </c>
      <c r="F7247" s="4" t="s">
        <v>39214</v>
      </c>
      <c r="G7247" s="4" t="s">
        <v>107</v>
      </c>
      <c r="H7247" s="5" t="s">
        <v>39215</v>
      </c>
      <c r="I7247" s="4" t="s">
        <v>39216</v>
      </c>
      <c r="J7247" s="5" t="n">
        <f aca="false">LEN(K7247)</f>
        <v>16</v>
      </c>
      <c r="K7247" s="6" t="s">
        <v>39217</v>
      </c>
      <c r="L7247" s="4" t="s">
        <v>57</v>
      </c>
      <c r="M7247" s="4" t="s">
        <v>2474</v>
      </c>
    </row>
    <row r="7248" customFormat="false" ht="15.75" hidden="false" customHeight="true" outlineLevel="0" collapsed="false">
      <c r="A7248" s="4" t="n">
        <v>4352</v>
      </c>
      <c r="B7248" s="4" t="s">
        <v>39218</v>
      </c>
      <c r="C7248" s="4" t="s">
        <v>39219</v>
      </c>
      <c r="D7248" s="4" t="s">
        <v>39220</v>
      </c>
      <c r="E7248" s="5" t="s">
        <v>14110</v>
      </c>
      <c r="F7248" s="4" t="s">
        <v>14111</v>
      </c>
      <c r="G7248" s="4" t="s">
        <v>107</v>
      </c>
      <c r="H7248" s="5" t="s">
        <v>39221</v>
      </c>
      <c r="I7248" s="4" t="s">
        <v>15537</v>
      </c>
      <c r="J7248" s="5" t="n">
        <f aca="false">LEN(K7248)</f>
        <v>16</v>
      </c>
      <c r="K7248" s="6" t="s">
        <v>39222</v>
      </c>
      <c r="L7248" s="4" t="s">
        <v>21</v>
      </c>
      <c r="M7248" s="4" t="s">
        <v>1793</v>
      </c>
    </row>
    <row r="7249" customFormat="false" ht="15.75" hidden="false" customHeight="true" outlineLevel="0" collapsed="false">
      <c r="A7249" s="4" t="n">
        <v>4357</v>
      </c>
      <c r="B7249" s="4" t="s">
        <v>39223</v>
      </c>
      <c r="C7249" s="4" t="s">
        <v>39224</v>
      </c>
      <c r="D7249" s="4" t="s">
        <v>39225</v>
      </c>
      <c r="E7249" s="5" t="s">
        <v>14110</v>
      </c>
      <c r="F7249" s="4" t="s">
        <v>14111</v>
      </c>
      <c r="G7249" s="4" t="s">
        <v>107</v>
      </c>
      <c r="H7249" s="5" t="s">
        <v>39226</v>
      </c>
      <c r="I7249" s="4" t="s">
        <v>39227</v>
      </c>
      <c r="J7249" s="5" t="n">
        <f aca="false">LEN(K7249)</f>
        <v>16</v>
      </c>
      <c r="K7249" s="6" t="s">
        <v>39228</v>
      </c>
      <c r="L7249" s="4" t="s">
        <v>66</v>
      </c>
      <c r="M7249" s="4" t="s">
        <v>1462</v>
      </c>
    </row>
    <row r="7250" customFormat="false" ht="15.75" hidden="false" customHeight="true" outlineLevel="0" collapsed="false">
      <c r="A7250" s="4" t="n">
        <v>4358</v>
      </c>
      <c r="B7250" s="4" t="s">
        <v>39229</v>
      </c>
      <c r="C7250" s="4"/>
      <c r="D7250" s="4" t="s">
        <v>39230</v>
      </c>
      <c r="E7250" s="5" t="s">
        <v>14110</v>
      </c>
      <c r="F7250" s="4" t="s">
        <v>14111</v>
      </c>
      <c r="G7250" s="4" t="s">
        <v>107</v>
      </c>
      <c r="H7250" s="5" t="s">
        <v>39231</v>
      </c>
      <c r="I7250" s="4" t="s">
        <v>39232</v>
      </c>
      <c r="J7250" s="5" t="n">
        <f aca="false">LEN(K7250)</f>
        <v>16</v>
      </c>
      <c r="K7250" s="6" t="s">
        <v>39233</v>
      </c>
      <c r="L7250" s="4" t="s">
        <v>31</v>
      </c>
      <c r="M7250" s="4" t="s">
        <v>1988</v>
      </c>
    </row>
    <row r="7251" customFormat="false" ht="15.75" hidden="false" customHeight="true" outlineLevel="0" collapsed="false">
      <c r="A7251" s="4" t="n">
        <v>4360</v>
      </c>
      <c r="B7251" s="4" t="s">
        <v>7144</v>
      </c>
      <c r="C7251" s="4" t="s">
        <v>39234</v>
      </c>
      <c r="D7251" s="4" t="s">
        <v>39235</v>
      </c>
      <c r="E7251" s="5" t="s">
        <v>14110</v>
      </c>
      <c r="F7251" s="4" t="s">
        <v>14111</v>
      </c>
      <c r="G7251" s="4" t="s">
        <v>107</v>
      </c>
      <c r="H7251" s="5" t="s">
        <v>39236</v>
      </c>
      <c r="I7251" s="7" t="s">
        <v>39237</v>
      </c>
      <c r="J7251" s="5" t="n">
        <f aca="false">LEN(K7251)</f>
        <v>16</v>
      </c>
      <c r="K7251" s="6" t="s">
        <v>39238</v>
      </c>
      <c r="L7251" s="4" t="s">
        <v>78</v>
      </c>
      <c r="M7251" s="4" t="s">
        <v>996</v>
      </c>
      <c r="N7251" s="1"/>
    </row>
    <row r="7252" customFormat="false" ht="15.75" hidden="false" customHeight="true" outlineLevel="0" collapsed="false">
      <c r="A7252" s="4" t="n">
        <v>4366</v>
      </c>
      <c r="B7252" s="4" t="s">
        <v>39239</v>
      </c>
      <c r="C7252" s="4" t="s">
        <v>39240</v>
      </c>
      <c r="D7252" s="4" t="s">
        <v>39241</v>
      </c>
      <c r="E7252" s="5" t="s">
        <v>7503</v>
      </c>
      <c r="F7252" s="4" t="s">
        <v>7504</v>
      </c>
      <c r="G7252" s="4" t="s">
        <v>107</v>
      </c>
      <c r="H7252" s="5" t="s">
        <v>39242</v>
      </c>
      <c r="I7252" s="4" t="s">
        <v>39243</v>
      </c>
      <c r="J7252" s="5" t="n">
        <f aca="false">LEN(K7252)</f>
        <v>16</v>
      </c>
      <c r="K7252" s="6" t="s">
        <v>39244</v>
      </c>
      <c r="L7252" s="4" t="s">
        <v>21</v>
      </c>
      <c r="M7252" s="4" t="s">
        <v>31</v>
      </c>
    </row>
    <row r="7253" customFormat="false" ht="15.75" hidden="false" customHeight="true" outlineLevel="0" collapsed="false">
      <c r="A7253" s="4" t="n">
        <v>4373</v>
      </c>
      <c r="B7253" s="4" t="s">
        <v>39245</v>
      </c>
      <c r="C7253" s="4"/>
      <c r="D7253" s="4" t="s">
        <v>39246</v>
      </c>
      <c r="E7253" s="5" t="s">
        <v>33968</v>
      </c>
      <c r="F7253" s="4" t="s">
        <v>17107</v>
      </c>
      <c r="G7253" s="4" t="s">
        <v>107</v>
      </c>
      <c r="H7253" s="5" t="s">
        <v>39247</v>
      </c>
      <c r="I7253" s="4" t="s">
        <v>39248</v>
      </c>
      <c r="J7253" s="5" t="n">
        <f aca="false">LEN(K7253)</f>
        <v>16</v>
      </c>
      <c r="K7253" s="6" t="str">
        <f aca="false">LOWER(SUBSTITUTE(SUBSTITUTE(SUBSTITUTE(SUBSTITUTE(SUBSTITUTE(SUBSTITUTE(SUBSTITUTE(B7253,"S.L.",""),"SL",""),"S.A.",""),"SA","")," ",""),".",""),",",""))&amp;".com"</f>
        <v>hotelmainake.com</v>
      </c>
      <c r="L7253" s="4" t="s">
        <v>31</v>
      </c>
      <c r="M7253" s="4" t="s">
        <v>31</v>
      </c>
    </row>
    <row r="7254" customFormat="false" ht="15.75" hidden="false" customHeight="true" outlineLevel="0" collapsed="false">
      <c r="A7254" s="4" t="n">
        <v>4385</v>
      </c>
      <c r="B7254" s="4" t="s">
        <v>39140</v>
      </c>
      <c r="C7254" s="4"/>
      <c r="D7254" s="4" t="s">
        <v>39249</v>
      </c>
      <c r="E7254" s="5" t="s">
        <v>544</v>
      </c>
      <c r="F7254" s="4" t="s">
        <v>545</v>
      </c>
      <c r="G7254" s="4" t="s">
        <v>107</v>
      </c>
      <c r="H7254" s="5" t="s">
        <v>39250</v>
      </c>
      <c r="I7254" s="4" t="s">
        <v>39143</v>
      </c>
      <c r="J7254" s="5" t="n">
        <f aca="false">LEN(K7254)</f>
        <v>16</v>
      </c>
      <c r="K7254" s="6" t="str">
        <f aca="false">LOWER(SUBSTITUTE(SUBSTITUTE(SUBSTITUTE(SUBSTITUTE(SUBSTITUTE(SUBSTITUTE(SUBSTITUTE(B7254,"S.L.",""),"SL",""),"S.A.",""),"SA","")," ",""),".",""),",",""))&amp;".com"</f>
        <v>exploblatres.com</v>
      </c>
      <c r="L7254" s="4" t="s">
        <v>78</v>
      </c>
      <c r="M7254" s="4" t="s">
        <v>31</v>
      </c>
    </row>
    <row r="7255" customFormat="false" ht="15.75" hidden="false" customHeight="true" outlineLevel="0" collapsed="false">
      <c r="A7255" s="4" t="n">
        <v>4391</v>
      </c>
      <c r="B7255" s="4" t="s">
        <v>39251</v>
      </c>
      <c r="C7255" s="4"/>
      <c r="D7255" s="4" t="s">
        <v>39252</v>
      </c>
      <c r="E7255" s="5" t="s">
        <v>544</v>
      </c>
      <c r="F7255" s="4" t="s">
        <v>545</v>
      </c>
      <c r="G7255" s="4" t="s">
        <v>107</v>
      </c>
      <c r="H7255" s="5" t="s">
        <v>39253</v>
      </c>
      <c r="I7255" s="4" t="s">
        <v>39254</v>
      </c>
      <c r="J7255" s="5" t="n">
        <f aca="false">LEN(K7255)</f>
        <v>16</v>
      </c>
      <c r="K7255" s="6" t="s">
        <v>39255</v>
      </c>
      <c r="L7255" s="4" t="s">
        <v>21</v>
      </c>
      <c r="M7255" s="4" t="s">
        <v>819</v>
      </c>
    </row>
    <row r="7256" customFormat="false" ht="15.75" hidden="false" customHeight="true" outlineLevel="0" collapsed="false">
      <c r="A7256" s="4" t="n">
        <v>4397</v>
      </c>
      <c r="B7256" s="4" t="s">
        <v>22411</v>
      </c>
      <c r="C7256" s="4"/>
      <c r="D7256" s="4" t="s">
        <v>39256</v>
      </c>
      <c r="E7256" s="5" t="s">
        <v>3404</v>
      </c>
      <c r="F7256" s="4" t="s">
        <v>914</v>
      </c>
      <c r="G7256" s="4" t="s">
        <v>107</v>
      </c>
      <c r="H7256" s="5" t="s">
        <v>39257</v>
      </c>
      <c r="I7256" s="4" t="s">
        <v>39258</v>
      </c>
      <c r="J7256" s="5" t="n">
        <f aca="false">LEN(K7256)</f>
        <v>16</v>
      </c>
      <c r="K7256" s="6" t="str">
        <f aca="false">LOWER(SUBSTITUTE(SUBSTITUTE(SUBSTITUTE(SUBSTITUTE(SUBSTITUTE(SUBSTITUTE(SUBSTITUTE(B7256,"S.L.",""),"SL",""),"S.A.",""),"SA","")," ",""),".",""),",",""))&amp;".com"</f>
        <v>puertadelsol.com</v>
      </c>
      <c r="L7256" s="4" t="s">
        <v>78</v>
      </c>
      <c r="M7256" s="4" t="s">
        <v>31</v>
      </c>
    </row>
    <row r="7257" customFormat="false" ht="15.75" hidden="false" customHeight="true" outlineLevel="0" collapsed="false">
      <c r="A7257" s="4" t="n">
        <v>4399</v>
      </c>
      <c r="B7257" s="4" t="s">
        <v>39259</v>
      </c>
      <c r="C7257" s="4" t="s">
        <v>39260</v>
      </c>
      <c r="D7257" s="4" t="s">
        <v>39261</v>
      </c>
      <c r="E7257" s="5" t="s">
        <v>6102</v>
      </c>
      <c r="F7257" s="4" t="s">
        <v>6103</v>
      </c>
      <c r="G7257" s="4" t="s">
        <v>107</v>
      </c>
      <c r="H7257" s="5" t="s">
        <v>39262</v>
      </c>
      <c r="I7257" s="7" t="s">
        <v>39263</v>
      </c>
      <c r="J7257" s="5" t="n">
        <f aca="false">LEN(K7257)</f>
        <v>16</v>
      </c>
      <c r="K7257" s="6" t="s">
        <v>39264</v>
      </c>
      <c r="L7257" s="4" t="s">
        <v>31</v>
      </c>
      <c r="M7257" s="4" t="s">
        <v>729</v>
      </c>
    </row>
    <row r="7258" customFormat="false" ht="15.75" hidden="false" customHeight="true" outlineLevel="0" collapsed="false">
      <c r="A7258" s="4" t="n">
        <v>4415</v>
      </c>
      <c r="B7258" s="4" t="s">
        <v>39265</v>
      </c>
      <c r="C7258" s="4" t="s">
        <v>39266</v>
      </c>
      <c r="D7258" s="4" t="s">
        <v>39267</v>
      </c>
      <c r="E7258" s="5" t="s">
        <v>1361</v>
      </c>
      <c r="F7258" s="4" t="s">
        <v>1362</v>
      </c>
      <c r="G7258" s="4" t="s">
        <v>107</v>
      </c>
      <c r="H7258" s="5" t="s">
        <v>39268</v>
      </c>
      <c r="I7258" s="7" t="s">
        <v>39269</v>
      </c>
      <c r="J7258" s="5" t="n">
        <f aca="false">LEN(K7258)</f>
        <v>16</v>
      </c>
      <c r="K7258" s="5" t="s">
        <v>39270</v>
      </c>
      <c r="L7258" s="4" t="s">
        <v>57</v>
      </c>
      <c r="M7258" s="4" t="s">
        <v>6988</v>
      </c>
    </row>
    <row r="7259" customFormat="false" ht="15.75" hidden="false" customHeight="true" outlineLevel="0" collapsed="false">
      <c r="A7259" s="4" t="n">
        <v>4420</v>
      </c>
      <c r="B7259" s="4" t="s">
        <v>39271</v>
      </c>
      <c r="C7259" s="4"/>
      <c r="D7259" s="4" t="s">
        <v>39272</v>
      </c>
      <c r="E7259" s="5" t="s">
        <v>24409</v>
      </c>
      <c r="F7259" s="4" t="s">
        <v>24410</v>
      </c>
      <c r="G7259" s="4" t="s">
        <v>24410</v>
      </c>
      <c r="H7259" s="5" t="s">
        <v>39273</v>
      </c>
      <c r="I7259" s="4" t="s">
        <v>39274</v>
      </c>
      <c r="J7259" s="5" t="n">
        <f aca="false">LEN(K7259)</f>
        <v>16</v>
      </c>
      <c r="K7259" s="6" t="s">
        <v>39275</v>
      </c>
      <c r="L7259" s="4" t="s">
        <v>57</v>
      </c>
      <c r="M7259" s="4" t="s">
        <v>2321</v>
      </c>
    </row>
    <row r="7260" customFormat="false" ht="15.75" hidden="false" customHeight="true" outlineLevel="0" collapsed="false">
      <c r="A7260" s="4" t="n">
        <v>4435</v>
      </c>
      <c r="B7260" s="4" t="s">
        <v>34001</v>
      </c>
      <c r="C7260" s="4"/>
      <c r="D7260" s="4" t="s">
        <v>39276</v>
      </c>
      <c r="E7260" s="5" t="s">
        <v>34004</v>
      </c>
      <c r="F7260" s="4" t="s">
        <v>34005</v>
      </c>
      <c r="G7260" s="4" t="s">
        <v>107</v>
      </c>
      <c r="H7260" s="5" t="s">
        <v>34006</v>
      </c>
      <c r="I7260" s="7" t="s">
        <v>39277</v>
      </c>
      <c r="J7260" s="5" t="n">
        <f aca="false">LEN(K7260)</f>
        <v>16</v>
      </c>
      <c r="K7260" s="6" t="s">
        <v>39278</v>
      </c>
      <c r="L7260" s="4" t="s">
        <v>57</v>
      </c>
      <c r="M7260" s="4" t="s">
        <v>344</v>
      </c>
    </row>
    <row r="7261" customFormat="false" ht="15.75" hidden="false" customHeight="true" outlineLevel="0" collapsed="false">
      <c r="A7261" s="4" t="n">
        <v>4440</v>
      </c>
      <c r="B7261" s="4" t="s">
        <v>39279</v>
      </c>
      <c r="C7261" s="4" t="s">
        <v>39280</v>
      </c>
      <c r="D7261" s="4" t="s">
        <v>39281</v>
      </c>
      <c r="E7261" s="5" t="s">
        <v>2024</v>
      </c>
      <c r="F7261" s="4" t="s">
        <v>106</v>
      </c>
      <c r="G7261" s="4" t="s">
        <v>107</v>
      </c>
      <c r="H7261" s="5" t="s">
        <v>39282</v>
      </c>
      <c r="I7261" s="4" t="s">
        <v>39283</v>
      </c>
      <c r="J7261" s="5" t="n">
        <f aca="false">LEN(K7261)</f>
        <v>16</v>
      </c>
      <c r="K7261" s="6" t="s">
        <v>39284</v>
      </c>
      <c r="L7261" s="4" t="s">
        <v>31</v>
      </c>
      <c r="M7261" s="4" t="s">
        <v>5846</v>
      </c>
    </row>
    <row r="7262" customFormat="false" ht="15.75" hidden="false" customHeight="true" outlineLevel="0" collapsed="false">
      <c r="A7262" s="4" t="n">
        <v>4462</v>
      </c>
      <c r="B7262" s="4" t="s">
        <v>39285</v>
      </c>
      <c r="C7262" s="4"/>
      <c r="D7262" s="4" t="s">
        <v>39286</v>
      </c>
      <c r="E7262" s="5" t="s">
        <v>1821</v>
      </c>
      <c r="F7262" s="4" t="s">
        <v>106</v>
      </c>
      <c r="G7262" s="4" t="s">
        <v>107</v>
      </c>
      <c r="H7262" s="5" t="s">
        <v>39287</v>
      </c>
      <c r="I7262" s="4" t="s">
        <v>39288</v>
      </c>
      <c r="J7262" s="5" t="n">
        <f aca="false">LEN(K7262)</f>
        <v>16</v>
      </c>
      <c r="K7262" s="6" t="s">
        <v>39289</v>
      </c>
      <c r="L7262" s="4" t="s">
        <v>31</v>
      </c>
      <c r="M7262" s="4" t="s">
        <v>133</v>
      </c>
    </row>
    <row r="7263" customFormat="false" ht="15.75" hidden="false" customHeight="true" outlineLevel="0" collapsed="false">
      <c r="A7263" s="4" t="n">
        <v>4479</v>
      </c>
      <c r="B7263" s="4" t="s">
        <v>39290</v>
      </c>
      <c r="C7263" s="4" t="s">
        <v>39291</v>
      </c>
      <c r="D7263" s="4" t="s">
        <v>39292</v>
      </c>
      <c r="E7263" s="5" t="s">
        <v>2024</v>
      </c>
      <c r="F7263" s="4" t="s">
        <v>106</v>
      </c>
      <c r="G7263" s="4" t="s">
        <v>107</v>
      </c>
      <c r="H7263" s="5" t="s">
        <v>39293</v>
      </c>
      <c r="I7263" s="4" t="s">
        <v>39294</v>
      </c>
      <c r="J7263" s="5" t="n">
        <f aca="false">LEN(K7263)</f>
        <v>16</v>
      </c>
      <c r="K7263" s="6" t="str">
        <f aca="false">LOWER(SUBSTITUTE(SUBSTITUTE(SUBSTITUTE(SUBSTITUTE(SUBSTITUTE(SUBSTITUTE(SUBSTITUTE(B7263,"S.L.",""),"SL",""),"S.A.",""),"SA","")," ",""),".",""),",",""))&amp;".com"</f>
        <v>bluebaybanús.com</v>
      </c>
      <c r="L7263" s="4" t="s">
        <v>57</v>
      </c>
      <c r="M7263" s="4" t="s">
        <v>13171</v>
      </c>
    </row>
    <row r="7264" customFormat="false" ht="15.75" hidden="false" customHeight="true" outlineLevel="0" collapsed="false">
      <c r="A7264" s="4" t="n">
        <v>4491</v>
      </c>
      <c r="B7264" s="4" t="s">
        <v>5372</v>
      </c>
      <c r="C7264" s="4" t="s">
        <v>39295</v>
      </c>
      <c r="D7264" s="4" t="s">
        <v>39296</v>
      </c>
      <c r="E7264" s="5" t="s">
        <v>105</v>
      </c>
      <c r="F7264" s="4" t="s">
        <v>106</v>
      </c>
      <c r="G7264" s="4" t="s">
        <v>107</v>
      </c>
      <c r="H7264" s="5" t="s">
        <v>39297</v>
      </c>
      <c r="I7264" s="4" t="s">
        <v>39298</v>
      </c>
      <c r="J7264" s="5" t="n">
        <f aca="false">LEN(K7264)</f>
        <v>16</v>
      </c>
      <c r="K7264" s="10" t="s">
        <v>39299</v>
      </c>
      <c r="L7264" s="4" t="s">
        <v>21</v>
      </c>
      <c r="M7264" s="4" t="s">
        <v>21260</v>
      </c>
    </row>
    <row r="7265" customFormat="false" ht="15.75" hidden="false" customHeight="true" outlineLevel="0" collapsed="false">
      <c r="A7265" s="4" t="n">
        <v>4518</v>
      </c>
      <c r="B7265" s="4" t="s">
        <v>39300</v>
      </c>
      <c r="C7265" s="4"/>
      <c r="D7265" s="4" t="s">
        <v>39301</v>
      </c>
      <c r="E7265" s="5" t="s">
        <v>39302</v>
      </c>
      <c r="F7265" s="4" t="s">
        <v>39303</v>
      </c>
      <c r="G7265" s="4" t="s">
        <v>107</v>
      </c>
      <c r="H7265" s="5" t="s">
        <v>39304</v>
      </c>
      <c r="I7265" s="4" t="s">
        <v>39305</v>
      </c>
      <c r="J7265" s="5" t="n">
        <f aca="false">LEN(K7265)</f>
        <v>16</v>
      </c>
      <c r="K7265" s="6" t="str">
        <f aca="false">LOWER(SUBSTITUTE(SUBSTITUTE(SUBSTITUTE(SUBSTITUTE(SUBSTITUTE(SUBSTITUTE(SUBSTITUTE(B7265,"S.L.",""),"SL",""),"S.A.",""),"SA","")," ",""),".",""),",",""))&amp;".com"</f>
        <v>altosdeistan.com</v>
      </c>
      <c r="L7265" s="4" t="s">
        <v>57</v>
      </c>
      <c r="M7265" s="4" t="s">
        <v>467</v>
      </c>
    </row>
    <row r="7266" customFormat="false" ht="15.75" hidden="false" customHeight="true" outlineLevel="0" collapsed="false">
      <c r="A7266" s="4" t="n">
        <v>4537</v>
      </c>
      <c r="B7266" s="4" t="s">
        <v>39306</v>
      </c>
      <c r="C7266" s="4"/>
      <c r="D7266" s="4" t="s">
        <v>39307</v>
      </c>
      <c r="E7266" s="5" t="s">
        <v>7570</v>
      </c>
      <c r="F7266" s="4" t="s">
        <v>7571</v>
      </c>
      <c r="G7266" s="4" t="s">
        <v>107</v>
      </c>
      <c r="H7266" s="5" t="s">
        <v>39308</v>
      </c>
      <c r="I7266" s="7" t="s">
        <v>39309</v>
      </c>
      <c r="J7266" s="5" t="n">
        <f aca="false">LEN(K7266)</f>
        <v>16</v>
      </c>
      <c r="K7266" s="13" t="str">
        <f aca="false">LOWER(SUBSTITUTE(SUBSTITUTE(SUBSTITUTE(SUBSTITUTE(SUBSTITUTE(SUBSTITUTE(SUBSTITUTE(B7266,"S.L.",""),"SL",""),"S.A.",""),"SA","")," ",""),".",""),",",""))&amp;".com"</f>
        <v>enfrentearte.com</v>
      </c>
      <c r="L7266" s="4" t="s">
        <v>78</v>
      </c>
      <c r="M7266" s="4" t="s">
        <v>32</v>
      </c>
    </row>
    <row r="7267" customFormat="false" ht="15.75" hidden="false" customHeight="true" outlineLevel="0" collapsed="false">
      <c r="A7267" s="4" t="n">
        <v>4557</v>
      </c>
      <c r="B7267" s="4" t="s">
        <v>39310</v>
      </c>
      <c r="C7267" s="4"/>
      <c r="D7267" s="4" t="s">
        <v>39311</v>
      </c>
      <c r="E7267" s="5" t="s">
        <v>9324</v>
      </c>
      <c r="F7267" s="4" t="s">
        <v>106</v>
      </c>
      <c r="G7267" s="4" t="s">
        <v>107</v>
      </c>
      <c r="H7267" s="5" t="s">
        <v>39312</v>
      </c>
      <c r="I7267" s="7" t="s">
        <v>39313</v>
      </c>
      <c r="J7267" s="5" t="n">
        <f aca="false">LEN(K7267)</f>
        <v>16</v>
      </c>
      <c r="K7267" s="6" t="str">
        <f aca="false">LOWER(SUBSTITUTE(SUBSTITUTE(SUBSTITUTE(SUBSTITUTE(SUBSTITUTE(SUBSTITUTE(SUBSTITUTE(B7267,"S.L.",""),"SL",""),"S.A.",""),"SA","")," ",""),".",""),",",""))&amp;".com"</f>
        <v>thetownhouse.com</v>
      </c>
      <c r="L7267" s="4" t="s">
        <v>31</v>
      </c>
      <c r="M7267" s="4" t="s">
        <v>2097</v>
      </c>
    </row>
    <row r="7268" customFormat="false" ht="15.75" hidden="false" customHeight="true" outlineLevel="0" collapsed="false">
      <c r="A7268" s="4" t="n">
        <v>4562</v>
      </c>
      <c r="B7268" s="4" t="s">
        <v>39314</v>
      </c>
      <c r="C7268" s="4"/>
      <c r="D7268" s="4" t="s">
        <v>39315</v>
      </c>
      <c r="E7268" s="5" t="s">
        <v>2024</v>
      </c>
      <c r="F7268" s="4" t="s">
        <v>106</v>
      </c>
      <c r="G7268" s="4" t="s">
        <v>107</v>
      </c>
      <c r="H7268" s="5" t="s">
        <v>34051</v>
      </c>
      <c r="I7268" s="7" t="s">
        <v>39316</v>
      </c>
      <c r="J7268" s="5" t="n">
        <f aca="false">LEN(K7268)</f>
        <v>16</v>
      </c>
      <c r="K7268" s="13" t="s">
        <v>39317</v>
      </c>
      <c r="L7268" s="4" t="s">
        <v>66</v>
      </c>
      <c r="M7268" s="4" t="s">
        <v>3203</v>
      </c>
    </row>
    <row r="7269" customFormat="false" ht="15.75" hidden="false" customHeight="true" outlineLevel="0" collapsed="false">
      <c r="A7269" s="4" t="n">
        <v>4569</v>
      </c>
      <c r="B7269" s="4" t="s">
        <v>39318</v>
      </c>
      <c r="C7269" s="4"/>
      <c r="D7269" s="4" t="s">
        <v>39319</v>
      </c>
      <c r="E7269" s="5" t="s">
        <v>1361</v>
      </c>
      <c r="F7269" s="4" t="s">
        <v>1362</v>
      </c>
      <c r="G7269" s="4" t="s">
        <v>107</v>
      </c>
      <c r="H7269" s="5" t="s">
        <v>39320</v>
      </c>
      <c r="I7269" s="4" t="s">
        <v>39321</v>
      </c>
      <c r="J7269" s="5" t="n">
        <f aca="false">LEN(K7269)</f>
        <v>16</v>
      </c>
      <c r="K7269" s="6" t="s">
        <v>39322</v>
      </c>
      <c r="L7269" s="4" t="s">
        <v>78</v>
      </c>
      <c r="M7269" s="4" t="s">
        <v>5207</v>
      </c>
    </row>
    <row r="7270" customFormat="false" ht="15.75" hidden="false" customHeight="true" outlineLevel="0" collapsed="false">
      <c r="A7270" s="4" t="n">
        <v>4575</v>
      </c>
      <c r="B7270" s="4" t="s">
        <v>39323</v>
      </c>
      <c r="C7270" s="4" t="s">
        <v>39324</v>
      </c>
      <c r="D7270" s="4" t="s">
        <v>39325</v>
      </c>
      <c r="E7270" s="5" t="s">
        <v>105</v>
      </c>
      <c r="F7270" s="4" t="s">
        <v>106</v>
      </c>
      <c r="G7270" s="4" t="s">
        <v>107</v>
      </c>
      <c r="H7270" s="5" t="s">
        <v>39326</v>
      </c>
      <c r="I7270" s="4" t="s">
        <v>39327</v>
      </c>
      <c r="J7270" s="5" t="n">
        <f aca="false">LEN(K7270)</f>
        <v>16</v>
      </c>
      <c r="K7270" s="10" t="s">
        <v>39328</v>
      </c>
      <c r="L7270" s="4" t="s">
        <v>21</v>
      </c>
      <c r="M7270" s="4" t="s">
        <v>1418</v>
      </c>
    </row>
    <row r="7271" customFormat="false" ht="15.75" hidden="false" customHeight="true" outlineLevel="0" collapsed="false">
      <c r="A7271" s="4" t="n">
        <v>4582</v>
      </c>
      <c r="B7271" s="4" t="s">
        <v>39245</v>
      </c>
      <c r="C7271" s="4" t="s">
        <v>39329</v>
      </c>
      <c r="D7271" s="4" t="s">
        <v>39330</v>
      </c>
      <c r="E7271" s="5" t="s">
        <v>33968</v>
      </c>
      <c r="F7271" s="4" t="s">
        <v>17107</v>
      </c>
      <c r="G7271" s="4" t="s">
        <v>107</v>
      </c>
      <c r="H7271" s="5" t="s">
        <v>39331</v>
      </c>
      <c r="I7271" s="7" t="s">
        <v>39332</v>
      </c>
      <c r="J7271" s="5" t="n">
        <f aca="false">LEN(K7271)</f>
        <v>16</v>
      </c>
      <c r="K7271" s="13" t="s">
        <v>39333</v>
      </c>
      <c r="L7271" s="4" t="s">
        <v>66</v>
      </c>
      <c r="M7271" s="4" t="s">
        <v>1085</v>
      </c>
    </row>
    <row r="7272" customFormat="false" ht="15.75" hidden="false" customHeight="true" outlineLevel="0" collapsed="false">
      <c r="A7272" s="4" t="n">
        <v>4588</v>
      </c>
      <c r="B7272" s="4" t="s">
        <v>39334</v>
      </c>
      <c r="C7272" s="4" t="s">
        <v>39335</v>
      </c>
      <c r="D7272" s="4" t="s">
        <v>39336</v>
      </c>
      <c r="E7272" s="5" t="s">
        <v>9371</v>
      </c>
      <c r="F7272" s="4" t="s">
        <v>9379</v>
      </c>
      <c r="G7272" s="4" t="s">
        <v>948</v>
      </c>
      <c r="H7272" s="5" t="s">
        <v>39337</v>
      </c>
      <c r="I7272" s="4" t="s">
        <v>39338</v>
      </c>
      <c r="J7272" s="5" t="n">
        <f aca="false">LEN(K7272)</f>
        <v>16</v>
      </c>
      <c r="K7272" s="6" t="s">
        <v>39339</v>
      </c>
      <c r="L7272" s="4" t="s">
        <v>21</v>
      </c>
      <c r="M7272" s="4" t="s">
        <v>877</v>
      </c>
    </row>
    <row r="7273" customFormat="false" ht="15.75" hidden="false" customHeight="true" outlineLevel="0" collapsed="false">
      <c r="A7273" s="4" t="n">
        <v>4593</v>
      </c>
      <c r="B7273" s="4" t="s">
        <v>39340</v>
      </c>
      <c r="C7273" s="4" t="s">
        <v>39341</v>
      </c>
      <c r="D7273" s="4" t="s">
        <v>39342</v>
      </c>
      <c r="E7273" s="5" t="s">
        <v>1733</v>
      </c>
      <c r="F7273" s="4" t="s">
        <v>1734</v>
      </c>
      <c r="G7273" s="4" t="s">
        <v>948</v>
      </c>
      <c r="H7273" s="5" t="s">
        <v>39343</v>
      </c>
      <c r="I7273" s="4" t="s">
        <v>39344</v>
      </c>
      <c r="J7273" s="5" t="n">
        <f aca="false">LEN(K7273)</f>
        <v>16</v>
      </c>
      <c r="K7273" s="6" t="s">
        <v>39345</v>
      </c>
      <c r="L7273" s="4" t="s">
        <v>78</v>
      </c>
      <c r="M7273" s="4" t="s">
        <v>1016</v>
      </c>
    </row>
    <row r="7274" customFormat="false" ht="15.75" hidden="false" customHeight="true" outlineLevel="0" collapsed="false">
      <c r="A7274" s="4" t="n">
        <v>4617</v>
      </c>
      <c r="B7274" s="4" t="s">
        <v>39346</v>
      </c>
      <c r="C7274" s="4"/>
      <c r="D7274" s="4" t="s">
        <v>39347</v>
      </c>
      <c r="E7274" s="5" t="s">
        <v>39348</v>
      </c>
      <c r="F7274" s="4" t="s">
        <v>29873</v>
      </c>
      <c r="G7274" s="4" t="s">
        <v>299</v>
      </c>
      <c r="H7274" s="5" t="s">
        <v>39349</v>
      </c>
      <c r="I7274" s="7" t="s">
        <v>39350</v>
      </c>
      <c r="J7274" s="5" t="n">
        <f aca="false">LEN(K7274)</f>
        <v>16</v>
      </c>
      <c r="K7274" s="6" t="s">
        <v>39351</v>
      </c>
      <c r="L7274" s="4" t="s">
        <v>21</v>
      </c>
      <c r="M7274" s="4" t="s">
        <v>336</v>
      </c>
    </row>
    <row r="7275" customFormat="false" ht="15.75" hidden="false" customHeight="true" outlineLevel="0" collapsed="false">
      <c r="A7275" s="4" t="n">
        <v>4634</v>
      </c>
      <c r="B7275" s="4" t="s">
        <v>14192</v>
      </c>
      <c r="C7275" s="4" t="s">
        <v>39352</v>
      </c>
      <c r="D7275" s="4" t="s">
        <v>39353</v>
      </c>
      <c r="E7275" s="5" t="s">
        <v>11408</v>
      </c>
      <c r="F7275" s="4" t="s">
        <v>11409</v>
      </c>
      <c r="G7275" s="4" t="s">
        <v>948</v>
      </c>
      <c r="H7275" s="5" t="s">
        <v>39354</v>
      </c>
      <c r="I7275" s="4" t="s">
        <v>39355</v>
      </c>
      <c r="J7275" s="5" t="n">
        <f aca="false">LEN(K7275)</f>
        <v>16</v>
      </c>
      <c r="K7275" s="6" t="s">
        <v>39356</v>
      </c>
      <c r="L7275" s="4" t="s">
        <v>57</v>
      </c>
      <c r="M7275" s="4" t="s">
        <v>3415</v>
      </c>
    </row>
    <row r="7276" customFormat="false" ht="15.75" hidden="false" customHeight="true" outlineLevel="0" collapsed="false">
      <c r="A7276" s="4" t="n">
        <v>4651</v>
      </c>
      <c r="B7276" s="4" t="s">
        <v>39357</v>
      </c>
      <c r="C7276" s="4" t="s">
        <v>39358</v>
      </c>
      <c r="D7276" s="4" t="s">
        <v>39359</v>
      </c>
      <c r="E7276" s="5" t="s">
        <v>39360</v>
      </c>
      <c r="F7276" s="4" t="s">
        <v>39361</v>
      </c>
      <c r="G7276" s="4" t="s">
        <v>948</v>
      </c>
      <c r="H7276" s="5" t="s">
        <v>39362</v>
      </c>
      <c r="I7276" s="4" t="s">
        <v>39363</v>
      </c>
      <c r="J7276" s="5" t="n">
        <f aca="false">LEN(K7276)</f>
        <v>16</v>
      </c>
      <c r="K7276" s="6" t="str">
        <f aca="false">LOWER(SUBSTITUTE(SUBSTITUTE(SUBSTITUTE(SUBSTITUTE(SUBSTITUTE(SUBSTITUTE(SUBSTITUTE(B7276,"S.L.",""),"SL",""),"S.A.",""),"SA","")," ",""),".",""),",",""))&amp;".com"</f>
        <v>hotelzodíaco.com</v>
      </c>
      <c r="L7276" s="4" t="s">
        <v>21</v>
      </c>
      <c r="M7276" s="4" t="s">
        <v>3203</v>
      </c>
    </row>
    <row r="7277" customFormat="false" ht="15.75" hidden="false" customHeight="true" outlineLevel="0" collapsed="false">
      <c r="A7277" s="4" t="n">
        <v>4714</v>
      </c>
      <c r="B7277" s="4" t="s">
        <v>39364</v>
      </c>
      <c r="C7277" s="4"/>
      <c r="D7277" s="4" t="s">
        <v>39365</v>
      </c>
      <c r="E7277" s="5" t="s">
        <v>39366</v>
      </c>
      <c r="F7277" s="4" t="s">
        <v>39367</v>
      </c>
      <c r="G7277" s="4" t="s">
        <v>372</v>
      </c>
      <c r="H7277" s="5" t="s">
        <v>39368</v>
      </c>
      <c r="I7277" s="4" t="s">
        <v>39369</v>
      </c>
      <c r="J7277" s="5" t="n">
        <f aca="false">LEN(K7277)</f>
        <v>16</v>
      </c>
      <c r="K7277" s="6" t="s">
        <v>39370</v>
      </c>
      <c r="L7277" s="4" t="s">
        <v>31</v>
      </c>
      <c r="M7277" s="4" t="s">
        <v>1208</v>
      </c>
    </row>
    <row r="7278" customFormat="false" ht="15.75" hidden="false" customHeight="true" outlineLevel="0" collapsed="false">
      <c r="A7278" s="4" t="n">
        <v>4717</v>
      </c>
      <c r="B7278" s="4" t="s">
        <v>36844</v>
      </c>
      <c r="C7278" s="4" t="s">
        <v>39371</v>
      </c>
      <c r="D7278" s="4" t="s">
        <v>39372</v>
      </c>
      <c r="E7278" s="5" t="s">
        <v>6204</v>
      </c>
      <c r="F7278" s="4" t="s">
        <v>6205</v>
      </c>
      <c r="G7278" s="4" t="s">
        <v>372</v>
      </c>
      <c r="H7278" s="5" t="s">
        <v>39373</v>
      </c>
      <c r="I7278" s="4" t="s">
        <v>39374</v>
      </c>
      <c r="J7278" s="5" t="n">
        <f aca="false">LEN(K7278)</f>
        <v>16</v>
      </c>
      <c r="K7278" s="6" t="s">
        <v>39375</v>
      </c>
      <c r="L7278" s="4" t="s">
        <v>31</v>
      </c>
      <c r="M7278" s="4" t="s">
        <v>929</v>
      </c>
    </row>
    <row r="7279" customFormat="false" ht="15.75" hidden="false" customHeight="true" outlineLevel="0" collapsed="false">
      <c r="A7279" s="4" t="n">
        <v>4723</v>
      </c>
      <c r="B7279" s="4" t="s">
        <v>39376</v>
      </c>
      <c r="C7279" s="4" t="s">
        <v>39377</v>
      </c>
      <c r="D7279" s="4" t="s">
        <v>17289</v>
      </c>
      <c r="E7279" s="5" t="s">
        <v>6204</v>
      </c>
      <c r="F7279" s="4" t="s">
        <v>6205</v>
      </c>
      <c r="G7279" s="4" t="s">
        <v>372</v>
      </c>
      <c r="H7279" s="5" t="s">
        <v>39378</v>
      </c>
      <c r="I7279" s="7" t="s">
        <v>39379</v>
      </c>
      <c r="J7279" s="5" t="n">
        <f aca="false">LEN(K7279)</f>
        <v>16</v>
      </c>
      <c r="K7279" s="13" t="s">
        <v>39380</v>
      </c>
      <c r="L7279" s="4" t="s">
        <v>21</v>
      </c>
      <c r="M7279" s="4" t="s">
        <v>6988</v>
      </c>
    </row>
    <row r="7280" customFormat="false" ht="15.75" hidden="false" customHeight="true" outlineLevel="0" collapsed="false">
      <c r="A7280" s="4" t="n">
        <v>4729</v>
      </c>
      <c r="B7280" s="4" t="s">
        <v>39381</v>
      </c>
      <c r="C7280" s="4" t="s">
        <v>39382</v>
      </c>
      <c r="D7280" s="4" t="s">
        <v>39383</v>
      </c>
      <c r="E7280" s="5" t="s">
        <v>1282</v>
      </c>
      <c r="F7280" s="4" t="s">
        <v>372</v>
      </c>
      <c r="G7280" s="4" t="s">
        <v>372</v>
      </c>
      <c r="H7280" s="5" t="s">
        <v>39384</v>
      </c>
      <c r="I7280" s="4" t="s">
        <v>39385</v>
      </c>
      <c r="J7280" s="5" t="n">
        <f aca="false">LEN(K7280)</f>
        <v>16</v>
      </c>
      <c r="K7280" s="6" t="s">
        <v>39386</v>
      </c>
      <c r="L7280" s="4" t="s">
        <v>21</v>
      </c>
      <c r="M7280" s="4" t="s">
        <v>326</v>
      </c>
    </row>
    <row r="7281" customFormat="false" ht="15.75" hidden="false" customHeight="true" outlineLevel="0" collapsed="false">
      <c r="A7281" s="4" t="n">
        <v>4731</v>
      </c>
      <c r="B7281" s="4" t="s">
        <v>39387</v>
      </c>
      <c r="C7281" s="4" t="s">
        <v>39388</v>
      </c>
      <c r="D7281" s="4" t="s">
        <v>39389</v>
      </c>
      <c r="E7281" s="5" t="s">
        <v>471</v>
      </c>
      <c r="F7281" s="4" t="s">
        <v>372</v>
      </c>
      <c r="G7281" s="4" t="s">
        <v>372</v>
      </c>
      <c r="H7281" s="5" t="s">
        <v>39390</v>
      </c>
      <c r="I7281" s="4" t="s">
        <v>39391</v>
      </c>
      <c r="J7281" s="5" t="n">
        <f aca="false">LEN(K7281)</f>
        <v>16</v>
      </c>
      <c r="K7281" s="6" t="s">
        <v>39392</v>
      </c>
      <c r="L7281" s="4" t="s">
        <v>78</v>
      </c>
      <c r="M7281" s="4" t="s">
        <v>1694</v>
      </c>
    </row>
    <row r="7282" customFormat="false" ht="15.75" hidden="false" customHeight="true" outlineLevel="0" collapsed="false">
      <c r="A7282" s="4" t="n">
        <v>4743</v>
      </c>
      <c r="B7282" s="4" t="s">
        <v>39393</v>
      </c>
      <c r="C7282" s="4"/>
      <c r="D7282" s="4" t="s">
        <v>39394</v>
      </c>
      <c r="E7282" s="5" t="s">
        <v>471</v>
      </c>
      <c r="F7282" s="4" t="s">
        <v>372</v>
      </c>
      <c r="G7282" s="4" t="s">
        <v>372</v>
      </c>
      <c r="H7282" s="5" t="s">
        <v>39395</v>
      </c>
      <c r="I7282" s="4" t="s">
        <v>39396</v>
      </c>
      <c r="J7282" s="5" t="n">
        <f aca="false">LEN(K7282)</f>
        <v>16</v>
      </c>
      <c r="K7282" s="6" t="s">
        <v>39397</v>
      </c>
      <c r="L7282" s="4" t="s">
        <v>21</v>
      </c>
      <c r="M7282" s="4" t="s">
        <v>31</v>
      </c>
    </row>
    <row r="7283" customFormat="false" ht="15.75" hidden="false" customHeight="true" outlineLevel="0" collapsed="false">
      <c r="A7283" s="4" t="n">
        <v>4749</v>
      </c>
      <c r="B7283" s="4" t="s">
        <v>39398</v>
      </c>
      <c r="C7283" s="4" t="s">
        <v>39399</v>
      </c>
      <c r="D7283" s="4" t="s">
        <v>39400</v>
      </c>
      <c r="E7283" s="5" t="s">
        <v>455</v>
      </c>
      <c r="F7283" s="4" t="s">
        <v>372</v>
      </c>
      <c r="G7283" s="4" t="s">
        <v>372</v>
      </c>
      <c r="H7283" s="5" t="s">
        <v>39401</v>
      </c>
      <c r="I7283" s="4" t="s">
        <v>39402</v>
      </c>
      <c r="J7283" s="5" t="n">
        <f aca="false">LEN(K7283)</f>
        <v>16</v>
      </c>
      <c r="K7283" s="6" t="s">
        <v>39403</v>
      </c>
      <c r="L7283" s="4" t="s">
        <v>66</v>
      </c>
      <c r="M7283" s="4" t="s">
        <v>1952</v>
      </c>
    </row>
    <row r="7284" customFormat="false" ht="15.75" hidden="false" customHeight="true" outlineLevel="0" collapsed="false">
      <c r="A7284" s="4" t="n">
        <v>4763</v>
      </c>
      <c r="B7284" s="4" t="s">
        <v>39404</v>
      </c>
      <c r="C7284" s="4" t="s">
        <v>39405</v>
      </c>
      <c r="D7284" s="4" t="s">
        <v>39406</v>
      </c>
      <c r="E7284" s="5" t="s">
        <v>39407</v>
      </c>
      <c r="F7284" s="4" t="s">
        <v>372</v>
      </c>
      <c r="G7284" s="4" t="s">
        <v>372</v>
      </c>
      <c r="H7284" s="5" t="s">
        <v>39408</v>
      </c>
      <c r="I7284" s="4" t="s">
        <v>39409</v>
      </c>
      <c r="J7284" s="5" t="n">
        <f aca="false">LEN(K7284)</f>
        <v>16</v>
      </c>
      <c r="K7284" s="6" t="s">
        <v>39160</v>
      </c>
      <c r="L7284" s="4" t="s">
        <v>31</v>
      </c>
      <c r="M7284" s="4" t="s">
        <v>271</v>
      </c>
    </row>
    <row r="7285" customFormat="false" ht="15.75" hidden="false" customHeight="true" outlineLevel="0" collapsed="false">
      <c r="A7285" s="4" t="n">
        <v>4766</v>
      </c>
      <c r="B7285" s="4" t="s">
        <v>39410</v>
      </c>
      <c r="C7285" s="4"/>
      <c r="D7285" s="4" t="s">
        <v>39411</v>
      </c>
      <c r="E7285" s="5" t="s">
        <v>471</v>
      </c>
      <c r="F7285" s="4" t="s">
        <v>372</v>
      </c>
      <c r="G7285" s="4" t="s">
        <v>372</v>
      </c>
      <c r="H7285" s="5" t="s">
        <v>39412</v>
      </c>
      <c r="I7285" s="4" t="s">
        <v>39413</v>
      </c>
      <c r="J7285" s="5" t="n">
        <f aca="false">LEN(K7285)</f>
        <v>16</v>
      </c>
      <c r="K7285" s="6" t="s">
        <v>39414</v>
      </c>
      <c r="L7285" s="4" t="s">
        <v>637</v>
      </c>
      <c r="M7285" s="4" t="s">
        <v>1979</v>
      </c>
    </row>
    <row r="7286" customFormat="false" ht="15.75" hidden="false" customHeight="true" outlineLevel="0" collapsed="false">
      <c r="A7286" s="4" t="n">
        <v>4769</v>
      </c>
      <c r="B7286" s="4" t="s">
        <v>39415</v>
      </c>
      <c r="C7286" s="4" t="s">
        <v>39416</v>
      </c>
      <c r="D7286" s="4" t="s">
        <v>39417</v>
      </c>
      <c r="E7286" s="5" t="s">
        <v>371</v>
      </c>
      <c r="F7286" s="4" t="s">
        <v>372</v>
      </c>
      <c r="G7286" s="4" t="s">
        <v>372</v>
      </c>
      <c r="H7286" s="5" t="s">
        <v>39418</v>
      </c>
      <c r="I7286" s="7" t="s">
        <v>39419</v>
      </c>
      <c r="J7286" s="5" t="n">
        <f aca="false">LEN(K7286)</f>
        <v>16</v>
      </c>
      <c r="K7286" s="13" t="s">
        <v>39160</v>
      </c>
      <c r="L7286" s="4" t="s">
        <v>78</v>
      </c>
      <c r="M7286" s="4" t="s">
        <v>4027</v>
      </c>
    </row>
    <row r="7287" customFormat="false" ht="15.75" hidden="false" customHeight="true" outlineLevel="0" collapsed="false">
      <c r="A7287" s="4" t="n">
        <v>4773</v>
      </c>
      <c r="B7287" s="4" t="s">
        <v>39420</v>
      </c>
      <c r="C7287" s="4"/>
      <c r="D7287" s="4" t="s">
        <v>39421</v>
      </c>
      <c r="E7287" s="5" t="s">
        <v>9447</v>
      </c>
      <c r="F7287" s="4" t="s">
        <v>372</v>
      </c>
      <c r="G7287" s="4" t="s">
        <v>372</v>
      </c>
      <c r="H7287" s="5" t="s">
        <v>39422</v>
      </c>
      <c r="I7287" s="7" t="s">
        <v>39423</v>
      </c>
      <c r="J7287" s="5" t="n">
        <f aca="false">LEN(K7287)</f>
        <v>16</v>
      </c>
      <c r="K7287" s="6" t="str">
        <f aca="false">LOWER(SUBSTITUTE(SUBSTITUTE(SUBSTITUTE(SUBSTITUTE(SUBSTITUTE(SUBSTITUTE(SUBSTITUTE(B7287,"S.L.",""),"SL",""),"S.A.",""),"SA","")," ",""),".",""),",",""))&amp;".com"</f>
        <v>trypmacarena.com</v>
      </c>
      <c r="L7287" s="4" t="s">
        <v>21</v>
      </c>
      <c r="M7287" s="4" t="s">
        <v>25741</v>
      </c>
    </row>
    <row r="7288" customFormat="false" ht="15.75" hidden="false" customHeight="true" outlineLevel="0" collapsed="false">
      <c r="A7288" s="4" t="n">
        <v>4782</v>
      </c>
      <c r="B7288" s="4" t="s">
        <v>39424</v>
      </c>
      <c r="C7288" s="4" t="s">
        <v>39425</v>
      </c>
      <c r="D7288" s="4" t="s">
        <v>39426</v>
      </c>
      <c r="E7288" s="5" t="s">
        <v>471</v>
      </c>
      <c r="F7288" s="4" t="s">
        <v>372</v>
      </c>
      <c r="G7288" s="4" t="s">
        <v>372</v>
      </c>
      <c r="H7288" s="5" t="s">
        <v>39427</v>
      </c>
      <c r="I7288" s="4" t="s">
        <v>39428</v>
      </c>
      <c r="J7288" s="5" t="n">
        <f aca="false">LEN(K7288)</f>
        <v>16</v>
      </c>
      <c r="K7288" s="6" t="s">
        <v>39429</v>
      </c>
      <c r="L7288" s="4" t="s">
        <v>78</v>
      </c>
      <c r="M7288" s="4" t="s">
        <v>39430</v>
      </c>
    </row>
    <row r="7289" customFormat="false" ht="15.75" hidden="false" customHeight="true" outlineLevel="0" collapsed="false">
      <c r="A7289" s="4" t="n">
        <v>4786</v>
      </c>
      <c r="B7289" s="4" t="s">
        <v>39431</v>
      </c>
      <c r="C7289" s="4" t="s">
        <v>39432</v>
      </c>
      <c r="D7289" s="4" t="s">
        <v>39433</v>
      </c>
      <c r="E7289" s="5" t="s">
        <v>39434</v>
      </c>
      <c r="F7289" s="4" t="s">
        <v>39435</v>
      </c>
      <c r="G7289" s="4" t="s">
        <v>372</v>
      </c>
      <c r="H7289" s="5" t="s">
        <v>39436</v>
      </c>
      <c r="I7289" s="4" t="s">
        <v>39437</v>
      </c>
      <c r="J7289" s="5" t="n">
        <f aca="false">LEN(K7289)</f>
        <v>16</v>
      </c>
      <c r="K7289" s="6" t="s">
        <v>39438</v>
      </c>
      <c r="L7289" s="4" t="s">
        <v>66</v>
      </c>
      <c r="M7289" s="4" t="s">
        <v>2097</v>
      </c>
    </row>
    <row r="7290" customFormat="false" ht="15.75" hidden="false" customHeight="true" outlineLevel="0" collapsed="false">
      <c r="A7290" s="4" t="n">
        <v>4787</v>
      </c>
      <c r="B7290" s="4" t="s">
        <v>39439</v>
      </c>
      <c r="C7290" s="4" t="s">
        <v>39440</v>
      </c>
      <c r="D7290" s="4" t="s">
        <v>39441</v>
      </c>
      <c r="E7290" s="5" t="s">
        <v>1282</v>
      </c>
      <c r="F7290" s="4" t="s">
        <v>372</v>
      </c>
      <c r="G7290" s="4" t="s">
        <v>372</v>
      </c>
      <c r="H7290" s="5" t="s">
        <v>39442</v>
      </c>
      <c r="I7290" s="7" t="s">
        <v>39443</v>
      </c>
      <c r="J7290" s="5" t="n">
        <f aca="false">LEN(K7290)</f>
        <v>16</v>
      </c>
      <c r="K7290" s="6" t="s">
        <v>39444</v>
      </c>
      <c r="L7290" s="4" t="s">
        <v>78</v>
      </c>
      <c r="M7290" s="4" t="s">
        <v>467</v>
      </c>
    </row>
    <row r="7291" customFormat="false" ht="15.75" hidden="false" customHeight="true" outlineLevel="0" collapsed="false">
      <c r="A7291" s="4" t="n">
        <v>4796</v>
      </c>
      <c r="B7291" s="4" t="s">
        <v>15306</v>
      </c>
      <c r="C7291" s="4" t="s">
        <v>39445</v>
      </c>
      <c r="D7291" s="4" t="s">
        <v>39446</v>
      </c>
      <c r="E7291" s="5" t="s">
        <v>1282</v>
      </c>
      <c r="F7291" s="4" t="s">
        <v>372</v>
      </c>
      <c r="G7291" s="4" t="s">
        <v>372</v>
      </c>
      <c r="H7291" s="5" t="s">
        <v>39447</v>
      </c>
      <c r="I7291" s="7" t="s">
        <v>39448</v>
      </c>
      <c r="J7291" s="5" t="n">
        <f aca="false">LEN(K7291)</f>
        <v>16</v>
      </c>
      <c r="K7291" s="13" t="s">
        <v>39449</v>
      </c>
      <c r="L7291" s="4" t="s">
        <v>78</v>
      </c>
      <c r="M7291" s="4" t="s">
        <v>1920</v>
      </c>
    </row>
    <row r="7292" customFormat="false" ht="15.75" hidden="false" customHeight="true" outlineLevel="0" collapsed="false">
      <c r="A7292" s="4" t="n">
        <v>4812</v>
      </c>
      <c r="B7292" s="4" t="s">
        <v>39450</v>
      </c>
      <c r="C7292" s="4" t="s">
        <v>39451</v>
      </c>
      <c r="D7292" s="4" t="s">
        <v>39452</v>
      </c>
      <c r="E7292" s="5" t="s">
        <v>4147</v>
      </c>
      <c r="F7292" s="4" t="s">
        <v>372</v>
      </c>
      <c r="G7292" s="4" t="s">
        <v>372</v>
      </c>
      <c r="H7292" s="5" t="s">
        <v>39453</v>
      </c>
      <c r="I7292" s="7" t="s">
        <v>39454</v>
      </c>
      <c r="J7292" s="5" t="n">
        <f aca="false">LEN(K7292)</f>
        <v>16</v>
      </c>
      <c r="K7292" s="6" t="s">
        <v>39455</v>
      </c>
      <c r="L7292" s="4" t="s">
        <v>21</v>
      </c>
      <c r="M7292" s="4" t="s">
        <v>729</v>
      </c>
    </row>
    <row r="7293" customFormat="false" ht="15.75" hidden="false" customHeight="true" outlineLevel="0" collapsed="false">
      <c r="A7293" s="4" t="n">
        <v>4827</v>
      </c>
      <c r="B7293" s="4" t="s">
        <v>39456</v>
      </c>
      <c r="C7293" s="4"/>
      <c r="D7293" s="4" t="s">
        <v>39457</v>
      </c>
      <c r="E7293" s="5" t="s">
        <v>2156</v>
      </c>
      <c r="F7293" s="4" t="s">
        <v>2157</v>
      </c>
      <c r="G7293" s="4" t="s">
        <v>372</v>
      </c>
      <c r="H7293" s="5" t="s">
        <v>39458</v>
      </c>
      <c r="I7293" s="4" t="s">
        <v>39459</v>
      </c>
      <c r="J7293" s="5" t="n">
        <f aca="false">LEN(K7293)</f>
        <v>16</v>
      </c>
      <c r="K7293" s="6" t="s">
        <v>39460</v>
      </c>
      <c r="L7293" s="4" t="s">
        <v>21</v>
      </c>
      <c r="M7293" s="4" t="s">
        <v>2890</v>
      </c>
    </row>
    <row r="7294" customFormat="false" ht="15.75" hidden="false" customHeight="true" outlineLevel="0" collapsed="false">
      <c r="A7294" s="4" t="n">
        <v>4828</v>
      </c>
      <c r="B7294" s="4" t="s">
        <v>39456</v>
      </c>
      <c r="C7294" s="4" t="s">
        <v>39461</v>
      </c>
      <c r="D7294" s="4" t="s">
        <v>39462</v>
      </c>
      <c r="E7294" s="5" t="s">
        <v>2156</v>
      </c>
      <c r="F7294" s="4" t="s">
        <v>2157</v>
      </c>
      <c r="G7294" s="4" t="s">
        <v>372</v>
      </c>
      <c r="H7294" s="5" t="s">
        <v>39458</v>
      </c>
      <c r="I7294" s="4" t="s">
        <v>39459</v>
      </c>
      <c r="J7294" s="5" t="n">
        <f aca="false">LEN(K7294)</f>
        <v>16</v>
      </c>
      <c r="K7294" s="6" t="s">
        <v>39460</v>
      </c>
      <c r="L7294" s="4" t="s">
        <v>637</v>
      </c>
      <c r="M7294" s="4" t="s">
        <v>794</v>
      </c>
    </row>
    <row r="7295" customFormat="false" ht="15.75" hidden="false" customHeight="true" outlineLevel="0" collapsed="false">
      <c r="A7295" s="4" t="n">
        <v>4840</v>
      </c>
      <c r="B7295" s="4" t="s">
        <v>27897</v>
      </c>
      <c r="C7295" s="4" t="s">
        <v>39463</v>
      </c>
      <c r="D7295" s="4" t="s">
        <v>39464</v>
      </c>
      <c r="E7295" s="5" t="s">
        <v>4976</v>
      </c>
      <c r="F7295" s="4" t="s">
        <v>2150</v>
      </c>
      <c r="G7295" s="4" t="s">
        <v>372</v>
      </c>
      <c r="H7295" s="5" t="s">
        <v>39465</v>
      </c>
      <c r="I7295" s="4" t="s">
        <v>39466</v>
      </c>
      <c r="J7295" s="5" t="n">
        <f aca="false">LEN(K7295)</f>
        <v>16</v>
      </c>
      <c r="K7295" s="6" t="s">
        <v>39467</v>
      </c>
      <c r="L7295" s="4" t="s">
        <v>31</v>
      </c>
      <c r="M7295" s="4" t="s">
        <v>794</v>
      </c>
    </row>
    <row r="7296" customFormat="false" ht="15.75" hidden="false" customHeight="true" outlineLevel="0" collapsed="false">
      <c r="A7296" s="4" t="n">
        <v>4848</v>
      </c>
      <c r="B7296" s="4" t="s">
        <v>39468</v>
      </c>
      <c r="C7296" s="4" t="s">
        <v>39469</v>
      </c>
      <c r="D7296" s="4" t="s">
        <v>39470</v>
      </c>
      <c r="E7296" s="5" t="s">
        <v>13036</v>
      </c>
      <c r="F7296" s="4" t="s">
        <v>13037</v>
      </c>
      <c r="G7296" s="4" t="s">
        <v>372</v>
      </c>
      <c r="H7296" s="5" t="s">
        <v>39471</v>
      </c>
      <c r="I7296" s="4" t="s">
        <v>39472</v>
      </c>
      <c r="J7296" s="5" t="n">
        <f aca="false">LEN(K7296)</f>
        <v>16</v>
      </c>
      <c r="K7296" s="6" t="s">
        <v>39473</v>
      </c>
      <c r="L7296" s="4" t="s">
        <v>57</v>
      </c>
      <c r="M7296" s="4" t="s">
        <v>3895</v>
      </c>
    </row>
    <row r="7297" customFormat="false" ht="15.75" hidden="false" customHeight="true" outlineLevel="0" collapsed="false">
      <c r="A7297" s="4" t="n">
        <v>4864</v>
      </c>
      <c r="B7297" s="4" t="s">
        <v>39474</v>
      </c>
      <c r="C7297" s="4" t="s">
        <v>39475</v>
      </c>
      <c r="D7297" s="4" t="s">
        <v>39476</v>
      </c>
      <c r="E7297" s="5" t="s">
        <v>7610</v>
      </c>
      <c r="F7297" s="4" t="s">
        <v>372</v>
      </c>
      <c r="G7297" s="4" t="s">
        <v>372</v>
      </c>
      <c r="H7297" s="5" t="s">
        <v>39477</v>
      </c>
      <c r="I7297" s="7" t="s">
        <v>39478</v>
      </c>
      <c r="J7297" s="5" t="n">
        <f aca="false">LEN(K7297)</f>
        <v>16</v>
      </c>
      <c r="K7297" s="13" t="s">
        <v>39479</v>
      </c>
      <c r="L7297" s="4" t="s">
        <v>66</v>
      </c>
      <c r="M7297" s="4" t="s">
        <v>22</v>
      </c>
    </row>
    <row r="7298" customFormat="false" ht="15.75" hidden="false" customHeight="true" outlineLevel="0" collapsed="false">
      <c r="A7298" s="4" t="n">
        <v>4877</v>
      </c>
      <c r="B7298" s="4" t="s">
        <v>39480</v>
      </c>
      <c r="C7298" s="4"/>
      <c r="D7298" s="4" t="s">
        <v>39481</v>
      </c>
      <c r="E7298" s="5" t="s">
        <v>14257</v>
      </c>
      <c r="F7298" s="4" t="s">
        <v>14258</v>
      </c>
      <c r="G7298" s="4" t="s">
        <v>372</v>
      </c>
      <c r="H7298" s="5" t="s">
        <v>39482</v>
      </c>
      <c r="I7298" s="4" t="s">
        <v>39483</v>
      </c>
      <c r="J7298" s="5" t="n">
        <f aca="false">LEN(K7298)</f>
        <v>16</v>
      </c>
      <c r="K7298" s="6" t="s">
        <v>39484</v>
      </c>
      <c r="L7298" s="4" t="s">
        <v>21</v>
      </c>
      <c r="M7298" s="4" t="s">
        <v>381</v>
      </c>
    </row>
    <row r="7299" customFormat="false" ht="15.75" hidden="false" customHeight="true" outlineLevel="0" collapsed="false">
      <c r="A7299" s="4" t="n">
        <v>4895</v>
      </c>
      <c r="B7299" s="4" t="s">
        <v>39485</v>
      </c>
      <c r="C7299" s="4" t="s">
        <v>39486</v>
      </c>
      <c r="D7299" s="4" t="s">
        <v>39487</v>
      </c>
      <c r="E7299" s="5" t="s">
        <v>13036</v>
      </c>
      <c r="F7299" s="4" t="s">
        <v>13037</v>
      </c>
      <c r="G7299" s="4" t="s">
        <v>372</v>
      </c>
      <c r="H7299" s="5" t="s">
        <v>39488</v>
      </c>
      <c r="I7299" s="4" t="s">
        <v>39489</v>
      </c>
      <c r="J7299" s="5" t="n">
        <f aca="false">LEN(K7299)</f>
        <v>16</v>
      </c>
      <c r="K7299" s="6" t="s">
        <v>39490</v>
      </c>
      <c r="L7299" s="4" t="s">
        <v>31</v>
      </c>
      <c r="M7299" s="4" t="s">
        <v>3415</v>
      </c>
    </row>
    <row r="7300" customFormat="false" ht="15.75" hidden="false" customHeight="true" outlineLevel="0" collapsed="false">
      <c r="A7300" s="4" t="n">
        <v>4901</v>
      </c>
      <c r="B7300" s="4" t="s">
        <v>39491</v>
      </c>
      <c r="C7300" s="4" t="s">
        <v>39492</v>
      </c>
      <c r="D7300" s="4" t="s">
        <v>39493</v>
      </c>
      <c r="E7300" s="5" t="s">
        <v>39494</v>
      </c>
      <c r="F7300" s="4" t="s">
        <v>39495</v>
      </c>
      <c r="G7300" s="4" t="s">
        <v>372</v>
      </c>
      <c r="H7300" s="5" t="s">
        <v>39496</v>
      </c>
      <c r="I7300" s="4" t="s">
        <v>39497</v>
      </c>
      <c r="J7300" s="5" t="n">
        <f aca="false">LEN(K7300)</f>
        <v>16</v>
      </c>
      <c r="K7300" s="6" t="s">
        <v>39498</v>
      </c>
      <c r="L7300" s="4" t="s">
        <v>21</v>
      </c>
      <c r="M7300" s="4" t="s">
        <v>1085</v>
      </c>
    </row>
    <row r="7301" customFormat="false" ht="15.75" hidden="false" customHeight="true" outlineLevel="0" collapsed="false">
      <c r="A7301" s="4" t="n">
        <v>4937</v>
      </c>
      <c r="B7301" s="4" t="s">
        <v>39499</v>
      </c>
      <c r="C7301" s="4"/>
      <c r="D7301" s="4" t="s">
        <v>39500</v>
      </c>
      <c r="E7301" s="5" t="s">
        <v>718</v>
      </c>
      <c r="F7301" s="4" t="s">
        <v>719</v>
      </c>
      <c r="G7301" s="4" t="s">
        <v>332</v>
      </c>
      <c r="H7301" s="5" t="s">
        <v>39501</v>
      </c>
      <c r="I7301" s="4" t="s">
        <v>39502</v>
      </c>
      <c r="J7301" s="5" t="n">
        <f aca="false">LEN(K7301)</f>
        <v>16</v>
      </c>
      <c r="K7301" s="6" t="s">
        <v>39503</v>
      </c>
      <c r="L7301" s="4" t="s">
        <v>78</v>
      </c>
      <c r="M7301" s="4" t="s">
        <v>31</v>
      </c>
    </row>
    <row r="7302" customFormat="false" ht="15.75" hidden="false" customHeight="true" outlineLevel="0" collapsed="false">
      <c r="A7302" s="4" t="n">
        <v>4938</v>
      </c>
      <c r="B7302" s="4" t="s">
        <v>39504</v>
      </c>
      <c r="C7302" s="4"/>
      <c r="D7302" s="4" t="s">
        <v>39505</v>
      </c>
      <c r="E7302" s="5" t="s">
        <v>718</v>
      </c>
      <c r="F7302" s="4" t="s">
        <v>719</v>
      </c>
      <c r="G7302" s="4" t="s">
        <v>332</v>
      </c>
      <c r="H7302" s="5" t="s">
        <v>39506</v>
      </c>
      <c r="I7302" s="4" t="s">
        <v>39507</v>
      </c>
      <c r="J7302" s="5" t="n">
        <f aca="false">LEN(K7302)</f>
        <v>16</v>
      </c>
      <c r="K7302" s="6" t="s">
        <v>39508</v>
      </c>
      <c r="L7302" s="4" t="s">
        <v>78</v>
      </c>
      <c r="M7302" s="4" t="s">
        <v>1063</v>
      </c>
    </row>
    <row r="7303" customFormat="false" ht="15.75" hidden="false" customHeight="true" outlineLevel="0" collapsed="false">
      <c r="A7303" s="4" t="n">
        <v>4960</v>
      </c>
      <c r="B7303" s="4" t="s">
        <v>39509</v>
      </c>
      <c r="C7303" s="4" t="s">
        <v>39510</v>
      </c>
      <c r="D7303" s="4" t="s">
        <v>39511</v>
      </c>
      <c r="E7303" s="5" t="s">
        <v>9481</v>
      </c>
      <c r="F7303" s="4" t="s">
        <v>815</v>
      </c>
      <c r="G7303" s="4" t="s">
        <v>332</v>
      </c>
      <c r="H7303" s="5" t="s">
        <v>39512</v>
      </c>
      <c r="I7303" s="7" t="s">
        <v>39513</v>
      </c>
      <c r="J7303" s="5" t="n">
        <f aca="false">LEN(K7303)</f>
        <v>16</v>
      </c>
      <c r="K7303" s="13" t="s">
        <v>39514</v>
      </c>
      <c r="L7303" s="4" t="s">
        <v>21</v>
      </c>
      <c r="M7303" s="4" t="s">
        <v>4855</v>
      </c>
    </row>
    <row r="7304" customFormat="false" ht="15.75" hidden="false" customHeight="true" outlineLevel="0" collapsed="false">
      <c r="A7304" s="4" t="n">
        <v>4967</v>
      </c>
      <c r="B7304" s="4" t="s">
        <v>39515</v>
      </c>
      <c r="C7304" s="4" t="s">
        <v>39516</v>
      </c>
      <c r="D7304" s="4" t="s">
        <v>39517</v>
      </c>
      <c r="E7304" s="5" t="s">
        <v>7664</v>
      </c>
      <c r="F7304" s="4" t="s">
        <v>332</v>
      </c>
      <c r="G7304" s="4" t="s">
        <v>332</v>
      </c>
      <c r="H7304" s="5" t="s">
        <v>39518</v>
      </c>
      <c r="I7304" s="4" t="s">
        <v>39519</v>
      </c>
      <c r="J7304" s="5" t="n">
        <f aca="false">LEN(K7304)</f>
        <v>16</v>
      </c>
      <c r="K7304" s="6" t="s">
        <v>39520</v>
      </c>
      <c r="L7304" s="4" t="s">
        <v>57</v>
      </c>
      <c r="M7304" s="4" t="s">
        <v>1694</v>
      </c>
    </row>
    <row r="7305" customFormat="false" ht="15.75" hidden="false" customHeight="true" outlineLevel="0" collapsed="false">
      <c r="A7305" s="4" t="n">
        <v>4974</v>
      </c>
      <c r="B7305" s="4" t="s">
        <v>39521</v>
      </c>
      <c r="C7305" s="4"/>
      <c r="D7305" s="4" t="s">
        <v>39522</v>
      </c>
      <c r="E7305" s="5" t="s">
        <v>39523</v>
      </c>
      <c r="F7305" s="4" t="s">
        <v>332</v>
      </c>
      <c r="G7305" s="4" t="s">
        <v>332</v>
      </c>
      <c r="H7305" s="5" t="s">
        <v>39524</v>
      </c>
      <c r="I7305" s="4" t="s">
        <v>39525</v>
      </c>
      <c r="J7305" s="5" t="n">
        <f aca="false">LEN(K7305)</f>
        <v>16</v>
      </c>
      <c r="K7305" s="6" t="s">
        <v>39526</v>
      </c>
      <c r="L7305" s="4" t="s">
        <v>78</v>
      </c>
      <c r="M7305" s="4" t="s">
        <v>4771</v>
      </c>
    </row>
    <row r="7306" customFormat="false" ht="15.75" hidden="false" customHeight="true" outlineLevel="0" collapsed="false">
      <c r="A7306" s="4" t="n">
        <v>4980</v>
      </c>
      <c r="B7306" s="4" t="s">
        <v>39527</v>
      </c>
      <c r="C7306" s="4" t="s">
        <v>39528</v>
      </c>
      <c r="D7306" s="4" t="s">
        <v>39529</v>
      </c>
      <c r="E7306" s="5" t="s">
        <v>39530</v>
      </c>
      <c r="F7306" s="4" t="s">
        <v>332</v>
      </c>
      <c r="G7306" s="4" t="s">
        <v>332</v>
      </c>
      <c r="H7306" s="5" t="s">
        <v>39531</v>
      </c>
      <c r="I7306" s="7" t="s">
        <v>39532</v>
      </c>
      <c r="J7306" s="5" t="n">
        <f aca="false">LEN(K7306)</f>
        <v>16</v>
      </c>
      <c r="K7306" s="5" t="s">
        <v>39160</v>
      </c>
      <c r="L7306" s="4" t="s">
        <v>78</v>
      </c>
      <c r="M7306" s="4" t="s">
        <v>1418</v>
      </c>
    </row>
    <row r="7307" customFormat="false" ht="15.75" hidden="false" customHeight="true" outlineLevel="0" collapsed="false">
      <c r="A7307" s="4" t="n">
        <v>4982</v>
      </c>
      <c r="B7307" s="4" t="s">
        <v>39533</v>
      </c>
      <c r="C7307" s="4"/>
      <c r="D7307" s="4" t="s">
        <v>39534</v>
      </c>
      <c r="E7307" s="5" t="s">
        <v>39523</v>
      </c>
      <c r="F7307" s="4" t="s">
        <v>332</v>
      </c>
      <c r="G7307" s="4" t="s">
        <v>332</v>
      </c>
      <c r="H7307" s="5" t="s">
        <v>39535</v>
      </c>
      <c r="I7307" s="7" t="s">
        <v>39536</v>
      </c>
      <c r="J7307" s="5" t="n">
        <f aca="false">LEN(K7307)</f>
        <v>16</v>
      </c>
      <c r="K7307" s="13" t="str">
        <f aca="false">LOWER(SUBSTITUTE(SUBSTITUTE(SUBSTITUTE(SUBSTITUTE(SUBSTITUTE(SUBSTITUTE(SUBSTITUTE(B7307,"S.L.",""),"SL",""),"S.A.",""),"SA","")," ",""),".",""),",",""))&amp;".com"</f>
        <v>tryplacaleta.com</v>
      </c>
      <c r="L7307" s="4" t="s">
        <v>78</v>
      </c>
      <c r="M7307" s="4" t="s">
        <v>25115</v>
      </c>
    </row>
    <row r="7308" customFormat="false" ht="15.75" hidden="false" customHeight="true" outlineLevel="0" collapsed="false">
      <c r="A7308" s="4" t="n">
        <v>4987</v>
      </c>
      <c r="B7308" s="4" t="s">
        <v>39537</v>
      </c>
      <c r="C7308" s="4" t="s">
        <v>39538</v>
      </c>
      <c r="D7308" s="4" t="s">
        <v>39539</v>
      </c>
      <c r="E7308" s="5" t="s">
        <v>9474</v>
      </c>
      <c r="F7308" s="4" t="s">
        <v>815</v>
      </c>
      <c r="G7308" s="4" t="s">
        <v>332</v>
      </c>
      <c r="H7308" s="5" t="s">
        <v>39540</v>
      </c>
      <c r="I7308" s="4" t="s">
        <v>39541</v>
      </c>
      <c r="J7308" s="5" t="n">
        <f aca="false">LEN(K7308)</f>
        <v>16</v>
      </c>
      <c r="K7308" s="6" t="s">
        <v>39542</v>
      </c>
      <c r="L7308" s="4" t="s">
        <v>31</v>
      </c>
      <c r="M7308" s="4" t="s">
        <v>2124</v>
      </c>
    </row>
    <row r="7309" customFormat="false" ht="15.75" hidden="false" customHeight="true" outlineLevel="0" collapsed="false">
      <c r="A7309" s="4" t="n">
        <v>5006</v>
      </c>
      <c r="B7309" s="4" t="s">
        <v>39543</v>
      </c>
      <c r="C7309" s="4"/>
      <c r="D7309" s="4" t="s">
        <v>39544</v>
      </c>
      <c r="E7309" s="5" t="s">
        <v>6247</v>
      </c>
      <c r="F7309" s="4" t="s">
        <v>6248</v>
      </c>
      <c r="G7309" s="4" t="s">
        <v>332</v>
      </c>
      <c r="H7309" s="5" t="s">
        <v>39545</v>
      </c>
      <c r="I7309" s="4" t="s">
        <v>17525</v>
      </c>
      <c r="J7309" s="5" t="n">
        <f aca="false">LEN(K7309)</f>
        <v>16</v>
      </c>
      <c r="K7309" s="6" t="s">
        <v>39546</v>
      </c>
      <c r="L7309" s="4" t="s">
        <v>21</v>
      </c>
      <c r="M7309" s="4" t="s">
        <v>31</v>
      </c>
    </row>
    <row r="7310" customFormat="false" ht="15.75" hidden="false" customHeight="true" outlineLevel="0" collapsed="false">
      <c r="A7310" s="4" t="n">
        <v>5008</v>
      </c>
      <c r="B7310" s="4" t="s">
        <v>39547</v>
      </c>
      <c r="C7310" s="4" t="s">
        <v>39548</v>
      </c>
      <c r="D7310" s="4" t="s">
        <v>39549</v>
      </c>
      <c r="E7310" s="5" t="s">
        <v>5628</v>
      </c>
      <c r="F7310" s="4" t="s">
        <v>5629</v>
      </c>
      <c r="G7310" s="4" t="s">
        <v>332</v>
      </c>
      <c r="H7310" s="5" t="s">
        <v>39550</v>
      </c>
      <c r="I7310" s="4" t="s">
        <v>39551</v>
      </c>
      <c r="J7310" s="5" t="n">
        <f aca="false">LEN(K7310)</f>
        <v>16</v>
      </c>
      <c r="K7310" s="6" t="str">
        <f aca="false">LOWER(SUBSTITUTE(SUBSTITUTE(SUBSTITUTE(SUBSTITUTE(SUBSTITUTE(SUBSTITUTE(SUBSTITUTE(B7310,"S.L.",""),"SL",""),"S.A.",""),"SA","")," ",""),".",""),",",""))&amp;".com"</f>
        <v>hotelpaquita.com</v>
      </c>
      <c r="L7310" s="4" t="s">
        <v>57</v>
      </c>
      <c r="M7310" s="4" t="s">
        <v>336</v>
      </c>
    </row>
    <row r="7311" customFormat="false" ht="15.75" hidden="false" customHeight="true" outlineLevel="0" collapsed="false">
      <c r="A7311" s="4" t="n">
        <v>5010</v>
      </c>
      <c r="B7311" s="4" t="s">
        <v>39552</v>
      </c>
      <c r="C7311" s="4" t="s">
        <v>39553</v>
      </c>
      <c r="D7311" s="4" t="s">
        <v>39554</v>
      </c>
      <c r="E7311" s="5" t="s">
        <v>5628</v>
      </c>
      <c r="F7311" s="4" t="s">
        <v>5629</v>
      </c>
      <c r="G7311" s="4" t="s">
        <v>332</v>
      </c>
      <c r="H7311" s="5" t="s">
        <v>39555</v>
      </c>
      <c r="I7311" s="4" t="s">
        <v>39556</v>
      </c>
      <c r="J7311" s="5" t="n">
        <f aca="false">LEN(K7311)</f>
        <v>16</v>
      </c>
      <c r="K7311" s="6" t="s">
        <v>39557</v>
      </c>
      <c r="L7311" s="4" t="s">
        <v>57</v>
      </c>
      <c r="M7311" s="4" t="s">
        <v>877</v>
      </c>
    </row>
    <row r="7312" customFormat="false" ht="15.75" hidden="false" customHeight="true" outlineLevel="0" collapsed="false">
      <c r="A7312" s="4" t="n">
        <v>5038</v>
      </c>
      <c r="B7312" s="4" t="s">
        <v>39558</v>
      </c>
      <c r="C7312" s="4"/>
      <c r="D7312" s="4" t="s">
        <v>39559</v>
      </c>
      <c r="E7312" s="5" t="s">
        <v>1204</v>
      </c>
      <c r="F7312" s="4" t="s">
        <v>972</v>
      </c>
      <c r="G7312" s="4" t="s">
        <v>332</v>
      </c>
      <c r="H7312" s="5" t="s">
        <v>39560</v>
      </c>
      <c r="I7312" s="7" t="s">
        <v>39561</v>
      </c>
      <c r="J7312" s="5" t="n">
        <f aca="false">LEN(K7312)</f>
        <v>16</v>
      </c>
      <c r="K7312" s="6" t="s">
        <v>39562</v>
      </c>
      <c r="L7312" s="4" t="s">
        <v>57</v>
      </c>
      <c r="M7312" s="4" t="s">
        <v>1759</v>
      </c>
    </row>
    <row r="7313" customFormat="false" ht="15.75" hidden="false" customHeight="true" outlineLevel="0" collapsed="false">
      <c r="A7313" s="4" t="n">
        <v>5043</v>
      </c>
      <c r="B7313" s="4" t="s">
        <v>39563</v>
      </c>
      <c r="C7313" s="4" t="s">
        <v>39564</v>
      </c>
      <c r="D7313" s="4" t="s">
        <v>39565</v>
      </c>
      <c r="E7313" s="5" t="s">
        <v>1458</v>
      </c>
      <c r="F7313" s="4" t="s">
        <v>1459</v>
      </c>
      <c r="G7313" s="4" t="s">
        <v>332</v>
      </c>
      <c r="H7313" s="5" t="s">
        <v>39566</v>
      </c>
      <c r="I7313" s="7" t="s">
        <v>39567</v>
      </c>
      <c r="J7313" s="5" t="n">
        <f aca="false">LEN(K7313)</f>
        <v>16</v>
      </c>
      <c r="K7313" s="13" t="s">
        <v>39568</v>
      </c>
      <c r="L7313" s="4" t="s">
        <v>21</v>
      </c>
      <c r="M7313" s="4" t="s">
        <v>4289</v>
      </c>
    </row>
    <row r="7314" customFormat="false" ht="15.75" hidden="false" customHeight="true" outlineLevel="0" collapsed="false">
      <c r="A7314" s="4" t="n">
        <v>5048</v>
      </c>
      <c r="B7314" s="4" t="s">
        <v>39569</v>
      </c>
      <c r="C7314" s="4" t="s">
        <v>39570</v>
      </c>
      <c r="D7314" s="4" t="s">
        <v>39571</v>
      </c>
      <c r="E7314" s="5" t="s">
        <v>971</v>
      </c>
      <c r="F7314" s="4" t="s">
        <v>972</v>
      </c>
      <c r="G7314" s="4" t="s">
        <v>332</v>
      </c>
      <c r="H7314" s="5" t="s">
        <v>39572</v>
      </c>
      <c r="I7314" s="7" t="s">
        <v>39573</v>
      </c>
      <c r="J7314" s="5" t="n">
        <f aca="false">LEN(K7314)</f>
        <v>16</v>
      </c>
      <c r="K7314" s="13" t="s">
        <v>39574</v>
      </c>
      <c r="L7314" s="4" t="s">
        <v>31</v>
      </c>
      <c r="M7314" s="4" t="s">
        <v>31</v>
      </c>
    </row>
    <row r="7315" customFormat="false" ht="15.75" hidden="false" customHeight="true" outlineLevel="0" collapsed="false">
      <c r="A7315" s="4" t="n">
        <v>5054</v>
      </c>
      <c r="B7315" s="4" t="s">
        <v>39575</v>
      </c>
      <c r="C7315" s="4" t="s">
        <v>39576</v>
      </c>
      <c r="D7315" s="4" t="s">
        <v>39577</v>
      </c>
      <c r="E7315" s="5" t="s">
        <v>971</v>
      </c>
      <c r="F7315" s="4" t="s">
        <v>972</v>
      </c>
      <c r="G7315" s="4" t="s">
        <v>332</v>
      </c>
      <c r="H7315" s="5" t="s">
        <v>39578</v>
      </c>
      <c r="I7315" s="4" t="s">
        <v>39579</v>
      </c>
      <c r="J7315" s="5" t="n">
        <f aca="false">LEN(K7315)</f>
        <v>16</v>
      </c>
      <c r="K7315" s="10" t="s">
        <v>39580</v>
      </c>
      <c r="L7315" s="4" t="s">
        <v>21</v>
      </c>
      <c r="M7315" s="4" t="s">
        <v>3523</v>
      </c>
    </row>
    <row r="7316" customFormat="false" ht="15.75" hidden="false" customHeight="true" outlineLevel="0" collapsed="false">
      <c r="A7316" s="4" t="n">
        <v>5060</v>
      </c>
      <c r="B7316" s="4" t="s">
        <v>39581</v>
      </c>
      <c r="C7316" s="4" t="s">
        <v>39582</v>
      </c>
      <c r="D7316" s="4" t="s">
        <v>39583</v>
      </c>
      <c r="E7316" s="5" t="s">
        <v>1458</v>
      </c>
      <c r="F7316" s="4" t="s">
        <v>1459</v>
      </c>
      <c r="G7316" s="4" t="s">
        <v>332</v>
      </c>
      <c r="H7316" s="5" t="s">
        <v>39584</v>
      </c>
      <c r="I7316" s="4" t="s">
        <v>39585</v>
      </c>
      <c r="J7316" s="5" t="n">
        <f aca="false">LEN(K7316)</f>
        <v>16</v>
      </c>
      <c r="K7316" s="6" t="s">
        <v>39586</v>
      </c>
      <c r="L7316" s="4" t="s">
        <v>21</v>
      </c>
      <c r="M7316" s="4" t="s">
        <v>1063</v>
      </c>
    </row>
    <row r="7317" customFormat="false" ht="15.75" hidden="false" customHeight="true" outlineLevel="0" collapsed="false">
      <c r="A7317" s="4" t="n">
        <v>5061</v>
      </c>
      <c r="B7317" s="4" t="s">
        <v>39587</v>
      </c>
      <c r="C7317" s="4" t="s">
        <v>39588</v>
      </c>
      <c r="D7317" s="4" t="s">
        <v>39589</v>
      </c>
      <c r="E7317" s="5" t="s">
        <v>1458</v>
      </c>
      <c r="F7317" s="4" t="s">
        <v>1459</v>
      </c>
      <c r="G7317" s="4" t="s">
        <v>332</v>
      </c>
      <c r="H7317" s="5" t="s">
        <v>39590</v>
      </c>
      <c r="I7317" s="4" t="s">
        <v>39591</v>
      </c>
      <c r="J7317" s="5" t="n">
        <f aca="false">LEN(K7317)</f>
        <v>16</v>
      </c>
      <c r="K7317" s="10" t="s">
        <v>39592</v>
      </c>
      <c r="L7317" s="4" t="s">
        <v>78</v>
      </c>
      <c r="M7317" s="4" t="s">
        <v>326</v>
      </c>
    </row>
    <row r="7318" customFormat="false" ht="15.75" hidden="false" customHeight="true" outlineLevel="0" collapsed="false">
      <c r="A7318" s="4" t="n">
        <v>5072</v>
      </c>
      <c r="B7318" s="4" t="s">
        <v>39593</v>
      </c>
      <c r="C7318" s="4" t="s">
        <v>39594</v>
      </c>
      <c r="D7318" s="4" t="s">
        <v>39595</v>
      </c>
      <c r="E7318" s="5" t="s">
        <v>10611</v>
      </c>
      <c r="F7318" s="4" t="s">
        <v>10612</v>
      </c>
      <c r="G7318" s="4" t="s">
        <v>332</v>
      </c>
      <c r="H7318" s="5" t="s">
        <v>14300</v>
      </c>
      <c r="I7318" s="7" t="s">
        <v>39596</v>
      </c>
      <c r="J7318" s="5" t="n">
        <f aca="false">LEN(K7318)</f>
        <v>16</v>
      </c>
      <c r="K7318" s="13" t="s">
        <v>39597</v>
      </c>
      <c r="L7318" s="4" t="s">
        <v>21</v>
      </c>
      <c r="M7318" s="4" t="s">
        <v>794</v>
      </c>
    </row>
    <row r="7319" customFormat="false" ht="15.75" hidden="false" customHeight="true" outlineLevel="0" collapsed="false">
      <c r="A7319" s="4" t="n">
        <v>5115</v>
      </c>
      <c r="B7319" s="4" t="s">
        <v>39598</v>
      </c>
      <c r="C7319" s="4"/>
      <c r="D7319" s="4" t="s">
        <v>39599</v>
      </c>
      <c r="E7319" s="5" t="s">
        <v>39600</v>
      </c>
      <c r="F7319" s="4" t="s">
        <v>859</v>
      </c>
      <c r="G7319" s="4" t="s">
        <v>332</v>
      </c>
      <c r="H7319" s="5" t="s">
        <v>39601</v>
      </c>
      <c r="I7319" s="7" t="s">
        <v>39602</v>
      </c>
      <c r="J7319" s="5" t="n">
        <f aca="false">LEN(K7319)</f>
        <v>16</v>
      </c>
      <c r="K7319" s="13" t="s">
        <v>39603</v>
      </c>
      <c r="L7319" s="4" t="s">
        <v>21</v>
      </c>
      <c r="M7319" s="4" t="s">
        <v>31</v>
      </c>
    </row>
    <row r="7320" customFormat="false" ht="15.75" hidden="false" customHeight="true" outlineLevel="0" collapsed="false">
      <c r="A7320" s="4" t="n">
        <v>5152</v>
      </c>
      <c r="B7320" s="4" t="s">
        <v>5102</v>
      </c>
      <c r="C7320" s="4" t="s">
        <v>39604</v>
      </c>
      <c r="D7320" s="4" t="s">
        <v>39605</v>
      </c>
      <c r="E7320" s="5" t="s">
        <v>1304</v>
      </c>
      <c r="F7320" s="4" t="s">
        <v>1305</v>
      </c>
      <c r="G7320" s="4" t="s">
        <v>332</v>
      </c>
      <c r="H7320" s="5" t="s">
        <v>39606</v>
      </c>
      <c r="I7320" s="4" t="s">
        <v>39607</v>
      </c>
      <c r="J7320" s="5" t="n">
        <f aca="false">LEN(K7320)</f>
        <v>16</v>
      </c>
      <c r="K7320" s="6" t="s">
        <v>39608</v>
      </c>
      <c r="L7320" s="4" t="s">
        <v>78</v>
      </c>
      <c r="M7320" s="4" t="s">
        <v>1979</v>
      </c>
    </row>
    <row r="7321" customFormat="false" ht="15.75" hidden="false" customHeight="true" outlineLevel="0" collapsed="false">
      <c r="A7321" s="4" t="n">
        <v>5164</v>
      </c>
      <c r="B7321" s="4" t="s">
        <v>39609</v>
      </c>
      <c r="C7321" s="4" t="s">
        <v>39610</v>
      </c>
      <c r="D7321" s="4" t="s">
        <v>39611</v>
      </c>
      <c r="E7321" s="5" t="s">
        <v>15602</v>
      </c>
      <c r="F7321" s="4" t="s">
        <v>15603</v>
      </c>
      <c r="G7321" s="4" t="s">
        <v>332</v>
      </c>
      <c r="H7321" s="5" t="s">
        <v>39612</v>
      </c>
      <c r="I7321" s="4" t="s">
        <v>39613</v>
      </c>
      <c r="J7321" s="5" t="n">
        <f aca="false">LEN(K7321)</f>
        <v>16</v>
      </c>
      <c r="K7321" s="6" t="s">
        <v>39614</v>
      </c>
      <c r="L7321" s="4" t="s">
        <v>78</v>
      </c>
      <c r="M7321" s="4" t="s">
        <v>1462</v>
      </c>
    </row>
    <row r="7322" customFormat="false" ht="15.75" hidden="false" customHeight="true" outlineLevel="0" collapsed="false">
      <c r="A7322" s="4" t="n">
        <v>5188</v>
      </c>
      <c r="B7322" s="4" t="s">
        <v>39615</v>
      </c>
      <c r="C7322" s="4" t="s">
        <v>39616</v>
      </c>
      <c r="D7322" s="4" t="s">
        <v>39617</v>
      </c>
      <c r="E7322" s="5" t="s">
        <v>9525</v>
      </c>
      <c r="F7322" s="4" t="s">
        <v>9526</v>
      </c>
      <c r="G7322" s="4" t="s">
        <v>332</v>
      </c>
      <c r="H7322" s="5" t="s">
        <v>39618</v>
      </c>
      <c r="I7322" s="4" t="s">
        <v>39619</v>
      </c>
      <c r="J7322" s="5" t="n">
        <f aca="false">LEN(K7322)</f>
        <v>16</v>
      </c>
      <c r="K7322" s="6" t="s">
        <v>39620</v>
      </c>
      <c r="L7322" s="4" t="s">
        <v>57</v>
      </c>
      <c r="M7322" s="4" t="s">
        <v>819</v>
      </c>
    </row>
    <row r="7323" customFormat="false" ht="15.75" hidden="false" customHeight="true" outlineLevel="0" collapsed="false">
      <c r="A7323" s="4" t="n">
        <v>5193</v>
      </c>
      <c r="B7323" s="4" t="s">
        <v>39621</v>
      </c>
      <c r="C7323" s="4" t="s">
        <v>39622</v>
      </c>
      <c r="D7323" s="4" t="s">
        <v>39623</v>
      </c>
      <c r="E7323" s="5" t="s">
        <v>1452</v>
      </c>
      <c r="F7323" s="4" t="s">
        <v>1453</v>
      </c>
      <c r="G7323" s="4" t="s">
        <v>332</v>
      </c>
      <c r="H7323" s="5" t="s">
        <v>39624</v>
      </c>
      <c r="I7323" s="7" t="s">
        <v>4575</v>
      </c>
      <c r="J7323" s="5" t="n">
        <f aca="false">LEN(K7323)</f>
        <v>16</v>
      </c>
      <c r="K7323" s="13" t="s">
        <v>39625</v>
      </c>
      <c r="L7323" s="4" t="s">
        <v>21</v>
      </c>
      <c r="M7323" s="4" t="s">
        <v>21693</v>
      </c>
    </row>
    <row r="7324" customFormat="false" ht="15.75" hidden="false" customHeight="true" outlineLevel="0" collapsed="false">
      <c r="A7324" s="4" t="n">
        <v>5197</v>
      </c>
      <c r="B7324" s="4" t="s">
        <v>39626</v>
      </c>
      <c r="C7324" s="4" t="s">
        <v>39627</v>
      </c>
      <c r="D7324" s="4" t="s">
        <v>39628</v>
      </c>
      <c r="E7324" s="5" t="s">
        <v>718</v>
      </c>
      <c r="F7324" s="4" t="s">
        <v>719</v>
      </c>
      <c r="G7324" s="4" t="s">
        <v>332</v>
      </c>
      <c r="H7324" s="5" t="s">
        <v>39629</v>
      </c>
      <c r="I7324" s="4" t="s">
        <v>39630</v>
      </c>
      <c r="J7324" s="5" t="n">
        <f aca="false">LEN(K7324)</f>
        <v>16</v>
      </c>
      <c r="K7324" s="6" t="s">
        <v>39631</v>
      </c>
      <c r="L7324" s="4" t="s">
        <v>31</v>
      </c>
      <c r="M7324" s="4" t="s">
        <v>1694</v>
      </c>
    </row>
    <row r="7325" customFormat="false" ht="15.75" hidden="false" customHeight="true" outlineLevel="0" collapsed="false">
      <c r="A7325" s="4" t="n">
        <v>5219</v>
      </c>
      <c r="B7325" s="4" t="s">
        <v>39632</v>
      </c>
      <c r="C7325" s="4" t="s">
        <v>39633</v>
      </c>
      <c r="D7325" s="4" t="s">
        <v>39634</v>
      </c>
      <c r="E7325" s="5" t="s">
        <v>39635</v>
      </c>
      <c r="F7325" s="4" t="s">
        <v>39636</v>
      </c>
      <c r="G7325" s="4" t="s">
        <v>824</v>
      </c>
      <c r="H7325" s="5" t="s">
        <v>39637</v>
      </c>
      <c r="I7325" s="7" t="s">
        <v>39638</v>
      </c>
      <c r="J7325" s="5" t="n">
        <f aca="false">LEN(K7325)</f>
        <v>16</v>
      </c>
      <c r="K7325" s="13" t="s">
        <v>39639</v>
      </c>
      <c r="L7325" s="4" t="s">
        <v>21</v>
      </c>
      <c r="M7325" s="4" t="s">
        <v>133</v>
      </c>
    </row>
    <row r="7326" customFormat="false" ht="15.75" hidden="false" customHeight="true" outlineLevel="0" collapsed="false">
      <c r="A7326" s="4" t="n">
        <v>5236</v>
      </c>
      <c r="B7326" s="4" t="s">
        <v>39640</v>
      </c>
      <c r="C7326" s="4"/>
      <c r="D7326" s="4" t="s">
        <v>39641</v>
      </c>
      <c r="E7326" s="5" t="s">
        <v>2163</v>
      </c>
      <c r="F7326" s="4" t="s">
        <v>824</v>
      </c>
      <c r="G7326" s="4" t="s">
        <v>824</v>
      </c>
      <c r="H7326" s="5" t="s">
        <v>39642</v>
      </c>
      <c r="I7326" s="4" t="s">
        <v>39643</v>
      </c>
      <c r="J7326" s="5" t="n">
        <f aca="false">LEN(K7326)</f>
        <v>16</v>
      </c>
      <c r="K7326" s="6" t="str">
        <f aca="false">LOWER(SUBSTITUTE(SUBSTITUTE(SUBSTITUTE(SUBSTITUTE(SUBSTITUTE(SUBSTITUTE(SUBSTITUTE(B7326,"S.L.",""),"SL",""),"S.A.",""),"SA","")," ",""),".",""),",",""))&amp;".com"</f>
        <v>elcisneverde.com</v>
      </c>
      <c r="L7326" s="4" t="s">
        <v>78</v>
      </c>
      <c r="M7326" s="4" t="s">
        <v>1793</v>
      </c>
    </row>
    <row r="7327" customFormat="false" ht="15.75" hidden="false" customHeight="true" outlineLevel="0" collapsed="false">
      <c r="A7327" s="4" t="n">
        <v>5237</v>
      </c>
      <c r="B7327" s="4" t="s">
        <v>39644</v>
      </c>
      <c r="C7327" s="4"/>
      <c r="D7327" s="4" t="s">
        <v>39645</v>
      </c>
      <c r="E7327" s="5" t="s">
        <v>4168</v>
      </c>
      <c r="F7327" s="4" t="s">
        <v>824</v>
      </c>
      <c r="G7327" s="4" t="s">
        <v>824</v>
      </c>
      <c r="H7327" s="5" t="s">
        <v>39646</v>
      </c>
      <c r="I7327" s="4" t="s">
        <v>39647</v>
      </c>
      <c r="J7327" s="5" t="n">
        <f aca="false">LEN(K7327)</f>
        <v>16</v>
      </c>
      <c r="K7327" s="6" t="str">
        <f aca="false">LOWER(SUBSTITUTE(SUBSTITUTE(SUBSTITUTE(SUBSTITUTE(SUBSTITUTE(SUBSTITUTE(SUBSTITUTE(B7327,"S.L.",""),"SL",""),"S.A.",""),"SA","")," ",""),".",""),",",""))&amp;".com"</f>
        <v>hotelmariano.com</v>
      </c>
      <c r="L7327" s="4" t="s">
        <v>78</v>
      </c>
      <c r="M7327" s="4" t="s">
        <v>3523</v>
      </c>
    </row>
    <row r="7328" customFormat="false" ht="15.75" hidden="false" customHeight="true" outlineLevel="0" collapsed="false">
      <c r="A7328" s="4" t="n">
        <v>5239</v>
      </c>
      <c r="B7328" s="4" t="s">
        <v>17400</v>
      </c>
      <c r="C7328" s="4" t="s">
        <v>39648</v>
      </c>
      <c r="D7328" s="4" t="s">
        <v>39649</v>
      </c>
      <c r="E7328" s="5" t="s">
        <v>4168</v>
      </c>
      <c r="F7328" s="4" t="s">
        <v>824</v>
      </c>
      <c r="G7328" s="4" t="s">
        <v>824</v>
      </c>
      <c r="H7328" s="5" t="s">
        <v>39650</v>
      </c>
      <c r="I7328" s="7" t="s">
        <v>39651</v>
      </c>
      <c r="J7328" s="5" t="n">
        <f aca="false">LEN(K7328)</f>
        <v>16</v>
      </c>
      <c r="K7328" s="13" t="s">
        <v>39652</v>
      </c>
      <c r="L7328" s="4" t="s">
        <v>66</v>
      </c>
      <c r="M7328" s="4" t="s">
        <v>967</v>
      </c>
    </row>
    <row r="7329" customFormat="false" ht="15.75" hidden="false" customHeight="true" outlineLevel="0" collapsed="false">
      <c r="A7329" s="4" t="n">
        <v>5241</v>
      </c>
      <c r="B7329" s="4" t="s">
        <v>36127</v>
      </c>
      <c r="C7329" s="4" t="s">
        <v>39653</v>
      </c>
      <c r="D7329" s="4" t="s">
        <v>39654</v>
      </c>
      <c r="E7329" s="5" t="s">
        <v>39655</v>
      </c>
      <c r="F7329" s="4" t="s">
        <v>39656</v>
      </c>
      <c r="G7329" s="4" t="s">
        <v>824</v>
      </c>
      <c r="H7329" s="5" t="s">
        <v>39657</v>
      </c>
      <c r="I7329" s="4" t="s">
        <v>39658</v>
      </c>
      <c r="J7329" s="5" t="n">
        <f aca="false">LEN(K7329)</f>
        <v>16</v>
      </c>
      <c r="K7329" s="6" t="s">
        <v>39659</v>
      </c>
      <c r="L7329" s="4" t="s">
        <v>21</v>
      </c>
      <c r="M7329" s="4" t="s">
        <v>2980</v>
      </c>
    </row>
    <row r="7330" customFormat="false" ht="15.75" hidden="false" customHeight="true" outlineLevel="0" collapsed="false">
      <c r="A7330" s="4" t="n">
        <v>5253</v>
      </c>
      <c r="B7330" s="4" t="s">
        <v>39660</v>
      </c>
      <c r="C7330" s="4" t="s">
        <v>39661</v>
      </c>
      <c r="D7330" s="4" t="s">
        <v>39662</v>
      </c>
      <c r="E7330" s="5" t="s">
        <v>823</v>
      </c>
      <c r="F7330" s="4" t="s">
        <v>824</v>
      </c>
      <c r="G7330" s="4" t="s">
        <v>824</v>
      </c>
      <c r="H7330" s="5" t="s">
        <v>39663</v>
      </c>
      <c r="I7330" s="7" t="s">
        <v>39664</v>
      </c>
      <c r="J7330" s="5" t="n">
        <f aca="false">LEN(K7330)</f>
        <v>16</v>
      </c>
      <c r="K7330" s="13" t="s">
        <v>39665</v>
      </c>
      <c r="L7330" s="4" t="s">
        <v>31</v>
      </c>
      <c r="M7330" s="4" t="s">
        <v>1979</v>
      </c>
    </row>
    <row r="7331" customFormat="false" ht="15.75" hidden="false" customHeight="true" outlineLevel="0" collapsed="false">
      <c r="A7331" s="4" t="n">
        <v>5256</v>
      </c>
      <c r="B7331" s="4" t="s">
        <v>39666</v>
      </c>
      <c r="C7331" s="4"/>
      <c r="D7331" s="4" t="s">
        <v>39667</v>
      </c>
      <c r="E7331" s="5" t="s">
        <v>1073</v>
      </c>
      <c r="F7331" s="4" t="s">
        <v>824</v>
      </c>
      <c r="G7331" s="4" t="s">
        <v>824</v>
      </c>
      <c r="H7331" s="5" t="s">
        <v>39668</v>
      </c>
      <c r="I7331" s="8" t="s">
        <v>39669</v>
      </c>
      <c r="J7331" s="5" t="n">
        <f aca="false">LEN(K7331)</f>
        <v>16</v>
      </c>
      <c r="K7331" s="10" t="s">
        <v>39670</v>
      </c>
      <c r="L7331" s="4" t="s">
        <v>31</v>
      </c>
      <c r="M7331" s="4" t="s">
        <v>4806</v>
      </c>
    </row>
    <row r="7332" customFormat="false" ht="15.75" hidden="false" customHeight="true" outlineLevel="0" collapsed="false">
      <c r="A7332" s="4" t="n">
        <v>5258</v>
      </c>
      <c r="B7332" s="4" t="s">
        <v>39671</v>
      </c>
      <c r="C7332" s="4" t="s">
        <v>39672</v>
      </c>
      <c r="D7332" s="4" t="s">
        <v>39673</v>
      </c>
      <c r="E7332" s="5" t="s">
        <v>17466</v>
      </c>
      <c r="F7332" s="4" t="s">
        <v>824</v>
      </c>
      <c r="G7332" s="4" t="s">
        <v>824</v>
      </c>
      <c r="H7332" s="5" t="s">
        <v>39674</v>
      </c>
      <c r="I7332" s="4" t="s">
        <v>39675</v>
      </c>
      <c r="J7332" s="5" t="n">
        <f aca="false">LEN(K7332)</f>
        <v>16</v>
      </c>
      <c r="K7332" s="6" t="s">
        <v>39676</v>
      </c>
      <c r="L7332" s="4" t="s">
        <v>78</v>
      </c>
      <c r="M7332" s="4" t="s">
        <v>1216</v>
      </c>
    </row>
    <row r="7333" customFormat="false" ht="15.75" hidden="false" customHeight="true" outlineLevel="0" collapsed="false">
      <c r="A7333" s="4" t="n">
        <v>5262</v>
      </c>
      <c r="B7333" s="4" t="s">
        <v>39677</v>
      </c>
      <c r="C7333" s="4"/>
      <c r="D7333" s="4" t="s">
        <v>39678</v>
      </c>
      <c r="E7333" s="5" t="s">
        <v>823</v>
      </c>
      <c r="F7333" s="4" t="s">
        <v>824</v>
      </c>
      <c r="G7333" s="4" t="s">
        <v>824</v>
      </c>
      <c r="H7333" s="5" t="s">
        <v>39679</v>
      </c>
      <c r="I7333" s="4" t="s">
        <v>39680</v>
      </c>
      <c r="J7333" s="5" t="n">
        <f aca="false">LEN(K7333)</f>
        <v>16</v>
      </c>
      <c r="K7333" s="10" t="s">
        <v>39681</v>
      </c>
      <c r="L7333" s="4" t="s">
        <v>31</v>
      </c>
      <c r="M7333" s="4" t="s">
        <v>31</v>
      </c>
    </row>
    <row r="7334" customFormat="false" ht="15.75" hidden="false" customHeight="true" outlineLevel="0" collapsed="false">
      <c r="A7334" s="4" t="n">
        <v>5272</v>
      </c>
      <c r="B7334" s="4" t="s">
        <v>39682</v>
      </c>
      <c r="C7334" s="4" t="s">
        <v>39683</v>
      </c>
      <c r="D7334" s="4" t="s">
        <v>39684</v>
      </c>
      <c r="E7334" s="5" t="s">
        <v>6800</v>
      </c>
      <c r="F7334" s="4" t="s">
        <v>824</v>
      </c>
      <c r="G7334" s="4" t="s">
        <v>824</v>
      </c>
      <c r="H7334" s="5" t="s">
        <v>39685</v>
      </c>
      <c r="I7334" s="4" t="s">
        <v>39686</v>
      </c>
      <c r="J7334" s="5" t="n">
        <f aca="false">LEN(K7334)</f>
        <v>16</v>
      </c>
      <c r="K7334" s="6" t="s">
        <v>39546</v>
      </c>
      <c r="L7334" s="4" t="s">
        <v>31</v>
      </c>
      <c r="M7334" s="4" t="s">
        <v>8641</v>
      </c>
    </row>
    <row r="7335" customFormat="false" ht="15.75" hidden="false" customHeight="true" outlineLevel="0" collapsed="false">
      <c r="A7335" s="4" t="n">
        <v>5284</v>
      </c>
      <c r="B7335" s="4" t="s">
        <v>39687</v>
      </c>
      <c r="C7335" s="4" t="s">
        <v>39688</v>
      </c>
      <c r="D7335" s="4" t="s">
        <v>39689</v>
      </c>
      <c r="E7335" s="5" t="s">
        <v>39690</v>
      </c>
      <c r="F7335" s="4" t="s">
        <v>39691</v>
      </c>
      <c r="G7335" s="4" t="s">
        <v>824</v>
      </c>
      <c r="H7335" s="5" t="s">
        <v>39692</v>
      </c>
      <c r="I7335" s="7" t="s">
        <v>39693</v>
      </c>
      <c r="J7335" s="5" t="n">
        <f aca="false">LEN(K7335)</f>
        <v>16</v>
      </c>
      <c r="K7335" s="6" t="s">
        <v>39694</v>
      </c>
      <c r="L7335" s="4" t="s">
        <v>78</v>
      </c>
      <c r="M7335" s="4" t="s">
        <v>31</v>
      </c>
    </row>
    <row r="7336" customFormat="false" ht="15.75" hidden="false" customHeight="true" outlineLevel="0" collapsed="false">
      <c r="A7336" s="4" t="n">
        <v>5309</v>
      </c>
      <c r="B7336" s="4" t="s">
        <v>39695</v>
      </c>
      <c r="C7336" s="4"/>
      <c r="D7336" s="4" t="s">
        <v>39696</v>
      </c>
      <c r="E7336" s="5" t="s">
        <v>20986</v>
      </c>
      <c r="F7336" s="4" t="s">
        <v>17485</v>
      </c>
      <c r="G7336" s="4" t="s">
        <v>824</v>
      </c>
      <c r="H7336" s="5" t="s">
        <v>39697</v>
      </c>
      <c r="I7336" s="4" t="s">
        <v>39698</v>
      </c>
      <c r="J7336" s="5" t="n">
        <f aca="false">LEN(K7336)</f>
        <v>16</v>
      </c>
      <c r="K7336" s="6" t="s">
        <v>39699</v>
      </c>
      <c r="L7336" s="4" t="s">
        <v>31</v>
      </c>
      <c r="M7336" s="4" t="s">
        <v>344</v>
      </c>
    </row>
    <row r="7337" customFormat="false" ht="15.75" hidden="false" customHeight="true" outlineLevel="0" collapsed="false">
      <c r="A7337" s="4" t="n">
        <v>5310</v>
      </c>
      <c r="B7337" s="4" t="s">
        <v>39700</v>
      </c>
      <c r="C7337" s="4" t="s">
        <v>39701</v>
      </c>
      <c r="D7337" s="4" t="s">
        <v>39696</v>
      </c>
      <c r="E7337" s="5" t="s">
        <v>20986</v>
      </c>
      <c r="F7337" s="4" t="s">
        <v>17485</v>
      </c>
      <c r="G7337" s="4" t="s">
        <v>824</v>
      </c>
      <c r="H7337" s="5" t="s">
        <v>39702</v>
      </c>
      <c r="I7337" s="4" t="s">
        <v>39698</v>
      </c>
      <c r="J7337" s="5" t="n">
        <f aca="false">LEN(K7337)</f>
        <v>16</v>
      </c>
      <c r="K7337" s="6" t="s">
        <v>39699</v>
      </c>
      <c r="L7337" s="4" t="s">
        <v>31</v>
      </c>
      <c r="M7337" s="4" t="s">
        <v>1063</v>
      </c>
    </row>
    <row r="7338" customFormat="false" ht="15.75" hidden="false" customHeight="true" outlineLevel="0" collapsed="false">
      <c r="A7338" s="4" t="n">
        <v>5314</v>
      </c>
      <c r="B7338" s="4" t="s">
        <v>39703</v>
      </c>
      <c r="C7338" s="4" t="s">
        <v>39704</v>
      </c>
      <c r="D7338" s="4" t="s">
        <v>39705</v>
      </c>
      <c r="E7338" s="5" t="s">
        <v>34429</v>
      </c>
      <c r="F7338" s="4" t="s">
        <v>824</v>
      </c>
      <c r="G7338" s="4" t="s">
        <v>824</v>
      </c>
      <c r="H7338" s="5" t="s">
        <v>39706</v>
      </c>
      <c r="I7338" s="4" t="s">
        <v>39707</v>
      </c>
      <c r="J7338" s="5" t="n">
        <f aca="false">LEN(K7338)</f>
        <v>16</v>
      </c>
      <c r="K7338" s="6" t="s">
        <v>38004</v>
      </c>
      <c r="L7338" s="4" t="s">
        <v>66</v>
      </c>
      <c r="M7338" s="4" t="s">
        <v>4289</v>
      </c>
    </row>
    <row r="7339" customFormat="false" ht="15.75" hidden="false" customHeight="true" outlineLevel="0" collapsed="false">
      <c r="A7339" s="4" t="n">
        <v>5316</v>
      </c>
      <c r="B7339" s="4" t="s">
        <v>39708</v>
      </c>
      <c r="C7339" s="4" t="s">
        <v>39709</v>
      </c>
      <c r="D7339" s="4" t="s">
        <v>39710</v>
      </c>
      <c r="E7339" s="5" t="s">
        <v>1073</v>
      </c>
      <c r="F7339" s="4" t="s">
        <v>824</v>
      </c>
      <c r="G7339" s="4" t="s">
        <v>824</v>
      </c>
      <c r="H7339" s="5" t="s">
        <v>39711</v>
      </c>
      <c r="I7339" s="4" t="s">
        <v>39712</v>
      </c>
      <c r="J7339" s="5" t="n">
        <f aca="false">LEN(K7339)</f>
        <v>16</v>
      </c>
      <c r="K7339" s="6" t="s">
        <v>39713</v>
      </c>
      <c r="L7339" s="4" t="s">
        <v>21</v>
      </c>
      <c r="M7339" s="4" t="s">
        <v>22</v>
      </c>
    </row>
    <row r="7340" customFormat="false" ht="27.75" hidden="false" customHeight="true" outlineLevel="0" collapsed="false">
      <c r="A7340" s="4" t="n">
        <v>5332</v>
      </c>
      <c r="B7340" s="4" t="s">
        <v>39714</v>
      </c>
      <c r="C7340" s="4"/>
      <c r="D7340" s="4" t="s">
        <v>39715</v>
      </c>
      <c r="E7340" s="5" t="s">
        <v>13065</v>
      </c>
      <c r="F7340" s="4" t="s">
        <v>250</v>
      </c>
      <c r="G7340" s="4" t="s">
        <v>250</v>
      </c>
      <c r="H7340" s="5" t="s">
        <v>39716</v>
      </c>
      <c r="I7340" s="7" t="s">
        <v>39717</v>
      </c>
      <c r="J7340" s="5" t="n">
        <f aca="false">LEN(K7340)</f>
        <v>16</v>
      </c>
      <c r="K7340" s="13" t="s">
        <v>39718</v>
      </c>
      <c r="L7340" s="4" t="s">
        <v>57</v>
      </c>
      <c r="M7340" s="4" t="s">
        <v>31</v>
      </c>
    </row>
    <row r="7341" customFormat="false" ht="15.75" hidden="false" customHeight="true" outlineLevel="0" collapsed="false">
      <c r="A7341" s="4" t="n">
        <v>5344</v>
      </c>
      <c r="B7341" s="4" t="s">
        <v>39719</v>
      </c>
      <c r="C7341" s="4"/>
      <c r="D7341" s="4" t="s">
        <v>39720</v>
      </c>
      <c r="E7341" s="5" t="s">
        <v>23050</v>
      </c>
      <c r="F7341" s="4" t="s">
        <v>250</v>
      </c>
      <c r="G7341" s="4" t="s">
        <v>250</v>
      </c>
      <c r="H7341" s="5" t="s">
        <v>39721</v>
      </c>
      <c r="I7341" s="4" t="s">
        <v>34473</v>
      </c>
      <c r="J7341" s="5" t="n">
        <f aca="false">LEN(K7341)</f>
        <v>16</v>
      </c>
      <c r="K7341" s="6" t="s">
        <v>39722</v>
      </c>
      <c r="L7341" s="4" t="s">
        <v>57</v>
      </c>
      <c r="M7341" s="4" t="s">
        <v>3974</v>
      </c>
    </row>
    <row r="7342" customFormat="false" ht="15.75" hidden="false" customHeight="true" outlineLevel="0" collapsed="false">
      <c r="A7342" s="4" t="n">
        <v>5348</v>
      </c>
      <c r="B7342" s="4" t="s">
        <v>39723</v>
      </c>
      <c r="C7342" s="4" t="s">
        <v>39724</v>
      </c>
      <c r="D7342" s="4" t="s">
        <v>39725</v>
      </c>
      <c r="E7342" s="5" t="s">
        <v>587</v>
      </c>
      <c r="F7342" s="4" t="s">
        <v>250</v>
      </c>
      <c r="G7342" s="4" t="s">
        <v>250</v>
      </c>
      <c r="H7342" s="5" t="s">
        <v>39726</v>
      </c>
      <c r="I7342" s="4" t="s">
        <v>39727</v>
      </c>
      <c r="J7342" s="5" t="n">
        <f aca="false">LEN(K7342)</f>
        <v>16</v>
      </c>
      <c r="K7342" s="6" t="s">
        <v>38004</v>
      </c>
      <c r="L7342" s="4" t="s">
        <v>637</v>
      </c>
      <c r="M7342" s="4" t="s">
        <v>4818</v>
      </c>
    </row>
    <row r="7343" customFormat="false" ht="15.75" hidden="false" customHeight="true" outlineLevel="0" collapsed="false">
      <c r="A7343" s="4" t="n">
        <v>5361</v>
      </c>
      <c r="B7343" s="4" t="s">
        <v>39728</v>
      </c>
      <c r="C7343" s="4" t="s">
        <v>39729</v>
      </c>
      <c r="D7343" s="4" t="s">
        <v>39730</v>
      </c>
      <c r="E7343" s="5" t="s">
        <v>13065</v>
      </c>
      <c r="F7343" s="4" t="s">
        <v>250</v>
      </c>
      <c r="G7343" s="4" t="s">
        <v>250</v>
      </c>
      <c r="H7343" s="5" t="s">
        <v>39731</v>
      </c>
      <c r="I7343" s="7" t="s">
        <v>17525</v>
      </c>
      <c r="J7343" s="5" t="n">
        <f aca="false">LEN(K7343)</f>
        <v>16</v>
      </c>
      <c r="K7343" s="6" t="s">
        <v>39546</v>
      </c>
      <c r="L7343" s="4" t="s">
        <v>31</v>
      </c>
      <c r="M7343" s="4" t="s">
        <v>7936</v>
      </c>
    </row>
    <row r="7344" customFormat="false" ht="15.75" hidden="false" customHeight="true" outlineLevel="0" collapsed="false">
      <c r="A7344" s="4" t="n">
        <v>5378</v>
      </c>
      <c r="B7344" s="4" t="s">
        <v>39732</v>
      </c>
      <c r="C7344" s="4" t="s">
        <v>39733</v>
      </c>
      <c r="D7344" s="4" t="s">
        <v>39734</v>
      </c>
      <c r="E7344" s="5" t="s">
        <v>1410</v>
      </c>
      <c r="F7344" s="4" t="s">
        <v>250</v>
      </c>
      <c r="G7344" s="4" t="s">
        <v>250</v>
      </c>
      <c r="H7344" s="5" t="s">
        <v>39735</v>
      </c>
      <c r="I7344" s="7" t="s">
        <v>27093</v>
      </c>
      <c r="J7344" s="5" t="n">
        <f aca="false">LEN(K7344)</f>
        <v>16</v>
      </c>
      <c r="K7344" s="13" t="s">
        <v>39736</v>
      </c>
      <c r="L7344" s="4" t="s">
        <v>57</v>
      </c>
      <c r="M7344" s="4" t="s">
        <v>2097</v>
      </c>
    </row>
    <row r="7345" customFormat="false" ht="15.75" hidden="false" customHeight="true" outlineLevel="0" collapsed="false">
      <c r="A7345" s="4" t="n">
        <v>5383</v>
      </c>
      <c r="B7345" s="4" t="s">
        <v>39737</v>
      </c>
      <c r="C7345" s="4"/>
      <c r="D7345" s="4" t="s">
        <v>39738</v>
      </c>
      <c r="E7345" s="5" t="s">
        <v>340</v>
      </c>
      <c r="F7345" s="4" t="s">
        <v>250</v>
      </c>
      <c r="G7345" s="4" t="s">
        <v>250</v>
      </c>
      <c r="H7345" s="5" t="s">
        <v>39739</v>
      </c>
      <c r="I7345" s="4" t="s">
        <v>39740</v>
      </c>
      <c r="J7345" s="5" t="n">
        <f aca="false">LEN(K7345)</f>
        <v>16</v>
      </c>
      <c r="K7345" s="6" t="str">
        <f aca="false">LOWER(SUBSTITUTE(SUBSTITUTE(SUBSTITUTE(SUBSTITUTE(SUBSTITUTE(SUBSTITUTE(SUBSTITUTE(B7345,"S.L.",""),"SL",""),"S.A.",""),"SA","")," ",""),".",""),",",""))&amp;".com"</f>
        <v>trypalbayzin.com</v>
      </c>
      <c r="L7345" s="4" t="s">
        <v>78</v>
      </c>
      <c r="M7345" s="4" t="s">
        <v>4122</v>
      </c>
    </row>
    <row r="7346" customFormat="false" ht="15.75" hidden="false" customHeight="true" outlineLevel="0" collapsed="false">
      <c r="A7346" s="4" t="n">
        <v>5393</v>
      </c>
      <c r="B7346" s="4" t="s">
        <v>39741</v>
      </c>
      <c r="C7346" s="4"/>
      <c r="D7346" s="4" t="s">
        <v>39742</v>
      </c>
      <c r="E7346" s="5" t="s">
        <v>1410</v>
      </c>
      <c r="F7346" s="4" t="s">
        <v>250</v>
      </c>
      <c r="G7346" s="4" t="s">
        <v>250</v>
      </c>
      <c r="H7346" s="5" t="s">
        <v>39743</v>
      </c>
      <c r="I7346" s="4" t="s">
        <v>39744</v>
      </c>
      <c r="J7346" s="5" t="n">
        <f aca="false">LEN(K7346)</f>
        <v>16</v>
      </c>
      <c r="K7346" s="6" t="s">
        <v>39546</v>
      </c>
      <c r="L7346" s="4" t="s">
        <v>31</v>
      </c>
      <c r="M7346" s="4" t="s">
        <v>2321</v>
      </c>
    </row>
    <row r="7347" customFormat="false" ht="15.75" hidden="false" customHeight="true" outlineLevel="0" collapsed="false">
      <c r="A7347" s="4" t="n">
        <v>5403</v>
      </c>
      <c r="B7347" s="4" t="s">
        <v>39745</v>
      </c>
      <c r="C7347" s="4" t="s">
        <v>39746</v>
      </c>
      <c r="D7347" s="4" t="s">
        <v>39747</v>
      </c>
      <c r="E7347" s="5" t="s">
        <v>340</v>
      </c>
      <c r="F7347" s="4" t="s">
        <v>250</v>
      </c>
      <c r="G7347" s="4" t="s">
        <v>250</v>
      </c>
      <c r="H7347" s="5" t="s">
        <v>39748</v>
      </c>
      <c r="I7347" s="7" t="s">
        <v>39749</v>
      </c>
      <c r="J7347" s="5" t="n">
        <f aca="false">LEN(K7347)</f>
        <v>16</v>
      </c>
      <c r="K7347" s="6" t="s">
        <v>39750</v>
      </c>
      <c r="L7347" s="4" t="s">
        <v>78</v>
      </c>
      <c r="M7347" s="4" t="s">
        <v>1793</v>
      </c>
    </row>
    <row r="7348" customFormat="false" ht="15.75" hidden="false" customHeight="true" outlineLevel="0" collapsed="false">
      <c r="A7348" s="4" t="n">
        <v>5415</v>
      </c>
      <c r="B7348" s="4" t="s">
        <v>39751</v>
      </c>
      <c r="C7348" s="4" t="s">
        <v>39752</v>
      </c>
      <c r="D7348" s="4" t="s">
        <v>39753</v>
      </c>
      <c r="E7348" s="5" t="s">
        <v>23050</v>
      </c>
      <c r="F7348" s="4" t="s">
        <v>250</v>
      </c>
      <c r="G7348" s="4" t="s">
        <v>250</v>
      </c>
      <c r="H7348" s="5" t="s">
        <v>39754</v>
      </c>
      <c r="I7348" s="4" t="s">
        <v>39755</v>
      </c>
      <c r="J7348" s="5" t="n">
        <f aca="false">LEN(K7348)</f>
        <v>16</v>
      </c>
      <c r="K7348" s="6" t="s">
        <v>39546</v>
      </c>
      <c r="L7348" s="4" t="s">
        <v>31</v>
      </c>
      <c r="M7348" s="4" t="s">
        <v>1005</v>
      </c>
    </row>
    <row r="7349" customFormat="false" ht="15.75" hidden="false" customHeight="true" outlineLevel="0" collapsed="false">
      <c r="A7349" s="4" t="n">
        <v>5420</v>
      </c>
      <c r="B7349" s="4" t="s">
        <v>39756</v>
      </c>
      <c r="C7349" s="4" t="s">
        <v>39757</v>
      </c>
      <c r="D7349" s="4" t="s">
        <v>39758</v>
      </c>
      <c r="E7349" s="5" t="s">
        <v>499</v>
      </c>
      <c r="F7349" s="4" t="s">
        <v>250</v>
      </c>
      <c r="G7349" s="4" t="s">
        <v>250</v>
      </c>
      <c r="H7349" s="5" t="s">
        <v>39759</v>
      </c>
      <c r="I7349" s="4" t="s">
        <v>39760</v>
      </c>
      <c r="J7349" s="5" t="n">
        <f aca="false">LEN(K7349)</f>
        <v>16</v>
      </c>
      <c r="K7349" s="6" t="s">
        <v>39761</v>
      </c>
      <c r="L7349" s="4" t="s">
        <v>78</v>
      </c>
      <c r="M7349" s="4" t="s">
        <v>2768</v>
      </c>
    </row>
    <row r="7350" customFormat="false" ht="15.75" hidden="false" customHeight="true" outlineLevel="0" collapsed="false">
      <c r="A7350" s="4" t="n">
        <v>5428</v>
      </c>
      <c r="B7350" s="4" t="s">
        <v>39762</v>
      </c>
      <c r="C7350" s="4"/>
      <c r="D7350" s="4" t="s">
        <v>23049</v>
      </c>
      <c r="E7350" s="5" t="s">
        <v>23050</v>
      </c>
      <c r="F7350" s="4" t="s">
        <v>250</v>
      </c>
      <c r="G7350" s="4" t="s">
        <v>250</v>
      </c>
      <c r="H7350" s="5" t="s">
        <v>39763</v>
      </c>
      <c r="I7350" s="4" t="s">
        <v>34473</v>
      </c>
      <c r="J7350" s="5" t="n">
        <f aca="false">LEN(K7350)</f>
        <v>16</v>
      </c>
      <c r="K7350" s="6" t="s">
        <v>39764</v>
      </c>
      <c r="L7350" s="4" t="s">
        <v>78</v>
      </c>
      <c r="M7350" s="4" t="s">
        <v>5660</v>
      </c>
    </row>
    <row r="7351" customFormat="false" ht="15.75" hidden="false" customHeight="true" outlineLevel="0" collapsed="false">
      <c r="A7351" s="4" t="n">
        <v>5440</v>
      </c>
      <c r="B7351" s="4" t="s">
        <v>39765</v>
      </c>
      <c r="C7351" s="4" t="s">
        <v>39766</v>
      </c>
      <c r="D7351" s="4" t="s">
        <v>39767</v>
      </c>
      <c r="E7351" s="5" t="s">
        <v>3737</v>
      </c>
      <c r="F7351" s="4" t="s">
        <v>3738</v>
      </c>
      <c r="G7351" s="4" t="s">
        <v>250</v>
      </c>
      <c r="H7351" s="5" t="s">
        <v>39768</v>
      </c>
      <c r="I7351" s="4" t="s">
        <v>39698</v>
      </c>
      <c r="J7351" s="5" t="n">
        <f aca="false">LEN(K7351)</f>
        <v>16</v>
      </c>
      <c r="K7351" s="6" t="s">
        <v>39699</v>
      </c>
      <c r="L7351" s="4" t="s">
        <v>31</v>
      </c>
      <c r="M7351" s="4" t="s">
        <v>368</v>
      </c>
    </row>
    <row r="7352" customFormat="false" ht="15.75" hidden="false" customHeight="true" outlineLevel="0" collapsed="false">
      <c r="A7352" s="4" t="n">
        <v>5446</v>
      </c>
      <c r="B7352" s="4" t="s">
        <v>39769</v>
      </c>
      <c r="C7352" s="4"/>
      <c r="D7352" s="4" t="s">
        <v>39770</v>
      </c>
      <c r="E7352" s="5" t="s">
        <v>39771</v>
      </c>
      <c r="F7352" s="4" t="s">
        <v>250</v>
      </c>
      <c r="G7352" s="4" t="s">
        <v>250</v>
      </c>
      <c r="H7352" s="5" t="s">
        <v>39772</v>
      </c>
      <c r="I7352" s="4" t="s">
        <v>39773</v>
      </c>
      <c r="J7352" s="5" t="n">
        <f aca="false">LEN(K7352)</f>
        <v>16</v>
      </c>
      <c r="K7352" s="6" t="s">
        <v>39774</v>
      </c>
      <c r="L7352" s="4" t="s">
        <v>57</v>
      </c>
      <c r="M7352" s="4" t="s">
        <v>3461</v>
      </c>
    </row>
    <row r="7353" customFormat="false" ht="15.75" hidden="false" customHeight="true" outlineLevel="0" collapsed="false">
      <c r="A7353" s="4" t="n">
        <v>5469</v>
      </c>
      <c r="B7353" s="4" t="s">
        <v>39775</v>
      </c>
      <c r="C7353" s="4"/>
      <c r="D7353" s="4" t="s">
        <v>39776</v>
      </c>
      <c r="E7353" s="5" t="s">
        <v>9569</v>
      </c>
      <c r="F7353" s="4" t="s">
        <v>9570</v>
      </c>
      <c r="G7353" s="4" t="s">
        <v>250</v>
      </c>
      <c r="H7353" s="5" t="s">
        <v>39777</v>
      </c>
      <c r="I7353" s="4" t="s">
        <v>39778</v>
      </c>
      <c r="J7353" s="5" t="n">
        <f aca="false">LEN(K7353)</f>
        <v>16</v>
      </c>
      <c r="K7353" s="6" t="s">
        <v>39779</v>
      </c>
      <c r="L7353" s="4" t="s">
        <v>21</v>
      </c>
      <c r="M7353" s="4" t="s">
        <v>271</v>
      </c>
    </row>
    <row r="7354" customFormat="false" ht="15.75" hidden="false" customHeight="true" outlineLevel="0" collapsed="false">
      <c r="A7354" s="4" t="n">
        <v>5477</v>
      </c>
      <c r="B7354" s="4" t="s">
        <v>39775</v>
      </c>
      <c r="C7354" s="4" t="s">
        <v>39780</v>
      </c>
      <c r="D7354" s="4" t="s">
        <v>39781</v>
      </c>
      <c r="E7354" s="5" t="s">
        <v>9569</v>
      </c>
      <c r="F7354" s="4" t="s">
        <v>9570</v>
      </c>
      <c r="G7354" s="4" t="s">
        <v>250</v>
      </c>
      <c r="H7354" s="5" t="s">
        <v>39782</v>
      </c>
      <c r="I7354" s="4" t="s">
        <v>39783</v>
      </c>
      <c r="J7354" s="5" t="n">
        <f aca="false">LEN(K7354)</f>
        <v>16</v>
      </c>
      <c r="K7354" s="6" t="s">
        <v>39784</v>
      </c>
      <c r="L7354" s="4" t="s">
        <v>78</v>
      </c>
      <c r="M7354" s="4" t="s">
        <v>271</v>
      </c>
    </row>
    <row r="7355" customFormat="false" ht="15.75" hidden="false" customHeight="true" outlineLevel="0" collapsed="false">
      <c r="A7355" s="4" t="n">
        <v>5487</v>
      </c>
      <c r="B7355" s="4" t="s">
        <v>39785</v>
      </c>
      <c r="C7355" s="4"/>
      <c r="D7355" s="4" t="s">
        <v>39786</v>
      </c>
      <c r="E7355" s="5" t="s">
        <v>39787</v>
      </c>
      <c r="F7355" s="4" t="s">
        <v>39788</v>
      </c>
      <c r="G7355" s="4" t="s">
        <v>250</v>
      </c>
      <c r="H7355" s="5" t="s">
        <v>39789</v>
      </c>
      <c r="I7355" s="4" t="s">
        <v>39790</v>
      </c>
      <c r="J7355" s="5" t="n">
        <f aca="false">LEN(K7355)</f>
        <v>16</v>
      </c>
      <c r="K7355" s="6" t="s">
        <v>39791</v>
      </c>
      <c r="L7355" s="4" t="s">
        <v>31</v>
      </c>
      <c r="M7355" s="4" t="s">
        <v>336</v>
      </c>
    </row>
    <row r="7356" customFormat="false" ht="15.75" hidden="false" customHeight="true" outlineLevel="0" collapsed="false">
      <c r="A7356" s="4" t="n">
        <v>5519</v>
      </c>
      <c r="B7356" s="4" t="s">
        <v>39792</v>
      </c>
      <c r="C7356" s="4" t="s">
        <v>39793</v>
      </c>
      <c r="D7356" s="4" t="s">
        <v>39794</v>
      </c>
      <c r="E7356" s="5" t="s">
        <v>641</v>
      </c>
      <c r="F7356" s="4" t="s">
        <v>642</v>
      </c>
      <c r="G7356" s="4" t="s">
        <v>250</v>
      </c>
      <c r="H7356" s="5" t="s">
        <v>39795</v>
      </c>
      <c r="I7356" s="4" t="s">
        <v>4575</v>
      </c>
      <c r="J7356" s="5" t="n">
        <f aca="false">LEN(K7356)</f>
        <v>16</v>
      </c>
      <c r="K7356" s="10" t="s">
        <v>39625</v>
      </c>
      <c r="L7356" s="4" t="s">
        <v>21</v>
      </c>
      <c r="M7356" s="4" t="s">
        <v>982</v>
      </c>
    </row>
    <row r="7357" customFormat="false" ht="15.75" hidden="false" customHeight="true" outlineLevel="0" collapsed="false">
      <c r="A7357" s="4" t="n">
        <v>5523</v>
      </c>
      <c r="B7357" s="4" t="s">
        <v>39796</v>
      </c>
      <c r="C7357" s="4"/>
      <c r="D7357" s="4" t="s">
        <v>17555</v>
      </c>
      <c r="E7357" s="5" t="s">
        <v>641</v>
      </c>
      <c r="F7357" s="4" t="s">
        <v>642</v>
      </c>
      <c r="G7357" s="4" t="s">
        <v>250</v>
      </c>
      <c r="H7357" s="5" t="s">
        <v>39797</v>
      </c>
      <c r="I7357" s="4" t="s">
        <v>39798</v>
      </c>
      <c r="J7357" s="5" t="n">
        <f aca="false">LEN(K7357)</f>
        <v>16</v>
      </c>
      <c r="K7357" s="6" t="s">
        <v>39799</v>
      </c>
      <c r="L7357" s="4" t="s">
        <v>31</v>
      </c>
      <c r="M7357" s="4" t="s">
        <v>1085</v>
      </c>
    </row>
    <row r="7358" customFormat="false" ht="15.75" hidden="false" customHeight="true" outlineLevel="0" collapsed="false">
      <c r="A7358" s="4" t="n">
        <v>5531</v>
      </c>
      <c r="B7358" s="4" t="s">
        <v>39800</v>
      </c>
      <c r="C7358" s="4"/>
      <c r="D7358" s="4" t="s">
        <v>39801</v>
      </c>
      <c r="E7358" s="5" t="s">
        <v>641</v>
      </c>
      <c r="F7358" s="4" t="s">
        <v>642</v>
      </c>
      <c r="G7358" s="4" t="s">
        <v>250</v>
      </c>
      <c r="H7358" s="5" t="s">
        <v>39802</v>
      </c>
      <c r="I7358" s="7" t="s">
        <v>4575</v>
      </c>
      <c r="J7358" s="5" t="n">
        <f aca="false">LEN(K7358)</f>
        <v>16</v>
      </c>
      <c r="K7358" s="13" t="s">
        <v>39625</v>
      </c>
      <c r="L7358" s="4" t="s">
        <v>78</v>
      </c>
      <c r="M7358" s="4" t="s">
        <v>11081</v>
      </c>
    </row>
    <row r="7359" customFormat="false" ht="15.75" hidden="false" customHeight="true" outlineLevel="0" collapsed="false">
      <c r="A7359" s="4" t="n">
        <v>5556</v>
      </c>
      <c r="B7359" s="4" t="s">
        <v>39803</v>
      </c>
      <c r="C7359" s="4"/>
      <c r="D7359" s="4" t="s">
        <v>39804</v>
      </c>
      <c r="E7359" s="5" t="s">
        <v>4195</v>
      </c>
      <c r="F7359" s="4" t="s">
        <v>4196</v>
      </c>
      <c r="G7359" s="4" t="s">
        <v>250</v>
      </c>
      <c r="H7359" s="5" t="s">
        <v>39805</v>
      </c>
      <c r="I7359" s="4" t="s">
        <v>39806</v>
      </c>
      <c r="J7359" s="5" t="n">
        <f aca="false">LEN(K7359)</f>
        <v>16</v>
      </c>
      <c r="K7359" s="6" t="s">
        <v>39807</v>
      </c>
      <c r="L7359" s="4" t="s">
        <v>21</v>
      </c>
      <c r="M7359" s="4" t="s">
        <v>877</v>
      </c>
    </row>
    <row r="7360" customFormat="false" ht="15.75" hidden="false" customHeight="true" outlineLevel="0" collapsed="false">
      <c r="A7360" s="4" t="n">
        <v>5590</v>
      </c>
      <c r="B7360" s="4" t="s">
        <v>39808</v>
      </c>
      <c r="C7360" s="4" t="s">
        <v>39809</v>
      </c>
      <c r="D7360" s="4" t="s">
        <v>39810</v>
      </c>
      <c r="E7360" s="5" t="s">
        <v>13065</v>
      </c>
      <c r="F7360" s="4" t="s">
        <v>250</v>
      </c>
      <c r="G7360" s="4" t="s">
        <v>250</v>
      </c>
      <c r="H7360" s="5" t="s">
        <v>39811</v>
      </c>
      <c r="I7360" s="4" t="s">
        <v>39812</v>
      </c>
      <c r="J7360" s="5" t="n">
        <f aca="false">LEN(K7360)</f>
        <v>16</v>
      </c>
      <c r="K7360" s="6" t="s">
        <v>39546</v>
      </c>
      <c r="L7360" s="4" t="s">
        <v>57</v>
      </c>
      <c r="M7360" s="4" t="s">
        <v>232</v>
      </c>
    </row>
    <row r="7361" customFormat="false" ht="15.75" hidden="false" customHeight="true" outlineLevel="0" collapsed="false">
      <c r="A7361" s="4" t="n">
        <v>5593</v>
      </c>
      <c r="B7361" s="4" t="s">
        <v>39813</v>
      </c>
      <c r="C7361" s="4" t="s">
        <v>39814</v>
      </c>
      <c r="D7361" s="4" t="s">
        <v>39815</v>
      </c>
      <c r="E7361" s="5" t="s">
        <v>39816</v>
      </c>
      <c r="F7361" s="4" t="s">
        <v>39817</v>
      </c>
      <c r="G7361" s="4" t="s">
        <v>250</v>
      </c>
      <c r="H7361" s="5" t="s">
        <v>39818</v>
      </c>
      <c r="I7361" s="4" t="s">
        <v>39819</v>
      </c>
      <c r="J7361" s="5" t="n">
        <f aca="false">LEN(K7361)</f>
        <v>16</v>
      </c>
      <c r="K7361" s="6" t="str">
        <f aca="false">LOWER(SUBSTITUTE(SUBSTITUTE(SUBSTITUTE(SUBSTITUTE(SUBSTITUTE(SUBSTITUTE(SUBSTITUTE(B7361,"S.L.",""),"SL",""),"S.A.",""),"SA","")," ",""),".",""),",",""))&amp;".com"</f>
        <v>losberchules.com</v>
      </c>
      <c r="L7361" s="4" t="s">
        <v>66</v>
      </c>
      <c r="M7361" s="4" t="s">
        <v>133</v>
      </c>
    </row>
    <row r="7362" customFormat="false" ht="15.75" hidden="false" customHeight="true" outlineLevel="0" collapsed="false">
      <c r="A7362" s="4" t="n">
        <v>5607</v>
      </c>
      <c r="B7362" s="4" t="s">
        <v>39820</v>
      </c>
      <c r="C7362" s="4" t="s">
        <v>39821</v>
      </c>
      <c r="D7362" s="4" t="s">
        <v>39822</v>
      </c>
      <c r="E7362" s="5" t="s">
        <v>39823</v>
      </c>
      <c r="F7362" s="4" t="s">
        <v>39824</v>
      </c>
      <c r="G7362" s="4" t="s">
        <v>573</v>
      </c>
      <c r="H7362" s="5" t="s">
        <v>39825</v>
      </c>
      <c r="I7362" s="4" t="s">
        <v>39826</v>
      </c>
      <c r="J7362" s="5" t="n">
        <f aca="false">LEN(K7362)</f>
        <v>16</v>
      </c>
      <c r="K7362" s="6" t="s">
        <v>39827</v>
      </c>
      <c r="L7362" s="4" t="s">
        <v>31</v>
      </c>
      <c r="M7362" s="4" t="s">
        <v>133</v>
      </c>
    </row>
    <row r="7363" customFormat="false" ht="15.75" hidden="false" customHeight="true" outlineLevel="0" collapsed="false">
      <c r="A7363" s="4" t="n">
        <v>5618</v>
      </c>
      <c r="B7363" s="4" t="s">
        <v>39828</v>
      </c>
      <c r="C7363" s="4"/>
      <c r="D7363" s="4" t="s">
        <v>39829</v>
      </c>
      <c r="E7363" s="5" t="s">
        <v>29557</v>
      </c>
      <c r="F7363" s="4" t="s">
        <v>9615</v>
      </c>
      <c r="G7363" s="4" t="s">
        <v>573</v>
      </c>
      <c r="H7363" s="5" t="s">
        <v>39830</v>
      </c>
      <c r="I7363" s="4" t="s">
        <v>39831</v>
      </c>
      <c r="J7363" s="5" t="n">
        <f aca="false">LEN(K7363)</f>
        <v>16</v>
      </c>
      <c r="K7363" s="6" t="s">
        <v>39832</v>
      </c>
      <c r="L7363" s="4" t="s">
        <v>66</v>
      </c>
      <c r="M7363" s="4" t="s">
        <v>695</v>
      </c>
    </row>
    <row r="7364" customFormat="false" ht="15.75" hidden="false" customHeight="true" outlineLevel="0" collapsed="false">
      <c r="A7364" s="4" t="n">
        <v>5619</v>
      </c>
      <c r="B7364" s="4" t="s">
        <v>39833</v>
      </c>
      <c r="C7364" s="4"/>
      <c r="D7364" s="4" t="s">
        <v>39834</v>
      </c>
      <c r="E7364" s="5" t="s">
        <v>9614</v>
      </c>
      <c r="F7364" s="4" t="s">
        <v>9615</v>
      </c>
      <c r="G7364" s="4" t="s">
        <v>573</v>
      </c>
      <c r="H7364" s="5" t="s">
        <v>39835</v>
      </c>
      <c r="I7364" s="4" t="s">
        <v>39836</v>
      </c>
      <c r="J7364" s="5" t="n">
        <f aca="false">LEN(K7364)</f>
        <v>16</v>
      </c>
      <c r="K7364" s="6" t="s">
        <v>39837</v>
      </c>
      <c r="L7364" s="4" t="s">
        <v>31</v>
      </c>
      <c r="M7364" s="4" t="s">
        <v>31</v>
      </c>
    </row>
    <row r="7365" customFormat="false" ht="15.75" hidden="false" customHeight="true" outlineLevel="0" collapsed="false">
      <c r="A7365" s="4" t="n">
        <v>5620</v>
      </c>
      <c r="B7365" s="4" t="s">
        <v>39838</v>
      </c>
      <c r="C7365" s="4" t="s">
        <v>39839</v>
      </c>
      <c r="D7365" s="4" t="s">
        <v>39840</v>
      </c>
      <c r="E7365" s="5" t="s">
        <v>9614</v>
      </c>
      <c r="F7365" s="4" t="s">
        <v>9615</v>
      </c>
      <c r="G7365" s="4" t="s">
        <v>573</v>
      </c>
      <c r="H7365" s="5" t="s">
        <v>39841</v>
      </c>
      <c r="I7365" s="4" t="s">
        <v>39842</v>
      </c>
      <c r="J7365" s="5" t="n">
        <f aca="false">LEN(K7365)</f>
        <v>16</v>
      </c>
      <c r="K7365" s="6" t="s">
        <v>39843</v>
      </c>
      <c r="L7365" s="4" t="s">
        <v>31</v>
      </c>
      <c r="M7365" s="4" t="s">
        <v>22</v>
      </c>
    </row>
    <row r="7366" customFormat="false" ht="15.75" hidden="false" customHeight="true" outlineLevel="0" collapsed="false">
      <c r="A7366" s="4" t="n">
        <v>5638</v>
      </c>
      <c r="B7366" s="4" t="s">
        <v>39844</v>
      </c>
      <c r="C7366" s="4" t="s">
        <v>39845</v>
      </c>
      <c r="D7366" s="4" t="s">
        <v>36627</v>
      </c>
      <c r="E7366" s="5" t="s">
        <v>683</v>
      </c>
      <c r="F7366" s="4" t="s">
        <v>684</v>
      </c>
      <c r="G7366" s="4" t="s">
        <v>573</v>
      </c>
      <c r="H7366" s="5" t="s">
        <v>39846</v>
      </c>
      <c r="I7366" s="7" t="s">
        <v>39847</v>
      </c>
      <c r="J7366" s="5" t="n">
        <f aca="false">LEN(K7366)</f>
        <v>16</v>
      </c>
      <c r="K7366" s="6" t="s">
        <v>39848</v>
      </c>
      <c r="L7366" s="4" t="s">
        <v>31</v>
      </c>
      <c r="M7366" s="4" t="s">
        <v>794</v>
      </c>
    </row>
    <row r="7367" customFormat="false" ht="15.75" hidden="false" customHeight="true" outlineLevel="0" collapsed="false">
      <c r="A7367" s="4" t="n">
        <v>5640</v>
      </c>
      <c r="B7367" s="4" t="s">
        <v>39849</v>
      </c>
      <c r="C7367" s="4" t="s">
        <v>39850</v>
      </c>
      <c r="D7367" s="4" t="s">
        <v>39851</v>
      </c>
      <c r="E7367" s="5" t="s">
        <v>14493</v>
      </c>
      <c r="F7367" s="4" t="s">
        <v>14494</v>
      </c>
      <c r="G7367" s="4" t="s">
        <v>573</v>
      </c>
      <c r="H7367" s="5" t="s">
        <v>39852</v>
      </c>
      <c r="I7367" s="7" t="s">
        <v>39853</v>
      </c>
      <c r="J7367" s="5" t="n">
        <f aca="false">LEN(K7367)</f>
        <v>16</v>
      </c>
      <c r="K7367" s="6" t="s">
        <v>39854</v>
      </c>
      <c r="L7367" s="4" t="s">
        <v>21</v>
      </c>
      <c r="M7367" s="4" t="s">
        <v>1063</v>
      </c>
    </row>
    <row r="7368" customFormat="false" ht="15.75" hidden="false" customHeight="true" outlineLevel="0" collapsed="false">
      <c r="A7368" s="4" t="n">
        <v>5642</v>
      </c>
      <c r="B7368" s="4" t="s">
        <v>39855</v>
      </c>
      <c r="C7368" s="4" t="s">
        <v>39856</v>
      </c>
      <c r="D7368" s="4" t="s">
        <v>39857</v>
      </c>
      <c r="E7368" s="5" t="s">
        <v>11708</v>
      </c>
      <c r="F7368" s="4" t="s">
        <v>5035</v>
      </c>
      <c r="G7368" s="4" t="s">
        <v>573</v>
      </c>
      <c r="H7368" s="5" t="s">
        <v>39858</v>
      </c>
      <c r="I7368" s="4" t="s">
        <v>39859</v>
      </c>
      <c r="J7368" s="5" t="n">
        <f aca="false">LEN(K7368)</f>
        <v>16</v>
      </c>
      <c r="K7368" s="6" t="s">
        <v>39860</v>
      </c>
      <c r="L7368" s="4" t="s">
        <v>57</v>
      </c>
      <c r="M7368" s="4" t="s">
        <v>1793</v>
      </c>
    </row>
    <row r="7369" customFormat="false" ht="15.75" hidden="false" customHeight="true" outlineLevel="0" collapsed="false">
      <c r="A7369" s="4" t="n">
        <v>5645</v>
      </c>
      <c r="B7369" s="4" t="s">
        <v>39861</v>
      </c>
      <c r="C7369" s="4"/>
      <c r="D7369" s="4" t="s">
        <v>39862</v>
      </c>
      <c r="E7369" s="5" t="s">
        <v>11708</v>
      </c>
      <c r="F7369" s="4" t="s">
        <v>5035</v>
      </c>
      <c r="G7369" s="4" t="s">
        <v>573</v>
      </c>
      <c r="H7369" s="5" t="s">
        <v>39863</v>
      </c>
      <c r="I7369" s="7" t="s">
        <v>39864</v>
      </c>
      <c r="J7369" s="5" t="n">
        <f aca="false">LEN(K7369)</f>
        <v>16</v>
      </c>
      <c r="K7369" s="6" t="s">
        <v>39865</v>
      </c>
      <c r="L7369" s="4" t="s">
        <v>31</v>
      </c>
      <c r="M7369" s="4" t="s">
        <v>31</v>
      </c>
    </row>
    <row r="7370" customFormat="false" ht="15.75" hidden="false" customHeight="true" outlineLevel="0" collapsed="false">
      <c r="A7370" s="4" t="n">
        <v>5662</v>
      </c>
      <c r="B7370" s="4" t="s">
        <v>39866</v>
      </c>
      <c r="C7370" s="4"/>
      <c r="D7370" s="4" t="s">
        <v>39867</v>
      </c>
      <c r="E7370" s="5" t="s">
        <v>21105</v>
      </c>
      <c r="F7370" s="4" t="s">
        <v>14487</v>
      </c>
      <c r="G7370" s="4" t="s">
        <v>573</v>
      </c>
      <c r="H7370" s="5" t="s">
        <v>39868</v>
      </c>
      <c r="I7370" s="4" t="s">
        <v>39869</v>
      </c>
      <c r="J7370" s="5" t="n">
        <f aca="false">LEN(K7370)</f>
        <v>16</v>
      </c>
      <c r="K7370" s="6" t="s">
        <v>37401</v>
      </c>
      <c r="L7370" s="4" t="s">
        <v>21</v>
      </c>
      <c r="M7370" s="4" t="s">
        <v>1208</v>
      </c>
    </row>
    <row r="7371" customFormat="false" ht="15.75" hidden="false" customHeight="true" outlineLevel="0" collapsed="false">
      <c r="A7371" s="4" t="n">
        <v>5664</v>
      </c>
      <c r="B7371" s="4" t="s">
        <v>39870</v>
      </c>
      <c r="C7371" s="4" t="s">
        <v>39871</v>
      </c>
      <c r="D7371" s="4" t="s">
        <v>39872</v>
      </c>
      <c r="E7371" s="5" t="s">
        <v>571</v>
      </c>
      <c r="F7371" s="4" t="s">
        <v>572</v>
      </c>
      <c r="G7371" s="4" t="s">
        <v>573</v>
      </c>
      <c r="H7371" s="5" t="s">
        <v>39873</v>
      </c>
      <c r="I7371" s="4" t="s">
        <v>39874</v>
      </c>
      <c r="J7371" s="5" t="n">
        <f aca="false">LEN(K7371)</f>
        <v>16</v>
      </c>
      <c r="K7371" s="10" t="s">
        <v>39875</v>
      </c>
      <c r="L7371" s="4" t="s">
        <v>21</v>
      </c>
      <c r="M7371" s="4" t="s">
        <v>2890</v>
      </c>
    </row>
    <row r="7372" customFormat="false" ht="15.75" hidden="false" customHeight="true" outlineLevel="0" collapsed="false">
      <c r="A7372" s="4" t="n">
        <v>5669</v>
      </c>
      <c r="B7372" s="4" t="s">
        <v>39876</v>
      </c>
      <c r="C7372" s="4" t="s">
        <v>39877</v>
      </c>
      <c r="D7372" s="4" t="s">
        <v>39878</v>
      </c>
      <c r="E7372" s="5" t="s">
        <v>11725</v>
      </c>
      <c r="F7372" s="4" t="s">
        <v>572</v>
      </c>
      <c r="G7372" s="4" t="s">
        <v>573</v>
      </c>
      <c r="H7372" s="5" t="s">
        <v>39879</v>
      </c>
      <c r="I7372" s="4" t="s">
        <v>4575</v>
      </c>
      <c r="J7372" s="5" t="n">
        <f aca="false">LEN(K7372)</f>
        <v>16</v>
      </c>
      <c r="K7372" s="6" t="s">
        <v>39625</v>
      </c>
      <c r="L7372" s="4" t="s">
        <v>57</v>
      </c>
      <c r="M7372" s="4" t="s">
        <v>39880</v>
      </c>
    </row>
    <row r="7373" customFormat="false" ht="15.75" hidden="false" customHeight="true" outlineLevel="0" collapsed="false">
      <c r="A7373" s="4" t="n">
        <v>5687</v>
      </c>
      <c r="B7373" s="4" t="s">
        <v>39881</v>
      </c>
      <c r="C7373" s="4" t="s">
        <v>39882</v>
      </c>
      <c r="D7373" s="4" t="s">
        <v>39883</v>
      </c>
      <c r="E7373" s="5" t="s">
        <v>6322</v>
      </c>
      <c r="F7373" s="4" t="s">
        <v>6323</v>
      </c>
      <c r="G7373" s="4" t="s">
        <v>573</v>
      </c>
      <c r="H7373" s="5" t="s">
        <v>39884</v>
      </c>
      <c r="I7373" s="4" t="s">
        <v>4575</v>
      </c>
      <c r="J7373" s="5" t="n">
        <f aca="false">LEN(K7373)</f>
        <v>16</v>
      </c>
      <c r="K7373" s="6" t="s">
        <v>39625</v>
      </c>
      <c r="L7373" s="4" t="s">
        <v>31</v>
      </c>
      <c r="M7373" s="4" t="s">
        <v>21260</v>
      </c>
    </row>
    <row r="7374" customFormat="false" ht="15.75" hidden="false" customHeight="true" outlineLevel="0" collapsed="false">
      <c r="A7374" s="4" t="n">
        <v>5688</v>
      </c>
      <c r="B7374" s="4" t="s">
        <v>18170</v>
      </c>
      <c r="C7374" s="4" t="s">
        <v>39885</v>
      </c>
      <c r="D7374" s="4" t="s">
        <v>39886</v>
      </c>
      <c r="E7374" s="5" t="s">
        <v>39887</v>
      </c>
      <c r="F7374" s="4" t="s">
        <v>573</v>
      </c>
      <c r="G7374" s="4" t="s">
        <v>573</v>
      </c>
      <c r="H7374" s="5" t="s">
        <v>39888</v>
      </c>
      <c r="I7374" s="4" t="s">
        <v>39889</v>
      </c>
      <c r="J7374" s="5" t="n">
        <f aca="false">LEN(K7374)</f>
        <v>16</v>
      </c>
      <c r="K7374" s="6" t="s">
        <v>39890</v>
      </c>
      <c r="L7374" s="4" t="s">
        <v>21</v>
      </c>
      <c r="M7374" s="4" t="s">
        <v>577</v>
      </c>
    </row>
    <row r="7375" customFormat="false" ht="15.75" hidden="false" customHeight="true" outlineLevel="0" collapsed="false">
      <c r="A7375" s="4" t="n">
        <v>5691</v>
      </c>
      <c r="B7375" s="4" t="s">
        <v>39891</v>
      </c>
      <c r="C7375" s="4"/>
      <c r="D7375" s="4" t="s">
        <v>39892</v>
      </c>
      <c r="E7375" s="5" t="s">
        <v>39893</v>
      </c>
      <c r="F7375" s="4" t="s">
        <v>39894</v>
      </c>
      <c r="G7375" s="4" t="s">
        <v>18</v>
      </c>
      <c r="H7375" s="5" t="s">
        <v>39895</v>
      </c>
      <c r="I7375" s="4" t="s">
        <v>39896</v>
      </c>
      <c r="J7375" s="5" t="n">
        <f aca="false">LEN(K7375)</f>
        <v>16</v>
      </c>
      <c r="K7375" s="6" t="s">
        <v>39897</v>
      </c>
      <c r="L7375" s="4" t="s">
        <v>3407</v>
      </c>
      <c r="M7375" s="4" t="s">
        <v>1208</v>
      </c>
    </row>
    <row r="7376" customFormat="false" ht="15.75" hidden="false" customHeight="true" outlineLevel="0" collapsed="false">
      <c r="A7376" s="4" t="n">
        <v>5698</v>
      </c>
      <c r="B7376" s="4" t="s">
        <v>39898</v>
      </c>
      <c r="C7376" s="4"/>
      <c r="D7376" s="4" t="s">
        <v>39899</v>
      </c>
      <c r="E7376" s="5" t="s">
        <v>415</v>
      </c>
      <c r="F7376" s="4" t="s">
        <v>62</v>
      </c>
      <c r="G7376" s="4" t="s">
        <v>18</v>
      </c>
      <c r="H7376" s="5" t="s">
        <v>39900</v>
      </c>
      <c r="I7376" s="7" t="s">
        <v>39901</v>
      </c>
      <c r="J7376" s="5" t="n">
        <f aca="false">LEN(K7376)</f>
        <v>16</v>
      </c>
      <c r="K7376" s="5" t="s">
        <v>39902</v>
      </c>
      <c r="L7376" s="4" t="s">
        <v>1970</v>
      </c>
      <c r="M7376" s="4" t="s">
        <v>32</v>
      </c>
    </row>
    <row r="7377" customFormat="false" ht="15.75" hidden="false" customHeight="true" outlineLevel="0" collapsed="false">
      <c r="A7377" s="4" t="n">
        <v>5701</v>
      </c>
      <c r="B7377" s="4" t="s">
        <v>39903</v>
      </c>
      <c r="C7377" s="4"/>
      <c r="D7377" s="4" t="s">
        <v>39904</v>
      </c>
      <c r="E7377" s="5" t="s">
        <v>113</v>
      </c>
      <c r="F7377" s="4" t="s">
        <v>114</v>
      </c>
      <c r="G7377" s="4" t="s">
        <v>18</v>
      </c>
      <c r="H7377" s="5" t="s">
        <v>39905</v>
      </c>
      <c r="I7377" s="4" t="s">
        <v>39906</v>
      </c>
      <c r="J7377" s="5" t="n">
        <f aca="false">LEN(K7377)</f>
        <v>16</v>
      </c>
      <c r="K7377" s="6" t="s">
        <v>39907</v>
      </c>
      <c r="L7377" s="4" t="s">
        <v>31</v>
      </c>
      <c r="M7377" s="4" t="s">
        <v>317</v>
      </c>
    </row>
    <row r="7378" customFormat="false" ht="15.75" hidden="false" customHeight="true" outlineLevel="0" collapsed="false">
      <c r="A7378" s="4" t="n">
        <v>5704</v>
      </c>
      <c r="B7378" s="4" t="s">
        <v>39908</v>
      </c>
      <c r="C7378" s="4"/>
      <c r="D7378" s="4" t="s">
        <v>39909</v>
      </c>
      <c r="E7378" s="5" t="s">
        <v>61</v>
      </c>
      <c r="F7378" s="4" t="s">
        <v>62</v>
      </c>
      <c r="G7378" s="4" t="s">
        <v>18</v>
      </c>
      <c r="H7378" s="5" t="s">
        <v>39910</v>
      </c>
      <c r="I7378" s="7" t="s">
        <v>39911</v>
      </c>
      <c r="J7378" s="5" t="n">
        <f aca="false">LEN(K7378)</f>
        <v>16</v>
      </c>
      <c r="K7378" s="6" t="s">
        <v>39912</v>
      </c>
      <c r="L7378" s="4" t="s">
        <v>57</v>
      </c>
      <c r="M7378" s="4" t="s">
        <v>31</v>
      </c>
    </row>
    <row r="7379" customFormat="false" ht="15.75" hidden="false" customHeight="true" outlineLevel="0" collapsed="false">
      <c r="A7379" s="4" t="n">
        <v>5705</v>
      </c>
      <c r="B7379" s="4" t="s">
        <v>39913</v>
      </c>
      <c r="C7379" s="4"/>
      <c r="D7379" s="4" t="s">
        <v>39914</v>
      </c>
      <c r="E7379" s="5" t="s">
        <v>2633</v>
      </c>
      <c r="F7379" s="4" t="s">
        <v>62</v>
      </c>
      <c r="G7379" s="4" t="s">
        <v>18</v>
      </c>
      <c r="H7379" s="5" t="s">
        <v>39915</v>
      </c>
      <c r="I7379" s="7" t="s">
        <v>39916</v>
      </c>
      <c r="J7379" s="5" t="n">
        <f aca="false">LEN(K7379)</f>
        <v>16</v>
      </c>
      <c r="K7379" s="6" t="s">
        <v>39917</v>
      </c>
      <c r="L7379" s="4" t="s">
        <v>21</v>
      </c>
      <c r="M7379" s="4" t="s">
        <v>31</v>
      </c>
    </row>
    <row r="7380" customFormat="false" ht="15.75" hidden="false" customHeight="true" outlineLevel="0" collapsed="false">
      <c r="A7380" s="4" t="n">
        <v>5714</v>
      </c>
      <c r="B7380" s="4" t="s">
        <v>39918</v>
      </c>
      <c r="C7380" s="4"/>
      <c r="D7380" s="4" t="s">
        <v>39919</v>
      </c>
      <c r="E7380" s="5" t="s">
        <v>39920</v>
      </c>
      <c r="F7380" s="4" t="s">
        <v>1220</v>
      </c>
      <c r="G7380" s="4" t="s">
        <v>18</v>
      </c>
      <c r="H7380" s="5" t="s">
        <v>39921</v>
      </c>
      <c r="I7380" s="7" t="s">
        <v>39922</v>
      </c>
      <c r="J7380" s="5" t="n">
        <f aca="false">LEN(K7380)</f>
        <v>16</v>
      </c>
      <c r="K7380" s="6" t="s">
        <v>39923</v>
      </c>
      <c r="L7380" s="4" t="s">
        <v>3407</v>
      </c>
      <c r="M7380" s="4" t="s">
        <v>1063</v>
      </c>
    </row>
    <row r="7381" customFormat="false" ht="15.75" hidden="false" customHeight="true" outlineLevel="0" collapsed="false">
      <c r="A7381" s="4" t="n">
        <v>5719</v>
      </c>
      <c r="B7381" s="4" t="s">
        <v>39924</v>
      </c>
      <c r="C7381" s="4"/>
      <c r="D7381" s="4" t="s">
        <v>39925</v>
      </c>
      <c r="E7381" s="5" t="s">
        <v>39926</v>
      </c>
      <c r="F7381" s="4" t="s">
        <v>39927</v>
      </c>
      <c r="G7381" s="4" t="s">
        <v>18</v>
      </c>
      <c r="H7381" s="5" t="s">
        <v>39928</v>
      </c>
      <c r="I7381" s="4" t="s">
        <v>39929</v>
      </c>
      <c r="J7381" s="5" t="n">
        <f aca="false">LEN(K7381)</f>
        <v>16</v>
      </c>
      <c r="K7381" s="6" t="s">
        <v>39930</v>
      </c>
      <c r="L7381" s="4" t="s">
        <v>57</v>
      </c>
      <c r="M7381" s="4" t="s">
        <v>31</v>
      </c>
    </row>
    <row r="7382" customFormat="false" ht="15.75" hidden="false" customHeight="true" outlineLevel="0" collapsed="false">
      <c r="A7382" s="4" t="n">
        <v>5720</v>
      </c>
      <c r="B7382" s="4" t="s">
        <v>39931</v>
      </c>
      <c r="C7382" s="4"/>
      <c r="D7382" s="4" t="s">
        <v>39932</v>
      </c>
      <c r="E7382" s="5" t="s">
        <v>61</v>
      </c>
      <c r="F7382" s="4" t="s">
        <v>62</v>
      </c>
      <c r="G7382" s="4" t="s">
        <v>18</v>
      </c>
      <c r="H7382" s="5" t="s">
        <v>39933</v>
      </c>
      <c r="I7382" s="4" t="s">
        <v>39934</v>
      </c>
      <c r="J7382" s="5" t="n">
        <f aca="false">LEN(K7382)</f>
        <v>16</v>
      </c>
      <c r="K7382" s="6" t="s">
        <v>39935</v>
      </c>
      <c r="L7382" s="4" t="s">
        <v>57</v>
      </c>
      <c r="M7382" s="4" t="s">
        <v>31</v>
      </c>
    </row>
    <row r="7383" customFormat="false" ht="15.75" hidden="false" customHeight="true" outlineLevel="0" collapsed="false">
      <c r="A7383" s="4" t="n">
        <v>5730</v>
      </c>
      <c r="B7383" s="4" t="s">
        <v>39936</v>
      </c>
      <c r="C7383" s="4"/>
      <c r="D7383" s="4" t="s">
        <v>39937</v>
      </c>
      <c r="E7383" s="5" t="s">
        <v>690</v>
      </c>
      <c r="F7383" s="4" t="s">
        <v>691</v>
      </c>
      <c r="G7383" s="4" t="s">
        <v>18</v>
      </c>
      <c r="H7383" s="5" t="s">
        <v>39938</v>
      </c>
      <c r="I7383" s="4" t="s">
        <v>39939</v>
      </c>
      <c r="J7383" s="5" t="n">
        <f aca="false">LEN(K7383)</f>
        <v>16</v>
      </c>
      <c r="K7383" s="6" t="s">
        <v>39940</v>
      </c>
      <c r="L7383" s="4" t="s">
        <v>31</v>
      </c>
      <c r="M7383" s="4" t="s">
        <v>271</v>
      </c>
    </row>
    <row r="7384" customFormat="false" ht="15.75" hidden="false" customHeight="true" outlineLevel="0" collapsed="false">
      <c r="A7384" s="4" t="n">
        <v>5735</v>
      </c>
      <c r="B7384" s="4" t="s">
        <v>39941</v>
      </c>
      <c r="C7384" s="4"/>
      <c r="D7384" s="4" t="s">
        <v>39942</v>
      </c>
      <c r="E7384" s="5" t="s">
        <v>39943</v>
      </c>
      <c r="F7384" s="4" t="s">
        <v>39944</v>
      </c>
      <c r="G7384" s="4" t="s">
        <v>18</v>
      </c>
      <c r="H7384" s="5" t="s">
        <v>39945</v>
      </c>
      <c r="I7384" s="4" t="s">
        <v>39946</v>
      </c>
      <c r="J7384" s="5" t="n">
        <f aca="false">LEN(K7384)</f>
        <v>16</v>
      </c>
      <c r="K7384" s="6" t="s">
        <v>39947</v>
      </c>
      <c r="L7384" s="4" t="s">
        <v>31</v>
      </c>
      <c r="M7384" s="4" t="s">
        <v>680</v>
      </c>
    </row>
    <row r="7385" customFormat="false" ht="15.75" hidden="false" customHeight="true" outlineLevel="0" collapsed="false">
      <c r="A7385" s="4" t="n">
        <v>5744</v>
      </c>
      <c r="B7385" s="4" t="s">
        <v>39948</v>
      </c>
      <c r="C7385" s="4"/>
      <c r="D7385" s="4" t="s">
        <v>39949</v>
      </c>
      <c r="E7385" s="5" t="s">
        <v>17614</v>
      </c>
      <c r="F7385" s="4" t="s">
        <v>17615</v>
      </c>
      <c r="G7385" s="4" t="s">
        <v>18</v>
      </c>
      <c r="H7385" s="5" t="s">
        <v>39950</v>
      </c>
      <c r="I7385" s="4" t="s">
        <v>39951</v>
      </c>
      <c r="J7385" s="5" t="n">
        <f aca="false">LEN(K7385)</f>
        <v>16</v>
      </c>
      <c r="K7385" s="6" t="s">
        <v>39952</v>
      </c>
      <c r="L7385" s="4" t="s">
        <v>57</v>
      </c>
      <c r="M7385" s="4" t="s">
        <v>1085</v>
      </c>
    </row>
    <row r="7386" customFormat="false" ht="15.75" hidden="false" customHeight="true" outlineLevel="0" collapsed="false">
      <c r="A7386" s="4" t="n">
        <v>5746</v>
      </c>
      <c r="B7386" s="4" t="s">
        <v>39953</v>
      </c>
      <c r="C7386" s="4"/>
      <c r="D7386" s="4" t="s">
        <v>39954</v>
      </c>
      <c r="E7386" s="5" t="s">
        <v>17620</v>
      </c>
      <c r="F7386" s="4" t="s">
        <v>17621</v>
      </c>
      <c r="G7386" s="4" t="s">
        <v>18</v>
      </c>
      <c r="H7386" s="5" t="s">
        <v>39955</v>
      </c>
      <c r="I7386" s="4" t="s">
        <v>39956</v>
      </c>
      <c r="J7386" s="5" t="n">
        <f aca="false">LEN(K7386)</f>
        <v>16</v>
      </c>
      <c r="K7386" s="6" t="s">
        <v>39957</v>
      </c>
      <c r="L7386" s="4" t="s">
        <v>31</v>
      </c>
      <c r="M7386" s="4" t="s">
        <v>9626</v>
      </c>
    </row>
    <row r="7387" customFormat="false" ht="15.75" hidden="false" customHeight="true" outlineLevel="0" collapsed="false">
      <c r="A7387" s="4" t="n">
        <v>5754</v>
      </c>
      <c r="B7387" s="4" t="s">
        <v>39958</v>
      </c>
      <c r="C7387" s="4"/>
      <c r="D7387" s="4" t="s">
        <v>39959</v>
      </c>
      <c r="E7387" s="5" t="s">
        <v>17620</v>
      </c>
      <c r="F7387" s="4" t="s">
        <v>17621</v>
      </c>
      <c r="G7387" s="4" t="s">
        <v>18</v>
      </c>
      <c r="H7387" s="5" t="s">
        <v>39960</v>
      </c>
      <c r="I7387" s="4" t="s">
        <v>39961</v>
      </c>
      <c r="J7387" s="5" t="n">
        <f aca="false">LEN(K7387)</f>
        <v>16</v>
      </c>
      <c r="K7387" s="6" t="s">
        <v>39962</v>
      </c>
      <c r="L7387" s="4" t="s">
        <v>1970</v>
      </c>
      <c r="M7387" s="4" t="s">
        <v>25701</v>
      </c>
    </row>
    <row r="7388" customFormat="false" ht="15.75" hidden="false" customHeight="true" outlineLevel="0" collapsed="false">
      <c r="A7388" s="4" t="n">
        <v>5757</v>
      </c>
      <c r="B7388" s="4" t="s">
        <v>39963</v>
      </c>
      <c r="C7388" s="4"/>
      <c r="D7388" s="4" t="s">
        <v>39964</v>
      </c>
      <c r="E7388" s="5" t="s">
        <v>6329</v>
      </c>
      <c r="F7388" s="4" t="s">
        <v>17621</v>
      </c>
      <c r="G7388" s="4" t="s">
        <v>18</v>
      </c>
      <c r="H7388" s="5" t="s">
        <v>39965</v>
      </c>
      <c r="I7388" s="4" t="s">
        <v>39966</v>
      </c>
      <c r="J7388" s="5" t="n">
        <f aca="false">LEN(K7388)</f>
        <v>16</v>
      </c>
      <c r="K7388" s="10" t="str">
        <f aca="false">LOWER(SUBSTITUTE(SUBSTITUTE(SUBSTITUTE(SUBSTITUTE(SUBSTITUTE(SUBSTITUTE(SUBSTITUTE(B7388,"S.L.",""),"SL",""),"S.A.",""),"SA","")," ",""),".",""),",",""))&amp;".com"</f>
        <v>cullerasumma.com</v>
      </c>
      <c r="L7388" s="4" t="s">
        <v>31</v>
      </c>
      <c r="M7388" s="4" t="s">
        <v>779</v>
      </c>
    </row>
    <row r="7389" customFormat="false" ht="15.75" hidden="false" customHeight="true" outlineLevel="0" collapsed="false">
      <c r="A7389" s="4" t="n">
        <v>5758</v>
      </c>
      <c r="B7389" s="4" t="s">
        <v>39967</v>
      </c>
      <c r="C7389" s="4"/>
      <c r="D7389" s="4" t="s">
        <v>39968</v>
      </c>
      <c r="E7389" s="5" t="s">
        <v>17620</v>
      </c>
      <c r="F7389" s="4" t="s">
        <v>17621</v>
      </c>
      <c r="G7389" s="4" t="s">
        <v>18</v>
      </c>
      <c r="H7389" s="5" t="s">
        <v>39969</v>
      </c>
      <c r="I7389" s="7" t="s">
        <v>39970</v>
      </c>
      <c r="J7389" s="5" t="n">
        <f aca="false">LEN(K7389)</f>
        <v>16</v>
      </c>
      <c r="K7389" s="5" t="s">
        <v>39971</v>
      </c>
      <c r="L7389" s="4" t="s">
        <v>57</v>
      </c>
      <c r="M7389" s="4" t="s">
        <v>2429</v>
      </c>
    </row>
    <row r="7390" customFormat="false" ht="15.75" hidden="false" customHeight="true" outlineLevel="0" collapsed="false">
      <c r="A7390" s="4" t="n">
        <v>5771</v>
      </c>
      <c r="B7390" s="4" t="s">
        <v>39972</v>
      </c>
      <c r="C7390" s="4"/>
      <c r="D7390" s="4" t="s">
        <v>39973</v>
      </c>
      <c r="E7390" s="5" t="s">
        <v>1523</v>
      </c>
      <c r="F7390" s="4" t="s">
        <v>62</v>
      </c>
      <c r="G7390" s="4" t="s">
        <v>18</v>
      </c>
      <c r="H7390" s="5" t="s">
        <v>39974</v>
      </c>
      <c r="I7390" s="23" t="s">
        <v>39975</v>
      </c>
      <c r="J7390" s="5" t="n">
        <f aca="false">LEN(K7390)</f>
        <v>16</v>
      </c>
      <c r="K7390" s="6" t="s">
        <v>39976</v>
      </c>
      <c r="L7390" s="4" t="s">
        <v>21</v>
      </c>
      <c r="M7390" s="4" t="s">
        <v>2890</v>
      </c>
    </row>
    <row r="7391" customFormat="false" ht="15.75" hidden="false" customHeight="true" outlineLevel="0" collapsed="false">
      <c r="A7391" s="4" t="n">
        <v>5789</v>
      </c>
      <c r="B7391" s="4" t="s">
        <v>30127</v>
      </c>
      <c r="C7391" s="4"/>
      <c r="D7391" s="4" t="s">
        <v>39977</v>
      </c>
      <c r="E7391" s="5" t="s">
        <v>14524</v>
      </c>
      <c r="F7391" s="4" t="s">
        <v>39978</v>
      </c>
      <c r="G7391" s="4" t="s">
        <v>18</v>
      </c>
      <c r="H7391" s="5" t="s">
        <v>39979</v>
      </c>
      <c r="I7391" s="4" t="s">
        <v>39980</v>
      </c>
      <c r="J7391" s="5" t="n">
        <f aca="false">LEN(K7391)</f>
        <v>16</v>
      </c>
      <c r="K7391" s="6" t="s">
        <v>39981</v>
      </c>
      <c r="L7391" s="4" t="s">
        <v>21</v>
      </c>
      <c r="M7391" s="4" t="s">
        <v>929</v>
      </c>
    </row>
    <row r="7392" customFormat="false" ht="15.75" hidden="false" customHeight="true" outlineLevel="0" collapsed="false">
      <c r="A7392" s="4" t="n">
        <v>5792</v>
      </c>
      <c r="B7392" s="4" t="s">
        <v>9586</v>
      </c>
      <c r="C7392" s="4"/>
      <c r="D7392" s="4" t="s">
        <v>39982</v>
      </c>
      <c r="E7392" s="5" t="s">
        <v>1211</v>
      </c>
      <c r="F7392" s="4" t="s">
        <v>1212</v>
      </c>
      <c r="G7392" s="4" t="s">
        <v>18</v>
      </c>
      <c r="H7392" s="5" t="s">
        <v>39983</v>
      </c>
      <c r="I7392" s="4" t="s">
        <v>39984</v>
      </c>
      <c r="J7392" s="5" t="n">
        <f aca="false">LEN(K7392)</f>
        <v>16</v>
      </c>
      <c r="K7392" s="6" t="s">
        <v>39985</v>
      </c>
      <c r="L7392" s="4" t="s">
        <v>21</v>
      </c>
      <c r="M7392" s="4" t="s">
        <v>1063</v>
      </c>
      <c r="N7392" s="1"/>
    </row>
    <row r="7393" customFormat="false" ht="15.75" hidden="false" customHeight="true" outlineLevel="0" collapsed="false">
      <c r="A7393" s="4" t="n">
        <v>5798</v>
      </c>
      <c r="B7393" s="4" t="s">
        <v>39986</v>
      </c>
      <c r="C7393" s="4"/>
      <c r="D7393" s="4" t="s">
        <v>39987</v>
      </c>
      <c r="E7393" s="5" t="s">
        <v>39988</v>
      </c>
      <c r="F7393" s="4" t="s">
        <v>39989</v>
      </c>
      <c r="G7393" s="4" t="s">
        <v>18</v>
      </c>
      <c r="H7393" s="5" t="s">
        <v>39990</v>
      </c>
      <c r="I7393" s="4" t="s">
        <v>39991</v>
      </c>
      <c r="J7393" s="5" t="n">
        <f aca="false">LEN(K7393)</f>
        <v>16</v>
      </c>
      <c r="K7393" s="6" t="s">
        <v>39992</v>
      </c>
      <c r="L7393" s="4" t="s">
        <v>21</v>
      </c>
      <c r="M7393" s="4" t="s">
        <v>929</v>
      </c>
    </row>
    <row r="7394" customFormat="false" ht="15.75" hidden="false" customHeight="true" outlineLevel="0" collapsed="false">
      <c r="A7394" s="4" t="n">
        <v>5807</v>
      </c>
      <c r="B7394" s="4" t="s">
        <v>39993</v>
      </c>
      <c r="C7394" s="4"/>
      <c r="D7394" s="4" t="s">
        <v>39994</v>
      </c>
      <c r="E7394" s="5" t="s">
        <v>39995</v>
      </c>
      <c r="F7394" s="4" t="s">
        <v>39996</v>
      </c>
      <c r="G7394" s="4" t="s">
        <v>18</v>
      </c>
      <c r="H7394" s="5" t="s">
        <v>39997</v>
      </c>
      <c r="I7394" s="4" t="s">
        <v>39998</v>
      </c>
      <c r="J7394" s="5" t="n">
        <f aca="false">LEN(K7394)</f>
        <v>16</v>
      </c>
      <c r="K7394" s="6" t="s">
        <v>39999</v>
      </c>
      <c r="L7394" s="4" t="s">
        <v>31</v>
      </c>
      <c r="M7394" s="4" t="s">
        <v>929</v>
      </c>
    </row>
    <row r="7395" customFormat="false" ht="15.75" hidden="false" customHeight="true" outlineLevel="0" collapsed="false">
      <c r="A7395" s="4" t="n">
        <v>5811</v>
      </c>
      <c r="B7395" s="4" t="s">
        <v>40000</v>
      </c>
      <c r="C7395" s="4"/>
      <c r="D7395" s="4" t="s">
        <v>40001</v>
      </c>
      <c r="E7395" s="5" t="s">
        <v>21150</v>
      </c>
      <c r="F7395" s="4" t="s">
        <v>21151</v>
      </c>
      <c r="G7395" s="4" t="s">
        <v>18</v>
      </c>
      <c r="H7395" s="5" t="s">
        <v>40002</v>
      </c>
      <c r="I7395" s="4" t="s">
        <v>40003</v>
      </c>
      <c r="J7395" s="5" t="n">
        <f aca="false">LEN(K7395)</f>
        <v>16</v>
      </c>
      <c r="K7395" s="6" t="str">
        <f aca="false">LOWER(SUBSTITUTE(SUBSTITUTE(SUBSTITUTE(SUBSTITUTE(SUBSTITUTE(SUBSTITUTE(SUBSTITUTE(B7395,"S.L.",""),"SL",""),"S.A.",""),"SA","")," ",""),".",""),",",""))&amp;".com"</f>
        <v>hotelgalvana.com</v>
      </c>
      <c r="L7395" s="4" t="s">
        <v>21</v>
      </c>
      <c r="M7395" s="4" t="s">
        <v>819</v>
      </c>
    </row>
    <row r="7396" customFormat="false" ht="15.75" hidden="false" customHeight="true" outlineLevel="0" collapsed="false">
      <c r="A7396" s="4" t="n">
        <v>5812</v>
      </c>
      <c r="B7396" s="4" t="s">
        <v>40004</v>
      </c>
      <c r="C7396" s="4"/>
      <c r="D7396" s="4" t="s">
        <v>40005</v>
      </c>
      <c r="E7396" s="5" t="s">
        <v>40006</v>
      </c>
      <c r="F7396" s="4" t="s">
        <v>40007</v>
      </c>
      <c r="G7396" s="4" t="s">
        <v>18</v>
      </c>
      <c r="H7396" s="5" t="s">
        <v>40008</v>
      </c>
      <c r="I7396" s="4" t="s">
        <v>40009</v>
      </c>
      <c r="J7396" s="5" t="n">
        <f aca="false">LEN(K7396)</f>
        <v>16</v>
      </c>
      <c r="K7396" s="6" t="s">
        <v>40010</v>
      </c>
      <c r="L7396" s="4" t="s">
        <v>57</v>
      </c>
      <c r="M7396" s="4" t="s">
        <v>317</v>
      </c>
    </row>
    <row r="7397" customFormat="false" ht="15.75" hidden="false" customHeight="true" outlineLevel="0" collapsed="false">
      <c r="A7397" s="4" t="n">
        <v>5848</v>
      </c>
      <c r="B7397" s="4" t="s">
        <v>40011</v>
      </c>
      <c r="C7397" s="4"/>
      <c r="D7397" s="4" t="s">
        <v>40012</v>
      </c>
      <c r="E7397" s="5" t="s">
        <v>113</v>
      </c>
      <c r="F7397" s="4" t="s">
        <v>114</v>
      </c>
      <c r="G7397" s="4" t="s">
        <v>18</v>
      </c>
      <c r="H7397" s="5" t="s">
        <v>40013</v>
      </c>
      <c r="I7397" s="4" t="s">
        <v>40014</v>
      </c>
      <c r="J7397" s="5" t="n">
        <f aca="false">LEN(K7397)</f>
        <v>16</v>
      </c>
      <c r="K7397" s="6" t="s">
        <v>40015</v>
      </c>
      <c r="L7397" s="4" t="s">
        <v>31</v>
      </c>
      <c r="M7397" s="4" t="s">
        <v>10942</v>
      </c>
    </row>
    <row r="7398" customFormat="false" ht="15.75" hidden="false" customHeight="true" outlineLevel="0" collapsed="false">
      <c r="A7398" s="4" t="n">
        <v>5855</v>
      </c>
      <c r="B7398" s="4" t="s">
        <v>40016</v>
      </c>
      <c r="C7398" s="4"/>
      <c r="D7398" s="4" t="s">
        <v>40017</v>
      </c>
      <c r="E7398" s="5" t="s">
        <v>113</v>
      </c>
      <c r="F7398" s="4" t="s">
        <v>114</v>
      </c>
      <c r="G7398" s="4" t="s">
        <v>18</v>
      </c>
      <c r="H7398" s="5" t="s">
        <v>40018</v>
      </c>
      <c r="I7398" s="7" t="s">
        <v>40019</v>
      </c>
      <c r="J7398" s="5" t="n">
        <f aca="false">LEN(K7398)</f>
        <v>16</v>
      </c>
      <c r="K7398" s="6" t="s">
        <v>40020</v>
      </c>
      <c r="L7398" s="4" t="s">
        <v>31</v>
      </c>
      <c r="M7398" s="4" t="s">
        <v>118</v>
      </c>
    </row>
    <row r="7399" customFormat="false" ht="15.75" hidden="false" customHeight="true" outlineLevel="0" collapsed="false">
      <c r="A7399" s="4" t="n">
        <v>5856</v>
      </c>
      <c r="B7399" s="4" t="s">
        <v>40021</v>
      </c>
      <c r="C7399" s="4"/>
      <c r="D7399" s="4" t="s">
        <v>40022</v>
      </c>
      <c r="E7399" s="5" t="s">
        <v>113</v>
      </c>
      <c r="F7399" s="4" t="s">
        <v>114</v>
      </c>
      <c r="G7399" s="4" t="s">
        <v>18</v>
      </c>
      <c r="H7399" s="5" t="s">
        <v>40023</v>
      </c>
      <c r="I7399" s="4" t="s">
        <v>40024</v>
      </c>
      <c r="J7399" s="5" t="n">
        <f aca="false">LEN(K7399)</f>
        <v>16</v>
      </c>
      <c r="K7399" s="6" t="s">
        <v>40025</v>
      </c>
      <c r="L7399" s="4" t="s">
        <v>66</v>
      </c>
      <c r="M7399" s="4" t="s">
        <v>2980</v>
      </c>
    </row>
    <row r="7400" customFormat="false" ht="15.75" hidden="false" customHeight="true" outlineLevel="0" collapsed="false">
      <c r="A7400" s="4" t="n">
        <v>5890</v>
      </c>
      <c r="B7400" s="4" t="s">
        <v>40026</v>
      </c>
      <c r="C7400" s="4"/>
      <c r="D7400" s="4" t="s">
        <v>40027</v>
      </c>
      <c r="E7400" s="5" t="s">
        <v>2873</v>
      </c>
      <c r="F7400" s="4" t="s">
        <v>62</v>
      </c>
      <c r="G7400" s="4" t="s">
        <v>18</v>
      </c>
      <c r="H7400" s="5" t="s">
        <v>40028</v>
      </c>
      <c r="I7400" s="7" t="s">
        <v>40029</v>
      </c>
      <c r="J7400" s="5" t="n">
        <f aca="false">LEN(K7400)</f>
        <v>16</v>
      </c>
      <c r="K7400" s="6" t="s">
        <v>40030</v>
      </c>
      <c r="L7400" s="4" t="s">
        <v>57</v>
      </c>
      <c r="M7400" s="4" t="s">
        <v>6988</v>
      </c>
    </row>
    <row r="7401" customFormat="false" ht="15.75" hidden="false" customHeight="true" outlineLevel="0" collapsed="false">
      <c r="A7401" s="4" t="n">
        <v>5919</v>
      </c>
      <c r="B7401" s="4" t="s">
        <v>40031</v>
      </c>
      <c r="C7401" s="4"/>
      <c r="D7401" s="4" t="s">
        <v>40032</v>
      </c>
      <c r="E7401" s="5" t="s">
        <v>978</v>
      </c>
      <c r="F7401" s="4" t="s">
        <v>62</v>
      </c>
      <c r="G7401" s="4" t="s">
        <v>18</v>
      </c>
      <c r="H7401" s="5" t="s">
        <v>40033</v>
      </c>
      <c r="I7401" s="4" t="s">
        <v>17326</v>
      </c>
      <c r="J7401" s="5" t="n">
        <f aca="false">LEN(K7401)</f>
        <v>16</v>
      </c>
      <c r="K7401" s="10" t="s">
        <v>38004</v>
      </c>
      <c r="L7401" s="4" t="s">
        <v>31</v>
      </c>
      <c r="M7401" s="4" t="s">
        <v>18125</v>
      </c>
    </row>
    <row r="7402" customFormat="false" ht="15.75" hidden="false" customHeight="true" outlineLevel="0" collapsed="false">
      <c r="A7402" s="4" t="n">
        <v>5951</v>
      </c>
      <c r="B7402" s="4" t="s">
        <v>40034</v>
      </c>
      <c r="C7402" s="4"/>
      <c r="D7402" s="4" t="s">
        <v>40035</v>
      </c>
      <c r="E7402" s="5" t="s">
        <v>40036</v>
      </c>
      <c r="F7402" s="4" t="s">
        <v>62</v>
      </c>
      <c r="G7402" s="4" t="s">
        <v>18</v>
      </c>
      <c r="H7402" s="5" t="s">
        <v>40037</v>
      </c>
      <c r="I7402" s="4" t="s">
        <v>40038</v>
      </c>
      <c r="J7402" s="5" t="n">
        <f aca="false">LEN(K7402)</f>
        <v>16</v>
      </c>
      <c r="K7402" s="6" t="s">
        <v>40039</v>
      </c>
      <c r="L7402" s="4" t="s">
        <v>21</v>
      </c>
      <c r="M7402" s="4" t="s">
        <v>5940</v>
      </c>
    </row>
    <row r="7403" customFormat="false" ht="15.75" hidden="false" customHeight="true" outlineLevel="0" collapsed="false">
      <c r="A7403" s="4" t="n">
        <v>5956</v>
      </c>
      <c r="B7403" s="4" t="s">
        <v>40040</v>
      </c>
      <c r="C7403" s="4"/>
      <c r="D7403" s="4" t="s">
        <v>40041</v>
      </c>
      <c r="E7403" s="5" t="s">
        <v>29678</v>
      </c>
      <c r="F7403" s="4" t="s">
        <v>62</v>
      </c>
      <c r="G7403" s="4" t="s">
        <v>18</v>
      </c>
      <c r="H7403" s="5" t="s">
        <v>40042</v>
      </c>
      <c r="I7403" s="4" t="s">
        <v>40043</v>
      </c>
      <c r="J7403" s="5" t="n">
        <f aca="false">LEN(K7403)</f>
        <v>16</v>
      </c>
      <c r="K7403" s="6" t="s">
        <v>40044</v>
      </c>
      <c r="L7403" s="4" t="s">
        <v>57</v>
      </c>
      <c r="M7403" s="4" t="s">
        <v>5134</v>
      </c>
    </row>
    <row r="7404" customFormat="false" ht="15.75" hidden="false" customHeight="true" outlineLevel="0" collapsed="false">
      <c r="A7404" s="4" t="n">
        <v>5957</v>
      </c>
      <c r="B7404" s="4" t="s">
        <v>2743</v>
      </c>
      <c r="C7404" s="4"/>
      <c r="D7404" s="4" t="s">
        <v>40045</v>
      </c>
      <c r="E7404" s="5" t="s">
        <v>61</v>
      </c>
      <c r="F7404" s="4" t="s">
        <v>62</v>
      </c>
      <c r="G7404" s="4" t="s">
        <v>18</v>
      </c>
      <c r="H7404" s="5" t="s">
        <v>40046</v>
      </c>
      <c r="I7404" s="4" t="s">
        <v>40047</v>
      </c>
      <c r="J7404" s="5" t="n">
        <f aca="false">LEN(K7404)</f>
        <v>16</v>
      </c>
      <c r="K7404" s="6" t="s">
        <v>40048</v>
      </c>
      <c r="L7404" s="4" t="s">
        <v>21</v>
      </c>
      <c r="M7404" s="4" t="s">
        <v>326</v>
      </c>
    </row>
    <row r="7405" customFormat="false" ht="15.75" hidden="false" customHeight="true" outlineLevel="0" collapsed="false">
      <c r="A7405" s="4" t="n">
        <v>5963</v>
      </c>
      <c r="B7405" s="4" t="s">
        <v>40049</v>
      </c>
      <c r="C7405" s="4"/>
      <c r="D7405" s="4" t="s">
        <v>40050</v>
      </c>
      <c r="E7405" s="5" t="s">
        <v>1219</v>
      </c>
      <c r="F7405" s="4" t="s">
        <v>1220</v>
      </c>
      <c r="G7405" s="4" t="s">
        <v>18</v>
      </c>
      <c r="H7405" s="5" t="s">
        <v>40051</v>
      </c>
      <c r="I7405" s="4" t="s">
        <v>40052</v>
      </c>
      <c r="J7405" s="5" t="n">
        <f aca="false">LEN(K7405)</f>
        <v>16</v>
      </c>
      <c r="K7405" s="6" t="s">
        <v>40053</v>
      </c>
      <c r="L7405" s="4" t="s">
        <v>31</v>
      </c>
      <c r="M7405" s="4" t="s">
        <v>31</v>
      </c>
    </row>
    <row r="7406" customFormat="false" ht="15.75" hidden="false" customHeight="true" outlineLevel="0" collapsed="false">
      <c r="A7406" s="4" t="n">
        <v>5965</v>
      </c>
      <c r="B7406" s="4" t="s">
        <v>40054</v>
      </c>
      <c r="C7406" s="4"/>
      <c r="D7406" s="4" t="s">
        <v>40055</v>
      </c>
      <c r="E7406" s="5" t="s">
        <v>1523</v>
      </c>
      <c r="F7406" s="4" t="s">
        <v>62</v>
      </c>
      <c r="G7406" s="4" t="s">
        <v>18</v>
      </c>
      <c r="H7406" s="5" t="s">
        <v>40056</v>
      </c>
      <c r="I7406" s="4" t="s">
        <v>39951</v>
      </c>
      <c r="J7406" s="5" t="n">
        <f aca="false">LEN(K7406)</f>
        <v>16</v>
      </c>
      <c r="K7406" s="6" t="s">
        <v>39952</v>
      </c>
      <c r="L7406" s="4" t="s">
        <v>1970</v>
      </c>
      <c r="M7406" s="4" t="s">
        <v>819</v>
      </c>
    </row>
    <row r="7407" customFormat="false" ht="15.75" hidden="false" customHeight="true" outlineLevel="0" collapsed="false">
      <c r="A7407" s="4" t="n">
        <v>5972</v>
      </c>
      <c r="B7407" s="4" t="s">
        <v>40057</v>
      </c>
      <c r="C7407" s="4"/>
      <c r="D7407" s="4" t="s">
        <v>40058</v>
      </c>
      <c r="E7407" s="5" t="s">
        <v>3497</v>
      </c>
      <c r="F7407" s="4" t="s">
        <v>62</v>
      </c>
      <c r="G7407" s="4" t="s">
        <v>18</v>
      </c>
      <c r="H7407" s="5" t="s">
        <v>40059</v>
      </c>
      <c r="I7407" s="4" t="s">
        <v>4575</v>
      </c>
      <c r="J7407" s="5" t="n">
        <f aca="false">LEN(K7407)</f>
        <v>16</v>
      </c>
      <c r="K7407" s="6" t="s">
        <v>39625</v>
      </c>
      <c r="L7407" s="4" t="s">
        <v>21</v>
      </c>
      <c r="M7407" s="4" t="s">
        <v>904</v>
      </c>
    </row>
    <row r="7408" customFormat="false" ht="15.75" hidden="false" customHeight="true" outlineLevel="0" collapsed="false">
      <c r="A7408" s="4" t="n">
        <v>11514</v>
      </c>
      <c r="B7408" s="4" t="s">
        <v>40060</v>
      </c>
      <c r="C7408" s="4"/>
      <c r="D7408" s="4" t="s">
        <v>40061</v>
      </c>
      <c r="E7408" s="5" t="s">
        <v>40062</v>
      </c>
      <c r="F7408" s="4" t="s">
        <v>40063</v>
      </c>
      <c r="G7408" s="4" t="s">
        <v>154</v>
      </c>
      <c r="H7408" s="5" t="s">
        <v>40064</v>
      </c>
      <c r="I7408" s="4" t="s">
        <v>40065</v>
      </c>
      <c r="J7408" s="5" t="n">
        <f aca="false">LEN(K7408)</f>
        <v>16</v>
      </c>
      <c r="K7408" s="6" t="s">
        <v>40066</v>
      </c>
      <c r="L7408" s="4" t="s">
        <v>57</v>
      </c>
      <c r="M7408" s="4" t="s">
        <v>317</v>
      </c>
    </row>
    <row r="7409" customFormat="false" ht="15.75" hidden="false" customHeight="true" outlineLevel="0" collapsed="false">
      <c r="A7409" s="4" t="n">
        <v>5982</v>
      </c>
      <c r="B7409" s="4" t="s">
        <v>40067</v>
      </c>
      <c r="C7409" s="4"/>
      <c r="D7409" s="4" t="s">
        <v>40068</v>
      </c>
      <c r="E7409" s="5" t="s">
        <v>5062</v>
      </c>
      <c r="F7409" s="4" t="s">
        <v>5063</v>
      </c>
      <c r="G7409" s="4" t="s">
        <v>154</v>
      </c>
      <c r="H7409" s="5" t="s">
        <v>40069</v>
      </c>
      <c r="I7409" s="4" t="s">
        <v>40070</v>
      </c>
      <c r="J7409" s="5" t="n">
        <f aca="false">LEN(K7409)</f>
        <v>16</v>
      </c>
      <c r="K7409" s="6" t="str">
        <f aca="false">LOWER(SUBSTITUTE(SUBSTITUTE(SUBSTITUTE(SUBSTITUTE(SUBSTITUTE(SUBSTITUTE(SUBSTITUTE(B7409,"S.L.",""),"SL",""),"S.A.",""),"SA","")," ",""),".",""),",",""))&amp;".com"</f>
        <v>lavalenciana.com</v>
      </c>
      <c r="L7409" s="4" t="s">
        <v>31</v>
      </c>
      <c r="M7409" s="4" t="s">
        <v>1216</v>
      </c>
    </row>
    <row r="7410" customFormat="false" ht="15.75" hidden="false" customHeight="true" outlineLevel="0" collapsed="false">
      <c r="A7410" s="4" t="n">
        <v>5998</v>
      </c>
      <c r="B7410" s="4" t="s">
        <v>40071</v>
      </c>
      <c r="C7410" s="4"/>
      <c r="D7410" s="4" t="s">
        <v>40072</v>
      </c>
      <c r="E7410" s="5" t="s">
        <v>152</v>
      </c>
      <c r="F7410" s="4" t="s">
        <v>153</v>
      </c>
      <c r="G7410" s="4" t="s">
        <v>154</v>
      </c>
      <c r="H7410" s="5" t="s">
        <v>40073</v>
      </c>
      <c r="I7410" s="4" t="s">
        <v>40074</v>
      </c>
      <c r="J7410" s="5" t="n">
        <f aca="false">LEN(K7410)</f>
        <v>16</v>
      </c>
      <c r="K7410" s="6" t="s">
        <v>40075</v>
      </c>
      <c r="L7410" s="4" t="s">
        <v>31</v>
      </c>
      <c r="M7410" s="4" t="s">
        <v>8641</v>
      </c>
    </row>
    <row r="7411" customFormat="false" ht="15.75" hidden="false" customHeight="true" outlineLevel="0" collapsed="false">
      <c r="A7411" s="4" t="n">
        <v>6016</v>
      </c>
      <c r="B7411" s="4" t="s">
        <v>40076</v>
      </c>
      <c r="C7411" s="4"/>
      <c r="D7411" s="4" t="s">
        <v>40077</v>
      </c>
      <c r="E7411" s="5" t="s">
        <v>831</v>
      </c>
      <c r="F7411" s="4" t="s">
        <v>832</v>
      </c>
      <c r="G7411" s="4" t="s">
        <v>154</v>
      </c>
      <c r="H7411" s="5" t="s">
        <v>40078</v>
      </c>
      <c r="I7411" s="4" t="s">
        <v>40079</v>
      </c>
      <c r="J7411" s="5" t="n">
        <f aca="false">LEN(K7411)</f>
        <v>16</v>
      </c>
      <c r="K7411" s="10" t="s">
        <v>40080</v>
      </c>
      <c r="L7411" s="4" t="s">
        <v>31</v>
      </c>
      <c r="M7411" s="4" t="s">
        <v>3523</v>
      </c>
    </row>
    <row r="7412" customFormat="false" ht="15.75" hidden="false" customHeight="true" outlineLevel="0" collapsed="false">
      <c r="A7412" s="4" t="n">
        <v>6018</v>
      </c>
      <c r="B7412" s="4" t="s">
        <v>40081</v>
      </c>
      <c r="C7412" s="4"/>
      <c r="D7412" s="4" t="s">
        <v>40082</v>
      </c>
      <c r="E7412" s="5" t="s">
        <v>831</v>
      </c>
      <c r="F7412" s="4" t="s">
        <v>832</v>
      </c>
      <c r="G7412" s="4" t="s">
        <v>154</v>
      </c>
      <c r="H7412" s="5" t="s">
        <v>40083</v>
      </c>
      <c r="I7412" s="7" t="s">
        <v>40084</v>
      </c>
      <c r="J7412" s="5" t="n">
        <f aca="false">LEN(K7412)</f>
        <v>16</v>
      </c>
      <c r="K7412" s="6" t="s">
        <v>40085</v>
      </c>
      <c r="L7412" s="4" t="s">
        <v>57</v>
      </c>
      <c r="M7412" s="4" t="s">
        <v>459</v>
      </c>
    </row>
    <row r="7413" customFormat="false" ht="15.75" hidden="false" customHeight="true" outlineLevel="0" collapsed="false">
      <c r="A7413" s="4" t="n">
        <v>6022</v>
      </c>
      <c r="B7413" s="4" t="s">
        <v>40086</v>
      </c>
      <c r="C7413" s="4"/>
      <c r="D7413" s="4" t="s">
        <v>40087</v>
      </c>
      <c r="E7413" s="5" t="s">
        <v>1936</v>
      </c>
      <c r="F7413" s="4" t="s">
        <v>1937</v>
      </c>
      <c r="G7413" s="4" t="s">
        <v>154</v>
      </c>
      <c r="H7413" s="5" t="s">
        <v>40088</v>
      </c>
      <c r="I7413" s="4" t="s">
        <v>40089</v>
      </c>
      <c r="J7413" s="5" t="n">
        <f aca="false">LEN(K7413)</f>
        <v>16</v>
      </c>
      <c r="K7413" s="6" t="s">
        <v>40090</v>
      </c>
      <c r="L7413" s="4" t="s">
        <v>1970</v>
      </c>
      <c r="M7413" s="4" t="s">
        <v>4855</v>
      </c>
    </row>
    <row r="7414" customFormat="false" ht="15.75" hidden="false" customHeight="true" outlineLevel="0" collapsed="false">
      <c r="A7414" s="4" t="n">
        <v>6035</v>
      </c>
      <c r="B7414" s="4" t="s">
        <v>40091</v>
      </c>
      <c r="C7414" s="4"/>
      <c r="D7414" s="4" t="s">
        <v>40092</v>
      </c>
      <c r="E7414" s="5" t="s">
        <v>17686</v>
      </c>
      <c r="F7414" s="4" t="s">
        <v>153</v>
      </c>
      <c r="G7414" s="4" t="s">
        <v>154</v>
      </c>
      <c r="H7414" s="5" t="s">
        <v>40093</v>
      </c>
      <c r="I7414" s="4" t="s">
        <v>40094</v>
      </c>
      <c r="J7414" s="5" t="n">
        <f aca="false">LEN(K7414)</f>
        <v>16</v>
      </c>
      <c r="K7414" s="6" t="s">
        <v>40095</v>
      </c>
      <c r="L7414" s="4" t="s">
        <v>637</v>
      </c>
      <c r="M7414" s="4" t="s">
        <v>819</v>
      </c>
    </row>
    <row r="7415" customFormat="false" ht="15.75" hidden="false" customHeight="true" outlineLevel="0" collapsed="false">
      <c r="A7415" s="4" t="n">
        <v>6056</v>
      </c>
      <c r="B7415" s="4" t="s">
        <v>40096</v>
      </c>
      <c r="C7415" s="4"/>
      <c r="D7415" s="4" t="s">
        <v>40097</v>
      </c>
      <c r="E7415" s="5" t="s">
        <v>2461</v>
      </c>
      <c r="F7415" s="4" t="s">
        <v>2466</v>
      </c>
      <c r="G7415" s="4" t="s">
        <v>154</v>
      </c>
      <c r="H7415" s="5" t="s">
        <v>40098</v>
      </c>
      <c r="I7415" s="4" t="s">
        <v>40099</v>
      </c>
      <c r="J7415" s="5" t="n">
        <f aca="false">LEN(K7415)</f>
        <v>16</v>
      </c>
      <c r="K7415" s="6" t="s">
        <v>40100</v>
      </c>
      <c r="L7415" s="4" t="s">
        <v>57</v>
      </c>
      <c r="M7415" s="4" t="s">
        <v>1216</v>
      </c>
    </row>
    <row r="7416" customFormat="false" ht="15.75" hidden="false" customHeight="true" outlineLevel="0" collapsed="false">
      <c r="A7416" s="4" t="n">
        <v>6067</v>
      </c>
      <c r="B7416" s="4" t="s">
        <v>40101</v>
      </c>
      <c r="C7416" s="4"/>
      <c r="D7416" s="4" t="s">
        <v>40102</v>
      </c>
      <c r="E7416" s="5" t="s">
        <v>11788</v>
      </c>
      <c r="F7416" s="4" t="s">
        <v>11793</v>
      </c>
      <c r="G7416" s="4" t="s">
        <v>154</v>
      </c>
      <c r="H7416" s="5" t="s">
        <v>40103</v>
      </c>
      <c r="I7416" s="4" t="s">
        <v>40104</v>
      </c>
      <c r="J7416" s="5" t="n">
        <f aca="false">LEN(K7416)</f>
        <v>16</v>
      </c>
      <c r="K7416" s="6" t="s">
        <v>40105</v>
      </c>
      <c r="L7416" s="4" t="s">
        <v>57</v>
      </c>
      <c r="M7416" s="4" t="s">
        <v>1979</v>
      </c>
    </row>
    <row r="7417" customFormat="false" ht="15.75" hidden="false" customHeight="true" outlineLevel="0" collapsed="false">
      <c r="A7417" s="4" t="n">
        <v>6071</v>
      </c>
      <c r="B7417" s="4" t="s">
        <v>40106</v>
      </c>
      <c r="C7417" s="4"/>
      <c r="D7417" s="4" t="s">
        <v>40107</v>
      </c>
      <c r="E7417" s="5" t="s">
        <v>782</v>
      </c>
      <c r="F7417" s="4" t="s">
        <v>783</v>
      </c>
      <c r="G7417" s="4" t="s">
        <v>154</v>
      </c>
      <c r="H7417" s="5" t="s">
        <v>40108</v>
      </c>
      <c r="I7417" s="4" t="s">
        <v>40109</v>
      </c>
      <c r="J7417" s="5" t="n">
        <f aca="false">LEN(K7417)</f>
        <v>16</v>
      </c>
      <c r="K7417" s="6" t="s">
        <v>40110</v>
      </c>
      <c r="L7417" s="4" t="s">
        <v>31</v>
      </c>
      <c r="M7417" s="4" t="s">
        <v>1793</v>
      </c>
    </row>
    <row r="7418" customFormat="false" ht="15.75" hidden="false" customHeight="true" outlineLevel="0" collapsed="false">
      <c r="A7418" s="4" t="n">
        <v>6075</v>
      </c>
      <c r="B7418" s="4" t="s">
        <v>40111</v>
      </c>
      <c r="C7418" s="4"/>
      <c r="D7418" s="4" t="s">
        <v>40112</v>
      </c>
      <c r="E7418" s="5" t="s">
        <v>29718</v>
      </c>
      <c r="F7418" s="4" t="s">
        <v>29719</v>
      </c>
      <c r="G7418" s="4" t="s">
        <v>154</v>
      </c>
      <c r="H7418" s="5" t="s">
        <v>40113</v>
      </c>
      <c r="I7418" s="4" t="s">
        <v>40114</v>
      </c>
      <c r="J7418" s="5" t="n">
        <f aca="false">LEN(K7418)</f>
        <v>15</v>
      </c>
      <c r="K7418" s="6" t="str">
        <f aca="false">LOWER(SUBSTITUTE(SUBSTITUTE(SUBSTITUTE(SUBSTITUTE(SUBSTITUTE(SUBSTITUTE(SUBSTITUTE(B7418,"S.L.",""),"SL",""),"S.A.",""),"SA","")," ",""),".",""),",",""))&amp;".com"</f>
        <v>benitarraco.com</v>
      </c>
      <c r="L7418" s="4" t="s">
        <v>57</v>
      </c>
      <c r="M7418" s="4" t="s">
        <v>31</v>
      </c>
    </row>
    <row r="7419" customFormat="false" ht="15.75" hidden="false" customHeight="true" outlineLevel="0" collapsed="false">
      <c r="A7419" s="4" t="n">
        <v>6079</v>
      </c>
      <c r="B7419" s="4" t="s">
        <v>40115</v>
      </c>
      <c r="C7419" s="4"/>
      <c r="D7419" s="4" t="s">
        <v>40116</v>
      </c>
      <c r="E7419" s="5" t="s">
        <v>782</v>
      </c>
      <c r="F7419" s="4" t="s">
        <v>783</v>
      </c>
      <c r="G7419" s="4" t="s">
        <v>154</v>
      </c>
      <c r="H7419" s="5" t="s">
        <v>40117</v>
      </c>
      <c r="I7419" s="4" t="s">
        <v>40118</v>
      </c>
      <c r="J7419" s="5" t="n">
        <f aca="false">LEN(K7419)</f>
        <v>16</v>
      </c>
      <c r="K7419" s="6" t="s">
        <v>40119</v>
      </c>
      <c r="L7419" s="4" t="s">
        <v>31</v>
      </c>
      <c r="M7419" s="4" t="s">
        <v>3461</v>
      </c>
    </row>
    <row r="7420" customFormat="false" ht="15.75" hidden="false" customHeight="true" outlineLevel="0" collapsed="false">
      <c r="A7420" s="4" t="n">
        <v>6100</v>
      </c>
      <c r="B7420" s="4" t="s">
        <v>40120</v>
      </c>
      <c r="C7420" s="4"/>
      <c r="D7420" s="4" t="s">
        <v>40121</v>
      </c>
      <c r="E7420" s="5" t="s">
        <v>782</v>
      </c>
      <c r="F7420" s="4" t="s">
        <v>783</v>
      </c>
      <c r="G7420" s="4" t="s">
        <v>154</v>
      </c>
      <c r="H7420" s="5" t="s">
        <v>40122</v>
      </c>
      <c r="I7420" s="7" t="s">
        <v>40123</v>
      </c>
      <c r="J7420" s="5" t="n">
        <f aca="false">LEN(K7420)</f>
        <v>16</v>
      </c>
      <c r="K7420" s="6" t="s">
        <v>40124</v>
      </c>
      <c r="L7420" s="4" t="s">
        <v>78</v>
      </c>
      <c r="M7420" s="4" t="s">
        <v>31</v>
      </c>
    </row>
    <row r="7421" customFormat="false" ht="15.75" hidden="false" customHeight="true" outlineLevel="0" collapsed="false">
      <c r="A7421" s="4" t="n">
        <v>6101</v>
      </c>
      <c r="B7421" s="4" t="s">
        <v>40125</v>
      </c>
      <c r="C7421" s="4"/>
      <c r="D7421" s="4" t="s">
        <v>40126</v>
      </c>
      <c r="E7421" s="5" t="s">
        <v>782</v>
      </c>
      <c r="F7421" s="4" t="s">
        <v>783</v>
      </c>
      <c r="G7421" s="4" t="s">
        <v>154</v>
      </c>
      <c r="H7421" s="5" t="s">
        <v>40127</v>
      </c>
      <c r="I7421" s="4" t="s">
        <v>40128</v>
      </c>
      <c r="J7421" s="5" t="n">
        <f aca="false">LEN(K7421)</f>
        <v>16</v>
      </c>
      <c r="K7421" s="6" t="s">
        <v>40110</v>
      </c>
      <c r="L7421" s="4" t="s">
        <v>66</v>
      </c>
      <c r="M7421" s="4" t="s">
        <v>10806</v>
      </c>
    </row>
    <row r="7422" customFormat="false" ht="15.75" hidden="false" customHeight="true" outlineLevel="0" collapsed="false">
      <c r="A7422" s="4" t="n">
        <v>6133</v>
      </c>
      <c r="B7422" s="4" t="s">
        <v>40129</v>
      </c>
      <c r="C7422" s="4"/>
      <c r="D7422" s="4" t="s">
        <v>40130</v>
      </c>
      <c r="E7422" s="5" t="s">
        <v>1230</v>
      </c>
      <c r="F7422" s="4" t="s">
        <v>45</v>
      </c>
      <c r="G7422" s="4" t="s">
        <v>27</v>
      </c>
      <c r="H7422" s="5" t="s">
        <v>40131</v>
      </c>
      <c r="I7422" s="4" t="s">
        <v>40132</v>
      </c>
      <c r="J7422" s="5" t="n">
        <f aca="false">LEN(K7422)</f>
        <v>16</v>
      </c>
      <c r="K7422" s="6" t="s">
        <v>40133</v>
      </c>
      <c r="L7422" s="4" t="s">
        <v>78</v>
      </c>
      <c r="M7422" s="4" t="s">
        <v>31</v>
      </c>
    </row>
    <row r="7423" customFormat="false" ht="15.75" hidden="false" customHeight="true" outlineLevel="0" collapsed="false">
      <c r="A7423" s="4" t="n">
        <v>6143</v>
      </c>
      <c r="B7423" s="4" t="s">
        <v>40134</v>
      </c>
      <c r="C7423" s="4"/>
      <c r="D7423" s="4" t="s">
        <v>40135</v>
      </c>
      <c r="E7423" s="5" t="s">
        <v>838</v>
      </c>
      <c r="F7423" s="4" t="s">
        <v>423</v>
      </c>
      <c r="G7423" s="4" t="s">
        <v>27</v>
      </c>
      <c r="H7423" s="5" t="s">
        <v>40136</v>
      </c>
      <c r="I7423" s="7" t="s">
        <v>40137</v>
      </c>
      <c r="J7423" s="5" t="n">
        <f aca="false">LEN(K7423)</f>
        <v>16</v>
      </c>
      <c r="K7423" s="6" t="s">
        <v>40138</v>
      </c>
      <c r="L7423" s="4" t="s">
        <v>66</v>
      </c>
      <c r="M7423" s="4" t="s">
        <v>819</v>
      </c>
    </row>
    <row r="7424" customFormat="false" ht="15.75" hidden="false" customHeight="true" outlineLevel="0" collapsed="false">
      <c r="A7424" s="4" t="n">
        <v>6150</v>
      </c>
      <c r="B7424" s="4" t="s">
        <v>40139</v>
      </c>
      <c r="C7424" s="4"/>
      <c r="D7424" s="4" t="s">
        <v>40140</v>
      </c>
      <c r="E7424" s="5" t="s">
        <v>40141</v>
      </c>
      <c r="F7424" s="4" t="s">
        <v>423</v>
      </c>
      <c r="G7424" s="4" t="s">
        <v>27</v>
      </c>
      <c r="H7424" s="5" t="s">
        <v>40142</v>
      </c>
      <c r="I7424" s="4" t="s">
        <v>40143</v>
      </c>
      <c r="J7424" s="5" t="n">
        <f aca="false">LEN(K7424)</f>
        <v>16</v>
      </c>
      <c r="K7424" s="6" t="s">
        <v>37600</v>
      </c>
      <c r="L7424" s="4" t="s">
        <v>31</v>
      </c>
      <c r="M7424" s="4" t="s">
        <v>6235</v>
      </c>
    </row>
    <row r="7425" customFormat="false" ht="15.75" hidden="false" customHeight="true" outlineLevel="0" collapsed="false">
      <c r="A7425" s="4" t="n">
        <v>6160</v>
      </c>
      <c r="B7425" s="4" t="s">
        <v>40144</v>
      </c>
      <c r="C7425" s="4"/>
      <c r="D7425" s="4" t="s">
        <v>40145</v>
      </c>
      <c r="E7425" s="5" t="s">
        <v>838</v>
      </c>
      <c r="F7425" s="4" t="s">
        <v>423</v>
      </c>
      <c r="G7425" s="4" t="s">
        <v>27</v>
      </c>
      <c r="H7425" s="5" t="s">
        <v>40146</v>
      </c>
      <c r="I7425" s="4" t="s">
        <v>40147</v>
      </c>
      <c r="J7425" s="5" t="n">
        <f aca="false">LEN(K7425)</f>
        <v>16</v>
      </c>
      <c r="K7425" s="6" t="s">
        <v>40148</v>
      </c>
      <c r="L7425" s="4" t="s">
        <v>1970</v>
      </c>
      <c r="M7425" s="4" t="s">
        <v>695</v>
      </c>
    </row>
    <row r="7426" customFormat="false" ht="15.75" hidden="false" customHeight="true" outlineLevel="0" collapsed="false">
      <c r="A7426" s="4" t="n">
        <v>6176</v>
      </c>
      <c r="B7426" s="4" t="s">
        <v>40149</v>
      </c>
      <c r="C7426" s="4"/>
      <c r="D7426" s="4" t="s">
        <v>40150</v>
      </c>
      <c r="E7426" s="5" t="s">
        <v>37221</v>
      </c>
      <c r="F7426" s="4" t="s">
        <v>11880</v>
      </c>
      <c r="G7426" s="4" t="s">
        <v>27</v>
      </c>
      <c r="H7426" s="5" t="s">
        <v>40151</v>
      </c>
      <c r="I7426" s="7" t="s">
        <v>40152</v>
      </c>
      <c r="J7426" s="5" t="n">
        <f aca="false">LEN(K7426)</f>
        <v>16</v>
      </c>
      <c r="K7426" s="6" t="s">
        <v>40153</v>
      </c>
      <c r="L7426" s="4" t="s">
        <v>21</v>
      </c>
      <c r="M7426" s="4" t="s">
        <v>1462</v>
      </c>
    </row>
    <row r="7427" customFormat="false" ht="15.75" hidden="false" customHeight="true" outlineLevel="0" collapsed="false">
      <c r="A7427" s="4" t="n">
        <v>6187</v>
      </c>
      <c r="B7427" s="4" t="s">
        <v>40154</v>
      </c>
      <c r="C7427" s="4"/>
      <c r="D7427" s="4" t="s">
        <v>40155</v>
      </c>
      <c r="E7427" s="5" t="s">
        <v>11873</v>
      </c>
      <c r="F7427" s="4" t="s">
        <v>11874</v>
      </c>
      <c r="G7427" s="4" t="s">
        <v>27</v>
      </c>
      <c r="H7427" s="5" t="s">
        <v>40156</v>
      </c>
      <c r="I7427" s="4" t="s">
        <v>40157</v>
      </c>
      <c r="J7427" s="5" t="n">
        <f aca="false">LEN(K7427)</f>
        <v>16</v>
      </c>
      <c r="K7427" s="6" t="s">
        <v>40158</v>
      </c>
      <c r="L7427" s="4" t="s">
        <v>31</v>
      </c>
      <c r="M7427" s="4" t="s">
        <v>5116</v>
      </c>
    </row>
    <row r="7428" customFormat="false" ht="15.75" hidden="false" customHeight="true" outlineLevel="0" collapsed="false">
      <c r="A7428" s="4" t="n">
        <v>6190</v>
      </c>
      <c r="B7428" s="4" t="s">
        <v>40159</v>
      </c>
      <c r="C7428" s="4"/>
      <c r="D7428" s="4" t="s">
        <v>40160</v>
      </c>
      <c r="E7428" s="5" t="s">
        <v>40161</v>
      </c>
      <c r="F7428" s="4" t="s">
        <v>40162</v>
      </c>
      <c r="G7428" s="4" t="s">
        <v>27</v>
      </c>
      <c r="H7428" s="5" t="s">
        <v>40163</v>
      </c>
      <c r="I7428" s="4" t="s">
        <v>40164</v>
      </c>
      <c r="J7428" s="5" t="n">
        <f aca="false">LEN(K7428)</f>
        <v>16</v>
      </c>
      <c r="K7428" s="6" t="str">
        <f aca="false">LOWER(SUBSTITUTE(SUBSTITUTE(SUBSTITUTE(SUBSTITUTE(SUBSTITUTE(SUBSTITUTE(SUBSTITUTE(B7428,"S.L.",""),"SL",""),"S.A.",""),"SA","")," ",""),".",""),",",""))&amp;".com"</f>
        <v>mayormomotel.com</v>
      </c>
      <c r="L7428" s="4" t="s">
        <v>31</v>
      </c>
      <c r="M7428" s="4" t="s">
        <v>32</v>
      </c>
    </row>
    <row r="7429" customFormat="false" ht="15.75" hidden="false" customHeight="true" outlineLevel="0" collapsed="false">
      <c r="A7429" s="4" t="n">
        <v>6191</v>
      </c>
      <c r="B7429" s="4" t="s">
        <v>40165</v>
      </c>
      <c r="C7429" s="4"/>
      <c r="D7429" s="4" t="s">
        <v>40166</v>
      </c>
      <c r="E7429" s="5" t="s">
        <v>1230</v>
      </c>
      <c r="F7429" s="4" t="s">
        <v>45</v>
      </c>
      <c r="G7429" s="4" t="s">
        <v>27</v>
      </c>
      <c r="H7429" s="5" t="s">
        <v>40167</v>
      </c>
      <c r="I7429" s="7" t="s">
        <v>40168</v>
      </c>
      <c r="J7429" s="5" t="n">
        <f aca="false">LEN(K7429)</f>
        <v>16</v>
      </c>
      <c r="K7429" s="6" t="s">
        <v>40133</v>
      </c>
      <c r="L7429" s="4" t="s">
        <v>57</v>
      </c>
      <c r="M7429" s="4" t="s">
        <v>9493</v>
      </c>
    </row>
    <row r="7430" customFormat="false" ht="15.75" hidden="false" customHeight="true" outlineLevel="0" collapsed="false">
      <c r="A7430" s="4" t="n">
        <v>6228</v>
      </c>
      <c r="B7430" s="4" t="s">
        <v>40169</v>
      </c>
      <c r="C7430" s="4"/>
      <c r="D7430" s="4" t="s">
        <v>40170</v>
      </c>
      <c r="E7430" s="5" t="s">
        <v>2885</v>
      </c>
      <c r="F7430" s="4" t="s">
        <v>2886</v>
      </c>
      <c r="G7430" s="4" t="s">
        <v>27</v>
      </c>
      <c r="H7430" s="5" t="s">
        <v>40171</v>
      </c>
      <c r="I7430" s="4" t="s">
        <v>40172</v>
      </c>
      <c r="J7430" s="5" t="n">
        <f aca="false">LEN(K7430)</f>
        <v>16</v>
      </c>
      <c r="K7430" s="6" t="s">
        <v>40173</v>
      </c>
      <c r="L7430" s="4" t="s">
        <v>57</v>
      </c>
      <c r="M7430" s="4" t="s">
        <v>2474</v>
      </c>
    </row>
    <row r="7431" customFormat="false" ht="15.75" hidden="false" customHeight="true" outlineLevel="0" collapsed="false">
      <c r="A7431" s="4" t="n">
        <v>6246</v>
      </c>
      <c r="B7431" s="4" t="s">
        <v>40174</v>
      </c>
      <c r="C7431" s="4"/>
      <c r="D7431" s="4" t="s">
        <v>40175</v>
      </c>
      <c r="E7431" s="5" t="s">
        <v>1931</v>
      </c>
      <c r="F7431" s="4" t="s">
        <v>1317</v>
      </c>
      <c r="G7431" s="4" t="s">
        <v>27</v>
      </c>
      <c r="H7431" s="5" t="s">
        <v>40176</v>
      </c>
      <c r="I7431" s="4" t="s">
        <v>40177</v>
      </c>
      <c r="J7431" s="5" t="n">
        <f aca="false">LEN(K7431)</f>
        <v>16</v>
      </c>
      <c r="K7431" s="6" t="s">
        <v>40178</v>
      </c>
      <c r="L7431" s="4" t="s">
        <v>31</v>
      </c>
      <c r="M7431" s="4" t="s">
        <v>577</v>
      </c>
    </row>
    <row r="7432" customFormat="false" ht="15.75" hidden="false" customHeight="true" outlineLevel="0" collapsed="false">
      <c r="A7432" s="4" t="n">
        <v>6255</v>
      </c>
      <c r="B7432" s="4" t="s">
        <v>31842</v>
      </c>
      <c r="C7432" s="4"/>
      <c r="D7432" s="4" t="s">
        <v>40179</v>
      </c>
      <c r="E7432" s="5" t="s">
        <v>2267</v>
      </c>
      <c r="F7432" s="4" t="s">
        <v>2268</v>
      </c>
      <c r="G7432" s="4" t="s">
        <v>27</v>
      </c>
      <c r="H7432" s="5" t="s">
        <v>40180</v>
      </c>
      <c r="I7432" s="4" t="s">
        <v>40181</v>
      </c>
      <c r="J7432" s="5" t="n">
        <f aca="false">LEN(K7432)</f>
        <v>16</v>
      </c>
      <c r="K7432" s="6" t="s">
        <v>40182</v>
      </c>
      <c r="L7432" s="4" t="s">
        <v>21</v>
      </c>
      <c r="M7432" s="4" t="s">
        <v>929</v>
      </c>
    </row>
    <row r="7433" customFormat="false" ht="15.75" hidden="false" customHeight="true" outlineLevel="0" collapsed="false">
      <c r="A7433" s="4" t="n">
        <v>6280</v>
      </c>
      <c r="B7433" s="4" t="s">
        <v>15311</v>
      </c>
      <c r="C7433" s="4"/>
      <c r="D7433" s="4" t="s">
        <v>40183</v>
      </c>
      <c r="E7433" s="5" t="s">
        <v>1230</v>
      </c>
      <c r="F7433" s="4" t="s">
        <v>45</v>
      </c>
      <c r="G7433" s="4" t="s">
        <v>27</v>
      </c>
      <c r="H7433" s="5" t="s">
        <v>40184</v>
      </c>
      <c r="I7433" s="4" t="s">
        <v>40185</v>
      </c>
      <c r="J7433" s="5" t="n">
        <f aca="false">LEN(K7433)</f>
        <v>16</v>
      </c>
      <c r="K7433" s="6" t="s">
        <v>40186</v>
      </c>
      <c r="L7433" s="4" t="s">
        <v>78</v>
      </c>
      <c r="M7433" s="4" t="s">
        <v>5765</v>
      </c>
    </row>
    <row r="7434" customFormat="false" ht="15.75" hidden="false" customHeight="true" outlineLevel="0" collapsed="false">
      <c r="A7434" s="4" t="n">
        <v>6292</v>
      </c>
      <c r="B7434" s="4" t="s">
        <v>40187</v>
      </c>
      <c r="C7434" s="4"/>
      <c r="D7434" s="4" t="s">
        <v>40188</v>
      </c>
      <c r="E7434" s="5" t="s">
        <v>44</v>
      </c>
      <c r="F7434" s="4" t="s">
        <v>45</v>
      </c>
      <c r="G7434" s="4" t="s">
        <v>27</v>
      </c>
      <c r="H7434" s="5" t="s">
        <v>40189</v>
      </c>
      <c r="I7434" s="4" t="s">
        <v>40190</v>
      </c>
      <c r="J7434" s="5" t="n">
        <f aca="false">LEN(K7434)</f>
        <v>16</v>
      </c>
      <c r="K7434" s="6" t="s">
        <v>40191</v>
      </c>
      <c r="L7434" s="4" t="s">
        <v>31</v>
      </c>
      <c r="M7434" s="4" t="s">
        <v>28058</v>
      </c>
    </row>
    <row r="7435" customFormat="false" ht="15.75" hidden="false" customHeight="true" outlineLevel="0" collapsed="false">
      <c r="A7435" s="4" t="n">
        <v>6293</v>
      </c>
      <c r="B7435" s="4" t="s">
        <v>40192</v>
      </c>
      <c r="C7435" s="4"/>
      <c r="D7435" s="4" t="s">
        <v>40193</v>
      </c>
      <c r="E7435" s="5" t="s">
        <v>1230</v>
      </c>
      <c r="F7435" s="4" t="s">
        <v>45</v>
      </c>
      <c r="G7435" s="4" t="s">
        <v>27</v>
      </c>
      <c r="H7435" s="5" t="s">
        <v>40194</v>
      </c>
      <c r="I7435" s="4" t="s">
        <v>40195</v>
      </c>
      <c r="J7435" s="5" t="n">
        <f aca="false">LEN(K7435)</f>
        <v>16</v>
      </c>
      <c r="K7435" s="6" t="str">
        <f aca="false">LOWER(SUBSTITUTE(SUBSTITUTE(SUBSTITUTE(SUBSTITUTE(SUBSTITUTE(SUBSTITUTE(SUBSTITUTE(B7435,"S.L.",""),"SL",""),"S.A.",""),"SA","")," ",""),".",""),",",""))&amp;".com"</f>
        <v>hotelbeaches.com</v>
      </c>
      <c r="L7435" s="4" t="s">
        <v>21</v>
      </c>
      <c r="M7435" s="4" t="s">
        <v>31</v>
      </c>
    </row>
    <row r="7436" customFormat="false" ht="15.75" hidden="false" customHeight="true" outlineLevel="0" collapsed="false">
      <c r="A7436" s="4" t="n">
        <v>6296</v>
      </c>
      <c r="B7436" s="4" t="s">
        <v>40196</v>
      </c>
      <c r="C7436" s="4"/>
      <c r="D7436" s="4" t="s">
        <v>40197</v>
      </c>
      <c r="E7436" s="5" t="s">
        <v>1230</v>
      </c>
      <c r="F7436" s="4" t="s">
        <v>45</v>
      </c>
      <c r="G7436" s="4" t="s">
        <v>27</v>
      </c>
      <c r="H7436" s="5" t="s">
        <v>40198</v>
      </c>
      <c r="I7436" s="4" t="s">
        <v>40199</v>
      </c>
      <c r="J7436" s="5" t="n">
        <f aca="false">LEN(K7436)</f>
        <v>16</v>
      </c>
      <c r="K7436" s="6" t="s">
        <v>40200</v>
      </c>
      <c r="L7436" s="4" t="s">
        <v>57</v>
      </c>
      <c r="M7436" s="4" t="s">
        <v>2429</v>
      </c>
    </row>
    <row r="7437" customFormat="false" ht="15.75" hidden="false" customHeight="true" outlineLevel="0" collapsed="false">
      <c r="A7437" s="4" t="n">
        <v>6326</v>
      </c>
      <c r="B7437" s="4" t="s">
        <v>40201</v>
      </c>
      <c r="C7437" s="4"/>
      <c r="D7437" s="4" t="s">
        <v>40202</v>
      </c>
      <c r="E7437" s="5" t="s">
        <v>1230</v>
      </c>
      <c r="F7437" s="4" t="s">
        <v>45</v>
      </c>
      <c r="G7437" s="4" t="s">
        <v>27</v>
      </c>
      <c r="H7437" s="5" t="s">
        <v>40203</v>
      </c>
      <c r="I7437" s="4" t="s">
        <v>40204</v>
      </c>
      <c r="J7437" s="5" t="n">
        <f aca="false">LEN(K7437)</f>
        <v>16</v>
      </c>
      <c r="K7437" s="6" t="s">
        <v>40205</v>
      </c>
      <c r="L7437" s="4" t="s">
        <v>57</v>
      </c>
      <c r="M7437" s="4" t="s">
        <v>1005</v>
      </c>
    </row>
    <row r="7438" customFormat="false" ht="15.75" hidden="false" customHeight="true" outlineLevel="0" collapsed="false">
      <c r="A7438" s="4" t="n">
        <v>6331</v>
      </c>
      <c r="B7438" s="4" t="s">
        <v>40206</v>
      </c>
      <c r="C7438" s="4"/>
      <c r="D7438" s="4" t="s">
        <v>40207</v>
      </c>
      <c r="E7438" s="5" t="s">
        <v>44</v>
      </c>
      <c r="F7438" s="4" t="s">
        <v>45</v>
      </c>
      <c r="G7438" s="4" t="s">
        <v>27</v>
      </c>
      <c r="H7438" s="5" t="s">
        <v>34837</v>
      </c>
      <c r="I7438" s="7" t="s">
        <v>40208</v>
      </c>
      <c r="J7438" s="5" t="n">
        <f aca="false">LEN(K7438)</f>
        <v>16</v>
      </c>
      <c r="K7438" s="6" t="s">
        <v>40209</v>
      </c>
      <c r="L7438" s="4" t="s">
        <v>21</v>
      </c>
      <c r="M7438" s="4" t="s">
        <v>32944</v>
      </c>
    </row>
    <row r="7439" customFormat="false" ht="15.75" hidden="false" customHeight="true" outlineLevel="0" collapsed="false">
      <c r="A7439" s="4" t="n">
        <v>6357</v>
      </c>
      <c r="B7439" s="4" t="s">
        <v>40210</v>
      </c>
      <c r="C7439" s="4"/>
      <c r="D7439" s="4" t="s">
        <v>40211</v>
      </c>
      <c r="E7439" s="5" t="s">
        <v>44</v>
      </c>
      <c r="F7439" s="4" t="s">
        <v>45</v>
      </c>
      <c r="G7439" s="4" t="s">
        <v>27</v>
      </c>
      <c r="H7439" s="5" t="s">
        <v>40212</v>
      </c>
      <c r="I7439" s="7" t="s">
        <v>40213</v>
      </c>
      <c r="J7439" s="5" t="n">
        <f aca="false">LEN(K7439)</f>
        <v>16</v>
      </c>
      <c r="K7439" s="6" t="s">
        <v>40214</v>
      </c>
      <c r="L7439" s="4" t="s">
        <v>57</v>
      </c>
      <c r="M7439" s="4" t="s">
        <v>31</v>
      </c>
    </row>
    <row r="7440" customFormat="false" ht="15.75" hidden="false" customHeight="true" outlineLevel="0" collapsed="false">
      <c r="A7440" s="4" t="n">
        <v>6386</v>
      </c>
      <c r="B7440" s="4" t="s">
        <v>40215</v>
      </c>
      <c r="C7440" s="4"/>
      <c r="D7440" s="4" t="s">
        <v>40216</v>
      </c>
      <c r="E7440" s="5" t="s">
        <v>594</v>
      </c>
      <c r="F7440" s="4" t="s">
        <v>595</v>
      </c>
      <c r="G7440" s="4" t="s">
        <v>27</v>
      </c>
      <c r="H7440" s="5" t="s">
        <v>40217</v>
      </c>
      <c r="I7440" s="7" t="s">
        <v>40218</v>
      </c>
      <c r="J7440" s="5" t="n">
        <f aca="false">LEN(K7440)</f>
        <v>16</v>
      </c>
      <c r="K7440" s="6" t="s">
        <v>40219</v>
      </c>
      <c r="L7440" s="4" t="s">
        <v>78</v>
      </c>
      <c r="M7440" s="4" t="s">
        <v>17733</v>
      </c>
    </row>
    <row r="7441" customFormat="false" ht="15.75" hidden="false" customHeight="true" outlineLevel="0" collapsed="false">
      <c r="A7441" s="4" t="n">
        <v>6399</v>
      </c>
      <c r="B7441" s="4" t="s">
        <v>40220</v>
      </c>
      <c r="C7441" s="4"/>
      <c r="D7441" s="4" t="s">
        <v>40221</v>
      </c>
      <c r="E7441" s="5" t="s">
        <v>40222</v>
      </c>
      <c r="F7441" s="4" t="s">
        <v>40223</v>
      </c>
      <c r="G7441" s="4" t="s">
        <v>27</v>
      </c>
      <c r="H7441" s="5" t="s">
        <v>40224</v>
      </c>
      <c r="I7441" s="4" t="s">
        <v>40225</v>
      </c>
      <c r="J7441" s="5" t="n">
        <f aca="false">LEN(K7441)</f>
        <v>16</v>
      </c>
      <c r="K7441" s="6" t="s">
        <v>40226</v>
      </c>
      <c r="L7441" s="4" t="s">
        <v>21</v>
      </c>
      <c r="M7441" s="4" t="s">
        <v>7861</v>
      </c>
    </row>
    <row r="7442" customFormat="false" ht="15.75" hidden="false" customHeight="true" outlineLevel="0" collapsed="false">
      <c r="A7442" s="4" t="n">
        <v>6403</v>
      </c>
      <c r="B7442" s="4" t="s">
        <v>40227</v>
      </c>
      <c r="C7442" s="4"/>
      <c r="D7442" s="4" t="s">
        <v>40228</v>
      </c>
      <c r="E7442" s="5" t="s">
        <v>40229</v>
      </c>
      <c r="F7442" s="4" t="s">
        <v>40230</v>
      </c>
      <c r="G7442" s="4" t="s">
        <v>27</v>
      </c>
      <c r="H7442" s="5" t="s">
        <v>40231</v>
      </c>
      <c r="I7442" s="4" t="s">
        <v>40232</v>
      </c>
      <c r="J7442" s="5" t="n">
        <f aca="false">LEN(K7442)</f>
        <v>16</v>
      </c>
      <c r="K7442" s="6" t="s">
        <v>40233</v>
      </c>
      <c r="L7442" s="4" t="s">
        <v>31</v>
      </c>
      <c r="M7442" s="4" t="s">
        <v>1216</v>
      </c>
    </row>
    <row r="7443" customFormat="false" ht="15.75" hidden="false" customHeight="true" outlineLevel="0" collapsed="false">
      <c r="A7443" s="4" t="n">
        <v>6406</v>
      </c>
      <c r="B7443" s="4" t="s">
        <v>40234</v>
      </c>
      <c r="C7443" s="4"/>
      <c r="D7443" s="4" t="s">
        <v>40235</v>
      </c>
      <c r="E7443" s="5" t="s">
        <v>3692</v>
      </c>
      <c r="F7443" s="4" t="s">
        <v>3693</v>
      </c>
      <c r="G7443" s="4" t="s">
        <v>27</v>
      </c>
      <c r="H7443" s="5" t="s">
        <v>40236</v>
      </c>
      <c r="I7443" s="4" t="s">
        <v>40237</v>
      </c>
      <c r="J7443" s="5" t="n">
        <f aca="false">LEN(K7443)</f>
        <v>16</v>
      </c>
      <c r="K7443" s="6" t="s">
        <v>40238</v>
      </c>
      <c r="L7443" s="4" t="s">
        <v>21</v>
      </c>
      <c r="M7443" s="4" t="s">
        <v>31</v>
      </c>
    </row>
    <row r="7444" customFormat="false" ht="15.75" hidden="false" customHeight="true" outlineLevel="0" collapsed="false">
      <c r="A7444" s="4" t="n">
        <v>6426</v>
      </c>
      <c r="B7444" s="4" t="s">
        <v>40239</v>
      </c>
      <c r="C7444" s="4"/>
      <c r="D7444" s="4" t="s">
        <v>40240</v>
      </c>
      <c r="E7444" s="5" t="s">
        <v>1931</v>
      </c>
      <c r="F7444" s="4" t="s">
        <v>1317</v>
      </c>
      <c r="G7444" s="4" t="s">
        <v>27</v>
      </c>
      <c r="H7444" s="5" t="s">
        <v>40241</v>
      </c>
      <c r="I7444" s="8" t="s">
        <v>37599</v>
      </c>
      <c r="J7444" s="5" t="n">
        <f aca="false">LEN(K7444)</f>
        <v>16</v>
      </c>
      <c r="K7444" s="6" t="s">
        <v>37600</v>
      </c>
      <c r="L7444" s="4" t="s">
        <v>57</v>
      </c>
      <c r="M7444" s="4" t="s">
        <v>1729</v>
      </c>
    </row>
    <row r="7445" customFormat="false" ht="15.75" hidden="false" customHeight="true" outlineLevel="0" collapsed="false">
      <c r="A7445" s="4" t="n">
        <v>6428</v>
      </c>
      <c r="B7445" s="4" t="s">
        <v>40242</v>
      </c>
      <c r="C7445" s="4"/>
      <c r="D7445" s="4" t="s">
        <v>40243</v>
      </c>
      <c r="E7445" s="5" t="s">
        <v>1931</v>
      </c>
      <c r="F7445" s="4" t="s">
        <v>1317</v>
      </c>
      <c r="G7445" s="4" t="s">
        <v>27</v>
      </c>
      <c r="H7445" s="5" t="s">
        <v>40244</v>
      </c>
      <c r="I7445" s="4" t="s">
        <v>40245</v>
      </c>
      <c r="J7445" s="5" t="n">
        <f aca="false">LEN(K7445)</f>
        <v>16</v>
      </c>
      <c r="K7445" s="6" t="s">
        <v>40246</v>
      </c>
      <c r="L7445" s="4" t="s">
        <v>21</v>
      </c>
      <c r="M7445" s="4" t="s">
        <v>31</v>
      </c>
    </row>
    <row r="7446" customFormat="false" ht="15.75" hidden="false" customHeight="true" outlineLevel="0" collapsed="false">
      <c r="A7446" s="4" t="n">
        <v>6435</v>
      </c>
      <c r="B7446" s="4" t="s">
        <v>40247</v>
      </c>
      <c r="C7446" s="4"/>
      <c r="D7446" s="4" t="s">
        <v>40248</v>
      </c>
      <c r="E7446" s="5" t="s">
        <v>2267</v>
      </c>
      <c r="F7446" s="4" t="s">
        <v>2268</v>
      </c>
      <c r="G7446" s="4" t="s">
        <v>27</v>
      </c>
      <c r="H7446" s="5" t="s">
        <v>40249</v>
      </c>
      <c r="I7446" s="4" t="s">
        <v>40250</v>
      </c>
      <c r="J7446" s="5" t="n">
        <f aca="false">LEN(K7446)</f>
        <v>16</v>
      </c>
      <c r="K7446" s="6" t="s">
        <v>40251</v>
      </c>
      <c r="L7446" s="4" t="s">
        <v>57</v>
      </c>
      <c r="M7446" s="4" t="s">
        <v>502</v>
      </c>
    </row>
    <row r="7447" customFormat="false" ht="15.75" hidden="false" customHeight="true" outlineLevel="0" collapsed="false">
      <c r="A7447" s="4" t="n">
        <v>6452</v>
      </c>
      <c r="B7447" s="4" t="s">
        <v>40252</v>
      </c>
      <c r="C7447" s="4"/>
      <c r="D7447" s="4" t="s">
        <v>40253</v>
      </c>
      <c r="E7447" s="5" t="s">
        <v>3515</v>
      </c>
      <c r="F7447" s="4" t="s">
        <v>3516</v>
      </c>
      <c r="G7447" s="4" t="s">
        <v>27</v>
      </c>
      <c r="H7447" s="5" t="s">
        <v>40254</v>
      </c>
      <c r="I7447" s="4" t="s">
        <v>40255</v>
      </c>
      <c r="J7447" s="5" t="n">
        <f aca="false">LEN(K7447)</f>
        <v>16</v>
      </c>
      <c r="K7447" s="6" t="s">
        <v>40256</v>
      </c>
      <c r="L7447" s="4" t="s">
        <v>21</v>
      </c>
      <c r="M7447" s="4" t="s">
        <v>5116</v>
      </c>
    </row>
    <row r="7448" customFormat="false" ht="15.75" hidden="false" customHeight="true" outlineLevel="0" collapsed="false">
      <c r="A7448" s="4" t="n">
        <v>6467</v>
      </c>
      <c r="B7448" s="4" t="s">
        <v>40257</v>
      </c>
      <c r="C7448" s="4"/>
      <c r="D7448" s="4" t="s">
        <v>40258</v>
      </c>
      <c r="E7448" s="5" t="s">
        <v>40259</v>
      </c>
      <c r="F7448" s="4" t="s">
        <v>4479</v>
      </c>
      <c r="G7448" s="4" t="s">
        <v>27</v>
      </c>
      <c r="H7448" s="5" t="s">
        <v>40260</v>
      </c>
      <c r="I7448" s="4" t="s">
        <v>40261</v>
      </c>
      <c r="J7448" s="5" t="n">
        <f aca="false">LEN(K7448)</f>
        <v>16</v>
      </c>
      <c r="K7448" s="6" t="s">
        <v>40262</v>
      </c>
      <c r="L7448" s="4" t="s">
        <v>57</v>
      </c>
      <c r="M7448" s="4" t="s">
        <v>3523</v>
      </c>
    </row>
    <row r="7449" customFormat="false" ht="15.75" hidden="false" customHeight="true" outlineLevel="0" collapsed="false">
      <c r="A7449" s="4" t="n">
        <v>6498</v>
      </c>
      <c r="B7449" s="4" t="s">
        <v>40263</v>
      </c>
      <c r="C7449" s="4"/>
      <c r="D7449" s="4" t="s">
        <v>40264</v>
      </c>
      <c r="E7449" s="5" t="s">
        <v>11896</v>
      </c>
      <c r="F7449" s="4" t="s">
        <v>5112</v>
      </c>
      <c r="G7449" s="4" t="s">
        <v>27</v>
      </c>
      <c r="H7449" s="5" t="s">
        <v>40265</v>
      </c>
      <c r="I7449" s="4" t="s">
        <v>40266</v>
      </c>
      <c r="J7449" s="5" t="n">
        <f aca="false">LEN(K7449)</f>
        <v>16</v>
      </c>
      <c r="K7449" s="6" t="s">
        <v>40267</v>
      </c>
      <c r="L7449" s="4" t="s">
        <v>31</v>
      </c>
      <c r="M7449" s="4" t="s">
        <v>31</v>
      </c>
    </row>
    <row r="7450" customFormat="false" ht="15.75" hidden="false" customHeight="true" outlineLevel="0" collapsed="false">
      <c r="A7450" s="4" t="n">
        <v>6500</v>
      </c>
      <c r="B7450" s="4" t="s">
        <v>40268</v>
      </c>
      <c r="C7450" s="4"/>
      <c r="D7450" s="4" t="s">
        <v>40269</v>
      </c>
      <c r="E7450" s="5" t="s">
        <v>5111</v>
      </c>
      <c r="F7450" s="4" t="s">
        <v>5112</v>
      </c>
      <c r="G7450" s="4" t="s">
        <v>27</v>
      </c>
      <c r="H7450" s="5" t="s">
        <v>40270</v>
      </c>
      <c r="I7450" s="4" t="s">
        <v>40271</v>
      </c>
      <c r="J7450" s="5" t="n">
        <f aca="false">LEN(K7450)</f>
        <v>16</v>
      </c>
      <c r="K7450" s="6" t="s">
        <v>40272</v>
      </c>
      <c r="L7450" s="4" t="s">
        <v>66</v>
      </c>
      <c r="M7450" s="4" t="s">
        <v>344</v>
      </c>
    </row>
    <row r="7451" customFormat="false" ht="15.75" hidden="false" customHeight="true" outlineLevel="0" collapsed="false">
      <c r="A7451" s="4" t="n">
        <v>6515</v>
      </c>
      <c r="B7451" s="4" t="s">
        <v>40273</v>
      </c>
      <c r="C7451" s="4"/>
      <c r="D7451" s="4" t="s">
        <v>40274</v>
      </c>
      <c r="E7451" s="5" t="s">
        <v>40275</v>
      </c>
      <c r="F7451" s="4" t="s">
        <v>40276</v>
      </c>
      <c r="G7451" s="4" t="s">
        <v>299</v>
      </c>
      <c r="H7451" s="5" t="s">
        <v>40277</v>
      </c>
      <c r="I7451" s="4" t="s">
        <v>40278</v>
      </c>
      <c r="J7451" s="5" t="n">
        <f aca="false">LEN(K7451)</f>
        <v>16</v>
      </c>
      <c r="K7451" s="6" t="s">
        <v>40279</v>
      </c>
      <c r="L7451" s="4" t="s">
        <v>57</v>
      </c>
      <c r="M7451" s="4" t="s">
        <v>31</v>
      </c>
    </row>
    <row r="7452" customFormat="false" ht="15.75" hidden="false" customHeight="true" outlineLevel="0" collapsed="false">
      <c r="A7452" s="4" t="n">
        <v>6519</v>
      </c>
      <c r="B7452" s="4" t="s">
        <v>8076</v>
      </c>
      <c r="C7452" s="4"/>
      <c r="D7452" s="4" t="s">
        <v>40280</v>
      </c>
      <c r="E7452" s="5" t="s">
        <v>1762</v>
      </c>
      <c r="F7452" s="4" t="s">
        <v>1763</v>
      </c>
      <c r="G7452" s="4" t="s">
        <v>299</v>
      </c>
      <c r="H7452" s="5" t="s">
        <v>40281</v>
      </c>
      <c r="I7452" s="4" t="s">
        <v>40282</v>
      </c>
      <c r="J7452" s="5" t="n">
        <f aca="false">LEN(K7452)</f>
        <v>16</v>
      </c>
      <c r="K7452" s="6" t="s">
        <v>40283</v>
      </c>
      <c r="L7452" s="4" t="s">
        <v>21</v>
      </c>
      <c r="M7452" s="4" t="s">
        <v>819</v>
      </c>
    </row>
    <row r="7453" customFormat="false" ht="15.75" hidden="false" customHeight="true" outlineLevel="0" collapsed="false">
      <c r="A7453" s="4" t="n">
        <v>6528</v>
      </c>
      <c r="B7453" s="4" t="s">
        <v>40284</v>
      </c>
      <c r="C7453" s="4"/>
      <c r="D7453" s="4" t="s">
        <v>40285</v>
      </c>
      <c r="E7453" s="5" t="s">
        <v>8367</v>
      </c>
      <c r="F7453" s="4" t="s">
        <v>299</v>
      </c>
      <c r="G7453" s="4" t="s">
        <v>299</v>
      </c>
      <c r="H7453" s="5" t="s">
        <v>40286</v>
      </c>
      <c r="I7453" s="4" t="s">
        <v>40287</v>
      </c>
      <c r="J7453" s="5" t="n">
        <f aca="false">LEN(K7453)</f>
        <v>16</v>
      </c>
      <c r="K7453" s="6" t="s">
        <v>40288</v>
      </c>
      <c r="L7453" s="4" t="s">
        <v>57</v>
      </c>
      <c r="M7453" s="4" t="s">
        <v>3501</v>
      </c>
    </row>
    <row r="7454" customFormat="false" ht="15.75" hidden="false" customHeight="true" outlineLevel="0" collapsed="false">
      <c r="A7454" s="4" t="n">
        <v>6569</v>
      </c>
      <c r="B7454" s="4" t="s">
        <v>40289</v>
      </c>
      <c r="C7454" s="4"/>
      <c r="D7454" s="4" t="s">
        <v>40290</v>
      </c>
      <c r="E7454" s="5" t="s">
        <v>297</v>
      </c>
      <c r="F7454" s="4" t="s">
        <v>298</v>
      </c>
      <c r="G7454" s="4" t="s">
        <v>299</v>
      </c>
      <c r="H7454" s="5" t="s">
        <v>40291</v>
      </c>
      <c r="I7454" s="4" t="s">
        <v>40292</v>
      </c>
      <c r="J7454" s="5" t="n">
        <f aca="false">LEN(K7454)</f>
        <v>16</v>
      </c>
      <c r="K7454" s="10" t="s">
        <v>40293</v>
      </c>
      <c r="L7454" s="4" t="s">
        <v>57</v>
      </c>
      <c r="M7454" s="4" t="s">
        <v>819</v>
      </c>
    </row>
    <row r="7455" customFormat="false" ht="15.75" hidden="false" customHeight="true" outlineLevel="0" collapsed="false">
      <c r="A7455" s="4" t="n">
        <v>6574</v>
      </c>
      <c r="B7455" s="4" t="s">
        <v>40294</v>
      </c>
      <c r="C7455" s="4"/>
      <c r="D7455" s="4" t="s">
        <v>40295</v>
      </c>
      <c r="E7455" s="5" t="s">
        <v>22649</v>
      </c>
      <c r="F7455" s="4" t="s">
        <v>22650</v>
      </c>
      <c r="G7455" s="4" t="s">
        <v>299</v>
      </c>
      <c r="H7455" s="5" t="s">
        <v>40296</v>
      </c>
      <c r="I7455" s="4" t="s">
        <v>40297</v>
      </c>
      <c r="J7455" s="5" t="n">
        <f aca="false">LEN(K7455)</f>
        <v>16</v>
      </c>
      <c r="K7455" s="6" t="s">
        <v>40298</v>
      </c>
      <c r="L7455" s="4" t="s">
        <v>21</v>
      </c>
      <c r="M7455" s="4" t="s">
        <v>877</v>
      </c>
    </row>
    <row r="7456" customFormat="false" ht="15.75" hidden="false" customHeight="true" outlineLevel="0" collapsed="false">
      <c r="A7456" s="4" t="n">
        <v>6595</v>
      </c>
      <c r="B7456" s="4" t="s">
        <v>40299</v>
      </c>
      <c r="C7456" s="4"/>
      <c r="D7456" s="4" t="s">
        <v>40300</v>
      </c>
      <c r="E7456" s="5" t="s">
        <v>34971</v>
      </c>
      <c r="F7456" s="4" t="s">
        <v>21327</v>
      </c>
      <c r="G7456" s="4" t="s">
        <v>1155</v>
      </c>
      <c r="H7456" s="5" t="s">
        <v>40301</v>
      </c>
      <c r="I7456" s="4" t="s">
        <v>40302</v>
      </c>
      <c r="J7456" s="5" t="n">
        <f aca="false">LEN(K7456)</f>
        <v>16</v>
      </c>
      <c r="K7456" s="6" t="s">
        <v>40303</v>
      </c>
      <c r="L7456" s="4" t="s">
        <v>57</v>
      </c>
      <c r="M7456" s="4" t="s">
        <v>294</v>
      </c>
    </row>
    <row r="7457" customFormat="false" ht="15.75" hidden="false" customHeight="true" outlineLevel="0" collapsed="false">
      <c r="A7457" s="4" t="n">
        <v>6602</v>
      </c>
      <c r="B7457" s="4" t="s">
        <v>40304</v>
      </c>
      <c r="C7457" s="4"/>
      <c r="D7457" s="4" t="s">
        <v>40305</v>
      </c>
      <c r="E7457" s="5" t="s">
        <v>1153</v>
      </c>
      <c r="F7457" s="4" t="s">
        <v>1154</v>
      </c>
      <c r="G7457" s="4" t="s">
        <v>1155</v>
      </c>
      <c r="H7457" s="5" t="s">
        <v>40306</v>
      </c>
      <c r="I7457" s="4" t="s">
        <v>40307</v>
      </c>
      <c r="J7457" s="5" t="n">
        <f aca="false">LEN(K7457)</f>
        <v>16</v>
      </c>
      <c r="K7457" s="10" t="s">
        <v>40308</v>
      </c>
      <c r="L7457" s="4" t="s">
        <v>21</v>
      </c>
      <c r="M7457" s="4" t="s">
        <v>1216</v>
      </c>
    </row>
    <row r="7458" customFormat="false" ht="15.75" hidden="false" customHeight="true" outlineLevel="0" collapsed="false">
      <c r="A7458" s="4" t="n">
        <v>6613</v>
      </c>
      <c r="B7458" s="4" t="s">
        <v>40309</v>
      </c>
      <c r="C7458" s="4"/>
      <c r="D7458" s="4" t="s">
        <v>40310</v>
      </c>
      <c r="E7458" s="5" t="s">
        <v>19335</v>
      </c>
      <c r="F7458" s="4" t="s">
        <v>1155</v>
      </c>
      <c r="G7458" s="4" t="s">
        <v>1155</v>
      </c>
      <c r="H7458" s="5" t="s">
        <v>40311</v>
      </c>
      <c r="I7458" s="7" t="s">
        <v>40312</v>
      </c>
      <c r="J7458" s="5" t="n">
        <f aca="false">LEN(K7458)</f>
        <v>16</v>
      </c>
      <c r="K7458" s="6" t="s">
        <v>37646</v>
      </c>
      <c r="L7458" s="4" t="s">
        <v>31</v>
      </c>
      <c r="M7458" s="4" t="s">
        <v>225</v>
      </c>
    </row>
    <row r="7459" customFormat="false" ht="15.75" hidden="false" customHeight="true" outlineLevel="0" collapsed="false">
      <c r="A7459" s="4" t="n">
        <v>6639</v>
      </c>
      <c r="B7459" s="4" t="s">
        <v>40313</v>
      </c>
      <c r="C7459" s="4"/>
      <c r="D7459" s="4" t="s">
        <v>40314</v>
      </c>
      <c r="E7459" s="5" t="s">
        <v>6421</v>
      </c>
      <c r="F7459" s="4" t="s">
        <v>6422</v>
      </c>
      <c r="G7459" s="4" t="s">
        <v>1155</v>
      </c>
      <c r="H7459" s="5" t="s">
        <v>40315</v>
      </c>
      <c r="I7459" s="4" t="s">
        <v>40316</v>
      </c>
      <c r="J7459" s="5" t="n">
        <f aca="false">LEN(K7459)</f>
        <v>16</v>
      </c>
      <c r="K7459" s="6" t="s">
        <v>40317</v>
      </c>
      <c r="L7459" s="4" t="s">
        <v>31</v>
      </c>
      <c r="M7459" s="4" t="s">
        <v>1043</v>
      </c>
    </row>
    <row r="7460" customFormat="false" ht="15.75" hidden="false" customHeight="true" outlineLevel="0" collapsed="false">
      <c r="A7460" s="4" t="n">
        <v>6644</v>
      </c>
      <c r="B7460" s="4" t="s">
        <v>40318</v>
      </c>
      <c r="C7460" s="4"/>
      <c r="D7460" s="4" t="s">
        <v>40319</v>
      </c>
      <c r="E7460" s="5" t="s">
        <v>6435</v>
      </c>
      <c r="F7460" s="4" t="s">
        <v>6436</v>
      </c>
      <c r="G7460" s="4" t="s">
        <v>1155</v>
      </c>
      <c r="H7460" s="5" t="s">
        <v>40320</v>
      </c>
      <c r="I7460" s="4" t="s">
        <v>40321</v>
      </c>
      <c r="J7460" s="5" t="n">
        <f aca="false">LEN(K7460)</f>
        <v>16</v>
      </c>
      <c r="K7460" s="6" t="s">
        <v>40322</v>
      </c>
      <c r="L7460" s="4" t="s">
        <v>21</v>
      </c>
      <c r="M7460" s="4" t="s">
        <v>32</v>
      </c>
    </row>
    <row r="7461" customFormat="false" ht="15.75" hidden="false" customHeight="true" outlineLevel="0" collapsed="false">
      <c r="A7461" s="4" t="n">
        <v>6663</v>
      </c>
      <c r="B7461" s="4" t="s">
        <v>40323</v>
      </c>
      <c r="C7461" s="4"/>
      <c r="D7461" s="4" t="s">
        <v>40324</v>
      </c>
      <c r="E7461" s="5" t="s">
        <v>1541</v>
      </c>
      <c r="F7461" s="4" t="s">
        <v>1542</v>
      </c>
      <c r="G7461" s="4" t="s">
        <v>1155</v>
      </c>
      <c r="H7461" s="5" t="s">
        <v>40325</v>
      </c>
      <c r="I7461" s="4" t="s">
        <v>40326</v>
      </c>
      <c r="J7461" s="5" t="n">
        <f aca="false">LEN(K7461)</f>
        <v>16</v>
      </c>
      <c r="K7461" s="6" t="s">
        <v>40327</v>
      </c>
      <c r="L7461" s="4" t="s">
        <v>66</v>
      </c>
      <c r="M7461" s="4" t="s">
        <v>40328</v>
      </c>
    </row>
    <row r="7462" customFormat="false" ht="15.75" hidden="false" customHeight="true" outlineLevel="0" collapsed="false">
      <c r="A7462" s="4" t="n">
        <v>6676</v>
      </c>
      <c r="B7462" s="4" t="s">
        <v>40329</v>
      </c>
      <c r="C7462" s="4"/>
      <c r="D7462" s="4" t="s">
        <v>40330</v>
      </c>
      <c r="E7462" s="5" t="s">
        <v>7822</v>
      </c>
      <c r="F7462" s="4" t="s">
        <v>7823</v>
      </c>
      <c r="G7462" s="4" t="s">
        <v>1155</v>
      </c>
      <c r="H7462" s="5" t="s">
        <v>40331</v>
      </c>
      <c r="I7462" s="7" t="s">
        <v>40332</v>
      </c>
      <c r="J7462" s="5" t="n">
        <f aca="false">LEN(K7462)</f>
        <v>16</v>
      </c>
      <c r="K7462" s="6" t="s">
        <v>40333</v>
      </c>
      <c r="L7462" s="4" t="s">
        <v>31</v>
      </c>
      <c r="M7462" s="4" t="s">
        <v>14555</v>
      </c>
    </row>
    <row r="7463" customFormat="false" ht="15.75" hidden="false" customHeight="true" outlineLevel="0" collapsed="false">
      <c r="A7463" s="4" t="n">
        <v>6708</v>
      </c>
      <c r="B7463" s="4" t="s">
        <v>40334</v>
      </c>
      <c r="C7463" s="4"/>
      <c r="D7463" s="4" t="s">
        <v>40335</v>
      </c>
      <c r="E7463" s="5" t="s">
        <v>40336</v>
      </c>
      <c r="F7463" s="4" t="s">
        <v>9758</v>
      </c>
      <c r="G7463" s="4" t="s">
        <v>1155</v>
      </c>
      <c r="H7463" s="5" t="s">
        <v>40337</v>
      </c>
      <c r="I7463" s="4" t="s">
        <v>40338</v>
      </c>
      <c r="J7463" s="5" t="n">
        <f aca="false">LEN(K7463)</f>
        <v>16</v>
      </c>
      <c r="K7463" s="10" t="str">
        <f aca="false">LOWER(SUBSTITUTE(SUBSTITUTE(SUBSTITUTE(SUBSTITUTE(SUBSTITUTE(SUBSTITUTE(SUBSTITUTE(B7463,"S.L.",""),"SL",""),"S.A.",""),"SA","")," ",""),".",""),",",""))&amp;".com"</f>
        <v>hotelelllano.com</v>
      </c>
      <c r="L7463" s="4" t="s">
        <v>78</v>
      </c>
      <c r="M7463" s="4" t="s">
        <v>967</v>
      </c>
    </row>
    <row r="7464" customFormat="false" ht="15.75" hidden="false" customHeight="true" outlineLevel="0" collapsed="false">
      <c r="A7464" s="4" t="n">
        <v>6712</v>
      </c>
      <c r="B7464" s="4" t="s">
        <v>40339</v>
      </c>
      <c r="C7464" s="4"/>
      <c r="D7464" s="4" t="s">
        <v>40340</v>
      </c>
      <c r="E7464" s="5" t="s">
        <v>40341</v>
      </c>
      <c r="F7464" s="4" t="s">
        <v>40342</v>
      </c>
      <c r="G7464" s="4" t="s">
        <v>1155</v>
      </c>
      <c r="H7464" s="5" t="s">
        <v>40343</v>
      </c>
      <c r="I7464" s="4" t="s">
        <v>40344</v>
      </c>
      <c r="J7464" s="5" t="n">
        <f aca="false">LEN(K7464)</f>
        <v>16</v>
      </c>
      <c r="K7464" s="6" t="s">
        <v>40345</v>
      </c>
      <c r="L7464" s="4" t="s">
        <v>78</v>
      </c>
      <c r="M7464" s="4" t="s">
        <v>988</v>
      </c>
    </row>
    <row r="7465" customFormat="false" ht="15.75" hidden="false" customHeight="true" outlineLevel="0" collapsed="false">
      <c r="A7465" s="4" t="n">
        <v>6718</v>
      </c>
      <c r="B7465" s="4" t="s">
        <v>40346</v>
      </c>
      <c r="C7465" s="4"/>
      <c r="D7465" s="4" t="s">
        <v>40347</v>
      </c>
      <c r="E7465" s="5" t="s">
        <v>40348</v>
      </c>
      <c r="F7465" s="4" t="s">
        <v>40349</v>
      </c>
      <c r="G7465" s="4" t="s">
        <v>1155</v>
      </c>
      <c r="H7465" s="5" t="s">
        <v>40350</v>
      </c>
      <c r="I7465" s="4" t="s">
        <v>40351</v>
      </c>
      <c r="J7465" s="5" t="n">
        <f aca="false">LEN(K7465)</f>
        <v>16</v>
      </c>
      <c r="K7465" s="6" t="s">
        <v>40352</v>
      </c>
      <c r="L7465" s="4" t="s">
        <v>31</v>
      </c>
      <c r="M7465" s="4" t="s">
        <v>929</v>
      </c>
    </row>
    <row r="7466" customFormat="false" ht="15.75" hidden="false" customHeight="true" outlineLevel="0" collapsed="false">
      <c r="A7466" s="4" t="n">
        <v>6725</v>
      </c>
      <c r="B7466" s="4" t="s">
        <v>40353</v>
      </c>
      <c r="C7466" s="4"/>
      <c r="D7466" s="4" t="s">
        <v>40354</v>
      </c>
      <c r="E7466" s="5" t="s">
        <v>40355</v>
      </c>
      <c r="F7466" s="4" t="s">
        <v>40356</v>
      </c>
      <c r="G7466" s="4" t="s">
        <v>1423</v>
      </c>
      <c r="H7466" s="5" t="s">
        <v>40357</v>
      </c>
      <c r="I7466" s="4" t="s">
        <v>40358</v>
      </c>
      <c r="J7466" s="5" t="n">
        <f aca="false">LEN(K7466)</f>
        <v>16</v>
      </c>
      <c r="K7466" s="6" t="s">
        <v>40359</v>
      </c>
      <c r="L7466" s="4" t="s">
        <v>31</v>
      </c>
      <c r="M7466" s="4" t="s">
        <v>918</v>
      </c>
    </row>
    <row r="7467" customFormat="false" ht="15.75" hidden="false" customHeight="true" outlineLevel="0" collapsed="false">
      <c r="A7467" s="4" t="n">
        <v>6735</v>
      </c>
      <c r="B7467" s="4" t="s">
        <v>40360</v>
      </c>
      <c r="C7467" s="4"/>
      <c r="D7467" s="4" t="s">
        <v>40361</v>
      </c>
      <c r="E7467" s="5" t="s">
        <v>25471</v>
      </c>
      <c r="F7467" s="4" t="s">
        <v>1423</v>
      </c>
      <c r="G7467" s="4" t="s">
        <v>1423</v>
      </c>
      <c r="H7467" s="5" t="s">
        <v>40362</v>
      </c>
      <c r="I7467" s="4" t="s">
        <v>40363</v>
      </c>
      <c r="J7467" s="5" t="n">
        <f aca="false">LEN(K7467)</f>
        <v>16</v>
      </c>
      <c r="K7467" s="6" t="s">
        <v>40364</v>
      </c>
      <c r="L7467" s="4" t="s">
        <v>637</v>
      </c>
      <c r="M7467" s="4" t="s">
        <v>2082</v>
      </c>
    </row>
    <row r="7468" customFormat="false" ht="15.75" hidden="false" customHeight="true" outlineLevel="0" collapsed="false">
      <c r="A7468" s="4" t="n">
        <v>6748</v>
      </c>
      <c r="B7468" s="4" t="s">
        <v>40365</v>
      </c>
      <c r="C7468" s="4"/>
      <c r="D7468" s="4" t="s">
        <v>40366</v>
      </c>
      <c r="E7468" s="5" t="s">
        <v>40367</v>
      </c>
      <c r="F7468" s="4" t="s">
        <v>40368</v>
      </c>
      <c r="G7468" s="4" t="s">
        <v>1423</v>
      </c>
      <c r="H7468" s="5" t="s">
        <v>40369</v>
      </c>
      <c r="I7468" s="4" t="s">
        <v>40370</v>
      </c>
      <c r="J7468" s="5" t="n">
        <f aca="false">LEN(K7468)</f>
        <v>16</v>
      </c>
      <c r="K7468" s="6" t="s">
        <v>40371</v>
      </c>
      <c r="L7468" s="4" t="s">
        <v>31</v>
      </c>
      <c r="M7468" s="4" t="s">
        <v>186</v>
      </c>
    </row>
    <row r="7469" customFormat="false" ht="15.75" hidden="false" customHeight="true" outlineLevel="0" collapsed="false">
      <c r="A7469" s="4" t="n">
        <v>6751</v>
      </c>
      <c r="B7469" s="4" t="s">
        <v>40372</v>
      </c>
      <c r="C7469" s="4"/>
      <c r="D7469" s="4" t="s">
        <v>40373</v>
      </c>
      <c r="E7469" s="5" t="s">
        <v>40374</v>
      </c>
      <c r="F7469" s="4" t="s">
        <v>40375</v>
      </c>
      <c r="G7469" s="4" t="s">
        <v>1423</v>
      </c>
      <c r="H7469" s="5" t="s">
        <v>40376</v>
      </c>
      <c r="I7469" s="4" t="s">
        <v>40377</v>
      </c>
      <c r="J7469" s="5" t="n">
        <f aca="false">LEN(K7469)</f>
        <v>16</v>
      </c>
      <c r="K7469" s="6" t="s">
        <v>40378</v>
      </c>
      <c r="L7469" s="4" t="s">
        <v>31</v>
      </c>
      <c r="M7469" s="4" t="s">
        <v>467</v>
      </c>
    </row>
    <row r="7470" customFormat="false" ht="15.75" hidden="false" customHeight="true" outlineLevel="0" collapsed="false">
      <c r="A7470" s="4" t="n">
        <v>11152</v>
      </c>
      <c r="B7470" s="4" t="s">
        <v>40379</v>
      </c>
      <c r="C7470" s="4"/>
      <c r="D7470" s="4" t="s">
        <v>40380</v>
      </c>
      <c r="E7470" s="5" t="s">
        <v>5111</v>
      </c>
      <c r="F7470" s="4" t="s">
        <v>5112</v>
      </c>
      <c r="G7470" s="4" t="s">
        <v>27</v>
      </c>
      <c r="H7470" s="5" t="s">
        <v>40381</v>
      </c>
      <c r="I7470" s="7" t="s">
        <v>40382</v>
      </c>
      <c r="J7470" s="5" t="n">
        <f aca="false">LEN(K7470)</f>
        <v>16</v>
      </c>
      <c r="K7470" s="6" t="s">
        <v>40383</v>
      </c>
      <c r="L7470" s="4" t="s">
        <v>57</v>
      </c>
      <c r="M7470" s="4" t="s">
        <v>1979</v>
      </c>
    </row>
    <row r="7471" customFormat="false" ht="15.75" hidden="false" customHeight="true" outlineLevel="0" collapsed="false">
      <c r="A7471" s="4" t="n">
        <v>6770</v>
      </c>
      <c r="B7471" s="4" t="s">
        <v>40384</v>
      </c>
      <c r="C7471" s="4"/>
      <c r="D7471" s="4" t="s">
        <v>40385</v>
      </c>
      <c r="E7471" s="5" t="s">
        <v>6480</v>
      </c>
      <c r="F7471" s="4" t="s">
        <v>505</v>
      </c>
      <c r="G7471" s="4" t="s">
        <v>84</v>
      </c>
      <c r="H7471" s="5" t="s">
        <v>40386</v>
      </c>
      <c r="I7471" s="4" t="s">
        <v>40387</v>
      </c>
      <c r="J7471" s="5" t="n">
        <f aca="false">LEN(K7471)</f>
        <v>16</v>
      </c>
      <c r="K7471" s="6" t="s">
        <v>40388</v>
      </c>
      <c r="L7471" s="4" t="s">
        <v>31</v>
      </c>
      <c r="M7471" s="4" t="s">
        <v>31</v>
      </c>
    </row>
    <row r="7472" customFormat="false" ht="15.75" hidden="false" customHeight="true" outlineLevel="0" collapsed="false">
      <c r="A7472" s="4" t="n">
        <v>6772</v>
      </c>
      <c r="B7472" s="4" t="s">
        <v>40389</v>
      </c>
      <c r="C7472" s="4"/>
      <c r="D7472" s="4" t="s">
        <v>40390</v>
      </c>
      <c r="E7472" s="5" t="s">
        <v>6480</v>
      </c>
      <c r="F7472" s="4" t="s">
        <v>15849</v>
      </c>
      <c r="G7472" s="4" t="s">
        <v>84</v>
      </c>
      <c r="H7472" s="5" t="s">
        <v>40386</v>
      </c>
      <c r="I7472" s="4" t="s">
        <v>40387</v>
      </c>
      <c r="J7472" s="5" t="n">
        <f aca="false">LEN(K7472)</f>
        <v>16</v>
      </c>
      <c r="K7472" s="6" t="s">
        <v>40388</v>
      </c>
      <c r="L7472" s="4" t="s">
        <v>57</v>
      </c>
      <c r="M7472" s="4" t="s">
        <v>31</v>
      </c>
    </row>
    <row r="7473" customFormat="false" ht="15.75" hidden="false" customHeight="true" outlineLevel="0" collapsed="false">
      <c r="A7473" s="4" t="n">
        <v>6773</v>
      </c>
      <c r="B7473" s="4" t="s">
        <v>40391</v>
      </c>
      <c r="C7473" s="4"/>
      <c r="D7473" s="4" t="s">
        <v>40392</v>
      </c>
      <c r="E7473" s="5" t="s">
        <v>6480</v>
      </c>
      <c r="F7473" s="4" t="s">
        <v>505</v>
      </c>
      <c r="G7473" s="4" t="s">
        <v>84</v>
      </c>
      <c r="H7473" s="5" t="s">
        <v>40386</v>
      </c>
      <c r="I7473" s="4" t="s">
        <v>40387</v>
      </c>
      <c r="J7473" s="5" t="n">
        <f aca="false">LEN(K7473)</f>
        <v>16</v>
      </c>
      <c r="K7473" s="6" t="s">
        <v>40388</v>
      </c>
      <c r="L7473" s="4" t="s">
        <v>31</v>
      </c>
      <c r="M7473" s="4" t="s">
        <v>672</v>
      </c>
    </row>
    <row r="7474" customFormat="false" ht="15.75" hidden="false" customHeight="true" outlineLevel="0" collapsed="false">
      <c r="A7474" s="4" t="n">
        <v>6774</v>
      </c>
      <c r="B7474" s="4" t="s">
        <v>40393</v>
      </c>
      <c r="C7474" s="4"/>
      <c r="D7474" s="4" t="s">
        <v>40394</v>
      </c>
      <c r="E7474" s="5" t="s">
        <v>6480</v>
      </c>
      <c r="F7474" s="4" t="s">
        <v>505</v>
      </c>
      <c r="G7474" s="4" t="s">
        <v>84</v>
      </c>
      <c r="H7474" s="5" t="s">
        <v>40395</v>
      </c>
      <c r="I7474" s="7" t="s">
        <v>40396</v>
      </c>
      <c r="J7474" s="5" t="n">
        <f aca="false">LEN(K7474)</f>
        <v>16</v>
      </c>
      <c r="K7474" s="6" t="s">
        <v>40397</v>
      </c>
      <c r="L7474" s="4" t="s">
        <v>57</v>
      </c>
      <c r="M7474" s="4" t="s">
        <v>672</v>
      </c>
    </row>
    <row r="7475" customFormat="false" ht="15.75" hidden="false" customHeight="true" outlineLevel="0" collapsed="false">
      <c r="A7475" s="4" t="n">
        <v>6779</v>
      </c>
      <c r="B7475" s="4" t="s">
        <v>40398</v>
      </c>
      <c r="C7475" s="4"/>
      <c r="D7475" s="4" t="s">
        <v>40399</v>
      </c>
      <c r="E7475" s="5" t="s">
        <v>25622</v>
      </c>
      <c r="F7475" s="4" t="s">
        <v>25623</v>
      </c>
      <c r="G7475" s="4" t="s">
        <v>84</v>
      </c>
      <c r="H7475" s="5" t="s">
        <v>40400</v>
      </c>
      <c r="I7475" s="7" t="s">
        <v>40401</v>
      </c>
      <c r="J7475" s="5" t="n">
        <f aca="false">LEN(K7475)</f>
        <v>16</v>
      </c>
      <c r="K7475" s="6" t="s">
        <v>40402</v>
      </c>
      <c r="L7475" s="4" t="s">
        <v>1679</v>
      </c>
      <c r="M7475" s="4" t="s">
        <v>577</v>
      </c>
    </row>
    <row r="7476" customFormat="false" ht="15.75" hidden="false" customHeight="true" outlineLevel="0" collapsed="false">
      <c r="A7476" s="4" t="n">
        <v>6782</v>
      </c>
      <c r="B7476" s="4" t="s">
        <v>40403</v>
      </c>
      <c r="C7476" s="4"/>
      <c r="D7476" s="4" t="s">
        <v>40404</v>
      </c>
      <c r="E7476" s="5" t="s">
        <v>5500</v>
      </c>
      <c r="F7476" s="4" t="s">
        <v>888</v>
      </c>
      <c r="G7476" s="4" t="s">
        <v>84</v>
      </c>
      <c r="H7476" s="5" t="s">
        <v>40405</v>
      </c>
      <c r="I7476" s="4" t="s">
        <v>40406</v>
      </c>
      <c r="J7476" s="5" t="n">
        <f aca="false">LEN(K7476)</f>
        <v>16</v>
      </c>
      <c r="K7476" s="6" t="s">
        <v>37615</v>
      </c>
      <c r="L7476" s="4" t="s">
        <v>57</v>
      </c>
      <c r="M7476" s="4" t="s">
        <v>5846</v>
      </c>
    </row>
    <row r="7477" customFormat="false" ht="15.75" hidden="false" customHeight="true" outlineLevel="0" collapsed="false">
      <c r="A7477" s="4" t="n">
        <v>6790</v>
      </c>
      <c r="B7477" s="4" t="s">
        <v>40407</v>
      </c>
      <c r="C7477" s="4"/>
      <c r="D7477" s="4" t="s">
        <v>40408</v>
      </c>
      <c r="E7477" s="5" t="s">
        <v>510</v>
      </c>
      <c r="F7477" s="4" t="s">
        <v>511</v>
      </c>
      <c r="G7477" s="4" t="s">
        <v>84</v>
      </c>
      <c r="H7477" s="5" t="s">
        <v>40409</v>
      </c>
      <c r="I7477" s="7" t="s">
        <v>40410</v>
      </c>
      <c r="J7477" s="5" t="n">
        <f aca="false">LEN(K7477)</f>
        <v>16</v>
      </c>
      <c r="K7477" s="6" t="s">
        <v>40411</v>
      </c>
      <c r="L7477" s="4" t="s">
        <v>21</v>
      </c>
      <c r="M7477" s="4" t="s">
        <v>31</v>
      </c>
    </row>
    <row r="7478" customFormat="false" ht="15.75" hidden="false" customHeight="true" outlineLevel="0" collapsed="false">
      <c r="A7478" s="4" t="n">
        <v>6795</v>
      </c>
      <c r="B7478" s="4" t="s">
        <v>40412</v>
      </c>
      <c r="C7478" s="4"/>
      <c r="D7478" s="4" t="s">
        <v>40413</v>
      </c>
      <c r="E7478" s="5" t="s">
        <v>21390</v>
      </c>
      <c r="F7478" s="4" t="s">
        <v>1769</v>
      </c>
      <c r="G7478" s="4" t="s">
        <v>84</v>
      </c>
      <c r="H7478" s="5" t="s">
        <v>40414</v>
      </c>
      <c r="I7478" s="4" t="s">
        <v>40415</v>
      </c>
      <c r="J7478" s="5" t="n">
        <f aca="false">LEN(K7478)</f>
        <v>16</v>
      </c>
      <c r="K7478" s="6" t="s">
        <v>40416</v>
      </c>
      <c r="L7478" s="4" t="s">
        <v>31</v>
      </c>
      <c r="M7478" s="4" t="s">
        <v>326</v>
      </c>
    </row>
    <row r="7479" customFormat="false" ht="15.75" hidden="false" customHeight="true" outlineLevel="0" collapsed="false">
      <c r="A7479" s="4" t="n">
        <v>6807</v>
      </c>
      <c r="B7479" s="4" t="s">
        <v>40417</v>
      </c>
      <c r="C7479" s="4"/>
      <c r="D7479" s="4" t="s">
        <v>40418</v>
      </c>
      <c r="E7479" s="5" t="s">
        <v>504</v>
      </c>
      <c r="F7479" s="4" t="s">
        <v>505</v>
      </c>
      <c r="G7479" s="4" t="s">
        <v>84</v>
      </c>
      <c r="H7479" s="5" t="s">
        <v>40419</v>
      </c>
      <c r="I7479" s="4" t="s">
        <v>40420</v>
      </c>
      <c r="J7479" s="5" t="n">
        <f aca="false">LEN(K7479)</f>
        <v>16</v>
      </c>
      <c r="K7479" s="6" t="s">
        <v>40421</v>
      </c>
      <c r="L7479" s="4" t="s">
        <v>21</v>
      </c>
      <c r="M7479" s="4" t="s">
        <v>31</v>
      </c>
    </row>
    <row r="7480" customFormat="false" ht="15.75" hidden="false" customHeight="true" outlineLevel="0" collapsed="false">
      <c r="A7480" s="4" t="n">
        <v>6810</v>
      </c>
      <c r="B7480" s="4" t="s">
        <v>40422</v>
      </c>
      <c r="C7480" s="4"/>
      <c r="D7480" s="4" t="s">
        <v>40423</v>
      </c>
      <c r="E7480" s="5" t="s">
        <v>504</v>
      </c>
      <c r="F7480" s="4" t="s">
        <v>505</v>
      </c>
      <c r="G7480" s="4" t="s">
        <v>84</v>
      </c>
      <c r="H7480" s="5" t="s">
        <v>40424</v>
      </c>
      <c r="I7480" s="4" t="s">
        <v>40420</v>
      </c>
      <c r="J7480" s="5" t="n">
        <f aca="false">LEN(K7480)</f>
        <v>16</v>
      </c>
      <c r="K7480" s="6" t="s">
        <v>40421</v>
      </c>
      <c r="L7480" s="4" t="s">
        <v>31</v>
      </c>
      <c r="M7480" s="4" t="s">
        <v>763</v>
      </c>
    </row>
    <row r="7481" customFormat="false" ht="15.75" hidden="false" customHeight="true" outlineLevel="0" collapsed="false">
      <c r="A7481" s="4" t="n">
        <v>6834</v>
      </c>
      <c r="B7481" s="4" t="s">
        <v>40425</v>
      </c>
      <c r="C7481" s="4"/>
      <c r="D7481" s="4" t="s">
        <v>40426</v>
      </c>
      <c r="E7481" s="5" t="s">
        <v>35071</v>
      </c>
      <c r="F7481" s="4" t="s">
        <v>5150</v>
      </c>
      <c r="G7481" s="4" t="s">
        <v>84</v>
      </c>
      <c r="H7481" s="5" t="s">
        <v>40427</v>
      </c>
      <c r="I7481" s="4" t="s">
        <v>40428</v>
      </c>
      <c r="J7481" s="5" t="n">
        <f aca="false">LEN(K7481)</f>
        <v>16</v>
      </c>
      <c r="K7481" s="6" t="s">
        <v>38534</v>
      </c>
      <c r="L7481" s="4" t="s">
        <v>31</v>
      </c>
      <c r="M7481" s="4" t="s">
        <v>368</v>
      </c>
    </row>
    <row r="7482" customFormat="false" ht="15.75" hidden="false" customHeight="true" outlineLevel="0" collapsed="false">
      <c r="A7482" s="4" t="n">
        <v>6837</v>
      </c>
      <c r="B7482" s="4" t="s">
        <v>40429</v>
      </c>
      <c r="C7482" s="4"/>
      <c r="D7482" s="4" t="s">
        <v>40430</v>
      </c>
      <c r="E7482" s="5" t="s">
        <v>29955</v>
      </c>
      <c r="F7482" s="4" t="s">
        <v>5186</v>
      </c>
      <c r="G7482" s="4" t="s">
        <v>84</v>
      </c>
      <c r="H7482" s="5" t="s">
        <v>40431</v>
      </c>
      <c r="I7482" s="4" t="s">
        <v>40432</v>
      </c>
      <c r="J7482" s="5" t="n">
        <f aca="false">LEN(K7482)</f>
        <v>16</v>
      </c>
      <c r="K7482" s="6" t="s">
        <v>40433</v>
      </c>
      <c r="L7482" s="4" t="s">
        <v>21</v>
      </c>
      <c r="M7482" s="4" t="s">
        <v>21260</v>
      </c>
    </row>
    <row r="7483" customFormat="false" ht="15.75" hidden="false" customHeight="true" outlineLevel="0" collapsed="false">
      <c r="A7483" s="4" t="n">
        <v>6842</v>
      </c>
      <c r="B7483" s="4" t="s">
        <v>40434</v>
      </c>
      <c r="C7483" s="4"/>
      <c r="D7483" s="4" t="s">
        <v>40435</v>
      </c>
      <c r="E7483" s="5" t="s">
        <v>21500</v>
      </c>
      <c r="F7483" s="4" t="s">
        <v>21501</v>
      </c>
      <c r="G7483" s="4" t="s">
        <v>84</v>
      </c>
      <c r="H7483" s="5" t="s">
        <v>40436</v>
      </c>
      <c r="I7483" s="4" t="s">
        <v>40437</v>
      </c>
      <c r="J7483" s="5" t="n">
        <f aca="false">LEN(K7483)</f>
        <v>16</v>
      </c>
      <c r="K7483" s="6" t="str">
        <f aca="false">LOWER(SUBSTITUTE(SUBSTITUTE(SUBSTITUTE(SUBSTITUTE(SUBSTITUTE(SUBSTITUTE(SUBSTITUTE(B7483,"S.L.",""),"SL",""),"S.A.",""),"SA","")," ",""),".",""),",",""))&amp;".com"</f>
        <v>solgavilanes.com</v>
      </c>
      <c r="L7483" s="4" t="s">
        <v>31</v>
      </c>
      <c r="M7483" s="4" t="s">
        <v>7536</v>
      </c>
    </row>
    <row r="7484" customFormat="false" ht="15.75" hidden="false" customHeight="true" outlineLevel="0" collapsed="false">
      <c r="A7484" s="4" t="n">
        <v>6855</v>
      </c>
      <c r="B7484" s="4" t="s">
        <v>40438</v>
      </c>
      <c r="C7484" s="4"/>
      <c r="D7484" s="4" t="s">
        <v>40439</v>
      </c>
      <c r="E7484" s="5" t="s">
        <v>8481</v>
      </c>
      <c r="F7484" s="4" t="s">
        <v>8482</v>
      </c>
      <c r="G7484" s="4" t="s">
        <v>84</v>
      </c>
      <c r="H7484" s="5" t="s">
        <v>40440</v>
      </c>
      <c r="I7484" s="7" t="s">
        <v>40441</v>
      </c>
      <c r="J7484" s="5" t="n">
        <f aca="false">LEN(K7484)</f>
        <v>16</v>
      </c>
      <c r="K7484" s="6" t="s">
        <v>40442</v>
      </c>
      <c r="L7484" s="4" t="s">
        <v>57</v>
      </c>
      <c r="M7484" s="4" t="s">
        <v>1085</v>
      </c>
    </row>
    <row r="7485" customFormat="false" ht="15.75" hidden="false" customHeight="true" outlineLevel="0" collapsed="false">
      <c r="A7485" s="4" t="n">
        <v>6875</v>
      </c>
      <c r="B7485" s="4" t="s">
        <v>40443</v>
      </c>
      <c r="C7485" s="4"/>
      <c r="D7485" s="4" t="s">
        <v>40444</v>
      </c>
      <c r="E7485" s="5" t="s">
        <v>9764</v>
      </c>
      <c r="F7485" s="4" t="s">
        <v>4285</v>
      </c>
      <c r="G7485" s="4" t="s">
        <v>84</v>
      </c>
      <c r="H7485" s="5" t="s">
        <v>40445</v>
      </c>
      <c r="I7485" s="4" t="s">
        <v>40446</v>
      </c>
      <c r="J7485" s="5" t="n">
        <f aca="false">LEN(K7485)</f>
        <v>16</v>
      </c>
      <c r="K7485" s="6" t="s">
        <v>40447</v>
      </c>
      <c r="L7485" s="4" t="s">
        <v>57</v>
      </c>
      <c r="M7485" s="4" t="s">
        <v>32</v>
      </c>
    </row>
    <row r="7486" customFormat="false" ht="15.75" hidden="false" customHeight="true" outlineLevel="0" collapsed="false">
      <c r="A7486" s="4" t="n">
        <v>6895</v>
      </c>
      <c r="B7486" s="4" t="s">
        <v>40448</v>
      </c>
      <c r="C7486" s="4"/>
      <c r="D7486" s="4" t="s">
        <v>40449</v>
      </c>
      <c r="E7486" s="5" t="s">
        <v>9830</v>
      </c>
      <c r="F7486" s="4" t="s">
        <v>9831</v>
      </c>
      <c r="G7486" s="4" t="s">
        <v>84</v>
      </c>
      <c r="H7486" s="5" t="s">
        <v>40450</v>
      </c>
      <c r="I7486" s="4" t="s">
        <v>40451</v>
      </c>
      <c r="J7486" s="5" t="n">
        <f aca="false">LEN(K7486)</f>
        <v>16</v>
      </c>
      <c r="K7486" s="6" t="s">
        <v>40452</v>
      </c>
      <c r="L7486" s="4" t="s">
        <v>31</v>
      </c>
      <c r="M7486" s="4" t="s">
        <v>4848</v>
      </c>
    </row>
    <row r="7487" customFormat="false" ht="15.75" hidden="false" customHeight="true" outlineLevel="0" collapsed="false">
      <c r="A7487" s="4" t="n">
        <v>6896</v>
      </c>
      <c r="B7487" s="4" t="s">
        <v>40453</v>
      </c>
      <c r="C7487" s="4"/>
      <c r="D7487" s="4" t="s">
        <v>40454</v>
      </c>
      <c r="E7487" s="5" t="s">
        <v>9830</v>
      </c>
      <c r="F7487" s="4" t="s">
        <v>9831</v>
      </c>
      <c r="G7487" s="4" t="s">
        <v>84</v>
      </c>
      <c r="H7487" s="5" t="s">
        <v>40450</v>
      </c>
      <c r="I7487" s="4" t="s">
        <v>40451</v>
      </c>
      <c r="J7487" s="5" t="n">
        <f aca="false">LEN(K7487)</f>
        <v>16</v>
      </c>
      <c r="K7487" s="6" t="s">
        <v>40452</v>
      </c>
      <c r="L7487" s="4" t="s">
        <v>57</v>
      </c>
      <c r="M7487" s="4" t="s">
        <v>779</v>
      </c>
    </row>
    <row r="7488" customFormat="false" ht="27.75" hidden="false" customHeight="true" outlineLevel="0" collapsed="false">
      <c r="A7488" s="4" t="n">
        <v>6917</v>
      </c>
      <c r="B7488" s="4" t="s">
        <v>40455</v>
      </c>
      <c r="C7488" s="4"/>
      <c r="D7488" s="4" t="s">
        <v>40456</v>
      </c>
      <c r="E7488" s="5" t="s">
        <v>35541</v>
      </c>
      <c r="F7488" s="4" t="s">
        <v>83</v>
      </c>
      <c r="G7488" s="4" t="s">
        <v>84</v>
      </c>
      <c r="H7488" s="5" t="s">
        <v>40457</v>
      </c>
      <c r="I7488" s="7" t="s">
        <v>40458</v>
      </c>
      <c r="J7488" s="5" t="n">
        <f aca="false">LEN(K7488)</f>
        <v>16</v>
      </c>
      <c r="K7488" s="6" t="s">
        <v>40459</v>
      </c>
      <c r="L7488" s="4" t="s">
        <v>21</v>
      </c>
      <c r="M7488" s="4" t="s">
        <v>729</v>
      </c>
    </row>
    <row r="7489" customFormat="false" ht="15.75" hidden="false" customHeight="true" outlineLevel="0" collapsed="false">
      <c r="A7489" s="4" t="n">
        <v>6926</v>
      </c>
      <c r="B7489" s="4" t="s">
        <v>40460</v>
      </c>
      <c r="C7489" s="4"/>
      <c r="D7489" s="4" t="s">
        <v>40461</v>
      </c>
      <c r="E7489" s="5" t="s">
        <v>1768</v>
      </c>
      <c r="F7489" s="4" t="s">
        <v>83</v>
      </c>
      <c r="G7489" s="4" t="s">
        <v>84</v>
      </c>
      <c r="H7489" s="5" t="s">
        <v>40462</v>
      </c>
      <c r="I7489" s="7" t="s">
        <v>40463</v>
      </c>
      <c r="J7489" s="5" t="n">
        <f aca="false">LEN(K7489)</f>
        <v>16</v>
      </c>
      <c r="K7489" s="6" t="s">
        <v>40464</v>
      </c>
      <c r="L7489" s="4" t="s">
        <v>57</v>
      </c>
      <c r="M7489" s="4" t="s">
        <v>13338</v>
      </c>
    </row>
    <row r="7490" customFormat="false" ht="15.75" hidden="false" customHeight="true" outlineLevel="0" collapsed="false">
      <c r="A7490" s="4" t="n">
        <v>6930</v>
      </c>
      <c r="B7490" s="4" t="s">
        <v>40465</v>
      </c>
      <c r="C7490" s="4"/>
      <c r="D7490" s="4" t="s">
        <v>40466</v>
      </c>
      <c r="E7490" s="5" t="s">
        <v>1768</v>
      </c>
      <c r="F7490" s="4" t="s">
        <v>83</v>
      </c>
      <c r="G7490" s="4" t="s">
        <v>84</v>
      </c>
      <c r="H7490" s="5" t="s">
        <v>40467</v>
      </c>
      <c r="I7490" s="4" t="s">
        <v>40468</v>
      </c>
      <c r="J7490" s="5" t="n">
        <f aca="false">LEN(K7490)</f>
        <v>16</v>
      </c>
      <c r="K7490" s="6" t="s">
        <v>40469</v>
      </c>
      <c r="L7490" s="4" t="s">
        <v>21</v>
      </c>
      <c r="M7490" s="4" t="s">
        <v>40470</v>
      </c>
    </row>
    <row r="7491" customFormat="false" ht="15.75" hidden="false" customHeight="true" outlineLevel="0" collapsed="false">
      <c r="A7491" s="4" t="n">
        <v>6963</v>
      </c>
      <c r="B7491" s="4" t="s">
        <v>40471</v>
      </c>
      <c r="C7491" s="4"/>
      <c r="D7491" s="4" t="s">
        <v>40472</v>
      </c>
      <c r="E7491" s="5" t="s">
        <v>82</v>
      </c>
      <c r="F7491" s="4" t="s">
        <v>83</v>
      </c>
      <c r="G7491" s="4" t="s">
        <v>84</v>
      </c>
      <c r="H7491" s="5" t="s">
        <v>40473</v>
      </c>
      <c r="I7491" s="4" t="s">
        <v>40474</v>
      </c>
      <c r="J7491" s="5" t="n">
        <f aca="false">LEN(K7491)</f>
        <v>16</v>
      </c>
      <c r="K7491" s="6" t="s">
        <v>38209</v>
      </c>
      <c r="L7491" s="4" t="s">
        <v>78</v>
      </c>
      <c r="M7491" s="4" t="s">
        <v>27418</v>
      </c>
    </row>
    <row r="7492" customFormat="false" ht="15.75" hidden="false" customHeight="true" outlineLevel="0" collapsed="false">
      <c r="A7492" s="4" t="n">
        <v>7015</v>
      </c>
      <c r="B7492" s="4" t="s">
        <v>40475</v>
      </c>
      <c r="C7492" s="4"/>
      <c r="D7492" s="4" t="s">
        <v>40476</v>
      </c>
      <c r="E7492" s="5" t="s">
        <v>648</v>
      </c>
      <c r="F7492" s="4" t="s">
        <v>649</v>
      </c>
      <c r="G7492" s="4" t="s">
        <v>84</v>
      </c>
      <c r="H7492" s="5" t="s">
        <v>40477</v>
      </c>
      <c r="I7492" s="4" t="s">
        <v>40478</v>
      </c>
      <c r="J7492" s="5" t="n">
        <f aca="false">LEN(K7492)</f>
        <v>16</v>
      </c>
      <c r="K7492" s="6" t="str">
        <f aca="false">LOWER(SUBSTITUTE(SUBSTITUTE(SUBSTITUTE(SUBSTITUTE(SUBSTITUTE(SUBSTITUTE(SUBSTITUTE(B7492,"S.L.",""),"SL",""),"S.A.",""),"SA","")," ",""),".",""),",",""))&amp;".com"</f>
        <v>centralplaya.com</v>
      </c>
      <c r="L7492" s="4" t="s">
        <v>31</v>
      </c>
      <c r="M7492" s="4" t="s">
        <v>2061</v>
      </c>
    </row>
    <row r="7493" customFormat="false" ht="15.75" hidden="false" customHeight="true" outlineLevel="0" collapsed="false">
      <c r="A7493" s="4" t="n">
        <v>7033</v>
      </c>
      <c r="B7493" s="4" t="s">
        <v>40479</v>
      </c>
      <c r="C7493" s="4"/>
      <c r="D7493" s="4" t="s">
        <v>40480</v>
      </c>
      <c r="E7493" s="5" t="s">
        <v>648</v>
      </c>
      <c r="F7493" s="4" t="s">
        <v>649</v>
      </c>
      <c r="G7493" s="4" t="s">
        <v>84</v>
      </c>
      <c r="H7493" s="5" t="s">
        <v>40481</v>
      </c>
      <c r="I7493" s="7" t="s">
        <v>40482</v>
      </c>
      <c r="J7493" s="5" t="n">
        <f aca="false">LEN(K7493)</f>
        <v>16</v>
      </c>
      <c r="K7493" s="6" t="s">
        <v>40483</v>
      </c>
      <c r="L7493" s="4" t="s">
        <v>57</v>
      </c>
      <c r="M7493" s="4" t="s">
        <v>1863</v>
      </c>
    </row>
    <row r="7494" customFormat="false" ht="15.75" hidden="false" customHeight="true" outlineLevel="0" collapsed="false">
      <c r="A7494" s="4" t="n">
        <v>7038</v>
      </c>
      <c r="B7494" s="4" t="s">
        <v>40484</v>
      </c>
      <c r="C7494" s="4"/>
      <c r="D7494" s="4" t="s">
        <v>40485</v>
      </c>
      <c r="E7494" s="5" t="s">
        <v>31796</v>
      </c>
      <c r="F7494" s="4" t="s">
        <v>4285</v>
      </c>
      <c r="G7494" s="4" t="s">
        <v>84</v>
      </c>
      <c r="H7494" s="5" t="s">
        <v>40486</v>
      </c>
      <c r="I7494" s="4" t="s">
        <v>40487</v>
      </c>
      <c r="J7494" s="5" t="n">
        <f aca="false">LEN(K7494)</f>
        <v>16</v>
      </c>
      <c r="K7494" s="10" t="s">
        <v>40488</v>
      </c>
      <c r="L7494" s="4" t="s">
        <v>31</v>
      </c>
      <c r="M7494" s="4" t="s">
        <v>23053</v>
      </c>
    </row>
    <row r="7495" customFormat="false" ht="15.75" hidden="false" customHeight="true" outlineLevel="0" collapsed="false">
      <c r="A7495" s="4" t="n">
        <v>7041</v>
      </c>
      <c r="B7495" s="4" t="s">
        <v>40489</v>
      </c>
      <c r="C7495" s="4"/>
      <c r="D7495" s="4" t="s">
        <v>40490</v>
      </c>
      <c r="E7495" s="5" t="s">
        <v>4284</v>
      </c>
      <c r="F7495" s="4" t="s">
        <v>4285</v>
      </c>
      <c r="G7495" s="4" t="s">
        <v>84</v>
      </c>
      <c r="H7495" s="5" t="s">
        <v>40491</v>
      </c>
      <c r="I7495" s="4" t="s">
        <v>40492</v>
      </c>
      <c r="J7495" s="5" t="n">
        <f aca="false">LEN(K7495)</f>
        <v>16</v>
      </c>
      <c r="K7495" s="6" t="s">
        <v>40493</v>
      </c>
      <c r="L7495" s="4" t="s">
        <v>31</v>
      </c>
      <c r="M7495" s="4" t="s">
        <v>344</v>
      </c>
    </row>
    <row r="7496" customFormat="false" ht="15.75" hidden="false" customHeight="true" outlineLevel="0" collapsed="false">
      <c r="A7496" s="4" t="n">
        <v>7044</v>
      </c>
      <c r="B7496" s="4" t="s">
        <v>40494</v>
      </c>
      <c r="C7496" s="4"/>
      <c r="D7496" s="4" t="s">
        <v>40495</v>
      </c>
      <c r="E7496" s="5" t="s">
        <v>4284</v>
      </c>
      <c r="F7496" s="4" t="s">
        <v>4285</v>
      </c>
      <c r="G7496" s="4" t="s">
        <v>84</v>
      </c>
      <c r="H7496" s="5" t="s">
        <v>21461</v>
      </c>
      <c r="I7496" s="7" t="s">
        <v>40496</v>
      </c>
      <c r="J7496" s="5" t="n">
        <f aca="false">LEN(K7496)</f>
        <v>16</v>
      </c>
      <c r="K7496" s="6" t="s">
        <v>40497</v>
      </c>
      <c r="L7496" s="4" t="s">
        <v>31</v>
      </c>
      <c r="M7496" s="4" t="s">
        <v>3010</v>
      </c>
    </row>
    <row r="7497" customFormat="false" ht="15.75" hidden="false" customHeight="true" outlineLevel="0" collapsed="false">
      <c r="A7497" s="4" t="n">
        <v>7049</v>
      </c>
      <c r="B7497" s="4" t="s">
        <v>337</v>
      </c>
      <c r="C7497" s="4"/>
      <c r="D7497" s="4" t="s">
        <v>40498</v>
      </c>
      <c r="E7497" s="5" t="s">
        <v>30025</v>
      </c>
      <c r="F7497" s="4" t="s">
        <v>4277</v>
      </c>
      <c r="G7497" s="4" t="s">
        <v>84</v>
      </c>
      <c r="H7497" s="5" t="s">
        <v>40499</v>
      </c>
      <c r="I7497" s="4" t="s">
        <v>40500</v>
      </c>
      <c r="J7497" s="5" t="n">
        <f aca="false">LEN(K7497)</f>
        <v>16</v>
      </c>
      <c r="K7497" s="10" t="s">
        <v>40501</v>
      </c>
      <c r="L7497" s="4" t="s">
        <v>31</v>
      </c>
      <c r="M7497" s="4" t="s">
        <v>6499</v>
      </c>
    </row>
    <row r="7498" customFormat="false" ht="15.75" hidden="false" customHeight="true" outlineLevel="0" collapsed="false">
      <c r="A7498" s="4" t="n">
        <v>7055</v>
      </c>
      <c r="B7498" s="4" t="s">
        <v>40502</v>
      </c>
      <c r="C7498" s="4"/>
      <c r="D7498" s="4" t="s">
        <v>40503</v>
      </c>
      <c r="E7498" s="5" t="s">
        <v>17975</v>
      </c>
      <c r="F7498" s="4" t="s">
        <v>565</v>
      </c>
      <c r="G7498" s="4" t="s">
        <v>84</v>
      </c>
      <c r="H7498" s="5" t="s">
        <v>40504</v>
      </c>
      <c r="I7498" s="4" t="s">
        <v>37560</v>
      </c>
      <c r="J7498" s="5" t="n">
        <f aca="false">LEN(K7498)</f>
        <v>16</v>
      </c>
      <c r="K7498" s="6" t="s">
        <v>37561</v>
      </c>
      <c r="L7498" s="4" t="s">
        <v>57</v>
      </c>
      <c r="M7498" s="4" t="s">
        <v>996</v>
      </c>
    </row>
    <row r="7499" customFormat="false" ht="15.75" hidden="false" customHeight="true" outlineLevel="0" collapsed="false">
      <c r="A7499" s="4" t="n">
        <v>7060</v>
      </c>
      <c r="B7499" s="4" t="s">
        <v>40505</v>
      </c>
      <c r="C7499" s="4"/>
      <c r="D7499" s="4" t="s">
        <v>40506</v>
      </c>
      <c r="E7499" s="5" t="s">
        <v>564</v>
      </c>
      <c r="F7499" s="4" t="s">
        <v>565</v>
      </c>
      <c r="G7499" s="4" t="s">
        <v>84</v>
      </c>
      <c r="H7499" s="5" t="s">
        <v>40507</v>
      </c>
      <c r="I7499" s="4" t="s">
        <v>40508</v>
      </c>
      <c r="J7499" s="5" t="n">
        <f aca="false">LEN(K7499)</f>
        <v>16</v>
      </c>
      <c r="K7499" s="6" t="s">
        <v>40509</v>
      </c>
      <c r="L7499" s="4" t="s">
        <v>21</v>
      </c>
      <c r="M7499" s="4" t="s">
        <v>2896</v>
      </c>
    </row>
    <row r="7500" customFormat="false" ht="15.75" hidden="false" customHeight="true" outlineLevel="0" collapsed="false">
      <c r="A7500" s="4" t="n">
        <v>7065</v>
      </c>
      <c r="B7500" s="4" t="s">
        <v>40510</v>
      </c>
      <c r="C7500" s="4"/>
      <c r="D7500" s="4" t="s">
        <v>563</v>
      </c>
      <c r="E7500" s="5" t="s">
        <v>564</v>
      </c>
      <c r="F7500" s="4" t="s">
        <v>565</v>
      </c>
      <c r="G7500" s="4" t="s">
        <v>84</v>
      </c>
      <c r="H7500" s="5" t="s">
        <v>40511</v>
      </c>
      <c r="I7500" s="4" t="s">
        <v>40512</v>
      </c>
      <c r="J7500" s="5" t="n">
        <f aca="false">LEN(K7500)</f>
        <v>16</v>
      </c>
      <c r="K7500" s="6" t="s">
        <v>40509</v>
      </c>
      <c r="L7500" s="4" t="s">
        <v>31</v>
      </c>
      <c r="M7500" s="4" t="s">
        <v>232</v>
      </c>
    </row>
    <row r="7501" customFormat="false" ht="15.75" hidden="false" customHeight="true" outlineLevel="0" collapsed="false">
      <c r="A7501" s="4" t="n">
        <v>7071</v>
      </c>
      <c r="B7501" s="4" t="s">
        <v>40513</v>
      </c>
      <c r="C7501" s="4"/>
      <c r="D7501" s="4" t="s">
        <v>40514</v>
      </c>
      <c r="E7501" s="5" t="s">
        <v>564</v>
      </c>
      <c r="F7501" s="4" t="s">
        <v>565</v>
      </c>
      <c r="G7501" s="4" t="s">
        <v>84</v>
      </c>
      <c r="H7501" s="5" t="s">
        <v>40515</v>
      </c>
      <c r="I7501" s="7" t="s">
        <v>40512</v>
      </c>
      <c r="J7501" s="5" t="n">
        <f aca="false">LEN(K7501)</f>
        <v>16</v>
      </c>
      <c r="K7501" s="6" t="s">
        <v>40509</v>
      </c>
      <c r="L7501" s="4" t="s">
        <v>31</v>
      </c>
      <c r="M7501" s="4" t="s">
        <v>1085</v>
      </c>
    </row>
    <row r="7502" customFormat="false" ht="15.75" hidden="false" customHeight="true" outlineLevel="0" collapsed="false">
      <c r="A7502" s="4" t="n">
        <v>7092</v>
      </c>
      <c r="B7502" s="4" t="s">
        <v>40516</v>
      </c>
      <c r="C7502" s="4"/>
      <c r="D7502" s="4" t="s">
        <v>40517</v>
      </c>
      <c r="E7502" s="5" t="s">
        <v>4284</v>
      </c>
      <c r="F7502" s="4" t="s">
        <v>4285</v>
      </c>
      <c r="G7502" s="4" t="s">
        <v>84</v>
      </c>
      <c r="H7502" s="5" t="s">
        <v>40518</v>
      </c>
      <c r="I7502" s="4" t="s">
        <v>40519</v>
      </c>
      <c r="J7502" s="5" t="n">
        <f aca="false">LEN(K7502)</f>
        <v>16</v>
      </c>
      <c r="K7502" s="6" t="s">
        <v>40520</v>
      </c>
      <c r="L7502" s="4" t="s">
        <v>637</v>
      </c>
      <c r="M7502" s="4" t="s">
        <v>3507</v>
      </c>
    </row>
    <row r="7503" customFormat="false" ht="15.75" hidden="false" customHeight="true" outlineLevel="0" collapsed="false">
      <c r="A7503" s="4" t="n">
        <v>7095</v>
      </c>
      <c r="B7503" s="4" t="s">
        <v>40521</v>
      </c>
      <c r="C7503" s="4"/>
      <c r="D7503" s="4" t="s">
        <v>40522</v>
      </c>
      <c r="E7503" s="5" t="s">
        <v>30025</v>
      </c>
      <c r="F7503" s="4" t="s">
        <v>4277</v>
      </c>
      <c r="G7503" s="4" t="s">
        <v>84</v>
      </c>
      <c r="H7503" s="5" t="s">
        <v>40523</v>
      </c>
      <c r="I7503" s="4" t="s">
        <v>40524</v>
      </c>
      <c r="J7503" s="5" t="n">
        <f aca="false">LEN(K7503)</f>
        <v>16</v>
      </c>
      <c r="K7503" s="6" t="s">
        <v>40525</v>
      </c>
      <c r="L7503" s="4" t="s">
        <v>57</v>
      </c>
      <c r="M7503" s="4" t="s">
        <v>32</v>
      </c>
    </row>
    <row r="7504" customFormat="false" ht="15.75" hidden="false" customHeight="true" outlineLevel="0" collapsed="false">
      <c r="A7504" s="4" t="n">
        <v>7098</v>
      </c>
      <c r="B7504" s="4" t="s">
        <v>7674</v>
      </c>
      <c r="C7504" s="4"/>
      <c r="D7504" s="4" t="s">
        <v>40526</v>
      </c>
      <c r="E7504" s="5" t="s">
        <v>6455</v>
      </c>
      <c r="F7504" s="4" t="s">
        <v>4277</v>
      </c>
      <c r="G7504" s="4" t="s">
        <v>84</v>
      </c>
      <c r="H7504" s="5" t="s">
        <v>40527</v>
      </c>
      <c r="I7504" s="4" t="s">
        <v>40528</v>
      </c>
      <c r="J7504" s="5" t="n">
        <f aca="false">LEN(K7504)</f>
        <v>16</v>
      </c>
      <c r="K7504" s="6" t="str">
        <f aca="false">LOWER(SUBSTITUTE(SUBSTITUTE(SUBSTITUTE(SUBSTITUTE(SUBSTITUTE(SUBSTITUTE(SUBSTITUTE(B7504,"S.L.",""),"SL",""),"S.A.",""),"SA","")," ",""),".",""),",",""))&amp;".com"</f>
        <v>hotelnmiguel.com</v>
      </c>
      <c r="L7504" s="4" t="s">
        <v>57</v>
      </c>
      <c r="M7504" s="4" t="s">
        <v>6467</v>
      </c>
    </row>
    <row r="7505" customFormat="false" ht="15.75" hidden="false" customHeight="true" outlineLevel="0" collapsed="false">
      <c r="A7505" s="4" t="n">
        <v>7102</v>
      </c>
      <c r="B7505" s="4" t="s">
        <v>40529</v>
      </c>
      <c r="C7505" s="4"/>
      <c r="D7505" s="4" t="s">
        <v>40530</v>
      </c>
      <c r="E7505" s="5" t="s">
        <v>6455</v>
      </c>
      <c r="F7505" s="4" t="s">
        <v>4277</v>
      </c>
      <c r="G7505" s="4" t="s">
        <v>84</v>
      </c>
      <c r="H7505" s="5" t="s">
        <v>40531</v>
      </c>
      <c r="I7505" s="4" t="s">
        <v>40532</v>
      </c>
      <c r="J7505" s="5" t="n">
        <f aca="false">LEN(K7505)</f>
        <v>16</v>
      </c>
      <c r="K7505" s="6" t="s">
        <v>40533</v>
      </c>
      <c r="L7505" s="4" t="s">
        <v>21</v>
      </c>
      <c r="M7505" s="4" t="s">
        <v>317</v>
      </c>
    </row>
    <row r="7506" customFormat="false" ht="15.75" hidden="false" customHeight="true" outlineLevel="0" collapsed="false">
      <c r="A7506" s="4" t="n">
        <v>7127</v>
      </c>
      <c r="B7506" s="4" t="s">
        <v>40534</v>
      </c>
      <c r="C7506" s="4"/>
      <c r="D7506" s="4" t="s">
        <v>40535</v>
      </c>
      <c r="E7506" s="5" t="s">
        <v>91</v>
      </c>
      <c r="F7506" s="4" t="s">
        <v>92</v>
      </c>
      <c r="G7506" s="4" t="s">
        <v>84</v>
      </c>
      <c r="H7506" s="5" t="s">
        <v>40536</v>
      </c>
      <c r="I7506" s="4" t="s">
        <v>40537</v>
      </c>
      <c r="J7506" s="5" t="n">
        <f aca="false">LEN(K7506)</f>
        <v>16</v>
      </c>
      <c r="K7506" s="6" t="s">
        <v>40538</v>
      </c>
      <c r="L7506" s="4" t="s">
        <v>31</v>
      </c>
      <c r="M7506" s="4" t="s">
        <v>4122</v>
      </c>
    </row>
    <row r="7507" customFormat="false" ht="15.75" hidden="false" customHeight="true" outlineLevel="0" collapsed="false">
      <c r="A7507" s="4" t="n">
        <v>7136</v>
      </c>
      <c r="B7507" s="4" t="s">
        <v>12192</v>
      </c>
      <c r="C7507" s="4"/>
      <c r="D7507" s="4" t="s">
        <v>40539</v>
      </c>
      <c r="E7507" s="5" t="s">
        <v>91</v>
      </c>
      <c r="F7507" s="4" t="s">
        <v>92</v>
      </c>
      <c r="G7507" s="4" t="s">
        <v>84</v>
      </c>
      <c r="H7507" s="5" t="s">
        <v>40540</v>
      </c>
      <c r="I7507" s="4" t="s">
        <v>40541</v>
      </c>
      <c r="J7507" s="5" t="n">
        <f aca="false">LEN(K7507)</f>
        <v>16</v>
      </c>
      <c r="K7507" s="10" t="s">
        <v>40542</v>
      </c>
      <c r="L7507" s="4" t="s">
        <v>66</v>
      </c>
      <c r="M7507" s="4" t="s">
        <v>1700</v>
      </c>
    </row>
    <row r="7508" customFormat="false" ht="15.75" hidden="false" customHeight="true" outlineLevel="0" collapsed="false">
      <c r="A7508" s="4" t="n">
        <v>7157</v>
      </c>
      <c r="B7508" s="4" t="s">
        <v>40543</v>
      </c>
      <c r="C7508" s="4"/>
      <c r="D7508" s="4" t="s">
        <v>40544</v>
      </c>
      <c r="E7508" s="5" t="s">
        <v>91</v>
      </c>
      <c r="F7508" s="4" t="s">
        <v>92</v>
      </c>
      <c r="G7508" s="4" t="s">
        <v>84</v>
      </c>
      <c r="H7508" s="5" t="s">
        <v>40545</v>
      </c>
      <c r="I7508" s="7" t="s">
        <v>35201</v>
      </c>
      <c r="J7508" s="5" t="n">
        <f aca="false">LEN(K7508)</f>
        <v>16</v>
      </c>
      <c r="K7508" s="6" t="s">
        <v>40546</v>
      </c>
      <c r="L7508" s="4" t="s">
        <v>21</v>
      </c>
      <c r="M7508" s="4" t="s">
        <v>4027</v>
      </c>
    </row>
    <row r="7509" customFormat="false" ht="15.75" hidden="false" customHeight="true" outlineLevel="0" collapsed="false">
      <c r="A7509" s="4" t="n">
        <v>7159</v>
      </c>
      <c r="B7509" s="4" t="s">
        <v>40547</v>
      </c>
      <c r="C7509" s="4"/>
      <c r="D7509" s="4" t="s">
        <v>40548</v>
      </c>
      <c r="E7509" s="5" t="s">
        <v>121</v>
      </c>
      <c r="F7509" s="4" t="s">
        <v>122</v>
      </c>
      <c r="G7509" s="4" t="s">
        <v>84</v>
      </c>
      <c r="H7509" s="5" t="s">
        <v>40549</v>
      </c>
      <c r="I7509" s="4" t="s">
        <v>40550</v>
      </c>
      <c r="J7509" s="5" t="n">
        <f aca="false">LEN(K7509)</f>
        <v>16</v>
      </c>
      <c r="K7509" s="6" t="s">
        <v>40551</v>
      </c>
      <c r="L7509" s="4" t="s">
        <v>21</v>
      </c>
      <c r="M7509" s="4" t="s">
        <v>31</v>
      </c>
    </row>
    <row r="7510" customFormat="false" ht="15.75" hidden="false" customHeight="true" outlineLevel="0" collapsed="false">
      <c r="A7510" s="4" t="n">
        <v>7162</v>
      </c>
      <c r="B7510" s="4" t="s">
        <v>40552</v>
      </c>
      <c r="C7510" s="4"/>
      <c r="D7510" s="4" t="s">
        <v>40553</v>
      </c>
      <c r="E7510" s="5" t="s">
        <v>121</v>
      </c>
      <c r="F7510" s="4" t="s">
        <v>122</v>
      </c>
      <c r="G7510" s="4" t="s">
        <v>84</v>
      </c>
      <c r="H7510" s="5" t="s">
        <v>40554</v>
      </c>
      <c r="I7510" s="4" t="s">
        <v>37947</v>
      </c>
      <c r="J7510" s="5" t="n">
        <f aca="false">LEN(K7510)</f>
        <v>16</v>
      </c>
      <c r="K7510" s="6" t="s">
        <v>37948</v>
      </c>
      <c r="L7510" s="4" t="s">
        <v>31</v>
      </c>
      <c r="M7510" s="4" t="s">
        <v>10060</v>
      </c>
    </row>
    <row r="7511" customFormat="false" ht="15.75" hidden="false" customHeight="true" outlineLevel="0" collapsed="false">
      <c r="A7511" s="4" t="n">
        <v>7166</v>
      </c>
      <c r="B7511" s="4" t="s">
        <v>40555</v>
      </c>
      <c r="C7511" s="4"/>
      <c r="D7511" s="4" t="s">
        <v>40556</v>
      </c>
      <c r="E7511" s="5" t="s">
        <v>121</v>
      </c>
      <c r="F7511" s="4" t="s">
        <v>122</v>
      </c>
      <c r="G7511" s="4" t="s">
        <v>84</v>
      </c>
      <c r="H7511" s="5" t="s">
        <v>40557</v>
      </c>
      <c r="I7511" s="4" t="s">
        <v>37947</v>
      </c>
      <c r="J7511" s="5" t="n">
        <f aca="false">LEN(K7511)</f>
        <v>16</v>
      </c>
      <c r="K7511" s="6" t="s">
        <v>37948</v>
      </c>
      <c r="L7511" s="4" t="s">
        <v>21</v>
      </c>
      <c r="M7511" s="4" t="s">
        <v>680</v>
      </c>
    </row>
    <row r="7512" customFormat="false" ht="15.75" hidden="false" customHeight="true" outlineLevel="0" collapsed="false">
      <c r="A7512" s="4" t="n">
        <v>7167</v>
      </c>
      <c r="B7512" s="4" t="s">
        <v>40558</v>
      </c>
      <c r="C7512" s="4"/>
      <c r="D7512" s="4" t="s">
        <v>40559</v>
      </c>
      <c r="E7512" s="5" t="s">
        <v>91</v>
      </c>
      <c r="F7512" s="4" t="s">
        <v>92</v>
      </c>
      <c r="G7512" s="4" t="s">
        <v>84</v>
      </c>
      <c r="H7512" s="5" t="s">
        <v>40560</v>
      </c>
      <c r="I7512" s="4" t="s">
        <v>40561</v>
      </c>
      <c r="J7512" s="5" t="n">
        <f aca="false">LEN(K7512)</f>
        <v>16</v>
      </c>
      <c r="K7512" s="6" t="s">
        <v>37948</v>
      </c>
      <c r="L7512" s="4" t="s">
        <v>31</v>
      </c>
      <c r="M7512" s="4" t="s">
        <v>2909</v>
      </c>
    </row>
    <row r="7513" customFormat="false" ht="15.75" hidden="false" customHeight="true" outlineLevel="0" collapsed="false">
      <c r="A7513" s="4" t="n">
        <v>7181</v>
      </c>
      <c r="B7513" s="4" t="s">
        <v>40562</v>
      </c>
      <c r="C7513" s="4"/>
      <c r="D7513" s="4" t="s">
        <v>40563</v>
      </c>
      <c r="E7513" s="5" t="s">
        <v>91</v>
      </c>
      <c r="F7513" s="4" t="s">
        <v>92</v>
      </c>
      <c r="G7513" s="4" t="s">
        <v>84</v>
      </c>
      <c r="H7513" s="5" t="s">
        <v>40564</v>
      </c>
      <c r="I7513" s="4" t="s">
        <v>40565</v>
      </c>
      <c r="J7513" s="5" t="n">
        <f aca="false">LEN(K7513)</f>
        <v>16</v>
      </c>
      <c r="K7513" s="10" t="s">
        <v>40566</v>
      </c>
      <c r="L7513" s="4" t="s">
        <v>21</v>
      </c>
      <c r="M7513" s="4" t="s">
        <v>4894</v>
      </c>
    </row>
    <row r="7514" customFormat="false" ht="15.75" hidden="false" customHeight="true" outlineLevel="0" collapsed="false">
      <c r="A7514" s="4" t="n">
        <v>7194</v>
      </c>
      <c r="B7514" s="4" t="s">
        <v>40567</v>
      </c>
      <c r="C7514" s="4"/>
      <c r="D7514" s="4" t="s">
        <v>40568</v>
      </c>
      <c r="E7514" s="5" t="s">
        <v>12001</v>
      </c>
      <c r="F7514" s="4" t="s">
        <v>5186</v>
      </c>
      <c r="G7514" s="4" t="s">
        <v>84</v>
      </c>
      <c r="H7514" s="5" t="s">
        <v>40569</v>
      </c>
      <c r="I7514" s="4" t="s">
        <v>40570</v>
      </c>
      <c r="J7514" s="5" t="n">
        <f aca="false">LEN(K7514)</f>
        <v>16</v>
      </c>
      <c r="K7514" s="6" t="s">
        <v>37656</v>
      </c>
      <c r="L7514" s="4" t="s">
        <v>21</v>
      </c>
      <c r="M7514" s="4" t="s">
        <v>828</v>
      </c>
    </row>
    <row r="7515" customFormat="false" ht="15.75" hidden="false" customHeight="true" outlineLevel="0" collapsed="false">
      <c r="A7515" s="4" t="n">
        <v>7199</v>
      </c>
      <c r="B7515" s="4" t="s">
        <v>40571</v>
      </c>
      <c r="C7515" s="4"/>
      <c r="D7515" s="4" t="s">
        <v>40572</v>
      </c>
      <c r="E7515" s="5" t="s">
        <v>11994</v>
      </c>
      <c r="F7515" s="4" t="s">
        <v>11995</v>
      </c>
      <c r="G7515" s="4" t="s">
        <v>84</v>
      </c>
      <c r="H7515" s="5" t="s">
        <v>40573</v>
      </c>
      <c r="I7515" s="7" t="s">
        <v>40574</v>
      </c>
      <c r="J7515" s="5" t="n">
        <f aca="false">LEN(K7515)</f>
        <v>16</v>
      </c>
      <c r="K7515" s="6" t="s">
        <v>37656</v>
      </c>
      <c r="L7515" s="4" t="s">
        <v>57</v>
      </c>
      <c r="M7515" s="4" t="s">
        <v>828</v>
      </c>
    </row>
    <row r="7516" customFormat="false" ht="15.75" hidden="false" customHeight="true" outlineLevel="0" collapsed="false">
      <c r="A7516" s="4" t="n">
        <v>7219</v>
      </c>
      <c r="B7516" s="4" t="s">
        <v>40575</v>
      </c>
      <c r="C7516" s="4"/>
      <c r="D7516" s="4" t="s">
        <v>40576</v>
      </c>
      <c r="E7516" s="5" t="s">
        <v>4272</v>
      </c>
      <c r="F7516" s="4" t="s">
        <v>4273</v>
      </c>
      <c r="G7516" s="4" t="s">
        <v>84</v>
      </c>
      <c r="H7516" s="5" t="s">
        <v>40577</v>
      </c>
      <c r="I7516" s="4" t="s">
        <v>40578</v>
      </c>
      <c r="J7516" s="5" t="n">
        <f aca="false">LEN(K7516)</f>
        <v>16</v>
      </c>
      <c r="K7516" s="6" t="s">
        <v>40579</v>
      </c>
      <c r="L7516" s="4" t="s">
        <v>78</v>
      </c>
      <c r="M7516" s="4" t="s">
        <v>1979</v>
      </c>
    </row>
    <row r="7517" customFormat="false" ht="15.75" hidden="false" customHeight="true" outlineLevel="0" collapsed="false">
      <c r="A7517" s="4" t="n">
        <v>7232</v>
      </c>
      <c r="B7517" s="4" t="s">
        <v>40580</v>
      </c>
      <c r="C7517" s="4"/>
      <c r="D7517" s="4" t="s">
        <v>40581</v>
      </c>
      <c r="E7517" s="5" t="s">
        <v>228</v>
      </c>
      <c r="F7517" s="4" t="s">
        <v>162</v>
      </c>
      <c r="G7517" s="4" t="s">
        <v>84</v>
      </c>
      <c r="H7517" s="5" t="s">
        <v>40582</v>
      </c>
      <c r="I7517" s="4" t="s">
        <v>40583</v>
      </c>
      <c r="J7517" s="5" t="n">
        <f aca="false">LEN(K7517)</f>
        <v>16</v>
      </c>
      <c r="K7517" s="6" t="s">
        <v>40584</v>
      </c>
      <c r="L7517" s="4" t="s">
        <v>78</v>
      </c>
      <c r="M7517" s="4" t="s">
        <v>680</v>
      </c>
    </row>
    <row r="7518" customFormat="false" ht="15.75" hidden="false" customHeight="true" outlineLevel="0" collapsed="false">
      <c r="A7518" s="4" t="n">
        <v>7277</v>
      </c>
      <c r="B7518" s="4" t="s">
        <v>40585</v>
      </c>
      <c r="C7518" s="4"/>
      <c r="D7518" s="4" t="s">
        <v>40586</v>
      </c>
      <c r="E7518" s="5" t="s">
        <v>12100</v>
      </c>
      <c r="F7518" s="4" t="s">
        <v>83</v>
      </c>
      <c r="G7518" s="4" t="s">
        <v>84</v>
      </c>
      <c r="H7518" s="5" t="s">
        <v>40587</v>
      </c>
      <c r="I7518" s="4" t="s">
        <v>40588</v>
      </c>
      <c r="J7518" s="5" t="n">
        <f aca="false">LEN(K7518)</f>
        <v>16</v>
      </c>
      <c r="K7518" s="10" t="s">
        <v>37862</v>
      </c>
      <c r="L7518" s="4" t="s">
        <v>31</v>
      </c>
      <c r="M7518" s="4" t="s">
        <v>31</v>
      </c>
    </row>
    <row r="7519" customFormat="false" ht="15.75" hidden="false" customHeight="true" outlineLevel="0" collapsed="false">
      <c r="A7519" s="4" t="n">
        <v>7279</v>
      </c>
      <c r="B7519" s="4" t="s">
        <v>40589</v>
      </c>
      <c r="C7519" s="4"/>
      <c r="D7519" s="4" t="s">
        <v>40590</v>
      </c>
      <c r="E7519" s="5" t="s">
        <v>12100</v>
      </c>
      <c r="F7519" s="4" t="s">
        <v>83</v>
      </c>
      <c r="G7519" s="4" t="s">
        <v>84</v>
      </c>
      <c r="H7519" s="5" t="s">
        <v>40591</v>
      </c>
      <c r="I7519" s="23" t="s">
        <v>40592</v>
      </c>
      <c r="J7519" s="5" t="n">
        <f aca="false">LEN(K7519)</f>
        <v>16</v>
      </c>
      <c r="K7519" s="6" t="s">
        <v>37862</v>
      </c>
      <c r="L7519" s="4" t="s">
        <v>57</v>
      </c>
      <c r="M7519" s="4" t="s">
        <v>4289</v>
      </c>
    </row>
    <row r="7520" customFormat="false" ht="15.75" hidden="false" customHeight="true" outlineLevel="0" collapsed="false">
      <c r="A7520" s="4" t="n">
        <v>7304</v>
      </c>
      <c r="B7520" s="4" t="s">
        <v>35375</v>
      </c>
      <c r="C7520" s="4"/>
      <c r="D7520" s="4" t="s">
        <v>40593</v>
      </c>
      <c r="E7520" s="5" t="s">
        <v>5500</v>
      </c>
      <c r="F7520" s="4" t="s">
        <v>888</v>
      </c>
      <c r="G7520" s="4" t="s">
        <v>84</v>
      </c>
      <c r="H7520" s="5" t="s">
        <v>35261</v>
      </c>
      <c r="I7520" s="4" t="s">
        <v>32899</v>
      </c>
      <c r="J7520" s="5" t="n">
        <f aca="false">LEN(K7520)</f>
        <v>16</v>
      </c>
      <c r="K7520" s="6" t="s">
        <v>40594</v>
      </c>
      <c r="L7520" s="4" t="s">
        <v>66</v>
      </c>
      <c r="M7520" s="4" t="s">
        <v>2980</v>
      </c>
    </row>
    <row r="7521" customFormat="false" ht="15.75" hidden="false" customHeight="true" outlineLevel="0" collapsed="false">
      <c r="A7521" s="4" t="n">
        <v>7314</v>
      </c>
      <c r="B7521" s="4" t="s">
        <v>40595</v>
      </c>
      <c r="C7521" s="4"/>
      <c r="D7521" s="4" t="s">
        <v>40596</v>
      </c>
      <c r="E7521" s="5" t="s">
        <v>1768</v>
      </c>
      <c r="F7521" s="4" t="s">
        <v>1769</v>
      </c>
      <c r="G7521" s="4" t="s">
        <v>84</v>
      </c>
      <c r="H7521" s="5" t="s">
        <v>40597</v>
      </c>
      <c r="I7521" s="4" t="s">
        <v>40598</v>
      </c>
      <c r="J7521" s="5" t="n">
        <f aca="false">LEN(K7521)</f>
        <v>16</v>
      </c>
      <c r="K7521" s="6" t="s">
        <v>40599</v>
      </c>
      <c r="L7521" s="4" t="s">
        <v>31</v>
      </c>
      <c r="M7521" s="4" t="s">
        <v>31</v>
      </c>
    </row>
    <row r="7522" customFormat="false" ht="15.75" hidden="false" customHeight="true" outlineLevel="0" collapsed="false">
      <c r="A7522" s="4" t="n">
        <v>7318</v>
      </c>
      <c r="B7522" s="4" t="s">
        <v>40600</v>
      </c>
      <c r="C7522" s="4"/>
      <c r="D7522" s="4" t="s">
        <v>40601</v>
      </c>
      <c r="E7522" s="5" t="s">
        <v>1768</v>
      </c>
      <c r="F7522" s="4" t="s">
        <v>1769</v>
      </c>
      <c r="G7522" s="4" t="s">
        <v>84</v>
      </c>
      <c r="H7522" s="5" t="s">
        <v>40602</v>
      </c>
      <c r="I7522" s="7" t="s">
        <v>40603</v>
      </c>
      <c r="J7522" s="5" t="n">
        <f aca="false">LEN(K7522)</f>
        <v>16</v>
      </c>
      <c r="K7522" s="6" t="s">
        <v>37615</v>
      </c>
      <c r="L7522" s="4" t="s">
        <v>21</v>
      </c>
      <c r="M7522" s="4" t="s">
        <v>3348</v>
      </c>
    </row>
    <row r="7523" customFormat="false" ht="15.75" hidden="false" customHeight="true" outlineLevel="0" collapsed="false">
      <c r="A7523" s="4" t="n">
        <v>7325</v>
      </c>
      <c r="B7523" s="4" t="s">
        <v>40604</v>
      </c>
      <c r="C7523" s="4"/>
      <c r="D7523" s="4" t="s">
        <v>40605</v>
      </c>
      <c r="E7523" s="5" t="s">
        <v>1768</v>
      </c>
      <c r="F7523" s="4" t="s">
        <v>1769</v>
      </c>
      <c r="G7523" s="4" t="s">
        <v>84</v>
      </c>
      <c r="H7523" s="5" t="s">
        <v>40606</v>
      </c>
      <c r="I7523" s="4" t="s">
        <v>40607</v>
      </c>
      <c r="J7523" s="5" t="n">
        <f aca="false">LEN(K7523)</f>
        <v>16</v>
      </c>
      <c r="K7523" s="6" t="s">
        <v>40469</v>
      </c>
      <c r="L7523" s="4" t="s">
        <v>31</v>
      </c>
      <c r="M7523" s="4" t="s">
        <v>435</v>
      </c>
    </row>
    <row r="7524" customFormat="false" ht="15.75" hidden="false" customHeight="true" outlineLevel="0" collapsed="false">
      <c r="A7524" s="4" t="n">
        <v>7333</v>
      </c>
      <c r="B7524" s="4" t="s">
        <v>40608</v>
      </c>
      <c r="C7524" s="4"/>
      <c r="D7524" s="4" t="s">
        <v>40609</v>
      </c>
      <c r="E7524" s="5" t="s">
        <v>1768</v>
      </c>
      <c r="F7524" s="4" t="s">
        <v>1769</v>
      </c>
      <c r="G7524" s="4" t="s">
        <v>84</v>
      </c>
      <c r="H7524" s="5" t="s">
        <v>40610</v>
      </c>
      <c r="I7524" s="4" t="s">
        <v>40607</v>
      </c>
      <c r="J7524" s="5" t="n">
        <f aca="false">LEN(K7524)</f>
        <v>16</v>
      </c>
      <c r="K7524" s="6" t="s">
        <v>40469</v>
      </c>
      <c r="L7524" s="4" t="s">
        <v>21</v>
      </c>
      <c r="M7524" s="4" t="s">
        <v>25182</v>
      </c>
    </row>
    <row r="7525" customFormat="false" ht="15.75" hidden="false" customHeight="true" outlineLevel="0" collapsed="false">
      <c r="A7525" s="4" t="n">
        <v>7340</v>
      </c>
      <c r="B7525" s="4" t="s">
        <v>40611</v>
      </c>
      <c r="C7525" s="4"/>
      <c r="D7525" s="4" t="s">
        <v>40612</v>
      </c>
      <c r="E7525" s="5" t="s">
        <v>1768</v>
      </c>
      <c r="F7525" s="4" t="s">
        <v>1769</v>
      </c>
      <c r="G7525" s="4" t="s">
        <v>84</v>
      </c>
      <c r="H7525" s="5" t="s">
        <v>40613</v>
      </c>
      <c r="I7525" s="4" t="str">
        <f aca="false">IFERROR(__xludf.dummyfunction("""info@""&amp;LOWER(REGEXREPLACE(B7525,""[^A-Za-z0-9]"",""""))&amp;"".com"""),"info@hotelbahamas.com")</f>
        <v>info@hotelbahamas.com</v>
      </c>
      <c r="J7525" s="5" t="n">
        <f aca="false">LEN(K7525)</f>
        <v>16</v>
      </c>
      <c r="K7525" s="6" t="s">
        <v>40614</v>
      </c>
      <c r="L7525" s="4" t="s">
        <v>31</v>
      </c>
      <c r="M7525" s="4" t="s">
        <v>40615</v>
      </c>
    </row>
    <row r="7526" customFormat="false" ht="15.75" hidden="false" customHeight="true" outlineLevel="0" collapsed="false">
      <c r="A7526" s="4" t="n">
        <v>7355</v>
      </c>
      <c r="B7526" s="4" t="s">
        <v>40616</v>
      </c>
      <c r="C7526" s="4"/>
      <c r="D7526" s="4" t="s">
        <v>40617</v>
      </c>
      <c r="E7526" s="5" t="s">
        <v>228</v>
      </c>
      <c r="F7526" s="4" t="s">
        <v>162</v>
      </c>
      <c r="G7526" s="4" t="s">
        <v>84</v>
      </c>
      <c r="H7526" s="5" t="s">
        <v>40618</v>
      </c>
      <c r="I7526" s="4" t="s">
        <v>6465</v>
      </c>
      <c r="J7526" s="5" t="n">
        <f aca="false">LEN(K7526)</f>
        <v>16</v>
      </c>
      <c r="K7526" s="6" t="s">
        <v>40411</v>
      </c>
      <c r="L7526" s="4" t="s">
        <v>21</v>
      </c>
      <c r="M7526" s="4" t="s">
        <v>31</v>
      </c>
    </row>
    <row r="7527" customFormat="false" ht="15.75" hidden="false" customHeight="true" outlineLevel="0" collapsed="false">
      <c r="A7527" s="4" t="n">
        <v>7361</v>
      </c>
      <c r="B7527" s="4" t="s">
        <v>40619</v>
      </c>
      <c r="C7527" s="4"/>
      <c r="D7527" s="4" t="s">
        <v>40620</v>
      </c>
      <c r="E7527" s="5" t="s">
        <v>1768</v>
      </c>
      <c r="F7527" s="4" t="s">
        <v>83</v>
      </c>
      <c r="G7527" s="4" t="s">
        <v>84</v>
      </c>
      <c r="H7527" s="5" t="s">
        <v>40621</v>
      </c>
      <c r="I7527" s="4" t="s">
        <v>40622</v>
      </c>
      <c r="J7527" s="5" t="n">
        <f aca="false">LEN(K7527)</f>
        <v>16</v>
      </c>
      <c r="K7527" s="6" t="s">
        <v>40469</v>
      </c>
      <c r="L7527" s="4" t="s">
        <v>637</v>
      </c>
      <c r="M7527" s="4" t="s">
        <v>2410</v>
      </c>
    </row>
    <row r="7528" customFormat="false" ht="15.75" hidden="false" customHeight="true" outlineLevel="0" collapsed="false">
      <c r="A7528" s="4" t="n">
        <v>7368</v>
      </c>
      <c r="B7528" s="4" t="s">
        <v>40623</v>
      </c>
      <c r="C7528" s="4"/>
      <c r="D7528" s="4" t="s">
        <v>40624</v>
      </c>
      <c r="E7528" s="5" t="s">
        <v>82</v>
      </c>
      <c r="F7528" s="4" t="s">
        <v>83</v>
      </c>
      <c r="G7528" s="4" t="s">
        <v>84</v>
      </c>
      <c r="H7528" s="5" t="s">
        <v>40625</v>
      </c>
      <c r="I7528" s="4" t="s">
        <v>40519</v>
      </c>
      <c r="J7528" s="5" t="n">
        <f aca="false">LEN(K7528)</f>
        <v>16</v>
      </c>
      <c r="K7528" s="10" t="s">
        <v>40520</v>
      </c>
      <c r="L7528" s="4" t="s">
        <v>57</v>
      </c>
      <c r="M7528" s="4" t="s">
        <v>4848</v>
      </c>
    </row>
    <row r="7529" customFormat="false" ht="15.75" hidden="false" customHeight="true" outlineLevel="0" collapsed="false">
      <c r="A7529" s="4" t="n">
        <v>7380</v>
      </c>
      <c r="B7529" s="4" t="s">
        <v>40626</v>
      </c>
      <c r="C7529" s="4"/>
      <c r="D7529" s="4" t="s">
        <v>40627</v>
      </c>
      <c r="E7529" s="5" t="s">
        <v>40628</v>
      </c>
      <c r="F7529" s="4" t="s">
        <v>40629</v>
      </c>
      <c r="G7529" s="4" t="s">
        <v>84</v>
      </c>
      <c r="H7529" s="5" t="s">
        <v>40630</v>
      </c>
      <c r="I7529" s="4" t="s">
        <v>40631</v>
      </c>
      <c r="J7529" s="5" t="n">
        <f aca="false">LEN(K7529)</f>
        <v>16</v>
      </c>
      <c r="K7529" s="6" t="s">
        <v>40632</v>
      </c>
      <c r="L7529" s="4" t="s">
        <v>31</v>
      </c>
      <c r="M7529" s="4" t="s">
        <v>877</v>
      </c>
    </row>
    <row r="7530" customFormat="false" ht="15.75" hidden="false" customHeight="true" outlineLevel="0" collapsed="false">
      <c r="A7530" s="4" t="n">
        <v>7401</v>
      </c>
      <c r="B7530" s="4" t="s">
        <v>40633</v>
      </c>
      <c r="C7530" s="4"/>
      <c r="D7530" s="4" t="s">
        <v>40634</v>
      </c>
      <c r="E7530" s="5" t="s">
        <v>2918</v>
      </c>
      <c r="F7530" s="4" t="s">
        <v>1956</v>
      </c>
      <c r="G7530" s="4" t="s">
        <v>84</v>
      </c>
      <c r="H7530" s="5" t="s">
        <v>40635</v>
      </c>
      <c r="I7530" s="7" t="s">
        <v>40636</v>
      </c>
      <c r="J7530" s="5" t="n">
        <f aca="false">LEN(K7530)</f>
        <v>16</v>
      </c>
      <c r="K7530" s="6" t="s">
        <v>40637</v>
      </c>
      <c r="L7530" s="4" t="s">
        <v>57</v>
      </c>
      <c r="M7530" s="4" t="s">
        <v>28956</v>
      </c>
    </row>
    <row r="7531" customFormat="false" ht="15.75" hidden="false" customHeight="true" outlineLevel="0" collapsed="false">
      <c r="A7531" s="4" t="n">
        <v>7402</v>
      </c>
      <c r="B7531" s="4" t="s">
        <v>40638</v>
      </c>
      <c r="C7531" s="4"/>
      <c r="D7531" s="4" t="s">
        <v>40639</v>
      </c>
      <c r="E7531" s="5" t="s">
        <v>5228</v>
      </c>
      <c r="F7531" s="4" t="s">
        <v>2501</v>
      </c>
      <c r="G7531" s="4" t="s">
        <v>84</v>
      </c>
      <c r="H7531" s="5" t="s">
        <v>40640</v>
      </c>
      <c r="I7531" s="7" t="s">
        <v>40641</v>
      </c>
      <c r="J7531" s="5" t="n">
        <f aca="false">LEN(K7531)</f>
        <v>16</v>
      </c>
      <c r="K7531" s="6" t="s">
        <v>40642</v>
      </c>
      <c r="L7531" s="4" t="s">
        <v>57</v>
      </c>
      <c r="M7531" s="4" t="s">
        <v>368</v>
      </c>
    </row>
    <row r="7532" customFormat="false" ht="15.75" hidden="false" customHeight="true" outlineLevel="0" collapsed="false">
      <c r="A7532" s="4" t="n">
        <v>7408</v>
      </c>
      <c r="B7532" s="4" t="s">
        <v>40643</v>
      </c>
      <c r="C7532" s="4"/>
      <c r="D7532" s="4" t="s">
        <v>40644</v>
      </c>
      <c r="E7532" s="5" t="s">
        <v>510</v>
      </c>
      <c r="F7532" s="4" t="s">
        <v>511</v>
      </c>
      <c r="G7532" s="4" t="s">
        <v>84</v>
      </c>
      <c r="H7532" s="5" t="s">
        <v>40645</v>
      </c>
      <c r="I7532" s="4" t="s">
        <v>40646</v>
      </c>
      <c r="J7532" s="5" t="n">
        <f aca="false">LEN(K7532)</f>
        <v>16</v>
      </c>
      <c r="K7532" s="6" t="s">
        <v>40647</v>
      </c>
      <c r="L7532" s="4" t="s">
        <v>31</v>
      </c>
      <c r="M7532" s="4" t="s">
        <v>1016</v>
      </c>
    </row>
    <row r="7533" customFormat="false" ht="15.75" hidden="false" customHeight="true" outlineLevel="0" collapsed="false">
      <c r="A7533" s="4" t="n">
        <v>7409</v>
      </c>
      <c r="B7533" s="4" t="s">
        <v>40648</v>
      </c>
      <c r="C7533" s="4"/>
      <c r="D7533" s="4" t="s">
        <v>40649</v>
      </c>
      <c r="E7533" s="5" t="s">
        <v>510</v>
      </c>
      <c r="F7533" s="4" t="s">
        <v>511</v>
      </c>
      <c r="G7533" s="4" t="s">
        <v>84</v>
      </c>
      <c r="H7533" s="5" t="s">
        <v>40650</v>
      </c>
      <c r="I7533" s="7" t="s">
        <v>6465</v>
      </c>
      <c r="J7533" s="5" t="n">
        <f aca="false">LEN(K7533)</f>
        <v>16</v>
      </c>
      <c r="K7533" s="6" t="s">
        <v>40411</v>
      </c>
      <c r="L7533" s="4" t="s">
        <v>1970</v>
      </c>
      <c r="M7533" s="4" t="s">
        <v>31</v>
      </c>
    </row>
    <row r="7534" customFormat="false" ht="15.75" hidden="false" customHeight="true" outlineLevel="0" collapsed="false">
      <c r="A7534" s="4" t="n">
        <v>7422</v>
      </c>
      <c r="B7534" s="4" t="s">
        <v>40651</v>
      </c>
      <c r="C7534" s="4"/>
      <c r="D7534" s="4" t="s">
        <v>40652</v>
      </c>
      <c r="E7534" s="5" t="s">
        <v>510</v>
      </c>
      <c r="F7534" s="4" t="s">
        <v>511</v>
      </c>
      <c r="G7534" s="4" t="s">
        <v>84</v>
      </c>
      <c r="H7534" s="5" t="s">
        <v>40653</v>
      </c>
      <c r="I7534" s="4" t="s">
        <v>30140</v>
      </c>
      <c r="J7534" s="5" t="n">
        <f aca="false">LEN(K7534)</f>
        <v>16</v>
      </c>
      <c r="K7534" s="6" t="s">
        <v>40654</v>
      </c>
      <c r="L7534" s="4" t="s">
        <v>31</v>
      </c>
      <c r="M7534" s="4" t="s">
        <v>22</v>
      </c>
    </row>
    <row r="7535" customFormat="false" ht="15.75" hidden="false" customHeight="true" outlineLevel="0" collapsed="false">
      <c r="A7535" s="4" t="n">
        <v>7427</v>
      </c>
      <c r="B7535" s="4" t="s">
        <v>40655</v>
      </c>
      <c r="C7535" s="4"/>
      <c r="D7535" s="4" t="s">
        <v>40656</v>
      </c>
      <c r="E7535" s="5" t="s">
        <v>40657</v>
      </c>
      <c r="F7535" s="4" t="s">
        <v>83</v>
      </c>
      <c r="G7535" s="4" t="s">
        <v>84</v>
      </c>
      <c r="H7535" s="5" t="s">
        <v>40658</v>
      </c>
      <c r="I7535" s="4" t="s">
        <v>86</v>
      </c>
      <c r="J7535" s="5" t="n">
        <f aca="false">LEN(K7535)</f>
        <v>16</v>
      </c>
      <c r="K7535" s="6" t="s">
        <v>40659</v>
      </c>
      <c r="L7535" s="4" t="s">
        <v>31</v>
      </c>
      <c r="M7535" s="4" t="s">
        <v>31</v>
      </c>
    </row>
    <row r="7536" customFormat="false" ht="15.75" hidden="false" customHeight="true" outlineLevel="0" collapsed="false">
      <c r="A7536" s="4" t="n">
        <v>7438</v>
      </c>
      <c r="B7536" s="4" t="s">
        <v>40660</v>
      </c>
      <c r="C7536" s="4"/>
      <c r="D7536" s="4" t="s">
        <v>40661</v>
      </c>
      <c r="E7536" s="5" t="s">
        <v>1638</v>
      </c>
      <c r="F7536" s="4" t="s">
        <v>1639</v>
      </c>
      <c r="G7536" s="4" t="s">
        <v>84</v>
      </c>
      <c r="H7536" s="5" t="s">
        <v>40662</v>
      </c>
      <c r="I7536" s="4" t="str">
        <f aca="false">IFERROR(__xludf.dummyfunction("""info@""&amp;LOWER(REGEXREPLACE(B7536,""[^A-Za-z0-9]"",""""))&amp;"".com"""),"info@saplacapetra.com")</f>
        <v>info@saplacapetra.com</v>
      </c>
      <c r="J7536" s="5" t="n">
        <f aca="false">LEN(K7536)</f>
        <v>16</v>
      </c>
      <c r="K7536" s="6" t="s">
        <v>40663</v>
      </c>
      <c r="L7536" s="4" t="s">
        <v>21</v>
      </c>
      <c r="M7536" s="4" t="s">
        <v>359</v>
      </c>
    </row>
    <row r="7537" customFormat="false" ht="15.75" hidden="false" customHeight="true" outlineLevel="0" collapsed="false">
      <c r="A7537" s="4" t="n">
        <v>7447</v>
      </c>
      <c r="B7537" s="4" t="s">
        <v>40664</v>
      </c>
      <c r="C7537" s="4"/>
      <c r="D7537" s="4" t="s">
        <v>40665</v>
      </c>
      <c r="E7537" s="5" t="s">
        <v>1644</v>
      </c>
      <c r="F7537" s="4" t="s">
        <v>1645</v>
      </c>
      <c r="G7537" s="4" t="s">
        <v>84</v>
      </c>
      <c r="H7537" s="5" t="s">
        <v>40666</v>
      </c>
      <c r="I7537" s="4" t="s">
        <v>40667</v>
      </c>
      <c r="J7537" s="5" t="n">
        <f aca="false">LEN(K7537)</f>
        <v>16</v>
      </c>
      <c r="K7537" s="6" t="s">
        <v>40668</v>
      </c>
      <c r="L7537" s="4" t="s">
        <v>78</v>
      </c>
      <c r="M7537" s="4" t="s">
        <v>4855</v>
      </c>
    </row>
    <row r="7538" customFormat="false" ht="15.75" hidden="false" customHeight="true" outlineLevel="0" collapsed="false">
      <c r="A7538" s="4" t="n">
        <v>7451</v>
      </c>
      <c r="B7538" s="4" t="s">
        <v>40669</v>
      </c>
      <c r="C7538" s="4"/>
      <c r="D7538" s="4" t="s">
        <v>40670</v>
      </c>
      <c r="E7538" s="5" t="s">
        <v>1644</v>
      </c>
      <c r="F7538" s="4" t="s">
        <v>1645</v>
      </c>
      <c r="G7538" s="4" t="s">
        <v>84</v>
      </c>
      <c r="H7538" s="5" t="s">
        <v>40671</v>
      </c>
      <c r="I7538" s="4" t="s">
        <v>40672</v>
      </c>
      <c r="J7538" s="5" t="n">
        <f aca="false">LEN(K7538)</f>
        <v>16</v>
      </c>
      <c r="K7538" s="6" t="s">
        <v>40673</v>
      </c>
      <c r="L7538" s="4" t="s">
        <v>57</v>
      </c>
      <c r="M7538" s="4" t="s">
        <v>79</v>
      </c>
    </row>
    <row r="7539" customFormat="false" ht="15.75" hidden="false" customHeight="true" outlineLevel="0" collapsed="false">
      <c r="A7539" s="4" t="n">
        <v>7452</v>
      </c>
      <c r="B7539" s="4" t="s">
        <v>40674</v>
      </c>
      <c r="C7539" s="4"/>
      <c r="D7539" s="4" t="s">
        <v>40675</v>
      </c>
      <c r="E7539" s="5" t="s">
        <v>1644</v>
      </c>
      <c r="F7539" s="4" t="s">
        <v>1645</v>
      </c>
      <c r="G7539" s="4" t="s">
        <v>84</v>
      </c>
      <c r="H7539" s="5" t="s">
        <v>40676</v>
      </c>
      <c r="I7539" s="4" t="s">
        <v>40677</v>
      </c>
      <c r="J7539" s="5" t="n">
        <f aca="false">LEN(K7539)</f>
        <v>16</v>
      </c>
      <c r="K7539" s="6" t="s">
        <v>40678</v>
      </c>
      <c r="L7539" s="4" t="s">
        <v>78</v>
      </c>
      <c r="M7539" s="4" t="s">
        <v>3470</v>
      </c>
    </row>
    <row r="7540" customFormat="false" ht="27.75" hidden="false" customHeight="true" outlineLevel="0" collapsed="false">
      <c r="A7540" s="4" t="n">
        <v>7459</v>
      </c>
      <c r="B7540" s="4" t="s">
        <v>40679</v>
      </c>
      <c r="C7540" s="4"/>
      <c r="D7540" s="4" t="s">
        <v>40680</v>
      </c>
      <c r="E7540" s="5" t="s">
        <v>1644</v>
      </c>
      <c r="F7540" s="4" t="s">
        <v>1645</v>
      </c>
      <c r="G7540" s="4" t="s">
        <v>84</v>
      </c>
      <c r="H7540" s="5" t="s">
        <v>40681</v>
      </c>
      <c r="I7540" s="7" t="s">
        <v>40682</v>
      </c>
      <c r="J7540" s="5" t="n">
        <f aca="false">LEN(K7540)</f>
        <v>16</v>
      </c>
      <c r="K7540" s="6" t="s">
        <v>37615</v>
      </c>
      <c r="L7540" s="4" t="s">
        <v>31</v>
      </c>
      <c r="M7540" s="4" t="s">
        <v>31</v>
      </c>
    </row>
    <row r="7541" customFormat="false" ht="15.75" hidden="false" customHeight="true" outlineLevel="0" collapsed="false">
      <c r="A7541" s="4" t="n">
        <v>7477</v>
      </c>
      <c r="B7541" s="4" t="s">
        <v>40683</v>
      </c>
      <c r="C7541" s="4"/>
      <c r="D7541" s="4" t="s">
        <v>40684</v>
      </c>
      <c r="E7541" s="5" t="s">
        <v>1644</v>
      </c>
      <c r="F7541" s="4" t="s">
        <v>1645</v>
      </c>
      <c r="G7541" s="4" t="s">
        <v>84</v>
      </c>
      <c r="H7541" s="5" t="s">
        <v>40685</v>
      </c>
      <c r="I7541" s="7" t="s">
        <v>40686</v>
      </c>
      <c r="J7541" s="5" t="n">
        <f aca="false">LEN(K7541)</f>
        <v>16</v>
      </c>
      <c r="K7541" s="6" t="s">
        <v>40687</v>
      </c>
      <c r="L7541" s="4" t="s">
        <v>31</v>
      </c>
      <c r="M7541" s="4" t="s">
        <v>10806</v>
      </c>
    </row>
    <row r="7542" customFormat="false" ht="15.75" hidden="false" customHeight="true" outlineLevel="0" collapsed="false">
      <c r="A7542" s="4" t="n">
        <v>7478</v>
      </c>
      <c r="B7542" s="4" t="s">
        <v>40688</v>
      </c>
      <c r="C7542" s="4"/>
      <c r="D7542" s="4" t="s">
        <v>40689</v>
      </c>
      <c r="E7542" s="5" t="s">
        <v>25815</v>
      </c>
      <c r="F7542" s="4" t="s">
        <v>1645</v>
      </c>
      <c r="G7542" s="4" t="s">
        <v>84</v>
      </c>
      <c r="H7542" s="5" t="s">
        <v>40690</v>
      </c>
      <c r="I7542" s="4" t="s">
        <v>40691</v>
      </c>
      <c r="J7542" s="5" t="n">
        <f aca="false">LEN(K7542)</f>
        <v>16</v>
      </c>
      <c r="K7542" s="6" t="s">
        <v>40692</v>
      </c>
      <c r="L7542" s="4" t="s">
        <v>31</v>
      </c>
      <c r="M7542" s="4" t="s">
        <v>31</v>
      </c>
    </row>
    <row r="7543" customFormat="false" ht="15.75" hidden="false" customHeight="true" outlineLevel="0" collapsed="false">
      <c r="A7543" s="4" t="n">
        <v>7498</v>
      </c>
      <c r="B7543" s="4" t="s">
        <v>39569</v>
      </c>
      <c r="C7543" s="4"/>
      <c r="D7543" s="4" t="s">
        <v>40693</v>
      </c>
      <c r="E7543" s="5" t="s">
        <v>6462</v>
      </c>
      <c r="F7543" s="4" t="s">
        <v>6463</v>
      </c>
      <c r="G7543" s="4" t="s">
        <v>84</v>
      </c>
      <c r="H7543" s="5" t="s">
        <v>40694</v>
      </c>
      <c r="I7543" s="4" t="str">
        <f aca="false">IFERROR(__xludf.dummyfunction("""info@""&amp;LOWER(REGEXREPLACE(B7543,""[^A-Za-z0-9]"",""""))&amp;"".com"""),"info@hotelgransol.com")</f>
        <v>info@hotelgransol.com</v>
      </c>
      <c r="J7543" s="5" t="n">
        <f aca="false">LEN(K7543)</f>
        <v>16</v>
      </c>
      <c r="K7543" s="6" t="s">
        <v>40695</v>
      </c>
      <c r="L7543" s="4" t="s">
        <v>57</v>
      </c>
      <c r="M7543" s="4" t="s">
        <v>3470</v>
      </c>
    </row>
    <row r="7544" customFormat="false" ht="15.75" hidden="false" customHeight="true" outlineLevel="0" collapsed="false">
      <c r="A7544" s="4" t="n">
        <v>7504</v>
      </c>
      <c r="B7544" s="4" t="s">
        <v>40696</v>
      </c>
      <c r="C7544" s="4"/>
      <c r="D7544" s="4" t="s">
        <v>40697</v>
      </c>
      <c r="E7544" s="5" t="s">
        <v>5500</v>
      </c>
      <c r="F7544" s="4" t="s">
        <v>888</v>
      </c>
      <c r="G7544" s="4" t="s">
        <v>84</v>
      </c>
      <c r="H7544" s="5" t="s">
        <v>40698</v>
      </c>
      <c r="I7544" s="4" t="s">
        <v>40699</v>
      </c>
      <c r="J7544" s="5" t="n">
        <f aca="false">LEN(K7544)</f>
        <v>16</v>
      </c>
      <c r="K7544" s="6" t="s">
        <v>40700</v>
      </c>
      <c r="L7544" s="4" t="s">
        <v>31</v>
      </c>
      <c r="M7544" s="4" t="s">
        <v>31</v>
      </c>
    </row>
    <row r="7545" customFormat="false" ht="15.75" hidden="false" customHeight="true" outlineLevel="0" collapsed="false">
      <c r="A7545" s="4" t="n">
        <v>7512</v>
      </c>
      <c r="B7545" s="4" t="s">
        <v>40701</v>
      </c>
      <c r="C7545" s="4"/>
      <c r="D7545" s="4" t="s">
        <v>40702</v>
      </c>
      <c r="E7545" s="5" t="s">
        <v>5500</v>
      </c>
      <c r="F7545" s="4" t="s">
        <v>6463</v>
      </c>
      <c r="G7545" s="4" t="s">
        <v>84</v>
      </c>
      <c r="H7545" s="5" t="s">
        <v>40703</v>
      </c>
      <c r="I7545" s="4" t="s">
        <v>40704</v>
      </c>
      <c r="J7545" s="5" t="n">
        <f aca="false">LEN(K7545)</f>
        <v>16</v>
      </c>
      <c r="K7545" s="5" t="s">
        <v>40705</v>
      </c>
      <c r="L7545" s="4" t="s">
        <v>21</v>
      </c>
      <c r="M7545" s="4" t="s">
        <v>40706</v>
      </c>
    </row>
    <row r="7546" customFormat="false" ht="15.75" hidden="false" customHeight="true" outlineLevel="0" collapsed="false">
      <c r="A7546" s="4" t="n">
        <v>7518</v>
      </c>
      <c r="B7546" s="4" t="s">
        <v>40707</v>
      </c>
      <c r="C7546" s="4"/>
      <c r="D7546" s="4" t="s">
        <v>40708</v>
      </c>
      <c r="E7546" s="5" t="s">
        <v>5500</v>
      </c>
      <c r="F7546" s="4" t="s">
        <v>6463</v>
      </c>
      <c r="G7546" s="4" t="s">
        <v>84</v>
      </c>
      <c r="H7546" s="5" t="s">
        <v>40709</v>
      </c>
      <c r="I7546" s="7" t="s">
        <v>40710</v>
      </c>
      <c r="J7546" s="5" t="n">
        <f aca="false">LEN(K7546)</f>
        <v>16</v>
      </c>
      <c r="K7546" s="6" t="s">
        <v>40705</v>
      </c>
      <c r="L7546" s="4" t="s">
        <v>21</v>
      </c>
      <c r="M7546" s="4" t="s">
        <v>6235</v>
      </c>
    </row>
    <row r="7547" customFormat="false" ht="15.75" hidden="false" customHeight="true" outlineLevel="0" collapsed="false">
      <c r="A7547" s="4" t="n">
        <v>7531</v>
      </c>
      <c r="B7547" s="4" t="s">
        <v>40711</v>
      </c>
      <c r="C7547" s="4"/>
      <c r="D7547" s="4" t="s">
        <v>40712</v>
      </c>
      <c r="E7547" s="5" t="s">
        <v>6462</v>
      </c>
      <c r="F7547" s="4" t="s">
        <v>6463</v>
      </c>
      <c r="G7547" s="4" t="s">
        <v>84</v>
      </c>
      <c r="H7547" s="5" t="s">
        <v>40713</v>
      </c>
      <c r="I7547" s="4" t="str">
        <f aca="false">IFERROR(__xludf.dummyfunction("""info@""&amp;LOWER(REGEXREPLACE(B7547,""[^A-Za-z0-9]"",""""))&amp;"".com"""),"info@millorgarden.com")</f>
        <v>info@millorgarden.com</v>
      </c>
      <c r="J7547" s="5" t="n">
        <f aca="false">LEN(K7547)</f>
        <v>16</v>
      </c>
      <c r="K7547" s="6" t="s">
        <v>40714</v>
      </c>
      <c r="L7547" s="4" t="s">
        <v>57</v>
      </c>
      <c r="M7547" s="4" t="s">
        <v>2781</v>
      </c>
    </row>
    <row r="7548" customFormat="false" ht="15.75" hidden="false" customHeight="true" outlineLevel="0" collapsed="false">
      <c r="A7548" s="4" t="n">
        <v>7539</v>
      </c>
      <c r="B7548" s="4" t="s">
        <v>40715</v>
      </c>
      <c r="C7548" s="4"/>
      <c r="D7548" s="4" t="s">
        <v>40716</v>
      </c>
      <c r="E7548" s="5" t="s">
        <v>5500</v>
      </c>
      <c r="F7548" s="4" t="s">
        <v>6463</v>
      </c>
      <c r="G7548" s="4" t="s">
        <v>84</v>
      </c>
      <c r="H7548" s="5" t="s">
        <v>40717</v>
      </c>
      <c r="I7548" s="7" t="s">
        <v>40718</v>
      </c>
      <c r="J7548" s="5" t="n">
        <f aca="false">LEN(K7548)</f>
        <v>16</v>
      </c>
      <c r="K7548" s="6" t="s">
        <v>40687</v>
      </c>
      <c r="L7548" s="4" t="s">
        <v>31</v>
      </c>
      <c r="M7548" s="4" t="s">
        <v>3974</v>
      </c>
    </row>
    <row r="7549" customFormat="false" ht="15.75" hidden="false" customHeight="true" outlineLevel="0" collapsed="false">
      <c r="A7549" s="4" t="n">
        <v>7540</v>
      </c>
      <c r="B7549" s="4" t="s">
        <v>40719</v>
      </c>
      <c r="C7549" s="4"/>
      <c r="D7549" s="4" t="s">
        <v>12050</v>
      </c>
      <c r="E7549" s="5" t="s">
        <v>5500</v>
      </c>
      <c r="F7549" s="4" t="s">
        <v>888</v>
      </c>
      <c r="G7549" s="4" t="s">
        <v>84</v>
      </c>
      <c r="H7549" s="5" t="s">
        <v>40720</v>
      </c>
      <c r="I7549" s="4" t="s">
        <v>40721</v>
      </c>
      <c r="J7549" s="5" t="n">
        <f aca="false">LEN(K7549)</f>
        <v>16</v>
      </c>
      <c r="K7549" s="6" t="s">
        <v>39568</v>
      </c>
      <c r="L7549" s="4" t="s">
        <v>57</v>
      </c>
      <c r="M7549" s="4" t="s">
        <v>25701</v>
      </c>
    </row>
    <row r="7550" customFormat="false" ht="15.75" hidden="false" customHeight="true" outlineLevel="0" collapsed="false">
      <c r="A7550" s="4" t="n">
        <v>7568</v>
      </c>
      <c r="B7550" s="4" t="s">
        <v>2743</v>
      </c>
      <c r="C7550" s="4"/>
      <c r="D7550" s="4" t="s">
        <v>40722</v>
      </c>
      <c r="E7550" s="5" t="s">
        <v>3554</v>
      </c>
      <c r="F7550" s="4" t="s">
        <v>3555</v>
      </c>
      <c r="G7550" s="4" t="s">
        <v>84</v>
      </c>
      <c r="H7550" s="5" t="s">
        <v>40723</v>
      </c>
      <c r="I7550" s="4" t="str">
        <f aca="false">IFERROR(__xludf.dummyfunction("""info@""&amp;LOWER(REGEXREPLACE(B7550,""[^A-Za-z0-9]"",""""))&amp;"".com"""),"info@hotelmiramar.com")</f>
        <v>info@hotelmiramar.com</v>
      </c>
      <c r="J7550" s="5" t="n">
        <f aca="false">LEN(K7550)</f>
        <v>16</v>
      </c>
      <c r="K7550" s="6" t="s">
        <v>40724</v>
      </c>
      <c r="L7550" s="4" t="s">
        <v>31</v>
      </c>
      <c r="M7550" s="4" t="s">
        <v>1216</v>
      </c>
    </row>
    <row r="7551" customFormat="false" ht="15.75" hidden="false" customHeight="true" outlineLevel="0" collapsed="false">
      <c r="A7551" s="4" t="n">
        <v>7569</v>
      </c>
      <c r="B7551" s="4" t="s">
        <v>40725</v>
      </c>
      <c r="C7551" s="4"/>
      <c r="D7551" s="4" t="s">
        <v>21557</v>
      </c>
      <c r="E7551" s="5" t="s">
        <v>3554</v>
      </c>
      <c r="F7551" s="4" t="s">
        <v>3555</v>
      </c>
      <c r="G7551" s="4" t="s">
        <v>84</v>
      </c>
      <c r="H7551" s="5" t="s">
        <v>40726</v>
      </c>
      <c r="I7551" s="4" t="s">
        <v>40727</v>
      </c>
      <c r="J7551" s="5" t="n">
        <f aca="false">LEN(K7551)</f>
        <v>16</v>
      </c>
      <c r="K7551" s="6" t="s">
        <v>40728</v>
      </c>
      <c r="L7551" s="4" t="s">
        <v>57</v>
      </c>
      <c r="M7551" s="4" t="s">
        <v>4855</v>
      </c>
    </row>
    <row r="7552" customFormat="false" ht="15.75" hidden="false" customHeight="true" outlineLevel="0" collapsed="false">
      <c r="A7552" s="4" t="n">
        <v>7586</v>
      </c>
      <c r="B7552" s="4" t="s">
        <v>40729</v>
      </c>
      <c r="C7552" s="4"/>
      <c r="D7552" s="4" t="s">
        <v>40730</v>
      </c>
      <c r="E7552" s="5" t="s">
        <v>228</v>
      </c>
      <c r="F7552" s="4" t="s">
        <v>162</v>
      </c>
      <c r="G7552" s="4" t="s">
        <v>84</v>
      </c>
      <c r="H7552" s="5" t="s">
        <v>40731</v>
      </c>
      <c r="I7552" s="4" t="s">
        <v>40732</v>
      </c>
      <c r="J7552" s="5" t="n">
        <f aca="false">LEN(K7552)</f>
        <v>16</v>
      </c>
      <c r="K7552" s="6" t="s">
        <v>37656</v>
      </c>
      <c r="L7552" s="4" t="s">
        <v>57</v>
      </c>
      <c r="M7552" s="4" t="s">
        <v>25691</v>
      </c>
    </row>
    <row r="7553" customFormat="false" ht="15.75" hidden="false" customHeight="true" outlineLevel="0" collapsed="false">
      <c r="A7553" s="4" t="n">
        <v>7595</v>
      </c>
      <c r="B7553" s="4" t="s">
        <v>40733</v>
      </c>
      <c r="C7553" s="4"/>
      <c r="D7553" s="4" t="s">
        <v>40734</v>
      </c>
      <c r="E7553" s="5" t="s">
        <v>220</v>
      </c>
      <c r="F7553" s="4" t="s">
        <v>221</v>
      </c>
      <c r="G7553" s="4" t="s">
        <v>84</v>
      </c>
      <c r="H7553" s="5" t="s">
        <v>40735</v>
      </c>
      <c r="I7553" s="4" t="s">
        <v>40736</v>
      </c>
      <c r="J7553" s="5" t="n">
        <f aca="false">LEN(K7553)</f>
        <v>16</v>
      </c>
      <c r="K7553" s="6" t="s">
        <v>40737</v>
      </c>
      <c r="L7553" s="4" t="s">
        <v>21</v>
      </c>
      <c r="M7553" s="4" t="s">
        <v>22</v>
      </c>
    </row>
    <row r="7554" customFormat="false" ht="15.75" hidden="false" customHeight="true" outlineLevel="0" collapsed="false">
      <c r="A7554" s="4" t="n">
        <v>7658</v>
      </c>
      <c r="B7554" s="4" t="s">
        <v>40738</v>
      </c>
      <c r="C7554" s="4"/>
      <c r="D7554" s="4" t="s">
        <v>40739</v>
      </c>
      <c r="E7554" s="5" t="s">
        <v>2922</v>
      </c>
      <c r="F7554" s="4" t="s">
        <v>2923</v>
      </c>
      <c r="G7554" s="4" t="s">
        <v>84</v>
      </c>
      <c r="H7554" s="5" t="s">
        <v>40740</v>
      </c>
      <c r="I7554" s="4" t="s">
        <v>40741</v>
      </c>
      <c r="J7554" s="5" t="n">
        <f aca="false">LEN(K7554)</f>
        <v>16</v>
      </c>
      <c r="K7554" s="6" t="s">
        <v>40742</v>
      </c>
      <c r="L7554" s="4" t="s">
        <v>57</v>
      </c>
      <c r="M7554" s="4" t="s">
        <v>828</v>
      </c>
    </row>
    <row r="7555" customFormat="false" ht="15.75" hidden="false" customHeight="true" outlineLevel="0" collapsed="false">
      <c r="A7555" s="4" t="n">
        <v>7669</v>
      </c>
      <c r="B7555" s="4" t="s">
        <v>40743</v>
      </c>
      <c r="C7555" s="4"/>
      <c r="D7555" s="4" t="s">
        <v>40744</v>
      </c>
      <c r="E7555" s="5" t="s">
        <v>2922</v>
      </c>
      <c r="F7555" s="4" t="s">
        <v>2923</v>
      </c>
      <c r="G7555" s="4" t="s">
        <v>84</v>
      </c>
      <c r="H7555" s="5" t="s">
        <v>5200</v>
      </c>
      <c r="I7555" s="4" t="s">
        <v>40745</v>
      </c>
      <c r="J7555" s="5" t="n">
        <f aca="false">LEN(K7555)</f>
        <v>16</v>
      </c>
      <c r="K7555" s="6" t="s">
        <v>40746</v>
      </c>
      <c r="L7555" s="4" t="s">
        <v>78</v>
      </c>
      <c r="M7555" s="4" t="s">
        <v>6988</v>
      </c>
    </row>
    <row r="7556" customFormat="false" ht="15.75" hidden="false" customHeight="true" outlineLevel="0" collapsed="false">
      <c r="A7556" s="4" t="n">
        <v>7682</v>
      </c>
      <c r="B7556" s="4" t="s">
        <v>40747</v>
      </c>
      <c r="C7556" s="4"/>
      <c r="D7556" s="4" t="s">
        <v>40748</v>
      </c>
      <c r="E7556" s="5" t="s">
        <v>9830</v>
      </c>
      <c r="F7556" s="4" t="s">
        <v>9831</v>
      </c>
      <c r="G7556" s="4" t="s">
        <v>84</v>
      </c>
      <c r="H7556" s="5" t="s">
        <v>40749</v>
      </c>
      <c r="I7556" s="4" t="s">
        <v>40750</v>
      </c>
      <c r="J7556" s="5" t="n">
        <f aca="false">LEN(K7556)</f>
        <v>16</v>
      </c>
      <c r="K7556" s="6" t="s">
        <v>40751</v>
      </c>
      <c r="L7556" s="4" t="s">
        <v>31</v>
      </c>
      <c r="M7556" s="4" t="s">
        <v>3203</v>
      </c>
    </row>
    <row r="7557" customFormat="false" ht="15.75" hidden="false" customHeight="true" outlineLevel="0" collapsed="false">
      <c r="A7557" s="4" t="n">
        <v>7688</v>
      </c>
      <c r="B7557" s="4" t="s">
        <v>40752</v>
      </c>
      <c r="C7557" s="4"/>
      <c r="D7557" s="4" t="s">
        <v>40753</v>
      </c>
      <c r="E7557" s="5" t="s">
        <v>504</v>
      </c>
      <c r="F7557" s="4" t="s">
        <v>505</v>
      </c>
      <c r="G7557" s="4" t="s">
        <v>84</v>
      </c>
      <c r="H7557" s="5" t="s">
        <v>40754</v>
      </c>
      <c r="I7557" s="4" t="s">
        <v>40755</v>
      </c>
      <c r="J7557" s="5" t="n">
        <f aca="false">LEN(K7557)</f>
        <v>16</v>
      </c>
      <c r="K7557" s="6" t="s">
        <v>40756</v>
      </c>
      <c r="L7557" s="4" t="s">
        <v>21</v>
      </c>
      <c r="M7557" s="4" t="s">
        <v>680</v>
      </c>
    </row>
    <row r="7558" customFormat="false" ht="15.75" hidden="false" customHeight="true" outlineLevel="0" collapsed="false">
      <c r="A7558" s="4" t="n">
        <v>7689</v>
      </c>
      <c r="B7558" s="4" t="s">
        <v>18090</v>
      </c>
      <c r="C7558" s="4"/>
      <c r="D7558" s="4" t="s">
        <v>18091</v>
      </c>
      <c r="E7558" s="5" t="s">
        <v>504</v>
      </c>
      <c r="F7558" s="4" t="s">
        <v>505</v>
      </c>
      <c r="G7558" s="4" t="s">
        <v>84</v>
      </c>
      <c r="H7558" s="5" t="s">
        <v>18092</v>
      </c>
      <c r="I7558" s="4" t="str">
        <f aca="false">IFERROR(__xludf.dummyfunction("""info@""&amp;LOWER(REGEXREPLACE(B7558,""[^A-Za-z0-9]"",""""))&amp;"".com"""),"info@costaportals.com")</f>
        <v>info@costaportals.com</v>
      </c>
      <c r="J7558" s="5" t="n">
        <f aca="false">LEN(K7558)</f>
        <v>16</v>
      </c>
      <c r="K7558" s="6" t="s">
        <v>40757</v>
      </c>
      <c r="L7558" s="4" t="s">
        <v>21</v>
      </c>
      <c r="M7558" s="4" t="s">
        <v>488</v>
      </c>
    </row>
    <row r="7559" customFormat="false" ht="15.75" hidden="false" customHeight="true" outlineLevel="0" collapsed="false">
      <c r="A7559" s="4" t="n">
        <v>7696</v>
      </c>
      <c r="B7559" s="4" t="s">
        <v>40758</v>
      </c>
      <c r="C7559" s="4"/>
      <c r="D7559" s="4" t="s">
        <v>40759</v>
      </c>
      <c r="E7559" s="5" t="s">
        <v>504</v>
      </c>
      <c r="F7559" s="4" t="s">
        <v>505</v>
      </c>
      <c r="G7559" s="4" t="s">
        <v>84</v>
      </c>
      <c r="H7559" s="5" t="s">
        <v>40760</v>
      </c>
      <c r="I7559" s="7" t="s">
        <v>40761</v>
      </c>
      <c r="J7559" s="5" t="n">
        <f aca="false">LEN(K7559)</f>
        <v>16</v>
      </c>
      <c r="K7559" s="6" t="s">
        <v>40388</v>
      </c>
      <c r="L7559" s="4" t="s">
        <v>57</v>
      </c>
      <c r="M7559" s="4" t="s">
        <v>16481</v>
      </c>
    </row>
    <row r="7560" customFormat="false" ht="15.75" hidden="false" customHeight="true" outlineLevel="0" collapsed="false">
      <c r="A7560" s="4" t="n">
        <v>7708</v>
      </c>
      <c r="B7560" s="4" t="s">
        <v>40762</v>
      </c>
      <c r="C7560" s="4"/>
      <c r="D7560" s="4" t="s">
        <v>40763</v>
      </c>
      <c r="E7560" s="5" t="s">
        <v>504</v>
      </c>
      <c r="F7560" s="4" t="s">
        <v>505</v>
      </c>
      <c r="G7560" s="4" t="s">
        <v>84</v>
      </c>
      <c r="H7560" s="5" t="s">
        <v>40764</v>
      </c>
      <c r="I7560" s="4" t="s">
        <v>40765</v>
      </c>
      <c r="J7560" s="5" t="n">
        <f aca="false">LEN(K7560)</f>
        <v>16</v>
      </c>
      <c r="K7560" s="6" t="s">
        <v>40766</v>
      </c>
      <c r="L7560" s="4" t="s">
        <v>31</v>
      </c>
      <c r="M7560" s="4" t="s">
        <v>3501</v>
      </c>
    </row>
    <row r="7561" customFormat="false" ht="15.75" hidden="false" customHeight="true" outlineLevel="0" collapsed="false">
      <c r="A7561" s="4" t="n">
        <v>7712</v>
      </c>
      <c r="B7561" s="4" t="s">
        <v>40767</v>
      </c>
      <c r="C7561" s="4"/>
      <c r="D7561" s="4" t="s">
        <v>40768</v>
      </c>
      <c r="E7561" s="5" t="s">
        <v>504</v>
      </c>
      <c r="F7561" s="4" t="s">
        <v>505</v>
      </c>
      <c r="G7561" s="4" t="s">
        <v>84</v>
      </c>
      <c r="H7561" s="5" t="s">
        <v>40769</v>
      </c>
      <c r="I7561" s="4" t="s">
        <v>40770</v>
      </c>
      <c r="J7561" s="5" t="n">
        <f aca="false">LEN(K7561)</f>
        <v>16</v>
      </c>
      <c r="K7561" s="10" t="s">
        <v>40642</v>
      </c>
      <c r="L7561" s="4" t="s">
        <v>57</v>
      </c>
      <c r="M7561" s="4" t="s">
        <v>31</v>
      </c>
    </row>
    <row r="7562" customFormat="false" ht="15.75" hidden="false" customHeight="true" outlineLevel="0" collapsed="false">
      <c r="A7562" s="4" t="n">
        <v>7721</v>
      </c>
      <c r="B7562" s="4" t="s">
        <v>40771</v>
      </c>
      <c r="C7562" s="4"/>
      <c r="D7562" s="4" t="s">
        <v>40772</v>
      </c>
      <c r="E7562" s="5" t="s">
        <v>504</v>
      </c>
      <c r="F7562" s="4" t="s">
        <v>505</v>
      </c>
      <c r="G7562" s="4" t="s">
        <v>84</v>
      </c>
      <c r="H7562" s="5" t="s">
        <v>40773</v>
      </c>
      <c r="I7562" s="4" t="s">
        <v>14851</v>
      </c>
      <c r="J7562" s="5" t="n">
        <f aca="false">LEN(K7562)</f>
        <v>16</v>
      </c>
      <c r="K7562" s="6" t="s">
        <v>40774</v>
      </c>
      <c r="L7562" s="4" t="s">
        <v>1970</v>
      </c>
      <c r="M7562" s="4" t="s">
        <v>1120</v>
      </c>
    </row>
    <row r="7563" customFormat="false" ht="15.75" hidden="false" customHeight="true" outlineLevel="0" collapsed="false">
      <c r="A7563" s="4" t="n">
        <v>7730</v>
      </c>
      <c r="B7563" s="4" t="s">
        <v>40775</v>
      </c>
      <c r="C7563" s="4"/>
      <c r="D7563" s="4" t="s">
        <v>40776</v>
      </c>
      <c r="E7563" s="5" t="s">
        <v>504</v>
      </c>
      <c r="F7563" s="4" t="s">
        <v>505</v>
      </c>
      <c r="G7563" s="4" t="s">
        <v>84</v>
      </c>
      <c r="H7563" s="5" t="s">
        <v>40777</v>
      </c>
      <c r="I7563" s="4" t="str">
        <f aca="false">IFERROR(__xludf.dummyfunction("""info@""&amp;LOWER(REGEXREPLACE(B7563,""[^A-Za-z0-9]"",""""))&amp;"".com"""),"info@sollunamarsa.com")</f>
        <v>info@sollunamarsa.com</v>
      </c>
      <c r="J7563" s="5" t="n">
        <f aca="false">LEN(K7563)</f>
        <v>16</v>
      </c>
      <c r="K7563" s="6" t="s">
        <v>40778</v>
      </c>
      <c r="L7563" s="4" t="s">
        <v>1679</v>
      </c>
      <c r="M7563" s="4" t="s">
        <v>1700</v>
      </c>
    </row>
    <row r="7564" customFormat="false" ht="15.75" hidden="false" customHeight="true" outlineLevel="0" collapsed="false">
      <c r="A7564" s="4" t="n">
        <v>7735</v>
      </c>
      <c r="B7564" s="4" t="s">
        <v>40779</v>
      </c>
      <c r="C7564" s="4"/>
      <c r="D7564" s="4" t="s">
        <v>40780</v>
      </c>
      <c r="E7564" s="5" t="s">
        <v>504</v>
      </c>
      <c r="F7564" s="4" t="s">
        <v>505</v>
      </c>
      <c r="G7564" s="4" t="s">
        <v>84</v>
      </c>
      <c r="H7564" s="5" t="s">
        <v>40781</v>
      </c>
      <c r="I7564" s="4" t="s">
        <v>40782</v>
      </c>
      <c r="J7564" s="5" t="n">
        <f aca="false">LEN(K7564)</f>
        <v>16</v>
      </c>
      <c r="K7564" s="6" t="s">
        <v>40783</v>
      </c>
      <c r="L7564" s="4" t="s">
        <v>57</v>
      </c>
      <c r="M7564" s="4" t="s">
        <v>2177</v>
      </c>
    </row>
    <row r="7565" customFormat="false" ht="15.75" hidden="false" customHeight="true" outlineLevel="0" collapsed="false">
      <c r="A7565" s="4" t="n">
        <v>7760</v>
      </c>
      <c r="B7565" s="4" t="s">
        <v>40784</v>
      </c>
      <c r="C7565" s="4"/>
      <c r="D7565" s="4" t="s">
        <v>40785</v>
      </c>
      <c r="E7565" s="5" t="s">
        <v>3583</v>
      </c>
      <c r="F7565" s="4" t="s">
        <v>505</v>
      </c>
      <c r="G7565" s="4" t="s">
        <v>84</v>
      </c>
      <c r="H7565" s="5" t="s">
        <v>40786</v>
      </c>
      <c r="I7565" s="4" t="s">
        <v>40787</v>
      </c>
      <c r="J7565" s="5" t="n">
        <f aca="false">LEN(K7565)</f>
        <v>16</v>
      </c>
      <c r="K7565" s="6" t="s">
        <v>40788</v>
      </c>
      <c r="L7565" s="4" t="s">
        <v>31</v>
      </c>
      <c r="M7565" s="4" t="s">
        <v>31</v>
      </c>
    </row>
    <row r="7566" customFormat="false" ht="15.75" hidden="false" customHeight="true" outlineLevel="0" collapsed="false">
      <c r="A7566" s="4" t="n">
        <v>7766</v>
      </c>
      <c r="B7566" s="4" t="s">
        <v>40789</v>
      </c>
      <c r="C7566" s="4"/>
      <c r="D7566" s="4" t="s">
        <v>40790</v>
      </c>
      <c r="E7566" s="5" t="s">
        <v>3583</v>
      </c>
      <c r="F7566" s="4" t="s">
        <v>505</v>
      </c>
      <c r="G7566" s="4" t="s">
        <v>84</v>
      </c>
      <c r="H7566" s="5" t="s">
        <v>40791</v>
      </c>
      <c r="I7566" s="7" t="s">
        <v>40792</v>
      </c>
      <c r="J7566" s="5" t="n">
        <f aca="false">LEN(K7566)</f>
        <v>16</v>
      </c>
      <c r="K7566" s="6" t="s">
        <v>40793</v>
      </c>
      <c r="L7566" s="4" t="s">
        <v>31</v>
      </c>
      <c r="M7566" s="4" t="s">
        <v>31</v>
      </c>
    </row>
    <row r="7567" customFormat="false" ht="15.75" hidden="false" customHeight="true" outlineLevel="0" collapsed="false">
      <c r="A7567" s="4" t="n">
        <v>7777</v>
      </c>
      <c r="B7567" s="4" t="s">
        <v>40794</v>
      </c>
      <c r="C7567" s="4"/>
      <c r="D7567" s="4" t="s">
        <v>40795</v>
      </c>
      <c r="E7567" s="5" t="s">
        <v>3583</v>
      </c>
      <c r="F7567" s="4" t="s">
        <v>505</v>
      </c>
      <c r="G7567" s="4" t="s">
        <v>84</v>
      </c>
      <c r="H7567" s="5" t="s">
        <v>40796</v>
      </c>
      <c r="I7567" s="4" t="s">
        <v>40797</v>
      </c>
      <c r="J7567" s="5" t="n">
        <f aca="false">LEN(K7567)</f>
        <v>16</v>
      </c>
      <c r="K7567" s="6" t="s">
        <v>40798</v>
      </c>
      <c r="L7567" s="4" t="s">
        <v>31</v>
      </c>
      <c r="M7567" s="4" t="s">
        <v>6136</v>
      </c>
    </row>
    <row r="7568" customFormat="false" ht="15.75" hidden="false" customHeight="true" outlineLevel="0" collapsed="false">
      <c r="A7568" s="4" t="n">
        <v>7781</v>
      </c>
      <c r="B7568" s="4" t="s">
        <v>40799</v>
      </c>
      <c r="C7568" s="4"/>
      <c r="D7568" s="4" t="s">
        <v>40800</v>
      </c>
      <c r="E7568" s="5" t="s">
        <v>6480</v>
      </c>
      <c r="F7568" s="4" t="s">
        <v>505</v>
      </c>
      <c r="G7568" s="4" t="s">
        <v>84</v>
      </c>
      <c r="H7568" s="5" t="s">
        <v>40801</v>
      </c>
      <c r="I7568" s="4" t="s">
        <v>14851</v>
      </c>
      <c r="J7568" s="5" t="n">
        <f aca="false">LEN(K7568)</f>
        <v>16</v>
      </c>
      <c r="K7568" s="6" t="s">
        <v>40774</v>
      </c>
      <c r="L7568" s="4" t="s">
        <v>31</v>
      </c>
      <c r="M7568" s="4" t="s">
        <v>31</v>
      </c>
    </row>
    <row r="7569" customFormat="false" ht="15.75" hidden="false" customHeight="true" outlineLevel="0" collapsed="false">
      <c r="A7569" s="4" t="n">
        <v>7802</v>
      </c>
      <c r="B7569" s="4" t="s">
        <v>40802</v>
      </c>
      <c r="C7569" s="4"/>
      <c r="D7569" s="4" t="s">
        <v>40803</v>
      </c>
      <c r="E7569" s="5" t="s">
        <v>504</v>
      </c>
      <c r="F7569" s="4" t="s">
        <v>505</v>
      </c>
      <c r="G7569" s="4" t="s">
        <v>84</v>
      </c>
      <c r="H7569" s="5" t="s">
        <v>40804</v>
      </c>
      <c r="I7569" s="4" t="s">
        <v>40805</v>
      </c>
      <c r="J7569" s="5" t="n">
        <f aca="false">LEN(K7569)</f>
        <v>16</v>
      </c>
      <c r="K7569" s="6" t="s">
        <v>40806</v>
      </c>
      <c r="L7569" s="4" t="s">
        <v>31</v>
      </c>
      <c r="M7569" s="4" t="s">
        <v>2657</v>
      </c>
    </row>
    <row r="7570" customFormat="false" ht="15.75" hidden="false" customHeight="true" outlineLevel="0" collapsed="false">
      <c r="A7570" s="4" t="n">
        <v>7803</v>
      </c>
      <c r="B7570" s="4" t="s">
        <v>40807</v>
      </c>
      <c r="C7570" s="4"/>
      <c r="D7570" s="4" t="s">
        <v>40808</v>
      </c>
      <c r="E7570" s="5" t="s">
        <v>12100</v>
      </c>
      <c r="F7570" s="4" t="s">
        <v>83</v>
      </c>
      <c r="G7570" s="4" t="s">
        <v>84</v>
      </c>
      <c r="H7570" s="5" t="s">
        <v>40809</v>
      </c>
      <c r="I7570" s="4" t="s">
        <v>40810</v>
      </c>
      <c r="J7570" s="5" t="n">
        <f aca="false">LEN(K7570)</f>
        <v>16</v>
      </c>
      <c r="K7570" s="6" t="s">
        <v>37862</v>
      </c>
      <c r="L7570" s="4" t="s">
        <v>21</v>
      </c>
      <c r="M7570" s="4" t="s">
        <v>40811</v>
      </c>
    </row>
    <row r="7571" customFormat="false" ht="15.75" hidden="false" customHeight="true" outlineLevel="0" collapsed="false">
      <c r="A7571" s="4" t="n">
        <v>7824</v>
      </c>
      <c r="B7571" s="4" t="s">
        <v>40812</v>
      </c>
      <c r="C7571" s="4"/>
      <c r="D7571" s="4" t="s">
        <v>40813</v>
      </c>
      <c r="E7571" s="5" t="s">
        <v>40657</v>
      </c>
      <c r="F7571" s="4" t="s">
        <v>83</v>
      </c>
      <c r="G7571" s="4" t="s">
        <v>84</v>
      </c>
      <c r="H7571" s="5" t="s">
        <v>40814</v>
      </c>
      <c r="I7571" s="4" t="s">
        <v>40815</v>
      </c>
      <c r="J7571" s="5" t="n">
        <f aca="false">LEN(K7571)</f>
        <v>16</v>
      </c>
      <c r="K7571" s="6" t="s">
        <v>40816</v>
      </c>
      <c r="L7571" s="4" t="s">
        <v>637</v>
      </c>
      <c r="M7571" s="4" t="s">
        <v>31</v>
      </c>
    </row>
    <row r="7572" customFormat="false" ht="15.75" hidden="false" customHeight="true" outlineLevel="0" collapsed="false">
      <c r="A7572" s="4" t="n">
        <v>7832</v>
      </c>
      <c r="B7572" s="4" t="s">
        <v>40817</v>
      </c>
      <c r="C7572" s="4"/>
      <c r="D7572" s="4" t="s">
        <v>40818</v>
      </c>
      <c r="E7572" s="5" t="s">
        <v>1560</v>
      </c>
      <c r="F7572" s="4" t="s">
        <v>83</v>
      </c>
      <c r="G7572" s="4" t="s">
        <v>84</v>
      </c>
      <c r="H7572" s="5" t="s">
        <v>40819</v>
      </c>
      <c r="I7572" s="4" t="s">
        <v>40820</v>
      </c>
      <c r="J7572" s="5" t="n">
        <f aca="false">LEN(K7572)</f>
        <v>16</v>
      </c>
      <c r="K7572" s="6" t="s">
        <v>40821</v>
      </c>
      <c r="L7572" s="4" t="s">
        <v>31</v>
      </c>
      <c r="M7572" s="4" t="s">
        <v>40822</v>
      </c>
    </row>
    <row r="7573" customFormat="false" ht="15.75" hidden="false" customHeight="true" outlineLevel="0" collapsed="false">
      <c r="A7573" s="4" t="n">
        <v>7840</v>
      </c>
      <c r="B7573" s="4" t="s">
        <v>40823</v>
      </c>
      <c r="C7573" s="4"/>
      <c r="D7573" s="4" t="s">
        <v>40824</v>
      </c>
      <c r="E7573" s="5" t="s">
        <v>82</v>
      </c>
      <c r="F7573" s="4" t="s">
        <v>83</v>
      </c>
      <c r="G7573" s="4" t="s">
        <v>84</v>
      </c>
      <c r="H7573" s="5" t="s">
        <v>40825</v>
      </c>
      <c r="I7573" s="4" t="s">
        <v>40826</v>
      </c>
      <c r="J7573" s="5" t="n">
        <f aca="false">LEN(K7573)</f>
        <v>16</v>
      </c>
      <c r="K7573" s="6" t="s">
        <v>40827</v>
      </c>
      <c r="L7573" s="4" t="s">
        <v>57</v>
      </c>
      <c r="M7573" s="4" t="s">
        <v>31</v>
      </c>
    </row>
    <row r="7574" customFormat="false" ht="15.75" hidden="false" customHeight="true" outlineLevel="0" collapsed="false">
      <c r="A7574" s="4" t="n">
        <v>7860</v>
      </c>
      <c r="B7574" s="4" t="s">
        <v>35545</v>
      </c>
      <c r="C7574" s="4"/>
      <c r="D7574" s="4" t="s">
        <v>40828</v>
      </c>
      <c r="E7574" s="5" t="s">
        <v>91</v>
      </c>
      <c r="F7574" s="4" t="s">
        <v>92</v>
      </c>
      <c r="G7574" s="4" t="s">
        <v>84</v>
      </c>
      <c r="H7574" s="5" t="s">
        <v>35547</v>
      </c>
      <c r="I7574" s="4" t="s">
        <v>40829</v>
      </c>
      <c r="J7574" s="5" t="n">
        <f aca="false">LEN(K7574)</f>
        <v>16</v>
      </c>
      <c r="K7574" s="6" t="s">
        <v>40830</v>
      </c>
      <c r="L7574" s="4" t="s">
        <v>21</v>
      </c>
      <c r="M7574" s="4" t="s">
        <v>1369</v>
      </c>
    </row>
    <row r="7575" customFormat="false" ht="15.75" hidden="false" customHeight="true" outlineLevel="0" collapsed="false">
      <c r="A7575" s="4" t="n">
        <v>7871</v>
      </c>
      <c r="B7575" s="4" t="s">
        <v>40831</v>
      </c>
      <c r="C7575" s="4"/>
      <c r="D7575" s="4" t="s">
        <v>40832</v>
      </c>
      <c r="E7575" s="5" t="s">
        <v>11948</v>
      </c>
      <c r="F7575" s="4" t="s">
        <v>122</v>
      </c>
      <c r="G7575" s="4" t="s">
        <v>84</v>
      </c>
      <c r="H7575" s="5" t="s">
        <v>40833</v>
      </c>
      <c r="I7575" s="4" t="s">
        <v>40834</v>
      </c>
      <c r="J7575" s="5" t="n">
        <f aca="false">LEN(K7575)</f>
        <v>16</v>
      </c>
      <c r="K7575" s="10" t="s">
        <v>40835</v>
      </c>
      <c r="L7575" s="4" t="s">
        <v>21</v>
      </c>
      <c r="M7575" s="4" t="s">
        <v>996</v>
      </c>
    </row>
    <row r="7576" customFormat="false" ht="15.75" hidden="false" customHeight="true" outlineLevel="0" collapsed="false">
      <c r="A7576" s="4" t="n">
        <v>7900</v>
      </c>
      <c r="B7576" s="4" t="s">
        <v>40836</v>
      </c>
      <c r="C7576" s="4"/>
      <c r="D7576" s="4" t="s">
        <v>40837</v>
      </c>
      <c r="E7576" s="5" t="s">
        <v>5500</v>
      </c>
      <c r="F7576" s="4" t="s">
        <v>888</v>
      </c>
      <c r="G7576" s="4" t="s">
        <v>84</v>
      </c>
      <c r="H7576" s="5" t="s">
        <v>40838</v>
      </c>
      <c r="I7576" s="7" t="s">
        <v>37565</v>
      </c>
      <c r="J7576" s="5" t="n">
        <f aca="false">LEN(K7576)</f>
        <v>16</v>
      </c>
      <c r="K7576" s="6" t="s">
        <v>40839</v>
      </c>
      <c r="L7576" s="4" t="s">
        <v>57</v>
      </c>
      <c r="M7576" s="4" t="s">
        <v>2896</v>
      </c>
    </row>
    <row r="7577" customFormat="false" ht="15.75" hidden="false" customHeight="true" outlineLevel="0" collapsed="false">
      <c r="A7577" s="4" t="n">
        <v>7913</v>
      </c>
      <c r="B7577" s="4" t="s">
        <v>40840</v>
      </c>
      <c r="C7577" s="4"/>
      <c r="D7577" s="4" t="s">
        <v>40841</v>
      </c>
      <c r="E7577" s="5" t="s">
        <v>1644</v>
      </c>
      <c r="F7577" s="4" t="s">
        <v>1645</v>
      </c>
      <c r="G7577" s="4" t="s">
        <v>84</v>
      </c>
      <c r="H7577" s="5" t="s">
        <v>40842</v>
      </c>
      <c r="I7577" s="4" t="s">
        <v>40603</v>
      </c>
      <c r="J7577" s="5" t="n">
        <f aca="false">LEN(K7577)</f>
        <v>16</v>
      </c>
      <c r="K7577" s="6" t="s">
        <v>37615</v>
      </c>
      <c r="L7577" s="4" t="s">
        <v>21</v>
      </c>
      <c r="M7577" s="4" t="s">
        <v>7580</v>
      </c>
    </row>
    <row r="7578" customFormat="false" ht="15.75" hidden="false" customHeight="true" outlineLevel="0" collapsed="false">
      <c r="A7578" s="4" t="n">
        <v>7929</v>
      </c>
      <c r="B7578" s="4" t="s">
        <v>18060</v>
      </c>
      <c r="C7578" s="4"/>
      <c r="D7578" s="4" t="s">
        <v>40843</v>
      </c>
      <c r="E7578" s="5" t="s">
        <v>12044</v>
      </c>
      <c r="F7578" s="4" t="s">
        <v>12045</v>
      </c>
      <c r="G7578" s="4" t="s">
        <v>84</v>
      </c>
      <c r="H7578" s="5" t="s">
        <v>40844</v>
      </c>
      <c r="I7578" s="4" t="s">
        <v>40845</v>
      </c>
      <c r="J7578" s="5" t="n">
        <f aca="false">LEN(K7578)</f>
        <v>16</v>
      </c>
      <c r="K7578" s="6" t="s">
        <v>40846</v>
      </c>
      <c r="L7578" s="4" t="s">
        <v>31</v>
      </c>
      <c r="M7578" s="4" t="s">
        <v>32</v>
      </c>
    </row>
    <row r="7579" customFormat="false" ht="15.75" hidden="false" customHeight="true" outlineLevel="0" collapsed="false">
      <c r="A7579" s="4" t="n">
        <v>7943</v>
      </c>
      <c r="B7579" s="4" t="s">
        <v>40847</v>
      </c>
      <c r="C7579" s="4"/>
      <c r="D7579" s="4" t="s">
        <v>40848</v>
      </c>
      <c r="E7579" s="5" t="s">
        <v>6502</v>
      </c>
      <c r="F7579" s="4" t="s">
        <v>1645</v>
      </c>
      <c r="G7579" s="4" t="s">
        <v>84</v>
      </c>
      <c r="H7579" s="5" t="s">
        <v>40849</v>
      </c>
      <c r="I7579" s="4" t="s">
        <v>40850</v>
      </c>
      <c r="J7579" s="5" t="n">
        <f aca="false">LEN(K7579)</f>
        <v>16</v>
      </c>
      <c r="K7579" s="6" t="s">
        <v>40851</v>
      </c>
      <c r="L7579" s="4" t="s">
        <v>66</v>
      </c>
      <c r="M7579" s="4" t="s">
        <v>31</v>
      </c>
    </row>
    <row r="7580" customFormat="false" ht="15.75" hidden="false" customHeight="true" outlineLevel="0" collapsed="false">
      <c r="A7580" s="4" t="n">
        <v>7944</v>
      </c>
      <c r="B7580" s="4" t="s">
        <v>40852</v>
      </c>
      <c r="C7580" s="4"/>
      <c r="D7580" s="4" t="s">
        <v>40853</v>
      </c>
      <c r="E7580" s="5" t="s">
        <v>6502</v>
      </c>
      <c r="F7580" s="4" t="s">
        <v>1645</v>
      </c>
      <c r="G7580" s="4" t="s">
        <v>84</v>
      </c>
      <c r="H7580" s="5" t="s">
        <v>40854</v>
      </c>
      <c r="I7580" s="7" t="s">
        <v>40855</v>
      </c>
      <c r="J7580" s="5" t="n">
        <f aca="false">LEN(K7580)</f>
        <v>16</v>
      </c>
      <c r="K7580" s="6" t="s">
        <v>40856</v>
      </c>
      <c r="L7580" s="4" t="s">
        <v>31</v>
      </c>
      <c r="M7580" s="4" t="s">
        <v>13165</v>
      </c>
    </row>
    <row r="7581" customFormat="false" ht="15.75" hidden="false" customHeight="true" outlineLevel="0" collapsed="false">
      <c r="A7581" s="4" t="n">
        <v>7954</v>
      </c>
      <c r="B7581" s="4" t="s">
        <v>40857</v>
      </c>
      <c r="C7581" s="4"/>
      <c r="D7581" s="4" t="s">
        <v>40858</v>
      </c>
      <c r="E7581" s="5" t="s">
        <v>40859</v>
      </c>
      <c r="F7581" s="4" t="s">
        <v>2923</v>
      </c>
      <c r="G7581" s="4" t="s">
        <v>84</v>
      </c>
      <c r="H7581" s="5" t="s">
        <v>40860</v>
      </c>
      <c r="I7581" s="7" t="s">
        <v>40861</v>
      </c>
      <c r="J7581" s="5" t="n">
        <f aca="false">LEN(K7581)</f>
        <v>16</v>
      </c>
      <c r="K7581" s="6" t="s">
        <v>40862</v>
      </c>
      <c r="L7581" s="4" t="s">
        <v>31</v>
      </c>
      <c r="M7581" s="4" t="s">
        <v>31</v>
      </c>
    </row>
    <row r="7582" customFormat="false" ht="15.75" hidden="false" customHeight="true" outlineLevel="0" collapsed="false">
      <c r="A7582" s="4" t="n">
        <v>7987</v>
      </c>
      <c r="B7582" s="4" t="s">
        <v>40863</v>
      </c>
      <c r="C7582" s="4"/>
      <c r="D7582" s="4" t="s">
        <v>40864</v>
      </c>
      <c r="E7582" s="5" t="s">
        <v>1650</v>
      </c>
      <c r="F7582" s="4" t="s">
        <v>1651</v>
      </c>
      <c r="G7582" s="4" t="s">
        <v>84</v>
      </c>
      <c r="H7582" s="5" t="s">
        <v>40865</v>
      </c>
      <c r="I7582" s="4" t="s">
        <v>40866</v>
      </c>
      <c r="J7582" s="5" t="n">
        <f aca="false">LEN(K7582)</f>
        <v>16</v>
      </c>
      <c r="K7582" s="6" t="s">
        <v>40867</v>
      </c>
      <c r="L7582" s="4" t="s">
        <v>31</v>
      </c>
      <c r="M7582" s="4" t="s">
        <v>31</v>
      </c>
    </row>
    <row r="7583" customFormat="false" ht="15.75" hidden="false" customHeight="true" outlineLevel="0" collapsed="false">
      <c r="A7583" s="4" t="n">
        <v>7999</v>
      </c>
      <c r="B7583" s="4" t="s">
        <v>40868</v>
      </c>
      <c r="C7583" s="4"/>
      <c r="D7583" s="4" t="s">
        <v>40869</v>
      </c>
      <c r="E7583" s="5" t="s">
        <v>2918</v>
      </c>
      <c r="F7583" s="4" t="s">
        <v>1956</v>
      </c>
      <c r="G7583" s="4" t="s">
        <v>84</v>
      </c>
      <c r="H7583" s="5" t="s">
        <v>40870</v>
      </c>
      <c r="I7583" s="4" t="str">
        <f aca="false">IFERROR(__xludf.dummyfunction("""info@""&amp;LOWER(REGEXREPLACE(B7583,""[^A-Za-z0-9]"",""""))&amp;"".com"""),"info@bahiapollena.com")</f>
        <v>info@bahiapollena.com</v>
      </c>
      <c r="J7583" s="5" t="n">
        <f aca="false">LEN(K7583)</f>
        <v>16</v>
      </c>
      <c r="K7583" s="6" t="s">
        <v>40871</v>
      </c>
      <c r="L7583" s="4" t="s">
        <v>57</v>
      </c>
      <c r="M7583" s="4" t="s">
        <v>31</v>
      </c>
    </row>
    <row r="7584" customFormat="false" ht="15.75" hidden="false" customHeight="true" outlineLevel="0" collapsed="false">
      <c r="A7584" s="4" t="n">
        <v>8003</v>
      </c>
      <c r="B7584" s="4" t="s">
        <v>40872</v>
      </c>
      <c r="C7584" s="4"/>
      <c r="D7584" s="4" t="s">
        <v>30314</v>
      </c>
      <c r="E7584" s="5" t="s">
        <v>2918</v>
      </c>
      <c r="F7584" s="4" t="s">
        <v>1956</v>
      </c>
      <c r="G7584" s="4" t="s">
        <v>84</v>
      </c>
      <c r="H7584" s="5" t="s">
        <v>40873</v>
      </c>
      <c r="I7584" s="4" t="s">
        <v>40874</v>
      </c>
      <c r="J7584" s="5" t="n">
        <f aca="false">LEN(K7584)</f>
        <v>16</v>
      </c>
      <c r="K7584" s="6" t="s">
        <v>40875</v>
      </c>
      <c r="L7584" s="4" t="s">
        <v>31</v>
      </c>
      <c r="M7584" s="4" t="s">
        <v>11354</v>
      </c>
    </row>
    <row r="7585" customFormat="false" ht="15.75" hidden="false" customHeight="true" outlineLevel="0" collapsed="false">
      <c r="A7585" s="4" t="n">
        <v>8009</v>
      </c>
      <c r="B7585" s="4" t="s">
        <v>40876</v>
      </c>
      <c r="C7585" s="4"/>
      <c r="D7585" s="4" t="s">
        <v>40877</v>
      </c>
      <c r="E7585" s="5" t="s">
        <v>2918</v>
      </c>
      <c r="F7585" s="4" t="s">
        <v>1956</v>
      </c>
      <c r="G7585" s="4" t="s">
        <v>84</v>
      </c>
      <c r="H7585" s="5" t="s">
        <v>40878</v>
      </c>
      <c r="I7585" s="4" t="str">
        <f aca="false">IFERROR(__xludf.dummyfunction("""info@""&amp;LOWER(REGEXREPLACE(B7585,""[^A-Za-z0-9]"",""""))&amp;"".com"""),"info@puertoazulsa.com")</f>
        <v>info@puertoazulsa.com</v>
      </c>
      <c r="J7585" s="5" t="n">
        <f aca="false">LEN(K7585)</f>
        <v>16</v>
      </c>
      <c r="K7585" s="6" t="s">
        <v>40879</v>
      </c>
      <c r="L7585" s="4" t="s">
        <v>57</v>
      </c>
      <c r="M7585" s="4" t="s">
        <v>1035</v>
      </c>
    </row>
    <row r="7586" customFormat="false" ht="15.75" hidden="false" customHeight="true" outlineLevel="0" collapsed="false">
      <c r="A7586" s="4" t="n">
        <v>8016</v>
      </c>
      <c r="B7586" s="4" t="s">
        <v>40880</v>
      </c>
      <c r="C7586" s="4"/>
      <c r="D7586" s="4" t="s">
        <v>40881</v>
      </c>
      <c r="E7586" s="5" t="s">
        <v>2918</v>
      </c>
      <c r="F7586" s="4" t="s">
        <v>1956</v>
      </c>
      <c r="G7586" s="4" t="s">
        <v>84</v>
      </c>
      <c r="H7586" s="5" t="s">
        <v>40882</v>
      </c>
      <c r="I7586" s="4" t="s">
        <v>40883</v>
      </c>
      <c r="J7586" s="5" t="n">
        <f aca="false">LEN(K7586)</f>
        <v>16</v>
      </c>
      <c r="K7586" s="6" t="s">
        <v>40884</v>
      </c>
      <c r="L7586" s="4" t="s">
        <v>78</v>
      </c>
      <c r="M7586" s="4" t="s">
        <v>1759</v>
      </c>
    </row>
    <row r="7587" customFormat="false" ht="15.75" hidden="false" customHeight="true" outlineLevel="0" collapsed="false">
      <c r="A7587" s="4" t="n">
        <v>8018</v>
      </c>
      <c r="B7587" s="4" t="s">
        <v>25590</v>
      </c>
      <c r="C7587" s="4"/>
      <c r="D7587" s="4" t="s">
        <v>37277</v>
      </c>
      <c r="E7587" s="5" t="s">
        <v>2918</v>
      </c>
      <c r="F7587" s="4" t="s">
        <v>1956</v>
      </c>
      <c r="G7587" s="4" t="s">
        <v>84</v>
      </c>
      <c r="H7587" s="5" t="s">
        <v>40885</v>
      </c>
      <c r="I7587" s="4" t="s">
        <v>40886</v>
      </c>
      <c r="J7587" s="5" t="n">
        <f aca="false">LEN(K7587)</f>
        <v>16</v>
      </c>
      <c r="K7587" s="6" t="s">
        <v>40887</v>
      </c>
      <c r="L7587" s="4" t="s">
        <v>78</v>
      </c>
      <c r="M7587" s="4" t="s">
        <v>929</v>
      </c>
    </row>
    <row r="7588" customFormat="false" ht="15.75" hidden="false" customHeight="true" outlineLevel="0" collapsed="false">
      <c r="A7588" s="4" t="n">
        <v>8032</v>
      </c>
      <c r="B7588" s="4" t="s">
        <v>40888</v>
      </c>
      <c r="C7588" s="4"/>
      <c r="D7588" s="4" t="s">
        <v>40889</v>
      </c>
      <c r="E7588" s="5" t="s">
        <v>25673</v>
      </c>
      <c r="F7588" s="4" t="s">
        <v>25674</v>
      </c>
      <c r="G7588" s="4" t="s">
        <v>84</v>
      </c>
      <c r="H7588" s="5" t="s">
        <v>40890</v>
      </c>
      <c r="I7588" s="4" t="s">
        <v>40891</v>
      </c>
      <c r="J7588" s="5" t="n">
        <f aca="false">LEN(K7588)</f>
        <v>16</v>
      </c>
      <c r="K7588" s="6" t="s">
        <v>40892</v>
      </c>
      <c r="L7588" s="4" t="s">
        <v>66</v>
      </c>
      <c r="M7588" s="4" t="s">
        <v>317</v>
      </c>
    </row>
    <row r="7589" customFormat="false" ht="15.75" hidden="false" customHeight="true" outlineLevel="0" collapsed="false">
      <c r="A7589" s="4" t="n">
        <v>8035</v>
      </c>
      <c r="B7589" s="4" t="s">
        <v>40893</v>
      </c>
      <c r="C7589" s="4" t="s">
        <v>40894</v>
      </c>
      <c r="D7589" s="4" t="s">
        <v>40895</v>
      </c>
      <c r="E7589" s="5" t="s">
        <v>6322</v>
      </c>
      <c r="F7589" s="4" t="s">
        <v>6323</v>
      </c>
      <c r="G7589" s="4" t="s">
        <v>573</v>
      </c>
      <c r="H7589" s="5" t="s">
        <v>40896</v>
      </c>
      <c r="I7589" s="4" t="s">
        <v>40603</v>
      </c>
      <c r="J7589" s="5" t="n">
        <f aca="false">LEN(K7589)</f>
        <v>16</v>
      </c>
      <c r="K7589" s="6" t="s">
        <v>37615</v>
      </c>
      <c r="L7589" s="4" t="s">
        <v>31</v>
      </c>
      <c r="M7589" s="4" t="s">
        <v>11081</v>
      </c>
    </row>
    <row r="7590" customFormat="false" ht="15.75" hidden="false" customHeight="true" outlineLevel="0" collapsed="false">
      <c r="A7590" s="4" t="n">
        <v>8036</v>
      </c>
      <c r="B7590" s="4" t="s">
        <v>40897</v>
      </c>
      <c r="C7590" s="4"/>
      <c r="D7590" s="4" t="s">
        <v>7956</v>
      </c>
      <c r="E7590" s="5" t="s">
        <v>4297</v>
      </c>
      <c r="F7590" s="4" t="s">
        <v>661</v>
      </c>
      <c r="G7590" s="4" t="s">
        <v>84</v>
      </c>
      <c r="H7590" s="5" t="s">
        <v>40898</v>
      </c>
      <c r="I7590" s="4" t="s">
        <v>40899</v>
      </c>
      <c r="J7590" s="5" t="n">
        <f aca="false">LEN(K7590)</f>
        <v>16</v>
      </c>
      <c r="K7590" s="6" t="s">
        <v>37615</v>
      </c>
      <c r="L7590" s="4" t="s">
        <v>78</v>
      </c>
      <c r="M7590" s="4" t="s">
        <v>40900</v>
      </c>
    </row>
    <row r="7591" customFormat="false" ht="15.75" hidden="false" customHeight="true" outlineLevel="0" collapsed="false">
      <c r="A7591" s="4" t="n">
        <v>8072</v>
      </c>
      <c r="B7591" s="4" t="s">
        <v>40901</v>
      </c>
      <c r="C7591" s="4"/>
      <c r="D7591" s="4" t="s">
        <v>40902</v>
      </c>
      <c r="E7591" s="5" t="s">
        <v>5228</v>
      </c>
      <c r="F7591" s="4" t="s">
        <v>2501</v>
      </c>
      <c r="G7591" s="4" t="s">
        <v>84</v>
      </c>
      <c r="H7591" s="5" t="s">
        <v>40903</v>
      </c>
      <c r="I7591" s="4" t="s">
        <v>40603</v>
      </c>
      <c r="J7591" s="5" t="n">
        <f aca="false">LEN(K7591)</f>
        <v>16</v>
      </c>
      <c r="K7591" s="6" t="s">
        <v>37615</v>
      </c>
      <c r="L7591" s="4" t="s">
        <v>78</v>
      </c>
      <c r="M7591" s="4" t="s">
        <v>6405</v>
      </c>
    </row>
    <row r="7592" customFormat="false" ht="15.75" hidden="false" customHeight="true" outlineLevel="0" collapsed="false">
      <c r="A7592" s="4" t="n">
        <v>8075</v>
      </c>
      <c r="B7592" s="4" t="s">
        <v>40904</v>
      </c>
      <c r="C7592" s="4"/>
      <c r="D7592" s="4" t="s">
        <v>40905</v>
      </c>
      <c r="E7592" s="5" t="s">
        <v>1650</v>
      </c>
      <c r="F7592" s="4" t="s">
        <v>2501</v>
      </c>
      <c r="G7592" s="4" t="s">
        <v>84</v>
      </c>
      <c r="H7592" s="5" t="s">
        <v>40906</v>
      </c>
      <c r="I7592" s="4" t="s">
        <v>40641</v>
      </c>
      <c r="J7592" s="5" t="n">
        <f aca="false">LEN(K7592)</f>
        <v>16</v>
      </c>
      <c r="K7592" s="6" t="s">
        <v>40642</v>
      </c>
      <c r="L7592" s="4" t="s">
        <v>21</v>
      </c>
      <c r="M7592" s="4" t="s">
        <v>31</v>
      </c>
    </row>
    <row r="7593" customFormat="false" ht="15.75" hidden="false" customHeight="true" outlineLevel="0" collapsed="false">
      <c r="A7593" s="4" t="n">
        <v>8082</v>
      </c>
      <c r="B7593" s="4" t="s">
        <v>40907</v>
      </c>
      <c r="C7593" s="4"/>
      <c r="D7593" s="4" t="s">
        <v>40908</v>
      </c>
      <c r="E7593" s="5" t="s">
        <v>5228</v>
      </c>
      <c r="F7593" s="4" t="s">
        <v>2501</v>
      </c>
      <c r="G7593" s="4" t="s">
        <v>84</v>
      </c>
      <c r="H7593" s="5" t="s">
        <v>40909</v>
      </c>
      <c r="I7593" s="4" t="s">
        <v>40910</v>
      </c>
      <c r="J7593" s="5" t="n">
        <f aca="false">LEN(K7593)</f>
        <v>16</v>
      </c>
      <c r="K7593" s="6" t="s">
        <v>37615</v>
      </c>
      <c r="L7593" s="4" t="s">
        <v>21</v>
      </c>
      <c r="M7593" s="4" t="s">
        <v>6235</v>
      </c>
    </row>
    <row r="7594" customFormat="false" ht="15.75" hidden="false" customHeight="true" outlineLevel="0" collapsed="false">
      <c r="A7594" s="4" t="n">
        <v>8083</v>
      </c>
      <c r="B7594" s="4" t="s">
        <v>40911</v>
      </c>
      <c r="C7594" s="4"/>
      <c r="D7594" s="4" t="s">
        <v>40912</v>
      </c>
      <c r="E7594" s="5" t="s">
        <v>510</v>
      </c>
      <c r="F7594" s="4" t="s">
        <v>511</v>
      </c>
      <c r="G7594" s="4" t="s">
        <v>84</v>
      </c>
      <c r="H7594" s="5" t="s">
        <v>40913</v>
      </c>
      <c r="I7594" s="4" t="s">
        <v>40914</v>
      </c>
      <c r="J7594" s="5" t="n">
        <f aca="false">LEN(K7594)</f>
        <v>16</v>
      </c>
      <c r="K7594" s="6" t="s">
        <v>40692</v>
      </c>
      <c r="L7594" s="4" t="s">
        <v>78</v>
      </c>
      <c r="M7594" s="4" t="s">
        <v>9530</v>
      </c>
    </row>
    <row r="7595" customFormat="false" ht="15.75" hidden="false" customHeight="true" outlineLevel="0" collapsed="false">
      <c r="A7595" s="4" t="n">
        <v>8087</v>
      </c>
      <c r="B7595" s="4" t="s">
        <v>40915</v>
      </c>
      <c r="C7595" s="4"/>
      <c r="D7595" s="4" t="s">
        <v>40916</v>
      </c>
      <c r="E7595" s="5" t="s">
        <v>510</v>
      </c>
      <c r="F7595" s="4" t="s">
        <v>511</v>
      </c>
      <c r="G7595" s="4" t="s">
        <v>84</v>
      </c>
      <c r="H7595" s="5" t="s">
        <v>40917</v>
      </c>
      <c r="I7595" s="4" t="s">
        <v>40519</v>
      </c>
      <c r="J7595" s="5" t="n">
        <f aca="false">LEN(K7595)</f>
        <v>16</v>
      </c>
      <c r="K7595" s="10" t="s">
        <v>40520</v>
      </c>
      <c r="L7595" s="4" t="s">
        <v>21</v>
      </c>
      <c r="M7595" s="4" t="s">
        <v>6136</v>
      </c>
    </row>
    <row r="7596" customFormat="false" ht="15.75" hidden="false" customHeight="true" outlineLevel="0" collapsed="false">
      <c r="A7596" s="4" t="n">
        <v>8088</v>
      </c>
      <c r="B7596" s="4" t="s">
        <v>40918</v>
      </c>
      <c r="C7596" s="4"/>
      <c r="D7596" s="4" t="s">
        <v>40919</v>
      </c>
      <c r="E7596" s="5" t="s">
        <v>5228</v>
      </c>
      <c r="F7596" s="4" t="s">
        <v>2501</v>
      </c>
      <c r="G7596" s="4" t="s">
        <v>84</v>
      </c>
      <c r="H7596" s="5" t="s">
        <v>40920</v>
      </c>
      <c r="I7596" s="7" t="s">
        <v>40921</v>
      </c>
      <c r="J7596" s="5" t="n">
        <f aca="false">LEN(K7596)</f>
        <v>16</v>
      </c>
      <c r="K7596" s="6" t="s">
        <v>37862</v>
      </c>
      <c r="L7596" s="4" t="s">
        <v>21</v>
      </c>
      <c r="M7596" s="4" t="s">
        <v>8641</v>
      </c>
    </row>
    <row r="7597" customFormat="false" ht="15.75" hidden="false" customHeight="true" outlineLevel="0" collapsed="false">
      <c r="A7597" s="4" t="n">
        <v>8089</v>
      </c>
      <c r="B7597" s="4" t="s">
        <v>40922</v>
      </c>
      <c r="C7597" s="4"/>
      <c r="D7597" s="4" t="s">
        <v>40923</v>
      </c>
      <c r="E7597" s="5" t="s">
        <v>741</v>
      </c>
      <c r="F7597" s="4" t="s">
        <v>430</v>
      </c>
      <c r="G7597" s="4" t="s">
        <v>431</v>
      </c>
      <c r="H7597" s="5" t="s">
        <v>40920</v>
      </c>
      <c r="I7597" s="4" t="s">
        <v>40924</v>
      </c>
      <c r="J7597" s="5" t="n">
        <f aca="false">LEN(K7597)</f>
        <v>16</v>
      </c>
      <c r="K7597" s="6" t="s">
        <v>37862</v>
      </c>
      <c r="L7597" s="4" t="s">
        <v>21</v>
      </c>
      <c r="M7597" s="4" t="s">
        <v>8907</v>
      </c>
    </row>
    <row r="7598" customFormat="false" ht="15.75" hidden="false" customHeight="true" outlineLevel="0" collapsed="false">
      <c r="A7598" s="4" t="n">
        <v>8091</v>
      </c>
      <c r="B7598" s="4" t="s">
        <v>40925</v>
      </c>
      <c r="C7598" s="4"/>
      <c r="D7598" s="4" t="s">
        <v>40926</v>
      </c>
      <c r="E7598" s="5" t="s">
        <v>510</v>
      </c>
      <c r="F7598" s="4" t="s">
        <v>511</v>
      </c>
      <c r="G7598" s="4" t="s">
        <v>84</v>
      </c>
      <c r="H7598" s="5" t="s">
        <v>40927</v>
      </c>
      <c r="I7598" s="4" t="s">
        <v>40641</v>
      </c>
      <c r="J7598" s="5" t="n">
        <f aca="false">LEN(K7598)</f>
        <v>16</v>
      </c>
      <c r="K7598" s="6" t="s">
        <v>40642</v>
      </c>
      <c r="L7598" s="4" t="s">
        <v>21</v>
      </c>
      <c r="M7598" s="4" t="s">
        <v>31</v>
      </c>
    </row>
    <row r="7599" customFormat="false" ht="15.75" hidden="false" customHeight="true" outlineLevel="0" collapsed="false">
      <c r="A7599" s="4" t="n">
        <v>8093</v>
      </c>
      <c r="B7599" s="4" t="s">
        <v>40928</v>
      </c>
      <c r="C7599" s="4"/>
      <c r="D7599" s="4" t="s">
        <v>40929</v>
      </c>
      <c r="E7599" s="5" t="s">
        <v>510</v>
      </c>
      <c r="F7599" s="4" t="s">
        <v>511</v>
      </c>
      <c r="G7599" s="4" t="s">
        <v>84</v>
      </c>
      <c r="H7599" s="5" t="s">
        <v>40930</v>
      </c>
      <c r="I7599" s="4" t="s">
        <v>40931</v>
      </c>
      <c r="J7599" s="5" t="n">
        <f aca="false">LEN(K7599)</f>
        <v>16</v>
      </c>
      <c r="K7599" s="6" t="s">
        <v>40642</v>
      </c>
      <c r="L7599" s="4" t="s">
        <v>57</v>
      </c>
      <c r="M7599" s="4" t="s">
        <v>31</v>
      </c>
    </row>
    <row r="7600" customFormat="false" ht="15.75" hidden="false" customHeight="true" outlineLevel="0" collapsed="false">
      <c r="A7600" s="4" t="n">
        <v>8103</v>
      </c>
      <c r="B7600" s="4" t="s">
        <v>40932</v>
      </c>
      <c r="C7600" s="4"/>
      <c r="D7600" s="4" t="s">
        <v>40933</v>
      </c>
      <c r="E7600" s="5" t="s">
        <v>3583</v>
      </c>
      <c r="F7600" s="4" t="s">
        <v>505</v>
      </c>
      <c r="G7600" s="4" t="s">
        <v>84</v>
      </c>
      <c r="H7600" s="5" t="s">
        <v>40934</v>
      </c>
      <c r="I7600" s="4" t="s">
        <v>40935</v>
      </c>
      <c r="J7600" s="5" t="n">
        <f aca="false">LEN(K7600)</f>
        <v>16</v>
      </c>
      <c r="K7600" s="6" t="s">
        <v>40936</v>
      </c>
      <c r="L7600" s="4" t="s">
        <v>78</v>
      </c>
      <c r="M7600" s="4" t="s">
        <v>31</v>
      </c>
    </row>
    <row r="7601" customFormat="false" ht="15.75" hidden="false" customHeight="true" outlineLevel="0" collapsed="false">
      <c r="A7601" s="4" t="n">
        <v>11595</v>
      </c>
      <c r="B7601" s="4" t="s">
        <v>40937</v>
      </c>
      <c r="C7601" s="4"/>
      <c r="D7601" s="4" t="s">
        <v>40938</v>
      </c>
      <c r="E7601" s="5" t="s">
        <v>12124</v>
      </c>
      <c r="F7601" s="4" t="s">
        <v>12125</v>
      </c>
      <c r="G7601" s="4" t="s">
        <v>146</v>
      </c>
      <c r="H7601" s="5" t="s">
        <v>40939</v>
      </c>
      <c r="I7601" s="4" t="s">
        <v>40940</v>
      </c>
      <c r="J7601" s="5" t="n">
        <f aca="false">LEN(K7601)</f>
        <v>16</v>
      </c>
      <c r="K7601" s="6" t="s">
        <v>40941</v>
      </c>
      <c r="L7601" s="4" t="s">
        <v>57</v>
      </c>
      <c r="M7601" s="4" t="s">
        <v>31</v>
      </c>
    </row>
    <row r="7602" customFormat="false" ht="15.75" hidden="false" customHeight="true" outlineLevel="0" collapsed="false">
      <c r="A7602" s="4" t="n">
        <v>8126</v>
      </c>
      <c r="B7602" s="4" t="s">
        <v>40942</v>
      </c>
      <c r="C7602" s="4" t="s">
        <v>40943</v>
      </c>
      <c r="D7602" s="4" t="s">
        <v>40944</v>
      </c>
      <c r="E7602" s="5" t="s">
        <v>12124</v>
      </c>
      <c r="F7602" s="4" t="s">
        <v>12125</v>
      </c>
      <c r="G7602" s="4" t="s">
        <v>146</v>
      </c>
      <c r="H7602" s="5" t="s">
        <v>40945</v>
      </c>
      <c r="I7602" s="4" t="s">
        <v>40946</v>
      </c>
      <c r="J7602" s="5" t="n">
        <f aca="false">LEN(K7602)</f>
        <v>16</v>
      </c>
      <c r="K7602" s="6" t="s">
        <v>40947</v>
      </c>
      <c r="L7602" s="4" t="s">
        <v>31</v>
      </c>
      <c r="M7602" s="4" t="s">
        <v>695</v>
      </c>
    </row>
    <row r="7603" customFormat="false" ht="15.75" hidden="false" customHeight="true" outlineLevel="0" collapsed="false">
      <c r="A7603" s="4" t="n">
        <v>8132</v>
      </c>
      <c r="B7603" s="4" t="s">
        <v>40948</v>
      </c>
      <c r="C7603" s="4" t="s">
        <v>40949</v>
      </c>
      <c r="D7603" s="4" t="s">
        <v>40950</v>
      </c>
      <c r="E7603" s="5" t="s">
        <v>2954</v>
      </c>
      <c r="F7603" s="4" t="s">
        <v>2955</v>
      </c>
      <c r="G7603" s="4" t="s">
        <v>146</v>
      </c>
      <c r="H7603" s="5" t="s">
        <v>40951</v>
      </c>
      <c r="I7603" s="4" t="s">
        <v>40952</v>
      </c>
      <c r="J7603" s="5" t="n">
        <f aca="false">LEN(K7603)</f>
        <v>16</v>
      </c>
      <c r="K7603" s="6" t="s">
        <v>40953</v>
      </c>
      <c r="L7603" s="4" t="s">
        <v>78</v>
      </c>
      <c r="M7603" s="4" t="s">
        <v>31</v>
      </c>
    </row>
    <row r="7604" customFormat="false" ht="15.75" hidden="false" customHeight="true" outlineLevel="0" collapsed="false">
      <c r="A7604" s="4" t="n">
        <v>8139</v>
      </c>
      <c r="B7604" s="4" t="s">
        <v>40954</v>
      </c>
      <c r="C7604" s="4" t="s">
        <v>40955</v>
      </c>
      <c r="D7604" s="4" t="s">
        <v>40956</v>
      </c>
      <c r="E7604" s="5" t="s">
        <v>12152</v>
      </c>
      <c r="F7604" s="4" t="s">
        <v>146</v>
      </c>
      <c r="G7604" s="4" t="s">
        <v>146</v>
      </c>
      <c r="H7604" s="5" t="s">
        <v>40957</v>
      </c>
      <c r="I7604" s="4" t="s">
        <v>40958</v>
      </c>
      <c r="J7604" s="5" t="n">
        <f aca="false">LEN(K7604)</f>
        <v>16</v>
      </c>
      <c r="K7604" s="6" t="s">
        <v>40959</v>
      </c>
      <c r="L7604" s="4" t="s">
        <v>637</v>
      </c>
      <c r="M7604" s="4" t="s">
        <v>3203</v>
      </c>
    </row>
    <row r="7605" customFormat="false" ht="15.75" hidden="false" customHeight="true" outlineLevel="0" collapsed="false">
      <c r="A7605" s="4" t="n">
        <v>8156</v>
      </c>
      <c r="B7605" s="4" t="s">
        <v>40960</v>
      </c>
      <c r="C7605" s="4"/>
      <c r="D7605" s="4" t="s">
        <v>40961</v>
      </c>
      <c r="E7605" s="5" t="s">
        <v>9910</v>
      </c>
      <c r="F7605" s="4" t="s">
        <v>9911</v>
      </c>
      <c r="G7605" s="4" t="s">
        <v>146</v>
      </c>
      <c r="H7605" s="5" t="s">
        <v>40962</v>
      </c>
      <c r="I7605" s="7" t="s">
        <v>40963</v>
      </c>
      <c r="J7605" s="5" t="n">
        <f aca="false">LEN(K7605)</f>
        <v>16</v>
      </c>
      <c r="K7605" s="6" t="s">
        <v>40964</v>
      </c>
      <c r="L7605" s="4" t="s">
        <v>31</v>
      </c>
      <c r="M7605" s="4" t="s">
        <v>1063</v>
      </c>
    </row>
    <row r="7606" customFormat="false" ht="15.75" hidden="false" customHeight="true" outlineLevel="0" collapsed="false">
      <c r="A7606" s="4" t="n">
        <v>8159</v>
      </c>
      <c r="B7606" s="4" t="s">
        <v>40965</v>
      </c>
      <c r="C7606" s="4"/>
      <c r="D7606" s="4" t="s">
        <v>40966</v>
      </c>
      <c r="E7606" s="5" t="s">
        <v>9910</v>
      </c>
      <c r="F7606" s="4" t="s">
        <v>9911</v>
      </c>
      <c r="G7606" s="4" t="s">
        <v>146</v>
      </c>
      <c r="H7606" s="5" t="s">
        <v>40967</v>
      </c>
      <c r="I7606" s="4" t="s">
        <v>40968</v>
      </c>
      <c r="J7606" s="5" t="n">
        <f aca="false">LEN(K7606)</f>
        <v>16</v>
      </c>
      <c r="K7606" s="6" t="s">
        <v>40969</v>
      </c>
      <c r="L7606" s="4" t="s">
        <v>31</v>
      </c>
      <c r="M7606" s="4" t="s">
        <v>435</v>
      </c>
    </row>
    <row r="7607" customFormat="false" ht="15.75" hidden="false" customHeight="true" outlineLevel="0" collapsed="false">
      <c r="A7607" s="4" t="n">
        <v>8162</v>
      </c>
      <c r="B7607" s="4" t="s">
        <v>40970</v>
      </c>
      <c r="C7607" s="4" t="s">
        <v>40971</v>
      </c>
      <c r="D7607" s="4" t="s">
        <v>40972</v>
      </c>
      <c r="E7607" s="5" t="s">
        <v>9910</v>
      </c>
      <c r="F7607" s="4" t="s">
        <v>9911</v>
      </c>
      <c r="G7607" s="4" t="s">
        <v>146</v>
      </c>
      <c r="H7607" s="5" t="s">
        <v>40973</v>
      </c>
      <c r="I7607" s="4" t="s">
        <v>40974</v>
      </c>
      <c r="J7607" s="5" t="n">
        <f aca="false">LEN(K7607)</f>
        <v>16</v>
      </c>
      <c r="K7607" s="6" t="s">
        <v>40975</v>
      </c>
      <c r="L7607" s="4" t="s">
        <v>21</v>
      </c>
      <c r="M7607" s="4" t="s">
        <v>680</v>
      </c>
    </row>
    <row r="7608" customFormat="false" ht="15.75" hidden="false" customHeight="true" outlineLevel="0" collapsed="false">
      <c r="A7608" s="4" t="n">
        <v>8165</v>
      </c>
      <c r="B7608" s="4" t="s">
        <v>40976</v>
      </c>
      <c r="C7608" s="4"/>
      <c r="D7608" s="4" t="s">
        <v>40977</v>
      </c>
      <c r="E7608" s="5" t="s">
        <v>9910</v>
      </c>
      <c r="F7608" s="4" t="s">
        <v>9911</v>
      </c>
      <c r="G7608" s="4" t="s">
        <v>146</v>
      </c>
      <c r="H7608" s="5" t="s">
        <v>40978</v>
      </c>
      <c r="I7608" s="4" t="s">
        <v>40979</v>
      </c>
      <c r="J7608" s="5" t="n">
        <f aca="false">LEN(K7608)</f>
        <v>16</v>
      </c>
      <c r="K7608" s="6" t="s">
        <v>40980</v>
      </c>
      <c r="L7608" s="4" t="s">
        <v>31</v>
      </c>
      <c r="M7608" s="4" t="s">
        <v>2139</v>
      </c>
    </row>
    <row r="7609" customFormat="false" ht="15.75" hidden="false" customHeight="true" outlineLevel="0" collapsed="false">
      <c r="A7609" s="4" t="n">
        <v>8184</v>
      </c>
      <c r="B7609" s="4" t="s">
        <v>40981</v>
      </c>
      <c r="C7609" s="4" t="s">
        <v>40982</v>
      </c>
      <c r="D7609" s="4" t="s">
        <v>40983</v>
      </c>
      <c r="E7609" s="5" t="s">
        <v>12124</v>
      </c>
      <c r="F7609" s="4" t="s">
        <v>12125</v>
      </c>
      <c r="G7609" s="4" t="s">
        <v>146</v>
      </c>
      <c r="H7609" s="5" t="s">
        <v>40984</v>
      </c>
      <c r="I7609" s="4" t="s">
        <v>40985</v>
      </c>
      <c r="J7609" s="5" t="n">
        <f aca="false">LEN(K7609)</f>
        <v>16</v>
      </c>
      <c r="K7609" s="6" t="s">
        <v>40986</v>
      </c>
      <c r="L7609" s="4" t="s">
        <v>21</v>
      </c>
      <c r="M7609" s="4" t="s">
        <v>2097</v>
      </c>
    </row>
    <row r="7610" customFormat="false" ht="15.75" hidden="false" customHeight="true" outlineLevel="0" collapsed="false">
      <c r="A7610" s="4" t="n">
        <v>8194</v>
      </c>
      <c r="B7610" s="4" t="s">
        <v>40987</v>
      </c>
      <c r="C7610" s="4"/>
      <c r="D7610" s="4" t="s">
        <v>21789</v>
      </c>
      <c r="E7610" s="5" t="s">
        <v>40988</v>
      </c>
      <c r="F7610" s="4" t="s">
        <v>40989</v>
      </c>
      <c r="G7610" s="4" t="s">
        <v>146</v>
      </c>
      <c r="H7610" s="5" t="s">
        <v>40990</v>
      </c>
      <c r="I7610" s="4" t="s">
        <v>40991</v>
      </c>
      <c r="J7610" s="5" t="n">
        <f aca="false">LEN(K7610)</f>
        <v>16</v>
      </c>
      <c r="K7610" s="10" t="s">
        <v>40992</v>
      </c>
      <c r="L7610" s="4" t="s">
        <v>78</v>
      </c>
      <c r="M7610" s="4" t="s">
        <v>1016</v>
      </c>
    </row>
    <row r="7611" customFormat="false" ht="15.75" hidden="false" customHeight="true" outlineLevel="0" collapsed="false">
      <c r="A7611" s="4" t="n">
        <v>8199</v>
      </c>
      <c r="B7611" s="4" t="s">
        <v>40993</v>
      </c>
      <c r="C7611" s="4"/>
      <c r="D7611" s="4" t="s">
        <v>40994</v>
      </c>
      <c r="E7611" s="5" t="s">
        <v>2943</v>
      </c>
      <c r="F7611" s="4" t="s">
        <v>2517</v>
      </c>
      <c r="G7611" s="4" t="s">
        <v>146</v>
      </c>
      <c r="H7611" s="5" t="s">
        <v>40995</v>
      </c>
      <c r="I7611" s="4" t="str">
        <f aca="false">IFERROR(__xludf.dummyfunction("""info@""&amp;LOWER(REGEXREPLACE(B7611,""[^A-Za-z0-9]"",""""))&amp;"".com"""),"info@coloniesrvsa.com")</f>
        <v>info@coloniesrvsa.com</v>
      </c>
      <c r="J7611" s="5" t="n">
        <f aca="false">LEN(K7611)</f>
        <v>16</v>
      </c>
      <c r="K7611" s="6" t="s">
        <v>40996</v>
      </c>
      <c r="L7611" s="4" t="s">
        <v>21</v>
      </c>
      <c r="M7611" s="4" t="s">
        <v>31</v>
      </c>
    </row>
    <row r="7612" customFormat="false" ht="15.75" hidden="false" customHeight="true" outlineLevel="0" collapsed="false">
      <c r="A7612" s="4" t="n">
        <v>8202</v>
      </c>
      <c r="B7612" s="4" t="s">
        <v>40997</v>
      </c>
      <c r="C7612" s="4" t="s">
        <v>40998</v>
      </c>
      <c r="D7612" s="4" t="s">
        <v>40999</v>
      </c>
      <c r="E7612" s="5" t="s">
        <v>1974</v>
      </c>
      <c r="F7612" s="4" t="s">
        <v>1975</v>
      </c>
      <c r="G7612" s="4" t="s">
        <v>146</v>
      </c>
      <c r="H7612" s="5" t="s">
        <v>41000</v>
      </c>
      <c r="I7612" s="4" t="s">
        <v>41001</v>
      </c>
      <c r="J7612" s="5" t="n">
        <f aca="false">LEN(K7612)</f>
        <v>16</v>
      </c>
      <c r="K7612" s="6" t="s">
        <v>41002</v>
      </c>
      <c r="L7612" s="4" t="s">
        <v>78</v>
      </c>
      <c r="M7612" s="4" t="s">
        <v>2890</v>
      </c>
    </row>
    <row r="7613" customFormat="false" ht="15.75" hidden="false" customHeight="true" outlineLevel="0" collapsed="false">
      <c r="A7613" s="4" t="n">
        <v>8210</v>
      </c>
      <c r="B7613" s="4" t="s">
        <v>41003</v>
      </c>
      <c r="C7613" s="4" t="s">
        <v>41004</v>
      </c>
      <c r="D7613" s="4" t="s">
        <v>41005</v>
      </c>
      <c r="E7613" s="5" t="s">
        <v>2508</v>
      </c>
      <c r="F7613" s="4" t="s">
        <v>2509</v>
      </c>
      <c r="G7613" s="4" t="s">
        <v>146</v>
      </c>
      <c r="H7613" s="5" t="s">
        <v>41006</v>
      </c>
      <c r="I7613" s="4" t="s">
        <v>41007</v>
      </c>
      <c r="J7613" s="5" t="n">
        <f aca="false">LEN(K7613)</f>
        <v>16</v>
      </c>
      <c r="K7613" s="6" t="s">
        <v>41008</v>
      </c>
      <c r="L7613" s="4" t="s">
        <v>31</v>
      </c>
      <c r="M7613" s="4" t="s">
        <v>419</v>
      </c>
    </row>
    <row r="7614" customFormat="false" ht="15.75" hidden="false" customHeight="true" outlineLevel="0" collapsed="false">
      <c r="A7614" s="4" t="n">
        <v>8217</v>
      </c>
      <c r="B7614" s="4" t="s">
        <v>41009</v>
      </c>
      <c r="C7614" s="4"/>
      <c r="D7614" s="4" t="s">
        <v>41010</v>
      </c>
      <c r="E7614" s="5" t="s">
        <v>14939</v>
      </c>
      <c r="F7614" s="4" t="s">
        <v>14940</v>
      </c>
      <c r="G7614" s="4" t="s">
        <v>146</v>
      </c>
      <c r="H7614" s="5" t="s">
        <v>41011</v>
      </c>
      <c r="I7614" s="4" t="s">
        <v>41012</v>
      </c>
      <c r="J7614" s="5" t="n">
        <f aca="false">LEN(K7614)</f>
        <v>16</v>
      </c>
      <c r="K7614" s="6" t="s">
        <v>41013</v>
      </c>
      <c r="L7614" s="4" t="s">
        <v>31</v>
      </c>
      <c r="M7614" s="4" t="s">
        <v>326</v>
      </c>
    </row>
    <row r="7615" customFormat="false" ht="15.75" hidden="false" customHeight="true" outlineLevel="0" collapsed="false">
      <c r="A7615" s="4" t="n">
        <v>8222</v>
      </c>
      <c r="B7615" s="4" t="s">
        <v>41014</v>
      </c>
      <c r="C7615" s="4" t="s">
        <v>41015</v>
      </c>
      <c r="D7615" s="4" t="s">
        <v>41016</v>
      </c>
      <c r="E7615" s="5" t="s">
        <v>14939</v>
      </c>
      <c r="F7615" s="4" t="s">
        <v>14940</v>
      </c>
      <c r="G7615" s="4" t="s">
        <v>146</v>
      </c>
      <c r="H7615" s="5" t="s">
        <v>41017</v>
      </c>
      <c r="I7615" s="4" t="s">
        <v>41018</v>
      </c>
      <c r="J7615" s="5" t="n">
        <f aca="false">LEN(K7615)</f>
        <v>16</v>
      </c>
      <c r="K7615" s="6" t="s">
        <v>41019</v>
      </c>
      <c r="L7615" s="4" t="s">
        <v>78</v>
      </c>
      <c r="M7615" s="4" t="s">
        <v>2429</v>
      </c>
    </row>
    <row r="7616" customFormat="false" ht="15.75" hidden="false" customHeight="true" outlineLevel="0" collapsed="false">
      <c r="A7616" s="4" t="n">
        <v>8226</v>
      </c>
      <c r="B7616" s="4" t="s">
        <v>41020</v>
      </c>
      <c r="C7616" s="4" t="s">
        <v>41021</v>
      </c>
      <c r="D7616" s="4" t="s">
        <v>41022</v>
      </c>
      <c r="E7616" s="5" t="s">
        <v>7984</v>
      </c>
      <c r="F7616" s="4" t="s">
        <v>7985</v>
      </c>
      <c r="G7616" s="4" t="s">
        <v>146</v>
      </c>
      <c r="H7616" s="5" t="s">
        <v>41023</v>
      </c>
      <c r="I7616" s="4" t="s">
        <v>41024</v>
      </c>
      <c r="J7616" s="5" t="n">
        <f aca="false">LEN(K7616)</f>
        <v>16</v>
      </c>
      <c r="K7616" s="6" t="s">
        <v>41025</v>
      </c>
      <c r="L7616" s="4" t="s">
        <v>31</v>
      </c>
      <c r="M7616" s="4" t="s">
        <v>6467</v>
      </c>
    </row>
    <row r="7617" customFormat="false" ht="15.75" hidden="false" customHeight="true" outlineLevel="0" collapsed="false">
      <c r="A7617" s="4" t="n">
        <v>8228</v>
      </c>
      <c r="B7617" s="4" t="s">
        <v>41026</v>
      </c>
      <c r="C7617" s="4" t="s">
        <v>41027</v>
      </c>
      <c r="D7617" s="4" t="s">
        <v>41028</v>
      </c>
      <c r="E7617" s="5" t="s">
        <v>7984</v>
      </c>
      <c r="F7617" s="4" t="s">
        <v>7985</v>
      </c>
      <c r="G7617" s="4" t="s">
        <v>146</v>
      </c>
      <c r="H7617" s="5" t="s">
        <v>41029</v>
      </c>
      <c r="I7617" s="7" t="s">
        <v>41030</v>
      </c>
      <c r="J7617" s="5" t="n">
        <f aca="false">LEN(K7617)</f>
        <v>16</v>
      </c>
      <c r="K7617" s="6" t="s">
        <v>41031</v>
      </c>
      <c r="L7617" s="4" t="s">
        <v>78</v>
      </c>
      <c r="M7617" s="4" t="s">
        <v>27418</v>
      </c>
    </row>
    <row r="7618" customFormat="false" ht="15.75" hidden="false" customHeight="true" outlineLevel="0" collapsed="false">
      <c r="A7618" s="4" t="n">
        <v>8237</v>
      </c>
      <c r="B7618" s="4" t="s">
        <v>41032</v>
      </c>
      <c r="C7618" s="4" t="s">
        <v>41033</v>
      </c>
      <c r="D7618" s="4" t="s">
        <v>41034</v>
      </c>
      <c r="E7618" s="5" t="s">
        <v>5236</v>
      </c>
      <c r="F7618" s="4" t="s">
        <v>5237</v>
      </c>
      <c r="G7618" s="4" t="s">
        <v>146</v>
      </c>
      <c r="H7618" s="5" t="s">
        <v>41035</v>
      </c>
      <c r="I7618" s="4" t="s">
        <v>41036</v>
      </c>
      <c r="J7618" s="5" t="n">
        <f aca="false">LEN(K7618)</f>
        <v>16</v>
      </c>
      <c r="K7618" s="6" t="s">
        <v>41037</v>
      </c>
      <c r="L7618" s="4" t="s">
        <v>31</v>
      </c>
      <c r="M7618" s="4" t="s">
        <v>4763</v>
      </c>
    </row>
    <row r="7619" customFormat="false" ht="15.75" hidden="false" customHeight="true" outlineLevel="0" collapsed="false">
      <c r="A7619" s="4" t="n">
        <v>8238</v>
      </c>
      <c r="B7619" s="4" t="s">
        <v>41038</v>
      </c>
      <c r="C7619" s="4" t="s">
        <v>41039</v>
      </c>
      <c r="D7619" s="4" t="s">
        <v>41040</v>
      </c>
      <c r="E7619" s="5" t="s">
        <v>5236</v>
      </c>
      <c r="F7619" s="4" t="s">
        <v>5237</v>
      </c>
      <c r="G7619" s="4" t="s">
        <v>146</v>
      </c>
      <c r="H7619" s="5" t="s">
        <v>41041</v>
      </c>
      <c r="I7619" s="7" t="s">
        <v>41042</v>
      </c>
      <c r="J7619" s="5" t="n">
        <f aca="false">LEN(K7619)</f>
        <v>16</v>
      </c>
      <c r="K7619" s="6" t="s">
        <v>41043</v>
      </c>
      <c r="L7619" s="4" t="s">
        <v>78</v>
      </c>
      <c r="M7619" s="4" t="s">
        <v>3974</v>
      </c>
    </row>
    <row r="7620" customFormat="false" ht="15.75" hidden="false" customHeight="true" outlineLevel="0" collapsed="false">
      <c r="A7620" s="4" t="n">
        <v>8247</v>
      </c>
      <c r="B7620" s="4" t="s">
        <v>41044</v>
      </c>
      <c r="C7620" s="4" t="s">
        <v>41045</v>
      </c>
      <c r="D7620" s="4" t="s">
        <v>41046</v>
      </c>
      <c r="E7620" s="5" t="s">
        <v>5236</v>
      </c>
      <c r="F7620" s="4" t="s">
        <v>5237</v>
      </c>
      <c r="G7620" s="4" t="s">
        <v>146</v>
      </c>
      <c r="H7620" s="5" t="s">
        <v>41047</v>
      </c>
      <c r="I7620" s="4" t="s">
        <v>41048</v>
      </c>
      <c r="J7620" s="5" t="n">
        <f aca="false">LEN(K7620)</f>
        <v>16</v>
      </c>
      <c r="K7620" s="6" t="s">
        <v>38545</v>
      </c>
      <c r="L7620" s="4" t="s">
        <v>66</v>
      </c>
      <c r="M7620" s="4" t="s">
        <v>1043</v>
      </c>
    </row>
    <row r="7621" customFormat="false" ht="15.75" hidden="false" customHeight="true" outlineLevel="0" collapsed="false">
      <c r="A7621" s="4" t="n">
        <v>8257</v>
      </c>
      <c r="B7621" s="4" t="s">
        <v>41049</v>
      </c>
      <c r="C7621" s="4" t="s">
        <v>41050</v>
      </c>
      <c r="D7621" s="4" t="s">
        <v>41051</v>
      </c>
      <c r="E7621" s="5" t="s">
        <v>5236</v>
      </c>
      <c r="F7621" s="4" t="s">
        <v>5237</v>
      </c>
      <c r="G7621" s="4" t="s">
        <v>146</v>
      </c>
      <c r="H7621" s="5" t="s">
        <v>41052</v>
      </c>
      <c r="I7621" s="4" t="s">
        <v>41053</v>
      </c>
      <c r="J7621" s="5" t="n">
        <f aca="false">LEN(K7621)</f>
        <v>16</v>
      </c>
      <c r="K7621" s="6" t="s">
        <v>38545</v>
      </c>
      <c r="L7621" s="4" t="s">
        <v>31</v>
      </c>
      <c r="M7621" s="4" t="s">
        <v>28075</v>
      </c>
    </row>
    <row r="7622" customFormat="false" ht="15.75" hidden="false" customHeight="true" outlineLevel="0" collapsed="false">
      <c r="A7622" s="4" t="n">
        <v>8258</v>
      </c>
      <c r="B7622" s="4" t="s">
        <v>41054</v>
      </c>
      <c r="C7622" s="4"/>
      <c r="D7622" s="4" t="s">
        <v>41055</v>
      </c>
      <c r="E7622" s="5" t="s">
        <v>5236</v>
      </c>
      <c r="F7622" s="4" t="s">
        <v>5237</v>
      </c>
      <c r="G7622" s="4" t="s">
        <v>146</v>
      </c>
      <c r="H7622" s="5" t="s">
        <v>41052</v>
      </c>
      <c r="I7622" s="4" t="s">
        <v>41056</v>
      </c>
      <c r="J7622" s="5" t="n">
        <f aca="false">LEN(K7622)</f>
        <v>16</v>
      </c>
      <c r="K7622" s="6" t="s">
        <v>38545</v>
      </c>
      <c r="L7622" s="4" t="s">
        <v>78</v>
      </c>
      <c r="M7622" s="4" t="s">
        <v>24444</v>
      </c>
    </row>
    <row r="7623" customFormat="false" ht="15.75" hidden="false" customHeight="true" outlineLevel="0" collapsed="false">
      <c r="A7623" s="4" t="n">
        <v>8267</v>
      </c>
      <c r="B7623" s="4" t="s">
        <v>41057</v>
      </c>
      <c r="C7623" s="4"/>
      <c r="D7623" s="4" t="s">
        <v>41058</v>
      </c>
      <c r="E7623" s="5" t="s">
        <v>144</v>
      </c>
      <c r="F7623" s="4" t="s">
        <v>145</v>
      </c>
      <c r="G7623" s="4" t="s">
        <v>146</v>
      </c>
      <c r="H7623" s="5" t="s">
        <v>41059</v>
      </c>
      <c r="I7623" s="4" t="s">
        <v>40721</v>
      </c>
      <c r="J7623" s="5" t="n">
        <f aca="false">LEN(K7623)</f>
        <v>16</v>
      </c>
      <c r="K7623" s="6" t="s">
        <v>39568</v>
      </c>
      <c r="L7623" s="4" t="s">
        <v>78</v>
      </c>
      <c r="M7623" s="4" t="s">
        <v>41060</v>
      </c>
    </row>
    <row r="7624" customFormat="false" ht="15.75" hidden="false" customHeight="true" outlineLevel="0" collapsed="false">
      <c r="A7624" s="4" t="n">
        <v>8286</v>
      </c>
      <c r="B7624" s="4" t="s">
        <v>41061</v>
      </c>
      <c r="C7624" s="4" t="s">
        <v>41062</v>
      </c>
      <c r="D7624" s="4" t="s">
        <v>41063</v>
      </c>
      <c r="E7624" s="5" t="s">
        <v>144</v>
      </c>
      <c r="F7624" s="4" t="s">
        <v>145</v>
      </c>
      <c r="G7624" s="4" t="s">
        <v>146</v>
      </c>
      <c r="H7624" s="5" t="s">
        <v>41064</v>
      </c>
      <c r="I7624" s="4" t="s">
        <v>40721</v>
      </c>
      <c r="J7624" s="5" t="n">
        <f aca="false">LEN(K7624)</f>
        <v>16</v>
      </c>
      <c r="K7624" s="6" t="s">
        <v>39568</v>
      </c>
      <c r="L7624" s="4" t="s">
        <v>31</v>
      </c>
      <c r="M7624" s="4" t="s">
        <v>217</v>
      </c>
    </row>
    <row r="7625" customFormat="false" ht="15.75" hidden="false" customHeight="true" outlineLevel="0" collapsed="false">
      <c r="A7625" s="4" t="n">
        <v>8292</v>
      </c>
      <c r="B7625" s="4" t="s">
        <v>41065</v>
      </c>
      <c r="C7625" s="4" t="s">
        <v>41066</v>
      </c>
      <c r="D7625" s="4" t="s">
        <v>41067</v>
      </c>
      <c r="E7625" s="5" t="s">
        <v>144</v>
      </c>
      <c r="F7625" s="4" t="s">
        <v>145</v>
      </c>
      <c r="G7625" s="4" t="s">
        <v>146</v>
      </c>
      <c r="H7625" s="5" t="s">
        <v>41068</v>
      </c>
      <c r="I7625" s="4" t="s">
        <v>41069</v>
      </c>
      <c r="J7625" s="5" t="n">
        <f aca="false">LEN(K7625)</f>
        <v>16</v>
      </c>
      <c r="K7625" s="6" t="s">
        <v>41070</v>
      </c>
      <c r="L7625" s="4" t="s">
        <v>1679</v>
      </c>
      <c r="M7625" s="4" t="s">
        <v>2321</v>
      </c>
    </row>
    <row r="7626" customFormat="false" ht="15.75" hidden="false" customHeight="true" outlineLevel="0" collapsed="false">
      <c r="A7626" s="4" t="n">
        <v>8294</v>
      </c>
      <c r="B7626" s="4" t="s">
        <v>41071</v>
      </c>
      <c r="C7626" s="4" t="s">
        <v>41072</v>
      </c>
      <c r="D7626" s="4" t="s">
        <v>41073</v>
      </c>
      <c r="E7626" s="5" t="s">
        <v>144</v>
      </c>
      <c r="F7626" s="4" t="s">
        <v>145</v>
      </c>
      <c r="G7626" s="4" t="s">
        <v>146</v>
      </c>
      <c r="H7626" s="5" t="s">
        <v>41074</v>
      </c>
      <c r="I7626" s="4" t="str">
        <f aca="false">IFERROR(__xludf.dummyfunction("""info@""&amp;LOWER(REGEXREPLACE(B7626,""[^A-Za-z0-9]"",""""))&amp;"".com"""),"info@festabravasl.com")</f>
        <v>info@festabravasl.com</v>
      </c>
      <c r="J7626" s="5" t="n">
        <f aca="false">LEN(K7626)</f>
        <v>16</v>
      </c>
      <c r="K7626" s="6" t="s">
        <v>41075</v>
      </c>
      <c r="L7626" s="4" t="s">
        <v>57</v>
      </c>
      <c r="M7626" s="4" t="s">
        <v>5846</v>
      </c>
    </row>
    <row r="7627" customFormat="false" ht="15.75" hidden="false" customHeight="true" outlineLevel="0" collapsed="false">
      <c r="A7627" s="4" t="n">
        <v>8300</v>
      </c>
      <c r="B7627" s="4" t="s">
        <v>41076</v>
      </c>
      <c r="C7627" s="4" t="s">
        <v>41077</v>
      </c>
      <c r="D7627" s="4" t="s">
        <v>41078</v>
      </c>
      <c r="E7627" s="5" t="s">
        <v>144</v>
      </c>
      <c r="F7627" s="4" t="s">
        <v>145</v>
      </c>
      <c r="G7627" s="4" t="s">
        <v>146</v>
      </c>
      <c r="H7627" s="5" t="s">
        <v>41079</v>
      </c>
      <c r="I7627" s="4" t="s">
        <v>40721</v>
      </c>
      <c r="J7627" s="5" t="n">
        <f aca="false">LEN(K7627)</f>
        <v>16</v>
      </c>
      <c r="K7627" s="6" t="s">
        <v>39568</v>
      </c>
      <c r="L7627" s="4" t="s">
        <v>31</v>
      </c>
      <c r="M7627" s="4" t="s">
        <v>14515</v>
      </c>
    </row>
    <row r="7628" customFormat="false" ht="15.75" hidden="false" customHeight="true" outlineLevel="0" collapsed="false">
      <c r="A7628" s="4" t="n">
        <v>8312</v>
      </c>
      <c r="B7628" s="4" t="s">
        <v>41080</v>
      </c>
      <c r="C7628" s="4" t="s">
        <v>41081</v>
      </c>
      <c r="D7628" s="4" t="s">
        <v>41082</v>
      </c>
      <c r="E7628" s="5" t="s">
        <v>144</v>
      </c>
      <c r="F7628" s="4" t="s">
        <v>145</v>
      </c>
      <c r="G7628" s="4" t="s">
        <v>146</v>
      </c>
      <c r="H7628" s="5" t="s">
        <v>41083</v>
      </c>
      <c r="I7628" s="4" t="s">
        <v>41084</v>
      </c>
      <c r="J7628" s="5" t="n">
        <f aca="false">LEN(K7628)</f>
        <v>16</v>
      </c>
      <c r="K7628" s="6" t="s">
        <v>41085</v>
      </c>
      <c r="L7628" s="4" t="s">
        <v>66</v>
      </c>
      <c r="M7628" s="4" t="s">
        <v>12011</v>
      </c>
    </row>
    <row r="7629" customFormat="false" ht="15.75" hidden="false" customHeight="true" outlineLevel="0" collapsed="false">
      <c r="A7629" s="4" t="n">
        <v>8317</v>
      </c>
      <c r="B7629" s="4" t="s">
        <v>41086</v>
      </c>
      <c r="C7629" s="4" t="s">
        <v>41087</v>
      </c>
      <c r="D7629" s="4" t="s">
        <v>41088</v>
      </c>
      <c r="E7629" s="5" t="s">
        <v>144</v>
      </c>
      <c r="F7629" s="4" t="s">
        <v>145</v>
      </c>
      <c r="G7629" s="4" t="s">
        <v>146</v>
      </c>
      <c r="H7629" s="5" t="s">
        <v>41089</v>
      </c>
      <c r="I7629" s="4" t="s">
        <v>41090</v>
      </c>
      <c r="J7629" s="5" t="n">
        <f aca="false">LEN(K7629)</f>
        <v>16</v>
      </c>
      <c r="K7629" s="10" t="s">
        <v>41091</v>
      </c>
      <c r="L7629" s="4" t="s">
        <v>21</v>
      </c>
      <c r="M7629" s="4" t="s">
        <v>31</v>
      </c>
    </row>
    <row r="7630" customFormat="false" ht="15.75" hidden="false" customHeight="true" outlineLevel="0" collapsed="false">
      <c r="A7630" s="4" t="n">
        <v>8328</v>
      </c>
      <c r="B7630" s="4" t="s">
        <v>28256</v>
      </c>
      <c r="C7630" s="4"/>
      <c r="D7630" s="4" t="s">
        <v>41092</v>
      </c>
      <c r="E7630" s="5" t="s">
        <v>144</v>
      </c>
      <c r="F7630" s="4" t="s">
        <v>145</v>
      </c>
      <c r="G7630" s="4" t="s">
        <v>146</v>
      </c>
      <c r="H7630" s="5" t="s">
        <v>41093</v>
      </c>
      <c r="I7630" s="4" t="s">
        <v>41094</v>
      </c>
      <c r="J7630" s="5" t="n">
        <f aca="false">LEN(K7630)</f>
        <v>16</v>
      </c>
      <c r="K7630" s="6" t="s">
        <v>41095</v>
      </c>
      <c r="L7630" s="4" t="s">
        <v>78</v>
      </c>
      <c r="M7630" s="4" t="s">
        <v>31</v>
      </c>
    </row>
    <row r="7631" customFormat="false" ht="15.75" hidden="false" customHeight="true" outlineLevel="0" collapsed="false">
      <c r="A7631" s="4" t="n">
        <v>8333</v>
      </c>
      <c r="B7631" s="4" t="s">
        <v>41096</v>
      </c>
      <c r="C7631" s="4" t="s">
        <v>41097</v>
      </c>
      <c r="D7631" s="4" t="s">
        <v>41098</v>
      </c>
      <c r="E7631" s="5" t="s">
        <v>144</v>
      </c>
      <c r="F7631" s="4" t="s">
        <v>145</v>
      </c>
      <c r="G7631" s="4" t="s">
        <v>146</v>
      </c>
      <c r="H7631" s="5" t="s">
        <v>41099</v>
      </c>
      <c r="I7631" s="4" t="s">
        <v>41100</v>
      </c>
      <c r="J7631" s="5" t="n">
        <f aca="false">LEN(K7631)</f>
        <v>16</v>
      </c>
      <c r="K7631" s="6" t="s">
        <v>41101</v>
      </c>
      <c r="L7631" s="4" t="s">
        <v>57</v>
      </c>
      <c r="M7631" s="4" t="s">
        <v>41102</v>
      </c>
    </row>
    <row r="7632" customFormat="false" ht="15.75" hidden="false" customHeight="true" outlineLevel="0" collapsed="false">
      <c r="A7632" s="4" t="n">
        <v>8336</v>
      </c>
      <c r="B7632" s="4" t="s">
        <v>41103</v>
      </c>
      <c r="C7632" s="4"/>
      <c r="D7632" s="4" t="s">
        <v>41104</v>
      </c>
      <c r="E7632" s="5" t="s">
        <v>144</v>
      </c>
      <c r="F7632" s="4" t="s">
        <v>145</v>
      </c>
      <c r="G7632" s="4" t="s">
        <v>146</v>
      </c>
      <c r="H7632" s="5" t="s">
        <v>41105</v>
      </c>
      <c r="I7632" s="4" t="s">
        <v>40721</v>
      </c>
      <c r="J7632" s="5" t="n">
        <f aca="false">LEN(K7632)</f>
        <v>16</v>
      </c>
      <c r="K7632" s="6" t="s">
        <v>39568</v>
      </c>
      <c r="L7632" s="4" t="s">
        <v>31</v>
      </c>
      <c r="M7632" s="4" t="s">
        <v>9868</v>
      </c>
    </row>
    <row r="7633" customFormat="false" ht="15.75" hidden="false" customHeight="true" outlineLevel="0" collapsed="false">
      <c r="A7633" s="4" t="n">
        <v>8338</v>
      </c>
      <c r="B7633" s="4" t="s">
        <v>41106</v>
      </c>
      <c r="C7633" s="4" t="s">
        <v>41107</v>
      </c>
      <c r="D7633" s="4" t="s">
        <v>41108</v>
      </c>
      <c r="E7633" s="5" t="s">
        <v>144</v>
      </c>
      <c r="F7633" s="4" t="s">
        <v>145</v>
      </c>
      <c r="G7633" s="4" t="s">
        <v>146</v>
      </c>
      <c r="H7633" s="5" t="s">
        <v>41109</v>
      </c>
      <c r="I7633" s="4" t="s">
        <v>41110</v>
      </c>
      <c r="J7633" s="5" t="n">
        <f aca="false">LEN(K7633)</f>
        <v>16</v>
      </c>
      <c r="K7633" s="6" t="s">
        <v>41111</v>
      </c>
      <c r="L7633" s="4" t="s">
        <v>21</v>
      </c>
      <c r="M7633" s="4" t="s">
        <v>11496</v>
      </c>
    </row>
    <row r="7634" customFormat="false" ht="15.75" hidden="false" customHeight="true" outlineLevel="0" collapsed="false">
      <c r="A7634" s="4" t="n">
        <v>8356</v>
      </c>
      <c r="B7634" s="4" t="s">
        <v>41112</v>
      </c>
      <c r="C7634" s="4"/>
      <c r="D7634" s="4" t="s">
        <v>41113</v>
      </c>
      <c r="E7634" s="5" t="s">
        <v>144</v>
      </c>
      <c r="F7634" s="4" t="s">
        <v>145</v>
      </c>
      <c r="G7634" s="4" t="s">
        <v>146</v>
      </c>
      <c r="H7634" s="5" t="s">
        <v>41114</v>
      </c>
      <c r="I7634" s="7" t="s">
        <v>41115</v>
      </c>
      <c r="J7634" s="5" t="n">
        <f aca="false">LEN(K7634)</f>
        <v>16</v>
      </c>
      <c r="K7634" s="6" t="s">
        <v>41116</v>
      </c>
      <c r="L7634" s="4" t="s">
        <v>57</v>
      </c>
      <c r="M7634" s="4" t="s">
        <v>158</v>
      </c>
    </row>
    <row r="7635" customFormat="false" ht="15.75" hidden="false" customHeight="true" outlineLevel="0" collapsed="false">
      <c r="A7635" s="4" t="n">
        <v>8384</v>
      </c>
      <c r="B7635" s="4" t="s">
        <v>41117</v>
      </c>
      <c r="C7635" s="4"/>
      <c r="D7635" s="4" t="s">
        <v>41118</v>
      </c>
      <c r="E7635" s="5" t="s">
        <v>41119</v>
      </c>
      <c r="F7635" s="4" t="s">
        <v>41120</v>
      </c>
      <c r="G7635" s="4" t="s">
        <v>146</v>
      </c>
      <c r="H7635" s="5" t="s">
        <v>41121</v>
      </c>
      <c r="I7635" s="4" t="s">
        <v>41122</v>
      </c>
      <c r="J7635" s="5" t="n">
        <f aca="false">LEN(K7635)</f>
        <v>16</v>
      </c>
      <c r="K7635" s="6" t="s">
        <v>39166</v>
      </c>
      <c r="L7635" s="4" t="s">
        <v>21</v>
      </c>
      <c r="M7635" s="4" t="s">
        <v>4771</v>
      </c>
    </row>
    <row r="7636" customFormat="false" ht="15.75" hidden="false" customHeight="true" outlineLevel="0" collapsed="false">
      <c r="A7636" s="4" t="n">
        <v>8390</v>
      </c>
      <c r="B7636" s="4" t="s">
        <v>41123</v>
      </c>
      <c r="C7636" s="4" t="s">
        <v>41124</v>
      </c>
      <c r="D7636" s="4" t="s">
        <v>41125</v>
      </c>
      <c r="E7636" s="5" t="s">
        <v>9918</v>
      </c>
      <c r="F7636" s="4" t="s">
        <v>9919</v>
      </c>
      <c r="G7636" s="4" t="s">
        <v>146</v>
      </c>
      <c r="H7636" s="5" t="s">
        <v>41126</v>
      </c>
      <c r="I7636" s="4" t="s">
        <v>41127</v>
      </c>
      <c r="J7636" s="5" t="n">
        <f aca="false">LEN(K7636)</f>
        <v>16</v>
      </c>
      <c r="K7636" s="6" t="s">
        <v>41128</v>
      </c>
      <c r="L7636" s="4" t="s">
        <v>57</v>
      </c>
      <c r="M7636" s="4" t="s">
        <v>3461</v>
      </c>
    </row>
    <row r="7637" customFormat="false" ht="15.75" hidden="false" customHeight="true" outlineLevel="0" collapsed="false">
      <c r="A7637" s="4" t="n">
        <v>8398</v>
      </c>
      <c r="B7637" s="4" t="s">
        <v>41129</v>
      </c>
      <c r="C7637" s="4" t="s">
        <v>41130</v>
      </c>
      <c r="D7637" s="4" t="s">
        <v>41131</v>
      </c>
      <c r="E7637" s="5" t="s">
        <v>9918</v>
      </c>
      <c r="F7637" s="4" t="s">
        <v>9919</v>
      </c>
      <c r="G7637" s="4" t="s">
        <v>146</v>
      </c>
      <c r="H7637" s="5" t="s">
        <v>41132</v>
      </c>
      <c r="I7637" s="4" t="s">
        <v>41133</v>
      </c>
      <c r="J7637" s="5" t="n">
        <f aca="false">LEN(K7637)</f>
        <v>16</v>
      </c>
      <c r="K7637" s="6" t="s">
        <v>41134</v>
      </c>
      <c r="L7637" s="4" t="s">
        <v>31</v>
      </c>
      <c r="M7637" s="4" t="s">
        <v>1216</v>
      </c>
    </row>
    <row r="7638" customFormat="false" ht="15.75" hidden="false" customHeight="true" outlineLevel="0" collapsed="false">
      <c r="A7638" s="4" t="n">
        <v>8402</v>
      </c>
      <c r="B7638" s="4" t="s">
        <v>41135</v>
      </c>
      <c r="C7638" s="4" t="s">
        <v>41136</v>
      </c>
      <c r="D7638" s="4" t="s">
        <v>41137</v>
      </c>
      <c r="E7638" s="5" t="s">
        <v>41138</v>
      </c>
      <c r="F7638" s="4" t="s">
        <v>41139</v>
      </c>
      <c r="G7638" s="4" t="s">
        <v>146</v>
      </c>
      <c r="H7638" s="5" t="s">
        <v>41140</v>
      </c>
      <c r="I7638" s="4" t="s">
        <v>41141</v>
      </c>
      <c r="J7638" s="5" t="n">
        <f aca="false">LEN(K7638)</f>
        <v>16</v>
      </c>
      <c r="K7638" s="10" t="s">
        <v>41142</v>
      </c>
      <c r="L7638" s="4" t="s">
        <v>31</v>
      </c>
      <c r="M7638" s="4" t="s">
        <v>294</v>
      </c>
    </row>
    <row r="7639" customFormat="false" ht="15.75" hidden="false" customHeight="true" outlineLevel="0" collapsed="false">
      <c r="A7639" s="4" t="n">
        <v>8405</v>
      </c>
      <c r="B7639" s="4" t="s">
        <v>41143</v>
      </c>
      <c r="C7639" s="4" t="s">
        <v>41144</v>
      </c>
      <c r="D7639" s="4" t="s">
        <v>41145</v>
      </c>
      <c r="E7639" s="5" t="s">
        <v>41146</v>
      </c>
      <c r="F7639" s="4" t="s">
        <v>41147</v>
      </c>
      <c r="G7639" s="4" t="s">
        <v>146</v>
      </c>
      <c r="H7639" s="5" t="s">
        <v>41148</v>
      </c>
      <c r="I7639" s="4" t="str">
        <f aca="false">IFERROR(__xludf.dummyfunction("""info@""&amp;LOWER(REGEXREPLACE(B7639,""[^A-Za-z0-9]"",""""))&amp;"".com"""),"info@spalacentral.com")</f>
        <v>info@spalacentral.com</v>
      </c>
      <c r="J7639" s="5" t="n">
        <f aca="false">LEN(K7639)</f>
        <v>16</v>
      </c>
      <c r="K7639" s="6" t="s">
        <v>41149</v>
      </c>
      <c r="L7639" s="4" t="s">
        <v>57</v>
      </c>
      <c r="M7639" s="4" t="s">
        <v>368</v>
      </c>
    </row>
    <row r="7640" customFormat="false" ht="15.75" hidden="false" customHeight="true" outlineLevel="0" collapsed="false">
      <c r="A7640" s="4" t="n">
        <v>8418</v>
      </c>
      <c r="B7640" s="4" t="s">
        <v>41150</v>
      </c>
      <c r="C7640" s="4" t="s">
        <v>41151</v>
      </c>
      <c r="D7640" s="4" t="s">
        <v>41152</v>
      </c>
      <c r="E7640" s="5" t="s">
        <v>25983</v>
      </c>
      <c r="F7640" s="4" t="s">
        <v>25984</v>
      </c>
      <c r="G7640" s="4" t="s">
        <v>146</v>
      </c>
      <c r="H7640" s="5" t="s">
        <v>41153</v>
      </c>
      <c r="I7640" s="4" t="s">
        <v>41154</v>
      </c>
      <c r="J7640" s="5" t="n">
        <f aca="false">LEN(K7640)</f>
        <v>16</v>
      </c>
      <c r="K7640" s="6" t="s">
        <v>41155</v>
      </c>
      <c r="L7640" s="4" t="s">
        <v>21</v>
      </c>
      <c r="M7640" s="4" t="s">
        <v>2124</v>
      </c>
    </row>
    <row r="7641" customFormat="false" ht="15.75" hidden="false" customHeight="true" outlineLevel="0" collapsed="false">
      <c r="A7641" s="4" t="n">
        <v>8447</v>
      </c>
      <c r="B7641" s="4" t="s">
        <v>41156</v>
      </c>
      <c r="C7641" s="4" t="s">
        <v>41157</v>
      </c>
      <c r="D7641" s="4" t="s">
        <v>41158</v>
      </c>
      <c r="E7641" s="5" t="s">
        <v>2516</v>
      </c>
      <c r="F7641" s="4" t="s">
        <v>2517</v>
      </c>
      <c r="G7641" s="4" t="s">
        <v>146</v>
      </c>
      <c r="H7641" s="5" t="s">
        <v>41159</v>
      </c>
      <c r="I7641" s="4" t="s">
        <v>41160</v>
      </c>
      <c r="J7641" s="5" t="n">
        <f aca="false">LEN(K7641)</f>
        <v>16</v>
      </c>
      <c r="K7641" s="6" t="s">
        <v>40959</v>
      </c>
      <c r="L7641" s="4" t="s">
        <v>21</v>
      </c>
      <c r="M7641" s="4" t="s">
        <v>988</v>
      </c>
    </row>
    <row r="7642" customFormat="false" ht="15.75" hidden="false" customHeight="true" outlineLevel="0" collapsed="false">
      <c r="A7642" s="4" t="n">
        <v>8457</v>
      </c>
      <c r="B7642" s="4" t="s">
        <v>41161</v>
      </c>
      <c r="C7642" s="4" t="s">
        <v>1972</v>
      </c>
      <c r="D7642" s="4" t="s">
        <v>41162</v>
      </c>
      <c r="E7642" s="5" t="s">
        <v>1974</v>
      </c>
      <c r="F7642" s="4" t="s">
        <v>1975</v>
      </c>
      <c r="G7642" s="4" t="s">
        <v>146</v>
      </c>
      <c r="H7642" s="5" t="s">
        <v>41163</v>
      </c>
      <c r="I7642" s="4" t="s">
        <v>41164</v>
      </c>
      <c r="J7642" s="5" t="n">
        <f aca="false">LEN(K7642)</f>
        <v>16</v>
      </c>
      <c r="K7642" s="6" t="s">
        <v>41165</v>
      </c>
      <c r="L7642" s="4" t="s">
        <v>21</v>
      </c>
      <c r="M7642" s="4" t="s">
        <v>326</v>
      </c>
    </row>
    <row r="7643" customFormat="false" ht="15.75" hidden="false" customHeight="true" outlineLevel="0" collapsed="false">
      <c r="A7643" s="4" t="n">
        <v>8460</v>
      </c>
      <c r="B7643" s="4" t="s">
        <v>41166</v>
      </c>
      <c r="C7643" s="4" t="s">
        <v>41167</v>
      </c>
      <c r="D7643" s="4" t="s">
        <v>41168</v>
      </c>
      <c r="E7643" s="5" t="s">
        <v>1974</v>
      </c>
      <c r="F7643" s="4" t="s">
        <v>1975</v>
      </c>
      <c r="G7643" s="4" t="s">
        <v>146</v>
      </c>
      <c r="H7643" s="5" t="s">
        <v>41169</v>
      </c>
      <c r="I7643" s="4" t="s">
        <v>41170</v>
      </c>
      <c r="J7643" s="5" t="n">
        <f aca="false">LEN(K7643)</f>
        <v>16</v>
      </c>
      <c r="K7643" s="6" t="s">
        <v>41171</v>
      </c>
      <c r="L7643" s="4" t="s">
        <v>57</v>
      </c>
      <c r="M7643" s="4" t="s">
        <v>31</v>
      </c>
    </row>
    <row r="7644" customFormat="false" ht="15.75" hidden="false" customHeight="true" outlineLevel="0" collapsed="false">
      <c r="A7644" s="4" t="n">
        <v>8467</v>
      </c>
      <c r="B7644" s="4" t="s">
        <v>41172</v>
      </c>
      <c r="C7644" s="4" t="s">
        <v>41173</v>
      </c>
      <c r="D7644" s="4" t="s">
        <v>41174</v>
      </c>
      <c r="E7644" s="5" t="s">
        <v>41175</v>
      </c>
      <c r="F7644" s="4" t="s">
        <v>41176</v>
      </c>
      <c r="G7644" s="4" t="s">
        <v>146</v>
      </c>
      <c r="H7644" s="5" t="s">
        <v>41177</v>
      </c>
      <c r="I7644" s="4" t="str">
        <f aca="false">IFERROR(__xludf.dummyfunction("""info@""&amp;LOWER(REGEXREPLACE(B7644,""[^A-Za-z0-9]"",""""))&amp;"".com"""),"info@papibouhotel.com")</f>
        <v>info@papibouhotel.com</v>
      </c>
      <c r="J7644" s="5" t="n">
        <f aca="false">LEN(K7644)</f>
        <v>16</v>
      </c>
      <c r="K7644" s="6" t="s">
        <v>41178</v>
      </c>
      <c r="L7644" s="4" t="s">
        <v>21</v>
      </c>
      <c r="M7644" s="4" t="s">
        <v>32</v>
      </c>
    </row>
    <row r="7645" customFormat="false" ht="15.75" hidden="false" customHeight="true" outlineLevel="0" collapsed="false">
      <c r="A7645" s="4" t="n">
        <v>8471</v>
      </c>
      <c r="B7645" s="4" t="s">
        <v>41179</v>
      </c>
      <c r="C7645" s="4"/>
      <c r="D7645" s="4" t="s">
        <v>41180</v>
      </c>
      <c r="E7645" s="5" t="s">
        <v>12167</v>
      </c>
      <c r="F7645" s="4" t="s">
        <v>26024</v>
      </c>
      <c r="G7645" s="4" t="s">
        <v>146</v>
      </c>
      <c r="H7645" s="5" t="s">
        <v>41181</v>
      </c>
      <c r="I7645" s="4" t="str">
        <f aca="false">IFERROR(__xludf.dummyfunction("""info@""&amp;LOWER(REGEXREPLACE(B7645,""[^A-Za-z0-9]"",""""))&amp;"".com"""),"info@hotelmasroig.com")</f>
        <v>info@hotelmasroig.com</v>
      </c>
      <c r="J7645" s="5" t="n">
        <f aca="false">LEN(K7645)</f>
        <v>16</v>
      </c>
      <c r="K7645" s="6" t="s">
        <v>41182</v>
      </c>
      <c r="L7645" s="4" t="s">
        <v>21</v>
      </c>
      <c r="M7645" s="4" t="s">
        <v>317</v>
      </c>
    </row>
    <row r="7646" customFormat="false" ht="15.75" hidden="false" customHeight="true" outlineLevel="0" collapsed="false">
      <c r="A7646" s="4" t="n">
        <v>8483</v>
      </c>
      <c r="B7646" s="4" t="s">
        <v>41183</v>
      </c>
      <c r="C7646" s="4"/>
      <c r="D7646" s="4" t="s">
        <v>41184</v>
      </c>
      <c r="E7646" s="5" t="s">
        <v>12167</v>
      </c>
      <c r="F7646" s="4" t="s">
        <v>26024</v>
      </c>
      <c r="G7646" s="4" t="s">
        <v>146</v>
      </c>
      <c r="H7646" s="5" t="s">
        <v>41185</v>
      </c>
      <c r="I7646" s="4" t="s">
        <v>41186</v>
      </c>
      <c r="J7646" s="5" t="n">
        <f aca="false">LEN(K7646)</f>
        <v>16</v>
      </c>
      <c r="K7646" s="6" t="s">
        <v>41187</v>
      </c>
      <c r="L7646" s="4" t="s">
        <v>78</v>
      </c>
      <c r="M7646" s="4" t="s">
        <v>2429</v>
      </c>
    </row>
    <row r="7647" customFormat="false" ht="15.75" hidden="false" customHeight="true" outlineLevel="0" collapsed="false">
      <c r="A7647" s="4" t="n">
        <v>8489</v>
      </c>
      <c r="B7647" s="4" t="s">
        <v>41188</v>
      </c>
      <c r="C7647" s="4"/>
      <c r="D7647" s="4" t="s">
        <v>41189</v>
      </c>
      <c r="E7647" s="5" t="s">
        <v>30367</v>
      </c>
      <c r="F7647" s="4" t="s">
        <v>30368</v>
      </c>
      <c r="G7647" s="4" t="s">
        <v>146</v>
      </c>
      <c r="H7647" s="5" t="s">
        <v>41190</v>
      </c>
      <c r="I7647" s="4" t="s">
        <v>41191</v>
      </c>
      <c r="J7647" s="5" t="n">
        <f aca="false">LEN(K7647)</f>
        <v>16</v>
      </c>
      <c r="K7647" s="6" t="s">
        <v>41192</v>
      </c>
      <c r="L7647" s="4" t="s">
        <v>57</v>
      </c>
      <c r="M7647" s="4" t="s">
        <v>1216</v>
      </c>
    </row>
    <row r="7648" customFormat="false" ht="15.75" hidden="false" customHeight="true" outlineLevel="0" collapsed="false">
      <c r="A7648" s="4" t="n">
        <v>8505</v>
      </c>
      <c r="B7648" s="4" t="s">
        <v>41193</v>
      </c>
      <c r="C7648" s="4" t="s">
        <v>41194</v>
      </c>
      <c r="D7648" s="4" t="s">
        <v>41195</v>
      </c>
      <c r="E7648" s="5" t="s">
        <v>347</v>
      </c>
      <c r="F7648" s="4" t="s">
        <v>348</v>
      </c>
      <c r="G7648" s="4" t="s">
        <v>146</v>
      </c>
      <c r="H7648" s="5" t="s">
        <v>41196</v>
      </c>
      <c r="I7648" s="4" t="s">
        <v>41197</v>
      </c>
      <c r="J7648" s="5" t="n">
        <f aca="false">LEN(K7648)</f>
        <v>16</v>
      </c>
      <c r="K7648" s="6" t="s">
        <v>41198</v>
      </c>
      <c r="L7648" s="4" t="s">
        <v>31</v>
      </c>
      <c r="M7648" s="4" t="s">
        <v>3523</v>
      </c>
    </row>
    <row r="7649" customFormat="false" ht="15.75" hidden="false" customHeight="true" outlineLevel="0" collapsed="false">
      <c r="A7649" s="4" t="n">
        <v>8520</v>
      </c>
      <c r="B7649" s="4" t="s">
        <v>14060</v>
      </c>
      <c r="C7649" s="4" t="s">
        <v>41199</v>
      </c>
      <c r="D7649" s="4" t="s">
        <v>41200</v>
      </c>
      <c r="E7649" s="5" t="s">
        <v>30529</v>
      </c>
      <c r="F7649" s="4" t="s">
        <v>348</v>
      </c>
      <c r="G7649" s="4" t="s">
        <v>146</v>
      </c>
      <c r="H7649" s="5" t="s">
        <v>41201</v>
      </c>
      <c r="I7649" s="4" t="s">
        <v>41202</v>
      </c>
      <c r="J7649" s="5" t="n">
        <f aca="false">LEN(K7649)</f>
        <v>16</v>
      </c>
      <c r="K7649" s="10" t="s">
        <v>41203</v>
      </c>
      <c r="L7649" s="4" t="s">
        <v>31</v>
      </c>
      <c r="M7649" s="4" t="s">
        <v>996</v>
      </c>
    </row>
    <row r="7650" customFormat="false" ht="15.75" hidden="false" customHeight="true" outlineLevel="0" collapsed="false">
      <c r="A7650" s="4" t="n">
        <v>8527</v>
      </c>
      <c r="B7650" s="4" t="s">
        <v>41204</v>
      </c>
      <c r="C7650" s="4" t="s">
        <v>41205</v>
      </c>
      <c r="D7650" s="4" t="s">
        <v>41206</v>
      </c>
      <c r="E7650" s="5" t="s">
        <v>15858</v>
      </c>
      <c r="F7650" s="4" t="s">
        <v>15859</v>
      </c>
      <c r="G7650" s="4" t="s">
        <v>146</v>
      </c>
      <c r="H7650" s="5" t="s">
        <v>41207</v>
      </c>
      <c r="I7650" s="4" t="s">
        <v>41208</v>
      </c>
      <c r="J7650" s="5" t="n">
        <f aca="false">LEN(K7650)</f>
        <v>16</v>
      </c>
      <c r="K7650" s="6" t="s">
        <v>41209</v>
      </c>
      <c r="L7650" s="4" t="s">
        <v>57</v>
      </c>
      <c r="M7650" s="4" t="s">
        <v>31</v>
      </c>
    </row>
    <row r="7651" customFormat="false" ht="15.75" hidden="false" customHeight="true" outlineLevel="0" collapsed="false">
      <c r="A7651" s="4" t="n">
        <v>8536</v>
      </c>
      <c r="B7651" s="4" t="s">
        <v>41210</v>
      </c>
      <c r="C7651" s="4" t="s">
        <v>41211</v>
      </c>
      <c r="D7651" s="4" t="s">
        <v>41212</v>
      </c>
      <c r="E7651" s="5" t="s">
        <v>9936</v>
      </c>
      <c r="F7651" s="4" t="s">
        <v>9937</v>
      </c>
      <c r="G7651" s="4" t="s">
        <v>146</v>
      </c>
      <c r="H7651" s="5" t="s">
        <v>41213</v>
      </c>
      <c r="I7651" s="4" t="s">
        <v>41214</v>
      </c>
      <c r="J7651" s="5" t="n">
        <f aca="false">LEN(K7651)</f>
        <v>16</v>
      </c>
      <c r="K7651" s="6" t="s">
        <v>41215</v>
      </c>
      <c r="L7651" s="4" t="s">
        <v>57</v>
      </c>
      <c r="M7651" s="4" t="s">
        <v>3523</v>
      </c>
    </row>
    <row r="7652" customFormat="false" ht="15.75" hidden="false" customHeight="true" outlineLevel="0" collapsed="false">
      <c r="A7652" s="4" t="n">
        <v>8538</v>
      </c>
      <c r="B7652" s="4" t="s">
        <v>41216</v>
      </c>
      <c r="C7652" s="4"/>
      <c r="D7652" s="4" t="s">
        <v>41217</v>
      </c>
      <c r="E7652" s="5" t="s">
        <v>9936</v>
      </c>
      <c r="F7652" s="4" t="s">
        <v>9937</v>
      </c>
      <c r="G7652" s="4" t="s">
        <v>146</v>
      </c>
      <c r="H7652" s="5" t="s">
        <v>41218</v>
      </c>
      <c r="I7652" s="4" t="s">
        <v>41219</v>
      </c>
      <c r="J7652" s="5" t="n">
        <f aca="false">LEN(K7652)</f>
        <v>16</v>
      </c>
      <c r="K7652" s="6" t="s">
        <v>41220</v>
      </c>
      <c r="L7652" s="4" t="s">
        <v>57</v>
      </c>
      <c r="M7652" s="4" t="s">
        <v>118</v>
      </c>
    </row>
    <row r="7653" customFormat="false" ht="15.75" hidden="false" customHeight="true" outlineLevel="0" collapsed="false">
      <c r="A7653" s="4" t="n">
        <v>8551</v>
      </c>
      <c r="B7653" s="4" t="s">
        <v>41221</v>
      </c>
      <c r="C7653" s="4"/>
      <c r="D7653" s="4" t="s">
        <v>41222</v>
      </c>
      <c r="E7653" s="5" t="s">
        <v>9936</v>
      </c>
      <c r="F7653" s="4" t="s">
        <v>9937</v>
      </c>
      <c r="G7653" s="4" t="s">
        <v>146</v>
      </c>
      <c r="H7653" s="5" t="s">
        <v>41223</v>
      </c>
      <c r="I7653" s="4" t="s">
        <v>41224</v>
      </c>
      <c r="J7653" s="5" t="n">
        <f aca="false">LEN(K7653)</f>
        <v>16</v>
      </c>
      <c r="K7653" s="6" t="s">
        <v>41225</v>
      </c>
      <c r="L7653" s="4" t="s">
        <v>57</v>
      </c>
      <c r="M7653" s="4" t="s">
        <v>1216</v>
      </c>
    </row>
    <row r="7654" customFormat="false" ht="15.75" hidden="false" customHeight="true" outlineLevel="0" collapsed="false">
      <c r="A7654" s="4" t="n">
        <v>8560</v>
      </c>
      <c r="B7654" s="4" t="s">
        <v>41226</v>
      </c>
      <c r="C7654" s="4"/>
      <c r="D7654" s="4" t="s">
        <v>41227</v>
      </c>
      <c r="E7654" s="5" t="s">
        <v>21777</v>
      </c>
      <c r="F7654" s="4" t="s">
        <v>21770</v>
      </c>
      <c r="G7654" s="4" t="s">
        <v>146</v>
      </c>
      <c r="H7654" s="5" t="s">
        <v>41228</v>
      </c>
      <c r="I7654" s="4" t="s">
        <v>41229</v>
      </c>
      <c r="J7654" s="5" t="n">
        <f aca="false">LEN(K7654)</f>
        <v>16</v>
      </c>
      <c r="K7654" s="6" t="s">
        <v>41230</v>
      </c>
      <c r="L7654" s="4" t="s">
        <v>31</v>
      </c>
      <c r="M7654" s="4" t="s">
        <v>794</v>
      </c>
    </row>
    <row r="7655" customFormat="false" ht="15.75" hidden="false" customHeight="true" outlineLevel="0" collapsed="false">
      <c r="A7655" s="4" t="n">
        <v>8571</v>
      </c>
      <c r="B7655" s="4" t="s">
        <v>41231</v>
      </c>
      <c r="C7655" s="4" t="s">
        <v>41232</v>
      </c>
      <c r="D7655" s="4" t="s">
        <v>41233</v>
      </c>
      <c r="E7655" s="5" t="s">
        <v>18274</v>
      </c>
      <c r="F7655" s="4" t="s">
        <v>18275</v>
      </c>
      <c r="G7655" s="4" t="s">
        <v>146</v>
      </c>
      <c r="H7655" s="5" t="s">
        <v>41234</v>
      </c>
      <c r="I7655" s="4" t="s">
        <v>41235</v>
      </c>
      <c r="J7655" s="5" t="n">
        <f aca="false">LEN(K7655)</f>
        <v>16</v>
      </c>
      <c r="K7655" s="6" t="s">
        <v>38657</v>
      </c>
      <c r="L7655" s="4" t="s">
        <v>57</v>
      </c>
      <c r="M7655" s="4" t="s">
        <v>5744</v>
      </c>
    </row>
    <row r="7656" customFormat="false" ht="15.75" hidden="false" customHeight="true" outlineLevel="0" collapsed="false">
      <c r="A7656" s="4" t="n">
        <v>8582</v>
      </c>
      <c r="B7656" s="4" t="s">
        <v>41236</v>
      </c>
      <c r="C7656" s="4" t="s">
        <v>41237</v>
      </c>
      <c r="D7656" s="4" t="s">
        <v>41238</v>
      </c>
      <c r="E7656" s="5" t="s">
        <v>2962</v>
      </c>
      <c r="F7656" s="4" t="s">
        <v>2963</v>
      </c>
      <c r="G7656" s="4" t="s">
        <v>146</v>
      </c>
      <c r="H7656" s="5" t="s">
        <v>41239</v>
      </c>
      <c r="I7656" s="4" t="s">
        <v>41240</v>
      </c>
      <c r="J7656" s="5" t="n">
        <f aca="false">LEN(K7656)</f>
        <v>16</v>
      </c>
      <c r="K7656" s="10" t="s">
        <v>41241</v>
      </c>
      <c r="L7656" s="4" t="s">
        <v>637</v>
      </c>
      <c r="M7656" s="4" t="s">
        <v>929</v>
      </c>
    </row>
    <row r="7657" customFormat="false" ht="15.75" hidden="false" customHeight="true" outlineLevel="0" collapsed="false">
      <c r="A7657" s="4" t="n">
        <v>8589</v>
      </c>
      <c r="B7657" s="4" t="s">
        <v>41242</v>
      </c>
      <c r="C7657" s="4" t="s">
        <v>41243</v>
      </c>
      <c r="D7657" s="4" t="s">
        <v>41244</v>
      </c>
      <c r="E7657" s="5" t="s">
        <v>35934</v>
      </c>
      <c r="F7657" s="4" t="s">
        <v>2963</v>
      </c>
      <c r="G7657" s="4" t="s">
        <v>146</v>
      </c>
      <c r="H7657" s="5" t="s">
        <v>41245</v>
      </c>
      <c r="I7657" s="4" t="str">
        <f aca="false">IFERROR(__xludf.dummyfunction("""info@""&amp;LOWER(REGEXREPLACE(B7657,""[^A-Za-z0-9]"",""""))&amp;"".com"""),"info@solineusport.com")</f>
        <v>info@solineusport.com</v>
      </c>
      <c r="J7657" s="5" t="n">
        <f aca="false">LEN(K7657)</f>
        <v>16</v>
      </c>
      <c r="K7657" s="6" t="s">
        <v>41246</v>
      </c>
      <c r="L7657" s="4" t="s">
        <v>57</v>
      </c>
      <c r="M7657" s="4" t="s">
        <v>118</v>
      </c>
    </row>
    <row r="7658" customFormat="false" ht="15.75" hidden="false" customHeight="true" outlineLevel="0" collapsed="false">
      <c r="A7658" s="4" t="n">
        <v>8592</v>
      </c>
      <c r="B7658" s="4" t="s">
        <v>41247</v>
      </c>
      <c r="C7658" s="4" t="s">
        <v>41248</v>
      </c>
      <c r="D7658" s="4" t="s">
        <v>41249</v>
      </c>
      <c r="E7658" s="5" t="s">
        <v>27231</v>
      </c>
      <c r="F7658" s="4" t="s">
        <v>27232</v>
      </c>
      <c r="G7658" s="4" t="s">
        <v>146</v>
      </c>
      <c r="H7658" s="5" t="s">
        <v>41250</v>
      </c>
      <c r="I7658" s="4" t="s">
        <v>41251</v>
      </c>
      <c r="J7658" s="5" t="n">
        <f aca="false">LEN(K7658)</f>
        <v>16</v>
      </c>
      <c r="K7658" s="6" t="s">
        <v>41252</v>
      </c>
      <c r="L7658" s="4" t="s">
        <v>31</v>
      </c>
      <c r="M7658" s="4" t="s">
        <v>32</v>
      </c>
    </row>
    <row r="7659" customFormat="false" ht="15.75" hidden="false" customHeight="true" outlineLevel="0" collapsed="false">
      <c r="A7659" s="4" t="n">
        <v>8594</v>
      </c>
      <c r="B7659" s="4" t="s">
        <v>41253</v>
      </c>
      <c r="C7659" s="4" t="s">
        <v>41254</v>
      </c>
      <c r="D7659" s="4" t="s">
        <v>41255</v>
      </c>
      <c r="E7659" s="5" t="s">
        <v>14900</v>
      </c>
      <c r="F7659" s="4" t="s">
        <v>14901</v>
      </c>
      <c r="G7659" s="4" t="s">
        <v>146</v>
      </c>
      <c r="H7659" s="5" t="s">
        <v>41256</v>
      </c>
      <c r="I7659" s="4" t="s">
        <v>41257</v>
      </c>
      <c r="J7659" s="5" t="n">
        <f aca="false">LEN(K7659)</f>
        <v>16</v>
      </c>
      <c r="K7659" s="6" t="s">
        <v>41258</v>
      </c>
      <c r="L7659" s="4" t="s">
        <v>31</v>
      </c>
      <c r="M7659" s="4" t="s">
        <v>31</v>
      </c>
    </row>
    <row r="7660" customFormat="false" ht="15.75" hidden="false" customHeight="true" outlineLevel="0" collapsed="false">
      <c r="A7660" s="4" t="n">
        <v>8595</v>
      </c>
      <c r="B7660" s="4" t="s">
        <v>41259</v>
      </c>
      <c r="C7660" s="4" t="s">
        <v>41260</v>
      </c>
      <c r="D7660" s="4" t="s">
        <v>41261</v>
      </c>
      <c r="E7660" s="5" t="s">
        <v>144</v>
      </c>
      <c r="F7660" s="4" t="s">
        <v>145</v>
      </c>
      <c r="G7660" s="4" t="s">
        <v>146</v>
      </c>
      <c r="H7660" s="5" t="s">
        <v>41262</v>
      </c>
      <c r="I7660" s="4" t="str">
        <f aca="false">IFERROR(__xludf.dummyfunction("""info@""&amp;LOWER(REGEXREPLACE(B7660,""[^A-Za-z0-9]"",""""))&amp;"".com"""),"info@sunvillagesl.com")</f>
        <v>info@sunvillagesl.com</v>
      </c>
      <c r="J7660" s="5" t="n">
        <f aca="false">LEN(K7660)</f>
        <v>16</v>
      </c>
      <c r="K7660" s="10" t="s">
        <v>41263</v>
      </c>
      <c r="L7660" s="4" t="s">
        <v>31</v>
      </c>
      <c r="M7660" s="4" t="s">
        <v>19993</v>
      </c>
    </row>
    <row r="7661" customFormat="false" ht="15.75" hidden="false" customHeight="true" outlineLevel="0" collapsed="false">
      <c r="A7661" s="4" t="n">
        <v>8609</v>
      </c>
      <c r="B7661" s="4" t="s">
        <v>41264</v>
      </c>
      <c r="C7661" s="4" t="s">
        <v>41265</v>
      </c>
      <c r="D7661" s="4" t="s">
        <v>41266</v>
      </c>
      <c r="E7661" s="5" t="s">
        <v>3594</v>
      </c>
      <c r="F7661" s="4" t="s">
        <v>1567</v>
      </c>
      <c r="G7661" s="4" t="s">
        <v>1567</v>
      </c>
      <c r="H7661" s="5" t="s">
        <v>41267</v>
      </c>
      <c r="I7661" s="4" t="s">
        <v>41268</v>
      </c>
      <c r="J7661" s="5" t="n">
        <f aca="false">LEN(K7661)</f>
        <v>16</v>
      </c>
      <c r="K7661" s="6" t="s">
        <v>37646</v>
      </c>
      <c r="L7661" s="4" t="s">
        <v>31</v>
      </c>
      <c r="M7661" s="4" t="s">
        <v>2177</v>
      </c>
    </row>
    <row r="7662" customFormat="false" ht="15.75" hidden="false" customHeight="true" outlineLevel="0" collapsed="false">
      <c r="A7662" s="4" t="n">
        <v>8613</v>
      </c>
      <c r="B7662" s="4" t="s">
        <v>41269</v>
      </c>
      <c r="C7662" s="4" t="s">
        <v>41270</v>
      </c>
      <c r="D7662" s="4" t="s">
        <v>41271</v>
      </c>
      <c r="E7662" s="5" t="s">
        <v>41272</v>
      </c>
      <c r="F7662" s="4" t="s">
        <v>1567</v>
      </c>
      <c r="G7662" s="4" t="s">
        <v>1567</v>
      </c>
      <c r="H7662" s="5" t="s">
        <v>41273</v>
      </c>
      <c r="I7662" s="4" t="s">
        <v>41274</v>
      </c>
      <c r="J7662" s="5" t="n">
        <f aca="false">LEN(K7662)</f>
        <v>16</v>
      </c>
      <c r="K7662" s="6" t="s">
        <v>41275</v>
      </c>
      <c r="L7662" s="4" t="s">
        <v>78</v>
      </c>
      <c r="M7662" s="4" t="s">
        <v>2124</v>
      </c>
    </row>
    <row r="7663" customFormat="false" ht="15.75" hidden="false" customHeight="true" outlineLevel="0" collapsed="false">
      <c r="A7663" s="4" t="n">
        <v>8638</v>
      </c>
      <c r="B7663" s="4" t="s">
        <v>41276</v>
      </c>
      <c r="C7663" s="4" t="s">
        <v>41277</v>
      </c>
      <c r="D7663" s="4" t="s">
        <v>41278</v>
      </c>
      <c r="E7663" s="5" t="s">
        <v>26061</v>
      </c>
      <c r="F7663" s="4" t="s">
        <v>37532</v>
      </c>
      <c r="G7663" s="4" t="s">
        <v>1567</v>
      </c>
      <c r="H7663" s="5" t="s">
        <v>41279</v>
      </c>
      <c r="I7663" s="4" t="s">
        <v>37534</v>
      </c>
      <c r="J7663" s="5" t="n">
        <f aca="false">LEN(K7663)</f>
        <v>16</v>
      </c>
      <c r="K7663" s="10" t="s">
        <v>37535</v>
      </c>
      <c r="L7663" s="4" t="s">
        <v>21</v>
      </c>
      <c r="M7663" s="4" t="s">
        <v>317</v>
      </c>
    </row>
    <row r="7664" customFormat="false" ht="15.75" hidden="false" customHeight="true" outlineLevel="0" collapsed="false">
      <c r="A7664" s="4" t="n">
        <v>8644</v>
      </c>
      <c r="B7664" s="4" t="s">
        <v>41280</v>
      </c>
      <c r="C7664" s="4"/>
      <c r="D7664" s="4" t="s">
        <v>41281</v>
      </c>
      <c r="E7664" s="5" t="s">
        <v>41282</v>
      </c>
      <c r="F7664" s="4" t="s">
        <v>41283</v>
      </c>
      <c r="G7664" s="4" t="s">
        <v>1567</v>
      </c>
      <c r="H7664" s="5" t="s">
        <v>41284</v>
      </c>
      <c r="I7664" s="4" t="s">
        <v>41285</v>
      </c>
      <c r="J7664" s="5" t="n">
        <f aca="false">LEN(K7664)</f>
        <v>16</v>
      </c>
      <c r="K7664" s="6" t="s">
        <v>41286</v>
      </c>
      <c r="L7664" s="4" t="s">
        <v>1970</v>
      </c>
      <c r="M7664" s="4" t="s">
        <v>819</v>
      </c>
    </row>
    <row r="7665" customFormat="false" ht="15.75" hidden="false" customHeight="true" outlineLevel="0" collapsed="false">
      <c r="A7665" s="4" t="n">
        <v>8645</v>
      </c>
      <c r="B7665" s="4" t="s">
        <v>35860</v>
      </c>
      <c r="C7665" s="4" t="s">
        <v>41287</v>
      </c>
      <c r="D7665" s="4" t="s">
        <v>41288</v>
      </c>
      <c r="E7665" s="5" t="s">
        <v>12195</v>
      </c>
      <c r="F7665" s="4" t="s">
        <v>12196</v>
      </c>
      <c r="G7665" s="4" t="s">
        <v>1567</v>
      </c>
      <c r="H7665" s="5" t="s">
        <v>41289</v>
      </c>
      <c r="I7665" s="4" t="s">
        <v>41290</v>
      </c>
      <c r="J7665" s="5" t="n">
        <f aca="false">LEN(K7665)</f>
        <v>16</v>
      </c>
      <c r="K7665" s="6" t="s">
        <v>41291</v>
      </c>
      <c r="L7665" s="4" t="s">
        <v>57</v>
      </c>
      <c r="M7665" s="4" t="s">
        <v>294</v>
      </c>
    </row>
    <row r="7666" customFormat="false" ht="15.75" hidden="false" customHeight="true" outlineLevel="0" collapsed="false">
      <c r="A7666" s="4" t="n">
        <v>8649</v>
      </c>
      <c r="B7666" s="4" t="s">
        <v>41292</v>
      </c>
      <c r="C7666" s="4" t="s">
        <v>41293</v>
      </c>
      <c r="D7666" s="4" t="s">
        <v>41294</v>
      </c>
      <c r="E7666" s="5" t="s">
        <v>12187</v>
      </c>
      <c r="F7666" s="4" t="s">
        <v>41295</v>
      </c>
      <c r="G7666" s="4" t="s">
        <v>1567</v>
      </c>
      <c r="H7666" s="5" t="s">
        <v>41296</v>
      </c>
      <c r="I7666" s="4" t="s">
        <v>41297</v>
      </c>
      <c r="J7666" s="5" t="n">
        <f aca="false">LEN(K7666)</f>
        <v>16</v>
      </c>
      <c r="K7666" s="6" t="s">
        <v>41298</v>
      </c>
      <c r="L7666" s="4" t="s">
        <v>21</v>
      </c>
      <c r="M7666" s="4" t="s">
        <v>31</v>
      </c>
    </row>
    <row r="7667" customFormat="false" ht="15.75" hidden="false" customHeight="true" outlineLevel="0" collapsed="false">
      <c r="A7667" s="4" t="n">
        <v>8658</v>
      </c>
      <c r="B7667" s="4" t="s">
        <v>41299</v>
      </c>
      <c r="C7667" s="4" t="s">
        <v>41300</v>
      </c>
      <c r="D7667" s="4" t="s">
        <v>41301</v>
      </c>
      <c r="E7667" s="5" t="s">
        <v>41302</v>
      </c>
      <c r="F7667" s="4" t="s">
        <v>41303</v>
      </c>
      <c r="G7667" s="4" t="s">
        <v>1567</v>
      </c>
      <c r="H7667" s="5" t="s">
        <v>41304</v>
      </c>
      <c r="I7667" s="7" t="s">
        <v>41305</v>
      </c>
      <c r="J7667" s="5" t="n">
        <f aca="false">LEN(K7667)</f>
        <v>16</v>
      </c>
      <c r="K7667" s="6" t="s">
        <v>41306</v>
      </c>
      <c r="L7667" s="4" t="s">
        <v>66</v>
      </c>
      <c r="M7667" s="4" t="s">
        <v>326</v>
      </c>
    </row>
    <row r="7668" customFormat="false" ht="15.75" hidden="false" customHeight="true" outlineLevel="0" collapsed="false">
      <c r="A7668" s="4" t="n">
        <v>8659</v>
      </c>
      <c r="B7668" s="4" t="s">
        <v>41307</v>
      </c>
      <c r="C7668" s="4"/>
      <c r="D7668" s="4" t="s">
        <v>41308</v>
      </c>
      <c r="E7668" s="5" t="s">
        <v>41302</v>
      </c>
      <c r="F7668" s="4" t="s">
        <v>41303</v>
      </c>
      <c r="G7668" s="4" t="s">
        <v>1567</v>
      </c>
      <c r="H7668" s="5" t="s">
        <v>41309</v>
      </c>
      <c r="I7668" s="4" t="s">
        <v>41310</v>
      </c>
      <c r="J7668" s="5" t="n">
        <f aca="false">LEN(K7668)</f>
        <v>16</v>
      </c>
      <c r="K7668" s="6" t="s">
        <v>41311</v>
      </c>
      <c r="L7668" s="4" t="s">
        <v>57</v>
      </c>
      <c r="M7668" s="4" t="s">
        <v>381</v>
      </c>
    </row>
    <row r="7669" customFormat="false" ht="15.75" hidden="false" customHeight="true" outlineLevel="0" collapsed="false">
      <c r="A7669" s="4" t="n">
        <v>8674</v>
      </c>
      <c r="B7669" s="4" t="s">
        <v>41312</v>
      </c>
      <c r="C7669" s="4" t="s">
        <v>41313</v>
      </c>
      <c r="D7669" s="4" t="s">
        <v>41314</v>
      </c>
      <c r="E7669" s="5" t="s">
        <v>18326</v>
      </c>
      <c r="F7669" s="4" t="s">
        <v>18327</v>
      </c>
      <c r="G7669" s="4" t="s">
        <v>1567</v>
      </c>
      <c r="H7669" s="5" t="s">
        <v>41315</v>
      </c>
      <c r="I7669" s="4" t="s">
        <v>41316</v>
      </c>
      <c r="J7669" s="5" t="n">
        <f aca="false">LEN(K7669)</f>
        <v>16</v>
      </c>
      <c r="K7669" s="6" t="s">
        <v>41317</v>
      </c>
      <c r="L7669" s="4" t="s">
        <v>21</v>
      </c>
      <c r="M7669" s="4" t="s">
        <v>1208</v>
      </c>
    </row>
    <row r="7670" customFormat="false" ht="15.75" hidden="false" customHeight="true" outlineLevel="0" collapsed="false">
      <c r="A7670" s="4" t="n">
        <v>8684</v>
      </c>
      <c r="B7670" s="4" t="s">
        <v>41318</v>
      </c>
      <c r="C7670" s="4" t="s">
        <v>41319</v>
      </c>
      <c r="D7670" s="4" t="s">
        <v>41320</v>
      </c>
      <c r="E7670" s="5" t="s">
        <v>26084</v>
      </c>
      <c r="F7670" s="4" t="s">
        <v>26085</v>
      </c>
      <c r="G7670" s="4" t="s">
        <v>1567</v>
      </c>
      <c r="H7670" s="5" t="s">
        <v>41321</v>
      </c>
      <c r="I7670" s="4" t="s">
        <v>41322</v>
      </c>
      <c r="J7670" s="5" t="n">
        <f aca="false">LEN(K7670)</f>
        <v>16</v>
      </c>
      <c r="K7670" s="6" t="s">
        <v>41323</v>
      </c>
      <c r="L7670" s="4" t="s">
        <v>31</v>
      </c>
      <c r="M7670" s="4" t="s">
        <v>32</v>
      </c>
    </row>
    <row r="7671" customFormat="false" ht="15.75" hidden="false" customHeight="true" outlineLevel="0" collapsed="false">
      <c r="A7671" s="4" t="n">
        <v>8698</v>
      </c>
      <c r="B7671" s="4" t="s">
        <v>41324</v>
      </c>
      <c r="C7671" s="4"/>
      <c r="D7671" s="4" t="s">
        <v>41325</v>
      </c>
      <c r="E7671" s="5" t="s">
        <v>1983</v>
      </c>
      <c r="F7671" s="4" t="s">
        <v>1984</v>
      </c>
      <c r="G7671" s="4" t="s">
        <v>1567</v>
      </c>
      <c r="H7671" s="5" t="s">
        <v>41326</v>
      </c>
      <c r="I7671" s="4" t="s">
        <v>41327</v>
      </c>
      <c r="J7671" s="5" t="n">
        <f aca="false">LEN(K7671)</f>
        <v>16</v>
      </c>
      <c r="K7671" s="10" t="s">
        <v>41328</v>
      </c>
      <c r="L7671" s="4" t="s">
        <v>1970</v>
      </c>
      <c r="M7671" s="4" t="s">
        <v>336</v>
      </c>
    </row>
    <row r="7672" customFormat="false" ht="15.75" hidden="false" customHeight="true" outlineLevel="0" collapsed="false">
      <c r="A7672" s="4" t="n">
        <v>8700</v>
      </c>
      <c r="B7672" s="4" t="s">
        <v>41329</v>
      </c>
      <c r="C7672" s="4" t="s">
        <v>41330</v>
      </c>
      <c r="D7672" s="4" t="s">
        <v>41314</v>
      </c>
      <c r="E7672" s="5" t="s">
        <v>1983</v>
      </c>
      <c r="F7672" s="4" t="s">
        <v>1984</v>
      </c>
      <c r="G7672" s="4" t="s">
        <v>1567</v>
      </c>
      <c r="H7672" s="5" t="s">
        <v>41331</v>
      </c>
      <c r="I7672" s="4" t="s">
        <v>41332</v>
      </c>
      <c r="J7672" s="5" t="n">
        <f aca="false">LEN(K7672)</f>
        <v>16</v>
      </c>
      <c r="K7672" s="6" t="s">
        <v>41333</v>
      </c>
      <c r="L7672" s="4" t="s">
        <v>31</v>
      </c>
      <c r="M7672" s="4" t="s">
        <v>3203</v>
      </c>
    </row>
    <row r="7673" customFormat="false" ht="15.75" hidden="false" customHeight="true" outlineLevel="0" collapsed="false">
      <c r="A7673" s="4" t="n">
        <v>8718</v>
      </c>
      <c r="B7673" s="4" t="s">
        <v>41334</v>
      </c>
      <c r="C7673" s="4" t="s">
        <v>41335</v>
      </c>
      <c r="D7673" s="4" t="s">
        <v>41336</v>
      </c>
      <c r="E7673" s="5" t="s">
        <v>1983</v>
      </c>
      <c r="F7673" s="4" t="s">
        <v>1984</v>
      </c>
      <c r="G7673" s="4" t="s">
        <v>1567</v>
      </c>
      <c r="H7673" s="5" t="s">
        <v>41337</v>
      </c>
      <c r="I7673" s="4" t="s">
        <v>41338</v>
      </c>
      <c r="J7673" s="5" t="n">
        <f aca="false">LEN(K7673)</f>
        <v>16</v>
      </c>
      <c r="K7673" s="6" t="s">
        <v>41339</v>
      </c>
      <c r="L7673" s="4" t="s">
        <v>637</v>
      </c>
      <c r="M7673" s="4" t="s">
        <v>31</v>
      </c>
    </row>
    <row r="7674" customFormat="false" ht="15.75" hidden="false" customHeight="true" outlineLevel="0" collapsed="false">
      <c r="A7674" s="4" t="n">
        <v>8724</v>
      </c>
      <c r="B7674" s="4" t="s">
        <v>41340</v>
      </c>
      <c r="C7674" s="4" t="s">
        <v>41341</v>
      </c>
      <c r="D7674" s="4" t="s">
        <v>41342</v>
      </c>
      <c r="E7674" s="5" t="s">
        <v>1983</v>
      </c>
      <c r="F7674" s="4" t="s">
        <v>1984</v>
      </c>
      <c r="G7674" s="4" t="s">
        <v>1567</v>
      </c>
      <c r="H7674" s="5" t="s">
        <v>41343</v>
      </c>
      <c r="I7674" s="4" t="str">
        <f aca="false">IFERROR(__xludf.dummyfunction("""info@""&amp;LOWER(REGEXREPLACE(B7674,""[^A-Za-z0-9]"",""""))&amp;"".com"""),"info@hotelanglada.com")</f>
        <v>info@hotelanglada.com</v>
      </c>
      <c r="J7674" s="5" t="n">
        <f aca="false">LEN(K7674)</f>
        <v>16</v>
      </c>
      <c r="K7674" s="6" t="s">
        <v>41344</v>
      </c>
      <c r="L7674" s="4" t="s">
        <v>21</v>
      </c>
      <c r="M7674" s="4" t="s">
        <v>31</v>
      </c>
    </row>
    <row r="7675" customFormat="false" ht="15.75" hidden="false" customHeight="true" outlineLevel="0" collapsed="false">
      <c r="A7675" s="4" t="n">
        <v>8737</v>
      </c>
      <c r="B7675" s="4" t="s">
        <v>41345</v>
      </c>
      <c r="C7675" s="4" t="s">
        <v>41346</v>
      </c>
      <c r="D7675" s="4" t="s">
        <v>41347</v>
      </c>
      <c r="E7675" s="5" t="s">
        <v>6533</v>
      </c>
      <c r="F7675" s="4" t="s">
        <v>6534</v>
      </c>
      <c r="G7675" s="4" t="s">
        <v>1567</v>
      </c>
      <c r="H7675" s="5" t="s">
        <v>41348</v>
      </c>
      <c r="I7675" s="4" t="s">
        <v>41349</v>
      </c>
      <c r="J7675" s="5" t="n">
        <f aca="false">LEN(K7675)</f>
        <v>16</v>
      </c>
      <c r="K7675" s="6" t="s">
        <v>41350</v>
      </c>
      <c r="L7675" s="4" t="s">
        <v>31</v>
      </c>
      <c r="M7675" s="4" t="s">
        <v>2890</v>
      </c>
    </row>
    <row r="7676" customFormat="false" ht="15.75" hidden="false" customHeight="true" outlineLevel="0" collapsed="false">
      <c r="A7676" s="4" t="n">
        <v>8739</v>
      </c>
      <c r="B7676" s="4" t="s">
        <v>41351</v>
      </c>
      <c r="C7676" s="4" t="s">
        <v>41352</v>
      </c>
      <c r="D7676" s="4" t="s">
        <v>41353</v>
      </c>
      <c r="E7676" s="5" t="s">
        <v>6533</v>
      </c>
      <c r="F7676" s="4" t="s">
        <v>6534</v>
      </c>
      <c r="G7676" s="4" t="s">
        <v>1567</v>
      </c>
      <c r="H7676" s="5" t="s">
        <v>41354</v>
      </c>
      <c r="I7676" s="4" t="s">
        <v>41355</v>
      </c>
      <c r="J7676" s="5" t="n">
        <f aca="false">LEN(K7676)</f>
        <v>16</v>
      </c>
      <c r="K7676" s="10" t="s">
        <v>41356</v>
      </c>
      <c r="L7676" s="4" t="s">
        <v>57</v>
      </c>
      <c r="M7676" s="4" t="s">
        <v>336</v>
      </c>
    </row>
    <row r="7677" customFormat="false" ht="15.75" hidden="false" customHeight="true" outlineLevel="0" collapsed="false">
      <c r="A7677" s="4" t="n">
        <v>8742</v>
      </c>
      <c r="B7677" s="4" t="s">
        <v>41357</v>
      </c>
      <c r="C7677" s="4"/>
      <c r="D7677" s="4" t="s">
        <v>41358</v>
      </c>
      <c r="E7677" s="5" t="s">
        <v>6533</v>
      </c>
      <c r="F7677" s="4" t="s">
        <v>6534</v>
      </c>
      <c r="G7677" s="4" t="s">
        <v>1567</v>
      </c>
      <c r="H7677" s="5" t="s">
        <v>41359</v>
      </c>
      <c r="I7677" s="4" t="s">
        <v>41360</v>
      </c>
      <c r="J7677" s="5" t="n">
        <f aca="false">LEN(K7677)</f>
        <v>16</v>
      </c>
      <c r="K7677" s="6" t="s">
        <v>41361</v>
      </c>
      <c r="L7677" s="4" t="s">
        <v>57</v>
      </c>
      <c r="M7677" s="4" t="s">
        <v>31</v>
      </c>
    </row>
    <row r="7678" customFormat="false" ht="15.75" hidden="false" customHeight="true" outlineLevel="0" collapsed="false">
      <c r="A7678" s="4" t="n">
        <v>8743</v>
      </c>
      <c r="B7678" s="4" t="s">
        <v>41362</v>
      </c>
      <c r="C7678" s="4" t="s">
        <v>41363</v>
      </c>
      <c r="D7678" s="4" t="s">
        <v>41364</v>
      </c>
      <c r="E7678" s="5" t="s">
        <v>6533</v>
      </c>
      <c r="F7678" s="4" t="s">
        <v>6534</v>
      </c>
      <c r="G7678" s="4" t="s">
        <v>1567</v>
      </c>
      <c r="H7678" s="5" t="s">
        <v>41359</v>
      </c>
      <c r="I7678" s="4" t="s">
        <v>41360</v>
      </c>
      <c r="J7678" s="5" t="n">
        <f aca="false">LEN(K7678)</f>
        <v>16</v>
      </c>
      <c r="K7678" s="6" t="s">
        <v>41361</v>
      </c>
      <c r="L7678" s="4" t="s">
        <v>21</v>
      </c>
      <c r="M7678" s="4" t="s">
        <v>186</v>
      </c>
    </row>
    <row r="7679" customFormat="false" ht="15.75" hidden="false" customHeight="true" outlineLevel="0" collapsed="false">
      <c r="A7679" s="4" t="n">
        <v>8751</v>
      </c>
      <c r="B7679" s="4" t="s">
        <v>41365</v>
      </c>
      <c r="C7679" s="4"/>
      <c r="D7679" s="4" t="s">
        <v>41366</v>
      </c>
      <c r="E7679" s="5" t="s">
        <v>27335</v>
      </c>
      <c r="F7679" s="4" t="s">
        <v>27336</v>
      </c>
      <c r="G7679" s="4" t="s">
        <v>1567</v>
      </c>
      <c r="H7679" s="5" t="s">
        <v>41367</v>
      </c>
      <c r="I7679" s="4" t="s">
        <v>41368</v>
      </c>
      <c r="J7679" s="5" t="n">
        <f aca="false">LEN(K7679)</f>
        <v>16</v>
      </c>
      <c r="K7679" s="6" t="s">
        <v>41369</v>
      </c>
      <c r="L7679" s="4" t="s">
        <v>21</v>
      </c>
      <c r="M7679" s="4" t="s">
        <v>2429</v>
      </c>
    </row>
    <row r="7680" customFormat="false" ht="15.75" hidden="false" customHeight="true" outlineLevel="0" collapsed="false">
      <c r="A7680" s="4" t="n">
        <v>8752</v>
      </c>
      <c r="B7680" s="4" t="s">
        <v>41370</v>
      </c>
      <c r="C7680" s="4" t="s">
        <v>41371</v>
      </c>
      <c r="D7680" s="4" t="s">
        <v>41372</v>
      </c>
      <c r="E7680" s="5" t="s">
        <v>1993</v>
      </c>
      <c r="F7680" s="4" t="s">
        <v>1994</v>
      </c>
      <c r="G7680" s="4" t="s">
        <v>1567</v>
      </c>
      <c r="H7680" s="5" t="s">
        <v>41373</v>
      </c>
      <c r="I7680" s="4" t="s">
        <v>41374</v>
      </c>
      <c r="J7680" s="5" t="n">
        <f aca="false">LEN(K7680)</f>
        <v>16</v>
      </c>
      <c r="K7680" s="6" t="s">
        <v>41375</v>
      </c>
      <c r="L7680" s="4" t="s">
        <v>21</v>
      </c>
      <c r="M7680" s="4" t="s">
        <v>794</v>
      </c>
    </row>
    <row r="7681" customFormat="false" ht="15.75" hidden="false" customHeight="true" outlineLevel="0" collapsed="false">
      <c r="A7681" s="4" t="n">
        <v>8756</v>
      </c>
      <c r="B7681" s="4" t="s">
        <v>41376</v>
      </c>
      <c r="C7681" s="4"/>
      <c r="D7681" s="4" t="s">
        <v>41377</v>
      </c>
      <c r="E7681" s="5" t="s">
        <v>36041</v>
      </c>
      <c r="F7681" s="4" t="s">
        <v>36042</v>
      </c>
      <c r="G7681" s="4" t="s">
        <v>1567</v>
      </c>
      <c r="H7681" s="5" t="s">
        <v>41378</v>
      </c>
      <c r="I7681" s="4" t="s">
        <v>41379</v>
      </c>
      <c r="J7681" s="5" t="n">
        <f aca="false">LEN(K7681)</f>
        <v>16</v>
      </c>
      <c r="K7681" s="6" t="s">
        <v>41380</v>
      </c>
      <c r="L7681" s="4" t="s">
        <v>57</v>
      </c>
      <c r="M7681" s="4" t="s">
        <v>2890</v>
      </c>
    </row>
    <row r="7682" customFormat="false" ht="15.75" hidden="false" customHeight="true" outlineLevel="0" collapsed="false">
      <c r="A7682" s="4" t="n">
        <v>11700</v>
      </c>
      <c r="B7682" s="4" t="s">
        <v>41381</v>
      </c>
      <c r="C7682" s="4"/>
      <c r="D7682" s="4" t="s">
        <v>18694</v>
      </c>
      <c r="E7682" s="5" t="s">
        <v>30689</v>
      </c>
      <c r="F7682" s="4" t="s">
        <v>41382</v>
      </c>
      <c r="G7682" s="4" t="s">
        <v>355</v>
      </c>
      <c r="H7682" s="5" t="s">
        <v>41383</v>
      </c>
      <c r="I7682" s="4" t="s">
        <v>41384</v>
      </c>
      <c r="J7682" s="5" t="n">
        <f aca="false">LEN(K7682)</f>
        <v>16</v>
      </c>
      <c r="K7682" s="6" t="s">
        <v>41385</v>
      </c>
      <c r="L7682" s="4" t="s">
        <v>31</v>
      </c>
      <c r="M7682" s="4" t="s">
        <v>32</v>
      </c>
    </row>
    <row r="7683" customFormat="false" ht="15.75" hidden="false" customHeight="true" outlineLevel="0" collapsed="false">
      <c r="A7683" s="4" t="n">
        <v>8779</v>
      </c>
      <c r="B7683" s="4" t="s">
        <v>41386</v>
      </c>
      <c r="C7683" s="4"/>
      <c r="D7683" s="4" t="s">
        <v>41387</v>
      </c>
      <c r="E7683" s="5" t="s">
        <v>41388</v>
      </c>
      <c r="F7683" s="4" t="s">
        <v>41389</v>
      </c>
      <c r="G7683" s="4" t="s">
        <v>355</v>
      </c>
      <c r="H7683" s="5" t="s">
        <v>41390</v>
      </c>
      <c r="I7683" s="4" t="s">
        <v>41391</v>
      </c>
      <c r="J7683" s="5" t="n">
        <f aca="false">LEN(K7683)</f>
        <v>16</v>
      </c>
      <c r="K7683" s="6" t="s">
        <v>41392</v>
      </c>
      <c r="L7683" s="4" t="s">
        <v>21</v>
      </c>
      <c r="M7683" s="4" t="s">
        <v>32</v>
      </c>
    </row>
    <row r="7684" customFormat="false" ht="15.75" hidden="false" customHeight="true" outlineLevel="0" collapsed="false">
      <c r="A7684" s="4" t="n">
        <v>8817</v>
      </c>
      <c r="B7684" s="4" t="s">
        <v>30740</v>
      </c>
      <c r="C7684" s="4"/>
      <c r="D7684" s="4" t="s">
        <v>41393</v>
      </c>
      <c r="E7684" s="5" t="s">
        <v>3607</v>
      </c>
      <c r="F7684" s="4" t="s">
        <v>3608</v>
      </c>
      <c r="G7684" s="4" t="s">
        <v>355</v>
      </c>
      <c r="H7684" s="5" t="s">
        <v>41394</v>
      </c>
      <c r="I7684" s="4" t="str">
        <f aca="false">IFERROR(__xludf.dummyfunction("""info@""&amp;LOWER(REGEXREPLACE(B7684,""[^A-Za-z0-9]"",""""))&amp;"".com"""),"info@hotelramiroi.com")</f>
        <v>info@hotelramiroi.com</v>
      </c>
      <c r="J7684" s="5" t="n">
        <f aca="false">LEN(K7684)</f>
        <v>16</v>
      </c>
      <c r="K7684" s="6" t="s">
        <v>41395</v>
      </c>
      <c r="L7684" s="4" t="s">
        <v>21</v>
      </c>
      <c r="M7684" s="4" t="s">
        <v>819</v>
      </c>
    </row>
    <row r="7685" customFormat="false" ht="15.75" hidden="false" customHeight="true" outlineLevel="0" collapsed="false">
      <c r="A7685" s="4" t="n">
        <v>8829</v>
      </c>
      <c r="B7685" s="4" t="s">
        <v>15210</v>
      </c>
      <c r="C7685" s="4"/>
      <c r="D7685" s="4" t="s">
        <v>41396</v>
      </c>
      <c r="E7685" s="5" t="s">
        <v>26167</v>
      </c>
      <c r="F7685" s="4" t="s">
        <v>26168</v>
      </c>
      <c r="G7685" s="4" t="s">
        <v>355</v>
      </c>
      <c r="H7685" s="5" t="s">
        <v>41397</v>
      </c>
      <c r="I7685" s="4" t="s">
        <v>41398</v>
      </c>
      <c r="J7685" s="5" t="n">
        <f aca="false">LEN(K7685)</f>
        <v>16</v>
      </c>
      <c r="K7685" s="10" t="s">
        <v>41399</v>
      </c>
      <c r="L7685" s="4" t="s">
        <v>57</v>
      </c>
      <c r="M7685" s="4" t="s">
        <v>502</v>
      </c>
    </row>
    <row r="7686" customFormat="false" ht="15.75" hidden="false" customHeight="true" outlineLevel="0" collapsed="false">
      <c r="A7686" s="4" t="n">
        <v>8847</v>
      </c>
      <c r="B7686" s="4" t="s">
        <v>41400</v>
      </c>
      <c r="C7686" s="4"/>
      <c r="D7686" s="4" t="s">
        <v>41401</v>
      </c>
      <c r="E7686" s="5" t="s">
        <v>41402</v>
      </c>
      <c r="F7686" s="4" t="s">
        <v>41403</v>
      </c>
      <c r="G7686" s="4" t="s">
        <v>355</v>
      </c>
      <c r="H7686" s="5" t="s">
        <v>41404</v>
      </c>
      <c r="I7686" s="4" t="str">
        <f aca="false">IFERROR(__xludf.dummyfunction("""info@""&amp;LOWER(REGEXREPLACE(B7686,""[^A-Za-z0-9]"",""""))&amp;"".com"""),"info@villadebaena.com")</f>
        <v>info@villadebaena.com</v>
      </c>
      <c r="J7686" s="5" t="n">
        <f aca="false">LEN(K7686)</f>
        <v>16</v>
      </c>
      <c r="K7686" s="6" t="s">
        <v>41405</v>
      </c>
      <c r="L7686" s="4" t="s">
        <v>21</v>
      </c>
      <c r="M7686" s="4" t="s">
        <v>877</v>
      </c>
    </row>
    <row r="7687" customFormat="false" ht="15.75" hidden="false" customHeight="true" outlineLevel="0" collapsed="false">
      <c r="A7687" s="4" t="n">
        <v>8856</v>
      </c>
      <c r="B7687" s="4" t="s">
        <v>41406</v>
      </c>
      <c r="C7687" s="4"/>
      <c r="D7687" s="4" t="s">
        <v>41407</v>
      </c>
      <c r="E7687" s="5" t="s">
        <v>6552</v>
      </c>
      <c r="F7687" s="4" t="s">
        <v>6553</v>
      </c>
      <c r="G7687" s="4" t="s">
        <v>355</v>
      </c>
      <c r="H7687" s="5" t="s">
        <v>41408</v>
      </c>
      <c r="I7687" s="7" t="s">
        <v>41409</v>
      </c>
      <c r="J7687" s="5" t="n">
        <f aca="false">LEN(K7687)</f>
        <v>16</v>
      </c>
      <c r="K7687" s="6" t="s">
        <v>41410</v>
      </c>
      <c r="L7687" s="4" t="s">
        <v>57</v>
      </c>
      <c r="M7687" s="4" t="s">
        <v>5116</v>
      </c>
    </row>
    <row r="7688" customFormat="false" ht="15.75" hidden="false" customHeight="true" outlineLevel="0" collapsed="false">
      <c r="A7688" s="4" t="n">
        <v>8867</v>
      </c>
      <c r="B7688" s="4" t="s">
        <v>41411</v>
      </c>
      <c r="C7688" s="4"/>
      <c r="D7688" s="4" t="s">
        <v>41412</v>
      </c>
      <c r="E7688" s="5" t="s">
        <v>1337</v>
      </c>
      <c r="F7688" s="4" t="s">
        <v>1338</v>
      </c>
      <c r="G7688" s="4" t="s">
        <v>355</v>
      </c>
      <c r="H7688" s="5" t="s">
        <v>41413</v>
      </c>
      <c r="I7688" s="4" t="s">
        <v>21829</v>
      </c>
      <c r="J7688" s="5" t="n">
        <f aca="false">LEN(K7688)</f>
        <v>16</v>
      </c>
      <c r="K7688" s="6" t="s">
        <v>41414</v>
      </c>
      <c r="L7688" s="4" t="s">
        <v>57</v>
      </c>
      <c r="M7688" s="4" t="s">
        <v>695</v>
      </c>
    </row>
    <row r="7689" customFormat="false" ht="15.75" hidden="false" customHeight="true" outlineLevel="0" collapsed="false">
      <c r="A7689" s="4" t="n">
        <v>8874</v>
      </c>
      <c r="B7689" s="4" t="s">
        <v>41415</v>
      </c>
      <c r="C7689" s="4"/>
      <c r="D7689" s="4" t="s">
        <v>41416</v>
      </c>
      <c r="E7689" s="5" t="s">
        <v>5255</v>
      </c>
      <c r="F7689" s="4" t="s">
        <v>5256</v>
      </c>
      <c r="G7689" s="4" t="s">
        <v>355</v>
      </c>
      <c r="H7689" s="5" t="s">
        <v>41417</v>
      </c>
      <c r="I7689" s="4" t="s">
        <v>41418</v>
      </c>
      <c r="J7689" s="5" t="n">
        <f aca="false">LEN(K7689)</f>
        <v>16</v>
      </c>
      <c r="K7689" s="6" t="s">
        <v>41419</v>
      </c>
      <c r="L7689" s="4" t="s">
        <v>21</v>
      </c>
      <c r="M7689" s="4" t="s">
        <v>1208</v>
      </c>
    </row>
    <row r="7690" customFormat="false" ht="15.75" hidden="false" customHeight="true" outlineLevel="0" collapsed="false">
      <c r="A7690" s="4" t="n">
        <v>8880</v>
      </c>
      <c r="B7690" s="4" t="s">
        <v>41420</v>
      </c>
      <c r="C7690" s="4"/>
      <c r="D7690" s="4" t="s">
        <v>41421</v>
      </c>
      <c r="E7690" s="5" t="s">
        <v>41422</v>
      </c>
      <c r="F7690" s="4" t="s">
        <v>1658</v>
      </c>
      <c r="G7690" s="4" t="s">
        <v>355</v>
      </c>
      <c r="H7690" s="5" t="s">
        <v>41423</v>
      </c>
      <c r="I7690" s="4" t="str">
        <f aca="false">IFERROR(__xludf.dummyfunction("""info@""&amp;LOWER(REGEXREPLACE(B7690,""[^A-Za-z0-9]"",""""))&amp;"".com"""),"info@casapelentos.com")</f>
        <v>info@casapelentos.com</v>
      </c>
      <c r="J7690" s="5" t="n">
        <f aca="false">LEN(K7690)</f>
        <v>16</v>
      </c>
      <c r="K7690" s="6" t="s">
        <v>41424</v>
      </c>
      <c r="L7690" s="4" t="s">
        <v>31</v>
      </c>
      <c r="M7690" s="4" t="s">
        <v>22</v>
      </c>
    </row>
    <row r="7691" customFormat="false" ht="15.75" hidden="false" customHeight="true" outlineLevel="0" collapsed="false">
      <c r="A7691" s="4" t="n">
        <v>8881</v>
      </c>
      <c r="B7691" s="4" t="s">
        <v>41425</v>
      </c>
      <c r="C7691" s="4"/>
      <c r="D7691" s="4" t="s">
        <v>41426</v>
      </c>
      <c r="E7691" s="5" t="s">
        <v>5255</v>
      </c>
      <c r="F7691" s="4" t="s">
        <v>5256</v>
      </c>
      <c r="G7691" s="4" t="s">
        <v>355</v>
      </c>
      <c r="H7691" s="5" t="s">
        <v>41427</v>
      </c>
      <c r="I7691" s="4" t="s">
        <v>41428</v>
      </c>
      <c r="J7691" s="5" t="n">
        <f aca="false">LEN(K7691)</f>
        <v>16</v>
      </c>
      <c r="K7691" s="6" t="s">
        <v>41429</v>
      </c>
      <c r="L7691" s="4" t="s">
        <v>31</v>
      </c>
      <c r="M7691" s="4" t="s">
        <v>344</v>
      </c>
    </row>
    <row r="7692" customFormat="false" ht="15.75" hidden="false" customHeight="true" outlineLevel="0" collapsed="false">
      <c r="A7692" s="4" t="n">
        <v>8883</v>
      </c>
      <c r="B7692" s="4" t="s">
        <v>41430</v>
      </c>
      <c r="C7692" s="4"/>
      <c r="D7692" s="4" t="s">
        <v>41431</v>
      </c>
      <c r="E7692" s="5" t="s">
        <v>41432</v>
      </c>
      <c r="F7692" s="4" t="s">
        <v>5256</v>
      </c>
      <c r="G7692" s="4" t="s">
        <v>355</v>
      </c>
      <c r="H7692" s="5" t="s">
        <v>41433</v>
      </c>
      <c r="I7692" s="7" t="s">
        <v>41434</v>
      </c>
      <c r="J7692" s="5" t="n">
        <f aca="false">LEN(K7692)</f>
        <v>16</v>
      </c>
      <c r="K7692" s="6" t="s">
        <v>41435</v>
      </c>
      <c r="L7692" s="4" t="s">
        <v>21</v>
      </c>
      <c r="M7692" s="4" t="s">
        <v>31</v>
      </c>
    </row>
    <row r="7693" customFormat="false" ht="15.75" hidden="false" customHeight="true" outlineLevel="0" collapsed="false">
      <c r="A7693" s="4" t="n">
        <v>8885</v>
      </c>
      <c r="B7693" s="4" t="s">
        <v>41436</v>
      </c>
      <c r="C7693" s="4"/>
      <c r="D7693" s="4" t="s">
        <v>41437</v>
      </c>
      <c r="E7693" s="5" t="s">
        <v>5255</v>
      </c>
      <c r="F7693" s="4" t="s">
        <v>5256</v>
      </c>
      <c r="G7693" s="4" t="s">
        <v>355</v>
      </c>
      <c r="H7693" s="5" t="s">
        <v>41438</v>
      </c>
      <c r="I7693" s="4" t="s">
        <v>41439</v>
      </c>
      <c r="J7693" s="5" t="n">
        <f aca="false">LEN(K7693)</f>
        <v>16</v>
      </c>
      <c r="K7693" s="6" t="s">
        <v>41440</v>
      </c>
      <c r="L7693" s="4" t="s">
        <v>57</v>
      </c>
      <c r="M7693" s="4" t="s">
        <v>794</v>
      </c>
    </row>
    <row r="7694" customFormat="false" ht="15.75" hidden="false" customHeight="true" outlineLevel="0" collapsed="false">
      <c r="A7694" s="4" t="n">
        <v>8886</v>
      </c>
      <c r="B7694" s="4" t="s">
        <v>41441</v>
      </c>
      <c r="C7694" s="4"/>
      <c r="D7694" s="4" t="s">
        <v>41442</v>
      </c>
      <c r="E7694" s="5" t="s">
        <v>1657</v>
      </c>
      <c r="F7694" s="4" t="s">
        <v>1658</v>
      </c>
      <c r="G7694" s="4" t="s">
        <v>355</v>
      </c>
      <c r="H7694" s="5" t="s">
        <v>41443</v>
      </c>
      <c r="I7694" s="7" t="s">
        <v>41444</v>
      </c>
      <c r="J7694" s="5" t="n">
        <f aca="false">LEN(K7694)</f>
        <v>16</v>
      </c>
      <c r="K7694" s="6" t="s">
        <v>41445</v>
      </c>
      <c r="L7694" s="4" t="s">
        <v>66</v>
      </c>
      <c r="M7694" s="4" t="s">
        <v>1208</v>
      </c>
    </row>
    <row r="7695" customFormat="false" ht="15.75" hidden="false" customHeight="true" outlineLevel="0" collapsed="false">
      <c r="A7695" s="4" t="n">
        <v>8889</v>
      </c>
      <c r="B7695" s="4" t="s">
        <v>41446</v>
      </c>
      <c r="C7695" s="4"/>
      <c r="D7695" s="4" t="s">
        <v>41447</v>
      </c>
      <c r="E7695" s="5" t="s">
        <v>15024</v>
      </c>
      <c r="F7695" s="4" t="s">
        <v>1658</v>
      </c>
      <c r="G7695" s="4" t="s">
        <v>355</v>
      </c>
      <c r="H7695" s="5" t="s">
        <v>41448</v>
      </c>
      <c r="I7695" s="4" t="s">
        <v>41449</v>
      </c>
      <c r="J7695" s="5" t="n">
        <f aca="false">LEN(K7695)</f>
        <v>16</v>
      </c>
      <c r="K7695" s="6" t="s">
        <v>41450</v>
      </c>
      <c r="L7695" s="4" t="s">
        <v>31</v>
      </c>
      <c r="M7695" s="4" t="s">
        <v>22</v>
      </c>
    </row>
    <row r="7696" customFormat="false" ht="15.75" hidden="false" customHeight="true" outlineLevel="0" collapsed="false">
      <c r="A7696" s="4" t="n">
        <v>8895</v>
      </c>
      <c r="B7696" s="4" t="s">
        <v>41451</v>
      </c>
      <c r="C7696" s="4"/>
      <c r="D7696" s="4" t="s">
        <v>41452</v>
      </c>
      <c r="E7696" s="5" t="s">
        <v>15024</v>
      </c>
      <c r="F7696" s="4" t="s">
        <v>1658</v>
      </c>
      <c r="G7696" s="4" t="s">
        <v>355</v>
      </c>
      <c r="H7696" s="5" t="s">
        <v>41453</v>
      </c>
      <c r="I7696" s="4" t="s">
        <v>41449</v>
      </c>
      <c r="J7696" s="5" t="n">
        <f aca="false">LEN(K7696)</f>
        <v>16</v>
      </c>
      <c r="K7696" s="10" t="s">
        <v>41450</v>
      </c>
      <c r="L7696" s="4" t="s">
        <v>57</v>
      </c>
      <c r="M7696" s="4" t="s">
        <v>31</v>
      </c>
    </row>
    <row r="7697" customFormat="false" ht="15.75" hidden="false" customHeight="true" outlineLevel="0" collapsed="false">
      <c r="A7697" s="4" t="n">
        <v>8901</v>
      </c>
      <c r="B7697" s="4" t="s">
        <v>41454</v>
      </c>
      <c r="C7697" s="4"/>
      <c r="D7697" s="4" t="s">
        <v>41455</v>
      </c>
      <c r="E7697" s="5" t="s">
        <v>9961</v>
      </c>
      <c r="F7697" s="4" t="s">
        <v>9962</v>
      </c>
      <c r="G7697" s="4" t="s">
        <v>355</v>
      </c>
      <c r="H7697" s="5" t="s">
        <v>41456</v>
      </c>
      <c r="I7697" s="4" t="s">
        <v>41457</v>
      </c>
      <c r="J7697" s="5" t="n">
        <f aca="false">LEN(K7697)</f>
        <v>16</v>
      </c>
      <c r="K7697" s="6" t="s">
        <v>41458</v>
      </c>
      <c r="L7697" s="4" t="s">
        <v>31</v>
      </c>
      <c r="M7697" s="4" t="s">
        <v>381</v>
      </c>
    </row>
    <row r="7698" customFormat="false" ht="15.75" hidden="false" customHeight="true" outlineLevel="0" collapsed="false">
      <c r="A7698" s="4" t="n">
        <v>8910</v>
      </c>
      <c r="B7698" s="4" t="s">
        <v>41459</v>
      </c>
      <c r="C7698" s="4"/>
      <c r="D7698" s="4" t="s">
        <v>41460</v>
      </c>
      <c r="E7698" s="5" t="s">
        <v>15030</v>
      </c>
      <c r="F7698" s="4" t="s">
        <v>4353</v>
      </c>
      <c r="G7698" s="4" t="s">
        <v>355</v>
      </c>
      <c r="H7698" s="5" t="s">
        <v>41461</v>
      </c>
      <c r="I7698" s="4" t="s">
        <v>41462</v>
      </c>
      <c r="J7698" s="5" t="n">
        <f aca="false">LEN(K7698)</f>
        <v>16</v>
      </c>
      <c r="K7698" s="10" t="s">
        <v>41463</v>
      </c>
      <c r="L7698" s="4" t="s">
        <v>78</v>
      </c>
      <c r="M7698" s="4" t="s">
        <v>1208</v>
      </c>
    </row>
    <row r="7699" customFormat="false" ht="15.75" hidden="false" customHeight="true" outlineLevel="0" collapsed="false">
      <c r="A7699" s="4" t="n">
        <v>8927</v>
      </c>
      <c r="B7699" s="4" t="s">
        <v>41464</v>
      </c>
      <c r="C7699" s="4"/>
      <c r="D7699" s="4" t="s">
        <v>41465</v>
      </c>
      <c r="E7699" s="5" t="s">
        <v>41466</v>
      </c>
      <c r="F7699" s="4" t="s">
        <v>41467</v>
      </c>
      <c r="G7699" s="4" t="s">
        <v>355</v>
      </c>
      <c r="H7699" s="5" t="s">
        <v>41468</v>
      </c>
      <c r="I7699" s="4" t="s">
        <v>41469</v>
      </c>
      <c r="J7699" s="5" t="n">
        <f aca="false">LEN(K7699)</f>
        <v>16</v>
      </c>
      <c r="K7699" s="6" t="s">
        <v>41470</v>
      </c>
      <c r="L7699" s="4" t="s">
        <v>57</v>
      </c>
      <c r="M7699" s="4" t="s">
        <v>1979</v>
      </c>
    </row>
    <row r="7700" customFormat="false" ht="15.75" hidden="false" customHeight="true" outlineLevel="0" collapsed="false">
      <c r="A7700" s="4" t="n">
        <v>8950</v>
      </c>
      <c r="B7700" s="4" t="s">
        <v>41471</v>
      </c>
      <c r="C7700" s="4"/>
      <c r="D7700" s="4" t="s">
        <v>41472</v>
      </c>
      <c r="E7700" s="5" t="s">
        <v>4345</v>
      </c>
      <c r="F7700" s="4" t="s">
        <v>4346</v>
      </c>
      <c r="G7700" s="4" t="s">
        <v>355</v>
      </c>
      <c r="H7700" s="5" t="s">
        <v>41473</v>
      </c>
      <c r="I7700" s="4" t="s">
        <v>41474</v>
      </c>
      <c r="J7700" s="5" t="n">
        <f aca="false">LEN(K7700)</f>
        <v>16</v>
      </c>
      <c r="K7700" s="6" t="s">
        <v>41475</v>
      </c>
      <c r="L7700" s="4" t="s">
        <v>31</v>
      </c>
      <c r="M7700" s="4" t="s">
        <v>344</v>
      </c>
    </row>
    <row r="7701" customFormat="false" ht="15.75" hidden="false" customHeight="true" outlineLevel="0" collapsed="false">
      <c r="A7701" s="4" t="n">
        <v>8956</v>
      </c>
      <c r="B7701" s="4" t="s">
        <v>41476</v>
      </c>
      <c r="C7701" s="4"/>
      <c r="D7701" s="4" t="s">
        <v>41477</v>
      </c>
      <c r="E7701" s="5" t="s">
        <v>41478</v>
      </c>
      <c r="F7701" s="4" t="s">
        <v>4353</v>
      </c>
      <c r="G7701" s="4" t="s">
        <v>355</v>
      </c>
      <c r="H7701" s="5" t="s">
        <v>41479</v>
      </c>
      <c r="I7701" s="4" t="s">
        <v>41480</v>
      </c>
      <c r="J7701" s="5" t="n">
        <f aca="false">LEN(K7701)</f>
        <v>16</v>
      </c>
      <c r="K7701" s="6" t="s">
        <v>41481</v>
      </c>
      <c r="L7701" s="4" t="s">
        <v>57</v>
      </c>
      <c r="M7701" s="4" t="s">
        <v>1016</v>
      </c>
    </row>
    <row r="7702" customFormat="false" ht="15.75" hidden="false" customHeight="true" outlineLevel="0" collapsed="false">
      <c r="A7702" s="4" t="n">
        <v>8971</v>
      </c>
      <c r="B7702" s="4" t="s">
        <v>41482</v>
      </c>
      <c r="C7702" s="4"/>
      <c r="D7702" s="4" t="s">
        <v>41483</v>
      </c>
      <c r="E7702" s="5" t="s">
        <v>9986</v>
      </c>
      <c r="F7702" s="4" t="s">
        <v>700</v>
      </c>
      <c r="G7702" s="4" t="s">
        <v>700</v>
      </c>
      <c r="H7702" s="5" t="s">
        <v>21865</v>
      </c>
      <c r="I7702" s="4" t="s">
        <v>41484</v>
      </c>
      <c r="J7702" s="5" t="n">
        <f aca="false">LEN(K7702)</f>
        <v>16</v>
      </c>
      <c r="K7702" s="6" t="s">
        <v>41485</v>
      </c>
      <c r="L7702" s="4" t="s">
        <v>21</v>
      </c>
      <c r="M7702" s="4" t="s">
        <v>344</v>
      </c>
    </row>
    <row r="7703" customFormat="false" ht="15.75" hidden="false" customHeight="true" outlineLevel="0" collapsed="false">
      <c r="A7703" s="4" t="n">
        <v>8976</v>
      </c>
      <c r="B7703" s="4" t="s">
        <v>41486</v>
      </c>
      <c r="C7703" s="4"/>
      <c r="D7703" s="4" t="s">
        <v>41487</v>
      </c>
      <c r="E7703" s="5" t="s">
        <v>9986</v>
      </c>
      <c r="F7703" s="4" t="s">
        <v>700</v>
      </c>
      <c r="G7703" s="4" t="s">
        <v>700</v>
      </c>
      <c r="H7703" s="5" t="s">
        <v>41488</v>
      </c>
      <c r="I7703" s="4" t="s">
        <v>41489</v>
      </c>
      <c r="J7703" s="5" t="n">
        <f aca="false">LEN(K7703)</f>
        <v>16</v>
      </c>
      <c r="K7703" s="6" t="s">
        <v>41485</v>
      </c>
      <c r="L7703" s="4" t="s">
        <v>21</v>
      </c>
      <c r="M7703" s="4" t="s">
        <v>326</v>
      </c>
    </row>
    <row r="7704" customFormat="false" ht="15.75" hidden="false" customHeight="true" outlineLevel="0" collapsed="false">
      <c r="A7704" s="4" t="n">
        <v>8977</v>
      </c>
      <c r="B7704" s="4" t="s">
        <v>41490</v>
      </c>
      <c r="C7704" s="4"/>
      <c r="D7704" s="4" t="s">
        <v>41491</v>
      </c>
      <c r="E7704" s="5" t="s">
        <v>41492</v>
      </c>
      <c r="F7704" s="4" t="s">
        <v>41493</v>
      </c>
      <c r="G7704" s="4" t="s">
        <v>700</v>
      </c>
      <c r="H7704" s="5" t="s">
        <v>41494</v>
      </c>
      <c r="I7704" s="4" t="s">
        <v>41495</v>
      </c>
      <c r="J7704" s="5" t="n">
        <f aca="false">LEN(K7704)</f>
        <v>16</v>
      </c>
      <c r="K7704" s="6" t="s">
        <v>41496</v>
      </c>
      <c r="L7704" s="4" t="s">
        <v>66</v>
      </c>
      <c r="M7704" s="4" t="s">
        <v>1979</v>
      </c>
    </row>
    <row r="7705" customFormat="false" ht="15.75" hidden="false" customHeight="true" outlineLevel="0" collapsed="false">
      <c r="A7705" s="4" t="n">
        <v>8981</v>
      </c>
      <c r="B7705" s="4" t="s">
        <v>41497</v>
      </c>
      <c r="C7705" s="4"/>
      <c r="D7705" s="4" t="s">
        <v>41498</v>
      </c>
      <c r="E7705" s="5" t="s">
        <v>41499</v>
      </c>
      <c r="F7705" s="4" t="s">
        <v>41500</v>
      </c>
      <c r="G7705" s="4" t="s">
        <v>700</v>
      </c>
      <c r="H7705" s="5" t="s">
        <v>41501</v>
      </c>
      <c r="I7705" s="4" t="str">
        <f aca="false">IFERROR(__xludf.dummyfunction("""info@""&amp;LOWER(REGEXREPLACE(B7705,""[^A-Za-z0-9]"",""""))&amp;"".com"""),"info@los12linajes.com")</f>
        <v>info@los12linajes.com</v>
      </c>
      <c r="J7705" s="5" t="n">
        <f aca="false">LEN(K7705)</f>
        <v>16</v>
      </c>
      <c r="K7705" s="6" t="s">
        <v>41502</v>
      </c>
      <c r="L7705" s="4" t="s">
        <v>21</v>
      </c>
      <c r="M7705" s="4" t="s">
        <v>336</v>
      </c>
    </row>
    <row r="7706" customFormat="false" ht="15.75" hidden="false" customHeight="true" outlineLevel="0" collapsed="false">
      <c r="A7706" s="4" t="n">
        <v>8985</v>
      </c>
      <c r="B7706" s="4" t="s">
        <v>41503</v>
      </c>
      <c r="C7706" s="4"/>
      <c r="D7706" s="4" t="s">
        <v>41504</v>
      </c>
      <c r="E7706" s="5" t="s">
        <v>12227</v>
      </c>
      <c r="F7706" s="4" t="s">
        <v>12228</v>
      </c>
      <c r="G7706" s="4" t="s">
        <v>700</v>
      </c>
      <c r="H7706" s="5" t="s">
        <v>41505</v>
      </c>
      <c r="I7706" s="4" t="s">
        <v>41506</v>
      </c>
      <c r="J7706" s="5" t="n">
        <f aca="false">LEN(K7706)</f>
        <v>16</v>
      </c>
      <c r="K7706" s="6" t="s">
        <v>41507</v>
      </c>
      <c r="L7706" s="4" t="s">
        <v>57</v>
      </c>
      <c r="M7706" s="4" t="s">
        <v>577</v>
      </c>
    </row>
    <row r="7707" customFormat="false" ht="15.75" hidden="false" customHeight="true" outlineLevel="0" collapsed="false">
      <c r="A7707" s="4" t="n">
        <v>8986</v>
      </c>
      <c r="B7707" s="4" t="s">
        <v>41508</v>
      </c>
      <c r="C7707" s="4"/>
      <c r="D7707" s="4" t="s">
        <v>41509</v>
      </c>
      <c r="E7707" s="5" t="s">
        <v>12227</v>
      </c>
      <c r="F7707" s="4" t="s">
        <v>12228</v>
      </c>
      <c r="G7707" s="4" t="s">
        <v>700</v>
      </c>
      <c r="H7707" s="5" t="s">
        <v>41510</v>
      </c>
      <c r="I7707" s="4" t="s">
        <v>41511</v>
      </c>
      <c r="J7707" s="5" t="n">
        <f aca="false">LEN(K7707)</f>
        <v>16</v>
      </c>
      <c r="K7707" s="6" t="s">
        <v>41512</v>
      </c>
      <c r="L7707" s="4" t="s">
        <v>31</v>
      </c>
      <c r="M7707" s="4" t="s">
        <v>31</v>
      </c>
    </row>
    <row r="7708" customFormat="false" ht="15.75" hidden="false" customHeight="true" outlineLevel="0" collapsed="false">
      <c r="A7708" s="4" t="n">
        <v>8988</v>
      </c>
      <c r="B7708" s="4" t="s">
        <v>41513</v>
      </c>
      <c r="C7708" s="4"/>
      <c r="D7708" s="4" t="s">
        <v>41514</v>
      </c>
      <c r="E7708" s="5" t="s">
        <v>41515</v>
      </c>
      <c r="F7708" s="4" t="s">
        <v>21876</v>
      </c>
      <c r="G7708" s="4" t="s">
        <v>700</v>
      </c>
      <c r="H7708" s="5" t="s">
        <v>41516</v>
      </c>
      <c r="I7708" s="4" t="str">
        <f aca="false">IFERROR(__xludf.dummyfunction("""info@""&amp;LOWER(REGEXREPLACE(B7708,""[^A-Za-z0-9]"",""""))&amp;"".com"""),"info@soosdeljalon.com")</f>
        <v>info@soosdeljalon.com</v>
      </c>
      <c r="J7708" s="5" t="n">
        <f aca="false">LEN(K7708)</f>
        <v>16</v>
      </c>
      <c r="K7708" s="6" t="s">
        <v>41517</v>
      </c>
      <c r="L7708" s="4" t="s">
        <v>31</v>
      </c>
      <c r="M7708" s="4" t="s">
        <v>359</v>
      </c>
    </row>
    <row r="7709" customFormat="false" ht="15.75" hidden="false" customHeight="true" outlineLevel="0" collapsed="false">
      <c r="A7709" s="4" t="n">
        <v>12400</v>
      </c>
      <c r="B7709" s="4" t="s">
        <v>41518</v>
      </c>
      <c r="C7709" s="4"/>
      <c r="D7709" s="4" t="s">
        <v>41519</v>
      </c>
      <c r="E7709" s="5" t="s">
        <v>41520</v>
      </c>
      <c r="F7709" s="4" t="s">
        <v>41521</v>
      </c>
      <c r="G7709" s="4" t="s">
        <v>1574</v>
      </c>
      <c r="H7709" s="5" t="s">
        <v>41522</v>
      </c>
      <c r="I7709" s="4" t="s">
        <v>41523</v>
      </c>
      <c r="J7709" s="5" t="n">
        <f aca="false">LEN(K7709)</f>
        <v>16</v>
      </c>
      <c r="K7709" s="6" t="s">
        <v>41524</v>
      </c>
      <c r="L7709" s="4" t="s">
        <v>66</v>
      </c>
      <c r="M7709" s="4" t="s">
        <v>1979</v>
      </c>
    </row>
    <row r="7710" customFormat="false" ht="15.75" hidden="false" customHeight="true" outlineLevel="0" collapsed="false">
      <c r="A7710" s="4" t="n">
        <v>9015</v>
      </c>
      <c r="B7710" s="4" t="s">
        <v>41525</v>
      </c>
      <c r="C7710" s="4"/>
      <c r="D7710" s="4" t="s">
        <v>41526</v>
      </c>
      <c r="E7710" s="5" t="s">
        <v>4550</v>
      </c>
      <c r="F7710" s="4" t="s">
        <v>4551</v>
      </c>
      <c r="G7710" s="4" t="s">
        <v>1574</v>
      </c>
      <c r="H7710" s="5" t="s">
        <v>41527</v>
      </c>
      <c r="I7710" s="4" t="str">
        <f aca="false">IFERROR(__xludf.dummyfunction("""info@""&amp;LOWER(REGEXREPLACE(B7710,""[^A-Za-z0-9]"",""""))&amp;"".com"""),"info@laestanciasl.com")</f>
        <v>info@laestanciasl.com</v>
      </c>
      <c r="J7710" s="5" t="n">
        <f aca="false">LEN(K7710)</f>
        <v>16</v>
      </c>
      <c r="K7710" s="6" t="s">
        <v>41528</v>
      </c>
      <c r="L7710" s="4" t="s">
        <v>57</v>
      </c>
      <c r="M7710" s="4" t="s">
        <v>336</v>
      </c>
    </row>
    <row r="7711" customFormat="false" ht="15.75" hidden="false" customHeight="true" outlineLevel="0" collapsed="false">
      <c r="A7711" s="4" t="n">
        <v>9029</v>
      </c>
      <c r="B7711" s="4" t="s">
        <v>41529</v>
      </c>
      <c r="C7711" s="4"/>
      <c r="D7711" s="4" t="s">
        <v>41530</v>
      </c>
      <c r="E7711" s="5" t="s">
        <v>26220</v>
      </c>
      <c r="F7711" s="4" t="s">
        <v>1574</v>
      </c>
      <c r="G7711" s="4" t="s">
        <v>1574</v>
      </c>
      <c r="H7711" s="5" t="s">
        <v>41531</v>
      </c>
      <c r="I7711" s="4" t="s">
        <v>41532</v>
      </c>
      <c r="J7711" s="5" t="n">
        <f aca="false">LEN(K7711)</f>
        <v>16</v>
      </c>
      <c r="K7711" s="6" t="s">
        <v>41533</v>
      </c>
      <c r="L7711" s="4" t="s">
        <v>57</v>
      </c>
      <c r="M7711" s="4" t="s">
        <v>2321</v>
      </c>
    </row>
    <row r="7712" customFormat="false" ht="15.75" hidden="false" customHeight="true" outlineLevel="0" collapsed="false">
      <c r="A7712" s="4" t="n">
        <v>9030</v>
      </c>
      <c r="B7712" s="4" t="s">
        <v>41534</v>
      </c>
      <c r="C7712" s="4"/>
      <c r="D7712" s="4" t="s">
        <v>41535</v>
      </c>
      <c r="E7712" s="5" t="s">
        <v>15071</v>
      </c>
      <c r="F7712" s="4" t="s">
        <v>1574</v>
      </c>
      <c r="G7712" s="4" t="s">
        <v>1574</v>
      </c>
      <c r="H7712" s="5" t="s">
        <v>41536</v>
      </c>
      <c r="I7712" s="4" t="s">
        <v>37645</v>
      </c>
      <c r="J7712" s="5" t="n">
        <f aca="false">LEN(K7712)</f>
        <v>16</v>
      </c>
      <c r="K7712" s="6" t="s">
        <v>37646</v>
      </c>
      <c r="L7712" s="4" t="s">
        <v>57</v>
      </c>
      <c r="M7712" s="4" t="s">
        <v>3448</v>
      </c>
    </row>
    <row r="7713" customFormat="false" ht="15.75" hidden="false" customHeight="true" outlineLevel="0" collapsed="false">
      <c r="A7713" s="4" t="n">
        <v>9031</v>
      </c>
      <c r="B7713" s="4" t="s">
        <v>41529</v>
      </c>
      <c r="C7713" s="4"/>
      <c r="D7713" s="4" t="s">
        <v>41530</v>
      </c>
      <c r="E7713" s="5" t="s">
        <v>26220</v>
      </c>
      <c r="F7713" s="4" t="s">
        <v>1574</v>
      </c>
      <c r="G7713" s="4" t="s">
        <v>1574</v>
      </c>
      <c r="H7713" s="5" t="s">
        <v>41537</v>
      </c>
      <c r="I7713" s="4" t="str">
        <f aca="false">IFERROR(__xludf.dummyfunction("""info@""&amp;LOWER(REGEXREPLACE(B7713,""[^A-Za-z0-9]"",""""))&amp;"".com"""),"info@hotelgranvia.com")</f>
        <v>info@hotelgranvia.com</v>
      </c>
      <c r="J7713" s="5" t="n">
        <f aca="false">LEN(K7713)</f>
        <v>16</v>
      </c>
      <c r="K7713" s="6" t="s">
        <v>41538</v>
      </c>
      <c r="L7713" s="4" t="s">
        <v>57</v>
      </c>
      <c r="M7713" s="4" t="s">
        <v>2124</v>
      </c>
    </row>
    <row r="7714" customFormat="false" ht="15.75" hidden="false" customHeight="true" outlineLevel="0" collapsed="false">
      <c r="A7714" s="4" t="n">
        <v>9059</v>
      </c>
      <c r="B7714" s="4" t="s">
        <v>41539</v>
      </c>
      <c r="C7714" s="4"/>
      <c r="D7714" s="4" t="s">
        <v>41540</v>
      </c>
      <c r="E7714" s="5" t="s">
        <v>30774</v>
      </c>
      <c r="F7714" s="4" t="s">
        <v>30775</v>
      </c>
      <c r="G7714" s="4" t="s">
        <v>1574</v>
      </c>
      <c r="H7714" s="5" t="s">
        <v>41541</v>
      </c>
      <c r="I7714" s="4" t="s">
        <v>41542</v>
      </c>
      <c r="J7714" s="5" t="n">
        <f aca="false">LEN(K7714)</f>
        <v>16</v>
      </c>
      <c r="K7714" s="6" t="s">
        <v>41543</v>
      </c>
      <c r="L7714" s="4" t="s">
        <v>21</v>
      </c>
      <c r="M7714" s="4" t="s">
        <v>924</v>
      </c>
    </row>
    <row r="7715" customFormat="false" ht="15.75" hidden="false" customHeight="true" outlineLevel="0" collapsed="false">
      <c r="A7715" s="4" t="n">
        <v>9073</v>
      </c>
      <c r="B7715" s="4" t="s">
        <v>41544</v>
      </c>
      <c r="C7715" s="4"/>
      <c r="D7715" s="4" t="s">
        <v>41545</v>
      </c>
      <c r="E7715" s="5" t="s">
        <v>26247</v>
      </c>
      <c r="F7715" s="4" t="s">
        <v>26248</v>
      </c>
      <c r="G7715" s="4" t="s">
        <v>1574</v>
      </c>
      <c r="H7715" s="5" t="s">
        <v>41546</v>
      </c>
      <c r="I7715" s="4" t="s">
        <v>41547</v>
      </c>
      <c r="J7715" s="5" t="n">
        <f aca="false">LEN(K7715)</f>
        <v>16</v>
      </c>
      <c r="K7715" s="6" t="s">
        <v>41548</v>
      </c>
      <c r="L7715" s="4" t="s">
        <v>31</v>
      </c>
      <c r="M7715" s="4" t="s">
        <v>344</v>
      </c>
    </row>
    <row r="7716" customFormat="false" ht="15.75" hidden="false" customHeight="true" outlineLevel="0" collapsed="false">
      <c r="A7716" s="4" t="n">
        <v>9082</v>
      </c>
      <c r="B7716" s="4" t="s">
        <v>41549</v>
      </c>
      <c r="C7716" s="4"/>
      <c r="D7716" s="4" t="s">
        <v>41550</v>
      </c>
      <c r="E7716" s="5" t="s">
        <v>41551</v>
      </c>
      <c r="F7716" s="4" t="s">
        <v>41552</v>
      </c>
      <c r="G7716" s="4" t="s">
        <v>1574</v>
      </c>
      <c r="H7716" s="5" t="s">
        <v>41553</v>
      </c>
      <c r="I7716" s="4" t="s">
        <v>41554</v>
      </c>
      <c r="J7716" s="5" t="n">
        <f aca="false">LEN(K7716)</f>
        <v>16</v>
      </c>
      <c r="K7716" s="6" t="s">
        <v>41555</v>
      </c>
      <c r="L7716" s="4" t="s">
        <v>57</v>
      </c>
      <c r="M7716" s="4" t="s">
        <v>1216</v>
      </c>
    </row>
    <row r="7717" customFormat="false" ht="15.75" hidden="false" customHeight="true" outlineLevel="0" collapsed="false">
      <c r="A7717" s="4" t="n">
        <v>9106</v>
      </c>
      <c r="B7717" s="4" t="s">
        <v>41451</v>
      </c>
      <c r="C7717" s="4"/>
      <c r="D7717" s="4" t="s">
        <v>41556</v>
      </c>
      <c r="E7717" s="5" t="s">
        <v>41557</v>
      </c>
      <c r="F7717" s="4" t="s">
        <v>1574</v>
      </c>
      <c r="G7717" s="4" t="s">
        <v>1574</v>
      </c>
      <c r="H7717" s="5" t="s">
        <v>41558</v>
      </c>
      <c r="I7717" s="7" t="s">
        <v>41449</v>
      </c>
      <c r="J7717" s="5" t="n">
        <f aca="false">LEN(K7717)</f>
        <v>16</v>
      </c>
      <c r="K7717" s="6" t="s">
        <v>41450</v>
      </c>
      <c r="L7717" s="4" t="s">
        <v>31</v>
      </c>
      <c r="M7717" s="4" t="s">
        <v>31</v>
      </c>
    </row>
    <row r="7718" customFormat="false" ht="15.75" hidden="false" customHeight="true" outlineLevel="0" collapsed="false">
      <c r="A7718" s="4" t="n">
        <v>9109</v>
      </c>
      <c r="B7718" s="4" t="s">
        <v>41559</v>
      </c>
      <c r="C7718" s="4"/>
      <c r="D7718" s="4" t="s">
        <v>41560</v>
      </c>
      <c r="E7718" s="5" t="s">
        <v>41561</v>
      </c>
      <c r="F7718" s="4" t="s">
        <v>41562</v>
      </c>
      <c r="G7718" s="4" t="s">
        <v>259</v>
      </c>
      <c r="H7718" s="5" t="s">
        <v>41563</v>
      </c>
      <c r="I7718" s="4" t="s">
        <v>41564</v>
      </c>
      <c r="J7718" s="5" t="n">
        <f aca="false">LEN(K7718)</f>
        <v>16</v>
      </c>
      <c r="K7718" s="6" t="s">
        <v>41565</v>
      </c>
      <c r="L7718" s="4" t="s">
        <v>21</v>
      </c>
      <c r="M7718" s="4" t="s">
        <v>794</v>
      </c>
    </row>
    <row r="7719" customFormat="false" ht="15.75" hidden="false" customHeight="true" outlineLevel="0" collapsed="false">
      <c r="A7719" s="4" t="n">
        <v>9128</v>
      </c>
      <c r="B7719" s="4" t="s">
        <v>41566</v>
      </c>
      <c r="C7719" s="4" t="s">
        <v>41567</v>
      </c>
      <c r="D7719" s="4" t="s">
        <v>41568</v>
      </c>
      <c r="E7719" s="5" t="s">
        <v>18439</v>
      </c>
      <c r="F7719" s="4" t="s">
        <v>259</v>
      </c>
      <c r="G7719" s="4" t="s">
        <v>259</v>
      </c>
      <c r="H7719" s="5" t="s">
        <v>41569</v>
      </c>
      <c r="I7719" s="4" t="s">
        <v>41570</v>
      </c>
      <c r="J7719" s="5" t="n">
        <f aca="false">LEN(K7719)</f>
        <v>16</v>
      </c>
      <c r="K7719" s="6" t="s">
        <v>41571</v>
      </c>
      <c r="L7719" s="4" t="s">
        <v>31</v>
      </c>
      <c r="M7719" s="4" t="s">
        <v>5116</v>
      </c>
    </row>
    <row r="7720" customFormat="false" ht="15.75" hidden="false" customHeight="true" outlineLevel="0" collapsed="false">
      <c r="A7720" s="4" t="n">
        <v>9146</v>
      </c>
      <c r="B7720" s="4" t="s">
        <v>41572</v>
      </c>
      <c r="C7720" s="4"/>
      <c r="D7720" s="4" t="s">
        <v>41573</v>
      </c>
      <c r="E7720" s="5" t="s">
        <v>3614</v>
      </c>
      <c r="F7720" s="4" t="s">
        <v>3615</v>
      </c>
      <c r="G7720" s="4" t="s">
        <v>259</v>
      </c>
      <c r="H7720" s="5" t="s">
        <v>41574</v>
      </c>
      <c r="I7720" s="4" t="s">
        <v>41575</v>
      </c>
      <c r="J7720" s="5" t="n">
        <f aca="false">LEN(K7720)</f>
        <v>16</v>
      </c>
      <c r="K7720" s="6" t="s">
        <v>41576</v>
      </c>
      <c r="L7720" s="4" t="s">
        <v>78</v>
      </c>
      <c r="M7720" s="4" t="s">
        <v>31</v>
      </c>
    </row>
    <row r="7721" customFormat="false" ht="15.75" hidden="false" customHeight="true" outlineLevel="0" collapsed="false">
      <c r="A7721" s="4" t="n">
        <v>9149</v>
      </c>
      <c r="B7721" s="4" t="s">
        <v>41577</v>
      </c>
      <c r="C7721" s="4"/>
      <c r="D7721" s="4" t="s">
        <v>41578</v>
      </c>
      <c r="E7721" s="5" t="s">
        <v>3614</v>
      </c>
      <c r="F7721" s="4" t="s">
        <v>3615</v>
      </c>
      <c r="G7721" s="4" t="s">
        <v>259</v>
      </c>
      <c r="H7721" s="5" t="s">
        <v>41579</v>
      </c>
      <c r="I7721" s="4" t="s">
        <v>41580</v>
      </c>
      <c r="J7721" s="5" t="n">
        <f aca="false">LEN(K7721)</f>
        <v>16</v>
      </c>
      <c r="K7721" s="6" t="s">
        <v>41576</v>
      </c>
      <c r="L7721" s="4" t="s">
        <v>31</v>
      </c>
      <c r="M7721" s="4" t="s">
        <v>31</v>
      </c>
    </row>
    <row r="7722" customFormat="false" ht="15.75" hidden="false" customHeight="true" outlineLevel="0" collapsed="false">
      <c r="A7722" s="4" t="n">
        <v>9170</v>
      </c>
      <c r="B7722" s="4" t="s">
        <v>41581</v>
      </c>
      <c r="C7722" s="4" t="s">
        <v>41582</v>
      </c>
      <c r="D7722" s="4" t="s">
        <v>41583</v>
      </c>
      <c r="E7722" s="5" t="s">
        <v>257</v>
      </c>
      <c r="F7722" s="4" t="s">
        <v>259</v>
      </c>
      <c r="G7722" s="4" t="s">
        <v>259</v>
      </c>
      <c r="H7722" s="5" t="s">
        <v>41584</v>
      </c>
      <c r="I7722" s="4" t="s">
        <v>41585</v>
      </c>
      <c r="J7722" s="5" t="n">
        <f aca="false">LEN(K7722)</f>
        <v>16</v>
      </c>
      <c r="K7722" s="6" t="s">
        <v>41586</v>
      </c>
      <c r="L7722" s="4" t="s">
        <v>21</v>
      </c>
      <c r="M7722" s="4" t="s">
        <v>467</v>
      </c>
    </row>
    <row r="7723" customFormat="false" ht="15.75" hidden="false" customHeight="true" outlineLevel="0" collapsed="false">
      <c r="A7723" s="4" t="n">
        <v>9180</v>
      </c>
      <c r="B7723" s="4" t="s">
        <v>41587</v>
      </c>
      <c r="C7723" s="4"/>
      <c r="D7723" s="4" t="s">
        <v>41588</v>
      </c>
      <c r="E7723" s="5" t="s">
        <v>257</v>
      </c>
      <c r="F7723" s="4" t="s">
        <v>258</v>
      </c>
      <c r="G7723" s="4" t="s">
        <v>259</v>
      </c>
      <c r="H7723" s="5" t="s">
        <v>41589</v>
      </c>
      <c r="I7723" s="4" t="s">
        <v>41590</v>
      </c>
      <c r="J7723" s="5" t="n">
        <f aca="false">LEN(K7723)</f>
        <v>16</v>
      </c>
      <c r="K7723" s="10" t="s">
        <v>41591</v>
      </c>
      <c r="L7723" s="4" t="s">
        <v>78</v>
      </c>
      <c r="M7723" s="4" t="s">
        <v>23382</v>
      </c>
    </row>
    <row r="7724" customFormat="false" ht="15.75" hidden="false" customHeight="true" outlineLevel="0" collapsed="false">
      <c r="A7724" s="4" t="n">
        <v>9197</v>
      </c>
      <c r="B7724" s="4" t="s">
        <v>41592</v>
      </c>
      <c r="C7724" s="4" t="s">
        <v>41593</v>
      </c>
      <c r="D7724" s="4" t="s">
        <v>41594</v>
      </c>
      <c r="E7724" s="5" t="s">
        <v>3614</v>
      </c>
      <c r="F7724" s="4" t="s">
        <v>3615</v>
      </c>
      <c r="G7724" s="4" t="s">
        <v>259</v>
      </c>
      <c r="H7724" s="5" t="s">
        <v>41595</v>
      </c>
      <c r="I7724" s="4" t="s">
        <v>41596</v>
      </c>
      <c r="J7724" s="5" t="n">
        <f aca="false">LEN(K7724)</f>
        <v>16</v>
      </c>
      <c r="K7724" s="10" t="s">
        <v>41597</v>
      </c>
      <c r="L7724" s="4" t="s">
        <v>57</v>
      </c>
      <c r="M7724" s="4" t="s">
        <v>31</v>
      </c>
    </row>
    <row r="7725" customFormat="false" ht="15.75" hidden="false" customHeight="true" outlineLevel="0" collapsed="false">
      <c r="A7725" s="4" t="n">
        <v>9202</v>
      </c>
      <c r="B7725" s="4" t="s">
        <v>41598</v>
      </c>
      <c r="C7725" s="4" t="s">
        <v>41599</v>
      </c>
      <c r="D7725" s="4" t="s">
        <v>41600</v>
      </c>
      <c r="E7725" s="5" t="s">
        <v>3614</v>
      </c>
      <c r="F7725" s="4" t="s">
        <v>3615</v>
      </c>
      <c r="G7725" s="4" t="s">
        <v>259</v>
      </c>
      <c r="H7725" s="5" t="s">
        <v>41601</v>
      </c>
      <c r="I7725" s="4" t="str">
        <f aca="false">IFERROR(__xludf.dummyfunction("""info@""&amp;LOWER(REGEXREPLACE(B7725,""[^A-Za-z0-9]"",""""))&amp;"".com"""),"info@hotelacquasl.com")</f>
        <v>info@hotelacquasl.com</v>
      </c>
      <c r="J7725" s="5" t="n">
        <f aca="false">LEN(K7725)</f>
        <v>16</v>
      </c>
      <c r="K7725" s="6" t="s">
        <v>41602</v>
      </c>
      <c r="L7725" s="4" t="s">
        <v>31</v>
      </c>
      <c r="M7725" s="4" t="s">
        <v>31</v>
      </c>
    </row>
    <row r="7726" customFormat="false" ht="15.75" hidden="false" customHeight="true" outlineLevel="0" collapsed="false">
      <c r="A7726" s="4" t="n">
        <v>9206</v>
      </c>
      <c r="B7726" s="4" t="s">
        <v>41603</v>
      </c>
      <c r="C7726" s="4"/>
      <c r="D7726" s="4" t="s">
        <v>41604</v>
      </c>
      <c r="E7726" s="5" t="s">
        <v>3614</v>
      </c>
      <c r="F7726" s="4" t="s">
        <v>3615</v>
      </c>
      <c r="G7726" s="4" t="s">
        <v>259</v>
      </c>
      <c r="H7726" s="5" t="s">
        <v>41605</v>
      </c>
      <c r="I7726" s="4" t="s">
        <v>41606</v>
      </c>
      <c r="J7726" s="5" t="n">
        <f aca="false">LEN(K7726)</f>
        <v>16</v>
      </c>
      <c r="K7726" s="10" t="s">
        <v>41607</v>
      </c>
      <c r="L7726" s="4" t="s">
        <v>57</v>
      </c>
      <c r="M7726" s="4" t="s">
        <v>25781</v>
      </c>
    </row>
    <row r="7727" customFormat="false" ht="15.75" hidden="false" customHeight="true" outlineLevel="0" collapsed="false">
      <c r="A7727" s="4" t="n">
        <v>9221</v>
      </c>
      <c r="B7727" s="4" t="s">
        <v>41608</v>
      </c>
      <c r="C7727" s="4" t="s">
        <v>41609</v>
      </c>
      <c r="D7727" s="4" t="s">
        <v>41610</v>
      </c>
      <c r="E7727" s="5" t="s">
        <v>3614</v>
      </c>
      <c r="F7727" s="4" t="s">
        <v>3615</v>
      </c>
      <c r="G7727" s="4" t="s">
        <v>259</v>
      </c>
      <c r="H7727" s="5" t="s">
        <v>41611</v>
      </c>
      <c r="I7727" s="4" t="s">
        <v>38544</v>
      </c>
      <c r="J7727" s="5" t="n">
        <f aca="false">LEN(K7727)</f>
        <v>16</v>
      </c>
      <c r="K7727" s="6" t="s">
        <v>38545</v>
      </c>
      <c r="L7727" s="4" t="s">
        <v>31</v>
      </c>
      <c r="M7727" s="4" t="s">
        <v>4752</v>
      </c>
    </row>
    <row r="7728" customFormat="false" ht="15.75" hidden="false" customHeight="true" outlineLevel="0" collapsed="false">
      <c r="A7728" s="4" t="n">
        <v>9225</v>
      </c>
      <c r="B7728" s="4" t="s">
        <v>41612</v>
      </c>
      <c r="C7728" s="4"/>
      <c r="D7728" s="4" t="s">
        <v>41600</v>
      </c>
      <c r="E7728" s="5" t="s">
        <v>3614</v>
      </c>
      <c r="F7728" s="4" t="s">
        <v>3615</v>
      </c>
      <c r="G7728" s="4" t="s">
        <v>259</v>
      </c>
      <c r="H7728" s="5" t="s">
        <v>41613</v>
      </c>
      <c r="I7728" s="4" t="s">
        <v>41614</v>
      </c>
      <c r="J7728" s="5" t="n">
        <f aca="false">LEN(K7728)</f>
        <v>16</v>
      </c>
      <c r="K7728" s="6" t="s">
        <v>41615</v>
      </c>
      <c r="L7728" s="4" t="s">
        <v>31</v>
      </c>
      <c r="M7728" s="4" t="s">
        <v>1005</v>
      </c>
    </row>
    <row r="7729" customFormat="false" ht="15.75" hidden="false" customHeight="true" outlineLevel="0" collapsed="false">
      <c r="A7729" s="4" t="n">
        <v>9227</v>
      </c>
      <c r="B7729" s="4" t="s">
        <v>41616</v>
      </c>
      <c r="C7729" s="4" t="s">
        <v>41617</v>
      </c>
      <c r="D7729" s="4" t="s">
        <v>41618</v>
      </c>
      <c r="E7729" s="5" t="s">
        <v>3614</v>
      </c>
      <c r="F7729" s="4" t="s">
        <v>3615</v>
      </c>
      <c r="G7729" s="4" t="s">
        <v>259</v>
      </c>
      <c r="H7729" s="5" t="s">
        <v>41619</v>
      </c>
      <c r="I7729" s="4" t="s">
        <v>38544</v>
      </c>
      <c r="J7729" s="5" t="n">
        <f aca="false">LEN(K7729)</f>
        <v>16</v>
      </c>
      <c r="K7729" s="6" t="s">
        <v>38545</v>
      </c>
      <c r="L7729" s="4" t="s">
        <v>31</v>
      </c>
      <c r="M7729" s="4" t="s">
        <v>31</v>
      </c>
    </row>
    <row r="7730" customFormat="false" ht="15.75" hidden="false" customHeight="true" outlineLevel="0" collapsed="false">
      <c r="A7730" s="4" t="n">
        <v>9290</v>
      </c>
      <c r="B7730" s="4" t="s">
        <v>41620</v>
      </c>
      <c r="C7730" s="4"/>
      <c r="D7730" s="4" t="s">
        <v>41621</v>
      </c>
      <c r="E7730" s="5" t="s">
        <v>30914</v>
      </c>
      <c r="F7730" s="4" t="s">
        <v>2998</v>
      </c>
      <c r="G7730" s="4" t="s">
        <v>259</v>
      </c>
      <c r="H7730" s="5" t="s">
        <v>41622</v>
      </c>
      <c r="I7730" s="7" t="s">
        <v>386</v>
      </c>
      <c r="J7730" s="5" t="n">
        <f aca="false">LEN(K7730)</f>
        <v>16</v>
      </c>
      <c r="K7730" s="6" t="s">
        <v>41623</v>
      </c>
      <c r="L7730" s="4" t="s">
        <v>31</v>
      </c>
      <c r="M7730" s="4" t="s">
        <v>25115</v>
      </c>
    </row>
    <row r="7731" customFormat="false" ht="15.75" hidden="false" customHeight="true" outlineLevel="0" collapsed="false">
      <c r="A7731" s="4" t="n">
        <v>9315</v>
      </c>
      <c r="B7731" s="4" t="s">
        <v>25566</v>
      </c>
      <c r="C7731" s="4"/>
      <c r="D7731" s="4" t="s">
        <v>41624</v>
      </c>
      <c r="E7731" s="5" t="s">
        <v>21981</v>
      </c>
      <c r="F7731" s="4" t="s">
        <v>21982</v>
      </c>
      <c r="G7731" s="4" t="s">
        <v>259</v>
      </c>
      <c r="H7731" s="5" t="s">
        <v>41625</v>
      </c>
      <c r="I7731" s="4" t="s">
        <v>25569</v>
      </c>
      <c r="J7731" s="5" t="n">
        <f aca="false">LEN(K7731)</f>
        <v>16</v>
      </c>
      <c r="K7731" s="6" t="s">
        <v>41626</v>
      </c>
      <c r="L7731" s="4" t="s">
        <v>1970</v>
      </c>
      <c r="M7731" s="4" t="s">
        <v>918</v>
      </c>
    </row>
    <row r="7732" customFormat="false" ht="15.75" hidden="false" customHeight="true" outlineLevel="0" collapsed="false">
      <c r="A7732" s="4" t="n">
        <v>9344</v>
      </c>
      <c r="B7732" s="4" t="s">
        <v>41627</v>
      </c>
      <c r="C7732" s="4"/>
      <c r="D7732" s="4" t="s">
        <v>41628</v>
      </c>
      <c r="E7732" s="5" t="s">
        <v>15159</v>
      </c>
      <c r="F7732" s="4" t="s">
        <v>15160</v>
      </c>
      <c r="G7732" s="4" t="s">
        <v>2214</v>
      </c>
      <c r="H7732" s="5" t="s">
        <v>41629</v>
      </c>
      <c r="I7732" s="4" t="s">
        <v>41630</v>
      </c>
      <c r="J7732" s="5" t="n">
        <f aca="false">LEN(K7732)</f>
        <v>16</v>
      </c>
      <c r="K7732" s="6" t="s">
        <v>41631</v>
      </c>
      <c r="L7732" s="4" t="s">
        <v>31</v>
      </c>
      <c r="M7732" s="4" t="s">
        <v>877</v>
      </c>
    </row>
    <row r="7733" customFormat="false" ht="15.75" hidden="false" customHeight="true" outlineLevel="0" collapsed="false">
      <c r="A7733" s="4" t="n">
        <v>9395</v>
      </c>
      <c r="B7733" s="4" t="s">
        <v>41632</v>
      </c>
      <c r="C7733" s="4"/>
      <c r="D7733" s="4" t="s">
        <v>41633</v>
      </c>
      <c r="E7733" s="5" t="s">
        <v>5582</v>
      </c>
      <c r="F7733" s="4" t="s">
        <v>5583</v>
      </c>
      <c r="G7733" s="4" t="s">
        <v>2214</v>
      </c>
      <c r="H7733" s="5" t="s">
        <v>41634</v>
      </c>
      <c r="I7733" s="4" t="s">
        <v>41635</v>
      </c>
      <c r="J7733" s="5" t="n">
        <f aca="false">LEN(K7733)</f>
        <v>16</v>
      </c>
      <c r="K7733" s="6" t="s">
        <v>41636</v>
      </c>
      <c r="L7733" s="4" t="s">
        <v>1970</v>
      </c>
      <c r="M7733" s="4" t="s">
        <v>294</v>
      </c>
    </row>
    <row r="7734" customFormat="false" ht="15.75" hidden="false" customHeight="true" outlineLevel="0" collapsed="false">
      <c r="A7734" s="4" t="n">
        <v>9401</v>
      </c>
      <c r="B7734" s="4" t="s">
        <v>41637</v>
      </c>
      <c r="C7734" s="4"/>
      <c r="D7734" s="4" t="s">
        <v>41638</v>
      </c>
      <c r="E7734" s="5" t="s">
        <v>36339</v>
      </c>
      <c r="F7734" s="4" t="s">
        <v>36340</v>
      </c>
      <c r="G7734" s="4" t="s">
        <v>2214</v>
      </c>
      <c r="H7734" s="5" t="s">
        <v>41639</v>
      </c>
      <c r="I7734" s="4" t="str">
        <f aca="false">IFERROR(__xludf.dummyfunction("""info@""&amp;LOWER(REGEXREPLACE(B7734,""[^A-Za-z0-9]"",""""))&amp;"".com"""),"info@panesjumarsl.com")</f>
        <v>info@panesjumarsl.com</v>
      </c>
      <c r="J7734" s="5" t="n">
        <f aca="false">LEN(K7734)</f>
        <v>16</v>
      </c>
      <c r="K7734" s="6" t="s">
        <v>41640</v>
      </c>
      <c r="L7734" s="4" t="s">
        <v>21</v>
      </c>
      <c r="M7734" s="4" t="s">
        <v>133</v>
      </c>
    </row>
    <row r="7735" customFormat="false" ht="15.75" hidden="false" customHeight="true" outlineLevel="0" collapsed="false">
      <c r="A7735" s="4" t="n">
        <v>9404</v>
      </c>
      <c r="B7735" s="4" t="s">
        <v>41641</v>
      </c>
      <c r="C7735" s="4"/>
      <c r="D7735" s="4" t="s">
        <v>41642</v>
      </c>
      <c r="E7735" s="5" t="s">
        <v>5582</v>
      </c>
      <c r="F7735" s="4" t="s">
        <v>5583</v>
      </c>
      <c r="G7735" s="4" t="s">
        <v>2214</v>
      </c>
      <c r="H7735" s="5" t="s">
        <v>41643</v>
      </c>
      <c r="I7735" s="4" t="s">
        <v>41644</v>
      </c>
      <c r="J7735" s="5" t="n">
        <f aca="false">LEN(K7735)</f>
        <v>16</v>
      </c>
      <c r="K7735" s="6" t="s">
        <v>41645</v>
      </c>
      <c r="L7735" s="4" t="s">
        <v>21</v>
      </c>
      <c r="M7735" s="4" t="s">
        <v>2429</v>
      </c>
    </row>
    <row r="7736" customFormat="false" ht="15.75" hidden="false" customHeight="true" outlineLevel="0" collapsed="false">
      <c r="A7736" s="4" t="n">
        <v>9412</v>
      </c>
      <c r="B7736" s="4" t="s">
        <v>41646</v>
      </c>
      <c r="C7736" s="4"/>
      <c r="D7736" s="4" t="s">
        <v>41647</v>
      </c>
      <c r="E7736" s="5" t="s">
        <v>22024</v>
      </c>
      <c r="F7736" s="4" t="s">
        <v>22025</v>
      </c>
      <c r="G7736" s="4" t="s">
        <v>2214</v>
      </c>
      <c r="H7736" s="5" t="s">
        <v>41648</v>
      </c>
      <c r="I7736" s="4" t="str">
        <f aca="false">IFERROR(__xludf.dummyfunction("""info@""&amp;LOWER(REGEXREPLACE(B7736,""[^A-Za-z0-9]"",""""))&amp;"".com"""),"info@hotelandorra.com")</f>
        <v>info@hotelandorra.com</v>
      </c>
      <c r="J7736" s="5" t="n">
        <f aca="false">LEN(K7736)</f>
        <v>16</v>
      </c>
      <c r="K7736" s="6" t="s">
        <v>41649</v>
      </c>
      <c r="L7736" s="4" t="s">
        <v>66</v>
      </c>
      <c r="M7736" s="4" t="s">
        <v>2139</v>
      </c>
    </row>
    <row r="7737" customFormat="false" ht="15.75" hidden="false" customHeight="true" outlineLevel="0" collapsed="false">
      <c r="A7737" s="4" t="n">
        <v>9415</v>
      </c>
      <c r="B7737" s="4" t="s">
        <v>41650</v>
      </c>
      <c r="C7737" s="4"/>
      <c r="D7737" s="4" t="s">
        <v>41651</v>
      </c>
      <c r="E7737" s="5" t="s">
        <v>41652</v>
      </c>
      <c r="F7737" s="4" t="s">
        <v>41653</v>
      </c>
      <c r="G7737" s="4" t="s">
        <v>2214</v>
      </c>
      <c r="H7737" s="5" t="s">
        <v>41654</v>
      </c>
      <c r="I7737" s="4" t="s">
        <v>41655</v>
      </c>
      <c r="J7737" s="5" t="n">
        <f aca="false">LEN(K7737)</f>
        <v>16</v>
      </c>
      <c r="K7737" s="6" t="s">
        <v>41656</v>
      </c>
      <c r="L7737" s="4" t="s">
        <v>57</v>
      </c>
      <c r="M7737" s="4" t="s">
        <v>996</v>
      </c>
    </row>
    <row r="7738" customFormat="false" ht="15.75" hidden="false" customHeight="true" outlineLevel="0" collapsed="false">
      <c r="A7738" s="4" t="n">
        <v>12140</v>
      </c>
      <c r="B7738" s="4" t="s">
        <v>41657</v>
      </c>
      <c r="C7738" s="4"/>
      <c r="D7738" s="4" t="s">
        <v>41658</v>
      </c>
      <c r="E7738" s="5" t="s">
        <v>30984</v>
      </c>
      <c r="F7738" s="4" t="s">
        <v>30985</v>
      </c>
      <c r="G7738" s="4" t="s">
        <v>2538</v>
      </c>
      <c r="H7738" s="5" t="s">
        <v>41659</v>
      </c>
      <c r="I7738" s="7" t="s">
        <v>41660</v>
      </c>
      <c r="J7738" s="5" t="n">
        <f aca="false">LEN(K7738)</f>
        <v>16</v>
      </c>
      <c r="K7738" s="6" t="s">
        <v>41661</v>
      </c>
      <c r="L7738" s="4" t="s">
        <v>21</v>
      </c>
      <c r="M7738" s="4" t="s">
        <v>929</v>
      </c>
    </row>
    <row r="7739" customFormat="false" ht="15.75" hidden="false" customHeight="true" outlineLevel="0" collapsed="false">
      <c r="A7739" s="4" t="n">
        <v>9447</v>
      </c>
      <c r="B7739" s="4" t="s">
        <v>41662</v>
      </c>
      <c r="C7739" s="4"/>
      <c r="D7739" s="4" t="s">
        <v>41663</v>
      </c>
      <c r="E7739" s="5" t="s">
        <v>41664</v>
      </c>
      <c r="F7739" s="4" t="s">
        <v>2538</v>
      </c>
      <c r="G7739" s="4" t="s">
        <v>2538</v>
      </c>
      <c r="H7739" s="5" t="s">
        <v>41665</v>
      </c>
      <c r="I7739" s="4" t="s">
        <v>41666</v>
      </c>
      <c r="J7739" s="5" t="n">
        <f aca="false">LEN(K7739)</f>
        <v>16</v>
      </c>
      <c r="K7739" s="10" t="s">
        <v>41667</v>
      </c>
      <c r="L7739" s="4" t="s">
        <v>66</v>
      </c>
      <c r="M7739" s="4" t="s">
        <v>326</v>
      </c>
    </row>
    <row r="7740" customFormat="false" ht="15.75" hidden="false" customHeight="true" outlineLevel="0" collapsed="false">
      <c r="A7740" s="4" t="n">
        <v>9449</v>
      </c>
      <c r="B7740" s="4" t="s">
        <v>41668</v>
      </c>
      <c r="C7740" s="4"/>
      <c r="D7740" s="4" t="s">
        <v>41669</v>
      </c>
      <c r="E7740" s="5" t="s">
        <v>8136</v>
      </c>
      <c r="F7740" s="4" t="s">
        <v>2538</v>
      </c>
      <c r="G7740" s="4" t="s">
        <v>2538</v>
      </c>
      <c r="H7740" s="5" t="s">
        <v>41670</v>
      </c>
      <c r="I7740" s="4" t="s">
        <v>41671</v>
      </c>
      <c r="J7740" s="5" t="n">
        <f aca="false">LEN(K7740)</f>
        <v>16</v>
      </c>
      <c r="K7740" s="6" t="s">
        <v>41672</v>
      </c>
      <c r="L7740" s="4" t="s">
        <v>31</v>
      </c>
      <c r="M7740" s="4" t="s">
        <v>1216</v>
      </c>
    </row>
    <row r="7741" customFormat="false" ht="15.75" hidden="false" customHeight="true" outlineLevel="0" collapsed="false">
      <c r="A7741" s="4" t="n">
        <v>9470</v>
      </c>
      <c r="B7741" s="4" t="s">
        <v>41673</v>
      </c>
      <c r="C7741" s="4"/>
      <c r="D7741" s="4" t="s">
        <v>41674</v>
      </c>
      <c r="E7741" s="5" t="s">
        <v>37515</v>
      </c>
      <c r="F7741" s="4" t="s">
        <v>37516</v>
      </c>
      <c r="G7741" s="4" t="s">
        <v>2538</v>
      </c>
      <c r="H7741" s="5" t="s">
        <v>41675</v>
      </c>
      <c r="I7741" s="4" t="s">
        <v>41676</v>
      </c>
      <c r="J7741" s="5" t="n">
        <f aca="false">LEN(K7741)</f>
        <v>16</v>
      </c>
      <c r="K7741" s="6" t="s">
        <v>41677</v>
      </c>
      <c r="L7741" s="4" t="s">
        <v>21</v>
      </c>
      <c r="M7741" s="4" t="s">
        <v>2097</v>
      </c>
    </row>
    <row r="7742" customFormat="false" ht="15.75" hidden="false" customHeight="true" outlineLevel="0" collapsed="false">
      <c r="A7742" s="4" t="n">
        <v>9480</v>
      </c>
      <c r="B7742" s="4" t="s">
        <v>41678</v>
      </c>
      <c r="C7742" s="4"/>
      <c r="D7742" s="4" t="s">
        <v>41679</v>
      </c>
      <c r="E7742" s="5" t="s">
        <v>41680</v>
      </c>
      <c r="F7742" s="4" t="s">
        <v>3027</v>
      </c>
      <c r="G7742" s="4" t="s">
        <v>2538</v>
      </c>
      <c r="H7742" s="5" t="s">
        <v>41681</v>
      </c>
      <c r="I7742" s="4" t="s">
        <v>41682</v>
      </c>
      <c r="J7742" s="5" t="n">
        <f aca="false">LEN(K7742)</f>
        <v>16</v>
      </c>
      <c r="K7742" s="6" t="s">
        <v>41683</v>
      </c>
      <c r="L7742" s="4" t="s">
        <v>21</v>
      </c>
      <c r="M7742" s="4" t="s">
        <v>877</v>
      </c>
    </row>
    <row r="7743" customFormat="false" ht="15.75" hidden="false" customHeight="true" outlineLevel="0" collapsed="false">
      <c r="A7743" s="4" t="n">
        <v>9481</v>
      </c>
      <c r="B7743" s="4" t="s">
        <v>41684</v>
      </c>
      <c r="C7743" s="4"/>
      <c r="D7743" s="4" t="s">
        <v>41685</v>
      </c>
      <c r="E7743" s="5" t="s">
        <v>3026</v>
      </c>
      <c r="F7743" s="4" t="s">
        <v>3027</v>
      </c>
      <c r="G7743" s="4" t="s">
        <v>2538</v>
      </c>
      <c r="H7743" s="5" t="s">
        <v>41686</v>
      </c>
      <c r="I7743" s="4" t="s">
        <v>41687</v>
      </c>
      <c r="J7743" s="5" t="n">
        <f aca="false">LEN(K7743)</f>
        <v>16</v>
      </c>
      <c r="K7743" s="10" t="s">
        <v>41688</v>
      </c>
      <c r="L7743" s="4" t="s">
        <v>31</v>
      </c>
      <c r="M7743" s="4" t="s">
        <v>22</v>
      </c>
    </row>
    <row r="7744" customFormat="false" ht="15.75" hidden="false" customHeight="true" outlineLevel="0" collapsed="false">
      <c r="A7744" s="4" t="n">
        <v>12387</v>
      </c>
      <c r="B7744" s="4" t="s">
        <v>41689</v>
      </c>
      <c r="C7744" s="4"/>
      <c r="D7744" s="4" t="s">
        <v>41690</v>
      </c>
      <c r="E7744" s="5" t="s">
        <v>41691</v>
      </c>
      <c r="F7744" s="4" t="s">
        <v>10090</v>
      </c>
      <c r="G7744" s="4" t="s">
        <v>1081</v>
      </c>
      <c r="H7744" s="5" t="s">
        <v>41692</v>
      </c>
      <c r="I7744" s="4" t="s">
        <v>41693</v>
      </c>
      <c r="J7744" s="5" t="n">
        <f aca="false">LEN(K7744)</f>
        <v>16</v>
      </c>
      <c r="K7744" s="10" t="s">
        <v>41694</v>
      </c>
      <c r="L7744" s="4" t="s">
        <v>57</v>
      </c>
      <c r="M7744" s="4" t="s">
        <v>31</v>
      </c>
    </row>
    <row r="7745" customFormat="false" ht="15.75" hidden="false" customHeight="true" outlineLevel="0" collapsed="false">
      <c r="A7745" s="4" t="n">
        <v>9489</v>
      </c>
      <c r="B7745" s="4" t="s">
        <v>41695</v>
      </c>
      <c r="C7745" s="4"/>
      <c r="D7745" s="4" t="s">
        <v>41696</v>
      </c>
      <c r="E7745" s="5" t="s">
        <v>41697</v>
      </c>
      <c r="F7745" s="4" t="s">
        <v>41698</v>
      </c>
      <c r="G7745" s="4" t="s">
        <v>1081</v>
      </c>
      <c r="H7745" s="5" t="s">
        <v>41699</v>
      </c>
      <c r="I7745" s="4" t="s">
        <v>41700</v>
      </c>
      <c r="J7745" s="5" t="n">
        <f aca="false">LEN(K7745)</f>
        <v>16</v>
      </c>
      <c r="K7745" s="6" t="s">
        <v>41701</v>
      </c>
      <c r="L7745" s="4" t="s">
        <v>21</v>
      </c>
      <c r="M7745" s="4" t="s">
        <v>9493</v>
      </c>
    </row>
    <row r="7746" customFormat="false" ht="15.75" hidden="false" customHeight="true" outlineLevel="0" collapsed="false">
      <c r="A7746" s="4" t="n">
        <v>11072</v>
      </c>
      <c r="B7746" s="4" t="s">
        <v>41702</v>
      </c>
      <c r="C7746" s="4"/>
      <c r="D7746" s="4" t="s">
        <v>41703</v>
      </c>
      <c r="E7746" s="5" t="s">
        <v>41704</v>
      </c>
      <c r="F7746" s="4" t="s">
        <v>37213</v>
      </c>
      <c r="G7746" s="4" t="s">
        <v>603</v>
      </c>
      <c r="H7746" s="5" t="s">
        <v>41705</v>
      </c>
      <c r="I7746" s="4" t="s">
        <v>41706</v>
      </c>
      <c r="J7746" s="5" t="n">
        <f aca="false">LEN(K7746)</f>
        <v>16</v>
      </c>
      <c r="K7746" s="6" t="s">
        <v>41707</v>
      </c>
      <c r="L7746" s="4" t="s">
        <v>78</v>
      </c>
      <c r="M7746" s="4" t="s">
        <v>929</v>
      </c>
    </row>
    <row r="7747" customFormat="false" ht="15.75" hidden="false" customHeight="true" outlineLevel="0" collapsed="false">
      <c r="A7747" s="4" t="n">
        <v>9541</v>
      </c>
      <c r="B7747" s="4" t="s">
        <v>41708</v>
      </c>
      <c r="C7747" s="4"/>
      <c r="D7747" s="4" t="s">
        <v>41709</v>
      </c>
      <c r="E7747" s="5" t="s">
        <v>8171</v>
      </c>
      <c r="F7747" s="4" t="s">
        <v>3768</v>
      </c>
      <c r="G7747" s="4" t="s">
        <v>603</v>
      </c>
      <c r="H7747" s="5" t="s">
        <v>41710</v>
      </c>
      <c r="I7747" s="4" t="s">
        <v>41711</v>
      </c>
      <c r="J7747" s="5" t="n">
        <f aca="false">LEN(K7747)</f>
        <v>16</v>
      </c>
      <c r="K7747" s="6" t="s">
        <v>41712</v>
      </c>
      <c r="L7747" s="4" t="s">
        <v>78</v>
      </c>
      <c r="M7747" s="4" t="s">
        <v>794</v>
      </c>
    </row>
    <row r="7748" customFormat="false" ht="15.75" hidden="false" customHeight="true" outlineLevel="0" collapsed="false">
      <c r="A7748" s="4" t="n">
        <v>9551</v>
      </c>
      <c r="B7748" s="4" t="s">
        <v>41713</v>
      </c>
      <c r="C7748" s="4"/>
      <c r="D7748" s="4" t="s">
        <v>41714</v>
      </c>
      <c r="E7748" s="5" t="s">
        <v>18543</v>
      </c>
      <c r="F7748" s="4" t="s">
        <v>603</v>
      </c>
      <c r="G7748" s="4" t="s">
        <v>603</v>
      </c>
      <c r="H7748" s="5" t="s">
        <v>41715</v>
      </c>
      <c r="I7748" s="4" t="s">
        <v>41716</v>
      </c>
      <c r="J7748" s="5" t="n">
        <f aca="false">LEN(K7748)</f>
        <v>16</v>
      </c>
      <c r="K7748" s="6" t="s">
        <v>41717</v>
      </c>
      <c r="L7748" s="4" t="s">
        <v>78</v>
      </c>
      <c r="M7748" s="4" t="s">
        <v>381</v>
      </c>
    </row>
    <row r="7749" customFormat="false" ht="15.75" hidden="false" customHeight="true" outlineLevel="0" collapsed="false">
      <c r="A7749" s="4" t="n">
        <v>9553</v>
      </c>
      <c r="B7749" s="4" t="s">
        <v>41718</v>
      </c>
      <c r="C7749" s="4"/>
      <c r="D7749" s="4" t="s">
        <v>41719</v>
      </c>
      <c r="E7749" s="5" t="s">
        <v>18543</v>
      </c>
      <c r="F7749" s="4" t="s">
        <v>603</v>
      </c>
      <c r="G7749" s="4" t="s">
        <v>603</v>
      </c>
      <c r="H7749" s="5" t="s">
        <v>41720</v>
      </c>
      <c r="I7749" s="4" t="s">
        <v>37645</v>
      </c>
      <c r="J7749" s="5" t="n">
        <f aca="false">LEN(K7749)</f>
        <v>16</v>
      </c>
      <c r="K7749" s="6" t="s">
        <v>37646</v>
      </c>
      <c r="L7749" s="4" t="s">
        <v>66</v>
      </c>
      <c r="M7749" s="4" t="s">
        <v>3523</v>
      </c>
    </row>
    <row r="7750" customFormat="false" ht="15.75" hidden="false" customHeight="true" outlineLevel="0" collapsed="false">
      <c r="A7750" s="4" t="n">
        <v>9554</v>
      </c>
      <c r="B7750" s="4" t="s">
        <v>41721</v>
      </c>
      <c r="C7750" s="4"/>
      <c r="D7750" s="4" t="s">
        <v>41719</v>
      </c>
      <c r="E7750" s="5" t="s">
        <v>18543</v>
      </c>
      <c r="F7750" s="4" t="s">
        <v>603</v>
      </c>
      <c r="G7750" s="4" t="s">
        <v>603</v>
      </c>
      <c r="H7750" s="5" t="s">
        <v>41722</v>
      </c>
      <c r="I7750" s="4" t="s">
        <v>37645</v>
      </c>
      <c r="J7750" s="5" t="n">
        <f aca="false">LEN(K7750)</f>
        <v>16</v>
      </c>
      <c r="K7750" s="6" t="s">
        <v>37646</v>
      </c>
      <c r="L7750" s="4" t="s">
        <v>57</v>
      </c>
      <c r="M7750" s="4" t="s">
        <v>3523</v>
      </c>
    </row>
    <row r="7751" customFormat="false" ht="15.75" hidden="false" customHeight="true" outlineLevel="0" collapsed="false">
      <c r="A7751" s="4" t="n">
        <v>9571</v>
      </c>
      <c r="B7751" s="4" t="s">
        <v>41723</v>
      </c>
      <c r="C7751" s="4"/>
      <c r="D7751" s="4" t="s">
        <v>41724</v>
      </c>
      <c r="E7751" s="5" t="s">
        <v>26458</v>
      </c>
      <c r="F7751" s="4" t="s">
        <v>12367</v>
      </c>
      <c r="G7751" s="4" t="s">
        <v>603</v>
      </c>
      <c r="H7751" s="5" t="s">
        <v>41725</v>
      </c>
      <c r="I7751" s="4" t="s">
        <v>41726</v>
      </c>
      <c r="J7751" s="5" t="n">
        <f aca="false">LEN(K7751)</f>
        <v>16</v>
      </c>
      <c r="K7751" s="6" t="s">
        <v>41727</v>
      </c>
      <c r="L7751" s="4" t="s">
        <v>57</v>
      </c>
      <c r="M7751" s="4" t="s">
        <v>1216</v>
      </c>
    </row>
    <row r="7752" customFormat="false" ht="15.75" hidden="false" customHeight="true" outlineLevel="0" collapsed="false">
      <c r="A7752" s="4" t="n">
        <v>9575</v>
      </c>
      <c r="B7752" s="4" t="s">
        <v>41728</v>
      </c>
      <c r="C7752" s="4"/>
      <c r="D7752" s="4" t="s">
        <v>41729</v>
      </c>
      <c r="E7752" s="5" t="s">
        <v>31030</v>
      </c>
      <c r="F7752" s="4" t="s">
        <v>602</v>
      </c>
      <c r="G7752" s="4" t="s">
        <v>603</v>
      </c>
      <c r="H7752" s="5" t="s">
        <v>41730</v>
      </c>
      <c r="I7752" s="4" t="str">
        <f aca="false">IFERROR(__xludf.dummyfunction("""info@""&amp;LOWER(REGEXREPLACE(B7752,""[^A-Za-z0-9]"",""""))&amp;"".com"""),"info@hostesindosl.com")</f>
        <v>info@hostesindosl.com</v>
      </c>
      <c r="J7752" s="5" t="n">
        <f aca="false">LEN(K7752)</f>
        <v>16</v>
      </c>
      <c r="K7752" s="10" t="s">
        <v>41731</v>
      </c>
      <c r="L7752" s="4" t="s">
        <v>57</v>
      </c>
      <c r="M7752" s="4" t="s">
        <v>31</v>
      </c>
    </row>
    <row r="7753" customFormat="false" ht="15.75" hidden="false" customHeight="true" outlineLevel="0" collapsed="false">
      <c r="A7753" s="4" t="n">
        <v>9593</v>
      </c>
      <c r="B7753" s="4" t="s">
        <v>4123</v>
      </c>
      <c r="C7753" s="4"/>
      <c r="D7753" s="4" t="s">
        <v>41732</v>
      </c>
      <c r="E7753" s="5" t="s">
        <v>41733</v>
      </c>
      <c r="F7753" s="4" t="s">
        <v>31047</v>
      </c>
      <c r="G7753" s="4" t="s">
        <v>603</v>
      </c>
      <c r="H7753" s="5" t="s">
        <v>41734</v>
      </c>
      <c r="I7753" s="7" t="str">
        <f aca="false">IFERROR(__xludf.dummyfunction("""info@""&amp;LOWER(REGEXREPLACE(B7753,""[^A-Za-z0-9]"",""""))&amp;"".com"""),"info@hotelavenida.com")</f>
        <v>info@hotelavenida.com</v>
      </c>
      <c r="J7753" s="5" t="n">
        <f aca="false">LEN(K7753)</f>
        <v>16</v>
      </c>
      <c r="K7753" s="6" t="s">
        <v>41735</v>
      </c>
      <c r="L7753" s="4" t="s">
        <v>21</v>
      </c>
      <c r="M7753" s="4" t="s">
        <v>1208</v>
      </c>
    </row>
    <row r="7754" customFormat="false" ht="15.75" hidden="false" customHeight="true" outlineLevel="0" collapsed="false">
      <c r="A7754" s="4" t="n">
        <v>9597</v>
      </c>
      <c r="B7754" s="4" t="s">
        <v>41736</v>
      </c>
      <c r="C7754" s="4"/>
      <c r="D7754" s="4" t="s">
        <v>41737</v>
      </c>
      <c r="E7754" s="5" t="s">
        <v>3093</v>
      </c>
      <c r="F7754" s="4" t="s">
        <v>3094</v>
      </c>
      <c r="G7754" s="4" t="s">
        <v>603</v>
      </c>
      <c r="H7754" s="5" t="s">
        <v>41738</v>
      </c>
      <c r="I7754" s="4" t="s">
        <v>41739</v>
      </c>
      <c r="J7754" s="5" t="n">
        <f aca="false">LEN(K7754)</f>
        <v>16</v>
      </c>
      <c r="K7754" s="6" t="s">
        <v>41740</v>
      </c>
      <c r="L7754" s="4" t="s">
        <v>21</v>
      </c>
      <c r="M7754" s="4" t="s">
        <v>577</v>
      </c>
    </row>
    <row r="7755" customFormat="false" ht="15.75" hidden="false" customHeight="true" outlineLevel="0" collapsed="false">
      <c r="A7755" s="4" t="n">
        <v>9611</v>
      </c>
      <c r="B7755" s="4" t="s">
        <v>41741</v>
      </c>
      <c r="C7755" s="4"/>
      <c r="D7755" s="4" t="s">
        <v>41742</v>
      </c>
      <c r="E7755" s="5" t="s">
        <v>41743</v>
      </c>
      <c r="F7755" s="4" t="s">
        <v>41744</v>
      </c>
      <c r="G7755" s="4" t="s">
        <v>603</v>
      </c>
      <c r="H7755" s="5" t="s">
        <v>41745</v>
      </c>
      <c r="I7755" s="4" t="str">
        <f aca="false">IFERROR(__xludf.dummyfunction("""info@""&amp;LOWER(REGEXREPLACE(B7755,""[^A-Za-z0-9]"",""""))&amp;"".com"""),"info@milladoirosl.com")</f>
        <v>info@milladoirosl.com</v>
      </c>
      <c r="J7755" s="5" t="n">
        <f aca="false">LEN(K7755)</f>
        <v>16</v>
      </c>
      <c r="K7755" s="6" t="s">
        <v>41746</v>
      </c>
      <c r="L7755" s="4" t="s">
        <v>31</v>
      </c>
      <c r="M7755" s="4" t="s">
        <v>996</v>
      </c>
    </row>
    <row r="7756" customFormat="false" ht="15.75" hidden="false" customHeight="true" outlineLevel="0" collapsed="false">
      <c r="A7756" s="4" t="n">
        <v>9628</v>
      </c>
      <c r="B7756" s="4" t="s">
        <v>41747</v>
      </c>
      <c r="C7756" s="4"/>
      <c r="D7756" s="4" t="s">
        <v>41748</v>
      </c>
      <c r="E7756" s="5" t="s">
        <v>3781</v>
      </c>
      <c r="F7756" s="4" t="s">
        <v>3782</v>
      </c>
      <c r="G7756" s="4" t="s">
        <v>603</v>
      </c>
      <c r="H7756" s="5" t="s">
        <v>41749</v>
      </c>
      <c r="I7756" s="4" t="s">
        <v>41750</v>
      </c>
      <c r="J7756" s="5" t="n">
        <f aca="false">LEN(K7756)</f>
        <v>16</v>
      </c>
      <c r="K7756" s="6" t="s">
        <v>41751</v>
      </c>
      <c r="L7756" s="4" t="s">
        <v>31</v>
      </c>
      <c r="M7756" s="4" t="s">
        <v>577</v>
      </c>
    </row>
    <row r="7757" customFormat="false" ht="15.75" hidden="false" customHeight="true" outlineLevel="0" collapsed="false">
      <c r="A7757" s="4" t="n">
        <v>9643</v>
      </c>
      <c r="B7757" s="4" t="s">
        <v>41752</v>
      </c>
      <c r="C7757" s="4"/>
      <c r="D7757" s="4" t="s">
        <v>41753</v>
      </c>
      <c r="E7757" s="5" t="s">
        <v>5313</v>
      </c>
      <c r="F7757" s="4" t="s">
        <v>3782</v>
      </c>
      <c r="G7757" s="4" t="s">
        <v>603</v>
      </c>
      <c r="H7757" s="5" t="s">
        <v>41754</v>
      </c>
      <c r="I7757" s="4" t="s">
        <v>41755</v>
      </c>
      <c r="J7757" s="5" t="n">
        <f aca="false">LEN(K7757)</f>
        <v>16</v>
      </c>
      <c r="K7757" s="10" t="s">
        <v>41756</v>
      </c>
      <c r="L7757" s="4" t="s">
        <v>21</v>
      </c>
      <c r="M7757" s="4" t="s">
        <v>336</v>
      </c>
    </row>
    <row r="7758" customFormat="false" ht="15.75" hidden="false" customHeight="true" outlineLevel="0" collapsed="false">
      <c r="A7758" s="4" t="n">
        <v>9667</v>
      </c>
      <c r="B7758" s="4" t="s">
        <v>41757</v>
      </c>
      <c r="C7758" s="4"/>
      <c r="D7758" s="4" t="s">
        <v>41758</v>
      </c>
      <c r="E7758" s="5" t="s">
        <v>41759</v>
      </c>
      <c r="F7758" s="4" t="s">
        <v>6651</v>
      </c>
      <c r="G7758" s="4" t="s">
        <v>603</v>
      </c>
      <c r="H7758" s="5" t="s">
        <v>41760</v>
      </c>
      <c r="I7758" s="4" t="s">
        <v>41761</v>
      </c>
      <c r="J7758" s="5" t="n">
        <f aca="false">LEN(K7758)</f>
        <v>16</v>
      </c>
      <c r="K7758" s="10" t="s">
        <v>41762</v>
      </c>
      <c r="L7758" s="4" t="s">
        <v>57</v>
      </c>
      <c r="M7758" s="4" t="s">
        <v>1216</v>
      </c>
    </row>
    <row r="7759" customFormat="false" ht="15.75" hidden="false" customHeight="true" outlineLevel="0" collapsed="false">
      <c r="A7759" s="4" t="n">
        <v>9694</v>
      </c>
      <c r="B7759" s="4" t="s">
        <v>41763</v>
      </c>
      <c r="C7759" s="4"/>
      <c r="D7759" s="4" t="s">
        <v>41764</v>
      </c>
      <c r="E7759" s="5" t="s">
        <v>41765</v>
      </c>
      <c r="F7759" s="4" t="s">
        <v>41766</v>
      </c>
      <c r="G7759" s="4" t="s">
        <v>603</v>
      </c>
      <c r="H7759" s="5" t="s">
        <v>41767</v>
      </c>
      <c r="I7759" s="4" t="s">
        <v>41768</v>
      </c>
      <c r="J7759" s="5" t="n">
        <f aca="false">LEN(K7759)</f>
        <v>16</v>
      </c>
      <c r="K7759" s="6" t="s">
        <v>41769</v>
      </c>
      <c r="L7759" s="4" t="s">
        <v>78</v>
      </c>
      <c r="M7759" s="4" t="s">
        <v>1016</v>
      </c>
    </row>
    <row r="7760" customFormat="false" ht="15.75" hidden="false" customHeight="true" outlineLevel="0" collapsed="false">
      <c r="A7760" s="4" t="n">
        <v>9702</v>
      </c>
      <c r="B7760" s="4" t="s">
        <v>41770</v>
      </c>
      <c r="C7760" s="4"/>
      <c r="D7760" s="4" t="s">
        <v>41771</v>
      </c>
      <c r="E7760" s="5" t="s">
        <v>3767</v>
      </c>
      <c r="F7760" s="4" t="s">
        <v>3768</v>
      </c>
      <c r="G7760" s="4" t="s">
        <v>603</v>
      </c>
      <c r="H7760" s="5" t="s">
        <v>41772</v>
      </c>
      <c r="I7760" s="4" t="s">
        <v>41773</v>
      </c>
      <c r="J7760" s="5" t="n">
        <f aca="false">LEN(K7760)</f>
        <v>16</v>
      </c>
      <c r="K7760" s="6" t="s">
        <v>41774</v>
      </c>
      <c r="L7760" s="4" t="s">
        <v>78</v>
      </c>
      <c r="M7760" s="4" t="s">
        <v>877</v>
      </c>
    </row>
    <row r="7761" customFormat="false" ht="15.75" hidden="false" customHeight="true" outlineLevel="0" collapsed="false">
      <c r="A7761" s="4" t="n">
        <v>9705</v>
      </c>
      <c r="B7761" s="4" t="s">
        <v>41775</v>
      </c>
      <c r="C7761" s="4"/>
      <c r="D7761" s="4" t="s">
        <v>41776</v>
      </c>
      <c r="E7761" s="5" t="s">
        <v>2572</v>
      </c>
      <c r="F7761" s="4" t="s">
        <v>2573</v>
      </c>
      <c r="G7761" s="4" t="s">
        <v>603</v>
      </c>
      <c r="H7761" s="5" t="s">
        <v>41777</v>
      </c>
      <c r="I7761" s="4" t="s">
        <v>41778</v>
      </c>
      <c r="J7761" s="5" t="n">
        <f aca="false">LEN(K7761)</f>
        <v>16</v>
      </c>
      <c r="K7761" s="6" t="s">
        <v>41779</v>
      </c>
      <c r="L7761" s="4" t="s">
        <v>78</v>
      </c>
      <c r="M7761" s="4" t="s">
        <v>32</v>
      </c>
    </row>
    <row r="7762" customFormat="false" ht="15.75" hidden="false" customHeight="true" outlineLevel="0" collapsed="false">
      <c r="A7762" s="4" t="n">
        <v>9711</v>
      </c>
      <c r="B7762" s="4" t="s">
        <v>41780</v>
      </c>
      <c r="C7762" s="4"/>
      <c r="D7762" s="4" t="s">
        <v>41781</v>
      </c>
      <c r="E7762" s="5" t="s">
        <v>8153</v>
      </c>
      <c r="F7762" s="4" t="s">
        <v>8154</v>
      </c>
      <c r="G7762" s="4" t="s">
        <v>603</v>
      </c>
      <c r="H7762" s="5" t="s">
        <v>41782</v>
      </c>
      <c r="I7762" s="4" t="s">
        <v>41783</v>
      </c>
      <c r="J7762" s="5" t="n">
        <f aca="false">LEN(K7762)</f>
        <v>16</v>
      </c>
      <c r="K7762" s="6" t="s">
        <v>41784</v>
      </c>
      <c r="L7762" s="4" t="s">
        <v>66</v>
      </c>
      <c r="M7762" s="4" t="s">
        <v>326</v>
      </c>
    </row>
    <row r="7763" customFormat="false" ht="15.75" hidden="false" customHeight="true" outlineLevel="0" collapsed="false">
      <c r="A7763" s="4" t="n">
        <v>9719</v>
      </c>
      <c r="B7763" s="4" t="s">
        <v>41785</v>
      </c>
      <c r="C7763" s="4"/>
      <c r="D7763" s="4" t="s">
        <v>41786</v>
      </c>
      <c r="E7763" s="5" t="s">
        <v>36518</v>
      </c>
      <c r="F7763" s="4" t="s">
        <v>41787</v>
      </c>
      <c r="G7763" s="4" t="s">
        <v>603</v>
      </c>
      <c r="H7763" s="5" t="s">
        <v>41788</v>
      </c>
      <c r="I7763" s="4" t="s">
        <v>41789</v>
      </c>
      <c r="J7763" s="5" t="n">
        <f aca="false">LEN(K7763)</f>
        <v>16</v>
      </c>
      <c r="K7763" s="6" t="s">
        <v>41790</v>
      </c>
      <c r="L7763" s="4" t="s">
        <v>21</v>
      </c>
      <c r="M7763" s="4" t="s">
        <v>577</v>
      </c>
    </row>
    <row r="7764" customFormat="false" ht="15.75" hidden="false" customHeight="true" outlineLevel="0" collapsed="false">
      <c r="A7764" s="4" t="n">
        <v>9726</v>
      </c>
      <c r="B7764" s="4" t="s">
        <v>41791</v>
      </c>
      <c r="C7764" s="4"/>
      <c r="D7764" s="4" t="s">
        <v>41792</v>
      </c>
      <c r="E7764" s="5" t="s">
        <v>41793</v>
      </c>
      <c r="F7764" s="4" t="s">
        <v>3782</v>
      </c>
      <c r="G7764" s="4" t="s">
        <v>603</v>
      </c>
      <c r="H7764" s="5" t="s">
        <v>41794</v>
      </c>
      <c r="I7764" s="4" t="s">
        <v>41795</v>
      </c>
      <c r="J7764" s="5" t="n">
        <f aca="false">LEN(K7764)</f>
        <v>16</v>
      </c>
      <c r="K7764" s="6" t="s">
        <v>41796</v>
      </c>
      <c r="L7764" s="4" t="s">
        <v>66</v>
      </c>
      <c r="M7764" s="4" t="s">
        <v>577</v>
      </c>
    </row>
    <row r="7765" customFormat="false" ht="15.75" hidden="false" customHeight="true" outlineLevel="0" collapsed="false">
      <c r="A7765" s="4" t="n">
        <v>9735</v>
      </c>
      <c r="B7765" s="4" t="s">
        <v>41797</v>
      </c>
      <c r="C7765" s="4"/>
      <c r="D7765" s="4" t="s">
        <v>41798</v>
      </c>
      <c r="E7765" s="5" t="s">
        <v>41799</v>
      </c>
      <c r="F7765" s="4" t="s">
        <v>41800</v>
      </c>
      <c r="G7765" s="4" t="s">
        <v>603</v>
      </c>
      <c r="H7765" s="5" t="s">
        <v>41801</v>
      </c>
      <c r="I7765" s="4" t="s">
        <v>41802</v>
      </c>
      <c r="J7765" s="5" t="n">
        <f aca="false">LEN(K7765)</f>
        <v>16</v>
      </c>
      <c r="K7765" s="6" t="s">
        <v>41803</v>
      </c>
      <c r="L7765" s="4" t="s">
        <v>31</v>
      </c>
      <c r="M7765" s="4" t="s">
        <v>1063</v>
      </c>
    </row>
    <row r="7766" customFormat="false" ht="15.75" hidden="false" customHeight="true" outlineLevel="0" collapsed="false">
      <c r="A7766" s="4" t="n">
        <v>9756</v>
      </c>
      <c r="B7766" s="4" t="s">
        <v>41804</v>
      </c>
      <c r="C7766" s="4"/>
      <c r="D7766" s="4" t="s">
        <v>41805</v>
      </c>
      <c r="E7766" s="5" t="s">
        <v>41806</v>
      </c>
      <c r="F7766" s="4" t="s">
        <v>36510</v>
      </c>
      <c r="G7766" s="4" t="s">
        <v>603</v>
      </c>
      <c r="H7766" s="5" t="s">
        <v>41807</v>
      </c>
      <c r="I7766" s="7" t="s">
        <v>41808</v>
      </c>
      <c r="J7766" s="5" t="n">
        <f aca="false">LEN(K7766)</f>
        <v>16</v>
      </c>
      <c r="K7766" s="6" t="s">
        <v>41809</v>
      </c>
      <c r="L7766" s="4" t="s">
        <v>21</v>
      </c>
      <c r="M7766" s="4" t="s">
        <v>1063</v>
      </c>
    </row>
    <row r="7767" customFormat="false" ht="15.75" hidden="false" customHeight="true" outlineLevel="0" collapsed="false">
      <c r="A7767" s="4" t="n">
        <v>9759</v>
      </c>
      <c r="B7767" s="4" t="s">
        <v>41810</v>
      </c>
      <c r="C7767" s="4"/>
      <c r="D7767" s="4" t="s">
        <v>41811</v>
      </c>
      <c r="E7767" s="5" t="s">
        <v>10552</v>
      </c>
      <c r="F7767" s="4" t="s">
        <v>10553</v>
      </c>
      <c r="G7767" s="4" t="s">
        <v>242</v>
      </c>
      <c r="H7767" s="5" t="s">
        <v>41812</v>
      </c>
      <c r="I7767" s="4" t="s">
        <v>41813</v>
      </c>
      <c r="J7767" s="5" t="n">
        <f aca="false">LEN(K7767)</f>
        <v>16</v>
      </c>
      <c r="K7767" s="6" t="s">
        <v>41814</v>
      </c>
      <c r="L7767" s="4" t="s">
        <v>57</v>
      </c>
      <c r="M7767" s="4" t="s">
        <v>31</v>
      </c>
    </row>
    <row r="7768" customFormat="false" ht="15.75" hidden="false" customHeight="true" outlineLevel="0" collapsed="false">
      <c r="A7768" s="4" t="n">
        <v>9763</v>
      </c>
      <c r="B7768" s="4" t="s">
        <v>41815</v>
      </c>
      <c r="C7768" s="4"/>
      <c r="D7768" s="4" t="s">
        <v>41816</v>
      </c>
      <c r="E7768" s="5" t="s">
        <v>41817</v>
      </c>
      <c r="F7768" s="4" t="s">
        <v>5333</v>
      </c>
      <c r="G7768" s="4" t="s">
        <v>242</v>
      </c>
      <c r="H7768" s="5" t="s">
        <v>41818</v>
      </c>
      <c r="I7768" s="4" t="s">
        <v>41819</v>
      </c>
      <c r="J7768" s="5" t="n">
        <f aca="false">LEN(K7768)</f>
        <v>16</v>
      </c>
      <c r="K7768" s="6" t="s">
        <v>41820</v>
      </c>
      <c r="L7768" s="4" t="s">
        <v>66</v>
      </c>
      <c r="M7768" s="4" t="s">
        <v>381</v>
      </c>
    </row>
    <row r="7769" customFormat="false" ht="15.75" hidden="false" customHeight="true" outlineLevel="0" collapsed="false">
      <c r="A7769" s="4" t="n">
        <v>9775</v>
      </c>
      <c r="B7769" s="4" t="s">
        <v>41821</v>
      </c>
      <c r="C7769" s="4"/>
      <c r="D7769" s="4" t="s">
        <v>41822</v>
      </c>
      <c r="E7769" s="5" t="s">
        <v>41823</v>
      </c>
      <c r="F7769" s="4" t="s">
        <v>5326</v>
      </c>
      <c r="G7769" s="4" t="s">
        <v>242</v>
      </c>
      <c r="H7769" s="5" t="s">
        <v>41824</v>
      </c>
      <c r="I7769" s="4" t="s">
        <v>41825</v>
      </c>
      <c r="J7769" s="5" t="n">
        <f aca="false">LEN(K7769)</f>
        <v>16</v>
      </c>
      <c r="K7769" s="10" t="s">
        <v>41826</v>
      </c>
      <c r="L7769" s="4" t="s">
        <v>57</v>
      </c>
      <c r="M7769" s="4" t="s">
        <v>1063</v>
      </c>
    </row>
    <row r="7770" customFormat="false" ht="15.75" hidden="false" customHeight="true" outlineLevel="0" collapsed="false">
      <c r="A7770" s="4" t="n">
        <v>9800</v>
      </c>
      <c r="B7770" s="4" t="s">
        <v>41827</v>
      </c>
      <c r="C7770" s="4"/>
      <c r="D7770" s="4" t="s">
        <v>41828</v>
      </c>
      <c r="E7770" s="5" t="s">
        <v>41829</v>
      </c>
      <c r="F7770" s="4" t="s">
        <v>41830</v>
      </c>
      <c r="G7770" s="4" t="s">
        <v>242</v>
      </c>
      <c r="H7770" s="5" t="s">
        <v>41831</v>
      </c>
      <c r="I7770" s="4" t="s">
        <v>41832</v>
      </c>
      <c r="J7770" s="5" t="n">
        <f aca="false">LEN(K7770)</f>
        <v>16</v>
      </c>
      <c r="K7770" s="10" t="s">
        <v>41833</v>
      </c>
      <c r="L7770" s="4" t="s">
        <v>57</v>
      </c>
      <c r="M7770" s="4" t="s">
        <v>381</v>
      </c>
    </row>
    <row r="7771" customFormat="false" ht="15.75" hidden="false" customHeight="true" outlineLevel="0" collapsed="false">
      <c r="A7771" s="4" t="n">
        <v>9818</v>
      </c>
      <c r="B7771" s="4" t="s">
        <v>41834</v>
      </c>
      <c r="C7771" s="4"/>
      <c r="D7771" s="4" t="s">
        <v>41835</v>
      </c>
      <c r="E7771" s="5" t="s">
        <v>41836</v>
      </c>
      <c r="F7771" s="4" t="s">
        <v>41837</v>
      </c>
      <c r="G7771" s="4" t="s">
        <v>242</v>
      </c>
      <c r="H7771" s="5" t="s">
        <v>41838</v>
      </c>
      <c r="I7771" s="4" t="s">
        <v>41839</v>
      </c>
      <c r="J7771" s="5" t="n">
        <f aca="false">LEN(K7771)</f>
        <v>16</v>
      </c>
      <c r="K7771" s="6" t="s">
        <v>41840</v>
      </c>
      <c r="L7771" s="4" t="s">
        <v>57</v>
      </c>
      <c r="M7771" s="4" t="s">
        <v>294</v>
      </c>
    </row>
    <row r="7772" customFormat="false" ht="15.75" hidden="false" customHeight="true" outlineLevel="0" collapsed="false">
      <c r="A7772" s="4" t="n">
        <v>9833</v>
      </c>
      <c r="B7772" s="4" t="s">
        <v>41841</v>
      </c>
      <c r="C7772" s="4"/>
      <c r="D7772" s="4" t="s">
        <v>41842</v>
      </c>
      <c r="E7772" s="5" t="s">
        <v>4509</v>
      </c>
      <c r="F7772" s="4" t="s">
        <v>4510</v>
      </c>
      <c r="G7772" s="4" t="s">
        <v>242</v>
      </c>
      <c r="H7772" s="5" t="s">
        <v>41843</v>
      </c>
      <c r="I7772" s="4" t="s">
        <v>41844</v>
      </c>
      <c r="J7772" s="5" t="n">
        <f aca="false">LEN(K7772)</f>
        <v>16</v>
      </c>
      <c r="K7772" s="6" t="s">
        <v>41845</v>
      </c>
      <c r="L7772" s="4" t="s">
        <v>21</v>
      </c>
      <c r="M7772" s="4" t="s">
        <v>1208</v>
      </c>
    </row>
    <row r="7773" customFormat="false" ht="15.75" hidden="false" customHeight="true" outlineLevel="0" collapsed="false">
      <c r="A7773" s="4" t="n">
        <v>9856</v>
      </c>
      <c r="B7773" s="4" t="s">
        <v>41846</v>
      </c>
      <c r="C7773" s="4"/>
      <c r="D7773" s="4" t="s">
        <v>41847</v>
      </c>
      <c r="E7773" s="5" t="s">
        <v>41848</v>
      </c>
      <c r="F7773" s="4" t="s">
        <v>41849</v>
      </c>
      <c r="G7773" s="4" t="s">
        <v>242</v>
      </c>
      <c r="H7773" s="5" t="s">
        <v>41850</v>
      </c>
      <c r="I7773" s="4" t="s">
        <v>41851</v>
      </c>
      <c r="J7773" s="5" t="n">
        <f aca="false">LEN(K7773)</f>
        <v>16</v>
      </c>
      <c r="K7773" s="10" t="s">
        <v>41852</v>
      </c>
      <c r="L7773" s="4" t="s">
        <v>57</v>
      </c>
      <c r="M7773" s="4" t="s">
        <v>31</v>
      </c>
    </row>
    <row r="7774" customFormat="false" ht="15.75" hidden="false" customHeight="true" outlineLevel="0" collapsed="false">
      <c r="A7774" s="4" t="n">
        <v>9858</v>
      </c>
      <c r="B7774" s="4" t="s">
        <v>41853</v>
      </c>
      <c r="C7774" s="4"/>
      <c r="D7774" s="4" t="s">
        <v>41854</v>
      </c>
      <c r="E7774" s="5" t="s">
        <v>36559</v>
      </c>
      <c r="F7774" s="4" t="s">
        <v>2228</v>
      </c>
      <c r="G7774" s="4" t="s">
        <v>242</v>
      </c>
      <c r="H7774" s="5" t="s">
        <v>4413</v>
      </c>
      <c r="I7774" s="4" t="s">
        <v>41855</v>
      </c>
      <c r="J7774" s="5" t="n">
        <f aca="false">LEN(K7774)</f>
        <v>16</v>
      </c>
      <c r="K7774" s="6" t="s">
        <v>41856</v>
      </c>
      <c r="L7774" s="4" t="s">
        <v>66</v>
      </c>
      <c r="M7774" s="4" t="s">
        <v>3461</v>
      </c>
    </row>
    <row r="7775" customFormat="false" ht="15.75" hidden="false" customHeight="true" outlineLevel="0" collapsed="false">
      <c r="A7775" s="4" t="n">
        <v>9877</v>
      </c>
      <c r="B7775" s="4" t="s">
        <v>41857</v>
      </c>
      <c r="C7775" s="4"/>
      <c r="D7775" s="4" t="s">
        <v>41858</v>
      </c>
      <c r="E7775" s="5" t="s">
        <v>8184</v>
      </c>
      <c r="F7775" s="4" t="s">
        <v>611</v>
      </c>
      <c r="G7775" s="4" t="s">
        <v>611</v>
      </c>
      <c r="H7775" s="5" t="s">
        <v>41859</v>
      </c>
      <c r="I7775" s="4" t="s">
        <v>41860</v>
      </c>
      <c r="J7775" s="5" t="n">
        <f aca="false">LEN(K7775)</f>
        <v>16</v>
      </c>
      <c r="K7775" s="6" t="s">
        <v>41861</v>
      </c>
      <c r="L7775" s="4" t="s">
        <v>57</v>
      </c>
      <c r="M7775" s="4" t="s">
        <v>3461</v>
      </c>
    </row>
    <row r="7776" customFormat="false" ht="15.75" hidden="false" customHeight="true" outlineLevel="0" collapsed="false">
      <c r="A7776" s="4" t="n">
        <v>9891</v>
      </c>
      <c r="B7776" s="4" t="s">
        <v>41862</v>
      </c>
      <c r="C7776" s="4"/>
      <c r="D7776" s="4" t="s">
        <v>41863</v>
      </c>
      <c r="E7776" s="5" t="s">
        <v>10141</v>
      </c>
      <c r="F7776" s="4" t="s">
        <v>611</v>
      </c>
      <c r="G7776" s="4" t="s">
        <v>611</v>
      </c>
      <c r="H7776" s="5" t="s">
        <v>41864</v>
      </c>
      <c r="I7776" s="4" t="s">
        <v>41865</v>
      </c>
      <c r="J7776" s="5" t="n">
        <f aca="false">LEN(K7776)</f>
        <v>16</v>
      </c>
      <c r="K7776" s="6" t="s">
        <v>41866</v>
      </c>
      <c r="L7776" s="4" t="s">
        <v>57</v>
      </c>
      <c r="M7776" s="4" t="s">
        <v>31</v>
      </c>
    </row>
    <row r="7777" customFormat="false" ht="15.75" hidden="false" customHeight="true" outlineLevel="0" collapsed="false">
      <c r="A7777" s="4" t="n">
        <v>9893</v>
      </c>
      <c r="B7777" s="4" t="s">
        <v>41867</v>
      </c>
      <c r="C7777" s="4"/>
      <c r="D7777" s="4" t="s">
        <v>41868</v>
      </c>
      <c r="E7777" s="5" t="s">
        <v>10141</v>
      </c>
      <c r="F7777" s="4" t="s">
        <v>611</v>
      </c>
      <c r="G7777" s="4" t="s">
        <v>611</v>
      </c>
      <c r="H7777" s="5" t="s">
        <v>41869</v>
      </c>
      <c r="I7777" s="4" t="s">
        <v>41865</v>
      </c>
      <c r="J7777" s="5" t="n">
        <f aca="false">LEN(K7777)</f>
        <v>16</v>
      </c>
      <c r="K7777" s="6" t="s">
        <v>41866</v>
      </c>
      <c r="L7777" s="4" t="s">
        <v>78</v>
      </c>
      <c r="M7777" s="4" t="s">
        <v>1793</v>
      </c>
    </row>
    <row r="7778" customFormat="false" ht="15.75" hidden="false" customHeight="true" outlineLevel="0" collapsed="false">
      <c r="A7778" s="4" t="n">
        <v>9907</v>
      </c>
      <c r="B7778" s="4" t="s">
        <v>41870</v>
      </c>
      <c r="C7778" s="4"/>
      <c r="D7778" s="4" t="s">
        <v>41871</v>
      </c>
      <c r="E7778" s="5" t="s">
        <v>3045</v>
      </c>
      <c r="F7778" s="4" t="s">
        <v>611</v>
      </c>
      <c r="G7778" s="4" t="s">
        <v>611</v>
      </c>
      <c r="H7778" s="5" t="s">
        <v>41872</v>
      </c>
      <c r="I7778" s="4" t="s">
        <v>39951</v>
      </c>
      <c r="J7778" s="5" t="n">
        <f aca="false">LEN(K7778)</f>
        <v>16</v>
      </c>
      <c r="K7778" s="6" t="s">
        <v>41873</v>
      </c>
      <c r="L7778" s="4" t="s">
        <v>57</v>
      </c>
      <c r="M7778" s="4" t="s">
        <v>1700</v>
      </c>
    </row>
    <row r="7779" customFormat="false" ht="15.75" hidden="false" customHeight="true" outlineLevel="0" collapsed="false">
      <c r="A7779" s="4" t="n">
        <v>9909</v>
      </c>
      <c r="B7779" s="4" t="s">
        <v>41874</v>
      </c>
      <c r="C7779" s="4"/>
      <c r="D7779" s="4" t="s">
        <v>41875</v>
      </c>
      <c r="E7779" s="5" t="s">
        <v>8201</v>
      </c>
      <c r="F7779" s="4" t="s">
        <v>15253</v>
      </c>
      <c r="G7779" s="4" t="s">
        <v>611</v>
      </c>
      <c r="H7779" s="5" t="s">
        <v>41876</v>
      </c>
      <c r="I7779" s="4" t="s">
        <v>41877</v>
      </c>
      <c r="J7779" s="5" t="n">
        <f aca="false">LEN(K7779)</f>
        <v>16</v>
      </c>
      <c r="K7779" s="6" t="s">
        <v>41878</v>
      </c>
      <c r="L7779" s="4" t="s">
        <v>31</v>
      </c>
      <c r="M7779" s="4" t="s">
        <v>1216</v>
      </c>
    </row>
    <row r="7780" customFormat="false" ht="15.75" hidden="false" customHeight="true" outlineLevel="0" collapsed="false">
      <c r="A7780" s="4" t="n">
        <v>9913</v>
      </c>
      <c r="B7780" s="4" t="s">
        <v>41879</v>
      </c>
      <c r="C7780" s="4"/>
      <c r="D7780" s="4" t="s">
        <v>41880</v>
      </c>
      <c r="E7780" s="5" t="s">
        <v>41881</v>
      </c>
      <c r="F7780" s="4" t="s">
        <v>41882</v>
      </c>
      <c r="G7780" s="4" t="s">
        <v>611</v>
      </c>
      <c r="H7780" s="5" t="s">
        <v>41883</v>
      </c>
      <c r="I7780" s="4" t="s">
        <v>41884</v>
      </c>
      <c r="J7780" s="5" t="n">
        <f aca="false">LEN(K7780)</f>
        <v>16</v>
      </c>
      <c r="K7780" s="6" t="s">
        <v>41790</v>
      </c>
      <c r="L7780" s="4" t="s">
        <v>78</v>
      </c>
      <c r="M7780" s="4" t="s">
        <v>1216</v>
      </c>
    </row>
    <row r="7781" customFormat="false" ht="15.75" hidden="false" customHeight="true" outlineLevel="0" collapsed="false">
      <c r="A7781" s="4" t="n">
        <v>9916</v>
      </c>
      <c r="B7781" s="4" t="s">
        <v>41885</v>
      </c>
      <c r="C7781" s="4"/>
      <c r="D7781" s="4" t="s">
        <v>41886</v>
      </c>
      <c r="E7781" s="5" t="s">
        <v>41887</v>
      </c>
      <c r="F7781" s="4" t="s">
        <v>41888</v>
      </c>
      <c r="G7781" s="4" t="s">
        <v>611</v>
      </c>
      <c r="H7781" s="5" t="s">
        <v>41889</v>
      </c>
      <c r="I7781" s="4" t="str">
        <f aca="false">IFERROR(__xludf.dummyfunction("""info@""&amp;LOWER(REGEXREPLACE(B7781,""[^A-Za-z0-9]"",""""))&amp;"".com"""),"info@amarocotaslu.com")</f>
        <v>info@amarocotaslu.com</v>
      </c>
      <c r="J7781" s="5" t="n">
        <f aca="false">LEN(K7781)</f>
        <v>16</v>
      </c>
      <c r="K7781" s="6" t="s">
        <v>41890</v>
      </c>
      <c r="L7781" s="4" t="s">
        <v>31</v>
      </c>
      <c r="M7781" s="4" t="s">
        <v>31</v>
      </c>
    </row>
    <row r="7782" customFormat="false" ht="15.75" hidden="false" customHeight="true" outlineLevel="0" collapsed="false">
      <c r="A7782" s="4" t="n">
        <v>9920</v>
      </c>
      <c r="B7782" s="4" t="s">
        <v>41891</v>
      </c>
      <c r="C7782" s="4"/>
      <c r="D7782" s="4" t="s">
        <v>41892</v>
      </c>
      <c r="E7782" s="5" t="s">
        <v>10152</v>
      </c>
      <c r="F7782" s="4" t="s">
        <v>10153</v>
      </c>
      <c r="G7782" s="4" t="s">
        <v>611</v>
      </c>
      <c r="H7782" s="5" t="s">
        <v>41893</v>
      </c>
      <c r="I7782" s="4" t="s">
        <v>41894</v>
      </c>
      <c r="J7782" s="5" t="n">
        <f aca="false">LEN(K7782)</f>
        <v>16</v>
      </c>
      <c r="K7782" s="6" t="s">
        <v>41895</v>
      </c>
      <c r="L7782" s="4" t="s">
        <v>31</v>
      </c>
      <c r="M7782" s="4" t="s">
        <v>3895</v>
      </c>
    </row>
    <row r="7783" customFormat="false" ht="15.75" hidden="false" customHeight="true" outlineLevel="0" collapsed="false">
      <c r="A7783" s="4" t="n">
        <v>9929</v>
      </c>
      <c r="B7783" s="4" t="s">
        <v>41896</v>
      </c>
      <c r="C7783" s="4"/>
      <c r="D7783" s="4" t="s">
        <v>41897</v>
      </c>
      <c r="E7783" s="5" t="s">
        <v>15259</v>
      </c>
      <c r="F7783" s="4" t="s">
        <v>15260</v>
      </c>
      <c r="G7783" s="4" t="s">
        <v>611</v>
      </c>
      <c r="H7783" s="5" t="s">
        <v>41898</v>
      </c>
      <c r="I7783" s="4" t="s">
        <v>15262</v>
      </c>
      <c r="J7783" s="5" t="n">
        <f aca="false">LEN(K7783)</f>
        <v>16</v>
      </c>
      <c r="K7783" s="10" t="s">
        <v>41899</v>
      </c>
      <c r="L7783" s="4" t="s">
        <v>31</v>
      </c>
      <c r="M7783" s="4" t="s">
        <v>8621</v>
      </c>
    </row>
    <row r="7784" customFormat="false" ht="15.75" hidden="false" customHeight="true" outlineLevel="0" collapsed="false">
      <c r="A7784" s="4" t="n">
        <v>9930</v>
      </c>
      <c r="B7784" s="4" t="s">
        <v>41900</v>
      </c>
      <c r="C7784" s="4"/>
      <c r="D7784" s="4" t="s">
        <v>41901</v>
      </c>
      <c r="E7784" s="5" t="s">
        <v>15259</v>
      </c>
      <c r="F7784" s="4" t="s">
        <v>15260</v>
      </c>
      <c r="G7784" s="4" t="s">
        <v>611</v>
      </c>
      <c r="H7784" s="5" t="s">
        <v>41898</v>
      </c>
      <c r="I7784" s="4" t="s">
        <v>15262</v>
      </c>
      <c r="J7784" s="5" t="n">
        <f aca="false">LEN(K7784)</f>
        <v>16</v>
      </c>
      <c r="K7784" s="6" t="s">
        <v>41899</v>
      </c>
      <c r="L7784" s="4" t="s">
        <v>31</v>
      </c>
      <c r="M7784" s="4" t="s">
        <v>5744</v>
      </c>
    </row>
    <row r="7785" customFormat="false" ht="15.75" hidden="false" customHeight="true" outlineLevel="0" collapsed="false">
      <c r="A7785" s="4" t="n">
        <v>9975</v>
      </c>
      <c r="B7785" s="4" t="s">
        <v>41902</v>
      </c>
      <c r="C7785" s="4"/>
      <c r="D7785" s="4" t="s">
        <v>41903</v>
      </c>
      <c r="E7785" s="5" t="s">
        <v>31317</v>
      </c>
      <c r="F7785" s="4" t="s">
        <v>26694</v>
      </c>
      <c r="G7785" s="4" t="s">
        <v>620</v>
      </c>
      <c r="H7785" s="5" t="s">
        <v>41904</v>
      </c>
      <c r="I7785" s="4" t="s">
        <v>41905</v>
      </c>
      <c r="J7785" s="5" t="n">
        <f aca="false">LEN(K7785)</f>
        <v>16</v>
      </c>
      <c r="K7785" s="6" t="s">
        <v>41906</v>
      </c>
      <c r="L7785" s="4" t="s">
        <v>57</v>
      </c>
      <c r="M7785" s="4" t="s">
        <v>31</v>
      </c>
    </row>
    <row r="7786" customFormat="false" ht="15.75" hidden="false" customHeight="true" outlineLevel="0" collapsed="false">
      <c r="A7786" s="4" t="n">
        <v>9978</v>
      </c>
      <c r="B7786" s="4" t="s">
        <v>41907</v>
      </c>
      <c r="C7786" s="4"/>
      <c r="D7786" s="4" t="s">
        <v>41908</v>
      </c>
      <c r="E7786" s="5" t="s">
        <v>41909</v>
      </c>
      <c r="F7786" s="4" t="s">
        <v>1261</v>
      </c>
      <c r="G7786" s="4" t="s">
        <v>620</v>
      </c>
      <c r="H7786" s="5" t="s">
        <v>41910</v>
      </c>
      <c r="I7786" s="4" t="s">
        <v>41911</v>
      </c>
      <c r="J7786" s="5" t="n">
        <f aca="false">LEN(K7786)</f>
        <v>16</v>
      </c>
      <c r="K7786" s="6" t="s">
        <v>41912</v>
      </c>
      <c r="L7786" s="4" t="s">
        <v>31</v>
      </c>
      <c r="M7786" s="4" t="s">
        <v>2890</v>
      </c>
    </row>
    <row r="7787" customFormat="false" ht="15.75" hidden="false" customHeight="true" outlineLevel="0" collapsed="false">
      <c r="A7787" s="4" t="n">
        <v>9980</v>
      </c>
      <c r="B7787" s="4" t="s">
        <v>41913</v>
      </c>
      <c r="C7787" s="4"/>
      <c r="D7787" s="4" t="s">
        <v>41914</v>
      </c>
      <c r="E7787" s="5" t="s">
        <v>2242</v>
      </c>
      <c r="F7787" s="4" t="s">
        <v>2243</v>
      </c>
      <c r="G7787" s="4" t="s">
        <v>620</v>
      </c>
      <c r="H7787" s="5" t="s">
        <v>41915</v>
      </c>
      <c r="I7787" s="4" t="s">
        <v>41916</v>
      </c>
      <c r="J7787" s="5" t="n">
        <f aca="false">LEN(K7787)</f>
        <v>16</v>
      </c>
      <c r="K7787" s="10" t="s">
        <v>41917</v>
      </c>
      <c r="L7787" s="4" t="s">
        <v>78</v>
      </c>
      <c r="M7787" s="4" t="s">
        <v>31</v>
      </c>
    </row>
    <row r="7788" customFormat="false" ht="15.75" hidden="false" customHeight="true" outlineLevel="0" collapsed="false">
      <c r="A7788" s="4" t="n">
        <v>9997</v>
      </c>
      <c r="B7788" s="4" t="s">
        <v>41918</v>
      </c>
      <c r="C7788" s="4"/>
      <c r="D7788" s="4" t="s">
        <v>41919</v>
      </c>
      <c r="E7788" s="5" t="s">
        <v>4427</v>
      </c>
      <c r="F7788" s="4" t="s">
        <v>3664</v>
      </c>
      <c r="G7788" s="4" t="s">
        <v>620</v>
      </c>
      <c r="H7788" s="5" t="s">
        <v>41920</v>
      </c>
      <c r="I7788" s="4" t="s">
        <v>41921</v>
      </c>
      <c r="J7788" s="5" t="n">
        <f aca="false">LEN(K7788)</f>
        <v>16</v>
      </c>
      <c r="K7788" s="6" t="s">
        <v>41922</v>
      </c>
      <c r="L7788" s="4" t="s">
        <v>78</v>
      </c>
      <c r="M7788" s="4" t="s">
        <v>577</v>
      </c>
    </row>
    <row r="7789" customFormat="false" ht="15.75" hidden="false" customHeight="true" outlineLevel="0" collapsed="false">
      <c r="A7789" s="4" t="n">
        <v>9999</v>
      </c>
      <c r="B7789" s="4" t="s">
        <v>41923</v>
      </c>
      <c r="C7789" s="4"/>
      <c r="D7789" s="4" t="s">
        <v>41924</v>
      </c>
      <c r="E7789" s="5" t="s">
        <v>4427</v>
      </c>
      <c r="F7789" s="4" t="s">
        <v>3664</v>
      </c>
      <c r="G7789" s="4" t="s">
        <v>620</v>
      </c>
      <c r="H7789" s="5" t="s">
        <v>41925</v>
      </c>
      <c r="I7789" s="4" t="str">
        <f aca="false">IFERROR(__xludf.dummyfunction("""info@""&amp;LOWER(REGEXREPLACE(B7789,""[^A-Za-z0-9]"",""""))&amp;"".com"""),"info@carbayoniisl.com")</f>
        <v>info@carbayoniisl.com</v>
      </c>
      <c r="J7789" s="5" t="n">
        <f aca="false">LEN(K7789)</f>
        <v>16</v>
      </c>
      <c r="K7789" s="6" t="s">
        <v>41926</v>
      </c>
      <c r="L7789" s="4" t="s">
        <v>78</v>
      </c>
      <c r="M7789" s="4" t="s">
        <v>1208</v>
      </c>
    </row>
    <row r="7790" customFormat="false" ht="15.75" hidden="false" customHeight="true" outlineLevel="0" collapsed="false">
      <c r="A7790" s="4" t="n">
        <v>10015</v>
      </c>
      <c r="B7790" s="4" t="s">
        <v>41927</v>
      </c>
      <c r="C7790" s="4"/>
      <c r="D7790" s="4" t="s">
        <v>41928</v>
      </c>
      <c r="E7790" s="5" t="s">
        <v>6669</v>
      </c>
      <c r="F7790" s="4" t="s">
        <v>3664</v>
      </c>
      <c r="G7790" s="4" t="s">
        <v>620</v>
      </c>
      <c r="H7790" s="5" t="s">
        <v>41929</v>
      </c>
      <c r="I7790" s="4" t="s">
        <v>41930</v>
      </c>
      <c r="J7790" s="5" t="n">
        <f aca="false">LEN(K7790)</f>
        <v>16</v>
      </c>
      <c r="K7790" s="6" t="s">
        <v>37837</v>
      </c>
      <c r="L7790" s="4" t="s">
        <v>31</v>
      </c>
      <c r="M7790" s="4" t="s">
        <v>2321</v>
      </c>
    </row>
    <row r="7791" customFormat="false" ht="15.75" hidden="false" customHeight="true" outlineLevel="0" collapsed="false">
      <c r="A7791" s="4" t="n">
        <v>10026</v>
      </c>
      <c r="B7791" s="4" t="s">
        <v>41931</v>
      </c>
      <c r="C7791" s="4"/>
      <c r="D7791" s="4" t="s">
        <v>41932</v>
      </c>
      <c r="E7791" s="5" t="s">
        <v>6669</v>
      </c>
      <c r="F7791" s="4" t="s">
        <v>3664</v>
      </c>
      <c r="G7791" s="4" t="s">
        <v>620</v>
      </c>
      <c r="H7791" s="5" t="s">
        <v>41933</v>
      </c>
      <c r="I7791" s="4" t="s">
        <v>41934</v>
      </c>
      <c r="J7791" s="5" t="n">
        <f aca="false">LEN(K7791)</f>
        <v>16</v>
      </c>
      <c r="K7791" s="6" t="s">
        <v>41935</v>
      </c>
      <c r="L7791" s="4" t="s">
        <v>21</v>
      </c>
      <c r="M7791" s="4" t="s">
        <v>794</v>
      </c>
    </row>
    <row r="7792" customFormat="false" ht="15.75" hidden="false" customHeight="true" outlineLevel="0" collapsed="false">
      <c r="A7792" s="4" t="n">
        <v>10043</v>
      </c>
      <c r="B7792" s="4" t="s">
        <v>41936</v>
      </c>
      <c r="C7792" s="4"/>
      <c r="D7792" s="4" t="s">
        <v>41937</v>
      </c>
      <c r="E7792" s="5" t="s">
        <v>6669</v>
      </c>
      <c r="F7792" s="4" t="s">
        <v>3664</v>
      </c>
      <c r="G7792" s="4" t="s">
        <v>620</v>
      </c>
      <c r="H7792" s="5" t="s">
        <v>41938</v>
      </c>
      <c r="I7792" s="4" t="s">
        <v>41930</v>
      </c>
      <c r="J7792" s="5" t="n">
        <f aca="false">LEN(K7792)</f>
        <v>16</v>
      </c>
      <c r="K7792" s="6" t="s">
        <v>37837</v>
      </c>
      <c r="L7792" s="4" t="s">
        <v>66</v>
      </c>
      <c r="M7792" s="4" t="s">
        <v>31</v>
      </c>
    </row>
    <row r="7793" customFormat="false" ht="27.75" hidden="false" customHeight="true" outlineLevel="0" collapsed="false">
      <c r="A7793" s="4" t="n">
        <v>10054</v>
      </c>
      <c r="B7793" s="4" t="s">
        <v>41939</v>
      </c>
      <c r="C7793" s="4"/>
      <c r="D7793" s="4" t="s">
        <v>41940</v>
      </c>
      <c r="E7793" s="5" t="s">
        <v>22223</v>
      </c>
      <c r="F7793" s="4" t="s">
        <v>1261</v>
      </c>
      <c r="G7793" s="4" t="s">
        <v>620</v>
      </c>
      <c r="H7793" s="5" t="s">
        <v>41941</v>
      </c>
      <c r="I7793" s="7" t="s">
        <v>41942</v>
      </c>
      <c r="J7793" s="5" t="n">
        <f aca="false">LEN(K7793)</f>
        <v>16</v>
      </c>
      <c r="K7793" s="6" t="s">
        <v>41943</v>
      </c>
      <c r="L7793" s="4" t="s">
        <v>78</v>
      </c>
      <c r="M7793" s="4" t="s">
        <v>186</v>
      </c>
    </row>
    <row r="7794" customFormat="false" ht="15.75" hidden="false" customHeight="true" outlineLevel="0" collapsed="false">
      <c r="A7794" s="4" t="n">
        <v>10069</v>
      </c>
      <c r="B7794" s="4" t="s">
        <v>41944</v>
      </c>
      <c r="C7794" s="4"/>
      <c r="D7794" s="4" t="s">
        <v>41945</v>
      </c>
      <c r="E7794" s="5" t="s">
        <v>31191</v>
      </c>
      <c r="F7794" s="4" t="s">
        <v>1261</v>
      </c>
      <c r="G7794" s="4" t="s">
        <v>620</v>
      </c>
      <c r="H7794" s="5" t="s">
        <v>41946</v>
      </c>
      <c r="I7794" s="4" t="str">
        <f aca="false">IFERROR(__xludf.dummyfunction("""info@""&amp;LOWER(REGEXREPLACE(B7794,""[^A-Za-z0-9]"",""""))&amp;"".com"""),"info@hotelrobledo.com")</f>
        <v>info@hotelrobledo.com</v>
      </c>
      <c r="J7794" s="5" t="n">
        <f aca="false">LEN(K7794)</f>
        <v>16</v>
      </c>
      <c r="K7794" s="6" t="s">
        <v>41947</v>
      </c>
      <c r="L7794" s="4" t="s">
        <v>78</v>
      </c>
      <c r="M7794" s="4" t="s">
        <v>1700</v>
      </c>
    </row>
    <row r="7795" customFormat="false" ht="15.75" hidden="false" customHeight="true" outlineLevel="0" collapsed="false">
      <c r="A7795" s="4" t="n">
        <v>10071</v>
      </c>
      <c r="B7795" s="4" t="s">
        <v>41948</v>
      </c>
      <c r="C7795" s="4"/>
      <c r="D7795" s="4" t="s">
        <v>41949</v>
      </c>
      <c r="E7795" s="5" t="s">
        <v>10169</v>
      </c>
      <c r="F7795" s="4" t="s">
        <v>1261</v>
      </c>
      <c r="G7795" s="4" t="s">
        <v>620</v>
      </c>
      <c r="H7795" s="5" t="s">
        <v>41950</v>
      </c>
      <c r="I7795" s="4" t="s">
        <v>41951</v>
      </c>
      <c r="J7795" s="5" t="n">
        <f aca="false">LEN(K7795)</f>
        <v>16</v>
      </c>
      <c r="K7795" s="6" t="s">
        <v>41952</v>
      </c>
      <c r="L7795" s="4" t="s">
        <v>66</v>
      </c>
      <c r="M7795" s="4" t="s">
        <v>10060</v>
      </c>
    </row>
    <row r="7796" customFormat="false" ht="15.75" hidden="false" customHeight="true" outlineLevel="0" collapsed="false">
      <c r="A7796" s="4" t="n">
        <v>10080</v>
      </c>
      <c r="B7796" s="4" t="s">
        <v>24934</v>
      </c>
      <c r="C7796" s="4"/>
      <c r="D7796" s="4" t="s">
        <v>41953</v>
      </c>
      <c r="E7796" s="5" t="s">
        <v>1013</v>
      </c>
      <c r="F7796" s="4" t="s">
        <v>619</v>
      </c>
      <c r="G7796" s="4" t="s">
        <v>620</v>
      </c>
      <c r="H7796" s="5" t="s">
        <v>41954</v>
      </c>
      <c r="I7796" s="4" t="str">
        <f aca="false">IFERROR(__xludf.dummyfunction("""info@""&amp;LOWER(REGEXREPLACE(B7796,""[^A-Za-z0-9]"",""""))&amp;"".com"""),"info@laschimeneas.com")</f>
        <v>info@laschimeneas.com</v>
      </c>
      <c r="J7796" s="5" t="n">
        <f aca="false">LEN(K7796)</f>
        <v>16</v>
      </c>
      <c r="K7796" s="6" t="s">
        <v>41955</v>
      </c>
      <c r="L7796" s="4" t="s">
        <v>31</v>
      </c>
      <c r="M7796" s="4" t="s">
        <v>22</v>
      </c>
    </row>
    <row r="7797" customFormat="false" ht="15.75" hidden="false" customHeight="true" outlineLevel="0" collapsed="false">
      <c r="A7797" s="4" t="n">
        <v>10102</v>
      </c>
      <c r="B7797" s="4" t="s">
        <v>41956</v>
      </c>
      <c r="C7797" s="4"/>
      <c r="D7797" s="4" t="s">
        <v>41957</v>
      </c>
      <c r="E7797" s="5" t="s">
        <v>1440</v>
      </c>
      <c r="F7797" s="4" t="s">
        <v>619</v>
      </c>
      <c r="G7797" s="4" t="s">
        <v>620</v>
      </c>
      <c r="H7797" s="5" t="s">
        <v>41958</v>
      </c>
      <c r="I7797" s="4" t="s">
        <v>41959</v>
      </c>
      <c r="J7797" s="5" t="n">
        <f aca="false">LEN(K7797)</f>
        <v>16</v>
      </c>
      <c r="K7797" s="10" t="s">
        <v>41960</v>
      </c>
      <c r="L7797" s="4" t="s">
        <v>78</v>
      </c>
      <c r="M7797" s="4" t="s">
        <v>577</v>
      </c>
    </row>
    <row r="7798" customFormat="false" ht="15.75" hidden="false" customHeight="true" outlineLevel="0" collapsed="false">
      <c r="A7798" s="4" t="n">
        <v>10103</v>
      </c>
      <c r="B7798" s="4" t="s">
        <v>41961</v>
      </c>
      <c r="C7798" s="4"/>
      <c r="D7798" s="4" t="s">
        <v>31215</v>
      </c>
      <c r="E7798" s="5" t="s">
        <v>5346</v>
      </c>
      <c r="F7798" s="4" t="s">
        <v>619</v>
      </c>
      <c r="G7798" s="4" t="s">
        <v>620</v>
      </c>
      <c r="H7798" s="5" t="s">
        <v>41962</v>
      </c>
      <c r="I7798" s="4" t="s">
        <v>41963</v>
      </c>
      <c r="J7798" s="5" t="n">
        <f aca="false">LEN(K7798)</f>
        <v>16</v>
      </c>
      <c r="K7798" s="6" t="s">
        <v>41964</v>
      </c>
      <c r="L7798" s="4" t="s">
        <v>78</v>
      </c>
      <c r="M7798" s="4" t="s">
        <v>1979</v>
      </c>
    </row>
    <row r="7799" customFormat="false" ht="15.75" hidden="false" customHeight="true" outlineLevel="0" collapsed="false">
      <c r="A7799" s="4" t="n">
        <v>10104</v>
      </c>
      <c r="B7799" s="4" t="s">
        <v>41965</v>
      </c>
      <c r="C7799" s="4"/>
      <c r="D7799" s="4" t="s">
        <v>41966</v>
      </c>
      <c r="E7799" s="5" t="s">
        <v>1440</v>
      </c>
      <c r="F7799" s="4" t="s">
        <v>619</v>
      </c>
      <c r="G7799" s="4" t="s">
        <v>620</v>
      </c>
      <c r="H7799" s="5" t="s">
        <v>41967</v>
      </c>
      <c r="I7799" s="4" t="s">
        <v>41968</v>
      </c>
      <c r="J7799" s="5" t="n">
        <f aca="false">LEN(K7799)</f>
        <v>16</v>
      </c>
      <c r="K7799" s="10" t="s">
        <v>41969</v>
      </c>
      <c r="L7799" s="4" t="s">
        <v>21</v>
      </c>
      <c r="M7799" s="4" t="s">
        <v>729</v>
      </c>
    </row>
    <row r="7800" customFormat="false" ht="15.75" hidden="false" customHeight="true" outlineLevel="0" collapsed="false">
      <c r="A7800" s="4" t="n">
        <v>10113</v>
      </c>
      <c r="B7800" s="4" t="s">
        <v>41970</v>
      </c>
      <c r="C7800" s="4"/>
      <c r="D7800" s="4" t="s">
        <v>41971</v>
      </c>
      <c r="E7800" s="5" t="s">
        <v>5346</v>
      </c>
      <c r="F7800" s="4" t="s">
        <v>619</v>
      </c>
      <c r="G7800" s="4" t="s">
        <v>620</v>
      </c>
      <c r="H7800" s="5" t="s">
        <v>41972</v>
      </c>
      <c r="I7800" s="23" t="s">
        <v>41973</v>
      </c>
      <c r="J7800" s="5" t="n">
        <f aca="false">LEN(K7800)</f>
        <v>16</v>
      </c>
      <c r="K7800" s="6" t="s">
        <v>41974</v>
      </c>
      <c r="L7800" s="4" t="s">
        <v>66</v>
      </c>
      <c r="M7800" s="4" t="s">
        <v>32</v>
      </c>
    </row>
    <row r="7801" customFormat="false" ht="15.75" hidden="false" customHeight="true" outlineLevel="0" collapsed="false">
      <c r="A7801" s="4" t="n">
        <v>10122</v>
      </c>
      <c r="B7801" s="4" t="s">
        <v>41975</v>
      </c>
      <c r="C7801" s="4"/>
      <c r="D7801" s="4" t="s">
        <v>41976</v>
      </c>
      <c r="E7801" s="5" t="s">
        <v>2039</v>
      </c>
      <c r="F7801" s="4" t="s">
        <v>619</v>
      </c>
      <c r="G7801" s="4" t="s">
        <v>620</v>
      </c>
      <c r="H7801" s="5" t="s">
        <v>41977</v>
      </c>
      <c r="I7801" s="4" t="s">
        <v>41978</v>
      </c>
      <c r="J7801" s="5" t="n">
        <f aca="false">LEN(K7801)</f>
        <v>16</v>
      </c>
      <c r="K7801" s="10" t="s">
        <v>41979</v>
      </c>
      <c r="L7801" s="4" t="s">
        <v>66</v>
      </c>
      <c r="M7801" s="4" t="s">
        <v>22</v>
      </c>
    </row>
    <row r="7802" customFormat="false" ht="15.75" hidden="false" customHeight="true" outlineLevel="0" collapsed="false">
      <c r="A7802" s="4" t="n">
        <v>10128</v>
      </c>
      <c r="B7802" s="4" t="s">
        <v>41980</v>
      </c>
      <c r="C7802" s="4"/>
      <c r="D7802" s="4" t="s">
        <v>41981</v>
      </c>
      <c r="E7802" s="5" t="s">
        <v>5352</v>
      </c>
      <c r="F7802" s="4" t="s">
        <v>619</v>
      </c>
      <c r="G7802" s="4" t="s">
        <v>620</v>
      </c>
      <c r="H7802" s="5" t="s">
        <v>41982</v>
      </c>
      <c r="I7802" s="4" t="s">
        <v>41983</v>
      </c>
      <c r="J7802" s="5" t="n">
        <f aca="false">LEN(K7802)</f>
        <v>16</v>
      </c>
      <c r="K7802" s="6" t="s">
        <v>41984</v>
      </c>
      <c r="L7802" s="4" t="s">
        <v>21</v>
      </c>
      <c r="M7802" s="4" t="s">
        <v>877</v>
      </c>
    </row>
    <row r="7803" customFormat="false" ht="15.75" hidden="false" customHeight="true" outlineLevel="0" collapsed="false">
      <c r="A7803" s="4" t="n">
        <v>10136</v>
      </c>
      <c r="B7803" s="4" t="s">
        <v>41985</v>
      </c>
      <c r="C7803" s="4"/>
      <c r="D7803" s="4" t="s">
        <v>41986</v>
      </c>
      <c r="E7803" s="5" t="s">
        <v>10181</v>
      </c>
      <c r="F7803" s="4" t="s">
        <v>10182</v>
      </c>
      <c r="G7803" s="4" t="s">
        <v>620</v>
      </c>
      <c r="H7803" s="5" t="s">
        <v>41987</v>
      </c>
      <c r="I7803" s="4" t="s">
        <v>41988</v>
      </c>
      <c r="J7803" s="5" t="n">
        <f aca="false">LEN(K7803)</f>
        <v>16</v>
      </c>
      <c r="K7803" s="10" t="s">
        <v>41989</v>
      </c>
      <c r="L7803" s="4" t="s">
        <v>57</v>
      </c>
      <c r="M7803" s="4" t="s">
        <v>225</v>
      </c>
    </row>
    <row r="7804" customFormat="false" ht="15.75" hidden="false" customHeight="true" outlineLevel="0" collapsed="false">
      <c r="A7804" s="4" t="n">
        <v>10151</v>
      </c>
      <c r="B7804" s="4" t="s">
        <v>41990</v>
      </c>
      <c r="C7804" s="4"/>
      <c r="D7804" s="4" t="s">
        <v>41991</v>
      </c>
      <c r="E7804" s="5" t="s">
        <v>6747</v>
      </c>
      <c r="F7804" s="4" t="s">
        <v>619</v>
      </c>
      <c r="G7804" s="4" t="s">
        <v>620</v>
      </c>
      <c r="H7804" s="5" t="s">
        <v>41992</v>
      </c>
      <c r="I7804" s="4" t="s">
        <v>41993</v>
      </c>
      <c r="J7804" s="5" t="n">
        <f aca="false">LEN(K7804)</f>
        <v>16</v>
      </c>
      <c r="K7804" s="6" t="s">
        <v>41994</v>
      </c>
      <c r="L7804" s="4" t="s">
        <v>66</v>
      </c>
      <c r="M7804" s="4" t="s">
        <v>381</v>
      </c>
    </row>
    <row r="7805" customFormat="false" ht="15.75" hidden="false" customHeight="true" outlineLevel="0" collapsed="false">
      <c r="A7805" s="4" t="n">
        <v>10163</v>
      </c>
      <c r="B7805" s="4" t="s">
        <v>41995</v>
      </c>
      <c r="C7805" s="4"/>
      <c r="D7805" s="4" t="s">
        <v>8252</v>
      </c>
      <c r="E7805" s="5" t="s">
        <v>41996</v>
      </c>
      <c r="F7805" s="4" t="s">
        <v>10468</v>
      </c>
      <c r="G7805" s="4" t="s">
        <v>620</v>
      </c>
      <c r="H7805" s="5" t="s">
        <v>41997</v>
      </c>
      <c r="I7805" s="4" t="s">
        <v>41998</v>
      </c>
      <c r="J7805" s="5" t="n">
        <f aca="false">LEN(K7805)</f>
        <v>16</v>
      </c>
      <c r="K7805" s="6" t="s">
        <v>41999</v>
      </c>
      <c r="L7805" s="4" t="s">
        <v>78</v>
      </c>
      <c r="M7805" s="4" t="s">
        <v>2474</v>
      </c>
    </row>
    <row r="7806" customFormat="false" ht="15.75" hidden="false" customHeight="true" outlineLevel="0" collapsed="false">
      <c r="A7806" s="4" t="n">
        <v>10164</v>
      </c>
      <c r="B7806" s="4" t="s">
        <v>42000</v>
      </c>
      <c r="C7806" s="4"/>
      <c r="D7806" s="4" t="s">
        <v>42001</v>
      </c>
      <c r="E7806" s="5" t="s">
        <v>31231</v>
      </c>
      <c r="F7806" s="4" t="s">
        <v>2621</v>
      </c>
      <c r="G7806" s="4" t="s">
        <v>620</v>
      </c>
      <c r="H7806" s="5" t="s">
        <v>42002</v>
      </c>
      <c r="I7806" s="4" t="s">
        <v>42003</v>
      </c>
      <c r="J7806" s="5" t="n">
        <f aca="false">LEN(K7806)</f>
        <v>16</v>
      </c>
      <c r="K7806" s="6" t="s">
        <v>42004</v>
      </c>
      <c r="L7806" s="4" t="s">
        <v>66</v>
      </c>
      <c r="M7806" s="4" t="s">
        <v>794</v>
      </c>
    </row>
    <row r="7807" customFormat="false" ht="15.75" hidden="false" customHeight="true" outlineLevel="0" collapsed="false">
      <c r="A7807" s="4" t="n">
        <v>10166</v>
      </c>
      <c r="B7807" s="4" t="s">
        <v>42005</v>
      </c>
      <c r="C7807" s="4"/>
      <c r="D7807" s="4" t="s">
        <v>42006</v>
      </c>
      <c r="E7807" s="5" t="s">
        <v>12654</v>
      </c>
      <c r="F7807" s="4" t="s">
        <v>2621</v>
      </c>
      <c r="G7807" s="4" t="s">
        <v>620</v>
      </c>
      <c r="H7807" s="5" t="s">
        <v>42007</v>
      </c>
      <c r="I7807" s="4" t="s">
        <v>42008</v>
      </c>
      <c r="J7807" s="5" t="n">
        <f aca="false">LEN(K7807)</f>
        <v>16</v>
      </c>
      <c r="K7807" s="6" t="s">
        <v>42009</v>
      </c>
      <c r="L7807" s="4" t="s">
        <v>31</v>
      </c>
      <c r="M7807" s="4" t="s">
        <v>996</v>
      </c>
    </row>
    <row r="7808" customFormat="false" ht="15.75" hidden="false" customHeight="true" outlineLevel="0" collapsed="false">
      <c r="A7808" s="4" t="n">
        <v>10173</v>
      </c>
      <c r="B7808" s="4" t="s">
        <v>42010</v>
      </c>
      <c r="C7808" s="4"/>
      <c r="D7808" s="4" t="s">
        <v>42011</v>
      </c>
      <c r="E7808" s="5" t="s">
        <v>42012</v>
      </c>
      <c r="F7808" s="4" t="s">
        <v>10468</v>
      </c>
      <c r="G7808" s="4" t="s">
        <v>620</v>
      </c>
      <c r="H7808" s="5" t="s">
        <v>42013</v>
      </c>
      <c r="I7808" s="4" t="s">
        <v>42014</v>
      </c>
      <c r="J7808" s="5" t="n">
        <f aca="false">LEN(K7808)</f>
        <v>16</v>
      </c>
      <c r="K7808" s="6" t="s">
        <v>42015</v>
      </c>
      <c r="L7808" s="4" t="s">
        <v>66</v>
      </c>
      <c r="M7808" s="4" t="s">
        <v>381</v>
      </c>
    </row>
    <row r="7809" customFormat="false" ht="15.75" hidden="false" customHeight="true" outlineLevel="0" collapsed="false">
      <c r="A7809" s="4" t="n">
        <v>10177</v>
      </c>
      <c r="B7809" s="4" t="s">
        <v>42016</v>
      </c>
      <c r="C7809" s="4"/>
      <c r="D7809" s="4" t="s">
        <v>42017</v>
      </c>
      <c r="E7809" s="5" t="s">
        <v>12466</v>
      </c>
      <c r="F7809" s="4" t="s">
        <v>42018</v>
      </c>
      <c r="G7809" s="4" t="s">
        <v>620</v>
      </c>
      <c r="H7809" s="5" t="s">
        <v>42019</v>
      </c>
      <c r="I7809" s="4" t="s">
        <v>42020</v>
      </c>
      <c r="J7809" s="5" t="n">
        <f aca="false">LEN(K7809)</f>
        <v>16</v>
      </c>
      <c r="K7809" s="6" t="s">
        <v>42021</v>
      </c>
      <c r="L7809" s="4" t="s">
        <v>31</v>
      </c>
      <c r="M7809" s="4" t="s">
        <v>31</v>
      </c>
    </row>
    <row r="7810" customFormat="false" ht="15.75" hidden="false" customHeight="true" outlineLevel="0" collapsed="false">
      <c r="A7810" s="4" t="n">
        <v>10179</v>
      </c>
      <c r="B7810" s="4" t="s">
        <v>42022</v>
      </c>
      <c r="C7810" s="4"/>
      <c r="D7810" s="4" t="s">
        <v>42023</v>
      </c>
      <c r="E7810" s="5" t="s">
        <v>42024</v>
      </c>
      <c r="F7810" s="4" t="s">
        <v>31237</v>
      </c>
      <c r="G7810" s="4" t="s">
        <v>620</v>
      </c>
      <c r="H7810" s="5" t="s">
        <v>42025</v>
      </c>
      <c r="I7810" s="7" t="s">
        <v>42026</v>
      </c>
      <c r="J7810" s="5" t="n">
        <f aca="false">LEN(K7810)</f>
        <v>16</v>
      </c>
      <c r="K7810" s="6" t="s">
        <v>42027</v>
      </c>
      <c r="L7810" s="4" t="s">
        <v>31</v>
      </c>
      <c r="M7810" s="4" t="s">
        <v>31</v>
      </c>
    </row>
    <row r="7811" customFormat="false" ht="15.75" hidden="false" customHeight="true" outlineLevel="0" collapsed="false">
      <c r="A7811" s="4" t="n">
        <v>10188</v>
      </c>
      <c r="B7811" s="4" t="s">
        <v>42028</v>
      </c>
      <c r="C7811" s="4"/>
      <c r="D7811" s="4" t="s">
        <v>42029</v>
      </c>
      <c r="E7811" s="5" t="s">
        <v>10193</v>
      </c>
      <c r="F7811" s="4" t="s">
        <v>22265</v>
      </c>
      <c r="G7811" s="4" t="s">
        <v>620</v>
      </c>
      <c r="H7811" s="5" t="s">
        <v>42030</v>
      </c>
      <c r="I7811" s="4" t="s">
        <v>42031</v>
      </c>
      <c r="J7811" s="5" t="n">
        <f aca="false">LEN(K7811)</f>
        <v>16</v>
      </c>
      <c r="K7811" s="6" t="s">
        <v>42032</v>
      </c>
      <c r="L7811" s="4" t="s">
        <v>21</v>
      </c>
      <c r="M7811" s="4" t="s">
        <v>1208</v>
      </c>
    </row>
    <row r="7812" customFormat="false" ht="15.75" hidden="false" customHeight="true" outlineLevel="0" collapsed="false">
      <c r="A7812" s="4" t="n">
        <v>10194</v>
      </c>
      <c r="B7812" s="4" t="s">
        <v>42033</v>
      </c>
      <c r="C7812" s="4"/>
      <c r="D7812" s="4" t="s">
        <v>42034</v>
      </c>
      <c r="E7812" s="5" t="s">
        <v>15280</v>
      </c>
      <c r="F7812" s="4" t="s">
        <v>8235</v>
      </c>
      <c r="G7812" s="4" t="s">
        <v>620</v>
      </c>
      <c r="H7812" s="5" t="s">
        <v>42035</v>
      </c>
      <c r="I7812" s="4" t="s">
        <v>42036</v>
      </c>
      <c r="J7812" s="5" t="n">
        <f aca="false">LEN(K7812)</f>
        <v>16</v>
      </c>
      <c r="K7812" s="6" t="s">
        <v>42037</v>
      </c>
      <c r="L7812" s="4" t="s">
        <v>78</v>
      </c>
      <c r="M7812" s="4" t="s">
        <v>31</v>
      </c>
    </row>
    <row r="7813" customFormat="false" ht="15.75" hidden="false" customHeight="true" outlineLevel="0" collapsed="false">
      <c r="A7813" s="4" t="n">
        <v>10196</v>
      </c>
      <c r="B7813" s="4" t="s">
        <v>42038</v>
      </c>
      <c r="C7813" s="4"/>
      <c r="D7813" s="4" t="s">
        <v>42039</v>
      </c>
      <c r="E7813" s="5" t="s">
        <v>42040</v>
      </c>
      <c r="F7813" s="4" t="s">
        <v>22259</v>
      </c>
      <c r="G7813" s="4" t="s">
        <v>620</v>
      </c>
      <c r="H7813" s="5" t="s">
        <v>42041</v>
      </c>
      <c r="I7813" s="4" t="s">
        <v>42042</v>
      </c>
      <c r="J7813" s="5" t="n">
        <f aca="false">LEN(K7813)</f>
        <v>16</v>
      </c>
      <c r="K7813" s="6" t="s">
        <v>42043</v>
      </c>
      <c r="L7813" s="4" t="s">
        <v>31</v>
      </c>
      <c r="M7813" s="4" t="s">
        <v>3448</v>
      </c>
    </row>
    <row r="7814" customFormat="false" ht="15.75" hidden="false" customHeight="true" outlineLevel="0" collapsed="false">
      <c r="A7814" s="4" t="n">
        <v>10204</v>
      </c>
      <c r="B7814" s="4" t="s">
        <v>42044</v>
      </c>
      <c r="C7814" s="4"/>
      <c r="D7814" s="4" t="s">
        <v>42045</v>
      </c>
      <c r="E7814" s="5" t="s">
        <v>15280</v>
      </c>
      <c r="F7814" s="4" t="s">
        <v>8235</v>
      </c>
      <c r="G7814" s="4" t="s">
        <v>620</v>
      </c>
      <c r="H7814" s="5" t="s">
        <v>42046</v>
      </c>
      <c r="I7814" s="4" t="s">
        <v>41930</v>
      </c>
      <c r="J7814" s="5" t="n">
        <f aca="false">LEN(K7814)</f>
        <v>16</v>
      </c>
      <c r="K7814" s="6" t="s">
        <v>37837</v>
      </c>
      <c r="L7814" s="4" t="s">
        <v>78</v>
      </c>
      <c r="M7814" s="4" t="s">
        <v>118</v>
      </c>
    </row>
    <row r="7815" customFormat="false" ht="15.75" hidden="false" customHeight="true" outlineLevel="0" collapsed="false">
      <c r="A7815" s="4" t="n">
        <v>10217</v>
      </c>
      <c r="B7815" s="4" t="s">
        <v>42047</v>
      </c>
      <c r="C7815" s="4"/>
      <c r="D7815" s="4" t="s">
        <v>26705</v>
      </c>
      <c r="E7815" s="5" t="s">
        <v>18710</v>
      </c>
      <c r="F7815" s="4" t="s">
        <v>3050</v>
      </c>
      <c r="G7815" s="4" t="s">
        <v>620</v>
      </c>
      <c r="H7815" s="5" t="s">
        <v>42048</v>
      </c>
      <c r="I7815" s="7" t="s">
        <v>42049</v>
      </c>
      <c r="J7815" s="5" t="n">
        <f aca="false">LEN(K7815)</f>
        <v>16</v>
      </c>
      <c r="K7815" s="6" t="s">
        <v>42050</v>
      </c>
      <c r="L7815" s="4" t="s">
        <v>78</v>
      </c>
      <c r="M7815" s="4" t="s">
        <v>1016</v>
      </c>
    </row>
    <row r="7816" customFormat="false" ht="15.75" hidden="false" customHeight="true" outlineLevel="0" collapsed="false">
      <c r="A7816" s="4" t="n">
        <v>10221</v>
      </c>
      <c r="B7816" s="4" t="s">
        <v>42051</v>
      </c>
      <c r="C7816" s="4"/>
      <c r="D7816" s="4" t="s">
        <v>42052</v>
      </c>
      <c r="E7816" s="5" t="s">
        <v>3049</v>
      </c>
      <c r="F7816" s="4" t="s">
        <v>3050</v>
      </c>
      <c r="G7816" s="4" t="s">
        <v>620</v>
      </c>
      <c r="H7816" s="5" t="s">
        <v>42053</v>
      </c>
      <c r="I7816" s="7" t="str">
        <f aca="false">IFERROR(__xludf.dummyfunction("""info@""&amp;LOWER(REGEXREPLACE(B7816,""[^A-Za-z0-9]"",""""))&amp;"".com"""),"info@holtelisabel.com")</f>
        <v>info@holtelisabel.com</v>
      </c>
      <c r="J7816" s="5" t="n">
        <f aca="false">LEN(K7816)</f>
        <v>16</v>
      </c>
      <c r="K7816" s="6" t="s">
        <v>42054</v>
      </c>
      <c r="L7816" s="4" t="s">
        <v>66</v>
      </c>
      <c r="M7816" s="4" t="s">
        <v>133</v>
      </c>
    </row>
    <row r="7817" customFormat="false" ht="15.75" hidden="false" customHeight="true" outlineLevel="0" collapsed="false">
      <c r="A7817" s="4" t="n">
        <v>10265</v>
      </c>
      <c r="B7817" s="4" t="s">
        <v>42055</v>
      </c>
      <c r="C7817" s="4"/>
      <c r="D7817" s="4" t="s">
        <v>42056</v>
      </c>
      <c r="E7817" s="5" t="s">
        <v>10467</v>
      </c>
      <c r="F7817" s="4" t="s">
        <v>10468</v>
      </c>
      <c r="G7817" s="4" t="s">
        <v>620</v>
      </c>
      <c r="H7817" s="5" t="s">
        <v>42057</v>
      </c>
      <c r="I7817" s="4" t="s">
        <v>42058</v>
      </c>
      <c r="J7817" s="5" t="n">
        <f aca="false">LEN(K7817)</f>
        <v>16</v>
      </c>
      <c r="K7817" s="6" t="s">
        <v>42059</v>
      </c>
      <c r="L7817" s="4" t="s">
        <v>78</v>
      </c>
      <c r="M7817" s="4" t="s">
        <v>317</v>
      </c>
    </row>
    <row r="7818" customFormat="false" ht="15.75" hidden="false" customHeight="true" outlineLevel="0" collapsed="false">
      <c r="A7818" s="4" t="n">
        <v>10274</v>
      </c>
      <c r="B7818" s="4" t="s">
        <v>42060</v>
      </c>
      <c r="C7818" s="4"/>
      <c r="D7818" s="4" t="s">
        <v>42061</v>
      </c>
      <c r="E7818" s="5" t="s">
        <v>42062</v>
      </c>
      <c r="F7818" s="4" t="s">
        <v>26712</v>
      </c>
      <c r="G7818" s="4" t="s">
        <v>620</v>
      </c>
      <c r="H7818" s="5" t="s">
        <v>42063</v>
      </c>
      <c r="I7818" s="4" t="s">
        <v>42064</v>
      </c>
      <c r="J7818" s="5" t="n">
        <f aca="false">LEN(K7818)</f>
        <v>16</v>
      </c>
      <c r="K7818" s="10" t="s">
        <v>42065</v>
      </c>
      <c r="L7818" s="4" t="s">
        <v>78</v>
      </c>
      <c r="M7818" s="4" t="s">
        <v>1979</v>
      </c>
    </row>
    <row r="7819" customFormat="false" ht="15.75" hidden="false" customHeight="true" outlineLevel="0" collapsed="false">
      <c r="A7819" s="4" t="n">
        <v>10303</v>
      </c>
      <c r="B7819" s="4" t="s">
        <v>42066</v>
      </c>
      <c r="C7819" s="4"/>
      <c r="D7819" s="4" t="s">
        <v>15382</v>
      </c>
      <c r="E7819" s="5" t="s">
        <v>15383</v>
      </c>
      <c r="F7819" s="4" t="s">
        <v>5451</v>
      </c>
      <c r="G7819" s="4" t="s">
        <v>620</v>
      </c>
      <c r="H7819" s="5" t="s">
        <v>15384</v>
      </c>
      <c r="I7819" s="4" t="s">
        <v>42067</v>
      </c>
      <c r="J7819" s="5" t="n">
        <f aca="false">LEN(K7819)</f>
        <v>16</v>
      </c>
      <c r="K7819" s="6" t="s">
        <v>42068</v>
      </c>
      <c r="L7819" s="4" t="s">
        <v>66</v>
      </c>
      <c r="M7819" s="4" t="s">
        <v>326</v>
      </c>
    </row>
    <row r="7820" customFormat="false" ht="15.75" hidden="false" customHeight="true" outlineLevel="0" collapsed="false">
      <c r="A7820" s="4" t="n">
        <v>10309</v>
      </c>
      <c r="B7820" s="4" t="s">
        <v>42069</v>
      </c>
      <c r="C7820" s="4"/>
      <c r="D7820" s="4" t="s">
        <v>42070</v>
      </c>
      <c r="E7820" s="5" t="s">
        <v>8247</v>
      </c>
      <c r="F7820" s="4" t="s">
        <v>8248</v>
      </c>
      <c r="G7820" s="4" t="s">
        <v>620</v>
      </c>
      <c r="H7820" s="5" t="s">
        <v>42071</v>
      </c>
      <c r="I7820" s="4" t="s">
        <v>42072</v>
      </c>
      <c r="J7820" s="5" t="n">
        <f aca="false">LEN(K7820)</f>
        <v>16</v>
      </c>
      <c r="K7820" s="6" t="s">
        <v>42073</v>
      </c>
      <c r="L7820" s="4" t="s">
        <v>31</v>
      </c>
      <c r="M7820" s="4" t="s">
        <v>381</v>
      </c>
    </row>
    <row r="7821" customFormat="false" ht="15.75" hidden="false" customHeight="true" outlineLevel="0" collapsed="false">
      <c r="A7821" s="4" t="n">
        <v>10379</v>
      </c>
      <c r="B7821" s="4" t="s">
        <v>42074</v>
      </c>
      <c r="C7821" s="4"/>
      <c r="D7821" s="4" t="s">
        <v>22339</v>
      </c>
      <c r="E7821" s="5" t="s">
        <v>8253</v>
      </c>
      <c r="F7821" s="4" t="s">
        <v>8254</v>
      </c>
      <c r="G7821" s="4" t="s">
        <v>620</v>
      </c>
      <c r="H7821" s="5" t="s">
        <v>42075</v>
      </c>
      <c r="I7821" s="4" t="s">
        <v>41988</v>
      </c>
      <c r="J7821" s="5" t="n">
        <f aca="false">LEN(K7821)</f>
        <v>16</v>
      </c>
      <c r="K7821" s="10" t="s">
        <v>41989</v>
      </c>
      <c r="L7821" s="4" t="s">
        <v>21</v>
      </c>
      <c r="M7821" s="4" t="s">
        <v>1793</v>
      </c>
    </row>
    <row r="7822" customFormat="false" ht="15.75" hidden="false" customHeight="true" outlineLevel="0" collapsed="false">
      <c r="A7822" s="4" t="n">
        <v>10384</v>
      </c>
      <c r="B7822" s="4" t="s">
        <v>42076</v>
      </c>
      <c r="C7822" s="4"/>
      <c r="D7822" s="4" t="s">
        <v>42077</v>
      </c>
      <c r="E7822" s="5" t="s">
        <v>3650</v>
      </c>
      <c r="F7822" s="4" t="s">
        <v>1782</v>
      </c>
      <c r="G7822" s="4" t="s">
        <v>620</v>
      </c>
      <c r="H7822" s="5" t="s">
        <v>42078</v>
      </c>
      <c r="I7822" s="23" t="s">
        <v>42079</v>
      </c>
      <c r="J7822" s="5" t="n">
        <f aca="false">LEN(K7822)</f>
        <v>16</v>
      </c>
      <c r="K7822" s="6" t="s">
        <v>41917</v>
      </c>
      <c r="L7822" s="4" t="s">
        <v>78</v>
      </c>
      <c r="M7822" s="4" t="s">
        <v>1063</v>
      </c>
    </row>
    <row r="7823" customFormat="false" ht="15.75" hidden="false" customHeight="true" outlineLevel="0" collapsed="false">
      <c r="A7823" s="4" t="n">
        <v>10395</v>
      </c>
      <c r="B7823" s="4" t="s">
        <v>42080</v>
      </c>
      <c r="C7823" s="4"/>
      <c r="D7823" s="4" t="s">
        <v>42081</v>
      </c>
      <c r="E7823" s="5" t="s">
        <v>3650</v>
      </c>
      <c r="F7823" s="4" t="s">
        <v>1782</v>
      </c>
      <c r="G7823" s="4" t="s">
        <v>620</v>
      </c>
      <c r="H7823" s="5" t="s">
        <v>42082</v>
      </c>
      <c r="I7823" s="4" t="str">
        <f aca="false">IFERROR(__xludf.dummyfunction("""info@""&amp;LOWER(REGEXREPLACE(B7823,""[^A-Za-z0-9]"",""""))&amp;"".com"""),"info@aguilarealsl.com")</f>
        <v>info@aguilarealsl.com</v>
      </c>
      <c r="J7823" s="5" t="n">
        <f aca="false">LEN(K7823)</f>
        <v>16</v>
      </c>
      <c r="K7823" s="10" t="s">
        <v>42083</v>
      </c>
      <c r="L7823" s="4" t="s">
        <v>57</v>
      </c>
      <c r="M7823" s="4" t="s">
        <v>1085</v>
      </c>
    </row>
    <row r="7824" customFormat="false" ht="15.75" hidden="false" customHeight="true" outlineLevel="0" collapsed="false">
      <c r="A7824" s="4" t="n">
        <v>10407</v>
      </c>
      <c r="B7824" s="4" t="s">
        <v>42084</v>
      </c>
      <c r="C7824" s="4"/>
      <c r="D7824" s="4" t="s">
        <v>42085</v>
      </c>
      <c r="E7824" s="5" t="s">
        <v>42086</v>
      </c>
      <c r="F7824" s="4" t="s">
        <v>42087</v>
      </c>
      <c r="G7824" s="4" t="s">
        <v>620</v>
      </c>
      <c r="H7824" s="5" t="s">
        <v>42088</v>
      </c>
      <c r="I7824" s="4" t="s">
        <v>42089</v>
      </c>
      <c r="J7824" s="5" t="n">
        <f aca="false">LEN(K7824)</f>
        <v>16</v>
      </c>
      <c r="K7824" s="6" t="s">
        <v>42090</v>
      </c>
      <c r="L7824" s="4" t="s">
        <v>31</v>
      </c>
      <c r="M7824" s="4" t="s">
        <v>577</v>
      </c>
    </row>
    <row r="7825" customFormat="false" ht="15.75" hidden="false" customHeight="true" outlineLevel="0" collapsed="false">
      <c r="A7825" s="4" t="n">
        <v>10430</v>
      </c>
      <c r="B7825" s="4" t="s">
        <v>42091</v>
      </c>
      <c r="C7825" s="4"/>
      <c r="D7825" s="4" t="s">
        <v>42092</v>
      </c>
      <c r="E7825" s="5" t="s">
        <v>3656</v>
      </c>
      <c r="F7825" s="4" t="s">
        <v>3657</v>
      </c>
      <c r="G7825" s="4" t="s">
        <v>620</v>
      </c>
      <c r="H7825" s="5" t="s">
        <v>42093</v>
      </c>
      <c r="I7825" s="4" t="s">
        <v>42094</v>
      </c>
      <c r="J7825" s="5" t="n">
        <f aca="false">LEN(K7825)</f>
        <v>16</v>
      </c>
      <c r="K7825" s="6" t="s">
        <v>42095</v>
      </c>
      <c r="L7825" s="4" t="s">
        <v>57</v>
      </c>
      <c r="M7825" s="4" t="s">
        <v>1016</v>
      </c>
    </row>
    <row r="7826" customFormat="false" ht="15.75" hidden="false" customHeight="true" outlineLevel="0" collapsed="false">
      <c r="A7826" s="4" t="n">
        <v>10431</v>
      </c>
      <c r="B7826" s="4" t="s">
        <v>42096</v>
      </c>
      <c r="C7826" s="4"/>
      <c r="D7826" s="4" t="s">
        <v>42097</v>
      </c>
      <c r="E7826" s="5" t="s">
        <v>42098</v>
      </c>
      <c r="F7826" s="4" t="s">
        <v>3657</v>
      </c>
      <c r="G7826" s="4" t="s">
        <v>620</v>
      </c>
      <c r="H7826" s="5" t="s">
        <v>42099</v>
      </c>
      <c r="I7826" s="4" t="s">
        <v>42100</v>
      </c>
      <c r="J7826" s="5" t="n">
        <f aca="false">LEN(K7826)</f>
        <v>16</v>
      </c>
      <c r="K7826" s="10" t="s">
        <v>42101</v>
      </c>
      <c r="L7826" s="4" t="s">
        <v>78</v>
      </c>
      <c r="M7826" s="4" t="s">
        <v>2097</v>
      </c>
    </row>
    <row r="7827" customFormat="false" ht="15.75" hidden="false" customHeight="true" outlineLevel="0" collapsed="false">
      <c r="A7827" s="4" t="n">
        <v>10442</v>
      </c>
      <c r="B7827" s="4" t="s">
        <v>42102</v>
      </c>
      <c r="C7827" s="4"/>
      <c r="D7827" s="4" t="s">
        <v>42103</v>
      </c>
      <c r="E7827" s="5" t="s">
        <v>15420</v>
      </c>
      <c r="F7827" s="4" t="s">
        <v>12517</v>
      </c>
      <c r="G7827" s="4" t="s">
        <v>620</v>
      </c>
      <c r="H7827" s="5" t="s">
        <v>42104</v>
      </c>
      <c r="I7827" s="4" t="s">
        <v>42105</v>
      </c>
      <c r="J7827" s="5" t="n">
        <f aca="false">LEN(K7827)</f>
        <v>16</v>
      </c>
      <c r="K7827" s="6" t="s">
        <v>42106</v>
      </c>
      <c r="L7827" s="4" t="s">
        <v>637</v>
      </c>
      <c r="M7827" s="4" t="s">
        <v>819</v>
      </c>
    </row>
    <row r="7828" customFormat="false" ht="15.75" hidden="false" customHeight="true" outlineLevel="0" collapsed="false">
      <c r="A7828" s="4" t="n">
        <v>10449</v>
      </c>
      <c r="B7828" s="4" t="s">
        <v>13500</v>
      </c>
      <c r="C7828" s="4"/>
      <c r="D7828" s="4" t="s">
        <v>42107</v>
      </c>
      <c r="E7828" s="5" t="s">
        <v>15420</v>
      </c>
      <c r="F7828" s="4" t="s">
        <v>12517</v>
      </c>
      <c r="G7828" s="4" t="s">
        <v>620</v>
      </c>
      <c r="H7828" s="5" t="s">
        <v>42108</v>
      </c>
      <c r="I7828" s="4" t="s">
        <v>42109</v>
      </c>
      <c r="J7828" s="5" t="n">
        <f aca="false">LEN(K7828)</f>
        <v>16</v>
      </c>
      <c r="K7828" s="10" t="s">
        <v>42110</v>
      </c>
      <c r="L7828" s="4" t="s">
        <v>21</v>
      </c>
      <c r="M7828" s="4" t="s">
        <v>918</v>
      </c>
    </row>
    <row r="7829" customFormat="false" ht="15.75" hidden="false" customHeight="true" outlineLevel="0" collapsed="false">
      <c r="A7829" s="4" t="n">
        <v>10451</v>
      </c>
      <c r="B7829" s="4" t="s">
        <v>42111</v>
      </c>
      <c r="C7829" s="4"/>
      <c r="D7829" s="4" t="s">
        <v>42112</v>
      </c>
      <c r="E7829" s="5" t="s">
        <v>2242</v>
      </c>
      <c r="F7829" s="4" t="s">
        <v>2243</v>
      </c>
      <c r="G7829" s="4" t="s">
        <v>620</v>
      </c>
      <c r="H7829" s="5" t="s">
        <v>42113</v>
      </c>
      <c r="I7829" s="4" t="s">
        <v>42114</v>
      </c>
      <c r="J7829" s="5" t="n">
        <f aca="false">LEN(K7829)</f>
        <v>16</v>
      </c>
      <c r="K7829" s="6" t="s">
        <v>42115</v>
      </c>
      <c r="L7829" s="4" t="s">
        <v>57</v>
      </c>
      <c r="M7829" s="4" t="s">
        <v>1793</v>
      </c>
    </row>
    <row r="7830" customFormat="false" ht="15.75" hidden="false" customHeight="true" outlineLevel="0" collapsed="false">
      <c r="A7830" s="4" t="n">
        <v>10454</v>
      </c>
      <c r="B7830" s="4" t="s">
        <v>42116</v>
      </c>
      <c r="C7830" s="4"/>
      <c r="D7830" s="4" t="s">
        <v>42117</v>
      </c>
      <c r="E7830" s="5" t="s">
        <v>42118</v>
      </c>
      <c r="F7830" s="4" t="s">
        <v>2243</v>
      </c>
      <c r="G7830" s="4" t="s">
        <v>620</v>
      </c>
      <c r="H7830" s="5" t="s">
        <v>42119</v>
      </c>
      <c r="I7830" s="4" t="s">
        <v>42120</v>
      </c>
      <c r="J7830" s="5" t="n">
        <f aca="false">LEN(K7830)</f>
        <v>16</v>
      </c>
      <c r="K7830" s="6" t="s">
        <v>42121</v>
      </c>
      <c r="L7830" s="4" t="s">
        <v>21</v>
      </c>
      <c r="M7830" s="4" t="s">
        <v>381</v>
      </c>
    </row>
    <row r="7831" customFormat="false" ht="15.75" hidden="false" customHeight="true" outlineLevel="0" collapsed="false">
      <c r="A7831" s="4" t="n">
        <v>10464</v>
      </c>
      <c r="B7831" s="4" t="s">
        <v>42122</v>
      </c>
      <c r="C7831" s="4"/>
      <c r="D7831" s="4" t="s">
        <v>42123</v>
      </c>
      <c r="E7831" s="5" t="s">
        <v>8267</v>
      </c>
      <c r="F7831" s="4" t="s">
        <v>2243</v>
      </c>
      <c r="G7831" s="4" t="s">
        <v>620</v>
      </c>
      <c r="H7831" s="5" t="s">
        <v>42124</v>
      </c>
      <c r="I7831" s="4" t="str">
        <f aca="false">IFERROR(__xludf.dummyfunction("""info@""&amp;LOWER(REGEXREPLACE(B7831,""[^A-Za-z0-9]"",""""))&amp;"".com"""),"info@villasanremo.com")</f>
        <v>info@villasanremo.com</v>
      </c>
      <c r="J7831" s="5" t="n">
        <f aca="false">LEN(K7831)</f>
        <v>16</v>
      </c>
      <c r="K7831" s="6" t="s">
        <v>42125</v>
      </c>
      <c r="L7831" s="4" t="s">
        <v>31</v>
      </c>
      <c r="M7831" s="4" t="s">
        <v>1208</v>
      </c>
    </row>
    <row r="7832" customFormat="false" ht="15.75" hidden="false" customHeight="true" outlineLevel="0" collapsed="false">
      <c r="A7832" s="4" t="n">
        <v>10471</v>
      </c>
      <c r="B7832" s="4" t="s">
        <v>42126</v>
      </c>
      <c r="C7832" s="4"/>
      <c r="D7832" s="4" t="s">
        <v>42127</v>
      </c>
      <c r="E7832" s="5" t="s">
        <v>5346</v>
      </c>
      <c r="F7832" s="4" t="s">
        <v>619</v>
      </c>
      <c r="G7832" s="4" t="s">
        <v>620</v>
      </c>
      <c r="H7832" s="5" t="s">
        <v>42128</v>
      </c>
      <c r="I7832" s="4" t="s">
        <v>42129</v>
      </c>
      <c r="J7832" s="5" t="n">
        <f aca="false">LEN(K7832)</f>
        <v>16</v>
      </c>
      <c r="K7832" s="6" t="s">
        <v>42130</v>
      </c>
      <c r="L7832" s="4" t="s">
        <v>57</v>
      </c>
      <c r="M7832" s="4" t="s">
        <v>317</v>
      </c>
    </row>
    <row r="7833" customFormat="false" ht="15.75" hidden="false" customHeight="true" outlineLevel="0" collapsed="false">
      <c r="A7833" s="4" t="n">
        <v>10490</v>
      </c>
      <c r="B7833" s="4" t="s">
        <v>42131</v>
      </c>
      <c r="C7833" s="4"/>
      <c r="D7833" s="4" t="s">
        <v>42132</v>
      </c>
      <c r="E7833" s="5" t="s">
        <v>42133</v>
      </c>
      <c r="F7833" s="4" t="s">
        <v>42134</v>
      </c>
      <c r="G7833" s="4" t="s">
        <v>620</v>
      </c>
      <c r="H7833" s="5" t="s">
        <v>42135</v>
      </c>
      <c r="I7833" s="4" t="s">
        <v>42136</v>
      </c>
      <c r="J7833" s="5" t="n">
        <f aca="false">LEN(K7833)</f>
        <v>16</v>
      </c>
      <c r="K7833" s="6" t="s">
        <v>42137</v>
      </c>
      <c r="L7833" s="4" t="s">
        <v>1970</v>
      </c>
      <c r="M7833" s="4" t="s">
        <v>368</v>
      </c>
    </row>
    <row r="7834" customFormat="false" ht="15.75" hidden="false" customHeight="true" outlineLevel="0" collapsed="false">
      <c r="A7834" s="4" t="n">
        <v>10494</v>
      </c>
      <c r="B7834" s="4" t="s">
        <v>42138</v>
      </c>
      <c r="C7834" s="4"/>
      <c r="D7834" s="4" t="s">
        <v>42139</v>
      </c>
      <c r="E7834" s="5" t="s">
        <v>8279</v>
      </c>
      <c r="F7834" s="4" t="s">
        <v>8280</v>
      </c>
      <c r="G7834" s="4" t="s">
        <v>620</v>
      </c>
      <c r="H7834" s="5" t="s">
        <v>42140</v>
      </c>
      <c r="I7834" s="4" t="s">
        <v>36810</v>
      </c>
      <c r="J7834" s="5" t="n">
        <f aca="false">LEN(K7834)</f>
        <v>16</v>
      </c>
      <c r="K7834" s="6" t="s">
        <v>42141</v>
      </c>
      <c r="L7834" s="4" t="s">
        <v>637</v>
      </c>
      <c r="M7834" s="4" t="s">
        <v>819</v>
      </c>
    </row>
    <row r="7835" customFormat="false" ht="15.75" hidden="false" customHeight="true" outlineLevel="0" collapsed="false">
      <c r="A7835" s="4" t="n">
        <v>10505</v>
      </c>
      <c r="B7835" s="4" t="s">
        <v>42142</v>
      </c>
      <c r="C7835" s="4"/>
      <c r="D7835" s="4" t="s">
        <v>42143</v>
      </c>
      <c r="E7835" s="5" t="s">
        <v>19467</v>
      </c>
      <c r="F7835" s="4" t="s">
        <v>882</v>
      </c>
      <c r="G7835" s="4" t="s">
        <v>882</v>
      </c>
      <c r="H7835" s="5" t="s">
        <v>42144</v>
      </c>
      <c r="I7835" s="7" t="s">
        <v>42145</v>
      </c>
      <c r="J7835" s="5" t="n">
        <f aca="false">LEN(K7835)</f>
        <v>16</v>
      </c>
      <c r="K7835" s="6" t="s">
        <v>42146</v>
      </c>
      <c r="L7835" s="4" t="s">
        <v>31</v>
      </c>
      <c r="M7835" s="4" t="s">
        <v>31</v>
      </c>
    </row>
    <row r="7836" customFormat="false" ht="15.75" hidden="false" customHeight="true" outlineLevel="0" collapsed="false">
      <c r="A7836" s="4" t="n">
        <v>10507</v>
      </c>
      <c r="B7836" s="4" t="s">
        <v>42147</v>
      </c>
      <c r="C7836" s="4"/>
      <c r="D7836" s="4" t="s">
        <v>42148</v>
      </c>
      <c r="E7836" s="5" t="s">
        <v>880</v>
      </c>
      <c r="F7836" s="4" t="s">
        <v>881</v>
      </c>
      <c r="G7836" s="4" t="s">
        <v>882</v>
      </c>
      <c r="H7836" s="5" t="s">
        <v>42149</v>
      </c>
      <c r="I7836" s="4" t="s">
        <v>42150</v>
      </c>
      <c r="J7836" s="5" t="n">
        <f aca="false">LEN(K7836)</f>
        <v>16</v>
      </c>
      <c r="K7836" s="6" t="s">
        <v>42151</v>
      </c>
      <c r="L7836" s="4" t="s">
        <v>57</v>
      </c>
      <c r="M7836" s="4" t="s">
        <v>31</v>
      </c>
    </row>
    <row r="7837" customFormat="false" ht="15.75" hidden="false" customHeight="true" outlineLevel="0" collapsed="false">
      <c r="A7837" s="4" t="n">
        <v>10510</v>
      </c>
      <c r="B7837" s="4" t="s">
        <v>42152</v>
      </c>
      <c r="C7837" s="4"/>
      <c r="D7837" s="4" t="s">
        <v>42153</v>
      </c>
      <c r="E7837" s="5" t="s">
        <v>5393</v>
      </c>
      <c r="F7837" s="4" t="s">
        <v>1089</v>
      </c>
      <c r="G7837" s="4" t="s">
        <v>882</v>
      </c>
      <c r="H7837" s="5" t="s">
        <v>42154</v>
      </c>
      <c r="I7837" s="4" t="s">
        <v>42155</v>
      </c>
      <c r="J7837" s="5" t="n">
        <f aca="false">LEN(K7837)</f>
        <v>16</v>
      </c>
      <c r="K7837" s="6" t="s">
        <v>42156</v>
      </c>
      <c r="L7837" s="4" t="s">
        <v>57</v>
      </c>
      <c r="M7837" s="4" t="s">
        <v>1085</v>
      </c>
    </row>
    <row r="7838" customFormat="false" ht="15.75" hidden="false" customHeight="true" outlineLevel="0" collapsed="false">
      <c r="A7838" s="4" t="n">
        <v>10524</v>
      </c>
      <c r="B7838" s="4" t="s">
        <v>42157</v>
      </c>
      <c r="C7838" s="4"/>
      <c r="D7838" s="4" t="s">
        <v>42158</v>
      </c>
      <c r="E7838" s="5" t="s">
        <v>880</v>
      </c>
      <c r="F7838" s="4" t="s">
        <v>881</v>
      </c>
      <c r="G7838" s="4" t="s">
        <v>882</v>
      </c>
      <c r="H7838" s="5" t="s">
        <v>42159</v>
      </c>
      <c r="I7838" s="4" t="s">
        <v>42160</v>
      </c>
      <c r="J7838" s="5" t="n">
        <f aca="false">LEN(K7838)</f>
        <v>16</v>
      </c>
      <c r="K7838" s="10" t="s">
        <v>42161</v>
      </c>
      <c r="L7838" s="4" t="s">
        <v>637</v>
      </c>
      <c r="M7838" s="4" t="s">
        <v>1418</v>
      </c>
    </row>
    <row r="7839" customFormat="false" ht="15.75" hidden="false" customHeight="true" outlineLevel="0" collapsed="false">
      <c r="A7839" s="4" t="n">
        <v>10533</v>
      </c>
      <c r="B7839" s="4" t="s">
        <v>42162</v>
      </c>
      <c r="C7839" s="4"/>
      <c r="D7839" s="4" t="s">
        <v>42163</v>
      </c>
      <c r="E7839" s="5" t="s">
        <v>42164</v>
      </c>
      <c r="F7839" s="4" t="s">
        <v>5616</v>
      </c>
      <c r="G7839" s="4" t="s">
        <v>882</v>
      </c>
      <c r="H7839" s="5" t="s">
        <v>42165</v>
      </c>
      <c r="I7839" s="4" t="s">
        <v>42166</v>
      </c>
      <c r="J7839" s="5" t="n">
        <f aca="false">LEN(K7839)</f>
        <v>16</v>
      </c>
      <c r="K7839" s="6" t="s">
        <v>42167</v>
      </c>
      <c r="L7839" s="4" t="s">
        <v>1970</v>
      </c>
      <c r="M7839" s="4" t="s">
        <v>32</v>
      </c>
    </row>
    <row r="7840" customFormat="false" ht="15.75" hidden="false" customHeight="true" outlineLevel="0" collapsed="false">
      <c r="A7840" s="4" t="n">
        <v>10539</v>
      </c>
      <c r="B7840" s="4" t="s">
        <v>42168</v>
      </c>
      <c r="C7840" s="4"/>
      <c r="D7840" s="4" t="s">
        <v>42169</v>
      </c>
      <c r="E7840" s="5" t="s">
        <v>42170</v>
      </c>
      <c r="F7840" s="4" t="s">
        <v>12548</v>
      </c>
      <c r="G7840" s="4" t="s">
        <v>882</v>
      </c>
      <c r="H7840" s="5" t="s">
        <v>42171</v>
      </c>
      <c r="I7840" s="4" t="s">
        <v>42172</v>
      </c>
      <c r="J7840" s="5" t="n">
        <f aca="false">LEN(K7840)</f>
        <v>16</v>
      </c>
      <c r="K7840" s="6" t="s">
        <v>42173</v>
      </c>
      <c r="L7840" s="4" t="s">
        <v>57</v>
      </c>
      <c r="M7840" s="4" t="s">
        <v>31</v>
      </c>
    </row>
    <row r="7841" customFormat="false" ht="15.75" hidden="false" customHeight="true" outlineLevel="0" collapsed="false">
      <c r="A7841" s="4" t="n">
        <v>10546</v>
      </c>
      <c r="B7841" s="4" t="s">
        <v>42174</v>
      </c>
      <c r="C7841" s="4"/>
      <c r="D7841" s="4" t="s">
        <v>42175</v>
      </c>
      <c r="E7841" s="5" t="s">
        <v>15439</v>
      </c>
      <c r="F7841" s="4" t="s">
        <v>15440</v>
      </c>
      <c r="G7841" s="4" t="s">
        <v>882</v>
      </c>
      <c r="H7841" s="5" t="s">
        <v>42176</v>
      </c>
      <c r="I7841" s="7" t="s">
        <v>42177</v>
      </c>
      <c r="J7841" s="5" t="n">
        <f aca="false">LEN(K7841)</f>
        <v>16</v>
      </c>
      <c r="K7841" s="6" t="s">
        <v>42178</v>
      </c>
      <c r="L7841" s="4" t="s">
        <v>31</v>
      </c>
      <c r="M7841" s="4" t="s">
        <v>924</v>
      </c>
    </row>
    <row r="7842" customFormat="false" ht="15.75" hidden="false" customHeight="true" outlineLevel="0" collapsed="false">
      <c r="A7842" s="4" t="n">
        <v>10553</v>
      </c>
      <c r="B7842" s="4" t="s">
        <v>42179</v>
      </c>
      <c r="C7842" s="4"/>
      <c r="D7842" s="4" t="s">
        <v>42180</v>
      </c>
      <c r="E7842" s="5" t="s">
        <v>26810</v>
      </c>
      <c r="F7842" s="4" t="s">
        <v>26811</v>
      </c>
      <c r="G7842" s="4" t="s">
        <v>882</v>
      </c>
      <c r="H7842" s="5" t="s">
        <v>42181</v>
      </c>
      <c r="I7842" s="4" t="s">
        <v>42182</v>
      </c>
      <c r="J7842" s="5" t="n">
        <f aca="false">LEN(K7842)</f>
        <v>16</v>
      </c>
      <c r="K7842" s="6" t="s">
        <v>42183</v>
      </c>
      <c r="L7842" s="4" t="s">
        <v>31</v>
      </c>
      <c r="M7842" s="4" t="s">
        <v>294</v>
      </c>
    </row>
    <row r="7843" customFormat="false" ht="15.75" hidden="false" customHeight="true" outlineLevel="0" collapsed="false">
      <c r="A7843" s="4" t="n">
        <v>10556</v>
      </c>
      <c r="B7843" s="4" t="s">
        <v>42184</v>
      </c>
      <c r="C7843" s="4"/>
      <c r="D7843" s="4" t="s">
        <v>42185</v>
      </c>
      <c r="E7843" s="5" t="s">
        <v>15439</v>
      </c>
      <c r="F7843" s="4" t="s">
        <v>15440</v>
      </c>
      <c r="G7843" s="4" t="s">
        <v>882</v>
      </c>
      <c r="H7843" s="5" t="s">
        <v>42186</v>
      </c>
      <c r="I7843" s="4" t="str">
        <f aca="false">IFERROR(__xludf.dummyfunction("""info@""&amp;LOWER(REGEXREPLACE(B7843,""[^A-Za-z0-9]"",""""))&amp;"".com"""),"info@bayonasialsl.com")</f>
        <v>info@bayonasialsl.com</v>
      </c>
      <c r="J7843" s="5" t="n">
        <f aca="false">LEN(K7843)</f>
        <v>16</v>
      </c>
      <c r="K7843" s="6" t="s">
        <v>42187</v>
      </c>
      <c r="L7843" s="4" t="s">
        <v>31</v>
      </c>
      <c r="M7843" s="4" t="s">
        <v>31</v>
      </c>
    </row>
    <row r="7844" customFormat="false" ht="15.75" hidden="false" customHeight="true" outlineLevel="0" collapsed="false">
      <c r="A7844" s="4" t="n">
        <v>10561</v>
      </c>
      <c r="B7844" s="4" t="s">
        <v>42188</v>
      </c>
      <c r="C7844" s="4"/>
      <c r="D7844" s="4" t="s">
        <v>42189</v>
      </c>
      <c r="E7844" s="5" t="s">
        <v>36867</v>
      </c>
      <c r="F7844" s="4" t="s">
        <v>1665</v>
      </c>
      <c r="G7844" s="4" t="s">
        <v>882</v>
      </c>
      <c r="H7844" s="5" t="s">
        <v>42190</v>
      </c>
      <c r="I7844" s="7" t="s">
        <v>42191</v>
      </c>
      <c r="J7844" s="5" t="n">
        <f aca="false">LEN(K7844)</f>
        <v>16</v>
      </c>
      <c r="K7844" s="6" t="s">
        <v>42192</v>
      </c>
      <c r="L7844" s="4" t="s">
        <v>637</v>
      </c>
      <c r="M7844" s="4" t="s">
        <v>4855</v>
      </c>
    </row>
    <row r="7845" customFormat="false" ht="15.75" hidden="false" customHeight="true" outlineLevel="0" collapsed="false">
      <c r="A7845" s="4" t="n">
        <v>10568</v>
      </c>
      <c r="B7845" s="4" t="s">
        <v>42193</v>
      </c>
      <c r="C7845" s="4"/>
      <c r="D7845" s="4" t="s">
        <v>42194</v>
      </c>
      <c r="E7845" s="5" t="s">
        <v>36877</v>
      </c>
      <c r="F7845" s="4" t="s">
        <v>12548</v>
      </c>
      <c r="G7845" s="4" t="s">
        <v>882</v>
      </c>
      <c r="H7845" s="5" t="s">
        <v>42195</v>
      </c>
      <c r="I7845" s="4" t="s">
        <v>42196</v>
      </c>
      <c r="J7845" s="5" t="n">
        <f aca="false">LEN(K7845)</f>
        <v>16</v>
      </c>
      <c r="K7845" s="6" t="s">
        <v>42197</v>
      </c>
      <c r="L7845" s="4" t="s">
        <v>57</v>
      </c>
      <c r="M7845" s="4" t="s">
        <v>1216</v>
      </c>
    </row>
    <row r="7846" customFormat="false" ht="15.75" hidden="false" customHeight="true" outlineLevel="0" collapsed="false">
      <c r="A7846" s="4" t="n">
        <v>10576</v>
      </c>
      <c r="B7846" s="4" t="s">
        <v>42198</v>
      </c>
      <c r="C7846" s="4"/>
      <c r="D7846" s="4" t="s">
        <v>42199</v>
      </c>
      <c r="E7846" s="5" t="s">
        <v>12561</v>
      </c>
      <c r="F7846" s="4" t="s">
        <v>881</v>
      </c>
      <c r="G7846" s="4" t="s">
        <v>882</v>
      </c>
      <c r="H7846" s="5" t="s">
        <v>42200</v>
      </c>
      <c r="I7846" s="7" t="s">
        <v>42201</v>
      </c>
      <c r="J7846" s="5" t="n">
        <f aca="false">LEN(K7846)</f>
        <v>16</v>
      </c>
      <c r="K7846" s="6" t="s">
        <v>37646</v>
      </c>
      <c r="L7846" s="4" t="s">
        <v>637</v>
      </c>
      <c r="M7846" s="4" t="s">
        <v>1418</v>
      </c>
    </row>
    <row r="7847" customFormat="false" ht="15.75" hidden="false" customHeight="true" outlineLevel="0" collapsed="false">
      <c r="A7847" s="4" t="n">
        <v>10590</v>
      </c>
      <c r="B7847" s="4" t="s">
        <v>42202</v>
      </c>
      <c r="C7847" s="4"/>
      <c r="D7847" s="4" t="s">
        <v>42203</v>
      </c>
      <c r="E7847" s="5" t="s">
        <v>42204</v>
      </c>
      <c r="F7847" s="4" t="s">
        <v>881</v>
      </c>
      <c r="G7847" s="4" t="s">
        <v>882</v>
      </c>
      <c r="H7847" s="5" t="s">
        <v>42205</v>
      </c>
      <c r="I7847" s="4" t="s">
        <v>42206</v>
      </c>
      <c r="J7847" s="5" t="n">
        <f aca="false">LEN(K7847)</f>
        <v>16</v>
      </c>
      <c r="K7847" s="10" t="s">
        <v>42207</v>
      </c>
      <c r="L7847" s="4" t="s">
        <v>21</v>
      </c>
      <c r="M7847" s="4" t="s">
        <v>381</v>
      </c>
    </row>
    <row r="7848" customFormat="false" ht="15.75" hidden="false" customHeight="true" outlineLevel="0" collapsed="false">
      <c r="A7848" s="4" t="n">
        <v>10593</v>
      </c>
      <c r="B7848" s="4" t="s">
        <v>24761</v>
      </c>
      <c r="C7848" s="4"/>
      <c r="D7848" s="4" t="s">
        <v>42208</v>
      </c>
      <c r="E7848" s="5" t="s">
        <v>15684</v>
      </c>
      <c r="F7848" s="4" t="s">
        <v>8293</v>
      </c>
      <c r="G7848" s="4" t="s">
        <v>882</v>
      </c>
      <c r="H7848" s="5" t="s">
        <v>42209</v>
      </c>
      <c r="I7848" s="4" t="s">
        <v>42210</v>
      </c>
      <c r="J7848" s="5" t="n">
        <f aca="false">LEN(K7848)</f>
        <v>16</v>
      </c>
      <c r="K7848" s="6" t="s">
        <v>42211</v>
      </c>
      <c r="L7848" s="4" t="s">
        <v>31</v>
      </c>
      <c r="M7848" s="4" t="s">
        <v>577</v>
      </c>
    </row>
    <row r="7849" customFormat="false" ht="15.75" hidden="false" customHeight="true" outlineLevel="0" collapsed="false">
      <c r="A7849" s="4" t="n">
        <v>10613</v>
      </c>
      <c r="B7849" s="4" t="s">
        <v>42212</v>
      </c>
      <c r="C7849" s="4"/>
      <c r="D7849" s="4" t="s">
        <v>42213</v>
      </c>
      <c r="E7849" s="5" t="s">
        <v>5379</v>
      </c>
      <c r="F7849" s="4" t="s">
        <v>5380</v>
      </c>
      <c r="G7849" s="4" t="s">
        <v>882</v>
      </c>
      <c r="H7849" s="5" t="s">
        <v>42214</v>
      </c>
      <c r="I7849" s="4" t="s">
        <v>42215</v>
      </c>
      <c r="J7849" s="5" t="n">
        <f aca="false">LEN(K7849)</f>
        <v>16</v>
      </c>
      <c r="K7849" s="10" t="s">
        <v>42216</v>
      </c>
      <c r="L7849" s="4" t="s">
        <v>21</v>
      </c>
      <c r="M7849" s="4" t="s">
        <v>577</v>
      </c>
    </row>
    <row r="7850" customFormat="false" ht="15.75" hidden="false" customHeight="true" outlineLevel="0" collapsed="false">
      <c r="A7850" s="4" t="n">
        <v>10617</v>
      </c>
      <c r="B7850" s="4" t="s">
        <v>41821</v>
      </c>
      <c r="C7850" s="4"/>
      <c r="D7850" s="4" t="s">
        <v>42217</v>
      </c>
      <c r="E7850" s="5" t="s">
        <v>5379</v>
      </c>
      <c r="F7850" s="4" t="s">
        <v>5380</v>
      </c>
      <c r="G7850" s="4" t="s">
        <v>882</v>
      </c>
      <c r="H7850" s="5" t="s">
        <v>42218</v>
      </c>
      <c r="I7850" s="4" t="s">
        <v>42219</v>
      </c>
      <c r="J7850" s="5" t="n">
        <f aca="false">LEN(K7850)</f>
        <v>16</v>
      </c>
      <c r="K7850" s="6" t="s">
        <v>42220</v>
      </c>
      <c r="L7850" s="4" t="s">
        <v>31</v>
      </c>
      <c r="M7850" s="4" t="s">
        <v>4855</v>
      </c>
    </row>
    <row r="7851" customFormat="false" ht="27.75" hidden="false" customHeight="true" outlineLevel="0" collapsed="false">
      <c r="A7851" s="4" t="n">
        <v>10626</v>
      </c>
      <c r="B7851" s="4" t="s">
        <v>42221</v>
      </c>
      <c r="C7851" s="4"/>
      <c r="D7851" s="4" t="s">
        <v>42222</v>
      </c>
      <c r="E7851" s="5" t="s">
        <v>15456</v>
      </c>
      <c r="F7851" s="4" t="s">
        <v>15457</v>
      </c>
      <c r="G7851" s="4" t="s">
        <v>882</v>
      </c>
      <c r="H7851" s="5" t="s">
        <v>42223</v>
      </c>
      <c r="I7851" s="7" t="s">
        <v>42224</v>
      </c>
      <c r="J7851" s="5" t="n">
        <f aca="false">LEN(K7851)</f>
        <v>16</v>
      </c>
      <c r="K7851" s="6" t="s">
        <v>42225</v>
      </c>
      <c r="L7851" s="4" t="s">
        <v>57</v>
      </c>
      <c r="M7851" s="4" t="s">
        <v>1759</v>
      </c>
    </row>
    <row r="7852" customFormat="false" ht="15.75" hidden="false" customHeight="true" outlineLevel="0" collapsed="false">
      <c r="A7852" s="4" t="n">
        <v>10634</v>
      </c>
      <c r="B7852" s="4" t="s">
        <v>42226</v>
      </c>
      <c r="C7852" s="4"/>
      <c r="D7852" s="4" t="s">
        <v>42227</v>
      </c>
      <c r="E7852" s="5" t="s">
        <v>5386</v>
      </c>
      <c r="F7852" s="4" t="s">
        <v>5387</v>
      </c>
      <c r="G7852" s="4" t="s">
        <v>882</v>
      </c>
      <c r="H7852" s="5" t="s">
        <v>42228</v>
      </c>
      <c r="I7852" s="7" t="s">
        <v>42229</v>
      </c>
      <c r="J7852" s="5" t="n">
        <f aca="false">LEN(K7852)</f>
        <v>16</v>
      </c>
      <c r="K7852" s="6" t="s">
        <v>40599</v>
      </c>
      <c r="L7852" s="4" t="s">
        <v>31</v>
      </c>
      <c r="M7852" s="4" t="s">
        <v>2082</v>
      </c>
    </row>
    <row r="7853" customFormat="false" ht="15.75" hidden="false" customHeight="true" outlineLevel="0" collapsed="false">
      <c r="A7853" s="4" t="n">
        <v>10658</v>
      </c>
      <c r="B7853" s="4" t="s">
        <v>42230</v>
      </c>
      <c r="C7853" s="4"/>
      <c r="D7853" s="4" t="s">
        <v>42231</v>
      </c>
      <c r="E7853" s="5" t="s">
        <v>42232</v>
      </c>
      <c r="F7853" s="4" t="s">
        <v>42233</v>
      </c>
      <c r="G7853" s="4" t="s">
        <v>882</v>
      </c>
      <c r="H7853" s="5" t="s">
        <v>42234</v>
      </c>
      <c r="I7853" s="4" t="s">
        <v>42235</v>
      </c>
      <c r="J7853" s="5" t="n">
        <f aca="false">LEN(K7853)</f>
        <v>16</v>
      </c>
      <c r="K7853" s="6" t="s">
        <v>42236</v>
      </c>
      <c r="L7853" s="4" t="s">
        <v>1970</v>
      </c>
      <c r="M7853" s="4" t="s">
        <v>2082</v>
      </c>
    </row>
    <row r="7854" customFormat="false" ht="15.75" hidden="false" customHeight="true" outlineLevel="0" collapsed="false">
      <c r="A7854" s="4" t="n">
        <v>10661</v>
      </c>
      <c r="B7854" s="4" t="s">
        <v>42237</v>
      </c>
      <c r="C7854" s="4"/>
      <c r="D7854" s="4" t="s">
        <v>42238</v>
      </c>
      <c r="E7854" s="5" t="s">
        <v>42239</v>
      </c>
      <c r="F7854" s="4" t="s">
        <v>42240</v>
      </c>
      <c r="G7854" s="4" t="s">
        <v>882</v>
      </c>
      <c r="H7854" s="5" t="s">
        <v>42241</v>
      </c>
      <c r="I7854" s="4" t="str">
        <f aca="false">IFERROR(__xludf.dummyfunction("""info@""&amp;LOWER(REGEXREPLACE(B7854,""[^A-Za-z0-9]"",""""))&amp;"".com"""),"info@hotellacaiza.com")</f>
        <v>info@hotellacaiza.com</v>
      </c>
      <c r="J7854" s="5" t="n">
        <f aca="false">LEN(K7854)</f>
        <v>16</v>
      </c>
      <c r="K7854" s="6" t="s">
        <v>42242</v>
      </c>
      <c r="L7854" s="4" t="s">
        <v>31</v>
      </c>
      <c r="M7854" s="4" t="s">
        <v>368</v>
      </c>
    </row>
    <row r="7855" customFormat="false" ht="15.75" hidden="false" customHeight="true" outlineLevel="0" collapsed="false">
      <c r="A7855" s="4" t="n">
        <v>10667</v>
      </c>
      <c r="B7855" s="4" t="s">
        <v>42243</v>
      </c>
      <c r="C7855" s="4"/>
      <c r="D7855" s="4" t="s">
        <v>42244</v>
      </c>
      <c r="E7855" s="5" t="s">
        <v>3063</v>
      </c>
      <c r="F7855" s="4" t="s">
        <v>1089</v>
      </c>
      <c r="G7855" s="4" t="s">
        <v>882</v>
      </c>
      <c r="H7855" s="5" t="s">
        <v>42245</v>
      </c>
      <c r="I7855" s="4" t="s">
        <v>42246</v>
      </c>
      <c r="J7855" s="5" t="n">
        <f aca="false">LEN(K7855)</f>
        <v>16</v>
      </c>
      <c r="K7855" s="6" t="s">
        <v>42216</v>
      </c>
      <c r="L7855" s="4" t="s">
        <v>21</v>
      </c>
      <c r="M7855" s="4" t="s">
        <v>924</v>
      </c>
    </row>
    <row r="7856" customFormat="false" ht="15.75" hidden="false" customHeight="true" outlineLevel="0" collapsed="false">
      <c r="A7856" s="4" t="n">
        <v>10670</v>
      </c>
      <c r="B7856" s="4" t="s">
        <v>42247</v>
      </c>
      <c r="C7856" s="4"/>
      <c r="D7856" s="4" t="s">
        <v>42248</v>
      </c>
      <c r="E7856" s="5" t="s">
        <v>1088</v>
      </c>
      <c r="F7856" s="4" t="s">
        <v>1089</v>
      </c>
      <c r="G7856" s="4" t="s">
        <v>882</v>
      </c>
      <c r="H7856" s="5" t="s">
        <v>42249</v>
      </c>
      <c r="I7856" s="4" t="s">
        <v>42250</v>
      </c>
      <c r="J7856" s="5" t="n">
        <f aca="false">LEN(K7856)</f>
        <v>16</v>
      </c>
      <c r="K7856" s="6" t="s">
        <v>42251</v>
      </c>
      <c r="L7856" s="4" t="s">
        <v>1970</v>
      </c>
      <c r="M7856" s="4" t="s">
        <v>1063</v>
      </c>
    </row>
    <row r="7857" customFormat="false" ht="15.75" hidden="false" customHeight="true" outlineLevel="0" collapsed="false">
      <c r="A7857" s="4" t="n">
        <v>10671</v>
      </c>
      <c r="B7857" s="4" t="s">
        <v>42252</v>
      </c>
      <c r="C7857" s="4"/>
      <c r="D7857" s="4" t="s">
        <v>42253</v>
      </c>
      <c r="E7857" s="5" t="s">
        <v>22467</v>
      </c>
      <c r="F7857" s="4" t="s">
        <v>1089</v>
      </c>
      <c r="G7857" s="4" t="s">
        <v>882</v>
      </c>
      <c r="H7857" s="5" t="s">
        <v>42254</v>
      </c>
      <c r="I7857" s="4" t="s">
        <v>42255</v>
      </c>
      <c r="J7857" s="5" t="n">
        <f aca="false">LEN(K7857)</f>
        <v>16</v>
      </c>
      <c r="K7857" s="6" t="s">
        <v>42256</v>
      </c>
      <c r="L7857" s="4" t="s">
        <v>1970</v>
      </c>
      <c r="M7857" s="4" t="s">
        <v>467</v>
      </c>
    </row>
    <row r="7858" customFormat="false" ht="15.75" hidden="false" customHeight="true" outlineLevel="0" collapsed="false">
      <c r="A7858" s="4" t="n">
        <v>10688</v>
      </c>
      <c r="B7858" s="4" t="s">
        <v>42257</v>
      </c>
      <c r="C7858" s="4"/>
      <c r="D7858" s="4" t="s">
        <v>42258</v>
      </c>
      <c r="E7858" s="5" t="s">
        <v>10258</v>
      </c>
      <c r="F7858" s="4" t="s">
        <v>10259</v>
      </c>
      <c r="G7858" s="4" t="s">
        <v>882</v>
      </c>
      <c r="H7858" s="5" t="s">
        <v>42259</v>
      </c>
      <c r="I7858" s="4" t="s">
        <v>42260</v>
      </c>
      <c r="J7858" s="5" t="n">
        <f aca="false">LEN(K7858)</f>
        <v>16</v>
      </c>
      <c r="K7858" s="6" t="s">
        <v>42261</v>
      </c>
      <c r="L7858" s="4" t="s">
        <v>78</v>
      </c>
      <c r="M7858" s="4" t="s">
        <v>819</v>
      </c>
    </row>
    <row r="7859" customFormat="false" ht="15.75" hidden="false" customHeight="true" outlineLevel="0" collapsed="false">
      <c r="A7859" s="4" t="n">
        <v>10698</v>
      </c>
      <c r="B7859" s="4" t="s">
        <v>42262</v>
      </c>
      <c r="C7859" s="4"/>
      <c r="D7859" s="4" t="s">
        <v>42263</v>
      </c>
      <c r="E7859" s="5" t="s">
        <v>5393</v>
      </c>
      <c r="F7859" s="4" t="s">
        <v>1089</v>
      </c>
      <c r="G7859" s="4" t="s">
        <v>882</v>
      </c>
      <c r="H7859" s="5" t="s">
        <v>42264</v>
      </c>
      <c r="I7859" s="4" t="s">
        <v>42265</v>
      </c>
      <c r="J7859" s="5" t="n">
        <f aca="false">LEN(K7859)</f>
        <v>16</v>
      </c>
      <c r="K7859" s="6" t="s">
        <v>42266</v>
      </c>
      <c r="L7859" s="4" t="s">
        <v>31</v>
      </c>
      <c r="M7859" s="4" t="s">
        <v>1216</v>
      </c>
    </row>
    <row r="7860" customFormat="false" ht="15.75" hidden="false" customHeight="true" outlineLevel="0" collapsed="false">
      <c r="A7860" s="4" t="n">
        <v>10700</v>
      </c>
      <c r="B7860" s="4" t="s">
        <v>42267</v>
      </c>
      <c r="C7860" s="4"/>
      <c r="D7860" s="4" t="s">
        <v>42268</v>
      </c>
      <c r="E7860" s="5" t="s">
        <v>5393</v>
      </c>
      <c r="F7860" s="4" t="s">
        <v>1089</v>
      </c>
      <c r="G7860" s="4" t="s">
        <v>882</v>
      </c>
      <c r="H7860" s="5" t="s">
        <v>42269</v>
      </c>
      <c r="I7860" s="4" t="s">
        <v>42270</v>
      </c>
      <c r="J7860" s="5" t="n">
        <f aca="false">LEN(K7860)</f>
        <v>16</v>
      </c>
      <c r="K7860" s="6" t="s">
        <v>42271</v>
      </c>
      <c r="L7860" s="4" t="s">
        <v>78</v>
      </c>
      <c r="M7860" s="4" t="s">
        <v>2474</v>
      </c>
    </row>
    <row r="7861" customFormat="false" ht="15.75" hidden="false" customHeight="true" outlineLevel="0" collapsed="false">
      <c r="A7861" s="4" t="n">
        <v>10704</v>
      </c>
      <c r="B7861" s="4" t="s">
        <v>42272</v>
      </c>
      <c r="C7861" s="4"/>
      <c r="D7861" s="4" t="s">
        <v>42273</v>
      </c>
      <c r="E7861" s="5" t="s">
        <v>22467</v>
      </c>
      <c r="F7861" s="4" t="s">
        <v>1089</v>
      </c>
      <c r="G7861" s="4" t="s">
        <v>882</v>
      </c>
      <c r="H7861" s="5" t="s">
        <v>42274</v>
      </c>
      <c r="I7861" s="4" t="str">
        <f aca="false">IFERROR(__xludf.dummyfunction("""info@""&amp;LOWER(REGEXREPLACE(B7861,""[^A-Za-z0-9]"",""""))&amp;"".com"""),"info@hotelgalaico.com")</f>
        <v>info@hotelgalaico.com</v>
      </c>
      <c r="J7861" s="5" t="n">
        <f aca="false">LEN(K7861)</f>
        <v>16</v>
      </c>
      <c r="K7861" s="6" t="s">
        <v>37788</v>
      </c>
      <c r="L7861" s="4" t="s">
        <v>31</v>
      </c>
      <c r="M7861" s="4" t="s">
        <v>729</v>
      </c>
    </row>
    <row r="7862" customFormat="false" ht="15.75" hidden="false" customHeight="true" outlineLevel="0" collapsed="false">
      <c r="A7862" s="4" t="n">
        <v>10705</v>
      </c>
      <c r="B7862" s="4" t="s">
        <v>42275</v>
      </c>
      <c r="C7862" s="4"/>
      <c r="D7862" s="4" t="s">
        <v>42276</v>
      </c>
      <c r="E7862" s="5" t="s">
        <v>3063</v>
      </c>
      <c r="F7862" s="4" t="s">
        <v>1089</v>
      </c>
      <c r="G7862" s="4" t="s">
        <v>882</v>
      </c>
      <c r="H7862" s="5" t="s">
        <v>42277</v>
      </c>
      <c r="I7862" s="4" t="s">
        <v>42278</v>
      </c>
      <c r="J7862" s="5" t="n">
        <f aca="false">LEN(K7862)</f>
        <v>16</v>
      </c>
      <c r="K7862" s="6" t="s">
        <v>42279</v>
      </c>
      <c r="L7862" s="4" t="s">
        <v>31</v>
      </c>
      <c r="M7862" s="4" t="s">
        <v>31</v>
      </c>
    </row>
    <row r="7863" customFormat="false" ht="15.75" hidden="false" customHeight="true" outlineLevel="0" collapsed="false">
      <c r="A7863" s="4" t="n">
        <v>10709</v>
      </c>
      <c r="B7863" s="4" t="s">
        <v>42280</v>
      </c>
      <c r="C7863" s="4"/>
      <c r="D7863" s="4" t="s">
        <v>42281</v>
      </c>
      <c r="E7863" s="5" t="s">
        <v>3063</v>
      </c>
      <c r="F7863" s="4" t="s">
        <v>1089</v>
      </c>
      <c r="G7863" s="4" t="s">
        <v>882</v>
      </c>
      <c r="H7863" s="5" t="s">
        <v>42282</v>
      </c>
      <c r="I7863" s="4" t="s">
        <v>42283</v>
      </c>
      <c r="J7863" s="5" t="n">
        <f aca="false">LEN(K7863)</f>
        <v>16</v>
      </c>
      <c r="K7863" s="6" t="s">
        <v>42284</v>
      </c>
      <c r="L7863" s="4" t="s">
        <v>21</v>
      </c>
      <c r="M7863" s="4" t="s">
        <v>3895</v>
      </c>
    </row>
    <row r="7864" customFormat="false" ht="15.75" hidden="false" customHeight="true" outlineLevel="0" collapsed="false">
      <c r="A7864" s="4" t="n">
        <v>10713</v>
      </c>
      <c r="B7864" s="4" t="s">
        <v>42285</v>
      </c>
      <c r="C7864" s="4"/>
      <c r="D7864" s="4" t="s">
        <v>42286</v>
      </c>
      <c r="E7864" s="5" t="s">
        <v>5393</v>
      </c>
      <c r="F7864" s="4" t="s">
        <v>1089</v>
      </c>
      <c r="G7864" s="4" t="s">
        <v>882</v>
      </c>
      <c r="H7864" s="5" t="s">
        <v>42287</v>
      </c>
      <c r="I7864" s="4" t="s">
        <v>42288</v>
      </c>
      <c r="J7864" s="5" t="n">
        <f aca="false">LEN(K7864)</f>
        <v>16</v>
      </c>
      <c r="K7864" s="6" t="s">
        <v>42289</v>
      </c>
      <c r="L7864" s="4" t="s">
        <v>21</v>
      </c>
      <c r="M7864" s="4" t="s">
        <v>3408</v>
      </c>
    </row>
    <row r="7865" customFormat="false" ht="15.75" hidden="false" customHeight="true" outlineLevel="0" collapsed="false">
      <c r="A7865" s="4" t="n">
        <v>10718</v>
      </c>
      <c r="B7865" s="4" t="s">
        <v>42290</v>
      </c>
      <c r="C7865" s="4"/>
      <c r="D7865" s="4" t="s">
        <v>42291</v>
      </c>
      <c r="E7865" s="5" t="s">
        <v>8305</v>
      </c>
      <c r="F7865" s="4" t="s">
        <v>1089</v>
      </c>
      <c r="G7865" s="4" t="s">
        <v>882</v>
      </c>
      <c r="H7865" s="5" t="s">
        <v>8306</v>
      </c>
      <c r="I7865" s="4" t="s">
        <v>42292</v>
      </c>
      <c r="J7865" s="5" t="n">
        <f aca="false">LEN(K7865)</f>
        <v>16</v>
      </c>
      <c r="K7865" s="10" t="s">
        <v>42293</v>
      </c>
      <c r="L7865" s="4" t="s">
        <v>31</v>
      </c>
      <c r="M7865" s="4" t="s">
        <v>381</v>
      </c>
    </row>
    <row r="7866" customFormat="false" ht="15.75" hidden="false" customHeight="true" outlineLevel="0" collapsed="false">
      <c r="A7866" s="4" t="n">
        <v>10722</v>
      </c>
      <c r="B7866" s="4" t="s">
        <v>42294</v>
      </c>
      <c r="C7866" s="4"/>
      <c r="D7866" s="4" t="s">
        <v>42295</v>
      </c>
      <c r="E7866" s="5" t="s">
        <v>5393</v>
      </c>
      <c r="F7866" s="4" t="s">
        <v>1089</v>
      </c>
      <c r="G7866" s="4" t="s">
        <v>882</v>
      </c>
      <c r="H7866" s="5" t="s">
        <v>42296</v>
      </c>
      <c r="I7866" s="4" t="s">
        <v>42297</v>
      </c>
      <c r="J7866" s="5" t="n">
        <f aca="false">LEN(K7866)</f>
        <v>16</v>
      </c>
      <c r="K7866" s="10" t="s">
        <v>42298</v>
      </c>
      <c r="L7866" s="4" t="s">
        <v>21</v>
      </c>
      <c r="M7866" s="4" t="s">
        <v>988</v>
      </c>
    </row>
    <row r="7867" customFormat="false" ht="15.75" hidden="false" customHeight="true" outlineLevel="0" collapsed="false">
      <c r="A7867" s="4" t="n">
        <v>10726</v>
      </c>
      <c r="B7867" s="4" t="s">
        <v>42299</v>
      </c>
      <c r="C7867" s="4"/>
      <c r="D7867" s="4" t="s">
        <v>42300</v>
      </c>
      <c r="E7867" s="5" t="s">
        <v>1088</v>
      </c>
      <c r="F7867" s="4" t="s">
        <v>1089</v>
      </c>
      <c r="G7867" s="4" t="s">
        <v>882</v>
      </c>
      <c r="H7867" s="5" t="s">
        <v>42301</v>
      </c>
      <c r="I7867" s="4" t="s">
        <v>42302</v>
      </c>
      <c r="J7867" s="5" t="n">
        <f aca="false">LEN(K7867)</f>
        <v>16</v>
      </c>
      <c r="K7867" s="6" t="s">
        <v>42303</v>
      </c>
      <c r="L7867" s="4" t="s">
        <v>78</v>
      </c>
      <c r="M7867" s="4" t="s">
        <v>2082</v>
      </c>
    </row>
    <row r="7868" customFormat="false" ht="15.75" hidden="false" customHeight="true" outlineLevel="0" collapsed="false">
      <c r="A7868" s="4" t="n">
        <v>10735</v>
      </c>
      <c r="B7868" s="4" t="s">
        <v>42304</v>
      </c>
      <c r="C7868" s="4"/>
      <c r="D7868" s="4" t="s">
        <v>42305</v>
      </c>
      <c r="E7868" s="5" t="s">
        <v>1788</v>
      </c>
      <c r="F7868" s="4" t="s">
        <v>1789</v>
      </c>
      <c r="G7868" s="4" t="s">
        <v>882</v>
      </c>
      <c r="H7868" s="5" t="s">
        <v>42306</v>
      </c>
      <c r="I7868" s="4" t="s">
        <v>42307</v>
      </c>
      <c r="J7868" s="5" t="n">
        <f aca="false">LEN(K7868)</f>
        <v>16</v>
      </c>
      <c r="K7868" s="10" t="s">
        <v>42308</v>
      </c>
      <c r="L7868" s="4" t="s">
        <v>1970</v>
      </c>
      <c r="M7868" s="4" t="s">
        <v>31</v>
      </c>
    </row>
    <row r="7869" customFormat="false" ht="15.75" hidden="false" customHeight="true" outlineLevel="0" collapsed="false">
      <c r="A7869" s="4" t="n">
        <v>10751</v>
      </c>
      <c r="B7869" s="4" t="s">
        <v>42309</v>
      </c>
      <c r="C7869" s="4"/>
      <c r="D7869" s="4" t="s">
        <v>42310</v>
      </c>
      <c r="E7869" s="5" t="s">
        <v>1788</v>
      </c>
      <c r="F7869" s="4" t="s">
        <v>1789</v>
      </c>
      <c r="G7869" s="4" t="s">
        <v>882</v>
      </c>
      <c r="H7869" s="5" t="s">
        <v>42311</v>
      </c>
      <c r="I7869" s="4" t="s">
        <v>42312</v>
      </c>
      <c r="J7869" s="5" t="n">
        <f aca="false">LEN(K7869)</f>
        <v>16</v>
      </c>
      <c r="K7869" s="6" t="s">
        <v>42313</v>
      </c>
      <c r="L7869" s="4" t="s">
        <v>31</v>
      </c>
      <c r="M7869" s="4" t="s">
        <v>1694</v>
      </c>
    </row>
    <row r="7870" customFormat="false" ht="15.75" hidden="false" customHeight="true" outlineLevel="0" collapsed="false">
      <c r="A7870" s="4" t="n">
        <v>10754</v>
      </c>
      <c r="B7870" s="4" t="s">
        <v>42314</v>
      </c>
      <c r="C7870" s="4"/>
      <c r="D7870" s="4" t="s">
        <v>42315</v>
      </c>
      <c r="E7870" s="5" t="s">
        <v>1788</v>
      </c>
      <c r="F7870" s="4" t="s">
        <v>1789</v>
      </c>
      <c r="G7870" s="4" t="s">
        <v>882</v>
      </c>
      <c r="H7870" s="5" t="s">
        <v>42316</v>
      </c>
      <c r="I7870" s="4" t="s">
        <v>42317</v>
      </c>
      <c r="J7870" s="5" t="n">
        <f aca="false">LEN(K7870)</f>
        <v>16</v>
      </c>
      <c r="K7870" s="6" t="s">
        <v>42318</v>
      </c>
      <c r="L7870" s="4" t="s">
        <v>57</v>
      </c>
      <c r="M7870" s="4" t="s">
        <v>271</v>
      </c>
    </row>
    <row r="7871" customFormat="false" ht="15.75" hidden="false" customHeight="true" outlineLevel="0" collapsed="false">
      <c r="A7871" s="4" t="n">
        <v>10755</v>
      </c>
      <c r="B7871" s="4" t="s">
        <v>42319</v>
      </c>
      <c r="C7871" s="4"/>
      <c r="D7871" s="4" t="s">
        <v>42320</v>
      </c>
      <c r="E7871" s="5" t="s">
        <v>15680</v>
      </c>
      <c r="F7871" s="4" t="s">
        <v>1789</v>
      </c>
      <c r="G7871" s="4" t="s">
        <v>882</v>
      </c>
      <c r="H7871" s="5" t="s">
        <v>42321</v>
      </c>
      <c r="I7871" s="4" t="s">
        <v>42322</v>
      </c>
      <c r="J7871" s="5" t="n">
        <f aca="false">LEN(K7871)</f>
        <v>16</v>
      </c>
      <c r="K7871" s="6" t="s">
        <v>42323</v>
      </c>
      <c r="L7871" s="4" t="s">
        <v>57</v>
      </c>
      <c r="M7871" s="4" t="s">
        <v>577</v>
      </c>
    </row>
    <row r="7872" customFormat="false" ht="15.75" hidden="false" customHeight="true" outlineLevel="0" collapsed="false">
      <c r="A7872" s="4" t="n">
        <v>10779</v>
      </c>
      <c r="B7872" s="4" t="s">
        <v>42324</v>
      </c>
      <c r="C7872" s="4"/>
      <c r="D7872" s="4" t="s">
        <v>42325</v>
      </c>
      <c r="E7872" s="5" t="s">
        <v>1088</v>
      </c>
      <c r="F7872" s="4" t="s">
        <v>1089</v>
      </c>
      <c r="G7872" s="4" t="s">
        <v>882</v>
      </c>
      <c r="H7872" s="5" t="s">
        <v>42326</v>
      </c>
      <c r="I7872" s="4" t="s">
        <v>42327</v>
      </c>
      <c r="J7872" s="5" t="n">
        <f aca="false">LEN(K7872)</f>
        <v>16</v>
      </c>
      <c r="K7872" s="6" t="s">
        <v>42328</v>
      </c>
      <c r="L7872" s="4" t="s">
        <v>57</v>
      </c>
      <c r="M7872" s="4" t="s">
        <v>729</v>
      </c>
    </row>
    <row r="7873" customFormat="false" ht="15.75" hidden="false" customHeight="true" outlineLevel="0" collapsed="false">
      <c r="A7873" s="4" t="n">
        <v>10786</v>
      </c>
      <c r="B7873" s="4" t="s">
        <v>42329</v>
      </c>
      <c r="C7873" s="4"/>
      <c r="D7873" s="4" t="s">
        <v>42330</v>
      </c>
      <c r="E7873" s="5" t="s">
        <v>1088</v>
      </c>
      <c r="F7873" s="4" t="s">
        <v>1089</v>
      </c>
      <c r="G7873" s="4" t="s">
        <v>882</v>
      </c>
      <c r="H7873" s="5" t="s">
        <v>42331</v>
      </c>
      <c r="I7873" s="4" t="s">
        <v>42332</v>
      </c>
      <c r="J7873" s="5" t="n">
        <f aca="false">LEN(K7873)</f>
        <v>16</v>
      </c>
      <c r="K7873" s="10" t="s">
        <v>42333</v>
      </c>
      <c r="L7873" s="4" t="s">
        <v>57</v>
      </c>
      <c r="M7873" s="4" t="s">
        <v>336</v>
      </c>
    </row>
    <row r="7874" customFormat="false" ht="15.75" hidden="false" customHeight="true" outlineLevel="0" collapsed="false">
      <c r="A7874" s="4" t="n">
        <v>10809</v>
      </c>
      <c r="B7874" s="4" t="s">
        <v>38124</v>
      </c>
      <c r="C7874" s="4"/>
      <c r="D7874" s="4" t="s">
        <v>42334</v>
      </c>
      <c r="E7874" s="5" t="s">
        <v>15751</v>
      </c>
      <c r="F7874" s="4" t="s">
        <v>15752</v>
      </c>
      <c r="G7874" s="4" t="s">
        <v>882</v>
      </c>
      <c r="H7874" s="5" t="s">
        <v>42335</v>
      </c>
      <c r="I7874" s="4" t="s">
        <v>42336</v>
      </c>
      <c r="J7874" s="5" t="n">
        <f aca="false">LEN(K7874)</f>
        <v>16</v>
      </c>
      <c r="K7874" s="6" t="s">
        <v>42337</v>
      </c>
      <c r="L7874" s="4" t="s">
        <v>66</v>
      </c>
      <c r="M7874" s="4" t="s">
        <v>381</v>
      </c>
    </row>
    <row r="7875" customFormat="false" ht="15.75" hidden="false" customHeight="true" outlineLevel="0" collapsed="false">
      <c r="A7875" s="4" t="n">
        <v>10831</v>
      </c>
      <c r="B7875" s="4" t="s">
        <v>42338</v>
      </c>
      <c r="C7875" s="4"/>
      <c r="D7875" s="4" t="s">
        <v>42339</v>
      </c>
      <c r="E7875" s="5" t="s">
        <v>18951</v>
      </c>
      <c r="F7875" s="4" t="s">
        <v>364</v>
      </c>
      <c r="G7875" s="4" t="s">
        <v>364</v>
      </c>
      <c r="H7875" s="5" t="s">
        <v>42340</v>
      </c>
      <c r="I7875" s="4" t="s">
        <v>42341</v>
      </c>
      <c r="J7875" s="5" t="n">
        <f aca="false">LEN(K7875)</f>
        <v>16</v>
      </c>
      <c r="K7875" s="6" t="s">
        <v>42342</v>
      </c>
      <c r="L7875" s="4" t="s">
        <v>31</v>
      </c>
      <c r="M7875" s="4" t="s">
        <v>794</v>
      </c>
    </row>
    <row r="7876" customFormat="false" ht="15.75" hidden="false" customHeight="true" outlineLevel="0" collapsed="false">
      <c r="A7876" s="4" t="n">
        <v>10849</v>
      </c>
      <c r="B7876" s="4" t="s">
        <v>42343</v>
      </c>
      <c r="C7876" s="4"/>
      <c r="D7876" s="4" t="s">
        <v>42344</v>
      </c>
      <c r="E7876" s="5" t="s">
        <v>37041</v>
      </c>
      <c r="F7876" s="4" t="s">
        <v>364</v>
      </c>
      <c r="G7876" s="4" t="s">
        <v>364</v>
      </c>
      <c r="H7876" s="5" t="s">
        <v>42345</v>
      </c>
      <c r="I7876" s="4" t="s">
        <v>42346</v>
      </c>
      <c r="J7876" s="5" t="n">
        <f aca="false">LEN(K7876)</f>
        <v>16</v>
      </c>
      <c r="K7876" s="6" t="s">
        <v>42347</v>
      </c>
      <c r="L7876" s="4" t="s">
        <v>21</v>
      </c>
      <c r="M7876" s="4" t="s">
        <v>8621</v>
      </c>
    </row>
    <row r="7877" customFormat="false" ht="15.75" hidden="false" customHeight="true" outlineLevel="0" collapsed="false">
      <c r="A7877" s="4" t="n">
        <v>10901</v>
      </c>
      <c r="B7877" s="4" t="s">
        <v>42348</v>
      </c>
      <c r="C7877" s="4"/>
      <c r="D7877" s="4" t="s">
        <v>42349</v>
      </c>
      <c r="E7877" s="5" t="s">
        <v>42350</v>
      </c>
      <c r="F7877" s="4" t="s">
        <v>42351</v>
      </c>
      <c r="G7877" s="4" t="s">
        <v>364</v>
      </c>
      <c r="H7877" s="5" t="s">
        <v>42352</v>
      </c>
      <c r="I7877" s="4" t="s">
        <v>42353</v>
      </c>
      <c r="J7877" s="5" t="n">
        <f aca="false">LEN(K7877)</f>
        <v>16</v>
      </c>
      <c r="K7877" s="6" t="s">
        <v>42354</v>
      </c>
      <c r="L7877" s="4" t="s">
        <v>31</v>
      </c>
      <c r="M7877" s="4" t="s">
        <v>2097</v>
      </c>
    </row>
    <row r="7878" customFormat="false" ht="15.75" hidden="false" customHeight="true" outlineLevel="0" collapsed="false">
      <c r="A7878" s="4" t="n">
        <v>10927</v>
      </c>
      <c r="B7878" s="4" t="s">
        <v>6727</v>
      </c>
      <c r="C7878" s="4"/>
      <c r="D7878" s="4" t="s">
        <v>42355</v>
      </c>
      <c r="E7878" s="5" t="s">
        <v>6726</v>
      </c>
      <c r="F7878" s="4" t="s">
        <v>6727</v>
      </c>
      <c r="G7878" s="4" t="s">
        <v>364</v>
      </c>
      <c r="H7878" s="5" t="s">
        <v>42356</v>
      </c>
      <c r="I7878" s="4" t="s">
        <v>42357</v>
      </c>
      <c r="J7878" s="5" t="n">
        <f aca="false">LEN(K7878)</f>
        <v>16</v>
      </c>
      <c r="K7878" s="6" t="s">
        <v>42358</v>
      </c>
      <c r="L7878" s="4" t="s">
        <v>21</v>
      </c>
      <c r="M7878" s="4" t="s">
        <v>326</v>
      </c>
    </row>
    <row r="7879" customFormat="false" ht="15.75" hidden="false" customHeight="true" outlineLevel="0" collapsed="false">
      <c r="A7879" s="4" t="n">
        <v>10934</v>
      </c>
      <c r="B7879" s="4" t="s">
        <v>42359</v>
      </c>
      <c r="C7879" s="4"/>
      <c r="D7879" s="4" t="s">
        <v>42360</v>
      </c>
      <c r="E7879" s="5" t="s">
        <v>10323</v>
      </c>
      <c r="F7879" s="4" t="s">
        <v>10324</v>
      </c>
      <c r="G7879" s="4" t="s">
        <v>364</v>
      </c>
      <c r="H7879" s="5" t="s">
        <v>42361</v>
      </c>
      <c r="I7879" s="4" t="s">
        <v>42362</v>
      </c>
      <c r="J7879" s="5" t="n">
        <f aca="false">LEN(K7879)</f>
        <v>16</v>
      </c>
      <c r="K7879" s="6" t="s">
        <v>42363</v>
      </c>
      <c r="L7879" s="4" t="s">
        <v>21</v>
      </c>
      <c r="M7879" s="4" t="s">
        <v>695</v>
      </c>
    </row>
    <row r="7880" customFormat="false" ht="15.75" hidden="false" customHeight="true" outlineLevel="0" collapsed="false">
      <c r="A7880" s="4" t="n">
        <v>10949</v>
      </c>
      <c r="B7880" s="4" t="s">
        <v>42364</v>
      </c>
      <c r="C7880" s="4"/>
      <c r="D7880" s="4" t="s">
        <v>42365</v>
      </c>
      <c r="E7880" s="5" t="s">
        <v>42366</v>
      </c>
      <c r="F7880" s="4" t="s">
        <v>42367</v>
      </c>
      <c r="G7880" s="4" t="s">
        <v>364</v>
      </c>
      <c r="H7880" s="5" t="s">
        <v>42368</v>
      </c>
      <c r="I7880" s="4" t="s">
        <v>42369</v>
      </c>
      <c r="J7880" s="5" t="n">
        <f aca="false">LEN(K7880)</f>
        <v>16</v>
      </c>
      <c r="K7880" s="6" t="s">
        <v>42370</v>
      </c>
      <c r="L7880" s="4" t="s">
        <v>31</v>
      </c>
      <c r="M7880" s="4" t="s">
        <v>31</v>
      </c>
    </row>
    <row r="7881" customFormat="false" ht="15.75" hidden="false" customHeight="true" outlineLevel="0" collapsed="false">
      <c r="A7881" s="4" t="n">
        <v>10962</v>
      </c>
      <c r="B7881" s="4" t="s">
        <v>42371</v>
      </c>
      <c r="C7881" s="4"/>
      <c r="D7881" s="4" t="s">
        <v>42372</v>
      </c>
      <c r="E7881" s="5" t="s">
        <v>18951</v>
      </c>
      <c r="F7881" s="4" t="s">
        <v>364</v>
      </c>
      <c r="G7881" s="4" t="s">
        <v>364</v>
      </c>
      <c r="H7881" s="5" t="s">
        <v>42373</v>
      </c>
      <c r="I7881" s="4" t="s">
        <v>42374</v>
      </c>
      <c r="J7881" s="5" t="n">
        <f aca="false">LEN(K7881)</f>
        <v>16</v>
      </c>
      <c r="K7881" s="6" t="s">
        <v>42375</v>
      </c>
      <c r="L7881" s="4" t="s">
        <v>31</v>
      </c>
      <c r="M7881" s="4" t="s">
        <v>31</v>
      </c>
    </row>
    <row r="7882" customFormat="false" ht="15.75" hidden="false" customHeight="true" outlineLevel="0" collapsed="false">
      <c r="A7882" s="4" t="n">
        <v>10988</v>
      </c>
      <c r="B7882" s="4" t="s">
        <v>42376</v>
      </c>
      <c r="C7882" s="4"/>
      <c r="D7882" s="4" t="s">
        <v>42377</v>
      </c>
      <c r="E7882" s="5" t="s">
        <v>5418</v>
      </c>
      <c r="F7882" s="4" t="s">
        <v>5419</v>
      </c>
      <c r="G7882" s="4" t="s">
        <v>1270</v>
      </c>
      <c r="H7882" s="5" t="s">
        <v>42378</v>
      </c>
      <c r="I7882" s="4" t="s">
        <v>42379</v>
      </c>
      <c r="J7882" s="5" t="n">
        <f aca="false">LEN(K7882)</f>
        <v>16</v>
      </c>
      <c r="K7882" s="6" t="s">
        <v>42380</v>
      </c>
      <c r="L7882" s="4" t="s">
        <v>21</v>
      </c>
      <c r="M7882" s="4" t="s">
        <v>1793</v>
      </c>
    </row>
    <row r="7883" customFormat="false" ht="15.75" hidden="false" customHeight="true" outlineLevel="0" collapsed="false">
      <c r="A7883" s="4" t="n">
        <v>10991</v>
      </c>
      <c r="B7883" s="4" t="s">
        <v>42381</v>
      </c>
      <c r="C7883" s="4"/>
      <c r="D7883" s="4" t="s">
        <v>42382</v>
      </c>
      <c r="E7883" s="5" t="s">
        <v>42383</v>
      </c>
      <c r="F7883" s="4" t="s">
        <v>22806</v>
      </c>
      <c r="G7883" s="4" t="s">
        <v>1270</v>
      </c>
      <c r="H7883" s="5" t="s">
        <v>42384</v>
      </c>
      <c r="I7883" s="4" t="s">
        <v>42385</v>
      </c>
      <c r="J7883" s="5" t="n">
        <f aca="false">LEN(K7883)</f>
        <v>16</v>
      </c>
      <c r="K7883" s="6" t="s">
        <v>42386</v>
      </c>
      <c r="L7883" s="4" t="s">
        <v>1679</v>
      </c>
      <c r="M7883" s="4" t="s">
        <v>4378</v>
      </c>
    </row>
    <row r="7884" customFormat="false" ht="15.75" hidden="false" customHeight="true" outlineLevel="0" collapsed="false">
      <c r="A7884" s="4" t="n">
        <v>10992</v>
      </c>
      <c r="B7884" s="4" t="s">
        <v>42387</v>
      </c>
      <c r="C7884" s="4"/>
      <c r="D7884" s="4" t="s">
        <v>42388</v>
      </c>
      <c r="E7884" s="5" t="s">
        <v>42389</v>
      </c>
      <c r="F7884" s="4" t="s">
        <v>42390</v>
      </c>
      <c r="G7884" s="4" t="s">
        <v>1270</v>
      </c>
      <c r="H7884" s="5" t="s">
        <v>42391</v>
      </c>
      <c r="I7884" s="4" t="str">
        <f aca="false">IFERROR(__xludf.dummyfunction("""info@""&amp;LOWER(REGEXREPLACE(B7884,""[^A-Za-z0-9]"",""""))&amp;"".com"""),"info@lacasagrande.com")</f>
        <v>info@lacasagrande.com</v>
      </c>
      <c r="J7884" s="5" t="n">
        <f aca="false">LEN(K7884)</f>
        <v>16</v>
      </c>
      <c r="K7884" s="6" t="s">
        <v>42392</v>
      </c>
      <c r="L7884" s="4" t="s">
        <v>31</v>
      </c>
      <c r="M7884" s="4" t="s">
        <v>133</v>
      </c>
    </row>
    <row r="7885" customFormat="false" ht="15.75" hidden="false" customHeight="true" outlineLevel="0" collapsed="false">
      <c r="A7885" s="4" t="n">
        <v>10993</v>
      </c>
      <c r="B7885" s="4" t="s">
        <v>42393</v>
      </c>
      <c r="C7885" s="4"/>
      <c r="D7885" s="4" t="s">
        <v>42394</v>
      </c>
      <c r="E7885" s="5" t="s">
        <v>42395</v>
      </c>
      <c r="F7885" s="4" t="s">
        <v>37106</v>
      </c>
      <c r="G7885" s="4" t="s">
        <v>1270</v>
      </c>
      <c r="H7885" s="5" t="s">
        <v>42396</v>
      </c>
      <c r="I7885" s="4" t="s">
        <v>42397</v>
      </c>
      <c r="J7885" s="5" t="n">
        <f aca="false">LEN(K7885)</f>
        <v>16</v>
      </c>
      <c r="K7885" s="6" t="s">
        <v>42398</v>
      </c>
      <c r="L7885" s="4" t="s">
        <v>31</v>
      </c>
      <c r="M7885" s="4" t="s">
        <v>1016</v>
      </c>
    </row>
    <row r="7886" customFormat="false" ht="15.75" hidden="false" customHeight="true" outlineLevel="0" collapsed="false">
      <c r="A7886" s="4" t="n">
        <v>11003</v>
      </c>
      <c r="B7886" s="4" t="s">
        <v>42399</v>
      </c>
      <c r="C7886" s="4"/>
      <c r="D7886" s="4" t="s">
        <v>42400</v>
      </c>
      <c r="E7886" s="5" t="s">
        <v>42401</v>
      </c>
      <c r="F7886" s="4" t="s">
        <v>42402</v>
      </c>
      <c r="G7886" s="4" t="s">
        <v>1270</v>
      </c>
      <c r="H7886" s="5" t="s">
        <v>42403</v>
      </c>
      <c r="I7886" s="23" t="s">
        <v>42404</v>
      </c>
      <c r="J7886" s="5" t="n">
        <f aca="false">LEN(K7886)</f>
        <v>16</v>
      </c>
      <c r="K7886" s="6" t="s">
        <v>42405</v>
      </c>
      <c r="L7886" s="4" t="s">
        <v>66</v>
      </c>
      <c r="M7886" s="4" t="s">
        <v>577</v>
      </c>
    </row>
    <row r="7887" customFormat="false" ht="15.75" hidden="false" customHeight="true" outlineLevel="0" collapsed="false">
      <c r="A7887" s="4" t="n">
        <v>11007</v>
      </c>
      <c r="B7887" s="4" t="s">
        <v>42406</v>
      </c>
      <c r="C7887" s="4"/>
      <c r="D7887" s="4" t="s">
        <v>42407</v>
      </c>
      <c r="E7887" s="5" t="s">
        <v>2567</v>
      </c>
      <c r="F7887" s="4" t="s">
        <v>1270</v>
      </c>
      <c r="G7887" s="4" t="s">
        <v>1270</v>
      </c>
      <c r="H7887" s="5" t="s">
        <v>42408</v>
      </c>
      <c r="I7887" s="7" t="s">
        <v>42409</v>
      </c>
      <c r="J7887" s="5" t="n">
        <f aca="false">LEN(K7887)</f>
        <v>16</v>
      </c>
      <c r="K7887" s="6" t="s">
        <v>42410</v>
      </c>
      <c r="L7887" s="4" t="s">
        <v>57</v>
      </c>
      <c r="M7887" s="4" t="s">
        <v>344</v>
      </c>
    </row>
    <row r="7888" customFormat="false" ht="15.75" hidden="false" customHeight="true" outlineLevel="0" collapsed="false">
      <c r="A7888" s="4" t="n">
        <v>11023</v>
      </c>
      <c r="B7888" s="4" t="s">
        <v>42411</v>
      </c>
      <c r="C7888" s="4"/>
      <c r="D7888" s="4" t="s">
        <v>42412</v>
      </c>
      <c r="E7888" s="5" t="s">
        <v>42413</v>
      </c>
      <c r="F7888" s="4" t="s">
        <v>42414</v>
      </c>
      <c r="G7888" s="4" t="s">
        <v>1270</v>
      </c>
      <c r="H7888" s="5" t="s">
        <v>42415</v>
      </c>
      <c r="I7888" s="23" t="s">
        <v>42416</v>
      </c>
      <c r="J7888" s="5" t="n">
        <f aca="false">LEN(K7888)</f>
        <v>16</v>
      </c>
      <c r="K7888" s="6" t="s">
        <v>42417</v>
      </c>
      <c r="L7888" s="4" t="s">
        <v>31</v>
      </c>
      <c r="M7888" s="4" t="s">
        <v>336</v>
      </c>
    </row>
    <row r="7889" customFormat="false" ht="15.75" hidden="false" customHeight="true" outlineLevel="0" collapsed="false">
      <c r="A7889" s="4" t="n">
        <v>11084</v>
      </c>
      <c r="B7889" s="4" t="s">
        <v>42418</v>
      </c>
      <c r="C7889" s="4"/>
      <c r="D7889" s="4" t="s">
        <v>42419</v>
      </c>
      <c r="E7889" s="5" t="s">
        <v>42420</v>
      </c>
      <c r="F7889" s="4" t="s">
        <v>42421</v>
      </c>
      <c r="G7889" s="4" t="s">
        <v>603</v>
      </c>
      <c r="H7889" s="5" t="n">
        <v>600327230</v>
      </c>
      <c r="I7889" s="4" t="s">
        <v>42422</v>
      </c>
      <c r="J7889" s="5" t="n">
        <f aca="false">LEN(K7889)</f>
        <v>15</v>
      </c>
      <c r="K7889" s="6" t="s">
        <v>42423</v>
      </c>
      <c r="L7889" s="4" t="s">
        <v>78</v>
      </c>
      <c r="M7889" s="4" t="s">
        <v>31</v>
      </c>
    </row>
    <row r="7890" customFormat="false" ht="15.75" hidden="false" customHeight="true" outlineLevel="0" collapsed="false">
      <c r="A7890" s="4" t="n">
        <v>11231</v>
      </c>
      <c r="B7890" s="4" t="s">
        <v>42424</v>
      </c>
      <c r="C7890" s="4"/>
      <c r="D7890" s="4" t="s">
        <v>42425</v>
      </c>
      <c r="E7890" s="5" t="s">
        <v>5346</v>
      </c>
      <c r="F7890" s="4" t="s">
        <v>619</v>
      </c>
      <c r="G7890" s="4" t="s">
        <v>620</v>
      </c>
      <c r="H7890" s="5" t="n">
        <v>626006908</v>
      </c>
      <c r="I7890" s="4" t="s">
        <v>42426</v>
      </c>
      <c r="J7890" s="5" t="n">
        <f aca="false">LEN(K7890)</f>
        <v>15</v>
      </c>
      <c r="K7890" s="6" t="s">
        <v>42427</v>
      </c>
      <c r="L7890" s="4" t="s">
        <v>57</v>
      </c>
      <c r="M7890" s="4" t="s">
        <v>929</v>
      </c>
    </row>
    <row r="7891" customFormat="false" ht="15.75" hidden="false" customHeight="true" outlineLevel="0" collapsed="false">
      <c r="A7891" s="4" t="n">
        <v>11909</v>
      </c>
      <c r="B7891" s="4" t="s">
        <v>36815</v>
      </c>
      <c r="C7891" s="4"/>
      <c r="D7891" s="4" t="s">
        <v>42428</v>
      </c>
      <c r="E7891" s="5" t="s">
        <v>31583</v>
      </c>
      <c r="F7891" s="4" t="s">
        <v>31584</v>
      </c>
      <c r="G7891" s="4" t="s">
        <v>364</v>
      </c>
      <c r="H7891" s="5" t="n">
        <v>650923797</v>
      </c>
      <c r="I7891" s="23" t="s">
        <v>42429</v>
      </c>
      <c r="J7891" s="5" t="n">
        <f aca="false">LEN(K7891)</f>
        <v>15</v>
      </c>
      <c r="K7891" s="6" t="s">
        <v>42430</v>
      </c>
      <c r="L7891" s="4" t="s">
        <v>31</v>
      </c>
      <c r="M7891" s="4" t="s">
        <v>32</v>
      </c>
    </row>
    <row r="7892" customFormat="false" ht="15.75" hidden="false" customHeight="true" outlineLevel="0" collapsed="false">
      <c r="A7892" s="4" t="n">
        <v>12236</v>
      </c>
      <c r="B7892" s="4" t="s">
        <v>42431</v>
      </c>
      <c r="C7892" s="4"/>
      <c r="D7892" s="4" t="s">
        <v>42432</v>
      </c>
      <c r="E7892" s="5" t="s">
        <v>42433</v>
      </c>
      <c r="F7892" s="4" t="s">
        <v>5713</v>
      </c>
      <c r="G7892" s="4" t="s">
        <v>1482</v>
      </c>
      <c r="H7892" s="5" t="n">
        <v>656609467</v>
      </c>
      <c r="I7892" s="4" t="s">
        <v>42434</v>
      </c>
      <c r="J7892" s="5" t="n">
        <f aca="false">LEN(K7892)</f>
        <v>15</v>
      </c>
      <c r="K7892" s="6" t="s">
        <v>42435</v>
      </c>
      <c r="L7892" s="4" t="s">
        <v>31</v>
      </c>
      <c r="M7892" s="4" t="s">
        <v>32</v>
      </c>
    </row>
    <row r="7893" customFormat="false" ht="15.75" hidden="false" customHeight="true" outlineLevel="0" collapsed="false">
      <c r="A7893" s="4" t="n">
        <v>12390</v>
      </c>
      <c r="B7893" s="4" t="s">
        <v>42436</v>
      </c>
      <c r="C7893" s="4"/>
      <c r="D7893" s="4" t="s">
        <v>42437</v>
      </c>
      <c r="E7893" s="5" t="s">
        <v>42438</v>
      </c>
      <c r="F7893" s="4" t="s">
        <v>42439</v>
      </c>
      <c r="G7893" s="4" t="s">
        <v>1081</v>
      </c>
      <c r="H7893" s="5" t="n">
        <v>678286226</v>
      </c>
      <c r="I7893" s="7" t="s">
        <v>42440</v>
      </c>
      <c r="J7893" s="5" t="n">
        <f aca="false">LEN(K7893)</f>
        <v>15</v>
      </c>
      <c r="K7893" s="6" t="s">
        <v>42441</v>
      </c>
      <c r="L7893" s="4" t="s">
        <v>57</v>
      </c>
      <c r="M7893" s="4" t="s">
        <v>1016</v>
      </c>
    </row>
    <row r="7894" customFormat="false" ht="15.75" hidden="false" customHeight="true" outlineLevel="0" collapsed="false">
      <c r="A7894" s="4" t="n">
        <v>11336</v>
      </c>
      <c r="B7894" s="4" t="s">
        <v>42442</v>
      </c>
      <c r="C7894" s="4" t="s">
        <v>42443</v>
      </c>
      <c r="D7894" s="4" t="s">
        <v>42444</v>
      </c>
      <c r="E7894" s="5" t="s">
        <v>5944</v>
      </c>
      <c r="F7894" s="4" t="s">
        <v>138</v>
      </c>
      <c r="G7894" s="4" t="s">
        <v>138</v>
      </c>
      <c r="H7894" s="5" t="n">
        <v>689585658</v>
      </c>
      <c r="I7894" s="4" t="s">
        <v>42445</v>
      </c>
      <c r="J7894" s="5" t="n">
        <f aca="false">LEN(K7894)</f>
        <v>15</v>
      </c>
      <c r="K7894" s="10" t="s">
        <v>42446</v>
      </c>
      <c r="L7894" s="4" t="s">
        <v>78</v>
      </c>
      <c r="M7894" s="4" t="s">
        <v>381</v>
      </c>
    </row>
    <row r="7895" customFormat="false" ht="15.75" hidden="false" customHeight="true" outlineLevel="0" collapsed="false">
      <c r="A7895" s="4" t="n">
        <v>11222</v>
      </c>
      <c r="B7895" s="4" t="s">
        <v>42447</v>
      </c>
      <c r="C7895" s="4"/>
      <c r="D7895" s="4" t="s">
        <v>42448</v>
      </c>
      <c r="E7895" s="5" t="s">
        <v>6747</v>
      </c>
      <c r="F7895" s="4" t="s">
        <v>619</v>
      </c>
      <c r="G7895" s="4" t="s">
        <v>620</v>
      </c>
      <c r="H7895" s="5" t="n">
        <v>985417453</v>
      </c>
      <c r="I7895" s="4" t="s">
        <v>42449</v>
      </c>
      <c r="J7895" s="5" t="n">
        <f aca="false">LEN(K7895)</f>
        <v>15</v>
      </c>
      <c r="K7895" s="6" t="s">
        <v>42450</v>
      </c>
      <c r="L7895" s="4" t="s">
        <v>57</v>
      </c>
      <c r="M7895" s="4" t="s">
        <v>2097</v>
      </c>
    </row>
    <row r="7896" customFormat="false" ht="15.75" hidden="false" customHeight="true" outlineLevel="0" collapsed="false">
      <c r="A7896" s="4" t="n">
        <v>11739</v>
      </c>
      <c r="B7896" s="4" t="s">
        <v>42451</v>
      </c>
      <c r="C7896" s="4"/>
      <c r="D7896" s="4" t="s">
        <v>42452</v>
      </c>
      <c r="E7896" s="5" t="s">
        <v>228</v>
      </c>
      <c r="F7896" s="4" t="s">
        <v>162</v>
      </c>
      <c r="G7896" s="4" t="s">
        <v>84</v>
      </c>
      <c r="H7896" s="5" t="s">
        <v>42453</v>
      </c>
      <c r="I7896" s="4" t="s">
        <v>42454</v>
      </c>
      <c r="J7896" s="5" t="n">
        <f aca="false">LEN(K7896)</f>
        <v>15</v>
      </c>
      <c r="K7896" s="6" t="s">
        <v>42455</v>
      </c>
      <c r="L7896" s="4" t="s">
        <v>78</v>
      </c>
      <c r="M7896" s="4" t="s">
        <v>1016</v>
      </c>
    </row>
    <row r="7897" customFormat="false" ht="15.75" hidden="false" customHeight="true" outlineLevel="0" collapsed="false">
      <c r="A7897" s="4" t="n">
        <v>11085</v>
      </c>
      <c r="B7897" s="4" t="s">
        <v>42456</v>
      </c>
      <c r="C7897" s="4"/>
      <c r="D7897" s="4" t="s">
        <v>42457</v>
      </c>
      <c r="E7897" s="5" t="s">
        <v>26515</v>
      </c>
      <c r="F7897" s="4" t="s">
        <v>26516</v>
      </c>
      <c r="G7897" s="4" t="s">
        <v>603</v>
      </c>
      <c r="H7897" s="5" t="s">
        <v>283</v>
      </c>
      <c r="I7897" s="4" t="s">
        <v>42458</v>
      </c>
      <c r="J7897" s="5" t="n">
        <f aca="false">LEN(K7897)</f>
        <v>15</v>
      </c>
      <c r="K7897" s="6" t="s">
        <v>42459</v>
      </c>
      <c r="L7897" s="4" t="s">
        <v>31</v>
      </c>
      <c r="M7897" s="4" t="s">
        <v>32</v>
      </c>
    </row>
    <row r="7898" customFormat="false" ht="15.75" hidden="false" customHeight="true" outlineLevel="0" collapsed="false">
      <c r="A7898" s="4" t="n">
        <v>11164</v>
      </c>
      <c r="B7898" s="4" t="s">
        <v>42460</v>
      </c>
      <c r="C7898" s="4"/>
      <c r="D7898" s="4" t="s">
        <v>42461</v>
      </c>
      <c r="E7898" s="5" t="s">
        <v>42462</v>
      </c>
      <c r="F7898" s="4" t="s">
        <v>42463</v>
      </c>
      <c r="G7898" s="4" t="s">
        <v>27</v>
      </c>
      <c r="H7898" s="5" t="s">
        <v>283</v>
      </c>
      <c r="I7898" s="4" t="s">
        <v>42464</v>
      </c>
      <c r="J7898" s="5" t="n">
        <f aca="false">LEN(K7898)</f>
        <v>15</v>
      </c>
      <c r="K7898" s="6" t="str">
        <f aca="false">LOWER(SUBSTITUTE(SUBSTITUTE(SUBSTITUTE(SUBSTITUTE(SUBSTITUTE(SUBSTITUTE(SUBSTITUTE(B7898,"S.L.",""),"SL",""),"S.A.",""),"SA","")," ",""),".",""),",",""))&amp;".com"</f>
        <v>cavillapico.com</v>
      </c>
      <c r="L7898" s="4" t="s">
        <v>637</v>
      </c>
      <c r="M7898" s="4" t="s">
        <v>31</v>
      </c>
    </row>
    <row r="7899" customFormat="false" ht="15.75" hidden="false" customHeight="true" outlineLevel="0" collapsed="false">
      <c r="A7899" s="4" t="n">
        <v>11210</v>
      </c>
      <c r="B7899" s="4" t="s">
        <v>42465</v>
      </c>
      <c r="C7899" s="4"/>
      <c r="D7899" s="4" t="s">
        <v>42466</v>
      </c>
      <c r="E7899" s="5" t="s">
        <v>10204</v>
      </c>
      <c r="F7899" s="4" t="s">
        <v>6683</v>
      </c>
      <c r="G7899" s="4" t="s">
        <v>620</v>
      </c>
      <c r="H7899" s="5" t="s">
        <v>283</v>
      </c>
      <c r="I7899" s="4" t="s">
        <v>42467</v>
      </c>
      <c r="J7899" s="5" t="n">
        <f aca="false">LEN(K7899)</f>
        <v>15</v>
      </c>
      <c r="K7899" s="6" t="s">
        <v>42468</v>
      </c>
      <c r="L7899" s="4" t="s">
        <v>31</v>
      </c>
      <c r="M7899" s="4" t="s">
        <v>1016</v>
      </c>
    </row>
    <row r="7900" customFormat="false" ht="15.75" hidden="false" customHeight="true" outlineLevel="0" collapsed="false">
      <c r="A7900" s="4" t="n">
        <v>11235</v>
      </c>
      <c r="B7900" s="4" t="s">
        <v>42469</v>
      </c>
      <c r="C7900" s="4"/>
      <c r="D7900" s="4" t="s">
        <v>42470</v>
      </c>
      <c r="E7900" s="5" t="s">
        <v>42471</v>
      </c>
      <c r="F7900" s="4" t="s">
        <v>8241</v>
      </c>
      <c r="G7900" s="4" t="s">
        <v>620</v>
      </c>
      <c r="H7900" s="5" t="s">
        <v>283</v>
      </c>
      <c r="I7900" s="4" t="s">
        <v>42472</v>
      </c>
      <c r="J7900" s="5" t="n">
        <f aca="false">LEN(K7900)</f>
        <v>15</v>
      </c>
      <c r="K7900" s="6" t="s">
        <v>42473</v>
      </c>
      <c r="L7900" s="4" t="s">
        <v>21</v>
      </c>
      <c r="M7900" s="4" t="s">
        <v>877</v>
      </c>
    </row>
    <row r="7901" customFormat="false" ht="15.75" hidden="false" customHeight="true" outlineLevel="0" collapsed="false">
      <c r="A7901" s="4" t="n">
        <v>11220</v>
      </c>
      <c r="B7901" s="4" t="s">
        <v>42474</v>
      </c>
      <c r="C7901" s="4"/>
      <c r="D7901" s="4" t="s">
        <v>42475</v>
      </c>
      <c r="E7901" s="5" t="s">
        <v>42476</v>
      </c>
      <c r="F7901" s="4" t="s">
        <v>42477</v>
      </c>
      <c r="G7901" s="4" t="s">
        <v>620</v>
      </c>
      <c r="H7901" s="5" t="s">
        <v>283</v>
      </c>
      <c r="I7901" s="4" t="s">
        <v>42478</v>
      </c>
      <c r="J7901" s="5" t="n">
        <f aca="false">LEN(K7901)</f>
        <v>15</v>
      </c>
      <c r="K7901" s="6" t="s">
        <v>42479</v>
      </c>
      <c r="L7901" s="4" t="s">
        <v>57</v>
      </c>
      <c r="M7901" s="4" t="s">
        <v>31</v>
      </c>
    </row>
    <row r="7902" customFormat="false" ht="15.75" hidden="false" customHeight="true" outlineLevel="0" collapsed="false">
      <c r="A7902" s="4" t="n">
        <v>11318</v>
      </c>
      <c r="B7902" s="4" t="s">
        <v>42480</v>
      </c>
      <c r="C7902" s="4"/>
      <c r="D7902" s="4" t="s">
        <v>42481</v>
      </c>
      <c r="E7902" s="5" t="s">
        <v>42482</v>
      </c>
      <c r="F7902" s="4" t="s">
        <v>42483</v>
      </c>
      <c r="G7902" s="4" t="s">
        <v>1097</v>
      </c>
      <c r="H7902" s="5" t="s">
        <v>283</v>
      </c>
      <c r="I7902" s="4" t="s">
        <v>42484</v>
      </c>
      <c r="J7902" s="5" t="n">
        <f aca="false">LEN(K7902)</f>
        <v>15</v>
      </c>
      <c r="K7902" s="10" t="str">
        <f aca="false">LOWER(SUBSTITUTE(SUBSTITUTE(SUBSTITUTE(SUBSTITUTE(SUBSTITUTE(SUBSTITUTE(SUBSTITUTE(B7902,"S.L.",""),"SL",""),"S.A.",""),"SA","")," ",""),".",""),",",""))&amp;".com"</f>
        <v>fuentenueva.com</v>
      </c>
      <c r="L7902" s="4" t="s">
        <v>21</v>
      </c>
      <c r="M7902" s="4" t="s">
        <v>22</v>
      </c>
    </row>
    <row r="7903" customFormat="false" ht="15.75" hidden="false" customHeight="true" outlineLevel="0" collapsed="false">
      <c r="A7903" s="4" t="n">
        <v>11393</v>
      </c>
      <c r="B7903" s="4" t="s">
        <v>42485</v>
      </c>
      <c r="C7903" s="4"/>
      <c r="D7903" s="4" t="s">
        <v>42486</v>
      </c>
      <c r="E7903" s="5" t="s">
        <v>24208</v>
      </c>
      <c r="F7903" s="4" t="s">
        <v>13012</v>
      </c>
      <c r="G7903" s="4" t="s">
        <v>1390</v>
      </c>
      <c r="H7903" s="5" t="s">
        <v>283</v>
      </c>
      <c r="I7903" s="4" t="s">
        <v>42487</v>
      </c>
      <c r="J7903" s="5" t="n">
        <f aca="false">LEN(K7903)</f>
        <v>15</v>
      </c>
      <c r="K7903" s="6" t="s">
        <v>42488</v>
      </c>
      <c r="L7903" s="4" t="s">
        <v>66</v>
      </c>
      <c r="M7903" s="4" t="s">
        <v>22</v>
      </c>
    </row>
    <row r="7904" customFormat="false" ht="15.75" hidden="false" customHeight="true" outlineLevel="0" collapsed="false">
      <c r="A7904" s="4" t="n">
        <v>11400</v>
      </c>
      <c r="B7904" s="4" t="s">
        <v>42489</v>
      </c>
      <c r="C7904" s="4"/>
      <c r="D7904" s="4" t="s">
        <v>42490</v>
      </c>
      <c r="E7904" s="5" t="s">
        <v>42491</v>
      </c>
      <c r="F7904" s="4" t="s">
        <v>42492</v>
      </c>
      <c r="G7904" s="4" t="s">
        <v>290</v>
      </c>
      <c r="H7904" s="5" t="s">
        <v>283</v>
      </c>
      <c r="I7904" s="4" t="s">
        <v>42493</v>
      </c>
      <c r="J7904" s="5" t="n">
        <f aca="false">LEN(K7904)</f>
        <v>15</v>
      </c>
      <c r="K7904" s="6" t="str">
        <f aca="false">LOWER(SUBSTITUTE(SUBSTITUTE(SUBSTITUTE(SUBSTITUTE(SUBSTITUTE(SUBSTITUTE(SUBSTITUTE(B7904,"S.L.",""),"SL",""),"S.A.",""),"SA","")," ",""),".",""),",",""))&amp;".com"</f>
        <v>elperegrino.com</v>
      </c>
      <c r="L7904" s="4" t="s">
        <v>31</v>
      </c>
      <c r="M7904" s="4" t="s">
        <v>577</v>
      </c>
    </row>
    <row r="7905" customFormat="false" ht="15.75" hidden="false" customHeight="true" outlineLevel="0" collapsed="false">
      <c r="A7905" s="4" t="n">
        <v>11448</v>
      </c>
      <c r="B7905" s="4" t="s">
        <v>42494</v>
      </c>
      <c r="C7905" s="4"/>
      <c r="D7905" s="4" t="s">
        <v>42495</v>
      </c>
      <c r="E7905" s="5" t="s">
        <v>15602</v>
      </c>
      <c r="F7905" s="4" t="s">
        <v>15603</v>
      </c>
      <c r="G7905" s="4" t="s">
        <v>332</v>
      </c>
      <c r="H7905" s="5" t="s">
        <v>283</v>
      </c>
      <c r="I7905" s="4" t="s">
        <v>42496</v>
      </c>
      <c r="J7905" s="5" t="n">
        <f aca="false">LEN(K7905)</f>
        <v>15</v>
      </c>
      <c r="K7905" s="6" t="s">
        <v>42497</v>
      </c>
      <c r="L7905" s="4" t="s">
        <v>78</v>
      </c>
      <c r="M7905" s="4" t="s">
        <v>1016</v>
      </c>
    </row>
    <row r="7906" customFormat="false" ht="15.75" hidden="false" customHeight="true" outlineLevel="0" collapsed="false">
      <c r="A7906" s="4" t="n">
        <v>11512</v>
      </c>
      <c r="B7906" s="4" t="s">
        <v>42498</v>
      </c>
      <c r="C7906" s="4"/>
      <c r="D7906" s="4" t="s">
        <v>42499</v>
      </c>
      <c r="E7906" s="5" t="s">
        <v>27060</v>
      </c>
      <c r="F7906" s="4" t="s">
        <v>27061</v>
      </c>
      <c r="G7906" s="4" t="s">
        <v>313</v>
      </c>
      <c r="H7906" s="5" t="s">
        <v>283</v>
      </c>
      <c r="I7906" s="4" t="s">
        <v>42500</v>
      </c>
      <c r="J7906" s="5" t="n">
        <f aca="false">LEN(K7906)</f>
        <v>15</v>
      </c>
      <c r="K7906" s="6" t="str">
        <f aca="false">LOWER(SUBSTITUTE(SUBSTITUTE(SUBSTITUTE(SUBSTITUTE(SUBSTITUTE(SUBSTITUTE(SUBSTITUTE(B7906,"S.L.",""),"SL",""),"S.A.",""),"SA","")," ",""),".",""),",",""))&amp;".com"</f>
        <v>perezjaracb.com</v>
      </c>
      <c r="L7906" s="4" t="s">
        <v>31</v>
      </c>
      <c r="M7906" s="4" t="s">
        <v>31</v>
      </c>
    </row>
    <row r="7907" customFormat="false" ht="15.75" hidden="false" customHeight="true" outlineLevel="0" collapsed="false">
      <c r="A7907" s="4" t="n">
        <v>11515</v>
      </c>
      <c r="B7907" s="4" t="s">
        <v>42501</v>
      </c>
      <c r="C7907" s="4"/>
      <c r="D7907" s="4" t="s">
        <v>42502</v>
      </c>
      <c r="E7907" s="5" t="s">
        <v>42503</v>
      </c>
      <c r="F7907" s="4" t="s">
        <v>42504</v>
      </c>
      <c r="G7907" s="4" t="s">
        <v>154</v>
      </c>
      <c r="H7907" s="5" t="s">
        <v>283</v>
      </c>
      <c r="I7907" s="4" t="s">
        <v>42505</v>
      </c>
      <c r="J7907" s="5" t="n">
        <f aca="false">LEN(K7907)</f>
        <v>15</v>
      </c>
      <c r="K7907" s="10" t="s">
        <v>42506</v>
      </c>
      <c r="L7907" s="4" t="s">
        <v>31</v>
      </c>
      <c r="M7907" s="4" t="s">
        <v>32</v>
      </c>
    </row>
    <row r="7908" customFormat="false" ht="15.75" hidden="false" customHeight="true" outlineLevel="0" collapsed="false">
      <c r="A7908" s="4" t="n">
        <v>11570</v>
      </c>
      <c r="B7908" s="4" t="s">
        <v>42507</v>
      </c>
      <c r="C7908" s="4"/>
      <c r="D7908" s="4" t="s">
        <v>42508</v>
      </c>
      <c r="E7908" s="5" t="s">
        <v>42509</v>
      </c>
      <c r="F7908" s="4" t="s">
        <v>42510</v>
      </c>
      <c r="G7908" s="4" t="s">
        <v>1423</v>
      </c>
      <c r="H7908" s="5" t="s">
        <v>283</v>
      </c>
      <c r="I7908" s="4" t="s">
        <v>42511</v>
      </c>
      <c r="J7908" s="5" t="n">
        <f aca="false">LEN(K7908)</f>
        <v>15</v>
      </c>
      <c r="K7908" s="6" t="s">
        <v>42512</v>
      </c>
      <c r="L7908" s="4" t="s">
        <v>57</v>
      </c>
      <c r="M7908" s="4" t="s">
        <v>22</v>
      </c>
    </row>
    <row r="7909" customFormat="false" ht="15.75" hidden="false" customHeight="true" outlineLevel="0" collapsed="false">
      <c r="A7909" s="4" t="n">
        <v>11573</v>
      </c>
      <c r="B7909" s="4" t="s">
        <v>42513</v>
      </c>
      <c r="C7909" s="4"/>
      <c r="D7909" s="4" t="s">
        <v>42514</v>
      </c>
      <c r="E7909" s="5" t="s">
        <v>42515</v>
      </c>
      <c r="F7909" s="4" t="s">
        <v>42516</v>
      </c>
      <c r="G7909" s="4" t="s">
        <v>1423</v>
      </c>
      <c r="H7909" s="5" t="s">
        <v>283</v>
      </c>
      <c r="I7909" s="4" t="s">
        <v>42517</v>
      </c>
      <c r="J7909" s="5" t="n">
        <f aca="false">LEN(K7909)</f>
        <v>15</v>
      </c>
      <c r="K7909" s="10" t="str">
        <f aca="false">LOWER(SUBSTITUTE(SUBSTITUTE(SUBSTITUTE(SUBSTITUTE(SUBSTITUTE(SUBSTITUTE(SUBSTITUTE(B7909,"S.L.",""),"SL",""),"S.A.",""),"SA","")," ",""),".",""),",",""))&amp;".com"</f>
        <v>hotelelcuco.com</v>
      </c>
      <c r="L7909" s="4" t="s">
        <v>57</v>
      </c>
      <c r="M7909" s="4" t="s">
        <v>419</v>
      </c>
    </row>
    <row r="7910" customFormat="false" ht="15.75" hidden="false" customHeight="true" outlineLevel="0" collapsed="false">
      <c r="A7910" s="4" t="n">
        <v>11612</v>
      </c>
      <c r="B7910" s="4" t="s">
        <v>42518</v>
      </c>
      <c r="C7910" s="4"/>
      <c r="D7910" s="4" t="s">
        <v>42519</v>
      </c>
      <c r="E7910" s="5" t="s">
        <v>42520</v>
      </c>
      <c r="F7910" s="4" t="s">
        <v>42521</v>
      </c>
      <c r="G7910" s="4" t="s">
        <v>146</v>
      </c>
      <c r="H7910" s="5" t="s">
        <v>283</v>
      </c>
      <c r="I7910" s="7" t="s">
        <v>42522</v>
      </c>
      <c r="J7910" s="5" t="n">
        <f aca="false">LEN(K7910)</f>
        <v>15</v>
      </c>
      <c r="K7910" s="6" t="s">
        <v>42523</v>
      </c>
      <c r="L7910" s="4" t="s">
        <v>31</v>
      </c>
      <c r="M7910" s="4" t="s">
        <v>359</v>
      </c>
    </row>
    <row r="7911" customFormat="false" ht="15.75" hidden="false" customHeight="true" outlineLevel="0" collapsed="false">
      <c r="A7911" s="4" t="n">
        <v>11631</v>
      </c>
      <c r="B7911" s="4" t="s">
        <v>42524</v>
      </c>
      <c r="C7911" s="4" t="s">
        <v>42525</v>
      </c>
      <c r="D7911" s="4" t="s">
        <v>42526</v>
      </c>
      <c r="E7911" s="5" t="s">
        <v>42527</v>
      </c>
      <c r="F7911" s="4" t="s">
        <v>42528</v>
      </c>
      <c r="G7911" s="4" t="s">
        <v>250</v>
      </c>
      <c r="H7911" s="5" t="s">
        <v>283</v>
      </c>
      <c r="I7911" s="4" t="s">
        <v>42529</v>
      </c>
      <c r="J7911" s="5" t="n">
        <f aca="false">LEN(K7911)</f>
        <v>15</v>
      </c>
      <c r="K7911" s="6" t="s">
        <v>42530</v>
      </c>
      <c r="L7911" s="4" t="s">
        <v>31</v>
      </c>
      <c r="M7911" s="4" t="s">
        <v>1016</v>
      </c>
    </row>
    <row r="7912" customFormat="false" ht="15.75" hidden="false" customHeight="true" outlineLevel="0" collapsed="false">
      <c r="A7912" s="4" t="n">
        <v>11672</v>
      </c>
      <c r="B7912" s="4" t="s">
        <v>42531</v>
      </c>
      <c r="C7912" s="4"/>
      <c r="D7912" s="4" t="s">
        <v>42532</v>
      </c>
      <c r="E7912" s="5" t="s">
        <v>42533</v>
      </c>
      <c r="F7912" s="4" t="s">
        <v>42534</v>
      </c>
      <c r="G7912" s="4" t="s">
        <v>573</v>
      </c>
      <c r="H7912" s="5" t="s">
        <v>283</v>
      </c>
      <c r="I7912" s="4" t="s">
        <v>42535</v>
      </c>
      <c r="J7912" s="5" t="n">
        <f aca="false">LEN(K7912)</f>
        <v>15</v>
      </c>
      <c r="K7912" s="6" t="str">
        <f aca="false">LOWER(SUBSTITUTE(SUBSTITUTE(SUBSTITUTE(SUBSTITUTE(SUBSTITUTE(SUBSTITUTE(SUBSTITUTE(B7912,"S.L.",""),"SL",""),"S.A.",""),"SA","")," ",""),".",""),",",""))&amp;".com"</f>
        <v>lasdelicias.com</v>
      </c>
      <c r="L7912" s="4" t="s">
        <v>31</v>
      </c>
      <c r="M7912" s="4" t="s">
        <v>381</v>
      </c>
    </row>
    <row r="7913" customFormat="false" ht="15.75" hidden="false" customHeight="true" outlineLevel="0" collapsed="false">
      <c r="A7913" s="4" t="n">
        <v>11778</v>
      </c>
      <c r="B7913" s="4" t="s">
        <v>42536</v>
      </c>
      <c r="C7913" s="4"/>
      <c r="D7913" s="4" t="s">
        <v>42537</v>
      </c>
      <c r="E7913" s="5" t="s">
        <v>2931</v>
      </c>
      <c r="F7913" s="4" t="s">
        <v>83</v>
      </c>
      <c r="G7913" s="4" t="s">
        <v>84</v>
      </c>
      <c r="H7913" s="5" t="s">
        <v>283</v>
      </c>
      <c r="I7913" s="4" t="s">
        <v>42538</v>
      </c>
      <c r="J7913" s="5" t="n">
        <f aca="false">LEN(K7913)</f>
        <v>15</v>
      </c>
      <c r="K7913" s="6" t="s">
        <v>42539</v>
      </c>
      <c r="L7913" s="4" t="s">
        <v>31</v>
      </c>
      <c r="M7913" s="4" t="s">
        <v>31</v>
      </c>
    </row>
    <row r="7914" customFormat="false" ht="15.75" hidden="false" customHeight="true" outlineLevel="0" collapsed="false">
      <c r="A7914" s="4" t="n">
        <v>11781</v>
      </c>
      <c r="B7914" s="4" t="s">
        <v>42540</v>
      </c>
      <c r="C7914" s="4"/>
      <c r="D7914" s="4" t="s">
        <v>42541</v>
      </c>
      <c r="E7914" s="5" t="s">
        <v>1560</v>
      </c>
      <c r="F7914" s="4" t="s">
        <v>83</v>
      </c>
      <c r="G7914" s="4" t="s">
        <v>84</v>
      </c>
      <c r="H7914" s="5" t="s">
        <v>283</v>
      </c>
      <c r="I7914" s="4" t="s">
        <v>42542</v>
      </c>
      <c r="J7914" s="5" t="n">
        <f aca="false">LEN(K7914)</f>
        <v>15</v>
      </c>
      <c r="K7914" s="6" t="s">
        <v>42543</v>
      </c>
      <c r="L7914" s="4" t="s">
        <v>31</v>
      </c>
      <c r="M7914" s="4" t="s">
        <v>31</v>
      </c>
    </row>
    <row r="7915" customFormat="false" ht="15.75" hidden="false" customHeight="true" outlineLevel="0" collapsed="false">
      <c r="A7915" s="4" t="n">
        <v>11793</v>
      </c>
      <c r="B7915" s="4" t="s">
        <v>42544</v>
      </c>
      <c r="C7915" s="4"/>
      <c r="D7915" s="4" t="s">
        <v>42545</v>
      </c>
      <c r="E7915" s="5" t="s">
        <v>30025</v>
      </c>
      <c r="F7915" s="4" t="s">
        <v>4277</v>
      </c>
      <c r="G7915" s="4" t="s">
        <v>84</v>
      </c>
      <c r="H7915" s="5" t="s">
        <v>283</v>
      </c>
      <c r="I7915" s="7" t="s">
        <v>42546</v>
      </c>
      <c r="J7915" s="5" t="n">
        <f aca="false">LEN(K7915)</f>
        <v>15</v>
      </c>
      <c r="K7915" s="6" t="s">
        <v>42547</v>
      </c>
      <c r="L7915" s="4" t="s">
        <v>21</v>
      </c>
      <c r="M7915" s="4" t="s">
        <v>2097</v>
      </c>
    </row>
    <row r="7916" customFormat="false" ht="15.75" hidden="false" customHeight="true" outlineLevel="0" collapsed="false">
      <c r="A7916" s="4" t="n">
        <v>11748</v>
      </c>
      <c r="B7916" s="4" t="s">
        <v>42548</v>
      </c>
      <c r="C7916" s="4"/>
      <c r="D7916" s="4" t="s">
        <v>42549</v>
      </c>
      <c r="E7916" s="5" t="s">
        <v>35228</v>
      </c>
      <c r="F7916" s="4" t="s">
        <v>1162</v>
      </c>
      <c r="G7916" s="4" t="s">
        <v>84</v>
      </c>
      <c r="H7916" s="5" t="s">
        <v>283</v>
      </c>
      <c r="I7916" s="4" t="s">
        <v>42550</v>
      </c>
      <c r="J7916" s="5" t="n">
        <f aca="false">LEN(K7916)</f>
        <v>15</v>
      </c>
      <c r="K7916" s="6" t="s">
        <v>42551</v>
      </c>
      <c r="L7916" s="4" t="s">
        <v>21</v>
      </c>
      <c r="M7916" s="4" t="s">
        <v>31</v>
      </c>
    </row>
    <row r="7917" customFormat="false" ht="15.75" hidden="false" customHeight="true" outlineLevel="0" collapsed="false">
      <c r="A7917" s="4" t="n">
        <v>11752</v>
      </c>
      <c r="B7917" s="4" t="s">
        <v>42552</v>
      </c>
      <c r="C7917" s="4"/>
      <c r="D7917" s="4" t="s">
        <v>42553</v>
      </c>
      <c r="E7917" s="5" t="s">
        <v>40859</v>
      </c>
      <c r="F7917" s="4" t="s">
        <v>2923</v>
      </c>
      <c r="G7917" s="4" t="s">
        <v>84</v>
      </c>
      <c r="H7917" s="5" t="s">
        <v>283</v>
      </c>
      <c r="I7917" s="4" t="s">
        <v>42554</v>
      </c>
      <c r="J7917" s="5" t="n">
        <f aca="false">LEN(K7917)</f>
        <v>15</v>
      </c>
      <c r="K7917" s="6" t="str">
        <f aca="false">LOWER(SUBSTITUTE(SUBSTITUTE(SUBSTITUTE(SUBSTITUTE(SUBSTITUTE(SUBSTITUTE(SUBSTITUTE(B7917,"S.L.",""),"SL",""),"S.A.",""),"SA","")," ",""),".",""),",",""))&amp;".com"</f>
        <v>fincafuente.com</v>
      </c>
      <c r="L7917" s="4" t="s">
        <v>31</v>
      </c>
      <c r="M7917" s="4" t="s">
        <v>31</v>
      </c>
    </row>
    <row r="7918" customFormat="false" ht="15.75" hidden="false" customHeight="true" outlineLevel="0" collapsed="false">
      <c r="A7918" s="4" t="n">
        <v>11861</v>
      </c>
      <c r="B7918" s="4" t="s">
        <v>42555</v>
      </c>
      <c r="C7918" s="4"/>
      <c r="D7918" s="4" t="s">
        <v>42556</v>
      </c>
      <c r="E7918" s="5" t="s">
        <v>281</v>
      </c>
      <c r="F7918" s="4" t="s">
        <v>282</v>
      </c>
      <c r="G7918" s="4" t="s">
        <v>37</v>
      </c>
      <c r="H7918" s="5" t="s">
        <v>283</v>
      </c>
      <c r="I7918" s="4" t="s">
        <v>42557</v>
      </c>
      <c r="J7918" s="5" t="n">
        <f aca="false">LEN(K7918)</f>
        <v>15</v>
      </c>
      <c r="K7918" s="6" t="str">
        <f aca="false">LOWER(SUBSTITUTE(SUBSTITUTE(SUBSTITUTE(SUBSTITUTE(SUBSTITUTE(SUBSTITUTE(SUBSTITUTE(B7918,"S.L.",""),"SL",""),"S.A.",""),"SA","")," ",""),".",""),",",""))&amp;".com"</f>
        <v>misioncosta.com</v>
      </c>
      <c r="L7918" s="4" t="s">
        <v>78</v>
      </c>
      <c r="M7918" s="4" t="s">
        <v>31</v>
      </c>
    </row>
    <row r="7919" customFormat="false" ht="15.75" hidden="false" customHeight="true" outlineLevel="0" collapsed="false">
      <c r="A7919" s="4" t="n">
        <v>11929</v>
      </c>
      <c r="B7919" s="4" t="s">
        <v>42558</v>
      </c>
      <c r="C7919" s="4" t="s">
        <v>42559</v>
      </c>
      <c r="D7919" s="4" t="s">
        <v>42560</v>
      </c>
      <c r="E7919" s="5" t="s">
        <v>42561</v>
      </c>
      <c r="F7919" s="4" t="s">
        <v>42562</v>
      </c>
      <c r="G7919" s="4" t="s">
        <v>1567</v>
      </c>
      <c r="H7919" s="5" t="s">
        <v>283</v>
      </c>
      <c r="I7919" s="4" t="s">
        <v>42563</v>
      </c>
      <c r="J7919" s="5" t="n">
        <f aca="false">LEN(K7919)</f>
        <v>15</v>
      </c>
      <c r="K7919" s="6" t="s">
        <v>42564</v>
      </c>
      <c r="L7919" s="4" t="s">
        <v>31</v>
      </c>
      <c r="M7919" s="4" t="s">
        <v>317</v>
      </c>
    </row>
    <row r="7920" customFormat="false" ht="15.75" hidden="false" customHeight="true" outlineLevel="0" collapsed="false">
      <c r="A7920" s="4" t="n">
        <v>11931</v>
      </c>
      <c r="B7920" s="4" t="s">
        <v>42565</v>
      </c>
      <c r="C7920" s="4"/>
      <c r="D7920" s="4" t="s">
        <v>42566</v>
      </c>
      <c r="E7920" s="5" t="s">
        <v>42567</v>
      </c>
      <c r="F7920" s="4" t="s">
        <v>42568</v>
      </c>
      <c r="G7920" s="4" t="s">
        <v>1567</v>
      </c>
      <c r="H7920" s="5" t="s">
        <v>283</v>
      </c>
      <c r="I7920" s="4" t="s">
        <v>42569</v>
      </c>
      <c r="J7920" s="5" t="n">
        <f aca="false">LEN(K7920)</f>
        <v>15</v>
      </c>
      <c r="K7920" s="6" t="str">
        <f aca="false">LOWER(SUBSTITUTE(SUBSTITUTE(SUBSTITUTE(SUBSTITUTE(SUBSTITUTE(SUBSTITUTE(SUBSTITUTE(B7920,"S.L.",""),"SL",""),"S.A.",""),"SA","")," ",""),".",""),",",""))&amp;".com"</f>
        <v>lamontblanc.com</v>
      </c>
      <c r="L7920" s="4" t="s">
        <v>31</v>
      </c>
      <c r="M7920" s="4" t="s">
        <v>1016</v>
      </c>
    </row>
    <row r="7921" customFormat="false" ht="15.75" hidden="false" customHeight="true" outlineLevel="0" collapsed="false">
      <c r="A7921" s="4" t="n">
        <v>11988</v>
      </c>
      <c r="B7921" s="4" t="s">
        <v>42570</v>
      </c>
      <c r="C7921" s="4"/>
      <c r="D7921" s="4" t="s">
        <v>42571</v>
      </c>
      <c r="E7921" s="5" t="s">
        <v>384</v>
      </c>
      <c r="F7921" s="4" t="s">
        <v>205</v>
      </c>
      <c r="G7921" s="4" t="s">
        <v>205</v>
      </c>
      <c r="H7921" s="5" t="s">
        <v>283</v>
      </c>
      <c r="I7921" s="4" t="s">
        <v>42572</v>
      </c>
      <c r="J7921" s="5" t="n">
        <f aca="false">LEN(K7921)</f>
        <v>15</v>
      </c>
      <c r="K7921" s="10" t="s">
        <v>42573</v>
      </c>
      <c r="L7921" s="4" t="s">
        <v>31</v>
      </c>
      <c r="M7921" s="4" t="s">
        <v>22</v>
      </c>
    </row>
    <row r="7922" customFormat="false" ht="15.75" hidden="false" customHeight="true" outlineLevel="0" collapsed="false">
      <c r="A7922" s="4" t="n">
        <v>12013</v>
      </c>
      <c r="B7922" s="4" t="s">
        <v>42574</v>
      </c>
      <c r="C7922" s="4"/>
      <c r="D7922" s="4" t="s">
        <v>42575</v>
      </c>
      <c r="E7922" s="5" t="s">
        <v>42576</v>
      </c>
      <c r="F7922" s="4" t="s">
        <v>42577</v>
      </c>
      <c r="G7922" s="4" t="s">
        <v>205</v>
      </c>
      <c r="H7922" s="5" t="s">
        <v>283</v>
      </c>
      <c r="I7922" s="4" t="s">
        <v>42578</v>
      </c>
      <c r="J7922" s="5" t="n">
        <f aca="false">LEN(K7922)</f>
        <v>15</v>
      </c>
      <c r="K7922" s="10" t="s">
        <v>42579</v>
      </c>
      <c r="L7922" s="4" t="s">
        <v>57</v>
      </c>
      <c r="M7922" s="4" t="s">
        <v>186</v>
      </c>
    </row>
    <row r="7923" customFormat="false" ht="15.75" hidden="false" customHeight="true" outlineLevel="0" collapsed="false">
      <c r="A7923" s="4" t="n">
        <v>12027</v>
      </c>
      <c r="B7923" s="4" t="s">
        <v>42580</v>
      </c>
      <c r="C7923" s="4"/>
      <c r="D7923" s="4" t="s">
        <v>42581</v>
      </c>
      <c r="E7923" s="5" t="s">
        <v>42582</v>
      </c>
      <c r="F7923" s="4" t="s">
        <v>42583</v>
      </c>
      <c r="G7923" s="4" t="s">
        <v>107</v>
      </c>
      <c r="H7923" s="5" t="s">
        <v>283</v>
      </c>
      <c r="I7923" s="4" t="s">
        <v>42584</v>
      </c>
      <c r="J7923" s="5" t="n">
        <f aca="false">LEN(K7923)</f>
        <v>15</v>
      </c>
      <c r="K7923" s="6" t="s">
        <v>42585</v>
      </c>
      <c r="L7923" s="4" t="s">
        <v>31</v>
      </c>
      <c r="M7923" s="4" t="s">
        <v>577</v>
      </c>
    </row>
    <row r="7924" customFormat="false" ht="15.75" hidden="false" customHeight="true" outlineLevel="0" collapsed="false">
      <c r="A7924" s="4" t="n">
        <v>12078</v>
      </c>
      <c r="B7924" s="4" t="s">
        <v>42586</v>
      </c>
      <c r="C7924" s="4"/>
      <c r="D7924" s="4" t="s">
        <v>42587</v>
      </c>
      <c r="E7924" s="5" t="s">
        <v>3404</v>
      </c>
      <c r="F7924" s="4" t="s">
        <v>914</v>
      </c>
      <c r="G7924" s="4" t="s">
        <v>107</v>
      </c>
      <c r="H7924" s="5" t="s">
        <v>283</v>
      </c>
      <c r="I7924" s="4" t="s">
        <v>42588</v>
      </c>
      <c r="J7924" s="5" t="n">
        <f aca="false">LEN(K7924)</f>
        <v>15</v>
      </c>
      <c r="K7924" s="6" t="s">
        <v>42589</v>
      </c>
      <c r="L7924" s="4" t="s">
        <v>21</v>
      </c>
      <c r="M7924" s="4" t="s">
        <v>359</v>
      </c>
    </row>
    <row r="7925" customFormat="false" ht="15.75" hidden="false" customHeight="true" outlineLevel="0" collapsed="false">
      <c r="A7925" s="4" t="n">
        <v>12089</v>
      </c>
      <c r="B7925" s="4" t="s">
        <v>42590</v>
      </c>
      <c r="C7925" s="4"/>
      <c r="D7925" s="4" t="s">
        <v>42591</v>
      </c>
      <c r="E7925" s="5" t="s">
        <v>7570</v>
      </c>
      <c r="F7925" s="4" t="s">
        <v>7571</v>
      </c>
      <c r="G7925" s="4" t="s">
        <v>107</v>
      </c>
      <c r="H7925" s="5" t="s">
        <v>283</v>
      </c>
      <c r="I7925" s="4" t="s">
        <v>42592</v>
      </c>
      <c r="J7925" s="5" t="n">
        <f aca="false">LEN(K7925)</f>
        <v>15</v>
      </c>
      <c r="K7925" s="6" t="s">
        <v>42593</v>
      </c>
      <c r="L7925" s="4" t="s">
        <v>31</v>
      </c>
      <c r="M7925" s="4" t="s">
        <v>31</v>
      </c>
    </row>
    <row r="7926" customFormat="false" ht="15.75" hidden="false" customHeight="true" outlineLevel="0" collapsed="false">
      <c r="A7926" s="4" t="n">
        <v>12110</v>
      </c>
      <c r="B7926" s="4" t="s">
        <v>42594</v>
      </c>
      <c r="C7926" s="4"/>
      <c r="D7926" s="4" t="s">
        <v>42595</v>
      </c>
      <c r="E7926" s="5" t="s">
        <v>1153</v>
      </c>
      <c r="F7926" s="4" t="s">
        <v>1154</v>
      </c>
      <c r="G7926" s="4" t="s">
        <v>1155</v>
      </c>
      <c r="H7926" s="5" t="s">
        <v>283</v>
      </c>
      <c r="I7926" s="4" t="s">
        <v>42596</v>
      </c>
      <c r="J7926" s="5" t="n">
        <f aca="false">LEN(K7926)</f>
        <v>15</v>
      </c>
      <c r="K7926" s="6" t="str">
        <f aca="false">LOWER(SUBSTITUTE(SUBSTITUTE(SUBSTITUTE(SUBSTITUTE(SUBSTITUTE(SUBSTITUTE(SUBSTITUTE(B7926,"S.L.",""),"SL",""),"S.A.",""),"SA","")," ",""),".",""),",",""))&amp;".com"</f>
        <v>señoramaría.com</v>
      </c>
      <c r="L7926" s="4" t="s">
        <v>31</v>
      </c>
      <c r="M7926" s="4" t="s">
        <v>988</v>
      </c>
    </row>
    <row r="7927" customFormat="false" ht="15.75" hidden="false" customHeight="true" outlineLevel="0" collapsed="false">
      <c r="A7927" s="4" t="n">
        <v>12112</v>
      </c>
      <c r="B7927" s="4" t="s">
        <v>42597</v>
      </c>
      <c r="C7927" s="4"/>
      <c r="D7927" s="4" t="s">
        <v>42598</v>
      </c>
      <c r="E7927" s="5" t="s">
        <v>42599</v>
      </c>
      <c r="F7927" s="4" t="s">
        <v>42600</v>
      </c>
      <c r="G7927" s="4" t="s">
        <v>409</v>
      </c>
      <c r="H7927" s="5" t="s">
        <v>283</v>
      </c>
      <c r="I7927" s="4" t="s">
        <v>42601</v>
      </c>
      <c r="J7927" s="5" t="n">
        <f aca="false">LEN(K7927)</f>
        <v>15</v>
      </c>
      <c r="K7927" s="6" t="str">
        <f aca="false">LOWER(SUBSTITUTE(SUBSTITUTE(SUBSTITUTE(SUBSTITUTE(SUBSTITUTE(SUBSTITUTE(SUBSTITUTE(B7927,"S.L.",""),"SL",""),"S.A.",""),"SA","")," ",""),".",""),",",""))&amp;".com"</f>
        <v>torredeuriz.com</v>
      </c>
      <c r="L7927" s="4" t="s">
        <v>31</v>
      </c>
      <c r="M7927" s="4" t="s">
        <v>1016</v>
      </c>
    </row>
    <row r="7928" customFormat="false" ht="15.75" hidden="false" customHeight="true" outlineLevel="0" collapsed="false">
      <c r="A7928" s="4" t="n">
        <v>12141</v>
      </c>
      <c r="B7928" s="4" t="s">
        <v>42602</v>
      </c>
      <c r="C7928" s="4"/>
      <c r="D7928" s="4" t="s">
        <v>2642</v>
      </c>
      <c r="E7928" s="5" t="s">
        <v>5280</v>
      </c>
      <c r="F7928" s="4" t="s">
        <v>5281</v>
      </c>
      <c r="G7928" s="4" t="s">
        <v>2538</v>
      </c>
      <c r="H7928" s="5" t="s">
        <v>283</v>
      </c>
      <c r="I7928" s="4" t="s">
        <v>42603</v>
      </c>
      <c r="J7928" s="5" t="n">
        <f aca="false">LEN(K7928)</f>
        <v>15</v>
      </c>
      <c r="K7928" s="10" t="s">
        <v>42604</v>
      </c>
      <c r="L7928" s="4" t="s">
        <v>57</v>
      </c>
      <c r="M7928" s="4" t="s">
        <v>1462</v>
      </c>
    </row>
    <row r="7929" customFormat="false" ht="15.75" hidden="false" customHeight="true" outlineLevel="0" collapsed="false">
      <c r="A7929" s="4" t="n">
        <v>12168</v>
      </c>
      <c r="B7929" s="4" t="s">
        <v>42605</v>
      </c>
      <c r="C7929" s="4"/>
      <c r="D7929" s="4" t="s">
        <v>42606</v>
      </c>
      <c r="E7929" s="5" t="s">
        <v>1088</v>
      </c>
      <c r="F7929" s="4" t="s">
        <v>1089</v>
      </c>
      <c r="G7929" s="4" t="s">
        <v>882</v>
      </c>
      <c r="H7929" s="5" t="s">
        <v>283</v>
      </c>
      <c r="I7929" s="4" t="s">
        <v>42607</v>
      </c>
      <c r="J7929" s="5" t="n">
        <f aca="false">LEN(K7929)</f>
        <v>15</v>
      </c>
      <c r="K7929" s="10" t="s">
        <v>42608</v>
      </c>
      <c r="L7929" s="4" t="s">
        <v>637</v>
      </c>
      <c r="M7929" s="4" t="s">
        <v>1063</v>
      </c>
    </row>
    <row r="7930" customFormat="false" ht="15.75" hidden="false" customHeight="true" outlineLevel="0" collapsed="false">
      <c r="A7930" s="4" t="n">
        <v>12176</v>
      </c>
      <c r="B7930" s="4" t="s">
        <v>42609</v>
      </c>
      <c r="C7930" s="4"/>
      <c r="D7930" s="4" t="s">
        <v>42610</v>
      </c>
      <c r="E7930" s="5" t="s">
        <v>8476</v>
      </c>
      <c r="F7930" s="4" t="s">
        <v>8477</v>
      </c>
      <c r="G7930" s="4" t="s">
        <v>322</v>
      </c>
      <c r="H7930" s="5" t="s">
        <v>283</v>
      </c>
      <c r="I7930" s="4" t="s">
        <v>42611</v>
      </c>
      <c r="J7930" s="5" t="n">
        <f aca="false">LEN(K7930)</f>
        <v>15</v>
      </c>
      <c r="K7930" s="6" t="s">
        <v>42612</v>
      </c>
      <c r="L7930" s="4" t="s">
        <v>31</v>
      </c>
      <c r="M7930" s="4" t="s">
        <v>1793</v>
      </c>
    </row>
    <row r="7931" customFormat="false" ht="15.75" hidden="false" customHeight="true" outlineLevel="0" collapsed="false">
      <c r="A7931" s="4" t="n">
        <v>12215</v>
      </c>
      <c r="B7931" s="4" t="s">
        <v>42613</v>
      </c>
      <c r="C7931" s="4"/>
      <c r="D7931" s="4" t="s">
        <v>42614</v>
      </c>
      <c r="E7931" s="5" t="s">
        <v>42615</v>
      </c>
      <c r="F7931" s="4" t="s">
        <v>42616</v>
      </c>
      <c r="G7931" s="4" t="s">
        <v>431</v>
      </c>
      <c r="H7931" s="5" t="s">
        <v>283</v>
      </c>
      <c r="I7931" s="4" t="s">
        <v>42617</v>
      </c>
      <c r="J7931" s="5" t="n">
        <f aca="false">LEN(K7931)</f>
        <v>15</v>
      </c>
      <c r="K7931" s="6" t="s">
        <v>42618</v>
      </c>
      <c r="L7931" s="4" t="s">
        <v>66</v>
      </c>
      <c r="M7931" s="4" t="s">
        <v>31</v>
      </c>
    </row>
    <row r="7932" customFormat="false" ht="15.75" hidden="false" customHeight="true" outlineLevel="0" collapsed="false">
      <c r="A7932" s="4" t="n">
        <v>12248</v>
      </c>
      <c r="B7932" s="4" t="s">
        <v>42619</v>
      </c>
      <c r="C7932" s="4" t="s">
        <v>42620</v>
      </c>
      <c r="D7932" s="4" t="s">
        <v>42621</v>
      </c>
      <c r="E7932" s="5" t="s">
        <v>42622</v>
      </c>
      <c r="F7932" s="4" t="s">
        <v>42623</v>
      </c>
      <c r="G7932" s="4" t="s">
        <v>372</v>
      </c>
      <c r="H7932" s="5" t="s">
        <v>283</v>
      </c>
      <c r="I7932" s="4" t="s">
        <v>42624</v>
      </c>
      <c r="J7932" s="5" t="n">
        <f aca="false">LEN(K7932)</f>
        <v>15</v>
      </c>
      <c r="K7932" s="10" t="str">
        <f aca="false">LOWER(SUBSTITUTE(SUBSTITUTE(SUBSTITUTE(SUBSTITUTE(SUBSTITUTE(SUBSTITUTE(SUBSTITUTE(B7932,"S.L.",""),"SL",""),"S.A.",""),"SA","")," ",""),".",""),",",""))&amp;".com"</f>
        <v>lefletvalme.com</v>
      </c>
      <c r="L7932" s="4" t="s">
        <v>21</v>
      </c>
      <c r="M7932" s="4" t="s">
        <v>9493</v>
      </c>
    </row>
    <row r="7933" customFormat="false" ht="15.75" hidden="false" customHeight="true" outlineLevel="0" collapsed="false">
      <c r="A7933" s="4" t="n">
        <v>12288</v>
      </c>
      <c r="B7933" s="4" t="s">
        <v>42625</v>
      </c>
      <c r="C7933" s="4"/>
      <c r="D7933" s="4" t="s">
        <v>27148</v>
      </c>
      <c r="E7933" s="5" t="s">
        <v>27149</v>
      </c>
      <c r="F7933" s="4" t="s">
        <v>27150</v>
      </c>
      <c r="G7933" s="4" t="s">
        <v>700</v>
      </c>
      <c r="H7933" s="5" t="s">
        <v>283</v>
      </c>
      <c r="I7933" s="4" t="s">
        <v>27151</v>
      </c>
      <c r="J7933" s="5" t="n">
        <f aca="false">LEN(K7933)</f>
        <v>15</v>
      </c>
      <c r="K7933" s="6" t="s">
        <v>42626</v>
      </c>
      <c r="L7933" s="4" t="s">
        <v>637</v>
      </c>
      <c r="M7933" s="4" t="s">
        <v>381</v>
      </c>
    </row>
    <row r="7934" customFormat="false" ht="15.75" hidden="false" customHeight="true" outlineLevel="0" collapsed="false">
      <c r="A7934" s="4" t="n">
        <v>12303</v>
      </c>
      <c r="B7934" s="4" t="s">
        <v>42627</v>
      </c>
      <c r="C7934" s="4"/>
      <c r="D7934" s="4" t="s">
        <v>42628</v>
      </c>
      <c r="E7934" s="5" t="s">
        <v>36280</v>
      </c>
      <c r="F7934" s="4" t="s">
        <v>36281</v>
      </c>
      <c r="G7934" s="4" t="s">
        <v>259</v>
      </c>
      <c r="H7934" s="5" t="s">
        <v>283</v>
      </c>
      <c r="I7934" s="4" t="s">
        <v>42629</v>
      </c>
      <c r="J7934" s="5" t="n">
        <f aca="false">LEN(K7934)</f>
        <v>15</v>
      </c>
      <c r="K7934" s="6" t="str">
        <f aca="false">LOWER(SUBSTITUTE(SUBSTITUTE(SUBSTITUTE(SUBSTITUTE(SUBSTITUTE(SUBSTITUTE(SUBSTITUTE(B7934,"S.L.",""),"SL",""),"S.A.",""),"SA","")," ",""),".",""),",",""))&amp;".com"</f>
        <v>fontdel´oca.com</v>
      </c>
      <c r="L7934" s="4" t="s">
        <v>57</v>
      </c>
      <c r="M7934" s="4" t="s">
        <v>317</v>
      </c>
    </row>
    <row r="7935" customFormat="false" ht="15.75" hidden="false" customHeight="true" outlineLevel="0" collapsed="false">
      <c r="A7935" s="4" t="n">
        <v>12315</v>
      </c>
      <c r="B7935" s="4" t="s">
        <v>42630</v>
      </c>
      <c r="C7935" s="4"/>
      <c r="D7935" s="4" t="s">
        <v>42631</v>
      </c>
      <c r="E7935" s="5" t="s">
        <v>26286</v>
      </c>
      <c r="F7935" s="4" t="s">
        <v>259</v>
      </c>
      <c r="G7935" s="4" t="s">
        <v>259</v>
      </c>
      <c r="H7935" s="5" t="s">
        <v>283</v>
      </c>
      <c r="I7935" s="4" t="s">
        <v>42632</v>
      </c>
      <c r="J7935" s="5" t="n">
        <f aca="false">LEN(K7935)</f>
        <v>15</v>
      </c>
      <c r="K7935" s="6" t="str">
        <f aca="false">LOWER(SUBSTITUTE(SUBSTITUTE(SUBSTITUTE(SUBSTITUTE(SUBSTITUTE(SUBSTITUTE(SUBSTITUTE(B7935,"S.L.",""),"SL",""),"S.A.",""),"SA","")," ",""),".",""),",",""))&amp;".com"</f>
        <v>villagarden.com</v>
      </c>
      <c r="L7935" s="4" t="s">
        <v>31</v>
      </c>
      <c r="M7935" s="4" t="s">
        <v>31</v>
      </c>
    </row>
    <row r="7936" customFormat="false" ht="15.75" hidden="false" customHeight="true" outlineLevel="0" collapsed="false">
      <c r="A7936" s="4" t="n">
        <v>12335</v>
      </c>
      <c r="B7936" s="4" t="s">
        <v>42633</v>
      </c>
      <c r="C7936" s="4"/>
      <c r="D7936" s="4" t="s">
        <v>42634</v>
      </c>
      <c r="E7936" s="5" t="s">
        <v>36339</v>
      </c>
      <c r="F7936" s="4" t="s">
        <v>36340</v>
      </c>
      <c r="G7936" s="4" t="s">
        <v>2214</v>
      </c>
      <c r="H7936" s="5" t="s">
        <v>283</v>
      </c>
      <c r="I7936" s="4" t="s">
        <v>42635</v>
      </c>
      <c r="J7936" s="5" t="n">
        <f aca="false">LEN(K7936)</f>
        <v>15</v>
      </c>
      <c r="K7936" s="10" t="s">
        <v>42636</v>
      </c>
      <c r="L7936" s="4" t="s">
        <v>31</v>
      </c>
      <c r="M7936" s="4" t="s">
        <v>1979</v>
      </c>
    </row>
    <row r="7937" customFormat="false" ht="15.75" hidden="false" customHeight="true" outlineLevel="0" collapsed="false">
      <c r="A7937" s="4" t="n">
        <v>12323</v>
      </c>
      <c r="B7937" s="4" t="s">
        <v>42637</v>
      </c>
      <c r="C7937" s="4"/>
      <c r="D7937" s="4" t="s">
        <v>42638</v>
      </c>
      <c r="E7937" s="5" t="s">
        <v>4381</v>
      </c>
      <c r="F7937" s="4" t="s">
        <v>4382</v>
      </c>
      <c r="G7937" s="4" t="s">
        <v>2214</v>
      </c>
      <c r="H7937" s="5" t="s">
        <v>283</v>
      </c>
      <c r="I7937" s="4" t="s">
        <v>42639</v>
      </c>
      <c r="J7937" s="5" t="n">
        <f aca="false">LEN(K7937)</f>
        <v>15</v>
      </c>
      <c r="K7937" s="10" t="s">
        <v>42640</v>
      </c>
      <c r="L7937" s="4" t="s">
        <v>31</v>
      </c>
      <c r="M7937" s="4" t="s">
        <v>32</v>
      </c>
    </row>
    <row r="7938" customFormat="false" ht="15.75" hidden="false" customHeight="true" outlineLevel="0" collapsed="false">
      <c r="A7938" s="4" t="n">
        <v>12391</v>
      </c>
      <c r="B7938" s="4" t="s">
        <v>42641</v>
      </c>
      <c r="C7938" s="4"/>
      <c r="D7938" s="4" t="s">
        <v>42642</v>
      </c>
      <c r="E7938" s="5" t="s">
        <v>42643</v>
      </c>
      <c r="F7938" s="4" t="s">
        <v>42644</v>
      </c>
      <c r="G7938" s="4" t="s">
        <v>1081</v>
      </c>
      <c r="H7938" s="5" t="s">
        <v>283</v>
      </c>
      <c r="I7938" s="7" t="s">
        <v>42645</v>
      </c>
      <c r="J7938" s="5" t="n">
        <f aca="false">LEN(K7938)</f>
        <v>15</v>
      </c>
      <c r="K7938" s="6" t="s">
        <v>42646</v>
      </c>
      <c r="L7938" s="4" t="s">
        <v>57</v>
      </c>
      <c r="M7938" s="4" t="s">
        <v>2097</v>
      </c>
    </row>
    <row r="7939" customFormat="false" ht="15.75" hidden="false" customHeight="true" outlineLevel="0" collapsed="false">
      <c r="A7939" s="4" t="n">
        <v>11543</v>
      </c>
      <c r="B7939" s="4" t="s">
        <v>42647</v>
      </c>
      <c r="C7939" s="4"/>
      <c r="D7939" s="4" t="s">
        <v>42648</v>
      </c>
      <c r="E7939" s="5" t="s">
        <v>42649</v>
      </c>
      <c r="F7939" s="4" t="s">
        <v>42650</v>
      </c>
      <c r="G7939" s="4" t="s">
        <v>2093</v>
      </c>
      <c r="H7939" s="5" t="s">
        <v>42651</v>
      </c>
      <c r="I7939" s="4" t="s">
        <v>42652</v>
      </c>
      <c r="J7939" s="5" t="n">
        <f aca="false">LEN(K7939)</f>
        <v>15</v>
      </c>
      <c r="K7939" s="6" t="s">
        <v>42653</v>
      </c>
      <c r="L7939" s="4" t="s">
        <v>57</v>
      </c>
      <c r="M7939" s="4" t="s">
        <v>32</v>
      </c>
    </row>
    <row r="7940" customFormat="false" ht="15.75" hidden="false" customHeight="true" outlineLevel="0" collapsed="false">
      <c r="A7940" s="4" t="n">
        <v>12007</v>
      </c>
      <c r="B7940" s="4" t="s">
        <v>42654</v>
      </c>
      <c r="C7940" s="4"/>
      <c r="D7940" s="4" t="s">
        <v>42655</v>
      </c>
      <c r="E7940" s="5" t="s">
        <v>10559</v>
      </c>
      <c r="F7940" s="4" t="s">
        <v>10560</v>
      </c>
      <c r="G7940" s="4" t="s">
        <v>205</v>
      </c>
      <c r="H7940" s="5" t="s">
        <v>42656</v>
      </c>
      <c r="I7940" s="4" t="s">
        <v>42657</v>
      </c>
      <c r="J7940" s="5" t="n">
        <f aca="false">LEN(K7940)</f>
        <v>15</v>
      </c>
      <c r="K7940" s="6" t="s">
        <v>42658</v>
      </c>
      <c r="L7940" s="4" t="s">
        <v>78</v>
      </c>
      <c r="M7940" s="4" t="s">
        <v>32</v>
      </c>
    </row>
    <row r="7941" customFormat="false" ht="15.75" hidden="false" customHeight="true" outlineLevel="0" collapsed="false">
      <c r="A7941" s="4" t="n">
        <v>11709</v>
      </c>
      <c r="B7941" s="4" t="s">
        <v>42659</v>
      </c>
      <c r="C7941" s="4"/>
      <c r="D7941" s="4" t="s">
        <v>42660</v>
      </c>
      <c r="E7941" s="5" t="s">
        <v>26174</v>
      </c>
      <c r="F7941" s="4" t="s">
        <v>26175</v>
      </c>
      <c r="G7941" s="4" t="s">
        <v>355</v>
      </c>
      <c r="H7941" s="5" t="s">
        <v>42661</v>
      </c>
      <c r="I7941" s="4" t="s">
        <v>42662</v>
      </c>
      <c r="J7941" s="5" t="n">
        <f aca="false">LEN(K7941)</f>
        <v>15</v>
      </c>
      <c r="K7941" s="6" t="s">
        <v>42663</v>
      </c>
      <c r="L7941" s="4" t="s">
        <v>31</v>
      </c>
      <c r="M7941" s="4" t="s">
        <v>32</v>
      </c>
    </row>
    <row r="7942" customFormat="false" ht="15.75" hidden="false" customHeight="true" outlineLevel="0" collapsed="false">
      <c r="A7942" s="4" t="n">
        <v>12283</v>
      </c>
      <c r="B7942" s="4" t="s">
        <v>42664</v>
      </c>
      <c r="C7942" s="4"/>
      <c r="D7942" s="4" t="s">
        <v>42665</v>
      </c>
      <c r="E7942" s="5" t="s">
        <v>42666</v>
      </c>
      <c r="F7942" s="4" t="s">
        <v>21883</v>
      </c>
      <c r="G7942" s="4" t="s">
        <v>700</v>
      </c>
      <c r="H7942" s="5" t="s">
        <v>42667</v>
      </c>
      <c r="I7942" s="4" t="s">
        <v>42668</v>
      </c>
      <c r="J7942" s="5" t="n">
        <f aca="false">LEN(K7942)</f>
        <v>15</v>
      </c>
      <c r="K7942" s="6" t="s">
        <v>42669</v>
      </c>
      <c r="L7942" s="4" t="s">
        <v>78</v>
      </c>
      <c r="M7942" s="4" t="s">
        <v>877</v>
      </c>
    </row>
    <row r="7943" customFormat="false" ht="15.75" hidden="false" customHeight="true" outlineLevel="0" collapsed="false">
      <c r="A7943" s="4" t="n">
        <v>11202</v>
      </c>
      <c r="B7943" s="4" t="s">
        <v>42670</v>
      </c>
      <c r="C7943" s="4"/>
      <c r="D7943" s="4" t="s">
        <v>42671</v>
      </c>
      <c r="E7943" s="5" t="s">
        <v>22365</v>
      </c>
      <c r="F7943" s="4" t="s">
        <v>22366</v>
      </c>
      <c r="G7943" s="4" t="s">
        <v>620</v>
      </c>
      <c r="H7943" s="5" t="s">
        <v>42672</v>
      </c>
      <c r="I7943" s="4" t="s">
        <v>42673</v>
      </c>
      <c r="J7943" s="5" t="n">
        <f aca="false">LEN(K7943)</f>
        <v>15</v>
      </c>
      <c r="K7943" s="6" t="s">
        <v>42674</v>
      </c>
      <c r="L7943" s="4" t="s">
        <v>66</v>
      </c>
      <c r="M7943" s="4" t="s">
        <v>1016</v>
      </c>
    </row>
    <row r="7944" customFormat="false" ht="15.75" hidden="false" customHeight="true" outlineLevel="0" collapsed="false">
      <c r="A7944" s="4" t="n">
        <v>12353</v>
      </c>
      <c r="B7944" s="4" t="s">
        <v>42675</v>
      </c>
      <c r="C7944" s="4"/>
      <c r="D7944" s="4" t="s">
        <v>42676</v>
      </c>
      <c r="E7944" s="5" t="s">
        <v>42677</v>
      </c>
      <c r="F7944" s="4" t="s">
        <v>42678</v>
      </c>
      <c r="G7944" s="4" t="s">
        <v>464</v>
      </c>
      <c r="H7944" s="5" t="s">
        <v>42679</v>
      </c>
      <c r="I7944" s="4" t="s">
        <v>42680</v>
      </c>
      <c r="J7944" s="5" t="n">
        <f aca="false">LEN(K7944)</f>
        <v>15</v>
      </c>
      <c r="K7944" s="10" t="s">
        <v>42681</v>
      </c>
      <c r="L7944" s="4" t="s">
        <v>1679</v>
      </c>
      <c r="M7944" s="4" t="s">
        <v>31</v>
      </c>
    </row>
    <row r="7945" customFormat="false" ht="15.75" hidden="false" customHeight="true" outlineLevel="0" collapsed="false">
      <c r="A7945" s="4" t="n">
        <v>12328</v>
      </c>
      <c r="B7945" s="4" t="s">
        <v>42682</v>
      </c>
      <c r="C7945" s="4"/>
      <c r="D7945" s="4" t="s">
        <v>42683</v>
      </c>
      <c r="E7945" s="5" t="s">
        <v>30946</v>
      </c>
      <c r="F7945" s="4" t="s">
        <v>30947</v>
      </c>
      <c r="G7945" s="4" t="s">
        <v>2214</v>
      </c>
      <c r="H7945" s="5" t="s">
        <v>42684</v>
      </c>
      <c r="I7945" s="4" t="s">
        <v>42685</v>
      </c>
      <c r="J7945" s="5" t="n">
        <f aca="false">LEN(K7945)</f>
        <v>15</v>
      </c>
      <c r="K7945" s="6" t="s">
        <v>42686</v>
      </c>
      <c r="L7945" s="4" t="s">
        <v>57</v>
      </c>
      <c r="M7945" s="4" t="s">
        <v>1016</v>
      </c>
    </row>
    <row r="7946" customFormat="false" ht="15.75" hidden="false" customHeight="true" outlineLevel="0" collapsed="false">
      <c r="A7946" s="4" t="n">
        <v>12403</v>
      </c>
      <c r="B7946" s="4" t="s">
        <v>42687</v>
      </c>
      <c r="C7946" s="4"/>
      <c r="D7946" s="4" t="s">
        <v>42688</v>
      </c>
      <c r="E7946" s="5" t="s">
        <v>42689</v>
      </c>
      <c r="F7946" s="4" t="s">
        <v>42690</v>
      </c>
      <c r="G7946" s="4" t="s">
        <v>1574</v>
      </c>
      <c r="H7946" s="5" t="s">
        <v>42691</v>
      </c>
      <c r="I7946" s="4" t="s">
        <v>42692</v>
      </c>
      <c r="J7946" s="5" t="n">
        <f aca="false">LEN(K7946)</f>
        <v>15</v>
      </c>
      <c r="K7946" s="6" t="s">
        <v>42693</v>
      </c>
      <c r="L7946" s="4" t="s">
        <v>21</v>
      </c>
      <c r="M7946" s="4" t="s">
        <v>1016</v>
      </c>
    </row>
    <row r="7947" customFormat="false" ht="15.75" hidden="false" customHeight="true" outlineLevel="0" collapsed="false">
      <c r="A7947" s="4" t="n">
        <v>12186</v>
      </c>
      <c r="B7947" s="4" t="s">
        <v>42694</v>
      </c>
      <c r="C7947" s="4"/>
      <c r="D7947" s="4" t="s">
        <v>42695</v>
      </c>
      <c r="E7947" s="5" t="s">
        <v>42696</v>
      </c>
      <c r="F7947" s="4" t="s">
        <v>42697</v>
      </c>
      <c r="G7947" s="4" t="s">
        <v>322</v>
      </c>
      <c r="H7947" s="5" t="s">
        <v>42698</v>
      </c>
      <c r="I7947" s="4" t="s">
        <v>42699</v>
      </c>
      <c r="J7947" s="5" t="n">
        <f aca="false">LEN(K7947)</f>
        <v>15</v>
      </c>
      <c r="K7947" s="6" t="s">
        <v>42700</v>
      </c>
      <c r="L7947" s="4" t="s">
        <v>21</v>
      </c>
      <c r="M7947" s="4" t="s">
        <v>317</v>
      </c>
    </row>
    <row r="7948" customFormat="false" ht="15.75" hidden="false" customHeight="true" outlineLevel="0" collapsed="false">
      <c r="A7948" s="4" t="n">
        <v>12393</v>
      </c>
      <c r="B7948" s="4" t="s">
        <v>42701</v>
      </c>
      <c r="C7948" s="4"/>
      <c r="D7948" s="4" t="s">
        <v>42702</v>
      </c>
      <c r="E7948" s="5" t="s">
        <v>42703</v>
      </c>
      <c r="F7948" s="4" t="s">
        <v>42704</v>
      </c>
      <c r="G7948" s="4" t="s">
        <v>1081</v>
      </c>
      <c r="H7948" s="5" t="s">
        <v>42705</v>
      </c>
      <c r="I7948" s="4" t="s">
        <v>42706</v>
      </c>
      <c r="J7948" s="5" t="n">
        <f aca="false">LEN(K7948)</f>
        <v>15</v>
      </c>
      <c r="K7948" s="6" t="s">
        <v>42707</v>
      </c>
      <c r="L7948" s="4" t="s">
        <v>3407</v>
      </c>
      <c r="M7948" s="4" t="s">
        <v>317</v>
      </c>
    </row>
    <row r="7949" customFormat="false" ht="15.75" hidden="false" customHeight="true" outlineLevel="0" collapsed="false">
      <c r="A7949" s="4" t="n">
        <v>11967</v>
      </c>
      <c r="B7949" s="4" t="s">
        <v>42708</v>
      </c>
      <c r="C7949" s="4"/>
      <c r="D7949" s="4" t="s">
        <v>42709</v>
      </c>
      <c r="E7949" s="5" t="s">
        <v>10741</v>
      </c>
      <c r="F7949" s="4" t="s">
        <v>10742</v>
      </c>
      <c r="G7949" s="4" t="s">
        <v>205</v>
      </c>
      <c r="H7949" s="5" t="s">
        <v>42710</v>
      </c>
      <c r="I7949" s="4" t="s">
        <v>42711</v>
      </c>
      <c r="J7949" s="5" t="n">
        <f aca="false">LEN(K7949)</f>
        <v>15</v>
      </c>
      <c r="K7949" s="6" t="s">
        <v>42712</v>
      </c>
      <c r="L7949" s="4" t="s">
        <v>57</v>
      </c>
      <c r="M7949" s="4" t="s">
        <v>32</v>
      </c>
    </row>
    <row r="7950" customFormat="false" ht="15.75" hidden="false" customHeight="true" outlineLevel="0" collapsed="false">
      <c r="A7950" s="4" t="n">
        <v>12383</v>
      </c>
      <c r="B7950" s="4" t="s">
        <v>42713</v>
      </c>
      <c r="C7950" s="4"/>
      <c r="D7950" s="4" t="s">
        <v>42714</v>
      </c>
      <c r="E7950" s="5" t="s">
        <v>8378</v>
      </c>
      <c r="F7950" s="4" t="s">
        <v>8379</v>
      </c>
      <c r="G7950" s="4" t="s">
        <v>1081</v>
      </c>
      <c r="H7950" s="5" t="s">
        <v>42715</v>
      </c>
      <c r="I7950" s="4" t="s">
        <v>42716</v>
      </c>
      <c r="J7950" s="5" t="n">
        <f aca="false">LEN(K7950)</f>
        <v>15</v>
      </c>
      <c r="K7950" s="10" t="str">
        <f aca="false">LOWER(SUBSTITUTE(SUBSTITUTE(SUBSTITUTE(SUBSTITUTE(SUBSTITUTE(SUBSTITUTE(SUBSTITUTE(B7950,"S.L.",""),"SL",""),"S.A.",""),"SA","")," ",""),".",""),",",""))&amp;".com"</f>
        <v>montecristo.com</v>
      </c>
      <c r="L7950" s="4" t="s">
        <v>78</v>
      </c>
      <c r="M7950" s="4" t="s">
        <v>31</v>
      </c>
    </row>
    <row r="7951" customFormat="false" ht="15.75" hidden="false" customHeight="true" outlineLevel="0" collapsed="false">
      <c r="A7951" s="4" t="n">
        <v>12280</v>
      </c>
      <c r="B7951" s="4" t="s">
        <v>42717</v>
      </c>
      <c r="C7951" s="4"/>
      <c r="D7951" s="4" t="s">
        <v>42718</v>
      </c>
      <c r="E7951" s="5" t="s">
        <v>42719</v>
      </c>
      <c r="F7951" s="4" t="s">
        <v>15065</v>
      </c>
      <c r="G7951" s="4" t="s">
        <v>700</v>
      </c>
      <c r="H7951" s="5" t="s">
        <v>42720</v>
      </c>
      <c r="I7951" s="4" t="s">
        <v>42721</v>
      </c>
      <c r="J7951" s="5" t="n">
        <f aca="false">LEN(K7951)</f>
        <v>15</v>
      </c>
      <c r="K7951" s="6" t="str">
        <f aca="false">LOWER(SUBSTITUTE(SUBSTITUTE(SUBSTITUTE(SUBSTITUTE(SUBSTITUTE(SUBSTITUTE(SUBSTITUTE(B7951,"S.L.",""),"SL",""),"S.A.",""),"SA","")," ",""),".",""),",",""))&amp;".com"</f>
        <v>lossestiles.com</v>
      </c>
      <c r="L7951" s="4" t="s">
        <v>21</v>
      </c>
      <c r="M7951" s="4" t="s">
        <v>32</v>
      </c>
    </row>
    <row r="7952" customFormat="false" ht="15.75" hidden="false" customHeight="true" outlineLevel="0" collapsed="false">
      <c r="A7952" s="4" t="n">
        <v>11736</v>
      </c>
      <c r="B7952" s="4" t="s">
        <v>42722</v>
      </c>
      <c r="C7952" s="4"/>
      <c r="D7952" s="4" t="s">
        <v>42723</v>
      </c>
      <c r="E7952" s="5" t="s">
        <v>228</v>
      </c>
      <c r="F7952" s="4" t="s">
        <v>162</v>
      </c>
      <c r="G7952" s="4" t="s">
        <v>84</v>
      </c>
      <c r="H7952" s="5" t="s">
        <v>42724</v>
      </c>
      <c r="I7952" s="4" t="s">
        <v>42725</v>
      </c>
      <c r="J7952" s="5" t="n">
        <f aca="false">LEN(K7952)</f>
        <v>15</v>
      </c>
      <c r="K7952" s="6" t="s">
        <v>42726</v>
      </c>
      <c r="L7952" s="4" t="s">
        <v>78</v>
      </c>
      <c r="M7952" s="4" t="s">
        <v>31</v>
      </c>
    </row>
    <row r="7953" customFormat="false" ht="15.75" hidden="false" customHeight="true" outlineLevel="0" collapsed="false">
      <c r="A7953" s="4" t="n">
        <v>11969</v>
      </c>
      <c r="B7953" s="4" t="s">
        <v>42727</v>
      </c>
      <c r="C7953" s="4"/>
      <c r="D7953" s="4" t="s">
        <v>42728</v>
      </c>
      <c r="E7953" s="5" t="s">
        <v>4624</v>
      </c>
      <c r="F7953" s="4" t="s">
        <v>4625</v>
      </c>
      <c r="G7953" s="4" t="s">
        <v>205</v>
      </c>
      <c r="H7953" s="5" t="s">
        <v>42729</v>
      </c>
      <c r="I7953" s="4" t="s">
        <v>42730</v>
      </c>
      <c r="J7953" s="5" t="n">
        <f aca="false">LEN(K7953)</f>
        <v>15</v>
      </c>
      <c r="K7953" s="10" t="s">
        <v>42731</v>
      </c>
      <c r="L7953" s="4" t="s">
        <v>31</v>
      </c>
      <c r="M7953" s="4" t="s">
        <v>1462</v>
      </c>
    </row>
    <row r="7954" customFormat="false" ht="15.75" hidden="false" customHeight="true" outlineLevel="0" collapsed="false">
      <c r="A7954" s="4" t="n">
        <v>11692</v>
      </c>
      <c r="B7954" s="4" t="s">
        <v>42732</v>
      </c>
      <c r="C7954" s="4"/>
      <c r="D7954" s="4" t="s">
        <v>42733</v>
      </c>
      <c r="E7954" s="5" t="s">
        <v>42734</v>
      </c>
      <c r="F7954" s="4" t="s">
        <v>42735</v>
      </c>
      <c r="G7954" s="4" t="s">
        <v>355</v>
      </c>
      <c r="H7954" s="5" t="s">
        <v>42736</v>
      </c>
      <c r="I7954" s="4" t="s">
        <v>42737</v>
      </c>
      <c r="J7954" s="5" t="n">
        <f aca="false">LEN(K7954)</f>
        <v>15</v>
      </c>
      <c r="K7954" s="10" t="s">
        <v>42738</v>
      </c>
      <c r="L7954" s="4" t="s">
        <v>21</v>
      </c>
      <c r="M7954" s="4" t="s">
        <v>1016</v>
      </c>
    </row>
    <row r="7955" customFormat="false" ht="15.75" hidden="false" customHeight="true" outlineLevel="0" collapsed="false">
      <c r="A7955" s="4" t="n">
        <v>12276</v>
      </c>
      <c r="B7955" s="4" t="s">
        <v>42739</v>
      </c>
      <c r="C7955" s="4"/>
      <c r="D7955" s="4" t="s">
        <v>42740</v>
      </c>
      <c r="E7955" s="5" t="s">
        <v>455</v>
      </c>
      <c r="F7955" s="4" t="s">
        <v>372</v>
      </c>
      <c r="G7955" s="4" t="s">
        <v>372</v>
      </c>
      <c r="H7955" s="5" t="s">
        <v>42741</v>
      </c>
      <c r="I7955" s="4" t="s">
        <v>42742</v>
      </c>
      <c r="J7955" s="5" t="n">
        <f aca="false">LEN(K7955)</f>
        <v>15</v>
      </c>
      <c r="K7955" s="6" t="s">
        <v>42743</v>
      </c>
      <c r="L7955" s="4" t="s">
        <v>31</v>
      </c>
      <c r="M7955" s="4" t="s">
        <v>31</v>
      </c>
    </row>
    <row r="7956" customFormat="false" ht="15.75" hidden="false" customHeight="true" outlineLevel="0" collapsed="false">
      <c r="A7956" s="4" t="n">
        <v>11753</v>
      </c>
      <c r="B7956" s="4" t="s">
        <v>42744</v>
      </c>
      <c r="C7956" s="4"/>
      <c r="D7956" s="4" t="s">
        <v>42745</v>
      </c>
      <c r="E7956" s="5" t="s">
        <v>21500</v>
      </c>
      <c r="F7956" s="4" t="s">
        <v>21501</v>
      </c>
      <c r="G7956" s="4" t="s">
        <v>84</v>
      </c>
      <c r="H7956" s="5" t="s">
        <v>42746</v>
      </c>
      <c r="I7956" s="4" t="s">
        <v>42747</v>
      </c>
      <c r="J7956" s="5" t="n">
        <f aca="false">LEN(K7956)</f>
        <v>15</v>
      </c>
      <c r="K7956" s="10" t="s">
        <v>42748</v>
      </c>
      <c r="L7956" s="4" t="s">
        <v>78</v>
      </c>
      <c r="M7956" s="4" t="s">
        <v>31</v>
      </c>
    </row>
    <row r="7957" customFormat="false" ht="15.75" hidden="false" customHeight="true" outlineLevel="0" collapsed="false">
      <c r="A7957" s="4" t="n">
        <v>12024</v>
      </c>
      <c r="B7957" s="4" t="s">
        <v>42749</v>
      </c>
      <c r="C7957" s="4"/>
      <c r="D7957" s="4" t="s">
        <v>42750</v>
      </c>
      <c r="E7957" s="5" t="s">
        <v>42751</v>
      </c>
      <c r="F7957" s="4" t="s">
        <v>19307</v>
      </c>
      <c r="G7957" s="4" t="s">
        <v>107</v>
      </c>
      <c r="H7957" s="5" t="s">
        <v>42752</v>
      </c>
      <c r="I7957" s="4" t="s">
        <v>42753</v>
      </c>
      <c r="J7957" s="5" t="n">
        <f aca="false">LEN(K7957)</f>
        <v>15</v>
      </c>
      <c r="K7957" s="6" t="s">
        <v>42754</v>
      </c>
      <c r="L7957" s="4" t="s">
        <v>21</v>
      </c>
      <c r="M7957" s="4" t="s">
        <v>317</v>
      </c>
    </row>
    <row r="7958" customFormat="false" ht="15.75" hidden="false" customHeight="true" outlineLevel="0" collapsed="false">
      <c r="A7958" s="4" t="n">
        <v>11574</v>
      </c>
      <c r="B7958" s="4" t="s">
        <v>42755</v>
      </c>
      <c r="C7958" s="4"/>
      <c r="D7958" s="4" t="s">
        <v>42756</v>
      </c>
      <c r="E7958" s="5" t="s">
        <v>25482</v>
      </c>
      <c r="F7958" s="4" t="s">
        <v>25483</v>
      </c>
      <c r="G7958" s="4" t="s">
        <v>1423</v>
      </c>
      <c r="H7958" s="5" t="s">
        <v>42757</v>
      </c>
      <c r="I7958" s="4" t="s">
        <v>42758</v>
      </c>
      <c r="J7958" s="5" t="n">
        <f aca="false">LEN(K7958)</f>
        <v>15</v>
      </c>
      <c r="K7958" s="6" t="s">
        <v>42759</v>
      </c>
      <c r="L7958" s="4" t="s">
        <v>21</v>
      </c>
      <c r="M7958" s="4" t="s">
        <v>929</v>
      </c>
    </row>
    <row r="7959" customFormat="false" ht="15.75" hidden="false" customHeight="true" outlineLevel="0" collapsed="false">
      <c r="A7959" s="4" t="n">
        <v>11580</v>
      </c>
      <c r="B7959" s="4" t="s">
        <v>42760</v>
      </c>
      <c r="C7959" s="4"/>
      <c r="D7959" s="4" t="s">
        <v>42761</v>
      </c>
      <c r="E7959" s="5" t="s">
        <v>4057</v>
      </c>
      <c r="F7959" s="4" t="s">
        <v>851</v>
      </c>
      <c r="G7959" s="4" t="s">
        <v>852</v>
      </c>
      <c r="H7959" s="5" t="s">
        <v>42762</v>
      </c>
      <c r="I7959" s="4" t="s">
        <v>42763</v>
      </c>
      <c r="J7959" s="5" t="n">
        <f aca="false">LEN(K7959)</f>
        <v>15</v>
      </c>
      <c r="K7959" s="6" t="s">
        <v>42764</v>
      </c>
      <c r="L7959" s="4" t="s">
        <v>57</v>
      </c>
      <c r="M7959" s="4" t="s">
        <v>22</v>
      </c>
    </row>
    <row r="7960" customFormat="false" ht="15.75" hidden="false" customHeight="true" outlineLevel="0" collapsed="false">
      <c r="A7960" s="4" t="n">
        <v>11828</v>
      </c>
      <c r="B7960" s="4" t="s">
        <v>42765</v>
      </c>
      <c r="C7960" s="4"/>
      <c r="D7960" s="4" t="s">
        <v>42766</v>
      </c>
      <c r="E7960" s="5" t="s">
        <v>2494</v>
      </c>
      <c r="F7960" s="4" t="s">
        <v>2495</v>
      </c>
      <c r="G7960" s="4" t="s">
        <v>84</v>
      </c>
      <c r="H7960" s="5" t="s">
        <v>42767</v>
      </c>
      <c r="I7960" s="4" t="s">
        <v>42768</v>
      </c>
      <c r="J7960" s="5" t="n">
        <f aca="false">LEN(K7960)</f>
        <v>15</v>
      </c>
      <c r="K7960" s="10" t="s">
        <v>42769</v>
      </c>
      <c r="L7960" s="4" t="s">
        <v>21</v>
      </c>
      <c r="M7960" s="4" t="s">
        <v>22</v>
      </c>
    </row>
    <row r="7961" customFormat="false" ht="15.75" hidden="false" customHeight="true" outlineLevel="0" collapsed="false">
      <c r="A7961" s="4" t="n">
        <v>11312</v>
      </c>
      <c r="B7961" s="4" t="s">
        <v>42770</v>
      </c>
      <c r="C7961" s="4"/>
      <c r="D7961" s="4" t="s">
        <v>42771</v>
      </c>
      <c r="E7961" s="5" t="s">
        <v>7139</v>
      </c>
      <c r="F7961" s="4" t="s">
        <v>7140</v>
      </c>
      <c r="G7961" s="4" t="s">
        <v>1097</v>
      </c>
      <c r="H7961" s="5" t="s">
        <v>42772</v>
      </c>
      <c r="I7961" s="4" t="s">
        <v>42773</v>
      </c>
      <c r="J7961" s="5" t="n">
        <f aca="false">LEN(K7961)</f>
        <v>15</v>
      </c>
      <c r="K7961" s="6" t="s">
        <v>42774</v>
      </c>
      <c r="L7961" s="4" t="s">
        <v>57</v>
      </c>
      <c r="M7961" s="4" t="s">
        <v>459</v>
      </c>
    </row>
    <row r="7962" customFormat="false" ht="15.75" hidden="false" customHeight="true" outlineLevel="0" collapsed="false">
      <c r="A7962" s="4" t="n">
        <v>11961</v>
      </c>
      <c r="B7962" s="4" t="s">
        <v>42775</v>
      </c>
      <c r="C7962" s="4"/>
      <c r="D7962" s="4" t="s">
        <v>42776</v>
      </c>
      <c r="E7962" s="5" t="s">
        <v>42777</v>
      </c>
      <c r="F7962" s="4" t="s">
        <v>1366</v>
      </c>
      <c r="G7962" s="4" t="s">
        <v>205</v>
      </c>
      <c r="H7962" s="5" t="s">
        <v>42778</v>
      </c>
      <c r="I7962" s="7" t="s">
        <v>42779</v>
      </c>
      <c r="J7962" s="5" t="n">
        <f aca="false">LEN(K7962)</f>
        <v>15</v>
      </c>
      <c r="K7962" s="6" t="s">
        <v>42780</v>
      </c>
      <c r="L7962" s="4" t="s">
        <v>31</v>
      </c>
      <c r="M7962" s="4" t="s">
        <v>3415</v>
      </c>
    </row>
    <row r="7963" customFormat="false" ht="15.75" hidden="false" customHeight="true" outlineLevel="0" collapsed="false">
      <c r="A7963" s="4" t="n">
        <v>11293</v>
      </c>
      <c r="B7963" s="4" t="s">
        <v>42781</v>
      </c>
      <c r="C7963" s="4"/>
      <c r="D7963" s="4" t="s">
        <v>42782</v>
      </c>
      <c r="E7963" s="5" t="s">
        <v>42783</v>
      </c>
      <c r="F7963" s="4" t="s">
        <v>42784</v>
      </c>
      <c r="G7963" s="4" t="s">
        <v>2305</v>
      </c>
      <c r="H7963" s="5" t="s">
        <v>42785</v>
      </c>
      <c r="I7963" s="7" t="s">
        <v>42786</v>
      </c>
      <c r="J7963" s="5" t="n">
        <f aca="false">LEN(K7963)</f>
        <v>15</v>
      </c>
      <c r="K7963" s="6" t="s">
        <v>42787</v>
      </c>
      <c r="L7963" s="4" t="s">
        <v>21</v>
      </c>
      <c r="M7963" s="4" t="s">
        <v>317</v>
      </c>
    </row>
    <row r="7964" customFormat="false" ht="15.75" hidden="false" customHeight="true" outlineLevel="0" collapsed="false">
      <c r="A7964" s="4" t="n">
        <v>12340</v>
      </c>
      <c r="B7964" s="4" t="s">
        <v>42788</v>
      </c>
      <c r="C7964" s="4"/>
      <c r="D7964" s="4" t="s">
        <v>42789</v>
      </c>
      <c r="E7964" s="5" t="s">
        <v>15159</v>
      </c>
      <c r="F7964" s="4" t="s">
        <v>15160</v>
      </c>
      <c r="G7964" s="4" t="s">
        <v>2214</v>
      </c>
      <c r="H7964" s="5" t="s">
        <v>42790</v>
      </c>
      <c r="I7964" s="7" t="s">
        <v>42791</v>
      </c>
      <c r="J7964" s="5" t="n">
        <f aca="false">LEN(K7964)</f>
        <v>15</v>
      </c>
      <c r="K7964" s="6" t="s">
        <v>42792</v>
      </c>
      <c r="L7964" s="4" t="s">
        <v>57</v>
      </c>
      <c r="M7964" s="4" t="s">
        <v>1016</v>
      </c>
    </row>
    <row r="7965" customFormat="false" ht="15.75" hidden="false" customHeight="true" outlineLevel="0" collapsed="false">
      <c r="A7965" s="4" t="n">
        <v>11942</v>
      </c>
      <c r="B7965" s="4" t="s">
        <v>42793</v>
      </c>
      <c r="C7965" s="4" t="s">
        <v>42794</v>
      </c>
      <c r="D7965" s="4" t="s">
        <v>42795</v>
      </c>
      <c r="E7965" s="5" t="s">
        <v>21806</v>
      </c>
      <c r="F7965" s="4" t="s">
        <v>6534</v>
      </c>
      <c r="G7965" s="4" t="s">
        <v>1567</v>
      </c>
      <c r="H7965" s="5" t="s">
        <v>42796</v>
      </c>
      <c r="I7965" s="7" t="s">
        <v>42797</v>
      </c>
      <c r="J7965" s="5" t="n">
        <f aca="false">LEN(K7965)</f>
        <v>15</v>
      </c>
      <c r="K7965" s="6" t="s">
        <v>42798</v>
      </c>
      <c r="L7965" s="4" t="s">
        <v>66</v>
      </c>
      <c r="M7965" s="4" t="s">
        <v>32</v>
      </c>
    </row>
    <row r="7966" customFormat="false" ht="15.75" hidden="false" customHeight="true" outlineLevel="0" collapsed="false">
      <c r="A7966" s="4" t="n">
        <v>11923</v>
      </c>
      <c r="B7966" s="4" t="s">
        <v>42799</v>
      </c>
      <c r="C7966" s="4"/>
      <c r="D7966" s="4" t="s">
        <v>42800</v>
      </c>
      <c r="E7966" s="5" t="s">
        <v>42801</v>
      </c>
      <c r="F7966" s="4" t="s">
        <v>42802</v>
      </c>
      <c r="G7966" s="4" t="s">
        <v>364</v>
      </c>
      <c r="H7966" s="5" t="s">
        <v>42803</v>
      </c>
      <c r="I7966" s="4" t="s">
        <v>42804</v>
      </c>
      <c r="J7966" s="5" t="n">
        <f aca="false">LEN(K7966)</f>
        <v>15</v>
      </c>
      <c r="K7966" s="6" t="s">
        <v>42805</v>
      </c>
      <c r="L7966" s="4" t="s">
        <v>78</v>
      </c>
      <c r="M7966" s="4" t="s">
        <v>1016</v>
      </c>
    </row>
    <row r="7967" customFormat="false" ht="15.75" hidden="false" customHeight="true" outlineLevel="0" collapsed="false">
      <c r="A7967" s="4" t="n">
        <v>11586</v>
      </c>
      <c r="B7967" s="4" t="s">
        <v>42806</v>
      </c>
      <c r="C7967" s="4"/>
      <c r="D7967" s="4" t="s">
        <v>42807</v>
      </c>
      <c r="E7967" s="5" t="s">
        <v>38828</v>
      </c>
      <c r="F7967" s="4" t="s">
        <v>851</v>
      </c>
      <c r="G7967" s="4" t="s">
        <v>852</v>
      </c>
      <c r="H7967" s="5" t="s">
        <v>42808</v>
      </c>
      <c r="I7967" s="4" t="s">
        <v>42809</v>
      </c>
      <c r="J7967" s="5" t="n">
        <f aca="false">LEN(K7967)</f>
        <v>15</v>
      </c>
      <c r="K7967" s="10" t="s">
        <v>42810</v>
      </c>
      <c r="L7967" s="4" t="s">
        <v>21</v>
      </c>
      <c r="M7967" s="4" t="s">
        <v>317</v>
      </c>
    </row>
    <row r="7968" customFormat="false" ht="15.75" hidden="false" customHeight="true" outlineLevel="0" collapsed="false">
      <c r="A7968" s="4" t="n">
        <v>11727</v>
      </c>
      <c r="B7968" s="4" t="s">
        <v>42811</v>
      </c>
      <c r="C7968" s="4"/>
      <c r="D7968" s="4" t="s">
        <v>42812</v>
      </c>
      <c r="E7968" s="5" t="s">
        <v>228</v>
      </c>
      <c r="F7968" s="4" t="s">
        <v>162</v>
      </c>
      <c r="G7968" s="4" t="s">
        <v>84</v>
      </c>
      <c r="H7968" s="5" t="s">
        <v>42813</v>
      </c>
      <c r="I7968" s="4" t="s">
        <v>42454</v>
      </c>
      <c r="J7968" s="5" t="n">
        <f aca="false">LEN(K7968)</f>
        <v>15</v>
      </c>
      <c r="K7968" s="6" t="s">
        <v>42455</v>
      </c>
      <c r="L7968" s="4" t="s">
        <v>31</v>
      </c>
      <c r="M7968" s="4" t="s">
        <v>186</v>
      </c>
    </row>
    <row r="7969" customFormat="false" ht="15.75" hidden="false" customHeight="true" outlineLevel="0" collapsed="false">
      <c r="A7969" s="4" t="n">
        <v>11534</v>
      </c>
      <c r="B7969" s="4" t="s">
        <v>42814</v>
      </c>
      <c r="C7969" s="4"/>
      <c r="D7969" s="4" t="s">
        <v>9652</v>
      </c>
      <c r="E7969" s="5" t="s">
        <v>22581</v>
      </c>
      <c r="F7969" s="4" t="s">
        <v>22582</v>
      </c>
      <c r="G7969" s="4" t="s">
        <v>2093</v>
      </c>
      <c r="H7969" s="5" t="s">
        <v>42815</v>
      </c>
      <c r="I7969" s="4" t="s">
        <v>42816</v>
      </c>
      <c r="J7969" s="5" t="n">
        <f aca="false">LEN(K7969)</f>
        <v>15</v>
      </c>
      <c r="K7969" s="6" t="s">
        <v>42817</v>
      </c>
      <c r="L7969" s="4" t="s">
        <v>31</v>
      </c>
      <c r="M7969" s="4" t="s">
        <v>1016</v>
      </c>
    </row>
    <row r="7970" customFormat="false" ht="15.75" hidden="false" customHeight="true" outlineLevel="0" collapsed="false">
      <c r="A7970" s="4" t="n">
        <v>11053</v>
      </c>
      <c r="B7970" s="4" t="s">
        <v>42818</v>
      </c>
      <c r="C7970" s="4"/>
      <c r="D7970" s="4" t="s">
        <v>42819</v>
      </c>
      <c r="E7970" s="5" t="s">
        <v>42820</v>
      </c>
      <c r="F7970" s="4" t="s">
        <v>42821</v>
      </c>
      <c r="G7970" s="4" t="s">
        <v>603</v>
      </c>
      <c r="H7970" s="5" t="s">
        <v>42822</v>
      </c>
      <c r="I7970" s="4" t="s">
        <v>42823</v>
      </c>
      <c r="J7970" s="5" t="n">
        <f aca="false">LEN(K7970)</f>
        <v>15</v>
      </c>
      <c r="K7970" s="6" t="s">
        <v>42824</v>
      </c>
      <c r="L7970" s="4" t="s">
        <v>78</v>
      </c>
      <c r="M7970" s="4" t="s">
        <v>2097</v>
      </c>
    </row>
    <row r="7971" customFormat="false" ht="15.75" hidden="false" customHeight="true" outlineLevel="0" collapsed="false">
      <c r="A7971" s="4" t="n">
        <v>11744</v>
      </c>
      <c r="B7971" s="4" t="s">
        <v>42825</v>
      </c>
      <c r="C7971" s="4"/>
      <c r="D7971" s="4" t="s">
        <v>42826</v>
      </c>
      <c r="E7971" s="5" t="s">
        <v>648</v>
      </c>
      <c r="F7971" s="4" t="s">
        <v>649</v>
      </c>
      <c r="G7971" s="4" t="s">
        <v>84</v>
      </c>
      <c r="H7971" s="5" t="s">
        <v>42827</v>
      </c>
      <c r="I7971" s="7" t="s">
        <v>42828</v>
      </c>
      <c r="J7971" s="5" t="n">
        <f aca="false">LEN(K7971)</f>
        <v>15</v>
      </c>
      <c r="K7971" s="6" t="s">
        <v>42829</v>
      </c>
      <c r="L7971" s="4" t="s">
        <v>78</v>
      </c>
      <c r="M7971" s="4" t="s">
        <v>31</v>
      </c>
    </row>
    <row r="7972" customFormat="false" ht="15.75" hidden="false" customHeight="true" outlineLevel="0" collapsed="false">
      <c r="A7972" s="4" t="n">
        <v>11716</v>
      </c>
      <c r="B7972" s="4" t="s">
        <v>42830</v>
      </c>
      <c r="C7972" s="4"/>
      <c r="D7972" s="4" t="s">
        <v>42831</v>
      </c>
      <c r="E7972" s="5" t="s">
        <v>12044</v>
      </c>
      <c r="F7972" s="4" t="s">
        <v>12045</v>
      </c>
      <c r="G7972" s="4" t="s">
        <v>84</v>
      </c>
      <c r="H7972" s="5" t="s">
        <v>42832</v>
      </c>
      <c r="I7972" s="4" t="s">
        <v>42833</v>
      </c>
      <c r="J7972" s="5" t="n">
        <f aca="false">LEN(K7972)</f>
        <v>15</v>
      </c>
      <c r="K7972" s="6" t="s">
        <v>42834</v>
      </c>
      <c r="L7972" s="4" t="s">
        <v>78</v>
      </c>
      <c r="M7972" s="4" t="s">
        <v>31</v>
      </c>
    </row>
    <row r="7973" customFormat="false" ht="15.75" hidden="false" customHeight="true" outlineLevel="0" collapsed="false">
      <c r="A7973" s="4" t="n">
        <v>20</v>
      </c>
      <c r="B7973" s="4" t="s">
        <v>42835</v>
      </c>
      <c r="C7973" s="4"/>
      <c r="D7973" s="4" t="s">
        <v>42836</v>
      </c>
      <c r="E7973" s="5" t="s">
        <v>13896</v>
      </c>
      <c r="F7973" s="4" t="s">
        <v>851</v>
      </c>
      <c r="G7973" s="4" t="s">
        <v>852</v>
      </c>
      <c r="H7973" s="5" t="s">
        <v>42837</v>
      </c>
      <c r="I7973" s="4" t="s">
        <v>42838</v>
      </c>
      <c r="J7973" s="5" t="n">
        <f aca="false">LEN(K7973)</f>
        <v>15</v>
      </c>
      <c r="K7973" s="6" t="s">
        <v>42839</v>
      </c>
      <c r="L7973" s="4" t="s">
        <v>21</v>
      </c>
      <c r="M7973" s="4" t="s">
        <v>31</v>
      </c>
    </row>
    <row r="7974" customFormat="false" ht="15.75" hidden="false" customHeight="true" outlineLevel="0" collapsed="false">
      <c r="A7974" s="4" t="n">
        <v>25</v>
      </c>
      <c r="B7974" s="4" t="s">
        <v>42840</v>
      </c>
      <c r="C7974" s="4" t="s">
        <v>42841</v>
      </c>
      <c r="D7974" s="4" t="s">
        <v>42842</v>
      </c>
      <c r="E7974" s="5" t="s">
        <v>4976</v>
      </c>
      <c r="F7974" s="4" t="s">
        <v>2150</v>
      </c>
      <c r="G7974" s="4" t="s">
        <v>372</v>
      </c>
      <c r="H7974" s="5" t="s">
        <v>42843</v>
      </c>
      <c r="I7974" s="4" t="s">
        <v>42844</v>
      </c>
      <c r="J7974" s="5" t="n">
        <f aca="false">LEN(K7974)</f>
        <v>15</v>
      </c>
      <c r="K7974" s="10" t="s">
        <v>42845</v>
      </c>
      <c r="L7974" s="4" t="s">
        <v>57</v>
      </c>
      <c r="M7974" s="4" t="s">
        <v>31</v>
      </c>
    </row>
    <row r="7975" customFormat="false" ht="15.75" hidden="false" customHeight="true" outlineLevel="0" collapsed="false">
      <c r="A7975" s="4" t="n">
        <v>37</v>
      </c>
      <c r="B7975" s="4" t="s">
        <v>42846</v>
      </c>
      <c r="C7975" s="4" t="s">
        <v>42847</v>
      </c>
      <c r="D7975" s="4" t="s">
        <v>42848</v>
      </c>
      <c r="E7975" s="5" t="s">
        <v>42849</v>
      </c>
      <c r="F7975" s="4" t="s">
        <v>42850</v>
      </c>
      <c r="G7975" s="4" t="s">
        <v>824</v>
      </c>
      <c r="H7975" s="5" t="s">
        <v>42851</v>
      </c>
      <c r="I7975" s="4" t="s">
        <v>42852</v>
      </c>
      <c r="J7975" s="5" t="n">
        <f aca="false">LEN(K7975)</f>
        <v>15</v>
      </c>
      <c r="K7975" s="6" t="s">
        <v>42853</v>
      </c>
      <c r="L7975" s="4" t="s">
        <v>78</v>
      </c>
      <c r="M7975" s="4" t="s">
        <v>1063</v>
      </c>
    </row>
    <row r="7976" customFormat="false" ht="15.75" hidden="false" customHeight="true" outlineLevel="0" collapsed="false">
      <c r="A7976" s="4" t="n">
        <v>41</v>
      </c>
      <c r="B7976" s="4" t="s">
        <v>42854</v>
      </c>
      <c r="C7976" s="4" t="s">
        <v>42855</v>
      </c>
      <c r="D7976" s="4" t="s">
        <v>42856</v>
      </c>
      <c r="E7976" s="5" t="s">
        <v>9569</v>
      </c>
      <c r="F7976" s="4" t="s">
        <v>9570</v>
      </c>
      <c r="G7976" s="4" t="s">
        <v>250</v>
      </c>
      <c r="H7976" s="5" t="s">
        <v>42857</v>
      </c>
      <c r="I7976" s="4" t="s">
        <v>42858</v>
      </c>
      <c r="J7976" s="5" t="n">
        <f aca="false">LEN(K7976)</f>
        <v>15</v>
      </c>
      <c r="K7976" s="6" t="s">
        <v>42859</v>
      </c>
      <c r="L7976" s="4" t="s">
        <v>31</v>
      </c>
      <c r="M7976" s="4" t="s">
        <v>31</v>
      </c>
    </row>
    <row r="7977" customFormat="false" ht="15.75" hidden="false" customHeight="true" outlineLevel="0" collapsed="false">
      <c r="A7977" s="4" t="n">
        <v>45</v>
      </c>
      <c r="B7977" s="4" t="s">
        <v>42860</v>
      </c>
      <c r="C7977" s="4"/>
      <c r="D7977" s="4" t="s">
        <v>42861</v>
      </c>
      <c r="E7977" s="5" t="s">
        <v>1541</v>
      </c>
      <c r="F7977" s="4" t="s">
        <v>2900</v>
      </c>
      <c r="G7977" s="4" t="s">
        <v>1155</v>
      </c>
      <c r="H7977" s="5" t="s">
        <v>42862</v>
      </c>
      <c r="I7977" s="4" t="s">
        <v>42863</v>
      </c>
      <c r="J7977" s="5" t="n">
        <f aca="false">LEN(K7977)</f>
        <v>15</v>
      </c>
      <c r="K7977" s="6" t="s">
        <v>42864</v>
      </c>
      <c r="L7977" s="4" t="s">
        <v>31</v>
      </c>
      <c r="M7977" s="4" t="s">
        <v>13323</v>
      </c>
    </row>
    <row r="7978" customFormat="false" ht="15.75" hidden="false" customHeight="true" outlineLevel="0" collapsed="false">
      <c r="A7978" s="4" t="n">
        <v>11794</v>
      </c>
      <c r="B7978" s="4" t="s">
        <v>42865</v>
      </c>
      <c r="C7978" s="4"/>
      <c r="D7978" s="4" t="s">
        <v>42866</v>
      </c>
      <c r="E7978" s="5" t="s">
        <v>30025</v>
      </c>
      <c r="F7978" s="4" t="s">
        <v>4277</v>
      </c>
      <c r="G7978" s="4" t="s">
        <v>84</v>
      </c>
      <c r="H7978" s="5" t="s">
        <v>42867</v>
      </c>
      <c r="I7978" s="4" t="s">
        <v>42868</v>
      </c>
      <c r="J7978" s="5" t="n">
        <f aca="false">LEN(K7978)</f>
        <v>15</v>
      </c>
      <c r="K7978" s="10" t="s">
        <v>42869</v>
      </c>
      <c r="L7978" s="4" t="s">
        <v>21</v>
      </c>
      <c r="M7978" s="4" t="s">
        <v>1016</v>
      </c>
    </row>
    <row r="7979" customFormat="false" ht="15.75" hidden="false" customHeight="true" outlineLevel="0" collapsed="false">
      <c r="A7979" s="4" t="n">
        <v>74</v>
      </c>
      <c r="B7979" s="4" t="s">
        <v>42870</v>
      </c>
      <c r="C7979" s="4"/>
      <c r="D7979" s="4" t="s">
        <v>42871</v>
      </c>
      <c r="E7979" s="5" t="n">
        <v>7730</v>
      </c>
      <c r="F7979" s="4" t="s">
        <v>4273</v>
      </c>
      <c r="G7979" s="4" t="s">
        <v>84</v>
      </c>
      <c r="H7979" s="5" t="s">
        <v>42872</v>
      </c>
      <c r="I7979" s="4" t="s">
        <v>42873</v>
      </c>
      <c r="J7979" s="5" t="n">
        <f aca="false">LEN(K7979)</f>
        <v>15</v>
      </c>
      <c r="K7979" s="6" t="s">
        <v>42874</v>
      </c>
      <c r="L7979" s="4" t="s">
        <v>31</v>
      </c>
      <c r="M7979" s="4" t="s">
        <v>31</v>
      </c>
    </row>
    <row r="7980" customFormat="false" ht="15.75" hidden="false" customHeight="true" outlineLevel="0" collapsed="false">
      <c r="A7980" s="4" t="n">
        <v>97</v>
      </c>
      <c r="B7980" s="4" t="s">
        <v>42875</v>
      </c>
      <c r="C7980" s="4" t="s">
        <v>42876</v>
      </c>
      <c r="D7980" s="4" t="s">
        <v>42877</v>
      </c>
      <c r="E7980" s="5" t="s">
        <v>144</v>
      </c>
      <c r="F7980" s="4" t="s">
        <v>145</v>
      </c>
      <c r="G7980" s="4" t="s">
        <v>146</v>
      </c>
      <c r="H7980" s="5" t="s">
        <v>42878</v>
      </c>
      <c r="I7980" s="4" t="s">
        <v>42879</v>
      </c>
      <c r="J7980" s="5" t="n">
        <f aca="false">LEN(K7980)</f>
        <v>15</v>
      </c>
      <c r="K7980" s="6" t="s">
        <v>42880</v>
      </c>
      <c r="L7980" s="4" t="s">
        <v>31</v>
      </c>
      <c r="M7980" s="4" t="s">
        <v>31</v>
      </c>
    </row>
    <row r="7981" customFormat="false" ht="15.75" hidden="false" customHeight="true" outlineLevel="0" collapsed="false">
      <c r="A7981" s="4" t="n">
        <v>122</v>
      </c>
      <c r="B7981" s="4" t="s">
        <v>42881</v>
      </c>
      <c r="C7981" s="4"/>
      <c r="D7981" s="4" t="s">
        <v>42882</v>
      </c>
      <c r="E7981" s="5" t="s">
        <v>8298</v>
      </c>
      <c r="F7981" s="4" t="s">
        <v>8299</v>
      </c>
      <c r="G7981" s="4" t="s">
        <v>882</v>
      </c>
      <c r="H7981" s="5" t="s">
        <v>42883</v>
      </c>
      <c r="I7981" s="4" t="s">
        <v>42884</v>
      </c>
      <c r="J7981" s="5" t="n">
        <f aca="false">LEN(K7981)</f>
        <v>15</v>
      </c>
      <c r="K7981" s="6" t="s">
        <v>42885</v>
      </c>
      <c r="L7981" s="4" t="s">
        <v>10283</v>
      </c>
      <c r="M7981" s="4" t="s">
        <v>31</v>
      </c>
    </row>
    <row r="7982" customFormat="false" ht="15.75" hidden="false" customHeight="true" outlineLevel="0" collapsed="false">
      <c r="A7982" s="4" t="n">
        <v>154</v>
      </c>
      <c r="B7982" s="4" t="s">
        <v>42886</v>
      </c>
      <c r="C7982" s="4"/>
      <c r="D7982" s="4" t="s">
        <v>42887</v>
      </c>
      <c r="E7982" s="5" t="s">
        <v>27354</v>
      </c>
      <c r="F7982" s="4" t="s">
        <v>4675</v>
      </c>
      <c r="G7982" s="4" t="s">
        <v>431</v>
      </c>
      <c r="H7982" s="5" t="s">
        <v>42888</v>
      </c>
      <c r="I7982" s="4" t="s">
        <v>16101</v>
      </c>
      <c r="J7982" s="5" t="n">
        <f aca="false">LEN(K7982)</f>
        <v>15</v>
      </c>
      <c r="K7982" s="6" t="s">
        <v>42889</v>
      </c>
      <c r="L7982" s="4" t="s">
        <v>66</v>
      </c>
      <c r="M7982" s="4" t="s">
        <v>42890</v>
      </c>
    </row>
    <row r="7983" customFormat="false" ht="15.75" hidden="false" customHeight="true" outlineLevel="0" collapsed="false">
      <c r="A7983" s="4" t="n">
        <v>160</v>
      </c>
      <c r="B7983" s="4" t="s">
        <v>42891</v>
      </c>
      <c r="C7983" s="4"/>
      <c r="D7983" s="4" t="s">
        <v>42892</v>
      </c>
      <c r="E7983" s="5" t="s">
        <v>438</v>
      </c>
      <c r="F7983" s="4" t="s">
        <v>439</v>
      </c>
      <c r="G7983" s="4" t="s">
        <v>37</v>
      </c>
      <c r="H7983" s="5" t="s">
        <v>37588</v>
      </c>
      <c r="I7983" s="4" t="s">
        <v>42893</v>
      </c>
      <c r="J7983" s="5" t="n">
        <f aca="false">LEN(K7983)</f>
        <v>15</v>
      </c>
      <c r="K7983" s="6" t="s">
        <v>42894</v>
      </c>
      <c r="L7983" s="4" t="s">
        <v>66</v>
      </c>
      <c r="M7983" s="4" t="s">
        <v>1952</v>
      </c>
    </row>
    <row r="7984" customFormat="false" ht="15.75" hidden="false" customHeight="true" outlineLevel="0" collapsed="false">
      <c r="A7984" s="4" t="n">
        <v>173</v>
      </c>
      <c r="B7984" s="4" t="s">
        <v>42895</v>
      </c>
      <c r="C7984" s="4"/>
      <c r="D7984" s="4" t="s">
        <v>42896</v>
      </c>
      <c r="E7984" s="5" t="s">
        <v>3614</v>
      </c>
      <c r="F7984" s="4" t="s">
        <v>3615</v>
      </c>
      <c r="G7984" s="4" t="s">
        <v>259</v>
      </c>
      <c r="H7984" s="5" t="s">
        <v>42897</v>
      </c>
      <c r="I7984" s="4" t="s">
        <v>15867</v>
      </c>
      <c r="J7984" s="5" t="n">
        <f aca="false">LEN(K7984)</f>
        <v>15</v>
      </c>
      <c r="K7984" s="6" t="s">
        <v>42898</v>
      </c>
      <c r="L7984" s="4" t="s">
        <v>31</v>
      </c>
      <c r="M7984" s="4" t="s">
        <v>42899</v>
      </c>
    </row>
    <row r="7985" customFormat="false" ht="15.75" hidden="false" customHeight="true" outlineLevel="0" collapsed="false">
      <c r="A7985" s="4" t="n">
        <v>198</v>
      </c>
      <c r="B7985" s="4" t="s">
        <v>42900</v>
      </c>
      <c r="C7985" s="4" t="s">
        <v>42901</v>
      </c>
      <c r="D7985" s="4" t="s">
        <v>42902</v>
      </c>
      <c r="E7985" s="5" t="s">
        <v>1361</v>
      </c>
      <c r="F7985" s="4" t="s">
        <v>1362</v>
      </c>
      <c r="G7985" s="4" t="s">
        <v>107</v>
      </c>
      <c r="H7985" s="5" t="s">
        <v>42903</v>
      </c>
      <c r="I7985" s="4" t="s">
        <v>42904</v>
      </c>
      <c r="J7985" s="5" t="n">
        <f aca="false">LEN(K7985)</f>
        <v>15</v>
      </c>
      <c r="K7985" s="6" t="s">
        <v>42905</v>
      </c>
      <c r="L7985" s="4" t="s">
        <v>637</v>
      </c>
      <c r="M7985" s="4" t="s">
        <v>4671</v>
      </c>
    </row>
    <row r="7986" customFormat="false" ht="15.75" hidden="false" customHeight="true" outlineLevel="0" collapsed="false">
      <c r="A7986" s="4" t="n">
        <v>199</v>
      </c>
      <c r="B7986" s="4" t="s">
        <v>34018</v>
      </c>
      <c r="C7986" s="4"/>
      <c r="D7986" s="4" t="s">
        <v>42906</v>
      </c>
      <c r="E7986" s="5" t="s">
        <v>105</v>
      </c>
      <c r="F7986" s="4" t="s">
        <v>106</v>
      </c>
      <c r="G7986" s="4" t="s">
        <v>107</v>
      </c>
      <c r="H7986" s="5" t="s">
        <v>42903</v>
      </c>
      <c r="I7986" s="4" t="s">
        <v>42907</v>
      </c>
      <c r="J7986" s="5" t="n">
        <f aca="false">LEN(K7986)</f>
        <v>15</v>
      </c>
      <c r="K7986" s="6" t="s">
        <v>42905</v>
      </c>
      <c r="L7986" s="4" t="s">
        <v>66</v>
      </c>
      <c r="M7986" s="4" t="s">
        <v>779</v>
      </c>
    </row>
    <row r="7987" customFormat="false" ht="15.75" hidden="false" customHeight="true" outlineLevel="0" collapsed="false">
      <c r="A7987" s="4" t="n">
        <v>204</v>
      </c>
      <c r="B7987" s="4" t="s">
        <v>42908</v>
      </c>
      <c r="C7987" s="4"/>
      <c r="D7987" s="4" t="s">
        <v>42909</v>
      </c>
      <c r="E7987" s="5" t="s">
        <v>683</v>
      </c>
      <c r="F7987" s="4" t="s">
        <v>684</v>
      </c>
      <c r="G7987" s="4" t="s">
        <v>573</v>
      </c>
      <c r="H7987" s="5" t="s">
        <v>42910</v>
      </c>
      <c r="I7987" s="4" t="s">
        <v>42911</v>
      </c>
      <c r="J7987" s="5" t="n">
        <f aca="false">LEN(K7987)</f>
        <v>15</v>
      </c>
      <c r="K7987" s="6" t="s">
        <v>42905</v>
      </c>
      <c r="L7987" s="4" t="s">
        <v>66</v>
      </c>
      <c r="M7987" s="4" t="s">
        <v>3203</v>
      </c>
    </row>
    <row r="7988" customFormat="false" ht="15.75" hidden="false" customHeight="true" outlineLevel="0" collapsed="false">
      <c r="A7988" s="4" t="n">
        <v>218</v>
      </c>
      <c r="B7988" s="4" t="s">
        <v>42912</v>
      </c>
      <c r="C7988" s="4" t="s">
        <v>42913</v>
      </c>
      <c r="D7988" s="4" t="s">
        <v>42914</v>
      </c>
      <c r="E7988" s="5" t="s">
        <v>8951</v>
      </c>
      <c r="F7988" s="4" t="s">
        <v>138</v>
      </c>
      <c r="G7988" s="4" t="s">
        <v>138</v>
      </c>
      <c r="H7988" s="5" t="s">
        <v>42915</v>
      </c>
      <c r="I7988" s="4" t="s">
        <v>42916</v>
      </c>
      <c r="J7988" s="5" t="n">
        <f aca="false">LEN(K7988)</f>
        <v>15</v>
      </c>
      <c r="K7988" s="6" t="s">
        <v>42917</v>
      </c>
      <c r="L7988" s="4" t="s">
        <v>21</v>
      </c>
      <c r="M7988" s="4" t="s">
        <v>118</v>
      </c>
    </row>
    <row r="7989" customFormat="false" ht="15.75" hidden="false" customHeight="true" outlineLevel="0" collapsed="false">
      <c r="A7989" s="4" t="n">
        <v>223</v>
      </c>
      <c r="B7989" s="4" t="s">
        <v>42918</v>
      </c>
      <c r="C7989" s="4"/>
      <c r="D7989" s="4" t="s">
        <v>42919</v>
      </c>
      <c r="E7989" s="5" t="s">
        <v>161</v>
      </c>
      <c r="F7989" s="4" t="s">
        <v>162</v>
      </c>
      <c r="G7989" s="4" t="s">
        <v>84</v>
      </c>
      <c r="H7989" s="5" t="s">
        <v>37613</v>
      </c>
      <c r="I7989" s="7" t="s">
        <v>42920</v>
      </c>
      <c r="J7989" s="5" t="n">
        <f aca="false">LEN(K7989)</f>
        <v>15</v>
      </c>
      <c r="K7989" s="6" t="s">
        <v>42921</v>
      </c>
      <c r="L7989" s="4" t="s">
        <v>31</v>
      </c>
      <c r="M7989" s="4" t="s">
        <v>16118</v>
      </c>
    </row>
    <row r="7990" customFormat="false" ht="15.75" hidden="false" customHeight="true" outlineLevel="0" collapsed="false">
      <c r="A7990" s="4" t="n">
        <v>234</v>
      </c>
      <c r="B7990" s="4" t="s">
        <v>42922</v>
      </c>
      <c r="C7990" s="4"/>
      <c r="D7990" s="4" t="s">
        <v>42923</v>
      </c>
      <c r="E7990" s="5" t="s">
        <v>544</v>
      </c>
      <c r="F7990" s="4" t="s">
        <v>545</v>
      </c>
      <c r="G7990" s="4" t="s">
        <v>107</v>
      </c>
      <c r="H7990" s="5" t="s">
        <v>42924</v>
      </c>
      <c r="I7990" s="4" t="s">
        <v>42925</v>
      </c>
      <c r="J7990" s="5" t="n">
        <f aca="false">LEN(K7990)</f>
        <v>15</v>
      </c>
      <c r="K7990" s="6" t="s">
        <v>42926</v>
      </c>
      <c r="L7990" s="4" t="s">
        <v>21</v>
      </c>
      <c r="M7990" s="4" t="s">
        <v>877</v>
      </c>
    </row>
    <row r="7991" customFormat="false" ht="15.75" hidden="false" customHeight="true" outlineLevel="0" collapsed="false">
      <c r="A7991" s="4" t="n">
        <v>235</v>
      </c>
      <c r="B7991" s="4" t="s">
        <v>42927</v>
      </c>
      <c r="C7991" s="4"/>
      <c r="D7991" s="4" t="s">
        <v>42928</v>
      </c>
      <c r="E7991" s="5" t="s">
        <v>29589</v>
      </c>
      <c r="F7991" s="4" t="s">
        <v>42929</v>
      </c>
      <c r="G7991" s="4" t="s">
        <v>27</v>
      </c>
      <c r="H7991" s="5" t="s">
        <v>42930</v>
      </c>
      <c r="I7991" s="4" t="s">
        <v>42931</v>
      </c>
      <c r="J7991" s="5" t="n">
        <f aca="false">LEN(K7991)</f>
        <v>15</v>
      </c>
      <c r="K7991" s="6" t="s">
        <v>42932</v>
      </c>
      <c r="L7991" s="4" t="s">
        <v>78</v>
      </c>
      <c r="M7991" s="4" t="s">
        <v>2890</v>
      </c>
    </row>
    <row r="7992" customFormat="false" ht="15.75" hidden="false" customHeight="true" outlineLevel="0" collapsed="false">
      <c r="A7992" s="4" t="n">
        <v>236</v>
      </c>
      <c r="B7992" s="4" t="s">
        <v>42933</v>
      </c>
      <c r="C7992" s="4"/>
      <c r="D7992" s="4" t="s">
        <v>30626</v>
      </c>
      <c r="E7992" s="5" t="n">
        <v>43711</v>
      </c>
      <c r="F7992" s="4" t="s">
        <v>19220</v>
      </c>
      <c r="G7992" s="4" t="s">
        <v>259</v>
      </c>
      <c r="H7992" s="5" t="s">
        <v>42934</v>
      </c>
      <c r="I7992" s="4" t="s">
        <v>42935</v>
      </c>
      <c r="J7992" s="5" t="n">
        <f aca="false">LEN(K7992)</f>
        <v>15</v>
      </c>
      <c r="K7992" s="6" t="s">
        <v>42936</v>
      </c>
      <c r="L7992" s="4" t="s">
        <v>21</v>
      </c>
      <c r="M7992" s="4" t="s">
        <v>1979</v>
      </c>
    </row>
    <row r="7993" customFormat="false" ht="27.75" hidden="false" customHeight="true" outlineLevel="0" collapsed="false">
      <c r="A7993" s="4" t="n">
        <v>247</v>
      </c>
      <c r="B7993" s="4" t="s">
        <v>42937</v>
      </c>
      <c r="C7993" s="4"/>
      <c r="D7993" s="4" t="s">
        <v>42938</v>
      </c>
      <c r="E7993" s="5" t="s">
        <v>42939</v>
      </c>
      <c r="F7993" s="4" t="s">
        <v>42940</v>
      </c>
      <c r="G7993" s="4" t="s">
        <v>205</v>
      </c>
      <c r="H7993" s="5" t="s">
        <v>42941</v>
      </c>
      <c r="I7993" s="7" t="s">
        <v>42942</v>
      </c>
      <c r="J7993" s="5" t="n">
        <f aca="false">LEN(K7993)</f>
        <v>15</v>
      </c>
      <c r="K7993" s="6" t="s">
        <v>42943</v>
      </c>
      <c r="L7993" s="4" t="s">
        <v>637</v>
      </c>
      <c r="M7993" s="4" t="s">
        <v>31</v>
      </c>
    </row>
    <row r="7994" customFormat="false" ht="15.75" hidden="false" customHeight="true" outlineLevel="0" collapsed="false">
      <c r="A7994" s="4" t="n">
        <v>248</v>
      </c>
      <c r="B7994" s="4" t="s">
        <v>42944</v>
      </c>
      <c r="C7994" s="4"/>
      <c r="D7994" s="4" t="s">
        <v>42945</v>
      </c>
      <c r="E7994" s="5" t="n">
        <v>28905</v>
      </c>
      <c r="F7994" s="4" t="s">
        <v>3851</v>
      </c>
      <c r="G7994" s="4" t="s">
        <v>205</v>
      </c>
      <c r="H7994" s="5" t="s">
        <v>42946</v>
      </c>
      <c r="I7994" s="4" t="s">
        <v>42947</v>
      </c>
      <c r="J7994" s="5" t="n">
        <f aca="false">LEN(K7994)</f>
        <v>15</v>
      </c>
      <c r="K7994" s="6" t="s">
        <v>42948</v>
      </c>
      <c r="L7994" s="4" t="s">
        <v>78</v>
      </c>
      <c r="M7994" s="4" t="s">
        <v>31</v>
      </c>
    </row>
    <row r="7995" customFormat="false" ht="15.75" hidden="false" customHeight="true" outlineLevel="0" collapsed="false">
      <c r="A7995" s="4" t="n">
        <v>252</v>
      </c>
      <c r="B7995" s="4" t="s">
        <v>42949</v>
      </c>
      <c r="C7995" s="4"/>
      <c r="D7995" s="4" t="s">
        <v>42950</v>
      </c>
      <c r="E7995" s="5" t="s">
        <v>3835</v>
      </c>
      <c r="F7995" s="4" t="s">
        <v>205</v>
      </c>
      <c r="G7995" s="4" t="s">
        <v>205</v>
      </c>
      <c r="H7995" s="5" t="s">
        <v>42951</v>
      </c>
      <c r="I7995" s="4" t="s">
        <v>42952</v>
      </c>
      <c r="J7995" s="5" t="n">
        <f aca="false">LEN(K7995)</f>
        <v>15</v>
      </c>
      <c r="K7995" s="6" t="s">
        <v>42573</v>
      </c>
      <c r="L7995" s="4" t="s">
        <v>21</v>
      </c>
      <c r="M7995" s="4" t="s">
        <v>31</v>
      </c>
    </row>
    <row r="7996" customFormat="false" ht="15.75" hidden="false" customHeight="true" outlineLevel="0" collapsed="false">
      <c r="A7996" s="4" t="n">
        <v>270</v>
      </c>
      <c r="B7996" s="4" t="s">
        <v>42953</v>
      </c>
      <c r="C7996" s="4"/>
      <c r="D7996" s="4" t="s">
        <v>42954</v>
      </c>
      <c r="E7996" s="5" t="s">
        <v>2324</v>
      </c>
      <c r="F7996" s="4" t="s">
        <v>205</v>
      </c>
      <c r="G7996" s="4" t="s">
        <v>205</v>
      </c>
      <c r="H7996" s="5" t="s">
        <v>42955</v>
      </c>
      <c r="I7996" s="4" t="s">
        <v>42956</v>
      </c>
      <c r="J7996" s="5" t="n">
        <f aca="false">LEN(K7996)</f>
        <v>15</v>
      </c>
      <c r="K7996" s="6" t="s">
        <v>42957</v>
      </c>
      <c r="L7996" s="4" t="s">
        <v>66</v>
      </c>
      <c r="M7996" s="4" t="s">
        <v>3415</v>
      </c>
    </row>
    <row r="7997" customFormat="false" ht="15.75" hidden="false" customHeight="true" outlineLevel="0" collapsed="false">
      <c r="A7997" s="4" t="n">
        <v>282</v>
      </c>
      <c r="B7997" s="4" t="s">
        <v>42958</v>
      </c>
      <c r="C7997" s="4"/>
      <c r="D7997" s="4" t="s">
        <v>42959</v>
      </c>
      <c r="E7997" s="5" t="n">
        <v>28012</v>
      </c>
      <c r="F7997" s="4" t="s">
        <v>205</v>
      </c>
      <c r="G7997" s="4" t="s">
        <v>205</v>
      </c>
      <c r="H7997" s="5" t="s">
        <v>42960</v>
      </c>
      <c r="I7997" s="4" t="s">
        <v>42961</v>
      </c>
      <c r="J7997" s="5" t="n">
        <f aca="false">LEN(K7997)</f>
        <v>15</v>
      </c>
      <c r="K7997" s="10" t="s">
        <v>42962</v>
      </c>
      <c r="L7997" s="4" t="s">
        <v>31</v>
      </c>
      <c r="M7997" s="4" t="s">
        <v>31</v>
      </c>
    </row>
    <row r="7998" customFormat="false" ht="15.75" hidden="false" customHeight="true" outlineLevel="0" collapsed="false">
      <c r="A7998" s="4" t="n">
        <v>294</v>
      </c>
      <c r="B7998" s="4" t="s">
        <v>42963</v>
      </c>
      <c r="C7998" s="4"/>
      <c r="D7998" s="4" t="s">
        <v>42964</v>
      </c>
      <c r="E7998" s="5" t="s">
        <v>2317</v>
      </c>
      <c r="F7998" s="4" t="s">
        <v>205</v>
      </c>
      <c r="G7998" s="4" t="s">
        <v>205</v>
      </c>
      <c r="H7998" s="5" t="s">
        <v>42965</v>
      </c>
      <c r="I7998" s="7" t="s">
        <v>42966</v>
      </c>
      <c r="J7998" s="5" t="n">
        <f aca="false">LEN(K7998)</f>
        <v>15</v>
      </c>
      <c r="K7998" s="6" t="s">
        <v>42967</v>
      </c>
      <c r="L7998" s="4" t="s">
        <v>21</v>
      </c>
      <c r="M7998" s="4" t="s">
        <v>779</v>
      </c>
    </row>
    <row r="7999" customFormat="false" ht="15.75" hidden="false" customHeight="true" outlineLevel="0" collapsed="false">
      <c r="A7999" s="4" t="n">
        <v>318</v>
      </c>
      <c r="B7999" s="4" t="s">
        <v>42968</v>
      </c>
      <c r="C7999" s="4"/>
      <c r="D7999" s="4" t="s">
        <v>42969</v>
      </c>
      <c r="E7999" s="5" t="n">
        <v>28031</v>
      </c>
      <c r="F7999" s="4" t="s">
        <v>205</v>
      </c>
      <c r="G7999" s="4" t="s">
        <v>205</v>
      </c>
      <c r="H7999" s="5" t="s">
        <v>42970</v>
      </c>
      <c r="I7999" s="4" t="s">
        <v>42971</v>
      </c>
      <c r="J7999" s="5" t="n">
        <f aca="false">LEN(K7999)</f>
        <v>15</v>
      </c>
      <c r="K7999" s="6" t="s">
        <v>42967</v>
      </c>
      <c r="L7999" s="4" t="s">
        <v>57</v>
      </c>
      <c r="M7999" s="4" t="s">
        <v>1418</v>
      </c>
    </row>
    <row r="8000" customFormat="false" ht="15.75" hidden="false" customHeight="true" outlineLevel="0" collapsed="false">
      <c r="A8000" s="4" t="n">
        <v>322</v>
      </c>
      <c r="B8000" s="4" t="s">
        <v>42972</v>
      </c>
      <c r="C8000" s="4"/>
      <c r="D8000" s="4" t="s">
        <v>42973</v>
      </c>
      <c r="E8000" s="5" t="n">
        <v>28022</v>
      </c>
      <c r="F8000" s="4" t="s">
        <v>205</v>
      </c>
      <c r="G8000" s="4" t="s">
        <v>205</v>
      </c>
      <c r="H8000" s="5" t="s">
        <v>42974</v>
      </c>
      <c r="I8000" s="4" t="s">
        <v>42975</v>
      </c>
      <c r="J8000" s="5" t="n">
        <f aca="false">LEN(K8000)</f>
        <v>15</v>
      </c>
      <c r="K8000" s="6" t="s">
        <v>42976</v>
      </c>
      <c r="L8000" s="4" t="s">
        <v>78</v>
      </c>
      <c r="M8000" s="4" t="s">
        <v>21448</v>
      </c>
    </row>
    <row r="8001" customFormat="false" ht="15.75" hidden="false" customHeight="true" outlineLevel="0" collapsed="false">
      <c r="A8001" s="4" t="n">
        <v>323</v>
      </c>
      <c r="B8001" s="4" t="s">
        <v>42977</v>
      </c>
      <c r="C8001" s="4"/>
      <c r="D8001" s="4" t="s">
        <v>42978</v>
      </c>
      <c r="E8001" s="5" t="s">
        <v>3813</v>
      </c>
      <c r="F8001" s="4" t="s">
        <v>205</v>
      </c>
      <c r="G8001" s="4" t="s">
        <v>205</v>
      </c>
      <c r="H8001" s="5" t="s">
        <v>42979</v>
      </c>
      <c r="I8001" s="4" t="s">
        <v>42980</v>
      </c>
      <c r="J8001" s="5" t="n">
        <f aca="false">LEN(K8001)</f>
        <v>15</v>
      </c>
      <c r="K8001" s="6" t="s">
        <v>42976</v>
      </c>
      <c r="L8001" s="4" t="s">
        <v>78</v>
      </c>
      <c r="M8001" s="4" t="s">
        <v>11496</v>
      </c>
    </row>
    <row r="8002" customFormat="false" ht="15.75" hidden="false" customHeight="true" outlineLevel="0" collapsed="false">
      <c r="A8002" s="4" t="n">
        <v>333</v>
      </c>
      <c r="B8002" s="4" t="s">
        <v>42981</v>
      </c>
      <c r="C8002" s="4"/>
      <c r="D8002" s="4" t="s">
        <v>42982</v>
      </c>
      <c r="E8002" s="5" t="s">
        <v>3835</v>
      </c>
      <c r="F8002" s="4" t="s">
        <v>205</v>
      </c>
      <c r="G8002" s="4" t="s">
        <v>205</v>
      </c>
      <c r="H8002" s="5" t="s">
        <v>42983</v>
      </c>
      <c r="I8002" s="4" t="s">
        <v>42984</v>
      </c>
      <c r="J8002" s="5" t="n">
        <f aca="false">LEN(K8002)</f>
        <v>15</v>
      </c>
      <c r="K8002" s="6" t="s">
        <v>42985</v>
      </c>
      <c r="L8002" s="4" t="s">
        <v>21</v>
      </c>
      <c r="M8002" s="4" t="s">
        <v>5116</v>
      </c>
    </row>
    <row r="8003" customFormat="false" ht="15.75" hidden="false" customHeight="true" outlineLevel="0" collapsed="false">
      <c r="A8003" s="4" t="n">
        <v>344</v>
      </c>
      <c r="B8003" s="4" t="s">
        <v>42986</v>
      </c>
      <c r="C8003" s="4"/>
      <c r="D8003" s="4" t="s">
        <v>42987</v>
      </c>
      <c r="E8003" s="5" t="s">
        <v>32188</v>
      </c>
      <c r="F8003" s="4" t="s">
        <v>205</v>
      </c>
      <c r="G8003" s="4" t="s">
        <v>205</v>
      </c>
      <c r="H8003" s="5" t="s">
        <v>42988</v>
      </c>
      <c r="I8003" s="4" t="s">
        <v>42989</v>
      </c>
      <c r="J8003" s="5" t="n">
        <f aca="false">LEN(K8003)</f>
        <v>15</v>
      </c>
      <c r="K8003" s="6" t="s">
        <v>42990</v>
      </c>
      <c r="L8003" s="4" t="s">
        <v>66</v>
      </c>
      <c r="M8003" s="4" t="s">
        <v>3501</v>
      </c>
    </row>
    <row r="8004" customFormat="false" ht="15.75" hidden="false" customHeight="true" outlineLevel="0" collapsed="false">
      <c r="A8004" s="4" t="n">
        <v>379</v>
      </c>
      <c r="B8004" s="4" t="s">
        <v>42991</v>
      </c>
      <c r="C8004" s="4"/>
      <c r="D8004" s="4" t="s">
        <v>42992</v>
      </c>
      <c r="E8004" s="5" t="s">
        <v>3171</v>
      </c>
      <c r="F8004" s="4" t="s">
        <v>205</v>
      </c>
      <c r="G8004" s="4" t="s">
        <v>205</v>
      </c>
      <c r="H8004" s="5" t="s">
        <v>42993</v>
      </c>
      <c r="I8004" s="4" t="s">
        <v>42956</v>
      </c>
      <c r="J8004" s="5" t="n">
        <f aca="false">LEN(K8004)</f>
        <v>15</v>
      </c>
      <c r="K8004" s="6" t="s">
        <v>42957</v>
      </c>
      <c r="L8004" s="4" t="s">
        <v>21</v>
      </c>
      <c r="M8004" s="4" t="s">
        <v>828</v>
      </c>
    </row>
    <row r="8005" customFormat="false" ht="15.75" hidden="false" customHeight="true" outlineLevel="0" collapsed="false">
      <c r="A8005" s="4" t="n">
        <v>385</v>
      </c>
      <c r="B8005" s="4" t="s">
        <v>42994</v>
      </c>
      <c r="C8005" s="4"/>
      <c r="D8005" s="4" t="s">
        <v>42995</v>
      </c>
      <c r="E8005" s="5" t="s">
        <v>7006</v>
      </c>
      <c r="F8005" s="4" t="s">
        <v>205</v>
      </c>
      <c r="G8005" s="4" t="s">
        <v>205</v>
      </c>
      <c r="H8005" s="5" t="s">
        <v>42996</v>
      </c>
      <c r="I8005" s="4" t="s">
        <v>42997</v>
      </c>
      <c r="J8005" s="5" t="n">
        <f aca="false">LEN(K8005)</f>
        <v>15</v>
      </c>
      <c r="K8005" s="6" t="s">
        <v>42998</v>
      </c>
      <c r="L8005" s="4" t="s">
        <v>31</v>
      </c>
      <c r="M8005" s="4" t="s">
        <v>4870</v>
      </c>
    </row>
    <row r="8006" customFormat="false" ht="15.75" hidden="false" customHeight="true" outlineLevel="0" collapsed="false">
      <c r="A8006" s="4" t="n">
        <v>388</v>
      </c>
      <c r="B8006" s="4" t="s">
        <v>42999</v>
      </c>
      <c r="C8006" s="4"/>
      <c r="D8006" s="4" t="s">
        <v>15929</v>
      </c>
      <c r="E8006" s="5" t="s">
        <v>2311</v>
      </c>
      <c r="F8006" s="4" t="s">
        <v>205</v>
      </c>
      <c r="G8006" s="4" t="s">
        <v>205</v>
      </c>
      <c r="H8006" s="5" t="s">
        <v>43000</v>
      </c>
      <c r="I8006" s="4" t="s">
        <v>43001</v>
      </c>
      <c r="J8006" s="5" t="n">
        <f aca="false">LEN(K8006)</f>
        <v>15</v>
      </c>
      <c r="K8006" s="6" t="s">
        <v>43002</v>
      </c>
      <c r="L8006" s="4" t="s">
        <v>21</v>
      </c>
      <c r="M8006" s="4" t="s">
        <v>6582</v>
      </c>
    </row>
    <row r="8007" customFormat="false" ht="15.75" hidden="false" customHeight="true" outlineLevel="0" collapsed="false">
      <c r="A8007" s="4" t="n">
        <v>390</v>
      </c>
      <c r="B8007" s="4" t="s">
        <v>25544</v>
      </c>
      <c r="C8007" s="4"/>
      <c r="D8007" s="4" t="s">
        <v>43003</v>
      </c>
      <c r="E8007" s="5" t="n">
        <v>28014</v>
      </c>
      <c r="F8007" s="4" t="s">
        <v>205</v>
      </c>
      <c r="G8007" s="4" t="s">
        <v>205</v>
      </c>
      <c r="H8007" s="5" t="s">
        <v>43004</v>
      </c>
      <c r="I8007" s="4" t="s">
        <v>43005</v>
      </c>
      <c r="J8007" s="5" t="n">
        <f aca="false">LEN(K8007)</f>
        <v>15</v>
      </c>
      <c r="K8007" s="6" t="s">
        <v>43006</v>
      </c>
      <c r="L8007" s="4" t="s">
        <v>21</v>
      </c>
      <c r="M8007" s="4" t="s">
        <v>8621</v>
      </c>
    </row>
    <row r="8008" customFormat="false" ht="15.75" hidden="false" customHeight="true" outlineLevel="0" collapsed="false">
      <c r="A8008" s="4" t="n">
        <v>395</v>
      </c>
      <c r="B8008" s="4" t="s">
        <v>43007</v>
      </c>
      <c r="C8008" s="4"/>
      <c r="D8008" s="4" t="s">
        <v>43008</v>
      </c>
      <c r="E8008" s="5" t="n">
        <v>28001</v>
      </c>
      <c r="F8008" s="4" t="s">
        <v>205</v>
      </c>
      <c r="G8008" s="4" t="s">
        <v>205</v>
      </c>
      <c r="H8008" s="5" t="s">
        <v>43009</v>
      </c>
      <c r="I8008" s="4" t="s">
        <v>43010</v>
      </c>
      <c r="J8008" s="5" t="n">
        <f aca="false">LEN(K8008)</f>
        <v>15</v>
      </c>
      <c r="K8008" s="6" t="s">
        <v>43011</v>
      </c>
      <c r="L8008" s="4" t="s">
        <v>66</v>
      </c>
      <c r="M8008" s="4" t="s">
        <v>2474</v>
      </c>
    </row>
    <row r="8009" customFormat="false" ht="15.75" hidden="false" customHeight="true" outlineLevel="0" collapsed="false">
      <c r="A8009" s="4" t="n">
        <v>401</v>
      </c>
      <c r="B8009" s="4" t="s">
        <v>43012</v>
      </c>
      <c r="C8009" s="4"/>
      <c r="D8009" s="4" t="s">
        <v>43013</v>
      </c>
      <c r="E8009" s="5" t="n">
        <v>28001</v>
      </c>
      <c r="F8009" s="4" t="s">
        <v>205</v>
      </c>
      <c r="G8009" s="4" t="s">
        <v>205</v>
      </c>
      <c r="H8009" s="5" t="s">
        <v>43014</v>
      </c>
      <c r="I8009" s="4" t="s">
        <v>43015</v>
      </c>
      <c r="J8009" s="5" t="n">
        <f aca="false">LEN(K8009)</f>
        <v>15</v>
      </c>
      <c r="K8009" s="6" t="s">
        <v>42957</v>
      </c>
      <c r="L8009" s="4" t="s">
        <v>57</v>
      </c>
      <c r="M8009" s="4" t="s">
        <v>2896</v>
      </c>
    </row>
    <row r="8010" customFormat="false" ht="15.75" hidden="false" customHeight="true" outlineLevel="0" collapsed="false">
      <c r="A8010" s="4" t="n">
        <v>405</v>
      </c>
      <c r="B8010" s="4" t="s">
        <v>43016</v>
      </c>
      <c r="C8010" s="4"/>
      <c r="D8010" s="4" t="s">
        <v>43017</v>
      </c>
      <c r="E8010" s="5" t="s">
        <v>2324</v>
      </c>
      <c r="F8010" s="4" t="s">
        <v>205</v>
      </c>
      <c r="G8010" s="4" t="s">
        <v>205</v>
      </c>
      <c r="H8010" s="5" t="s">
        <v>43018</v>
      </c>
      <c r="I8010" s="7" t="s">
        <v>43019</v>
      </c>
      <c r="J8010" s="5" t="n">
        <f aca="false">LEN(K8010)</f>
        <v>15</v>
      </c>
      <c r="K8010" s="6" t="s">
        <v>42957</v>
      </c>
      <c r="L8010" s="4" t="s">
        <v>21</v>
      </c>
      <c r="M8010" s="4" t="s">
        <v>118</v>
      </c>
    </row>
    <row r="8011" customFormat="false" ht="15.75" hidden="false" customHeight="true" outlineLevel="0" collapsed="false">
      <c r="A8011" s="4" t="n">
        <v>422</v>
      </c>
      <c r="B8011" s="4" t="s">
        <v>43020</v>
      </c>
      <c r="C8011" s="4"/>
      <c r="D8011" s="4" t="s">
        <v>43021</v>
      </c>
      <c r="E8011" s="5" t="s">
        <v>6964</v>
      </c>
      <c r="F8011" s="4" t="s">
        <v>205</v>
      </c>
      <c r="G8011" s="4" t="s">
        <v>205</v>
      </c>
      <c r="H8011" s="5" t="s">
        <v>43022</v>
      </c>
      <c r="I8011" s="7" t="s">
        <v>43023</v>
      </c>
      <c r="J8011" s="5" t="n">
        <f aca="false">LEN(K8011)</f>
        <v>15</v>
      </c>
      <c r="K8011" s="6" t="s">
        <v>43024</v>
      </c>
      <c r="L8011" s="4" t="s">
        <v>637</v>
      </c>
      <c r="M8011" s="4" t="s">
        <v>5116</v>
      </c>
    </row>
    <row r="8012" customFormat="false" ht="15.75" hidden="false" customHeight="true" outlineLevel="0" collapsed="false">
      <c r="A8012" s="4" t="n">
        <v>468</v>
      </c>
      <c r="B8012" s="4" t="s">
        <v>43025</v>
      </c>
      <c r="C8012" s="4"/>
      <c r="D8012" s="4" t="s">
        <v>43026</v>
      </c>
      <c r="E8012" s="5" t="n">
        <v>28013</v>
      </c>
      <c r="F8012" s="4" t="s">
        <v>205</v>
      </c>
      <c r="G8012" s="4" t="s">
        <v>205</v>
      </c>
      <c r="H8012" s="5" t="s">
        <v>43027</v>
      </c>
      <c r="I8012" s="4" t="s">
        <v>43028</v>
      </c>
      <c r="J8012" s="5" t="n">
        <f aca="false">LEN(K8012)</f>
        <v>15</v>
      </c>
      <c r="K8012" s="10" t="str">
        <f aca="false">LOWER(SUBSTITUTE(SUBSTITUTE(SUBSTITUTE(SUBSTITUTE(SUBSTITUTE(SUBSTITUTE(SUBSTITUTE(B8012,"S.L.",""),"SL",""),"S.A.",""),"SA","")," ",""),".",""),",",""))&amp;".com"</f>
        <v>trypgranvia.com</v>
      </c>
      <c r="L8012" s="4" t="s">
        <v>78</v>
      </c>
      <c r="M8012" s="4" t="s">
        <v>3529</v>
      </c>
    </row>
    <row r="8013" customFormat="false" ht="15.75" hidden="false" customHeight="true" outlineLevel="0" collapsed="false">
      <c r="A8013" s="4" t="n">
        <v>474</v>
      </c>
      <c r="B8013" s="4" t="s">
        <v>43029</v>
      </c>
      <c r="C8013" s="4"/>
      <c r="D8013" s="4" t="s">
        <v>43030</v>
      </c>
      <c r="E8013" s="5" t="s">
        <v>725</v>
      </c>
      <c r="F8013" s="4" t="s">
        <v>205</v>
      </c>
      <c r="G8013" s="4" t="s">
        <v>205</v>
      </c>
      <c r="H8013" s="5" t="s">
        <v>43031</v>
      </c>
      <c r="I8013" s="4" t="s">
        <v>42956</v>
      </c>
      <c r="J8013" s="5" t="n">
        <f aca="false">LEN(K8013)</f>
        <v>15</v>
      </c>
      <c r="K8013" s="10" t="s">
        <v>42957</v>
      </c>
      <c r="L8013" s="4" t="s">
        <v>31</v>
      </c>
      <c r="M8013" s="4" t="s">
        <v>591</v>
      </c>
    </row>
    <row r="8014" customFormat="false" ht="15.75" hidden="false" customHeight="true" outlineLevel="0" collapsed="false">
      <c r="A8014" s="4" t="n">
        <v>511</v>
      </c>
      <c r="B8014" s="4" t="s">
        <v>43032</v>
      </c>
      <c r="C8014" s="4"/>
      <c r="D8014" s="4" t="s">
        <v>43033</v>
      </c>
      <c r="E8014" s="5" t="s">
        <v>580</v>
      </c>
      <c r="F8014" s="4" t="s">
        <v>205</v>
      </c>
      <c r="G8014" s="4" t="s">
        <v>205</v>
      </c>
      <c r="H8014" s="5" t="s">
        <v>43034</v>
      </c>
      <c r="I8014" s="4" t="s">
        <v>43035</v>
      </c>
      <c r="J8014" s="5" t="n">
        <f aca="false">LEN(K8014)</f>
        <v>15</v>
      </c>
      <c r="K8014" s="10" t="s">
        <v>43036</v>
      </c>
      <c r="L8014" s="4" t="s">
        <v>637</v>
      </c>
      <c r="M8014" s="4" t="s">
        <v>877</v>
      </c>
    </row>
    <row r="8015" customFormat="false" ht="15.75" hidden="false" customHeight="true" outlineLevel="0" collapsed="false">
      <c r="A8015" s="4" t="n">
        <v>531</v>
      </c>
      <c r="B8015" s="4" t="s">
        <v>43037</v>
      </c>
      <c r="C8015" s="4"/>
      <c r="D8015" s="4" t="s">
        <v>43038</v>
      </c>
      <c r="E8015" s="5" t="s">
        <v>10696</v>
      </c>
      <c r="F8015" s="4" t="s">
        <v>205</v>
      </c>
      <c r="G8015" s="4" t="s">
        <v>205</v>
      </c>
      <c r="H8015" s="5" t="s">
        <v>43039</v>
      </c>
      <c r="I8015" s="7" t="s">
        <v>43040</v>
      </c>
      <c r="J8015" s="5" t="n">
        <f aca="false">LEN(K8015)</f>
        <v>15</v>
      </c>
      <c r="K8015" s="6" t="str">
        <f aca="false">LOWER(SUBSTITUTE(SUBSTITUTE(SUBSTITUTE(SUBSTITUTE(SUBSTITUTE(SUBSTITUTE(SUBSTITUTE(B8015,"S.L.",""),"SL",""),"S.A.",""),"SA","")," ",""),".",""),",",""))&amp;".com"</f>
        <v>principepio.com</v>
      </c>
      <c r="L8015" s="4" t="s">
        <v>21</v>
      </c>
      <c r="M8015" s="4" t="s">
        <v>5232</v>
      </c>
    </row>
    <row r="8016" customFormat="false" ht="15.75" hidden="false" customHeight="true" outlineLevel="0" collapsed="false">
      <c r="A8016" s="4" t="n">
        <v>544</v>
      </c>
      <c r="B8016" s="4" t="s">
        <v>43041</v>
      </c>
      <c r="C8016" s="4"/>
      <c r="D8016" s="4" t="s">
        <v>43042</v>
      </c>
      <c r="E8016" s="5" t="s">
        <v>384</v>
      </c>
      <c r="F8016" s="4" t="s">
        <v>205</v>
      </c>
      <c r="G8016" s="4" t="s">
        <v>205</v>
      </c>
      <c r="H8016" s="5" t="s">
        <v>43043</v>
      </c>
      <c r="I8016" s="7" t="s">
        <v>43044</v>
      </c>
      <c r="J8016" s="5" t="n">
        <f aca="false">LEN(K8016)</f>
        <v>15</v>
      </c>
      <c r="K8016" s="6" t="s">
        <v>43045</v>
      </c>
      <c r="L8016" s="4" t="s">
        <v>66</v>
      </c>
      <c r="M8016" s="4" t="s">
        <v>5967</v>
      </c>
    </row>
    <row r="8017" customFormat="false" ht="15.75" hidden="false" customHeight="true" outlineLevel="0" collapsed="false">
      <c r="A8017" s="4" t="n">
        <v>547</v>
      </c>
      <c r="B8017" s="4" t="s">
        <v>43046</v>
      </c>
      <c r="C8017" s="4"/>
      <c r="D8017" s="4" t="s">
        <v>43047</v>
      </c>
      <c r="E8017" s="5" t="s">
        <v>725</v>
      </c>
      <c r="F8017" s="4" t="s">
        <v>205</v>
      </c>
      <c r="G8017" s="4" t="s">
        <v>205</v>
      </c>
      <c r="H8017" s="5" t="s">
        <v>43048</v>
      </c>
      <c r="I8017" s="7" t="s">
        <v>43049</v>
      </c>
      <c r="J8017" s="5" t="n">
        <f aca="false">LEN(K8017)</f>
        <v>15</v>
      </c>
      <c r="K8017" s="6" t="s">
        <v>43050</v>
      </c>
      <c r="L8017" s="4" t="s">
        <v>21</v>
      </c>
      <c r="M8017" s="4" t="s">
        <v>40615</v>
      </c>
    </row>
    <row r="8018" customFormat="false" ht="15.75" hidden="false" customHeight="true" outlineLevel="0" collapsed="false">
      <c r="A8018" s="4" t="n">
        <v>553</v>
      </c>
      <c r="B8018" s="4" t="s">
        <v>43051</v>
      </c>
      <c r="C8018" s="4"/>
      <c r="D8018" s="4" t="s">
        <v>43052</v>
      </c>
      <c r="E8018" s="5" t="s">
        <v>7006</v>
      </c>
      <c r="F8018" s="4" t="s">
        <v>205</v>
      </c>
      <c r="G8018" s="4" t="s">
        <v>205</v>
      </c>
      <c r="H8018" s="5" t="s">
        <v>43053</v>
      </c>
      <c r="I8018" s="7" t="s">
        <v>43054</v>
      </c>
      <c r="J8018" s="5" t="n">
        <f aca="false">LEN(K8018)</f>
        <v>15</v>
      </c>
      <c r="K8018" s="6" t="s">
        <v>43055</v>
      </c>
      <c r="L8018" s="4" t="s">
        <v>57</v>
      </c>
      <c r="M8018" s="4" t="s">
        <v>28115</v>
      </c>
    </row>
    <row r="8019" customFormat="false" ht="15.75" hidden="false" customHeight="true" outlineLevel="0" collapsed="false">
      <c r="A8019" s="4" t="n">
        <v>568</v>
      </c>
      <c r="B8019" s="4" t="s">
        <v>43056</v>
      </c>
      <c r="C8019" s="4"/>
      <c r="D8019" s="4" t="s">
        <v>43057</v>
      </c>
      <c r="E8019" s="5" t="s">
        <v>2324</v>
      </c>
      <c r="F8019" s="4" t="s">
        <v>205</v>
      </c>
      <c r="G8019" s="4" t="s">
        <v>205</v>
      </c>
      <c r="H8019" s="5" t="s">
        <v>43058</v>
      </c>
      <c r="I8019" s="7" t="s">
        <v>43059</v>
      </c>
      <c r="J8019" s="5" t="n">
        <f aca="false">LEN(K8019)</f>
        <v>15</v>
      </c>
      <c r="K8019" s="6" t="s">
        <v>42957</v>
      </c>
      <c r="L8019" s="4" t="s">
        <v>57</v>
      </c>
      <c r="M8019" s="4" t="s">
        <v>6016</v>
      </c>
    </row>
    <row r="8020" customFormat="false" ht="15.75" hidden="false" customHeight="true" outlineLevel="0" collapsed="false">
      <c r="A8020" s="4" t="n">
        <v>620</v>
      </c>
      <c r="B8020" s="4" t="s">
        <v>42387</v>
      </c>
      <c r="C8020" s="4"/>
      <c r="D8020" s="4" t="s">
        <v>43060</v>
      </c>
      <c r="E8020" s="5" t="s">
        <v>4613</v>
      </c>
      <c r="F8020" s="4" t="s">
        <v>4614</v>
      </c>
      <c r="G8020" s="4" t="s">
        <v>205</v>
      </c>
      <c r="H8020" s="5" t="s">
        <v>43061</v>
      </c>
      <c r="I8020" s="4" t="s">
        <v>43062</v>
      </c>
      <c r="J8020" s="5" t="n">
        <f aca="false">LEN(K8020)</f>
        <v>15</v>
      </c>
      <c r="K8020" s="6" t="s">
        <v>43063</v>
      </c>
      <c r="L8020" s="4" t="s">
        <v>31</v>
      </c>
      <c r="M8020" s="4" t="s">
        <v>32</v>
      </c>
    </row>
    <row r="8021" customFormat="false" ht="15.75" hidden="false" customHeight="true" outlineLevel="0" collapsed="false">
      <c r="A8021" s="4" t="n">
        <v>619</v>
      </c>
      <c r="B8021" s="4" t="s">
        <v>42387</v>
      </c>
      <c r="C8021" s="4"/>
      <c r="D8021" s="4" t="s">
        <v>43064</v>
      </c>
      <c r="E8021" s="5" t="s">
        <v>4613</v>
      </c>
      <c r="F8021" s="4" t="s">
        <v>4614</v>
      </c>
      <c r="G8021" s="4" t="s">
        <v>205</v>
      </c>
      <c r="H8021" s="5" t="s">
        <v>43061</v>
      </c>
      <c r="I8021" s="4" t="s">
        <v>43065</v>
      </c>
      <c r="J8021" s="5" t="n">
        <f aca="false">LEN(K8021)</f>
        <v>15</v>
      </c>
      <c r="K8021" s="6" t="s">
        <v>43063</v>
      </c>
      <c r="L8021" s="4" t="s">
        <v>31</v>
      </c>
      <c r="M8021" s="4" t="s">
        <v>31</v>
      </c>
    </row>
    <row r="8022" customFormat="false" ht="15.75" hidden="false" customHeight="true" outlineLevel="0" collapsed="false">
      <c r="A8022" s="4" t="n">
        <v>627</v>
      </c>
      <c r="B8022" s="4" t="s">
        <v>43066</v>
      </c>
      <c r="C8022" s="4"/>
      <c r="D8022" s="4" t="s">
        <v>43067</v>
      </c>
      <c r="E8022" s="5" t="s">
        <v>43068</v>
      </c>
      <c r="F8022" s="4" t="s">
        <v>204</v>
      </c>
      <c r="G8022" s="4" t="s">
        <v>205</v>
      </c>
      <c r="H8022" s="5" t="s">
        <v>43069</v>
      </c>
      <c r="I8022" s="7" t="s">
        <v>43070</v>
      </c>
      <c r="J8022" s="5" t="n">
        <f aca="false">LEN(K8022)</f>
        <v>15</v>
      </c>
      <c r="K8022" s="6" t="str">
        <f aca="false">LOWER(SUBSTITUTE(SUBSTITUTE(SUBSTITUTE(SUBSTITUTE(SUBSTITUTE(SUBSTITUTE(SUBSTITUTE(B8022,"S.L.",""),"SL",""),"S.A.",""),"SA","")," ",""),".",""),",",""))&amp;".com"</f>
        <v>trypleganes.com</v>
      </c>
      <c r="L8022" s="4" t="s">
        <v>31</v>
      </c>
      <c r="M8022" s="4" t="s">
        <v>3817</v>
      </c>
    </row>
    <row r="8023" customFormat="false" ht="15.75" hidden="false" customHeight="true" outlineLevel="0" collapsed="false">
      <c r="A8023" s="4" t="n">
        <v>642</v>
      </c>
      <c r="B8023" s="4" t="s">
        <v>43071</v>
      </c>
      <c r="C8023" s="4"/>
      <c r="D8023" s="4" t="s">
        <v>43072</v>
      </c>
      <c r="E8023" s="5" t="s">
        <v>6952</v>
      </c>
      <c r="F8023" s="4" t="s">
        <v>205</v>
      </c>
      <c r="G8023" s="4" t="s">
        <v>205</v>
      </c>
      <c r="H8023" s="5" t="s">
        <v>10718</v>
      </c>
      <c r="I8023" s="4" t="s">
        <v>43073</v>
      </c>
      <c r="J8023" s="5" t="n">
        <f aca="false">LEN(K8023)</f>
        <v>15</v>
      </c>
      <c r="K8023" s="10" t="s">
        <v>43074</v>
      </c>
      <c r="L8023" s="4" t="s">
        <v>31</v>
      </c>
      <c r="M8023" s="4" t="s">
        <v>577</v>
      </c>
    </row>
    <row r="8024" customFormat="false" ht="15.75" hidden="false" customHeight="true" outlineLevel="0" collapsed="false">
      <c r="A8024" s="4" t="n">
        <v>653</v>
      </c>
      <c r="B8024" s="4" t="s">
        <v>43075</v>
      </c>
      <c r="C8024" s="4"/>
      <c r="D8024" s="4" t="s">
        <v>43076</v>
      </c>
      <c r="E8024" s="5" t="s">
        <v>725</v>
      </c>
      <c r="F8024" s="4" t="s">
        <v>205</v>
      </c>
      <c r="G8024" s="4" t="s">
        <v>205</v>
      </c>
      <c r="H8024" s="5" t="s">
        <v>43077</v>
      </c>
      <c r="I8024" s="4" t="s">
        <v>43078</v>
      </c>
      <c r="J8024" s="5" t="n">
        <f aca="false">LEN(K8024)</f>
        <v>15</v>
      </c>
      <c r="K8024" s="6" t="s">
        <v>43079</v>
      </c>
      <c r="L8024" s="4" t="s">
        <v>31</v>
      </c>
      <c r="M8024" s="4" t="s">
        <v>31</v>
      </c>
    </row>
    <row r="8025" customFormat="false" ht="15.75" hidden="false" customHeight="true" outlineLevel="0" collapsed="false">
      <c r="A8025" s="4" t="n">
        <v>676</v>
      </c>
      <c r="B8025" s="4" t="s">
        <v>43080</v>
      </c>
      <c r="C8025" s="4"/>
      <c r="D8025" s="4" t="s">
        <v>43081</v>
      </c>
      <c r="E8025" s="5" t="s">
        <v>7006</v>
      </c>
      <c r="F8025" s="4" t="s">
        <v>205</v>
      </c>
      <c r="G8025" s="4" t="s">
        <v>205</v>
      </c>
      <c r="H8025" s="5" t="s">
        <v>43082</v>
      </c>
      <c r="I8025" s="7" t="s">
        <v>43083</v>
      </c>
      <c r="J8025" s="5" t="n">
        <f aca="false">LEN(K8025)</f>
        <v>15</v>
      </c>
      <c r="K8025" s="6" t="str">
        <f aca="false">LOWER(SUBSTITUTE(SUBSTITUTE(SUBSTITUTE(SUBSTITUTE(SUBSTITUTE(SUBSTITUTE(SUBSTITUTE(B8025,"S.L.",""),"SL",""),"S.A.",""),"SA","")," ",""),".",""),",",""))&amp;".com"</f>
        <v>pedrosjeans.com</v>
      </c>
      <c r="L8025" s="4" t="s">
        <v>57</v>
      </c>
      <c r="M8025" s="4" t="s">
        <v>31</v>
      </c>
    </row>
    <row r="8026" customFormat="false" ht="15.75" hidden="false" customHeight="true" outlineLevel="0" collapsed="false">
      <c r="A8026" s="4" t="n">
        <v>701</v>
      </c>
      <c r="B8026" s="4" t="s">
        <v>6406</v>
      </c>
      <c r="C8026" s="4"/>
      <c r="D8026" s="4" t="s">
        <v>43084</v>
      </c>
      <c r="E8026" s="5" t="s">
        <v>43085</v>
      </c>
      <c r="F8026" s="4" t="s">
        <v>43086</v>
      </c>
      <c r="G8026" s="4" t="s">
        <v>205</v>
      </c>
      <c r="H8026" s="5" t="s">
        <v>43087</v>
      </c>
      <c r="I8026" s="4" t="s">
        <v>43088</v>
      </c>
      <c r="J8026" s="5" t="n">
        <f aca="false">LEN(K8026)</f>
        <v>15</v>
      </c>
      <c r="K8026" s="6" t="s">
        <v>43089</v>
      </c>
      <c r="L8026" s="4" t="s">
        <v>66</v>
      </c>
      <c r="M8026" s="4" t="s">
        <v>967</v>
      </c>
    </row>
    <row r="8027" customFormat="false" ht="15.75" hidden="false" customHeight="true" outlineLevel="0" collapsed="false">
      <c r="A8027" s="4" t="n">
        <v>706</v>
      </c>
      <c r="B8027" s="4" t="s">
        <v>43090</v>
      </c>
      <c r="C8027" s="4"/>
      <c r="D8027" s="4" t="s">
        <v>43091</v>
      </c>
      <c r="E8027" s="5" t="s">
        <v>43092</v>
      </c>
      <c r="F8027" s="4" t="s">
        <v>43093</v>
      </c>
      <c r="G8027" s="4" t="s">
        <v>205</v>
      </c>
      <c r="H8027" s="5" t="s">
        <v>43094</v>
      </c>
      <c r="I8027" s="4" t="s">
        <v>43095</v>
      </c>
      <c r="J8027" s="5" t="n">
        <f aca="false">LEN(K8027)</f>
        <v>15</v>
      </c>
      <c r="K8027" s="6" t="s">
        <v>43096</v>
      </c>
      <c r="L8027" s="4" t="s">
        <v>31</v>
      </c>
      <c r="M8027" s="4" t="s">
        <v>794</v>
      </c>
    </row>
    <row r="8028" customFormat="false" ht="15.75" hidden="false" customHeight="true" outlineLevel="0" collapsed="false">
      <c r="A8028" s="4" t="n">
        <v>742</v>
      </c>
      <c r="B8028" s="4" t="s">
        <v>43097</v>
      </c>
      <c r="C8028" s="4"/>
      <c r="D8028" s="4" t="s">
        <v>43098</v>
      </c>
      <c r="E8028" s="5" t="s">
        <v>43099</v>
      </c>
      <c r="F8028" s="4" t="s">
        <v>43100</v>
      </c>
      <c r="G8028" s="4" t="s">
        <v>2305</v>
      </c>
      <c r="H8028" s="5" t="s">
        <v>43101</v>
      </c>
      <c r="I8028" s="4" t="s">
        <v>43102</v>
      </c>
      <c r="J8028" s="5" t="n">
        <f aca="false">LEN(K8028)</f>
        <v>15</v>
      </c>
      <c r="K8028" s="6" t="s">
        <v>43103</v>
      </c>
      <c r="L8028" s="4" t="s">
        <v>21</v>
      </c>
      <c r="M8028" s="4" t="s">
        <v>918</v>
      </c>
    </row>
    <row r="8029" customFormat="false" ht="15.75" hidden="false" customHeight="true" outlineLevel="0" collapsed="false">
      <c r="A8029" s="4" t="n">
        <v>761</v>
      </c>
      <c r="B8029" s="4" t="s">
        <v>43104</v>
      </c>
      <c r="C8029" s="4"/>
      <c r="D8029" s="4" t="s">
        <v>43105</v>
      </c>
      <c r="E8029" s="5" t="s">
        <v>43106</v>
      </c>
      <c r="F8029" s="4" t="s">
        <v>43107</v>
      </c>
      <c r="G8029" s="4" t="s">
        <v>205</v>
      </c>
      <c r="H8029" s="5" t="s">
        <v>43108</v>
      </c>
      <c r="I8029" s="7" t="s">
        <v>43109</v>
      </c>
      <c r="J8029" s="5" t="n">
        <f aca="false">LEN(K8029)</f>
        <v>15</v>
      </c>
      <c r="K8029" s="6" t="str">
        <f aca="false">LOWER(SUBSTITUTE(SUBSTITUTE(SUBSTITUTE(SUBSTITUTE(SUBSTITUTE(SUBSTITUTE(SUBSTITUTE(B8029,"S.L.",""),"SL",""),"S.A.",""),"SA","")," ",""),".",""),",",""))&amp;".com"</f>
        <v>hotelpuerto.com</v>
      </c>
      <c r="L8029" s="4" t="s">
        <v>31</v>
      </c>
      <c r="M8029" s="4" t="s">
        <v>31</v>
      </c>
    </row>
    <row r="8030" customFormat="false" ht="15.75" hidden="false" customHeight="true" outlineLevel="0" collapsed="false">
      <c r="A8030" s="4" t="n">
        <v>786</v>
      </c>
      <c r="B8030" s="4" t="s">
        <v>43110</v>
      </c>
      <c r="C8030" s="4"/>
      <c r="D8030" s="4" t="s">
        <v>43111</v>
      </c>
      <c r="E8030" s="5" t="s">
        <v>16033</v>
      </c>
      <c r="F8030" s="4" t="s">
        <v>16034</v>
      </c>
      <c r="G8030" s="4" t="s">
        <v>205</v>
      </c>
      <c r="H8030" s="5" t="s">
        <v>43112</v>
      </c>
      <c r="I8030" s="7" t="s">
        <v>43113</v>
      </c>
      <c r="J8030" s="5" t="n">
        <f aca="false">LEN(K8030)</f>
        <v>15</v>
      </c>
      <c r="K8030" s="6" t="s">
        <v>43114</v>
      </c>
      <c r="L8030" s="4" t="s">
        <v>31</v>
      </c>
      <c r="M8030" s="4" t="s">
        <v>3895</v>
      </c>
    </row>
    <row r="8031" customFormat="false" ht="15.75" hidden="false" customHeight="true" outlineLevel="0" collapsed="false">
      <c r="A8031" s="4" t="n">
        <v>804</v>
      </c>
      <c r="B8031" s="4" t="s">
        <v>43115</v>
      </c>
      <c r="C8031" s="4"/>
      <c r="D8031" s="4" t="s">
        <v>43116</v>
      </c>
      <c r="E8031" s="5" t="s">
        <v>10748</v>
      </c>
      <c r="F8031" s="4" t="s">
        <v>2305</v>
      </c>
      <c r="G8031" s="4" t="s">
        <v>2305</v>
      </c>
      <c r="H8031" s="5" t="s">
        <v>43117</v>
      </c>
      <c r="I8031" s="7" t="s">
        <v>43118</v>
      </c>
      <c r="J8031" s="5" t="n">
        <f aca="false">LEN(K8031)</f>
        <v>15</v>
      </c>
      <c r="K8031" s="6" t="s">
        <v>43119</v>
      </c>
      <c r="L8031" s="4" t="s">
        <v>78</v>
      </c>
      <c r="M8031" s="4" t="s">
        <v>929</v>
      </c>
    </row>
    <row r="8032" customFormat="false" ht="15.75" hidden="false" customHeight="true" outlineLevel="0" collapsed="false">
      <c r="A8032" s="4" t="n">
        <v>809</v>
      </c>
      <c r="B8032" s="4" t="s">
        <v>18646</v>
      </c>
      <c r="C8032" s="4"/>
      <c r="D8032" s="4" t="s">
        <v>43120</v>
      </c>
      <c r="E8032" s="5" t="s">
        <v>10748</v>
      </c>
      <c r="F8032" s="4" t="s">
        <v>2305</v>
      </c>
      <c r="G8032" s="4" t="s">
        <v>2305</v>
      </c>
      <c r="H8032" s="5" t="s">
        <v>43121</v>
      </c>
      <c r="I8032" s="4" t="s">
        <v>18649</v>
      </c>
      <c r="J8032" s="5" t="n">
        <f aca="false">LEN(K8032)</f>
        <v>15</v>
      </c>
      <c r="K8032" s="6" t="s">
        <v>43122</v>
      </c>
      <c r="L8032" s="4" t="s">
        <v>31</v>
      </c>
      <c r="M8032" s="4" t="s">
        <v>1988</v>
      </c>
    </row>
    <row r="8033" customFormat="false" ht="15.75" hidden="false" customHeight="true" outlineLevel="0" collapsed="false">
      <c r="A8033" s="4" t="n">
        <v>875</v>
      </c>
      <c r="B8033" s="4" t="s">
        <v>43123</v>
      </c>
      <c r="C8033" s="4"/>
      <c r="D8033" s="4" t="s">
        <v>43124</v>
      </c>
      <c r="E8033" s="5" t="s">
        <v>8694</v>
      </c>
      <c r="F8033" s="4" t="s">
        <v>8695</v>
      </c>
      <c r="G8033" s="4" t="s">
        <v>1482</v>
      </c>
      <c r="H8033" s="5" t="s">
        <v>43125</v>
      </c>
      <c r="I8033" s="4" t="s">
        <v>43126</v>
      </c>
      <c r="J8033" s="5" t="n">
        <f aca="false">LEN(K8033)</f>
        <v>15</v>
      </c>
      <c r="K8033" s="6" t="s">
        <v>43127</v>
      </c>
      <c r="L8033" s="4" t="s">
        <v>31</v>
      </c>
      <c r="M8033" s="4" t="s">
        <v>2167</v>
      </c>
    </row>
    <row r="8034" customFormat="false" ht="15.75" hidden="false" customHeight="true" outlineLevel="0" collapsed="false">
      <c r="A8034" s="4" t="n">
        <v>946</v>
      </c>
      <c r="B8034" s="4" t="s">
        <v>43128</v>
      </c>
      <c r="C8034" s="4"/>
      <c r="D8034" s="4" t="s">
        <v>43129</v>
      </c>
      <c r="E8034" s="5" t="s">
        <v>7091</v>
      </c>
      <c r="F8034" s="4" t="s">
        <v>431</v>
      </c>
      <c r="G8034" s="4" t="s">
        <v>431</v>
      </c>
      <c r="H8034" s="5" t="s">
        <v>43130</v>
      </c>
      <c r="I8034" s="4" t="s">
        <v>43131</v>
      </c>
      <c r="J8034" s="5" t="n">
        <f aca="false">LEN(K8034)</f>
        <v>15</v>
      </c>
      <c r="K8034" s="6" t="s">
        <v>43132</v>
      </c>
      <c r="L8034" s="4" t="s">
        <v>31</v>
      </c>
      <c r="M8034" s="4" t="s">
        <v>1208</v>
      </c>
    </row>
    <row r="8035" customFormat="false" ht="15.75" hidden="false" customHeight="true" outlineLevel="0" collapsed="false">
      <c r="A8035" s="4" t="n">
        <v>948</v>
      </c>
      <c r="B8035" s="4" t="s">
        <v>43133</v>
      </c>
      <c r="C8035" s="4"/>
      <c r="D8035" s="4" t="s">
        <v>43134</v>
      </c>
      <c r="E8035" s="5" t="s">
        <v>1379</v>
      </c>
      <c r="F8035" s="4" t="s">
        <v>431</v>
      </c>
      <c r="G8035" s="4" t="s">
        <v>431</v>
      </c>
      <c r="H8035" s="5" t="s">
        <v>43135</v>
      </c>
      <c r="I8035" s="7" t="s">
        <v>43136</v>
      </c>
      <c r="J8035" s="5" t="n">
        <f aca="false">LEN(K8035)</f>
        <v>15</v>
      </c>
      <c r="K8035" s="6" t="s">
        <v>43137</v>
      </c>
      <c r="L8035" s="4" t="s">
        <v>66</v>
      </c>
      <c r="M8035" s="4" t="s">
        <v>1216</v>
      </c>
    </row>
    <row r="8036" customFormat="false" ht="15.75" hidden="false" customHeight="true" outlineLevel="0" collapsed="false">
      <c r="A8036" s="4" t="n">
        <v>951</v>
      </c>
      <c r="B8036" s="4" t="s">
        <v>43138</v>
      </c>
      <c r="C8036" s="4"/>
      <c r="D8036" s="4" t="s">
        <v>43139</v>
      </c>
      <c r="E8036" s="5" t="s">
        <v>43140</v>
      </c>
      <c r="F8036" s="4" t="s">
        <v>16093</v>
      </c>
      <c r="G8036" s="4" t="s">
        <v>431</v>
      </c>
      <c r="H8036" s="5" t="s">
        <v>43141</v>
      </c>
      <c r="I8036" s="4" t="s">
        <v>43142</v>
      </c>
      <c r="J8036" s="5" t="n">
        <f aca="false">LEN(K8036)</f>
        <v>15</v>
      </c>
      <c r="K8036" s="6" t="s">
        <v>43143</v>
      </c>
      <c r="L8036" s="4" t="s">
        <v>78</v>
      </c>
      <c r="M8036" s="4" t="s">
        <v>294</v>
      </c>
    </row>
    <row r="8037" customFormat="false" ht="15.75" hidden="false" customHeight="true" outlineLevel="0" collapsed="false">
      <c r="A8037" s="4" t="n">
        <v>990</v>
      </c>
      <c r="B8037" s="4" t="s">
        <v>43144</v>
      </c>
      <c r="C8037" s="4"/>
      <c r="D8037" s="4" t="s">
        <v>43145</v>
      </c>
      <c r="E8037" s="5" t="s">
        <v>3864</v>
      </c>
      <c r="F8037" s="4" t="s">
        <v>3865</v>
      </c>
      <c r="G8037" s="4" t="s">
        <v>431</v>
      </c>
      <c r="H8037" s="5" t="s">
        <v>43146</v>
      </c>
      <c r="I8037" s="4" t="s">
        <v>43147</v>
      </c>
      <c r="J8037" s="5" t="n">
        <f aca="false">LEN(K8037)</f>
        <v>15</v>
      </c>
      <c r="K8037" s="6" t="str">
        <f aca="false">LOWER(SUBSTITUTE(SUBSTITUTE(SUBSTITUTE(SUBSTITUTE(SUBSTITUTE(SUBSTITUTE(SUBSTITUTE(B8037,"S.L.",""),"SL",""),"S.A.",""),"SA","")," ",""),".",""),",",""))&amp;".com"</f>
        <v>lenzbettina.com</v>
      </c>
      <c r="L8037" s="4" t="s">
        <v>57</v>
      </c>
      <c r="M8037" s="4" t="s">
        <v>31</v>
      </c>
    </row>
    <row r="8038" customFormat="false" ht="15.75" hidden="false" customHeight="true" outlineLevel="0" collapsed="false">
      <c r="A8038" s="4" t="n">
        <v>991</v>
      </c>
      <c r="B8038" s="4" t="s">
        <v>43148</v>
      </c>
      <c r="C8038" s="4"/>
      <c r="D8038" s="4" t="s">
        <v>43149</v>
      </c>
      <c r="E8038" s="5" t="s">
        <v>3864</v>
      </c>
      <c r="F8038" s="4" t="s">
        <v>3865</v>
      </c>
      <c r="G8038" s="4" t="s">
        <v>431</v>
      </c>
      <c r="H8038" s="5" t="s">
        <v>43150</v>
      </c>
      <c r="I8038" s="4" t="s">
        <v>43151</v>
      </c>
      <c r="J8038" s="5" t="n">
        <f aca="false">LEN(K8038)</f>
        <v>15</v>
      </c>
      <c r="K8038" s="6" t="s">
        <v>43152</v>
      </c>
      <c r="L8038" s="4" t="s">
        <v>31</v>
      </c>
      <c r="M8038" s="4" t="s">
        <v>7936</v>
      </c>
    </row>
    <row r="8039" customFormat="false" ht="15.75" hidden="false" customHeight="true" outlineLevel="0" collapsed="false">
      <c r="A8039" s="4" t="n">
        <v>1002</v>
      </c>
      <c r="B8039" s="4" t="s">
        <v>43153</v>
      </c>
      <c r="C8039" s="4"/>
      <c r="D8039" s="4" t="s">
        <v>43154</v>
      </c>
      <c r="E8039" s="5" t="s">
        <v>3864</v>
      </c>
      <c r="F8039" s="4" t="s">
        <v>3865</v>
      </c>
      <c r="G8039" s="4" t="s">
        <v>431</v>
      </c>
      <c r="H8039" s="5" t="s">
        <v>43155</v>
      </c>
      <c r="I8039" s="4" t="s">
        <v>43156</v>
      </c>
      <c r="J8039" s="5" t="n">
        <f aca="false">LEN(K8039)</f>
        <v>15</v>
      </c>
      <c r="K8039" s="5" t="s">
        <v>43157</v>
      </c>
      <c r="L8039" s="4" t="s">
        <v>57</v>
      </c>
      <c r="M8039" s="4" t="s">
        <v>419</v>
      </c>
    </row>
    <row r="8040" customFormat="false" ht="15.75" hidden="false" customHeight="true" outlineLevel="0" collapsed="false">
      <c r="A8040" s="4" t="n">
        <v>1010</v>
      </c>
      <c r="B8040" s="4" t="s">
        <v>14802</v>
      </c>
      <c r="C8040" s="4"/>
      <c r="D8040" s="4" t="s">
        <v>43158</v>
      </c>
      <c r="E8040" s="5" t="s">
        <v>3864</v>
      </c>
      <c r="F8040" s="4" t="s">
        <v>3865</v>
      </c>
      <c r="G8040" s="4" t="s">
        <v>431</v>
      </c>
      <c r="H8040" s="5" t="s">
        <v>43159</v>
      </c>
      <c r="I8040" s="7" t="s">
        <v>43156</v>
      </c>
      <c r="J8040" s="5" t="n">
        <f aca="false">LEN(K8040)</f>
        <v>15</v>
      </c>
      <c r="K8040" s="6" t="s">
        <v>43157</v>
      </c>
      <c r="L8040" s="4" t="s">
        <v>21</v>
      </c>
      <c r="M8040" s="4" t="s">
        <v>31</v>
      </c>
    </row>
    <row r="8041" customFormat="false" ht="15.75" hidden="false" customHeight="true" outlineLevel="0" collapsed="false">
      <c r="A8041" s="4" t="n">
        <v>1011</v>
      </c>
      <c r="B8041" s="4" t="s">
        <v>40876</v>
      </c>
      <c r="C8041" s="4"/>
      <c r="D8041" s="4" t="s">
        <v>43160</v>
      </c>
      <c r="E8041" s="5" t="s">
        <v>3864</v>
      </c>
      <c r="F8041" s="4" t="s">
        <v>3865</v>
      </c>
      <c r="G8041" s="4" t="s">
        <v>431</v>
      </c>
      <c r="H8041" s="5" t="s">
        <v>43161</v>
      </c>
      <c r="I8041" s="7" t="s">
        <v>43162</v>
      </c>
      <c r="J8041" s="5" t="n">
        <f aca="false">LEN(K8041)</f>
        <v>15</v>
      </c>
      <c r="K8041" s="6" t="s">
        <v>43163</v>
      </c>
      <c r="L8041" s="4" t="s">
        <v>21</v>
      </c>
      <c r="M8041" s="4" t="s">
        <v>695</v>
      </c>
    </row>
    <row r="8042" customFormat="false" ht="15.75" hidden="false" customHeight="true" outlineLevel="0" collapsed="false">
      <c r="A8042" s="4" t="n">
        <v>1025</v>
      </c>
      <c r="B8042" s="4" t="s">
        <v>43164</v>
      </c>
      <c r="C8042" s="4"/>
      <c r="D8042" s="4" t="s">
        <v>43165</v>
      </c>
      <c r="E8042" s="5" t="s">
        <v>3864</v>
      </c>
      <c r="F8042" s="4" t="s">
        <v>3865</v>
      </c>
      <c r="G8042" s="4" t="s">
        <v>431</v>
      </c>
      <c r="H8042" s="5" t="s">
        <v>43166</v>
      </c>
      <c r="I8042" s="4" t="s">
        <v>43167</v>
      </c>
      <c r="J8042" s="5" t="n">
        <f aca="false">LEN(K8042)</f>
        <v>15</v>
      </c>
      <c r="K8042" s="6" t="s">
        <v>43168</v>
      </c>
      <c r="L8042" s="4" t="s">
        <v>78</v>
      </c>
      <c r="M8042" s="4" t="s">
        <v>31</v>
      </c>
    </row>
    <row r="8043" customFormat="false" ht="15.75" hidden="false" customHeight="true" outlineLevel="0" collapsed="false">
      <c r="A8043" s="4" t="n">
        <v>1026</v>
      </c>
      <c r="B8043" s="4" t="s">
        <v>43169</v>
      </c>
      <c r="C8043" s="4"/>
      <c r="D8043" s="4" t="s">
        <v>43170</v>
      </c>
      <c r="E8043" s="5" t="s">
        <v>3864</v>
      </c>
      <c r="F8043" s="4" t="s">
        <v>3865</v>
      </c>
      <c r="G8043" s="4" t="s">
        <v>431</v>
      </c>
      <c r="H8043" s="5" t="s">
        <v>43171</v>
      </c>
      <c r="I8043" s="7" t="s">
        <v>43172</v>
      </c>
      <c r="J8043" s="5" t="n">
        <f aca="false">LEN(K8043)</f>
        <v>15</v>
      </c>
      <c r="K8043" s="6" t="s">
        <v>43173</v>
      </c>
      <c r="L8043" s="4" t="s">
        <v>31</v>
      </c>
      <c r="M8043" s="4" t="s">
        <v>1005</v>
      </c>
    </row>
    <row r="8044" customFormat="false" ht="15.75" hidden="false" customHeight="true" outlineLevel="0" collapsed="false">
      <c r="A8044" s="4" t="n">
        <v>1039</v>
      </c>
      <c r="B8044" s="4" t="s">
        <v>43174</v>
      </c>
      <c r="C8044" s="4"/>
      <c r="D8044" s="4" t="s">
        <v>43175</v>
      </c>
      <c r="E8044" s="5" t="s">
        <v>3864</v>
      </c>
      <c r="F8044" s="4" t="s">
        <v>3865</v>
      </c>
      <c r="G8044" s="4" t="s">
        <v>431</v>
      </c>
      <c r="H8044" s="5" t="s">
        <v>43176</v>
      </c>
      <c r="I8044" s="4" t="s">
        <v>43177</v>
      </c>
      <c r="J8044" s="5" t="n">
        <f aca="false">LEN(K8044)</f>
        <v>15</v>
      </c>
      <c r="K8044" s="6" t="s">
        <v>43178</v>
      </c>
      <c r="L8044" s="4" t="s">
        <v>78</v>
      </c>
      <c r="M8044" s="4" t="s">
        <v>5744</v>
      </c>
    </row>
    <row r="8045" customFormat="false" ht="15.75" hidden="false" customHeight="true" outlineLevel="0" collapsed="false">
      <c r="A8045" s="4" t="n">
        <v>1044</v>
      </c>
      <c r="B8045" s="4" t="s">
        <v>43179</v>
      </c>
      <c r="C8045" s="4"/>
      <c r="D8045" s="4" t="s">
        <v>43180</v>
      </c>
      <c r="E8045" s="5" t="s">
        <v>3864</v>
      </c>
      <c r="F8045" s="4" t="s">
        <v>3865</v>
      </c>
      <c r="G8045" s="4" t="s">
        <v>431</v>
      </c>
      <c r="H8045" s="5" t="s">
        <v>43181</v>
      </c>
      <c r="I8045" s="7" t="s">
        <v>43182</v>
      </c>
      <c r="J8045" s="5" t="n">
        <f aca="false">LEN(K8045)</f>
        <v>15</v>
      </c>
      <c r="K8045" s="6" t="s">
        <v>43157</v>
      </c>
      <c r="L8045" s="4" t="s">
        <v>78</v>
      </c>
      <c r="M8045" s="4" t="s">
        <v>31</v>
      </c>
    </row>
    <row r="8046" customFormat="false" ht="15.75" hidden="false" customHeight="true" outlineLevel="0" collapsed="false">
      <c r="A8046" s="4" t="n">
        <v>1084</v>
      </c>
      <c r="B8046" s="4" t="s">
        <v>43183</v>
      </c>
      <c r="C8046" s="4"/>
      <c r="D8046" s="4" t="s">
        <v>43184</v>
      </c>
      <c r="E8046" s="5" t="s">
        <v>43185</v>
      </c>
      <c r="F8046" s="4" t="s">
        <v>431</v>
      </c>
      <c r="G8046" s="4" t="s">
        <v>431</v>
      </c>
      <c r="H8046" s="5" t="s">
        <v>43186</v>
      </c>
      <c r="I8046" s="4" t="s">
        <v>43187</v>
      </c>
      <c r="J8046" s="5" t="n">
        <f aca="false">LEN(K8046)</f>
        <v>15</v>
      </c>
      <c r="K8046" s="6" t="str">
        <f aca="false">LOWER(SUBSTITUTE(SUBSTITUTE(SUBSTITUTE(SUBSTITUTE(SUBSTITUTE(SUBSTITUTE(SUBSTITUTE(B8046,"S.L.",""),"SL",""),"S.A.",""),"SA","")," ",""),".",""),",",""))&amp;".com"</f>
        <v>prisdeanada.com</v>
      </c>
      <c r="L8046" s="4" t="s">
        <v>66</v>
      </c>
      <c r="M8046" s="4" t="s">
        <v>31</v>
      </c>
    </row>
    <row r="8047" customFormat="false" ht="15.75" hidden="false" customHeight="true" outlineLevel="0" collapsed="false">
      <c r="A8047" s="4" t="n">
        <v>1086</v>
      </c>
      <c r="B8047" s="4" t="s">
        <v>43188</v>
      </c>
      <c r="C8047" s="4"/>
      <c r="D8047" s="4" t="s">
        <v>43189</v>
      </c>
      <c r="E8047" s="5" t="s">
        <v>32523</v>
      </c>
      <c r="F8047" s="4" t="s">
        <v>16093</v>
      </c>
      <c r="G8047" s="4" t="s">
        <v>431</v>
      </c>
      <c r="H8047" s="5" t="s">
        <v>43190</v>
      </c>
      <c r="I8047" s="7" t="s">
        <v>43191</v>
      </c>
      <c r="J8047" s="5" t="n">
        <f aca="false">LEN(K8047)</f>
        <v>15</v>
      </c>
      <c r="K8047" s="5" t="s">
        <v>43192</v>
      </c>
      <c r="L8047" s="4" t="s">
        <v>78</v>
      </c>
      <c r="M8047" s="4" t="s">
        <v>2097</v>
      </c>
    </row>
    <row r="8048" customFormat="false" ht="15.75" hidden="false" customHeight="true" outlineLevel="0" collapsed="false">
      <c r="A8048" s="4" t="n">
        <v>1087</v>
      </c>
      <c r="B8048" s="4" t="s">
        <v>43193</v>
      </c>
      <c r="C8048" s="4"/>
      <c r="D8048" s="4" t="s">
        <v>43194</v>
      </c>
      <c r="E8048" s="5" t="s">
        <v>16099</v>
      </c>
      <c r="F8048" s="4" t="s">
        <v>430</v>
      </c>
      <c r="G8048" s="4" t="s">
        <v>431</v>
      </c>
      <c r="H8048" s="5" t="s">
        <v>43195</v>
      </c>
      <c r="I8048" s="7" t="s">
        <v>43196</v>
      </c>
      <c r="J8048" s="5" t="n">
        <f aca="false">LEN(K8048)</f>
        <v>15</v>
      </c>
      <c r="K8048" s="6" t="str">
        <f aca="false">LOWER(SUBSTITUTE(SUBSTITUTE(SUBSTITUTE(SUBSTITUTE(SUBSTITUTE(SUBSTITUTE(SUBSTITUTE(B8048,"S.L.",""),"SL",""),"S.A.",""),"SA","")," ",""),".",""),",",""))&amp;".com"</f>
        <v>natalyhouse.com</v>
      </c>
      <c r="L8048" s="4" t="s">
        <v>31</v>
      </c>
      <c r="M8048" s="4" t="s">
        <v>31</v>
      </c>
    </row>
    <row r="8049" customFormat="false" ht="27.75" hidden="false" customHeight="true" outlineLevel="0" collapsed="false">
      <c r="A8049" s="4" t="n">
        <v>1107</v>
      </c>
      <c r="B8049" s="4" t="s">
        <v>43197</v>
      </c>
      <c r="C8049" s="4"/>
      <c r="D8049" s="4" t="s">
        <v>43198</v>
      </c>
      <c r="E8049" s="5" t="s">
        <v>429</v>
      </c>
      <c r="F8049" s="4" t="s">
        <v>430</v>
      </c>
      <c r="G8049" s="4" t="s">
        <v>431</v>
      </c>
      <c r="H8049" s="5" t="s">
        <v>43199</v>
      </c>
      <c r="I8049" s="7" t="s">
        <v>43200</v>
      </c>
      <c r="J8049" s="5" t="n">
        <f aca="false">LEN(K8049)</f>
        <v>15</v>
      </c>
      <c r="K8049" s="6" t="s">
        <v>43201</v>
      </c>
      <c r="L8049" s="4" t="s">
        <v>57</v>
      </c>
      <c r="M8049" s="4" t="s">
        <v>31</v>
      </c>
    </row>
    <row r="8050" customFormat="false" ht="15.75" hidden="false" customHeight="true" outlineLevel="0" collapsed="false">
      <c r="A8050" s="4" t="n">
        <v>1109</v>
      </c>
      <c r="B8050" s="4" t="s">
        <v>43202</v>
      </c>
      <c r="C8050" s="4"/>
      <c r="D8050" s="4" t="s">
        <v>43203</v>
      </c>
      <c r="E8050" s="5" t="s">
        <v>429</v>
      </c>
      <c r="F8050" s="4" t="s">
        <v>430</v>
      </c>
      <c r="G8050" s="4" t="s">
        <v>431</v>
      </c>
      <c r="H8050" s="5" t="s">
        <v>43204</v>
      </c>
      <c r="I8050" s="4" t="s">
        <v>43205</v>
      </c>
      <c r="J8050" s="5" t="n">
        <f aca="false">LEN(K8050)</f>
        <v>15</v>
      </c>
      <c r="K8050" s="6" t="str">
        <f aca="false">LOWER(SUBSTITUTE(SUBSTITUTE(SUBSTITUTE(SUBSTITUTE(SUBSTITUTE(SUBSTITUTE(SUBSTITUTE(B8050,"S.L.",""),"SL",""),"S.A.",""),"SA","")," ",""),".",""),",",""))&amp;".com"</f>
        <v>solsunbeach.com</v>
      </c>
      <c r="L8050" s="4" t="s">
        <v>78</v>
      </c>
      <c r="M8050" s="4" t="s">
        <v>31</v>
      </c>
    </row>
    <row r="8051" customFormat="false" ht="15.75" hidden="false" customHeight="true" outlineLevel="0" collapsed="false">
      <c r="A8051" s="4" t="n">
        <v>1114</v>
      </c>
      <c r="B8051" s="4" t="s">
        <v>43206</v>
      </c>
      <c r="C8051" s="4"/>
      <c r="D8051" s="4" t="s">
        <v>43207</v>
      </c>
      <c r="E8051" s="5" t="s">
        <v>429</v>
      </c>
      <c r="F8051" s="4" t="s">
        <v>430</v>
      </c>
      <c r="G8051" s="4" t="s">
        <v>431</v>
      </c>
      <c r="H8051" s="5" t="s">
        <v>43208</v>
      </c>
      <c r="I8051" s="7" t="s">
        <v>43209</v>
      </c>
      <c r="J8051" s="5" t="n">
        <f aca="false">LEN(K8051)</f>
        <v>15</v>
      </c>
      <c r="K8051" s="6" t="s">
        <v>43210</v>
      </c>
      <c r="L8051" s="4" t="s">
        <v>66</v>
      </c>
      <c r="M8051" s="4" t="s">
        <v>577</v>
      </c>
    </row>
    <row r="8052" customFormat="false" ht="15.75" hidden="false" customHeight="true" outlineLevel="0" collapsed="false">
      <c r="A8052" s="4" t="n">
        <v>1143</v>
      </c>
      <c r="B8052" s="4" t="s">
        <v>43211</v>
      </c>
      <c r="C8052" s="4"/>
      <c r="D8052" s="4" t="s">
        <v>43212</v>
      </c>
      <c r="E8052" s="5" t="s">
        <v>1465</v>
      </c>
      <c r="F8052" s="4" t="s">
        <v>430</v>
      </c>
      <c r="G8052" s="4" t="s">
        <v>431</v>
      </c>
      <c r="H8052" s="5" t="s">
        <v>43213</v>
      </c>
      <c r="I8052" s="4" t="s">
        <v>43214</v>
      </c>
      <c r="J8052" s="5" t="n">
        <f aca="false">LEN(K8052)</f>
        <v>15</v>
      </c>
      <c r="K8052" s="6" t="s">
        <v>43215</v>
      </c>
      <c r="L8052" s="4" t="s">
        <v>31</v>
      </c>
      <c r="M8052" s="4" t="s">
        <v>27724</v>
      </c>
    </row>
    <row r="8053" customFormat="false" ht="15.75" hidden="false" customHeight="true" outlineLevel="0" collapsed="false">
      <c r="A8053" s="4" t="n">
        <v>1160</v>
      </c>
      <c r="B8053" s="4" t="s">
        <v>43216</v>
      </c>
      <c r="C8053" s="4"/>
      <c r="D8053" s="4" t="s">
        <v>43217</v>
      </c>
      <c r="E8053" s="5" t="s">
        <v>958</v>
      </c>
      <c r="F8053" s="4" t="s">
        <v>959</v>
      </c>
      <c r="G8053" s="4" t="s">
        <v>431</v>
      </c>
      <c r="H8053" s="5" t="s">
        <v>43218</v>
      </c>
      <c r="I8053" s="4" t="s">
        <v>43219</v>
      </c>
      <c r="J8053" s="5" t="n">
        <f aca="false">LEN(K8053)</f>
        <v>15</v>
      </c>
      <c r="K8053" s="6" t="s">
        <v>43220</v>
      </c>
      <c r="L8053" s="4" t="s">
        <v>78</v>
      </c>
      <c r="M8053" s="4" t="s">
        <v>31</v>
      </c>
    </row>
    <row r="8054" customFormat="false" ht="15.75" hidden="false" customHeight="true" outlineLevel="0" collapsed="false">
      <c r="A8054" s="4" t="n">
        <v>1164</v>
      </c>
      <c r="B8054" s="4" t="s">
        <v>43221</v>
      </c>
      <c r="C8054" s="4"/>
      <c r="D8054" s="4" t="s">
        <v>43222</v>
      </c>
      <c r="E8054" s="5" t="s">
        <v>958</v>
      </c>
      <c r="F8054" s="4" t="s">
        <v>959</v>
      </c>
      <c r="G8054" s="4" t="s">
        <v>431</v>
      </c>
      <c r="H8054" s="5" t="s">
        <v>43223</v>
      </c>
      <c r="I8054" s="4" t="s">
        <v>43224</v>
      </c>
      <c r="J8054" s="5" t="n">
        <f aca="false">LEN(K8054)</f>
        <v>15</v>
      </c>
      <c r="K8054" s="6" t="s">
        <v>43220</v>
      </c>
      <c r="L8054" s="4" t="s">
        <v>66</v>
      </c>
      <c r="M8054" s="4" t="s">
        <v>31</v>
      </c>
    </row>
    <row r="8055" customFormat="false" ht="15.75" hidden="false" customHeight="true" outlineLevel="0" collapsed="false">
      <c r="A8055" s="4" t="n">
        <v>1165</v>
      </c>
      <c r="B8055" s="4" t="s">
        <v>43225</v>
      </c>
      <c r="C8055" s="4"/>
      <c r="D8055" s="4" t="s">
        <v>43226</v>
      </c>
      <c r="E8055" s="5" t="s">
        <v>958</v>
      </c>
      <c r="F8055" s="4" t="s">
        <v>959</v>
      </c>
      <c r="G8055" s="4" t="s">
        <v>431</v>
      </c>
      <c r="H8055" s="5" t="s">
        <v>43227</v>
      </c>
      <c r="I8055" s="4" t="s">
        <v>43228</v>
      </c>
      <c r="J8055" s="5" t="n">
        <f aca="false">LEN(K8055)</f>
        <v>15</v>
      </c>
      <c r="K8055" s="6" t="s">
        <v>43229</v>
      </c>
      <c r="L8055" s="4" t="s">
        <v>78</v>
      </c>
      <c r="M8055" s="4" t="s">
        <v>43230</v>
      </c>
    </row>
    <row r="8056" customFormat="false" ht="15.75" hidden="false" customHeight="true" outlineLevel="0" collapsed="false">
      <c r="A8056" s="4" t="n">
        <v>1170</v>
      </c>
      <c r="B8056" s="4" t="s">
        <v>43231</v>
      </c>
      <c r="C8056" s="4"/>
      <c r="D8056" s="4" t="s">
        <v>43232</v>
      </c>
      <c r="E8056" s="5" t="s">
        <v>1465</v>
      </c>
      <c r="F8056" s="4" t="s">
        <v>430</v>
      </c>
      <c r="G8056" s="4" t="s">
        <v>431</v>
      </c>
      <c r="H8056" s="5" t="s">
        <v>43233</v>
      </c>
      <c r="I8056" s="4" t="s">
        <v>43234</v>
      </c>
      <c r="J8056" s="5" t="n">
        <f aca="false">LEN(K8056)</f>
        <v>15</v>
      </c>
      <c r="K8056" s="6" t="str">
        <f aca="false">LOWER(SUBSTITUTE(SUBSTITUTE(SUBSTITUTE(SUBSTITUTE(SUBSTITUTE(SUBSTITUTE(SUBSTITUTE(B8056,"S.L.",""),"SL",""),"S.A.",""),"SA","")," ",""),".",""),",",""))&amp;".com"</f>
        <v>clubparaiso.com</v>
      </c>
      <c r="L8056" s="4" t="s">
        <v>78</v>
      </c>
      <c r="M8056" s="4" t="s">
        <v>25691</v>
      </c>
    </row>
    <row r="8057" customFormat="false" ht="15.75" hidden="false" customHeight="true" outlineLevel="0" collapsed="false">
      <c r="A8057" s="4" t="n">
        <v>1176</v>
      </c>
      <c r="B8057" s="4" t="s">
        <v>43235</v>
      </c>
      <c r="C8057" s="4"/>
      <c r="D8057" s="4" t="s">
        <v>43236</v>
      </c>
      <c r="E8057" s="5" t="s">
        <v>429</v>
      </c>
      <c r="F8057" s="4" t="s">
        <v>430</v>
      </c>
      <c r="G8057" s="4" t="s">
        <v>431</v>
      </c>
      <c r="H8057" s="5" t="s">
        <v>43237</v>
      </c>
      <c r="I8057" s="4" t="s">
        <v>43238</v>
      </c>
      <c r="J8057" s="5" t="n">
        <f aca="false">LEN(K8057)</f>
        <v>15</v>
      </c>
      <c r="K8057" s="6" t="s">
        <v>43239</v>
      </c>
      <c r="L8057" s="4" t="s">
        <v>21</v>
      </c>
      <c r="M8057" s="4" t="s">
        <v>43240</v>
      </c>
    </row>
    <row r="8058" customFormat="false" ht="15.75" hidden="false" customHeight="true" outlineLevel="0" collapsed="false">
      <c r="A8058" s="4" t="n">
        <v>1204</v>
      </c>
      <c r="B8058" s="4" t="s">
        <v>43241</v>
      </c>
      <c r="C8058" s="4"/>
      <c r="D8058" s="4" t="s">
        <v>43242</v>
      </c>
      <c r="E8058" s="5" t="s">
        <v>429</v>
      </c>
      <c r="F8058" s="4" t="s">
        <v>430</v>
      </c>
      <c r="G8058" s="4" t="s">
        <v>431</v>
      </c>
      <c r="H8058" s="5" t="s">
        <v>43243</v>
      </c>
      <c r="I8058" s="7" t="s">
        <v>43244</v>
      </c>
      <c r="J8058" s="5" t="n">
        <f aca="false">LEN(K8058)</f>
        <v>15</v>
      </c>
      <c r="K8058" s="6" t="s">
        <v>43245</v>
      </c>
      <c r="L8058" s="4" t="s">
        <v>21</v>
      </c>
      <c r="M8058" s="4" t="s">
        <v>988</v>
      </c>
    </row>
    <row r="8059" customFormat="false" ht="15.75" hidden="false" customHeight="true" outlineLevel="0" collapsed="false">
      <c r="A8059" s="4" t="n">
        <v>1229</v>
      </c>
      <c r="B8059" s="4" t="s">
        <v>43246</v>
      </c>
      <c r="C8059" s="4"/>
      <c r="D8059" s="4" t="s">
        <v>43247</v>
      </c>
      <c r="E8059" s="5" t="s">
        <v>429</v>
      </c>
      <c r="F8059" s="4" t="s">
        <v>1027</v>
      </c>
      <c r="G8059" s="4" t="s">
        <v>431</v>
      </c>
      <c r="H8059" s="5" t="s">
        <v>43248</v>
      </c>
      <c r="I8059" s="4" t="s">
        <v>43249</v>
      </c>
      <c r="J8059" s="5" t="n">
        <f aca="false">LEN(K8059)</f>
        <v>15</v>
      </c>
      <c r="K8059" s="6" t="s">
        <v>43250</v>
      </c>
      <c r="L8059" s="4" t="s">
        <v>78</v>
      </c>
      <c r="M8059" s="4" t="s">
        <v>43251</v>
      </c>
    </row>
    <row r="8060" customFormat="false" ht="15.75" hidden="false" customHeight="true" outlineLevel="0" collapsed="false">
      <c r="A8060" s="4" t="n">
        <v>1228</v>
      </c>
      <c r="B8060" s="4" t="s">
        <v>43246</v>
      </c>
      <c r="C8060" s="4"/>
      <c r="D8060" s="4" t="s">
        <v>43252</v>
      </c>
      <c r="E8060" s="5" t="s">
        <v>429</v>
      </c>
      <c r="F8060" s="4" t="s">
        <v>1027</v>
      </c>
      <c r="G8060" s="4" t="s">
        <v>431</v>
      </c>
      <c r="H8060" s="5" t="s">
        <v>43248</v>
      </c>
      <c r="I8060" s="4" t="s">
        <v>43249</v>
      </c>
      <c r="J8060" s="5" t="n">
        <f aca="false">LEN(K8060)</f>
        <v>15</v>
      </c>
      <c r="K8060" s="6" t="s">
        <v>43250</v>
      </c>
      <c r="L8060" s="4" t="s">
        <v>78</v>
      </c>
      <c r="M8060" s="4" t="s">
        <v>43251</v>
      </c>
    </row>
    <row r="8061" customFormat="false" ht="15.75" hidden="false" customHeight="true" outlineLevel="0" collapsed="false">
      <c r="A8061" s="4" t="n">
        <v>1245</v>
      </c>
      <c r="B8061" s="4" t="s">
        <v>43253</v>
      </c>
      <c r="C8061" s="4"/>
      <c r="D8061" s="4" t="s">
        <v>43254</v>
      </c>
      <c r="E8061" s="5" t="s">
        <v>429</v>
      </c>
      <c r="F8061" s="4" t="s">
        <v>1027</v>
      </c>
      <c r="G8061" s="4" t="s">
        <v>431</v>
      </c>
      <c r="H8061" s="5" t="s">
        <v>43255</v>
      </c>
      <c r="I8061" s="4" t="s">
        <v>43256</v>
      </c>
      <c r="J8061" s="5" t="n">
        <f aca="false">LEN(K8061)</f>
        <v>15</v>
      </c>
      <c r="K8061" s="6" t="s">
        <v>43257</v>
      </c>
      <c r="L8061" s="4" t="s">
        <v>78</v>
      </c>
      <c r="M8061" s="4" t="s">
        <v>31</v>
      </c>
    </row>
    <row r="8062" customFormat="false" ht="15.75" hidden="false" customHeight="true" outlineLevel="0" collapsed="false">
      <c r="A8062" s="4" t="n">
        <v>1255</v>
      </c>
      <c r="B8062" s="4" t="s">
        <v>43258</v>
      </c>
      <c r="C8062" s="4"/>
      <c r="D8062" s="4" t="s">
        <v>43259</v>
      </c>
      <c r="E8062" s="5" t="s">
        <v>13350</v>
      </c>
      <c r="F8062" s="4" t="s">
        <v>13351</v>
      </c>
      <c r="G8062" s="4" t="s">
        <v>431</v>
      </c>
      <c r="H8062" s="5" t="s">
        <v>43260</v>
      </c>
      <c r="I8062" s="7" t="s">
        <v>43261</v>
      </c>
      <c r="J8062" s="5" t="n">
        <f aca="false">LEN(K8062)</f>
        <v>15</v>
      </c>
      <c r="K8062" s="6" t="s">
        <v>43262</v>
      </c>
      <c r="L8062" s="4" t="s">
        <v>21</v>
      </c>
      <c r="M8062" s="4" t="s">
        <v>1005</v>
      </c>
    </row>
    <row r="8063" customFormat="false" ht="15.75" hidden="false" customHeight="true" outlineLevel="0" collapsed="false">
      <c r="A8063" s="4" t="n">
        <v>1256</v>
      </c>
      <c r="B8063" s="4" t="s">
        <v>43263</v>
      </c>
      <c r="C8063" s="4"/>
      <c r="D8063" s="4" t="s">
        <v>43264</v>
      </c>
      <c r="E8063" s="5" t="s">
        <v>13350</v>
      </c>
      <c r="F8063" s="4" t="s">
        <v>13351</v>
      </c>
      <c r="G8063" s="4" t="s">
        <v>431</v>
      </c>
      <c r="H8063" s="5" t="s">
        <v>43265</v>
      </c>
      <c r="I8063" s="7" t="s">
        <v>43266</v>
      </c>
      <c r="J8063" s="5" t="n">
        <f aca="false">LEN(K8063)</f>
        <v>15</v>
      </c>
      <c r="K8063" s="6" t="s">
        <v>43267</v>
      </c>
      <c r="L8063" s="4" t="s">
        <v>78</v>
      </c>
      <c r="M8063" s="4" t="s">
        <v>929</v>
      </c>
    </row>
    <row r="8064" customFormat="false" ht="15.75" hidden="false" customHeight="true" outlineLevel="0" collapsed="false">
      <c r="A8064" s="4" t="n">
        <v>1265</v>
      </c>
      <c r="B8064" s="4" t="s">
        <v>43268</v>
      </c>
      <c r="C8064" s="4"/>
      <c r="D8064" s="4" t="s">
        <v>43269</v>
      </c>
      <c r="E8064" s="5" t="s">
        <v>5756</v>
      </c>
      <c r="F8064" s="4" t="s">
        <v>5757</v>
      </c>
      <c r="G8064" s="4" t="s">
        <v>431</v>
      </c>
      <c r="H8064" s="5" t="s">
        <v>43270</v>
      </c>
      <c r="I8064" s="7" t="s">
        <v>43271</v>
      </c>
      <c r="J8064" s="5" t="n">
        <f aca="false">LEN(K8064)</f>
        <v>15</v>
      </c>
      <c r="K8064" s="6" t="s">
        <v>43272</v>
      </c>
      <c r="L8064" s="4" t="s">
        <v>31</v>
      </c>
      <c r="M8064" s="4" t="s">
        <v>9626</v>
      </c>
    </row>
    <row r="8065" customFormat="false" ht="15.75" hidden="false" customHeight="true" outlineLevel="0" collapsed="false">
      <c r="A8065" s="4" t="n">
        <v>1316</v>
      </c>
      <c r="B8065" s="4" t="s">
        <v>43273</v>
      </c>
      <c r="C8065" s="4"/>
      <c r="D8065" s="4" t="s">
        <v>43274</v>
      </c>
      <c r="E8065" s="5" t="s">
        <v>2078</v>
      </c>
      <c r="F8065" s="4" t="s">
        <v>322</v>
      </c>
      <c r="G8065" s="4" t="s">
        <v>322</v>
      </c>
      <c r="H8065" s="5" t="s">
        <v>43275</v>
      </c>
      <c r="I8065" s="4" t="s">
        <v>43276</v>
      </c>
      <c r="J8065" s="5" t="n">
        <f aca="false">LEN(K8065)</f>
        <v>15</v>
      </c>
      <c r="K8065" s="6" t="s">
        <v>43277</v>
      </c>
      <c r="L8065" s="4" t="s">
        <v>21</v>
      </c>
      <c r="M8065" s="4" t="s">
        <v>3895</v>
      </c>
    </row>
    <row r="8066" customFormat="false" ht="15.75" hidden="false" customHeight="true" outlineLevel="0" collapsed="false">
      <c r="A8066" s="4" t="n">
        <v>1317</v>
      </c>
      <c r="B8066" s="4" t="s">
        <v>43278</v>
      </c>
      <c r="C8066" s="4"/>
      <c r="D8066" s="4" t="s">
        <v>43279</v>
      </c>
      <c r="E8066" s="5" t="s">
        <v>2078</v>
      </c>
      <c r="F8066" s="4" t="s">
        <v>322</v>
      </c>
      <c r="G8066" s="4" t="s">
        <v>322</v>
      </c>
      <c r="H8066" s="5" t="s">
        <v>43280</v>
      </c>
      <c r="I8066" s="4" t="s">
        <v>43281</v>
      </c>
      <c r="J8066" s="5" t="n">
        <f aca="false">LEN(K8066)</f>
        <v>15</v>
      </c>
      <c r="K8066" s="6" t="s">
        <v>43282</v>
      </c>
      <c r="L8066" s="4" t="s">
        <v>78</v>
      </c>
      <c r="M8066" s="4" t="s">
        <v>133</v>
      </c>
    </row>
    <row r="8067" customFormat="false" ht="15.75" hidden="false" customHeight="true" outlineLevel="0" collapsed="false">
      <c r="A8067" s="4" t="n">
        <v>1328</v>
      </c>
      <c r="B8067" s="4" t="s">
        <v>36082</v>
      </c>
      <c r="C8067" s="4"/>
      <c r="D8067" s="4" t="s">
        <v>43283</v>
      </c>
      <c r="E8067" s="5" t="s">
        <v>4681</v>
      </c>
      <c r="F8067" s="4" t="s">
        <v>322</v>
      </c>
      <c r="G8067" s="4" t="s">
        <v>322</v>
      </c>
      <c r="H8067" s="5" t="s">
        <v>43284</v>
      </c>
      <c r="I8067" s="4" t="s">
        <v>43285</v>
      </c>
      <c r="J8067" s="5" t="n">
        <f aca="false">LEN(K8067)</f>
        <v>15</v>
      </c>
      <c r="K8067" s="6" t="str">
        <f aca="false">LOWER(SUBSTITUTE(SUBSTITUTE(SUBSTITUTE(SUBSTITUTE(SUBSTITUTE(SUBSTITUTE(SUBSTITUTE(B8067,"S.L.",""),"SL",""),"S.A.",""),"SA","")," ",""),".",""),",",""))&amp;".com"</f>
        <v>hotelaragon.com</v>
      </c>
      <c r="L8067" s="4" t="s">
        <v>21</v>
      </c>
      <c r="M8067" s="4" t="s">
        <v>294</v>
      </c>
    </row>
    <row r="8068" customFormat="false" ht="15.75" hidden="false" customHeight="true" outlineLevel="0" collapsed="false">
      <c r="A8068" s="4" t="n">
        <v>1337</v>
      </c>
      <c r="B8068" s="4" t="s">
        <v>43286</v>
      </c>
      <c r="C8068" s="4"/>
      <c r="D8068" s="4" t="s">
        <v>43287</v>
      </c>
      <c r="E8068" s="5" t="s">
        <v>808</v>
      </c>
      <c r="F8068" s="4" t="s">
        <v>322</v>
      </c>
      <c r="G8068" s="4" t="s">
        <v>322</v>
      </c>
      <c r="H8068" s="5" t="s">
        <v>43288</v>
      </c>
      <c r="I8068" s="4" t="s">
        <v>43078</v>
      </c>
      <c r="J8068" s="5" t="n">
        <f aca="false">LEN(K8068)</f>
        <v>15</v>
      </c>
      <c r="K8068" s="6" t="s">
        <v>43079</v>
      </c>
      <c r="L8068" s="4" t="s">
        <v>31</v>
      </c>
      <c r="M8068" s="4" t="s">
        <v>31</v>
      </c>
    </row>
    <row r="8069" customFormat="false" ht="15.75" hidden="false" customHeight="true" outlineLevel="0" collapsed="false">
      <c r="A8069" s="4" t="n">
        <v>1379</v>
      </c>
      <c r="B8069" s="4" t="s">
        <v>43289</v>
      </c>
      <c r="C8069" s="4"/>
      <c r="D8069" s="4" t="s">
        <v>43290</v>
      </c>
      <c r="E8069" s="5" t="s">
        <v>7114</v>
      </c>
      <c r="F8069" s="4" t="s">
        <v>7115</v>
      </c>
      <c r="G8069" s="4" t="s">
        <v>322</v>
      </c>
      <c r="H8069" s="5" t="s">
        <v>43291</v>
      </c>
      <c r="I8069" s="4" t="s">
        <v>43292</v>
      </c>
      <c r="J8069" s="5" t="n">
        <f aca="false">LEN(K8069)</f>
        <v>15</v>
      </c>
      <c r="K8069" s="6" t="s">
        <v>43293</v>
      </c>
      <c r="L8069" s="4" t="s">
        <v>21</v>
      </c>
      <c r="M8069" s="4" t="s">
        <v>924</v>
      </c>
    </row>
    <row r="8070" customFormat="false" ht="15.75" hidden="false" customHeight="true" outlineLevel="0" collapsed="false">
      <c r="A8070" s="4" t="n">
        <v>1383</v>
      </c>
      <c r="B8070" s="4" t="s">
        <v>43294</v>
      </c>
      <c r="C8070" s="4"/>
      <c r="D8070" s="4" t="s">
        <v>43295</v>
      </c>
      <c r="E8070" s="5" t="s">
        <v>8756</v>
      </c>
      <c r="F8070" s="4" t="s">
        <v>8757</v>
      </c>
      <c r="G8070" s="4" t="s">
        <v>322</v>
      </c>
      <c r="H8070" s="5" t="s">
        <v>43296</v>
      </c>
      <c r="I8070" s="4" t="s">
        <v>43297</v>
      </c>
      <c r="J8070" s="5" t="n">
        <f aca="false">LEN(K8070)</f>
        <v>15</v>
      </c>
      <c r="K8070" s="6" t="str">
        <f aca="false">LOWER(SUBSTITUTE(SUBSTITUTE(SUBSTITUTE(SUBSTITUTE(SUBSTITUTE(SUBSTITUTE(SUBSTITUTE(B8070,"S.L.",""),"SL",""),"S.A.",""),"SA","")," ",""),".",""),",",""))&amp;".com"</f>
        <v>hotelviccar.com</v>
      </c>
      <c r="L8070" s="4" t="s">
        <v>21</v>
      </c>
      <c r="M8070" s="4" t="s">
        <v>31</v>
      </c>
    </row>
    <row r="8071" customFormat="false" ht="15.75" hidden="false" customHeight="true" outlineLevel="0" collapsed="false">
      <c r="A8071" s="4" t="n">
        <v>1422</v>
      </c>
      <c r="B8071" s="4" t="s">
        <v>43298</v>
      </c>
      <c r="C8071" s="4"/>
      <c r="D8071" s="4" t="s">
        <v>43299</v>
      </c>
      <c r="E8071" s="5" t="s">
        <v>8773</v>
      </c>
      <c r="F8071" s="4" t="s">
        <v>8774</v>
      </c>
      <c r="G8071" s="4" t="s">
        <v>1097</v>
      </c>
      <c r="H8071" s="5" t="s">
        <v>43300</v>
      </c>
      <c r="I8071" s="4" t="s">
        <v>43301</v>
      </c>
      <c r="J8071" s="5" t="n">
        <f aca="false">LEN(K8071)</f>
        <v>15</v>
      </c>
      <c r="K8071" s="6" t="s">
        <v>43302</v>
      </c>
      <c r="L8071" s="4" t="s">
        <v>31</v>
      </c>
      <c r="M8071" s="4" t="s">
        <v>1793</v>
      </c>
    </row>
    <row r="8072" customFormat="false" ht="15.75" hidden="false" customHeight="true" outlineLevel="0" collapsed="false">
      <c r="A8072" s="4" t="n">
        <v>1428</v>
      </c>
      <c r="B8072" s="4" t="s">
        <v>43303</v>
      </c>
      <c r="C8072" s="4"/>
      <c r="D8072" s="4" t="s">
        <v>43304</v>
      </c>
      <c r="E8072" s="5" t="s">
        <v>43305</v>
      </c>
      <c r="F8072" s="4" t="s">
        <v>43306</v>
      </c>
      <c r="G8072" s="4" t="s">
        <v>1097</v>
      </c>
      <c r="H8072" s="5" t="s">
        <v>43307</v>
      </c>
      <c r="I8072" s="4" t="s">
        <v>43308</v>
      </c>
      <c r="J8072" s="5" t="n">
        <f aca="false">LEN(K8072)</f>
        <v>15</v>
      </c>
      <c r="K8072" s="6" t="s">
        <v>43309</v>
      </c>
      <c r="L8072" s="4" t="s">
        <v>78</v>
      </c>
      <c r="M8072" s="4" t="s">
        <v>794</v>
      </c>
    </row>
    <row r="8073" customFormat="false" ht="15.75" hidden="false" customHeight="true" outlineLevel="0" collapsed="false">
      <c r="A8073" s="4" t="n">
        <v>1431</v>
      </c>
      <c r="B8073" s="4" t="s">
        <v>43310</v>
      </c>
      <c r="C8073" s="4"/>
      <c r="D8073" s="4" t="s">
        <v>43311</v>
      </c>
      <c r="E8073" s="5" t="s">
        <v>43312</v>
      </c>
      <c r="F8073" s="4" t="s">
        <v>43313</v>
      </c>
      <c r="G8073" s="4" t="s">
        <v>1097</v>
      </c>
      <c r="H8073" s="5" t="s">
        <v>43314</v>
      </c>
      <c r="I8073" s="4" t="s">
        <v>43315</v>
      </c>
      <c r="J8073" s="5" t="n">
        <f aca="false">LEN(K8073)</f>
        <v>15</v>
      </c>
      <c r="K8073" s="6" t="str">
        <f aca="false">LOWER(SUBSTITUTE(SUBSTITUTE(SUBSTITUTE(SUBSTITUTE(SUBSTITUTE(SUBSTITUTE(SUBSTITUTE(B8073,"S.L.",""),"SL",""),"S.A.",""),"SA","")," ",""),".",""),",",""))&amp;".com"</f>
        <v>complejoleo.com</v>
      </c>
      <c r="L8073" s="4" t="s">
        <v>78</v>
      </c>
      <c r="M8073" s="4" t="s">
        <v>4855</v>
      </c>
    </row>
    <row r="8074" customFormat="false" ht="15.75" hidden="false" customHeight="true" outlineLevel="0" collapsed="false">
      <c r="A8074" s="4" t="n">
        <v>1454</v>
      </c>
      <c r="B8074" s="4" t="s">
        <v>43316</v>
      </c>
      <c r="C8074" s="4"/>
      <c r="D8074" s="4" t="s">
        <v>43317</v>
      </c>
      <c r="E8074" s="5" t="s">
        <v>43318</v>
      </c>
      <c r="F8074" s="4" t="s">
        <v>43319</v>
      </c>
      <c r="G8074" s="4" t="s">
        <v>1097</v>
      </c>
      <c r="H8074" s="5" t="s">
        <v>43320</v>
      </c>
      <c r="I8074" s="4" t="s">
        <v>43321</v>
      </c>
      <c r="J8074" s="5" t="n">
        <f aca="false">LEN(K8074)</f>
        <v>15</v>
      </c>
      <c r="K8074" s="6" t="s">
        <v>43322</v>
      </c>
      <c r="L8074" s="4" t="s">
        <v>66</v>
      </c>
      <c r="M8074" s="4" t="s">
        <v>3461</v>
      </c>
    </row>
    <row r="8075" customFormat="false" ht="15.75" hidden="false" customHeight="true" outlineLevel="0" collapsed="false">
      <c r="A8075" s="4" t="n">
        <v>1462</v>
      </c>
      <c r="B8075" s="4" t="s">
        <v>43323</v>
      </c>
      <c r="C8075" s="4"/>
      <c r="D8075" s="4" t="s">
        <v>43324</v>
      </c>
      <c r="E8075" s="5" t="s">
        <v>32720</v>
      </c>
      <c r="F8075" s="4" t="s">
        <v>32721</v>
      </c>
      <c r="G8075" s="4" t="s">
        <v>1097</v>
      </c>
      <c r="H8075" s="5" t="s">
        <v>43325</v>
      </c>
      <c r="I8075" s="4" t="s">
        <v>43326</v>
      </c>
      <c r="J8075" s="5" t="n">
        <f aca="false">LEN(K8075)</f>
        <v>15</v>
      </c>
      <c r="K8075" s="6" t="s">
        <v>43327</v>
      </c>
      <c r="L8075" s="4" t="s">
        <v>31</v>
      </c>
      <c r="M8075" s="4" t="s">
        <v>294</v>
      </c>
    </row>
    <row r="8076" customFormat="false" ht="15.75" hidden="false" customHeight="true" outlineLevel="0" collapsed="false">
      <c r="A8076" s="4" t="n">
        <v>1469</v>
      </c>
      <c r="B8076" s="4" t="s">
        <v>43328</v>
      </c>
      <c r="C8076" s="4"/>
      <c r="D8076" s="4" t="s">
        <v>43329</v>
      </c>
      <c r="E8076" s="5" t="s">
        <v>43330</v>
      </c>
      <c r="F8076" s="4" t="s">
        <v>43331</v>
      </c>
      <c r="G8076" s="4" t="s">
        <v>1097</v>
      </c>
      <c r="H8076" s="5" t="s">
        <v>43332</v>
      </c>
      <c r="I8076" s="4" t="s">
        <v>43333</v>
      </c>
      <c r="J8076" s="5" t="n">
        <f aca="false">LEN(K8076)</f>
        <v>15</v>
      </c>
      <c r="K8076" s="6" t="s">
        <v>43309</v>
      </c>
      <c r="L8076" s="4" t="s">
        <v>78</v>
      </c>
      <c r="M8076" s="4" t="s">
        <v>794</v>
      </c>
    </row>
    <row r="8077" customFormat="false" ht="15.75" hidden="false" customHeight="true" outlineLevel="0" collapsed="false">
      <c r="A8077" s="4" t="n">
        <v>1514</v>
      </c>
      <c r="B8077" s="4" t="s">
        <v>43334</v>
      </c>
      <c r="C8077" s="4"/>
      <c r="D8077" s="4" t="s">
        <v>43335</v>
      </c>
      <c r="E8077" s="5" t="s">
        <v>3206</v>
      </c>
      <c r="F8077" s="4" t="s">
        <v>464</v>
      </c>
      <c r="G8077" s="4" t="s">
        <v>464</v>
      </c>
      <c r="H8077" s="5" t="s">
        <v>43336</v>
      </c>
      <c r="I8077" s="4" t="s">
        <v>43337</v>
      </c>
      <c r="J8077" s="5" t="n">
        <f aca="false">LEN(K8077)</f>
        <v>15</v>
      </c>
      <c r="K8077" s="6" t="s">
        <v>43338</v>
      </c>
      <c r="L8077" s="4" t="s">
        <v>66</v>
      </c>
      <c r="M8077" s="4" t="s">
        <v>918</v>
      </c>
    </row>
    <row r="8078" customFormat="false" ht="15.75" hidden="false" customHeight="true" outlineLevel="0" collapsed="false">
      <c r="A8078" s="4" t="n">
        <v>1540</v>
      </c>
      <c r="B8078" s="4" t="s">
        <v>43339</v>
      </c>
      <c r="C8078" s="4"/>
      <c r="D8078" s="4" t="s">
        <v>43340</v>
      </c>
      <c r="E8078" s="5" t="s">
        <v>1031</v>
      </c>
      <c r="F8078" s="4" t="s">
        <v>464</v>
      </c>
      <c r="G8078" s="4" t="s">
        <v>464</v>
      </c>
      <c r="H8078" s="5" t="s">
        <v>43341</v>
      </c>
      <c r="I8078" s="4" t="s">
        <v>43342</v>
      </c>
      <c r="J8078" s="5" t="n">
        <f aca="false">LEN(K8078)</f>
        <v>15</v>
      </c>
      <c r="K8078" s="6" t="s">
        <v>43343</v>
      </c>
      <c r="L8078" s="4" t="s">
        <v>78</v>
      </c>
      <c r="M8078" s="4" t="s">
        <v>1208</v>
      </c>
    </row>
    <row r="8079" customFormat="false" ht="15.75" hidden="false" customHeight="true" outlineLevel="0" collapsed="false">
      <c r="A8079" s="4" t="n">
        <v>1544</v>
      </c>
      <c r="B8079" s="4" t="s">
        <v>43344</v>
      </c>
      <c r="C8079" s="4"/>
      <c r="D8079" s="4" t="s">
        <v>43345</v>
      </c>
      <c r="E8079" s="5" t="s">
        <v>23531</v>
      </c>
      <c r="F8079" s="4" t="s">
        <v>23532</v>
      </c>
      <c r="G8079" s="4" t="s">
        <v>464</v>
      </c>
      <c r="H8079" s="5" t="s">
        <v>43346</v>
      </c>
      <c r="I8079" s="4" t="s">
        <v>37623</v>
      </c>
      <c r="J8079" s="5" t="n">
        <f aca="false">LEN(K8079)</f>
        <v>15</v>
      </c>
      <c r="K8079" s="6" t="s">
        <v>43347</v>
      </c>
      <c r="L8079" s="4" t="s">
        <v>21</v>
      </c>
      <c r="M8079" s="4" t="s">
        <v>31</v>
      </c>
    </row>
    <row r="8080" customFormat="false" ht="15.75" hidden="false" customHeight="true" outlineLevel="0" collapsed="false">
      <c r="A8080" s="4" t="n">
        <v>1547</v>
      </c>
      <c r="B8080" s="4" t="s">
        <v>43348</v>
      </c>
      <c r="C8080" s="4"/>
      <c r="D8080" s="4" t="s">
        <v>43349</v>
      </c>
      <c r="E8080" s="5" t="s">
        <v>43350</v>
      </c>
      <c r="F8080" s="4" t="s">
        <v>43351</v>
      </c>
      <c r="G8080" s="4" t="s">
        <v>464</v>
      </c>
      <c r="H8080" s="5" t="s">
        <v>43352</v>
      </c>
      <c r="I8080" s="4" t="s">
        <v>43353</v>
      </c>
      <c r="J8080" s="5" t="n">
        <f aca="false">LEN(K8080)</f>
        <v>15</v>
      </c>
      <c r="K8080" s="6" t="s">
        <v>43354</v>
      </c>
      <c r="L8080" s="4" t="s">
        <v>78</v>
      </c>
      <c r="M8080" s="4" t="s">
        <v>31</v>
      </c>
    </row>
    <row r="8081" customFormat="false" ht="15.75" hidden="false" customHeight="true" outlineLevel="0" collapsed="false">
      <c r="A8081" s="4" t="n">
        <v>1561</v>
      </c>
      <c r="B8081" s="4" t="s">
        <v>43355</v>
      </c>
      <c r="C8081" s="4"/>
      <c r="D8081" s="4" t="s">
        <v>43356</v>
      </c>
      <c r="E8081" s="5" t="s">
        <v>12682</v>
      </c>
      <c r="F8081" s="4" t="s">
        <v>12683</v>
      </c>
      <c r="G8081" s="4" t="s">
        <v>2093</v>
      </c>
      <c r="H8081" s="5" t="s">
        <v>43357</v>
      </c>
      <c r="I8081" s="4" t="s">
        <v>43358</v>
      </c>
      <c r="J8081" s="5" t="n">
        <f aca="false">LEN(K8081)</f>
        <v>15</v>
      </c>
      <c r="K8081" s="6" t="s">
        <v>43359</v>
      </c>
      <c r="L8081" s="4" t="s">
        <v>21</v>
      </c>
      <c r="M8081" s="4" t="s">
        <v>877</v>
      </c>
    </row>
    <row r="8082" customFormat="false" ht="15.75" hidden="false" customHeight="true" outlineLevel="0" collapsed="false">
      <c r="A8082" s="4" t="n">
        <v>1577</v>
      </c>
      <c r="B8082" s="4" t="s">
        <v>43360</v>
      </c>
      <c r="C8082" s="4"/>
      <c r="D8082" s="4" t="s">
        <v>43361</v>
      </c>
      <c r="E8082" s="5" t="s">
        <v>43362</v>
      </c>
      <c r="F8082" s="4" t="s">
        <v>43363</v>
      </c>
      <c r="G8082" s="4" t="s">
        <v>2093</v>
      </c>
      <c r="H8082" s="5" t="s">
        <v>43364</v>
      </c>
      <c r="I8082" s="4" t="s">
        <v>43365</v>
      </c>
      <c r="J8082" s="5" t="n">
        <f aca="false">LEN(K8082)</f>
        <v>15</v>
      </c>
      <c r="K8082" s="6" t="s">
        <v>43366</v>
      </c>
      <c r="L8082" s="4" t="s">
        <v>78</v>
      </c>
      <c r="M8082" s="4" t="s">
        <v>1979</v>
      </c>
    </row>
    <row r="8083" customFormat="false" ht="15.75" hidden="false" customHeight="true" outlineLevel="0" collapsed="false">
      <c r="A8083" s="4" t="n">
        <v>1587</v>
      </c>
      <c r="B8083" s="4" t="s">
        <v>43367</v>
      </c>
      <c r="C8083" s="4"/>
      <c r="D8083" s="4" t="s">
        <v>43368</v>
      </c>
      <c r="E8083" s="5" t="s">
        <v>10909</v>
      </c>
      <c r="F8083" s="4" t="s">
        <v>10910</v>
      </c>
      <c r="G8083" s="4" t="s">
        <v>2093</v>
      </c>
      <c r="H8083" s="5" t="s">
        <v>43369</v>
      </c>
      <c r="I8083" s="4" t="s">
        <v>43370</v>
      </c>
      <c r="J8083" s="5" t="n">
        <f aca="false">LEN(K8083)</f>
        <v>15</v>
      </c>
      <c r="K8083" s="6" t="s">
        <v>43371</v>
      </c>
      <c r="L8083" s="4" t="s">
        <v>31</v>
      </c>
      <c r="M8083" s="4" t="s">
        <v>336</v>
      </c>
    </row>
    <row r="8084" customFormat="false" ht="15.75" hidden="false" customHeight="true" outlineLevel="0" collapsed="false">
      <c r="A8084" s="4" t="n">
        <v>11432</v>
      </c>
      <c r="B8084" s="4" t="s">
        <v>43372</v>
      </c>
      <c r="C8084" s="4"/>
      <c r="D8084" s="4" t="s">
        <v>43373</v>
      </c>
      <c r="E8084" s="5" t="s">
        <v>43374</v>
      </c>
      <c r="F8084" s="4" t="s">
        <v>43375</v>
      </c>
      <c r="G8084" s="4" t="s">
        <v>895</v>
      </c>
      <c r="H8084" s="5" t="s">
        <v>43376</v>
      </c>
      <c r="I8084" s="7" t="s">
        <v>43377</v>
      </c>
      <c r="J8084" s="5" t="n">
        <f aca="false">LEN(K8084)</f>
        <v>15</v>
      </c>
      <c r="K8084" s="6" t="str">
        <f aca="false">LOWER(SUBSTITUTE(SUBSTITUTE(SUBSTITUTE(SUBSTITUTE(SUBSTITUTE(SUBSTITUTE(SUBSTITUTE(B8084,"S.L.",""),"SL",""),"S.A.",""),"SA","")," ",""),".",""),",",""))&amp;".com"</f>
        <v>hotellaurel.com</v>
      </c>
      <c r="L8084" s="4" t="s">
        <v>31</v>
      </c>
      <c r="M8084" s="4" t="s">
        <v>877</v>
      </c>
    </row>
    <row r="8085" customFormat="false" ht="15.75" hidden="false" customHeight="true" outlineLevel="0" collapsed="false">
      <c r="A8085" s="4" t="n">
        <v>1635</v>
      </c>
      <c r="B8085" s="4" t="s">
        <v>43378</v>
      </c>
      <c r="C8085" s="4"/>
      <c r="D8085" s="4" t="s">
        <v>43379</v>
      </c>
      <c r="E8085" s="5" t="s">
        <v>7189</v>
      </c>
      <c r="F8085" s="4" t="s">
        <v>895</v>
      </c>
      <c r="G8085" s="4" t="s">
        <v>895</v>
      </c>
      <c r="H8085" s="5" t="s">
        <v>43380</v>
      </c>
      <c r="I8085" s="4" t="s">
        <v>19965</v>
      </c>
      <c r="J8085" s="5" t="n">
        <f aca="false">LEN(K8085)</f>
        <v>15</v>
      </c>
      <c r="K8085" s="6" t="s">
        <v>43381</v>
      </c>
      <c r="L8085" s="4" t="s">
        <v>78</v>
      </c>
      <c r="M8085" s="4" t="s">
        <v>3415</v>
      </c>
    </row>
    <row r="8086" customFormat="false" ht="15.75" hidden="false" customHeight="true" outlineLevel="0" collapsed="false">
      <c r="A8086" s="4" t="n">
        <v>1676</v>
      </c>
      <c r="B8086" s="4" t="s">
        <v>43382</v>
      </c>
      <c r="C8086" s="4"/>
      <c r="D8086" s="4" t="s">
        <v>43383</v>
      </c>
      <c r="E8086" s="5" t="s">
        <v>1038</v>
      </c>
      <c r="F8086" s="4" t="s">
        <v>1039</v>
      </c>
      <c r="G8086" s="4" t="s">
        <v>895</v>
      </c>
      <c r="H8086" s="5" t="s">
        <v>43384</v>
      </c>
      <c r="I8086" s="4" t="s">
        <v>43385</v>
      </c>
      <c r="J8086" s="5" t="n">
        <f aca="false">LEN(K8086)</f>
        <v>15</v>
      </c>
      <c r="K8086" s="6" t="s">
        <v>43386</v>
      </c>
      <c r="L8086" s="4" t="s">
        <v>21</v>
      </c>
      <c r="M8086" s="4" t="s">
        <v>877</v>
      </c>
    </row>
    <row r="8087" customFormat="false" ht="15.75" hidden="false" customHeight="true" outlineLevel="0" collapsed="false">
      <c r="A8087" s="4" t="n">
        <v>1693</v>
      </c>
      <c r="B8087" s="4" t="s">
        <v>43387</v>
      </c>
      <c r="C8087" s="4"/>
      <c r="D8087" s="4" t="s">
        <v>43388</v>
      </c>
      <c r="E8087" s="5" t="s">
        <v>43389</v>
      </c>
      <c r="F8087" s="4" t="s">
        <v>43390</v>
      </c>
      <c r="G8087" s="4" t="s">
        <v>895</v>
      </c>
      <c r="H8087" s="5" t="s">
        <v>43391</v>
      </c>
      <c r="I8087" s="4" t="s">
        <v>43392</v>
      </c>
      <c r="J8087" s="5" t="n">
        <f aca="false">LEN(K8087)</f>
        <v>15</v>
      </c>
      <c r="K8087" s="6" t="s">
        <v>43393</v>
      </c>
      <c r="L8087" s="4" t="s">
        <v>31</v>
      </c>
      <c r="M8087" s="4" t="s">
        <v>877</v>
      </c>
    </row>
    <row r="8088" customFormat="false" ht="15.75" hidden="false" customHeight="true" outlineLevel="0" collapsed="false">
      <c r="A8088" s="4" t="n">
        <v>1714</v>
      </c>
      <c r="B8088" s="4" t="s">
        <v>43394</v>
      </c>
      <c r="C8088" s="4"/>
      <c r="D8088" s="4" t="s">
        <v>43395</v>
      </c>
      <c r="E8088" s="5" t="s">
        <v>43396</v>
      </c>
      <c r="F8088" s="4" t="s">
        <v>43397</v>
      </c>
      <c r="G8088" s="4" t="s">
        <v>895</v>
      </c>
      <c r="H8088" s="5" t="s">
        <v>43398</v>
      </c>
      <c r="I8088" s="4" t="s">
        <v>43399</v>
      </c>
      <c r="J8088" s="5" t="n">
        <f aca="false">LEN(K8088)</f>
        <v>15</v>
      </c>
      <c r="K8088" s="6" t="str">
        <f aca="false">LOWER(SUBSTITUTE(SUBSTITUTE(SUBSTITUTE(SUBSTITUTE(SUBSTITUTE(SUBSTITUTE(SUBSTITUTE(B8088,"S.L.",""),"SL",""),"S.A.",""),"SA","")," ",""),".",""),",",""))&amp;".com"</f>
        <v>losgranados.com</v>
      </c>
      <c r="L8088" s="4" t="s">
        <v>21</v>
      </c>
      <c r="M8088" s="4" t="s">
        <v>2124</v>
      </c>
    </row>
    <row r="8089" customFormat="false" ht="15.75" hidden="false" customHeight="true" outlineLevel="0" collapsed="false">
      <c r="A8089" s="4" t="n">
        <v>1721</v>
      </c>
      <c r="B8089" s="4" t="s">
        <v>43400</v>
      </c>
      <c r="C8089" s="4"/>
      <c r="D8089" s="4" t="s">
        <v>43401</v>
      </c>
      <c r="E8089" s="5" t="s">
        <v>3922</v>
      </c>
      <c r="F8089" s="4" t="s">
        <v>3923</v>
      </c>
      <c r="G8089" s="4" t="s">
        <v>895</v>
      </c>
      <c r="H8089" s="5" t="s">
        <v>43402</v>
      </c>
      <c r="I8089" s="4" t="s">
        <v>43403</v>
      </c>
      <c r="J8089" s="5" t="n">
        <f aca="false">LEN(K8089)</f>
        <v>15</v>
      </c>
      <c r="K8089" s="6" t="s">
        <v>43404</v>
      </c>
      <c r="L8089" s="4" t="s">
        <v>78</v>
      </c>
      <c r="M8089" s="4" t="s">
        <v>336</v>
      </c>
    </row>
    <row r="8090" customFormat="false" ht="15.75" hidden="false" customHeight="true" outlineLevel="0" collapsed="false">
      <c r="A8090" s="4" t="n">
        <v>1739</v>
      </c>
      <c r="B8090" s="4" t="s">
        <v>43405</v>
      </c>
      <c r="C8090" s="4"/>
      <c r="D8090" s="4" t="s">
        <v>43406</v>
      </c>
      <c r="E8090" s="5" t="s">
        <v>32837</v>
      </c>
      <c r="F8090" s="4" t="s">
        <v>32838</v>
      </c>
      <c r="G8090" s="4" t="s">
        <v>895</v>
      </c>
      <c r="H8090" s="5" t="s">
        <v>43407</v>
      </c>
      <c r="I8090" s="4" t="s">
        <v>43408</v>
      </c>
      <c r="J8090" s="5" t="n">
        <f aca="false">LEN(K8090)</f>
        <v>15</v>
      </c>
      <c r="K8090" s="10" t="s">
        <v>43409</v>
      </c>
      <c r="L8090" s="4" t="s">
        <v>57</v>
      </c>
      <c r="M8090" s="4" t="s">
        <v>1208</v>
      </c>
    </row>
    <row r="8091" customFormat="false" ht="15.75" hidden="false" customHeight="true" outlineLevel="0" collapsed="false">
      <c r="A8091" s="4" t="n">
        <v>1770</v>
      </c>
      <c r="B8091" s="4" t="s">
        <v>43410</v>
      </c>
      <c r="C8091" s="4"/>
      <c r="D8091" s="4" t="s">
        <v>43411</v>
      </c>
      <c r="E8091" s="5" t="s">
        <v>760</v>
      </c>
      <c r="F8091" s="4" t="s">
        <v>439</v>
      </c>
      <c r="G8091" s="4" t="s">
        <v>37</v>
      </c>
      <c r="H8091" s="5" t="s">
        <v>43412</v>
      </c>
      <c r="I8091" s="4" t="s">
        <v>43413</v>
      </c>
      <c r="J8091" s="5" t="n">
        <f aca="false">LEN(K8091)</f>
        <v>15</v>
      </c>
      <c r="K8091" s="6" t="s">
        <v>43414</v>
      </c>
      <c r="L8091" s="4" t="s">
        <v>78</v>
      </c>
      <c r="M8091" s="4" t="s">
        <v>43415</v>
      </c>
    </row>
    <row r="8092" customFormat="false" ht="15.75" hidden="false" customHeight="true" outlineLevel="0" collapsed="false">
      <c r="A8092" s="15" t="n">
        <v>1795</v>
      </c>
      <c r="B8092" s="15" t="s">
        <v>43416</v>
      </c>
      <c r="C8092" s="15"/>
      <c r="D8092" s="15" t="s">
        <v>43417</v>
      </c>
      <c r="E8092" s="16" t="s">
        <v>2700</v>
      </c>
      <c r="F8092" s="15" t="s">
        <v>2701</v>
      </c>
      <c r="G8092" s="15" t="s">
        <v>37</v>
      </c>
      <c r="H8092" s="5" t="s">
        <v>43418</v>
      </c>
      <c r="I8092" s="17" t="s">
        <v>43419</v>
      </c>
      <c r="J8092" s="5" t="n">
        <f aca="false">LEN(K8092)</f>
        <v>15</v>
      </c>
      <c r="K8092" s="19" t="s">
        <v>43420</v>
      </c>
      <c r="L8092" s="4" t="s">
        <v>78</v>
      </c>
      <c r="M8092" s="4" t="s">
        <v>4841</v>
      </c>
    </row>
    <row r="8093" customFormat="false" ht="15.75" hidden="false" customHeight="true" outlineLevel="0" collapsed="false">
      <c r="A8093" s="4" t="n">
        <v>1802</v>
      </c>
      <c r="B8093" s="4" t="s">
        <v>43421</v>
      </c>
      <c r="C8093" s="4"/>
      <c r="D8093" s="4" t="s">
        <v>43422</v>
      </c>
      <c r="E8093" s="5" t="s">
        <v>168</v>
      </c>
      <c r="F8093" s="4" t="s">
        <v>169</v>
      </c>
      <c r="G8093" s="4" t="s">
        <v>37</v>
      </c>
      <c r="H8093" s="5" t="s">
        <v>43423</v>
      </c>
      <c r="I8093" s="4" t="s">
        <v>43424</v>
      </c>
      <c r="J8093" s="5" t="n">
        <f aca="false">LEN(K8093)</f>
        <v>15</v>
      </c>
      <c r="K8093" s="6" t="s">
        <v>43425</v>
      </c>
      <c r="L8093" s="4" t="s">
        <v>66</v>
      </c>
      <c r="M8093" s="4" t="s">
        <v>31</v>
      </c>
    </row>
    <row r="8094" customFormat="false" ht="15.75" hidden="false" customHeight="true" outlineLevel="0" collapsed="false">
      <c r="A8094" s="4" t="n">
        <v>1822</v>
      </c>
      <c r="B8094" s="4" t="s">
        <v>43426</v>
      </c>
      <c r="C8094" s="4"/>
      <c r="D8094" s="4" t="s">
        <v>43427</v>
      </c>
      <c r="E8094" s="5" t="s">
        <v>2100</v>
      </c>
      <c r="F8094" s="4" t="s">
        <v>478</v>
      </c>
      <c r="G8094" s="4" t="s">
        <v>37</v>
      </c>
      <c r="H8094" s="5" t="s">
        <v>43428</v>
      </c>
      <c r="I8094" s="4" t="s">
        <v>43429</v>
      </c>
      <c r="J8094" s="5" t="n">
        <f aca="false">LEN(K8094)</f>
        <v>15</v>
      </c>
      <c r="K8094" s="10" t="s">
        <v>43430</v>
      </c>
      <c r="L8094" s="4" t="s">
        <v>57</v>
      </c>
      <c r="M8094" s="4" t="s">
        <v>225</v>
      </c>
    </row>
    <row r="8095" customFormat="false" ht="15.75" hidden="false" customHeight="true" outlineLevel="0" collapsed="false">
      <c r="A8095" s="4" t="n">
        <v>1823</v>
      </c>
      <c r="B8095" s="4" t="s">
        <v>43431</v>
      </c>
      <c r="C8095" s="4"/>
      <c r="D8095" s="4" t="s">
        <v>43432</v>
      </c>
      <c r="E8095" s="5" t="s">
        <v>2105</v>
      </c>
      <c r="F8095" s="4" t="s">
        <v>478</v>
      </c>
      <c r="G8095" s="4" t="s">
        <v>37</v>
      </c>
      <c r="H8095" s="5" t="s">
        <v>43433</v>
      </c>
      <c r="I8095" s="4" t="s">
        <v>43434</v>
      </c>
      <c r="J8095" s="5" t="n">
        <f aca="false">LEN(K8095)</f>
        <v>15</v>
      </c>
      <c r="K8095" s="6" t="s">
        <v>43435</v>
      </c>
      <c r="L8095" s="4" t="s">
        <v>31</v>
      </c>
      <c r="M8095" s="4" t="s">
        <v>5967</v>
      </c>
    </row>
    <row r="8096" customFormat="false" ht="15.75" hidden="false" customHeight="true" outlineLevel="0" collapsed="false">
      <c r="A8096" s="4" t="n">
        <v>1831</v>
      </c>
      <c r="B8096" s="4" t="s">
        <v>43436</v>
      </c>
      <c r="C8096" s="4"/>
      <c r="D8096" s="4" t="s">
        <v>43437</v>
      </c>
      <c r="E8096" s="5" t="s">
        <v>7213</v>
      </c>
      <c r="F8096" s="4" t="s">
        <v>478</v>
      </c>
      <c r="G8096" s="4" t="s">
        <v>37</v>
      </c>
      <c r="H8096" s="5" t="s">
        <v>43438</v>
      </c>
      <c r="I8096" s="4" t="s">
        <v>43439</v>
      </c>
      <c r="J8096" s="5" t="n">
        <f aca="false">LEN(K8096)</f>
        <v>15</v>
      </c>
      <c r="K8096" s="6" t="s">
        <v>43440</v>
      </c>
      <c r="L8096" s="4" t="s">
        <v>57</v>
      </c>
      <c r="M8096" s="4" t="s">
        <v>435</v>
      </c>
    </row>
    <row r="8097" customFormat="false" ht="15.75" hidden="false" customHeight="true" outlineLevel="0" collapsed="false">
      <c r="A8097" s="4" t="n">
        <v>1838</v>
      </c>
      <c r="B8097" s="4" t="s">
        <v>43441</v>
      </c>
      <c r="C8097" s="4"/>
      <c r="D8097" s="4" t="s">
        <v>43442</v>
      </c>
      <c r="E8097" s="5" t="s">
        <v>2111</v>
      </c>
      <c r="F8097" s="4" t="s">
        <v>2112</v>
      </c>
      <c r="G8097" s="4" t="s">
        <v>37</v>
      </c>
      <c r="H8097" s="5" t="s">
        <v>43443</v>
      </c>
      <c r="I8097" s="4" t="s">
        <v>43444</v>
      </c>
      <c r="J8097" s="5" t="n">
        <f aca="false">LEN(K8097)</f>
        <v>15</v>
      </c>
      <c r="K8097" s="6" t="s">
        <v>43445</v>
      </c>
      <c r="L8097" s="4" t="s">
        <v>57</v>
      </c>
      <c r="M8097" s="4" t="s">
        <v>344</v>
      </c>
    </row>
    <row r="8098" customFormat="false" ht="15.75" hidden="false" customHeight="true" outlineLevel="0" collapsed="false">
      <c r="A8098" s="4" t="n">
        <v>1904</v>
      </c>
      <c r="B8098" s="4" t="s">
        <v>43446</v>
      </c>
      <c r="C8098" s="4"/>
      <c r="D8098" s="4" t="s">
        <v>43447</v>
      </c>
      <c r="E8098" s="5" t="s">
        <v>266</v>
      </c>
      <c r="F8098" s="4" t="s">
        <v>267</v>
      </c>
      <c r="G8098" s="4" t="s">
        <v>37</v>
      </c>
      <c r="H8098" s="5" t="s">
        <v>43448</v>
      </c>
      <c r="I8098" s="4" t="s">
        <v>43449</v>
      </c>
      <c r="J8098" s="5" t="n">
        <f aca="false">LEN(K8098)</f>
        <v>15</v>
      </c>
      <c r="K8098" s="6" t="s">
        <v>43420</v>
      </c>
      <c r="L8098" s="4" t="s">
        <v>31</v>
      </c>
      <c r="M8098" s="4" t="s">
        <v>31</v>
      </c>
    </row>
    <row r="8099" customFormat="false" ht="15.75" hidden="false" customHeight="true" outlineLevel="0" collapsed="false">
      <c r="A8099" s="4" t="n">
        <v>1905</v>
      </c>
      <c r="B8099" s="4" t="s">
        <v>43450</v>
      </c>
      <c r="C8099" s="4"/>
      <c r="D8099" s="4" t="s">
        <v>43451</v>
      </c>
      <c r="E8099" s="5" t="s">
        <v>266</v>
      </c>
      <c r="F8099" s="4" t="s">
        <v>267</v>
      </c>
      <c r="G8099" s="4" t="s">
        <v>37</v>
      </c>
      <c r="H8099" s="5" t="s">
        <v>43448</v>
      </c>
      <c r="I8099" s="4" t="s">
        <v>43449</v>
      </c>
      <c r="J8099" s="5" t="n">
        <f aca="false">LEN(K8099)</f>
        <v>15</v>
      </c>
      <c r="K8099" s="6" t="s">
        <v>43420</v>
      </c>
      <c r="L8099" s="4" t="s">
        <v>1970</v>
      </c>
      <c r="M8099" s="4" t="s">
        <v>31</v>
      </c>
    </row>
    <row r="8100" customFormat="false" ht="15.75" hidden="false" customHeight="true" outlineLevel="0" collapsed="false">
      <c r="A8100" s="4" t="n">
        <v>1969</v>
      </c>
      <c r="B8100" s="4" t="s">
        <v>43452</v>
      </c>
      <c r="C8100" s="4"/>
      <c r="D8100" s="4" t="s">
        <v>43453</v>
      </c>
      <c r="E8100" s="5" t="s">
        <v>3956</v>
      </c>
      <c r="F8100" s="4" t="s">
        <v>169</v>
      </c>
      <c r="G8100" s="4" t="s">
        <v>37</v>
      </c>
      <c r="H8100" s="5" t="s">
        <v>43454</v>
      </c>
      <c r="I8100" s="4" t="s">
        <v>32937</v>
      </c>
      <c r="J8100" s="5" t="n">
        <f aca="false">LEN(K8100)</f>
        <v>15</v>
      </c>
      <c r="K8100" s="6" t="s">
        <v>43455</v>
      </c>
      <c r="L8100" s="4" t="s">
        <v>78</v>
      </c>
      <c r="M8100" s="4" t="s">
        <v>4763</v>
      </c>
    </row>
    <row r="8101" customFormat="false" ht="15.75" hidden="false" customHeight="true" outlineLevel="0" collapsed="false">
      <c r="A8101" s="4" t="n">
        <v>1980</v>
      </c>
      <c r="B8101" s="4" t="s">
        <v>43456</v>
      </c>
      <c r="C8101" s="4"/>
      <c r="D8101" s="4" t="s">
        <v>43457</v>
      </c>
      <c r="E8101" s="5" t="s">
        <v>438</v>
      </c>
      <c r="F8101" s="4" t="s">
        <v>439</v>
      </c>
      <c r="G8101" s="4" t="s">
        <v>37</v>
      </c>
      <c r="H8101" s="5" t="s">
        <v>43458</v>
      </c>
      <c r="I8101" s="4" t="s">
        <v>43459</v>
      </c>
      <c r="J8101" s="5" t="n">
        <f aca="false">LEN(K8101)</f>
        <v>15</v>
      </c>
      <c r="K8101" s="6" t="str">
        <f aca="false">LOWER(SUBSTITUTE(SUBSTITUTE(SUBSTITUTE(SUBSTITUTE(SUBSTITUTE(SUBSTITUTE(SUBSTITUTE(B8101,"S.L.",""),"SL",""),"S.A.",""),"SA","")," ",""),".",""),",",""))&amp;".com"</f>
        <v>puertofeliz.com</v>
      </c>
      <c r="L8101" s="4" t="s">
        <v>31</v>
      </c>
      <c r="M8101" s="4" t="s">
        <v>31</v>
      </c>
    </row>
    <row r="8102" customFormat="false" ht="15.75" hidden="false" customHeight="true" outlineLevel="0" collapsed="false">
      <c r="A8102" s="4" t="n">
        <v>1991</v>
      </c>
      <c r="B8102" s="4" t="s">
        <v>43460</v>
      </c>
      <c r="C8102" s="4"/>
      <c r="D8102" s="4" t="s">
        <v>43461</v>
      </c>
      <c r="E8102" s="5" t="s">
        <v>438</v>
      </c>
      <c r="F8102" s="4" t="s">
        <v>439</v>
      </c>
      <c r="G8102" s="4" t="s">
        <v>37</v>
      </c>
      <c r="H8102" s="5" t="s">
        <v>43462</v>
      </c>
      <c r="I8102" s="4" t="s">
        <v>43463</v>
      </c>
      <c r="J8102" s="5" t="n">
        <f aca="false">LEN(K8102)</f>
        <v>15</v>
      </c>
      <c r="K8102" s="10" t="s">
        <v>43464</v>
      </c>
      <c r="L8102" s="4" t="s">
        <v>31</v>
      </c>
      <c r="M8102" s="4" t="s">
        <v>3523</v>
      </c>
    </row>
    <row r="8103" customFormat="false" ht="15.75" hidden="false" customHeight="true" outlineLevel="0" collapsed="false">
      <c r="A8103" s="4" t="n">
        <v>1992</v>
      </c>
      <c r="B8103" s="4" t="s">
        <v>43465</v>
      </c>
      <c r="C8103" s="4"/>
      <c r="D8103" s="4" t="s">
        <v>43466</v>
      </c>
      <c r="E8103" s="5" t="s">
        <v>7251</v>
      </c>
      <c r="F8103" s="4" t="s">
        <v>439</v>
      </c>
      <c r="G8103" s="4" t="s">
        <v>37</v>
      </c>
      <c r="H8103" s="5" t="s">
        <v>43467</v>
      </c>
      <c r="I8103" s="4" t="s">
        <v>43468</v>
      </c>
      <c r="J8103" s="5" t="n">
        <f aca="false">LEN(K8103)</f>
        <v>15</v>
      </c>
      <c r="K8103" s="6" t="str">
        <f aca="false">LOWER(SUBSTITUTE(SUBSTITUTE(SUBSTITUTE(SUBSTITUTE(SUBSTITUTE(SUBSTITUTE(SUBSTITUTE(B8103,"S.L.",""),"SL",""),"S.A.",""),"SA","")," ",""),".",""),",",""))&amp;".com"</f>
        <v>dunimartour.com</v>
      </c>
      <c r="L8103" s="4" t="s">
        <v>31</v>
      </c>
      <c r="M8103" s="4" t="s">
        <v>31</v>
      </c>
    </row>
    <row r="8104" customFormat="false" ht="15.75" hidden="false" customHeight="true" outlineLevel="0" collapsed="false">
      <c r="A8104" s="4" t="n">
        <v>2013</v>
      </c>
      <c r="B8104" s="4" t="s">
        <v>43469</v>
      </c>
      <c r="C8104" s="4"/>
      <c r="D8104" s="4" t="s">
        <v>43470</v>
      </c>
      <c r="E8104" s="5" t="s">
        <v>35</v>
      </c>
      <c r="F8104" s="4" t="s">
        <v>36</v>
      </c>
      <c r="G8104" s="4" t="s">
        <v>37</v>
      </c>
      <c r="H8104" s="5" t="s">
        <v>43471</v>
      </c>
      <c r="I8104" s="4" t="s">
        <v>43472</v>
      </c>
      <c r="J8104" s="5" t="n">
        <f aca="false">LEN(K8104)</f>
        <v>15</v>
      </c>
      <c r="K8104" s="6" t="s">
        <v>43473</v>
      </c>
      <c r="L8104" s="4" t="s">
        <v>21</v>
      </c>
      <c r="M8104" s="4" t="s">
        <v>31</v>
      </c>
    </row>
    <row r="8105" customFormat="false" ht="15.75" hidden="false" customHeight="true" outlineLevel="0" collapsed="false">
      <c r="A8105" s="15" t="n">
        <v>2019</v>
      </c>
      <c r="B8105" s="15" t="s">
        <v>43474</v>
      </c>
      <c r="C8105" s="15"/>
      <c r="D8105" s="15" t="s">
        <v>43475</v>
      </c>
      <c r="E8105" s="16" t="s">
        <v>35</v>
      </c>
      <c r="F8105" s="15" t="s">
        <v>36</v>
      </c>
      <c r="G8105" s="15" t="s">
        <v>37</v>
      </c>
      <c r="H8105" s="5" t="s">
        <v>43476</v>
      </c>
      <c r="I8105" s="17" t="s">
        <v>43477</v>
      </c>
      <c r="J8105" s="5" t="n">
        <f aca="false">LEN(K8105)</f>
        <v>15</v>
      </c>
      <c r="K8105" s="19" t="s">
        <v>43478</v>
      </c>
      <c r="L8105" s="4" t="s">
        <v>57</v>
      </c>
      <c r="M8105" s="4" t="s">
        <v>31</v>
      </c>
    </row>
    <row r="8106" customFormat="false" ht="15.75" hidden="false" customHeight="true" outlineLevel="0" collapsed="false">
      <c r="A8106" s="4" t="n">
        <v>2025</v>
      </c>
      <c r="B8106" s="4" t="s">
        <v>43479</v>
      </c>
      <c r="C8106" s="4"/>
      <c r="D8106" s="4" t="s">
        <v>43480</v>
      </c>
      <c r="E8106" s="5" t="s">
        <v>35</v>
      </c>
      <c r="F8106" s="4" t="s">
        <v>36</v>
      </c>
      <c r="G8106" s="4" t="s">
        <v>37</v>
      </c>
      <c r="H8106" s="5" t="s">
        <v>43481</v>
      </c>
      <c r="I8106" s="4" t="s">
        <v>43482</v>
      </c>
      <c r="J8106" s="5" t="n">
        <f aca="false">LEN(K8106)</f>
        <v>15</v>
      </c>
      <c r="K8106" s="6" t="str">
        <f aca="false">LOWER(SUBSTITUTE(SUBSTITUTE(SUBSTITUTE(SUBSTITUTE(SUBSTITUTE(SUBSTITUTE(SUBSTITUTE(B8106,"S.L.",""),"SL",""),"S.A.",""),"SA","")," ",""),".",""),",",""))&amp;".com"</f>
        <v>ogladihlanz.com</v>
      </c>
      <c r="L8106" s="4" t="s">
        <v>57</v>
      </c>
      <c r="M8106" s="4" t="s">
        <v>31</v>
      </c>
    </row>
    <row r="8107" customFormat="false" ht="15.75" hidden="false" customHeight="true" outlineLevel="0" collapsed="false">
      <c r="A8107" s="15" t="n">
        <v>2037</v>
      </c>
      <c r="B8107" s="15" t="s">
        <v>43483</v>
      </c>
      <c r="C8107" s="15"/>
      <c r="D8107" s="15" t="s">
        <v>43484</v>
      </c>
      <c r="E8107" s="16" t="s">
        <v>4503</v>
      </c>
      <c r="F8107" s="15" t="s">
        <v>4504</v>
      </c>
      <c r="G8107" s="15" t="s">
        <v>37</v>
      </c>
      <c r="H8107" s="5" t="s">
        <v>43485</v>
      </c>
      <c r="I8107" s="17" t="s">
        <v>43486</v>
      </c>
      <c r="J8107" s="5" t="n">
        <f aca="false">LEN(K8107)</f>
        <v>15</v>
      </c>
      <c r="K8107" s="19" t="s">
        <v>43487</v>
      </c>
      <c r="L8107" s="4" t="s">
        <v>57</v>
      </c>
      <c r="M8107" s="4" t="s">
        <v>31</v>
      </c>
    </row>
    <row r="8108" customFormat="false" ht="15.75" hidden="false" customHeight="true" outlineLevel="0" collapsed="false">
      <c r="A8108" s="4" t="n">
        <v>2060</v>
      </c>
      <c r="B8108" s="4" t="s">
        <v>43488</v>
      </c>
      <c r="C8108" s="4"/>
      <c r="D8108" s="4" t="s">
        <v>43489</v>
      </c>
      <c r="E8108" s="5" t="s">
        <v>52</v>
      </c>
      <c r="F8108" s="4" t="s">
        <v>53</v>
      </c>
      <c r="G8108" s="4" t="s">
        <v>37</v>
      </c>
      <c r="H8108" s="5" t="s">
        <v>43490</v>
      </c>
      <c r="I8108" s="4" t="s">
        <v>43491</v>
      </c>
      <c r="J8108" s="5" t="n">
        <f aca="false">LEN(K8108)</f>
        <v>15</v>
      </c>
      <c r="K8108" s="6" t="s">
        <v>43492</v>
      </c>
      <c r="L8108" s="4" t="s">
        <v>57</v>
      </c>
      <c r="M8108" s="4" t="s">
        <v>1208</v>
      </c>
    </row>
    <row r="8109" customFormat="false" ht="15.75" hidden="false" customHeight="true" outlineLevel="0" collapsed="false">
      <c r="A8109" s="4" t="n">
        <v>2083</v>
      </c>
      <c r="B8109" s="4" t="s">
        <v>43493</v>
      </c>
      <c r="C8109" s="4"/>
      <c r="D8109" s="4" t="s">
        <v>43494</v>
      </c>
      <c r="E8109" s="5" t="s">
        <v>52</v>
      </c>
      <c r="F8109" s="4" t="s">
        <v>53</v>
      </c>
      <c r="G8109" s="4" t="s">
        <v>37</v>
      </c>
      <c r="H8109" s="5" t="s">
        <v>43495</v>
      </c>
      <c r="I8109" s="4" t="s">
        <v>38230</v>
      </c>
      <c r="J8109" s="5" t="n">
        <f aca="false">LEN(K8109)</f>
        <v>15</v>
      </c>
      <c r="K8109" s="6" t="s">
        <v>43496</v>
      </c>
      <c r="L8109" s="4" t="s">
        <v>21</v>
      </c>
      <c r="M8109" s="4" t="s">
        <v>1729</v>
      </c>
    </row>
    <row r="8110" customFormat="false" ht="15.75" hidden="false" customHeight="true" outlineLevel="0" collapsed="false">
      <c r="A8110" s="15" t="n">
        <v>2102</v>
      </c>
      <c r="B8110" s="15" t="s">
        <v>43497</v>
      </c>
      <c r="C8110" s="15"/>
      <c r="D8110" s="15" t="s">
        <v>43498</v>
      </c>
      <c r="E8110" s="16" t="s">
        <v>52</v>
      </c>
      <c r="F8110" s="15" t="s">
        <v>53</v>
      </c>
      <c r="G8110" s="15" t="s">
        <v>37</v>
      </c>
      <c r="H8110" s="5" t="s">
        <v>43499</v>
      </c>
      <c r="I8110" s="17" t="s">
        <v>43500</v>
      </c>
      <c r="J8110" s="5" t="n">
        <f aca="false">LEN(K8110)</f>
        <v>15</v>
      </c>
      <c r="K8110" s="19" t="s">
        <v>43501</v>
      </c>
      <c r="L8110" s="4" t="s">
        <v>21</v>
      </c>
      <c r="M8110" s="4" t="s">
        <v>178</v>
      </c>
    </row>
    <row r="8111" customFormat="false" ht="15.75" hidden="false" customHeight="true" outlineLevel="0" collapsed="false">
      <c r="A8111" s="4" t="n">
        <v>2120</v>
      </c>
      <c r="B8111" s="4" t="s">
        <v>43502</v>
      </c>
      <c r="C8111" s="4"/>
      <c r="D8111" s="4" t="s">
        <v>43503</v>
      </c>
      <c r="E8111" s="5" t="s">
        <v>32906</v>
      </c>
      <c r="F8111" s="4" t="s">
        <v>32907</v>
      </c>
      <c r="G8111" s="4" t="s">
        <v>37</v>
      </c>
      <c r="H8111" s="5" t="s">
        <v>43504</v>
      </c>
      <c r="I8111" s="4" t="s">
        <v>43505</v>
      </c>
      <c r="J8111" s="5" t="n">
        <f aca="false">LEN(K8111)</f>
        <v>15</v>
      </c>
      <c r="K8111" s="6" t="s">
        <v>43506</v>
      </c>
      <c r="L8111" s="4" t="s">
        <v>21</v>
      </c>
      <c r="M8111" s="4" t="s">
        <v>31</v>
      </c>
    </row>
    <row r="8112" customFormat="false" ht="15.75" hidden="false" customHeight="true" outlineLevel="0" collapsed="false">
      <c r="A8112" s="15" t="n">
        <v>2170</v>
      </c>
      <c r="B8112" s="15" t="s">
        <v>43507</v>
      </c>
      <c r="C8112" s="15"/>
      <c r="D8112" s="15" t="s">
        <v>43508</v>
      </c>
      <c r="E8112" s="16" t="s">
        <v>7265</v>
      </c>
      <c r="F8112" s="15" t="s">
        <v>1110</v>
      </c>
      <c r="G8112" s="15" t="s">
        <v>37</v>
      </c>
      <c r="H8112" s="5" t="s">
        <v>43509</v>
      </c>
      <c r="I8112" s="17" t="s">
        <v>43510</v>
      </c>
      <c r="J8112" s="5" t="n">
        <f aca="false">LEN(K8112)</f>
        <v>15</v>
      </c>
      <c r="K8112" s="19" t="str">
        <f aca="false">LOWER(SUBSTITUTE(SUBSTITUTE(SUBSTITUTE(SUBSTITUTE(SUBSTITUTE(SUBSTITUTE(SUBSTITUTE(B8112,"S.L.",""),"SL",""),"S.A.",""),"SA","")," ",""),".",""),",",""))&amp;".com"</f>
        <v>hotelelcabo.com</v>
      </c>
      <c r="L8112" s="4" t="s">
        <v>31</v>
      </c>
      <c r="M8112" s="4" t="s">
        <v>3415</v>
      </c>
    </row>
    <row r="8113" customFormat="false" ht="15.75" hidden="false" customHeight="true" outlineLevel="0" collapsed="false">
      <c r="A8113" s="15" t="n">
        <v>2179</v>
      </c>
      <c r="B8113" s="15" t="s">
        <v>43511</v>
      </c>
      <c r="C8113" s="15"/>
      <c r="D8113" s="15" t="s">
        <v>43512</v>
      </c>
      <c r="E8113" s="16" t="s">
        <v>52</v>
      </c>
      <c r="F8113" s="15" t="s">
        <v>53</v>
      </c>
      <c r="G8113" s="15" t="s">
        <v>37</v>
      </c>
      <c r="H8113" s="5" t="s">
        <v>75</v>
      </c>
      <c r="I8113" s="17" t="s">
        <v>76</v>
      </c>
      <c r="J8113" s="5" t="n">
        <f aca="false">LEN(K8113)</f>
        <v>15</v>
      </c>
      <c r="K8113" s="19" t="s">
        <v>43513</v>
      </c>
      <c r="L8113" s="4" t="s">
        <v>66</v>
      </c>
      <c r="M8113" s="4" t="s">
        <v>6467</v>
      </c>
    </row>
    <row r="8114" customFormat="false" ht="15.75" hidden="false" customHeight="true" outlineLevel="0" collapsed="false">
      <c r="A8114" s="4" t="n">
        <v>2181</v>
      </c>
      <c r="B8114" s="4" t="s">
        <v>43514</v>
      </c>
      <c r="C8114" s="4"/>
      <c r="D8114" s="4" t="s">
        <v>43515</v>
      </c>
      <c r="E8114" s="5" t="s">
        <v>9013</v>
      </c>
      <c r="F8114" s="4" t="s">
        <v>9014</v>
      </c>
      <c r="G8114" s="4" t="s">
        <v>138</v>
      </c>
      <c r="H8114" s="5" t="s">
        <v>43516</v>
      </c>
      <c r="I8114" s="4" t="s">
        <v>43517</v>
      </c>
      <c r="J8114" s="5" t="n">
        <f aca="false">LEN(K8114)</f>
        <v>15</v>
      </c>
      <c r="K8114" s="6" t="s">
        <v>43518</v>
      </c>
      <c r="L8114" s="4" t="s">
        <v>31</v>
      </c>
      <c r="M8114" s="4" t="s">
        <v>1005</v>
      </c>
    </row>
    <row r="8115" customFormat="false" ht="15.75" hidden="false" customHeight="true" outlineLevel="0" collapsed="false">
      <c r="A8115" s="4" t="n">
        <v>2211</v>
      </c>
      <c r="B8115" s="4" t="s">
        <v>43519</v>
      </c>
      <c r="C8115" s="4" t="s">
        <v>43520</v>
      </c>
      <c r="D8115" s="4" t="s">
        <v>43521</v>
      </c>
      <c r="E8115" s="5" t="s">
        <v>6920</v>
      </c>
      <c r="F8115" s="4" t="s">
        <v>138</v>
      </c>
      <c r="G8115" s="4" t="s">
        <v>138</v>
      </c>
      <c r="H8115" s="5" t="s">
        <v>43522</v>
      </c>
      <c r="I8115" s="4" t="s">
        <v>43523</v>
      </c>
      <c r="J8115" s="5" t="n">
        <f aca="false">LEN(K8115)</f>
        <v>15</v>
      </c>
      <c r="K8115" s="6" t="s">
        <v>43524</v>
      </c>
      <c r="L8115" s="4" t="s">
        <v>21</v>
      </c>
      <c r="M8115" s="4" t="s">
        <v>336</v>
      </c>
    </row>
    <row r="8116" customFormat="false" ht="15.75" hidden="false" customHeight="true" outlineLevel="0" collapsed="false">
      <c r="A8116" s="4" t="n">
        <v>2219</v>
      </c>
      <c r="B8116" s="4" t="s">
        <v>43525</v>
      </c>
      <c r="C8116" s="4"/>
      <c r="D8116" s="4" t="s">
        <v>43526</v>
      </c>
      <c r="E8116" s="5" t="s">
        <v>12258</v>
      </c>
      <c r="F8116" s="4" t="s">
        <v>12259</v>
      </c>
      <c r="G8116" s="4" t="s">
        <v>259</v>
      </c>
      <c r="H8116" s="5" t="s">
        <v>43527</v>
      </c>
      <c r="I8116" s="4" t="s">
        <v>43528</v>
      </c>
      <c r="J8116" s="5" t="n">
        <f aca="false">LEN(K8116)</f>
        <v>15</v>
      </c>
      <c r="K8116" s="6" t="s">
        <v>43529</v>
      </c>
      <c r="L8116" s="4" t="s">
        <v>31</v>
      </c>
      <c r="M8116" s="4" t="s">
        <v>25781</v>
      </c>
    </row>
    <row r="8117" customFormat="false" ht="15.75" hidden="false" customHeight="true" outlineLevel="0" collapsed="false">
      <c r="A8117" s="4" t="n">
        <v>2231</v>
      </c>
      <c r="B8117" s="4" t="s">
        <v>13286</v>
      </c>
      <c r="C8117" s="4" t="s">
        <v>43530</v>
      </c>
      <c r="D8117" s="4" t="s">
        <v>43531</v>
      </c>
      <c r="E8117" s="5" t="s">
        <v>484</v>
      </c>
      <c r="F8117" s="4" t="s">
        <v>138</v>
      </c>
      <c r="G8117" s="4" t="s">
        <v>138</v>
      </c>
      <c r="H8117" s="5" t="s">
        <v>43532</v>
      </c>
      <c r="I8117" s="4" t="s">
        <v>43533</v>
      </c>
      <c r="J8117" s="5" t="n">
        <f aca="false">LEN(K8117)</f>
        <v>15</v>
      </c>
      <c r="K8117" s="6" t="s">
        <v>43006</v>
      </c>
      <c r="L8117" s="4" t="s">
        <v>21</v>
      </c>
      <c r="M8117" s="4" t="s">
        <v>672</v>
      </c>
    </row>
    <row r="8118" customFormat="false" ht="15.75" hidden="false" customHeight="true" outlineLevel="0" collapsed="false">
      <c r="A8118" s="4" t="n">
        <v>2254</v>
      </c>
      <c r="B8118" s="4" t="s">
        <v>43534</v>
      </c>
      <c r="C8118" s="4"/>
      <c r="D8118" s="4" t="s">
        <v>43535</v>
      </c>
      <c r="E8118" s="5" t="s">
        <v>8406</v>
      </c>
      <c r="F8118" s="4" t="s">
        <v>138</v>
      </c>
      <c r="G8118" s="4" t="s">
        <v>138</v>
      </c>
      <c r="H8118" s="5" t="s">
        <v>43536</v>
      </c>
      <c r="I8118" s="4" t="s">
        <v>43537</v>
      </c>
      <c r="J8118" s="5" t="n">
        <f aca="false">LEN(K8118)</f>
        <v>15</v>
      </c>
      <c r="K8118" s="6" t="s">
        <v>43538</v>
      </c>
      <c r="L8118" s="4" t="s">
        <v>637</v>
      </c>
      <c r="M8118" s="4" t="s">
        <v>988</v>
      </c>
    </row>
    <row r="8119" customFormat="false" ht="15.75" hidden="false" customHeight="true" outlineLevel="0" collapsed="false">
      <c r="A8119" s="4" t="n">
        <v>2266</v>
      </c>
      <c r="B8119" s="4" t="s">
        <v>43539</v>
      </c>
      <c r="C8119" s="4"/>
      <c r="D8119" s="4" t="s">
        <v>43540</v>
      </c>
      <c r="E8119" s="5" t="s">
        <v>2399</v>
      </c>
      <c r="F8119" s="4" t="s">
        <v>138</v>
      </c>
      <c r="G8119" s="4" t="s">
        <v>138</v>
      </c>
      <c r="H8119" s="5" t="s">
        <v>43541</v>
      </c>
      <c r="I8119" s="4" t="s">
        <v>43542</v>
      </c>
      <c r="J8119" s="5" t="n">
        <f aca="false">LEN(K8119)</f>
        <v>15</v>
      </c>
      <c r="K8119" s="10" t="str">
        <f aca="false">LOWER(SUBSTITUTE(SUBSTITUTE(SUBSTITUTE(SUBSTITUTE(SUBSTITUTE(SUBSTITUTE(SUBSTITUTE(B8119,"S.L.",""),"SL",""),"S.A.",""),"SA","")," ",""),".",""),",",""))&amp;".com"</f>
        <v>normakohmke.com</v>
      </c>
      <c r="L8119" s="4" t="s">
        <v>57</v>
      </c>
      <c r="M8119" s="4" t="s">
        <v>31</v>
      </c>
    </row>
    <row r="8120" customFormat="false" ht="15.75" hidden="false" customHeight="true" outlineLevel="0" collapsed="false">
      <c r="A8120" s="15" t="n">
        <v>2277</v>
      </c>
      <c r="B8120" s="15" t="s">
        <v>43543</v>
      </c>
      <c r="C8120" s="15" t="s">
        <v>43544</v>
      </c>
      <c r="D8120" s="15" t="s">
        <v>43545</v>
      </c>
      <c r="E8120" s="16" t="s">
        <v>6920</v>
      </c>
      <c r="F8120" s="15" t="s">
        <v>138</v>
      </c>
      <c r="G8120" s="15" t="s">
        <v>138</v>
      </c>
      <c r="H8120" s="5" t="s">
        <v>43546</v>
      </c>
      <c r="I8120" s="17" t="s">
        <v>43547</v>
      </c>
      <c r="J8120" s="5" t="n">
        <f aca="false">LEN(K8120)</f>
        <v>15</v>
      </c>
      <c r="K8120" s="19" t="s">
        <v>43548</v>
      </c>
      <c r="L8120" s="4" t="s">
        <v>31</v>
      </c>
      <c r="M8120" s="4" t="s">
        <v>3895</v>
      </c>
    </row>
    <row r="8121" customFormat="false" ht="15.75" hidden="false" customHeight="true" outlineLevel="0" collapsed="false">
      <c r="A8121" s="15" t="n">
        <v>2286</v>
      </c>
      <c r="B8121" s="15" t="s">
        <v>43549</v>
      </c>
      <c r="C8121" s="15"/>
      <c r="D8121" s="15" t="s">
        <v>43550</v>
      </c>
      <c r="E8121" s="16" t="s">
        <v>7278</v>
      </c>
      <c r="F8121" s="15" t="s">
        <v>138</v>
      </c>
      <c r="G8121" s="15" t="s">
        <v>138</v>
      </c>
      <c r="H8121" s="5" t="s">
        <v>43551</v>
      </c>
      <c r="I8121" s="17" t="s">
        <v>43552</v>
      </c>
      <c r="J8121" s="5" t="n">
        <f aca="false">LEN(K8121)</f>
        <v>15</v>
      </c>
      <c r="K8121" s="19" t="s">
        <v>43553</v>
      </c>
      <c r="L8121" s="4" t="s">
        <v>57</v>
      </c>
      <c r="M8121" s="4" t="s">
        <v>16481</v>
      </c>
    </row>
    <row r="8122" customFormat="false" ht="15.75" hidden="false" customHeight="true" outlineLevel="0" collapsed="false">
      <c r="A8122" s="15" t="n">
        <v>2287</v>
      </c>
      <c r="B8122" s="15" t="s">
        <v>43554</v>
      </c>
      <c r="C8122" s="15" t="s">
        <v>43555</v>
      </c>
      <c r="D8122" s="15" t="s">
        <v>43556</v>
      </c>
      <c r="E8122" s="16" t="s">
        <v>7278</v>
      </c>
      <c r="F8122" s="15" t="s">
        <v>138</v>
      </c>
      <c r="G8122" s="15" t="s">
        <v>138</v>
      </c>
      <c r="H8122" s="5" t="s">
        <v>43557</v>
      </c>
      <c r="I8122" s="17" t="s">
        <v>43558</v>
      </c>
      <c r="J8122" s="5" t="n">
        <f aca="false">LEN(K8122)</f>
        <v>15</v>
      </c>
      <c r="K8122" s="19" t="s">
        <v>43559</v>
      </c>
      <c r="L8122" s="4" t="s">
        <v>21</v>
      </c>
      <c r="M8122" s="4" t="s">
        <v>2980</v>
      </c>
    </row>
    <row r="8123" customFormat="false" ht="15.75" hidden="false" customHeight="true" outlineLevel="0" collapsed="false">
      <c r="A8123" s="4" t="n">
        <v>2348</v>
      </c>
      <c r="B8123" s="4" t="s">
        <v>43560</v>
      </c>
      <c r="C8123" s="4" t="s">
        <v>43561</v>
      </c>
      <c r="D8123" s="4" t="s">
        <v>43562</v>
      </c>
      <c r="E8123" s="5" t="s">
        <v>5471</v>
      </c>
      <c r="F8123" s="4" t="s">
        <v>138</v>
      </c>
      <c r="G8123" s="4" t="s">
        <v>138</v>
      </c>
      <c r="H8123" s="5" t="s">
        <v>43563</v>
      </c>
      <c r="I8123" s="4" t="s">
        <v>43564</v>
      </c>
      <c r="J8123" s="5" t="n">
        <f aca="false">LEN(K8123)</f>
        <v>15</v>
      </c>
      <c r="K8123" s="6" t="s">
        <v>43565</v>
      </c>
      <c r="L8123" s="4" t="s">
        <v>57</v>
      </c>
      <c r="M8123" s="4" t="s">
        <v>20048</v>
      </c>
    </row>
    <row r="8124" customFormat="false" ht="15.75" hidden="false" customHeight="true" outlineLevel="0" collapsed="false">
      <c r="A8124" s="4" t="n">
        <v>2361</v>
      </c>
      <c r="B8124" s="4" t="s">
        <v>43566</v>
      </c>
      <c r="C8124" s="4" t="s">
        <v>43567</v>
      </c>
      <c r="D8124" s="4" t="s">
        <v>43568</v>
      </c>
      <c r="E8124" s="5" t="s">
        <v>213</v>
      </c>
      <c r="F8124" s="4" t="s">
        <v>138</v>
      </c>
      <c r="G8124" s="4" t="s">
        <v>138</v>
      </c>
      <c r="H8124" s="5" t="s">
        <v>43569</v>
      </c>
      <c r="I8124" s="4" t="s">
        <v>43570</v>
      </c>
      <c r="J8124" s="5" t="n">
        <f aca="false">LEN(K8124)</f>
        <v>15</v>
      </c>
      <c r="K8124" s="6" t="s">
        <v>43571</v>
      </c>
      <c r="L8124" s="4" t="s">
        <v>21</v>
      </c>
      <c r="M8124" s="4" t="s">
        <v>4378</v>
      </c>
    </row>
    <row r="8125" customFormat="false" ht="15.75" hidden="false" customHeight="true" outlineLevel="0" collapsed="false">
      <c r="A8125" s="15" t="n">
        <v>2373</v>
      </c>
      <c r="B8125" s="15" t="s">
        <v>43572</v>
      </c>
      <c r="C8125" s="15" t="s">
        <v>43573</v>
      </c>
      <c r="D8125" s="15" t="s">
        <v>43574</v>
      </c>
      <c r="E8125" s="16" t="s">
        <v>213</v>
      </c>
      <c r="F8125" s="15" t="s">
        <v>138</v>
      </c>
      <c r="G8125" s="15" t="s">
        <v>138</v>
      </c>
      <c r="H8125" s="5" t="s">
        <v>43575</v>
      </c>
      <c r="I8125" s="17" t="s">
        <v>43576</v>
      </c>
      <c r="J8125" s="5" t="n">
        <f aca="false">LEN(K8125)</f>
        <v>15</v>
      </c>
      <c r="K8125" s="6" t="s">
        <v>42957</v>
      </c>
      <c r="L8125" s="4" t="s">
        <v>21</v>
      </c>
      <c r="M8125" s="4" t="s">
        <v>118</v>
      </c>
    </row>
    <row r="8126" customFormat="false" ht="15.75" hidden="false" customHeight="true" outlineLevel="0" collapsed="false">
      <c r="A8126" s="4" t="n">
        <v>2375</v>
      </c>
      <c r="B8126" s="4" t="s">
        <v>43577</v>
      </c>
      <c r="C8126" s="4"/>
      <c r="D8126" s="4" t="s">
        <v>43578</v>
      </c>
      <c r="E8126" s="5" t="s">
        <v>213</v>
      </c>
      <c r="F8126" s="4" t="s">
        <v>138</v>
      </c>
      <c r="G8126" s="4" t="s">
        <v>138</v>
      </c>
      <c r="H8126" s="5" t="s">
        <v>43579</v>
      </c>
      <c r="I8126" s="4" t="s">
        <v>43580</v>
      </c>
      <c r="J8126" s="5" t="n">
        <f aca="false">LEN(K8126)</f>
        <v>15</v>
      </c>
      <c r="K8126" s="6" t="s">
        <v>42957</v>
      </c>
      <c r="L8126" s="4" t="s">
        <v>21</v>
      </c>
      <c r="M8126" s="4" t="s">
        <v>118</v>
      </c>
    </row>
    <row r="8127" customFormat="false" ht="15.75" hidden="false" customHeight="true" outlineLevel="0" collapsed="false">
      <c r="A8127" s="4" t="n">
        <v>2395</v>
      </c>
      <c r="B8127" s="4" t="s">
        <v>43581</v>
      </c>
      <c r="C8127" s="4" t="s">
        <v>43582</v>
      </c>
      <c r="D8127" s="4" t="s">
        <v>43583</v>
      </c>
      <c r="E8127" s="5" t="s">
        <v>1703</v>
      </c>
      <c r="F8127" s="4" t="s">
        <v>138</v>
      </c>
      <c r="G8127" s="4" t="s">
        <v>138</v>
      </c>
      <c r="H8127" s="5" t="s">
        <v>43584</v>
      </c>
      <c r="I8127" s="4" t="s">
        <v>43585</v>
      </c>
      <c r="J8127" s="5" t="n">
        <f aca="false">LEN(K8127)</f>
        <v>15</v>
      </c>
      <c r="K8127" s="6" t="s">
        <v>43586</v>
      </c>
      <c r="L8127" s="4" t="s">
        <v>57</v>
      </c>
      <c r="M8127" s="4" t="s">
        <v>381</v>
      </c>
    </row>
    <row r="8128" customFormat="false" ht="15.75" hidden="false" customHeight="true" outlineLevel="0" collapsed="false">
      <c r="A8128" s="4" t="n">
        <v>2403</v>
      </c>
      <c r="B8128" s="4" t="s">
        <v>43587</v>
      </c>
      <c r="C8128" s="4"/>
      <c r="D8128" s="4" t="s">
        <v>43588</v>
      </c>
      <c r="E8128" s="5" t="s">
        <v>5944</v>
      </c>
      <c r="F8128" s="4" t="s">
        <v>138</v>
      </c>
      <c r="G8128" s="4" t="s">
        <v>138</v>
      </c>
      <c r="H8128" s="5" t="s">
        <v>43589</v>
      </c>
      <c r="I8128" s="7" t="s">
        <v>43590</v>
      </c>
      <c r="J8128" s="5" t="n">
        <f aca="false">LEN(K8128)</f>
        <v>15</v>
      </c>
      <c r="K8128" s="6" t="s">
        <v>43591</v>
      </c>
      <c r="L8128" s="4" t="s">
        <v>66</v>
      </c>
      <c r="M8128" s="4" t="s">
        <v>31</v>
      </c>
    </row>
    <row r="8129" customFormat="false" ht="15.75" hidden="false" customHeight="true" outlineLevel="0" collapsed="false">
      <c r="A8129" s="4" t="n">
        <v>2408</v>
      </c>
      <c r="B8129" s="4" t="s">
        <v>43592</v>
      </c>
      <c r="C8129" s="4" t="s">
        <v>43593</v>
      </c>
      <c r="D8129" s="4" t="s">
        <v>43594</v>
      </c>
      <c r="E8129" s="5" t="s">
        <v>2399</v>
      </c>
      <c r="F8129" s="4" t="s">
        <v>138</v>
      </c>
      <c r="G8129" s="4" t="s">
        <v>138</v>
      </c>
      <c r="H8129" s="5" t="s">
        <v>43595</v>
      </c>
      <c r="I8129" s="4" t="s">
        <v>43596</v>
      </c>
      <c r="J8129" s="5" t="n">
        <f aca="false">LEN(K8129)</f>
        <v>15</v>
      </c>
      <c r="K8129" s="6" t="s">
        <v>43597</v>
      </c>
      <c r="L8129" s="4" t="s">
        <v>31</v>
      </c>
      <c r="M8129" s="4" t="s">
        <v>31</v>
      </c>
    </row>
    <row r="8130" customFormat="false" ht="15.75" hidden="false" customHeight="true" outlineLevel="0" collapsed="false">
      <c r="A8130" s="4" t="n">
        <v>2422</v>
      </c>
      <c r="B8130" s="4" t="s">
        <v>43598</v>
      </c>
      <c r="C8130" s="4" t="s">
        <v>43599</v>
      </c>
      <c r="D8130" s="4" t="s">
        <v>43600</v>
      </c>
      <c r="E8130" s="5" t="s">
        <v>213</v>
      </c>
      <c r="F8130" s="4" t="s">
        <v>138</v>
      </c>
      <c r="G8130" s="4" t="s">
        <v>138</v>
      </c>
      <c r="H8130" s="5" t="s">
        <v>43601</v>
      </c>
      <c r="I8130" s="4" t="s">
        <v>43602</v>
      </c>
      <c r="J8130" s="5" t="n">
        <f aca="false">LEN(K8130)</f>
        <v>15</v>
      </c>
      <c r="K8130" s="6" t="s">
        <v>43603</v>
      </c>
      <c r="L8130" s="4" t="s">
        <v>66</v>
      </c>
      <c r="M8130" s="4" t="s">
        <v>1063</v>
      </c>
    </row>
    <row r="8131" customFormat="false" ht="15.75" hidden="false" customHeight="true" outlineLevel="0" collapsed="false">
      <c r="A8131" s="4" t="n">
        <v>2429</v>
      </c>
      <c r="B8131" s="4" t="s">
        <v>43604</v>
      </c>
      <c r="C8131" s="4"/>
      <c r="D8131" s="4" t="s">
        <v>43605</v>
      </c>
      <c r="E8131" s="5" t="s">
        <v>213</v>
      </c>
      <c r="F8131" s="4" t="s">
        <v>138</v>
      </c>
      <c r="G8131" s="4" t="s">
        <v>138</v>
      </c>
      <c r="H8131" s="5" t="s">
        <v>43606</v>
      </c>
      <c r="I8131" s="4" t="s">
        <v>43607</v>
      </c>
      <c r="J8131" s="5" t="n">
        <f aca="false">LEN(K8131)</f>
        <v>15</v>
      </c>
      <c r="K8131" s="10" t="s">
        <v>43608</v>
      </c>
      <c r="L8131" s="4" t="s">
        <v>21</v>
      </c>
      <c r="M8131" s="4" t="s">
        <v>1085</v>
      </c>
    </row>
    <row r="8132" customFormat="false" ht="15.75" hidden="false" customHeight="true" outlineLevel="0" collapsed="false">
      <c r="A8132" s="4" t="n">
        <v>2444</v>
      </c>
      <c r="B8132" s="4" t="s">
        <v>43609</v>
      </c>
      <c r="C8132" s="4" t="s">
        <v>43610</v>
      </c>
      <c r="D8132" s="4" t="s">
        <v>43611</v>
      </c>
      <c r="E8132" s="5" t="s">
        <v>2406</v>
      </c>
      <c r="F8132" s="4" t="s">
        <v>138</v>
      </c>
      <c r="G8132" s="4" t="s">
        <v>138</v>
      </c>
      <c r="H8132" s="5" t="s">
        <v>43612</v>
      </c>
      <c r="I8132" s="4" t="s">
        <v>43613</v>
      </c>
      <c r="J8132" s="5" t="n">
        <f aca="false">LEN(K8132)</f>
        <v>15</v>
      </c>
      <c r="K8132" s="6" t="s">
        <v>43614</v>
      </c>
      <c r="L8132" s="4" t="s">
        <v>57</v>
      </c>
      <c r="M8132" s="4" t="s">
        <v>3197</v>
      </c>
    </row>
    <row r="8133" customFormat="false" ht="15.75" hidden="false" customHeight="true" outlineLevel="0" collapsed="false">
      <c r="A8133" s="4" t="n">
        <v>2458</v>
      </c>
      <c r="B8133" s="4" t="s">
        <v>43615</v>
      </c>
      <c r="C8133" s="4" t="s">
        <v>43616</v>
      </c>
      <c r="D8133" s="4" t="s">
        <v>43617</v>
      </c>
      <c r="E8133" s="5" t="s">
        <v>8992</v>
      </c>
      <c r="F8133" s="4" t="s">
        <v>138</v>
      </c>
      <c r="G8133" s="4" t="s">
        <v>138</v>
      </c>
      <c r="H8133" s="5" t="s">
        <v>43618</v>
      </c>
      <c r="I8133" s="4" t="s">
        <v>43619</v>
      </c>
      <c r="J8133" s="5" t="n">
        <f aca="false">LEN(K8133)</f>
        <v>15</v>
      </c>
      <c r="K8133" s="6" t="s">
        <v>43620</v>
      </c>
      <c r="L8133" s="4" t="s">
        <v>31</v>
      </c>
      <c r="M8133" s="4" t="s">
        <v>729</v>
      </c>
    </row>
    <row r="8134" customFormat="false" ht="15.75" hidden="false" customHeight="true" outlineLevel="0" collapsed="false">
      <c r="A8134" s="4" t="n">
        <v>2463</v>
      </c>
      <c r="B8134" s="4" t="s">
        <v>43621</v>
      </c>
      <c r="C8134" s="4" t="s">
        <v>43622</v>
      </c>
      <c r="D8134" s="4" t="s">
        <v>43623</v>
      </c>
      <c r="E8134" s="5" t="s">
        <v>8951</v>
      </c>
      <c r="F8134" s="4" t="s">
        <v>138</v>
      </c>
      <c r="G8134" s="4" t="s">
        <v>138</v>
      </c>
      <c r="H8134" s="5" t="s">
        <v>43624</v>
      </c>
      <c r="I8134" s="4" t="s">
        <v>43625</v>
      </c>
      <c r="J8134" s="5" t="n">
        <f aca="false">LEN(K8134)</f>
        <v>15</v>
      </c>
      <c r="K8134" s="6" t="s">
        <v>43626</v>
      </c>
      <c r="L8134" s="4" t="s">
        <v>66</v>
      </c>
      <c r="M8134" s="4" t="s">
        <v>2167</v>
      </c>
    </row>
    <row r="8135" customFormat="false" ht="15.75" hidden="false" customHeight="true" outlineLevel="0" collapsed="false">
      <c r="A8135" s="4" t="n">
        <v>2465</v>
      </c>
      <c r="B8135" s="4" t="s">
        <v>43627</v>
      </c>
      <c r="C8135" s="4" t="s">
        <v>43628</v>
      </c>
      <c r="D8135" s="4" t="s">
        <v>43629</v>
      </c>
      <c r="E8135" s="5" t="s">
        <v>927</v>
      </c>
      <c r="F8135" s="4" t="s">
        <v>138</v>
      </c>
      <c r="G8135" s="4" t="s">
        <v>138</v>
      </c>
      <c r="H8135" s="5" t="s">
        <v>43630</v>
      </c>
      <c r="I8135" s="7" t="s">
        <v>43631</v>
      </c>
      <c r="J8135" s="5" t="n">
        <f aca="false">LEN(K8135)</f>
        <v>15</v>
      </c>
      <c r="K8135" s="6" t="s">
        <v>43632</v>
      </c>
      <c r="L8135" s="4" t="s">
        <v>57</v>
      </c>
      <c r="M8135" s="4" t="s">
        <v>4894</v>
      </c>
    </row>
    <row r="8136" customFormat="false" ht="15.75" hidden="false" customHeight="true" outlineLevel="0" collapsed="false">
      <c r="A8136" s="4" t="n">
        <v>2470</v>
      </c>
      <c r="B8136" s="4" t="s">
        <v>43633</v>
      </c>
      <c r="C8136" s="4" t="s">
        <v>43634</v>
      </c>
      <c r="D8136" s="4" t="s">
        <v>43635</v>
      </c>
      <c r="E8136" s="5" t="s">
        <v>213</v>
      </c>
      <c r="F8136" s="4" t="s">
        <v>138</v>
      </c>
      <c r="G8136" s="4" t="s">
        <v>138</v>
      </c>
      <c r="H8136" s="5" t="s">
        <v>43636</v>
      </c>
      <c r="I8136" s="4" t="s">
        <v>43637</v>
      </c>
      <c r="J8136" s="5" t="n">
        <f aca="false">LEN(K8136)</f>
        <v>15</v>
      </c>
      <c r="K8136" s="6" t="s">
        <v>43638</v>
      </c>
      <c r="L8136" s="4" t="s">
        <v>31</v>
      </c>
      <c r="M8136" s="4" t="s">
        <v>31</v>
      </c>
    </row>
    <row r="8137" customFormat="false" ht="15.75" hidden="false" customHeight="true" outlineLevel="0" collapsed="false">
      <c r="A8137" s="4" t="n">
        <v>2511</v>
      </c>
      <c r="B8137" s="4" t="s">
        <v>43639</v>
      </c>
      <c r="C8137" s="4"/>
      <c r="D8137" s="4" t="s">
        <v>43640</v>
      </c>
      <c r="E8137" s="5" t="s">
        <v>19348</v>
      </c>
      <c r="F8137" s="4" t="s">
        <v>19349</v>
      </c>
      <c r="G8137" s="4" t="s">
        <v>138</v>
      </c>
      <c r="H8137" s="5" t="s">
        <v>43641</v>
      </c>
      <c r="I8137" s="4" t="s">
        <v>43642</v>
      </c>
      <c r="J8137" s="5" t="n">
        <f aca="false">LEN(K8137)</f>
        <v>15</v>
      </c>
      <c r="K8137" s="6" t="s">
        <v>43643</v>
      </c>
      <c r="L8137" s="4" t="s">
        <v>21</v>
      </c>
      <c r="M8137" s="4" t="s">
        <v>31</v>
      </c>
    </row>
    <row r="8138" customFormat="false" ht="15.75" hidden="false" customHeight="true" outlineLevel="0" collapsed="false">
      <c r="A8138" s="4" t="n">
        <v>2520</v>
      </c>
      <c r="B8138" s="4" t="s">
        <v>43644</v>
      </c>
      <c r="C8138" s="4"/>
      <c r="D8138" s="4" t="s">
        <v>43645</v>
      </c>
      <c r="E8138" s="5" t="s">
        <v>927</v>
      </c>
      <c r="F8138" s="4" t="s">
        <v>138</v>
      </c>
      <c r="G8138" s="4" t="s">
        <v>138</v>
      </c>
      <c r="H8138" s="5" t="s">
        <v>43646</v>
      </c>
      <c r="I8138" s="7" t="s">
        <v>43647</v>
      </c>
      <c r="J8138" s="5" t="n">
        <f aca="false">LEN(K8138)</f>
        <v>15</v>
      </c>
      <c r="K8138" s="6" t="s">
        <v>43648</v>
      </c>
      <c r="L8138" s="4" t="s">
        <v>637</v>
      </c>
      <c r="M8138" s="4" t="s">
        <v>2321</v>
      </c>
    </row>
    <row r="8139" customFormat="false" ht="15.75" hidden="false" customHeight="true" outlineLevel="0" collapsed="false">
      <c r="A8139" s="4" t="n">
        <v>2522</v>
      </c>
      <c r="B8139" s="4" t="s">
        <v>33362</v>
      </c>
      <c r="C8139" s="4" t="s">
        <v>43649</v>
      </c>
      <c r="D8139" s="4" t="s">
        <v>43650</v>
      </c>
      <c r="E8139" s="5" t="s">
        <v>927</v>
      </c>
      <c r="F8139" s="4" t="s">
        <v>138</v>
      </c>
      <c r="G8139" s="4" t="s">
        <v>138</v>
      </c>
      <c r="H8139" s="5" t="s">
        <v>43651</v>
      </c>
      <c r="I8139" s="7" t="s">
        <v>43652</v>
      </c>
      <c r="J8139" s="5" t="n">
        <f aca="false">LEN(K8139)</f>
        <v>15</v>
      </c>
      <c r="K8139" s="6" t="s">
        <v>43653</v>
      </c>
      <c r="L8139" s="4" t="s">
        <v>21</v>
      </c>
      <c r="M8139" s="4" t="s">
        <v>929</v>
      </c>
    </row>
    <row r="8140" customFormat="false" ht="15.75" hidden="false" customHeight="true" outlineLevel="0" collapsed="false">
      <c r="A8140" s="4" t="n">
        <v>2535</v>
      </c>
      <c r="B8140" s="4" t="s">
        <v>43654</v>
      </c>
      <c r="C8140" s="4"/>
      <c r="D8140" s="4" t="s">
        <v>43655</v>
      </c>
      <c r="E8140" s="5" t="s">
        <v>1867</v>
      </c>
      <c r="F8140" s="4" t="s">
        <v>138</v>
      </c>
      <c r="G8140" s="4" t="s">
        <v>138</v>
      </c>
      <c r="H8140" s="5" t="s">
        <v>1868</v>
      </c>
      <c r="I8140" s="4" t="s">
        <v>43656</v>
      </c>
      <c r="J8140" s="5" t="n">
        <f aca="false">LEN(K8140)</f>
        <v>15</v>
      </c>
      <c r="K8140" s="10" t="str">
        <f aca="false">LOWER(SUBSTITUTE(SUBSTITUTE(SUBSTITUTE(SUBSTITUTE(SUBSTITUTE(SUBSTITUTE(SUBSTITUTE(B8140,"S.L.",""),"SL",""),"S.A.",""),"SA","")," ",""),".",""),",",""))&amp;".com"</f>
        <v>econtangelo.com</v>
      </c>
      <c r="L8140" s="4" t="s">
        <v>31</v>
      </c>
      <c r="M8140" s="4" t="s">
        <v>3203</v>
      </c>
    </row>
    <row r="8141" customFormat="false" ht="15.75" hidden="false" customHeight="true" outlineLevel="0" collapsed="false">
      <c r="A8141" s="4" t="n">
        <v>2548</v>
      </c>
      <c r="B8141" s="4" t="s">
        <v>43657</v>
      </c>
      <c r="C8141" s="4" t="s">
        <v>43658</v>
      </c>
      <c r="D8141" s="4" t="s">
        <v>43659</v>
      </c>
      <c r="E8141" s="5" t="s">
        <v>16454</v>
      </c>
      <c r="F8141" s="4" t="s">
        <v>138</v>
      </c>
      <c r="G8141" s="4" t="s">
        <v>138</v>
      </c>
      <c r="H8141" s="5" t="s">
        <v>43660</v>
      </c>
      <c r="I8141" s="9" t="s">
        <v>43661</v>
      </c>
      <c r="J8141" s="5" t="n">
        <f aca="false">LEN(K8141)</f>
        <v>15</v>
      </c>
      <c r="K8141" s="6" t="s">
        <v>43662</v>
      </c>
      <c r="L8141" s="4" t="s">
        <v>21</v>
      </c>
      <c r="M8141" s="4" t="s">
        <v>326</v>
      </c>
    </row>
    <row r="8142" customFormat="false" ht="15.75" hidden="false" customHeight="true" outlineLevel="0" collapsed="false">
      <c r="A8142" s="4" t="n">
        <v>2571</v>
      </c>
      <c r="B8142" s="4" t="s">
        <v>43663</v>
      </c>
      <c r="C8142" s="4" t="s">
        <v>8965</v>
      </c>
      <c r="D8142" s="4" t="s">
        <v>43664</v>
      </c>
      <c r="E8142" s="5" t="s">
        <v>2720</v>
      </c>
      <c r="F8142" s="4" t="s">
        <v>138</v>
      </c>
      <c r="G8142" s="4" t="s">
        <v>138</v>
      </c>
      <c r="H8142" s="5" t="s">
        <v>8967</v>
      </c>
      <c r="I8142" s="7" t="s">
        <v>8968</v>
      </c>
      <c r="J8142" s="5" t="n">
        <f aca="false">LEN(K8142)</f>
        <v>15</v>
      </c>
      <c r="K8142" s="6" t="s">
        <v>43665</v>
      </c>
      <c r="L8142" s="4" t="s">
        <v>78</v>
      </c>
      <c r="M8142" s="4" t="s">
        <v>4027</v>
      </c>
    </row>
    <row r="8143" customFormat="false" ht="15.75" hidden="false" customHeight="true" outlineLevel="0" collapsed="false">
      <c r="A8143" s="4" t="n">
        <v>2573</v>
      </c>
      <c r="B8143" s="4" t="s">
        <v>43666</v>
      </c>
      <c r="C8143" s="4" t="s">
        <v>43667</v>
      </c>
      <c r="D8143" s="4" t="s">
        <v>43668</v>
      </c>
      <c r="E8143" s="5" t="s">
        <v>3334</v>
      </c>
      <c r="F8143" s="4" t="s">
        <v>138</v>
      </c>
      <c r="G8143" s="4" t="s">
        <v>138</v>
      </c>
      <c r="H8143" s="5" t="s">
        <v>43669</v>
      </c>
      <c r="I8143" s="4" t="s">
        <v>43670</v>
      </c>
      <c r="J8143" s="5" t="n">
        <f aca="false">LEN(K8143)</f>
        <v>15</v>
      </c>
      <c r="K8143" s="6" t="s">
        <v>43671</v>
      </c>
      <c r="L8143" s="4" t="s">
        <v>31</v>
      </c>
      <c r="M8143" s="4" t="s">
        <v>2980</v>
      </c>
    </row>
    <row r="8144" customFormat="false" ht="15.75" hidden="false" customHeight="true" outlineLevel="0" collapsed="false">
      <c r="A8144" s="4" t="n">
        <v>2574</v>
      </c>
      <c r="B8144" s="4" t="s">
        <v>43672</v>
      </c>
      <c r="C8144" s="4" t="s">
        <v>43667</v>
      </c>
      <c r="D8144" s="4" t="s">
        <v>43673</v>
      </c>
      <c r="E8144" s="5" t="s">
        <v>3334</v>
      </c>
      <c r="F8144" s="4" t="s">
        <v>138</v>
      </c>
      <c r="G8144" s="4" t="s">
        <v>138</v>
      </c>
      <c r="H8144" s="5" t="s">
        <v>43669</v>
      </c>
      <c r="I8144" s="4" t="s">
        <v>43670</v>
      </c>
      <c r="J8144" s="5" t="n">
        <f aca="false">LEN(K8144)</f>
        <v>15</v>
      </c>
      <c r="K8144" s="6" t="s">
        <v>43671</v>
      </c>
      <c r="L8144" s="4" t="s">
        <v>57</v>
      </c>
      <c r="M8144" s="4" t="s">
        <v>2980</v>
      </c>
    </row>
    <row r="8145" customFormat="false" ht="15.75" hidden="false" customHeight="true" outlineLevel="0" collapsed="false">
      <c r="A8145" s="4" t="n">
        <v>2594</v>
      </c>
      <c r="B8145" s="4" t="s">
        <v>43674</v>
      </c>
      <c r="C8145" s="4"/>
      <c r="D8145" s="4" t="s">
        <v>43675</v>
      </c>
      <c r="E8145" s="5" t="s">
        <v>1867</v>
      </c>
      <c r="F8145" s="4" t="s">
        <v>138</v>
      </c>
      <c r="G8145" s="4" t="s">
        <v>138</v>
      </c>
      <c r="H8145" s="5" t="s">
        <v>43676</v>
      </c>
      <c r="I8145" s="7" t="s">
        <v>43677</v>
      </c>
      <c r="J8145" s="5" t="n">
        <f aca="false">LEN(K8145)</f>
        <v>15</v>
      </c>
      <c r="K8145" s="19" t="s">
        <v>43678</v>
      </c>
      <c r="L8145" s="4" t="s">
        <v>21</v>
      </c>
      <c r="M8145" s="4" t="s">
        <v>794</v>
      </c>
    </row>
    <row r="8146" customFormat="false" ht="15.75" hidden="false" customHeight="true" outlineLevel="0" collapsed="false">
      <c r="A8146" s="4" t="n">
        <v>2596</v>
      </c>
      <c r="B8146" s="4" t="s">
        <v>43679</v>
      </c>
      <c r="C8146" s="4"/>
      <c r="D8146" s="4" t="s">
        <v>43680</v>
      </c>
      <c r="E8146" s="5" t="s">
        <v>11076</v>
      </c>
      <c r="F8146" s="4" t="s">
        <v>11077</v>
      </c>
      <c r="G8146" s="4" t="s">
        <v>138</v>
      </c>
      <c r="H8146" s="5" t="s">
        <v>43681</v>
      </c>
      <c r="I8146" s="4" t="s">
        <v>42445</v>
      </c>
      <c r="J8146" s="5" t="n">
        <f aca="false">LEN(K8146)</f>
        <v>15</v>
      </c>
      <c r="K8146" s="6" t="s">
        <v>42446</v>
      </c>
      <c r="L8146" s="4" t="s">
        <v>31</v>
      </c>
      <c r="M8146" s="4" t="s">
        <v>1016</v>
      </c>
    </row>
    <row r="8147" customFormat="false" ht="15.75" hidden="false" customHeight="true" outlineLevel="0" collapsed="false">
      <c r="A8147" s="4" t="n">
        <v>2627</v>
      </c>
      <c r="B8147" s="4" t="s">
        <v>43682</v>
      </c>
      <c r="C8147" s="4" t="s">
        <v>43683</v>
      </c>
      <c r="D8147" s="4" t="s">
        <v>43684</v>
      </c>
      <c r="E8147" s="5" t="s">
        <v>3339</v>
      </c>
      <c r="F8147" s="4" t="s">
        <v>138</v>
      </c>
      <c r="G8147" s="4" t="s">
        <v>138</v>
      </c>
      <c r="H8147" s="5" t="s">
        <v>43685</v>
      </c>
      <c r="I8147" s="4" t="s">
        <v>43686</v>
      </c>
      <c r="J8147" s="5" t="n">
        <f aca="false">LEN(K8147)</f>
        <v>15</v>
      </c>
      <c r="K8147" s="6" t="s">
        <v>43687</v>
      </c>
      <c r="L8147" s="4" t="s">
        <v>66</v>
      </c>
      <c r="M8147" s="4" t="s">
        <v>5967</v>
      </c>
    </row>
    <row r="8148" customFormat="false" ht="15.75" hidden="false" customHeight="true" outlineLevel="0" collapsed="false">
      <c r="A8148" s="4" t="n">
        <v>2660</v>
      </c>
      <c r="B8148" s="4" t="s">
        <v>43688</v>
      </c>
      <c r="C8148" s="4" t="s">
        <v>43689</v>
      </c>
      <c r="D8148" s="4" t="s">
        <v>43690</v>
      </c>
      <c r="E8148" s="5" t="s">
        <v>2406</v>
      </c>
      <c r="F8148" s="4" t="s">
        <v>138</v>
      </c>
      <c r="G8148" s="4" t="s">
        <v>138</v>
      </c>
      <c r="H8148" s="5" t="s">
        <v>43691</v>
      </c>
      <c r="I8148" s="4" t="s">
        <v>43692</v>
      </c>
      <c r="J8148" s="5" t="n">
        <f aca="false">LEN(K8148)</f>
        <v>15</v>
      </c>
      <c r="K8148" s="6" t="s">
        <v>43693</v>
      </c>
      <c r="L8148" s="4" t="s">
        <v>31</v>
      </c>
      <c r="M8148" s="4" t="s">
        <v>21416</v>
      </c>
    </row>
    <row r="8149" customFormat="false" ht="15.75" hidden="false" customHeight="true" outlineLevel="0" collapsed="false">
      <c r="A8149" s="4" t="n">
        <v>2665</v>
      </c>
      <c r="B8149" s="4" t="s">
        <v>43694</v>
      </c>
      <c r="C8149" s="4"/>
      <c r="D8149" s="4" t="s">
        <v>43695</v>
      </c>
      <c r="E8149" s="5" t="s">
        <v>2720</v>
      </c>
      <c r="F8149" s="4" t="s">
        <v>138</v>
      </c>
      <c r="G8149" s="4" t="s">
        <v>138</v>
      </c>
      <c r="H8149" s="5" t="s">
        <v>43696</v>
      </c>
      <c r="I8149" s="4" t="s">
        <v>43697</v>
      </c>
      <c r="J8149" s="5" t="n">
        <f aca="false">LEN(K8149)</f>
        <v>15</v>
      </c>
      <c r="K8149" s="6" t="s">
        <v>43698</v>
      </c>
      <c r="L8149" s="4" t="s">
        <v>78</v>
      </c>
      <c r="M8149" s="4" t="s">
        <v>31</v>
      </c>
    </row>
    <row r="8150" customFormat="false" ht="15.75" hidden="false" customHeight="true" outlineLevel="0" collapsed="false">
      <c r="A8150" s="4" t="n">
        <v>2676</v>
      </c>
      <c r="B8150" s="4" t="s">
        <v>43699</v>
      </c>
      <c r="C8150" s="4" t="s">
        <v>43700</v>
      </c>
      <c r="D8150" s="4" t="s">
        <v>43701</v>
      </c>
      <c r="E8150" s="5" t="s">
        <v>213</v>
      </c>
      <c r="F8150" s="4" t="s">
        <v>138</v>
      </c>
      <c r="G8150" s="4" t="s">
        <v>138</v>
      </c>
      <c r="H8150" s="5" t="s">
        <v>43702</v>
      </c>
      <c r="I8150" s="7" t="s">
        <v>43703</v>
      </c>
      <c r="J8150" s="5" t="n">
        <f aca="false">LEN(K8150)</f>
        <v>15</v>
      </c>
      <c r="K8150" s="6" t="s">
        <v>43704</v>
      </c>
      <c r="L8150" s="4" t="s">
        <v>21</v>
      </c>
      <c r="M8150" s="4" t="s">
        <v>326</v>
      </c>
    </row>
    <row r="8151" customFormat="false" ht="15.75" hidden="false" customHeight="true" outlineLevel="0" collapsed="false">
      <c r="A8151" s="4" t="n">
        <v>2678</v>
      </c>
      <c r="B8151" s="4" t="s">
        <v>43705</v>
      </c>
      <c r="C8151" s="4" t="s">
        <v>43706</v>
      </c>
      <c r="D8151" s="4" t="s">
        <v>43707</v>
      </c>
      <c r="E8151" s="5" t="s">
        <v>2720</v>
      </c>
      <c r="F8151" s="4" t="s">
        <v>138</v>
      </c>
      <c r="G8151" s="4" t="s">
        <v>138</v>
      </c>
      <c r="H8151" s="5" t="s">
        <v>43708</v>
      </c>
      <c r="I8151" s="4" t="s">
        <v>43709</v>
      </c>
      <c r="J8151" s="5" t="n">
        <f aca="false">LEN(K8151)</f>
        <v>15</v>
      </c>
      <c r="K8151" s="6" t="s">
        <v>43710</v>
      </c>
      <c r="L8151" s="4" t="s">
        <v>78</v>
      </c>
      <c r="M8151" s="4" t="s">
        <v>924</v>
      </c>
    </row>
    <row r="8152" customFormat="false" ht="15.75" hidden="false" customHeight="true" outlineLevel="0" collapsed="false">
      <c r="A8152" s="4" t="n">
        <v>2693</v>
      </c>
      <c r="B8152" s="4" t="s">
        <v>43711</v>
      </c>
      <c r="C8152" s="4" t="s">
        <v>43712</v>
      </c>
      <c r="D8152" s="4" t="s">
        <v>43713</v>
      </c>
      <c r="E8152" s="5" t="s">
        <v>43714</v>
      </c>
      <c r="F8152" s="4" t="s">
        <v>43715</v>
      </c>
      <c r="G8152" s="4" t="s">
        <v>138</v>
      </c>
      <c r="H8152" s="5" t="s">
        <v>43716</v>
      </c>
      <c r="I8152" s="4" t="s">
        <v>43717</v>
      </c>
      <c r="J8152" s="5" t="n">
        <f aca="false">LEN(K8152)</f>
        <v>15</v>
      </c>
      <c r="K8152" s="6" t="s">
        <v>43718</v>
      </c>
      <c r="L8152" s="4" t="s">
        <v>57</v>
      </c>
      <c r="M8152" s="4" t="s">
        <v>31</v>
      </c>
    </row>
    <row r="8153" customFormat="false" ht="15.75" hidden="false" customHeight="true" outlineLevel="0" collapsed="false">
      <c r="A8153" s="4" t="n">
        <v>2714</v>
      </c>
      <c r="B8153" s="4" t="s">
        <v>43719</v>
      </c>
      <c r="C8153" s="4"/>
      <c r="D8153" s="4" t="s">
        <v>43720</v>
      </c>
      <c r="E8153" s="5" t="s">
        <v>5958</v>
      </c>
      <c r="F8153" s="4" t="s">
        <v>138</v>
      </c>
      <c r="G8153" s="4" t="s">
        <v>138</v>
      </c>
      <c r="H8153" s="5" t="s">
        <v>43721</v>
      </c>
      <c r="I8153" s="4" t="s">
        <v>43722</v>
      </c>
      <c r="J8153" s="5" t="n">
        <f aca="false">LEN(K8153)</f>
        <v>15</v>
      </c>
      <c r="K8153" s="6" t="s">
        <v>43553</v>
      </c>
      <c r="L8153" s="4" t="s">
        <v>66</v>
      </c>
      <c r="M8153" s="4" t="s">
        <v>6016</v>
      </c>
    </row>
    <row r="8154" customFormat="false" ht="15.75" hidden="false" customHeight="true" outlineLevel="0" collapsed="false">
      <c r="A8154" s="4" t="n">
        <v>2743</v>
      </c>
      <c r="B8154" s="4" t="s">
        <v>43723</v>
      </c>
      <c r="C8154" s="4" t="s">
        <v>43724</v>
      </c>
      <c r="D8154" s="4" t="s">
        <v>43725</v>
      </c>
      <c r="E8154" s="5" t="s">
        <v>13711</v>
      </c>
      <c r="F8154" s="4" t="s">
        <v>13712</v>
      </c>
      <c r="G8154" s="4" t="s">
        <v>138</v>
      </c>
      <c r="H8154" s="5" t="s">
        <v>43726</v>
      </c>
      <c r="I8154" s="17" t="s">
        <v>43727</v>
      </c>
      <c r="J8154" s="5" t="n">
        <f aca="false">LEN(K8154)</f>
        <v>15</v>
      </c>
      <c r="K8154" s="19" t="s">
        <v>42967</v>
      </c>
      <c r="L8154" s="4" t="s">
        <v>78</v>
      </c>
      <c r="M8154" s="4" t="s">
        <v>5116</v>
      </c>
    </row>
    <row r="8155" customFormat="false" ht="15.75" hidden="false" customHeight="true" outlineLevel="0" collapsed="false">
      <c r="A8155" s="4" t="n">
        <v>2755</v>
      </c>
      <c r="B8155" s="4" t="s">
        <v>43728</v>
      </c>
      <c r="C8155" s="4" t="s">
        <v>43729</v>
      </c>
      <c r="D8155" s="4" t="s">
        <v>43730</v>
      </c>
      <c r="E8155" s="5" t="s">
        <v>5944</v>
      </c>
      <c r="F8155" s="4" t="s">
        <v>138</v>
      </c>
      <c r="G8155" s="4" t="s">
        <v>138</v>
      </c>
      <c r="H8155" s="5" t="s">
        <v>43731</v>
      </c>
      <c r="I8155" s="4" t="s">
        <v>43732</v>
      </c>
      <c r="J8155" s="5" t="n">
        <f aca="false">LEN(K8155)</f>
        <v>15</v>
      </c>
      <c r="K8155" s="6" t="s">
        <v>43733</v>
      </c>
      <c r="L8155" s="4" t="s">
        <v>21</v>
      </c>
      <c r="M8155" s="4" t="s">
        <v>32</v>
      </c>
    </row>
    <row r="8156" customFormat="false" ht="15.75" hidden="false" customHeight="true" outlineLevel="0" collapsed="false">
      <c r="A8156" s="4" t="n">
        <v>2775</v>
      </c>
      <c r="B8156" s="4" t="s">
        <v>43734</v>
      </c>
      <c r="C8156" s="4" t="s">
        <v>43735</v>
      </c>
      <c r="D8156" s="4" t="s">
        <v>14798</v>
      </c>
      <c r="E8156" s="5" t="s">
        <v>11076</v>
      </c>
      <c r="F8156" s="4" t="s">
        <v>11077</v>
      </c>
      <c r="G8156" s="4" t="s">
        <v>138</v>
      </c>
      <c r="H8156" s="5" t="s">
        <v>43736</v>
      </c>
      <c r="I8156" s="4" t="s">
        <v>43737</v>
      </c>
      <c r="J8156" s="5" t="n">
        <f aca="false">LEN(K8156)</f>
        <v>15</v>
      </c>
      <c r="K8156" s="6" t="s">
        <v>43738</v>
      </c>
      <c r="L8156" s="4" t="s">
        <v>31</v>
      </c>
      <c r="M8156" s="4" t="s">
        <v>43739</v>
      </c>
    </row>
    <row r="8157" customFormat="false" ht="15.75" hidden="false" customHeight="true" outlineLevel="0" collapsed="false">
      <c r="A8157" s="4" t="n">
        <v>2802</v>
      </c>
      <c r="B8157" s="4" t="s">
        <v>43740</v>
      </c>
      <c r="C8157" s="4"/>
      <c r="D8157" s="4" t="s">
        <v>43741</v>
      </c>
      <c r="E8157" s="5" t="s">
        <v>16660</v>
      </c>
      <c r="F8157" s="4" t="s">
        <v>16661</v>
      </c>
      <c r="G8157" s="4" t="s">
        <v>138</v>
      </c>
      <c r="H8157" s="5" t="s">
        <v>43742</v>
      </c>
      <c r="I8157" s="4" t="s">
        <v>43743</v>
      </c>
      <c r="J8157" s="5" t="n">
        <f aca="false">LEN(K8157)</f>
        <v>15</v>
      </c>
      <c r="K8157" s="6" t="str">
        <f aca="false">LOWER(SUBSTITUTE(SUBSTITUTE(SUBSTITUTE(SUBSTITUTE(SUBSTITUTE(SUBSTITUTE(SUBSTITUTE(B8157,"S.L.",""),"SL",""),"S.A.",""),"SA","")," ",""),".",""),",",""))&amp;".com"</f>
        <v>paradispark.com</v>
      </c>
      <c r="L8157" s="4" t="s">
        <v>57</v>
      </c>
      <c r="M8157" s="4" t="s">
        <v>3010</v>
      </c>
    </row>
    <row r="8158" customFormat="false" ht="15.75" hidden="false" customHeight="true" outlineLevel="0" collapsed="false">
      <c r="A8158" s="4" t="n">
        <v>2812</v>
      </c>
      <c r="B8158" s="4" t="s">
        <v>21666</v>
      </c>
      <c r="C8158" s="4" t="s">
        <v>43744</v>
      </c>
      <c r="D8158" s="4" t="s">
        <v>43745</v>
      </c>
      <c r="E8158" s="5" t="s">
        <v>5991</v>
      </c>
      <c r="F8158" s="4" t="s">
        <v>5992</v>
      </c>
      <c r="G8158" s="4" t="s">
        <v>138</v>
      </c>
      <c r="H8158" s="5" t="s">
        <v>43746</v>
      </c>
      <c r="I8158" s="4" t="s">
        <v>43747</v>
      </c>
      <c r="J8158" s="5" t="n">
        <f aca="false">LEN(K8158)</f>
        <v>15</v>
      </c>
      <c r="K8158" s="6" t="s">
        <v>43748</v>
      </c>
      <c r="L8158" s="4" t="s">
        <v>66</v>
      </c>
      <c r="M8158" s="4" t="s">
        <v>31</v>
      </c>
    </row>
    <row r="8159" customFormat="false" ht="15.75" hidden="false" customHeight="true" outlineLevel="0" collapsed="false">
      <c r="A8159" s="4" t="n">
        <v>2820</v>
      </c>
      <c r="B8159" s="4" t="s">
        <v>43749</v>
      </c>
      <c r="C8159" s="4" t="s">
        <v>43750</v>
      </c>
      <c r="D8159" s="4" t="s">
        <v>43751</v>
      </c>
      <c r="E8159" s="5" t="s">
        <v>400</v>
      </c>
      <c r="F8159" s="4" t="s">
        <v>401</v>
      </c>
      <c r="G8159" s="4" t="s">
        <v>138</v>
      </c>
      <c r="H8159" s="5" t="s">
        <v>43752</v>
      </c>
      <c r="I8159" s="7" t="s">
        <v>43753</v>
      </c>
      <c r="J8159" s="5" t="n">
        <f aca="false">LEN(K8159)</f>
        <v>15</v>
      </c>
      <c r="K8159" s="6" t="s">
        <v>43754</v>
      </c>
      <c r="L8159" s="4" t="s">
        <v>21</v>
      </c>
      <c r="M8159" s="4" t="s">
        <v>34850</v>
      </c>
    </row>
    <row r="8160" customFormat="false" ht="15.75" hidden="false" customHeight="true" outlineLevel="0" collapsed="false">
      <c r="A8160" s="4" t="n">
        <v>2823</v>
      </c>
      <c r="B8160" s="4" t="s">
        <v>43755</v>
      </c>
      <c r="C8160" s="4" t="s">
        <v>43756</v>
      </c>
      <c r="D8160" s="4" t="s">
        <v>43757</v>
      </c>
      <c r="E8160" s="5" t="s">
        <v>400</v>
      </c>
      <c r="F8160" s="4" t="s">
        <v>401</v>
      </c>
      <c r="G8160" s="4" t="s">
        <v>138</v>
      </c>
      <c r="H8160" s="5" t="s">
        <v>43758</v>
      </c>
      <c r="I8160" s="4" t="s">
        <v>43759</v>
      </c>
      <c r="J8160" s="5" t="n">
        <f aca="false">LEN(K8160)</f>
        <v>15</v>
      </c>
      <c r="K8160" s="6" t="s">
        <v>43760</v>
      </c>
      <c r="L8160" s="4" t="s">
        <v>78</v>
      </c>
      <c r="M8160" s="4" t="s">
        <v>502</v>
      </c>
    </row>
    <row r="8161" customFormat="false" ht="15.75" hidden="false" customHeight="true" outlineLevel="0" collapsed="false">
      <c r="A8161" s="4" t="n">
        <v>2828</v>
      </c>
      <c r="B8161" s="4" t="s">
        <v>43761</v>
      </c>
      <c r="C8161" s="4" t="s">
        <v>43762</v>
      </c>
      <c r="D8161" s="4" t="s">
        <v>43763</v>
      </c>
      <c r="E8161" s="5" t="s">
        <v>400</v>
      </c>
      <c r="F8161" s="4" t="s">
        <v>401</v>
      </c>
      <c r="G8161" s="4" t="s">
        <v>138</v>
      </c>
      <c r="H8161" s="5" t="s">
        <v>43764</v>
      </c>
      <c r="I8161" s="7" t="s">
        <v>43765</v>
      </c>
      <c r="J8161" s="5" t="n">
        <f aca="false">LEN(K8161)</f>
        <v>15</v>
      </c>
      <c r="K8161" s="6" t="s">
        <v>43766</v>
      </c>
      <c r="L8161" s="4" t="s">
        <v>57</v>
      </c>
      <c r="M8161" s="4" t="s">
        <v>6235</v>
      </c>
    </row>
    <row r="8162" customFormat="false" ht="15.75" hidden="false" customHeight="true" outlineLevel="0" collapsed="false">
      <c r="A8162" s="4" t="n">
        <v>2830</v>
      </c>
      <c r="B8162" s="4" t="s">
        <v>43767</v>
      </c>
      <c r="C8162" s="4" t="s">
        <v>43768</v>
      </c>
      <c r="D8162" s="4" t="s">
        <v>43769</v>
      </c>
      <c r="E8162" s="5" t="s">
        <v>16660</v>
      </c>
      <c r="F8162" s="4" t="s">
        <v>16661</v>
      </c>
      <c r="G8162" s="4" t="s">
        <v>138</v>
      </c>
      <c r="H8162" s="5" t="s">
        <v>43770</v>
      </c>
      <c r="I8162" s="4" t="s">
        <v>43771</v>
      </c>
      <c r="J8162" s="5" t="n">
        <f aca="false">LEN(K8162)</f>
        <v>15</v>
      </c>
      <c r="K8162" s="6" t="s">
        <v>43772</v>
      </c>
      <c r="L8162" s="4" t="s">
        <v>78</v>
      </c>
      <c r="M8162" s="4" t="s">
        <v>2760</v>
      </c>
    </row>
    <row r="8163" customFormat="false" ht="15.75" hidden="false" customHeight="true" outlineLevel="0" collapsed="false">
      <c r="A8163" s="4" t="n">
        <v>2841</v>
      </c>
      <c r="B8163" s="4" t="s">
        <v>43773</v>
      </c>
      <c r="C8163" s="4" t="s">
        <v>43774</v>
      </c>
      <c r="D8163" s="4" t="s">
        <v>14798</v>
      </c>
      <c r="E8163" s="5" t="s">
        <v>11076</v>
      </c>
      <c r="F8163" s="4" t="s">
        <v>11077</v>
      </c>
      <c r="G8163" s="4" t="s">
        <v>138</v>
      </c>
      <c r="H8163" s="5" t="s">
        <v>43775</v>
      </c>
      <c r="I8163" s="17" t="s">
        <v>43776</v>
      </c>
      <c r="J8163" s="5" t="n">
        <f aca="false">LEN(K8163)</f>
        <v>15</v>
      </c>
      <c r="K8163" s="6" t="str">
        <f aca="false">LOWER(SUBSTITUTE(SUBSTITUTE(SUBSTITUTE(SUBSTITUTE(SUBSTITUTE(SUBSTITUTE(SUBSTITUTE(B8163,"S.L.",""),"SL",""),"S.A.",""),"SA","")," ",""),".",""),",",""))&amp;".com"</f>
        <v>toproyalsun.com</v>
      </c>
      <c r="L8163" s="4" t="s">
        <v>66</v>
      </c>
      <c r="M8163" s="4" t="s">
        <v>21448</v>
      </c>
    </row>
    <row r="8164" customFormat="false" ht="15.75" hidden="false" customHeight="true" outlineLevel="0" collapsed="false">
      <c r="A8164" s="4" t="n">
        <v>2848</v>
      </c>
      <c r="B8164" s="4" t="s">
        <v>43777</v>
      </c>
      <c r="C8164" s="4" t="s">
        <v>43778</v>
      </c>
      <c r="D8164" s="4" t="s">
        <v>43779</v>
      </c>
      <c r="E8164" s="5" t="s">
        <v>11076</v>
      </c>
      <c r="F8164" s="4" t="s">
        <v>11077</v>
      </c>
      <c r="G8164" s="4" t="s">
        <v>138</v>
      </c>
      <c r="H8164" s="5" t="s">
        <v>43780</v>
      </c>
      <c r="I8164" s="17" t="s">
        <v>43753</v>
      </c>
      <c r="J8164" s="5" t="n">
        <f aca="false">LEN(K8164)</f>
        <v>15</v>
      </c>
      <c r="K8164" s="19" t="s">
        <v>43754</v>
      </c>
      <c r="L8164" s="4" t="s">
        <v>31</v>
      </c>
      <c r="M8164" s="4" t="s">
        <v>49</v>
      </c>
    </row>
    <row r="8165" customFormat="false" ht="15.75" hidden="false" customHeight="true" outlineLevel="0" collapsed="false">
      <c r="A8165" s="4" t="n">
        <v>2856</v>
      </c>
      <c r="B8165" s="4" t="s">
        <v>43781</v>
      </c>
      <c r="C8165" s="4"/>
      <c r="D8165" s="4" t="s">
        <v>43782</v>
      </c>
      <c r="E8165" s="5" t="s">
        <v>11076</v>
      </c>
      <c r="F8165" s="4" t="s">
        <v>11077</v>
      </c>
      <c r="G8165" s="4" t="s">
        <v>138</v>
      </c>
      <c r="H8165" s="5" t="s">
        <v>43783</v>
      </c>
      <c r="I8165" s="17" t="s">
        <v>43784</v>
      </c>
      <c r="J8165" s="5" t="n">
        <f aca="false">LEN(K8165)</f>
        <v>15</v>
      </c>
      <c r="K8165" s="19" t="s">
        <v>43785</v>
      </c>
      <c r="L8165" s="4" t="s">
        <v>31</v>
      </c>
      <c r="M8165" s="4" t="s">
        <v>271</v>
      </c>
    </row>
    <row r="8166" customFormat="false" ht="15.75" hidden="false" customHeight="true" outlineLevel="0" collapsed="false">
      <c r="A8166" s="4" t="n">
        <v>2863</v>
      </c>
      <c r="B8166" s="4" t="s">
        <v>43786</v>
      </c>
      <c r="C8166" s="4" t="s">
        <v>43787</v>
      </c>
      <c r="D8166" s="4" t="s">
        <v>43788</v>
      </c>
      <c r="E8166" s="5" t="s">
        <v>400</v>
      </c>
      <c r="F8166" s="4" t="s">
        <v>401</v>
      </c>
      <c r="G8166" s="4" t="s">
        <v>138</v>
      </c>
      <c r="H8166" s="5" t="s">
        <v>43789</v>
      </c>
      <c r="I8166" s="4" t="s">
        <v>43790</v>
      </c>
      <c r="J8166" s="5" t="n">
        <f aca="false">LEN(K8166)</f>
        <v>15</v>
      </c>
      <c r="K8166" s="6" t="s">
        <v>43791</v>
      </c>
      <c r="L8166" s="4" t="s">
        <v>21</v>
      </c>
      <c r="M8166" s="4" t="s">
        <v>1920</v>
      </c>
    </row>
    <row r="8167" customFormat="false" ht="15.75" hidden="false" customHeight="true" outlineLevel="0" collapsed="false">
      <c r="A8167" s="4" t="n">
        <v>2878</v>
      </c>
      <c r="B8167" s="4" t="s">
        <v>43792</v>
      </c>
      <c r="C8167" s="4" t="s">
        <v>43793</v>
      </c>
      <c r="D8167" s="4" t="s">
        <v>43794</v>
      </c>
      <c r="E8167" s="5" t="s">
        <v>400</v>
      </c>
      <c r="F8167" s="4" t="s">
        <v>401</v>
      </c>
      <c r="G8167" s="4" t="s">
        <v>138</v>
      </c>
      <c r="H8167" s="5" t="s">
        <v>43795</v>
      </c>
      <c r="I8167" s="4" t="s">
        <v>43796</v>
      </c>
      <c r="J8167" s="5" t="n">
        <f aca="false">LEN(K8167)</f>
        <v>15</v>
      </c>
      <c r="K8167" s="6" t="s">
        <v>43797</v>
      </c>
      <c r="L8167" s="4" t="s">
        <v>21</v>
      </c>
      <c r="M8167" s="4" t="s">
        <v>31</v>
      </c>
    </row>
    <row r="8168" customFormat="false" ht="15.75" hidden="false" customHeight="true" outlineLevel="0" collapsed="false">
      <c r="A8168" s="4" t="n">
        <v>2880</v>
      </c>
      <c r="B8168" s="4" t="s">
        <v>43798</v>
      </c>
      <c r="C8168" s="4" t="s">
        <v>43799</v>
      </c>
      <c r="D8168" s="4" t="s">
        <v>43800</v>
      </c>
      <c r="E8168" s="5" t="s">
        <v>400</v>
      </c>
      <c r="F8168" s="4" t="s">
        <v>401</v>
      </c>
      <c r="G8168" s="4" t="s">
        <v>138</v>
      </c>
      <c r="H8168" s="5" t="s">
        <v>43801</v>
      </c>
      <c r="I8168" s="4" t="s">
        <v>43753</v>
      </c>
      <c r="J8168" s="5" t="n">
        <f aca="false">LEN(K8168)</f>
        <v>15</v>
      </c>
      <c r="K8168" s="6" t="s">
        <v>43754</v>
      </c>
      <c r="L8168" s="4" t="s">
        <v>21</v>
      </c>
      <c r="M8168" s="4" t="s">
        <v>1265</v>
      </c>
    </row>
    <row r="8169" customFormat="false" ht="15.75" hidden="false" customHeight="true" outlineLevel="0" collapsed="false">
      <c r="A8169" s="4" t="n">
        <v>2884</v>
      </c>
      <c r="B8169" s="4" t="s">
        <v>43802</v>
      </c>
      <c r="C8169" s="4"/>
      <c r="D8169" s="4" t="s">
        <v>43803</v>
      </c>
      <c r="E8169" s="5" t="s">
        <v>400</v>
      </c>
      <c r="F8169" s="4" t="s">
        <v>401</v>
      </c>
      <c r="G8169" s="4" t="s">
        <v>138</v>
      </c>
      <c r="H8169" s="5" t="s">
        <v>43804</v>
      </c>
      <c r="I8169" s="7" t="s">
        <v>43805</v>
      </c>
      <c r="J8169" s="5" t="n">
        <f aca="false">LEN(K8169)</f>
        <v>15</v>
      </c>
      <c r="K8169" s="6" t="str">
        <f aca="false">LOWER(SUBSTITUTE(SUBSTITUTE(SUBSTITUTE(SUBSTITUTE(SUBSTITUTE(SUBSTITUTE(SUBSTITUTE(B8169,"S.L.",""),"SL",""),"S.A.",""),"SA","")," ",""),".",""),",",""))&amp;".com"</f>
        <v>anglia-tres.com</v>
      </c>
      <c r="L8169" s="4" t="s">
        <v>31</v>
      </c>
      <c r="M8169" s="4" t="s">
        <v>31</v>
      </c>
    </row>
    <row r="8170" customFormat="false" ht="15.75" hidden="false" customHeight="true" outlineLevel="0" collapsed="false">
      <c r="A8170" s="4" t="n">
        <v>2888</v>
      </c>
      <c r="B8170" s="4" t="s">
        <v>43806</v>
      </c>
      <c r="C8170" s="4"/>
      <c r="D8170" s="4" t="s">
        <v>43807</v>
      </c>
      <c r="E8170" s="5" t="s">
        <v>43808</v>
      </c>
      <c r="F8170" s="4" t="s">
        <v>31727</v>
      </c>
      <c r="G8170" s="4" t="s">
        <v>138</v>
      </c>
      <c r="H8170" s="5" t="s">
        <v>43809</v>
      </c>
      <c r="I8170" s="4" t="s">
        <v>43810</v>
      </c>
      <c r="J8170" s="5" t="n">
        <f aca="false">LEN(K8170)</f>
        <v>15</v>
      </c>
      <c r="K8170" s="6" t="s">
        <v>43811</v>
      </c>
      <c r="L8170" s="4" t="s">
        <v>57</v>
      </c>
      <c r="M8170" s="4" t="s">
        <v>381</v>
      </c>
    </row>
    <row r="8171" customFormat="false" ht="15.75" hidden="false" customHeight="true" outlineLevel="0" collapsed="false">
      <c r="A8171" s="4" t="n">
        <v>2919</v>
      </c>
      <c r="B8171" s="4" t="s">
        <v>43812</v>
      </c>
      <c r="C8171" s="4"/>
      <c r="D8171" s="4" t="s">
        <v>43813</v>
      </c>
      <c r="E8171" s="5" t="s">
        <v>3963</v>
      </c>
      <c r="F8171" s="4" t="s">
        <v>3964</v>
      </c>
      <c r="G8171" s="4" t="s">
        <v>138</v>
      </c>
      <c r="H8171" s="5" t="s">
        <v>43814</v>
      </c>
      <c r="I8171" s="4" t="s">
        <v>43815</v>
      </c>
      <c r="J8171" s="5" t="n">
        <f aca="false">LEN(K8171)</f>
        <v>15</v>
      </c>
      <c r="K8171" s="10" t="s">
        <v>43816</v>
      </c>
      <c r="L8171" s="4" t="s">
        <v>57</v>
      </c>
      <c r="M8171" s="4" t="s">
        <v>5765</v>
      </c>
    </row>
    <row r="8172" customFormat="false" ht="15.75" hidden="false" customHeight="true" outlineLevel="0" collapsed="false">
      <c r="A8172" s="4" t="n">
        <v>2920</v>
      </c>
      <c r="B8172" s="4" t="s">
        <v>43817</v>
      </c>
      <c r="C8172" s="4" t="s">
        <v>43818</v>
      </c>
      <c r="D8172" s="4" t="s">
        <v>43819</v>
      </c>
      <c r="E8172" s="5" t="s">
        <v>3963</v>
      </c>
      <c r="F8172" s="4" t="s">
        <v>3964</v>
      </c>
      <c r="G8172" s="4" t="s">
        <v>138</v>
      </c>
      <c r="H8172" s="5" t="s">
        <v>43820</v>
      </c>
      <c r="I8172" s="4" t="s">
        <v>43821</v>
      </c>
      <c r="J8172" s="5" t="n">
        <f aca="false">LEN(K8172)</f>
        <v>15</v>
      </c>
      <c r="K8172" s="10" t="s">
        <v>43822</v>
      </c>
      <c r="L8172" s="4" t="s">
        <v>57</v>
      </c>
      <c r="M8172" s="4" t="s">
        <v>1694</v>
      </c>
    </row>
    <row r="8173" customFormat="false" ht="15.75" hidden="false" customHeight="true" outlineLevel="0" collapsed="false">
      <c r="A8173" s="4" t="n">
        <v>2921</v>
      </c>
      <c r="B8173" s="4" t="s">
        <v>43823</v>
      </c>
      <c r="C8173" s="4"/>
      <c r="D8173" s="4" t="s">
        <v>43824</v>
      </c>
      <c r="E8173" s="5" t="s">
        <v>3963</v>
      </c>
      <c r="F8173" s="4" t="s">
        <v>3964</v>
      </c>
      <c r="G8173" s="4" t="s">
        <v>138</v>
      </c>
      <c r="H8173" s="5" t="s">
        <v>43825</v>
      </c>
      <c r="I8173" s="4" t="s">
        <v>43826</v>
      </c>
      <c r="J8173" s="5" t="n">
        <f aca="false">LEN(K8173)</f>
        <v>15</v>
      </c>
      <c r="K8173" s="10" t="s">
        <v>43822</v>
      </c>
      <c r="L8173" s="4" t="s">
        <v>78</v>
      </c>
      <c r="M8173" s="4" t="s">
        <v>502</v>
      </c>
    </row>
    <row r="8174" customFormat="false" ht="15.75" hidden="false" customHeight="true" outlineLevel="0" collapsed="false">
      <c r="A8174" s="4" t="n">
        <v>2922</v>
      </c>
      <c r="B8174" s="4" t="s">
        <v>43827</v>
      </c>
      <c r="C8174" s="4" t="s">
        <v>43828</v>
      </c>
      <c r="D8174" s="4" t="s">
        <v>43829</v>
      </c>
      <c r="E8174" s="5" t="s">
        <v>3963</v>
      </c>
      <c r="F8174" s="4" t="s">
        <v>3964</v>
      </c>
      <c r="G8174" s="4" t="s">
        <v>138</v>
      </c>
      <c r="H8174" s="5" t="s">
        <v>43830</v>
      </c>
      <c r="I8174" s="4" t="s">
        <v>43831</v>
      </c>
      <c r="J8174" s="5" t="n">
        <f aca="false">LEN(K8174)</f>
        <v>15</v>
      </c>
      <c r="K8174" s="6" t="s">
        <v>43832</v>
      </c>
      <c r="L8174" s="4" t="s">
        <v>57</v>
      </c>
      <c r="M8174" s="4" t="s">
        <v>32</v>
      </c>
    </row>
    <row r="8175" customFormat="false" ht="15.75" hidden="false" customHeight="true" outlineLevel="0" collapsed="false">
      <c r="A8175" s="4" t="n">
        <v>2924</v>
      </c>
      <c r="B8175" s="4" t="s">
        <v>43833</v>
      </c>
      <c r="C8175" s="4" t="s">
        <v>43834</v>
      </c>
      <c r="D8175" s="4" t="s">
        <v>43835</v>
      </c>
      <c r="E8175" s="5" t="s">
        <v>43836</v>
      </c>
      <c r="F8175" s="4" t="s">
        <v>43837</v>
      </c>
      <c r="G8175" s="4" t="s">
        <v>138</v>
      </c>
      <c r="H8175" s="5" t="s">
        <v>43838</v>
      </c>
      <c r="I8175" s="4" t="s">
        <v>43839</v>
      </c>
      <c r="J8175" s="5" t="n">
        <f aca="false">LEN(K8175)</f>
        <v>15</v>
      </c>
      <c r="K8175" s="6" t="s">
        <v>43840</v>
      </c>
      <c r="L8175" s="4" t="s">
        <v>21</v>
      </c>
      <c r="M8175" s="4" t="s">
        <v>794</v>
      </c>
    </row>
    <row r="8176" customFormat="false" ht="15.75" hidden="false" customHeight="true" outlineLevel="0" collapsed="false">
      <c r="A8176" s="4" t="n">
        <v>2943</v>
      </c>
      <c r="B8176" s="4" t="s">
        <v>43841</v>
      </c>
      <c r="C8176" s="4" t="s">
        <v>43842</v>
      </c>
      <c r="D8176" s="4" t="s">
        <v>43843</v>
      </c>
      <c r="E8176" s="5" t="s">
        <v>38633</v>
      </c>
      <c r="F8176" s="4" t="s">
        <v>38634</v>
      </c>
      <c r="G8176" s="4" t="s">
        <v>138</v>
      </c>
      <c r="H8176" s="5" t="s">
        <v>43844</v>
      </c>
      <c r="I8176" s="4" t="s">
        <v>43845</v>
      </c>
      <c r="J8176" s="5" t="n">
        <f aca="false">LEN(K8176)</f>
        <v>15</v>
      </c>
      <c r="K8176" s="6" t="s">
        <v>43846</v>
      </c>
      <c r="L8176" s="4" t="s">
        <v>21</v>
      </c>
      <c r="M8176" s="4" t="s">
        <v>294</v>
      </c>
    </row>
    <row r="8177" customFormat="false" ht="15.75" hidden="false" customHeight="true" outlineLevel="0" collapsed="false">
      <c r="A8177" s="4" t="n">
        <v>2948</v>
      </c>
      <c r="B8177" s="4" t="s">
        <v>43847</v>
      </c>
      <c r="C8177" s="4" t="s">
        <v>43848</v>
      </c>
      <c r="D8177" s="4" t="s">
        <v>43849</v>
      </c>
      <c r="E8177" s="5" t="s">
        <v>38641</v>
      </c>
      <c r="F8177" s="4" t="s">
        <v>38642</v>
      </c>
      <c r="G8177" s="4" t="s">
        <v>138</v>
      </c>
      <c r="H8177" s="5" t="s">
        <v>43850</v>
      </c>
      <c r="I8177" s="4" t="s">
        <v>43851</v>
      </c>
      <c r="J8177" s="5" t="n">
        <f aca="false">LEN(K8177)</f>
        <v>15</v>
      </c>
      <c r="K8177" s="6" t="s">
        <v>43852</v>
      </c>
      <c r="L8177" s="4" t="s">
        <v>78</v>
      </c>
      <c r="M8177" s="4" t="s">
        <v>819</v>
      </c>
    </row>
    <row r="8178" customFormat="false" ht="15.75" hidden="false" customHeight="true" outlineLevel="0" collapsed="false">
      <c r="A8178" s="4" t="n">
        <v>2968</v>
      </c>
      <c r="B8178" s="4" t="s">
        <v>43853</v>
      </c>
      <c r="C8178" s="4" t="s">
        <v>43854</v>
      </c>
      <c r="D8178" s="4" t="s">
        <v>43855</v>
      </c>
      <c r="E8178" s="5" t="s">
        <v>10347</v>
      </c>
      <c r="F8178" s="4" t="s">
        <v>43856</v>
      </c>
      <c r="G8178" s="4" t="s">
        <v>138</v>
      </c>
      <c r="H8178" s="5" t="s">
        <v>43857</v>
      </c>
      <c r="I8178" s="4" t="s">
        <v>43858</v>
      </c>
      <c r="J8178" s="5" t="n">
        <f aca="false">LEN(K8178)</f>
        <v>15</v>
      </c>
      <c r="K8178" s="6" t="s">
        <v>43859</v>
      </c>
      <c r="L8178" s="4" t="s">
        <v>21</v>
      </c>
      <c r="M8178" s="4" t="s">
        <v>32</v>
      </c>
    </row>
    <row r="8179" customFormat="false" ht="15.75" hidden="false" customHeight="true" outlineLevel="0" collapsed="false">
      <c r="A8179" s="4" t="n">
        <v>2971</v>
      </c>
      <c r="B8179" s="4" t="s">
        <v>43860</v>
      </c>
      <c r="C8179" s="4" t="s">
        <v>43861</v>
      </c>
      <c r="D8179" s="4" t="s">
        <v>43862</v>
      </c>
      <c r="E8179" s="5" t="s">
        <v>43863</v>
      </c>
      <c r="F8179" s="4" t="s">
        <v>43864</v>
      </c>
      <c r="G8179" s="4" t="s">
        <v>138</v>
      </c>
      <c r="H8179" s="5" t="s">
        <v>43865</v>
      </c>
      <c r="I8179" s="7" t="s">
        <v>43866</v>
      </c>
      <c r="J8179" s="5" t="n">
        <f aca="false">LEN(K8179)</f>
        <v>15</v>
      </c>
      <c r="K8179" s="6" t="s">
        <v>43867</v>
      </c>
      <c r="L8179" s="4" t="s">
        <v>21</v>
      </c>
      <c r="M8179" s="4" t="s">
        <v>996</v>
      </c>
    </row>
    <row r="8180" customFormat="false" ht="15.75" hidden="false" customHeight="true" outlineLevel="0" collapsed="false">
      <c r="A8180" s="4" t="n">
        <v>2973</v>
      </c>
      <c r="B8180" s="4" t="s">
        <v>43868</v>
      </c>
      <c r="C8180" s="4" t="s">
        <v>43869</v>
      </c>
      <c r="D8180" s="4" t="s">
        <v>43870</v>
      </c>
      <c r="E8180" s="5" t="s">
        <v>43871</v>
      </c>
      <c r="F8180" s="4" t="s">
        <v>43872</v>
      </c>
      <c r="G8180" s="4" t="s">
        <v>138</v>
      </c>
      <c r="H8180" s="5" t="s">
        <v>43873</v>
      </c>
      <c r="I8180" s="7" t="s">
        <v>43874</v>
      </c>
      <c r="J8180" s="5" t="n">
        <f aca="false">LEN(K8180)</f>
        <v>15</v>
      </c>
      <c r="K8180" s="6" t="s">
        <v>43875</v>
      </c>
      <c r="L8180" s="4" t="s">
        <v>31</v>
      </c>
      <c r="M8180" s="4" t="s">
        <v>929</v>
      </c>
    </row>
    <row r="8181" customFormat="false" ht="15.75" hidden="false" customHeight="true" outlineLevel="0" collapsed="false">
      <c r="A8181" s="4" t="n">
        <v>2986</v>
      </c>
      <c r="B8181" s="4" t="s">
        <v>43876</v>
      </c>
      <c r="C8181" s="4" t="s">
        <v>43877</v>
      </c>
      <c r="D8181" s="4" t="s">
        <v>43878</v>
      </c>
      <c r="E8181" s="5" t="s">
        <v>13760</v>
      </c>
      <c r="F8181" s="4" t="s">
        <v>13761</v>
      </c>
      <c r="G8181" s="4" t="s">
        <v>138</v>
      </c>
      <c r="H8181" s="5" t="s">
        <v>43879</v>
      </c>
      <c r="I8181" s="4" t="s">
        <v>43880</v>
      </c>
      <c r="J8181" s="5" t="n">
        <f aca="false">LEN(K8181)</f>
        <v>15</v>
      </c>
      <c r="K8181" s="6" t="s">
        <v>43881</v>
      </c>
      <c r="L8181" s="4" t="s">
        <v>31</v>
      </c>
      <c r="M8181" s="4" t="s">
        <v>368</v>
      </c>
    </row>
    <row r="8182" customFormat="false" ht="15.75" hidden="false" customHeight="true" outlineLevel="0" collapsed="false">
      <c r="A8182" s="4" t="n">
        <v>3005</v>
      </c>
      <c r="B8182" s="4" t="s">
        <v>43882</v>
      </c>
      <c r="C8182" s="4" t="s">
        <v>43883</v>
      </c>
      <c r="D8182" s="4" t="s">
        <v>43884</v>
      </c>
      <c r="E8182" s="5" t="s">
        <v>38515</v>
      </c>
      <c r="F8182" s="4" t="s">
        <v>38516</v>
      </c>
      <c r="G8182" s="4" t="s">
        <v>138</v>
      </c>
      <c r="H8182" s="5" t="s">
        <v>43885</v>
      </c>
      <c r="I8182" s="4" t="s">
        <v>43886</v>
      </c>
      <c r="J8182" s="5" t="n">
        <f aca="false">LEN(K8182)</f>
        <v>15</v>
      </c>
      <c r="K8182" s="6" t="s">
        <v>43887</v>
      </c>
      <c r="L8182" s="4" t="s">
        <v>31</v>
      </c>
      <c r="M8182" s="4" t="s">
        <v>729</v>
      </c>
    </row>
    <row r="8183" customFormat="false" ht="15.75" hidden="false" customHeight="true" outlineLevel="0" collapsed="false">
      <c r="A8183" s="4" t="n">
        <v>3009</v>
      </c>
      <c r="B8183" s="4" t="s">
        <v>43888</v>
      </c>
      <c r="C8183" s="4"/>
      <c r="D8183" s="4" t="s">
        <v>43889</v>
      </c>
      <c r="E8183" s="5" t="s">
        <v>38515</v>
      </c>
      <c r="F8183" s="4" t="s">
        <v>38516</v>
      </c>
      <c r="G8183" s="4" t="s">
        <v>138</v>
      </c>
      <c r="H8183" s="5" t="s">
        <v>43890</v>
      </c>
      <c r="I8183" s="7" t="s">
        <v>43891</v>
      </c>
      <c r="J8183" s="5" t="n">
        <f aca="false">LEN(K8183)</f>
        <v>15</v>
      </c>
      <c r="K8183" s="6" t="s">
        <v>43892</v>
      </c>
      <c r="L8183" s="4" t="s">
        <v>78</v>
      </c>
      <c r="M8183" s="4" t="s">
        <v>1063</v>
      </c>
    </row>
    <row r="8184" customFormat="false" ht="15.75" hidden="false" customHeight="true" outlineLevel="0" collapsed="false">
      <c r="A8184" s="4" t="n">
        <v>3030</v>
      </c>
      <c r="B8184" s="4" t="s">
        <v>43893</v>
      </c>
      <c r="C8184" s="4" t="s">
        <v>43894</v>
      </c>
      <c r="D8184" s="4" t="s">
        <v>43895</v>
      </c>
      <c r="E8184" s="5" t="s">
        <v>3963</v>
      </c>
      <c r="F8184" s="4" t="s">
        <v>3964</v>
      </c>
      <c r="G8184" s="4" t="s">
        <v>138</v>
      </c>
      <c r="H8184" s="5" t="s">
        <v>43896</v>
      </c>
      <c r="I8184" s="4" t="s">
        <v>43897</v>
      </c>
      <c r="J8184" s="5" t="n">
        <f aca="false">LEN(K8184)</f>
        <v>15</v>
      </c>
      <c r="K8184" s="6" t="s">
        <v>43898</v>
      </c>
      <c r="L8184" s="4" t="s">
        <v>31</v>
      </c>
      <c r="M8184" s="4" t="s">
        <v>3974</v>
      </c>
    </row>
    <row r="8185" customFormat="false" ht="15.75" hidden="false" customHeight="true" outlineLevel="0" collapsed="false">
      <c r="A8185" s="4" t="n">
        <v>3034</v>
      </c>
      <c r="B8185" s="4" t="s">
        <v>43899</v>
      </c>
      <c r="C8185" s="4" t="s">
        <v>43900</v>
      </c>
      <c r="D8185" s="4" t="s">
        <v>43901</v>
      </c>
      <c r="E8185" s="5" t="s">
        <v>3963</v>
      </c>
      <c r="F8185" s="4" t="s">
        <v>3964</v>
      </c>
      <c r="G8185" s="4" t="s">
        <v>138</v>
      </c>
      <c r="H8185" s="5" t="s">
        <v>43902</v>
      </c>
      <c r="I8185" s="4" t="s">
        <v>43903</v>
      </c>
      <c r="J8185" s="5" t="n">
        <f aca="false">LEN(K8185)</f>
        <v>15</v>
      </c>
      <c r="K8185" s="6" t="s">
        <v>43898</v>
      </c>
      <c r="L8185" s="4" t="s">
        <v>637</v>
      </c>
      <c r="M8185" s="4" t="s">
        <v>5765</v>
      </c>
    </row>
    <row r="8186" customFormat="false" ht="15.75" hidden="false" customHeight="true" outlineLevel="0" collapsed="false">
      <c r="A8186" s="4" t="n">
        <v>3076</v>
      </c>
      <c r="B8186" s="4" t="s">
        <v>43904</v>
      </c>
      <c r="C8186" s="4"/>
      <c r="D8186" s="4" t="s">
        <v>43905</v>
      </c>
      <c r="E8186" s="5" t="s">
        <v>16731</v>
      </c>
      <c r="F8186" s="4" t="s">
        <v>16732</v>
      </c>
      <c r="G8186" s="4" t="s">
        <v>1610</v>
      </c>
      <c r="H8186" s="5" t="s">
        <v>43906</v>
      </c>
      <c r="I8186" s="7" t="s">
        <v>43907</v>
      </c>
      <c r="J8186" s="5" t="n">
        <f aca="false">LEN(K8186)</f>
        <v>15</v>
      </c>
      <c r="K8186" s="6" t="s">
        <v>43908</v>
      </c>
      <c r="L8186" s="4" t="s">
        <v>31</v>
      </c>
      <c r="M8186" s="4" t="s">
        <v>459</v>
      </c>
    </row>
    <row r="8187" customFormat="false" ht="15.75" hidden="false" customHeight="true" outlineLevel="0" collapsed="false">
      <c r="A8187" s="4" t="n">
        <v>3113</v>
      </c>
      <c r="B8187" s="4" t="s">
        <v>43909</v>
      </c>
      <c r="C8187" s="4"/>
      <c r="D8187" s="4" t="s">
        <v>43910</v>
      </c>
      <c r="E8187" s="5" t="s">
        <v>667</v>
      </c>
      <c r="F8187" s="4" t="s">
        <v>668</v>
      </c>
      <c r="G8187" s="4" t="s">
        <v>313</v>
      </c>
      <c r="H8187" s="5" t="s">
        <v>43911</v>
      </c>
      <c r="I8187" s="7" t="s">
        <v>43912</v>
      </c>
      <c r="J8187" s="5" t="n">
        <f aca="false">LEN(K8187)</f>
        <v>15</v>
      </c>
      <c r="K8187" s="6" t="s">
        <v>43913</v>
      </c>
      <c r="L8187" s="4" t="s">
        <v>57</v>
      </c>
      <c r="M8187" s="4" t="s">
        <v>294</v>
      </c>
    </row>
    <row r="8188" customFormat="false" ht="15.75" hidden="false" customHeight="true" outlineLevel="0" collapsed="false">
      <c r="A8188" s="4" t="n">
        <v>3133</v>
      </c>
      <c r="B8188" s="4" t="s">
        <v>43914</v>
      </c>
      <c r="C8188" s="4"/>
      <c r="D8188" s="4" t="s">
        <v>43915</v>
      </c>
      <c r="E8188" s="5" t="s">
        <v>2739</v>
      </c>
      <c r="F8188" s="4" t="s">
        <v>2733</v>
      </c>
      <c r="G8188" s="4" t="s">
        <v>313</v>
      </c>
      <c r="H8188" s="5" t="s">
        <v>43916</v>
      </c>
      <c r="I8188" s="4" t="s">
        <v>43917</v>
      </c>
      <c r="J8188" s="5" t="n">
        <f aca="false">LEN(K8188)</f>
        <v>15</v>
      </c>
      <c r="K8188" s="6" t="s">
        <v>43918</v>
      </c>
      <c r="L8188" s="4" t="s">
        <v>21</v>
      </c>
      <c r="M8188" s="4" t="s">
        <v>1043</v>
      </c>
    </row>
    <row r="8189" customFormat="false" ht="15.75" hidden="false" customHeight="true" outlineLevel="0" collapsed="false">
      <c r="A8189" s="4" t="n">
        <v>3134</v>
      </c>
      <c r="B8189" s="4" t="s">
        <v>43919</v>
      </c>
      <c r="C8189" s="4"/>
      <c r="D8189" s="4" t="s">
        <v>43920</v>
      </c>
      <c r="E8189" s="5" t="s">
        <v>2739</v>
      </c>
      <c r="F8189" s="4" t="s">
        <v>2733</v>
      </c>
      <c r="G8189" s="4" t="s">
        <v>313</v>
      </c>
      <c r="H8189" s="5" t="s">
        <v>43921</v>
      </c>
      <c r="I8189" s="9" t="s">
        <v>43922</v>
      </c>
      <c r="J8189" s="5" t="n">
        <f aca="false">LEN(K8189)</f>
        <v>15</v>
      </c>
      <c r="K8189" s="6" t="s">
        <v>43923</v>
      </c>
      <c r="L8189" s="4" t="s">
        <v>31</v>
      </c>
      <c r="M8189" s="4" t="s">
        <v>11774</v>
      </c>
    </row>
    <row r="8190" customFormat="false" ht="15.75" hidden="false" customHeight="true" outlineLevel="0" collapsed="false">
      <c r="A8190" s="4" t="n">
        <v>3141</v>
      </c>
      <c r="B8190" s="4" t="s">
        <v>43924</v>
      </c>
      <c r="C8190" s="4"/>
      <c r="D8190" s="4" t="s">
        <v>43925</v>
      </c>
      <c r="E8190" s="5" t="s">
        <v>7350</v>
      </c>
      <c r="F8190" s="4" t="s">
        <v>2733</v>
      </c>
      <c r="G8190" s="4" t="s">
        <v>313</v>
      </c>
      <c r="H8190" s="5" t="s">
        <v>43926</v>
      </c>
      <c r="I8190" s="9" t="s">
        <v>43927</v>
      </c>
      <c r="J8190" s="5" t="n">
        <f aca="false">LEN(K8190)</f>
        <v>15</v>
      </c>
      <c r="K8190" s="6" t="str">
        <f aca="false">LOWER(SUBSTITUTE(SUBSTITUTE(SUBSTITUTE(SUBSTITUTE(SUBSTITUTE(SUBSTITUTE(SUBSTITUTE(B8190,"S.L.",""),"SL",""),"S.A.",""),"SA","")," ",""),".",""),",",""))&amp;".com"</f>
        <v>lasmarismas.com</v>
      </c>
      <c r="L8190" s="4" t="s">
        <v>31</v>
      </c>
      <c r="M8190" s="4" t="s">
        <v>31</v>
      </c>
    </row>
    <row r="8191" customFormat="false" ht="15.75" hidden="false" customHeight="true" outlineLevel="0" collapsed="false">
      <c r="A8191" s="4" t="n">
        <v>3150</v>
      </c>
      <c r="B8191" s="4" t="s">
        <v>43928</v>
      </c>
      <c r="C8191" s="4"/>
      <c r="D8191" s="4" t="s">
        <v>43929</v>
      </c>
      <c r="E8191" s="5" t="s">
        <v>16755</v>
      </c>
      <c r="F8191" s="4" t="s">
        <v>4007</v>
      </c>
      <c r="G8191" s="4" t="s">
        <v>313</v>
      </c>
      <c r="H8191" s="5" t="s">
        <v>43930</v>
      </c>
      <c r="I8191" s="4" t="s">
        <v>43931</v>
      </c>
      <c r="J8191" s="5" t="n">
        <f aca="false">LEN(K8191)</f>
        <v>15</v>
      </c>
      <c r="K8191" s="6" t="s">
        <v>43932</v>
      </c>
      <c r="L8191" s="4" t="s">
        <v>21</v>
      </c>
      <c r="M8191" s="4" t="s">
        <v>31</v>
      </c>
    </row>
    <row r="8192" customFormat="false" ht="15.75" hidden="false" customHeight="true" outlineLevel="0" collapsed="false">
      <c r="A8192" s="4" t="n">
        <v>3164</v>
      </c>
      <c r="B8192" s="4" t="s">
        <v>43933</v>
      </c>
      <c r="C8192" s="4"/>
      <c r="D8192" s="4" t="s">
        <v>43934</v>
      </c>
      <c r="E8192" s="5" t="s">
        <v>38733</v>
      </c>
      <c r="F8192" s="4" t="s">
        <v>38734</v>
      </c>
      <c r="G8192" s="4" t="s">
        <v>313</v>
      </c>
      <c r="H8192" s="5" t="s">
        <v>43935</v>
      </c>
      <c r="I8192" s="4" t="s">
        <v>43936</v>
      </c>
      <c r="J8192" s="5" t="n">
        <f aca="false">LEN(K8192)</f>
        <v>15</v>
      </c>
      <c r="K8192" s="6" t="str">
        <f aca="false">LOWER(SUBSTITUTE(SUBSTITUTE(SUBSTITUTE(SUBSTITUTE(SUBSTITUTE(SUBSTITUTE(SUBSTITUTE(B8192,"S.L.",""),"SL",""),"S.A.",""),"SA","")," ",""),".",""),",",""))&amp;".com"</f>
        <v>lospasiegos.com</v>
      </c>
      <c r="L8192" s="4" t="s">
        <v>31</v>
      </c>
      <c r="M8192" s="4" t="s">
        <v>2124</v>
      </c>
    </row>
    <row r="8193" customFormat="false" ht="15.75" hidden="false" customHeight="true" outlineLevel="0" collapsed="false">
      <c r="A8193" s="4" t="n">
        <v>3169</v>
      </c>
      <c r="B8193" s="4" t="s">
        <v>7789</v>
      </c>
      <c r="C8193" s="4"/>
      <c r="D8193" s="4" t="s">
        <v>43937</v>
      </c>
      <c r="E8193" s="5" t="s">
        <v>43938</v>
      </c>
      <c r="F8193" s="4" t="s">
        <v>28514</v>
      </c>
      <c r="G8193" s="4" t="s">
        <v>313</v>
      </c>
      <c r="H8193" s="5" t="s">
        <v>43939</v>
      </c>
      <c r="I8193" s="9" t="s">
        <v>25873</v>
      </c>
      <c r="J8193" s="5" t="n">
        <f aca="false">LEN(K8193)</f>
        <v>15</v>
      </c>
      <c r="K8193" s="6" t="s">
        <v>43940</v>
      </c>
      <c r="L8193" s="4" t="s">
        <v>21</v>
      </c>
      <c r="M8193" s="4" t="s">
        <v>680</v>
      </c>
    </row>
    <row r="8194" customFormat="false" ht="15.75" hidden="false" customHeight="true" outlineLevel="0" collapsed="false">
      <c r="A8194" s="4" t="n">
        <v>3175</v>
      </c>
      <c r="B8194" s="4" t="s">
        <v>43941</v>
      </c>
      <c r="C8194" s="4"/>
      <c r="D8194" s="4" t="s">
        <v>43942</v>
      </c>
      <c r="E8194" s="5" t="s">
        <v>43943</v>
      </c>
      <c r="F8194" s="4" t="s">
        <v>43941</v>
      </c>
      <c r="G8194" s="4" t="s">
        <v>313</v>
      </c>
      <c r="H8194" s="5" t="s">
        <v>43944</v>
      </c>
      <c r="I8194" s="4" t="s">
        <v>43945</v>
      </c>
      <c r="J8194" s="5" t="n">
        <f aca="false">LEN(K8194)</f>
        <v>15</v>
      </c>
      <c r="K8194" s="6" t="s">
        <v>43946</v>
      </c>
      <c r="L8194" s="4" t="s">
        <v>31</v>
      </c>
      <c r="M8194" s="4" t="s">
        <v>1063</v>
      </c>
    </row>
    <row r="8195" customFormat="false" ht="27.75" hidden="false" customHeight="true" outlineLevel="0" collapsed="false">
      <c r="A8195" s="4" t="n">
        <v>3176</v>
      </c>
      <c r="B8195" s="4" t="s">
        <v>43947</v>
      </c>
      <c r="C8195" s="4"/>
      <c r="D8195" s="4" t="s">
        <v>43948</v>
      </c>
      <c r="E8195" s="5" t="s">
        <v>9075</v>
      </c>
      <c r="F8195" s="4" t="s">
        <v>6025</v>
      </c>
      <c r="G8195" s="4" t="s">
        <v>313</v>
      </c>
      <c r="H8195" s="5" t="s">
        <v>43949</v>
      </c>
      <c r="I8195" s="7" t="s">
        <v>43950</v>
      </c>
      <c r="J8195" s="5" t="n">
        <f aca="false">LEN(K8195)</f>
        <v>15</v>
      </c>
      <c r="K8195" s="6" t="str">
        <f aca="false">LOWER(SUBSTITUTE(SUBSTITUTE(SUBSTITUTE(SUBSTITUTE(SUBSTITUTE(SUBSTITUTE(SUBSTITUTE(B8195,"S.L.",""),"SL",""),"S.A.",""),"SA","")," ",""),".",""),",",""))&amp;".com"</f>
        <v>copacabana2.com</v>
      </c>
      <c r="L8195" s="4" t="s">
        <v>31</v>
      </c>
      <c r="M8195" s="4" t="s">
        <v>31</v>
      </c>
    </row>
    <row r="8196" customFormat="false" ht="15.75" hidden="false" customHeight="true" outlineLevel="0" collapsed="false">
      <c r="A8196" s="4" t="n">
        <v>3183</v>
      </c>
      <c r="B8196" s="4" t="s">
        <v>43951</v>
      </c>
      <c r="C8196" s="4"/>
      <c r="D8196" s="4" t="s">
        <v>43952</v>
      </c>
      <c r="E8196" s="5" t="s">
        <v>43953</v>
      </c>
      <c r="F8196" s="4" t="s">
        <v>16798</v>
      </c>
      <c r="G8196" s="4" t="s">
        <v>313</v>
      </c>
      <c r="H8196" s="5" t="s">
        <v>43954</v>
      </c>
      <c r="I8196" s="4" t="s">
        <v>43955</v>
      </c>
      <c r="J8196" s="5" t="n">
        <f aca="false">LEN(K8196)</f>
        <v>15</v>
      </c>
      <c r="K8196" s="6" t="s">
        <v>43956</v>
      </c>
      <c r="L8196" s="4" t="s">
        <v>21</v>
      </c>
      <c r="M8196" s="4" t="s">
        <v>996</v>
      </c>
    </row>
    <row r="8197" customFormat="false" ht="15.75" hidden="false" customHeight="true" outlineLevel="0" collapsed="false">
      <c r="A8197" s="4" t="n">
        <v>3215</v>
      </c>
      <c r="B8197" s="4" t="s">
        <v>43957</v>
      </c>
      <c r="C8197" s="4"/>
      <c r="D8197" s="4" t="s">
        <v>43958</v>
      </c>
      <c r="E8197" s="5" t="s">
        <v>2755</v>
      </c>
      <c r="F8197" s="4" t="s">
        <v>2756</v>
      </c>
      <c r="G8197" s="4" t="s">
        <v>313</v>
      </c>
      <c r="H8197" s="5" t="s">
        <v>43959</v>
      </c>
      <c r="I8197" s="7" t="s">
        <v>43960</v>
      </c>
      <c r="J8197" s="5" t="n">
        <f aca="false">LEN(K8197)</f>
        <v>15</v>
      </c>
      <c r="K8197" s="6" t="s">
        <v>43961</v>
      </c>
      <c r="L8197" s="4" t="s">
        <v>31</v>
      </c>
      <c r="M8197" s="4" t="s">
        <v>6582</v>
      </c>
    </row>
    <row r="8198" customFormat="false" ht="15.75" hidden="false" customHeight="true" outlineLevel="0" collapsed="false">
      <c r="A8198" s="4" t="n">
        <v>3221</v>
      </c>
      <c r="B8198" s="4" t="s">
        <v>43962</v>
      </c>
      <c r="C8198" s="4"/>
      <c r="D8198" s="4" t="s">
        <v>43963</v>
      </c>
      <c r="E8198" s="5" t="s">
        <v>2755</v>
      </c>
      <c r="F8198" s="4" t="s">
        <v>2756</v>
      </c>
      <c r="G8198" s="4" t="s">
        <v>313</v>
      </c>
      <c r="H8198" s="5" t="s">
        <v>43964</v>
      </c>
      <c r="I8198" s="4" t="s">
        <v>43965</v>
      </c>
      <c r="J8198" s="5" t="n">
        <f aca="false">LEN(K8198)</f>
        <v>15</v>
      </c>
      <c r="K8198" s="6" t="s">
        <v>43966</v>
      </c>
      <c r="L8198" s="4" t="s">
        <v>31</v>
      </c>
      <c r="M8198" s="4" t="s">
        <v>5765</v>
      </c>
    </row>
    <row r="8199" customFormat="false" ht="15.75" hidden="false" customHeight="true" outlineLevel="0" collapsed="false">
      <c r="A8199" s="4" t="n">
        <v>3222</v>
      </c>
      <c r="B8199" s="4" t="s">
        <v>43967</v>
      </c>
      <c r="C8199" s="4"/>
      <c r="D8199" s="4" t="s">
        <v>43968</v>
      </c>
      <c r="E8199" s="5" t="s">
        <v>2755</v>
      </c>
      <c r="F8199" s="4" t="s">
        <v>2756</v>
      </c>
      <c r="G8199" s="4" t="s">
        <v>313</v>
      </c>
      <c r="H8199" s="5" t="s">
        <v>43969</v>
      </c>
      <c r="I8199" s="4" t="s">
        <v>43965</v>
      </c>
      <c r="J8199" s="5" t="n">
        <f aca="false">LEN(K8199)</f>
        <v>15</v>
      </c>
      <c r="K8199" s="6" t="s">
        <v>43966</v>
      </c>
      <c r="L8199" s="4" t="s">
        <v>31</v>
      </c>
      <c r="M8199" s="4" t="s">
        <v>2321</v>
      </c>
    </row>
    <row r="8200" customFormat="false" ht="15.75" hidden="false" customHeight="true" outlineLevel="0" collapsed="false">
      <c r="A8200" s="4" t="n">
        <v>3251</v>
      </c>
      <c r="B8200" s="4" t="s">
        <v>39045</v>
      </c>
      <c r="C8200" s="4"/>
      <c r="D8200" s="4" t="s">
        <v>43970</v>
      </c>
      <c r="E8200" s="5" t="s">
        <v>1873</v>
      </c>
      <c r="F8200" s="4" t="s">
        <v>633</v>
      </c>
      <c r="G8200" s="4" t="s">
        <v>313</v>
      </c>
      <c r="H8200" s="5" t="s">
        <v>43971</v>
      </c>
      <c r="I8200" s="4" t="s">
        <v>43972</v>
      </c>
      <c r="J8200" s="5" t="n">
        <f aca="false">LEN(K8200)</f>
        <v>15</v>
      </c>
      <c r="K8200" s="6" t="s">
        <v>43973</v>
      </c>
      <c r="L8200" s="4" t="s">
        <v>57</v>
      </c>
      <c r="M8200" s="4" t="s">
        <v>1120</v>
      </c>
    </row>
    <row r="8201" customFormat="false" ht="15.75" hidden="false" customHeight="true" outlineLevel="0" collapsed="false">
      <c r="A8201" s="4" t="n">
        <v>3267</v>
      </c>
      <c r="B8201" s="4" t="s">
        <v>43974</v>
      </c>
      <c r="C8201" s="4"/>
      <c r="D8201" s="4" t="s">
        <v>43975</v>
      </c>
      <c r="E8201" s="5" t="s">
        <v>43976</v>
      </c>
      <c r="F8201" s="4" t="s">
        <v>9096</v>
      </c>
      <c r="G8201" s="4" t="s">
        <v>313</v>
      </c>
      <c r="H8201" s="5" t="s">
        <v>43977</v>
      </c>
      <c r="I8201" s="7" t="s">
        <v>43978</v>
      </c>
      <c r="J8201" s="5" t="n">
        <f aca="false">LEN(K8201)</f>
        <v>15</v>
      </c>
      <c r="K8201" s="6" t="s">
        <v>43979</v>
      </c>
      <c r="L8201" s="4" t="s">
        <v>57</v>
      </c>
      <c r="M8201" s="4" t="s">
        <v>368</v>
      </c>
    </row>
    <row r="8202" customFormat="false" ht="15.75" hidden="false" customHeight="true" outlineLevel="0" collapsed="false">
      <c r="A8202" s="4" t="n">
        <v>3268</v>
      </c>
      <c r="B8202" s="4" t="s">
        <v>43980</v>
      </c>
      <c r="C8202" s="4"/>
      <c r="D8202" s="4" t="s">
        <v>43981</v>
      </c>
      <c r="E8202" s="5" t="s">
        <v>33392</v>
      </c>
      <c r="F8202" s="4" t="s">
        <v>10598</v>
      </c>
      <c r="G8202" s="4" t="s">
        <v>313</v>
      </c>
      <c r="H8202" s="5" t="s">
        <v>43982</v>
      </c>
      <c r="I8202" s="4" t="s">
        <v>43983</v>
      </c>
      <c r="J8202" s="5" t="n">
        <f aca="false">LEN(K8202)</f>
        <v>15</v>
      </c>
      <c r="K8202" s="10" t="s">
        <v>43984</v>
      </c>
      <c r="L8202" s="4" t="s">
        <v>57</v>
      </c>
      <c r="M8202" s="4" t="s">
        <v>1793</v>
      </c>
    </row>
    <row r="8203" customFormat="false" ht="15.75" hidden="false" customHeight="true" outlineLevel="0" collapsed="false">
      <c r="A8203" s="4" t="n">
        <v>3270</v>
      </c>
      <c r="B8203" s="4" t="s">
        <v>43985</v>
      </c>
      <c r="C8203" s="4"/>
      <c r="D8203" s="4" t="s">
        <v>43986</v>
      </c>
      <c r="E8203" s="5" t="s">
        <v>9095</v>
      </c>
      <c r="F8203" s="4" t="s">
        <v>9096</v>
      </c>
      <c r="G8203" s="4" t="s">
        <v>313</v>
      </c>
      <c r="H8203" s="5" t="s">
        <v>43987</v>
      </c>
      <c r="I8203" s="4" t="s">
        <v>43988</v>
      </c>
      <c r="J8203" s="5" t="n">
        <f aca="false">LEN(K8203)</f>
        <v>15</v>
      </c>
      <c r="K8203" s="6" t="s">
        <v>43989</v>
      </c>
      <c r="L8203" s="4" t="s">
        <v>31</v>
      </c>
      <c r="M8203" s="4" t="s">
        <v>31</v>
      </c>
    </row>
    <row r="8204" customFormat="false" ht="15.75" hidden="false" customHeight="true" outlineLevel="0" collapsed="false">
      <c r="A8204" s="4" t="n">
        <v>3281</v>
      </c>
      <c r="B8204" s="4" t="s">
        <v>43990</v>
      </c>
      <c r="C8204" s="4"/>
      <c r="D8204" s="4" t="s">
        <v>43991</v>
      </c>
      <c r="E8204" s="5" t="s">
        <v>6037</v>
      </c>
      <c r="F8204" s="4" t="s">
        <v>6038</v>
      </c>
      <c r="G8204" s="4" t="s">
        <v>313</v>
      </c>
      <c r="H8204" s="5" t="s">
        <v>43992</v>
      </c>
      <c r="I8204" s="4" t="s">
        <v>43993</v>
      </c>
      <c r="J8204" s="5" t="n">
        <f aca="false">LEN(K8204)</f>
        <v>15</v>
      </c>
      <c r="K8204" s="6" t="s">
        <v>43994</v>
      </c>
      <c r="L8204" s="4" t="s">
        <v>66</v>
      </c>
      <c r="M8204" s="4" t="s">
        <v>819</v>
      </c>
    </row>
    <row r="8205" customFormat="false" ht="15.75" hidden="false" customHeight="true" outlineLevel="0" collapsed="false">
      <c r="A8205" s="4" t="n">
        <v>3296</v>
      </c>
      <c r="B8205" s="4" t="s">
        <v>43995</v>
      </c>
      <c r="C8205" s="4"/>
      <c r="D8205" s="4" t="s">
        <v>43996</v>
      </c>
      <c r="E8205" s="5" t="s">
        <v>6044</v>
      </c>
      <c r="F8205" s="4" t="s">
        <v>6045</v>
      </c>
      <c r="G8205" s="4" t="s">
        <v>313</v>
      </c>
      <c r="H8205" s="5" t="s">
        <v>43997</v>
      </c>
      <c r="I8205" s="4" t="s">
        <v>43998</v>
      </c>
      <c r="J8205" s="5" t="n">
        <f aca="false">LEN(K8205)</f>
        <v>15</v>
      </c>
      <c r="K8205" s="6" t="s">
        <v>43999</v>
      </c>
      <c r="L8205" s="4" t="s">
        <v>31</v>
      </c>
      <c r="M8205" s="4" t="s">
        <v>918</v>
      </c>
    </row>
    <row r="8206" customFormat="false" ht="15.75" hidden="false" customHeight="true" outlineLevel="0" collapsed="false">
      <c r="A8206" s="4" t="n">
        <v>3298</v>
      </c>
      <c r="B8206" s="4" t="s">
        <v>44000</v>
      </c>
      <c r="C8206" s="4"/>
      <c r="D8206" s="4" t="s">
        <v>44001</v>
      </c>
      <c r="E8206" s="5" t="s">
        <v>44002</v>
      </c>
      <c r="F8206" s="4" t="s">
        <v>44003</v>
      </c>
      <c r="G8206" s="4" t="s">
        <v>313</v>
      </c>
      <c r="H8206" s="5" t="s">
        <v>44004</v>
      </c>
      <c r="I8206" s="4" t="s">
        <v>44005</v>
      </c>
      <c r="J8206" s="5" t="n">
        <f aca="false">LEN(K8206)</f>
        <v>15</v>
      </c>
      <c r="K8206" s="6" t="s">
        <v>44006</v>
      </c>
      <c r="L8206" s="4" t="s">
        <v>57</v>
      </c>
      <c r="M8206" s="4" t="s">
        <v>967</v>
      </c>
    </row>
    <row r="8207" customFormat="false" ht="15.75" hidden="false" customHeight="true" outlineLevel="0" collapsed="false">
      <c r="A8207" s="4" t="n">
        <v>3299</v>
      </c>
      <c r="B8207" s="4" t="s">
        <v>44007</v>
      </c>
      <c r="C8207" s="4"/>
      <c r="D8207" s="4" t="s">
        <v>44008</v>
      </c>
      <c r="E8207" s="5" t="s">
        <v>44009</v>
      </c>
      <c r="F8207" s="4" t="s">
        <v>7374</v>
      </c>
      <c r="G8207" s="4" t="s">
        <v>313</v>
      </c>
      <c r="H8207" s="5" t="s">
        <v>44010</v>
      </c>
      <c r="I8207" s="7" t="s">
        <v>44011</v>
      </c>
      <c r="J8207" s="5" t="n">
        <f aca="false">LEN(K8207)</f>
        <v>15</v>
      </c>
      <c r="K8207" s="6" t="s">
        <v>44012</v>
      </c>
      <c r="L8207" s="4" t="s">
        <v>57</v>
      </c>
      <c r="M8207" s="4" t="s">
        <v>918</v>
      </c>
    </row>
    <row r="8208" customFormat="false" ht="15.75" hidden="false" customHeight="true" outlineLevel="0" collapsed="false">
      <c r="A8208" s="4" t="n">
        <v>3313</v>
      </c>
      <c r="B8208" s="4" t="s">
        <v>44013</v>
      </c>
      <c r="C8208" s="4"/>
      <c r="D8208" s="4" t="s">
        <v>44014</v>
      </c>
      <c r="E8208" s="5" t="s">
        <v>44015</v>
      </c>
      <c r="F8208" s="4" t="s">
        <v>44016</v>
      </c>
      <c r="G8208" s="4" t="s">
        <v>313</v>
      </c>
      <c r="H8208" s="5" t="s">
        <v>44017</v>
      </c>
      <c r="I8208" s="7" t="s">
        <v>44018</v>
      </c>
      <c r="J8208" s="5" t="n">
        <f aca="false">LEN(K8208)</f>
        <v>15</v>
      </c>
      <c r="K8208" s="6" t="str">
        <f aca="false">LOWER(SUBSTITUTE(SUBSTITUTE(SUBSTITUTE(SUBSTITUTE(SUBSTITUTE(SUBSTITUTE(SUBSTITUTE(B8208,"S.L.",""),"SL",""),"S.A.",""),"SA","")," ",""),".",""),",",""))&amp;".com"</f>
        <v>losvallucos.com</v>
      </c>
      <c r="L8208" s="4" t="s">
        <v>31</v>
      </c>
      <c r="M8208" s="4" t="s">
        <v>794</v>
      </c>
    </row>
    <row r="8209" customFormat="false" ht="27.75" hidden="false" customHeight="true" outlineLevel="0" collapsed="false">
      <c r="A8209" s="4" t="n">
        <v>3329</v>
      </c>
      <c r="B8209" s="4" t="s">
        <v>44019</v>
      </c>
      <c r="C8209" s="4"/>
      <c r="D8209" s="4" t="s">
        <v>44020</v>
      </c>
      <c r="E8209" s="5" t="s">
        <v>311</v>
      </c>
      <c r="F8209" s="4" t="s">
        <v>312</v>
      </c>
      <c r="G8209" s="4" t="s">
        <v>313</v>
      </c>
      <c r="H8209" s="5" t="s">
        <v>44021</v>
      </c>
      <c r="I8209" s="7" t="s">
        <v>44022</v>
      </c>
      <c r="J8209" s="5" t="n">
        <f aca="false">LEN(K8209)</f>
        <v>15</v>
      </c>
      <c r="K8209" s="6" t="s">
        <v>44023</v>
      </c>
      <c r="L8209" s="4" t="s">
        <v>21</v>
      </c>
      <c r="M8209" s="4" t="s">
        <v>924</v>
      </c>
    </row>
    <row r="8210" customFormat="false" ht="15.75" hidden="false" customHeight="true" outlineLevel="0" collapsed="false">
      <c r="A8210" s="4" t="n">
        <v>3330</v>
      </c>
      <c r="B8210" s="4" t="s">
        <v>44024</v>
      </c>
      <c r="C8210" s="4"/>
      <c r="D8210" s="4" t="s">
        <v>44025</v>
      </c>
      <c r="E8210" s="5" t="s">
        <v>311</v>
      </c>
      <c r="F8210" s="4" t="s">
        <v>312</v>
      </c>
      <c r="G8210" s="4" t="s">
        <v>313</v>
      </c>
      <c r="H8210" s="5" t="s">
        <v>44026</v>
      </c>
      <c r="I8210" s="7" t="s">
        <v>44027</v>
      </c>
      <c r="J8210" s="5" t="n">
        <f aca="false">LEN(K8210)</f>
        <v>15</v>
      </c>
      <c r="K8210" s="6" t="str">
        <f aca="false">LOWER(SUBSTITUTE(SUBSTITUTE(SUBSTITUTE(SUBSTITUTE(SUBSTITUTE(SUBSTITUTE(SUBSTITUTE(B8210,"S.L.",""),"SL",""),"S.A.",""),"SA","")," ",""),".",""),",",""))&amp;".com"</f>
        <v>hotelsydney.com</v>
      </c>
      <c r="L8210" s="4" t="s">
        <v>57</v>
      </c>
      <c r="M8210" s="4" t="s">
        <v>31</v>
      </c>
    </row>
    <row r="8211" customFormat="false" ht="15.75" hidden="false" customHeight="true" outlineLevel="0" collapsed="false">
      <c r="A8211" s="4" t="n">
        <v>3335</v>
      </c>
      <c r="B8211" s="4" t="s">
        <v>44028</v>
      </c>
      <c r="C8211" s="4"/>
      <c r="D8211" s="4" t="s">
        <v>24134</v>
      </c>
      <c r="E8211" s="5" t="s">
        <v>1884</v>
      </c>
      <c r="F8211" s="4" t="s">
        <v>1885</v>
      </c>
      <c r="G8211" s="4" t="s">
        <v>313</v>
      </c>
      <c r="H8211" s="5" t="s">
        <v>44029</v>
      </c>
      <c r="I8211" s="4" t="s">
        <v>44030</v>
      </c>
      <c r="J8211" s="5" t="n">
        <f aca="false">LEN(K8211)</f>
        <v>15</v>
      </c>
      <c r="K8211" s="6" t="str">
        <f aca="false">LOWER(SUBSTITUTE(SUBSTITUTE(SUBSTITUTE(SUBSTITUTE(SUBSTITUTE(SUBSTITUTE(SUBSTITUTE(B8211,"S.L.",""),"SL",""),"S.A.",""),"SA","")," ",""),".",""),",",""))&amp;".com"</f>
        <v>loshidalgos.com</v>
      </c>
      <c r="L8211" s="4" t="s">
        <v>1679</v>
      </c>
      <c r="M8211" s="4" t="s">
        <v>1216</v>
      </c>
    </row>
    <row r="8212" customFormat="false" ht="15.75" hidden="false" customHeight="true" outlineLevel="0" collapsed="false">
      <c r="A8212" s="4" t="n">
        <v>3340</v>
      </c>
      <c r="B8212" s="4" t="s">
        <v>44031</v>
      </c>
      <c r="C8212" s="4"/>
      <c r="D8212" s="4" t="s">
        <v>44032</v>
      </c>
      <c r="E8212" s="5" t="s">
        <v>1884</v>
      </c>
      <c r="F8212" s="4" t="s">
        <v>1885</v>
      </c>
      <c r="G8212" s="4" t="s">
        <v>313</v>
      </c>
      <c r="H8212" s="5" t="s">
        <v>44033</v>
      </c>
      <c r="I8212" s="4" t="s">
        <v>44034</v>
      </c>
      <c r="J8212" s="5" t="n">
        <f aca="false">LEN(K8212)</f>
        <v>15</v>
      </c>
      <c r="K8212" s="6" t="s">
        <v>44035</v>
      </c>
      <c r="L8212" s="4" t="s">
        <v>31</v>
      </c>
      <c r="M8212" s="4" t="s">
        <v>1216</v>
      </c>
    </row>
    <row r="8213" customFormat="false" ht="15.75" hidden="false" customHeight="true" outlineLevel="0" collapsed="false">
      <c r="A8213" s="4" t="n">
        <v>3358</v>
      </c>
      <c r="B8213" s="4" t="s">
        <v>44036</v>
      </c>
      <c r="C8213" s="4"/>
      <c r="D8213" s="4" t="s">
        <v>44037</v>
      </c>
      <c r="E8213" s="5" t="s">
        <v>6871</v>
      </c>
      <c r="F8213" s="4" t="s">
        <v>6872</v>
      </c>
      <c r="G8213" s="4" t="s">
        <v>313</v>
      </c>
      <c r="H8213" s="5" t="s">
        <v>44038</v>
      </c>
      <c r="I8213" s="4" t="s">
        <v>44039</v>
      </c>
      <c r="J8213" s="5" t="n">
        <f aca="false">LEN(K8213)</f>
        <v>15</v>
      </c>
      <c r="K8213" s="10" t="s">
        <v>44040</v>
      </c>
      <c r="L8213" s="4" t="s">
        <v>66</v>
      </c>
      <c r="M8213" s="4" t="s">
        <v>1793</v>
      </c>
    </row>
    <row r="8214" customFormat="false" ht="15.75" hidden="false" customHeight="true" outlineLevel="0" collapsed="false">
      <c r="A8214" s="4" t="n">
        <v>3360</v>
      </c>
      <c r="B8214" s="4" t="s">
        <v>44041</v>
      </c>
      <c r="C8214" s="4"/>
      <c r="D8214" s="4" t="s">
        <v>44042</v>
      </c>
      <c r="E8214" s="5" t="s">
        <v>33455</v>
      </c>
      <c r="F8214" s="4" t="s">
        <v>6872</v>
      </c>
      <c r="G8214" s="4" t="s">
        <v>313</v>
      </c>
      <c r="H8214" s="5" t="s">
        <v>44043</v>
      </c>
      <c r="I8214" s="7" t="s">
        <v>44044</v>
      </c>
      <c r="J8214" s="5" t="n">
        <f aca="false">LEN(K8214)</f>
        <v>15</v>
      </c>
      <c r="K8214" s="6" t="str">
        <f aca="false">LOWER(SUBSTITUTE(SUBSTITUTE(SUBSTITUTE(SUBSTITUTE(SUBSTITUTE(SUBSTITUTE(SUBSTITUTE(B8214,"S.L.",""),"SL",""),"S.A.",""),"SA","")," ",""),".",""),",",""))&amp;".com"</f>
        <v>lallodemano.com</v>
      </c>
      <c r="L8214" s="4" t="s">
        <v>78</v>
      </c>
      <c r="M8214" s="4" t="s">
        <v>31</v>
      </c>
    </row>
    <row r="8215" customFormat="false" ht="15.75" hidden="false" customHeight="true" outlineLevel="0" collapsed="false">
      <c r="A8215" s="4" t="n">
        <v>3361</v>
      </c>
      <c r="B8215" s="4" t="s">
        <v>44045</v>
      </c>
      <c r="C8215" s="4"/>
      <c r="D8215" s="4" t="s">
        <v>44046</v>
      </c>
      <c r="E8215" s="5" t="s">
        <v>44047</v>
      </c>
      <c r="F8215" s="4" t="s">
        <v>6872</v>
      </c>
      <c r="G8215" s="4" t="s">
        <v>313</v>
      </c>
      <c r="H8215" s="5" t="s">
        <v>44048</v>
      </c>
      <c r="I8215" s="4" t="s">
        <v>44049</v>
      </c>
      <c r="J8215" s="5" t="n">
        <f aca="false">LEN(K8215)</f>
        <v>15</v>
      </c>
      <c r="K8215" s="6" t="s">
        <v>44050</v>
      </c>
      <c r="L8215" s="4" t="s">
        <v>31</v>
      </c>
      <c r="M8215" s="4" t="s">
        <v>1208</v>
      </c>
    </row>
    <row r="8216" customFormat="false" ht="15.75" hidden="false" customHeight="true" outlineLevel="0" collapsed="false">
      <c r="A8216" s="4" t="n">
        <v>3364</v>
      </c>
      <c r="B8216" s="4" t="s">
        <v>44051</v>
      </c>
      <c r="C8216" s="4"/>
      <c r="D8216" s="4" t="s">
        <v>44052</v>
      </c>
      <c r="E8216" s="5" t="s">
        <v>4050</v>
      </c>
      <c r="F8216" s="4" t="s">
        <v>4051</v>
      </c>
      <c r="G8216" s="4" t="s">
        <v>313</v>
      </c>
      <c r="H8216" s="5" t="s">
        <v>44053</v>
      </c>
      <c r="I8216" s="7" t="s">
        <v>44054</v>
      </c>
      <c r="J8216" s="5" t="n">
        <f aca="false">LEN(K8216)</f>
        <v>15</v>
      </c>
      <c r="K8216" s="6" t="s">
        <v>44055</v>
      </c>
      <c r="L8216" s="4" t="s">
        <v>57</v>
      </c>
      <c r="M8216" s="4" t="s">
        <v>419</v>
      </c>
    </row>
    <row r="8217" customFormat="false" ht="15.75" hidden="false" customHeight="true" outlineLevel="0" collapsed="false">
      <c r="A8217" s="4" t="n">
        <v>3366</v>
      </c>
      <c r="B8217" s="4" t="s">
        <v>44056</v>
      </c>
      <c r="C8217" s="4"/>
      <c r="D8217" s="4" t="s">
        <v>44057</v>
      </c>
      <c r="E8217" s="5" t="s">
        <v>44058</v>
      </c>
      <c r="F8217" s="4" t="s">
        <v>1885</v>
      </c>
      <c r="G8217" s="4" t="s">
        <v>313</v>
      </c>
      <c r="H8217" s="5" t="s">
        <v>44059</v>
      </c>
      <c r="I8217" s="4" t="s">
        <v>44060</v>
      </c>
      <c r="J8217" s="5" t="n">
        <f aca="false">LEN(K8217)</f>
        <v>15</v>
      </c>
      <c r="K8217" s="10" t="s">
        <v>44061</v>
      </c>
      <c r="L8217" s="4" t="s">
        <v>78</v>
      </c>
      <c r="M8217" s="4" t="s">
        <v>294</v>
      </c>
    </row>
    <row r="8218" customFormat="false" ht="15.75" hidden="false" customHeight="true" outlineLevel="0" collapsed="false">
      <c r="A8218" s="4" t="n">
        <v>3367</v>
      </c>
      <c r="B8218" s="4" t="s">
        <v>44062</v>
      </c>
      <c r="C8218" s="4"/>
      <c r="D8218" s="4" t="s">
        <v>38886</v>
      </c>
      <c r="E8218" s="5" t="s">
        <v>8521</v>
      </c>
      <c r="F8218" s="4" t="s">
        <v>8522</v>
      </c>
      <c r="G8218" s="4" t="s">
        <v>852</v>
      </c>
      <c r="H8218" s="5" t="s">
        <v>44063</v>
      </c>
      <c r="I8218" s="4" t="s">
        <v>44064</v>
      </c>
      <c r="J8218" s="5" t="n">
        <f aca="false">LEN(K8218)</f>
        <v>15</v>
      </c>
      <c r="K8218" s="6" t="s">
        <v>44065</v>
      </c>
      <c r="L8218" s="4" t="s">
        <v>57</v>
      </c>
      <c r="M8218" s="4" t="s">
        <v>336</v>
      </c>
    </row>
    <row r="8219" customFormat="false" ht="15.75" hidden="false" customHeight="true" outlineLevel="0" collapsed="false">
      <c r="A8219" s="4" t="n">
        <v>3379</v>
      </c>
      <c r="B8219" s="4" t="s">
        <v>44066</v>
      </c>
      <c r="C8219" s="4"/>
      <c r="D8219" s="4" t="s">
        <v>44067</v>
      </c>
      <c r="E8219" s="5" t="s">
        <v>24154</v>
      </c>
      <c r="F8219" s="4" t="s">
        <v>24155</v>
      </c>
      <c r="G8219" s="4" t="s">
        <v>852</v>
      </c>
      <c r="H8219" s="5" t="s">
        <v>44068</v>
      </c>
      <c r="I8219" s="7" t="s">
        <v>44069</v>
      </c>
      <c r="J8219" s="5" t="n">
        <f aca="false">LEN(K8219)</f>
        <v>15</v>
      </c>
      <c r="K8219" s="6" t="s">
        <v>44070</v>
      </c>
      <c r="L8219" s="4" t="s">
        <v>66</v>
      </c>
      <c r="M8219" s="4" t="s">
        <v>3895</v>
      </c>
    </row>
    <row r="8220" customFormat="false" ht="15.75" hidden="false" customHeight="true" outlineLevel="0" collapsed="false">
      <c r="A8220" s="4" t="n">
        <v>3383</v>
      </c>
      <c r="B8220" s="4" t="s">
        <v>44071</v>
      </c>
      <c r="C8220" s="4"/>
      <c r="D8220" s="4" t="s">
        <v>44072</v>
      </c>
      <c r="E8220" s="5" t="s">
        <v>44073</v>
      </c>
      <c r="F8220" s="4" t="s">
        <v>44074</v>
      </c>
      <c r="G8220" s="4" t="s">
        <v>1390</v>
      </c>
      <c r="H8220" s="5" t="s">
        <v>44075</v>
      </c>
      <c r="I8220" s="4" t="s">
        <v>44076</v>
      </c>
      <c r="J8220" s="5" t="n">
        <f aca="false">LEN(K8220)</f>
        <v>15</v>
      </c>
      <c r="K8220" s="6" t="s">
        <v>44077</v>
      </c>
      <c r="L8220" s="4" t="s">
        <v>21</v>
      </c>
      <c r="M8220" s="4" t="s">
        <v>22</v>
      </c>
    </row>
    <row r="8221" customFormat="false" ht="15.75" hidden="false" customHeight="true" outlineLevel="0" collapsed="false">
      <c r="A8221" s="4" t="n">
        <v>3384</v>
      </c>
      <c r="B8221" s="4" t="s">
        <v>44078</v>
      </c>
      <c r="C8221" s="4"/>
      <c r="D8221" s="4" t="s">
        <v>44079</v>
      </c>
      <c r="E8221" s="5" t="s">
        <v>44080</v>
      </c>
      <c r="F8221" s="4" t="s">
        <v>44081</v>
      </c>
      <c r="G8221" s="4" t="s">
        <v>852</v>
      </c>
      <c r="H8221" s="5" t="s">
        <v>44082</v>
      </c>
      <c r="I8221" s="4" t="s">
        <v>44083</v>
      </c>
      <c r="J8221" s="5" t="n">
        <f aca="false">LEN(K8221)</f>
        <v>15</v>
      </c>
      <c r="K8221" s="6" t="s">
        <v>44084</v>
      </c>
      <c r="L8221" s="4" t="s">
        <v>57</v>
      </c>
      <c r="M8221" s="4" t="s">
        <v>877</v>
      </c>
    </row>
    <row r="8222" customFormat="false" ht="15.75" hidden="false" customHeight="true" outlineLevel="0" collapsed="false">
      <c r="A8222" s="4" t="n">
        <v>3392</v>
      </c>
      <c r="B8222" s="4" t="s">
        <v>44085</v>
      </c>
      <c r="C8222" s="4"/>
      <c r="D8222" s="4" t="s">
        <v>44086</v>
      </c>
      <c r="E8222" s="5" t="s">
        <v>28619</v>
      </c>
      <c r="F8222" s="4" t="s">
        <v>851</v>
      </c>
      <c r="G8222" s="4" t="s">
        <v>852</v>
      </c>
      <c r="H8222" s="5" t="s">
        <v>44087</v>
      </c>
      <c r="I8222" s="4" t="s">
        <v>44088</v>
      </c>
      <c r="J8222" s="5" t="n">
        <f aca="false">LEN(K8222)</f>
        <v>15</v>
      </c>
      <c r="K8222" s="10" t="s">
        <v>44089</v>
      </c>
      <c r="L8222" s="4" t="s">
        <v>21</v>
      </c>
      <c r="M8222" s="4" t="s">
        <v>1063</v>
      </c>
    </row>
    <row r="8223" customFormat="false" ht="15.75" hidden="false" customHeight="true" outlineLevel="0" collapsed="false">
      <c r="A8223" s="4" t="n">
        <v>3394</v>
      </c>
      <c r="B8223" s="4" t="s">
        <v>44090</v>
      </c>
      <c r="C8223" s="4"/>
      <c r="D8223" s="4" t="s">
        <v>44091</v>
      </c>
      <c r="E8223" s="5" t="s">
        <v>28619</v>
      </c>
      <c r="F8223" s="4" t="s">
        <v>851</v>
      </c>
      <c r="G8223" s="4" t="s">
        <v>852</v>
      </c>
      <c r="H8223" s="5" t="s">
        <v>44092</v>
      </c>
      <c r="I8223" s="7" t="s">
        <v>44093</v>
      </c>
      <c r="J8223" s="5" t="n">
        <f aca="false">LEN(K8223)</f>
        <v>15</v>
      </c>
      <c r="K8223" s="6" t="s">
        <v>44094</v>
      </c>
      <c r="L8223" s="4" t="s">
        <v>78</v>
      </c>
      <c r="M8223" s="4" t="s">
        <v>680</v>
      </c>
    </row>
    <row r="8224" customFormat="false" ht="15.75" hidden="false" customHeight="true" outlineLevel="0" collapsed="false">
      <c r="A8224" s="4" t="n">
        <v>3400</v>
      </c>
      <c r="B8224" s="4" t="s">
        <v>44095</v>
      </c>
      <c r="C8224" s="4"/>
      <c r="D8224" s="4" t="s">
        <v>44096</v>
      </c>
      <c r="E8224" s="5" t="s">
        <v>38816</v>
      </c>
      <c r="F8224" s="4" t="s">
        <v>38817</v>
      </c>
      <c r="G8224" s="4" t="s">
        <v>852</v>
      </c>
      <c r="H8224" s="5" t="s">
        <v>44097</v>
      </c>
      <c r="I8224" s="4" t="s">
        <v>44098</v>
      </c>
      <c r="J8224" s="5" t="n">
        <f aca="false">LEN(K8224)</f>
        <v>15</v>
      </c>
      <c r="K8224" s="6" t="s">
        <v>44099</v>
      </c>
      <c r="L8224" s="4" t="s">
        <v>66</v>
      </c>
      <c r="M8224" s="4" t="s">
        <v>794</v>
      </c>
    </row>
    <row r="8225" customFormat="false" ht="15.75" hidden="false" customHeight="true" outlineLevel="0" collapsed="false">
      <c r="A8225" s="4" t="n">
        <v>3403</v>
      </c>
      <c r="B8225" s="4" t="s">
        <v>44100</v>
      </c>
      <c r="C8225" s="4"/>
      <c r="D8225" s="4" t="s">
        <v>44101</v>
      </c>
      <c r="E8225" s="5" t="s">
        <v>5489</v>
      </c>
      <c r="F8225" s="4" t="s">
        <v>851</v>
      </c>
      <c r="G8225" s="4" t="s">
        <v>852</v>
      </c>
      <c r="H8225" s="5" t="s">
        <v>44102</v>
      </c>
      <c r="I8225" s="7" t="s">
        <v>44103</v>
      </c>
      <c r="J8225" s="5" t="n">
        <f aca="false">LEN(K8225)</f>
        <v>15</v>
      </c>
      <c r="K8225" s="6" t="s">
        <v>44104</v>
      </c>
      <c r="L8225" s="4" t="s">
        <v>78</v>
      </c>
      <c r="M8225" s="4" t="s">
        <v>577</v>
      </c>
    </row>
    <row r="8226" customFormat="false" ht="15.75" hidden="false" customHeight="true" outlineLevel="0" collapsed="false">
      <c r="A8226" s="4" t="n">
        <v>3414</v>
      </c>
      <c r="B8226" s="4" t="s">
        <v>44105</v>
      </c>
      <c r="C8226" s="4"/>
      <c r="D8226" s="4" t="s">
        <v>44106</v>
      </c>
      <c r="E8226" s="5" t="s">
        <v>9122</v>
      </c>
      <c r="F8226" s="4" t="s">
        <v>851</v>
      </c>
      <c r="G8226" s="4" t="s">
        <v>852</v>
      </c>
      <c r="H8226" s="5" t="s">
        <v>44107</v>
      </c>
      <c r="I8226" s="4" t="s">
        <v>44108</v>
      </c>
      <c r="J8226" s="5" t="n">
        <f aca="false">LEN(K8226)</f>
        <v>15</v>
      </c>
      <c r="K8226" s="6" t="s">
        <v>44109</v>
      </c>
      <c r="L8226" s="4" t="s">
        <v>21</v>
      </c>
      <c r="M8226" s="4" t="s">
        <v>31</v>
      </c>
    </row>
    <row r="8227" customFormat="false" ht="15.75" hidden="false" customHeight="true" outlineLevel="0" collapsed="false">
      <c r="A8227" s="4" t="n">
        <v>3424</v>
      </c>
      <c r="B8227" s="4" t="s">
        <v>44110</v>
      </c>
      <c r="C8227" s="4"/>
      <c r="D8227" s="4" t="s">
        <v>44111</v>
      </c>
      <c r="E8227" s="5" t="s">
        <v>7390</v>
      </c>
      <c r="F8227" s="4" t="s">
        <v>7391</v>
      </c>
      <c r="G8227" s="4" t="s">
        <v>852</v>
      </c>
      <c r="H8227" s="5" t="s">
        <v>44112</v>
      </c>
      <c r="I8227" s="4" t="s">
        <v>44113</v>
      </c>
      <c r="J8227" s="5" t="n">
        <f aca="false">LEN(K8227)</f>
        <v>15</v>
      </c>
      <c r="K8227" s="6" t="s">
        <v>44114</v>
      </c>
      <c r="L8227" s="4" t="s">
        <v>57</v>
      </c>
      <c r="M8227" s="4" t="s">
        <v>877</v>
      </c>
    </row>
    <row r="8228" customFormat="false" ht="15.75" hidden="false" customHeight="true" outlineLevel="0" collapsed="false">
      <c r="A8228" s="4" t="n">
        <v>3434</v>
      </c>
      <c r="B8228" s="4" t="s">
        <v>44115</v>
      </c>
      <c r="C8228" s="4"/>
      <c r="D8228" s="4" t="s">
        <v>44116</v>
      </c>
      <c r="E8228" s="5" t="s">
        <v>33470</v>
      </c>
      <c r="F8228" s="4" t="s">
        <v>851</v>
      </c>
      <c r="G8228" s="4" t="s">
        <v>852</v>
      </c>
      <c r="H8228" s="5" t="s">
        <v>44117</v>
      </c>
      <c r="I8228" s="4" t="s">
        <v>44118</v>
      </c>
      <c r="J8228" s="5" t="n">
        <f aca="false">LEN(K8228)</f>
        <v>15</v>
      </c>
      <c r="K8228" s="6" t="s">
        <v>44119</v>
      </c>
      <c r="L8228" s="4" t="s">
        <v>21</v>
      </c>
      <c r="M8228" s="4" t="s">
        <v>344</v>
      </c>
    </row>
    <row r="8229" customFormat="false" ht="15.75" hidden="false" customHeight="true" outlineLevel="0" collapsed="false">
      <c r="A8229" s="4" t="n">
        <v>3440</v>
      </c>
      <c r="B8229" s="4" t="s">
        <v>44120</v>
      </c>
      <c r="C8229" s="4"/>
      <c r="D8229" s="4" t="s">
        <v>44121</v>
      </c>
      <c r="E8229" s="5" t="s">
        <v>11182</v>
      </c>
      <c r="F8229" s="4" t="s">
        <v>851</v>
      </c>
      <c r="G8229" s="4" t="s">
        <v>852</v>
      </c>
      <c r="H8229" s="5" t="s">
        <v>44122</v>
      </c>
      <c r="I8229" s="4" t="s">
        <v>44123</v>
      </c>
      <c r="J8229" s="5" t="n">
        <f aca="false">LEN(K8229)</f>
        <v>15</v>
      </c>
      <c r="K8229" s="6" t="s">
        <v>44124</v>
      </c>
      <c r="L8229" s="4" t="s">
        <v>31</v>
      </c>
      <c r="M8229" s="4" t="s">
        <v>317</v>
      </c>
    </row>
    <row r="8230" customFormat="false" ht="15.75" hidden="false" customHeight="true" outlineLevel="0" collapsed="false">
      <c r="A8230" s="4" t="n">
        <v>3446</v>
      </c>
      <c r="B8230" s="4" t="s">
        <v>44125</v>
      </c>
      <c r="C8230" s="4"/>
      <c r="D8230" s="4" t="s">
        <v>44126</v>
      </c>
      <c r="E8230" s="5" t="s">
        <v>8521</v>
      </c>
      <c r="F8230" s="4" t="s">
        <v>8522</v>
      </c>
      <c r="G8230" s="4" t="s">
        <v>852</v>
      </c>
      <c r="H8230" s="5" t="s">
        <v>44127</v>
      </c>
      <c r="I8230" s="7" t="s">
        <v>44128</v>
      </c>
      <c r="J8230" s="5" t="n">
        <f aca="false">LEN(K8230)</f>
        <v>15</v>
      </c>
      <c r="K8230" s="6" t="s">
        <v>44129</v>
      </c>
      <c r="L8230" s="4" t="s">
        <v>21</v>
      </c>
      <c r="M8230" s="4" t="s">
        <v>1979</v>
      </c>
    </row>
    <row r="8231" customFormat="false" ht="15.75" hidden="false" customHeight="true" outlineLevel="0" collapsed="false">
      <c r="A8231" s="4" t="n">
        <v>3454</v>
      </c>
      <c r="B8231" s="4" t="s">
        <v>44130</v>
      </c>
      <c r="C8231" s="4"/>
      <c r="D8231" s="4" t="s">
        <v>44131</v>
      </c>
      <c r="E8231" s="5" t="s">
        <v>38869</v>
      </c>
      <c r="F8231" s="4" t="s">
        <v>38870</v>
      </c>
      <c r="G8231" s="4" t="s">
        <v>852</v>
      </c>
      <c r="H8231" s="5" t="s">
        <v>44132</v>
      </c>
      <c r="I8231" s="4" t="s">
        <v>44133</v>
      </c>
      <c r="J8231" s="5" t="n">
        <f aca="false">LEN(K8231)</f>
        <v>15</v>
      </c>
      <c r="K8231" s="6" t="s">
        <v>44134</v>
      </c>
      <c r="L8231" s="4" t="s">
        <v>31</v>
      </c>
      <c r="M8231" s="4" t="s">
        <v>368</v>
      </c>
    </row>
    <row r="8232" customFormat="false" ht="15.75" hidden="false" customHeight="true" outlineLevel="0" collapsed="false">
      <c r="A8232" s="4" t="n">
        <v>3458</v>
      </c>
      <c r="B8232" s="4" t="s">
        <v>44135</v>
      </c>
      <c r="C8232" s="4"/>
      <c r="D8232" s="4" t="s">
        <v>44136</v>
      </c>
      <c r="E8232" s="5" t="s">
        <v>28662</v>
      </c>
      <c r="F8232" s="4" t="s">
        <v>28663</v>
      </c>
      <c r="G8232" s="4" t="s">
        <v>852</v>
      </c>
      <c r="H8232" s="5" t="s">
        <v>44137</v>
      </c>
      <c r="I8232" s="7" t="s">
        <v>44138</v>
      </c>
      <c r="J8232" s="5" t="n">
        <f aca="false">LEN(K8232)</f>
        <v>15</v>
      </c>
      <c r="K8232" s="6" t="s">
        <v>44139</v>
      </c>
      <c r="L8232" s="4" t="s">
        <v>31</v>
      </c>
      <c r="M8232" s="4" t="s">
        <v>794</v>
      </c>
    </row>
    <row r="8233" customFormat="false" ht="15.75" hidden="false" customHeight="true" outlineLevel="0" collapsed="false">
      <c r="A8233" s="4" t="n">
        <v>3506</v>
      </c>
      <c r="B8233" s="4" t="s">
        <v>44140</v>
      </c>
      <c r="C8233" s="4"/>
      <c r="D8233" s="4" t="s">
        <v>44141</v>
      </c>
      <c r="E8233" s="5" t="s">
        <v>4873</v>
      </c>
      <c r="F8233" s="4" t="s">
        <v>1389</v>
      </c>
      <c r="G8233" s="4" t="s">
        <v>1390</v>
      </c>
      <c r="H8233" s="5" t="s">
        <v>44142</v>
      </c>
      <c r="I8233" s="4" t="s">
        <v>44143</v>
      </c>
      <c r="J8233" s="5" t="n">
        <f aca="false">LEN(K8233)</f>
        <v>15</v>
      </c>
      <c r="K8233" s="10" t="s">
        <v>44144</v>
      </c>
      <c r="L8233" s="4" t="s">
        <v>78</v>
      </c>
      <c r="M8233" s="4" t="s">
        <v>2435</v>
      </c>
    </row>
    <row r="8234" customFormat="false" ht="15.75" hidden="false" customHeight="true" outlineLevel="0" collapsed="false">
      <c r="A8234" s="4" t="n">
        <v>3513</v>
      </c>
      <c r="B8234" s="4" t="s">
        <v>44145</v>
      </c>
      <c r="C8234" s="4"/>
      <c r="D8234" s="4" t="s">
        <v>44146</v>
      </c>
      <c r="E8234" s="5" t="s">
        <v>1388</v>
      </c>
      <c r="F8234" s="4" t="s">
        <v>1389</v>
      </c>
      <c r="G8234" s="4" t="s">
        <v>1390</v>
      </c>
      <c r="H8234" s="5" t="s">
        <v>44147</v>
      </c>
      <c r="I8234" s="4" t="s">
        <v>44148</v>
      </c>
      <c r="J8234" s="5" t="n">
        <f aca="false">LEN(K8234)</f>
        <v>15</v>
      </c>
      <c r="K8234" s="6" t="s">
        <v>44149</v>
      </c>
      <c r="L8234" s="4" t="s">
        <v>637</v>
      </c>
      <c r="M8234" s="4" t="s">
        <v>1700</v>
      </c>
    </row>
    <row r="8235" customFormat="false" ht="15.75" hidden="false" customHeight="true" outlineLevel="0" collapsed="false">
      <c r="A8235" s="4" t="n">
        <v>3514</v>
      </c>
      <c r="B8235" s="4" t="s">
        <v>44150</v>
      </c>
      <c r="C8235" s="4"/>
      <c r="D8235" s="4" t="s">
        <v>44151</v>
      </c>
      <c r="E8235" s="5" t="s">
        <v>44152</v>
      </c>
      <c r="F8235" s="4" t="s">
        <v>44153</v>
      </c>
      <c r="G8235" s="4" t="s">
        <v>1390</v>
      </c>
      <c r="H8235" s="5" t="s">
        <v>44154</v>
      </c>
      <c r="I8235" s="4" t="s">
        <v>44155</v>
      </c>
      <c r="J8235" s="5" t="n">
        <f aca="false">LEN(K8235)</f>
        <v>15</v>
      </c>
      <c r="K8235" s="6" t="s">
        <v>44156</v>
      </c>
      <c r="L8235" s="4" t="s">
        <v>31</v>
      </c>
      <c r="M8235" s="4" t="s">
        <v>4855</v>
      </c>
    </row>
    <row r="8236" customFormat="false" ht="15.75" hidden="false" customHeight="true" outlineLevel="0" collapsed="false">
      <c r="A8236" s="4" t="n">
        <v>3536</v>
      </c>
      <c r="B8236" s="4" t="s">
        <v>44157</v>
      </c>
      <c r="C8236" s="4"/>
      <c r="D8236" s="4" t="s">
        <v>44158</v>
      </c>
      <c r="E8236" s="5" t="s">
        <v>44159</v>
      </c>
      <c r="F8236" s="4" t="s">
        <v>44160</v>
      </c>
      <c r="G8236" s="4" t="s">
        <v>1390</v>
      </c>
      <c r="H8236" s="5" t="s">
        <v>44161</v>
      </c>
      <c r="I8236" s="4" t="s">
        <v>44162</v>
      </c>
      <c r="J8236" s="5" t="n">
        <f aca="false">LEN(K8236)</f>
        <v>15</v>
      </c>
      <c r="K8236" s="6" t="s">
        <v>44163</v>
      </c>
      <c r="L8236" s="4" t="s">
        <v>78</v>
      </c>
      <c r="M8236" s="4" t="s">
        <v>31</v>
      </c>
    </row>
    <row r="8237" customFormat="false" ht="15.75" hidden="false" customHeight="true" outlineLevel="0" collapsed="false">
      <c r="A8237" s="4" t="n">
        <v>3542</v>
      </c>
      <c r="B8237" s="4" t="s">
        <v>44164</v>
      </c>
      <c r="C8237" s="4"/>
      <c r="D8237" s="4" t="s">
        <v>44165</v>
      </c>
      <c r="E8237" s="5" t="s">
        <v>6062</v>
      </c>
      <c r="F8237" s="4" t="s">
        <v>1389</v>
      </c>
      <c r="G8237" s="4" t="s">
        <v>1390</v>
      </c>
      <c r="H8237" s="5" t="s">
        <v>44166</v>
      </c>
      <c r="I8237" s="4" t="s">
        <v>44167</v>
      </c>
      <c r="J8237" s="5" t="n">
        <f aca="false">LEN(K8237)</f>
        <v>15</v>
      </c>
      <c r="K8237" s="6" t="s">
        <v>44168</v>
      </c>
      <c r="L8237" s="4" t="s">
        <v>78</v>
      </c>
      <c r="M8237" s="4" t="s">
        <v>294</v>
      </c>
    </row>
    <row r="8238" customFormat="false" ht="15.75" hidden="false" customHeight="true" outlineLevel="0" collapsed="false">
      <c r="A8238" s="4" t="n">
        <v>3547</v>
      </c>
      <c r="B8238" s="4" t="s">
        <v>44169</v>
      </c>
      <c r="C8238" s="4"/>
      <c r="D8238" s="4" t="s">
        <v>44170</v>
      </c>
      <c r="E8238" s="5" t="s">
        <v>9151</v>
      </c>
      <c r="F8238" s="4" t="s">
        <v>9152</v>
      </c>
      <c r="G8238" s="4" t="s">
        <v>1390</v>
      </c>
      <c r="H8238" s="5" t="s">
        <v>44171</v>
      </c>
      <c r="I8238" s="4" t="s">
        <v>44172</v>
      </c>
      <c r="J8238" s="5" t="n">
        <f aca="false">LEN(K8238)</f>
        <v>15</v>
      </c>
      <c r="K8238" s="6" t="str">
        <f aca="false">LOWER(SUBSTITUTE(SUBSTITUTE(SUBSTITUTE(SUBSTITUTE(SUBSTITUTE(SUBSTITUTE(SUBSTITUTE(B8238,"S.L.",""),"SL",""),"S.A.",""),"SA","")," ",""),".",""),",",""))&amp;".com"</f>
        <v>hotelneguri.com</v>
      </c>
      <c r="L8238" s="4" t="s">
        <v>78</v>
      </c>
      <c r="M8238" s="4" t="s">
        <v>381</v>
      </c>
    </row>
    <row r="8239" customFormat="false" ht="15.75" hidden="false" customHeight="true" outlineLevel="0" collapsed="false">
      <c r="A8239" s="4" t="n">
        <v>3548</v>
      </c>
      <c r="B8239" s="4" t="s">
        <v>44173</v>
      </c>
      <c r="C8239" s="4"/>
      <c r="D8239" s="4" t="s">
        <v>44174</v>
      </c>
      <c r="E8239" s="5" t="s">
        <v>9151</v>
      </c>
      <c r="F8239" s="4" t="s">
        <v>9152</v>
      </c>
      <c r="G8239" s="4" t="s">
        <v>1390</v>
      </c>
      <c r="H8239" s="5" t="s">
        <v>44175</v>
      </c>
      <c r="I8239" s="4" t="s">
        <v>44176</v>
      </c>
      <c r="J8239" s="5" t="n">
        <f aca="false">LEN(K8239)</f>
        <v>15</v>
      </c>
      <c r="K8239" s="6" t="s">
        <v>44177</v>
      </c>
      <c r="L8239" s="4" t="s">
        <v>21</v>
      </c>
      <c r="M8239" s="4" t="s">
        <v>294</v>
      </c>
    </row>
    <row r="8240" customFormat="false" ht="15.75" hidden="false" customHeight="true" outlineLevel="0" collapsed="false">
      <c r="A8240" s="4" t="n">
        <v>3587</v>
      </c>
      <c r="B8240" s="4" t="s">
        <v>44178</v>
      </c>
      <c r="C8240" s="4"/>
      <c r="D8240" s="4" t="s">
        <v>44179</v>
      </c>
      <c r="E8240" s="5" t="s">
        <v>44180</v>
      </c>
      <c r="F8240" s="4" t="s">
        <v>44181</v>
      </c>
      <c r="G8240" s="4" t="s">
        <v>1498</v>
      </c>
      <c r="H8240" s="5" t="s">
        <v>44182</v>
      </c>
      <c r="I8240" s="4" t="s">
        <v>44183</v>
      </c>
      <c r="J8240" s="5" t="n">
        <f aca="false">LEN(K8240)</f>
        <v>15</v>
      </c>
      <c r="K8240" s="10" t="s">
        <v>44184</v>
      </c>
      <c r="L8240" s="4" t="s">
        <v>66</v>
      </c>
      <c r="M8240" s="4" t="s">
        <v>381</v>
      </c>
    </row>
    <row r="8241" customFormat="false" ht="15.75" hidden="false" customHeight="true" outlineLevel="0" collapsed="false">
      <c r="A8241" s="4" t="n">
        <v>3594</v>
      </c>
      <c r="B8241" s="4" t="s">
        <v>44185</v>
      </c>
      <c r="C8241" s="4"/>
      <c r="D8241" s="4" t="s">
        <v>44186</v>
      </c>
      <c r="E8241" s="5" t="s">
        <v>6075</v>
      </c>
      <c r="F8241" s="4" t="s">
        <v>6076</v>
      </c>
      <c r="G8241" s="4" t="s">
        <v>1498</v>
      </c>
      <c r="H8241" s="5" t="s">
        <v>44187</v>
      </c>
      <c r="I8241" s="7" t="s">
        <v>44188</v>
      </c>
      <c r="J8241" s="5" t="n">
        <f aca="false">LEN(K8241)</f>
        <v>15</v>
      </c>
      <c r="K8241" s="6" t="s">
        <v>44189</v>
      </c>
      <c r="L8241" s="4" t="s">
        <v>57</v>
      </c>
      <c r="M8241" s="4" t="s">
        <v>381</v>
      </c>
    </row>
    <row r="8242" customFormat="false" ht="15.75" hidden="false" customHeight="true" outlineLevel="0" collapsed="false">
      <c r="A8242" s="4" t="n">
        <v>3609</v>
      </c>
      <c r="B8242" s="4" t="s">
        <v>2210</v>
      </c>
      <c r="C8242" s="4"/>
      <c r="D8242" s="4" t="s">
        <v>44190</v>
      </c>
      <c r="E8242" s="5" t="s">
        <v>13928</v>
      </c>
      <c r="F8242" s="4" t="s">
        <v>13929</v>
      </c>
      <c r="G8242" s="4" t="s">
        <v>1390</v>
      </c>
      <c r="H8242" s="5" t="s">
        <v>44191</v>
      </c>
      <c r="I8242" s="4" t="s">
        <v>44192</v>
      </c>
      <c r="J8242" s="5" t="n">
        <f aca="false">LEN(K8242)</f>
        <v>15</v>
      </c>
      <c r="K8242" s="6" t="s">
        <v>44193</v>
      </c>
      <c r="L8242" s="4" t="s">
        <v>21</v>
      </c>
      <c r="M8242" s="4" t="s">
        <v>1979</v>
      </c>
    </row>
    <row r="8243" customFormat="false" ht="15.75" hidden="false" customHeight="true" outlineLevel="0" collapsed="false">
      <c r="A8243" s="4" t="n">
        <v>3611</v>
      </c>
      <c r="B8243" s="4" t="s">
        <v>44194</v>
      </c>
      <c r="C8243" s="4"/>
      <c r="D8243" s="4" t="s">
        <v>44195</v>
      </c>
      <c r="E8243" s="5" t="s">
        <v>20482</v>
      </c>
      <c r="F8243" s="4" t="s">
        <v>20507</v>
      </c>
      <c r="G8243" s="4" t="s">
        <v>1390</v>
      </c>
      <c r="H8243" s="5" t="s">
        <v>44196</v>
      </c>
      <c r="I8243" s="4" t="s">
        <v>7910</v>
      </c>
      <c r="J8243" s="5" t="n">
        <f aca="false">LEN(K8243)</f>
        <v>15</v>
      </c>
      <c r="K8243" s="6" t="s">
        <v>44197</v>
      </c>
      <c r="L8243" s="4" t="s">
        <v>66</v>
      </c>
      <c r="M8243" s="4" t="s">
        <v>1208</v>
      </c>
    </row>
    <row r="8244" customFormat="false" ht="15.75" hidden="false" customHeight="true" outlineLevel="0" collapsed="false">
      <c r="A8244" s="4" t="n">
        <v>3615</v>
      </c>
      <c r="B8244" s="4" t="s">
        <v>44198</v>
      </c>
      <c r="C8244" s="4"/>
      <c r="D8244" s="4" t="s">
        <v>44199</v>
      </c>
      <c r="E8244" s="5" t="s">
        <v>33614</v>
      </c>
      <c r="F8244" s="4" t="s">
        <v>33615</v>
      </c>
      <c r="G8244" s="4" t="s">
        <v>1390</v>
      </c>
      <c r="H8244" s="5" t="s">
        <v>44200</v>
      </c>
      <c r="I8244" s="4" t="s">
        <v>44201</v>
      </c>
      <c r="J8244" s="5" t="n">
        <f aca="false">LEN(K8244)</f>
        <v>15</v>
      </c>
      <c r="K8244" s="6" t="s">
        <v>44202</v>
      </c>
      <c r="L8244" s="4" t="s">
        <v>78</v>
      </c>
      <c r="M8244" s="4" t="s">
        <v>794</v>
      </c>
    </row>
    <row r="8245" customFormat="false" ht="15.75" hidden="false" customHeight="true" outlineLevel="0" collapsed="false">
      <c r="A8245" s="4" t="n">
        <v>3631</v>
      </c>
      <c r="B8245" s="4" t="s">
        <v>44203</v>
      </c>
      <c r="C8245" s="4"/>
      <c r="D8245" s="4" t="s">
        <v>44204</v>
      </c>
      <c r="E8245" s="5" t="s">
        <v>9144</v>
      </c>
      <c r="F8245" s="4" t="s">
        <v>9145</v>
      </c>
      <c r="G8245" s="4" t="s">
        <v>1390</v>
      </c>
      <c r="H8245" s="5" t="s">
        <v>44205</v>
      </c>
      <c r="I8245" s="4" t="s">
        <v>44206</v>
      </c>
      <c r="J8245" s="5" t="n">
        <f aca="false">LEN(K8245)</f>
        <v>15</v>
      </c>
      <c r="K8245" s="6" t="s">
        <v>44207</v>
      </c>
      <c r="L8245" s="4" t="s">
        <v>78</v>
      </c>
      <c r="M8245" s="4" t="s">
        <v>31</v>
      </c>
    </row>
    <row r="8246" customFormat="false" ht="15.75" hidden="false" customHeight="true" outlineLevel="0" collapsed="false">
      <c r="A8246" s="4" t="n">
        <v>3653</v>
      </c>
      <c r="B8246" s="4" t="s">
        <v>44208</v>
      </c>
      <c r="C8246" s="4"/>
      <c r="D8246" s="4" t="s">
        <v>44209</v>
      </c>
      <c r="E8246" s="5" t="s">
        <v>19256</v>
      </c>
      <c r="F8246" s="4" t="s">
        <v>19257</v>
      </c>
      <c r="G8246" s="4" t="s">
        <v>1390</v>
      </c>
      <c r="H8246" s="5" t="s">
        <v>44210</v>
      </c>
      <c r="I8246" s="4" t="s">
        <v>44211</v>
      </c>
      <c r="J8246" s="5" t="n">
        <f aca="false">LEN(K8246)</f>
        <v>15</v>
      </c>
      <c r="K8246" s="6" t="s">
        <v>44212</v>
      </c>
      <c r="L8246" s="4" t="s">
        <v>66</v>
      </c>
      <c r="M8246" s="4" t="s">
        <v>1063</v>
      </c>
    </row>
    <row r="8247" customFormat="false" ht="15.75" hidden="false" customHeight="true" outlineLevel="0" collapsed="false">
      <c r="A8247" s="4" t="n">
        <v>3666</v>
      </c>
      <c r="B8247" s="4" t="s">
        <v>44213</v>
      </c>
      <c r="C8247" s="4"/>
      <c r="D8247" s="4" t="s">
        <v>44214</v>
      </c>
      <c r="E8247" s="5" t="s">
        <v>288</v>
      </c>
      <c r="F8247" s="4" t="s">
        <v>24264</v>
      </c>
      <c r="G8247" s="4" t="s">
        <v>290</v>
      </c>
      <c r="H8247" s="5" t="s">
        <v>44215</v>
      </c>
      <c r="I8247" s="4" t="s">
        <v>44216</v>
      </c>
      <c r="J8247" s="5" t="n">
        <f aca="false">LEN(K8247)</f>
        <v>15</v>
      </c>
      <c r="K8247" s="6" t="s">
        <v>44217</v>
      </c>
      <c r="L8247" s="4" t="s">
        <v>21</v>
      </c>
      <c r="M8247" s="4" t="s">
        <v>2474</v>
      </c>
    </row>
    <row r="8248" customFormat="false" ht="15.75" hidden="false" customHeight="true" outlineLevel="0" collapsed="false">
      <c r="A8248" s="4" t="n">
        <v>3675</v>
      </c>
      <c r="B8248" s="4" t="s">
        <v>44218</v>
      </c>
      <c r="C8248" s="4"/>
      <c r="D8248" s="4" t="s">
        <v>44219</v>
      </c>
      <c r="E8248" s="5" t="s">
        <v>44220</v>
      </c>
      <c r="F8248" s="4" t="s">
        <v>44221</v>
      </c>
      <c r="G8248" s="4" t="s">
        <v>2538</v>
      </c>
      <c r="H8248" s="5" t="s">
        <v>44222</v>
      </c>
      <c r="I8248" s="7" t="s">
        <v>44223</v>
      </c>
      <c r="J8248" s="5" t="n">
        <f aca="false">LEN(K8248)</f>
        <v>15</v>
      </c>
      <c r="K8248" s="6" t="s">
        <v>44224</v>
      </c>
      <c r="L8248" s="4" t="s">
        <v>66</v>
      </c>
      <c r="M8248" s="4" t="s">
        <v>336</v>
      </c>
    </row>
    <row r="8249" customFormat="false" ht="15.75" hidden="false" customHeight="true" outlineLevel="0" collapsed="false">
      <c r="A8249" s="4" t="n">
        <v>3678</v>
      </c>
      <c r="B8249" s="4" t="s">
        <v>44225</v>
      </c>
      <c r="C8249" s="4"/>
      <c r="D8249" s="4" t="s">
        <v>44226</v>
      </c>
      <c r="E8249" s="5" t="s">
        <v>11220</v>
      </c>
      <c r="F8249" s="4" t="s">
        <v>11221</v>
      </c>
      <c r="G8249" s="4" t="s">
        <v>290</v>
      </c>
      <c r="H8249" s="5" t="s">
        <v>44227</v>
      </c>
      <c r="I8249" s="7" t="s">
        <v>44228</v>
      </c>
      <c r="J8249" s="5" t="n">
        <f aca="false">LEN(K8249)</f>
        <v>15</v>
      </c>
      <c r="K8249" s="6" t="s">
        <v>44229</v>
      </c>
      <c r="L8249" s="4" t="s">
        <v>57</v>
      </c>
      <c r="M8249" s="4" t="s">
        <v>794</v>
      </c>
    </row>
    <row r="8250" customFormat="false" ht="15.75" hidden="false" customHeight="true" outlineLevel="0" collapsed="false">
      <c r="A8250" s="4" t="n">
        <v>3685</v>
      </c>
      <c r="B8250" s="4" t="s">
        <v>44230</v>
      </c>
      <c r="C8250" s="4"/>
      <c r="D8250" s="4" t="s">
        <v>44231</v>
      </c>
      <c r="E8250" s="5" t="s">
        <v>24243</v>
      </c>
      <c r="F8250" s="4" t="s">
        <v>24244</v>
      </c>
      <c r="G8250" s="4" t="s">
        <v>290</v>
      </c>
      <c r="H8250" s="5" t="s">
        <v>44232</v>
      </c>
      <c r="I8250" s="4" t="s">
        <v>44233</v>
      </c>
      <c r="J8250" s="5" t="n">
        <f aca="false">LEN(K8250)</f>
        <v>15</v>
      </c>
      <c r="K8250" s="6" t="s">
        <v>44234</v>
      </c>
      <c r="L8250" s="4" t="s">
        <v>31</v>
      </c>
      <c r="M8250" s="4" t="s">
        <v>877</v>
      </c>
    </row>
    <row r="8251" customFormat="false" ht="15.75" hidden="false" customHeight="true" outlineLevel="0" collapsed="false">
      <c r="A8251" s="4" t="n">
        <v>3706</v>
      </c>
      <c r="B8251" s="4" t="s">
        <v>44235</v>
      </c>
      <c r="C8251" s="4"/>
      <c r="D8251" s="4" t="s">
        <v>44236</v>
      </c>
      <c r="E8251" s="5" t="s">
        <v>7430</v>
      </c>
      <c r="F8251" s="4" t="s">
        <v>290</v>
      </c>
      <c r="G8251" s="4" t="s">
        <v>290</v>
      </c>
      <c r="H8251" s="5" t="s">
        <v>44237</v>
      </c>
      <c r="I8251" s="4" t="s">
        <v>44238</v>
      </c>
      <c r="J8251" s="5" t="n">
        <f aca="false">LEN(K8251)</f>
        <v>15</v>
      </c>
      <c r="K8251" s="6" t="s">
        <v>44239</v>
      </c>
      <c r="L8251" s="4" t="s">
        <v>31</v>
      </c>
      <c r="M8251" s="4" t="s">
        <v>133</v>
      </c>
    </row>
    <row r="8252" customFormat="false" ht="15.75" hidden="false" customHeight="true" outlineLevel="0" collapsed="false">
      <c r="A8252" s="4" t="n">
        <v>3709</v>
      </c>
      <c r="B8252" s="4" t="s">
        <v>44240</v>
      </c>
      <c r="C8252" s="4"/>
      <c r="D8252" s="4" t="s">
        <v>20517</v>
      </c>
      <c r="E8252" s="5" t="s">
        <v>7430</v>
      </c>
      <c r="F8252" s="4" t="s">
        <v>290</v>
      </c>
      <c r="G8252" s="4" t="s">
        <v>290</v>
      </c>
      <c r="H8252" s="5" t="s">
        <v>44241</v>
      </c>
      <c r="I8252" s="4" t="s">
        <v>44242</v>
      </c>
      <c r="J8252" s="5" t="n">
        <f aca="false">LEN(K8252)</f>
        <v>15</v>
      </c>
      <c r="K8252" s="6" t="s">
        <v>44243</v>
      </c>
      <c r="L8252" s="4" t="s">
        <v>31</v>
      </c>
      <c r="M8252" s="4" t="s">
        <v>2082</v>
      </c>
    </row>
    <row r="8253" customFormat="false" ht="15.75" hidden="false" customHeight="true" outlineLevel="0" collapsed="false">
      <c r="A8253" s="4" t="n">
        <v>3722</v>
      </c>
      <c r="B8253" s="4" t="s">
        <v>44244</v>
      </c>
      <c r="C8253" s="4"/>
      <c r="D8253" s="4" t="s">
        <v>44245</v>
      </c>
      <c r="E8253" s="5" t="s">
        <v>9179</v>
      </c>
      <c r="F8253" s="4" t="s">
        <v>9180</v>
      </c>
      <c r="G8253" s="4" t="s">
        <v>290</v>
      </c>
      <c r="H8253" s="5" t="s">
        <v>44246</v>
      </c>
      <c r="I8253" s="7" t="s">
        <v>44247</v>
      </c>
      <c r="J8253" s="5" t="n">
        <f aca="false">LEN(K8253)</f>
        <v>15</v>
      </c>
      <c r="K8253" s="6" t="s">
        <v>44248</v>
      </c>
      <c r="L8253" s="4" t="s">
        <v>78</v>
      </c>
      <c r="M8253" s="4" t="s">
        <v>31</v>
      </c>
    </row>
    <row r="8254" customFormat="false" ht="15.75" hidden="false" customHeight="true" outlineLevel="0" collapsed="false">
      <c r="A8254" s="4" t="n">
        <v>3734</v>
      </c>
      <c r="B8254" s="4" t="s">
        <v>44249</v>
      </c>
      <c r="C8254" s="4"/>
      <c r="D8254" s="4" t="s">
        <v>44250</v>
      </c>
      <c r="E8254" s="5" t="s">
        <v>4068</v>
      </c>
      <c r="F8254" s="4" t="s">
        <v>44251</v>
      </c>
      <c r="G8254" s="4" t="s">
        <v>290</v>
      </c>
      <c r="H8254" s="5" t="s">
        <v>44252</v>
      </c>
      <c r="I8254" s="4" t="s">
        <v>44253</v>
      </c>
      <c r="J8254" s="5" t="n">
        <f aca="false">LEN(K8254)</f>
        <v>15</v>
      </c>
      <c r="K8254" s="6" t="s">
        <v>44254</v>
      </c>
      <c r="L8254" s="4" t="s">
        <v>31</v>
      </c>
      <c r="M8254" s="4" t="s">
        <v>819</v>
      </c>
    </row>
    <row r="8255" customFormat="false" ht="15.75" hidden="false" customHeight="true" outlineLevel="0" collapsed="false">
      <c r="A8255" s="4" t="n">
        <v>3746</v>
      </c>
      <c r="B8255" s="4" t="s">
        <v>44255</v>
      </c>
      <c r="C8255" s="4"/>
      <c r="D8255" s="4" t="s">
        <v>44256</v>
      </c>
      <c r="E8255" s="5" t="s">
        <v>13959</v>
      </c>
      <c r="F8255" s="4" t="s">
        <v>290</v>
      </c>
      <c r="G8255" s="4" t="s">
        <v>290</v>
      </c>
      <c r="H8255" s="5" t="s">
        <v>44257</v>
      </c>
      <c r="I8255" s="20" t="s">
        <v>44258</v>
      </c>
      <c r="J8255" s="5" t="n">
        <f aca="false">LEN(K8255)</f>
        <v>15</v>
      </c>
      <c r="K8255" s="13" t="s">
        <v>44259</v>
      </c>
      <c r="L8255" s="4" t="s">
        <v>31</v>
      </c>
      <c r="M8255" s="4" t="s">
        <v>924</v>
      </c>
    </row>
    <row r="8256" customFormat="false" ht="15.75" hidden="false" customHeight="true" outlineLevel="0" collapsed="false">
      <c r="A8256" s="4" t="n">
        <v>3755</v>
      </c>
      <c r="B8256" s="4" t="s">
        <v>44260</v>
      </c>
      <c r="C8256" s="4"/>
      <c r="D8256" s="4" t="s">
        <v>44261</v>
      </c>
      <c r="E8256" s="5" t="s">
        <v>288</v>
      </c>
      <c r="F8256" s="4" t="s">
        <v>24264</v>
      </c>
      <c r="G8256" s="4" t="s">
        <v>290</v>
      </c>
      <c r="H8256" s="5" t="s">
        <v>44262</v>
      </c>
      <c r="I8256" s="20" t="s">
        <v>44263</v>
      </c>
      <c r="J8256" s="5" t="n">
        <f aca="false">LEN(K8256)</f>
        <v>15</v>
      </c>
      <c r="K8256" s="13" t="s">
        <v>44264</v>
      </c>
      <c r="L8256" s="4" t="s">
        <v>57</v>
      </c>
      <c r="M8256" s="4" t="s">
        <v>5765</v>
      </c>
    </row>
    <row r="8257" customFormat="false" ht="15.75" hidden="false" customHeight="true" outlineLevel="0" collapsed="false">
      <c r="A8257" s="4" t="n">
        <v>3783</v>
      </c>
      <c r="B8257" s="4" t="s">
        <v>44265</v>
      </c>
      <c r="C8257" s="4"/>
      <c r="D8257" s="4" t="s">
        <v>44266</v>
      </c>
      <c r="E8257" s="5" t="s">
        <v>4890</v>
      </c>
      <c r="F8257" s="4" t="s">
        <v>4891</v>
      </c>
      <c r="G8257" s="4" t="s">
        <v>409</v>
      </c>
      <c r="H8257" s="5" t="s">
        <v>44267</v>
      </c>
      <c r="I8257" s="4" t="s">
        <v>44268</v>
      </c>
      <c r="J8257" s="5" t="n">
        <f aca="false">LEN(K8257)</f>
        <v>15</v>
      </c>
      <c r="K8257" s="6" t="s">
        <v>44269</v>
      </c>
      <c r="L8257" s="4" t="s">
        <v>57</v>
      </c>
      <c r="M8257" s="4" t="s">
        <v>6467</v>
      </c>
    </row>
    <row r="8258" customFormat="false" ht="15.75" hidden="false" customHeight="true" outlineLevel="0" collapsed="false">
      <c r="A8258" s="4" t="n">
        <v>3785</v>
      </c>
      <c r="B8258" s="4" t="s">
        <v>44270</v>
      </c>
      <c r="C8258" s="4"/>
      <c r="D8258" s="4" t="s">
        <v>44271</v>
      </c>
      <c r="E8258" s="5" t="s">
        <v>4890</v>
      </c>
      <c r="F8258" s="4" t="s">
        <v>4891</v>
      </c>
      <c r="G8258" s="4" t="s">
        <v>409</v>
      </c>
      <c r="H8258" s="5" t="s">
        <v>4892</v>
      </c>
      <c r="I8258" s="4" t="s">
        <v>2144</v>
      </c>
      <c r="J8258" s="5" t="n">
        <f aca="false">LEN(K8258)</f>
        <v>15</v>
      </c>
      <c r="K8258" s="6" t="s">
        <v>44272</v>
      </c>
      <c r="L8258" s="4" t="s">
        <v>31</v>
      </c>
      <c r="M8258" s="4" t="s">
        <v>4894</v>
      </c>
    </row>
    <row r="8259" customFormat="false" ht="15.75" hidden="false" customHeight="true" outlineLevel="0" collapsed="false">
      <c r="A8259" s="4" t="n">
        <v>3797</v>
      </c>
      <c r="B8259" s="4" t="s">
        <v>44273</v>
      </c>
      <c r="C8259" s="4"/>
      <c r="D8259" s="4" t="s">
        <v>44274</v>
      </c>
      <c r="E8259" s="5" t="s">
        <v>44275</v>
      </c>
      <c r="F8259" s="4" t="s">
        <v>4891</v>
      </c>
      <c r="G8259" s="4" t="s">
        <v>409</v>
      </c>
      <c r="H8259" s="5" t="s">
        <v>44276</v>
      </c>
      <c r="I8259" s="4" t="s">
        <v>44277</v>
      </c>
      <c r="J8259" s="5" t="n">
        <f aca="false">LEN(K8259)</f>
        <v>15</v>
      </c>
      <c r="K8259" s="6" t="s">
        <v>44278</v>
      </c>
      <c r="L8259" s="4" t="s">
        <v>78</v>
      </c>
      <c r="M8259" s="4" t="s">
        <v>1043</v>
      </c>
    </row>
    <row r="8260" customFormat="false" ht="15.75" hidden="false" customHeight="true" outlineLevel="0" collapsed="false">
      <c r="A8260" s="4" t="n">
        <v>3798</v>
      </c>
      <c r="B8260" s="4" t="s">
        <v>9586</v>
      </c>
      <c r="C8260" s="4"/>
      <c r="D8260" s="4" t="s">
        <v>44279</v>
      </c>
      <c r="E8260" s="5" t="s">
        <v>44280</v>
      </c>
      <c r="F8260" s="4" t="s">
        <v>4891</v>
      </c>
      <c r="G8260" s="4" t="s">
        <v>409</v>
      </c>
      <c r="H8260" s="5" t="s">
        <v>44281</v>
      </c>
      <c r="I8260" s="20" t="s">
        <v>44282</v>
      </c>
      <c r="J8260" s="5" t="n">
        <f aca="false">LEN(K8260)</f>
        <v>15</v>
      </c>
      <c r="K8260" s="13" t="s">
        <v>44283</v>
      </c>
      <c r="L8260" s="4" t="s">
        <v>78</v>
      </c>
      <c r="M8260" s="4" t="s">
        <v>1793</v>
      </c>
      <c r="N8260" s="1"/>
    </row>
    <row r="8261" customFormat="false" ht="15.75" hidden="false" customHeight="true" outlineLevel="0" collapsed="false">
      <c r="A8261" s="4" t="n">
        <v>3803</v>
      </c>
      <c r="B8261" s="4" t="s">
        <v>44284</v>
      </c>
      <c r="C8261" s="4"/>
      <c r="D8261" s="4" t="s">
        <v>44285</v>
      </c>
      <c r="E8261" s="5" t="s">
        <v>39054</v>
      </c>
      <c r="F8261" s="4" t="s">
        <v>4891</v>
      </c>
      <c r="G8261" s="4" t="s">
        <v>409</v>
      </c>
      <c r="H8261" s="5" t="s">
        <v>44286</v>
      </c>
      <c r="I8261" s="4" t="s">
        <v>44287</v>
      </c>
      <c r="J8261" s="5" t="n">
        <f aca="false">LEN(K8261)</f>
        <v>15</v>
      </c>
      <c r="K8261" s="6" t="s">
        <v>44288</v>
      </c>
      <c r="L8261" s="4" t="s">
        <v>78</v>
      </c>
      <c r="M8261" s="4" t="s">
        <v>5116</v>
      </c>
    </row>
    <row r="8262" customFormat="false" ht="15.75" hidden="false" customHeight="true" outlineLevel="0" collapsed="false">
      <c r="A8262" s="4" t="n">
        <v>3823</v>
      </c>
      <c r="B8262" s="4" t="s">
        <v>44289</v>
      </c>
      <c r="C8262" s="4"/>
      <c r="D8262" s="4" t="s">
        <v>44290</v>
      </c>
      <c r="E8262" s="5" t="s">
        <v>44291</v>
      </c>
      <c r="F8262" s="4" t="s">
        <v>44292</v>
      </c>
      <c r="G8262" s="4" t="s">
        <v>409</v>
      </c>
      <c r="H8262" s="5" t="s">
        <v>44293</v>
      </c>
      <c r="I8262" s="4" t="s">
        <v>44294</v>
      </c>
      <c r="J8262" s="5" t="n">
        <f aca="false">LEN(K8262)</f>
        <v>15</v>
      </c>
      <c r="K8262" s="10" t="s">
        <v>44295</v>
      </c>
      <c r="L8262" s="4" t="s">
        <v>21</v>
      </c>
      <c r="M8262" s="4" t="s">
        <v>118</v>
      </c>
    </row>
    <row r="8263" customFormat="false" ht="15.75" hidden="false" customHeight="true" outlineLevel="0" collapsed="false">
      <c r="A8263" s="4" t="n">
        <v>3827</v>
      </c>
      <c r="B8263" s="4" t="s">
        <v>44296</v>
      </c>
      <c r="C8263" s="4"/>
      <c r="D8263" s="4" t="s">
        <v>44297</v>
      </c>
      <c r="E8263" s="5" t="s">
        <v>11267</v>
      </c>
      <c r="F8263" s="4" t="s">
        <v>11268</v>
      </c>
      <c r="G8263" s="4" t="s">
        <v>409</v>
      </c>
      <c r="H8263" s="5" t="s">
        <v>44298</v>
      </c>
      <c r="I8263" s="4" t="s">
        <v>44299</v>
      </c>
      <c r="J8263" s="5" t="n">
        <f aca="false">LEN(K8263)</f>
        <v>15</v>
      </c>
      <c r="K8263" s="6" t="str">
        <f aca="false">LOWER(SUBSTITUTE(SUBSTITUTE(SUBSTITUTE(SUBSTITUTE(SUBSTITUTE(SUBSTITUTE(SUBSTITUTE(B8263,"S.L.",""),"SL",""),"S.A.",""),"SA","")," ",""),".",""),",",""))&amp;".com"</f>
        <v>hotelaralar.com</v>
      </c>
      <c r="L8263" s="4" t="s">
        <v>78</v>
      </c>
      <c r="M8263" s="4" t="s">
        <v>31</v>
      </c>
    </row>
    <row r="8264" customFormat="false" ht="15.75" hidden="false" customHeight="true" outlineLevel="0" collapsed="false">
      <c r="A8264" s="4" t="n">
        <v>3835</v>
      </c>
      <c r="B8264" s="4" t="s">
        <v>44300</v>
      </c>
      <c r="C8264" s="4"/>
      <c r="D8264" s="4" t="s">
        <v>44301</v>
      </c>
      <c r="E8264" s="5" t="s">
        <v>7466</v>
      </c>
      <c r="F8264" s="4" t="s">
        <v>7467</v>
      </c>
      <c r="G8264" s="4" t="s">
        <v>409</v>
      </c>
      <c r="H8264" s="5" t="s">
        <v>44302</v>
      </c>
      <c r="I8264" s="4" t="s">
        <v>44303</v>
      </c>
      <c r="J8264" s="5" t="n">
        <f aca="false">LEN(K8264)</f>
        <v>15</v>
      </c>
      <c r="K8264" s="6" t="s">
        <v>44288</v>
      </c>
      <c r="L8264" s="4" t="s">
        <v>21</v>
      </c>
      <c r="M8264" s="4" t="s">
        <v>5765</v>
      </c>
    </row>
    <row r="8265" customFormat="false" ht="15.75" hidden="false" customHeight="true" outlineLevel="0" collapsed="false">
      <c r="A8265" s="4" t="n">
        <v>3837</v>
      </c>
      <c r="B8265" s="4" t="s">
        <v>44304</v>
      </c>
      <c r="C8265" s="4"/>
      <c r="D8265" s="4" t="s">
        <v>44305</v>
      </c>
      <c r="E8265" s="5" t="s">
        <v>20575</v>
      </c>
      <c r="F8265" s="4" t="s">
        <v>20576</v>
      </c>
      <c r="G8265" s="4" t="s">
        <v>409</v>
      </c>
      <c r="H8265" s="5" t="s">
        <v>44306</v>
      </c>
      <c r="I8265" s="4" t="s">
        <v>44307</v>
      </c>
      <c r="J8265" s="5" t="n">
        <f aca="false">LEN(K8265)</f>
        <v>15</v>
      </c>
      <c r="K8265" s="6" t="s">
        <v>44308</v>
      </c>
      <c r="L8265" s="4" t="s">
        <v>66</v>
      </c>
      <c r="M8265" s="4" t="s">
        <v>2896</v>
      </c>
    </row>
    <row r="8266" customFormat="false" ht="15.75" hidden="false" customHeight="true" outlineLevel="0" collapsed="false">
      <c r="A8266" s="4" t="n">
        <v>3851</v>
      </c>
      <c r="B8266" s="4" t="s">
        <v>44309</v>
      </c>
      <c r="C8266" s="4"/>
      <c r="D8266" s="4" t="s">
        <v>44310</v>
      </c>
      <c r="E8266" s="5" t="s">
        <v>44311</v>
      </c>
      <c r="F8266" s="4" t="s">
        <v>44312</v>
      </c>
      <c r="G8266" s="4" t="s">
        <v>409</v>
      </c>
      <c r="H8266" s="5" t="s">
        <v>44313</v>
      </c>
      <c r="I8266" s="4" t="s">
        <v>44314</v>
      </c>
      <c r="J8266" s="5" t="n">
        <f aca="false">LEN(K8266)</f>
        <v>15</v>
      </c>
      <c r="K8266" s="6" t="s">
        <v>44315</v>
      </c>
      <c r="L8266" s="4" t="s">
        <v>78</v>
      </c>
      <c r="M8266" s="4" t="s">
        <v>577</v>
      </c>
    </row>
    <row r="8267" customFormat="false" ht="15.75" hidden="false" customHeight="true" outlineLevel="0" collapsed="false">
      <c r="A8267" s="4" t="n">
        <v>3865</v>
      </c>
      <c r="B8267" s="4" t="s">
        <v>36210</v>
      </c>
      <c r="C8267" s="4"/>
      <c r="D8267" s="4" t="s">
        <v>44316</v>
      </c>
      <c r="E8267" s="5" t="s">
        <v>28795</v>
      </c>
      <c r="F8267" s="4" t="s">
        <v>7144</v>
      </c>
      <c r="G8267" s="4" t="s">
        <v>409</v>
      </c>
      <c r="H8267" s="5" t="s">
        <v>44317</v>
      </c>
      <c r="I8267" s="4" t="s">
        <v>44318</v>
      </c>
      <c r="J8267" s="5" t="n">
        <f aca="false">LEN(K8267)</f>
        <v>15</v>
      </c>
      <c r="K8267" s="6" t="s">
        <v>44319</v>
      </c>
      <c r="L8267" s="4" t="s">
        <v>31</v>
      </c>
      <c r="M8267" s="4" t="s">
        <v>929</v>
      </c>
    </row>
    <row r="8268" customFormat="false" ht="15.75" hidden="false" customHeight="true" outlineLevel="0" collapsed="false">
      <c r="A8268" s="4" t="n">
        <v>3888</v>
      </c>
      <c r="B8268" s="4" t="s">
        <v>44320</v>
      </c>
      <c r="C8268" s="4"/>
      <c r="D8268" s="4" t="s">
        <v>44321</v>
      </c>
      <c r="E8268" s="5" t="s">
        <v>44322</v>
      </c>
      <c r="F8268" s="4" t="s">
        <v>44323</v>
      </c>
      <c r="G8268" s="4" t="s">
        <v>409</v>
      </c>
      <c r="H8268" s="5" t="s">
        <v>44324</v>
      </c>
      <c r="I8268" s="4" t="s">
        <v>44325</v>
      </c>
      <c r="J8268" s="5" t="n">
        <f aca="false">LEN(K8268)</f>
        <v>15</v>
      </c>
      <c r="K8268" s="10" t="s">
        <v>44326</v>
      </c>
      <c r="L8268" s="4" t="s">
        <v>31</v>
      </c>
      <c r="M8268" s="4" t="s">
        <v>3895</v>
      </c>
    </row>
    <row r="8269" customFormat="false" ht="15.75" hidden="false" customHeight="true" outlineLevel="0" collapsed="false">
      <c r="A8269" s="4" t="n">
        <v>3909</v>
      </c>
      <c r="B8269" s="4" t="s">
        <v>44327</v>
      </c>
      <c r="C8269" s="4"/>
      <c r="D8269" s="4" t="s">
        <v>44328</v>
      </c>
      <c r="E8269" s="5" t="s">
        <v>44329</v>
      </c>
      <c r="F8269" s="4" t="s">
        <v>44330</v>
      </c>
      <c r="G8269" s="4" t="s">
        <v>1397</v>
      </c>
      <c r="H8269" s="5" t="s">
        <v>44331</v>
      </c>
      <c r="I8269" s="7" t="s">
        <v>44332</v>
      </c>
      <c r="J8269" s="5" t="n">
        <f aca="false">LEN(K8269)</f>
        <v>15</v>
      </c>
      <c r="K8269" s="13" t="s">
        <v>44333</v>
      </c>
      <c r="L8269" s="4" t="s">
        <v>31</v>
      </c>
      <c r="M8269" s="4" t="s">
        <v>31</v>
      </c>
    </row>
    <row r="8270" customFormat="false" ht="15.75" hidden="false" customHeight="true" outlineLevel="0" collapsed="false">
      <c r="A8270" s="4" t="n">
        <v>3918</v>
      </c>
      <c r="B8270" s="4" t="s">
        <v>44334</v>
      </c>
      <c r="C8270" s="4"/>
      <c r="D8270" s="4" t="s">
        <v>44335</v>
      </c>
      <c r="E8270" s="5" t="s">
        <v>28827</v>
      </c>
      <c r="F8270" s="4" t="s">
        <v>1397</v>
      </c>
      <c r="G8270" s="4" t="s">
        <v>1397</v>
      </c>
      <c r="H8270" s="5" t="s">
        <v>44336</v>
      </c>
      <c r="I8270" s="7" t="s">
        <v>44337</v>
      </c>
      <c r="J8270" s="5" t="n">
        <f aca="false">LEN(K8270)</f>
        <v>15</v>
      </c>
      <c r="K8270" s="6" t="s">
        <v>44338</v>
      </c>
      <c r="L8270" s="4" t="s">
        <v>78</v>
      </c>
      <c r="M8270" s="4" t="s">
        <v>31</v>
      </c>
    </row>
    <row r="8271" customFormat="false" ht="15.75" hidden="false" customHeight="true" outlineLevel="0" collapsed="false">
      <c r="A8271" s="4" t="n">
        <v>3923</v>
      </c>
      <c r="B8271" s="4" t="s">
        <v>44339</v>
      </c>
      <c r="C8271" s="4"/>
      <c r="D8271" s="4" t="s">
        <v>44340</v>
      </c>
      <c r="E8271" s="5" t="s">
        <v>39128</v>
      </c>
      <c r="F8271" s="4" t="s">
        <v>39129</v>
      </c>
      <c r="G8271" s="4" t="s">
        <v>1397</v>
      </c>
      <c r="H8271" s="5" t="s">
        <v>44341</v>
      </c>
      <c r="I8271" s="4" t="s">
        <v>44342</v>
      </c>
      <c r="J8271" s="5" t="n">
        <f aca="false">LEN(K8271)</f>
        <v>15</v>
      </c>
      <c r="K8271" s="6" t="s">
        <v>44343</v>
      </c>
      <c r="L8271" s="4" t="s">
        <v>21</v>
      </c>
      <c r="M8271" s="4" t="s">
        <v>1216</v>
      </c>
    </row>
    <row r="8272" customFormat="false" ht="15.75" hidden="false" customHeight="true" outlineLevel="0" collapsed="false">
      <c r="A8272" s="4" t="n">
        <v>3946</v>
      </c>
      <c r="B8272" s="4" t="s">
        <v>44344</v>
      </c>
      <c r="C8272" s="4"/>
      <c r="D8272" s="4" t="s">
        <v>44345</v>
      </c>
      <c r="E8272" s="5" t="s">
        <v>44346</v>
      </c>
      <c r="F8272" s="4" t="s">
        <v>44347</v>
      </c>
      <c r="G8272" s="4" t="s">
        <v>1397</v>
      </c>
      <c r="H8272" s="5" t="s">
        <v>44348</v>
      </c>
      <c r="I8272" s="4" t="s">
        <v>44349</v>
      </c>
      <c r="J8272" s="5" t="n">
        <f aca="false">LEN(K8272)</f>
        <v>15</v>
      </c>
      <c r="K8272" s="6" t="s">
        <v>44350</v>
      </c>
      <c r="L8272" s="4" t="s">
        <v>31</v>
      </c>
      <c r="M8272" s="4" t="s">
        <v>31</v>
      </c>
    </row>
    <row r="8273" customFormat="false" ht="15.75" hidden="false" customHeight="true" outlineLevel="0" collapsed="false">
      <c r="A8273" s="4" t="n">
        <v>4084</v>
      </c>
      <c r="B8273" s="4" t="s">
        <v>44351</v>
      </c>
      <c r="C8273" s="4"/>
      <c r="D8273" s="4" t="s">
        <v>44352</v>
      </c>
      <c r="E8273" s="5" t="s">
        <v>34509</v>
      </c>
      <c r="F8273" s="4" t="s">
        <v>642</v>
      </c>
      <c r="G8273" s="4" t="s">
        <v>250</v>
      </c>
      <c r="H8273" s="5" t="s">
        <v>44353</v>
      </c>
      <c r="I8273" s="4" t="s">
        <v>44354</v>
      </c>
      <c r="J8273" s="5" t="n">
        <f aca="false">LEN(K8273)</f>
        <v>15</v>
      </c>
      <c r="K8273" s="6" t="s">
        <v>44355</v>
      </c>
      <c r="L8273" s="4" t="s">
        <v>78</v>
      </c>
      <c r="M8273" s="4" t="s">
        <v>577</v>
      </c>
    </row>
    <row r="8274" customFormat="false" ht="15.75" hidden="false" customHeight="true" outlineLevel="0" collapsed="false">
      <c r="A8274" s="4" t="n">
        <v>4106</v>
      </c>
      <c r="B8274" s="4" t="s">
        <v>44356</v>
      </c>
      <c r="C8274" s="4"/>
      <c r="D8274" s="4" t="s">
        <v>34339</v>
      </c>
      <c r="E8274" s="5" t="s">
        <v>2798</v>
      </c>
      <c r="F8274" s="4" t="s">
        <v>712</v>
      </c>
      <c r="G8274" s="4" t="s">
        <v>107</v>
      </c>
      <c r="H8274" s="5" t="s">
        <v>44357</v>
      </c>
      <c r="I8274" s="4" t="s">
        <v>44358</v>
      </c>
      <c r="J8274" s="5" t="n">
        <f aca="false">LEN(K8274)</f>
        <v>15</v>
      </c>
      <c r="K8274" s="6" t="s">
        <v>43420</v>
      </c>
      <c r="L8274" s="4" t="s">
        <v>78</v>
      </c>
      <c r="M8274" s="4" t="s">
        <v>5207</v>
      </c>
    </row>
    <row r="8275" customFormat="false" ht="15.75" hidden="false" customHeight="true" outlineLevel="0" collapsed="false">
      <c r="A8275" s="4" t="n">
        <v>4112</v>
      </c>
      <c r="B8275" s="4" t="s">
        <v>44359</v>
      </c>
      <c r="C8275" s="4"/>
      <c r="D8275" s="4" t="s">
        <v>44360</v>
      </c>
      <c r="E8275" s="5" t="s">
        <v>544</v>
      </c>
      <c r="F8275" s="4" t="s">
        <v>545</v>
      </c>
      <c r="G8275" s="4" t="s">
        <v>107</v>
      </c>
      <c r="H8275" s="5" t="s">
        <v>44361</v>
      </c>
      <c r="I8275" s="4" t="s">
        <v>39254</v>
      </c>
      <c r="J8275" s="5" t="n">
        <f aca="false">LEN(K8275)</f>
        <v>15</v>
      </c>
      <c r="K8275" s="6" t="s">
        <v>42926</v>
      </c>
      <c r="L8275" s="4" t="s">
        <v>57</v>
      </c>
      <c r="M8275" s="4" t="s">
        <v>31</v>
      </c>
    </row>
    <row r="8276" customFormat="false" ht="15.75" hidden="false" customHeight="true" outlineLevel="0" collapsed="false">
      <c r="A8276" s="4" t="n">
        <v>4123</v>
      </c>
      <c r="B8276" s="4" t="s">
        <v>44362</v>
      </c>
      <c r="C8276" s="4" t="s">
        <v>44363</v>
      </c>
      <c r="D8276" s="4" t="s">
        <v>44364</v>
      </c>
      <c r="E8276" s="5" t="s">
        <v>28884</v>
      </c>
      <c r="F8276" s="4" t="s">
        <v>107</v>
      </c>
      <c r="G8276" s="4" t="s">
        <v>107</v>
      </c>
      <c r="H8276" s="5" t="s">
        <v>44365</v>
      </c>
      <c r="I8276" s="7" t="s">
        <v>44366</v>
      </c>
      <c r="J8276" s="5" t="n">
        <f aca="false">LEN(K8276)</f>
        <v>15</v>
      </c>
      <c r="K8276" s="6" t="s">
        <v>44367</v>
      </c>
      <c r="L8276" s="4" t="s">
        <v>31</v>
      </c>
      <c r="M8276" s="4" t="s">
        <v>877</v>
      </c>
    </row>
    <row r="8277" customFormat="false" ht="15.75" hidden="false" customHeight="true" outlineLevel="0" collapsed="false">
      <c r="A8277" s="4" t="n">
        <v>12035</v>
      </c>
      <c r="B8277" s="4" t="s">
        <v>44368</v>
      </c>
      <c r="C8277" s="4" t="s">
        <v>44369</v>
      </c>
      <c r="D8277" s="4" t="s">
        <v>44370</v>
      </c>
      <c r="E8277" s="5" t="s">
        <v>17201</v>
      </c>
      <c r="F8277" s="4" t="s">
        <v>17202</v>
      </c>
      <c r="G8277" s="4" t="s">
        <v>107</v>
      </c>
      <c r="H8277" s="5" t="s">
        <v>44371</v>
      </c>
      <c r="I8277" s="4" t="s">
        <v>44372</v>
      </c>
      <c r="J8277" s="5" t="n">
        <f aca="false">LEN(K8277)</f>
        <v>15</v>
      </c>
      <c r="K8277" s="6" t="s">
        <v>44373</v>
      </c>
      <c r="L8277" s="4" t="s">
        <v>21</v>
      </c>
      <c r="M8277" s="4" t="s">
        <v>31</v>
      </c>
    </row>
    <row r="8278" customFormat="false" ht="15.75" hidden="false" customHeight="true" outlineLevel="0" collapsed="false">
      <c r="A8278" s="4" t="n">
        <v>4146</v>
      </c>
      <c r="B8278" s="4" t="s">
        <v>44374</v>
      </c>
      <c r="C8278" s="4"/>
      <c r="D8278" s="4" t="s">
        <v>44375</v>
      </c>
      <c r="E8278" s="5" t="s">
        <v>1130</v>
      </c>
      <c r="F8278" s="4" t="s">
        <v>1131</v>
      </c>
      <c r="G8278" s="4" t="s">
        <v>107</v>
      </c>
      <c r="H8278" s="5" t="s">
        <v>44376</v>
      </c>
      <c r="I8278" s="4" t="s">
        <v>44377</v>
      </c>
      <c r="J8278" s="5" t="n">
        <f aca="false">LEN(K8278)</f>
        <v>15</v>
      </c>
      <c r="K8278" s="6" t="str">
        <f aca="false">LOWER(SUBSTITUTE(SUBSTITUTE(SUBSTITUTE(SUBSTITUTE(SUBSTITUTE(SUBSTITUTE(SUBSTITUTE(B8278,"S.L.",""),"SL",""),"S.A.",""),"SA","")," ",""),".",""),",",""))&amp;".com"</f>
        <v>soldonmarco.com</v>
      </c>
      <c r="L8278" s="4" t="s">
        <v>57</v>
      </c>
      <c r="M8278" s="4" t="s">
        <v>178</v>
      </c>
    </row>
    <row r="8279" customFormat="false" ht="15.75" hidden="false" customHeight="true" outlineLevel="0" collapsed="false">
      <c r="A8279" s="4" t="n">
        <v>4169</v>
      </c>
      <c r="B8279" s="4" t="s">
        <v>44378</v>
      </c>
      <c r="C8279" s="4" t="s">
        <v>44379</v>
      </c>
      <c r="D8279" s="4" t="s">
        <v>44380</v>
      </c>
      <c r="E8279" s="5" t="s">
        <v>7570</v>
      </c>
      <c r="F8279" s="4" t="s">
        <v>7571</v>
      </c>
      <c r="G8279" s="4" t="s">
        <v>107</v>
      </c>
      <c r="H8279" s="5" t="s">
        <v>44381</v>
      </c>
      <c r="I8279" s="4" t="s">
        <v>44382</v>
      </c>
      <c r="J8279" s="5" t="n">
        <f aca="false">LEN(K8279)</f>
        <v>15</v>
      </c>
      <c r="K8279" s="6" t="str">
        <f aca="false">LOWER(SUBSTITUTE(SUBSTITUTE(SUBSTITUTE(SUBSTITUTE(SUBSTITUTE(SUBSTITUTE(SUBSTITUTE(B8279,"S.L.",""),"SL",""),"S.A.",""),"SA","")," ",""),".",""),",",""))&amp;".com"</f>
        <v>airederonda.com</v>
      </c>
      <c r="L8279" s="4" t="s">
        <v>31</v>
      </c>
      <c r="M8279" s="4" t="s">
        <v>359</v>
      </c>
    </row>
    <row r="8280" customFormat="false" ht="15.75" hidden="false" customHeight="true" outlineLevel="0" collapsed="false">
      <c r="A8280" s="4" t="n">
        <v>4178</v>
      </c>
      <c r="B8280" s="4" t="s">
        <v>44383</v>
      </c>
      <c r="C8280" s="4" t="s">
        <v>44384</v>
      </c>
      <c r="D8280" s="4" t="s">
        <v>44385</v>
      </c>
      <c r="E8280" s="5" t="s">
        <v>44386</v>
      </c>
      <c r="F8280" s="4" t="s">
        <v>44387</v>
      </c>
      <c r="G8280" s="4" t="s">
        <v>107</v>
      </c>
      <c r="H8280" s="5" t="s">
        <v>44388</v>
      </c>
      <c r="I8280" s="4" t="s">
        <v>44389</v>
      </c>
      <c r="J8280" s="5" t="n">
        <f aca="false">LEN(K8280)</f>
        <v>15</v>
      </c>
      <c r="K8280" s="6" t="s">
        <v>44390</v>
      </c>
      <c r="L8280" s="4" t="s">
        <v>57</v>
      </c>
      <c r="M8280" s="4" t="s">
        <v>317</v>
      </c>
    </row>
    <row r="8281" customFormat="false" ht="15.75" hidden="false" customHeight="true" outlineLevel="0" collapsed="false">
      <c r="A8281" s="4" t="n">
        <v>4180</v>
      </c>
      <c r="B8281" s="4" t="s">
        <v>44391</v>
      </c>
      <c r="C8281" s="4"/>
      <c r="D8281" s="4" t="s">
        <v>44392</v>
      </c>
      <c r="E8281" s="5" t="s">
        <v>7570</v>
      </c>
      <c r="F8281" s="4" t="s">
        <v>7571</v>
      </c>
      <c r="G8281" s="4" t="s">
        <v>107</v>
      </c>
      <c r="H8281" s="5" t="s">
        <v>44393</v>
      </c>
      <c r="I8281" s="4" t="s">
        <v>44394</v>
      </c>
      <c r="J8281" s="5" t="n">
        <f aca="false">LEN(K8281)</f>
        <v>15</v>
      </c>
      <c r="K8281" s="6" t="s">
        <v>44395</v>
      </c>
      <c r="L8281" s="4" t="s">
        <v>66</v>
      </c>
      <c r="M8281" s="4" t="s">
        <v>1208</v>
      </c>
    </row>
    <row r="8282" customFormat="false" ht="15.75" hidden="false" customHeight="true" outlineLevel="0" collapsed="false">
      <c r="A8282" s="4" t="n">
        <v>4194</v>
      </c>
      <c r="B8282" s="4" t="s">
        <v>44396</v>
      </c>
      <c r="C8282" s="4" t="s">
        <v>44397</v>
      </c>
      <c r="D8282" s="4" t="s">
        <v>44398</v>
      </c>
      <c r="E8282" s="5" t="s">
        <v>4924</v>
      </c>
      <c r="F8282" s="4" t="s">
        <v>107</v>
      </c>
      <c r="G8282" s="4" t="s">
        <v>107</v>
      </c>
      <c r="H8282" s="5" t="s">
        <v>44399</v>
      </c>
      <c r="I8282" s="7" t="s">
        <v>43078</v>
      </c>
      <c r="J8282" s="5" t="n">
        <f aca="false">LEN(K8282)</f>
        <v>15</v>
      </c>
      <c r="K8282" s="6" t="s">
        <v>43079</v>
      </c>
      <c r="L8282" s="4" t="s">
        <v>31</v>
      </c>
      <c r="M8282" s="4" t="s">
        <v>79</v>
      </c>
    </row>
    <row r="8283" customFormat="false" ht="15.75" hidden="false" customHeight="true" outlineLevel="0" collapsed="false">
      <c r="A8283" s="4" t="n">
        <v>4198</v>
      </c>
      <c r="B8283" s="4" t="s">
        <v>44400</v>
      </c>
      <c r="C8283" s="4" t="s">
        <v>44401</v>
      </c>
      <c r="D8283" s="4" t="s">
        <v>44402</v>
      </c>
      <c r="E8283" s="5" t="s">
        <v>1299</v>
      </c>
      <c r="F8283" s="4" t="s">
        <v>107</v>
      </c>
      <c r="G8283" s="4" t="s">
        <v>107</v>
      </c>
      <c r="H8283" s="5" t="s">
        <v>44403</v>
      </c>
      <c r="I8283" s="4" t="s">
        <v>44404</v>
      </c>
      <c r="J8283" s="5" t="n">
        <f aca="false">LEN(K8283)</f>
        <v>15</v>
      </c>
      <c r="K8283" s="6" t="s">
        <v>42957</v>
      </c>
      <c r="L8283" s="4" t="s">
        <v>21</v>
      </c>
      <c r="M8283" s="4" t="s">
        <v>6988</v>
      </c>
    </row>
    <row r="8284" customFormat="false" ht="15.75" hidden="false" customHeight="true" outlineLevel="0" collapsed="false">
      <c r="A8284" s="4" t="n">
        <v>4200</v>
      </c>
      <c r="B8284" s="4" t="s">
        <v>44405</v>
      </c>
      <c r="C8284" s="4"/>
      <c r="D8284" s="4" t="s">
        <v>44406</v>
      </c>
      <c r="E8284" s="5" t="s">
        <v>4918</v>
      </c>
      <c r="F8284" s="4" t="s">
        <v>107</v>
      </c>
      <c r="G8284" s="4" t="s">
        <v>107</v>
      </c>
      <c r="H8284" s="5" t="s">
        <v>44407</v>
      </c>
      <c r="I8284" s="7" t="s">
        <v>44408</v>
      </c>
      <c r="J8284" s="5" t="n">
        <f aca="false">LEN(K8284)</f>
        <v>15</v>
      </c>
      <c r="K8284" s="13" t="s">
        <v>44409</v>
      </c>
      <c r="L8284" s="4" t="s">
        <v>78</v>
      </c>
      <c r="M8284" s="4" t="s">
        <v>1085</v>
      </c>
    </row>
    <row r="8285" customFormat="false" ht="15.75" hidden="false" customHeight="true" outlineLevel="0" collapsed="false">
      <c r="A8285" s="4" t="n">
        <v>4202</v>
      </c>
      <c r="B8285" s="4" t="s">
        <v>44410</v>
      </c>
      <c r="C8285" s="4"/>
      <c r="D8285" s="4" t="s">
        <v>44411</v>
      </c>
      <c r="E8285" s="5" t="s">
        <v>4918</v>
      </c>
      <c r="F8285" s="4" t="s">
        <v>107</v>
      </c>
      <c r="G8285" s="4" t="s">
        <v>107</v>
      </c>
      <c r="H8285" s="5" t="s">
        <v>44412</v>
      </c>
      <c r="I8285" s="4" t="s">
        <v>43078</v>
      </c>
      <c r="J8285" s="5" t="n">
        <f aca="false">LEN(K8285)</f>
        <v>15</v>
      </c>
      <c r="K8285" s="6" t="s">
        <v>43079</v>
      </c>
      <c r="L8285" s="4" t="s">
        <v>21</v>
      </c>
      <c r="M8285" s="4" t="s">
        <v>680</v>
      </c>
    </row>
    <row r="8286" customFormat="false" ht="15.75" hidden="false" customHeight="true" outlineLevel="0" collapsed="false">
      <c r="A8286" s="4" t="n">
        <v>4234</v>
      </c>
      <c r="B8286" s="4" t="s">
        <v>44413</v>
      </c>
      <c r="C8286" s="4" t="s">
        <v>44414</v>
      </c>
      <c r="D8286" s="4" t="s">
        <v>44415</v>
      </c>
      <c r="E8286" s="5" t="s">
        <v>1130</v>
      </c>
      <c r="F8286" s="4" t="s">
        <v>1131</v>
      </c>
      <c r="G8286" s="4" t="s">
        <v>107</v>
      </c>
      <c r="H8286" s="5" t="s">
        <v>44416</v>
      </c>
      <c r="I8286" s="4" t="s">
        <v>44417</v>
      </c>
      <c r="J8286" s="5" t="n">
        <f aca="false">LEN(K8286)</f>
        <v>15</v>
      </c>
      <c r="K8286" s="6" t="str">
        <f aca="false">LOWER(SUBSTITUTE(SUBSTITUTE(SUBSTITUTE(SUBSTITUTE(SUBSTITUTE(SUBSTITUTE(SUBSTITUTE(B8286,"S.L.",""),"SL",""),"S.A.",""),"SA","")," ",""),".",""),",",""))&amp;".com"</f>
        <v>hotelelpozo.com</v>
      </c>
      <c r="L8286" s="4" t="s">
        <v>78</v>
      </c>
      <c r="M8286" s="4" t="s">
        <v>1063</v>
      </c>
    </row>
    <row r="8287" customFormat="false" ht="15.75" hidden="false" customHeight="true" outlineLevel="0" collapsed="false">
      <c r="A8287" s="4" t="n">
        <v>4241</v>
      </c>
      <c r="B8287" s="4" t="s">
        <v>44418</v>
      </c>
      <c r="C8287" s="4" t="s">
        <v>44419</v>
      </c>
      <c r="D8287" s="4" t="s">
        <v>44420</v>
      </c>
      <c r="E8287" s="5" t="s">
        <v>1130</v>
      </c>
      <c r="F8287" s="4" t="s">
        <v>1131</v>
      </c>
      <c r="G8287" s="4" t="s">
        <v>107</v>
      </c>
      <c r="H8287" s="5" t="s">
        <v>44421</v>
      </c>
      <c r="I8287" s="4" t="s">
        <v>44422</v>
      </c>
      <c r="J8287" s="5" t="n">
        <f aca="false">LEN(K8287)</f>
        <v>15</v>
      </c>
      <c r="K8287" s="6" t="s">
        <v>44423</v>
      </c>
      <c r="L8287" s="4" t="s">
        <v>31</v>
      </c>
      <c r="M8287" s="4" t="s">
        <v>1005</v>
      </c>
    </row>
    <row r="8288" customFormat="false" ht="15.75" hidden="false" customHeight="true" outlineLevel="0" collapsed="false">
      <c r="A8288" s="4" t="n">
        <v>4249</v>
      </c>
      <c r="B8288" s="4" t="s">
        <v>44424</v>
      </c>
      <c r="C8288" s="4"/>
      <c r="D8288" s="4" t="s">
        <v>34</v>
      </c>
      <c r="E8288" s="5" t="s">
        <v>1130</v>
      </c>
      <c r="F8288" s="4" t="s">
        <v>1131</v>
      </c>
      <c r="G8288" s="4" t="s">
        <v>107</v>
      </c>
      <c r="H8288" s="5" t="s">
        <v>44425</v>
      </c>
      <c r="I8288" s="4" t="s">
        <v>44426</v>
      </c>
      <c r="J8288" s="5" t="n">
        <f aca="false">LEN(K8288)</f>
        <v>15</v>
      </c>
      <c r="K8288" s="6" t="str">
        <f aca="false">LOWER(SUBSTITUTE(SUBSTITUTE(SUBSTITUTE(SUBSTITUTE(SUBSTITUTE(SUBSTITUTE(SUBSTITUTE(B8288,"S.L.",""),"SL",""),"S.A.",""),"SA","")," ",""),".",""),",",""))&amp;".com"</f>
        <v>soldonpablo.com</v>
      </c>
      <c r="L8288" s="4" t="s">
        <v>78</v>
      </c>
      <c r="M8288" s="4" t="s">
        <v>4316</v>
      </c>
    </row>
    <row r="8289" customFormat="false" ht="15.75" hidden="false" customHeight="true" outlineLevel="0" collapsed="false">
      <c r="A8289" s="4" t="n">
        <v>4250</v>
      </c>
      <c r="B8289" s="4" t="s">
        <v>44427</v>
      </c>
      <c r="C8289" s="4"/>
      <c r="D8289" s="4" t="s">
        <v>44428</v>
      </c>
      <c r="E8289" s="5" t="s">
        <v>1130</v>
      </c>
      <c r="F8289" s="4" t="s">
        <v>1131</v>
      </c>
      <c r="G8289" s="4" t="s">
        <v>107</v>
      </c>
      <c r="H8289" s="5" t="s">
        <v>44429</v>
      </c>
      <c r="I8289" s="20" t="s">
        <v>44430</v>
      </c>
      <c r="J8289" s="5" t="n">
        <f aca="false">LEN(K8289)</f>
        <v>15</v>
      </c>
      <c r="K8289" s="13" t="s">
        <v>44431</v>
      </c>
      <c r="L8289" s="4" t="s">
        <v>31</v>
      </c>
      <c r="M8289" s="4" t="s">
        <v>44432</v>
      </c>
    </row>
    <row r="8290" customFormat="false" ht="15.75" hidden="false" customHeight="true" outlineLevel="0" collapsed="false">
      <c r="A8290" s="4" t="n">
        <v>4269</v>
      </c>
      <c r="B8290" s="4" t="s">
        <v>44374</v>
      </c>
      <c r="C8290" s="4" t="s">
        <v>44433</v>
      </c>
      <c r="D8290" s="4" t="s">
        <v>44434</v>
      </c>
      <c r="E8290" s="5" t="s">
        <v>1130</v>
      </c>
      <c r="F8290" s="4" t="s">
        <v>1131</v>
      </c>
      <c r="G8290" s="4" t="s">
        <v>107</v>
      </c>
      <c r="H8290" s="5" t="s">
        <v>44435</v>
      </c>
      <c r="I8290" s="7" t="s">
        <v>44436</v>
      </c>
      <c r="J8290" s="5" t="n">
        <f aca="false">LEN(K8290)</f>
        <v>15</v>
      </c>
      <c r="K8290" s="13" t="s">
        <v>44437</v>
      </c>
      <c r="L8290" s="4" t="s">
        <v>57</v>
      </c>
      <c r="M8290" s="4" t="s">
        <v>7861</v>
      </c>
    </row>
    <row r="8291" customFormat="false" ht="15.75" hidden="false" customHeight="true" outlineLevel="0" collapsed="false">
      <c r="A8291" s="4" t="n">
        <v>4271</v>
      </c>
      <c r="B8291" s="4" t="s">
        <v>44438</v>
      </c>
      <c r="C8291" s="4"/>
      <c r="D8291" s="4" t="s">
        <v>33906</v>
      </c>
      <c r="E8291" s="5" t="s">
        <v>1130</v>
      </c>
      <c r="F8291" s="4" t="s">
        <v>1131</v>
      </c>
      <c r="G8291" s="4" t="s">
        <v>107</v>
      </c>
      <c r="H8291" s="5" t="s">
        <v>33913</v>
      </c>
      <c r="I8291" s="4" t="s">
        <v>44439</v>
      </c>
      <c r="J8291" s="5" t="n">
        <f aca="false">LEN(K8291)</f>
        <v>15</v>
      </c>
      <c r="K8291" s="6" t="s">
        <v>44440</v>
      </c>
      <c r="L8291" s="4" t="s">
        <v>31</v>
      </c>
      <c r="M8291" s="4" t="s">
        <v>118</v>
      </c>
    </row>
    <row r="8292" customFormat="false" ht="15.75" hidden="false" customHeight="true" outlineLevel="0" collapsed="false">
      <c r="A8292" s="4" t="n">
        <v>4279</v>
      </c>
      <c r="B8292" s="4" t="s">
        <v>44441</v>
      </c>
      <c r="C8292" s="4"/>
      <c r="D8292" s="4" t="s">
        <v>44442</v>
      </c>
      <c r="E8292" s="5" t="s">
        <v>28946</v>
      </c>
      <c r="F8292" s="4" t="s">
        <v>7547</v>
      </c>
      <c r="G8292" s="4" t="s">
        <v>107</v>
      </c>
      <c r="H8292" s="5" t="s">
        <v>44443</v>
      </c>
      <c r="I8292" s="7" t="s">
        <v>44444</v>
      </c>
      <c r="J8292" s="5" t="n">
        <f aca="false">LEN(K8292)</f>
        <v>15</v>
      </c>
      <c r="K8292" s="13" t="s">
        <v>44445</v>
      </c>
      <c r="L8292" s="4" t="s">
        <v>31</v>
      </c>
      <c r="M8292" s="4" t="s">
        <v>3523</v>
      </c>
    </row>
    <row r="8293" customFormat="false" ht="27.75" hidden="false" customHeight="true" outlineLevel="0" collapsed="false">
      <c r="A8293" s="4" t="n">
        <v>4335</v>
      </c>
      <c r="B8293" s="4" t="s">
        <v>44446</v>
      </c>
      <c r="C8293" s="4"/>
      <c r="D8293" s="4" t="s">
        <v>44447</v>
      </c>
      <c r="E8293" s="5" t="s">
        <v>6102</v>
      </c>
      <c r="F8293" s="4" t="s">
        <v>6103</v>
      </c>
      <c r="G8293" s="4" t="s">
        <v>107</v>
      </c>
      <c r="H8293" s="5" t="s">
        <v>44448</v>
      </c>
      <c r="I8293" s="7" t="s">
        <v>44449</v>
      </c>
      <c r="J8293" s="5" t="n">
        <f aca="false">LEN(K8293)</f>
        <v>15</v>
      </c>
      <c r="K8293" s="13" t="s">
        <v>44450</v>
      </c>
      <c r="L8293" s="4" t="s">
        <v>78</v>
      </c>
      <c r="M8293" s="4" t="s">
        <v>877</v>
      </c>
    </row>
    <row r="8294" customFormat="false" ht="15.75" hidden="false" customHeight="true" outlineLevel="0" collapsed="false">
      <c r="A8294" s="4" t="n">
        <v>4370</v>
      </c>
      <c r="B8294" s="4" t="s">
        <v>44451</v>
      </c>
      <c r="C8294" s="4" t="s">
        <v>44452</v>
      </c>
      <c r="D8294" s="4" t="s">
        <v>44453</v>
      </c>
      <c r="E8294" s="5" t="s">
        <v>33968</v>
      </c>
      <c r="F8294" s="4" t="s">
        <v>17107</v>
      </c>
      <c r="G8294" s="4" t="s">
        <v>107</v>
      </c>
      <c r="H8294" s="5" t="s">
        <v>44454</v>
      </c>
      <c r="I8294" s="4" t="s">
        <v>44455</v>
      </c>
      <c r="J8294" s="5" t="n">
        <f aca="false">LEN(K8294)</f>
        <v>15</v>
      </c>
      <c r="K8294" s="6" t="str">
        <f aca="false">LOWER(SUBSTITUTE(SUBSTITUTE(SUBSTITUTE(SUBSTITUTE(SUBSTITUTE(SUBSTITUTE(SUBSTITUTE(B8294,"S.L.",""),"SL",""),"S.A.",""),"SA","")," ",""),".",""),",",""))&amp;".com"</f>
        <v>lasaméricas.com</v>
      </c>
      <c r="L8294" s="4" t="s">
        <v>31</v>
      </c>
      <c r="M8294" s="4" t="s">
        <v>336</v>
      </c>
    </row>
    <row r="8295" customFormat="false" ht="15.75" hidden="false" customHeight="true" outlineLevel="0" collapsed="false">
      <c r="A8295" s="4" t="n">
        <v>4371</v>
      </c>
      <c r="B8295" s="4" t="s">
        <v>44456</v>
      </c>
      <c r="C8295" s="4" t="s">
        <v>44457</v>
      </c>
      <c r="D8295" s="4" t="s">
        <v>44458</v>
      </c>
      <c r="E8295" s="5" t="s">
        <v>33968</v>
      </c>
      <c r="F8295" s="4" t="s">
        <v>17107</v>
      </c>
      <c r="G8295" s="4" t="s">
        <v>107</v>
      </c>
      <c r="H8295" s="5" t="s">
        <v>44459</v>
      </c>
      <c r="I8295" s="7" t="s">
        <v>44460</v>
      </c>
      <c r="J8295" s="5" t="n">
        <f aca="false">LEN(K8295)</f>
        <v>15</v>
      </c>
      <c r="K8295" s="13" t="s">
        <v>44461</v>
      </c>
      <c r="L8295" s="4" t="s">
        <v>66</v>
      </c>
      <c r="M8295" s="4" t="s">
        <v>294</v>
      </c>
    </row>
    <row r="8296" customFormat="false" ht="15.75" hidden="false" customHeight="true" outlineLevel="0" collapsed="false">
      <c r="A8296" s="4" t="n">
        <v>4374</v>
      </c>
      <c r="B8296" s="4" t="s">
        <v>44462</v>
      </c>
      <c r="C8296" s="4"/>
      <c r="D8296" s="4" t="s">
        <v>44463</v>
      </c>
      <c r="E8296" s="5" t="s">
        <v>33968</v>
      </c>
      <c r="F8296" s="4" t="s">
        <v>17107</v>
      </c>
      <c r="G8296" s="4" t="s">
        <v>107</v>
      </c>
      <c r="H8296" s="5" t="s">
        <v>39247</v>
      </c>
      <c r="I8296" s="4" t="s">
        <v>44464</v>
      </c>
      <c r="J8296" s="5" t="n">
        <f aca="false">LEN(K8296)</f>
        <v>15</v>
      </c>
      <c r="K8296" s="6" t="s">
        <v>44465</v>
      </c>
      <c r="L8296" s="4" t="s">
        <v>31</v>
      </c>
      <c r="M8296" s="4" t="s">
        <v>1085</v>
      </c>
    </row>
    <row r="8297" customFormat="false" ht="15.75" hidden="false" customHeight="true" outlineLevel="0" collapsed="false">
      <c r="A8297" s="4" t="n">
        <v>4379</v>
      </c>
      <c r="B8297" s="4" t="s">
        <v>44466</v>
      </c>
      <c r="C8297" s="4"/>
      <c r="D8297" s="4" t="s">
        <v>44467</v>
      </c>
      <c r="E8297" s="5" t="s">
        <v>17201</v>
      </c>
      <c r="F8297" s="4" t="s">
        <v>17202</v>
      </c>
      <c r="G8297" s="4" t="s">
        <v>107</v>
      </c>
      <c r="H8297" s="5" t="s">
        <v>44468</v>
      </c>
      <c r="I8297" s="4" t="s">
        <v>44469</v>
      </c>
      <c r="J8297" s="5" t="n">
        <f aca="false">LEN(K8297)</f>
        <v>15</v>
      </c>
      <c r="K8297" s="6" t="str">
        <f aca="false">LOWER(SUBSTITUTE(SUBSTITUTE(SUBSTITUTE(SUBSTITUTE(SUBSTITUTE(SUBSTITUTE(SUBSTITUTE(B8297,"S.L.",""),"SL",""),"S.A.",""),"SA","")," ",""),".",""),",",""))&amp;".com"</f>
        <v>podalaplaza.com</v>
      </c>
      <c r="L8297" s="4" t="s">
        <v>31</v>
      </c>
      <c r="M8297" s="4" t="s">
        <v>2097</v>
      </c>
    </row>
    <row r="8298" customFormat="false" ht="15.75" hidden="false" customHeight="true" outlineLevel="0" collapsed="false">
      <c r="A8298" s="4" t="n">
        <v>4384</v>
      </c>
      <c r="B8298" s="4" t="s">
        <v>44470</v>
      </c>
      <c r="C8298" s="4"/>
      <c r="D8298" s="4" t="s">
        <v>44471</v>
      </c>
      <c r="E8298" s="5" t="s">
        <v>6832</v>
      </c>
      <c r="F8298" s="4" t="s">
        <v>545</v>
      </c>
      <c r="G8298" s="4" t="s">
        <v>107</v>
      </c>
      <c r="H8298" s="5" t="s">
        <v>44472</v>
      </c>
      <c r="I8298" s="4" t="s">
        <v>39254</v>
      </c>
      <c r="J8298" s="5" t="n">
        <f aca="false">LEN(K8298)</f>
        <v>15</v>
      </c>
      <c r="K8298" s="6" t="s">
        <v>42926</v>
      </c>
      <c r="L8298" s="4" t="s">
        <v>21</v>
      </c>
      <c r="M8298" s="4" t="s">
        <v>31</v>
      </c>
    </row>
    <row r="8299" customFormat="false" ht="15.75" hidden="false" customHeight="true" outlineLevel="0" collapsed="false">
      <c r="A8299" s="4" t="n">
        <v>4386</v>
      </c>
      <c r="B8299" s="4" t="s">
        <v>44473</v>
      </c>
      <c r="C8299" s="4"/>
      <c r="D8299" s="4" t="s">
        <v>44474</v>
      </c>
      <c r="E8299" s="5" t="s">
        <v>544</v>
      </c>
      <c r="F8299" s="4" t="s">
        <v>545</v>
      </c>
      <c r="G8299" s="4" t="s">
        <v>107</v>
      </c>
      <c r="H8299" s="5" t="s">
        <v>44475</v>
      </c>
      <c r="I8299" s="4" t="s">
        <v>44476</v>
      </c>
      <c r="J8299" s="5" t="n">
        <f aca="false">LEN(K8299)</f>
        <v>15</v>
      </c>
      <c r="K8299" s="6" t="str">
        <f aca="false">LOWER(SUBSTITUTE(SUBSTITUTE(SUBSTITUTE(SUBSTITUTE(SUBSTITUTE(SUBSTITUTE(SUBSTITUTE(B8299,"S.L.",""),"SL",""),"S.A.",""),"SA","")," ",""),".",""),",",""))&amp;".com"</f>
        <v>amoholliday.com</v>
      </c>
      <c r="L8299" s="4" t="s">
        <v>31</v>
      </c>
      <c r="M8299" s="4" t="s">
        <v>31</v>
      </c>
    </row>
    <row r="8300" customFormat="false" ht="15.75" hidden="false" customHeight="true" outlineLevel="0" collapsed="false">
      <c r="A8300" s="4" t="n">
        <v>4390</v>
      </c>
      <c r="B8300" s="4" t="s">
        <v>44477</v>
      </c>
      <c r="C8300" s="4"/>
      <c r="D8300" s="4" t="s">
        <v>44478</v>
      </c>
      <c r="E8300" s="5" t="s">
        <v>544</v>
      </c>
      <c r="F8300" s="4" t="s">
        <v>545</v>
      </c>
      <c r="G8300" s="4" t="s">
        <v>107</v>
      </c>
      <c r="H8300" s="5" t="s">
        <v>44479</v>
      </c>
      <c r="I8300" s="4" t="s">
        <v>39254</v>
      </c>
      <c r="J8300" s="5" t="n">
        <f aca="false">LEN(K8300)</f>
        <v>15</v>
      </c>
      <c r="K8300" s="6" t="s">
        <v>42926</v>
      </c>
      <c r="L8300" s="4" t="s">
        <v>66</v>
      </c>
      <c r="M8300" s="4" t="s">
        <v>1712</v>
      </c>
    </row>
    <row r="8301" customFormat="false" ht="27.75" hidden="false" customHeight="true" outlineLevel="0" collapsed="false">
      <c r="A8301" s="4" t="n">
        <v>4395</v>
      </c>
      <c r="B8301" s="4" t="s">
        <v>44480</v>
      </c>
      <c r="C8301" s="4" t="s">
        <v>44481</v>
      </c>
      <c r="D8301" s="4" t="s">
        <v>44482</v>
      </c>
      <c r="E8301" s="5" t="s">
        <v>913</v>
      </c>
      <c r="F8301" s="4" t="s">
        <v>914</v>
      </c>
      <c r="G8301" s="4" t="s">
        <v>107</v>
      </c>
      <c r="H8301" s="5" t="s">
        <v>44483</v>
      </c>
      <c r="I8301" s="20" t="s">
        <v>44484</v>
      </c>
      <c r="J8301" s="5" t="n">
        <f aca="false">LEN(K8301)</f>
        <v>15</v>
      </c>
      <c r="K8301" s="21" t="s">
        <v>44485</v>
      </c>
      <c r="L8301" s="4" t="s">
        <v>78</v>
      </c>
      <c r="M8301" s="4" t="s">
        <v>967</v>
      </c>
    </row>
    <row r="8302" customFormat="false" ht="15.75" hidden="false" customHeight="true" outlineLevel="0" collapsed="false">
      <c r="A8302" s="4" t="n">
        <v>4396</v>
      </c>
      <c r="B8302" s="4" t="s">
        <v>44486</v>
      </c>
      <c r="C8302" s="4" t="s">
        <v>44487</v>
      </c>
      <c r="D8302" s="4" t="s">
        <v>44488</v>
      </c>
      <c r="E8302" s="5" t="s">
        <v>913</v>
      </c>
      <c r="F8302" s="4" t="s">
        <v>914</v>
      </c>
      <c r="G8302" s="4" t="s">
        <v>107</v>
      </c>
      <c r="H8302" s="5" t="s">
        <v>44489</v>
      </c>
      <c r="I8302" s="4" t="s">
        <v>44490</v>
      </c>
      <c r="J8302" s="5" t="n">
        <f aca="false">LEN(K8302)</f>
        <v>15</v>
      </c>
      <c r="K8302" s="6" t="s">
        <v>44491</v>
      </c>
      <c r="L8302" s="4" t="s">
        <v>78</v>
      </c>
      <c r="M8302" s="4" t="s">
        <v>16377</v>
      </c>
    </row>
    <row r="8303" customFormat="false" ht="15.75" hidden="false" customHeight="true" outlineLevel="0" collapsed="false">
      <c r="A8303" s="4" t="n">
        <v>4403</v>
      </c>
      <c r="B8303" s="4" t="s">
        <v>44492</v>
      </c>
      <c r="C8303" s="4" t="s">
        <v>44493</v>
      </c>
      <c r="D8303" s="4" t="s">
        <v>44494</v>
      </c>
      <c r="E8303" s="5" t="s">
        <v>6865</v>
      </c>
      <c r="F8303" s="4" t="s">
        <v>107</v>
      </c>
      <c r="G8303" s="4" t="s">
        <v>107</v>
      </c>
      <c r="H8303" s="5" t="s">
        <v>44495</v>
      </c>
      <c r="I8303" s="7" t="s">
        <v>44496</v>
      </c>
      <c r="J8303" s="5" t="n">
        <f aca="false">LEN(K8303)</f>
        <v>15</v>
      </c>
      <c r="K8303" s="6" t="s">
        <v>44497</v>
      </c>
      <c r="L8303" s="4" t="s">
        <v>57</v>
      </c>
      <c r="M8303" s="4" t="s">
        <v>1208</v>
      </c>
    </row>
    <row r="8304" customFormat="false" ht="15.75" hidden="false" customHeight="true" outlineLevel="0" collapsed="false">
      <c r="A8304" s="4" t="n">
        <v>4417</v>
      </c>
      <c r="B8304" s="4" t="s">
        <v>44498</v>
      </c>
      <c r="C8304" s="4"/>
      <c r="D8304" s="4" t="s">
        <v>44499</v>
      </c>
      <c r="E8304" s="5" t="s">
        <v>913</v>
      </c>
      <c r="F8304" s="4" t="s">
        <v>914</v>
      </c>
      <c r="G8304" s="4" t="s">
        <v>107</v>
      </c>
      <c r="H8304" s="5" t="s">
        <v>44500</v>
      </c>
      <c r="I8304" s="7" t="s">
        <v>43200</v>
      </c>
      <c r="J8304" s="5" t="n">
        <f aca="false">LEN(K8304)</f>
        <v>15</v>
      </c>
      <c r="K8304" s="21" t="s">
        <v>43201</v>
      </c>
      <c r="L8304" s="4" t="s">
        <v>21</v>
      </c>
      <c r="M8304" s="4" t="s">
        <v>25701</v>
      </c>
    </row>
    <row r="8305" customFormat="false" ht="15.75" hidden="false" customHeight="true" outlineLevel="0" collapsed="false">
      <c r="A8305" s="4" t="n">
        <v>4422</v>
      </c>
      <c r="B8305" s="4" t="s">
        <v>44501</v>
      </c>
      <c r="C8305" s="4"/>
      <c r="D8305" s="4" t="s">
        <v>44502</v>
      </c>
      <c r="E8305" s="5" t="s">
        <v>44503</v>
      </c>
      <c r="F8305" s="4" t="s">
        <v>24410</v>
      </c>
      <c r="G8305" s="4" t="s">
        <v>24410</v>
      </c>
      <c r="H8305" s="5" t="s">
        <v>44504</v>
      </c>
      <c r="I8305" s="7" t="s">
        <v>44505</v>
      </c>
      <c r="J8305" s="5" t="n">
        <f aca="false">LEN(K8305)</f>
        <v>15</v>
      </c>
      <c r="K8305" s="6" t="s">
        <v>44506</v>
      </c>
      <c r="L8305" s="4" t="s">
        <v>57</v>
      </c>
      <c r="M8305" s="4" t="s">
        <v>31</v>
      </c>
    </row>
    <row r="8306" customFormat="false" ht="15.75" hidden="false" customHeight="true" outlineLevel="0" collapsed="false">
      <c r="A8306" s="4" t="n">
        <v>4452</v>
      </c>
      <c r="B8306" s="4" t="s">
        <v>7902</v>
      </c>
      <c r="C8306" s="4" t="s">
        <v>44507</v>
      </c>
      <c r="D8306" s="4" t="s">
        <v>44508</v>
      </c>
      <c r="E8306" s="5" t="s">
        <v>9324</v>
      </c>
      <c r="F8306" s="4" t="s">
        <v>106</v>
      </c>
      <c r="G8306" s="4" t="s">
        <v>107</v>
      </c>
      <c r="H8306" s="5" t="s">
        <v>44509</v>
      </c>
      <c r="I8306" s="4" t="s">
        <v>44510</v>
      </c>
      <c r="J8306" s="5" t="n">
        <f aca="false">LEN(K8306)</f>
        <v>15</v>
      </c>
      <c r="K8306" s="6" t="s">
        <v>44511</v>
      </c>
      <c r="L8306" s="4" t="s">
        <v>31</v>
      </c>
      <c r="M8306" s="4" t="s">
        <v>3461</v>
      </c>
    </row>
    <row r="8307" customFormat="false" ht="15.75" hidden="false" customHeight="true" outlineLevel="0" collapsed="false">
      <c r="A8307" s="4" t="n">
        <v>4473</v>
      </c>
      <c r="B8307" s="4" t="s">
        <v>44512</v>
      </c>
      <c r="C8307" s="4"/>
      <c r="D8307" s="4" t="s">
        <v>44513</v>
      </c>
      <c r="E8307" s="5" t="s">
        <v>2798</v>
      </c>
      <c r="F8307" s="4" t="s">
        <v>712</v>
      </c>
      <c r="G8307" s="4" t="s">
        <v>107</v>
      </c>
      <c r="H8307" s="5" t="s">
        <v>44514</v>
      </c>
      <c r="I8307" s="4" t="s">
        <v>44515</v>
      </c>
      <c r="J8307" s="5" t="n">
        <f aca="false">LEN(K8307)</f>
        <v>15</v>
      </c>
      <c r="K8307" s="6" t="str">
        <f aca="false">LOWER(SUBSTITUTE(SUBSTITUTE(SUBSTITUTE(SUBSTITUTE(SUBSTITUTE(SUBSTITUTE(SUBSTITUTE(B8307,"S.L.",""),"SL",""),"S.A.",""),"SA","")," ",""),".",""),",",""))&amp;".com"</f>
        <v>dragonmundo.com</v>
      </c>
      <c r="L8307" s="4" t="s">
        <v>31</v>
      </c>
      <c r="M8307" s="4" t="s">
        <v>31</v>
      </c>
    </row>
    <row r="8308" customFormat="false" ht="15.75" hidden="false" customHeight="true" outlineLevel="0" collapsed="false">
      <c r="A8308" s="4" t="n">
        <v>4475</v>
      </c>
      <c r="B8308" s="4" t="s">
        <v>44516</v>
      </c>
      <c r="C8308" s="4" t="s">
        <v>44517</v>
      </c>
      <c r="D8308" s="4" t="s">
        <v>44518</v>
      </c>
      <c r="E8308" s="5" t="s">
        <v>2798</v>
      </c>
      <c r="F8308" s="4" t="s">
        <v>712</v>
      </c>
      <c r="G8308" s="4" t="s">
        <v>107</v>
      </c>
      <c r="H8308" s="5" t="s">
        <v>44519</v>
      </c>
      <c r="I8308" s="7" t="s">
        <v>44520</v>
      </c>
      <c r="J8308" s="5" t="n">
        <f aca="false">LEN(K8308)</f>
        <v>15</v>
      </c>
      <c r="K8308" s="6" t="s">
        <v>43420</v>
      </c>
      <c r="L8308" s="4" t="s">
        <v>21</v>
      </c>
      <c r="M8308" s="4" t="s">
        <v>17733</v>
      </c>
    </row>
    <row r="8309" customFormat="false" ht="15.75" hidden="false" customHeight="true" outlineLevel="0" collapsed="false">
      <c r="A8309" s="4" t="n">
        <v>4483</v>
      </c>
      <c r="B8309" s="4" t="s">
        <v>44521</v>
      </c>
      <c r="C8309" s="4"/>
      <c r="D8309" s="4" t="s">
        <v>44522</v>
      </c>
      <c r="E8309" s="5" t="s">
        <v>2024</v>
      </c>
      <c r="F8309" s="4" t="s">
        <v>106</v>
      </c>
      <c r="G8309" s="4" t="s">
        <v>107</v>
      </c>
      <c r="H8309" s="5" t="s">
        <v>44523</v>
      </c>
      <c r="I8309" s="4" t="s">
        <v>44524</v>
      </c>
      <c r="J8309" s="5" t="n">
        <f aca="false">LEN(K8309)</f>
        <v>15</v>
      </c>
      <c r="K8309" s="6" t="str">
        <f aca="false">LOWER(SUBSTITUTE(SUBSTITUTE(SUBSTITUTE(SUBSTITUTE(SUBSTITUTE(SUBSTITUTE(SUBSTITUTE(B8309,"S.L.",""),"SL",""),"S.A.",""),"SA","")," ",""),".",""),",",""))&amp;".com"</f>
        <v>alohagarden.com</v>
      </c>
      <c r="L8309" s="4" t="s">
        <v>21</v>
      </c>
      <c r="M8309" s="4" t="s">
        <v>3501</v>
      </c>
    </row>
    <row r="8310" customFormat="false" ht="15.75" hidden="false" customHeight="true" outlineLevel="0" collapsed="false">
      <c r="A8310" s="4" t="n">
        <v>4497</v>
      </c>
      <c r="B8310" s="4" t="s">
        <v>44525</v>
      </c>
      <c r="C8310" s="4"/>
      <c r="D8310" s="4" t="s">
        <v>44526</v>
      </c>
      <c r="E8310" s="5" t="s">
        <v>4937</v>
      </c>
      <c r="F8310" s="4" t="s">
        <v>106</v>
      </c>
      <c r="G8310" s="4" t="s">
        <v>107</v>
      </c>
      <c r="H8310" s="5" t="s">
        <v>44527</v>
      </c>
      <c r="I8310" s="7" t="s">
        <v>44528</v>
      </c>
      <c r="J8310" s="5" t="n">
        <f aca="false">LEN(K8310)</f>
        <v>15</v>
      </c>
      <c r="K8310" s="13" t="s">
        <v>44529</v>
      </c>
      <c r="L8310" s="4" t="s">
        <v>637</v>
      </c>
      <c r="M8310" s="4" t="s">
        <v>2474</v>
      </c>
    </row>
    <row r="8311" customFormat="false" ht="15.75" hidden="false" customHeight="true" outlineLevel="0" collapsed="false">
      <c r="A8311" s="4" t="n">
        <v>4509</v>
      </c>
      <c r="B8311" s="4" t="s">
        <v>44530</v>
      </c>
      <c r="C8311" s="4" t="s">
        <v>44531</v>
      </c>
      <c r="D8311" s="4" t="s">
        <v>44532</v>
      </c>
      <c r="E8311" s="5" t="s">
        <v>3411</v>
      </c>
      <c r="F8311" s="4" t="s">
        <v>3412</v>
      </c>
      <c r="G8311" s="4" t="s">
        <v>107</v>
      </c>
      <c r="H8311" s="5" t="s">
        <v>44533</v>
      </c>
      <c r="I8311" s="7" t="s">
        <v>44534</v>
      </c>
      <c r="J8311" s="5" t="n">
        <f aca="false">LEN(K8311)</f>
        <v>15</v>
      </c>
      <c r="K8311" s="13" t="s">
        <v>44535</v>
      </c>
      <c r="L8311" s="4" t="s">
        <v>31</v>
      </c>
      <c r="M8311" s="4" t="s">
        <v>1063</v>
      </c>
    </row>
    <row r="8312" customFormat="false" ht="15.75" hidden="false" customHeight="true" outlineLevel="0" collapsed="false">
      <c r="A8312" s="4" t="n">
        <v>4528</v>
      </c>
      <c r="B8312" s="4" t="s">
        <v>44536</v>
      </c>
      <c r="C8312" s="4"/>
      <c r="D8312" s="4" t="s">
        <v>44537</v>
      </c>
      <c r="E8312" s="5" t="s">
        <v>7570</v>
      </c>
      <c r="F8312" s="4" t="s">
        <v>7571</v>
      </c>
      <c r="G8312" s="4" t="s">
        <v>107</v>
      </c>
      <c r="H8312" s="5" t="s">
        <v>44538</v>
      </c>
      <c r="I8312" s="4" t="s">
        <v>44539</v>
      </c>
      <c r="J8312" s="5" t="n">
        <f aca="false">LEN(K8312)</f>
        <v>15</v>
      </c>
      <c r="K8312" s="6" t="s">
        <v>44540</v>
      </c>
      <c r="L8312" s="4" t="s">
        <v>31</v>
      </c>
      <c r="M8312" s="4" t="s">
        <v>359</v>
      </c>
    </row>
    <row r="8313" customFormat="false" ht="15.75" hidden="false" customHeight="true" outlineLevel="0" collapsed="false">
      <c r="A8313" s="4" t="n">
        <v>4531</v>
      </c>
      <c r="B8313" s="4" t="s">
        <v>44541</v>
      </c>
      <c r="C8313" s="4" t="s">
        <v>44542</v>
      </c>
      <c r="D8313" s="4" t="s">
        <v>44543</v>
      </c>
      <c r="E8313" s="5" t="s">
        <v>7570</v>
      </c>
      <c r="F8313" s="4" t="s">
        <v>7571</v>
      </c>
      <c r="G8313" s="4" t="s">
        <v>107</v>
      </c>
      <c r="H8313" s="5" t="s">
        <v>44544</v>
      </c>
      <c r="I8313" s="4" t="s">
        <v>44545</v>
      </c>
      <c r="J8313" s="5" t="n">
        <f aca="false">LEN(K8313)</f>
        <v>15</v>
      </c>
      <c r="K8313" s="6" t="s">
        <v>44546</v>
      </c>
      <c r="L8313" s="4" t="s">
        <v>57</v>
      </c>
      <c r="M8313" s="4" t="s">
        <v>9493</v>
      </c>
    </row>
    <row r="8314" customFormat="false" ht="15.75" hidden="false" customHeight="true" outlineLevel="0" collapsed="false">
      <c r="A8314" s="4" t="n">
        <v>4548</v>
      </c>
      <c r="B8314" s="4" t="s">
        <v>44547</v>
      </c>
      <c r="C8314" s="4" t="s">
        <v>44548</v>
      </c>
      <c r="D8314" s="4" t="s">
        <v>44549</v>
      </c>
      <c r="E8314" s="5" t="s">
        <v>24474</v>
      </c>
      <c r="F8314" s="4" t="s">
        <v>712</v>
      </c>
      <c r="G8314" s="4" t="s">
        <v>107</v>
      </c>
      <c r="H8314" s="5" t="s">
        <v>44550</v>
      </c>
      <c r="I8314" s="7" t="s">
        <v>44551</v>
      </c>
      <c r="J8314" s="5" t="n">
        <f aca="false">LEN(K8314)</f>
        <v>15</v>
      </c>
      <c r="K8314" s="13" t="s">
        <v>44552</v>
      </c>
      <c r="L8314" s="4" t="s">
        <v>57</v>
      </c>
      <c r="M8314" s="4" t="s">
        <v>7543</v>
      </c>
    </row>
    <row r="8315" customFormat="false" ht="15.75" hidden="false" customHeight="true" outlineLevel="0" collapsed="false">
      <c r="A8315" s="4" t="n">
        <v>4549</v>
      </c>
      <c r="B8315" s="4" t="s">
        <v>44553</v>
      </c>
      <c r="C8315" s="4"/>
      <c r="D8315" s="4" t="s">
        <v>44549</v>
      </c>
      <c r="E8315" s="5" t="s">
        <v>24474</v>
      </c>
      <c r="F8315" s="4" t="s">
        <v>712</v>
      </c>
      <c r="G8315" s="4" t="s">
        <v>107</v>
      </c>
      <c r="H8315" s="5" t="s">
        <v>44550</v>
      </c>
      <c r="I8315" s="4" t="s">
        <v>44554</v>
      </c>
      <c r="J8315" s="5" t="n">
        <f aca="false">LEN(K8315)</f>
        <v>15</v>
      </c>
      <c r="K8315" s="10" t="s">
        <v>44552</v>
      </c>
      <c r="L8315" s="4" t="s">
        <v>78</v>
      </c>
      <c r="M8315" s="4" t="s">
        <v>5930</v>
      </c>
    </row>
    <row r="8316" customFormat="false" ht="15.75" hidden="false" customHeight="true" outlineLevel="0" collapsed="false">
      <c r="A8316" s="4" t="n">
        <v>4552</v>
      </c>
      <c r="B8316" s="4" t="s">
        <v>34050</v>
      </c>
      <c r="C8316" s="4" t="s">
        <v>44555</v>
      </c>
      <c r="D8316" s="4" t="s">
        <v>44556</v>
      </c>
      <c r="E8316" s="5" t="s">
        <v>34049</v>
      </c>
      <c r="F8316" s="4" t="s">
        <v>34050</v>
      </c>
      <c r="G8316" s="4" t="s">
        <v>107</v>
      </c>
      <c r="H8316" s="5" t="s">
        <v>44557</v>
      </c>
      <c r="I8316" s="4" t="s">
        <v>44558</v>
      </c>
      <c r="J8316" s="5" t="n">
        <f aca="false">LEN(K8316)</f>
        <v>15</v>
      </c>
      <c r="K8316" s="6" t="s">
        <v>44559</v>
      </c>
      <c r="L8316" s="4" t="s">
        <v>57</v>
      </c>
      <c r="M8316" s="4" t="s">
        <v>996</v>
      </c>
    </row>
    <row r="8317" customFormat="false" ht="15.75" hidden="false" customHeight="true" outlineLevel="0" collapsed="false">
      <c r="A8317" s="4" t="n">
        <v>4561</v>
      </c>
      <c r="B8317" s="4" t="s">
        <v>44560</v>
      </c>
      <c r="C8317" s="4"/>
      <c r="D8317" s="4" t="s">
        <v>44561</v>
      </c>
      <c r="E8317" s="5" t="s">
        <v>44562</v>
      </c>
      <c r="F8317" s="4" t="s">
        <v>275</v>
      </c>
      <c r="G8317" s="4" t="s">
        <v>107</v>
      </c>
      <c r="H8317" s="5" t="s">
        <v>34051</v>
      </c>
      <c r="I8317" s="7" t="s">
        <v>44563</v>
      </c>
      <c r="J8317" s="5" t="n">
        <f aca="false">LEN(K8317)</f>
        <v>15</v>
      </c>
      <c r="K8317" s="13" t="s">
        <v>44564</v>
      </c>
      <c r="L8317" s="4" t="s">
        <v>31</v>
      </c>
      <c r="M8317" s="4" t="s">
        <v>344</v>
      </c>
    </row>
    <row r="8318" customFormat="false" ht="15.75" hidden="false" customHeight="true" outlineLevel="0" collapsed="false">
      <c r="A8318" s="4" t="n">
        <v>4567</v>
      </c>
      <c r="B8318" s="4" t="s">
        <v>44565</v>
      </c>
      <c r="C8318" s="4" t="s">
        <v>44566</v>
      </c>
      <c r="D8318" s="4" t="s">
        <v>44567</v>
      </c>
      <c r="E8318" s="5" t="s">
        <v>1361</v>
      </c>
      <c r="F8318" s="4" t="s">
        <v>1362</v>
      </c>
      <c r="G8318" s="4" t="s">
        <v>107</v>
      </c>
      <c r="H8318" s="5" t="s">
        <v>44568</v>
      </c>
      <c r="I8318" s="4" t="s">
        <v>44569</v>
      </c>
      <c r="J8318" s="5" t="n">
        <f aca="false">LEN(K8318)</f>
        <v>15</v>
      </c>
      <c r="K8318" s="6" t="s">
        <v>44570</v>
      </c>
      <c r="L8318" s="4" t="s">
        <v>21</v>
      </c>
      <c r="M8318" s="4" t="s">
        <v>28058</v>
      </c>
    </row>
    <row r="8319" customFormat="false" ht="15.75" hidden="false" customHeight="true" outlineLevel="0" collapsed="false">
      <c r="A8319" s="4" t="n">
        <v>4605</v>
      </c>
      <c r="B8319" s="4" t="s">
        <v>44571</v>
      </c>
      <c r="C8319" s="4"/>
      <c r="D8319" s="4" t="s">
        <v>44572</v>
      </c>
      <c r="E8319" s="5" t="s">
        <v>9378</v>
      </c>
      <c r="F8319" s="4" t="s">
        <v>9379</v>
      </c>
      <c r="G8319" s="4" t="s">
        <v>948</v>
      </c>
      <c r="H8319" s="5" t="s">
        <v>44573</v>
      </c>
      <c r="I8319" s="4" t="s">
        <v>44574</v>
      </c>
      <c r="J8319" s="5" t="n">
        <f aca="false">LEN(K8319)</f>
        <v>15</v>
      </c>
      <c r="K8319" s="6" t="s">
        <v>44575</v>
      </c>
      <c r="L8319" s="4" t="s">
        <v>21</v>
      </c>
      <c r="M8319" s="4" t="s">
        <v>31</v>
      </c>
    </row>
    <row r="8320" customFormat="false" ht="15.75" hidden="false" customHeight="true" outlineLevel="0" collapsed="false">
      <c r="A8320" s="4" t="n">
        <v>4612</v>
      </c>
      <c r="B8320" s="4" t="s">
        <v>44576</v>
      </c>
      <c r="C8320" s="4" t="s">
        <v>44577</v>
      </c>
      <c r="D8320" s="4" t="s">
        <v>44578</v>
      </c>
      <c r="E8320" s="5" t="s">
        <v>44579</v>
      </c>
      <c r="F8320" s="4" t="s">
        <v>44580</v>
      </c>
      <c r="G8320" s="4" t="s">
        <v>948</v>
      </c>
      <c r="H8320" s="5" t="s">
        <v>44581</v>
      </c>
      <c r="I8320" s="4" t="s">
        <v>17225</v>
      </c>
      <c r="J8320" s="5" t="n">
        <f aca="false">LEN(K8320)</f>
        <v>15</v>
      </c>
      <c r="K8320" s="6" t="s">
        <v>44582</v>
      </c>
      <c r="L8320" s="4" t="s">
        <v>31</v>
      </c>
      <c r="M8320" s="4" t="s">
        <v>877</v>
      </c>
    </row>
    <row r="8321" customFormat="false" ht="15.75" hidden="false" customHeight="true" outlineLevel="0" collapsed="false">
      <c r="A8321" s="4" t="n">
        <v>4621</v>
      </c>
      <c r="B8321" s="4" t="s">
        <v>29185</v>
      </c>
      <c r="C8321" s="4" t="s">
        <v>44583</v>
      </c>
      <c r="D8321" s="4" t="s">
        <v>44584</v>
      </c>
      <c r="E8321" s="5" t="s">
        <v>44585</v>
      </c>
      <c r="F8321" s="4" t="s">
        <v>44586</v>
      </c>
      <c r="G8321" s="4" t="s">
        <v>948</v>
      </c>
      <c r="H8321" s="5" t="s">
        <v>44587</v>
      </c>
      <c r="I8321" s="7" t="s">
        <v>44588</v>
      </c>
      <c r="J8321" s="5" t="n">
        <f aca="false">LEN(K8321)</f>
        <v>15</v>
      </c>
      <c r="K8321" s="6" t="s">
        <v>44589</v>
      </c>
      <c r="L8321" s="4" t="s">
        <v>78</v>
      </c>
      <c r="M8321" s="4" t="s">
        <v>2082</v>
      </c>
    </row>
    <row r="8322" customFormat="false" ht="15.75" hidden="false" customHeight="true" outlineLevel="0" collapsed="false">
      <c r="A8322" s="4" t="n">
        <v>4628</v>
      </c>
      <c r="B8322" s="4" t="s">
        <v>44590</v>
      </c>
      <c r="C8322" s="4" t="s">
        <v>44591</v>
      </c>
      <c r="D8322" s="4" t="s">
        <v>44592</v>
      </c>
      <c r="E8322" s="5" t="s">
        <v>44593</v>
      </c>
      <c r="F8322" s="4" t="s">
        <v>22927</v>
      </c>
      <c r="G8322" s="4" t="s">
        <v>948</v>
      </c>
      <c r="H8322" s="5" t="s">
        <v>44594</v>
      </c>
      <c r="I8322" s="7" t="s">
        <v>44595</v>
      </c>
      <c r="J8322" s="5" t="n">
        <f aca="false">LEN(K8322)</f>
        <v>15</v>
      </c>
      <c r="K8322" s="13" t="s">
        <v>44596</v>
      </c>
      <c r="L8322" s="4" t="s">
        <v>21</v>
      </c>
      <c r="M8322" s="4" t="s">
        <v>1063</v>
      </c>
    </row>
    <row r="8323" customFormat="false" ht="15.75" hidden="false" customHeight="true" outlineLevel="0" collapsed="false">
      <c r="A8323" s="4" t="n">
        <v>4631</v>
      </c>
      <c r="B8323" s="4" t="s">
        <v>44597</v>
      </c>
      <c r="C8323" s="4" t="s">
        <v>44598</v>
      </c>
      <c r="D8323" s="4" t="s">
        <v>44599</v>
      </c>
      <c r="E8323" s="5" t="s">
        <v>22926</v>
      </c>
      <c r="F8323" s="4" t="s">
        <v>22927</v>
      </c>
      <c r="G8323" s="4" t="s">
        <v>948</v>
      </c>
      <c r="H8323" s="5" t="s">
        <v>44600</v>
      </c>
      <c r="I8323" s="7" t="s">
        <v>44601</v>
      </c>
      <c r="J8323" s="5" t="n">
        <f aca="false">LEN(K8323)</f>
        <v>15</v>
      </c>
      <c r="K8323" s="6" t="s">
        <v>44596</v>
      </c>
      <c r="L8323" s="4" t="s">
        <v>31</v>
      </c>
      <c r="M8323" s="4" t="s">
        <v>929</v>
      </c>
    </row>
    <row r="8324" customFormat="false" ht="15.75" hidden="false" customHeight="true" outlineLevel="0" collapsed="false">
      <c r="A8324" s="4" t="n">
        <v>4644</v>
      </c>
      <c r="B8324" s="4" t="s">
        <v>44602</v>
      </c>
      <c r="C8324" s="4" t="s">
        <v>44603</v>
      </c>
      <c r="D8324" s="4" t="s">
        <v>44604</v>
      </c>
      <c r="E8324" s="5" t="s">
        <v>9352</v>
      </c>
      <c r="F8324" s="4" t="s">
        <v>9353</v>
      </c>
      <c r="G8324" s="4" t="s">
        <v>948</v>
      </c>
      <c r="H8324" s="5" t="s">
        <v>44605</v>
      </c>
      <c r="I8324" s="7" t="s">
        <v>44606</v>
      </c>
      <c r="J8324" s="5" t="n">
        <f aca="false">LEN(K8324)</f>
        <v>15</v>
      </c>
      <c r="K8324" s="6" t="str">
        <f aca="false">LOWER(SUBSTITUTE(SUBSTITUTE(SUBSTITUTE(SUBSTITUTE(SUBSTITUTE(SUBSTITUTE(SUBSTITUTE(B8324,"S.L.",""),"SL",""),"S.A.",""),"SA","")," ",""),".",""),",",""))&amp;".com"</f>
        <v>hotelaníbal.com</v>
      </c>
      <c r="L8324" s="4" t="s">
        <v>57</v>
      </c>
      <c r="M8324" s="4" t="s">
        <v>5940</v>
      </c>
    </row>
    <row r="8325" customFormat="false" ht="15.75" hidden="false" customHeight="true" outlineLevel="0" collapsed="false">
      <c r="A8325" s="4" t="n">
        <v>4655</v>
      </c>
      <c r="B8325" s="4" t="s">
        <v>44607</v>
      </c>
      <c r="C8325" s="4"/>
      <c r="D8325" s="4" t="s">
        <v>44608</v>
      </c>
      <c r="E8325" s="5" t="s">
        <v>44609</v>
      </c>
      <c r="F8325" s="4" t="s">
        <v>9353</v>
      </c>
      <c r="G8325" s="4" t="s">
        <v>948</v>
      </c>
      <c r="H8325" s="5" t="s">
        <v>44610</v>
      </c>
      <c r="I8325" s="4" t="s">
        <v>44611</v>
      </c>
      <c r="J8325" s="5" t="n">
        <f aca="false">LEN(K8325)</f>
        <v>15</v>
      </c>
      <c r="K8325" s="6" t="str">
        <f aca="false">LOWER(SUBSTITUTE(SUBSTITUTE(SUBSTITUTE(SUBSTITUTE(SUBSTITUTE(SUBSTITUTE(SUBSTITUTE(B8325,"S.L.",""),"SL",""),"S.A.",""),"SA","")," ",""),".",""),",",""))&amp;".com"</f>
        <v>cervanhotel.com</v>
      </c>
      <c r="L8325" s="4" t="s">
        <v>57</v>
      </c>
      <c r="M8325" s="4" t="s">
        <v>10060</v>
      </c>
    </row>
    <row r="8326" customFormat="false" ht="15.75" hidden="false" customHeight="true" outlineLevel="0" collapsed="false">
      <c r="A8326" s="4" t="n">
        <v>4668</v>
      </c>
      <c r="B8326" s="4" t="s">
        <v>44612</v>
      </c>
      <c r="C8326" s="4" t="s">
        <v>44613</v>
      </c>
      <c r="D8326" s="4" t="s">
        <v>44614</v>
      </c>
      <c r="E8326" s="5" t="s">
        <v>9378</v>
      </c>
      <c r="F8326" s="4" t="s">
        <v>9379</v>
      </c>
      <c r="G8326" s="4" t="s">
        <v>948</v>
      </c>
      <c r="H8326" s="5" t="s">
        <v>44615</v>
      </c>
      <c r="I8326" s="4" t="s">
        <v>44616</v>
      </c>
      <c r="J8326" s="5" t="n">
        <f aca="false">LEN(K8326)</f>
        <v>15</v>
      </c>
      <c r="K8326" s="6" t="s">
        <v>44617</v>
      </c>
      <c r="L8326" s="4" t="s">
        <v>31</v>
      </c>
      <c r="M8326" s="4" t="s">
        <v>2890</v>
      </c>
    </row>
    <row r="8327" customFormat="false" ht="15.75" hidden="false" customHeight="true" outlineLevel="0" collapsed="false">
      <c r="A8327" s="4" t="n">
        <v>4672</v>
      </c>
      <c r="B8327" s="4" t="s">
        <v>44618</v>
      </c>
      <c r="C8327" s="4" t="s">
        <v>44619</v>
      </c>
      <c r="D8327" s="4" t="s">
        <v>44620</v>
      </c>
      <c r="E8327" s="5" t="s">
        <v>9378</v>
      </c>
      <c r="F8327" s="4" t="s">
        <v>9379</v>
      </c>
      <c r="G8327" s="4" t="s">
        <v>948</v>
      </c>
      <c r="H8327" s="5" t="s">
        <v>44621</v>
      </c>
      <c r="I8327" s="7" t="s">
        <v>44622</v>
      </c>
      <c r="J8327" s="5" t="n">
        <f aca="false">LEN(K8327)</f>
        <v>15</v>
      </c>
      <c r="K8327" s="6" t="str">
        <f aca="false">LOWER(SUBSTITUTE(SUBSTITUTE(SUBSTITUTE(SUBSTITUTE(SUBSTITUTE(SUBSTITUTE(SUBSTITUTE(B8327,"S.L.",""),"SL",""),"S.A.",""),"SA","")," ",""),".",""),",",""))&amp;".com"</f>
        <v>hotelparque.com</v>
      </c>
      <c r="L8327" s="4" t="s">
        <v>21</v>
      </c>
      <c r="M8327" s="4" t="s">
        <v>877</v>
      </c>
    </row>
    <row r="8328" customFormat="false" ht="15.75" hidden="false" customHeight="true" outlineLevel="0" collapsed="false">
      <c r="A8328" s="4" t="n">
        <v>4688</v>
      </c>
      <c r="B8328" s="4" t="s">
        <v>44623</v>
      </c>
      <c r="C8328" s="4"/>
      <c r="D8328" s="4" t="s">
        <v>44624</v>
      </c>
      <c r="E8328" s="5" t="s">
        <v>2804</v>
      </c>
      <c r="F8328" s="4" t="s">
        <v>2805</v>
      </c>
      <c r="G8328" s="4" t="s">
        <v>948</v>
      </c>
      <c r="H8328" s="5" t="s">
        <v>44625</v>
      </c>
      <c r="I8328" s="4" t="s">
        <v>42484</v>
      </c>
      <c r="J8328" s="5" t="n">
        <f aca="false">LEN(K8328)</f>
        <v>15</v>
      </c>
      <c r="K8328" s="6" t="s">
        <v>44626</v>
      </c>
      <c r="L8328" s="4" t="s">
        <v>637</v>
      </c>
      <c r="M8328" s="4" t="s">
        <v>1979</v>
      </c>
    </row>
    <row r="8329" customFormat="false" ht="15.75" hidden="false" customHeight="true" outlineLevel="0" collapsed="false">
      <c r="A8329" s="4" t="n">
        <v>4694</v>
      </c>
      <c r="B8329" s="4" t="s">
        <v>44627</v>
      </c>
      <c r="C8329" s="4" t="s">
        <v>44628</v>
      </c>
      <c r="D8329" s="4" t="s">
        <v>44629</v>
      </c>
      <c r="E8329" s="5" t="s">
        <v>7584</v>
      </c>
      <c r="F8329" s="4" t="s">
        <v>7585</v>
      </c>
      <c r="G8329" s="4" t="s">
        <v>948</v>
      </c>
      <c r="H8329" s="5" t="s">
        <v>44630</v>
      </c>
      <c r="I8329" s="4" t="s">
        <v>44631</v>
      </c>
      <c r="J8329" s="5" t="n">
        <f aca="false">LEN(K8329)</f>
        <v>15</v>
      </c>
      <c r="K8329" s="10" t="s">
        <v>44632</v>
      </c>
      <c r="L8329" s="4" t="s">
        <v>31</v>
      </c>
      <c r="M8329" s="4" t="s">
        <v>1085</v>
      </c>
    </row>
    <row r="8330" customFormat="false" ht="15.75" hidden="false" customHeight="true" outlineLevel="0" collapsed="false">
      <c r="A8330" s="4" t="n">
        <v>4735</v>
      </c>
      <c r="B8330" s="4" t="s">
        <v>44633</v>
      </c>
      <c r="C8330" s="4" t="s">
        <v>44634</v>
      </c>
      <c r="D8330" s="4" t="s">
        <v>44635</v>
      </c>
      <c r="E8330" s="5" t="s">
        <v>471</v>
      </c>
      <c r="F8330" s="4" t="s">
        <v>372</v>
      </c>
      <c r="G8330" s="4" t="s">
        <v>372</v>
      </c>
      <c r="H8330" s="5" t="s">
        <v>44636</v>
      </c>
      <c r="I8330" s="7" t="s">
        <v>44637</v>
      </c>
      <c r="J8330" s="5" t="n">
        <f aca="false">LEN(K8330)</f>
        <v>15</v>
      </c>
      <c r="K8330" s="13" t="s">
        <v>42957</v>
      </c>
      <c r="L8330" s="4" t="s">
        <v>21</v>
      </c>
      <c r="M8330" s="4" t="s">
        <v>5765</v>
      </c>
    </row>
    <row r="8331" customFormat="false" ht="15.75" hidden="false" customHeight="true" outlineLevel="0" collapsed="false">
      <c r="A8331" s="4" t="n">
        <v>4771</v>
      </c>
      <c r="B8331" s="4" t="s">
        <v>44638</v>
      </c>
      <c r="C8331" s="4" t="s">
        <v>44639</v>
      </c>
      <c r="D8331" s="4" t="s">
        <v>44640</v>
      </c>
      <c r="E8331" s="5" t="s">
        <v>4147</v>
      </c>
      <c r="F8331" s="4" t="s">
        <v>372</v>
      </c>
      <c r="G8331" s="4" t="s">
        <v>372</v>
      </c>
      <c r="H8331" s="5" t="s">
        <v>44641</v>
      </c>
      <c r="I8331" s="4" t="s">
        <v>44642</v>
      </c>
      <c r="J8331" s="5" t="n">
        <f aca="false">LEN(K8331)</f>
        <v>15</v>
      </c>
      <c r="K8331" s="6" t="s">
        <v>44643</v>
      </c>
      <c r="L8331" s="4" t="s">
        <v>78</v>
      </c>
      <c r="M8331" s="4" t="s">
        <v>3523</v>
      </c>
    </row>
    <row r="8332" customFormat="false" ht="15.75" hidden="false" customHeight="true" outlineLevel="0" collapsed="false">
      <c r="A8332" s="4" t="n">
        <v>4775</v>
      </c>
      <c r="B8332" s="4" t="s">
        <v>44644</v>
      </c>
      <c r="C8332" s="4"/>
      <c r="D8332" s="4" t="s">
        <v>44645</v>
      </c>
      <c r="E8332" s="5" t="s">
        <v>1282</v>
      </c>
      <c r="F8332" s="4" t="s">
        <v>372</v>
      </c>
      <c r="G8332" s="4" t="s">
        <v>372</v>
      </c>
      <c r="H8332" s="5" t="s">
        <v>44646</v>
      </c>
      <c r="I8332" s="4" t="s">
        <v>44647</v>
      </c>
      <c r="J8332" s="5" t="n">
        <f aca="false">LEN(K8332)</f>
        <v>15</v>
      </c>
      <c r="K8332" s="6" t="s">
        <v>42905</v>
      </c>
      <c r="L8332" s="4" t="s">
        <v>21</v>
      </c>
      <c r="M8332" s="4" t="s">
        <v>2896</v>
      </c>
    </row>
    <row r="8333" customFormat="false" ht="15.75" hidden="false" customHeight="true" outlineLevel="0" collapsed="false">
      <c r="A8333" s="4" t="n">
        <v>4810</v>
      </c>
      <c r="B8333" s="4" t="s">
        <v>44648</v>
      </c>
      <c r="C8333" s="4"/>
      <c r="D8333" s="4" t="s">
        <v>44649</v>
      </c>
      <c r="E8333" s="5" t="s">
        <v>471</v>
      </c>
      <c r="F8333" s="4" t="s">
        <v>372</v>
      </c>
      <c r="G8333" s="4" t="s">
        <v>372</v>
      </c>
      <c r="H8333" s="5" t="s">
        <v>44650</v>
      </c>
      <c r="I8333" s="4" t="s">
        <v>44651</v>
      </c>
      <c r="J8333" s="5" t="n">
        <f aca="false">LEN(K8333)</f>
        <v>15</v>
      </c>
      <c r="K8333" s="10" t="s">
        <v>44652</v>
      </c>
      <c r="L8333" s="4" t="s">
        <v>78</v>
      </c>
      <c r="M8333" s="4" t="s">
        <v>31</v>
      </c>
    </row>
    <row r="8334" customFormat="false" ht="15.75" hidden="false" customHeight="true" outlineLevel="0" collapsed="false">
      <c r="A8334" s="4" t="n">
        <v>4818</v>
      </c>
      <c r="B8334" s="4" t="s">
        <v>44653</v>
      </c>
      <c r="C8334" s="4"/>
      <c r="D8334" s="4" t="s">
        <v>44654</v>
      </c>
      <c r="E8334" s="5" t="s">
        <v>11481</v>
      </c>
      <c r="F8334" s="4" t="s">
        <v>372</v>
      </c>
      <c r="G8334" s="4" t="s">
        <v>372</v>
      </c>
      <c r="H8334" s="5" t="s">
        <v>44655</v>
      </c>
      <c r="I8334" s="4" t="s">
        <v>44656</v>
      </c>
      <c r="J8334" s="5" t="n">
        <f aca="false">LEN(K8334)</f>
        <v>15</v>
      </c>
      <c r="K8334" s="6" t="s">
        <v>44657</v>
      </c>
      <c r="L8334" s="4" t="s">
        <v>31</v>
      </c>
      <c r="M8334" s="4" t="s">
        <v>1208</v>
      </c>
    </row>
    <row r="8335" customFormat="false" ht="15.75" hidden="false" customHeight="true" outlineLevel="0" collapsed="false">
      <c r="A8335" s="4" t="n">
        <v>4842</v>
      </c>
      <c r="B8335" s="4" t="s">
        <v>44658</v>
      </c>
      <c r="C8335" s="4" t="s">
        <v>44659</v>
      </c>
      <c r="D8335" s="4" t="s">
        <v>44660</v>
      </c>
      <c r="E8335" s="5" t="s">
        <v>44661</v>
      </c>
      <c r="F8335" s="4" t="s">
        <v>44662</v>
      </c>
      <c r="G8335" s="4" t="s">
        <v>372</v>
      </c>
      <c r="H8335" s="5" t="s">
        <v>44663</v>
      </c>
      <c r="I8335" s="4" t="s">
        <v>44664</v>
      </c>
      <c r="J8335" s="5" t="n">
        <f aca="false">LEN(K8335)</f>
        <v>15</v>
      </c>
      <c r="K8335" s="6" t="s">
        <v>44665</v>
      </c>
      <c r="L8335" s="4" t="s">
        <v>21</v>
      </c>
      <c r="M8335" s="4" t="s">
        <v>918</v>
      </c>
    </row>
    <row r="8336" customFormat="false" ht="15.75" hidden="false" customHeight="true" outlineLevel="0" collapsed="false">
      <c r="A8336" s="4" t="n">
        <v>4852</v>
      </c>
      <c r="B8336" s="4" t="s">
        <v>44666</v>
      </c>
      <c r="C8336" s="4" t="s">
        <v>44667</v>
      </c>
      <c r="D8336" s="4" t="s">
        <v>44668</v>
      </c>
      <c r="E8336" s="5" t="s">
        <v>2156</v>
      </c>
      <c r="F8336" s="4" t="s">
        <v>2157</v>
      </c>
      <c r="G8336" s="4" t="s">
        <v>372</v>
      </c>
      <c r="H8336" s="5" t="s">
        <v>44669</v>
      </c>
      <c r="I8336" s="7" t="s">
        <v>44670</v>
      </c>
      <c r="J8336" s="5" t="n">
        <f aca="false">LEN(K8336)</f>
        <v>15</v>
      </c>
      <c r="K8336" s="13" t="str">
        <f aca="false">LOWER(SUBSTITUTE(SUBSTITUTE(SUBSTITUTE(SUBSTITUTE(SUBSTITUTE(SUBSTITUTE(SUBSTITUTE(B8336,"S.L.",""),"SL",""),"S.A.",""),"SA","")," ",""),".",""),",",""))&amp;".com"</f>
        <v>majaravique.com</v>
      </c>
      <c r="L8336" s="4" t="s">
        <v>57</v>
      </c>
      <c r="M8336" s="4" t="s">
        <v>2321</v>
      </c>
    </row>
    <row r="8337" customFormat="false" ht="15.75" hidden="false" customHeight="true" outlineLevel="0" collapsed="false">
      <c r="A8337" s="4" t="n">
        <v>4867</v>
      </c>
      <c r="B8337" s="4" t="s">
        <v>44671</v>
      </c>
      <c r="C8337" s="4"/>
      <c r="D8337" s="4" t="s">
        <v>44672</v>
      </c>
      <c r="E8337" s="5" t="s">
        <v>4147</v>
      </c>
      <c r="F8337" s="4" t="s">
        <v>372</v>
      </c>
      <c r="G8337" s="4" t="s">
        <v>372</v>
      </c>
      <c r="H8337" s="5" t="s">
        <v>44673</v>
      </c>
      <c r="I8337" s="4" t="s">
        <v>44674</v>
      </c>
      <c r="J8337" s="5" t="n">
        <f aca="false">LEN(K8337)</f>
        <v>15</v>
      </c>
      <c r="K8337" s="6" t="s">
        <v>43553</v>
      </c>
      <c r="L8337" s="4" t="s">
        <v>21</v>
      </c>
      <c r="M8337" s="4" t="s">
        <v>8907</v>
      </c>
    </row>
    <row r="8338" customFormat="false" ht="15.75" hidden="false" customHeight="true" outlineLevel="0" collapsed="false">
      <c r="A8338" s="4" t="n">
        <v>4887</v>
      </c>
      <c r="B8338" s="4" t="s">
        <v>44675</v>
      </c>
      <c r="C8338" s="4" t="s">
        <v>44676</v>
      </c>
      <c r="D8338" s="4" t="s">
        <v>44677</v>
      </c>
      <c r="E8338" s="5" t="s">
        <v>7610</v>
      </c>
      <c r="F8338" s="4" t="s">
        <v>372</v>
      </c>
      <c r="G8338" s="4" t="s">
        <v>372</v>
      </c>
      <c r="H8338" s="5" t="s">
        <v>44678</v>
      </c>
      <c r="I8338" s="7" t="s">
        <v>43078</v>
      </c>
      <c r="J8338" s="5" t="n">
        <f aca="false">LEN(K8338)</f>
        <v>15</v>
      </c>
      <c r="K8338" s="13" t="s">
        <v>43079</v>
      </c>
      <c r="L8338" s="4" t="s">
        <v>21</v>
      </c>
      <c r="M8338" s="4" t="s">
        <v>31</v>
      </c>
    </row>
    <row r="8339" customFormat="false" ht="15.75" hidden="false" customHeight="true" outlineLevel="0" collapsed="false">
      <c r="A8339" s="4" t="n">
        <v>4893</v>
      </c>
      <c r="B8339" s="4" t="s">
        <v>44679</v>
      </c>
      <c r="C8339" s="4"/>
      <c r="D8339" s="4" t="s">
        <v>44680</v>
      </c>
      <c r="E8339" s="5" t="s">
        <v>13036</v>
      </c>
      <c r="F8339" s="4" t="s">
        <v>13037</v>
      </c>
      <c r="G8339" s="4" t="s">
        <v>372</v>
      </c>
      <c r="H8339" s="5" t="s">
        <v>44681</v>
      </c>
      <c r="I8339" s="4" t="s">
        <v>44682</v>
      </c>
      <c r="J8339" s="5" t="n">
        <f aca="false">LEN(K8339)</f>
        <v>15</v>
      </c>
      <c r="K8339" s="6" t="s">
        <v>44683</v>
      </c>
      <c r="L8339" s="4" t="s">
        <v>57</v>
      </c>
      <c r="M8339" s="4" t="s">
        <v>3974</v>
      </c>
    </row>
    <row r="8340" customFormat="false" ht="15.75" hidden="false" customHeight="true" outlineLevel="0" collapsed="false">
      <c r="A8340" s="4" t="n">
        <v>4902</v>
      </c>
      <c r="B8340" s="4" t="s">
        <v>44684</v>
      </c>
      <c r="C8340" s="4" t="s">
        <v>44685</v>
      </c>
      <c r="D8340" s="4" t="s">
        <v>44686</v>
      </c>
      <c r="E8340" s="5" t="s">
        <v>44687</v>
      </c>
      <c r="F8340" s="4" t="s">
        <v>44688</v>
      </c>
      <c r="G8340" s="4" t="s">
        <v>372</v>
      </c>
      <c r="H8340" s="5" t="s">
        <v>44689</v>
      </c>
      <c r="I8340" s="7" t="s">
        <v>44690</v>
      </c>
      <c r="J8340" s="5" t="n">
        <f aca="false">LEN(K8340)</f>
        <v>15</v>
      </c>
      <c r="K8340" s="13" t="s">
        <v>44691</v>
      </c>
      <c r="L8340" s="4" t="s">
        <v>57</v>
      </c>
      <c r="M8340" s="4" t="s">
        <v>996</v>
      </c>
    </row>
    <row r="8341" customFormat="false" ht="15.75" hidden="false" customHeight="true" outlineLevel="0" collapsed="false">
      <c r="A8341" s="4" t="n">
        <v>4925</v>
      </c>
      <c r="B8341" s="4" t="s">
        <v>44692</v>
      </c>
      <c r="C8341" s="4"/>
      <c r="D8341" s="4" t="s">
        <v>44693</v>
      </c>
      <c r="E8341" s="5" t="s">
        <v>14257</v>
      </c>
      <c r="F8341" s="4" t="s">
        <v>14258</v>
      </c>
      <c r="G8341" s="4" t="s">
        <v>372</v>
      </c>
      <c r="H8341" s="5" t="s">
        <v>44694</v>
      </c>
      <c r="I8341" s="4" t="s">
        <v>44695</v>
      </c>
      <c r="J8341" s="5" t="n">
        <f aca="false">LEN(K8341)</f>
        <v>15</v>
      </c>
      <c r="K8341" s="6" t="s">
        <v>44696</v>
      </c>
      <c r="L8341" s="4" t="s">
        <v>78</v>
      </c>
      <c r="M8341" s="4" t="s">
        <v>31</v>
      </c>
    </row>
    <row r="8342" customFormat="false" ht="15.75" hidden="false" customHeight="true" outlineLevel="0" collapsed="false">
      <c r="A8342" s="4" t="n">
        <v>4926</v>
      </c>
      <c r="B8342" s="4" t="s">
        <v>44697</v>
      </c>
      <c r="C8342" s="4"/>
      <c r="D8342" s="4" t="s">
        <v>44698</v>
      </c>
      <c r="E8342" s="5" t="s">
        <v>17374</v>
      </c>
      <c r="F8342" s="4" t="s">
        <v>17375</v>
      </c>
      <c r="G8342" s="4" t="s">
        <v>372</v>
      </c>
      <c r="H8342" s="5" t="s">
        <v>44699</v>
      </c>
      <c r="I8342" s="4" t="s">
        <v>44700</v>
      </c>
      <c r="J8342" s="5" t="n">
        <f aca="false">LEN(K8342)</f>
        <v>15</v>
      </c>
      <c r="K8342" s="10" t="str">
        <f aca="false">LOWER(SUBSTITUTE(SUBSTITUTE(SUBSTITUTE(SUBSTITUTE(SUBSTITUTE(SUBSTITUTE(SUBSTITUTE(B8342,"S.L.",""),"SL",""),"S.A.",""),"SA","")," ",""),".",""),",",""))&amp;".com"</f>
        <v>riosurhotel.com</v>
      </c>
      <c r="L8342" s="4" t="s">
        <v>31</v>
      </c>
      <c r="M8342" s="4" t="s">
        <v>294</v>
      </c>
    </row>
    <row r="8343" customFormat="false" ht="15.75" hidden="false" customHeight="true" outlineLevel="0" collapsed="false">
      <c r="A8343" s="4" t="n">
        <v>4990</v>
      </c>
      <c r="B8343" s="4" t="s">
        <v>44701</v>
      </c>
      <c r="C8343" s="4" t="s">
        <v>44702</v>
      </c>
      <c r="D8343" s="4" t="s">
        <v>44703</v>
      </c>
      <c r="E8343" s="5" t="s">
        <v>24685</v>
      </c>
      <c r="F8343" s="4" t="s">
        <v>815</v>
      </c>
      <c r="G8343" s="4" t="s">
        <v>332</v>
      </c>
      <c r="H8343" s="5" t="s">
        <v>44704</v>
      </c>
      <c r="I8343" s="4" t="s">
        <v>43078</v>
      </c>
      <c r="J8343" s="5" t="n">
        <f aca="false">LEN(K8343)</f>
        <v>15</v>
      </c>
      <c r="K8343" s="6" t="s">
        <v>43079</v>
      </c>
      <c r="L8343" s="4" t="s">
        <v>21</v>
      </c>
      <c r="M8343" s="4" t="s">
        <v>1694</v>
      </c>
    </row>
    <row r="8344" customFormat="false" ht="15.75" hidden="false" customHeight="true" outlineLevel="0" collapsed="false">
      <c r="A8344" s="4" t="n">
        <v>5029</v>
      </c>
      <c r="B8344" s="4" t="s">
        <v>44705</v>
      </c>
      <c r="C8344" s="4" t="s">
        <v>44706</v>
      </c>
      <c r="D8344" s="4" t="s">
        <v>44707</v>
      </c>
      <c r="E8344" s="5" t="s">
        <v>7645</v>
      </c>
      <c r="F8344" s="4" t="s">
        <v>7646</v>
      </c>
      <c r="G8344" s="4" t="s">
        <v>332</v>
      </c>
      <c r="H8344" s="5" t="s">
        <v>44708</v>
      </c>
      <c r="I8344" s="4" t="s">
        <v>44709</v>
      </c>
      <c r="J8344" s="5" t="n">
        <f aca="false">LEN(K8344)</f>
        <v>15</v>
      </c>
      <c r="K8344" s="6" t="s">
        <v>44710</v>
      </c>
      <c r="L8344" s="4" t="s">
        <v>31</v>
      </c>
      <c r="M8344" s="4" t="s">
        <v>381</v>
      </c>
    </row>
    <row r="8345" customFormat="false" ht="15.75" hidden="false" customHeight="true" outlineLevel="0" collapsed="false">
      <c r="A8345" s="4" t="n">
        <v>5031</v>
      </c>
      <c r="B8345" s="4" t="s">
        <v>44711</v>
      </c>
      <c r="C8345" s="4"/>
      <c r="D8345" s="4" t="s">
        <v>44712</v>
      </c>
      <c r="E8345" s="5" t="s">
        <v>2830</v>
      </c>
      <c r="F8345" s="4" t="s">
        <v>2831</v>
      </c>
      <c r="G8345" s="4" t="s">
        <v>332</v>
      </c>
      <c r="H8345" s="5" t="s">
        <v>44713</v>
      </c>
      <c r="I8345" s="4" t="s">
        <v>44714</v>
      </c>
      <c r="J8345" s="5" t="n">
        <f aca="false">LEN(K8345)</f>
        <v>15</v>
      </c>
      <c r="K8345" s="6" t="s">
        <v>44715</v>
      </c>
      <c r="L8345" s="4" t="s">
        <v>21</v>
      </c>
      <c r="M8345" s="4" t="s">
        <v>3461</v>
      </c>
    </row>
    <row r="8346" customFormat="false" ht="15.75" hidden="false" customHeight="true" outlineLevel="0" collapsed="false">
      <c r="A8346" s="4" t="n">
        <v>5045</v>
      </c>
      <c r="B8346" s="4" t="s">
        <v>44716</v>
      </c>
      <c r="C8346" s="4" t="s">
        <v>44717</v>
      </c>
      <c r="D8346" s="4" t="s">
        <v>44718</v>
      </c>
      <c r="E8346" s="5" t="s">
        <v>9514</v>
      </c>
      <c r="F8346" s="4" t="s">
        <v>1305</v>
      </c>
      <c r="G8346" s="4" t="s">
        <v>332</v>
      </c>
      <c r="H8346" s="5" t="s">
        <v>44719</v>
      </c>
      <c r="I8346" s="4" t="s">
        <v>44720</v>
      </c>
      <c r="J8346" s="5" t="n">
        <f aca="false">LEN(K8346)</f>
        <v>15</v>
      </c>
      <c r="K8346" s="6" t="s">
        <v>44721</v>
      </c>
      <c r="L8346" s="4" t="s">
        <v>21</v>
      </c>
      <c r="M8346" s="4" t="s">
        <v>381</v>
      </c>
    </row>
    <row r="8347" customFormat="false" ht="15.75" hidden="false" customHeight="true" outlineLevel="0" collapsed="false">
      <c r="A8347" s="4" t="n">
        <v>5150</v>
      </c>
      <c r="B8347" s="4" t="s">
        <v>44722</v>
      </c>
      <c r="C8347" s="4" t="s">
        <v>44723</v>
      </c>
      <c r="D8347" s="4" t="s">
        <v>44724</v>
      </c>
      <c r="E8347" s="5" t="s">
        <v>1304</v>
      </c>
      <c r="F8347" s="4" t="s">
        <v>1305</v>
      </c>
      <c r="G8347" s="4" t="s">
        <v>332</v>
      </c>
      <c r="H8347" s="5" t="s">
        <v>44725</v>
      </c>
      <c r="I8347" s="4" t="s">
        <v>44726</v>
      </c>
      <c r="J8347" s="5" t="n">
        <f aca="false">LEN(K8347)</f>
        <v>15</v>
      </c>
      <c r="K8347" s="6" t="s">
        <v>44727</v>
      </c>
      <c r="L8347" s="4" t="s">
        <v>78</v>
      </c>
      <c r="M8347" s="4" t="s">
        <v>133</v>
      </c>
    </row>
    <row r="8348" customFormat="false" ht="15.75" hidden="false" customHeight="true" outlineLevel="0" collapsed="false">
      <c r="A8348" s="4" t="n">
        <v>5173</v>
      </c>
      <c r="B8348" s="4" t="s">
        <v>44728</v>
      </c>
      <c r="C8348" s="4" t="s">
        <v>44729</v>
      </c>
      <c r="D8348" s="4" t="s">
        <v>44730</v>
      </c>
      <c r="E8348" s="5" t="s">
        <v>24760</v>
      </c>
      <c r="F8348" s="4" t="s">
        <v>24761</v>
      </c>
      <c r="G8348" s="4" t="s">
        <v>332</v>
      </c>
      <c r="H8348" s="5" t="s">
        <v>44731</v>
      </c>
      <c r="I8348" s="4" t="s">
        <v>44732</v>
      </c>
      <c r="J8348" s="5" t="n">
        <f aca="false">LEN(K8348)</f>
        <v>15</v>
      </c>
      <c r="K8348" s="6" t="s">
        <v>44733</v>
      </c>
      <c r="L8348" s="4" t="s">
        <v>21</v>
      </c>
      <c r="M8348" s="4" t="s">
        <v>133</v>
      </c>
    </row>
    <row r="8349" customFormat="false" ht="15.75" hidden="false" customHeight="true" outlineLevel="0" collapsed="false">
      <c r="A8349" s="4" t="n">
        <v>5194</v>
      </c>
      <c r="B8349" s="4" t="s">
        <v>44734</v>
      </c>
      <c r="C8349" s="4" t="s">
        <v>44735</v>
      </c>
      <c r="D8349" s="4" t="s">
        <v>44736</v>
      </c>
      <c r="E8349" s="5" t="s">
        <v>1452</v>
      </c>
      <c r="F8349" s="4" t="s">
        <v>1453</v>
      </c>
      <c r="G8349" s="4" t="s">
        <v>332</v>
      </c>
      <c r="H8349" s="5" t="s">
        <v>44737</v>
      </c>
      <c r="I8349" s="4" t="s">
        <v>44738</v>
      </c>
      <c r="J8349" s="5" t="n">
        <f aca="false">LEN(K8349)</f>
        <v>15</v>
      </c>
      <c r="K8349" s="6" t="s">
        <v>43420</v>
      </c>
      <c r="L8349" s="4" t="s">
        <v>31</v>
      </c>
      <c r="M8349" s="4" t="s">
        <v>34825</v>
      </c>
    </row>
    <row r="8350" customFormat="false" ht="15.75" hidden="false" customHeight="true" outlineLevel="0" collapsed="false">
      <c r="A8350" s="4" t="n">
        <v>5224</v>
      </c>
      <c r="B8350" s="4" t="s">
        <v>44739</v>
      </c>
      <c r="C8350" s="4" t="s">
        <v>44740</v>
      </c>
      <c r="D8350" s="4" t="s">
        <v>44741</v>
      </c>
      <c r="E8350" s="5" t="s">
        <v>44742</v>
      </c>
      <c r="F8350" s="4" t="s">
        <v>44743</v>
      </c>
      <c r="G8350" s="4" t="s">
        <v>824</v>
      </c>
      <c r="H8350" s="5" t="s">
        <v>44744</v>
      </c>
      <c r="I8350" s="4" t="s">
        <v>44745</v>
      </c>
      <c r="J8350" s="5" t="n">
        <f aca="false">LEN(K8350)</f>
        <v>15</v>
      </c>
      <c r="K8350" s="6" t="s">
        <v>44746</v>
      </c>
      <c r="L8350" s="4" t="s">
        <v>57</v>
      </c>
      <c r="M8350" s="4" t="s">
        <v>794</v>
      </c>
    </row>
    <row r="8351" customFormat="false" ht="15.75" hidden="false" customHeight="true" outlineLevel="0" collapsed="false">
      <c r="A8351" s="4" t="n">
        <v>5230</v>
      </c>
      <c r="B8351" s="4" t="s">
        <v>44747</v>
      </c>
      <c r="C8351" s="4"/>
      <c r="D8351" s="4" t="s">
        <v>44748</v>
      </c>
      <c r="E8351" s="5" t="s">
        <v>44749</v>
      </c>
      <c r="F8351" s="4" t="s">
        <v>824</v>
      </c>
      <c r="G8351" s="4" t="s">
        <v>824</v>
      </c>
      <c r="H8351" s="5" t="s">
        <v>44750</v>
      </c>
      <c r="I8351" s="7" t="s">
        <v>44751</v>
      </c>
      <c r="J8351" s="5" t="n">
        <f aca="false">LEN(K8351)</f>
        <v>15</v>
      </c>
      <c r="K8351" s="6" t="str">
        <f aca="false">LOWER(SUBSTITUTE(SUBSTITUTE(SUBSTITUTE(SUBSTITUTE(SUBSTITUTE(SUBSTITUTE(SUBSTITUTE(B8351,"S.L.",""),"SL",""),"S.A.",""),"SA","")," ",""),".",""),",",""))&amp;".com"</f>
        <v>trypcórdoba.com</v>
      </c>
      <c r="L8351" s="4" t="s">
        <v>78</v>
      </c>
      <c r="M8351" s="4" t="s">
        <v>3294</v>
      </c>
    </row>
    <row r="8352" customFormat="false" ht="15.75" hidden="false" customHeight="true" outlineLevel="0" collapsed="false">
      <c r="A8352" s="4" t="n">
        <v>5234</v>
      </c>
      <c r="B8352" s="4" t="s">
        <v>44752</v>
      </c>
      <c r="C8352" s="4" t="s">
        <v>44753</v>
      </c>
      <c r="D8352" s="4" t="s">
        <v>44754</v>
      </c>
      <c r="E8352" s="5" t="s">
        <v>11555</v>
      </c>
      <c r="F8352" s="4" t="s">
        <v>824</v>
      </c>
      <c r="G8352" s="4" t="s">
        <v>824</v>
      </c>
      <c r="H8352" s="5" t="s">
        <v>44755</v>
      </c>
      <c r="I8352" s="7" t="s">
        <v>44756</v>
      </c>
      <c r="J8352" s="5" t="n">
        <f aca="false">LEN(K8352)</f>
        <v>15</v>
      </c>
      <c r="K8352" s="13" t="s">
        <v>44757</v>
      </c>
      <c r="L8352" s="4" t="s">
        <v>31</v>
      </c>
      <c r="M8352" s="4" t="s">
        <v>3895</v>
      </c>
    </row>
    <row r="8353" customFormat="false" ht="15.75" hidden="false" customHeight="true" outlineLevel="0" collapsed="false">
      <c r="A8353" s="4" t="n">
        <v>5243</v>
      </c>
      <c r="B8353" s="4" t="s">
        <v>44758</v>
      </c>
      <c r="C8353" s="4" t="s">
        <v>44759</v>
      </c>
      <c r="D8353" s="4" t="s">
        <v>44760</v>
      </c>
      <c r="E8353" s="5" t="s">
        <v>44761</v>
      </c>
      <c r="F8353" s="4" t="s">
        <v>44762</v>
      </c>
      <c r="G8353" s="4" t="s">
        <v>824</v>
      </c>
      <c r="H8353" s="5" t="s">
        <v>44763</v>
      </c>
      <c r="I8353" s="4" t="s">
        <v>44764</v>
      </c>
      <c r="J8353" s="5" t="n">
        <f aca="false">LEN(K8353)</f>
        <v>15</v>
      </c>
      <c r="K8353" s="6" t="str">
        <f aca="false">LOWER(SUBSTITUTE(SUBSTITUTE(SUBSTITUTE(SUBSTITUTE(SUBSTITUTE(SUBSTITUTE(SUBSTITUTE(B8353,"S.L.",""),"SL",""),"S.A.",""),"SA","")," ",""),".",""),",",""))&amp;".com"</f>
        <v>doñaaldonza.com</v>
      </c>
      <c r="L8353" s="4" t="s">
        <v>66</v>
      </c>
      <c r="M8353" s="4" t="s">
        <v>31</v>
      </c>
    </row>
    <row r="8354" customFormat="false" ht="15.75" hidden="false" customHeight="true" outlineLevel="0" collapsed="false">
      <c r="A8354" s="4" t="n">
        <v>5317</v>
      </c>
      <c r="B8354" s="4" t="s">
        <v>44765</v>
      </c>
      <c r="C8354" s="4"/>
      <c r="D8354" s="4" t="s">
        <v>44766</v>
      </c>
      <c r="E8354" s="5" t="s">
        <v>11555</v>
      </c>
      <c r="F8354" s="4" t="s">
        <v>824</v>
      </c>
      <c r="G8354" s="4" t="s">
        <v>824</v>
      </c>
      <c r="H8354" s="5" t="s">
        <v>44767</v>
      </c>
      <c r="I8354" s="4" t="s">
        <v>44768</v>
      </c>
      <c r="J8354" s="5" t="n">
        <f aca="false">LEN(K8354)</f>
        <v>15</v>
      </c>
      <c r="K8354" s="6" t="s">
        <v>43553</v>
      </c>
      <c r="L8354" s="4" t="s">
        <v>1970</v>
      </c>
      <c r="M8354" s="4" t="s">
        <v>7942</v>
      </c>
    </row>
    <row r="8355" customFormat="false" ht="15.75" hidden="false" customHeight="true" outlineLevel="0" collapsed="false">
      <c r="A8355" s="4" t="n">
        <v>5320</v>
      </c>
      <c r="B8355" s="4" t="s">
        <v>44769</v>
      </c>
      <c r="C8355" s="4" t="s">
        <v>44770</v>
      </c>
      <c r="D8355" s="4" t="s">
        <v>44771</v>
      </c>
      <c r="E8355" s="5" t="s">
        <v>6800</v>
      </c>
      <c r="F8355" s="4" t="s">
        <v>824</v>
      </c>
      <c r="G8355" s="4" t="s">
        <v>824</v>
      </c>
      <c r="H8355" s="5" t="s">
        <v>44772</v>
      </c>
      <c r="I8355" s="4" t="s">
        <v>43078</v>
      </c>
      <c r="J8355" s="5" t="n">
        <f aca="false">LEN(K8355)</f>
        <v>15</v>
      </c>
      <c r="K8355" s="6" t="s">
        <v>43079</v>
      </c>
      <c r="L8355" s="4" t="s">
        <v>21</v>
      </c>
      <c r="M8355" s="4" t="s">
        <v>695</v>
      </c>
    </row>
    <row r="8356" customFormat="false" ht="15.75" hidden="false" customHeight="true" outlineLevel="0" collapsed="false">
      <c r="A8356" s="4" t="n">
        <v>5319</v>
      </c>
      <c r="B8356" s="4" t="s">
        <v>44773</v>
      </c>
      <c r="C8356" s="4"/>
      <c r="D8356" s="4" t="s">
        <v>44774</v>
      </c>
      <c r="E8356" s="5" t="s">
        <v>6800</v>
      </c>
      <c r="F8356" s="4" t="s">
        <v>824</v>
      </c>
      <c r="G8356" s="4" t="s">
        <v>824</v>
      </c>
      <c r="H8356" s="5" t="s">
        <v>44772</v>
      </c>
      <c r="I8356" s="4" t="s">
        <v>44775</v>
      </c>
      <c r="J8356" s="5" t="n">
        <f aca="false">LEN(K8356)</f>
        <v>15</v>
      </c>
      <c r="K8356" s="6" t="s">
        <v>43079</v>
      </c>
      <c r="L8356" s="4" t="s">
        <v>31</v>
      </c>
      <c r="M8356" s="4" t="s">
        <v>695</v>
      </c>
    </row>
    <row r="8357" customFormat="false" ht="15.75" hidden="false" customHeight="true" outlineLevel="0" collapsed="false">
      <c r="A8357" s="4" t="n">
        <v>5345</v>
      </c>
      <c r="B8357" s="4" t="s">
        <v>44776</v>
      </c>
      <c r="C8357" s="4"/>
      <c r="D8357" s="4" t="s">
        <v>44777</v>
      </c>
      <c r="E8357" s="5" t="s">
        <v>11590</v>
      </c>
      <c r="F8357" s="4" t="s">
        <v>250</v>
      </c>
      <c r="G8357" s="4" t="s">
        <v>250</v>
      </c>
      <c r="H8357" s="5" t="s">
        <v>44778</v>
      </c>
      <c r="I8357" s="4" t="s">
        <v>44779</v>
      </c>
      <c r="J8357" s="5" t="n">
        <f aca="false">LEN(K8357)</f>
        <v>15</v>
      </c>
      <c r="K8357" s="6" t="str">
        <f aca="false">LOWER(SUBSTITUTE(SUBSTITUTE(SUBSTITUTE(SUBSTITUTE(SUBSTITUTE(SUBSTITUTE(SUBSTITUTE(B8357,"S.L.",""),"SL",""),"S.A.",""),"SA","")," ",""),".",""),",",""))&amp;".com"</f>
        <v>alcanohotel.com</v>
      </c>
      <c r="L8357" s="4" t="s">
        <v>57</v>
      </c>
      <c r="M8357" s="4" t="s">
        <v>31</v>
      </c>
    </row>
    <row r="8358" customFormat="false" ht="15.75" hidden="false" customHeight="true" outlineLevel="0" collapsed="false">
      <c r="A8358" s="4" t="n">
        <v>5356</v>
      </c>
      <c r="B8358" s="4" t="s">
        <v>44780</v>
      </c>
      <c r="C8358" s="4"/>
      <c r="D8358" s="4" t="s">
        <v>6294</v>
      </c>
      <c r="E8358" s="5" t="s">
        <v>1410</v>
      </c>
      <c r="F8358" s="4" t="s">
        <v>250</v>
      </c>
      <c r="G8358" s="4" t="s">
        <v>250</v>
      </c>
      <c r="H8358" s="5" t="s">
        <v>44781</v>
      </c>
      <c r="I8358" s="4" t="s">
        <v>44782</v>
      </c>
      <c r="J8358" s="5" t="n">
        <f aca="false">LEN(K8358)</f>
        <v>15</v>
      </c>
      <c r="K8358" s="6" t="s">
        <v>44783</v>
      </c>
      <c r="L8358" s="4" t="s">
        <v>31</v>
      </c>
      <c r="M8358" s="4" t="s">
        <v>31</v>
      </c>
    </row>
    <row r="8359" customFormat="false" ht="15.75" hidden="false" customHeight="true" outlineLevel="0" collapsed="false">
      <c r="A8359" s="4" t="n">
        <v>5377</v>
      </c>
      <c r="B8359" s="4" t="s">
        <v>44784</v>
      </c>
      <c r="C8359" s="4"/>
      <c r="D8359" s="4" t="s">
        <v>44785</v>
      </c>
      <c r="E8359" s="5" t="s">
        <v>1410</v>
      </c>
      <c r="F8359" s="4" t="s">
        <v>250</v>
      </c>
      <c r="G8359" s="4" t="s">
        <v>250</v>
      </c>
      <c r="H8359" s="5" t="s">
        <v>39735</v>
      </c>
      <c r="I8359" s="7" t="s">
        <v>27093</v>
      </c>
      <c r="J8359" s="5" t="n">
        <f aca="false">LEN(K8359)</f>
        <v>15</v>
      </c>
      <c r="K8359" s="13" t="s">
        <v>44786</v>
      </c>
      <c r="L8359" s="4" t="s">
        <v>637</v>
      </c>
      <c r="M8359" s="4" t="s">
        <v>31</v>
      </c>
    </row>
    <row r="8360" customFormat="false" ht="15.75" hidden="false" customHeight="true" outlineLevel="0" collapsed="false">
      <c r="A8360" s="4" t="n">
        <v>5382</v>
      </c>
      <c r="B8360" s="4" t="s">
        <v>44787</v>
      </c>
      <c r="C8360" s="4" t="s">
        <v>44788</v>
      </c>
      <c r="D8360" s="4" t="s">
        <v>44789</v>
      </c>
      <c r="E8360" s="5" t="s">
        <v>4189</v>
      </c>
      <c r="F8360" s="4" t="s">
        <v>250</v>
      </c>
      <c r="G8360" s="4" t="s">
        <v>250</v>
      </c>
      <c r="H8360" s="5" t="s">
        <v>44790</v>
      </c>
      <c r="I8360" s="4" t="s">
        <v>44791</v>
      </c>
      <c r="J8360" s="5" t="n">
        <f aca="false">LEN(K8360)</f>
        <v>15</v>
      </c>
      <c r="K8360" s="6" t="s">
        <v>44792</v>
      </c>
      <c r="L8360" s="4" t="s">
        <v>78</v>
      </c>
      <c r="M8360" s="4" t="s">
        <v>1979</v>
      </c>
    </row>
    <row r="8361" customFormat="false" ht="15.75" hidden="false" customHeight="true" outlineLevel="0" collapsed="false">
      <c r="A8361" s="4" t="n">
        <v>5386</v>
      </c>
      <c r="B8361" s="4" t="s">
        <v>44793</v>
      </c>
      <c r="C8361" s="4" t="s">
        <v>44794</v>
      </c>
      <c r="D8361" s="4" t="s">
        <v>44795</v>
      </c>
      <c r="E8361" s="5" t="s">
        <v>13065</v>
      </c>
      <c r="F8361" s="4" t="s">
        <v>250</v>
      </c>
      <c r="G8361" s="4" t="s">
        <v>250</v>
      </c>
      <c r="H8361" s="5" t="s">
        <v>44796</v>
      </c>
      <c r="I8361" s="4" t="s">
        <v>44797</v>
      </c>
      <c r="J8361" s="5" t="n">
        <f aca="false">LEN(K8361)</f>
        <v>15</v>
      </c>
      <c r="K8361" s="6" t="s">
        <v>44798</v>
      </c>
      <c r="L8361" s="4" t="s">
        <v>78</v>
      </c>
      <c r="M8361" s="4" t="s">
        <v>996</v>
      </c>
    </row>
    <row r="8362" customFormat="false" ht="15.75" hidden="false" customHeight="true" outlineLevel="0" collapsed="false">
      <c r="A8362" s="4" t="n">
        <v>5390</v>
      </c>
      <c r="B8362" s="4" t="s">
        <v>44799</v>
      </c>
      <c r="C8362" s="4" t="s">
        <v>44800</v>
      </c>
      <c r="D8362" s="4" t="s">
        <v>44801</v>
      </c>
      <c r="E8362" s="5" t="s">
        <v>4189</v>
      </c>
      <c r="F8362" s="4" t="s">
        <v>250</v>
      </c>
      <c r="G8362" s="4" t="s">
        <v>250</v>
      </c>
      <c r="H8362" s="5" t="s">
        <v>44802</v>
      </c>
      <c r="I8362" s="4" t="s">
        <v>44803</v>
      </c>
      <c r="J8362" s="5" t="n">
        <f aca="false">LEN(K8362)</f>
        <v>15</v>
      </c>
      <c r="K8362" s="6" t="s">
        <v>44804</v>
      </c>
      <c r="L8362" s="4" t="s">
        <v>57</v>
      </c>
      <c r="M8362" s="4" t="s">
        <v>2097</v>
      </c>
    </row>
    <row r="8363" customFormat="false" ht="15.75" hidden="false" customHeight="true" outlineLevel="0" collapsed="false">
      <c r="A8363" s="4" t="n">
        <v>5391</v>
      </c>
      <c r="B8363" s="4" t="s">
        <v>44805</v>
      </c>
      <c r="C8363" s="4"/>
      <c r="D8363" s="4" t="s">
        <v>44806</v>
      </c>
      <c r="E8363" s="5" t="s">
        <v>4189</v>
      </c>
      <c r="F8363" s="4" t="s">
        <v>250</v>
      </c>
      <c r="G8363" s="4" t="s">
        <v>250</v>
      </c>
      <c r="H8363" s="5" t="s">
        <v>44807</v>
      </c>
      <c r="I8363" s="4" t="s">
        <v>44808</v>
      </c>
      <c r="J8363" s="5" t="n">
        <f aca="false">LEN(K8363)</f>
        <v>15</v>
      </c>
      <c r="K8363" s="6" t="s">
        <v>44809</v>
      </c>
      <c r="L8363" s="4" t="s">
        <v>21</v>
      </c>
      <c r="M8363" s="4" t="s">
        <v>209</v>
      </c>
    </row>
    <row r="8364" customFormat="false" ht="15.75" hidden="false" customHeight="true" outlineLevel="0" collapsed="false">
      <c r="A8364" s="4" t="n">
        <v>5421</v>
      </c>
      <c r="B8364" s="4" t="s">
        <v>44810</v>
      </c>
      <c r="C8364" s="4" t="s">
        <v>44811</v>
      </c>
      <c r="D8364" s="4" t="s">
        <v>44812</v>
      </c>
      <c r="E8364" s="5" t="s">
        <v>24867</v>
      </c>
      <c r="F8364" s="4" t="s">
        <v>250</v>
      </c>
      <c r="G8364" s="4" t="s">
        <v>250</v>
      </c>
      <c r="H8364" s="5" t="s">
        <v>44813</v>
      </c>
      <c r="I8364" s="4" t="s">
        <v>44814</v>
      </c>
      <c r="J8364" s="5" t="n">
        <f aca="false">LEN(K8364)</f>
        <v>15</v>
      </c>
      <c r="K8364" s="6" t="s">
        <v>44815</v>
      </c>
      <c r="L8364" s="4" t="s">
        <v>31</v>
      </c>
      <c r="M8364" s="4" t="s">
        <v>591</v>
      </c>
    </row>
    <row r="8365" customFormat="false" ht="15.75" hidden="false" customHeight="true" outlineLevel="0" collapsed="false">
      <c r="A8365" s="4" t="n">
        <v>5422</v>
      </c>
      <c r="B8365" s="4" t="s">
        <v>44810</v>
      </c>
      <c r="C8365" s="4"/>
      <c r="D8365" s="4" t="s">
        <v>44816</v>
      </c>
      <c r="E8365" s="5" t="s">
        <v>24867</v>
      </c>
      <c r="F8365" s="4" t="s">
        <v>250</v>
      </c>
      <c r="G8365" s="4" t="s">
        <v>250</v>
      </c>
      <c r="H8365" s="5" t="s">
        <v>44813</v>
      </c>
      <c r="I8365" s="4" t="s">
        <v>44817</v>
      </c>
      <c r="J8365" s="5" t="n">
        <f aca="false">LEN(K8365)</f>
        <v>15</v>
      </c>
      <c r="K8365" s="6" t="s">
        <v>44815</v>
      </c>
      <c r="L8365" s="4" t="s">
        <v>78</v>
      </c>
      <c r="M8365" s="4" t="s">
        <v>79</v>
      </c>
    </row>
    <row r="8366" customFormat="false" ht="15.75" hidden="false" customHeight="true" outlineLevel="0" collapsed="false">
      <c r="A8366" s="4" t="n">
        <v>5445</v>
      </c>
      <c r="B8366" s="4" t="s">
        <v>44818</v>
      </c>
      <c r="C8366" s="4"/>
      <c r="D8366" s="4" t="s">
        <v>44819</v>
      </c>
      <c r="E8366" s="5" t="s">
        <v>44820</v>
      </c>
      <c r="F8366" s="4" t="s">
        <v>44821</v>
      </c>
      <c r="G8366" s="4" t="s">
        <v>250</v>
      </c>
      <c r="H8366" s="5" t="s">
        <v>44822</v>
      </c>
      <c r="I8366" s="7" t="s">
        <v>44823</v>
      </c>
      <c r="J8366" s="5" t="n">
        <f aca="false">LEN(K8366)</f>
        <v>15</v>
      </c>
      <c r="K8366" s="13" t="s">
        <v>44824</v>
      </c>
      <c r="L8366" s="4" t="s">
        <v>21</v>
      </c>
      <c r="M8366" s="4" t="s">
        <v>317</v>
      </c>
    </row>
    <row r="8367" customFormat="false" ht="15.75" hidden="false" customHeight="true" outlineLevel="0" collapsed="false">
      <c r="A8367" s="4" t="n">
        <v>5447</v>
      </c>
      <c r="B8367" s="4" t="s">
        <v>39769</v>
      </c>
      <c r="C8367" s="4" t="s">
        <v>44825</v>
      </c>
      <c r="D8367" s="4" t="s">
        <v>44826</v>
      </c>
      <c r="E8367" s="5" t="s">
        <v>39771</v>
      </c>
      <c r="F8367" s="4" t="s">
        <v>250</v>
      </c>
      <c r="G8367" s="4" t="s">
        <v>250</v>
      </c>
      <c r="H8367" s="5" t="s">
        <v>39772</v>
      </c>
      <c r="I8367" s="4" t="s">
        <v>44827</v>
      </c>
      <c r="J8367" s="5" t="n">
        <f aca="false">LEN(K8367)</f>
        <v>15</v>
      </c>
      <c r="K8367" s="10" t="s">
        <v>44828</v>
      </c>
      <c r="L8367" s="4" t="s">
        <v>21</v>
      </c>
      <c r="M8367" s="4" t="s">
        <v>1216</v>
      </c>
    </row>
    <row r="8368" customFormat="false" ht="15.75" hidden="false" customHeight="true" outlineLevel="0" collapsed="false">
      <c r="A8368" s="4" t="n">
        <v>5448</v>
      </c>
      <c r="B8368" s="4" t="s">
        <v>44829</v>
      </c>
      <c r="C8368" s="4"/>
      <c r="D8368" s="4" t="s">
        <v>44830</v>
      </c>
      <c r="E8368" s="5" t="s">
        <v>39771</v>
      </c>
      <c r="F8368" s="4" t="s">
        <v>44831</v>
      </c>
      <c r="G8368" s="4" t="s">
        <v>250</v>
      </c>
      <c r="H8368" s="5" t="s">
        <v>44832</v>
      </c>
      <c r="I8368" s="4" t="s">
        <v>44833</v>
      </c>
      <c r="J8368" s="5" t="n">
        <f aca="false">LEN(K8368)</f>
        <v>15</v>
      </c>
      <c r="K8368" s="6" t="s">
        <v>44834</v>
      </c>
      <c r="L8368" s="4" t="s">
        <v>66</v>
      </c>
      <c r="M8368" s="4" t="s">
        <v>819</v>
      </c>
    </row>
    <row r="8369" customFormat="false" ht="15.75" hidden="false" customHeight="true" outlineLevel="0" collapsed="false">
      <c r="A8369" s="4" t="n">
        <v>5454</v>
      </c>
      <c r="B8369" s="4" t="s">
        <v>44835</v>
      </c>
      <c r="C8369" s="4" t="s">
        <v>44836</v>
      </c>
      <c r="D8369" s="4" t="s">
        <v>44837</v>
      </c>
      <c r="E8369" s="5" t="s">
        <v>11623</v>
      </c>
      <c r="F8369" s="4" t="s">
        <v>11624</v>
      </c>
      <c r="G8369" s="4" t="s">
        <v>250</v>
      </c>
      <c r="H8369" s="5" t="s">
        <v>44838</v>
      </c>
      <c r="I8369" s="4" t="s">
        <v>44839</v>
      </c>
      <c r="J8369" s="5" t="n">
        <f aca="false">LEN(K8369)</f>
        <v>15</v>
      </c>
      <c r="K8369" s="6" t="s">
        <v>44840</v>
      </c>
      <c r="L8369" s="4" t="s">
        <v>21</v>
      </c>
      <c r="M8369" s="4" t="s">
        <v>133</v>
      </c>
    </row>
    <row r="8370" customFormat="false" ht="15.75" hidden="false" customHeight="true" outlineLevel="0" collapsed="false">
      <c r="A8370" s="4" t="n">
        <v>5471</v>
      </c>
      <c r="B8370" s="4" t="s">
        <v>44841</v>
      </c>
      <c r="C8370" s="4"/>
      <c r="D8370" s="4" t="s">
        <v>44842</v>
      </c>
      <c r="E8370" s="5" t="s">
        <v>9569</v>
      </c>
      <c r="F8370" s="4" t="s">
        <v>9570</v>
      </c>
      <c r="G8370" s="4" t="s">
        <v>250</v>
      </c>
      <c r="H8370" s="5" t="s">
        <v>44843</v>
      </c>
      <c r="I8370" s="4" t="s">
        <v>44844</v>
      </c>
      <c r="J8370" s="5" t="n">
        <f aca="false">LEN(K8370)</f>
        <v>15</v>
      </c>
      <c r="K8370" s="6" t="s">
        <v>44845</v>
      </c>
      <c r="L8370" s="4" t="s">
        <v>31</v>
      </c>
      <c r="M8370" s="4" t="s">
        <v>3448</v>
      </c>
    </row>
    <row r="8371" customFormat="false" ht="15.75" hidden="false" customHeight="true" outlineLevel="0" collapsed="false">
      <c r="A8371" s="4" t="n">
        <v>5475</v>
      </c>
      <c r="B8371" s="4" t="s">
        <v>44846</v>
      </c>
      <c r="C8371" s="4" t="s">
        <v>44847</v>
      </c>
      <c r="D8371" s="4" t="s">
        <v>44848</v>
      </c>
      <c r="E8371" s="5" t="s">
        <v>9569</v>
      </c>
      <c r="F8371" s="4" t="s">
        <v>9570</v>
      </c>
      <c r="G8371" s="4" t="s">
        <v>250</v>
      </c>
      <c r="H8371" s="5" t="s">
        <v>44849</v>
      </c>
      <c r="I8371" s="4" t="s">
        <v>44808</v>
      </c>
      <c r="J8371" s="5" t="n">
        <f aca="false">LEN(K8371)</f>
        <v>15</v>
      </c>
      <c r="K8371" s="6" t="s">
        <v>44809</v>
      </c>
      <c r="L8371" s="4" t="s">
        <v>78</v>
      </c>
      <c r="M8371" s="4" t="s">
        <v>9493</v>
      </c>
    </row>
    <row r="8372" customFormat="false" ht="15.75" hidden="false" customHeight="true" outlineLevel="0" collapsed="false">
      <c r="A8372" s="4" t="n">
        <v>5510</v>
      </c>
      <c r="B8372" s="4" t="s">
        <v>44850</v>
      </c>
      <c r="C8372" s="4"/>
      <c r="D8372" s="4" t="s">
        <v>44851</v>
      </c>
      <c r="E8372" s="5" t="s">
        <v>44852</v>
      </c>
      <c r="F8372" s="4" t="s">
        <v>6302</v>
      </c>
      <c r="G8372" s="4" t="s">
        <v>250</v>
      </c>
      <c r="H8372" s="5" t="s">
        <v>44853</v>
      </c>
      <c r="I8372" s="4" t="s">
        <v>44854</v>
      </c>
      <c r="J8372" s="5" t="n">
        <f aca="false">LEN(K8372)</f>
        <v>15</v>
      </c>
      <c r="K8372" s="6" t="s">
        <v>43425</v>
      </c>
      <c r="L8372" s="4" t="s">
        <v>78</v>
      </c>
      <c r="M8372" s="4" t="s">
        <v>44855</v>
      </c>
    </row>
    <row r="8373" customFormat="false" ht="15.75" hidden="false" customHeight="true" outlineLevel="0" collapsed="false">
      <c r="A8373" s="4" t="n">
        <v>5511</v>
      </c>
      <c r="B8373" s="4" t="s">
        <v>44856</v>
      </c>
      <c r="C8373" s="4" t="s">
        <v>44857</v>
      </c>
      <c r="D8373" s="4" t="s">
        <v>44858</v>
      </c>
      <c r="E8373" s="5" t="s">
        <v>44852</v>
      </c>
      <c r="F8373" s="4" t="s">
        <v>6302</v>
      </c>
      <c r="G8373" s="4" t="s">
        <v>250</v>
      </c>
      <c r="H8373" s="5" t="s">
        <v>44859</v>
      </c>
      <c r="I8373" s="4" t="s">
        <v>44860</v>
      </c>
      <c r="J8373" s="5" t="n">
        <f aca="false">LEN(K8373)</f>
        <v>15</v>
      </c>
      <c r="K8373" s="6" t="s">
        <v>43420</v>
      </c>
      <c r="L8373" s="4" t="s">
        <v>21</v>
      </c>
      <c r="M8373" s="4" t="s">
        <v>1120</v>
      </c>
    </row>
    <row r="8374" customFormat="false" ht="15.75" hidden="false" customHeight="true" outlineLevel="0" collapsed="false">
      <c r="A8374" s="4" t="n">
        <v>5567</v>
      </c>
      <c r="B8374" s="4" t="s">
        <v>44861</v>
      </c>
      <c r="C8374" s="4"/>
      <c r="D8374" s="4" t="s">
        <v>44862</v>
      </c>
      <c r="E8374" s="5" t="s">
        <v>21078</v>
      </c>
      <c r="F8374" s="4" t="s">
        <v>21079</v>
      </c>
      <c r="G8374" s="4" t="s">
        <v>250</v>
      </c>
      <c r="H8374" s="5" t="s">
        <v>44863</v>
      </c>
      <c r="I8374" s="4" t="s">
        <v>44864</v>
      </c>
      <c r="J8374" s="5" t="n">
        <f aca="false">LEN(K8374)</f>
        <v>15</v>
      </c>
      <c r="K8374" s="6" t="s">
        <v>44865</v>
      </c>
      <c r="L8374" s="4" t="s">
        <v>66</v>
      </c>
      <c r="M8374" s="4" t="s">
        <v>1979</v>
      </c>
    </row>
    <row r="8375" customFormat="false" ht="15.75" hidden="false" customHeight="true" outlineLevel="0" collapsed="false">
      <c r="A8375" s="4" t="n">
        <v>5571</v>
      </c>
      <c r="B8375" s="4" t="s">
        <v>2743</v>
      </c>
      <c r="C8375" s="4" t="s">
        <v>44866</v>
      </c>
      <c r="D8375" s="4" t="s">
        <v>44867</v>
      </c>
      <c r="E8375" s="5" t="s">
        <v>9606</v>
      </c>
      <c r="F8375" s="4" t="s">
        <v>9607</v>
      </c>
      <c r="G8375" s="4" t="s">
        <v>250</v>
      </c>
      <c r="H8375" s="5" t="s">
        <v>44868</v>
      </c>
      <c r="I8375" s="4" t="s">
        <v>44869</v>
      </c>
      <c r="J8375" s="5" t="n">
        <f aca="false">LEN(K8375)</f>
        <v>15</v>
      </c>
      <c r="K8375" s="6" t="s">
        <v>44870</v>
      </c>
      <c r="L8375" s="4" t="s">
        <v>31</v>
      </c>
      <c r="M8375" s="4" t="s">
        <v>1694</v>
      </c>
    </row>
    <row r="8376" customFormat="false" ht="15.75" hidden="false" customHeight="true" outlineLevel="0" collapsed="false">
      <c r="A8376" s="4" t="n">
        <v>5583</v>
      </c>
      <c r="B8376" s="4" t="s">
        <v>44871</v>
      </c>
      <c r="C8376" s="4"/>
      <c r="D8376" s="4" t="s">
        <v>44872</v>
      </c>
      <c r="E8376" s="5" t="s">
        <v>44873</v>
      </c>
      <c r="F8376" s="4" t="s">
        <v>44874</v>
      </c>
      <c r="G8376" s="4" t="s">
        <v>250</v>
      </c>
      <c r="H8376" s="5" t="s">
        <v>44875</v>
      </c>
      <c r="I8376" s="7" t="s">
        <v>44876</v>
      </c>
      <c r="J8376" s="5" t="n">
        <f aca="false">LEN(K8376)</f>
        <v>15</v>
      </c>
      <c r="K8376" s="6" t="s">
        <v>44877</v>
      </c>
      <c r="L8376" s="4" t="s">
        <v>21</v>
      </c>
      <c r="M8376" s="4" t="s">
        <v>877</v>
      </c>
    </row>
    <row r="8377" customFormat="false" ht="15.75" hidden="false" customHeight="true" outlineLevel="0" collapsed="false">
      <c r="A8377" s="4" t="n">
        <v>5588</v>
      </c>
      <c r="B8377" s="4" t="s">
        <v>44878</v>
      </c>
      <c r="C8377" s="4"/>
      <c r="D8377" s="4" t="s">
        <v>44879</v>
      </c>
      <c r="E8377" s="5" t="s">
        <v>11590</v>
      </c>
      <c r="F8377" s="4" t="s">
        <v>250</v>
      </c>
      <c r="G8377" s="4" t="s">
        <v>250</v>
      </c>
      <c r="H8377" s="5" t="s">
        <v>44880</v>
      </c>
      <c r="I8377" s="4" t="s">
        <v>44881</v>
      </c>
      <c r="J8377" s="5" t="n">
        <f aca="false">LEN(K8377)</f>
        <v>15</v>
      </c>
      <c r="K8377" s="6" t="s">
        <v>44272</v>
      </c>
      <c r="L8377" s="4" t="s">
        <v>78</v>
      </c>
      <c r="M8377" s="4" t="s">
        <v>2435</v>
      </c>
    </row>
    <row r="8378" customFormat="false" ht="15.75" hidden="false" customHeight="true" outlineLevel="0" collapsed="false">
      <c r="A8378" s="4" t="n">
        <v>5629</v>
      </c>
      <c r="B8378" s="4" t="s">
        <v>44882</v>
      </c>
      <c r="C8378" s="4" t="s">
        <v>44883</v>
      </c>
      <c r="D8378" s="4" t="s">
        <v>44884</v>
      </c>
      <c r="E8378" s="5" t="s">
        <v>5042</v>
      </c>
      <c r="F8378" s="4" t="s">
        <v>5043</v>
      </c>
      <c r="G8378" s="4" t="s">
        <v>573</v>
      </c>
      <c r="H8378" s="5" t="s">
        <v>44885</v>
      </c>
      <c r="I8378" s="4" t="s">
        <v>44886</v>
      </c>
      <c r="J8378" s="5" t="n">
        <f aca="false">LEN(K8378)</f>
        <v>15</v>
      </c>
      <c r="K8378" s="10" t="s">
        <v>44887</v>
      </c>
      <c r="L8378" s="4" t="s">
        <v>57</v>
      </c>
      <c r="M8378" s="4" t="s">
        <v>549</v>
      </c>
    </row>
    <row r="8379" customFormat="false" ht="15.75" hidden="false" customHeight="true" outlineLevel="0" collapsed="false">
      <c r="A8379" s="4" t="n">
        <v>5631</v>
      </c>
      <c r="B8379" s="4" t="s">
        <v>44888</v>
      </c>
      <c r="C8379" s="4" t="s">
        <v>44889</v>
      </c>
      <c r="D8379" s="4" t="s">
        <v>44890</v>
      </c>
      <c r="E8379" s="5" t="s">
        <v>5042</v>
      </c>
      <c r="F8379" s="4" t="s">
        <v>5043</v>
      </c>
      <c r="G8379" s="4" t="s">
        <v>573</v>
      </c>
      <c r="H8379" s="5" t="s">
        <v>44891</v>
      </c>
      <c r="I8379" s="7" t="s">
        <v>44886</v>
      </c>
      <c r="J8379" s="5" t="n">
        <f aca="false">LEN(K8379)</f>
        <v>15</v>
      </c>
      <c r="K8379" s="13" t="s">
        <v>44887</v>
      </c>
      <c r="L8379" s="4" t="s">
        <v>21</v>
      </c>
      <c r="M8379" s="4" t="s">
        <v>31</v>
      </c>
    </row>
    <row r="8380" customFormat="false" ht="15.75" hidden="false" customHeight="true" outlineLevel="0" collapsed="false">
      <c r="A8380" s="4" t="n">
        <v>5632</v>
      </c>
      <c r="B8380" s="4" t="s">
        <v>44892</v>
      </c>
      <c r="C8380" s="4" t="s">
        <v>44893</v>
      </c>
      <c r="D8380" s="4" t="s">
        <v>44894</v>
      </c>
      <c r="E8380" s="5" t="s">
        <v>5042</v>
      </c>
      <c r="F8380" s="4" t="s">
        <v>5043</v>
      </c>
      <c r="G8380" s="4" t="s">
        <v>573</v>
      </c>
      <c r="H8380" s="5" t="s">
        <v>44895</v>
      </c>
      <c r="I8380" s="7" t="s">
        <v>44896</v>
      </c>
      <c r="J8380" s="5" t="n">
        <f aca="false">LEN(K8380)</f>
        <v>15</v>
      </c>
      <c r="K8380" s="13" t="s">
        <v>44897</v>
      </c>
      <c r="L8380" s="4" t="s">
        <v>21</v>
      </c>
      <c r="M8380" s="4" t="s">
        <v>1216</v>
      </c>
    </row>
    <row r="8381" customFormat="false" ht="15.75" hidden="false" customHeight="true" outlineLevel="0" collapsed="false">
      <c r="A8381" s="4" t="n">
        <v>5648</v>
      </c>
      <c r="B8381" s="4" t="s">
        <v>44898</v>
      </c>
      <c r="C8381" s="4" t="s">
        <v>44899</v>
      </c>
      <c r="D8381" s="4" t="s">
        <v>256</v>
      </c>
      <c r="E8381" s="5" t="s">
        <v>21105</v>
      </c>
      <c r="F8381" s="4" t="s">
        <v>14487</v>
      </c>
      <c r="G8381" s="4" t="s">
        <v>573</v>
      </c>
      <c r="H8381" s="5" t="s">
        <v>44900</v>
      </c>
      <c r="I8381" s="4" t="s">
        <v>44901</v>
      </c>
      <c r="J8381" s="5" t="n">
        <f aca="false">LEN(K8381)</f>
        <v>15</v>
      </c>
      <c r="K8381" s="6" t="s">
        <v>44902</v>
      </c>
      <c r="L8381" s="4" t="s">
        <v>31</v>
      </c>
      <c r="M8381" s="4" t="s">
        <v>577</v>
      </c>
    </row>
    <row r="8382" customFormat="false" ht="15.75" hidden="false" customHeight="true" outlineLevel="0" collapsed="false">
      <c r="A8382" s="4" t="n">
        <v>5650</v>
      </c>
      <c r="B8382" s="4" t="s">
        <v>44903</v>
      </c>
      <c r="C8382" s="4" t="s">
        <v>44904</v>
      </c>
      <c r="D8382" s="4" t="s">
        <v>44905</v>
      </c>
      <c r="E8382" s="5" t="s">
        <v>21105</v>
      </c>
      <c r="F8382" s="4" t="s">
        <v>14487</v>
      </c>
      <c r="G8382" s="4" t="s">
        <v>573</v>
      </c>
      <c r="H8382" s="5" t="s">
        <v>44906</v>
      </c>
      <c r="I8382" s="7" t="s">
        <v>44907</v>
      </c>
      <c r="J8382" s="5" t="n">
        <f aca="false">LEN(K8382)</f>
        <v>15</v>
      </c>
      <c r="K8382" s="13" t="s">
        <v>44908</v>
      </c>
      <c r="L8382" s="4" t="s">
        <v>31</v>
      </c>
      <c r="M8382" s="4" t="s">
        <v>1063</v>
      </c>
    </row>
    <row r="8383" customFormat="false" ht="15.75" hidden="false" customHeight="true" outlineLevel="0" collapsed="false">
      <c r="A8383" s="4" t="n">
        <v>5660</v>
      </c>
      <c r="B8383" s="4" t="s">
        <v>44909</v>
      </c>
      <c r="C8383" s="4" t="s">
        <v>44910</v>
      </c>
      <c r="D8383" s="4" t="s">
        <v>44911</v>
      </c>
      <c r="E8383" s="5" t="s">
        <v>14501</v>
      </c>
      <c r="F8383" s="4" t="s">
        <v>5028</v>
      </c>
      <c r="G8383" s="4" t="s">
        <v>573</v>
      </c>
      <c r="H8383" s="5" t="s">
        <v>44912</v>
      </c>
      <c r="I8383" s="4" t="s">
        <v>44913</v>
      </c>
      <c r="J8383" s="5" t="n">
        <f aca="false">LEN(K8383)</f>
        <v>15</v>
      </c>
      <c r="K8383" s="10" t="s">
        <v>44914</v>
      </c>
      <c r="L8383" s="4" t="s">
        <v>31</v>
      </c>
      <c r="M8383" s="4" t="s">
        <v>1979</v>
      </c>
    </row>
    <row r="8384" customFormat="false" ht="15.75" hidden="false" customHeight="true" outlineLevel="0" collapsed="false">
      <c r="A8384" s="4" t="n">
        <v>5678</v>
      </c>
      <c r="B8384" s="4" t="s">
        <v>44915</v>
      </c>
      <c r="C8384" s="4"/>
      <c r="D8384" s="4" t="s">
        <v>44916</v>
      </c>
      <c r="E8384" s="5" t="s">
        <v>14493</v>
      </c>
      <c r="F8384" s="4" t="s">
        <v>14494</v>
      </c>
      <c r="G8384" s="4" t="s">
        <v>573</v>
      </c>
      <c r="H8384" s="5" t="s">
        <v>44917</v>
      </c>
      <c r="I8384" s="4" t="s">
        <v>44918</v>
      </c>
      <c r="J8384" s="5" t="n">
        <f aca="false">LEN(K8384)</f>
        <v>15</v>
      </c>
      <c r="K8384" s="10" t="s">
        <v>44919</v>
      </c>
      <c r="L8384" s="4" t="s">
        <v>21</v>
      </c>
      <c r="M8384" s="4" t="s">
        <v>1208</v>
      </c>
    </row>
    <row r="8385" customFormat="false" ht="15.75" hidden="false" customHeight="true" outlineLevel="0" collapsed="false">
      <c r="A8385" s="4" t="n">
        <v>5710</v>
      </c>
      <c r="B8385" s="4" t="s">
        <v>44920</v>
      </c>
      <c r="C8385" s="4"/>
      <c r="D8385" s="4" t="s">
        <v>44921</v>
      </c>
      <c r="E8385" s="5" t="s">
        <v>44922</v>
      </c>
      <c r="F8385" s="4" t="s">
        <v>44923</v>
      </c>
      <c r="G8385" s="4" t="s">
        <v>18</v>
      </c>
      <c r="H8385" s="5" t="s">
        <v>44924</v>
      </c>
      <c r="I8385" s="7" t="s">
        <v>44925</v>
      </c>
      <c r="J8385" s="5" t="n">
        <f aca="false">LEN(K8385)</f>
        <v>15</v>
      </c>
      <c r="K8385" s="13" t="str">
        <f aca="false">LOWER(SUBSTITUTE(SUBSTITUTE(SUBSTITUTE(SUBSTITUTE(SUBSTITUTE(SUBSTITUTE(SUBSTITUTE(B8385,"S.L.",""),"SL",""),"S.A.",""),"SA","")," ",""),".",""),",",""))&amp;".com"</f>
        <v>villabensun.com</v>
      </c>
      <c r="L8385" s="4" t="s">
        <v>57</v>
      </c>
      <c r="M8385" s="4" t="s">
        <v>22</v>
      </c>
    </row>
    <row r="8386" customFormat="false" ht="15.75" hidden="false" customHeight="true" outlineLevel="0" collapsed="false">
      <c r="A8386" s="4" t="n">
        <v>5713</v>
      </c>
      <c r="B8386" s="4" t="s">
        <v>44926</v>
      </c>
      <c r="C8386" s="4"/>
      <c r="D8386" s="4" t="s">
        <v>44927</v>
      </c>
      <c r="E8386" s="5" t="s">
        <v>44928</v>
      </c>
      <c r="F8386" s="4" t="s">
        <v>44929</v>
      </c>
      <c r="G8386" s="4" t="s">
        <v>18</v>
      </c>
      <c r="H8386" s="5" t="s">
        <v>44930</v>
      </c>
      <c r="I8386" s="4" t="s">
        <v>44931</v>
      </c>
      <c r="J8386" s="5" t="n">
        <f aca="false">LEN(K8386)</f>
        <v>15</v>
      </c>
      <c r="K8386" s="6" t="s">
        <v>44932</v>
      </c>
      <c r="L8386" s="4" t="s">
        <v>21</v>
      </c>
      <c r="M8386" s="4" t="s">
        <v>794</v>
      </c>
    </row>
    <row r="8387" customFormat="false" ht="15.75" hidden="false" customHeight="true" outlineLevel="0" collapsed="false">
      <c r="A8387" s="4" t="n">
        <v>5721</v>
      </c>
      <c r="B8387" s="4" t="s">
        <v>44933</v>
      </c>
      <c r="C8387" s="4"/>
      <c r="D8387" s="4" t="s">
        <v>44934</v>
      </c>
      <c r="E8387" s="5" t="s">
        <v>44935</v>
      </c>
      <c r="F8387" s="4" t="s">
        <v>44936</v>
      </c>
      <c r="G8387" s="4" t="s">
        <v>18</v>
      </c>
      <c r="H8387" s="5" t="s">
        <v>44937</v>
      </c>
      <c r="I8387" s="4" t="s">
        <v>44938</v>
      </c>
      <c r="J8387" s="5" t="n">
        <f aca="false">LEN(K8387)</f>
        <v>15</v>
      </c>
      <c r="K8387" s="6" t="s">
        <v>44939</v>
      </c>
      <c r="L8387" s="4" t="s">
        <v>57</v>
      </c>
      <c r="M8387" s="4" t="s">
        <v>1208</v>
      </c>
    </row>
    <row r="8388" customFormat="false" ht="15.75" hidden="false" customHeight="true" outlineLevel="0" collapsed="false">
      <c r="A8388" s="4" t="n">
        <v>5728</v>
      </c>
      <c r="B8388" s="4" t="s">
        <v>44940</v>
      </c>
      <c r="C8388" s="4"/>
      <c r="D8388" s="4" t="s">
        <v>44941</v>
      </c>
      <c r="E8388" s="5" t="s">
        <v>39926</v>
      </c>
      <c r="F8388" s="4" t="s">
        <v>39927</v>
      </c>
      <c r="G8388" s="4" t="s">
        <v>18</v>
      </c>
      <c r="H8388" s="5" t="s">
        <v>44942</v>
      </c>
      <c r="I8388" s="7" t="s">
        <v>44943</v>
      </c>
      <c r="J8388" s="5" t="n">
        <f aca="false">LEN(K8388)</f>
        <v>15</v>
      </c>
      <c r="K8388" s="13" t="s">
        <v>44944</v>
      </c>
      <c r="L8388" s="4" t="s">
        <v>31</v>
      </c>
      <c r="M8388" s="4" t="s">
        <v>1694</v>
      </c>
    </row>
    <row r="8389" customFormat="false" ht="15.75" hidden="false" customHeight="true" outlineLevel="0" collapsed="false">
      <c r="A8389" s="4" t="n">
        <v>5738</v>
      </c>
      <c r="B8389" s="4" t="s">
        <v>44945</v>
      </c>
      <c r="C8389" s="4"/>
      <c r="D8389" s="4" t="s">
        <v>44946</v>
      </c>
      <c r="E8389" s="5" t="s">
        <v>44947</v>
      </c>
      <c r="F8389" s="4" t="s">
        <v>44948</v>
      </c>
      <c r="G8389" s="4" t="s">
        <v>18</v>
      </c>
      <c r="H8389" s="5" t="s">
        <v>44949</v>
      </c>
      <c r="I8389" s="4" t="s">
        <v>44950</v>
      </c>
      <c r="J8389" s="5" t="n">
        <f aca="false">LEN(K8389)</f>
        <v>15</v>
      </c>
      <c r="K8389" s="6" t="s">
        <v>44951</v>
      </c>
      <c r="L8389" s="4" t="s">
        <v>57</v>
      </c>
      <c r="M8389" s="4" t="s">
        <v>4771</v>
      </c>
    </row>
    <row r="8390" customFormat="false" ht="15.75" hidden="false" customHeight="true" outlineLevel="0" collapsed="false">
      <c r="A8390" s="4" t="n">
        <v>5759</v>
      </c>
      <c r="B8390" s="4" t="s">
        <v>44952</v>
      </c>
      <c r="C8390" s="4"/>
      <c r="D8390" s="4" t="s">
        <v>44953</v>
      </c>
      <c r="E8390" s="5" t="s">
        <v>7717</v>
      </c>
      <c r="F8390" s="4" t="s">
        <v>7718</v>
      </c>
      <c r="G8390" s="4" t="s">
        <v>18</v>
      </c>
      <c r="H8390" s="5" t="s">
        <v>44954</v>
      </c>
      <c r="I8390" s="7" t="s">
        <v>44955</v>
      </c>
      <c r="J8390" s="5" t="n">
        <f aca="false">LEN(K8390)</f>
        <v>15</v>
      </c>
      <c r="K8390" s="6" t="s">
        <v>44956</v>
      </c>
      <c r="L8390" s="4" t="s">
        <v>57</v>
      </c>
      <c r="M8390" s="4" t="s">
        <v>2139</v>
      </c>
    </row>
    <row r="8391" customFormat="false" ht="15.75" hidden="false" customHeight="true" outlineLevel="0" collapsed="false">
      <c r="A8391" s="4" t="n">
        <v>5786</v>
      </c>
      <c r="B8391" s="4" t="s">
        <v>44957</v>
      </c>
      <c r="C8391" s="4"/>
      <c r="D8391" s="4" t="s">
        <v>44958</v>
      </c>
      <c r="E8391" s="5" t="s">
        <v>44959</v>
      </c>
      <c r="F8391" s="4" t="s">
        <v>44960</v>
      </c>
      <c r="G8391" s="4" t="s">
        <v>18</v>
      </c>
      <c r="H8391" s="5" t="s">
        <v>44961</v>
      </c>
      <c r="I8391" s="7" t="s">
        <v>44962</v>
      </c>
      <c r="J8391" s="5" t="n">
        <f aca="false">LEN(K8391)</f>
        <v>15</v>
      </c>
      <c r="K8391" s="13" t="s">
        <v>44963</v>
      </c>
      <c r="L8391" s="4" t="s">
        <v>57</v>
      </c>
      <c r="M8391" s="4" t="s">
        <v>317</v>
      </c>
    </row>
    <row r="8392" customFormat="false" ht="15.75" hidden="false" customHeight="true" outlineLevel="0" collapsed="false">
      <c r="A8392" s="4" t="n">
        <v>5799</v>
      </c>
      <c r="B8392" s="4" t="s">
        <v>44964</v>
      </c>
      <c r="C8392" s="4"/>
      <c r="D8392" s="4" t="s">
        <v>44965</v>
      </c>
      <c r="E8392" s="5" t="s">
        <v>39988</v>
      </c>
      <c r="F8392" s="4" t="s">
        <v>39989</v>
      </c>
      <c r="G8392" s="4" t="s">
        <v>18</v>
      </c>
      <c r="H8392" s="5" t="s">
        <v>44966</v>
      </c>
      <c r="I8392" s="4" t="s">
        <v>44967</v>
      </c>
      <c r="J8392" s="5" t="n">
        <f aca="false">LEN(K8392)</f>
        <v>15</v>
      </c>
      <c r="K8392" s="6" t="s">
        <v>44968</v>
      </c>
      <c r="L8392" s="4" t="s">
        <v>637</v>
      </c>
      <c r="M8392" s="4" t="s">
        <v>22</v>
      </c>
    </row>
    <row r="8393" customFormat="false" ht="15.75" hidden="false" customHeight="true" outlineLevel="0" collapsed="false">
      <c r="A8393" s="4" t="n">
        <v>5813</v>
      </c>
      <c r="B8393" s="4" t="s">
        <v>44969</v>
      </c>
      <c r="C8393" s="4"/>
      <c r="D8393" s="4" t="s">
        <v>44970</v>
      </c>
      <c r="E8393" s="5" t="s">
        <v>25088</v>
      </c>
      <c r="F8393" s="4" t="s">
        <v>25089</v>
      </c>
      <c r="G8393" s="4" t="s">
        <v>18</v>
      </c>
      <c r="H8393" s="5" t="s">
        <v>44971</v>
      </c>
      <c r="I8393" s="4" t="s">
        <v>44972</v>
      </c>
      <c r="J8393" s="5" t="n">
        <f aca="false">LEN(K8393)</f>
        <v>15</v>
      </c>
      <c r="K8393" s="6" t="s">
        <v>44973</v>
      </c>
      <c r="L8393" s="4" t="s">
        <v>57</v>
      </c>
      <c r="M8393" s="4" t="s">
        <v>929</v>
      </c>
    </row>
    <row r="8394" customFormat="false" ht="15.75" hidden="false" customHeight="true" outlineLevel="0" collapsed="false">
      <c r="A8394" s="4" t="n">
        <v>5832</v>
      </c>
      <c r="B8394" s="4" t="s">
        <v>44974</v>
      </c>
      <c r="C8394" s="4"/>
      <c r="D8394" s="4" t="s">
        <v>44975</v>
      </c>
      <c r="E8394" s="5" t="s">
        <v>25105</v>
      </c>
      <c r="F8394" s="4" t="s">
        <v>25106</v>
      </c>
      <c r="G8394" s="4" t="s">
        <v>18</v>
      </c>
      <c r="H8394" s="5" t="s">
        <v>44976</v>
      </c>
      <c r="I8394" s="4" t="s">
        <v>44977</v>
      </c>
      <c r="J8394" s="5" t="n">
        <f aca="false">LEN(K8394)</f>
        <v>15</v>
      </c>
      <c r="K8394" s="6" t="s">
        <v>44978</v>
      </c>
      <c r="L8394" s="4" t="s">
        <v>21</v>
      </c>
      <c r="M8394" s="4" t="s">
        <v>336</v>
      </c>
    </row>
    <row r="8395" customFormat="false" ht="15.75" hidden="false" customHeight="true" outlineLevel="0" collapsed="false">
      <c r="A8395" s="4" t="n">
        <v>5840</v>
      </c>
      <c r="B8395" s="4" t="s">
        <v>36947</v>
      </c>
      <c r="C8395" s="4"/>
      <c r="D8395" s="4" t="s">
        <v>44979</v>
      </c>
      <c r="E8395" s="5" t="s">
        <v>113</v>
      </c>
      <c r="F8395" s="4" t="s">
        <v>114</v>
      </c>
      <c r="G8395" s="4" t="s">
        <v>18</v>
      </c>
      <c r="H8395" s="5" t="s">
        <v>44980</v>
      </c>
      <c r="I8395" s="7" t="s">
        <v>44981</v>
      </c>
      <c r="J8395" s="5" t="n">
        <f aca="false">LEN(K8395)</f>
        <v>15</v>
      </c>
      <c r="K8395" s="13" t="s">
        <v>44982</v>
      </c>
      <c r="L8395" s="4" t="s">
        <v>21</v>
      </c>
      <c r="M8395" s="4" t="s">
        <v>232</v>
      </c>
    </row>
    <row r="8396" customFormat="false" ht="15.75" hidden="false" customHeight="true" outlineLevel="0" collapsed="false">
      <c r="A8396" s="4" t="n">
        <v>5854</v>
      </c>
      <c r="B8396" s="4" t="s">
        <v>44983</v>
      </c>
      <c r="C8396" s="4"/>
      <c r="D8396" s="4" t="s">
        <v>44984</v>
      </c>
      <c r="E8396" s="5" t="s">
        <v>113</v>
      </c>
      <c r="F8396" s="4" t="s">
        <v>114</v>
      </c>
      <c r="G8396" s="4" t="s">
        <v>18</v>
      </c>
      <c r="H8396" s="5" t="s">
        <v>44985</v>
      </c>
      <c r="I8396" s="4" t="s">
        <v>44986</v>
      </c>
      <c r="J8396" s="5" t="n">
        <f aca="false">LEN(K8396)</f>
        <v>15</v>
      </c>
      <c r="K8396" s="6" t="s">
        <v>44987</v>
      </c>
      <c r="L8396" s="4" t="s">
        <v>57</v>
      </c>
      <c r="M8396" s="4" t="s">
        <v>1265</v>
      </c>
    </row>
    <row r="8397" customFormat="false" ht="15.75" hidden="false" customHeight="true" outlineLevel="0" collapsed="false">
      <c r="A8397" s="4" t="n">
        <v>5916</v>
      </c>
      <c r="B8397" s="4" t="s">
        <v>44988</v>
      </c>
      <c r="C8397" s="4"/>
      <c r="D8397" s="4" t="s">
        <v>44989</v>
      </c>
      <c r="E8397" s="5" t="s">
        <v>776</v>
      </c>
      <c r="F8397" s="4" t="s">
        <v>62</v>
      </c>
      <c r="G8397" s="4" t="s">
        <v>18</v>
      </c>
      <c r="H8397" s="5" t="s">
        <v>44990</v>
      </c>
      <c r="I8397" s="7" t="s">
        <v>44991</v>
      </c>
      <c r="J8397" s="5" t="n">
        <f aca="false">LEN(K8397)</f>
        <v>15</v>
      </c>
      <c r="K8397" s="6" t="s">
        <v>44992</v>
      </c>
      <c r="L8397" s="4" t="s">
        <v>21</v>
      </c>
      <c r="M8397" s="4" t="s">
        <v>6016</v>
      </c>
    </row>
    <row r="8398" customFormat="false" ht="15.75" hidden="false" customHeight="true" outlineLevel="0" collapsed="false">
      <c r="A8398" s="4" t="n">
        <v>5935</v>
      </c>
      <c r="B8398" s="4" t="s">
        <v>44993</v>
      </c>
      <c r="C8398" s="4"/>
      <c r="D8398" s="4" t="s">
        <v>44994</v>
      </c>
      <c r="E8398" s="5" t="s">
        <v>2633</v>
      </c>
      <c r="F8398" s="4" t="s">
        <v>62</v>
      </c>
      <c r="G8398" s="4" t="s">
        <v>18</v>
      </c>
      <c r="H8398" s="5" t="s">
        <v>44995</v>
      </c>
      <c r="I8398" s="7" t="s">
        <v>44996</v>
      </c>
      <c r="J8398" s="5" t="n">
        <f aca="false">LEN(K8398)</f>
        <v>15</v>
      </c>
      <c r="K8398" s="6" t="s">
        <v>44997</v>
      </c>
      <c r="L8398" s="4" t="s">
        <v>57</v>
      </c>
      <c r="M8398" s="4" t="s">
        <v>996</v>
      </c>
    </row>
    <row r="8399" customFormat="false" ht="15.75" hidden="false" customHeight="true" outlineLevel="0" collapsed="false">
      <c r="A8399" s="4" t="n">
        <v>5954</v>
      </c>
      <c r="B8399" s="4" t="s">
        <v>44998</v>
      </c>
      <c r="C8399" s="4"/>
      <c r="D8399" s="4" t="s">
        <v>44999</v>
      </c>
      <c r="E8399" s="5" t="s">
        <v>17637</v>
      </c>
      <c r="F8399" s="4" t="s">
        <v>62</v>
      </c>
      <c r="G8399" s="4" t="s">
        <v>18</v>
      </c>
      <c r="H8399" s="5" t="s">
        <v>45000</v>
      </c>
      <c r="I8399" s="4" t="s">
        <v>45001</v>
      </c>
      <c r="J8399" s="5" t="n">
        <f aca="false">LEN(K8399)</f>
        <v>15</v>
      </c>
      <c r="K8399" s="6" t="s">
        <v>44939</v>
      </c>
      <c r="L8399" s="4" t="s">
        <v>31</v>
      </c>
      <c r="M8399" s="4" t="s">
        <v>31</v>
      </c>
    </row>
    <row r="8400" customFormat="false" ht="15.75" hidden="false" customHeight="true" outlineLevel="0" collapsed="false">
      <c r="A8400" s="4" t="n">
        <v>5969</v>
      </c>
      <c r="B8400" s="4" t="s">
        <v>45002</v>
      </c>
      <c r="C8400" s="4"/>
      <c r="D8400" s="4" t="s">
        <v>45003</v>
      </c>
      <c r="E8400" s="5" t="s">
        <v>2633</v>
      </c>
      <c r="F8400" s="4" t="s">
        <v>62</v>
      </c>
      <c r="G8400" s="4" t="s">
        <v>18</v>
      </c>
      <c r="H8400" s="5" t="s">
        <v>45004</v>
      </c>
      <c r="I8400" s="4" t="s">
        <v>45005</v>
      </c>
      <c r="J8400" s="5" t="n">
        <f aca="false">LEN(K8400)</f>
        <v>15</v>
      </c>
      <c r="K8400" s="6" t="s">
        <v>42957</v>
      </c>
      <c r="L8400" s="4" t="s">
        <v>57</v>
      </c>
      <c r="M8400" s="4" t="s">
        <v>1216</v>
      </c>
    </row>
    <row r="8401" customFormat="false" ht="15.75" hidden="false" customHeight="true" outlineLevel="0" collapsed="false">
      <c r="A8401" s="4" t="n">
        <v>5971</v>
      </c>
      <c r="B8401" s="4" t="s">
        <v>45006</v>
      </c>
      <c r="C8401" s="4"/>
      <c r="D8401" s="4" t="s">
        <v>45007</v>
      </c>
      <c r="E8401" s="5" t="s">
        <v>45008</v>
      </c>
      <c r="F8401" s="4" t="s">
        <v>62</v>
      </c>
      <c r="G8401" s="4" t="s">
        <v>18</v>
      </c>
      <c r="H8401" s="5" t="s">
        <v>45009</v>
      </c>
      <c r="I8401" s="4" t="s">
        <v>45010</v>
      </c>
      <c r="J8401" s="5" t="n">
        <f aca="false">LEN(K8401)</f>
        <v>15</v>
      </c>
      <c r="K8401" s="6" t="s">
        <v>45011</v>
      </c>
      <c r="L8401" s="4" t="s">
        <v>57</v>
      </c>
      <c r="M8401" s="4" t="s">
        <v>1005</v>
      </c>
    </row>
    <row r="8402" customFormat="false" ht="15.75" hidden="false" customHeight="true" outlineLevel="0" collapsed="false">
      <c r="A8402" s="4" t="n">
        <v>5984</v>
      </c>
      <c r="B8402" s="4" t="s">
        <v>45012</v>
      </c>
      <c r="C8402" s="4"/>
      <c r="D8402" s="4" t="s">
        <v>45013</v>
      </c>
      <c r="E8402" s="5" t="s">
        <v>5062</v>
      </c>
      <c r="F8402" s="4" t="s">
        <v>5063</v>
      </c>
      <c r="G8402" s="4" t="s">
        <v>154</v>
      </c>
      <c r="H8402" s="5" t="s">
        <v>45014</v>
      </c>
      <c r="I8402" s="4" t="s">
        <v>45015</v>
      </c>
      <c r="J8402" s="5" t="n">
        <f aca="false">LEN(K8402)</f>
        <v>15</v>
      </c>
      <c r="K8402" s="6" t="s">
        <v>45016</v>
      </c>
      <c r="L8402" s="4" t="s">
        <v>57</v>
      </c>
      <c r="M8402" s="4" t="s">
        <v>1208</v>
      </c>
    </row>
    <row r="8403" customFormat="false" ht="15.75" hidden="false" customHeight="true" outlineLevel="0" collapsed="false">
      <c r="A8403" s="4" t="n">
        <v>5993</v>
      </c>
      <c r="B8403" s="4" t="s">
        <v>45017</v>
      </c>
      <c r="C8403" s="4"/>
      <c r="D8403" s="4" t="s">
        <v>45018</v>
      </c>
      <c r="E8403" s="5" t="s">
        <v>17686</v>
      </c>
      <c r="F8403" s="4" t="s">
        <v>153</v>
      </c>
      <c r="G8403" s="4" t="s">
        <v>154</v>
      </c>
      <c r="H8403" s="5" t="s">
        <v>45019</v>
      </c>
      <c r="I8403" s="4" t="s">
        <v>45020</v>
      </c>
      <c r="J8403" s="5" t="n">
        <f aca="false">LEN(K8403)</f>
        <v>15</v>
      </c>
      <c r="K8403" s="6" t="s">
        <v>45021</v>
      </c>
      <c r="L8403" s="4" t="s">
        <v>21</v>
      </c>
      <c r="M8403" s="4" t="s">
        <v>25115</v>
      </c>
    </row>
    <row r="8404" customFormat="false" ht="15.75" hidden="false" customHeight="true" outlineLevel="0" collapsed="false">
      <c r="A8404" s="4" t="n">
        <v>5999</v>
      </c>
      <c r="B8404" s="4" t="s">
        <v>45022</v>
      </c>
      <c r="C8404" s="4"/>
      <c r="D8404" s="4" t="s">
        <v>45023</v>
      </c>
      <c r="E8404" s="5" t="s">
        <v>152</v>
      </c>
      <c r="F8404" s="4" t="s">
        <v>153</v>
      </c>
      <c r="G8404" s="4" t="s">
        <v>154</v>
      </c>
      <c r="H8404" s="5" t="s">
        <v>45024</v>
      </c>
      <c r="I8404" s="4" t="s">
        <v>45025</v>
      </c>
      <c r="J8404" s="5" t="n">
        <f aca="false">LEN(K8404)</f>
        <v>15</v>
      </c>
      <c r="K8404" s="6" t="s">
        <v>45026</v>
      </c>
      <c r="L8404" s="4" t="s">
        <v>31</v>
      </c>
      <c r="M8404" s="4" t="s">
        <v>695</v>
      </c>
    </row>
    <row r="8405" customFormat="false" ht="15.75" hidden="false" customHeight="true" outlineLevel="0" collapsed="false">
      <c r="A8405" s="4" t="n">
        <v>6061</v>
      </c>
      <c r="B8405" s="4" t="s">
        <v>45027</v>
      </c>
      <c r="C8405" s="4"/>
      <c r="D8405" s="4" t="s">
        <v>45028</v>
      </c>
      <c r="E8405" s="5" t="s">
        <v>25168</v>
      </c>
      <c r="F8405" s="4" t="s">
        <v>25169</v>
      </c>
      <c r="G8405" s="4" t="s">
        <v>154</v>
      </c>
      <c r="H8405" s="5" t="s">
        <v>45029</v>
      </c>
      <c r="I8405" s="7" t="s">
        <v>45030</v>
      </c>
      <c r="J8405" s="5" t="n">
        <f aca="false">LEN(K8405)</f>
        <v>15</v>
      </c>
      <c r="K8405" s="6" t="s">
        <v>45031</v>
      </c>
      <c r="L8405" s="4" t="s">
        <v>57</v>
      </c>
      <c r="M8405" s="4" t="s">
        <v>2097</v>
      </c>
    </row>
    <row r="8406" customFormat="false" ht="15.75" hidden="false" customHeight="true" outlineLevel="0" collapsed="false">
      <c r="A8406" s="4" t="n">
        <v>6089</v>
      </c>
      <c r="B8406" s="4" t="s">
        <v>45032</v>
      </c>
      <c r="C8406" s="4"/>
      <c r="D8406" s="4" t="s">
        <v>24551</v>
      </c>
      <c r="E8406" s="5" t="s">
        <v>782</v>
      </c>
      <c r="F8406" s="4" t="s">
        <v>783</v>
      </c>
      <c r="G8406" s="4" t="s">
        <v>154</v>
      </c>
      <c r="H8406" s="5" t="s">
        <v>45033</v>
      </c>
      <c r="I8406" s="4" t="s">
        <v>45034</v>
      </c>
      <c r="J8406" s="5" t="n">
        <f aca="false">LEN(K8406)</f>
        <v>15</v>
      </c>
      <c r="K8406" s="6" t="s">
        <v>45035</v>
      </c>
      <c r="L8406" s="4" t="s">
        <v>78</v>
      </c>
      <c r="M8406" s="4" t="s">
        <v>1793</v>
      </c>
    </row>
    <row r="8407" customFormat="false" ht="15.75" hidden="false" customHeight="true" outlineLevel="0" collapsed="false">
      <c r="A8407" s="4" t="n">
        <v>6105</v>
      </c>
      <c r="B8407" s="4" t="s">
        <v>45036</v>
      </c>
      <c r="C8407" s="4"/>
      <c r="D8407" s="4" t="s">
        <v>45037</v>
      </c>
      <c r="E8407" s="5" t="s">
        <v>782</v>
      </c>
      <c r="F8407" s="4" t="s">
        <v>783</v>
      </c>
      <c r="G8407" s="4" t="s">
        <v>154</v>
      </c>
      <c r="H8407" s="5" t="s">
        <v>45038</v>
      </c>
      <c r="I8407" s="7" t="s">
        <v>45039</v>
      </c>
      <c r="J8407" s="5" t="n">
        <f aca="false">LEN(K8407)</f>
        <v>15</v>
      </c>
      <c r="K8407" s="6" t="s">
        <v>45040</v>
      </c>
      <c r="L8407" s="4" t="s">
        <v>57</v>
      </c>
      <c r="M8407" s="4" t="s">
        <v>186</v>
      </c>
    </row>
    <row r="8408" customFormat="false" ht="15.75" hidden="false" customHeight="true" outlineLevel="0" collapsed="false">
      <c r="A8408" s="4" t="n">
        <v>6109</v>
      </c>
      <c r="B8408" s="4" t="s">
        <v>45041</v>
      </c>
      <c r="C8408" s="4"/>
      <c r="D8408" s="4" t="s">
        <v>45042</v>
      </c>
      <c r="E8408" s="5" t="s">
        <v>34730</v>
      </c>
      <c r="F8408" s="4" t="s">
        <v>34731</v>
      </c>
      <c r="G8408" s="4" t="s">
        <v>154</v>
      </c>
      <c r="H8408" s="5" t="s">
        <v>45043</v>
      </c>
      <c r="I8408" s="4" t="s">
        <v>45044</v>
      </c>
      <c r="J8408" s="5" t="n">
        <f aca="false">LEN(K8408)</f>
        <v>15</v>
      </c>
      <c r="K8408" s="6" t="s">
        <v>45045</v>
      </c>
      <c r="L8408" s="4" t="s">
        <v>57</v>
      </c>
      <c r="M8408" s="4" t="s">
        <v>326</v>
      </c>
    </row>
    <row r="8409" customFormat="false" ht="15.75" hidden="false" customHeight="true" outlineLevel="0" collapsed="false">
      <c r="A8409" s="4" t="n">
        <v>6111</v>
      </c>
      <c r="B8409" s="4" t="s">
        <v>45046</v>
      </c>
      <c r="C8409" s="4"/>
      <c r="D8409" s="4" t="s">
        <v>45047</v>
      </c>
      <c r="E8409" s="5" t="s">
        <v>45048</v>
      </c>
      <c r="F8409" s="4" t="s">
        <v>45049</v>
      </c>
      <c r="G8409" s="4" t="s">
        <v>154</v>
      </c>
      <c r="H8409" s="5" t="s">
        <v>45050</v>
      </c>
      <c r="I8409" s="4" t="s">
        <v>45051</v>
      </c>
      <c r="J8409" s="5" t="n">
        <f aca="false">LEN(K8409)</f>
        <v>15</v>
      </c>
      <c r="K8409" s="10" t="str">
        <f aca="false">LOWER(SUBSTITUTE(SUBSTITUTE(SUBSTITUTE(SUBSTITUTE(SUBSTITUTE(SUBSTITUTE(SUBSTITUTE(B8409,"S.L.",""),"SL",""),"S.A.",""),"SA","")," ",""),".",""),",",""))&amp;".com"</f>
        <v>losdomingos.com</v>
      </c>
      <c r="L8409" s="4" t="s">
        <v>637</v>
      </c>
      <c r="M8409" s="4" t="s">
        <v>32</v>
      </c>
    </row>
    <row r="8410" customFormat="false" ht="15.75" hidden="false" customHeight="true" outlineLevel="0" collapsed="false">
      <c r="A8410" s="4" t="n">
        <v>6113</v>
      </c>
      <c r="B8410" s="4" t="s">
        <v>45052</v>
      </c>
      <c r="C8410" s="4"/>
      <c r="D8410" s="4" t="s">
        <v>45053</v>
      </c>
      <c r="E8410" s="5" t="s">
        <v>34730</v>
      </c>
      <c r="F8410" s="4" t="s">
        <v>34731</v>
      </c>
      <c r="G8410" s="4" t="s">
        <v>154</v>
      </c>
      <c r="H8410" s="5" t="s">
        <v>45054</v>
      </c>
      <c r="I8410" s="4" t="s">
        <v>45055</v>
      </c>
      <c r="J8410" s="5" t="n">
        <f aca="false">LEN(K8410)</f>
        <v>15</v>
      </c>
      <c r="K8410" s="6" t="s">
        <v>45056</v>
      </c>
      <c r="L8410" s="4" t="s">
        <v>21</v>
      </c>
      <c r="M8410" s="4" t="s">
        <v>22</v>
      </c>
    </row>
    <row r="8411" customFormat="false" ht="15.75" hidden="false" customHeight="true" outlineLevel="0" collapsed="false">
      <c r="A8411" s="4" t="n">
        <v>6117</v>
      </c>
      <c r="B8411" s="4" t="s">
        <v>45057</v>
      </c>
      <c r="C8411" s="4"/>
      <c r="D8411" s="4" t="s">
        <v>45058</v>
      </c>
      <c r="E8411" s="5" t="s">
        <v>45059</v>
      </c>
      <c r="F8411" s="4" t="s">
        <v>45060</v>
      </c>
      <c r="G8411" s="4" t="s">
        <v>154</v>
      </c>
      <c r="H8411" s="5" t="s">
        <v>45061</v>
      </c>
      <c r="I8411" s="4" t="s">
        <v>45062</v>
      </c>
      <c r="J8411" s="5" t="n">
        <f aca="false">LEN(K8411)</f>
        <v>15</v>
      </c>
      <c r="K8411" s="6" t="s">
        <v>45063</v>
      </c>
      <c r="L8411" s="4" t="s">
        <v>78</v>
      </c>
      <c r="M8411" s="4" t="s">
        <v>32</v>
      </c>
    </row>
    <row r="8412" customFormat="false" ht="15.75" hidden="false" customHeight="true" outlineLevel="0" collapsed="false">
      <c r="A8412" s="4" t="n">
        <v>11146</v>
      </c>
      <c r="B8412" s="4" t="s">
        <v>45064</v>
      </c>
      <c r="C8412" s="4"/>
      <c r="D8412" s="4" t="s">
        <v>2203</v>
      </c>
      <c r="E8412" s="5" t="s">
        <v>25224</v>
      </c>
      <c r="F8412" s="4" t="s">
        <v>25225</v>
      </c>
      <c r="G8412" s="4" t="s">
        <v>27</v>
      </c>
      <c r="H8412" s="5" t="s">
        <v>45065</v>
      </c>
      <c r="I8412" s="7" t="s">
        <v>45066</v>
      </c>
      <c r="J8412" s="5" t="n">
        <f aca="false">LEN(K8412)</f>
        <v>15</v>
      </c>
      <c r="K8412" s="13" t="s">
        <v>45067</v>
      </c>
      <c r="L8412" s="4" t="s">
        <v>57</v>
      </c>
      <c r="M8412" s="4" t="s">
        <v>819</v>
      </c>
    </row>
    <row r="8413" customFormat="false" ht="15.75" hidden="false" customHeight="true" outlineLevel="0" collapsed="false">
      <c r="A8413" s="4" t="n">
        <v>6141</v>
      </c>
      <c r="B8413" s="4" t="s">
        <v>45068</v>
      </c>
      <c r="C8413" s="4"/>
      <c r="D8413" s="4" t="s">
        <v>45069</v>
      </c>
      <c r="E8413" s="5" t="s">
        <v>45070</v>
      </c>
      <c r="F8413" s="4" t="s">
        <v>423</v>
      </c>
      <c r="G8413" s="4" t="s">
        <v>27</v>
      </c>
      <c r="H8413" s="5" t="s">
        <v>45071</v>
      </c>
      <c r="I8413" s="7" t="s">
        <v>45072</v>
      </c>
      <c r="J8413" s="5" t="n">
        <f aca="false">LEN(K8413)</f>
        <v>15</v>
      </c>
      <c r="K8413" s="5" t="s">
        <v>45073</v>
      </c>
      <c r="L8413" s="4" t="s">
        <v>31</v>
      </c>
      <c r="M8413" s="4" t="s">
        <v>31</v>
      </c>
    </row>
    <row r="8414" customFormat="false" ht="15.75" hidden="false" customHeight="true" outlineLevel="0" collapsed="false">
      <c r="A8414" s="4" t="n">
        <v>6144</v>
      </c>
      <c r="B8414" s="4" t="s">
        <v>45074</v>
      </c>
      <c r="C8414" s="4"/>
      <c r="D8414" s="4" t="s">
        <v>45075</v>
      </c>
      <c r="E8414" s="5" t="s">
        <v>2879</v>
      </c>
      <c r="F8414" s="4" t="s">
        <v>423</v>
      </c>
      <c r="G8414" s="4" t="s">
        <v>27</v>
      </c>
      <c r="H8414" s="5" t="s">
        <v>45076</v>
      </c>
      <c r="I8414" s="4" t="s">
        <v>45077</v>
      </c>
      <c r="J8414" s="5" t="n">
        <f aca="false">LEN(K8414)</f>
        <v>15</v>
      </c>
      <c r="K8414" s="6" t="s">
        <v>45078</v>
      </c>
      <c r="L8414" s="4" t="s">
        <v>1679</v>
      </c>
      <c r="M8414" s="4" t="s">
        <v>336</v>
      </c>
    </row>
    <row r="8415" customFormat="false" ht="15.75" hidden="false" customHeight="true" outlineLevel="0" collapsed="false">
      <c r="A8415" s="4" t="n">
        <v>6149</v>
      </c>
      <c r="B8415" s="4" t="s">
        <v>45079</v>
      </c>
      <c r="C8415" s="4"/>
      <c r="D8415" s="4" t="s">
        <v>45080</v>
      </c>
      <c r="E8415" s="5" t="s">
        <v>17724</v>
      </c>
      <c r="F8415" s="4" t="s">
        <v>423</v>
      </c>
      <c r="G8415" s="4" t="s">
        <v>27</v>
      </c>
      <c r="H8415" s="5" t="s">
        <v>45081</v>
      </c>
      <c r="I8415" s="4" t="s">
        <v>45082</v>
      </c>
      <c r="J8415" s="5" t="n">
        <f aca="false">LEN(K8415)</f>
        <v>15</v>
      </c>
      <c r="K8415" s="10" t="s">
        <v>45083</v>
      </c>
      <c r="L8415" s="4" t="s">
        <v>31</v>
      </c>
      <c r="M8415" s="4" t="s">
        <v>2124</v>
      </c>
    </row>
    <row r="8416" customFormat="false" ht="15.75" hidden="false" customHeight="true" outlineLevel="0" collapsed="false">
      <c r="A8416" s="4" t="n">
        <v>6152</v>
      </c>
      <c r="B8416" s="4" t="s">
        <v>45084</v>
      </c>
      <c r="C8416" s="4"/>
      <c r="D8416" s="4" t="s">
        <v>45085</v>
      </c>
      <c r="E8416" s="5" t="s">
        <v>17724</v>
      </c>
      <c r="F8416" s="4" t="s">
        <v>423</v>
      </c>
      <c r="G8416" s="4" t="s">
        <v>27</v>
      </c>
      <c r="H8416" s="5" t="s">
        <v>45086</v>
      </c>
      <c r="I8416" s="7" t="s">
        <v>45087</v>
      </c>
      <c r="J8416" s="5" t="n">
        <f aca="false">LEN(K8416)</f>
        <v>15</v>
      </c>
      <c r="K8416" s="6" t="s">
        <v>45088</v>
      </c>
      <c r="L8416" s="4" t="s">
        <v>31</v>
      </c>
      <c r="M8416" s="4" t="s">
        <v>1729</v>
      </c>
    </row>
    <row r="8417" customFormat="false" ht="15.75" hidden="false" customHeight="true" outlineLevel="0" collapsed="false">
      <c r="A8417" s="4" t="n">
        <v>6171</v>
      </c>
      <c r="B8417" s="4" t="s">
        <v>45089</v>
      </c>
      <c r="C8417" s="4"/>
      <c r="D8417" s="4" t="s">
        <v>45090</v>
      </c>
      <c r="E8417" s="5" t="s">
        <v>11886</v>
      </c>
      <c r="F8417" s="4" t="s">
        <v>11880</v>
      </c>
      <c r="G8417" s="4" t="s">
        <v>27</v>
      </c>
      <c r="H8417" s="5" t="s">
        <v>45091</v>
      </c>
      <c r="I8417" s="4" t="s">
        <v>45092</v>
      </c>
      <c r="J8417" s="5" t="n">
        <f aca="false">LEN(K8417)</f>
        <v>15</v>
      </c>
      <c r="K8417" s="6" t="s">
        <v>45093</v>
      </c>
      <c r="L8417" s="4" t="s">
        <v>57</v>
      </c>
      <c r="M8417" s="4" t="s">
        <v>918</v>
      </c>
    </row>
    <row r="8418" customFormat="false" ht="15.75" hidden="false" customHeight="true" outlineLevel="0" collapsed="false">
      <c r="A8418" s="4" t="n">
        <v>6193</v>
      </c>
      <c r="B8418" s="4" t="s">
        <v>45094</v>
      </c>
      <c r="C8418" s="4"/>
      <c r="D8418" s="4" t="s">
        <v>45095</v>
      </c>
      <c r="E8418" s="5" t="s">
        <v>4228</v>
      </c>
      <c r="F8418" s="4" t="s">
        <v>45096</v>
      </c>
      <c r="G8418" s="4" t="s">
        <v>27</v>
      </c>
      <c r="H8418" s="5" t="s">
        <v>45097</v>
      </c>
      <c r="I8418" s="7" t="s">
        <v>45098</v>
      </c>
      <c r="J8418" s="5" t="n">
        <f aca="false">LEN(K8418)</f>
        <v>15</v>
      </c>
      <c r="K8418" s="6" t="s">
        <v>45099</v>
      </c>
      <c r="L8418" s="4" t="s">
        <v>57</v>
      </c>
      <c r="M8418" s="4" t="s">
        <v>794</v>
      </c>
    </row>
    <row r="8419" customFormat="false" ht="15.75" hidden="false" customHeight="true" outlineLevel="0" collapsed="false">
      <c r="A8419" s="4" t="n">
        <v>6195</v>
      </c>
      <c r="B8419" s="4" t="s">
        <v>45100</v>
      </c>
      <c r="C8419" s="4"/>
      <c r="D8419" s="4" t="s">
        <v>2203</v>
      </c>
      <c r="E8419" s="5" t="s">
        <v>25224</v>
      </c>
      <c r="F8419" s="4" t="s">
        <v>25225</v>
      </c>
      <c r="G8419" s="4" t="s">
        <v>27</v>
      </c>
      <c r="H8419" s="5" t="s">
        <v>45101</v>
      </c>
      <c r="I8419" s="4" t="s">
        <v>45066</v>
      </c>
      <c r="J8419" s="5" t="n">
        <f aca="false">LEN(K8419)</f>
        <v>15</v>
      </c>
      <c r="K8419" s="6" t="s">
        <v>45067</v>
      </c>
      <c r="L8419" s="4" t="s">
        <v>31</v>
      </c>
      <c r="M8419" s="4" t="s">
        <v>577</v>
      </c>
    </row>
    <row r="8420" customFormat="false" ht="15.75" hidden="false" customHeight="true" outlineLevel="0" collapsed="false">
      <c r="A8420" s="4" t="n">
        <v>6200</v>
      </c>
      <c r="B8420" s="4" t="s">
        <v>45102</v>
      </c>
      <c r="C8420" s="4"/>
      <c r="D8420" s="4" t="s">
        <v>45103</v>
      </c>
      <c r="E8420" s="5" t="s">
        <v>45104</v>
      </c>
      <c r="F8420" s="4" t="s">
        <v>45105</v>
      </c>
      <c r="G8420" s="4" t="s">
        <v>27</v>
      </c>
      <c r="H8420" s="5" t="s">
        <v>45106</v>
      </c>
      <c r="I8420" s="4" t="s">
        <v>45107</v>
      </c>
      <c r="J8420" s="5" t="n">
        <f aca="false">LEN(K8420)</f>
        <v>15</v>
      </c>
      <c r="K8420" s="6" t="s">
        <v>45108</v>
      </c>
      <c r="L8420" s="4" t="s">
        <v>31</v>
      </c>
      <c r="M8420" s="4" t="s">
        <v>577</v>
      </c>
    </row>
    <row r="8421" customFormat="false" ht="15.75" hidden="false" customHeight="true" outlineLevel="0" collapsed="false">
      <c r="A8421" s="4" t="n">
        <v>6241</v>
      </c>
      <c r="B8421" s="4" t="s">
        <v>45109</v>
      </c>
      <c r="C8421" s="4"/>
      <c r="D8421" s="4" t="s">
        <v>45110</v>
      </c>
      <c r="E8421" s="5" t="s">
        <v>1931</v>
      </c>
      <c r="F8421" s="4" t="s">
        <v>1317</v>
      </c>
      <c r="G8421" s="4" t="s">
        <v>27</v>
      </c>
      <c r="H8421" s="5" t="s">
        <v>45111</v>
      </c>
      <c r="I8421" s="4" t="s">
        <v>7792</v>
      </c>
      <c r="J8421" s="5" t="n">
        <f aca="false">LEN(K8421)</f>
        <v>15</v>
      </c>
      <c r="K8421" s="6" t="s">
        <v>45112</v>
      </c>
      <c r="L8421" s="4" t="s">
        <v>31</v>
      </c>
      <c r="M8421" s="4" t="s">
        <v>828</v>
      </c>
    </row>
    <row r="8422" customFormat="false" ht="15.75" hidden="false" customHeight="true" outlineLevel="0" collapsed="false">
      <c r="A8422" s="4" t="n">
        <v>6256</v>
      </c>
      <c r="B8422" s="4" t="s">
        <v>45113</v>
      </c>
      <c r="C8422" s="4"/>
      <c r="D8422" s="4" t="s">
        <v>45114</v>
      </c>
      <c r="E8422" s="5" t="s">
        <v>2267</v>
      </c>
      <c r="F8422" s="4" t="s">
        <v>2268</v>
      </c>
      <c r="G8422" s="4" t="s">
        <v>27</v>
      </c>
      <c r="H8422" s="5" t="s">
        <v>45115</v>
      </c>
      <c r="I8422" s="4" t="s">
        <v>45116</v>
      </c>
      <c r="J8422" s="5" t="n">
        <f aca="false">LEN(K8422)</f>
        <v>15</v>
      </c>
      <c r="K8422" s="6" t="s">
        <v>45117</v>
      </c>
      <c r="L8422" s="4" t="s">
        <v>57</v>
      </c>
      <c r="M8422" s="4" t="s">
        <v>1793</v>
      </c>
    </row>
    <row r="8423" customFormat="false" ht="15.75" hidden="false" customHeight="true" outlineLevel="0" collapsed="false">
      <c r="A8423" s="4" t="n">
        <v>6311</v>
      </c>
      <c r="B8423" s="4" t="s">
        <v>45118</v>
      </c>
      <c r="C8423" s="4"/>
      <c r="D8423" s="4" t="s">
        <v>45119</v>
      </c>
      <c r="E8423" s="5" t="s">
        <v>44</v>
      </c>
      <c r="F8423" s="4" t="s">
        <v>45</v>
      </c>
      <c r="G8423" s="4" t="s">
        <v>27</v>
      </c>
      <c r="H8423" s="5" t="s">
        <v>45120</v>
      </c>
      <c r="I8423" s="4" t="s">
        <v>45121</v>
      </c>
      <c r="J8423" s="5" t="n">
        <f aca="false">LEN(K8423)</f>
        <v>15</v>
      </c>
      <c r="K8423" s="6" t="s">
        <v>45122</v>
      </c>
      <c r="L8423" s="4" t="s">
        <v>31</v>
      </c>
      <c r="M8423" s="4" t="s">
        <v>19993</v>
      </c>
    </row>
    <row r="8424" customFormat="false" ht="15.75" hidden="false" customHeight="true" outlineLevel="0" collapsed="false">
      <c r="A8424" s="4" t="n">
        <v>6312</v>
      </c>
      <c r="B8424" s="4" t="s">
        <v>45123</v>
      </c>
      <c r="C8424" s="4"/>
      <c r="D8424" s="4" t="s">
        <v>45124</v>
      </c>
      <c r="E8424" s="5" t="s">
        <v>1230</v>
      </c>
      <c r="F8424" s="4" t="s">
        <v>45</v>
      </c>
      <c r="G8424" s="4" t="s">
        <v>27</v>
      </c>
      <c r="H8424" s="5" t="s">
        <v>45125</v>
      </c>
      <c r="I8424" s="4" t="s">
        <v>45126</v>
      </c>
      <c r="J8424" s="5" t="n">
        <f aca="false">LEN(K8424)</f>
        <v>15</v>
      </c>
      <c r="K8424" s="10" t="s">
        <v>45127</v>
      </c>
      <c r="L8424" s="4" t="s">
        <v>31</v>
      </c>
      <c r="M8424" s="4" t="s">
        <v>24611</v>
      </c>
    </row>
    <row r="8425" customFormat="false" ht="15.75" hidden="false" customHeight="true" outlineLevel="0" collapsed="false">
      <c r="A8425" s="4" t="n">
        <v>6328</v>
      </c>
      <c r="B8425" s="4" t="s">
        <v>45128</v>
      </c>
      <c r="C8425" s="4"/>
      <c r="D8425" s="4" t="s">
        <v>45129</v>
      </c>
      <c r="E8425" s="5" t="s">
        <v>1230</v>
      </c>
      <c r="F8425" s="4" t="s">
        <v>45</v>
      </c>
      <c r="G8425" s="4" t="s">
        <v>27</v>
      </c>
      <c r="H8425" s="5" t="s">
        <v>45130</v>
      </c>
      <c r="I8425" s="4" t="s">
        <v>45131</v>
      </c>
      <c r="J8425" s="5" t="n">
        <f aca="false">LEN(K8425)</f>
        <v>15</v>
      </c>
      <c r="K8425" s="6" t="s">
        <v>45132</v>
      </c>
      <c r="L8425" s="4" t="s">
        <v>21</v>
      </c>
      <c r="M8425" s="4" t="s">
        <v>5116</v>
      </c>
    </row>
    <row r="8426" customFormat="false" ht="15.75" hidden="false" customHeight="true" outlineLevel="0" collapsed="false">
      <c r="A8426" s="4" t="n">
        <v>6334</v>
      </c>
      <c r="B8426" s="4" t="s">
        <v>45133</v>
      </c>
      <c r="C8426" s="4"/>
      <c r="D8426" s="4" t="s">
        <v>45134</v>
      </c>
      <c r="E8426" s="5" t="s">
        <v>44</v>
      </c>
      <c r="F8426" s="4" t="s">
        <v>45</v>
      </c>
      <c r="G8426" s="4" t="s">
        <v>27</v>
      </c>
      <c r="H8426" s="5" t="s">
        <v>45135</v>
      </c>
      <c r="I8426" s="7" t="s">
        <v>45136</v>
      </c>
      <c r="J8426" s="5" t="n">
        <f aca="false">LEN(K8426)</f>
        <v>15</v>
      </c>
      <c r="K8426" s="6" t="s">
        <v>45137</v>
      </c>
      <c r="L8426" s="4" t="s">
        <v>57</v>
      </c>
      <c r="M8426" s="4" t="s">
        <v>2663</v>
      </c>
    </row>
    <row r="8427" customFormat="false" ht="15.75" hidden="false" customHeight="true" outlineLevel="0" collapsed="false">
      <c r="A8427" s="4" t="n">
        <v>6335</v>
      </c>
      <c r="B8427" s="4" t="s">
        <v>45138</v>
      </c>
      <c r="C8427" s="4"/>
      <c r="D8427" s="4" t="s">
        <v>45139</v>
      </c>
      <c r="E8427" s="5" t="s">
        <v>1230</v>
      </c>
      <c r="F8427" s="4" t="s">
        <v>45</v>
      </c>
      <c r="G8427" s="4" t="s">
        <v>27</v>
      </c>
      <c r="H8427" s="5" t="s">
        <v>45140</v>
      </c>
      <c r="I8427" s="4" t="s">
        <v>45141</v>
      </c>
      <c r="J8427" s="5" t="n">
        <f aca="false">LEN(K8427)</f>
        <v>15</v>
      </c>
      <c r="K8427" s="6" t="str">
        <f aca="false">LOWER(SUBSTITUTE(SUBSTITUTE(SUBSTITUTE(SUBSTITUTE(SUBSTITUTE(SUBSTITUTE(SUBSTITUTE(B8427,"S.L.",""),"SL",""),"S.A.",""),"SA","")," ",""),".",""),",",""))&amp;".com"</f>
        <v>arenadorada.com</v>
      </c>
      <c r="L8427" s="4" t="s">
        <v>21</v>
      </c>
      <c r="M8427" s="4" t="s">
        <v>31</v>
      </c>
    </row>
    <row r="8428" customFormat="false" ht="15.75" hidden="false" customHeight="true" outlineLevel="0" collapsed="false">
      <c r="A8428" s="4" t="n">
        <v>6338</v>
      </c>
      <c r="B8428" s="4" t="s">
        <v>45142</v>
      </c>
      <c r="C8428" s="4"/>
      <c r="D8428" s="4" t="s">
        <v>45143</v>
      </c>
      <c r="E8428" s="5" t="s">
        <v>1230</v>
      </c>
      <c r="F8428" s="4" t="s">
        <v>45</v>
      </c>
      <c r="G8428" s="4" t="s">
        <v>27</v>
      </c>
      <c r="H8428" s="5" t="s">
        <v>45144</v>
      </c>
      <c r="I8428" s="7" t="s">
        <v>45145</v>
      </c>
      <c r="J8428" s="5" t="n">
        <f aca="false">LEN(K8428)</f>
        <v>15</v>
      </c>
      <c r="K8428" s="6" t="s">
        <v>45146</v>
      </c>
      <c r="L8428" s="4" t="s">
        <v>31</v>
      </c>
      <c r="M8428" s="4" t="s">
        <v>2082</v>
      </c>
    </row>
    <row r="8429" customFormat="false" ht="15.75" hidden="false" customHeight="true" outlineLevel="0" collapsed="false">
      <c r="A8429" s="4" t="n">
        <v>6339</v>
      </c>
      <c r="B8429" s="4" t="s">
        <v>45147</v>
      </c>
      <c r="C8429" s="4"/>
      <c r="D8429" s="4" t="s">
        <v>45148</v>
      </c>
      <c r="E8429" s="5" t="s">
        <v>1230</v>
      </c>
      <c r="F8429" s="4" t="s">
        <v>45</v>
      </c>
      <c r="G8429" s="4" t="s">
        <v>27</v>
      </c>
      <c r="H8429" s="5" t="s">
        <v>45149</v>
      </c>
      <c r="I8429" s="7" t="s">
        <v>45150</v>
      </c>
      <c r="J8429" s="5" t="n">
        <f aca="false">LEN(K8429)</f>
        <v>15</v>
      </c>
      <c r="K8429" s="6" t="s">
        <v>45151</v>
      </c>
      <c r="L8429" s="4" t="s">
        <v>31</v>
      </c>
      <c r="M8429" s="4" t="s">
        <v>2061</v>
      </c>
    </row>
    <row r="8430" customFormat="false" ht="15.75" hidden="false" customHeight="true" outlineLevel="0" collapsed="false">
      <c r="A8430" s="4" t="n">
        <v>6342</v>
      </c>
      <c r="B8430" s="4" t="s">
        <v>45152</v>
      </c>
      <c r="C8430" s="4"/>
      <c r="D8430" s="4" t="s">
        <v>45153</v>
      </c>
      <c r="E8430" s="5" t="s">
        <v>1230</v>
      </c>
      <c r="F8430" s="4" t="s">
        <v>45</v>
      </c>
      <c r="G8430" s="4" t="s">
        <v>27</v>
      </c>
      <c r="H8430" s="5" t="s">
        <v>45154</v>
      </c>
      <c r="I8430" s="4" t="s">
        <v>45155</v>
      </c>
      <c r="J8430" s="5" t="n">
        <f aca="false">LEN(K8430)</f>
        <v>15</v>
      </c>
      <c r="K8430" s="6" t="s">
        <v>45156</v>
      </c>
      <c r="L8430" s="4" t="s">
        <v>57</v>
      </c>
      <c r="M8430" s="4" t="s">
        <v>24611</v>
      </c>
    </row>
    <row r="8431" customFormat="false" ht="15.75" hidden="false" customHeight="true" outlineLevel="0" collapsed="false">
      <c r="A8431" s="4" t="n">
        <v>6352</v>
      </c>
      <c r="B8431" s="4" t="s">
        <v>45157</v>
      </c>
      <c r="C8431" s="4"/>
      <c r="D8431" s="4" t="s">
        <v>45158</v>
      </c>
      <c r="E8431" s="5" t="s">
        <v>1230</v>
      </c>
      <c r="F8431" s="4" t="s">
        <v>45</v>
      </c>
      <c r="G8431" s="4" t="s">
        <v>27</v>
      </c>
      <c r="H8431" s="5" t="s">
        <v>45159</v>
      </c>
      <c r="I8431" s="4" t="s">
        <v>45160</v>
      </c>
      <c r="J8431" s="5" t="n">
        <f aca="false">LEN(K8431)</f>
        <v>15</v>
      </c>
      <c r="K8431" s="6" t="s">
        <v>45161</v>
      </c>
      <c r="L8431" s="4" t="s">
        <v>31</v>
      </c>
      <c r="M8431" s="4" t="s">
        <v>459</v>
      </c>
    </row>
    <row r="8432" customFormat="false" ht="15.75" hidden="false" customHeight="true" outlineLevel="0" collapsed="false">
      <c r="A8432" s="4" t="n">
        <v>6364</v>
      </c>
      <c r="B8432" s="4" t="s">
        <v>11378</v>
      </c>
      <c r="C8432" s="4"/>
      <c r="D8432" s="4" t="s">
        <v>45162</v>
      </c>
      <c r="E8432" s="5" t="s">
        <v>1230</v>
      </c>
      <c r="F8432" s="4" t="s">
        <v>45</v>
      </c>
      <c r="G8432" s="4" t="s">
        <v>27</v>
      </c>
      <c r="H8432" s="5" t="s">
        <v>45163</v>
      </c>
      <c r="I8432" s="4" t="s">
        <v>45164</v>
      </c>
      <c r="J8432" s="5" t="n">
        <f aca="false">LEN(K8432)</f>
        <v>15</v>
      </c>
      <c r="K8432" s="6" t="s">
        <v>45165</v>
      </c>
      <c r="L8432" s="4" t="s">
        <v>637</v>
      </c>
      <c r="M8432" s="4" t="s">
        <v>2177</v>
      </c>
    </row>
    <row r="8433" customFormat="false" ht="15.75" hidden="false" customHeight="true" outlineLevel="0" collapsed="false">
      <c r="A8433" s="4" t="n">
        <v>6384</v>
      </c>
      <c r="B8433" s="4" t="s">
        <v>45166</v>
      </c>
      <c r="C8433" s="4"/>
      <c r="D8433" s="4" t="s">
        <v>45167</v>
      </c>
      <c r="E8433" s="5" t="s">
        <v>44</v>
      </c>
      <c r="F8433" s="4" t="s">
        <v>45</v>
      </c>
      <c r="G8433" s="4" t="s">
        <v>27</v>
      </c>
      <c r="H8433" s="5" t="s">
        <v>45168</v>
      </c>
      <c r="I8433" s="4" t="s">
        <v>45169</v>
      </c>
      <c r="J8433" s="5" t="n">
        <f aca="false">LEN(K8433)</f>
        <v>15</v>
      </c>
      <c r="K8433" s="6" t="s">
        <v>45170</v>
      </c>
      <c r="L8433" s="4" t="s">
        <v>31</v>
      </c>
      <c r="M8433" s="4" t="s">
        <v>17733</v>
      </c>
    </row>
    <row r="8434" customFormat="false" ht="15.75" hidden="false" customHeight="true" outlineLevel="0" collapsed="false">
      <c r="A8434" s="4" t="n">
        <v>6391</v>
      </c>
      <c r="B8434" s="4" t="s">
        <v>45171</v>
      </c>
      <c r="C8434" s="4"/>
      <c r="D8434" s="4" t="s">
        <v>45172</v>
      </c>
      <c r="E8434" s="5" t="s">
        <v>3692</v>
      </c>
      <c r="F8434" s="4" t="s">
        <v>3693</v>
      </c>
      <c r="G8434" s="4" t="s">
        <v>27</v>
      </c>
      <c r="H8434" s="5" t="s">
        <v>45173</v>
      </c>
      <c r="I8434" s="4" t="s">
        <v>45174</v>
      </c>
      <c r="J8434" s="5" t="n">
        <f aca="false">LEN(K8434)</f>
        <v>15</v>
      </c>
      <c r="K8434" s="6" t="s">
        <v>45175</v>
      </c>
      <c r="L8434" s="4" t="s">
        <v>21</v>
      </c>
      <c r="M8434" s="4" t="s">
        <v>5744</v>
      </c>
    </row>
    <row r="8435" customFormat="false" ht="15.75" hidden="false" customHeight="true" outlineLevel="0" collapsed="false">
      <c r="A8435" s="4" t="n">
        <v>6392</v>
      </c>
      <c r="B8435" s="4" t="s">
        <v>45176</v>
      </c>
      <c r="C8435" s="4"/>
      <c r="D8435" s="4" t="s">
        <v>45177</v>
      </c>
      <c r="E8435" s="5" t="s">
        <v>3692</v>
      </c>
      <c r="F8435" s="4" t="s">
        <v>3693</v>
      </c>
      <c r="G8435" s="4" t="s">
        <v>27</v>
      </c>
      <c r="H8435" s="5" t="s">
        <v>45173</v>
      </c>
      <c r="I8435" s="4" t="s">
        <v>45174</v>
      </c>
      <c r="J8435" s="5" t="n">
        <f aca="false">LEN(K8435)</f>
        <v>15</v>
      </c>
      <c r="K8435" s="6" t="s">
        <v>45175</v>
      </c>
      <c r="L8435" s="4" t="s">
        <v>66</v>
      </c>
      <c r="M8435" s="4" t="s">
        <v>2801</v>
      </c>
    </row>
    <row r="8436" customFormat="false" ht="15.75" hidden="false" customHeight="true" outlineLevel="0" collapsed="false">
      <c r="A8436" s="4" t="n">
        <v>6445</v>
      </c>
      <c r="B8436" s="4" t="s">
        <v>45178</v>
      </c>
      <c r="C8436" s="4"/>
      <c r="D8436" s="4" t="s">
        <v>45179</v>
      </c>
      <c r="E8436" s="5" t="s">
        <v>45180</v>
      </c>
      <c r="F8436" s="4" t="s">
        <v>25211</v>
      </c>
      <c r="G8436" s="4" t="s">
        <v>27</v>
      </c>
      <c r="H8436" s="5" t="s">
        <v>45181</v>
      </c>
      <c r="I8436" s="4" t="s">
        <v>45182</v>
      </c>
      <c r="J8436" s="5" t="n">
        <f aca="false">LEN(K8436)</f>
        <v>15</v>
      </c>
      <c r="K8436" s="6" t="s">
        <v>45183</v>
      </c>
      <c r="L8436" s="4" t="s">
        <v>31</v>
      </c>
      <c r="M8436" s="4" t="s">
        <v>877</v>
      </c>
    </row>
    <row r="8437" customFormat="false" ht="15.75" hidden="false" customHeight="true" outlineLevel="0" collapsed="false">
      <c r="A8437" s="4" t="n">
        <v>6465</v>
      </c>
      <c r="B8437" s="4" t="s">
        <v>45184</v>
      </c>
      <c r="C8437" s="4"/>
      <c r="D8437" s="4" t="s">
        <v>45185</v>
      </c>
      <c r="E8437" s="5" t="s">
        <v>25363</v>
      </c>
      <c r="F8437" s="4" t="s">
        <v>25364</v>
      </c>
      <c r="G8437" s="4" t="s">
        <v>27</v>
      </c>
      <c r="H8437" s="5" t="s">
        <v>45186</v>
      </c>
      <c r="I8437" s="4" t="s">
        <v>45187</v>
      </c>
      <c r="J8437" s="5" t="n">
        <f aca="false">LEN(K8437)</f>
        <v>15</v>
      </c>
      <c r="K8437" s="6" t="str">
        <f aca="false">LOWER(SUBSTITUTE(SUBSTITUTE(SUBSTITUTE(SUBSTITUTE(SUBSTITUTE(SUBSTITUTE(SUBSTITUTE(B8437,"S.L.",""),"SL",""),"S.A.",""),"SA","")," ",""),".",""),",",""))&amp;".com"</f>
        <v>lospalacios.com</v>
      </c>
      <c r="L8437" s="4" t="s">
        <v>66</v>
      </c>
      <c r="M8437" s="4" t="s">
        <v>996</v>
      </c>
    </row>
    <row r="8438" customFormat="false" ht="15.75" hidden="false" customHeight="true" outlineLevel="0" collapsed="false">
      <c r="A8438" s="4" t="n">
        <v>6489</v>
      </c>
      <c r="B8438" s="4" t="s">
        <v>45188</v>
      </c>
      <c r="C8438" s="4"/>
      <c r="D8438" s="4" t="s">
        <v>45189</v>
      </c>
      <c r="E8438" s="5" t="s">
        <v>44</v>
      </c>
      <c r="F8438" s="4" t="s">
        <v>45</v>
      </c>
      <c r="G8438" s="4" t="s">
        <v>27</v>
      </c>
      <c r="H8438" s="5" t="s">
        <v>45190</v>
      </c>
      <c r="I8438" s="4" t="s">
        <v>45191</v>
      </c>
      <c r="J8438" s="5" t="n">
        <f aca="false">LEN(K8438)</f>
        <v>15</v>
      </c>
      <c r="K8438" s="6" t="s">
        <v>45192</v>
      </c>
      <c r="L8438" s="4" t="s">
        <v>57</v>
      </c>
      <c r="M8438" s="4" t="s">
        <v>419</v>
      </c>
    </row>
    <row r="8439" customFormat="false" ht="15.75" hidden="false" customHeight="true" outlineLevel="0" collapsed="false">
      <c r="A8439" s="4" t="n">
        <v>6491</v>
      </c>
      <c r="B8439" s="4" t="s">
        <v>45193</v>
      </c>
      <c r="C8439" s="4"/>
      <c r="D8439" s="4" t="s">
        <v>45194</v>
      </c>
      <c r="E8439" s="5" t="s">
        <v>3692</v>
      </c>
      <c r="F8439" s="4" t="s">
        <v>3693</v>
      </c>
      <c r="G8439" s="4" t="s">
        <v>27</v>
      </c>
      <c r="H8439" s="5" t="s">
        <v>45195</v>
      </c>
      <c r="I8439" s="4" t="s">
        <v>45196</v>
      </c>
      <c r="J8439" s="5" t="n">
        <f aca="false">LEN(K8439)</f>
        <v>15</v>
      </c>
      <c r="K8439" s="10" t="s">
        <v>45197</v>
      </c>
      <c r="L8439" s="4" t="s">
        <v>31</v>
      </c>
      <c r="M8439" s="4" t="s">
        <v>31</v>
      </c>
    </row>
    <row r="8440" customFormat="false" ht="15.75" hidden="false" customHeight="true" outlineLevel="0" collapsed="false">
      <c r="A8440" s="4" t="n">
        <v>6527</v>
      </c>
      <c r="B8440" s="4" t="s">
        <v>45198</v>
      </c>
      <c r="C8440" s="4"/>
      <c r="D8440" s="4" t="s">
        <v>45199</v>
      </c>
      <c r="E8440" s="5" t="s">
        <v>8367</v>
      </c>
      <c r="F8440" s="4" t="s">
        <v>299</v>
      </c>
      <c r="G8440" s="4" t="s">
        <v>299</v>
      </c>
      <c r="H8440" s="5" t="s">
        <v>45200</v>
      </c>
      <c r="I8440" s="4" t="s">
        <v>45201</v>
      </c>
      <c r="J8440" s="5" t="n">
        <f aca="false">LEN(K8440)</f>
        <v>15</v>
      </c>
      <c r="K8440" s="5" t="s">
        <v>45202</v>
      </c>
      <c r="L8440" s="4" t="s">
        <v>31</v>
      </c>
      <c r="M8440" s="4" t="s">
        <v>5765</v>
      </c>
    </row>
    <row r="8441" customFormat="false" ht="15.75" hidden="false" customHeight="true" outlineLevel="0" collapsed="false">
      <c r="A8441" s="4" t="n">
        <v>6548</v>
      </c>
      <c r="B8441" s="4" t="s">
        <v>5710</v>
      </c>
      <c r="C8441" s="4"/>
      <c r="D8441" s="4" t="s">
        <v>45203</v>
      </c>
      <c r="E8441" s="5" t="s">
        <v>45204</v>
      </c>
      <c r="F8441" s="4" t="s">
        <v>45205</v>
      </c>
      <c r="G8441" s="4" t="s">
        <v>299</v>
      </c>
      <c r="H8441" s="5" t="s">
        <v>45206</v>
      </c>
      <c r="I8441" s="7" t="s">
        <v>45207</v>
      </c>
      <c r="J8441" s="5" t="n">
        <f aca="false">LEN(K8441)</f>
        <v>15</v>
      </c>
      <c r="K8441" s="6" t="s">
        <v>45208</v>
      </c>
      <c r="L8441" s="4" t="s">
        <v>31</v>
      </c>
      <c r="M8441" s="4" t="s">
        <v>317</v>
      </c>
    </row>
    <row r="8442" customFormat="false" ht="15.75" hidden="false" customHeight="true" outlineLevel="0" collapsed="false">
      <c r="A8442" s="4" t="n">
        <v>6549</v>
      </c>
      <c r="B8442" s="4" t="s">
        <v>45209</v>
      </c>
      <c r="C8442" s="4"/>
      <c r="D8442" s="4" t="s">
        <v>45210</v>
      </c>
      <c r="E8442" s="5" t="s">
        <v>45211</v>
      </c>
      <c r="F8442" s="4" t="s">
        <v>45212</v>
      </c>
      <c r="G8442" s="4" t="s">
        <v>299</v>
      </c>
      <c r="H8442" s="5" t="s">
        <v>45213</v>
      </c>
      <c r="I8442" s="7" t="s">
        <v>45214</v>
      </c>
      <c r="J8442" s="5" t="n">
        <f aca="false">LEN(K8442)</f>
        <v>15</v>
      </c>
      <c r="K8442" s="6" t="s">
        <v>45215</v>
      </c>
      <c r="L8442" s="4" t="s">
        <v>21</v>
      </c>
      <c r="M8442" s="4" t="s">
        <v>877</v>
      </c>
    </row>
    <row r="8443" customFormat="false" ht="15.75" hidden="false" customHeight="true" outlineLevel="0" collapsed="false">
      <c r="A8443" s="4" t="n">
        <v>6552</v>
      </c>
      <c r="B8443" s="4" t="s">
        <v>45216</v>
      </c>
      <c r="C8443" s="4"/>
      <c r="D8443" s="4" t="s">
        <v>45217</v>
      </c>
      <c r="E8443" s="5" t="s">
        <v>991</v>
      </c>
      <c r="F8443" s="4" t="s">
        <v>992</v>
      </c>
      <c r="G8443" s="4" t="s">
        <v>299</v>
      </c>
      <c r="H8443" s="5" t="s">
        <v>45218</v>
      </c>
      <c r="I8443" s="7" t="s">
        <v>45219</v>
      </c>
      <c r="J8443" s="5" t="n">
        <f aca="false">LEN(K8443)</f>
        <v>15</v>
      </c>
      <c r="K8443" s="5" t="s">
        <v>45220</v>
      </c>
      <c r="L8443" s="4" t="s">
        <v>31</v>
      </c>
      <c r="M8443" s="4" t="s">
        <v>1063</v>
      </c>
    </row>
    <row r="8444" customFormat="false" ht="15.75" hidden="false" customHeight="true" outlineLevel="0" collapsed="false">
      <c r="A8444" s="4" t="n">
        <v>6553</v>
      </c>
      <c r="B8444" s="4" t="s">
        <v>45221</v>
      </c>
      <c r="C8444" s="4"/>
      <c r="D8444" s="4" t="s">
        <v>45222</v>
      </c>
      <c r="E8444" s="5" t="s">
        <v>45223</v>
      </c>
      <c r="F8444" s="4" t="s">
        <v>992</v>
      </c>
      <c r="G8444" s="4" t="s">
        <v>299</v>
      </c>
      <c r="H8444" s="5" t="s">
        <v>45224</v>
      </c>
      <c r="I8444" s="7" t="s">
        <v>45225</v>
      </c>
      <c r="J8444" s="5" t="n">
        <f aca="false">LEN(K8444)</f>
        <v>15</v>
      </c>
      <c r="K8444" s="6" t="s">
        <v>45226</v>
      </c>
      <c r="L8444" s="4" t="s">
        <v>21</v>
      </c>
      <c r="M8444" s="4" t="s">
        <v>186</v>
      </c>
    </row>
    <row r="8445" customFormat="false" ht="15.75" hidden="false" customHeight="true" outlineLevel="0" collapsed="false">
      <c r="A8445" s="4" t="n">
        <v>6570</v>
      </c>
      <c r="B8445" s="4" t="s">
        <v>5710</v>
      </c>
      <c r="C8445" s="4"/>
      <c r="D8445" s="4" t="s">
        <v>45227</v>
      </c>
      <c r="E8445" s="5" t="s">
        <v>45228</v>
      </c>
      <c r="F8445" s="4" t="s">
        <v>299</v>
      </c>
      <c r="G8445" s="4" t="s">
        <v>299</v>
      </c>
      <c r="H8445" s="5" t="s">
        <v>45229</v>
      </c>
      <c r="I8445" s="7" t="s">
        <v>45207</v>
      </c>
      <c r="J8445" s="5" t="n">
        <f aca="false">LEN(K8445)</f>
        <v>15</v>
      </c>
      <c r="K8445" s="6" t="s">
        <v>45208</v>
      </c>
      <c r="L8445" s="4" t="s">
        <v>21</v>
      </c>
      <c r="M8445" s="4" t="s">
        <v>1863</v>
      </c>
    </row>
    <row r="8446" customFormat="false" ht="15.75" hidden="false" customHeight="true" outlineLevel="0" collapsed="false">
      <c r="A8446" s="4" t="n">
        <v>6609</v>
      </c>
      <c r="B8446" s="4" t="s">
        <v>45230</v>
      </c>
      <c r="C8446" s="4"/>
      <c r="D8446" s="4" t="s">
        <v>45231</v>
      </c>
      <c r="E8446" s="5" t="s">
        <v>45232</v>
      </c>
      <c r="F8446" s="4" t="s">
        <v>1155</v>
      </c>
      <c r="G8446" s="4" t="s">
        <v>1155</v>
      </c>
      <c r="H8446" s="5" t="s">
        <v>45233</v>
      </c>
      <c r="I8446" s="7" t="s">
        <v>45234</v>
      </c>
      <c r="J8446" s="5" t="n">
        <f aca="false">LEN(K8446)</f>
        <v>15</v>
      </c>
      <c r="K8446" s="6" t="s">
        <v>45235</v>
      </c>
      <c r="L8446" s="4" t="s">
        <v>31</v>
      </c>
      <c r="M8446" s="4" t="s">
        <v>1005</v>
      </c>
    </row>
    <row r="8447" customFormat="false" ht="15.75" hidden="false" customHeight="true" outlineLevel="0" collapsed="false">
      <c r="A8447" s="4" t="n">
        <v>6619</v>
      </c>
      <c r="B8447" s="4" t="s">
        <v>45236</v>
      </c>
      <c r="C8447" s="4"/>
      <c r="D8447" s="4" t="s">
        <v>45237</v>
      </c>
      <c r="E8447" s="5" t="s">
        <v>45238</v>
      </c>
      <c r="F8447" s="4" t="s">
        <v>1155</v>
      </c>
      <c r="G8447" s="4" t="s">
        <v>1155</v>
      </c>
      <c r="H8447" s="5" t="s">
        <v>45239</v>
      </c>
      <c r="I8447" s="7" t="s">
        <v>45240</v>
      </c>
      <c r="J8447" s="5" t="n">
        <f aca="false">LEN(K8447)</f>
        <v>15</v>
      </c>
      <c r="K8447" s="6" t="s">
        <v>45241</v>
      </c>
      <c r="L8447" s="4" t="s">
        <v>21</v>
      </c>
      <c r="M8447" s="4" t="s">
        <v>2843</v>
      </c>
    </row>
    <row r="8448" customFormat="false" ht="15.75" hidden="false" customHeight="true" outlineLevel="0" collapsed="false">
      <c r="A8448" s="4" t="n">
        <v>6623</v>
      </c>
      <c r="B8448" s="4" t="s">
        <v>45242</v>
      </c>
      <c r="C8448" s="4"/>
      <c r="D8448" s="4" t="s">
        <v>45243</v>
      </c>
      <c r="E8448" s="5" t="s">
        <v>1236</v>
      </c>
      <c r="F8448" s="4" t="s">
        <v>1155</v>
      </c>
      <c r="G8448" s="4" t="s">
        <v>1155</v>
      </c>
      <c r="H8448" s="5" t="s">
        <v>45244</v>
      </c>
      <c r="I8448" s="4" t="s">
        <v>45245</v>
      </c>
      <c r="J8448" s="5" t="n">
        <f aca="false">LEN(K8448)</f>
        <v>15</v>
      </c>
      <c r="K8448" s="6" t="s">
        <v>45246</v>
      </c>
      <c r="L8448" s="4" t="s">
        <v>31</v>
      </c>
      <c r="M8448" s="4" t="s">
        <v>2082</v>
      </c>
    </row>
    <row r="8449" customFormat="false" ht="15.75" hidden="false" customHeight="true" outlineLevel="0" collapsed="false">
      <c r="A8449" s="4" t="n">
        <v>6625</v>
      </c>
      <c r="B8449" s="4" t="s">
        <v>45247</v>
      </c>
      <c r="C8449" s="4"/>
      <c r="D8449" s="4" t="s">
        <v>45248</v>
      </c>
      <c r="E8449" s="5" t="s">
        <v>9747</v>
      </c>
      <c r="F8449" s="4" t="s">
        <v>1542</v>
      </c>
      <c r="G8449" s="4" t="s">
        <v>1155</v>
      </c>
      <c r="H8449" s="5" t="s">
        <v>45249</v>
      </c>
      <c r="I8449" s="4" t="s">
        <v>45250</v>
      </c>
      <c r="J8449" s="5" t="n">
        <f aca="false">LEN(K8449)</f>
        <v>15</v>
      </c>
      <c r="K8449" s="6" t="s">
        <v>45251</v>
      </c>
      <c r="L8449" s="4" t="s">
        <v>57</v>
      </c>
      <c r="M8449" s="4" t="s">
        <v>1321</v>
      </c>
    </row>
    <row r="8450" customFormat="false" ht="15.75" hidden="false" customHeight="true" outlineLevel="0" collapsed="false">
      <c r="A8450" s="4" t="n">
        <v>6628</v>
      </c>
      <c r="B8450" s="4" t="s">
        <v>45252</v>
      </c>
      <c r="C8450" s="4"/>
      <c r="D8450" s="4" t="s">
        <v>45253</v>
      </c>
      <c r="E8450" s="5" t="s">
        <v>1153</v>
      </c>
      <c r="F8450" s="4" t="s">
        <v>1154</v>
      </c>
      <c r="G8450" s="4" t="s">
        <v>1155</v>
      </c>
      <c r="H8450" s="5" t="s">
        <v>45254</v>
      </c>
      <c r="I8450" s="4" t="s">
        <v>45255</v>
      </c>
      <c r="J8450" s="5" t="n">
        <f aca="false">LEN(K8450)</f>
        <v>15</v>
      </c>
      <c r="K8450" s="10" t="s">
        <v>45256</v>
      </c>
      <c r="L8450" s="4" t="s">
        <v>21</v>
      </c>
      <c r="M8450" s="4" t="s">
        <v>232</v>
      </c>
    </row>
    <row r="8451" customFormat="false" ht="15.75" hidden="false" customHeight="true" outlineLevel="0" collapsed="false">
      <c r="A8451" s="4" t="n">
        <v>6637</v>
      </c>
      <c r="B8451" s="4" t="s">
        <v>45257</v>
      </c>
      <c r="C8451" s="4"/>
      <c r="D8451" s="4" t="s">
        <v>45258</v>
      </c>
      <c r="E8451" s="5" t="s">
        <v>11922</v>
      </c>
      <c r="F8451" s="4" t="s">
        <v>11923</v>
      </c>
      <c r="G8451" s="4" t="s">
        <v>1155</v>
      </c>
      <c r="H8451" s="5" t="s">
        <v>45259</v>
      </c>
      <c r="I8451" s="4" t="s">
        <v>45260</v>
      </c>
      <c r="J8451" s="5" t="n">
        <f aca="false">LEN(K8451)</f>
        <v>15</v>
      </c>
      <c r="K8451" s="6" t="s">
        <v>45261</v>
      </c>
      <c r="L8451" s="4" t="s">
        <v>66</v>
      </c>
      <c r="M8451" s="4" t="s">
        <v>225</v>
      </c>
    </row>
    <row r="8452" customFormat="false" ht="15.75" hidden="false" customHeight="true" outlineLevel="0" collapsed="false">
      <c r="A8452" s="4" t="n">
        <v>6649</v>
      </c>
      <c r="B8452" s="4" t="s">
        <v>45262</v>
      </c>
      <c r="C8452" s="4"/>
      <c r="D8452" s="4" t="s">
        <v>45263</v>
      </c>
      <c r="E8452" s="5" t="s">
        <v>29898</v>
      </c>
      <c r="F8452" s="4" t="s">
        <v>6436</v>
      </c>
      <c r="G8452" s="4" t="s">
        <v>1155</v>
      </c>
      <c r="H8452" s="5" t="s">
        <v>45264</v>
      </c>
      <c r="I8452" s="4" t="s">
        <v>45265</v>
      </c>
      <c r="J8452" s="5" t="n">
        <f aca="false">LEN(K8452)</f>
        <v>15</v>
      </c>
      <c r="K8452" s="6" t="str">
        <f aca="false">LOWER(SUBSTITUTE(SUBSTITUTE(SUBSTITUTE(SUBSTITUTE(SUBSTITUTE(SUBSTITUTE(SUBSTITUTE(B8452,"S.L.",""),"SL",""),"S.A.",""),"SA","")," ",""),".",""),",",""))&amp;".com"</f>
        <v>canocastora.com</v>
      </c>
      <c r="L8452" s="4" t="s">
        <v>21</v>
      </c>
      <c r="M8452" s="4" t="s">
        <v>31</v>
      </c>
    </row>
    <row r="8453" customFormat="false" ht="15.75" hidden="false" customHeight="true" outlineLevel="0" collapsed="false">
      <c r="A8453" s="4" t="n">
        <v>6659</v>
      </c>
      <c r="B8453" s="4" t="s">
        <v>45266</v>
      </c>
      <c r="C8453" s="4"/>
      <c r="D8453" s="4" t="s">
        <v>45267</v>
      </c>
      <c r="E8453" s="5" t="s">
        <v>45268</v>
      </c>
      <c r="F8453" s="4" t="s">
        <v>1542</v>
      </c>
      <c r="G8453" s="4" t="s">
        <v>1155</v>
      </c>
      <c r="H8453" s="5" t="s">
        <v>45269</v>
      </c>
      <c r="I8453" s="4" t="s">
        <v>45270</v>
      </c>
      <c r="J8453" s="5" t="n">
        <f aca="false">LEN(K8453)</f>
        <v>15</v>
      </c>
      <c r="K8453" s="6" t="s">
        <v>45271</v>
      </c>
      <c r="L8453" s="4" t="s">
        <v>31</v>
      </c>
      <c r="M8453" s="4" t="s">
        <v>2209</v>
      </c>
    </row>
    <row r="8454" customFormat="false" ht="15.75" hidden="false" customHeight="true" outlineLevel="0" collapsed="false">
      <c r="A8454" s="4" t="n">
        <v>6684</v>
      </c>
      <c r="B8454" s="4" t="s">
        <v>45272</v>
      </c>
      <c r="C8454" s="4"/>
      <c r="D8454" s="4" t="s">
        <v>45273</v>
      </c>
      <c r="E8454" s="5" t="s">
        <v>45274</v>
      </c>
      <c r="F8454" s="4" t="s">
        <v>25445</v>
      </c>
      <c r="G8454" s="4" t="s">
        <v>1155</v>
      </c>
      <c r="H8454" s="5" t="s">
        <v>45275</v>
      </c>
      <c r="I8454" s="4" t="s">
        <v>45276</v>
      </c>
      <c r="J8454" s="5" t="n">
        <f aca="false">LEN(K8454)</f>
        <v>15</v>
      </c>
      <c r="K8454" s="6" t="s">
        <v>45277</v>
      </c>
      <c r="L8454" s="4" t="s">
        <v>31</v>
      </c>
      <c r="M8454" s="4" t="s">
        <v>1208</v>
      </c>
    </row>
    <row r="8455" customFormat="false" ht="15.75" hidden="false" customHeight="true" outlineLevel="0" collapsed="false">
      <c r="A8455" s="4" t="n">
        <v>6685</v>
      </c>
      <c r="B8455" s="4" t="s">
        <v>45278</v>
      </c>
      <c r="C8455" s="4"/>
      <c r="D8455" s="4" t="s">
        <v>45279</v>
      </c>
      <c r="E8455" s="5" t="s">
        <v>45274</v>
      </c>
      <c r="F8455" s="4" t="s">
        <v>25445</v>
      </c>
      <c r="G8455" s="4" t="s">
        <v>1155</v>
      </c>
      <c r="H8455" s="5" t="s">
        <v>45280</v>
      </c>
      <c r="I8455" s="7" t="s">
        <v>45281</v>
      </c>
      <c r="J8455" s="5" t="n">
        <f aca="false">LEN(K8455)</f>
        <v>15</v>
      </c>
      <c r="K8455" s="6" t="s">
        <v>45282</v>
      </c>
      <c r="L8455" s="4" t="s">
        <v>31</v>
      </c>
      <c r="M8455" s="4" t="s">
        <v>1216</v>
      </c>
    </row>
    <row r="8456" customFormat="false" ht="15.75" hidden="false" customHeight="true" outlineLevel="0" collapsed="false">
      <c r="A8456" s="4" t="n">
        <v>6691</v>
      </c>
      <c r="B8456" s="4" t="s">
        <v>45283</v>
      </c>
      <c r="C8456" s="4"/>
      <c r="D8456" s="4" t="s">
        <v>45284</v>
      </c>
      <c r="E8456" s="5" t="s">
        <v>45285</v>
      </c>
      <c r="F8456" s="4" t="s">
        <v>14735</v>
      </c>
      <c r="G8456" s="4" t="s">
        <v>1155</v>
      </c>
      <c r="H8456" s="5" t="s">
        <v>45286</v>
      </c>
      <c r="I8456" s="4" t="s">
        <v>45287</v>
      </c>
      <c r="J8456" s="5" t="n">
        <f aca="false">LEN(K8456)</f>
        <v>15</v>
      </c>
      <c r="K8456" s="6" t="s">
        <v>45288</v>
      </c>
      <c r="L8456" s="4" t="s">
        <v>21</v>
      </c>
      <c r="M8456" s="4" t="s">
        <v>133</v>
      </c>
    </row>
    <row r="8457" customFormat="false" ht="15.75" hidden="false" customHeight="true" outlineLevel="0" collapsed="false">
      <c r="A8457" s="4" t="n">
        <v>6698</v>
      </c>
      <c r="B8457" s="4" t="s">
        <v>45289</v>
      </c>
      <c r="C8457" s="4"/>
      <c r="D8457" s="4" t="s">
        <v>45290</v>
      </c>
      <c r="E8457" s="5" t="s">
        <v>35033</v>
      </c>
      <c r="F8457" s="4" t="s">
        <v>14735</v>
      </c>
      <c r="G8457" s="4" t="s">
        <v>1155</v>
      </c>
      <c r="H8457" s="5" t="s">
        <v>45291</v>
      </c>
      <c r="I8457" s="4" t="s">
        <v>45292</v>
      </c>
      <c r="J8457" s="5" t="n">
        <f aca="false">LEN(K8457)</f>
        <v>15</v>
      </c>
      <c r="K8457" s="6" t="s">
        <v>45293</v>
      </c>
      <c r="L8457" s="4" t="s">
        <v>21</v>
      </c>
      <c r="M8457" s="4" t="s">
        <v>577</v>
      </c>
    </row>
    <row r="8458" customFormat="false" ht="15.75" hidden="false" customHeight="true" outlineLevel="0" collapsed="false">
      <c r="A8458" s="4" t="n">
        <v>6707</v>
      </c>
      <c r="B8458" s="4" t="s">
        <v>45294</v>
      </c>
      <c r="C8458" s="4"/>
      <c r="D8458" s="4" t="s">
        <v>45295</v>
      </c>
      <c r="E8458" s="5" t="s">
        <v>45296</v>
      </c>
      <c r="F8458" s="4" t="s">
        <v>9758</v>
      </c>
      <c r="G8458" s="4" t="s">
        <v>1155</v>
      </c>
      <c r="H8458" s="5" t="s">
        <v>45297</v>
      </c>
      <c r="I8458" s="4" t="s">
        <v>45298</v>
      </c>
      <c r="J8458" s="5" t="n">
        <f aca="false">LEN(K8458)</f>
        <v>15</v>
      </c>
      <c r="K8458" s="6" t="s">
        <v>45299</v>
      </c>
      <c r="L8458" s="4" t="s">
        <v>31</v>
      </c>
      <c r="M8458" s="4" t="s">
        <v>336</v>
      </c>
    </row>
    <row r="8459" customFormat="false" ht="15.75" hidden="false" customHeight="true" outlineLevel="0" collapsed="false">
      <c r="A8459" s="4" t="n">
        <v>6710</v>
      </c>
      <c r="B8459" s="4" t="s">
        <v>44627</v>
      </c>
      <c r="C8459" s="4"/>
      <c r="D8459" s="4" t="s">
        <v>45300</v>
      </c>
      <c r="E8459" s="5" t="s">
        <v>17886</v>
      </c>
      <c r="F8459" s="4" t="s">
        <v>17887</v>
      </c>
      <c r="G8459" s="4" t="s">
        <v>1155</v>
      </c>
      <c r="H8459" s="5" t="s">
        <v>45301</v>
      </c>
      <c r="I8459" s="4" t="s">
        <v>45302</v>
      </c>
      <c r="J8459" s="5" t="n">
        <f aca="false">LEN(K8459)</f>
        <v>15</v>
      </c>
      <c r="K8459" s="6" t="s">
        <v>45303</v>
      </c>
      <c r="L8459" s="4" t="s">
        <v>31</v>
      </c>
      <c r="M8459" s="4" t="s">
        <v>3415</v>
      </c>
    </row>
    <row r="8460" customFormat="false" ht="15.75" hidden="false" customHeight="true" outlineLevel="0" collapsed="false">
      <c r="A8460" s="4" t="n">
        <v>6711</v>
      </c>
      <c r="B8460" s="4" t="s">
        <v>45304</v>
      </c>
      <c r="C8460" s="4"/>
      <c r="D8460" s="4" t="s">
        <v>45305</v>
      </c>
      <c r="E8460" s="5" t="s">
        <v>40341</v>
      </c>
      <c r="F8460" s="4" t="s">
        <v>40342</v>
      </c>
      <c r="G8460" s="4" t="s">
        <v>1155</v>
      </c>
      <c r="H8460" s="5" t="s">
        <v>45306</v>
      </c>
      <c r="I8460" s="7" t="s">
        <v>45307</v>
      </c>
      <c r="J8460" s="5" t="n">
        <f aca="false">LEN(K8460)</f>
        <v>15</v>
      </c>
      <c r="K8460" s="6" t="s">
        <v>45308</v>
      </c>
      <c r="L8460" s="4" t="s">
        <v>31</v>
      </c>
      <c r="M8460" s="4" t="s">
        <v>695</v>
      </c>
    </row>
    <row r="8461" customFormat="false" ht="15.75" hidden="false" customHeight="true" outlineLevel="0" collapsed="false">
      <c r="A8461" s="4" t="n">
        <v>6749</v>
      </c>
      <c r="B8461" s="4" t="s">
        <v>45309</v>
      </c>
      <c r="C8461" s="4"/>
      <c r="D8461" s="4" t="s">
        <v>45310</v>
      </c>
      <c r="E8461" s="5" t="s">
        <v>45311</v>
      </c>
      <c r="F8461" s="4" t="s">
        <v>45312</v>
      </c>
      <c r="G8461" s="4" t="s">
        <v>1423</v>
      </c>
      <c r="H8461" s="5" t="s">
        <v>45313</v>
      </c>
      <c r="I8461" s="7" t="s">
        <v>45314</v>
      </c>
      <c r="J8461" s="5" t="n">
        <f aca="false">LEN(K8461)</f>
        <v>15</v>
      </c>
      <c r="K8461" s="6" t="s">
        <v>45315</v>
      </c>
      <c r="L8461" s="4" t="s">
        <v>78</v>
      </c>
      <c r="M8461" s="4" t="s">
        <v>1063</v>
      </c>
    </row>
    <row r="8462" customFormat="false" ht="15.75" hidden="false" customHeight="true" outlineLevel="0" collapsed="false">
      <c r="A8462" s="4" t="n">
        <v>11749</v>
      </c>
      <c r="B8462" s="4" t="s">
        <v>45316</v>
      </c>
      <c r="C8462" s="4"/>
      <c r="D8462" s="4" t="s">
        <v>45317</v>
      </c>
      <c r="E8462" s="5" t="s">
        <v>25622</v>
      </c>
      <c r="F8462" s="4" t="s">
        <v>25623</v>
      </c>
      <c r="G8462" s="4" t="s">
        <v>84</v>
      </c>
      <c r="H8462" s="5" t="s">
        <v>45318</v>
      </c>
      <c r="I8462" s="4" t="s">
        <v>45319</v>
      </c>
      <c r="J8462" s="5" t="n">
        <f aca="false">LEN(K8462)</f>
        <v>15</v>
      </c>
      <c r="K8462" s="6" t="s">
        <v>45320</v>
      </c>
      <c r="L8462" s="4" t="s">
        <v>21</v>
      </c>
      <c r="M8462" s="4" t="s">
        <v>381</v>
      </c>
    </row>
    <row r="8463" customFormat="false" ht="15.75" hidden="false" customHeight="true" outlineLevel="0" collapsed="false">
      <c r="A8463" s="4" t="n">
        <v>11725</v>
      </c>
      <c r="B8463" s="4" t="s">
        <v>45321</v>
      </c>
      <c r="C8463" s="4"/>
      <c r="D8463" s="4" t="s">
        <v>45322</v>
      </c>
      <c r="E8463" s="5" t="s">
        <v>228</v>
      </c>
      <c r="F8463" s="4" t="s">
        <v>162</v>
      </c>
      <c r="G8463" s="4" t="s">
        <v>84</v>
      </c>
      <c r="H8463" s="5" t="s">
        <v>45323</v>
      </c>
      <c r="I8463" s="7" t="s">
        <v>45324</v>
      </c>
      <c r="J8463" s="5" t="n">
        <f aca="false">LEN(K8463)</f>
        <v>15</v>
      </c>
      <c r="K8463" s="6" t="s">
        <v>45325</v>
      </c>
      <c r="L8463" s="4" t="s">
        <v>66</v>
      </c>
      <c r="M8463" s="4" t="s">
        <v>32</v>
      </c>
    </row>
    <row r="8464" customFormat="false" ht="27.75" hidden="false" customHeight="true" outlineLevel="0" collapsed="false">
      <c r="A8464" s="4" t="n">
        <v>6783</v>
      </c>
      <c r="B8464" s="4" t="s">
        <v>45326</v>
      </c>
      <c r="C8464" s="4"/>
      <c r="D8464" s="4" t="s">
        <v>45327</v>
      </c>
      <c r="E8464" s="5" t="s">
        <v>25673</v>
      </c>
      <c r="F8464" s="4" t="s">
        <v>25674</v>
      </c>
      <c r="G8464" s="4" t="s">
        <v>84</v>
      </c>
      <c r="H8464" s="5" t="s">
        <v>45328</v>
      </c>
      <c r="I8464" s="7" t="s">
        <v>45329</v>
      </c>
      <c r="J8464" s="5" t="n">
        <f aca="false">LEN(K8464)</f>
        <v>15</v>
      </c>
      <c r="K8464" s="6" t="s">
        <v>45330</v>
      </c>
      <c r="L8464" s="4" t="s">
        <v>78</v>
      </c>
      <c r="M8464" s="4" t="s">
        <v>31</v>
      </c>
    </row>
    <row r="8465" customFormat="false" ht="15.75" hidden="false" customHeight="true" outlineLevel="0" collapsed="false">
      <c r="A8465" s="4" t="n">
        <v>6802</v>
      </c>
      <c r="B8465" s="4" t="s">
        <v>45331</v>
      </c>
      <c r="C8465" s="4"/>
      <c r="D8465" s="4" t="s">
        <v>45332</v>
      </c>
      <c r="E8465" s="5" t="s">
        <v>504</v>
      </c>
      <c r="F8465" s="4" t="s">
        <v>505</v>
      </c>
      <c r="G8465" s="4" t="s">
        <v>84</v>
      </c>
      <c r="H8465" s="5" t="s">
        <v>45333</v>
      </c>
      <c r="I8465" s="4" t="s">
        <v>45334</v>
      </c>
      <c r="J8465" s="5" t="n">
        <f aca="false">LEN(K8465)</f>
        <v>15</v>
      </c>
      <c r="K8465" s="6" t="s">
        <v>45335</v>
      </c>
      <c r="L8465" s="4" t="s">
        <v>21</v>
      </c>
      <c r="M8465" s="4" t="s">
        <v>5863</v>
      </c>
    </row>
    <row r="8466" customFormat="false" ht="15.75" hidden="false" customHeight="true" outlineLevel="0" collapsed="false">
      <c r="A8466" s="4" t="n">
        <v>6803</v>
      </c>
      <c r="B8466" s="4" t="s">
        <v>45336</v>
      </c>
      <c r="C8466" s="4"/>
      <c r="D8466" s="4" t="s">
        <v>45337</v>
      </c>
      <c r="E8466" s="5" t="s">
        <v>504</v>
      </c>
      <c r="F8466" s="4" t="s">
        <v>505</v>
      </c>
      <c r="G8466" s="4" t="s">
        <v>84</v>
      </c>
      <c r="H8466" s="5" t="s">
        <v>45338</v>
      </c>
      <c r="I8466" s="4" t="s">
        <v>45339</v>
      </c>
      <c r="J8466" s="5" t="n">
        <f aca="false">LEN(K8466)</f>
        <v>15</v>
      </c>
      <c r="K8466" s="6" t="s">
        <v>45340</v>
      </c>
      <c r="L8466" s="4" t="s">
        <v>21</v>
      </c>
      <c r="M8466" s="4" t="s">
        <v>45341</v>
      </c>
    </row>
    <row r="8467" customFormat="false" ht="15.75" hidden="false" customHeight="true" outlineLevel="0" collapsed="false">
      <c r="A8467" s="4" t="n">
        <v>6823</v>
      </c>
      <c r="B8467" s="4" t="s">
        <v>45342</v>
      </c>
      <c r="C8467" s="4"/>
      <c r="D8467" s="4" t="s">
        <v>45343</v>
      </c>
      <c r="E8467" s="5" t="s">
        <v>31791</v>
      </c>
      <c r="F8467" s="4" t="s">
        <v>31792</v>
      </c>
      <c r="G8467" s="4" t="s">
        <v>84</v>
      </c>
      <c r="H8467" s="5" t="s">
        <v>45344</v>
      </c>
      <c r="I8467" s="4" t="s">
        <v>45345</v>
      </c>
      <c r="J8467" s="5" t="n">
        <f aca="false">LEN(K8467)</f>
        <v>15</v>
      </c>
      <c r="K8467" s="10" t="s">
        <v>45346</v>
      </c>
      <c r="L8467" s="4" t="s">
        <v>57</v>
      </c>
      <c r="M8467" s="4" t="s">
        <v>32</v>
      </c>
    </row>
    <row r="8468" customFormat="false" ht="15.75" hidden="false" customHeight="true" outlineLevel="0" collapsed="false">
      <c r="A8468" s="4" t="n">
        <v>6826</v>
      </c>
      <c r="B8468" s="4" t="s">
        <v>45347</v>
      </c>
      <c r="C8468" s="4"/>
      <c r="D8468" s="4" t="s">
        <v>45348</v>
      </c>
      <c r="E8468" s="5" t="s">
        <v>35406</v>
      </c>
      <c r="F8468" s="4" t="s">
        <v>35407</v>
      </c>
      <c r="G8468" s="4" t="s">
        <v>84</v>
      </c>
      <c r="H8468" s="5" t="s">
        <v>45349</v>
      </c>
      <c r="I8468" s="4" t="s">
        <v>45350</v>
      </c>
      <c r="J8468" s="5" t="n">
        <f aca="false">LEN(K8468)</f>
        <v>15</v>
      </c>
      <c r="K8468" s="6" t="s">
        <v>45351</v>
      </c>
      <c r="L8468" s="4" t="s">
        <v>57</v>
      </c>
      <c r="M8468" s="4" t="s">
        <v>359</v>
      </c>
    </row>
    <row r="8469" customFormat="false" ht="15.75" hidden="false" customHeight="true" outlineLevel="0" collapsed="false">
      <c r="A8469" s="4" t="n">
        <v>6838</v>
      </c>
      <c r="B8469" s="4" t="s">
        <v>45352</v>
      </c>
      <c r="C8469" s="4"/>
      <c r="D8469" s="4" t="s">
        <v>45353</v>
      </c>
      <c r="E8469" s="5" t="s">
        <v>35228</v>
      </c>
      <c r="F8469" s="4" t="s">
        <v>1162</v>
      </c>
      <c r="G8469" s="4" t="s">
        <v>84</v>
      </c>
      <c r="H8469" s="5" t="s">
        <v>45354</v>
      </c>
      <c r="I8469" s="4" t="s">
        <v>45355</v>
      </c>
      <c r="J8469" s="5" t="n">
        <f aca="false">LEN(K8469)</f>
        <v>15</v>
      </c>
      <c r="K8469" s="6" t="s">
        <v>42551</v>
      </c>
      <c r="L8469" s="4" t="s">
        <v>1970</v>
      </c>
      <c r="M8469" s="4" t="s">
        <v>43230</v>
      </c>
    </row>
    <row r="8470" customFormat="false" ht="15.75" hidden="false" customHeight="true" outlineLevel="0" collapsed="false">
      <c r="A8470" s="4" t="n">
        <v>6856</v>
      </c>
      <c r="B8470" s="4" t="s">
        <v>45356</v>
      </c>
      <c r="C8470" s="4"/>
      <c r="D8470" s="4" t="s">
        <v>45357</v>
      </c>
      <c r="E8470" s="5" t="s">
        <v>3565</v>
      </c>
      <c r="F8470" s="4" t="s">
        <v>3566</v>
      </c>
      <c r="G8470" s="4" t="s">
        <v>84</v>
      </c>
      <c r="H8470" s="5" t="s">
        <v>45358</v>
      </c>
      <c r="I8470" s="7" t="s">
        <v>45359</v>
      </c>
      <c r="J8470" s="5" t="n">
        <f aca="false">LEN(K8470)</f>
        <v>15</v>
      </c>
      <c r="K8470" s="5" t="s">
        <v>43425</v>
      </c>
      <c r="L8470" s="4" t="s">
        <v>31</v>
      </c>
      <c r="M8470" s="4" t="s">
        <v>45360</v>
      </c>
    </row>
    <row r="8471" customFormat="false" ht="15.75" hidden="false" customHeight="true" outlineLevel="0" collapsed="false">
      <c r="A8471" s="4" t="n">
        <v>6859</v>
      </c>
      <c r="B8471" s="4" t="s">
        <v>45361</v>
      </c>
      <c r="C8471" s="4"/>
      <c r="D8471" s="4" t="s">
        <v>45362</v>
      </c>
      <c r="E8471" s="5" t="s">
        <v>8481</v>
      </c>
      <c r="F8471" s="4" t="s">
        <v>8482</v>
      </c>
      <c r="G8471" s="4" t="s">
        <v>84</v>
      </c>
      <c r="H8471" s="5" t="s">
        <v>45363</v>
      </c>
      <c r="I8471" s="4" t="s">
        <v>45364</v>
      </c>
      <c r="J8471" s="5" t="n">
        <f aca="false">LEN(K8471)</f>
        <v>15</v>
      </c>
      <c r="K8471" s="6" t="s">
        <v>45365</v>
      </c>
      <c r="L8471" s="4" t="s">
        <v>78</v>
      </c>
      <c r="M8471" s="4" t="s">
        <v>32</v>
      </c>
    </row>
    <row r="8472" customFormat="false" ht="15.75" hidden="false" customHeight="true" outlineLevel="0" collapsed="false">
      <c r="A8472" s="4" t="n">
        <v>6872</v>
      </c>
      <c r="B8472" s="4" t="s">
        <v>45366</v>
      </c>
      <c r="C8472" s="4"/>
      <c r="D8472" s="4" t="s">
        <v>45367</v>
      </c>
      <c r="E8472" s="5" t="s">
        <v>9764</v>
      </c>
      <c r="F8472" s="4" t="s">
        <v>4285</v>
      </c>
      <c r="G8472" s="4" t="s">
        <v>84</v>
      </c>
      <c r="H8472" s="5" t="s">
        <v>14772</v>
      </c>
      <c r="I8472" s="7" t="s">
        <v>45368</v>
      </c>
      <c r="J8472" s="5" t="n">
        <f aca="false">LEN(K8472)</f>
        <v>15</v>
      </c>
      <c r="K8472" s="5" t="str">
        <f aca="false">LOWER(SUBSTITUTE(SUBSTITUTE(SUBSTITUTE(SUBSTITUTE(SUBSTITUTE(SUBSTITUTE(SUBSTITUTE(B8472,"S.L.",""),"SL",""),"S.A.",""),"SA","")," ",""),".",""),",",""))&amp;".com"</f>
        <v>femontmallo.com</v>
      </c>
      <c r="L8472" s="4" t="s">
        <v>637</v>
      </c>
      <c r="M8472" s="4" t="s">
        <v>31</v>
      </c>
    </row>
    <row r="8473" customFormat="false" ht="15.75" hidden="false" customHeight="true" outlineLevel="0" collapsed="false">
      <c r="A8473" s="4" t="n">
        <v>6878</v>
      </c>
      <c r="B8473" s="4" t="s">
        <v>45369</v>
      </c>
      <c r="C8473" s="4"/>
      <c r="D8473" s="4" t="s">
        <v>45370</v>
      </c>
      <c r="E8473" s="5" t="s">
        <v>9845</v>
      </c>
      <c r="F8473" s="4" t="s">
        <v>83</v>
      </c>
      <c r="G8473" s="4" t="s">
        <v>84</v>
      </c>
      <c r="H8473" s="5" t="s">
        <v>45371</v>
      </c>
      <c r="I8473" s="4" t="s">
        <v>42956</v>
      </c>
      <c r="J8473" s="5" t="n">
        <f aca="false">LEN(K8473)</f>
        <v>15</v>
      </c>
      <c r="K8473" s="6" t="s">
        <v>42957</v>
      </c>
      <c r="L8473" s="4" t="s">
        <v>637</v>
      </c>
      <c r="M8473" s="4" t="s">
        <v>31</v>
      </c>
    </row>
    <row r="8474" customFormat="false" ht="15.75" hidden="false" customHeight="true" outlineLevel="0" collapsed="false">
      <c r="A8474" s="4" t="n">
        <v>6886</v>
      </c>
      <c r="B8474" s="4" t="s">
        <v>45372</v>
      </c>
      <c r="C8474" s="4"/>
      <c r="D8474" s="4" t="s">
        <v>45373</v>
      </c>
      <c r="E8474" s="5" t="s">
        <v>1560</v>
      </c>
      <c r="F8474" s="4" t="s">
        <v>83</v>
      </c>
      <c r="G8474" s="4" t="s">
        <v>84</v>
      </c>
      <c r="H8474" s="5" t="s">
        <v>45374</v>
      </c>
      <c r="I8474" s="4" t="s">
        <v>45375</v>
      </c>
      <c r="J8474" s="5" t="n">
        <f aca="false">LEN(K8474)</f>
        <v>15</v>
      </c>
      <c r="K8474" s="6" t="s">
        <v>45376</v>
      </c>
      <c r="L8474" s="4" t="s">
        <v>31</v>
      </c>
      <c r="M8474" s="4" t="s">
        <v>17641</v>
      </c>
    </row>
    <row r="8475" customFormat="false" ht="15.75" hidden="false" customHeight="true" outlineLevel="0" collapsed="false">
      <c r="A8475" s="4" t="n">
        <v>6903</v>
      </c>
      <c r="B8475" s="4" t="s">
        <v>45377</v>
      </c>
      <c r="C8475" s="4"/>
      <c r="D8475" s="4" t="s">
        <v>45378</v>
      </c>
      <c r="E8475" s="5" t="s">
        <v>82</v>
      </c>
      <c r="F8475" s="4" t="s">
        <v>83</v>
      </c>
      <c r="G8475" s="4" t="s">
        <v>84</v>
      </c>
      <c r="H8475" s="5" t="s">
        <v>45379</v>
      </c>
      <c r="I8475" s="4" t="s">
        <v>45380</v>
      </c>
      <c r="J8475" s="5" t="n">
        <f aca="false">LEN(K8475)</f>
        <v>15</v>
      </c>
      <c r="K8475" s="6" t="s">
        <v>45381</v>
      </c>
      <c r="L8475" s="4" t="s">
        <v>31</v>
      </c>
      <c r="M8475" s="4" t="s">
        <v>30083</v>
      </c>
    </row>
    <row r="8476" customFormat="false" ht="15.75" hidden="false" customHeight="true" outlineLevel="0" collapsed="false">
      <c r="A8476" s="4" t="n">
        <v>6909</v>
      </c>
      <c r="B8476" s="4" t="s">
        <v>45382</v>
      </c>
      <c r="C8476" s="4"/>
      <c r="D8476" s="4" t="s">
        <v>45383</v>
      </c>
      <c r="E8476" s="5" t="s">
        <v>1768</v>
      </c>
      <c r="F8476" s="4" t="s">
        <v>83</v>
      </c>
      <c r="G8476" s="4" t="s">
        <v>84</v>
      </c>
      <c r="H8476" s="5" t="s">
        <v>45384</v>
      </c>
      <c r="I8476" s="7" t="s">
        <v>45385</v>
      </c>
      <c r="J8476" s="5" t="n">
        <f aca="false">LEN(K8476)</f>
        <v>15</v>
      </c>
      <c r="K8476" s="6" t="str">
        <f aca="false">LOWER(SUBSTITUTE(SUBSTITUTE(SUBSTITUTE(SUBSTITUTE(SUBSTITUTE(SUBSTITUTE(SUBSTITUTE(B8476,"S.L.",""),"SL",""),"S.A.",""),"SA","")," ",""),".",""),",",""))&amp;".com"</f>
        <v>hotelencant.com</v>
      </c>
      <c r="L8476" s="4" t="s">
        <v>21</v>
      </c>
      <c r="M8476" s="4" t="s">
        <v>3408</v>
      </c>
    </row>
    <row r="8477" customFormat="false" ht="15.75" hidden="false" customHeight="true" outlineLevel="0" collapsed="false">
      <c r="A8477" s="4" t="n">
        <v>6924</v>
      </c>
      <c r="B8477" s="4" t="s">
        <v>45386</v>
      </c>
      <c r="C8477" s="4"/>
      <c r="D8477" s="4" t="s">
        <v>45387</v>
      </c>
      <c r="E8477" s="5" t="s">
        <v>82</v>
      </c>
      <c r="F8477" s="4" t="s">
        <v>83</v>
      </c>
      <c r="G8477" s="4" t="s">
        <v>84</v>
      </c>
      <c r="H8477" s="5" t="s">
        <v>45388</v>
      </c>
      <c r="I8477" s="4" t="s">
        <v>45389</v>
      </c>
      <c r="J8477" s="5" t="n">
        <f aca="false">LEN(K8477)</f>
        <v>15</v>
      </c>
      <c r="K8477" s="6" t="s">
        <v>45390</v>
      </c>
      <c r="L8477" s="4" t="s">
        <v>66</v>
      </c>
      <c r="M8477" s="4" t="s">
        <v>31</v>
      </c>
    </row>
    <row r="8478" customFormat="false" ht="15.75" hidden="false" customHeight="true" outlineLevel="0" collapsed="false">
      <c r="A8478" s="4" t="n">
        <v>6928</v>
      </c>
      <c r="B8478" s="4" t="s">
        <v>45391</v>
      </c>
      <c r="C8478" s="4"/>
      <c r="D8478" s="4" t="s">
        <v>45392</v>
      </c>
      <c r="E8478" s="5" t="s">
        <v>82</v>
      </c>
      <c r="F8478" s="4" t="s">
        <v>83</v>
      </c>
      <c r="G8478" s="4" t="s">
        <v>84</v>
      </c>
      <c r="H8478" s="5" t="s">
        <v>45393</v>
      </c>
      <c r="I8478" s="4" t="s">
        <v>45394</v>
      </c>
      <c r="J8478" s="5" t="n">
        <f aca="false">LEN(K8478)</f>
        <v>15</v>
      </c>
      <c r="K8478" s="6" t="str">
        <f aca="false">LOWER(SUBSTITUTE(SUBSTITUTE(SUBSTITUTE(SUBSTITUTE(SUBSTITUTE(SUBSTITUTE(SUBSTITUTE(B8478,"S.L.",""),"SL",""),"S.A.",""),"SA","")," ",""),".",""),",",""))&amp;".com"</f>
        <v>canpastilla.com</v>
      </c>
      <c r="L8478" s="4" t="s">
        <v>1970</v>
      </c>
      <c r="M8478" s="4" t="s">
        <v>31</v>
      </c>
    </row>
    <row r="8479" customFormat="false" ht="15.75" hidden="false" customHeight="true" outlineLevel="0" collapsed="false">
      <c r="A8479" s="4" t="n">
        <v>6947</v>
      </c>
      <c r="B8479" s="4" t="s">
        <v>45395</v>
      </c>
      <c r="C8479" s="4"/>
      <c r="D8479" s="4" t="s">
        <v>45396</v>
      </c>
      <c r="E8479" s="5" t="s">
        <v>82</v>
      </c>
      <c r="F8479" s="4" t="s">
        <v>83</v>
      </c>
      <c r="G8479" s="4" t="s">
        <v>84</v>
      </c>
      <c r="H8479" s="5" t="s">
        <v>45397</v>
      </c>
      <c r="I8479" s="4" t="s">
        <v>45398</v>
      </c>
      <c r="J8479" s="5" t="n">
        <f aca="false">LEN(K8479)</f>
        <v>15</v>
      </c>
      <c r="K8479" s="6" t="s">
        <v>45335</v>
      </c>
      <c r="L8479" s="4" t="s">
        <v>31</v>
      </c>
      <c r="M8479" s="4" t="s">
        <v>4378</v>
      </c>
    </row>
    <row r="8480" customFormat="false" ht="15.75" hidden="false" customHeight="true" outlineLevel="0" collapsed="false">
      <c r="A8480" s="4" t="n">
        <v>6948</v>
      </c>
      <c r="B8480" s="4" t="s">
        <v>45399</v>
      </c>
      <c r="C8480" s="4"/>
      <c r="D8480" s="4" t="s">
        <v>45400</v>
      </c>
      <c r="E8480" s="5" t="s">
        <v>82</v>
      </c>
      <c r="F8480" s="4" t="s">
        <v>83</v>
      </c>
      <c r="G8480" s="4" t="s">
        <v>84</v>
      </c>
      <c r="H8480" s="5" t="s">
        <v>45401</v>
      </c>
      <c r="I8480" s="4" t="s">
        <v>45402</v>
      </c>
      <c r="J8480" s="5" t="n">
        <f aca="false">LEN(K8480)</f>
        <v>15</v>
      </c>
      <c r="K8480" s="6" t="s">
        <v>45403</v>
      </c>
      <c r="L8480" s="4" t="s">
        <v>31</v>
      </c>
      <c r="M8480" s="4" t="s">
        <v>6467</v>
      </c>
    </row>
    <row r="8481" customFormat="false" ht="15.75" hidden="false" customHeight="true" outlineLevel="0" collapsed="false">
      <c r="A8481" s="4" t="n">
        <v>6959</v>
      </c>
      <c r="B8481" s="4" t="s">
        <v>45404</v>
      </c>
      <c r="C8481" s="4"/>
      <c r="D8481" s="4" t="s">
        <v>45405</v>
      </c>
      <c r="E8481" s="5" t="s">
        <v>82</v>
      </c>
      <c r="F8481" s="4" t="s">
        <v>83</v>
      </c>
      <c r="G8481" s="4" t="s">
        <v>84</v>
      </c>
      <c r="H8481" s="5" t="s">
        <v>45406</v>
      </c>
      <c r="I8481" s="4" t="s">
        <v>45407</v>
      </c>
      <c r="J8481" s="5" t="n">
        <f aca="false">LEN(K8481)</f>
        <v>15</v>
      </c>
      <c r="K8481" s="6" t="s">
        <v>45408</v>
      </c>
      <c r="L8481" s="4" t="s">
        <v>21</v>
      </c>
      <c r="M8481" s="4" t="s">
        <v>11496</v>
      </c>
    </row>
    <row r="8482" customFormat="false" ht="15.75" hidden="false" customHeight="true" outlineLevel="0" collapsed="false">
      <c r="A8482" s="4" t="n">
        <v>6968</v>
      </c>
      <c r="B8482" s="4" t="s">
        <v>45409</v>
      </c>
      <c r="C8482" s="4"/>
      <c r="D8482" s="4" t="s">
        <v>45410</v>
      </c>
      <c r="E8482" s="5" t="s">
        <v>14778</v>
      </c>
      <c r="F8482" s="4" t="s">
        <v>83</v>
      </c>
      <c r="G8482" s="4" t="s">
        <v>84</v>
      </c>
      <c r="H8482" s="5" t="s">
        <v>45411</v>
      </c>
      <c r="I8482" s="4" t="s">
        <v>45412</v>
      </c>
      <c r="J8482" s="5" t="n">
        <f aca="false">LEN(K8482)</f>
        <v>15</v>
      </c>
      <c r="K8482" s="6" t="s">
        <v>45413</v>
      </c>
      <c r="L8482" s="4" t="s">
        <v>31</v>
      </c>
      <c r="M8482" s="4" t="s">
        <v>4806</v>
      </c>
    </row>
    <row r="8483" customFormat="false" ht="15.75" hidden="false" customHeight="true" outlineLevel="0" collapsed="false">
      <c r="A8483" s="4" t="n">
        <v>6977</v>
      </c>
      <c r="B8483" s="4" t="s">
        <v>45414</v>
      </c>
      <c r="C8483" s="4"/>
      <c r="D8483" s="4" t="s">
        <v>45415</v>
      </c>
      <c r="E8483" s="5" t="s">
        <v>82</v>
      </c>
      <c r="F8483" s="4" t="s">
        <v>83</v>
      </c>
      <c r="G8483" s="4" t="s">
        <v>84</v>
      </c>
      <c r="H8483" s="5" t="s">
        <v>45416</v>
      </c>
      <c r="I8483" s="7" t="s">
        <v>45417</v>
      </c>
      <c r="J8483" s="5" t="n">
        <f aca="false">LEN(K8483)</f>
        <v>15</v>
      </c>
      <c r="K8483" s="6" t="str">
        <f aca="false">LOWER(SUBSTITUTE(SUBSTITUTE(SUBSTITUTE(SUBSTITUTE(SUBSTITUTE(SUBSTITUTE(SUBSTITUTE(B8483,"S.L.",""),"SL",""),"S.A.",""),"SA","")," ",""),".",""),",",""))&amp;".com"</f>
        <v>anforabeach.com</v>
      </c>
      <c r="L8483" s="4" t="s">
        <v>57</v>
      </c>
      <c r="M8483" s="4" t="s">
        <v>5940</v>
      </c>
    </row>
    <row r="8484" customFormat="false" ht="15.75" hidden="false" customHeight="true" outlineLevel="0" collapsed="false">
      <c r="A8484" s="4" t="n">
        <v>6985</v>
      </c>
      <c r="B8484" s="4" t="s">
        <v>45418</v>
      </c>
      <c r="C8484" s="4"/>
      <c r="D8484" s="4" t="s">
        <v>45419</v>
      </c>
      <c r="E8484" s="5" t="s">
        <v>4297</v>
      </c>
      <c r="F8484" s="4" t="s">
        <v>661</v>
      </c>
      <c r="G8484" s="4" t="s">
        <v>84</v>
      </c>
      <c r="H8484" s="5" t="s">
        <v>45420</v>
      </c>
      <c r="I8484" s="4" t="s">
        <v>45398</v>
      </c>
      <c r="J8484" s="5" t="n">
        <f aca="false">LEN(K8484)</f>
        <v>15</v>
      </c>
      <c r="K8484" s="6" t="s">
        <v>45335</v>
      </c>
      <c r="L8484" s="4" t="s">
        <v>637</v>
      </c>
      <c r="M8484" s="4" t="s">
        <v>45421</v>
      </c>
    </row>
    <row r="8485" customFormat="false" ht="15.75" hidden="false" customHeight="true" outlineLevel="0" collapsed="false">
      <c r="A8485" s="4" t="n">
        <v>6983</v>
      </c>
      <c r="B8485" s="4" t="s">
        <v>9678</v>
      </c>
      <c r="C8485" s="4"/>
      <c r="D8485" s="4" t="s">
        <v>45422</v>
      </c>
      <c r="E8485" s="5" t="s">
        <v>1768</v>
      </c>
      <c r="F8485" s="4" t="s">
        <v>1769</v>
      </c>
      <c r="G8485" s="4" t="s">
        <v>84</v>
      </c>
      <c r="H8485" s="5" t="s">
        <v>45420</v>
      </c>
      <c r="I8485" s="4" t="s">
        <v>45398</v>
      </c>
      <c r="J8485" s="5" t="n">
        <f aca="false">LEN(K8485)</f>
        <v>15</v>
      </c>
      <c r="K8485" s="6" t="s">
        <v>45335</v>
      </c>
      <c r="L8485" s="4" t="s">
        <v>21</v>
      </c>
      <c r="M8485" s="4" t="s">
        <v>4841</v>
      </c>
    </row>
    <row r="8486" customFormat="false" ht="15.75" hidden="false" customHeight="true" outlineLevel="0" collapsed="false">
      <c r="A8486" s="4" t="n">
        <v>6981</v>
      </c>
      <c r="B8486" s="4" t="s">
        <v>45423</v>
      </c>
      <c r="C8486" s="4"/>
      <c r="D8486" s="4" t="s">
        <v>45424</v>
      </c>
      <c r="E8486" s="5" t="s">
        <v>1644</v>
      </c>
      <c r="F8486" s="4" t="s">
        <v>1645</v>
      </c>
      <c r="G8486" s="4" t="s">
        <v>84</v>
      </c>
      <c r="H8486" s="5" t="s">
        <v>45420</v>
      </c>
      <c r="I8486" s="4" t="s">
        <v>45398</v>
      </c>
      <c r="J8486" s="5" t="n">
        <f aca="false">LEN(K8486)</f>
        <v>15</v>
      </c>
      <c r="K8486" s="6" t="s">
        <v>45335</v>
      </c>
      <c r="L8486" s="4" t="s">
        <v>21</v>
      </c>
      <c r="M8486" s="4" t="s">
        <v>4848</v>
      </c>
    </row>
    <row r="8487" customFormat="false" ht="15.75" hidden="false" customHeight="true" outlineLevel="0" collapsed="false">
      <c r="A8487" s="4" t="n">
        <v>6979</v>
      </c>
      <c r="B8487" s="4" t="s">
        <v>45425</v>
      </c>
      <c r="C8487" s="4"/>
      <c r="D8487" s="4" t="s">
        <v>45426</v>
      </c>
      <c r="E8487" s="5" t="s">
        <v>504</v>
      </c>
      <c r="F8487" s="4" t="s">
        <v>505</v>
      </c>
      <c r="G8487" s="4" t="s">
        <v>84</v>
      </c>
      <c r="H8487" s="5" t="s">
        <v>45420</v>
      </c>
      <c r="I8487" s="4" t="s">
        <v>45398</v>
      </c>
      <c r="J8487" s="5" t="n">
        <f aca="false">LEN(K8487)</f>
        <v>15</v>
      </c>
      <c r="K8487" s="6" t="s">
        <v>45335</v>
      </c>
      <c r="L8487" s="4" t="s">
        <v>21</v>
      </c>
      <c r="M8487" s="4" t="s">
        <v>16118</v>
      </c>
    </row>
    <row r="8488" customFormat="false" ht="15.75" hidden="false" customHeight="true" outlineLevel="0" collapsed="false">
      <c r="A8488" s="4" t="n">
        <v>6984</v>
      </c>
      <c r="B8488" s="4" t="s">
        <v>45427</v>
      </c>
      <c r="C8488" s="4"/>
      <c r="D8488" s="4" t="s">
        <v>45428</v>
      </c>
      <c r="E8488" s="5" t="s">
        <v>1768</v>
      </c>
      <c r="F8488" s="4" t="s">
        <v>1769</v>
      </c>
      <c r="G8488" s="4" t="s">
        <v>84</v>
      </c>
      <c r="H8488" s="5" t="s">
        <v>45420</v>
      </c>
      <c r="I8488" s="4" t="s">
        <v>45398</v>
      </c>
      <c r="J8488" s="5" t="n">
        <f aca="false">LEN(K8488)</f>
        <v>15</v>
      </c>
      <c r="K8488" s="6" t="s">
        <v>45335</v>
      </c>
      <c r="L8488" s="4" t="s">
        <v>21</v>
      </c>
      <c r="M8488" s="4" t="s">
        <v>7861</v>
      </c>
    </row>
    <row r="8489" customFormat="false" ht="15.75" hidden="false" customHeight="true" outlineLevel="0" collapsed="false">
      <c r="A8489" s="4" t="n">
        <v>6980</v>
      </c>
      <c r="B8489" s="4" t="s">
        <v>45429</v>
      </c>
      <c r="C8489" s="4"/>
      <c r="D8489" s="4" t="s">
        <v>45430</v>
      </c>
      <c r="E8489" s="5" t="s">
        <v>504</v>
      </c>
      <c r="F8489" s="4" t="s">
        <v>505</v>
      </c>
      <c r="G8489" s="4" t="s">
        <v>84</v>
      </c>
      <c r="H8489" s="5" t="s">
        <v>45420</v>
      </c>
      <c r="I8489" s="4" t="s">
        <v>45398</v>
      </c>
      <c r="J8489" s="5" t="n">
        <f aca="false">LEN(K8489)</f>
        <v>15</v>
      </c>
      <c r="K8489" s="10" t="s">
        <v>45335</v>
      </c>
      <c r="L8489" s="4" t="s">
        <v>21</v>
      </c>
      <c r="M8489" s="4" t="s">
        <v>6016</v>
      </c>
    </row>
    <row r="8490" customFormat="false" ht="15.75" hidden="false" customHeight="true" outlineLevel="0" collapsed="false">
      <c r="A8490" s="4" t="n">
        <v>6986</v>
      </c>
      <c r="B8490" s="4" t="s">
        <v>45431</v>
      </c>
      <c r="C8490" s="4"/>
      <c r="D8490" s="4" t="s">
        <v>45432</v>
      </c>
      <c r="E8490" s="5" t="s">
        <v>82</v>
      </c>
      <c r="F8490" s="4" t="s">
        <v>83</v>
      </c>
      <c r="G8490" s="4" t="s">
        <v>84</v>
      </c>
      <c r="H8490" s="5" t="s">
        <v>45420</v>
      </c>
      <c r="I8490" s="4" t="s">
        <v>45398</v>
      </c>
      <c r="J8490" s="5" t="n">
        <f aca="false">LEN(K8490)</f>
        <v>15</v>
      </c>
      <c r="K8490" s="6" t="s">
        <v>45335</v>
      </c>
      <c r="L8490" s="4" t="s">
        <v>31</v>
      </c>
      <c r="M8490" s="4" t="s">
        <v>9006</v>
      </c>
    </row>
    <row r="8491" customFormat="false" ht="27.75" hidden="false" customHeight="true" outlineLevel="0" collapsed="false">
      <c r="A8491" s="4" t="n">
        <v>6982</v>
      </c>
      <c r="B8491" s="4" t="s">
        <v>45433</v>
      </c>
      <c r="C8491" s="4"/>
      <c r="D8491" s="4" t="s">
        <v>45434</v>
      </c>
      <c r="E8491" s="5" t="s">
        <v>1644</v>
      </c>
      <c r="F8491" s="4" t="s">
        <v>1645</v>
      </c>
      <c r="G8491" s="4" t="s">
        <v>84</v>
      </c>
      <c r="H8491" s="5" t="s">
        <v>45420</v>
      </c>
      <c r="I8491" s="7" t="s">
        <v>45398</v>
      </c>
      <c r="J8491" s="5" t="n">
        <f aca="false">LEN(K8491)</f>
        <v>15</v>
      </c>
      <c r="K8491" s="6" t="s">
        <v>45335</v>
      </c>
      <c r="L8491" s="4" t="s">
        <v>31</v>
      </c>
      <c r="M8491" s="4" t="s">
        <v>9493</v>
      </c>
    </row>
    <row r="8492" customFormat="false" ht="15.75" hidden="false" customHeight="true" outlineLevel="0" collapsed="false">
      <c r="A8492" s="4" t="n">
        <v>6997</v>
      </c>
      <c r="B8492" s="4" t="s">
        <v>45435</v>
      </c>
      <c r="C8492" s="4"/>
      <c r="D8492" s="4" t="s">
        <v>45436</v>
      </c>
      <c r="E8492" s="5" t="s">
        <v>648</v>
      </c>
      <c r="F8492" s="4" t="s">
        <v>649</v>
      </c>
      <c r="G8492" s="4" t="s">
        <v>84</v>
      </c>
      <c r="H8492" s="5" t="s">
        <v>45437</v>
      </c>
      <c r="I8492" s="4" t="s">
        <v>45438</v>
      </c>
      <c r="J8492" s="5" t="n">
        <f aca="false">LEN(K8492)</f>
        <v>15</v>
      </c>
      <c r="K8492" s="6" t="s">
        <v>45439</v>
      </c>
      <c r="L8492" s="4" t="s">
        <v>57</v>
      </c>
      <c r="M8492" s="4" t="s">
        <v>31</v>
      </c>
    </row>
    <row r="8493" customFormat="false" ht="15.75" hidden="false" customHeight="true" outlineLevel="0" collapsed="false">
      <c r="A8493" s="4" t="n">
        <v>6998</v>
      </c>
      <c r="B8493" s="4" t="s">
        <v>45440</v>
      </c>
      <c r="C8493" s="4"/>
      <c r="D8493" s="4" t="s">
        <v>45436</v>
      </c>
      <c r="E8493" s="5" t="s">
        <v>648</v>
      </c>
      <c r="F8493" s="4" t="s">
        <v>649</v>
      </c>
      <c r="G8493" s="4" t="s">
        <v>84</v>
      </c>
      <c r="H8493" s="5" t="s">
        <v>45441</v>
      </c>
      <c r="I8493" s="4" t="s">
        <v>45438</v>
      </c>
      <c r="J8493" s="5" t="n">
        <f aca="false">LEN(K8493)</f>
        <v>15</v>
      </c>
      <c r="K8493" s="6" t="s">
        <v>45439</v>
      </c>
      <c r="L8493" s="4" t="s">
        <v>31</v>
      </c>
      <c r="M8493" s="4" t="s">
        <v>1063</v>
      </c>
    </row>
    <row r="8494" customFormat="false" ht="15.75" hidden="false" customHeight="true" outlineLevel="0" collapsed="false">
      <c r="A8494" s="4" t="n">
        <v>7017</v>
      </c>
      <c r="B8494" s="4" t="s">
        <v>14546</v>
      </c>
      <c r="C8494" s="4"/>
      <c r="D8494" s="4" t="s">
        <v>45442</v>
      </c>
      <c r="E8494" s="5" t="s">
        <v>648</v>
      </c>
      <c r="F8494" s="4" t="s">
        <v>649</v>
      </c>
      <c r="G8494" s="4" t="s">
        <v>84</v>
      </c>
      <c r="H8494" s="5" t="s">
        <v>45443</v>
      </c>
      <c r="I8494" s="4" t="s">
        <v>45444</v>
      </c>
      <c r="J8494" s="5" t="n">
        <f aca="false">LEN(K8494)</f>
        <v>15</v>
      </c>
      <c r="K8494" s="6" t="str">
        <f aca="false">LOWER(SUBSTITUTE(SUBSTITUTE(SUBSTITUTE(SUBSTITUTE(SUBSTITUTE(SUBSTITUTE(SUBSTITUTE(B8494,"S.L.",""),"SL",""),"S.A.",""),"SA","")," ",""),".",""),",",""))&amp;".com"</f>
        <v>marenostrum.com</v>
      </c>
      <c r="L8494" s="4" t="s">
        <v>57</v>
      </c>
      <c r="M8494" s="4" t="s">
        <v>45445</v>
      </c>
    </row>
    <row r="8495" customFormat="false" ht="15.75" hidden="false" customHeight="true" outlineLevel="0" collapsed="false">
      <c r="A8495" s="4" t="n">
        <v>7029</v>
      </c>
      <c r="B8495" s="4" t="s">
        <v>45446</v>
      </c>
      <c r="C8495" s="4"/>
      <c r="D8495" s="4" t="s">
        <v>45447</v>
      </c>
      <c r="E8495" s="5" t="s">
        <v>648</v>
      </c>
      <c r="F8495" s="4" t="s">
        <v>649</v>
      </c>
      <c r="G8495" s="4" t="s">
        <v>84</v>
      </c>
      <c r="H8495" s="5" t="s">
        <v>45448</v>
      </c>
      <c r="I8495" s="18" t="s">
        <v>45449</v>
      </c>
      <c r="J8495" s="5" t="n">
        <f aca="false">LEN(K8495)</f>
        <v>15</v>
      </c>
      <c r="K8495" s="6" t="s">
        <v>45450</v>
      </c>
      <c r="L8495" s="4" t="s">
        <v>57</v>
      </c>
      <c r="M8495" s="4" t="s">
        <v>3010</v>
      </c>
    </row>
    <row r="8496" customFormat="false" ht="15.75" hidden="false" customHeight="true" outlineLevel="0" collapsed="false">
      <c r="A8496" s="4" t="n">
        <v>7037</v>
      </c>
      <c r="B8496" s="4" t="s">
        <v>45451</v>
      </c>
      <c r="C8496" s="4"/>
      <c r="D8496" s="4" t="s">
        <v>45452</v>
      </c>
      <c r="E8496" s="5" t="s">
        <v>45453</v>
      </c>
      <c r="F8496" s="4" t="s">
        <v>4285</v>
      </c>
      <c r="G8496" s="4" t="s">
        <v>84</v>
      </c>
      <c r="H8496" s="5" t="s">
        <v>45454</v>
      </c>
      <c r="I8496" s="4" t="s">
        <v>45455</v>
      </c>
      <c r="J8496" s="5" t="n">
        <f aca="false">LEN(K8496)</f>
        <v>15</v>
      </c>
      <c r="K8496" s="6" t="s">
        <v>45456</v>
      </c>
      <c r="L8496" s="4" t="s">
        <v>31</v>
      </c>
      <c r="M8496" s="4" t="s">
        <v>1979</v>
      </c>
    </row>
    <row r="8497" customFormat="false" ht="15.75" hidden="false" customHeight="true" outlineLevel="0" collapsed="false">
      <c r="A8497" s="4" t="n">
        <v>7039</v>
      </c>
      <c r="B8497" s="4" t="s">
        <v>45457</v>
      </c>
      <c r="C8497" s="4"/>
      <c r="D8497" s="4" t="s">
        <v>45458</v>
      </c>
      <c r="E8497" s="5" t="s">
        <v>648</v>
      </c>
      <c r="F8497" s="4" t="s">
        <v>649</v>
      </c>
      <c r="G8497" s="4" t="s">
        <v>84</v>
      </c>
      <c r="H8497" s="5" t="s">
        <v>45459</v>
      </c>
      <c r="I8497" s="4" t="s">
        <v>45460</v>
      </c>
      <c r="J8497" s="5" t="n">
        <f aca="false">LEN(K8497)</f>
        <v>15</v>
      </c>
      <c r="K8497" s="6" t="s">
        <v>45461</v>
      </c>
      <c r="L8497" s="4" t="s">
        <v>31</v>
      </c>
      <c r="M8497" s="4" t="s">
        <v>794</v>
      </c>
    </row>
    <row r="8498" customFormat="false" ht="15.75" hidden="false" customHeight="true" outlineLevel="0" collapsed="false">
      <c r="A8498" s="4" t="n">
        <v>7067</v>
      </c>
      <c r="B8498" s="4" t="s">
        <v>45462</v>
      </c>
      <c r="C8498" s="4"/>
      <c r="D8498" s="4" t="s">
        <v>45463</v>
      </c>
      <c r="E8498" s="5" t="s">
        <v>564</v>
      </c>
      <c r="F8498" s="4" t="s">
        <v>565</v>
      </c>
      <c r="G8498" s="4" t="s">
        <v>84</v>
      </c>
      <c r="H8498" s="5" t="s">
        <v>45464</v>
      </c>
      <c r="I8498" s="4" t="s">
        <v>45465</v>
      </c>
      <c r="J8498" s="5" t="n">
        <f aca="false">LEN(K8498)</f>
        <v>15</v>
      </c>
      <c r="K8498" s="6" t="s">
        <v>45466</v>
      </c>
      <c r="L8498" s="4" t="s">
        <v>31</v>
      </c>
      <c r="M8498" s="4" t="s">
        <v>2429</v>
      </c>
    </row>
    <row r="8499" customFormat="false" ht="15.75" hidden="false" customHeight="true" outlineLevel="0" collapsed="false">
      <c r="A8499" s="4" t="n">
        <v>7080</v>
      </c>
      <c r="B8499" s="4" t="s">
        <v>45467</v>
      </c>
      <c r="C8499" s="4"/>
      <c r="D8499" s="4" t="s">
        <v>45468</v>
      </c>
      <c r="E8499" s="5" t="s">
        <v>4284</v>
      </c>
      <c r="F8499" s="4" t="s">
        <v>4285</v>
      </c>
      <c r="G8499" s="4" t="s">
        <v>84</v>
      </c>
      <c r="H8499" s="5" t="s">
        <v>45469</v>
      </c>
      <c r="I8499" s="4" t="s">
        <v>45470</v>
      </c>
      <c r="J8499" s="5" t="n">
        <f aca="false">LEN(K8499)</f>
        <v>15</v>
      </c>
      <c r="K8499" s="6" t="s">
        <v>45471</v>
      </c>
      <c r="L8499" s="4" t="s">
        <v>21</v>
      </c>
      <c r="M8499" s="4" t="s">
        <v>2768</v>
      </c>
    </row>
    <row r="8500" customFormat="false" ht="15.75" hidden="false" customHeight="true" outlineLevel="0" collapsed="false">
      <c r="A8500" s="4" t="n">
        <v>7104</v>
      </c>
      <c r="B8500" s="4" t="s">
        <v>45472</v>
      </c>
      <c r="C8500" s="4"/>
      <c r="D8500" s="4" t="s">
        <v>45473</v>
      </c>
      <c r="E8500" s="5" t="s">
        <v>6455</v>
      </c>
      <c r="F8500" s="4" t="s">
        <v>4277</v>
      </c>
      <c r="G8500" s="4" t="s">
        <v>84</v>
      </c>
      <c r="H8500" s="5" t="s">
        <v>45474</v>
      </c>
      <c r="I8500" s="4" t="s">
        <v>45475</v>
      </c>
      <c r="J8500" s="5" t="n">
        <f aca="false">LEN(K8500)</f>
        <v>15</v>
      </c>
      <c r="K8500" s="6" t="s">
        <v>45476</v>
      </c>
      <c r="L8500" s="4" t="s">
        <v>57</v>
      </c>
      <c r="M8500" s="4" t="s">
        <v>1462</v>
      </c>
    </row>
    <row r="8501" customFormat="false" ht="15.75" hidden="false" customHeight="true" outlineLevel="0" collapsed="false">
      <c r="A8501" s="4" t="n">
        <v>7128</v>
      </c>
      <c r="B8501" s="4" t="s">
        <v>45477</v>
      </c>
      <c r="C8501" s="4"/>
      <c r="D8501" s="4" t="s">
        <v>45478</v>
      </c>
      <c r="E8501" s="5" t="s">
        <v>91</v>
      </c>
      <c r="F8501" s="4" t="s">
        <v>92</v>
      </c>
      <c r="G8501" s="4" t="s">
        <v>84</v>
      </c>
      <c r="H8501" s="5" t="s">
        <v>45479</v>
      </c>
      <c r="I8501" s="4" t="s">
        <v>45480</v>
      </c>
      <c r="J8501" s="5" t="n">
        <f aca="false">LEN(K8501)</f>
        <v>15</v>
      </c>
      <c r="K8501" s="6" t="s">
        <v>45481</v>
      </c>
      <c r="L8501" s="4" t="s">
        <v>31</v>
      </c>
      <c r="M8501" s="4" t="s">
        <v>3974</v>
      </c>
    </row>
    <row r="8502" customFormat="false" ht="15.75" hidden="false" customHeight="true" outlineLevel="0" collapsed="false">
      <c r="A8502" s="4" t="n">
        <v>7130</v>
      </c>
      <c r="B8502" s="4" t="s">
        <v>45482</v>
      </c>
      <c r="C8502" s="4"/>
      <c r="D8502" s="4" t="s">
        <v>45483</v>
      </c>
      <c r="E8502" s="5" t="s">
        <v>121</v>
      </c>
      <c r="F8502" s="4" t="s">
        <v>122</v>
      </c>
      <c r="G8502" s="4" t="s">
        <v>84</v>
      </c>
      <c r="H8502" s="5" t="s">
        <v>45484</v>
      </c>
      <c r="I8502" s="4" t="s">
        <v>45485</v>
      </c>
      <c r="J8502" s="5" t="n">
        <f aca="false">LEN(K8502)</f>
        <v>15</v>
      </c>
      <c r="K8502" s="6" t="str">
        <f aca="false">LOWER(SUBSTITUTE(SUBSTITUTE(SUBSTITUTE(SUBSTITUTE(SUBSTITUTE(SUBSTITUTE(SUBSTITUTE(B8502,"S.L.",""),"SL",""),"S.A.",""),"SA","")," ",""),".",""),",",""))&amp;".com"</f>
        <v>clubmaritim.com</v>
      </c>
      <c r="L8502" s="4" t="s">
        <v>31</v>
      </c>
      <c r="M8502" s="4" t="s">
        <v>31</v>
      </c>
    </row>
    <row r="8503" customFormat="false" ht="15.75" hidden="false" customHeight="true" outlineLevel="0" collapsed="false">
      <c r="A8503" s="4" t="n">
        <v>7142</v>
      </c>
      <c r="B8503" s="4" t="s">
        <v>45486</v>
      </c>
      <c r="C8503" s="4"/>
      <c r="D8503" s="4" t="s">
        <v>45487</v>
      </c>
      <c r="E8503" s="5" t="s">
        <v>91</v>
      </c>
      <c r="F8503" s="4" t="s">
        <v>92</v>
      </c>
      <c r="G8503" s="4" t="s">
        <v>84</v>
      </c>
      <c r="H8503" s="5" t="s">
        <v>45488</v>
      </c>
      <c r="I8503" s="4" t="s">
        <v>45489</v>
      </c>
      <c r="J8503" s="5" t="n">
        <f aca="false">LEN(K8503)</f>
        <v>15</v>
      </c>
      <c r="K8503" s="6" t="s">
        <v>45490</v>
      </c>
      <c r="L8503" s="4" t="s">
        <v>31</v>
      </c>
      <c r="M8503" s="4" t="s">
        <v>1063</v>
      </c>
    </row>
    <row r="8504" customFormat="false" ht="15.75" hidden="false" customHeight="true" outlineLevel="0" collapsed="false">
      <c r="A8504" s="4" t="n">
        <v>7161</v>
      </c>
      <c r="B8504" s="4" t="s">
        <v>45491</v>
      </c>
      <c r="C8504" s="4"/>
      <c r="D8504" s="4" t="s">
        <v>45492</v>
      </c>
      <c r="E8504" s="5" t="s">
        <v>91</v>
      </c>
      <c r="F8504" s="4" t="s">
        <v>92</v>
      </c>
      <c r="G8504" s="4" t="s">
        <v>84</v>
      </c>
      <c r="H8504" s="5" t="s">
        <v>45493</v>
      </c>
      <c r="I8504" s="7" t="s">
        <v>45494</v>
      </c>
      <c r="J8504" s="5" t="n">
        <f aca="false">LEN(K8504)</f>
        <v>15</v>
      </c>
      <c r="K8504" s="6" t="s">
        <v>45495</v>
      </c>
      <c r="L8504" s="4" t="s">
        <v>78</v>
      </c>
      <c r="M8504" s="4" t="s">
        <v>7954</v>
      </c>
    </row>
    <row r="8505" customFormat="false" ht="15.75" hidden="false" customHeight="true" outlineLevel="0" collapsed="false">
      <c r="A8505" s="4" t="n">
        <v>7173</v>
      </c>
      <c r="B8505" s="4" t="s">
        <v>45496</v>
      </c>
      <c r="C8505" s="4"/>
      <c r="D8505" s="4" t="s">
        <v>45497</v>
      </c>
      <c r="E8505" s="5" t="s">
        <v>91</v>
      </c>
      <c r="F8505" s="4" t="s">
        <v>92</v>
      </c>
      <c r="G8505" s="4" t="s">
        <v>84</v>
      </c>
      <c r="H8505" s="5" t="s">
        <v>45498</v>
      </c>
      <c r="I8505" s="4" t="s">
        <v>45499</v>
      </c>
      <c r="J8505" s="5" t="n">
        <f aca="false">LEN(K8505)</f>
        <v>15</v>
      </c>
      <c r="K8505" s="6" t="str">
        <f aca="false">LOWER(SUBSTITUTE(SUBSTITUTE(SUBSTITUTE(SUBSTITUTE(SUBSTITUTE(SUBSTITUTE(SUBSTITUTE(B8505,"S.L.",""),"SL",""),"S.A.",""),"SA","")," ",""),".",""),",",""))&amp;".com"</f>
        <v>centralcity.com</v>
      </c>
      <c r="L8505" s="4" t="s">
        <v>31</v>
      </c>
      <c r="M8505" s="4" t="s">
        <v>31</v>
      </c>
    </row>
    <row r="8506" customFormat="false" ht="15.75" hidden="false" customHeight="true" outlineLevel="0" collapsed="false">
      <c r="A8506" s="4" t="n">
        <v>7177</v>
      </c>
      <c r="B8506" s="4" t="s">
        <v>45500</v>
      </c>
      <c r="C8506" s="4"/>
      <c r="D8506" s="4" t="s">
        <v>45501</v>
      </c>
      <c r="E8506" s="5" t="s">
        <v>91</v>
      </c>
      <c r="F8506" s="4" t="s">
        <v>92</v>
      </c>
      <c r="G8506" s="4" t="s">
        <v>84</v>
      </c>
      <c r="H8506" s="5" t="s">
        <v>45502</v>
      </c>
      <c r="I8506" s="7" t="s">
        <v>45503</v>
      </c>
      <c r="J8506" s="5" t="n">
        <f aca="false">LEN(K8506)</f>
        <v>15</v>
      </c>
      <c r="K8506" s="6" t="s">
        <v>45504</v>
      </c>
      <c r="L8506" s="4" t="s">
        <v>31</v>
      </c>
      <c r="M8506" s="4" t="s">
        <v>4806</v>
      </c>
    </row>
    <row r="8507" customFormat="false" ht="15.75" hidden="false" customHeight="true" outlineLevel="0" collapsed="false">
      <c r="A8507" s="4" t="n">
        <v>7183</v>
      </c>
      <c r="B8507" s="4" t="s">
        <v>45505</v>
      </c>
      <c r="C8507" s="4"/>
      <c r="D8507" s="4" t="s">
        <v>45506</v>
      </c>
      <c r="E8507" s="5" t="s">
        <v>11994</v>
      </c>
      <c r="F8507" s="4" t="s">
        <v>11995</v>
      </c>
      <c r="G8507" s="4" t="s">
        <v>84</v>
      </c>
      <c r="H8507" s="5" t="s">
        <v>45507</v>
      </c>
      <c r="I8507" s="4" t="s">
        <v>45508</v>
      </c>
      <c r="J8507" s="5" t="n">
        <f aca="false">LEN(K8507)</f>
        <v>15</v>
      </c>
      <c r="K8507" s="6" t="s">
        <v>45509</v>
      </c>
      <c r="L8507" s="4" t="s">
        <v>57</v>
      </c>
      <c r="M8507" s="4" t="s">
        <v>1979</v>
      </c>
    </row>
    <row r="8508" customFormat="false" ht="15.75" hidden="false" customHeight="true" outlineLevel="0" collapsed="false">
      <c r="A8508" s="4" t="n">
        <v>7192</v>
      </c>
      <c r="B8508" s="4" t="s">
        <v>45510</v>
      </c>
      <c r="C8508" s="4"/>
      <c r="D8508" s="4" t="s">
        <v>45511</v>
      </c>
      <c r="E8508" s="5" t="s">
        <v>9824</v>
      </c>
      <c r="F8508" s="4" t="s">
        <v>5186</v>
      </c>
      <c r="G8508" s="4" t="s">
        <v>84</v>
      </c>
      <c r="H8508" s="5" t="s">
        <v>45512</v>
      </c>
      <c r="I8508" s="4" t="s">
        <v>45513</v>
      </c>
      <c r="J8508" s="5" t="n">
        <f aca="false">LEN(K8508)</f>
        <v>15</v>
      </c>
      <c r="K8508" s="6" t="s">
        <v>45514</v>
      </c>
      <c r="L8508" s="4" t="s">
        <v>78</v>
      </c>
      <c r="M8508" s="4" t="s">
        <v>1016</v>
      </c>
    </row>
    <row r="8509" customFormat="false" ht="15.75" hidden="false" customHeight="true" outlineLevel="0" collapsed="false">
      <c r="A8509" s="4" t="n">
        <v>7222</v>
      </c>
      <c r="B8509" s="4" t="s">
        <v>45515</v>
      </c>
      <c r="C8509" s="4"/>
      <c r="D8509" s="4" t="s">
        <v>45516</v>
      </c>
      <c r="E8509" s="5" t="s">
        <v>228</v>
      </c>
      <c r="F8509" s="4" t="s">
        <v>162</v>
      </c>
      <c r="G8509" s="4" t="s">
        <v>84</v>
      </c>
      <c r="H8509" s="5" t="s">
        <v>45517</v>
      </c>
      <c r="I8509" s="4" t="s">
        <v>45518</v>
      </c>
      <c r="J8509" s="5" t="n">
        <f aca="false">LEN(K8509)</f>
        <v>15</v>
      </c>
      <c r="K8509" s="6" t="s">
        <v>45519</v>
      </c>
      <c r="L8509" s="4" t="s">
        <v>66</v>
      </c>
      <c r="M8509" s="4" t="s">
        <v>680</v>
      </c>
    </row>
    <row r="8510" customFormat="false" ht="15.75" hidden="false" customHeight="true" outlineLevel="0" collapsed="false">
      <c r="A8510" s="4" t="n">
        <v>7223</v>
      </c>
      <c r="B8510" s="4" t="s">
        <v>14727</v>
      </c>
      <c r="C8510" s="4"/>
      <c r="D8510" s="4" t="s">
        <v>45520</v>
      </c>
      <c r="E8510" s="5" t="s">
        <v>228</v>
      </c>
      <c r="F8510" s="4" t="s">
        <v>162</v>
      </c>
      <c r="G8510" s="4" t="s">
        <v>84</v>
      </c>
      <c r="H8510" s="5" t="s">
        <v>45521</v>
      </c>
      <c r="I8510" s="4" t="s">
        <v>45522</v>
      </c>
      <c r="J8510" s="5" t="n">
        <f aca="false">LEN(K8510)</f>
        <v>15</v>
      </c>
      <c r="K8510" s="6" t="s">
        <v>45523</v>
      </c>
      <c r="L8510" s="4" t="s">
        <v>31</v>
      </c>
      <c r="M8510" s="4" t="s">
        <v>929</v>
      </c>
    </row>
    <row r="8511" customFormat="false" ht="15.75" hidden="false" customHeight="true" outlineLevel="0" collapsed="false">
      <c r="A8511" s="4" t="n">
        <v>7241</v>
      </c>
      <c r="B8511" s="4" t="s">
        <v>45524</v>
      </c>
      <c r="C8511" s="4"/>
      <c r="D8511" s="4" t="s">
        <v>234</v>
      </c>
      <c r="E8511" s="5" t="s">
        <v>161</v>
      </c>
      <c r="F8511" s="4" t="s">
        <v>162</v>
      </c>
      <c r="G8511" s="4" t="s">
        <v>84</v>
      </c>
      <c r="H8511" s="5" t="s">
        <v>45525</v>
      </c>
      <c r="I8511" s="4" t="s">
        <v>37614</v>
      </c>
      <c r="J8511" s="5" t="n">
        <f aca="false">LEN(K8511)</f>
        <v>15</v>
      </c>
      <c r="K8511" s="6" t="s">
        <v>45526</v>
      </c>
      <c r="L8511" s="4" t="s">
        <v>66</v>
      </c>
      <c r="M8511" s="4" t="s">
        <v>6510</v>
      </c>
    </row>
    <row r="8512" customFormat="false" ht="15.75" hidden="false" customHeight="true" outlineLevel="0" collapsed="false">
      <c r="A8512" s="4" t="n">
        <v>7248</v>
      </c>
      <c r="B8512" s="4" t="s">
        <v>45527</v>
      </c>
      <c r="C8512" s="4"/>
      <c r="D8512" s="4" t="s">
        <v>45528</v>
      </c>
      <c r="E8512" s="5" t="s">
        <v>161</v>
      </c>
      <c r="F8512" s="4" t="s">
        <v>162</v>
      </c>
      <c r="G8512" s="4" t="s">
        <v>84</v>
      </c>
      <c r="H8512" s="5" t="s">
        <v>45529</v>
      </c>
      <c r="I8512" s="4" t="s">
        <v>45530</v>
      </c>
      <c r="J8512" s="5" t="n">
        <f aca="false">LEN(K8512)</f>
        <v>15</v>
      </c>
      <c r="K8512" s="6" t="str">
        <f aca="false">LOWER(SUBSTITUTE(SUBSTITUTE(SUBSTITUTE(SUBSTITUTE(SUBSTITUTE(SUBSTITUTE(SUBSTITUTE(B8512,"S.L.",""),"SL",""),"S.A.",""),"SA","")," ",""),".",""),",",""))&amp;".com"</f>
        <v>vivamenorca.com</v>
      </c>
      <c r="L8512" s="4" t="s">
        <v>78</v>
      </c>
      <c r="M8512" s="4" t="s">
        <v>31</v>
      </c>
    </row>
    <row r="8513" customFormat="false" ht="15.75" hidden="false" customHeight="true" outlineLevel="0" collapsed="false">
      <c r="A8513" s="4" t="n">
        <v>7250</v>
      </c>
      <c r="B8513" s="4" t="s">
        <v>45531</v>
      </c>
      <c r="C8513" s="4"/>
      <c r="D8513" s="4" t="s">
        <v>45532</v>
      </c>
      <c r="E8513" s="5" t="s">
        <v>228</v>
      </c>
      <c r="F8513" s="4" t="s">
        <v>162</v>
      </c>
      <c r="G8513" s="4" t="s">
        <v>84</v>
      </c>
      <c r="H8513" s="5" t="s">
        <v>45533</v>
      </c>
      <c r="I8513" s="4" t="s">
        <v>45534</v>
      </c>
      <c r="J8513" s="5" t="n">
        <f aca="false">LEN(K8513)</f>
        <v>15</v>
      </c>
      <c r="K8513" s="6" t="s">
        <v>45535</v>
      </c>
      <c r="L8513" s="4" t="s">
        <v>21</v>
      </c>
      <c r="M8513" s="4" t="s">
        <v>419</v>
      </c>
    </row>
    <row r="8514" customFormat="false" ht="15.75" hidden="false" customHeight="true" outlineLevel="0" collapsed="false">
      <c r="A8514" s="4" t="n">
        <v>7254</v>
      </c>
      <c r="B8514" s="4" t="s">
        <v>45536</v>
      </c>
      <c r="C8514" s="4"/>
      <c r="D8514" s="4" t="s">
        <v>45537</v>
      </c>
      <c r="E8514" s="5" t="s">
        <v>161</v>
      </c>
      <c r="F8514" s="4" t="s">
        <v>162</v>
      </c>
      <c r="G8514" s="4" t="s">
        <v>84</v>
      </c>
      <c r="H8514" s="5" t="s">
        <v>45538</v>
      </c>
      <c r="I8514" s="4" t="s">
        <v>45539</v>
      </c>
      <c r="J8514" s="5" t="n">
        <f aca="false">LEN(K8514)</f>
        <v>15</v>
      </c>
      <c r="K8514" s="6" t="s">
        <v>45540</v>
      </c>
      <c r="L8514" s="4" t="s">
        <v>78</v>
      </c>
      <c r="M8514" s="4" t="s">
        <v>904</v>
      </c>
    </row>
    <row r="8515" customFormat="false" ht="15.75" hidden="false" customHeight="true" outlineLevel="0" collapsed="false">
      <c r="A8515" s="4" t="n">
        <v>7267</v>
      </c>
      <c r="B8515" s="4" t="s">
        <v>45541</v>
      </c>
      <c r="C8515" s="4"/>
      <c r="D8515" s="4" t="s">
        <v>45542</v>
      </c>
      <c r="E8515" s="5" t="s">
        <v>3544</v>
      </c>
      <c r="F8515" s="4" t="s">
        <v>122</v>
      </c>
      <c r="G8515" s="4" t="s">
        <v>84</v>
      </c>
      <c r="H8515" s="5" t="s">
        <v>35243</v>
      </c>
      <c r="I8515" s="4" t="s">
        <v>45543</v>
      </c>
      <c r="J8515" s="5" t="n">
        <f aca="false">LEN(K8515)</f>
        <v>15</v>
      </c>
      <c r="K8515" s="6" t="s">
        <v>45544</v>
      </c>
      <c r="L8515" s="4" t="s">
        <v>66</v>
      </c>
      <c r="M8515" s="4" t="s">
        <v>31</v>
      </c>
    </row>
    <row r="8516" customFormat="false" ht="15.75" hidden="false" customHeight="true" outlineLevel="0" collapsed="false">
      <c r="A8516" s="4" t="n">
        <v>7269</v>
      </c>
      <c r="B8516" s="4" t="s">
        <v>45545</v>
      </c>
      <c r="C8516" s="4"/>
      <c r="D8516" s="4" t="s">
        <v>45546</v>
      </c>
      <c r="E8516" s="5" t="s">
        <v>3544</v>
      </c>
      <c r="F8516" s="4" t="s">
        <v>122</v>
      </c>
      <c r="G8516" s="4" t="s">
        <v>84</v>
      </c>
      <c r="H8516" s="5" t="s">
        <v>35243</v>
      </c>
      <c r="I8516" s="4" t="s">
        <v>45547</v>
      </c>
      <c r="J8516" s="5" t="n">
        <f aca="false">LEN(K8516)</f>
        <v>15</v>
      </c>
      <c r="K8516" s="10" t="s">
        <v>45548</v>
      </c>
      <c r="L8516" s="4" t="s">
        <v>21</v>
      </c>
      <c r="M8516" s="4" t="s">
        <v>31</v>
      </c>
    </row>
    <row r="8517" customFormat="false" ht="15.75" hidden="false" customHeight="true" outlineLevel="0" collapsed="false">
      <c r="A8517" s="4" t="n">
        <v>7317</v>
      </c>
      <c r="B8517" s="4" t="s">
        <v>45549</v>
      </c>
      <c r="C8517" s="4"/>
      <c r="D8517" s="4" t="s">
        <v>45550</v>
      </c>
      <c r="E8517" s="5" t="s">
        <v>1768</v>
      </c>
      <c r="F8517" s="4" t="s">
        <v>1769</v>
      </c>
      <c r="G8517" s="4" t="s">
        <v>84</v>
      </c>
      <c r="H8517" s="5" t="s">
        <v>45551</v>
      </c>
      <c r="I8517" s="4" t="s">
        <v>45552</v>
      </c>
      <c r="J8517" s="5" t="n">
        <f aca="false">LEN(K8517)</f>
        <v>15</v>
      </c>
      <c r="K8517" s="6" t="s">
        <v>45553</v>
      </c>
      <c r="L8517" s="4" t="s">
        <v>57</v>
      </c>
      <c r="M8517" s="4" t="s">
        <v>4378</v>
      </c>
    </row>
    <row r="8518" customFormat="false" ht="15.75" hidden="false" customHeight="true" outlineLevel="0" collapsed="false">
      <c r="A8518" s="4" t="n">
        <v>7316</v>
      </c>
      <c r="B8518" s="4" t="s">
        <v>45549</v>
      </c>
      <c r="C8518" s="4"/>
      <c r="D8518" s="4" t="s">
        <v>45554</v>
      </c>
      <c r="E8518" s="5" t="s">
        <v>1768</v>
      </c>
      <c r="F8518" s="4" t="s">
        <v>1769</v>
      </c>
      <c r="G8518" s="4" t="s">
        <v>84</v>
      </c>
      <c r="H8518" s="5" t="s">
        <v>45551</v>
      </c>
      <c r="I8518" s="7" t="s">
        <v>45552</v>
      </c>
      <c r="J8518" s="5" t="n">
        <f aca="false">LEN(K8518)</f>
        <v>15</v>
      </c>
      <c r="K8518" s="6" t="s">
        <v>45553</v>
      </c>
      <c r="L8518" s="4" t="s">
        <v>21</v>
      </c>
      <c r="M8518" s="4" t="s">
        <v>1418</v>
      </c>
    </row>
    <row r="8519" customFormat="false" ht="15.75" hidden="false" customHeight="true" outlineLevel="0" collapsed="false">
      <c r="A8519" s="4" t="n">
        <v>7319</v>
      </c>
      <c r="B8519" s="4" t="s">
        <v>45555</v>
      </c>
      <c r="C8519" s="4"/>
      <c r="D8519" s="4" t="s">
        <v>45556</v>
      </c>
      <c r="E8519" s="5" t="s">
        <v>1768</v>
      </c>
      <c r="F8519" s="4" t="s">
        <v>1769</v>
      </c>
      <c r="G8519" s="4" t="s">
        <v>84</v>
      </c>
      <c r="H8519" s="5" t="s">
        <v>45557</v>
      </c>
      <c r="I8519" s="4" t="s">
        <v>45398</v>
      </c>
      <c r="J8519" s="5" t="n">
        <f aca="false">LEN(K8519)</f>
        <v>15</v>
      </c>
      <c r="K8519" s="6" t="s">
        <v>45335</v>
      </c>
      <c r="L8519" s="4" t="s">
        <v>31</v>
      </c>
      <c r="M8519" s="4" t="s">
        <v>7861</v>
      </c>
    </row>
    <row r="8520" customFormat="false" ht="15.75" hidden="false" customHeight="true" outlineLevel="0" collapsed="false">
      <c r="A8520" s="4" t="n">
        <v>7334</v>
      </c>
      <c r="B8520" s="4" t="s">
        <v>45558</v>
      </c>
      <c r="C8520" s="4"/>
      <c r="D8520" s="4" t="s">
        <v>45559</v>
      </c>
      <c r="E8520" s="5" t="s">
        <v>1768</v>
      </c>
      <c r="F8520" s="4" t="s">
        <v>1769</v>
      </c>
      <c r="G8520" s="4" t="s">
        <v>84</v>
      </c>
      <c r="H8520" s="5" t="s">
        <v>45560</v>
      </c>
      <c r="I8520" s="7" t="s">
        <v>45561</v>
      </c>
      <c r="J8520" s="5" t="n">
        <f aca="false">LEN(K8520)</f>
        <v>15</v>
      </c>
      <c r="K8520" s="6" t="str">
        <f aca="false">LOWER(SUBSTITUTE(SUBSTITUTE(SUBSTITUTE(SUBSTITUTE(SUBSTITUTE(SUBSTITUTE(SUBSTITUTE(B8520,"S.L.",""),"SL",""),"S.A.",""),"SA","")," ",""),".",""),",",""))&amp;".com"</f>
        <v>torrearenal.com</v>
      </c>
      <c r="L8520" s="4" t="s">
        <v>21</v>
      </c>
      <c r="M8520" s="4" t="s">
        <v>3558</v>
      </c>
    </row>
    <row r="8521" customFormat="false" ht="15.75" hidden="false" customHeight="true" outlineLevel="0" collapsed="false">
      <c r="A8521" s="4" t="n">
        <v>7348</v>
      </c>
      <c r="B8521" s="4" t="s">
        <v>45562</v>
      </c>
      <c r="C8521" s="4"/>
      <c r="D8521" s="4" t="s">
        <v>45563</v>
      </c>
      <c r="E8521" s="5" t="s">
        <v>3565</v>
      </c>
      <c r="F8521" s="4" t="s">
        <v>3566</v>
      </c>
      <c r="G8521" s="4" t="s">
        <v>84</v>
      </c>
      <c r="H8521" s="5" t="s">
        <v>45564</v>
      </c>
      <c r="I8521" s="4" t="str">
        <f aca="false">IFERROR(__xludf.dummyfunction("""info@""&amp;LOWER(REGEXREPLACE(B8521,""[^A-Za-z0-9]"",""""))&amp;"".com"""),"info@marinacorfu.com")</f>
        <v>info@marinacorfu.com</v>
      </c>
      <c r="J8521" s="5" t="n">
        <f aca="false">LEN(K8521)</f>
        <v>15</v>
      </c>
      <c r="K8521" s="6" t="s">
        <v>45565</v>
      </c>
      <c r="L8521" s="4" t="s">
        <v>57</v>
      </c>
      <c r="M8521" s="4" t="s">
        <v>7954</v>
      </c>
    </row>
    <row r="8522" customFormat="false" ht="15.75" hidden="false" customHeight="true" outlineLevel="0" collapsed="false">
      <c r="A8522" s="4" t="n">
        <v>7351</v>
      </c>
      <c r="B8522" s="4" t="s">
        <v>45566</v>
      </c>
      <c r="C8522" s="4"/>
      <c r="D8522" s="4" t="s">
        <v>45567</v>
      </c>
      <c r="E8522" s="5" t="s">
        <v>228</v>
      </c>
      <c r="F8522" s="4" t="s">
        <v>162</v>
      </c>
      <c r="G8522" s="4" t="s">
        <v>84</v>
      </c>
      <c r="H8522" s="5" t="s">
        <v>45568</v>
      </c>
      <c r="I8522" s="7" t="s">
        <v>45569</v>
      </c>
      <c r="J8522" s="5" t="n">
        <f aca="false">LEN(K8522)</f>
        <v>15</v>
      </c>
      <c r="K8522" s="6" t="s">
        <v>45535</v>
      </c>
      <c r="L8522" s="4" t="s">
        <v>637</v>
      </c>
      <c r="M8522" s="4" t="s">
        <v>1216</v>
      </c>
    </row>
    <row r="8523" customFormat="false" ht="15.75" hidden="false" customHeight="true" outlineLevel="0" collapsed="false">
      <c r="A8523" s="4" t="n">
        <v>7352</v>
      </c>
      <c r="B8523" s="4" t="s">
        <v>45570</v>
      </c>
      <c r="C8523" s="4"/>
      <c r="D8523" s="4" t="s">
        <v>45571</v>
      </c>
      <c r="E8523" s="5" t="s">
        <v>161</v>
      </c>
      <c r="F8523" s="4" t="s">
        <v>162</v>
      </c>
      <c r="G8523" s="4" t="s">
        <v>84</v>
      </c>
      <c r="H8523" s="5" t="s">
        <v>45572</v>
      </c>
      <c r="I8523" s="4" t="str">
        <f aca="false">IFERROR(__xludf.dummyfunction("""info@""&amp;LOWER(REGEXREPLACE(B8523,""[^A-Za-z0-9]"",""""))&amp;"".com"""),"info@blancpalace.com")</f>
        <v>info@blancpalace.com</v>
      </c>
      <c r="J8523" s="5" t="n">
        <f aca="false">LEN(K8523)</f>
        <v>15</v>
      </c>
      <c r="K8523" s="6" t="s">
        <v>45573</v>
      </c>
      <c r="L8523" s="4" t="s">
        <v>66</v>
      </c>
      <c r="M8523" s="4" t="s">
        <v>1729</v>
      </c>
    </row>
    <row r="8524" customFormat="false" ht="15.75" hidden="false" customHeight="true" outlineLevel="0" collapsed="false">
      <c r="A8524" s="4" t="n">
        <v>7354</v>
      </c>
      <c r="B8524" s="4" t="s">
        <v>45574</v>
      </c>
      <c r="C8524" s="4"/>
      <c r="D8524" s="4" t="s">
        <v>45575</v>
      </c>
      <c r="E8524" s="5" t="s">
        <v>228</v>
      </c>
      <c r="F8524" s="4" t="s">
        <v>162</v>
      </c>
      <c r="G8524" s="4" t="s">
        <v>84</v>
      </c>
      <c r="H8524" s="5" t="s">
        <v>45576</v>
      </c>
      <c r="I8524" s="4" t="s">
        <v>45577</v>
      </c>
      <c r="J8524" s="5" t="n">
        <f aca="false">LEN(K8524)</f>
        <v>15</v>
      </c>
      <c r="K8524" s="6" t="s">
        <v>45535</v>
      </c>
      <c r="L8524" s="4" t="s">
        <v>57</v>
      </c>
      <c r="M8524" s="4" t="s">
        <v>1208</v>
      </c>
    </row>
    <row r="8525" customFormat="false" ht="15.75" hidden="false" customHeight="true" outlineLevel="0" collapsed="false">
      <c r="A8525" s="4" t="n">
        <v>7357</v>
      </c>
      <c r="B8525" s="4" t="s">
        <v>45578</v>
      </c>
      <c r="C8525" s="4"/>
      <c r="D8525" s="4" t="s">
        <v>45579</v>
      </c>
      <c r="E8525" s="5" t="s">
        <v>228</v>
      </c>
      <c r="F8525" s="4" t="s">
        <v>162</v>
      </c>
      <c r="G8525" s="4" t="s">
        <v>84</v>
      </c>
      <c r="H8525" s="5" t="s">
        <v>45580</v>
      </c>
      <c r="I8525" s="4" t="s">
        <v>45581</v>
      </c>
      <c r="J8525" s="5" t="n">
        <f aca="false">LEN(K8525)</f>
        <v>15</v>
      </c>
      <c r="K8525" s="6" t="s">
        <v>45582</v>
      </c>
      <c r="L8525" s="4" t="s">
        <v>31</v>
      </c>
      <c r="M8525" s="4" t="s">
        <v>294</v>
      </c>
    </row>
    <row r="8526" customFormat="false" ht="15.75" hidden="false" customHeight="true" outlineLevel="0" collapsed="false">
      <c r="A8526" s="4" t="n">
        <v>7411</v>
      </c>
      <c r="B8526" s="4" t="s">
        <v>28377</v>
      </c>
      <c r="C8526" s="4"/>
      <c r="D8526" s="4" t="s">
        <v>45583</v>
      </c>
      <c r="E8526" s="5" t="s">
        <v>510</v>
      </c>
      <c r="F8526" s="4" t="s">
        <v>511</v>
      </c>
      <c r="G8526" s="4" t="s">
        <v>84</v>
      </c>
      <c r="H8526" s="5" t="s">
        <v>45584</v>
      </c>
      <c r="I8526" s="4" t="s">
        <v>45585</v>
      </c>
      <c r="J8526" s="5" t="n">
        <f aca="false">LEN(K8526)</f>
        <v>15</v>
      </c>
      <c r="K8526" s="6" t="s">
        <v>45335</v>
      </c>
      <c r="L8526" s="4" t="s">
        <v>57</v>
      </c>
      <c r="M8526" s="4" t="s">
        <v>6351</v>
      </c>
    </row>
    <row r="8527" customFormat="false" ht="15.75" hidden="false" customHeight="true" outlineLevel="0" collapsed="false">
      <c r="A8527" s="4" t="n">
        <v>7419</v>
      </c>
      <c r="B8527" s="4" t="s">
        <v>45586</v>
      </c>
      <c r="C8527" s="4"/>
      <c r="D8527" s="4" t="s">
        <v>45587</v>
      </c>
      <c r="E8527" s="5" t="s">
        <v>510</v>
      </c>
      <c r="F8527" s="4" t="s">
        <v>511</v>
      </c>
      <c r="G8527" s="4" t="s">
        <v>84</v>
      </c>
      <c r="H8527" s="5" t="s">
        <v>45588</v>
      </c>
      <c r="I8527" s="4" t="s">
        <v>45589</v>
      </c>
      <c r="J8527" s="5" t="n">
        <f aca="false">LEN(K8527)</f>
        <v>15</v>
      </c>
      <c r="K8527" s="10" t="s">
        <v>45590</v>
      </c>
      <c r="L8527" s="4" t="s">
        <v>21</v>
      </c>
      <c r="M8527" s="4" t="s">
        <v>31</v>
      </c>
    </row>
    <row r="8528" customFormat="false" ht="15.75" hidden="false" customHeight="true" outlineLevel="0" collapsed="false">
      <c r="A8528" s="4" t="n">
        <v>7420</v>
      </c>
      <c r="B8528" s="4" t="s">
        <v>45591</v>
      </c>
      <c r="C8528" s="4"/>
      <c r="D8528" s="4" t="s">
        <v>45592</v>
      </c>
      <c r="E8528" s="5" t="s">
        <v>510</v>
      </c>
      <c r="F8528" s="4" t="s">
        <v>511</v>
      </c>
      <c r="G8528" s="4" t="s">
        <v>84</v>
      </c>
      <c r="H8528" s="5" t="s">
        <v>45593</v>
      </c>
      <c r="I8528" s="7" t="s">
        <v>45594</v>
      </c>
      <c r="J8528" s="5" t="n">
        <f aca="false">LEN(K8528)</f>
        <v>15</v>
      </c>
      <c r="K8528" s="6" t="s">
        <v>45595</v>
      </c>
      <c r="L8528" s="4" t="s">
        <v>21</v>
      </c>
      <c r="M8528" s="4" t="s">
        <v>22</v>
      </c>
    </row>
    <row r="8529" customFormat="false" ht="15.75" hidden="false" customHeight="true" outlineLevel="0" collapsed="false">
      <c r="A8529" s="4" t="n">
        <v>7429</v>
      </c>
      <c r="B8529" s="4" t="s">
        <v>45596</v>
      </c>
      <c r="C8529" s="4"/>
      <c r="D8529" s="4" t="s">
        <v>45597</v>
      </c>
      <c r="E8529" s="5" t="s">
        <v>45598</v>
      </c>
      <c r="F8529" s="4" t="s">
        <v>661</v>
      </c>
      <c r="G8529" s="4" t="s">
        <v>84</v>
      </c>
      <c r="H8529" s="5" t="s">
        <v>45599</v>
      </c>
      <c r="I8529" s="4" t="s">
        <v>45600</v>
      </c>
      <c r="J8529" s="5" t="n">
        <f aca="false">LEN(K8529)</f>
        <v>15</v>
      </c>
      <c r="K8529" s="6" t="s">
        <v>45601</v>
      </c>
      <c r="L8529" s="4" t="s">
        <v>57</v>
      </c>
      <c r="M8529" s="4" t="s">
        <v>877</v>
      </c>
    </row>
    <row r="8530" customFormat="false" ht="15.75" hidden="false" customHeight="true" outlineLevel="0" collapsed="false">
      <c r="A8530" s="4" t="n">
        <v>7450</v>
      </c>
      <c r="B8530" s="4" t="s">
        <v>45602</v>
      </c>
      <c r="C8530" s="4"/>
      <c r="D8530" s="4" t="s">
        <v>45603</v>
      </c>
      <c r="E8530" s="5" t="s">
        <v>1644</v>
      </c>
      <c r="F8530" s="4" t="s">
        <v>1645</v>
      </c>
      <c r="G8530" s="4" t="s">
        <v>84</v>
      </c>
      <c r="H8530" s="5" t="s">
        <v>45604</v>
      </c>
      <c r="I8530" s="4" t="s">
        <v>45605</v>
      </c>
      <c r="J8530" s="5" t="n">
        <f aca="false">LEN(K8530)</f>
        <v>15</v>
      </c>
      <c r="K8530" s="6" t="s">
        <v>45606</v>
      </c>
      <c r="L8530" s="4" t="s">
        <v>31</v>
      </c>
      <c r="M8530" s="4" t="s">
        <v>2896</v>
      </c>
    </row>
    <row r="8531" customFormat="false" ht="15.75" hidden="false" customHeight="true" outlineLevel="0" collapsed="false">
      <c r="A8531" s="4" t="n">
        <v>7462</v>
      </c>
      <c r="B8531" s="4" t="s">
        <v>45607</v>
      </c>
      <c r="C8531" s="4"/>
      <c r="D8531" s="4" t="s">
        <v>45608</v>
      </c>
      <c r="E8531" s="5" t="s">
        <v>1644</v>
      </c>
      <c r="F8531" s="4" t="s">
        <v>1645</v>
      </c>
      <c r="G8531" s="4" t="s">
        <v>84</v>
      </c>
      <c r="H8531" s="5" t="s">
        <v>45609</v>
      </c>
      <c r="I8531" s="4" t="s">
        <v>45610</v>
      </c>
      <c r="J8531" s="5" t="n">
        <f aca="false">LEN(K8531)</f>
        <v>15</v>
      </c>
      <c r="K8531" s="6" t="s">
        <v>45611</v>
      </c>
      <c r="L8531" s="4" t="s">
        <v>21</v>
      </c>
      <c r="M8531" s="4" t="s">
        <v>1265</v>
      </c>
    </row>
    <row r="8532" customFormat="false" ht="15.75" hidden="false" customHeight="true" outlineLevel="0" collapsed="false">
      <c r="A8532" s="4" t="n">
        <v>7472</v>
      </c>
      <c r="B8532" s="4" t="s">
        <v>45612</v>
      </c>
      <c r="C8532" s="4"/>
      <c r="D8532" s="4" t="s">
        <v>45613</v>
      </c>
      <c r="E8532" s="5" t="s">
        <v>25815</v>
      </c>
      <c r="F8532" s="4" t="s">
        <v>1645</v>
      </c>
      <c r="G8532" s="4" t="s">
        <v>84</v>
      </c>
      <c r="H8532" s="5" t="s">
        <v>45614</v>
      </c>
      <c r="I8532" s="7" t="s">
        <v>45615</v>
      </c>
      <c r="J8532" s="5" t="n">
        <f aca="false">LEN(K8532)</f>
        <v>15</v>
      </c>
      <c r="K8532" s="6" t="s">
        <v>45616</v>
      </c>
      <c r="L8532" s="4" t="s">
        <v>57</v>
      </c>
      <c r="M8532" s="4" t="s">
        <v>577</v>
      </c>
    </row>
    <row r="8533" customFormat="false" ht="15.75" hidden="false" customHeight="true" outlineLevel="0" collapsed="false">
      <c r="A8533" s="4" t="n">
        <v>7474</v>
      </c>
      <c r="B8533" s="4" t="s">
        <v>45617</v>
      </c>
      <c r="C8533" s="4"/>
      <c r="D8533" s="4" t="s">
        <v>45618</v>
      </c>
      <c r="E8533" s="5" t="s">
        <v>1644</v>
      </c>
      <c r="F8533" s="4" t="s">
        <v>1645</v>
      </c>
      <c r="G8533" s="4" t="s">
        <v>84</v>
      </c>
      <c r="H8533" s="5" t="s">
        <v>45619</v>
      </c>
      <c r="I8533" s="4" t="s">
        <v>45620</v>
      </c>
      <c r="J8533" s="5" t="n">
        <f aca="false">LEN(K8533)</f>
        <v>15</v>
      </c>
      <c r="K8533" s="6" t="s">
        <v>45611</v>
      </c>
      <c r="L8533" s="4" t="s">
        <v>31</v>
      </c>
      <c r="M8533" s="4" t="s">
        <v>1208</v>
      </c>
    </row>
    <row r="8534" customFormat="false" ht="15.75" hidden="false" customHeight="true" outlineLevel="0" collapsed="false">
      <c r="A8534" s="4" t="n">
        <v>7473</v>
      </c>
      <c r="B8534" s="4" t="s">
        <v>45621</v>
      </c>
      <c r="C8534" s="4"/>
      <c r="D8534" s="4" t="s">
        <v>45618</v>
      </c>
      <c r="E8534" s="5" t="s">
        <v>1644</v>
      </c>
      <c r="F8534" s="4" t="s">
        <v>1645</v>
      </c>
      <c r="G8534" s="4" t="s">
        <v>84</v>
      </c>
      <c r="H8534" s="5" t="s">
        <v>45619</v>
      </c>
      <c r="I8534" s="7" t="s">
        <v>45610</v>
      </c>
      <c r="J8534" s="5" t="n">
        <f aca="false">LEN(K8534)</f>
        <v>15</v>
      </c>
      <c r="K8534" s="6" t="s">
        <v>45611</v>
      </c>
      <c r="L8534" s="4" t="s">
        <v>66</v>
      </c>
      <c r="M8534" s="4" t="s">
        <v>5116</v>
      </c>
    </row>
    <row r="8535" customFormat="false" ht="27.75" hidden="false" customHeight="true" outlineLevel="0" collapsed="false">
      <c r="A8535" s="4" t="n">
        <v>7476</v>
      </c>
      <c r="B8535" s="4" t="s">
        <v>45622</v>
      </c>
      <c r="C8535" s="4"/>
      <c r="D8535" s="4" t="s">
        <v>45623</v>
      </c>
      <c r="E8535" s="5" t="s">
        <v>1644</v>
      </c>
      <c r="F8535" s="4" t="s">
        <v>1645</v>
      </c>
      <c r="G8535" s="4" t="s">
        <v>84</v>
      </c>
      <c r="H8535" s="5" t="s">
        <v>40685</v>
      </c>
      <c r="I8535" s="7" t="s">
        <v>45624</v>
      </c>
      <c r="J8535" s="5" t="n">
        <f aca="false">LEN(K8535)</f>
        <v>15</v>
      </c>
      <c r="K8535" s="6" t="s">
        <v>45625</v>
      </c>
      <c r="L8535" s="4" t="s">
        <v>21</v>
      </c>
      <c r="M8535" s="4" t="s">
        <v>381</v>
      </c>
    </row>
    <row r="8536" customFormat="false" ht="15.75" hidden="false" customHeight="true" outlineLevel="0" collapsed="false">
      <c r="A8536" s="4" t="n">
        <v>7522</v>
      </c>
      <c r="B8536" s="4" t="s">
        <v>45626</v>
      </c>
      <c r="C8536" s="4"/>
      <c r="D8536" s="4" t="s">
        <v>45627</v>
      </c>
      <c r="E8536" s="5" t="s">
        <v>5500</v>
      </c>
      <c r="F8536" s="4" t="s">
        <v>6463</v>
      </c>
      <c r="G8536" s="4" t="s">
        <v>84</v>
      </c>
      <c r="H8536" s="5" t="s">
        <v>12046</v>
      </c>
      <c r="I8536" s="4" t="s">
        <v>40699</v>
      </c>
      <c r="J8536" s="5" t="n">
        <f aca="false">LEN(K8536)</f>
        <v>15</v>
      </c>
      <c r="K8536" s="6" t="s">
        <v>45628</v>
      </c>
      <c r="L8536" s="4" t="s">
        <v>57</v>
      </c>
      <c r="M8536" s="4" t="s">
        <v>20922</v>
      </c>
    </row>
    <row r="8537" customFormat="false" ht="15.75" hidden="false" customHeight="true" outlineLevel="0" collapsed="false">
      <c r="A8537" s="4" t="n">
        <v>7545</v>
      </c>
      <c r="B8537" s="4" t="s">
        <v>45629</v>
      </c>
      <c r="C8537" s="4"/>
      <c r="D8537" s="4" t="s">
        <v>45630</v>
      </c>
      <c r="E8537" s="5" t="s">
        <v>30160</v>
      </c>
      <c r="F8537" s="4" t="s">
        <v>30161</v>
      </c>
      <c r="G8537" s="4" t="s">
        <v>84</v>
      </c>
      <c r="H8537" s="5" t="s">
        <v>45631</v>
      </c>
      <c r="I8537" s="4" t="s">
        <v>45632</v>
      </c>
      <c r="J8537" s="5" t="n">
        <f aca="false">LEN(K8537)</f>
        <v>15</v>
      </c>
      <c r="K8537" s="6" t="s">
        <v>45633</v>
      </c>
      <c r="L8537" s="4" t="s">
        <v>31</v>
      </c>
      <c r="M8537" s="4" t="s">
        <v>877</v>
      </c>
    </row>
    <row r="8538" customFormat="false" ht="15.75" hidden="false" customHeight="true" outlineLevel="0" collapsed="false">
      <c r="A8538" s="4" t="n">
        <v>7553</v>
      </c>
      <c r="B8538" s="4" t="s">
        <v>45634</v>
      </c>
      <c r="C8538" s="4"/>
      <c r="D8538" s="4" t="s">
        <v>45635</v>
      </c>
      <c r="E8538" s="5" t="s">
        <v>35406</v>
      </c>
      <c r="F8538" s="4" t="s">
        <v>35407</v>
      </c>
      <c r="G8538" s="4" t="s">
        <v>84</v>
      </c>
      <c r="H8538" s="5" t="s">
        <v>45636</v>
      </c>
      <c r="I8538" s="4" t="s">
        <v>45637</v>
      </c>
      <c r="J8538" s="5" t="n">
        <f aca="false">LEN(K8538)</f>
        <v>15</v>
      </c>
      <c r="K8538" s="6" t="s">
        <v>45638</v>
      </c>
      <c r="L8538" s="4" t="s">
        <v>57</v>
      </c>
      <c r="M8538" s="4" t="s">
        <v>344</v>
      </c>
    </row>
    <row r="8539" customFormat="false" ht="15.75" hidden="false" customHeight="true" outlineLevel="0" collapsed="false">
      <c r="A8539" s="4" t="n">
        <v>7584</v>
      </c>
      <c r="B8539" s="4" t="s">
        <v>14680</v>
      </c>
      <c r="C8539" s="4"/>
      <c r="D8539" s="4" t="s">
        <v>45639</v>
      </c>
      <c r="E8539" s="5" t="s">
        <v>8496</v>
      </c>
      <c r="F8539" s="4" t="s">
        <v>3555</v>
      </c>
      <c r="G8539" s="4" t="s">
        <v>84</v>
      </c>
      <c r="H8539" s="5" t="s">
        <v>45640</v>
      </c>
      <c r="I8539" s="4" t="s">
        <v>45641</v>
      </c>
      <c r="J8539" s="5" t="n">
        <f aca="false">LEN(K8539)</f>
        <v>15</v>
      </c>
      <c r="K8539" s="6" t="s">
        <v>45642</v>
      </c>
      <c r="L8539" s="4" t="s">
        <v>57</v>
      </c>
      <c r="M8539" s="4" t="s">
        <v>32</v>
      </c>
    </row>
    <row r="8540" customFormat="false" ht="15.75" hidden="false" customHeight="true" outlineLevel="0" collapsed="false">
      <c r="A8540" s="4" t="n">
        <v>7585</v>
      </c>
      <c r="B8540" s="4" t="s">
        <v>45643</v>
      </c>
      <c r="C8540" s="4"/>
      <c r="D8540" s="4" t="s">
        <v>45644</v>
      </c>
      <c r="E8540" s="5" t="s">
        <v>8496</v>
      </c>
      <c r="F8540" s="4" t="s">
        <v>3555</v>
      </c>
      <c r="G8540" s="4" t="s">
        <v>84</v>
      </c>
      <c r="H8540" s="5" t="s">
        <v>45645</v>
      </c>
      <c r="I8540" s="4" t="s">
        <v>45646</v>
      </c>
      <c r="J8540" s="5" t="n">
        <f aca="false">LEN(K8540)</f>
        <v>15</v>
      </c>
      <c r="K8540" s="10" t="s">
        <v>45647</v>
      </c>
      <c r="L8540" s="4" t="s">
        <v>31</v>
      </c>
      <c r="M8540" s="4" t="s">
        <v>359</v>
      </c>
    </row>
    <row r="8541" customFormat="false" ht="15.75" hidden="false" customHeight="true" outlineLevel="0" collapsed="false">
      <c r="A8541" s="4" t="n">
        <v>7606</v>
      </c>
      <c r="B8541" s="4" t="s">
        <v>45648</v>
      </c>
      <c r="C8541" s="4"/>
      <c r="D8541" s="4" t="s">
        <v>45649</v>
      </c>
      <c r="E8541" s="5" t="s">
        <v>3565</v>
      </c>
      <c r="F8541" s="4" t="s">
        <v>3566</v>
      </c>
      <c r="G8541" s="4" t="s">
        <v>84</v>
      </c>
      <c r="H8541" s="5" t="s">
        <v>45650</v>
      </c>
      <c r="I8541" s="4" t="s">
        <v>45651</v>
      </c>
      <c r="J8541" s="5" t="n">
        <f aca="false">LEN(K8541)</f>
        <v>15</v>
      </c>
      <c r="K8541" s="6" t="s">
        <v>45652</v>
      </c>
      <c r="L8541" s="4" t="s">
        <v>31</v>
      </c>
      <c r="M8541" s="4" t="s">
        <v>1208</v>
      </c>
    </row>
    <row r="8542" customFormat="false" ht="15.75" hidden="false" customHeight="true" outlineLevel="0" collapsed="false">
      <c r="A8542" s="4" t="n">
        <v>7610</v>
      </c>
      <c r="B8542" s="4" t="s">
        <v>45653</v>
      </c>
      <c r="C8542" s="4"/>
      <c r="D8542" s="4" t="s">
        <v>45654</v>
      </c>
      <c r="E8542" s="5" t="s">
        <v>45655</v>
      </c>
      <c r="F8542" s="4" t="s">
        <v>3566</v>
      </c>
      <c r="G8542" s="4" t="s">
        <v>84</v>
      </c>
      <c r="H8542" s="5" t="s">
        <v>45656</v>
      </c>
      <c r="I8542" s="4" t="s">
        <v>45657</v>
      </c>
      <c r="J8542" s="5" t="n">
        <f aca="false">LEN(K8542)</f>
        <v>15</v>
      </c>
      <c r="K8542" s="6" t="s">
        <v>45658</v>
      </c>
      <c r="L8542" s="4" t="s">
        <v>57</v>
      </c>
      <c r="M8542" s="4" t="s">
        <v>10942</v>
      </c>
    </row>
    <row r="8543" customFormat="false" ht="15.75" hidden="false" customHeight="true" outlineLevel="0" collapsed="false">
      <c r="A8543" s="4" t="n">
        <v>7614</v>
      </c>
      <c r="B8543" s="4" t="s">
        <v>45659</v>
      </c>
      <c r="C8543" s="4"/>
      <c r="D8543" s="4" t="s">
        <v>45660</v>
      </c>
      <c r="E8543" s="5" t="s">
        <v>30181</v>
      </c>
      <c r="F8543" s="4" t="s">
        <v>30182</v>
      </c>
      <c r="G8543" s="4" t="s">
        <v>84</v>
      </c>
      <c r="H8543" s="5" t="s">
        <v>45661</v>
      </c>
      <c r="I8543" s="7" t="s">
        <v>45662</v>
      </c>
      <c r="J8543" s="5" t="n">
        <f aca="false">LEN(K8543)</f>
        <v>15</v>
      </c>
      <c r="K8543" s="6" t="s">
        <v>45663</v>
      </c>
      <c r="L8543" s="4" t="s">
        <v>31</v>
      </c>
      <c r="M8543" s="4" t="s">
        <v>1979</v>
      </c>
    </row>
    <row r="8544" customFormat="false" ht="15.75" hidden="false" customHeight="true" outlineLevel="0" collapsed="false">
      <c r="A8544" s="4" t="n">
        <v>7632</v>
      </c>
      <c r="B8544" s="4" t="s">
        <v>45664</v>
      </c>
      <c r="C8544" s="4"/>
      <c r="D8544" s="4" t="s">
        <v>45665</v>
      </c>
      <c r="E8544" s="5" t="s">
        <v>14855</v>
      </c>
      <c r="F8544" s="4" t="s">
        <v>7889</v>
      </c>
      <c r="G8544" s="4" t="s">
        <v>84</v>
      </c>
      <c r="H8544" s="5" t="s">
        <v>45666</v>
      </c>
      <c r="I8544" s="4" t="s">
        <v>45667</v>
      </c>
      <c r="J8544" s="5" t="n">
        <f aca="false">LEN(K8544)</f>
        <v>15</v>
      </c>
      <c r="K8544" s="6" t="s">
        <v>45658</v>
      </c>
      <c r="L8544" s="4" t="s">
        <v>57</v>
      </c>
      <c r="M8544" s="4" t="s">
        <v>45668</v>
      </c>
    </row>
    <row r="8545" customFormat="false" ht="15.75" hidden="false" customHeight="true" outlineLevel="0" collapsed="false">
      <c r="A8545" s="4" t="n">
        <v>7633</v>
      </c>
      <c r="B8545" s="4" t="s">
        <v>45669</v>
      </c>
      <c r="C8545" s="4"/>
      <c r="D8545" s="4" t="s">
        <v>45670</v>
      </c>
      <c r="E8545" s="5" t="s">
        <v>3565</v>
      </c>
      <c r="F8545" s="4" t="s">
        <v>3566</v>
      </c>
      <c r="G8545" s="4" t="s">
        <v>84</v>
      </c>
      <c r="H8545" s="5" t="s">
        <v>45671</v>
      </c>
      <c r="I8545" s="7" t="s">
        <v>45672</v>
      </c>
      <c r="J8545" s="5" t="n">
        <f aca="false">LEN(K8545)</f>
        <v>15</v>
      </c>
      <c r="K8545" s="6" t="s">
        <v>45673</v>
      </c>
      <c r="L8545" s="4" t="s">
        <v>57</v>
      </c>
      <c r="M8545" s="4" t="s">
        <v>1793</v>
      </c>
    </row>
    <row r="8546" customFormat="false" ht="15.75" hidden="false" customHeight="true" outlineLevel="0" collapsed="false">
      <c r="A8546" s="4" t="n">
        <v>7652</v>
      </c>
      <c r="B8546" s="4" t="s">
        <v>45674</v>
      </c>
      <c r="C8546" s="4"/>
      <c r="D8546" s="4" t="s">
        <v>45675</v>
      </c>
      <c r="E8546" s="5" t="s">
        <v>3565</v>
      </c>
      <c r="F8546" s="4" t="s">
        <v>3566</v>
      </c>
      <c r="G8546" s="4" t="s">
        <v>84</v>
      </c>
      <c r="H8546" s="5" t="s">
        <v>45676</v>
      </c>
      <c r="I8546" s="7" t="s">
        <v>45677</v>
      </c>
      <c r="J8546" s="5" t="n">
        <f aca="false">LEN(K8546)</f>
        <v>15</v>
      </c>
      <c r="K8546" s="6" t="s">
        <v>45678</v>
      </c>
      <c r="L8546" s="4" t="s">
        <v>31</v>
      </c>
      <c r="M8546" s="4" t="s">
        <v>31</v>
      </c>
    </row>
    <row r="8547" customFormat="false" ht="15.75" hidden="false" customHeight="true" outlineLevel="0" collapsed="false">
      <c r="A8547" s="4" t="n">
        <v>7655</v>
      </c>
      <c r="B8547" s="4" t="s">
        <v>45679</v>
      </c>
      <c r="C8547" s="4"/>
      <c r="D8547" s="4" t="s">
        <v>45680</v>
      </c>
      <c r="E8547" s="5" t="s">
        <v>3565</v>
      </c>
      <c r="F8547" s="4" t="s">
        <v>3566</v>
      </c>
      <c r="G8547" s="4" t="s">
        <v>84</v>
      </c>
      <c r="H8547" s="5" t="s">
        <v>45681</v>
      </c>
      <c r="I8547" s="4" t="s">
        <v>45682</v>
      </c>
      <c r="J8547" s="5" t="n">
        <f aca="false">LEN(K8547)</f>
        <v>15</v>
      </c>
      <c r="K8547" s="10" t="s">
        <v>45683</v>
      </c>
      <c r="L8547" s="4" t="s">
        <v>31</v>
      </c>
      <c r="M8547" s="4" t="s">
        <v>4806</v>
      </c>
    </row>
    <row r="8548" customFormat="false" ht="15.75" hidden="false" customHeight="true" outlineLevel="0" collapsed="false">
      <c r="A8548" s="4" t="n">
        <v>7667</v>
      </c>
      <c r="B8548" s="4" t="s">
        <v>45684</v>
      </c>
      <c r="C8548" s="4"/>
      <c r="D8548" s="4" t="s">
        <v>45685</v>
      </c>
      <c r="E8548" s="5" t="s">
        <v>45686</v>
      </c>
      <c r="F8548" s="4" t="s">
        <v>25528</v>
      </c>
      <c r="G8548" s="4" t="s">
        <v>84</v>
      </c>
      <c r="H8548" s="5" t="s">
        <v>45687</v>
      </c>
      <c r="I8548" s="23" t="s">
        <v>45688</v>
      </c>
      <c r="J8548" s="5" t="n">
        <f aca="false">LEN(K8548)</f>
        <v>15</v>
      </c>
      <c r="K8548" s="6" t="s">
        <v>45689</v>
      </c>
      <c r="L8548" s="4" t="s">
        <v>31</v>
      </c>
      <c r="M8548" s="4" t="s">
        <v>381</v>
      </c>
    </row>
    <row r="8549" customFormat="false" ht="15.75" hidden="false" customHeight="true" outlineLevel="0" collapsed="false">
      <c r="A8549" s="4" t="n">
        <v>7674</v>
      </c>
      <c r="B8549" s="4" t="s">
        <v>45690</v>
      </c>
      <c r="C8549" s="4"/>
      <c r="D8549" s="4" t="s">
        <v>45691</v>
      </c>
      <c r="E8549" s="5" t="s">
        <v>3572</v>
      </c>
      <c r="F8549" s="4" t="s">
        <v>3573</v>
      </c>
      <c r="G8549" s="4" t="s">
        <v>84</v>
      </c>
      <c r="H8549" s="5" t="s">
        <v>45692</v>
      </c>
      <c r="I8549" s="4" t="s">
        <v>45693</v>
      </c>
      <c r="J8549" s="5" t="n">
        <f aca="false">LEN(K8549)</f>
        <v>15</v>
      </c>
      <c r="K8549" s="6" t="s">
        <v>45694</v>
      </c>
      <c r="L8549" s="4" t="s">
        <v>31</v>
      </c>
      <c r="M8549" s="4" t="s">
        <v>1016</v>
      </c>
    </row>
    <row r="8550" customFormat="false" ht="15.75" hidden="false" customHeight="true" outlineLevel="0" collapsed="false">
      <c r="A8550" s="4" t="n">
        <v>7709</v>
      </c>
      <c r="B8550" s="4" t="s">
        <v>45695</v>
      </c>
      <c r="C8550" s="4"/>
      <c r="D8550" s="4" t="s">
        <v>45696</v>
      </c>
      <c r="E8550" s="5" t="s">
        <v>504</v>
      </c>
      <c r="F8550" s="4" t="s">
        <v>505</v>
      </c>
      <c r="G8550" s="4" t="s">
        <v>84</v>
      </c>
      <c r="H8550" s="5" t="s">
        <v>45697</v>
      </c>
      <c r="I8550" s="4" t="str">
        <f aca="false">IFERROR(__xludf.dummyfunction("""info@""&amp;LOWER(REGEXREPLACE(B8550,""[^A-Za-z0-9]"",""""))&amp;"".com"""),"info@cadenamarsl.com")</f>
        <v>info@cadenamarsl.com</v>
      </c>
      <c r="J8550" s="5" t="n">
        <f aca="false">LEN(K8550)</f>
        <v>15</v>
      </c>
      <c r="K8550" s="6" t="s">
        <v>45698</v>
      </c>
      <c r="L8550" s="4" t="s">
        <v>31</v>
      </c>
      <c r="M8550" s="4" t="s">
        <v>31</v>
      </c>
    </row>
    <row r="8551" customFormat="false" ht="15.75" hidden="false" customHeight="true" outlineLevel="0" collapsed="false">
      <c r="A8551" s="4" t="n">
        <v>7719</v>
      </c>
      <c r="B8551" s="4" t="s">
        <v>45699</v>
      </c>
      <c r="C8551" s="4"/>
      <c r="D8551" s="4" t="s">
        <v>45700</v>
      </c>
      <c r="E8551" s="5" t="s">
        <v>504</v>
      </c>
      <c r="F8551" s="4" t="s">
        <v>505</v>
      </c>
      <c r="G8551" s="4" t="s">
        <v>84</v>
      </c>
      <c r="H8551" s="5" t="s">
        <v>45701</v>
      </c>
      <c r="I8551" s="4" t="s">
        <v>45702</v>
      </c>
      <c r="J8551" s="5" t="n">
        <f aca="false">LEN(K8551)</f>
        <v>15</v>
      </c>
      <c r="K8551" s="6" t="s">
        <v>45703</v>
      </c>
      <c r="L8551" s="4" t="s">
        <v>31</v>
      </c>
      <c r="M8551" s="4" t="s">
        <v>1369</v>
      </c>
    </row>
    <row r="8552" customFormat="false" ht="15.75" hidden="false" customHeight="true" outlineLevel="0" collapsed="false">
      <c r="A8552" s="4" t="n">
        <v>7720</v>
      </c>
      <c r="B8552" s="4" t="s">
        <v>45704</v>
      </c>
      <c r="C8552" s="4"/>
      <c r="D8552" s="4" t="s">
        <v>45705</v>
      </c>
      <c r="E8552" s="5" t="s">
        <v>504</v>
      </c>
      <c r="F8552" s="4" t="s">
        <v>505</v>
      </c>
      <c r="G8552" s="4" t="s">
        <v>84</v>
      </c>
      <c r="H8552" s="5" t="s">
        <v>45701</v>
      </c>
      <c r="I8552" s="4" t="s">
        <v>45702</v>
      </c>
      <c r="J8552" s="5" t="n">
        <f aca="false">LEN(K8552)</f>
        <v>15</v>
      </c>
      <c r="K8552" s="6" t="s">
        <v>45703</v>
      </c>
      <c r="L8552" s="4" t="s">
        <v>57</v>
      </c>
      <c r="M8552" s="4" t="s">
        <v>1369</v>
      </c>
    </row>
    <row r="8553" customFormat="false" ht="15.75" hidden="false" customHeight="true" outlineLevel="0" collapsed="false">
      <c r="A8553" s="4" t="n">
        <v>7731</v>
      </c>
      <c r="B8553" s="4" t="s">
        <v>45706</v>
      </c>
      <c r="C8553" s="4"/>
      <c r="D8553" s="4" t="s">
        <v>45707</v>
      </c>
      <c r="E8553" s="5" t="s">
        <v>504</v>
      </c>
      <c r="F8553" s="4" t="s">
        <v>505</v>
      </c>
      <c r="G8553" s="4" t="s">
        <v>84</v>
      </c>
      <c r="H8553" s="5" t="s">
        <v>45708</v>
      </c>
      <c r="I8553" s="4" t="s">
        <v>45709</v>
      </c>
      <c r="J8553" s="5" t="n">
        <f aca="false">LEN(K8553)</f>
        <v>15</v>
      </c>
      <c r="K8553" s="6" t="s">
        <v>43420</v>
      </c>
      <c r="L8553" s="4" t="s">
        <v>31</v>
      </c>
      <c r="M8553" s="4" t="s">
        <v>31</v>
      </c>
    </row>
    <row r="8554" customFormat="false" ht="15.75" hidden="false" customHeight="true" outlineLevel="0" collapsed="false">
      <c r="A8554" s="4" t="n">
        <v>7734</v>
      </c>
      <c r="B8554" s="4" t="s">
        <v>45710</v>
      </c>
      <c r="C8554" s="4"/>
      <c r="D8554" s="4" t="s">
        <v>45711</v>
      </c>
      <c r="E8554" s="5" t="s">
        <v>504</v>
      </c>
      <c r="F8554" s="4" t="s">
        <v>505</v>
      </c>
      <c r="G8554" s="4" t="s">
        <v>84</v>
      </c>
      <c r="H8554" s="5" t="s">
        <v>45712</v>
      </c>
      <c r="I8554" s="4" t="s">
        <v>45398</v>
      </c>
      <c r="J8554" s="5" t="n">
        <f aca="false">LEN(K8554)</f>
        <v>15</v>
      </c>
      <c r="K8554" s="6" t="s">
        <v>45335</v>
      </c>
      <c r="L8554" s="4" t="s">
        <v>57</v>
      </c>
      <c r="M8554" s="4" t="s">
        <v>6459</v>
      </c>
    </row>
    <row r="8555" customFormat="false" ht="15.75" hidden="false" customHeight="true" outlineLevel="0" collapsed="false">
      <c r="A8555" s="4" t="n">
        <v>7736</v>
      </c>
      <c r="B8555" s="4" t="s">
        <v>45713</v>
      </c>
      <c r="C8555" s="4"/>
      <c r="D8555" s="4" t="s">
        <v>45714</v>
      </c>
      <c r="E8555" s="5" t="s">
        <v>504</v>
      </c>
      <c r="F8555" s="4" t="s">
        <v>505</v>
      </c>
      <c r="G8555" s="4" t="s">
        <v>84</v>
      </c>
      <c r="H8555" s="5" t="s">
        <v>45715</v>
      </c>
      <c r="I8555" s="4" t="s">
        <v>45716</v>
      </c>
      <c r="J8555" s="5" t="n">
        <f aca="false">LEN(K8555)</f>
        <v>15</v>
      </c>
      <c r="K8555" s="6" t="s">
        <v>45717</v>
      </c>
      <c r="L8555" s="4" t="s">
        <v>31</v>
      </c>
      <c r="M8555" s="4" t="s">
        <v>3408</v>
      </c>
    </row>
    <row r="8556" customFormat="false" ht="15.75" hidden="false" customHeight="true" outlineLevel="0" collapsed="false">
      <c r="A8556" s="4" t="n">
        <v>7754</v>
      </c>
      <c r="B8556" s="4" t="s">
        <v>45718</v>
      </c>
      <c r="C8556" s="4"/>
      <c r="D8556" s="4" t="s">
        <v>45719</v>
      </c>
      <c r="E8556" s="5" t="s">
        <v>3583</v>
      </c>
      <c r="F8556" s="4" t="s">
        <v>505</v>
      </c>
      <c r="G8556" s="4" t="s">
        <v>84</v>
      </c>
      <c r="H8556" s="5" t="s">
        <v>45720</v>
      </c>
      <c r="I8556" s="7" t="s">
        <v>45412</v>
      </c>
      <c r="J8556" s="5" t="n">
        <f aca="false">LEN(K8556)</f>
        <v>15</v>
      </c>
      <c r="K8556" s="6" t="s">
        <v>45413</v>
      </c>
      <c r="L8556" s="4" t="s">
        <v>31</v>
      </c>
      <c r="M8556" s="4" t="s">
        <v>178</v>
      </c>
    </row>
    <row r="8557" customFormat="false" ht="15.75" hidden="false" customHeight="true" outlineLevel="0" collapsed="false">
      <c r="A8557" s="4" t="n">
        <v>7759</v>
      </c>
      <c r="B8557" s="4" t="s">
        <v>45721</v>
      </c>
      <c r="C8557" s="4"/>
      <c r="D8557" s="4" t="s">
        <v>45722</v>
      </c>
      <c r="E8557" s="5" t="s">
        <v>3583</v>
      </c>
      <c r="F8557" s="4" t="s">
        <v>505</v>
      </c>
      <c r="G8557" s="4" t="s">
        <v>84</v>
      </c>
      <c r="H8557" s="5" t="s">
        <v>45723</v>
      </c>
      <c r="I8557" s="4" t="s">
        <v>45398</v>
      </c>
      <c r="J8557" s="5" t="n">
        <f aca="false">LEN(K8557)</f>
        <v>15</v>
      </c>
      <c r="K8557" s="10" t="s">
        <v>45335</v>
      </c>
      <c r="L8557" s="4" t="s">
        <v>1970</v>
      </c>
      <c r="M8557" s="4" t="s">
        <v>8100</v>
      </c>
    </row>
    <row r="8558" customFormat="false" ht="15.75" hidden="false" customHeight="true" outlineLevel="0" collapsed="false">
      <c r="A8558" s="4" t="n">
        <v>7762</v>
      </c>
      <c r="B8558" s="4" t="s">
        <v>45724</v>
      </c>
      <c r="C8558" s="4"/>
      <c r="D8558" s="4" t="s">
        <v>45725</v>
      </c>
      <c r="E8558" s="5" t="s">
        <v>3583</v>
      </c>
      <c r="F8558" s="4" t="s">
        <v>505</v>
      </c>
      <c r="G8558" s="4" t="s">
        <v>84</v>
      </c>
      <c r="H8558" s="5" t="s">
        <v>45726</v>
      </c>
      <c r="I8558" s="4" t="s">
        <v>45727</v>
      </c>
      <c r="J8558" s="5" t="n">
        <f aca="false">LEN(K8558)</f>
        <v>15</v>
      </c>
      <c r="K8558" s="6" t="s">
        <v>45335</v>
      </c>
      <c r="L8558" s="4" t="s">
        <v>21</v>
      </c>
      <c r="M8558" s="4" t="s">
        <v>7861</v>
      </c>
    </row>
    <row r="8559" customFormat="false" ht="15.75" hidden="false" customHeight="true" outlineLevel="0" collapsed="false">
      <c r="A8559" s="4" t="n">
        <v>7773</v>
      </c>
      <c r="B8559" s="4" t="s">
        <v>45728</v>
      </c>
      <c r="C8559" s="4"/>
      <c r="D8559" s="4" t="s">
        <v>45729</v>
      </c>
      <c r="E8559" s="5" t="s">
        <v>3583</v>
      </c>
      <c r="F8559" s="4" t="s">
        <v>505</v>
      </c>
      <c r="G8559" s="4" t="s">
        <v>84</v>
      </c>
      <c r="H8559" s="5" t="s">
        <v>45730</v>
      </c>
      <c r="I8559" s="4" t="s">
        <v>45727</v>
      </c>
      <c r="J8559" s="5" t="n">
        <f aca="false">LEN(K8559)</f>
        <v>15</v>
      </c>
      <c r="K8559" s="6" t="s">
        <v>45335</v>
      </c>
      <c r="L8559" s="4" t="s">
        <v>31</v>
      </c>
      <c r="M8559" s="4" t="s">
        <v>3895</v>
      </c>
    </row>
    <row r="8560" customFormat="false" ht="15.75" hidden="false" customHeight="true" outlineLevel="0" collapsed="false">
      <c r="A8560" s="4" t="n">
        <v>7785</v>
      </c>
      <c r="B8560" s="4" t="s">
        <v>45731</v>
      </c>
      <c r="C8560" s="4"/>
      <c r="D8560" s="4" t="s">
        <v>45732</v>
      </c>
      <c r="E8560" s="5" t="s">
        <v>6480</v>
      </c>
      <c r="F8560" s="4" t="s">
        <v>505</v>
      </c>
      <c r="G8560" s="4" t="s">
        <v>84</v>
      </c>
      <c r="H8560" s="5" t="s">
        <v>45733</v>
      </c>
      <c r="I8560" s="4" t="str">
        <f aca="false">IFERROR(__xludf.dummyfunction("""info@""&amp;LOWER(REGEXREPLACE(B8560,""[^A-Za-z0-9]"",""""))&amp;"".com"""),"info@holidaypark.com")</f>
        <v>info@holidaypark.com</v>
      </c>
      <c r="J8560" s="5" t="n">
        <f aca="false">LEN(K8560)</f>
        <v>15</v>
      </c>
      <c r="K8560" s="6" t="s">
        <v>45734</v>
      </c>
      <c r="L8560" s="4" t="s">
        <v>21</v>
      </c>
      <c r="M8560" s="4" t="s">
        <v>31</v>
      </c>
    </row>
    <row r="8561" customFormat="false" ht="15.75" hidden="false" customHeight="true" outlineLevel="0" collapsed="false">
      <c r="A8561" s="4" t="n">
        <v>7806</v>
      </c>
      <c r="B8561" s="4" t="s">
        <v>45735</v>
      </c>
      <c r="C8561" s="4"/>
      <c r="D8561" s="4" t="s">
        <v>45736</v>
      </c>
      <c r="E8561" s="5" t="s">
        <v>2931</v>
      </c>
      <c r="F8561" s="4" t="s">
        <v>83</v>
      </c>
      <c r="G8561" s="4" t="s">
        <v>84</v>
      </c>
      <c r="H8561" s="5" t="s">
        <v>45737</v>
      </c>
      <c r="I8561" s="4" t="s">
        <v>45738</v>
      </c>
      <c r="J8561" s="5" t="n">
        <f aca="false">LEN(K8561)</f>
        <v>15</v>
      </c>
      <c r="K8561" s="6" t="s">
        <v>45739</v>
      </c>
      <c r="L8561" s="4" t="s">
        <v>57</v>
      </c>
      <c r="M8561" s="4" t="s">
        <v>368</v>
      </c>
    </row>
    <row r="8562" customFormat="false" ht="15.75" hidden="false" customHeight="true" outlineLevel="0" collapsed="false">
      <c r="A8562" s="4" t="n">
        <v>7809</v>
      </c>
      <c r="B8562" s="4" t="s">
        <v>45740</v>
      </c>
      <c r="C8562" s="4"/>
      <c r="D8562" s="4" t="s">
        <v>45741</v>
      </c>
      <c r="E8562" s="5" t="s">
        <v>8438</v>
      </c>
      <c r="F8562" s="4" t="s">
        <v>8439</v>
      </c>
      <c r="G8562" s="4" t="s">
        <v>84</v>
      </c>
      <c r="H8562" s="5" t="s">
        <v>45742</v>
      </c>
      <c r="I8562" s="4" t="str">
        <f aca="false">IFERROR(__xludf.dummyfunction("""info@""&amp;LOWER(REGEXREPLACE(B8562,""[^A-Za-z0-9]"",""""))&amp;"".com"""),"info@espuigmolto.com")</f>
        <v>info@espuigmolto.com</v>
      </c>
      <c r="J8562" s="5" t="n">
        <f aca="false">LEN(K8562)</f>
        <v>15</v>
      </c>
      <c r="K8562" s="6" t="s">
        <v>45743</v>
      </c>
      <c r="L8562" s="4" t="s">
        <v>31</v>
      </c>
      <c r="M8562" s="4" t="s">
        <v>805</v>
      </c>
    </row>
    <row r="8563" customFormat="false" ht="15.75" hidden="false" customHeight="true" outlineLevel="0" collapsed="false">
      <c r="A8563" s="4" t="n">
        <v>7830</v>
      </c>
      <c r="B8563" s="4" t="s">
        <v>45744</v>
      </c>
      <c r="C8563" s="4"/>
      <c r="D8563" s="4" t="s">
        <v>28356</v>
      </c>
      <c r="E8563" s="5" t="s">
        <v>1560</v>
      </c>
      <c r="F8563" s="4" t="s">
        <v>83</v>
      </c>
      <c r="G8563" s="4" t="s">
        <v>84</v>
      </c>
      <c r="H8563" s="5" t="s">
        <v>45745</v>
      </c>
      <c r="I8563" s="4" t="s">
        <v>45746</v>
      </c>
      <c r="J8563" s="5" t="n">
        <f aca="false">LEN(K8563)</f>
        <v>15</v>
      </c>
      <c r="K8563" s="6" t="s">
        <v>45747</v>
      </c>
      <c r="L8563" s="4" t="s">
        <v>31</v>
      </c>
      <c r="M8563" s="4" t="s">
        <v>2657</v>
      </c>
    </row>
    <row r="8564" customFormat="false" ht="15.75" hidden="false" customHeight="true" outlineLevel="0" collapsed="false">
      <c r="A8564" s="4" t="n">
        <v>7836</v>
      </c>
      <c r="B8564" s="4" t="s">
        <v>45748</v>
      </c>
      <c r="C8564" s="4"/>
      <c r="D8564" s="4" t="s">
        <v>45749</v>
      </c>
      <c r="E8564" s="5" t="s">
        <v>1768</v>
      </c>
      <c r="F8564" s="4" t="s">
        <v>83</v>
      </c>
      <c r="G8564" s="4" t="s">
        <v>84</v>
      </c>
      <c r="H8564" s="5" t="s">
        <v>45750</v>
      </c>
      <c r="I8564" s="4" t="str">
        <f aca="false">IFERROR(__xludf.dummyfunction("""info@""&amp;LOWER(REGEXREPLACE(B8564,""[^A-Za-z0-9]"",""""))&amp;"".com"""),"info@monacohotel.com")</f>
        <v>info@monacohotel.com</v>
      </c>
      <c r="J8564" s="5" t="n">
        <f aca="false">LEN(K8564)</f>
        <v>15</v>
      </c>
      <c r="K8564" s="6" t="s">
        <v>45751</v>
      </c>
      <c r="L8564" s="4" t="s">
        <v>57</v>
      </c>
      <c r="M8564" s="4" t="s">
        <v>729</v>
      </c>
    </row>
    <row r="8565" customFormat="false" ht="15.75" hidden="false" customHeight="true" outlineLevel="0" collapsed="false">
      <c r="A8565" s="4" t="n">
        <v>7838</v>
      </c>
      <c r="B8565" s="4" t="s">
        <v>45752</v>
      </c>
      <c r="C8565" s="4"/>
      <c r="D8565" s="4" t="s">
        <v>45753</v>
      </c>
      <c r="E8565" s="5" t="s">
        <v>82</v>
      </c>
      <c r="F8565" s="4" t="s">
        <v>83</v>
      </c>
      <c r="G8565" s="4" t="s">
        <v>84</v>
      </c>
      <c r="H8565" s="5" t="s">
        <v>45754</v>
      </c>
      <c r="I8565" s="4" t="s">
        <v>45755</v>
      </c>
      <c r="J8565" s="5" t="n">
        <f aca="false">LEN(K8565)</f>
        <v>15</v>
      </c>
      <c r="K8565" s="6" t="s">
        <v>45756</v>
      </c>
      <c r="L8565" s="4" t="s">
        <v>31</v>
      </c>
      <c r="M8565" s="4" t="s">
        <v>488</v>
      </c>
    </row>
    <row r="8566" customFormat="false" ht="15.75" hidden="false" customHeight="true" outlineLevel="0" collapsed="false">
      <c r="A8566" s="4" t="n">
        <v>7857</v>
      </c>
      <c r="B8566" s="4" t="s">
        <v>45757</v>
      </c>
      <c r="C8566" s="4"/>
      <c r="D8566" s="4" t="s">
        <v>45758</v>
      </c>
      <c r="E8566" s="5" t="s">
        <v>2931</v>
      </c>
      <c r="F8566" s="4" t="s">
        <v>83</v>
      </c>
      <c r="G8566" s="4" t="s">
        <v>84</v>
      </c>
      <c r="H8566" s="5" t="s">
        <v>45759</v>
      </c>
      <c r="I8566" s="4" t="str">
        <f aca="false">IFERROR(__xludf.dummyfunction("""info@""&amp;LOWER(REGEXREPLACE(B8566,""[^A-Za-z0-9]"",""""))&amp;"".com"""),"info@olivertursl.com")</f>
        <v>info@olivertursl.com</v>
      </c>
      <c r="J8566" s="5" t="n">
        <f aca="false">LEN(K8566)</f>
        <v>15</v>
      </c>
      <c r="K8566" s="6" t="s">
        <v>45760</v>
      </c>
      <c r="L8566" s="4" t="s">
        <v>31</v>
      </c>
      <c r="M8566" s="4" t="s">
        <v>31</v>
      </c>
    </row>
    <row r="8567" customFormat="false" ht="15.75" hidden="false" customHeight="true" outlineLevel="0" collapsed="false">
      <c r="A8567" s="4" t="n">
        <v>7874</v>
      </c>
      <c r="B8567" s="4" t="s">
        <v>45761</v>
      </c>
      <c r="C8567" s="4"/>
      <c r="D8567" s="4" t="s">
        <v>45762</v>
      </c>
      <c r="E8567" s="5" t="s">
        <v>887</v>
      </c>
      <c r="F8567" s="4" t="s">
        <v>888</v>
      </c>
      <c r="G8567" s="4" t="s">
        <v>84</v>
      </c>
      <c r="H8567" s="5" t="s">
        <v>45763</v>
      </c>
      <c r="I8567" s="7" t="str">
        <f aca="false">IFERROR(__xludf.dummyfunction("""info@""&amp;LOWER(REGEXREPLACE(B8567,""[^A-Za-z0-9]"",""""))&amp;"".com"""),"info@hotelpeymar.com")</f>
        <v>info@hotelpeymar.com</v>
      </c>
      <c r="J8567" s="5" t="n">
        <f aca="false">LEN(K8567)</f>
        <v>15</v>
      </c>
      <c r="K8567" s="6" t="s">
        <v>45764</v>
      </c>
      <c r="L8567" s="4" t="s">
        <v>31</v>
      </c>
      <c r="M8567" s="4" t="s">
        <v>4378</v>
      </c>
    </row>
    <row r="8568" customFormat="false" ht="15.75" hidden="false" customHeight="true" outlineLevel="0" collapsed="false">
      <c r="A8568" s="4" t="n">
        <v>7876</v>
      </c>
      <c r="B8568" s="4" t="s">
        <v>45765</v>
      </c>
      <c r="C8568" s="4"/>
      <c r="D8568" s="4" t="s">
        <v>45766</v>
      </c>
      <c r="E8568" s="5" t="s">
        <v>887</v>
      </c>
      <c r="F8568" s="4" t="s">
        <v>661</v>
      </c>
      <c r="G8568" s="4" t="s">
        <v>84</v>
      </c>
      <c r="H8568" s="5" t="s">
        <v>45767</v>
      </c>
      <c r="I8568" s="4" t="s">
        <v>45768</v>
      </c>
      <c r="J8568" s="5" t="n">
        <f aca="false">LEN(K8568)</f>
        <v>15</v>
      </c>
      <c r="K8568" s="6" t="s">
        <v>45769</v>
      </c>
      <c r="L8568" s="4" t="s">
        <v>78</v>
      </c>
      <c r="M8568" s="4" t="s">
        <v>459</v>
      </c>
    </row>
    <row r="8569" customFormat="false" ht="15.75" hidden="false" customHeight="true" outlineLevel="0" collapsed="false">
      <c r="A8569" s="4" t="n">
        <v>7892</v>
      </c>
      <c r="B8569" s="4" t="s">
        <v>45770</v>
      </c>
      <c r="C8569" s="4"/>
      <c r="D8569" s="4" t="s">
        <v>45771</v>
      </c>
      <c r="E8569" s="5" t="s">
        <v>5500</v>
      </c>
      <c r="F8569" s="4" t="s">
        <v>888</v>
      </c>
      <c r="G8569" s="4" t="s">
        <v>84</v>
      </c>
      <c r="H8569" s="5" t="s">
        <v>45772</v>
      </c>
      <c r="I8569" s="4" t="str">
        <f aca="false">IFERROR(__xludf.dummyfunction("""info@""&amp;LOWER(REGEXREPLACE(B8569,""[^A-Za-z0-9]"",""""))&amp;"".com"""),"info@jadehotelsa.com")</f>
        <v>info@jadehotelsa.com</v>
      </c>
      <c r="J8569" s="5" t="n">
        <f aca="false">LEN(K8569)</f>
        <v>15</v>
      </c>
      <c r="K8569" s="6" t="s">
        <v>45773</v>
      </c>
      <c r="L8569" s="4" t="s">
        <v>31</v>
      </c>
      <c r="M8569" s="4" t="s">
        <v>31</v>
      </c>
    </row>
    <row r="8570" customFormat="false" ht="15.75" hidden="false" customHeight="true" outlineLevel="0" collapsed="false">
      <c r="A8570" s="4" t="n">
        <v>7893</v>
      </c>
      <c r="B8570" s="4" t="s">
        <v>45774</v>
      </c>
      <c r="C8570" s="4"/>
      <c r="D8570" s="4" t="s">
        <v>45775</v>
      </c>
      <c r="E8570" s="5" t="s">
        <v>5500</v>
      </c>
      <c r="F8570" s="4" t="s">
        <v>888</v>
      </c>
      <c r="G8570" s="4" t="s">
        <v>84</v>
      </c>
      <c r="H8570" s="5" t="s">
        <v>45776</v>
      </c>
      <c r="I8570" s="4" t="str">
        <f aca="false">IFERROR(__xludf.dummyfunction("""info@""&amp;LOWER(REGEXREPLACE(B8570,""[^A-Za-z0-9]"",""""))&amp;"".com"""),"info@orientbeach.com")</f>
        <v>info@orientbeach.com</v>
      </c>
      <c r="J8570" s="5" t="n">
        <f aca="false">LEN(K8570)</f>
        <v>15</v>
      </c>
      <c r="K8570" s="6" t="s">
        <v>45777</v>
      </c>
      <c r="L8570" s="4" t="s">
        <v>21</v>
      </c>
      <c r="M8570" s="4" t="s">
        <v>6351</v>
      </c>
    </row>
    <row r="8571" customFormat="false" ht="15.75" hidden="false" customHeight="true" outlineLevel="0" collapsed="false">
      <c r="A8571" s="4" t="n">
        <v>7907</v>
      </c>
      <c r="B8571" s="4" t="s">
        <v>45778</v>
      </c>
      <c r="C8571" s="4"/>
      <c r="D8571" s="4" t="s">
        <v>45779</v>
      </c>
      <c r="E8571" s="5" t="s">
        <v>25815</v>
      </c>
      <c r="F8571" s="4" t="s">
        <v>1645</v>
      </c>
      <c r="G8571" s="4" t="s">
        <v>84</v>
      </c>
      <c r="H8571" s="5" t="s">
        <v>45780</v>
      </c>
      <c r="I8571" s="7" t="s">
        <v>45781</v>
      </c>
      <c r="J8571" s="5" t="n">
        <f aca="false">LEN(K8571)</f>
        <v>15</v>
      </c>
      <c r="K8571" s="6" t="s">
        <v>45782</v>
      </c>
      <c r="L8571" s="4" t="s">
        <v>57</v>
      </c>
      <c r="M8571" s="4" t="s">
        <v>819</v>
      </c>
    </row>
    <row r="8572" customFormat="false" ht="15.75" hidden="false" customHeight="true" outlineLevel="0" collapsed="false">
      <c r="A8572" s="4" t="n">
        <v>7911</v>
      </c>
      <c r="B8572" s="4" t="s">
        <v>45783</v>
      </c>
      <c r="C8572" s="4"/>
      <c r="D8572" s="4" t="s">
        <v>45784</v>
      </c>
      <c r="E8572" s="5" t="s">
        <v>1644</v>
      </c>
      <c r="F8572" s="4" t="s">
        <v>1645</v>
      </c>
      <c r="G8572" s="4" t="s">
        <v>84</v>
      </c>
      <c r="H8572" s="5" t="s">
        <v>45785</v>
      </c>
      <c r="I8572" s="4" t="s">
        <v>45624</v>
      </c>
      <c r="J8572" s="5" t="n">
        <f aca="false">LEN(K8572)</f>
        <v>15</v>
      </c>
      <c r="K8572" s="6" t="s">
        <v>45625</v>
      </c>
      <c r="L8572" s="4" t="s">
        <v>31</v>
      </c>
      <c r="M8572" s="4" t="s">
        <v>451</v>
      </c>
    </row>
    <row r="8573" customFormat="false" ht="15.75" hidden="false" customHeight="true" outlineLevel="0" collapsed="false">
      <c r="A8573" s="4" t="n">
        <v>7928</v>
      </c>
      <c r="B8573" s="4" t="s">
        <v>45786</v>
      </c>
      <c r="C8573" s="4"/>
      <c r="D8573" s="4" t="s">
        <v>45787</v>
      </c>
      <c r="E8573" s="5" t="s">
        <v>12044</v>
      </c>
      <c r="F8573" s="4" t="s">
        <v>12045</v>
      </c>
      <c r="G8573" s="4" t="s">
        <v>84</v>
      </c>
      <c r="H8573" s="5" t="s">
        <v>45788</v>
      </c>
      <c r="I8573" s="4" t="s">
        <v>45789</v>
      </c>
      <c r="J8573" s="5" t="n">
        <f aca="false">LEN(K8573)</f>
        <v>15</v>
      </c>
      <c r="K8573" s="6" t="s">
        <v>45790</v>
      </c>
      <c r="L8573" s="4" t="s">
        <v>31</v>
      </c>
      <c r="M8573" s="4" t="s">
        <v>336</v>
      </c>
    </row>
    <row r="8574" customFormat="false" ht="15.75" hidden="false" customHeight="true" outlineLevel="0" collapsed="false">
      <c r="A8574" s="4" t="n">
        <v>7932</v>
      </c>
      <c r="B8574" s="4" t="s">
        <v>45791</v>
      </c>
      <c r="C8574" s="4"/>
      <c r="D8574" s="4" t="s">
        <v>45792</v>
      </c>
      <c r="E8574" s="5" t="s">
        <v>1638</v>
      </c>
      <c r="F8574" s="4" t="s">
        <v>1639</v>
      </c>
      <c r="G8574" s="4" t="s">
        <v>84</v>
      </c>
      <c r="H8574" s="5" t="s">
        <v>45793</v>
      </c>
      <c r="I8574" s="4" t="s">
        <v>45794</v>
      </c>
      <c r="J8574" s="5" t="n">
        <f aca="false">LEN(K8574)</f>
        <v>15</v>
      </c>
      <c r="K8574" s="10" t="s">
        <v>45795</v>
      </c>
      <c r="L8574" s="4" t="s">
        <v>31</v>
      </c>
      <c r="M8574" s="4" t="s">
        <v>294</v>
      </c>
    </row>
    <row r="8575" customFormat="false" ht="15.75" hidden="false" customHeight="true" outlineLevel="0" collapsed="false">
      <c r="A8575" s="4" t="n">
        <v>7989</v>
      </c>
      <c r="B8575" s="4" t="s">
        <v>45796</v>
      </c>
      <c r="C8575" s="4"/>
      <c r="D8575" s="4" t="s">
        <v>45797</v>
      </c>
      <c r="E8575" s="5" t="s">
        <v>1650</v>
      </c>
      <c r="F8575" s="4" t="s">
        <v>1651</v>
      </c>
      <c r="G8575" s="4" t="s">
        <v>84</v>
      </c>
      <c r="H8575" s="5" t="s">
        <v>45798</v>
      </c>
      <c r="I8575" s="7" t="s">
        <v>45799</v>
      </c>
      <c r="J8575" s="5" t="n">
        <f aca="false">LEN(K8575)</f>
        <v>15</v>
      </c>
      <c r="K8575" s="6" t="s">
        <v>45800</v>
      </c>
      <c r="L8575" s="4" t="s">
        <v>78</v>
      </c>
      <c r="M8575" s="4" t="s">
        <v>5846</v>
      </c>
    </row>
    <row r="8576" customFormat="false" ht="15.75" hidden="false" customHeight="true" outlineLevel="0" collapsed="false">
      <c r="A8576" s="4" t="n">
        <v>7992</v>
      </c>
      <c r="B8576" s="4" t="s">
        <v>45801</v>
      </c>
      <c r="C8576" s="4"/>
      <c r="D8576" s="4" t="s">
        <v>45802</v>
      </c>
      <c r="E8576" s="5" t="s">
        <v>3760</v>
      </c>
      <c r="F8576" s="4" t="s">
        <v>3761</v>
      </c>
      <c r="G8576" s="4" t="s">
        <v>84</v>
      </c>
      <c r="H8576" s="5" t="s">
        <v>45803</v>
      </c>
      <c r="I8576" s="4" t="s">
        <v>45804</v>
      </c>
      <c r="J8576" s="5" t="n">
        <f aca="false">LEN(K8576)</f>
        <v>15</v>
      </c>
      <c r="K8576" s="6" t="s">
        <v>45805</v>
      </c>
      <c r="L8576" s="4" t="s">
        <v>78</v>
      </c>
      <c r="M8576" s="4" t="s">
        <v>32</v>
      </c>
    </row>
    <row r="8577" customFormat="false" ht="15.75" hidden="false" customHeight="true" outlineLevel="0" collapsed="false">
      <c r="A8577" s="4" t="n">
        <v>7994</v>
      </c>
      <c r="B8577" s="4" t="s">
        <v>45806</v>
      </c>
      <c r="C8577" s="4"/>
      <c r="D8577" s="4" t="s">
        <v>45807</v>
      </c>
      <c r="E8577" s="5" t="s">
        <v>3127</v>
      </c>
      <c r="F8577" s="4" t="s">
        <v>3128</v>
      </c>
      <c r="G8577" s="4" t="s">
        <v>84</v>
      </c>
      <c r="H8577" s="5" t="s">
        <v>45808</v>
      </c>
      <c r="I8577" s="4" t="str">
        <f aca="false">IFERROR(__xludf.dummyfunction("""info@""&amp;LOWER(REGEXREPLACE(B8577,""[^A-Za-z0-9]"",""""))&amp;"".com"""),"info@casagirasol.com")</f>
        <v>info@casagirasol.com</v>
      </c>
      <c r="J8577" s="5" t="n">
        <f aca="false">LEN(K8577)</f>
        <v>15</v>
      </c>
      <c r="K8577" s="6" t="s">
        <v>45809</v>
      </c>
      <c r="L8577" s="4" t="s">
        <v>78</v>
      </c>
      <c r="M8577" s="4" t="s">
        <v>381</v>
      </c>
    </row>
    <row r="8578" customFormat="false" ht="15.75" hidden="false" customHeight="true" outlineLevel="0" collapsed="false">
      <c r="A8578" s="4" t="n">
        <v>8011</v>
      </c>
      <c r="B8578" s="4" t="s">
        <v>45810</v>
      </c>
      <c r="C8578" s="4"/>
      <c r="D8578" s="4" t="s">
        <v>45811</v>
      </c>
      <c r="E8578" s="5" t="s">
        <v>2918</v>
      </c>
      <c r="F8578" s="4" t="s">
        <v>1956</v>
      </c>
      <c r="G8578" s="4" t="s">
        <v>84</v>
      </c>
      <c r="H8578" s="5" t="s">
        <v>45812</v>
      </c>
      <c r="I8578" s="4" t="str">
        <f aca="false">IFERROR(__xludf.dummyfunction("""info@""&amp;LOWER(REGEXREPLACE(B8578,""[^A-Za-z0-9]"",""""))&amp;"".com"""),"info@hoposadaina.com")</f>
        <v>info@hoposadaina.com</v>
      </c>
      <c r="J8578" s="5" t="n">
        <f aca="false">LEN(K8578)</f>
        <v>15</v>
      </c>
      <c r="K8578" s="6" t="s">
        <v>45813</v>
      </c>
      <c r="L8578" s="4" t="s">
        <v>31</v>
      </c>
      <c r="M8578" s="4" t="s">
        <v>9493</v>
      </c>
    </row>
    <row r="8579" customFormat="false" ht="15.75" hidden="false" customHeight="true" outlineLevel="0" collapsed="false">
      <c r="A8579" s="4" t="n">
        <v>8022</v>
      </c>
      <c r="B8579" s="4" t="s">
        <v>45814</v>
      </c>
      <c r="C8579" s="4"/>
      <c r="D8579" s="4" t="s">
        <v>45815</v>
      </c>
      <c r="E8579" s="5" t="s">
        <v>22598</v>
      </c>
      <c r="F8579" s="4" t="s">
        <v>22599</v>
      </c>
      <c r="G8579" s="4" t="s">
        <v>84</v>
      </c>
      <c r="H8579" s="5" t="s">
        <v>45816</v>
      </c>
      <c r="I8579" s="4" t="s">
        <v>45817</v>
      </c>
      <c r="J8579" s="5" t="n">
        <f aca="false">LEN(K8579)</f>
        <v>15</v>
      </c>
      <c r="K8579" s="6" t="s">
        <v>45818</v>
      </c>
      <c r="L8579" s="4" t="s">
        <v>31</v>
      </c>
      <c r="M8579" s="4" t="s">
        <v>877</v>
      </c>
    </row>
    <row r="8580" customFormat="false" ht="15.75" hidden="false" customHeight="true" outlineLevel="0" collapsed="false">
      <c r="A8580" s="4" t="n">
        <v>8028</v>
      </c>
      <c r="B8580" s="4" t="s">
        <v>45819</v>
      </c>
      <c r="C8580" s="4"/>
      <c r="D8580" s="4" t="s">
        <v>45820</v>
      </c>
      <c r="E8580" s="5" t="s">
        <v>2931</v>
      </c>
      <c r="F8580" s="4" t="s">
        <v>83</v>
      </c>
      <c r="G8580" s="4" t="s">
        <v>84</v>
      </c>
      <c r="H8580" s="5" t="s">
        <v>45821</v>
      </c>
      <c r="I8580" s="4" t="s">
        <v>45822</v>
      </c>
      <c r="J8580" s="5" t="n">
        <f aca="false">LEN(K8580)</f>
        <v>15</v>
      </c>
      <c r="K8580" s="6" t="s">
        <v>45823</v>
      </c>
      <c r="L8580" s="4" t="s">
        <v>78</v>
      </c>
      <c r="M8580" s="4" t="s">
        <v>1208</v>
      </c>
    </row>
    <row r="8581" customFormat="false" ht="15.75" hidden="false" customHeight="true" outlineLevel="0" collapsed="false">
      <c r="A8581" s="4" t="n">
        <v>8045</v>
      </c>
      <c r="B8581" s="4" t="s">
        <v>45824</v>
      </c>
      <c r="C8581" s="4"/>
      <c r="D8581" s="4" t="s">
        <v>45825</v>
      </c>
      <c r="E8581" s="5" t="s">
        <v>510</v>
      </c>
      <c r="F8581" s="4" t="s">
        <v>511</v>
      </c>
      <c r="G8581" s="4" t="s">
        <v>84</v>
      </c>
      <c r="H8581" s="5" t="s">
        <v>45826</v>
      </c>
      <c r="I8581" s="4" t="s">
        <v>45827</v>
      </c>
      <c r="J8581" s="5" t="n">
        <f aca="false">LEN(K8581)</f>
        <v>15</v>
      </c>
      <c r="K8581" s="6" t="s">
        <v>45335</v>
      </c>
      <c r="L8581" s="4" t="s">
        <v>31</v>
      </c>
      <c r="M8581" s="4" t="s">
        <v>31</v>
      </c>
    </row>
    <row r="8582" customFormat="false" ht="15.75" hidden="false" customHeight="true" outlineLevel="0" collapsed="false">
      <c r="A8582" s="4" t="n">
        <v>8047</v>
      </c>
      <c r="B8582" s="4" t="s">
        <v>45828</v>
      </c>
      <c r="C8582" s="4"/>
      <c r="D8582" s="4" t="s">
        <v>45829</v>
      </c>
      <c r="E8582" s="5" t="s">
        <v>510</v>
      </c>
      <c r="F8582" s="4" t="s">
        <v>511</v>
      </c>
      <c r="G8582" s="4" t="s">
        <v>84</v>
      </c>
      <c r="H8582" s="5" t="s">
        <v>45830</v>
      </c>
      <c r="I8582" s="4" t="s">
        <v>45831</v>
      </c>
      <c r="J8582" s="5" t="n">
        <f aca="false">LEN(K8582)</f>
        <v>15</v>
      </c>
      <c r="K8582" s="6" t="s">
        <v>45832</v>
      </c>
      <c r="L8582" s="4" t="s">
        <v>66</v>
      </c>
      <c r="M8582" s="4" t="s">
        <v>31</v>
      </c>
    </row>
    <row r="8583" customFormat="false" ht="15.75" hidden="false" customHeight="true" outlineLevel="0" collapsed="false">
      <c r="A8583" s="4" t="n">
        <v>8062</v>
      </c>
      <c r="B8583" s="4" t="s">
        <v>45833</v>
      </c>
      <c r="C8583" s="4"/>
      <c r="D8583" s="4" t="s">
        <v>45834</v>
      </c>
      <c r="E8583" s="5" t="s">
        <v>510</v>
      </c>
      <c r="F8583" s="4" t="s">
        <v>511</v>
      </c>
      <c r="G8583" s="4" t="s">
        <v>84</v>
      </c>
      <c r="H8583" s="5" t="s">
        <v>45835</v>
      </c>
      <c r="I8583" s="4" t="s">
        <v>45836</v>
      </c>
      <c r="J8583" s="5" t="n">
        <f aca="false">LEN(K8583)</f>
        <v>15</v>
      </c>
      <c r="K8583" s="6" t="s">
        <v>45800</v>
      </c>
      <c r="L8583" s="4" t="s">
        <v>66</v>
      </c>
      <c r="M8583" s="4" t="s">
        <v>2177</v>
      </c>
    </row>
    <row r="8584" customFormat="false" ht="15.75" hidden="false" customHeight="true" outlineLevel="0" collapsed="false">
      <c r="A8584" s="4" t="n">
        <v>8113</v>
      </c>
      <c r="B8584" s="4" t="s">
        <v>45837</v>
      </c>
      <c r="C8584" s="4" t="s">
        <v>45838</v>
      </c>
      <c r="D8584" s="4" t="s">
        <v>45839</v>
      </c>
      <c r="E8584" s="5" t="s">
        <v>14981</v>
      </c>
      <c r="F8584" s="4" t="s">
        <v>14982</v>
      </c>
      <c r="G8584" s="4" t="s">
        <v>146</v>
      </c>
      <c r="H8584" s="5" t="s">
        <v>45840</v>
      </c>
      <c r="I8584" s="4" t="str">
        <f aca="false">IFERROR(__xludf.dummyfunction("""info@""&amp;LOWER(REGEXREPLACE(B8584,""[^A-Za-z0-9]"",""""))&amp;"".com"""),"info@maristanysl.com")</f>
        <v>info@maristanysl.com</v>
      </c>
      <c r="J8584" s="5" t="n">
        <f aca="false">LEN(K8584)</f>
        <v>15</v>
      </c>
      <c r="K8584" s="6" t="s">
        <v>45841</v>
      </c>
      <c r="L8584" s="4" t="s">
        <v>78</v>
      </c>
      <c r="M8584" s="4" t="s">
        <v>381</v>
      </c>
    </row>
    <row r="8585" customFormat="false" ht="15.75" hidden="false" customHeight="true" outlineLevel="0" collapsed="false">
      <c r="A8585" s="4" t="n">
        <v>8114</v>
      </c>
      <c r="B8585" s="4" t="s">
        <v>45842</v>
      </c>
      <c r="C8585" s="4" t="s">
        <v>45843</v>
      </c>
      <c r="D8585" s="4" t="s">
        <v>45844</v>
      </c>
      <c r="E8585" s="5" t="s">
        <v>37269</v>
      </c>
      <c r="F8585" s="4" t="s">
        <v>37270</v>
      </c>
      <c r="G8585" s="4" t="s">
        <v>146</v>
      </c>
      <c r="H8585" s="5" t="s">
        <v>45845</v>
      </c>
      <c r="I8585" s="4" t="s">
        <v>45846</v>
      </c>
      <c r="J8585" s="5" t="n">
        <f aca="false">LEN(K8585)</f>
        <v>15</v>
      </c>
      <c r="K8585" s="10" t="s">
        <v>45847</v>
      </c>
      <c r="L8585" s="4" t="s">
        <v>31</v>
      </c>
      <c r="M8585" s="4" t="s">
        <v>326</v>
      </c>
    </row>
    <row r="8586" customFormat="false" ht="15.75" hidden="false" customHeight="true" outlineLevel="0" collapsed="false">
      <c r="A8586" s="4" t="n">
        <v>8119</v>
      </c>
      <c r="B8586" s="4" t="s">
        <v>45848</v>
      </c>
      <c r="C8586" s="4" t="s">
        <v>45849</v>
      </c>
      <c r="D8586" s="4" t="s">
        <v>45850</v>
      </c>
      <c r="E8586" s="5" t="s">
        <v>35934</v>
      </c>
      <c r="F8586" s="4" t="s">
        <v>2963</v>
      </c>
      <c r="G8586" s="4" t="s">
        <v>146</v>
      </c>
      <c r="H8586" s="5" t="s">
        <v>45851</v>
      </c>
      <c r="I8586" s="4" t="str">
        <f aca="false">IFERROR(__xludf.dummyfunction("""info@""&amp;LOWER(REGEXREPLACE(B8586,""[^A-Za-z0-9]"",""""))&amp;"".com"""),"info@supermolina.com")</f>
        <v>info@supermolina.com</v>
      </c>
      <c r="J8586" s="5" t="n">
        <f aca="false">LEN(K8586)</f>
        <v>15</v>
      </c>
      <c r="K8586" s="6" t="s">
        <v>45852</v>
      </c>
      <c r="L8586" s="4" t="s">
        <v>78</v>
      </c>
      <c r="M8586" s="4" t="s">
        <v>2321</v>
      </c>
    </row>
    <row r="8587" customFormat="false" ht="15.75" hidden="false" customHeight="true" outlineLevel="0" collapsed="false">
      <c r="A8587" s="4" t="n">
        <v>8121</v>
      </c>
      <c r="B8587" s="4" t="s">
        <v>45853</v>
      </c>
      <c r="C8587" s="4"/>
      <c r="D8587" s="4" t="s">
        <v>45854</v>
      </c>
      <c r="E8587" s="5" t="s">
        <v>14900</v>
      </c>
      <c r="F8587" s="4" t="s">
        <v>14901</v>
      </c>
      <c r="G8587" s="4" t="s">
        <v>146</v>
      </c>
      <c r="H8587" s="5" t="s">
        <v>45855</v>
      </c>
      <c r="I8587" s="7" t="str">
        <f aca="false">IFERROR(__xludf.dummyfunction("""info@""&amp;LOWER(REGEXREPLACE(B8587,""[^A-Za-z0-9]"",""""))&amp;"".com"""),"info@santguillem.com")</f>
        <v>info@santguillem.com</v>
      </c>
      <c r="J8587" s="5" t="n">
        <f aca="false">LEN(K8587)</f>
        <v>15</v>
      </c>
      <c r="K8587" s="6" t="s">
        <v>45856</v>
      </c>
      <c r="L8587" s="4" t="s">
        <v>57</v>
      </c>
      <c r="M8587" s="4" t="s">
        <v>186</v>
      </c>
    </row>
    <row r="8588" customFormat="false" ht="15.75" hidden="false" customHeight="true" outlineLevel="0" collapsed="false">
      <c r="A8588" s="4" t="n">
        <v>8128</v>
      </c>
      <c r="B8588" s="4" t="s">
        <v>45857</v>
      </c>
      <c r="C8588" s="4" t="s">
        <v>45858</v>
      </c>
      <c r="D8588" s="4" t="s">
        <v>45859</v>
      </c>
      <c r="E8588" s="5" t="s">
        <v>12124</v>
      </c>
      <c r="F8588" s="4" t="s">
        <v>12125</v>
      </c>
      <c r="G8588" s="4" t="s">
        <v>146</v>
      </c>
      <c r="H8588" s="5" t="s">
        <v>45860</v>
      </c>
      <c r="I8588" s="7" t="s">
        <v>45861</v>
      </c>
      <c r="J8588" s="5" t="n">
        <f aca="false">LEN(K8588)</f>
        <v>15</v>
      </c>
      <c r="K8588" s="6" t="s">
        <v>45862</v>
      </c>
      <c r="L8588" s="4" t="s">
        <v>21</v>
      </c>
      <c r="M8588" s="4" t="s">
        <v>3501</v>
      </c>
    </row>
    <row r="8589" customFormat="false" ht="15.75" hidden="false" customHeight="true" outlineLevel="0" collapsed="false">
      <c r="A8589" s="4" t="n">
        <v>8135</v>
      </c>
      <c r="B8589" s="4" t="s">
        <v>45863</v>
      </c>
      <c r="C8589" s="4" t="s">
        <v>45864</v>
      </c>
      <c r="D8589" s="4" t="s">
        <v>45865</v>
      </c>
      <c r="E8589" s="5" t="s">
        <v>9910</v>
      </c>
      <c r="F8589" s="4" t="s">
        <v>9911</v>
      </c>
      <c r="G8589" s="4" t="s">
        <v>146</v>
      </c>
      <c r="H8589" s="5" t="s">
        <v>45866</v>
      </c>
      <c r="I8589" s="4" t="s">
        <v>45867</v>
      </c>
      <c r="J8589" s="5" t="n">
        <f aca="false">LEN(K8589)</f>
        <v>15</v>
      </c>
      <c r="K8589" s="6" t="s">
        <v>45868</v>
      </c>
      <c r="L8589" s="4" t="s">
        <v>78</v>
      </c>
      <c r="M8589" s="4" t="s">
        <v>3415</v>
      </c>
    </row>
    <row r="8590" customFormat="false" ht="15.75" hidden="false" customHeight="true" outlineLevel="0" collapsed="false">
      <c r="A8590" s="4" t="n">
        <v>8144</v>
      </c>
      <c r="B8590" s="4" t="s">
        <v>45869</v>
      </c>
      <c r="C8590" s="4" t="s">
        <v>45870</v>
      </c>
      <c r="D8590" s="4" t="s">
        <v>45871</v>
      </c>
      <c r="E8590" s="5" t="s">
        <v>10503</v>
      </c>
      <c r="F8590" s="4" t="s">
        <v>146</v>
      </c>
      <c r="G8590" s="4" t="s">
        <v>146</v>
      </c>
      <c r="H8590" s="5" t="s">
        <v>45872</v>
      </c>
      <c r="I8590" s="4" t="s">
        <v>45873</v>
      </c>
      <c r="J8590" s="5" t="n">
        <f aca="false">LEN(K8590)</f>
        <v>15</v>
      </c>
      <c r="K8590" s="10" t="s">
        <v>45874</v>
      </c>
      <c r="L8590" s="4" t="s">
        <v>66</v>
      </c>
      <c r="M8590" s="4" t="s">
        <v>359</v>
      </c>
    </row>
    <row r="8591" customFormat="false" ht="15.75" hidden="false" customHeight="true" outlineLevel="0" collapsed="false">
      <c r="A8591" s="4" t="n">
        <v>8178</v>
      </c>
      <c r="B8591" s="4" t="s">
        <v>31567</v>
      </c>
      <c r="C8591" s="4"/>
      <c r="D8591" s="4" t="s">
        <v>45875</v>
      </c>
      <c r="E8591" s="5" t="s">
        <v>9910</v>
      </c>
      <c r="F8591" s="4" t="s">
        <v>9911</v>
      </c>
      <c r="G8591" s="4" t="s">
        <v>146</v>
      </c>
      <c r="H8591" s="5" t="s">
        <v>45876</v>
      </c>
      <c r="I8591" s="7" t="str">
        <f aca="false">IFERROR(__xludf.dummyfunction("""info@""&amp;LOWER(REGEXREPLACE(B8591,""[^A-Za-z0-9]"",""""))&amp;"".com"""),"info@monterreysa.com")</f>
        <v>info@monterreysa.com</v>
      </c>
      <c r="J8591" s="5" t="n">
        <f aca="false">LEN(K8591)</f>
        <v>15</v>
      </c>
      <c r="K8591" s="6" t="s">
        <v>45877</v>
      </c>
      <c r="L8591" s="4" t="s">
        <v>57</v>
      </c>
      <c r="M8591" s="4" t="s">
        <v>1369</v>
      </c>
    </row>
    <row r="8592" customFormat="false" ht="15.75" hidden="false" customHeight="true" outlineLevel="0" collapsed="false">
      <c r="A8592" s="4" t="n">
        <v>8180</v>
      </c>
      <c r="B8592" s="4" t="s">
        <v>45878</v>
      </c>
      <c r="C8592" s="4" t="s">
        <v>45879</v>
      </c>
      <c r="D8592" s="4" t="s">
        <v>45880</v>
      </c>
      <c r="E8592" s="5" t="s">
        <v>12124</v>
      </c>
      <c r="F8592" s="4" t="s">
        <v>12125</v>
      </c>
      <c r="G8592" s="4" t="s">
        <v>146</v>
      </c>
      <c r="H8592" s="5" t="s">
        <v>45881</v>
      </c>
      <c r="I8592" s="4" t="s">
        <v>45882</v>
      </c>
      <c r="J8592" s="5" t="n">
        <f aca="false">LEN(K8592)</f>
        <v>15</v>
      </c>
      <c r="K8592" s="6" t="s">
        <v>45883</v>
      </c>
      <c r="L8592" s="4" t="s">
        <v>66</v>
      </c>
      <c r="M8592" s="4" t="s">
        <v>2890</v>
      </c>
    </row>
    <row r="8593" customFormat="false" ht="15.75" hidden="false" customHeight="true" outlineLevel="0" collapsed="false">
      <c r="A8593" s="4" t="n">
        <v>8185</v>
      </c>
      <c r="B8593" s="4" t="s">
        <v>45884</v>
      </c>
      <c r="C8593" s="4" t="s">
        <v>18153</v>
      </c>
      <c r="D8593" s="4" t="s">
        <v>45885</v>
      </c>
      <c r="E8593" s="5" t="s">
        <v>12124</v>
      </c>
      <c r="F8593" s="4" t="s">
        <v>12125</v>
      </c>
      <c r="G8593" s="4" t="s">
        <v>146</v>
      </c>
      <c r="H8593" s="5" t="s">
        <v>45886</v>
      </c>
      <c r="I8593" s="4" t="s">
        <v>45887</v>
      </c>
      <c r="J8593" s="5" t="n">
        <f aca="false">LEN(K8593)</f>
        <v>15</v>
      </c>
      <c r="K8593" s="10" t="s">
        <v>45888</v>
      </c>
      <c r="L8593" s="4" t="s">
        <v>21</v>
      </c>
      <c r="M8593" s="4" t="s">
        <v>419</v>
      </c>
    </row>
    <row r="8594" customFormat="false" ht="15.75" hidden="false" customHeight="true" outlineLevel="0" collapsed="false">
      <c r="A8594" s="4" t="n">
        <v>8209</v>
      </c>
      <c r="B8594" s="4" t="s">
        <v>45889</v>
      </c>
      <c r="C8594" s="4" t="s">
        <v>45890</v>
      </c>
      <c r="D8594" s="4" t="s">
        <v>45891</v>
      </c>
      <c r="E8594" s="5" t="s">
        <v>2508</v>
      </c>
      <c r="F8594" s="4" t="s">
        <v>2509</v>
      </c>
      <c r="G8594" s="4" t="s">
        <v>146</v>
      </c>
      <c r="H8594" s="5" t="s">
        <v>45892</v>
      </c>
      <c r="I8594" s="4" t="s">
        <v>45893</v>
      </c>
      <c r="J8594" s="5" t="n">
        <f aca="false">LEN(K8594)</f>
        <v>15</v>
      </c>
      <c r="K8594" s="6" t="s">
        <v>45894</v>
      </c>
      <c r="L8594" s="4" t="s">
        <v>78</v>
      </c>
      <c r="M8594" s="4" t="s">
        <v>4855</v>
      </c>
    </row>
    <row r="8595" customFormat="false" ht="15.75" hidden="false" customHeight="true" outlineLevel="0" collapsed="false">
      <c r="A8595" s="4" t="n">
        <v>8220</v>
      </c>
      <c r="B8595" s="4" t="s">
        <v>45895</v>
      </c>
      <c r="C8595" s="4"/>
      <c r="D8595" s="4" t="s">
        <v>35723</v>
      </c>
      <c r="E8595" s="5" t="s">
        <v>35724</v>
      </c>
      <c r="F8595" s="4" t="s">
        <v>9937</v>
      </c>
      <c r="G8595" s="4" t="s">
        <v>146</v>
      </c>
      <c r="H8595" s="5" t="s">
        <v>45896</v>
      </c>
      <c r="I8595" s="7" t="s">
        <v>45897</v>
      </c>
      <c r="J8595" s="5" t="n">
        <f aca="false">LEN(K8595)</f>
        <v>15</v>
      </c>
      <c r="K8595" s="6" t="s">
        <v>45898</v>
      </c>
      <c r="L8595" s="4" t="s">
        <v>31</v>
      </c>
      <c r="M8595" s="4" t="s">
        <v>1005</v>
      </c>
    </row>
    <row r="8596" customFormat="false" ht="15.75" hidden="false" customHeight="true" outlineLevel="0" collapsed="false">
      <c r="A8596" s="4" t="n">
        <v>8221</v>
      </c>
      <c r="B8596" s="4" t="s">
        <v>45899</v>
      </c>
      <c r="C8596" s="4"/>
      <c r="D8596" s="4" t="s">
        <v>45900</v>
      </c>
      <c r="E8596" s="5" t="s">
        <v>35724</v>
      </c>
      <c r="F8596" s="4" t="s">
        <v>9937</v>
      </c>
      <c r="G8596" s="4" t="s">
        <v>146</v>
      </c>
      <c r="H8596" s="5" t="s">
        <v>45896</v>
      </c>
      <c r="I8596" s="4" t="s">
        <v>45897</v>
      </c>
      <c r="J8596" s="5" t="n">
        <f aca="false">LEN(K8596)</f>
        <v>15</v>
      </c>
      <c r="K8596" s="6" t="s">
        <v>45901</v>
      </c>
      <c r="L8596" s="4" t="s">
        <v>78</v>
      </c>
      <c r="M8596" s="4" t="s">
        <v>1005</v>
      </c>
    </row>
    <row r="8597" customFormat="false" ht="15.75" hidden="false" customHeight="true" outlineLevel="0" collapsed="false">
      <c r="A8597" s="4" t="n">
        <v>8268</v>
      </c>
      <c r="B8597" s="4" t="s">
        <v>45902</v>
      </c>
      <c r="C8597" s="4" t="s">
        <v>45903</v>
      </c>
      <c r="D8597" s="4" t="s">
        <v>45904</v>
      </c>
      <c r="E8597" s="5" t="s">
        <v>144</v>
      </c>
      <c r="F8597" s="4" t="s">
        <v>145</v>
      </c>
      <c r="G8597" s="4" t="s">
        <v>146</v>
      </c>
      <c r="H8597" s="5" t="s">
        <v>45905</v>
      </c>
      <c r="I8597" s="7" t="s">
        <v>45906</v>
      </c>
      <c r="J8597" s="5" t="n">
        <f aca="false">LEN(K8597)</f>
        <v>15</v>
      </c>
      <c r="K8597" s="6" t="s">
        <v>45907</v>
      </c>
      <c r="L8597" s="4" t="s">
        <v>21</v>
      </c>
      <c r="M8597" s="4" t="s">
        <v>3203</v>
      </c>
    </row>
    <row r="8598" customFormat="false" ht="15.75" hidden="false" customHeight="true" outlineLevel="0" collapsed="false">
      <c r="A8598" s="4" t="n">
        <v>8279</v>
      </c>
      <c r="B8598" s="4" t="s">
        <v>14954</v>
      </c>
      <c r="C8598" s="4" t="s">
        <v>14955</v>
      </c>
      <c r="D8598" s="4" t="s">
        <v>14956</v>
      </c>
      <c r="E8598" s="5" t="s">
        <v>144</v>
      </c>
      <c r="F8598" s="4" t="s">
        <v>145</v>
      </c>
      <c r="G8598" s="4" t="s">
        <v>146</v>
      </c>
      <c r="H8598" s="5" t="s">
        <v>45908</v>
      </c>
      <c r="I8598" s="4" t="s">
        <v>14958</v>
      </c>
      <c r="J8598" s="5" t="n">
        <f aca="false">LEN(K8598)</f>
        <v>15</v>
      </c>
      <c r="K8598" s="6" t="s">
        <v>45909</v>
      </c>
      <c r="L8598" s="4" t="s">
        <v>31</v>
      </c>
      <c r="M8598" s="4" t="s">
        <v>2124</v>
      </c>
    </row>
    <row r="8599" customFormat="false" ht="15.75" hidden="false" customHeight="true" outlineLevel="0" collapsed="false">
      <c r="A8599" s="4" t="n">
        <v>8281</v>
      </c>
      <c r="B8599" s="4" t="s">
        <v>45910</v>
      </c>
      <c r="C8599" s="4" t="s">
        <v>45911</v>
      </c>
      <c r="D8599" s="4" t="s">
        <v>45912</v>
      </c>
      <c r="E8599" s="5" t="s">
        <v>144</v>
      </c>
      <c r="F8599" s="4" t="s">
        <v>145</v>
      </c>
      <c r="G8599" s="4" t="s">
        <v>146</v>
      </c>
      <c r="H8599" s="5" t="s">
        <v>45913</v>
      </c>
      <c r="I8599" s="4" t="s">
        <v>45914</v>
      </c>
      <c r="J8599" s="5" t="n">
        <f aca="false">LEN(K8599)</f>
        <v>15</v>
      </c>
      <c r="K8599" s="10" t="s">
        <v>45915</v>
      </c>
      <c r="L8599" s="4" t="s">
        <v>21</v>
      </c>
      <c r="M8599" s="4" t="s">
        <v>25312</v>
      </c>
    </row>
    <row r="8600" customFormat="false" ht="15.75" hidden="false" customHeight="true" outlineLevel="0" collapsed="false">
      <c r="A8600" s="4" t="n">
        <v>8301</v>
      </c>
      <c r="B8600" s="4" t="s">
        <v>45916</v>
      </c>
      <c r="C8600" s="4" t="s">
        <v>45917</v>
      </c>
      <c r="D8600" s="4" t="s">
        <v>45918</v>
      </c>
      <c r="E8600" s="5" t="s">
        <v>144</v>
      </c>
      <c r="F8600" s="4" t="s">
        <v>145</v>
      </c>
      <c r="G8600" s="4" t="s">
        <v>146</v>
      </c>
      <c r="H8600" s="5" t="s">
        <v>45919</v>
      </c>
      <c r="I8600" s="4" t="str">
        <f aca="false">IFERROR(__xludf.dummyfunction("""info@""&amp;LOWER(REGEXREPLACE(B8600,""[^A-Za-z0-9]"",""""))&amp;"".com"""),"info@planashotel.com")</f>
        <v>info@planashotel.com</v>
      </c>
      <c r="J8600" s="5" t="n">
        <f aca="false">LEN(K8600)</f>
        <v>15</v>
      </c>
      <c r="K8600" s="6" t="s">
        <v>45920</v>
      </c>
      <c r="L8600" s="4" t="s">
        <v>21</v>
      </c>
      <c r="M8600" s="4" t="s">
        <v>2321</v>
      </c>
    </row>
    <row r="8601" customFormat="false" ht="15.75" hidden="false" customHeight="true" outlineLevel="0" collapsed="false">
      <c r="A8601" s="4" t="n">
        <v>8306</v>
      </c>
      <c r="B8601" s="4" t="s">
        <v>43777</v>
      </c>
      <c r="C8601" s="4"/>
      <c r="D8601" s="4" t="s">
        <v>45921</v>
      </c>
      <c r="E8601" s="5" t="s">
        <v>144</v>
      </c>
      <c r="F8601" s="4" t="s">
        <v>145</v>
      </c>
      <c r="G8601" s="4" t="s">
        <v>146</v>
      </c>
      <c r="H8601" s="5" t="s">
        <v>45922</v>
      </c>
      <c r="I8601" s="4" t="s">
        <v>45923</v>
      </c>
      <c r="J8601" s="5" t="n">
        <f aca="false">LEN(K8601)</f>
        <v>15</v>
      </c>
      <c r="K8601" s="6" t="s">
        <v>45924</v>
      </c>
      <c r="L8601" s="4" t="s">
        <v>66</v>
      </c>
      <c r="M8601" s="4" t="s">
        <v>3010</v>
      </c>
    </row>
    <row r="8602" customFormat="false" ht="15.75" hidden="false" customHeight="true" outlineLevel="0" collapsed="false">
      <c r="A8602" s="4" t="n">
        <v>8321</v>
      </c>
      <c r="B8602" s="4" t="s">
        <v>45925</v>
      </c>
      <c r="C8602" s="4"/>
      <c r="D8602" s="4" t="s">
        <v>45926</v>
      </c>
      <c r="E8602" s="5" t="s">
        <v>144</v>
      </c>
      <c r="F8602" s="4" t="s">
        <v>145</v>
      </c>
      <c r="G8602" s="4" t="s">
        <v>146</v>
      </c>
      <c r="H8602" s="5" t="s">
        <v>45927</v>
      </c>
      <c r="I8602" s="7" t="s">
        <v>45928</v>
      </c>
      <c r="J8602" s="5" t="n">
        <f aca="false">LEN(K8602)</f>
        <v>15</v>
      </c>
      <c r="K8602" s="6" t="s">
        <v>45909</v>
      </c>
      <c r="L8602" s="4" t="s">
        <v>31</v>
      </c>
      <c r="M8602" s="4" t="s">
        <v>45929</v>
      </c>
    </row>
    <row r="8603" customFormat="false" ht="15.75" hidden="false" customHeight="true" outlineLevel="0" collapsed="false">
      <c r="A8603" s="4" t="n">
        <v>8322</v>
      </c>
      <c r="B8603" s="4" t="s">
        <v>45930</v>
      </c>
      <c r="C8603" s="4" t="s">
        <v>45931</v>
      </c>
      <c r="D8603" s="4" t="s">
        <v>45932</v>
      </c>
      <c r="E8603" s="5" t="s">
        <v>144</v>
      </c>
      <c r="F8603" s="4" t="s">
        <v>145</v>
      </c>
      <c r="G8603" s="4" t="s">
        <v>146</v>
      </c>
      <c r="H8603" s="5" t="s">
        <v>45927</v>
      </c>
      <c r="I8603" s="4" t="s">
        <v>45933</v>
      </c>
      <c r="J8603" s="5" t="n">
        <f aca="false">LEN(K8603)</f>
        <v>15</v>
      </c>
      <c r="K8603" s="6" t="s">
        <v>45909</v>
      </c>
      <c r="L8603" s="4" t="s">
        <v>21</v>
      </c>
      <c r="M8603" s="4" t="s">
        <v>45934</v>
      </c>
    </row>
    <row r="8604" customFormat="false" ht="15.75" hidden="false" customHeight="true" outlineLevel="0" collapsed="false">
      <c r="A8604" s="4" t="n">
        <v>8326</v>
      </c>
      <c r="B8604" s="4" t="s">
        <v>45935</v>
      </c>
      <c r="C8604" s="4" t="s">
        <v>45936</v>
      </c>
      <c r="D8604" s="4" t="s">
        <v>45937</v>
      </c>
      <c r="E8604" s="5" t="s">
        <v>144</v>
      </c>
      <c r="F8604" s="4" t="s">
        <v>145</v>
      </c>
      <c r="G8604" s="4" t="s">
        <v>146</v>
      </c>
      <c r="H8604" s="5" t="s">
        <v>45938</v>
      </c>
      <c r="I8604" s="4" t="s">
        <v>45939</v>
      </c>
      <c r="J8604" s="5" t="n">
        <f aca="false">LEN(K8604)</f>
        <v>15</v>
      </c>
      <c r="K8604" s="6" t="s">
        <v>45940</v>
      </c>
      <c r="L8604" s="4" t="s">
        <v>78</v>
      </c>
      <c r="M8604" s="4" t="s">
        <v>4027</v>
      </c>
    </row>
    <row r="8605" customFormat="false" ht="15.75" hidden="false" customHeight="true" outlineLevel="0" collapsed="false">
      <c r="A8605" s="4" t="n">
        <v>8331</v>
      </c>
      <c r="B8605" s="4" t="s">
        <v>9762</v>
      </c>
      <c r="C8605" s="4"/>
      <c r="D8605" s="4" t="s">
        <v>45941</v>
      </c>
      <c r="E8605" s="5" t="s">
        <v>144</v>
      </c>
      <c r="F8605" s="4" t="s">
        <v>145</v>
      </c>
      <c r="G8605" s="4" t="s">
        <v>146</v>
      </c>
      <c r="H8605" s="5" t="s">
        <v>45942</v>
      </c>
      <c r="I8605" s="4" t="str">
        <f aca="false">IFERROR(__xludf.dummyfunction("""info@""&amp;LOWER(REGEXREPLACE(B8605,""[^A-Za-z0-9]"",""""))&amp;"".com"""),"info@lapalmerasa.com")</f>
        <v>info@lapalmerasa.com</v>
      </c>
      <c r="J8605" s="5" t="n">
        <f aca="false">LEN(K8605)</f>
        <v>15</v>
      </c>
      <c r="K8605" s="6" t="s">
        <v>45943</v>
      </c>
      <c r="L8605" s="4" t="s">
        <v>66</v>
      </c>
      <c r="M8605" s="4" t="s">
        <v>11354</v>
      </c>
    </row>
    <row r="8606" customFormat="false" ht="15.75" hidden="false" customHeight="true" outlineLevel="0" collapsed="false">
      <c r="A8606" s="4" t="n">
        <v>8343</v>
      </c>
      <c r="B8606" s="4" t="s">
        <v>45944</v>
      </c>
      <c r="C8606" s="4"/>
      <c r="D8606" s="4" t="s">
        <v>45945</v>
      </c>
      <c r="E8606" s="5" t="s">
        <v>144</v>
      </c>
      <c r="F8606" s="4" t="s">
        <v>145</v>
      </c>
      <c r="G8606" s="4" t="s">
        <v>146</v>
      </c>
      <c r="H8606" s="5" t="s">
        <v>45946</v>
      </c>
      <c r="I8606" s="4" t="s">
        <v>45947</v>
      </c>
      <c r="J8606" s="5" t="n">
        <f aca="false">LEN(K8606)</f>
        <v>15</v>
      </c>
      <c r="K8606" s="6" t="s">
        <v>45948</v>
      </c>
      <c r="L8606" s="4" t="s">
        <v>31</v>
      </c>
      <c r="M8606" s="4" t="s">
        <v>1793</v>
      </c>
    </row>
    <row r="8607" customFormat="false" ht="15.75" hidden="false" customHeight="true" outlineLevel="0" collapsed="false">
      <c r="A8607" s="4" t="n">
        <v>8359</v>
      </c>
      <c r="B8607" s="4" t="s">
        <v>45949</v>
      </c>
      <c r="C8607" s="4"/>
      <c r="D8607" s="4" t="s">
        <v>45950</v>
      </c>
      <c r="E8607" s="5" t="s">
        <v>35815</v>
      </c>
      <c r="F8607" s="4" t="s">
        <v>35816</v>
      </c>
      <c r="G8607" s="4" t="s">
        <v>146</v>
      </c>
      <c r="H8607" s="5" t="s">
        <v>45951</v>
      </c>
      <c r="I8607" s="4" t="s">
        <v>45952</v>
      </c>
      <c r="J8607" s="5" t="n">
        <f aca="false">LEN(K8607)</f>
        <v>15</v>
      </c>
      <c r="K8607" s="6" t="s">
        <v>45953</v>
      </c>
      <c r="L8607" s="4" t="s">
        <v>21</v>
      </c>
      <c r="M8607" s="4" t="s">
        <v>419</v>
      </c>
    </row>
    <row r="8608" customFormat="false" ht="15.75" hidden="false" customHeight="true" outlineLevel="0" collapsed="false">
      <c r="A8608" s="4" t="n">
        <v>8360</v>
      </c>
      <c r="B8608" s="4" t="s">
        <v>45949</v>
      </c>
      <c r="C8608" s="4"/>
      <c r="D8608" s="4" t="s">
        <v>45954</v>
      </c>
      <c r="E8608" s="5" t="s">
        <v>35815</v>
      </c>
      <c r="F8608" s="4" t="s">
        <v>35816</v>
      </c>
      <c r="G8608" s="4" t="s">
        <v>146</v>
      </c>
      <c r="H8608" s="5" t="s">
        <v>45951</v>
      </c>
      <c r="I8608" s="4" t="s">
        <v>45952</v>
      </c>
      <c r="J8608" s="5" t="n">
        <f aca="false">LEN(K8608)</f>
        <v>15</v>
      </c>
      <c r="K8608" s="6" t="s">
        <v>45953</v>
      </c>
      <c r="L8608" s="4" t="s">
        <v>66</v>
      </c>
      <c r="M8608" s="4" t="s">
        <v>419</v>
      </c>
    </row>
    <row r="8609" customFormat="false" ht="15.75" hidden="false" customHeight="true" outlineLevel="0" collapsed="false">
      <c r="A8609" s="4" t="n">
        <v>8362</v>
      </c>
      <c r="B8609" s="4" t="s">
        <v>45955</v>
      </c>
      <c r="C8609" s="4" t="s">
        <v>45956</v>
      </c>
      <c r="D8609" s="4" t="s">
        <v>45957</v>
      </c>
      <c r="E8609" s="5" t="s">
        <v>35815</v>
      </c>
      <c r="F8609" s="4" t="s">
        <v>35816</v>
      </c>
      <c r="G8609" s="4" t="s">
        <v>146</v>
      </c>
      <c r="H8609" s="5" t="s">
        <v>45958</v>
      </c>
      <c r="I8609" s="4" t="s">
        <v>45959</v>
      </c>
      <c r="J8609" s="5" t="n">
        <f aca="false">LEN(K8609)</f>
        <v>15</v>
      </c>
      <c r="K8609" s="6" t="s">
        <v>45960</v>
      </c>
      <c r="L8609" s="4" t="s">
        <v>31</v>
      </c>
      <c r="M8609" s="4" t="s">
        <v>31</v>
      </c>
    </row>
    <row r="8610" customFormat="false" ht="15.75" hidden="false" customHeight="true" outlineLevel="0" collapsed="false">
      <c r="A8610" s="4" t="n">
        <v>8364</v>
      </c>
      <c r="B8610" s="4" t="s">
        <v>45961</v>
      </c>
      <c r="C8610" s="4"/>
      <c r="D8610" s="4" t="s">
        <v>45962</v>
      </c>
      <c r="E8610" s="5" t="s">
        <v>6811</v>
      </c>
      <c r="F8610" s="4" t="s">
        <v>146</v>
      </c>
      <c r="G8610" s="4" t="s">
        <v>146</v>
      </c>
      <c r="H8610" s="5" t="s">
        <v>45963</v>
      </c>
      <c r="I8610" s="4" t="s">
        <v>45964</v>
      </c>
      <c r="J8610" s="5" t="n">
        <f aca="false">LEN(K8610)</f>
        <v>15</v>
      </c>
      <c r="K8610" s="6" t="s">
        <v>42967</v>
      </c>
      <c r="L8610" s="4" t="s">
        <v>21</v>
      </c>
      <c r="M8610" s="4" t="s">
        <v>4915</v>
      </c>
    </row>
    <row r="8611" customFormat="false" ht="15.75" hidden="false" customHeight="true" outlineLevel="0" collapsed="false">
      <c r="A8611" s="4" t="n">
        <v>8372</v>
      </c>
      <c r="B8611" s="4" t="s">
        <v>45965</v>
      </c>
      <c r="C8611" s="4" t="s">
        <v>45966</v>
      </c>
      <c r="D8611" s="4" t="s">
        <v>45967</v>
      </c>
      <c r="E8611" s="5" t="s">
        <v>18234</v>
      </c>
      <c r="F8611" s="4" t="s">
        <v>18235</v>
      </c>
      <c r="G8611" s="4" t="s">
        <v>146</v>
      </c>
      <c r="H8611" s="5" t="s">
        <v>45968</v>
      </c>
      <c r="I8611" s="4" t="s">
        <v>45969</v>
      </c>
      <c r="J8611" s="5" t="n">
        <f aca="false">LEN(K8611)</f>
        <v>15</v>
      </c>
      <c r="K8611" s="6" t="s">
        <v>45970</v>
      </c>
      <c r="L8611" s="4" t="s">
        <v>31</v>
      </c>
      <c r="M8611" s="4" t="s">
        <v>2124</v>
      </c>
    </row>
    <row r="8612" customFormat="false" ht="15.75" hidden="false" customHeight="true" outlineLevel="0" collapsed="false">
      <c r="A8612" s="4" t="n">
        <v>8382</v>
      </c>
      <c r="B8612" s="4" t="s">
        <v>45971</v>
      </c>
      <c r="C8612" s="4" t="s">
        <v>45972</v>
      </c>
      <c r="D8612" s="4" t="s">
        <v>45973</v>
      </c>
      <c r="E8612" s="5" t="s">
        <v>45974</v>
      </c>
      <c r="F8612" s="4" t="s">
        <v>45975</v>
      </c>
      <c r="G8612" s="4" t="s">
        <v>146</v>
      </c>
      <c r="H8612" s="5" t="s">
        <v>45976</v>
      </c>
      <c r="I8612" s="4" t="s">
        <v>45977</v>
      </c>
      <c r="J8612" s="5" t="n">
        <f aca="false">LEN(K8612)</f>
        <v>15</v>
      </c>
      <c r="K8612" s="6" t="s">
        <v>45978</v>
      </c>
      <c r="L8612" s="4" t="s">
        <v>31</v>
      </c>
      <c r="M8612" s="4" t="s">
        <v>729</v>
      </c>
    </row>
    <row r="8613" customFormat="false" ht="15.75" hidden="false" customHeight="true" outlineLevel="0" collapsed="false">
      <c r="A8613" s="4" t="n">
        <v>8388</v>
      </c>
      <c r="B8613" s="4" t="s">
        <v>45979</v>
      </c>
      <c r="C8613" s="4"/>
      <c r="D8613" s="4" t="s">
        <v>45980</v>
      </c>
      <c r="E8613" s="5" t="s">
        <v>45981</v>
      </c>
      <c r="F8613" s="4" t="s">
        <v>45982</v>
      </c>
      <c r="G8613" s="4" t="s">
        <v>146</v>
      </c>
      <c r="H8613" s="5" t="s">
        <v>45983</v>
      </c>
      <c r="I8613" s="7" t="str">
        <f aca="false">IFERROR(__xludf.dummyfunction("""info@""&amp;LOWER(REGEXREPLACE(B8613,""[^A-Za-z0-9]"",""""))&amp;"".com"""),"info@hotelmediny.com")</f>
        <v>info@hotelmediny.com</v>
      </c>
      <c r="J8613" s="5" t="n">
        <f aca="false">LEN(K8613)</f>
        <v>15</v>
      </c>
      <c r="K8613" s="6" t="s">
        <v>45984</v>
      </c>
      <c r="L8613" s="4" t="s">
        <v>31</v>
      </c>
      <c r="M8613" s="4" t="s">
        <v>467</v>
      </c>
    </row>
    <row r="8614" customFormat="false" ht="15.75" hidden="false" customHeight="true" outlineLevel="0" collapsed="false">
      <c r="A8614" s="4" t="n">
        <v>8411</v>
      </c>
      <c r="B8614" s="4" t="s">
        <v>45985</v>
      </c>
      <c r="C8614" s="4" t="s">
        <v>45986</v>
      </c>
      <c r="D8614" s="4" t="s">
        <v>45987</v>
      </c>
      <c r="E8614" s="5" t="s">
        <v>18253</v>
      </c>
      <c r="F8614" s="4" t="s">
        <v>18254</v>
      </c>
      <c r="G8614" s="4" t="s">
        <v>146</v>
      </c>
      <c r="H8614" s="5" t="s">
        <v>45988</v>
      </c>
      <c r="I8614" s="4" t="s">
        <v>45989</v>
      </c>
      <c r="J8614" s="5" t="n">
        <f aca="false">LEN(K8614)</f>
        <v>15</v>
      </c>
      <c r="K8614" s="6" t="s">
        <v>45990</v>
      </c>
      <c r="L8614" s="4" t="s">
        <v>21</v>
      </c>
      <c r="M8614" s="4" t="s">
        <v>1016</v>
      </c>
    </row>
    <row r="8615" customFormat="false" ht="15.75" hidden="false" customHeight="true" outlineLevel="0" collapsed="false">
      <c r="A8615" s="4" t="n">
        <v>8415</v>
      </c>
      <c r="B8615" s="4" t="s">
        <v>45991</v>
      </c>
      <c r="C8615" s="4"/>
      <c r="D8615" s="4" t="s">
        <v>45992</v>
      </c>
      <c r="E8615" s="5" t="s">
        <v>45993</v>
      </c>
      <c r="F8615" s="4" t="s">
        <v>45994</v>
      </c>
      <c r="G8615" s="4" t="s">
        <v>146</v>
      </c>
      <c r="H8615" s="5" t="s">
        <v>45995</v>
      </c>
      <c r="I8615" s="4" t="str">
        <f aca="false">IFERROR(__xludf.dummyfunction("""info@""&amp;LOWER(REGEXREPLACE(B8615,""[^A-Za-z0-9]"",""""))&amp;"".com"""),"info@empordimosl.com")</f>
        <v>info@empordimosl.com</v>
      </c>
      <c r="J8615" s="5" t="n">
        <f aca="false">LEN(K8615)</f>
        <v>15</v>
      </c>
      <c r="K8615" s="6" t="s">
        <v>45996</v>
      </c>
      <c r="L8615" s="4" t="s">
        <v>21</v>
      </c>
      <c r="M8615" s="4" t="s">
        <v>31</v>
      </c>
    </row>
    <row r="8616" customFormat="false" ht="15.75" hidden="false" customHeight="true" outlineLevel="0" collapsed="false">
      <c r="A8616" s="4" t="n">
        <v>8419</v>
      </c>
      <c r="B8616" s="4" t="s">
        <v>45997</v>
      </c>
      <c r="C8616" s="4" t="s">
        <v>45998</v>
      </c>
      <c r="D8616" s="4" t="s">
        <v>45999</v>
      </c>
      <c r="E8616" s="5" t="s">
        <v>25983</v>
      </c>
      <c r="F8616" s="4" t="s">
        <v>25984</v>
      </c>
      <c r="G8616" s="4" t="s">
        <v>146</v>
      </c>
      <c r="H8616" s="5" t="s">
        <v>46000</v>
      </c>
      <c r="I8616" s="7" t="s">
        <v>46001</v>
      </c>
      <c r="J8616" s="5" t="n">
        <f aca="false">LEN(K8616)</f>
        <v>15</v>
      </c>
      <c r="K8616" s="6" t="s">
        <v>46002</v>
      </c>
      <c r="L8616" s="4" t="s">
        <v>66</v>
      </c>
      <c r="M8616" s="4" t="s">
        <v>1208</v>
      </c>
    </row>
    <row r="8617" customFormat="false" ht="15.75" hidden="false" customHeight="true" outlineLevel="0" collapsed="false">
      <c r="A8617" s="4" t="n">
        <v>8427</v>
      </c>
      <c r="B8617" s="4" t="s">
        <v>46003</v>
      </c>
      <c r="C8617" s="4" t="s">
        <v>46004</v>
      </c>
      <c r="D8617" s="4" t="s">
        <v>46005</v>
      </c>
      <c r="E8617" s="5" t="s">
        <v>21731</v>
      </c>
      <c r="F8617" s="4" t="s">
        <v>21732</v>
      </c>
      <c r="G8617" s="4" t="s">
        <v>146</v>
      </c>
      <c r="H8617" s="5" t="s">
        <v>46006</v>
      </c>
      <c r="I8617" s="4" t="s">
        <v>46007</v>
      </c>
      <c r="J8617" s="5" t="n">
        <f aca="false">LEN(K8617)</f>
        <v>15</v>
      </c>
      <c r="K8617" s="6" t="s">
        <v>46008</v>
      </c>
      <c r="L8617" s="4" t="s">
        <v>31</v>
      </c>
      <c r="M8617" s="4" t="s">
        <v>344</v>
      </c>
    </row>
    <row r="8618" customFormat="false" ht="15.75" hidden="false" customHeight="true" outlineLevel="0" collapsed="false">
      <c r="A8618" s="4" t="n">
        <v>8433</v>
      </c>
      <c r="B8618" s="4" t="s">
        <v>46009</v>
      </c>
      <c r="C8618" s="4"/>
      <c r="D8618" s="4" t="s">
        <v>46010</v>
      </c>
      <c r="E8618" s="5" t="s">
        <v>5244</v>
      </c>
      <c r="F8618" s="4" t="s">
        <v>5245</v>
      </c>
      <c r="G8618" s="4" t="s">
        <v>146</v>
      </c>
      <c r="H8618" s="5" t="s">
        <v>46011</v>
      </c>
      <c r="I8618" s="4" t="str">
        <f aca="false">IFERROR(__xludf.dummyfunction("""info@""&amp;LOWER(REGEXREPLACE(B8618,""[^A-Za-z0-9]"",""""))&amp;"".com"""),"info@fondasiques.com")</f>
        <v>info@fondasiques.com</v>
      </c>
      <c r="J8618" s="5" t="n">
        <f aca="false">LEN(K8618)</f>
        <v>15</v>
      </c>
      <c r="K8618" s="6" t="s">
        <v>46012</v>
      </c>
      <c r="L8618" s="4" t="s">
        <v>66</v>
      </c>
      <c r="M8618" s="4" t="s">
        <v>133</v>
      </c>
    </row>
    <row r="8619" customFormat="false" ht="15.75" hidden="false" customHeight="true" outlineLevel="0" collapsed="false">
      <c r="A8619" s="4" t="n">
        <v>8458</v>
      </c>
      <c r="B8619" s="4" t="s">
        <v>46013</v>
      </c>
      <c r="C8619" s="4" t="s">
        <v>46014</v>
      </c>
      <c r="D8619" s="4" t="s">
        <v>46015</v>
      </c>
      <c r="E8619" s="5" t="s">
        <v>1974</v>
      </c>
      <c r="F8619" s="4" t="s">
        <v>1975</v>
      </c>
      <c r="G8619" s="4" t="s">
        <v>146</v>
      </c>
      <c r="H8619" s="5" t="s">
        <v>46016</v>
      </c>
      <c r="I8619" s="4" t="s">
        <v>46017</v>
      </c>
      <c r="J8619" s="5" t="n">
        <f aca="false">LEN(K8619)</f>
        <v>15</v>
      </c>
      <c r="K8619" s="6" t="s">
        <v>46018</v>
      </c>
      <c r="L8619" s="4" t="s">
        <v>21</v>
      </c>
      <c r="M8619" s="4" t="s">
        <v>22</v>
      </c>
    </row>
    <row r="8620" customFormat="false" ht="15.75" hidden="false" customHeight="true" outlineLevel="0" collapsed="false">
      <c r="A8620" s="4" t="n">
        <v>8481</v>
      </c>
      <c r="B8620" s="4" t="s">
        <v>46019</v>
      </c>
      <c r="C8620" s="4" t="s">
        <v>46020</v>
      </c>
      <c r="D8620" s="4" t="s">
        <v>46021</v>
      </c>
      <c r="E8620" s="5" t="s">
        <v>21745</v>
      </c>
      <c r="F8620" s="4" t="s">
        <v>21746</v>
      </c>
      <c r="G8620" s="4" t="s">
        <v>146</v>
      </c>
      <c r="H8620" s="5" t="s">
        <v>46022</v>
      </c>
      <c r="I8620" s="4" t="s">
        <v>46023</v>
      </c>
      <c r="J8620" s="5" t="n">
        <f aca="false">LEN(K8620)</f>
        <v>15</v>
      </c>
      <c r="K8620" s="6" t="s">
        <v>46024</v>
      </c>
      <c r="L8620" s="4" t="s">
        <v>637</v>
      </c>
      <c r="M8620" s="4" t="s">
        <v>1793</v>
      </c>
    </row>
    <row r="8621" customFormat="false" ht="15.75" hidden="false" customHeight="true" outlineLevel="0" collapsed="false">
      <c r="A8621" s="4" t="n">
        <v>8487</v>
      </c>
      <c r="B8621" s="4" t="s">
        <v>46025</v>
      </c>
      <c r="C8621" s="4" t="s">
        <v>46026</v>
      </c>
      <c r="D8621" s="4" t="s">
        <v>46027</v>
      </c>
      <c r="E8621" s="5" t="s">
        <v>9918</v>
      </c>
      <c r="F8621" s="4" t="s">
        <v>9919</v>
      </c>
      <c r="G8621" s="4" t="s">
        <v>146</v>
      </c>
      <c r="H8621" s="5" t="s">
        <v>46028</v>
      </c>
      <c r="I8621" s="7" t="s">
        <v>46029</v>
      </c>
      <c r="J8621" s="5" t="n">
        <f aca="false">LEN(K8621)</f>
        <v>15</v>
      </c>
      <c r="K8621" s="6" t="s">
        <v>46030</v>
      </c>
      <c r="L8621" s="4" t="s">
        <v>57</v>
      </c>
      <c r="M8621" s="4" t="s">
        <v>1793</v>
      </c>
    </row>
    <row r="8622" customFormat="false" ht="15.75" hidden="false" customHeight="true" outlineLevel="0" collapsed="false">
      <c r="A8622" s="4" t="n">
        <v>8498</v>
      </c>
      <c r="B8622" s="4" t="s">
        <v>46031</v>
      </c>
      <c r="C8622" s="4" t="s">
        <v>46032</v>
      </c>
      <c r="D8622" s="4" t="s">
        <v>46033</v>
      </c>
      <c r="E8622" s="5" t="s">
        <v>12175</v>
      </c>
      <c r="F8622" s="4" t="s">
        <v>12762</v>
      </c>
      <c r="G8622" s="4" t="s">
        <v>146</v>
      </c>
      <c r="H8622" s="5" t="s">
        <v>46034</v>
      </c>
      <c r="I8622" s="4" t="s">
        <v>46035</v>
      </c>
      <c r="J8622" s="5" t="n">
        <f aca="false">LEN(K8622)</f>
        <v>15</v>
      </c>
      <c r="K8622" s="6" t="s">
        <v>46036</v>
      </c>
      <c r="L8622" s="4" t="s">
        <v>1679</v>
      </c>
      <c r="M8622" s="4" t="s">
        <v>2896</v>
      </c>
    </row>
    <row r="8623" customFormat="false" ht="15.75" hidden="false" customHeight="true" outlineLevel="0" collapsed="false">
      <c r="A8623" s="4" t="n">
        <v>8503</v>
      </c>
      <c r="B8623" s="4" t="s">
        <v>46037</v>
      </c>
      <c r="C8623" s="4" t="s">
        <v>46038</v>
      </c>
      <c r="D8623" s="4" t="s">
        <v>46039</v>
      </c>
      <c r="E8623" s="5" t="s">
        <v>37269</v>
      </c>
      <c r="F8623" s="4" t="s">
        <v>46040</v>
      </c>
      <c r="G8623" s="4" t="s">
        <v>146</v>
      </c>
      <c r="H8623" s="5" t="s">
        <v>46041</v>
      </c>
      <c r="I8623" s="4" t="s">
        <v>46042</v>
      </c>
      <c r="J8623" s="5" t="n">
        <f aca="false">LEN(K8623)</f>
        <v>15</v>
      </c>
      <c r="K8623" s="6" t="s">
        <v>46043</v>
      </c>
      <c r="L8623" s="4" t="s">
        <v>1970</v>
      </c>
      <c r="M8623" s="4" t="s">
        <v>3415</v>
      </c>
    </row>
    <row r="8624" customFormat="false" ht="15.75" hidden="false" customHeight="true" outlineLevel="0" collapsed="false">
      <c r="A8624" s="4" t="n">
        <v>8516</v>
      </c>
      <c r="B8624" s="4" t="s">
        <v>46044</v>
      </c>
      <c r="C8624" s="4" t="s">
        <v>46045</v>
      </c>
      <c r="D8624" s="4" t="s">
        <v>46046</v>
      </c>
      <c r="E8624" s="5" t="s">
        <v>46047</v>
      </c>
      <c r="F8624" s="4" t="s">
        <v>46048</v>
      </c>
      <c r="G8624" s="4" t="s">
        <v>146</v>
      </c>
      <c r="H8624" s="5" t="s">
        <v>46049</v>
      </c>
      <c r="I8624" s="7" t="s">
        <v>46050</v>
      </c>
      <c r="J8624" s="5" t="n">
        <f aca="false">LEN(K8624)</f>
        <v>15</v>
      </c>
      <c r="K8624" s="6" t="s">
        <v>46051</v>
      </c>
      <c r="L8624" s="4" t="s">
        <v>31</v>
      </c>
      <c r="M8624" s="4" t="s">
        <v>31</v>
      </c>
    </row>
    <row r="8625" customFormat="false" ht="15.75" hidden="false" customHeight="true" outlineLevel="0" collapsed="false">
      <c r="A8625" s="4" t="n">
        <v>8518</v>
      </c>
      <c r="B8625" s="4" t="s">
        <v>46052</v>
      </c>
      <c r="C8625" s="4" t="s">
        <v>46053</v>
      </c>
      <c r="D8625" s="4" t="s">
        <v>46054</v>
      </c>
      <c r="E8625" s="5" t="s">
        <v>30529</v>
      </c>
      <c r="F8625" s="4" t="s">
        <v>348</v>
      </c>
      <c r="G8625" s="4" t="s">
        <v>146</v>
      </c>
      <c r="H8625" s="5" t="s">
        <v>46055</v>
      </c>
      <c r="I8625" s="4" t="str">
        <f aca="false">IFERROR(__xludf.dummyfunction("""info@""&amp;LOWER(REGEXREPLACE(B8625,""[^A-Za-z0-9]"",""""))&amp;"".com"""),"info@hotelcollsl.com")</f>
        <v>info@hotelcollsl.com</v>
      </c>
      <c r="J8625" s="5" t="n">
        <f aca="false">LEN(K8625)</f>
        <v>15</v>
      </c>
      <c r="K8625" s="6" t="s">
        <v>46056</v>
      </c>
      <c r="L8625" s="4" t="s">
        <v>31</v>
      </c>
      <c r="M8625" s="4" t="s">
        <v>1793</v>
      </c>
    </row>
    <row r="8626" customFormat="false" ht="15.75" hidden="false" customHeight="true" outlineLevel="0" collapsed="false">
      <c r="A8626" s="4" t="n">
        <v>8522</v>
      </c>
      <c r="B8626" s="4" t="s">
        <v>46057</v>
      </c>
      <c r="C8626" s="4" t="s">
        <v>46058</v>
      </c>
      <c r="D8626" s="4" t="s">
        <v>46059</v>
      </c>
      <c r="E8626" s="5" t="s">
        <v>15858</v>
      </c>
      <c r="F8626" s="4" t="s">
        <v>15859</v>
      </c>
      <c r="G8626" s="4" t="s">
        <v>146</v>
      </c>
      <c r="H8626" s="5" t="s">
        <v>46060</v>
      </c>
      <c r="I8626" s="4" t="s">
        <v>46061</v>
      </c>
      <c r="J8626" s="5" t="n">
        <f aca="false">LEN(K8626)</f>
        <v>15</v>
      </c>
      <c r="K8626" s="6" t="s">
        <v>46062</v>
      </c>
      <c r="L8626" s="4" t="s">
        <v>21</v>
      </c>
      <c r="M8626" s="4" t="s">
        <v>729</v>
      </c>
    </row>
    <row r="8627" customFormat="false" ht="15.75" hidden="false" customHeight="true" outlineLevel="0" collapsed="false">
      <c r="A8627" s="4" t="n">
        <v>8529</v>
      </c>
      <c r="B8627" s="4" t="s">
        <v>46063</v>
      </c>
      <c r="C8627" s="4"/>
      <c r="D8627" s="4" t="s">
        <v>46064</v>
      </c>
      <c r="E8627" s="5" t="s">
        <v>46065</v>
      </c>
      <c r="F8627" s="4" t="s">
        <v>46066</v>
      </c>
      <c r="G8627" s="4" t="s">
        <v>146</v>
      </c>
      <c r="H8627" s="5" t="s">
        <v>46067</v>
      </c>
      <c r="I8627" s="4" t="s">
        <v>46068</v>
      </c>
      <c r="J8627" s="5" t="n">
        <f aca="false">LEN(K8627)</f>
        <v>15</v>
      </c>
      <c r="K8627" s="6" t="s">
        <v>46069</v>
      </c>
      <c r="L8627" s="4" t="s">
        <v>21</v>
      </c>
      <c r="M8627" s="4" t="s">
        <v>31</v>
      </c>
    </row>
    <row r="8628" customFormat="false" ht="15.75" hidden="false" customHeight="true" outlineLevel="0" collapsed="false">
      <c r="A8628" s="4" t="n">
        <v>8533</v>
      </c>
      <c r="B8628" s="4" t="s">
        <v>46070</v>
      </c>
      <c r="C8628" s="4"/>
      <c r="D8628" s="4" t="s">
        <v>46071</v>
      </c>
      <c r="E8628" s="5" t="s">
        <v>9936</v>
      </c>
      <c r="F8628" s="4" t="s">
        <v>9937</v>
      </c>
      <c r="G8628" s="4" t="s">
        <v>146</v>
      </c>
      <c r="H8628" s="5" t="s">
        <v>46072</v>
      </c>
      <c r="I8628" s="4" t="s">
        <v>46073</v>
      </c>
      <c r="J8628" s="5" t="n">
        <f aca="false">LEN(K8628)</f>
        <v>15</v>
      </c>
      <c r="K8628" s="6" t="s">
        <v>46074</v>
      </c>
      <c r="L8628" s="4" t="s">
        <v>57</v>
      </c>
      <c r="M8628" s="4" t="s">
        <v>2410</v>
      </c>
    </row>
    <row r="8629" customFormat="false" ht="15.75" hidden="false" customHeight="true" outlineLevel="0" collapsed="false">
      <c r="A8629" s="4" t="n">
        <v>8534</v>
      </c>
      <c r="B8629" s="4" t="s">
        <v>46075</v>
      </c>
      <c r="C8629" s="4" t="s">
        <v>46076</v>
      </c>
      <c r="D8629" s="4" t="s">
        <v>46077</v>
      </c>
      <c r="E8629" s="5" t="s">
        <v>9936</v>
      </c>
      <c r="F8629" s="4" t="s">
        <v>9937</v>
      </c>
      <c r="G8629" s="4" t="s">
        <v>146</v>
      </c>
      <c r="H8629" s="5" t="s">
        <v>46078</v>
      </c>
      <c r="I8629" s="4" t="s">
        <v>46079</v>
      </c>
      <c r="J8629" s="5" t="n">
        <f aca="false">LEN(K8629)</f>
        <v>15</v>
      </c>
      <c r="K8629" s="6" t="s">
        <v>46080</v>
      </c>
      <c r="L8629" s="4" t="s">
        <v>57</v>
      </c>
      <c r="M8629" s="4" t="s">
        <v>3461</v>
      </c>
    </row>
    <row r="8630" customFormat="false" ht="15.75" hidden="false" customHeight="true" outlineLevel="0" collapsed="false">
      <c r="A8630" s="4" t="n">
        <v>8563</v>
      </c>
      <c r="B8630" s="4" t="s">
        <v>46081</v>
      </c>
      <c r="C8630" s="4"/>
      <c r="D8630" s="4" t="s">
        <v>46082</v>
      </c>
      <c r="E8630" s="5" t="s">
        <v>8489</v>
      </c>
      <c r="F8630" s="4" t="s">
        <v>8490</v>
      </c>
      <c r="G8630" s="4" t="s">
        <v>146</v>
      </c>
      <c r="H8630" s="5" t="s">
        <v>46083</v>
      </c>
      <c r="I8630" s="4" t="s">
        <v>46084</v>
      </c>
      <c r="J8630" s="5" t="n">
        <f aca="false">LEN(K8630)</f>
        <v>15</v>
      </c>
      <c r="K8630" s="6" t="s">
        <v>46085</v>
      </c>
      <c r="L8630" s="4" t="s">
        <v>21</v>
      </c>
      <c r="M8630" s="4" t="s">
        <v>3523</v>
      </c>
    </row>
    <row r="8631" customFormat="false" ht="15.75" hidden="false" customHeight="true" outlineLevel="0" collapsed="false">
      <c r="A8631" s="4" t="n">
        <v>8569</v>
      </c>
      <c r="B8631" s="4" t="s">
        <v>46086</v>
      </c>
      <c r="C8631" s="4" t="s">
        <v>46087</v>
      </c>
      <c r="D8631" s="4" t="s">
        <v>46088</v>
      </c>
      <c r="E8631" s="5" t="s">
        <v>18274</v>
      </c>
      <c r="F8631" s="4" t="s">
        <v>18275</v>
      </c>
      <c r="G8631" s="4" t="s">
        <v>146</v>
      </c>
      <c r="H8631" s="5" t="s">
        <v>46089</v>
      </c>
      <c r="I8631" s="7" t="s">
        <v>46090</v>
      </c>
      <c r="J8631" s="5" t="n">
        <f aca="false">LEN(K8631)</f>
        <v>15</v>
      </c>
      <c r="K8631" s="6" t="s">
        <v>46091</v>
      </c>
      <c r="L8631" s="4" t="s">
        <v>637</v>
      </c>
      <c r="M8631" s="4" t="s">
        <v>819</v>
      </c>
    </row>
    <row r="8632" customFormat="false" ht="15.75" hidden="false" customHeight="true" outlineLevel="0" collapsed="false">
      <c r="A8632" s="4" t="n">
        <v>8588</v>
      </c>
      <c r="B8632" s="4" t="s">
        <v>46092</v>
      </c>
      <c r="C8632" s="4" t="s">
        <v>46093</v>
      </c>
      <c r="D8632" s="4" t="s">
        <v>46094</v>
      </c>
      <c r="E8632" s="5" t="s">
        <v>35934</v>
      </c>
      <c r="F8632" s="4" t="s">
        <v>2963</v>
      </c>
      <c r="G8632" s="4" t="s">
        <v>146</v>
      </c>
      <c r="H8632" s="5" t="s">
        <v>46095</v>
      </c>
      <c r="I8632" s="4" t="s">
        <v>46096</v>
      </c>
      <c r="J8632" s="5" t="n">
        <f aca="false">LEN(K8632)</f>
        <v>15</v>
      </c>
      <c r="K8632" s="6" t="s">
        <v>46097</v>
      </c>
      <c r="L8632" s="4" t="s">
        <v>57</v>
      </c>
      <c r="M8632" s="4" t="s">
        <v>2082</v>
      </c>
    </row>
    <row r="8633" customFormat="false" ht="15.75" hidden="false" customHeight="true" outlineLevel="0" collapsed="false">
      <c r="A8633" s="4" t="n">
        <v>8596</v>
      </c>
      <c r="B8633" s="4" t="s">
        <v>46098</v>
      </c>
      <c r="C8633" s="4" t="s">
        <v>46099</v>
      </c>
      <c r="D8633" s="4" t="s">
        <v>18292</v>
      </c>
      <c r="E8633" s="5" t="s">
        <v>144</v>
      </c>
      <c r="F8633" s="4" t="s">
        <v>145</v>
      </c>
      <c r="G8633" s="4" t="s">
        <v>146</v>
      </c>
      <c r="H8633" s="5" t="s">
        <v>46100</v>
      </c>
      <c r="I8633" s="4" t="s">
        <v>46101</v>
      </c>
      <c r="J8633" s="5" t="n">
        <f aca="false">LEN(K8633)</f>
        <v>15</v>
      </c>
      <c r="K8633" s="10" t="s">
        <v>46102</v>
      </c>
      <c r="L8633" s="4" t="s">
        <v>78</v>
      </c>
      <c r="M8633" s="4" t="s">
        <v>2663</v>
      </c>
    </row>
    <row r="8634" customFormat="false" ht="15.75" hidden="false" customHeight="true" outlineLevel="0" collapsed="false">
      <c r="A8634" s="4" t="n">
        <v>8616</v>
      </c>
      <c r="B8634" s="4" t="s">
        <v>17749</v>
      </c>
      <c r="C8634" s="4" t="s">
        <v>46103</v>
      </c>
      <c r="D8634" s="4" t="s">
        <v>46104</v>
      </c>
      <c r="E8634" s="5" t="s">
        <v>26047</v>
      </c>
      <c r="F8634" s="4" t="s">
        <v>1567</v>
      </c>
      <c r="G8634" s="4" t="s">
        <v>1567</v>
      </c>
      <c r="H8634" s="5" t="s">
        <v>46105</v>
      </c>
      <c r="I8634" s="4" t="s">
        <v>46106</v>
      </c>
      <c r="J8634" s="5" t="n">
        <f aca="false">LEN(K8634)</f>
        <v>15</v>
      </c>
      <c r="K8634" s="6" t="s">
        <v>46107</v>
      </c>
      <c r="L8634" s="4" t="s">
        <v>21</v>
      </c>
      <c r="M8634" s="4" t="s">
        <v>31</v>
      </c>
    </row>
    <row r="8635" customFormat="false" ht="15.75" hidden="false" customHeight="true" outlineLevel="0" collapsed="false">
      <c r="A8635" s="4" t="n">
        <v>8618</v>
      </c>
      <c r="B8635" s="4" t="s">
        <v>46108</v>
      </c>
      <c r="C8635" s="4" t="s">
        <v>46109</v>
      </c>
      <c r="D8635" s="4" t="s">
        <v>46110</v>
      </c>
      <c r="E8635" s="5" t="s">
        <v>19176</v>
      </c>
      <c r="F8635" s="4" t="s">
        <v>2970</v>
      </c>
      <c r="G8635" s="4" t="s">
        <v>1567</v>
      </c>
      <c r="H8635" s="5" t="s">
        <v>46111</v>
      </c>
      <c r="I8635" s="4" t="s">
        <v>46112</v>
      </c>
      <c r="J8635" s="5" t="n">
        <f aca="false">LEN(K8635)</f>
        <v>15</v>
      </c>
      <c r="K8635" s="6" t="s">
        <v>46113</v>
      </c>
      <c r="L8635" s="4" t="s">
        <v>21</v>
      </c>
      <c r="M8635" s="4" t="s">
        <v>359</v>
      </c>
    </row>
    <row r="8636" customFormat="false" ht="15.75" hidden="false" customHeight="true" outlineLevel="0" collapsed="false">
      <c r="A8636" s="4" t="n">
        <v>8625</v>
      </c>
      <c r="B8636" s="4" t="s">
        <v>46114</v>
      </c>
      <c r="C8636" s="4" t="s">
        <v>46115</v>
      </c>
      <c r="D8636" s="4" t="s">
        <v>46116</v>
      </c>
      <c r="E8636" s="5" t="s">
        <v>30574</v>
      </c>
      <c r="F8636" s="4" t="s">
        <v>30575</v>
      </c>
      <c r="G8636" s="4" t="s">
        <v>1567</v>
      </c>
      <c r="H8636" s="5" t="s">
        <v>46117</v>
      </c>
      <c r="I8636" s="4" t="s">
        <v>46118</v>
      </c>
      <c r="J8636" s="5" t="n">
        <f aca="false">LEN(K8636)</f>
        <v>15</v>
      </c>
      <c r="K8636" s="6" t="s">
        <v>46119</v>
      </c>
      <c r="L8636" s="4" t="s">
        <v>21</v>
      </c>
      <c r="M8636" s="4" t="s">
        <v>794</v>
      </c>
    </row>
    <row r="8637" customFormat="false" ht="15.75" hidden="false" customHeight="true" outlineLevel="0" collapsed="false">
      <c r="A8637" s="4" t="n">
        <v>8632</v>
      </c>
      <c r="B8637" s="4" t="s">
        <v>30579</v>
      </c>
      <c r="C8637" s="4" t="s">
        <v>46120</v>
      </c>
      <c r="D8637" s="4" t="s">
        <v>46121</v>
      </c>
      <c r="E8637" s="5" t="s">
        <v>46122</v>
      </c>
      <c r="F8637" s="4" t="s">
        <v>35970</v>
      </c>
      <c r="G8637" s="4" t="s">
        <v>1567</v>
      </c>
      <c r="H8637" s="5" t="s">
        <v>46123</v>
      </c>
      <c r="I8637" s="4" t="str">
        <f aca="false">IFERROR(__xludf.dummyfunction("""info@""&amp;LOWER(REGEXREPLACE(B8637,""[^A-Za-z0-9]"",""""))&amp;"".com"""),"info@altosegresl.com")</f>
        <v>info@altosegresl.com</v>
      </c>
      <c r="J8637" s="5" t="n">
        <f aca="false">LEN(K8637)</f>
        <v>15</v>
      </c>
      <c r="K8637" s="6" t="s">
        <v>46124</v>
      </c>
      <c r="L8637" s="4" t="s">
        <v>21</v>
      </c>
      <c r="M8637" s="4" t="s">
        <v>3203</v>
      </c>
    </row>
    <row r="8638" customFormat="false" ht="15.75" hidden="false" customHeight="true" outlineLevel="0" collapsed="false">
      <c r="A8638" s="4" t="n">
        <v>8633</v>
      </c>
      <c r="B8638" s="4" t="s">
        <v>46125</v>
      </c>
      <c r="C8638" s="4" t="s">
        <v>46126</v>
      </c>
      <c r="D8638" s="4" t="s">
        <v>46127</v>
      </c>
      <c r="E8638" s="5" t="s">
        <v>46128</v>
      </c>
      <c r="F8638" s="4" t="s">
        <v>46129</v>
      </c>
      <c r="G8638" s="4" t="s">
        <v>1567</v>
      </c>
      <c r="H8638" s="5" t="s">
        <v>46130</v>
      </c>
      <c r="I8638" s="4" t="s">
        <v>46131</v>
      </c>
      <c r="J8638" s="5" t="n">
        <f aca="false">LEN(K8638)</f>
        <v>15</v>
      </c>
      <c r="K8638" s="6" t="s">
        <v>46132</v>
      </c>
      <c r="L8638" s="4" t="s">
        <v>57</v>
      </c>
      <c r="M8638" s="4" t="s">
        <v>877</v>
      </c>
    </row>
    <row r="8639" customFormat="false" ht="15.75" hidden="false" customHeight="true" outlineLevel="0" collapsed="false">
      <c r="A8639" s="4" t="n">
        <v>8663</v>
      </c>
      <c r="B8639" s="4" t="s">
        <v>46133</v>
      </c>
      <c r="C8639" s="4"/>
      <c r="D8639" s="4" t="s">
        <v>46134</v>
      </c>
      <c r="E8639" s="5" t="s">
        <v>26069</v>
      </c>
      <c r="F8639" s="4" t="s">
        <v>26070</v>
      </c>
      <c r="G8639" s="4" t="s">
        <v>1567</v>
      </c>
      <c r="H8639" s="5" t="s">
        <v>46135</v>
      </c>
      <c r="I8639" s="7" t="s">
        <v>46136</v>
      </c>
      <c r="J8639" s="5" t="n">
        <f aca="false">LEN(K8639)</f>
        <v>15</v>
      </c>
      <c r="K8639" s="6" t="s">
        <v>46137</v>
      </c>
      <c r="L8639" s="4" t="s">
        <v>57</v>
      </c>
      <c r="M8639" s="4" t="s">
        <v>32</v>
      </c>
    </row>
    <row r="8640" customFormat="false" ht="15.75" hidden="false" customHeight="true" outlineLevel="0" collapsed="false">
      <c r="A8640" s="4" t="n">
        <v>8664</v>
      </c>
      <c r="B8640" s="4" t="s">
        <v>46138</v>
      </c>
      <c r="C8640" s="4" t="s">
        <v>46139</v>
      </c>
      <c r="D8640" s="4" t="s">
        <v>46140</v>
      </c>
      <c r="E8640" s="5" t="s">
        <v>46141</v>
      </c>
      <c r="F8640" s="4" t="s">
        <v>26070</v>
      </c>
      <c r="G8640" s="4" t="s">
        <v>1567</v>
      </c>
      <c r="H8640" s="5" t="s">
        <v>46135</v>
      </c>
      <c r="I8640" s="4" t="s">
        <v>46136</v>
      </c>
      <c r="J8640" s="5" t="n">
        <f aca="false">LEN(K8640)</f>
        <v>15</v>
      </c>
      <c r="K8640" s="10" t="s">
        <v>46137</v>
      </c>
      <c r="L8640" s="4" t="s">
        <v>57</v>
      </c>
      <c r="M8640" s="4" t="s">
        <v>32</v>
      </c>
    </row>
    <row r="8641" customFormat="false" ht="15.75" hidden="false" customHeight="true" outlineLevel="0" collapsed="false">
      <c r="A8641" s="4" t="n">
        <v>8672</v>
      </c>
      <c r="B8641" s="4" t="s">
        <v>46142</v>
      </c>
      <c r="C8641" s="4" t="s">
        <v>18324</v>
      </c>
      <c r="D8641" s="4" t="s">
        <v>21789</v>
      </c>
      <c r="E8641" s="5" t="s">
        <v>18326</v>
      </c>
      <c r="F8641" s="4" t="s">
        <v>18327</v>
      </c>
      <c r="G8641" s="4" t="s">
        <v>1567</v>
      </c>
      <c r="H8641" s="5" t="s">
        <v>46143</v>
      </c>
      <c r="I8641" s="4" t="s">
        <v>18329</v>
      </c>
      <c r="J8641" s="5" t="n">
        <f aca="false">LEN(K8641)</f>
        <v>15</v>
      </c>
      <c r="K8641" s="6" t="s">
        <v>46144</v>
      </c>
      <c r="L8641" s="4" t="s">
        <v>57</v>
      </c>
      <c r="M8641" s="4" t="s">
        <v>577</v>
      </c>
    </row>
    <row r="8642" customFormat="false" ht="15.75" hidden="false" customHeight="true" outlineLevel="0" collapsed="false">
      <c r="A8642" s="4" t="n">
        <v>8678</v>
      </c>
      <c r="B8642" s="4" t="s">
        <v>46145</v>
      </c>
      <c r="C8642" s="4" t="s">
        <v>46146</v>
      </c>
      <c r="D8642" s="4" t="s">
        <v>46147</v>
      </c>
      <c r="E8642" s="5" t="s">
        <v>18338</v>
      </c>
      <c r="F8642" s="4" t="s">
        <v>18339</v>
      </c>
      <c r="G8642" s="4" t="s">
        <v>1567</v>
      </c>
      <c r="H8642" s="5" t="s">
        <v>46148</v>
      </c>
      <c r="I8642" s="4" t="s">
        <v>46149</v>
      </c>
      <c r="J8642" s="5" t="n">
        <f aca="false">LEN(K8642)</f>
        <v>15</v>
      </c>
      <c r="K8642" s="10" t="s">
        <v>46150</v>
      </c>
      <c r="L8642" s="4" t="s">
        <v>57</v>
      </c>
      <c r="M8642" s="4" t="s">
        <v>3461</v>
      </c>
    </row>
    <row r="8643" customFormat="false" ht="15.75" hidden="false" customHeight="true" outlineLevel="0" collapsed="false">
      <c r="A8643" s="4" t="n">
        <v>8679</v>
      </c>
      <c r="B8643" s="4" t="s">
        <v>46151</v>
      </c>
      <c r="C8643" s="4"/>
      <c r="D8643" s="4" t="s">
        <v>46152</v>
      </c>
      <c r="E8643" s="5" t="s">
        <v>46153</v>
      </c>
      <c r="F8643" s="4" t="s">
        <v>21799</v>
      </c>
      <c r="G8643" s="4" t="s">
        <v>1567</v>
      </c>
      <c r="H8643" s="5" t="s">
        <v>46154</v>
      </c>
      <c r="I8643" s="4" t="s">
        <v>46155</v>
      </c>
      <c r="J8643" s="5" t="n">
        <f aca="false">LEN(K8643)</f>
        <v>15</v>
      </c>
      <c r="K8643" s="6" t="s">
        <v>46156</v>
      </c>
      <c r="L8643" s="4" t="s">
        <v>31</v>
      </c>
      <c r="M8643" s="4" t="s">
        <v>794</v>
      </c>
    </row>
    <row r="8644" customFormat="false" ht="15.75" hidden="false" customHeight="true" outlineLevel="0" collapsed="false">
      <c r="A8644" s="4" t="n">
        <v>8688</v>
      </c>
      <c r="B8644" s="4" t="s">
        <v>46157</v>
      </c>
      <c r="C8644" s="4"/>
      <c r="D8644" s="4" t="s">
        <v>46158</v>
      </c>
      <c r="E8644" s="5" t="s">
        <v>26084</v>
      </c>
      <c r="F8644" s="4" t="s">
        <v>26085</v>
      </c>
      <c r="G8644" s="4" t="s">
        <v>1567</v>
      </c>
      <c r="H8644" s="5" t="s">
        <v>46159</v>
      </c>
      <c r="I8644" s="4" t="str">
        <f aca="false">IFERROR(__xludf.dummyfunction("""info@""&amp;LOWER(REGEXREPLACE(B8644,""[^A-Za-z0-9]"",""""))&amp;"".com"""),"info@esterripark.com")</f>
        <v>info@esterripark.com</v>
      </c>
      <c r="J8644" s="5" t="n">
        <f aca="false">LEN(K8644)</f>
        <v>15</v>
      </c>
      <c r="K8644" s="6" t="s">
        <v>46160</v>
      </c>
      <c r="L8644" s="4" t="s">
        <v>637</v>
      </c>
      <c r="M8644" s="4" t="s">
        <v>31</v>
      </c>
    </row>
    <row r="8645" customFormat="false" ht="15.75" hidden="false" customHeight="true" outlineLevel="0" collapsed="false">
      <c r="A8645" s="4" t="n">
        <v>8704</v>
      </c>
      <c r="B8645" s="4" t="s">
        <v>46161</v>
      </c>
      <c r="C8645" s="4" t="s">
        <v>46162</v>
      </c>
      <c r="D8645" s="4" t="s">
        <v>46163</v>
      </c>
      <c r="E8645" s="5" t="s">
        <v>1983</v>
      </c>
      <c r="F8645" s="4" t="s">
        <v>1984</v>
      </c>
      <c r="G8645" s="4" t="s">
        <v>1567</v>
      </c>
      <c r="H8645" s="5" t="s">
        <v>46164</v>
      </c>
      <c r="I8645" s="4" t="s">
        <v>46165</v>
      </c>
      <c r="J8645" s="5" t="n">
        <f aca="false">LEN(K8645)</f>
        <v>15</v>
      </c>
      <c r="K8645" s="6" t="s">
        <v>46166</v>
      </c>
      <c r="L8645" s="4" t="s">
        <v>21</v>
      </c>
      <c r="M8645" s="4" t="s">
        <v>2663</v>
      </c>
    </row>
    <row r="8646" customFormat="false" ht="15.75" hidden="false" customHeight="true" outlineLevel="0" collapsed="false">
      <c r="A8646" s="4" t="n">
        <v>8719</v>
      </c>
      <c r="B8646" s="4" t="s">
        <v>46167</v>
      </c>
      <c r="C8646" s="4" t="s">
        <v>46168</v>
      </c>
      <c r="D8646" s="4" t="s">
        <v>46169</v>
      </c>
      <c r="E8646" s="5" t="s">
        <v>1983</v>
      </c>
      <c r="F8646" s="4" t="s">
        <v>1984</v>
      </c>
      <c r="G8646" s="4" t="s">
        <v>1567</v>
      </c>
      <c r="H8646" s="5" t="s">
        <v>46170</v>
      </c>
      <c r="I8646" s="4" t="str">
        <f aca="false">IFERROR(__xludf.dummyfunction("""info@""&amp;LOWER(REGEXREPLACE(B8646,""[^A-Za-z0-9]"",""""))&amp;"".com"""),"info@odepierrasl.com")</f>
        <v>info@odepierrasl.com</v>
      </c>
      <c r="J8646" s="5" t="n">
        <f aca="false">LEN(K8646)</f>
        <v>15</v>
      </c>
      <c r="K8646" s="6" t="s">
        <v>46171</v>
      </c>
      <c r="L8646" s="4" t="s">
        <v>57</v>
      </c>
      <c r="M8646" s="4" t="s">
        <v>381</v>
      </c>
    </row>
    <row r="8647" customFormat="false" ht="15.75" hidden="false" customHeight="true" outlineLevel="0" collapsed="false">
      <c r="A8647" s="4" t="n">
        <v>8722</v>
      </c>
      <c r="B8647" s="4" t="s">
        <v>46172</v>
      </c>
      <c r="C8647" s="4"/>
      <c r="D8647" s="4" t="s">
        <v>46173</v>
      </c>
      <c r="E8647" s="5" t="s">
        <v>1983</v>
      </c>
      <c r="F8647" s="4" t="s">
        <v>1984</v>
      </c>
      <c r="G8647" s="4" t="s">
        <v>1567</v>
      </c>
      <c r="H8647" s="5" t="s">
        <v>46174</v>
      </c>
      <c r="I8647" s="4" t="str">
        <f aca="false">IFERROR(__xludf.dummyfunction("""info@""&amp;LOWER(REGEXREPLACE(B8647,""[^A-Za-z0-9]"",""""))&amp;"".com"""),"info@larpima98sl.com")</f>
        <v>info@larpima98sl.com</v>
      </c>
      <c r="J8647" s="5" t="n">
        <f aca="false">LEN(K8647)</f>
        <v>15</v>
      </c>
      <c r="K8647" s="6" t="s">
        <v>46175</v>
      </c>
      <c r="L8647" s="4" t="s">
        <v>21</v>
      </c>
      <c r="M8647" s="4" t="s">
        <v>31</v>
      </c>
    </row>
    <row r="8648" customFormat="false" ht="15.75" hidden="false" customHeight="true" outlineLevel="0" collapsed="false">
      <c r="A8648" s="4" t="n">
        <v>8727</v>
      </c>
      <c r="B8648" s="4" t="s">
        <v>46176</v>
      </c>
      <c r="C8648" s="4" t="s">
        <v>46177</v>
      </c>
      <c r="D8648" s="4" t="s">
        <v>46178</v>
      </c>
      <c r="E8648" s="5" t="s">
        <v>1983</v>
      </c>
      <c r="F8648" s="4" t="s">
        <v>1984</v>
      </c>
      <c r="G8648" s="4" t="s">
        <v>1567</v>
      </c>
      <c r="H8648" s="5" t="s">
        <v>46179</v>
      </c>
      <c r="I8648" s="7" t="s">
        <v>46180</v>
      </c>
      <c r="J8648" s="5" t="n">
        <f aca="false">LEN(K8648)</f>
        <v>15</v>
      </c>
      <c r="K8648" s="6" t="s">
        <v>46181</v>
      </c>
      <c r="L8648" s="4" t="s">
        <v>31</v>
      </c>
      <c r="M8648" s="4" t="s">
        <v>31</v>
      </c>
    </row>
    <row r="8649" customFormat="false" ht="15.75" hidden="false" customHeight="true" outlineLevel="0" collapsed="false">
      <c r="A8649" s="4" t="n">
        <v>8731</v>
      </c>
      <c r="B8649" s="4" t="s">
        <v>46182</v>
      </c>
      <c r="C8649" s="4" t="s">
        <v>46183</v>
      </c>
      <c r="D8649" s="4" t="s">
        <v>46184</v>
      </c>
      <c r="E8649" s="5" t="s">
        <v>21806</v>
      </c>
      <c r="F8649" s="4" t="s">
        <v>6534</v>
      </c>
      <c r="G8649" s="4" t="s">
        <v>1567</v>
      </c>
      <c r="H8649" s="5" t="s">
        <v>46185</v>
      </c>
      <c r="I8649" s="4" t="s">
        <v>46186</v>
      </c>
      <c r="J8649" s="5" t="n">
        <f aca="false">LEN(K8649)</f>
        <v>15</v>
      </c>
      <c r="K8649" s="6" t="s">
        <v>46187</v>
      </c>
      <c r="L8649" s="4" t="s">
        <v>21</v>
      </c>
      <c r="M8649" s="4" t="s">
        <v>1979</v>
      </c>
    </row>
    <row r="8650" customFormat="false" ht="15.75" hidden="false" customHeight="true" outlineLevel="0" collapsed="false">
      <c r="A8650" s="4" t="n">
        <v>8738</v>
      </c>
      <c r="B8650" s="4" t="s">
        <v>46188</v>
      </c>
      <c r="C8650" s="4" t="s">
        <v>46189</v>
      </c>
      <c r="D8650" s="4" t="s">
        <v>46190</v>
      </c>
      <c r="E8650" s="5" t="s">
        <v>6533</v>
      </c>
      <c r="F8650" s="4" t="s">
        <v>6534</v>
      </c>
      <c r="G8650" s="4" t="s">
        <v>1567</v>
      </c>
      <c r="H8650" s="5" t="s">
        <v>46191</v>
      </c>
      <c r="I8650" s="4" t="s">
        <v>46192</v>
      </c>
      <c r="J8650" s="5" t="n">
        <f aca="false">LEN(K8650)</f>
        <v>15</v>
      </c>
      <c r="K8650" s="6" t="s">
        <v>46193</v>
      </c>
      <c r="L8650" s="4" t="s">
        <v>31</v>
      </c>
      <c r="M8650" s="4" t="s">
        <v>1979</v>
      </c>
    </row>
    <row r="8651" customFormat="false" ht="15.75" hidden="false" customHeight="true" outlineLevel="0" collapsed="false">
      <c r="A8651" s="4" t="n">
        <v>8745</v>
      </c>
      <c r="B8651" s="4" t="s">
        <v>46194</v>
      </c>
      <c r="C8651" s="4" t="s">
        <v>46195</v>
      </c>
      <c r="D8651" s="4" t="s">
        <v>46196</v>
      </c>
      <c r="E8651" s="5" t="s">
        <v>6533</v>
      </c>
      <c r="F8651" s="4" t="s">
        <v>6534</v>
      </c>
      <c r="G8651" s="4" t="s">
        <v>1567</v>
      </c>
      <c r="H8651" s="5" t="s">
        <v>46197</v>
      </c>
      <c r="I8651" s="4" t="str">
        <f aca="false">IFERROR(__xludf.dummyfunction("""info@""&amp;LOWER(REGEXREPLACE(B8651,""[^A-Za-z0-9]"",""""))&amp;"".com"""),"info@esdedonjoan.com")</f>
        <v>info@esdedonjoan.com</v>
      </c>
      <c r="J8651" s="5" t="n">
        <f aca="false">LEN(K8651)</f>
        <v>15</v>
      </c>
      <c r="K8651" s="6" t="s">
        <v>46198</v>
      </c>
      <c r="L8651" s="4" t="s">
        <v>57</v>
      </c>
      <c r="M8651" s="4" t="s">
        <v>794</v>
      </c>
    </row>
    <row r="8652" customFormat="false" ht="15.75" hidden="false" customHeight="true" outlineLevel="0" collapsed="false">
      <c r="A8652" s="4" t="n">
        <v>8759</v>
      </c>
      <c r="B8652" s="4" t="s">
        <v>46199</v>
      </c>
      <c r="C8652" s="4" t="s">
        <v>46200</v>
      </c>
      <c r="D8652" s="4" t="s">
        <v>46201</v>
      </c>
      <c r="E8652" s="5" t="s">
        <v>46202</v>
      </c>
      <c r="F8652" s="4" t="s">
        <v>36049</v>
      </c>
      <c r="G8652" s="4" t="s">
        <v>1567</v>
      </c>
      <c r="H8652" s="5" t="s">
        <v>46203</v>
      </c>
      <c r="I8652" s="4" t="s">
        <v>46204</v>
      </c>
      <c r="J8652" s="5" t="n">
        <f aca="false">LEN(K8652)</f>
        <v>15</v>
      </c>
      <c r="K8652" s="6" t="s">
        <v>46205</v>
      </c>
      <c r="L8652" s="4" t="s">
        <v>57</v>
      </c>
      <c r="M8652" s="4" t="s">
        <v>133</v>
      </c>
    </row>
    <row r="8653" customFormat="false" ht="15.75" hidden="false" customHeight="true" outlineLevel="0" collapsed="false">
      <c r="A8653" s="4" t="n">
        <v>8768</v>
      </c>
      <c r="B8653" s="4" t="s">
        <v>46206</v>
      </c>
      <c r="C8653" s="4" t="s">
        <v>46207</v>
      </c>
      <c r="D8653" s="4" t="s">
        <v>563</v>
      </c>
      <c r="E8653" s="5" t="s">
        <v>26128</v>
      </c>
      <c r="F8653" s="4" t="s">
        <v>26122</v>
      </c>
      <c r="G8653" s="4" t="s">
        <v>1567</v>
      </c>
      <c r="H8653" s="5" t="s">
        <v>46208</v>
      </c>
      <c r="I8653" s="4" t="s">
        <v>46209</v>
      </c>
      <c r="J8653" s="5" t="n">
        <f aca="false">LEN(K8653)</f>
        <v>15</v>
      </c>
      <c r="K8653" s="6" t="s">
        <v>46210</v>
      </c>
      <c r="L8653" s="4" t="s">
        <v>31</v>
      </c>
      <c r="M8653" s="4" t="s">
        <v>435</v>
      </c>
    </row>
    <row r="8654" customFormat="false" ht="15.75" hidden="false" customHeight="true" outlineLevel="0" collapsed="false">
      <c r="A8654" s="4" t="n">
        <v>8770</v>
      </c>
      <c r="B8654" s="4" t="s">
        <v>46211</v>
      </c>
      <c r="C8654" s="4"/>
      <c r="D8654" s="4" t="s">
        <v>563</v>
      </c>
      <c r="E8654" s="5" t="s">
        <v>26128</v>
      </c>
      <c r="F8654" s="4" t="s">
        <v>26122</v>
      </c>
      <c r="G8654" s="4" t="s">
        <v>1567</v>
      </c>
      <c r="H8654" s="5" t="s">
        <v>46212</v>
      </c>
      <c r="I8654" s="4" t="s">
        <v>46209</v>
      </c>
      <c r="J8654" s="5" t="n">
        <f aca="false">LEN(K8654)</f>
        <v>15</v>
      </c>
      <c r="K8654" s="6" t="s">
        <v>46210</v>
      </c>
      <c r="L8654" s="4" t="s">
        <v>57</v>
      </c>
      <c r="M8654" s="4" t="s">
        <v>271</v>
      </c>
    </row>
    <row r="8655" customFormat="false" ht="15.75" hidden="false" customHeight="true" outlineLevel="0" collapsed="false">
      <c r="A8655" s="4" t="n">
        <v>8771</v>
      </c>
      <c r="B8655" s="4" t="s">
        <v>46213</v>
      </c>
      <c r="C8655" s="4" t="s">
        <v>46214</v>
      </c>
      <c r="D8655" s="4" t="s">
        <v>46215</v>
      </c>
      <c r="E8655" s="5" t="s">
        <v>26128</v>
      </c>
      <c r="F8655" s="4" t="s">
        <v>26122</v>
      </c>
      <c r="G8655" s="4" t="s">
        <v>1567</v>
      </c>
      <c r="H8655" s="5" t="s">
        <v>46216</v>
      </c>
      <c r="I8655" s="4" t="s">
        <v>46217</v>
      </c>
      <c r="J8655" s="5" t="n">
        <f aca="false">LEN(K8655)</f>
        <v>15</v>
      </c>
      <c r="K8655" s="6" t="s">
        <v>46218</v>
      </c>
      <c r="L8655" s="4" t="s">
        <v>21</v>
      </c>
      <c r="M8655" s="4" t="s">
        <v>31</v>
      </c>
    </row>
    <row r="8656" customFormat="false" ht="15.75" hidden="false" customHeight="true" outlineLevel="0" collapsed="false">
      <c r="A8656" s="4" t="n">
        <v>8776</v>
      </c>
      <c r="B8656" s="4" t="s">
        <v>46219</v>
      </c>
      <c r="C8656" s="4" t="s">
        <v>46220</v>
      </c>
      <c r="D8656" s="4" t="s">
        <v>46221</v>
      </c>
      <c r="E8656" s="5" t="s">
        <v>46222</v>
      </c>
      <c r="F8656" s="4" t="s">
        <v>46223</v>
      </c>
      <c r="G8656" s="4" t="s">
        <v>1567</v>
      </c>
      <c r="H8656" s="5" t="s">
        <v>46224</v>
      </c>
      <c r="I8656" s="4" t="s">
        <v>46225</v>
      </c>
      <c r="J8656" s="5" t="n">
        <f aca="false">LEN(K8656)</f>
        <v>15</v>
      </c>
      <c r="K8656" s="6" t="s">
        <v>46226</v>
      </c>
      <c r="L8656" s="4" t="s">
        <v>31</v>
      </c>
      <c r="M8656" s="4" t="s">
        <v>232</v>
      </c>
    </row>
    <row r="8657" customFormat="false" ht="15.75" hidden="false" customHeight="true" outlineLevel="0" collapsed="false">
      <c r="A8657" s="4" t="n">
        <v>8794</v>
      </c>
      <c r="B8657" s="4" t="s">
        <v>46227</v>
      </c>
      <c r="C8657" s="4"/>
      <c r="D8657" s="4" t="s">
        <v>46228</v>
      </c>
      <c r="E8657" s="5" t="s">
        <v>18371</v>
      </c>
      <c r="F8657" s="4" t="s">
        <v>18372</v>
      </c>
      <c r="G8657" s="4" t="s">
        <v>355</v>
      </c>
      <c r="H8657" s="5" t="s">
        <v>46229</v>
      </c>
      <c r="I8657" s="4" t="s">
        <v>46230</v>
      </c>
      <c r="J8657" s="5" t="n">
        <f aca="false">LEN(K8657)</f>
        <v>15</v>
      </c>
      <c r="K8657" s="10" t="s">
        <v>46231</v>
      </c>
      <c r="L8657" s="4" t="s">
        <v>57</v>
      </c>
      <c r="M8657" s="4" t="s">
        <v>877</v>
      </c>
    </row>
    <row r="8658" customFormat="false" ht="15.75" hidden="false" customHeight="true" outlineLevel="0" collapsed="false">
      <c r="A8658" s="4" t="n">
        <v>8803</v>
      </c>
      <c r="B8658" s="4" t="s">
        <v>46232</v>
      </c>
      <c r="C8658" s="4"/>
      <c r="D8658" s="4" t="s">
        <v>30971</v>
      </c>
      <c r="E8658" s="5" t="s">
        <v>8078</v>
      </c>
      <c r="F8658" s="4" t="s">
        <v>8079</v>
      </c>
      <c r="G8658" s="4" t="s">
        <v>355</v>
      </c>
      <c r="H8658" s="5" t="s">
        <v>46233</v>
      </c>
      <c r="I8658" s="4" t="s">
        <v>46234</v>
      </c>
      <c r="J8658" s="5" t="n">
        <f aca="false">LEN(K8658)</f>
        <v>15</v>
      </c>
      <c r="K8658" s="6" t="s">
        <v>46235</v>
      </c>
      <c r="L8658" s="4" t="s">
        <v>31</v>
      </c>
      <c r="M8658" s="4" t="s">
        <v>2097</v>
      </c>
    </row>
    <row r="8659" customFormat="false" ht="15.75" hidden="false" customHeight="true" outlineLevel="0" collapsed="false">
      <c r="A8659" s="4" t="n">
        <v>8811</v>
      </c>
      <c r="B8659" s="4" t="s">
        <v>46236</v>
      </c>
      <c r="C8659" s="4"/>
      <c r="D8659" s="4" t="s">
        <v>46237</v>
      </c>
      <c r="E8659" s="5" t="s">
        <v>3607</v>
      </c>
      <c r="F8659" s="4" t="s">
        <v>3608</v>
      </c>
      <c r="G8659" s="4" t="s">
        <v>355</v>
      </c>
      <c r="H8659" s="5" t="s">
        <v>46238</v>
      </c>
      <c r="I8659" s="4" t="s">
        <v>46239</v>
      </c>
      <c r="J8659" s="5" t="n">
        <f aca="false">LEN(K8659)</f>
        <v>15</v>
      </c>
      <c r="K8659" s="6" t="s">
        <v>46240</v>
      </c>
      <c r="L8659" s="4" t="s">
        <v>57</v>
      </c>
      <c r="M8659" s="4" t="s">
        <v>1793</v>
      </c>
    </row>
    <row r="8660" customFormat="false" ht="15.75" hidden="false" customHeight="true" outlineLevel="0" collapsed="false">
      <c r="A8660" s="4" t="n">
        <v>8818</v>
      </c>
      <c r="B8660" s="4" t="s">
        <v>46241</v>
      </c>
      <c r="C8660" s="4"/>
      <c r="D8660" s="4" t="s">
        <v>46242</v>
      </c>
      <c r="E8660" s="5" t="s">
        <v>3607</v>
      </c>
      <c r="F8660" s="4" t="s">
        <v>3608</v>
      </c>
      <c r="G8660" s="4" t="s">
        <v>355</v>
      </c>
      <c r="H8660" s="5" t="s">
        <v>46243</v>
      </c>
      <c r="I8660" s="4" t="s">
        <v>46244</v>
      </c>
      <c r="J8660" s="5" t="n">
        <f aca="false">LEN(K8660)</f>
        <v>15</v>
      </c>
      <c r="K8660" s="10" t="s">
        <v>46245</v>
      </c>
      <c r="L8660" s="4" t="s">
        <v>31</v>
      </c>
      <c r="M8660" s="4" t="s">
        <v>1208</v>
      </c>
    </row>
    <row r="8661" customFormat="false" ht="15.75" hidden="false" customHeight="true" outlineLevel="0" collapsed="false">
      <c r="A8661" s="4" t="n">
        <v>8838</v>
      </c>
      <c r="B8661" s="4" t="s">
        <v>46246</v>
      </c>
      <c r="C8661" s="4"/>
      <c r="D8661" s="4" t="s">
        <v>46247</v>
      </c>
      <c r="E8661" s="5" t="s">
        <v>19291</v>
      </c>
      <c r="F8661" s="4" t="s">
        <v>19292</v>
      </c>
      <c r="G8661" s="4" t="s">
        <v>355</v>
      </c>
      <c r="H8661" s="5" t="s">
        <v>46248</v>
      </c>
      <c r="I8661" s="4" t="s">
        <v>46249</v>
      </c>
      <c r="J8661" s="5" t="n">
        <f aca="false">LEN(K8661)</f>
        <v>15</v>
      </c>
      <c r="K8661" s="6" t="s">
        <v>46250</v>
      </c>
      <c r="L8661" s="4" t="s">
        <v>31</v>
      </c>
      <c r="M8661" s="4" t="s">
        <v>918</v>
      </c>
    </row>
    <row r="8662" customFormat="false" ht="15.75" hidden="false" customHeight="true" outlineLevel="0" collapsed="false">
      <c r="A8662" s="4" t="n">
        <v>8844</v>
      </c>
      <c r="B8662" s="4" t="s">
        <v>46251</v>
      </c>
      <c r="C8662" s="4"/>
      <c r="D8662" s="4" t="s">
        <v>46252</v>
      </c>
      <c r="E8662" s="5" t="s">
        <v>2976</v>
      </c>
      <c r="F8662" s="4" t="s">
        <v>2977</v>
      </c>
      <c r="G8662" s="4" t="s">
        <v>355</v>
      </c>
      <c r="H8662" s="5" t="s">
        <v>46253</v>
      </c>
      <c r="I8662" s="4" t="s">
        <v>46254</v>
      </c>
      <c r="J8662" s="5" t="n">
        <f aca="false">LEN(K8662)</f>
        <v>15</v>
      </c>
      <c r="K8662" s="6" t="s">
        <v>46255</v>
      </c>
      <c r="L8662" s="4" t="s">
        <v>637</v>
      </c>
      <c r="M8662" s="4" t="s">
        <v>22</v>
      </c>
    </row>
    <row r="8663" customFormat="false" ht="15.75" hidden="false" customHeight="true" outlineLevel="0" collapsed="false">
      <c r="A8663" s="4" t="n">
        <v>8870</v>
      </c>
      <c r="B8663" s="4" t="s">
        <v>46256</v>
      </c>
      <c r="C8663" s="4"/>
      <c r="D8663" s="4" t="s">
        <v>46257</v>
      </c>
      <c r="E8663" s="5" t="s">
        <v>8051</v>
      </c>
      <c r="F8663" s="4" t="s">
        <v>8052</v>
      </c>
      <c r="G8663" s="4" t="s">
        <v>355</v>
      </c>
      <c r="H8663" s="5" t="s">
        <v>46258</v>
      </c>
      <c r="I8663" s="4" t="s">
        <v>46259</v>
      </c>
      <c r="J8663" s="5" t="n">
        <f aca="false">LEN(K8663)</f>
        <v>15</v>
      </c>
      <c r="K8663" s="6" t="s">
        <v>46260</v>
      </c>
      <c r="L8663" s="4" t="s">
        <v>57</v>
      </c>
      <c r="M8663" s="4" t="s">
        <v>877</v>
      </c>
    </row>
    <row r="8664" customFormat="false" ht="15.75" hidden="false" customHeight="true" outlineLevel="0" collapsed="false">
      <c r="A8664" s="4" t="n">
        <v>8875</v>
      </c>
      <c r="B8664" s="4" t="s">
        <v>46261</v>
      </c>
      <c r="C8664" s="4"/>
      <c r="D8664" s="4" t="s">
        <v>46262</v>
      </c>
      <c r="E8664" s="5" t="s">
        <v>5255</v>
      </c>
      <c r="F8664" s="4" t="s">
        <v>5256</v>
      </c>
      <c r="G8664" s="4" t="s">
        <v>355</v>
      </c>
      <c r="H8664" s="5" t="s">
        <v>46263</v>
      </c>
      <c r="I8664" s="4" t="s">
        <v>46264</v>
      </c>
      <c r="J8664" s="5" t="n">
        <f aca="false">LEN(K8664)</f>
        <v>15</v>
      </c>
      <c r="K8664" s="6" t="s">
        <v>46265</v>
      </c>
      <c r="L8664" s="4" t="s">
        <v>31</v>
      </c>
      <c r="M8664" s="4" t="s">
        <v>1793</v>
      </c>
    </row>
    <row r="8665" customFormat="false" ht="15.75" hidden="false" customHeight="true" outlineLevel="0" collapsed="false">
      <c r="A8665" s="4" t="n">
        <v>8890</v>
      </c>
      <c r="B8665" s="4" t="s">
        <v>46266</v>
      </c>
      <c r="C8665" s="4"/>
      <c r="D8665" s="4" t="s">
        <v>46267</v>
      </c>
      <c r="E8665" s="5" t="s">
        <v>15024</v>
      </c>
      <c r="F8665" s="4" t="s">
        <v>1658</v>
      </c>
      <c r="G8665" s="4" t="s">
        <v>355</v>
      </c>
      <c r="H8665" s="5" t="s">
        <v>46268</v>
      </c>
      <c r="I8665" s="7" t="s">
        <v>46269</v>
      </c>
      <c r="J8665" s="5" t="n">
        <f aca="false">LEN(K8665)</f>
        <v>15</v>
      </c>
      <c r="K8665" s="6" t="s">
        <v>46270</v>
      </c>
      <c r="L8665" s="4" t="s">
        <v>31</v>
      </c>
      <c r="M8665" s="4" t="s">
        <v>32</v>
      </c>
    </row>
    <row r="8666" customFormat="false" ht="15.75" hidden="false" customHeight="true" outlineLevel="0" collapsed="false">
      <c r="A8666" s="4" t="n">
        <v>8912</v>
      </c>
      <c r="B8666" s="4" t="s">
        <v>46271</v>
      </c>
      <c r="C8666" s="4"/>
      <c r="D8666" s="4" t="s">
        <v>46272</v>
      </c>
      <c r="E8666" s="5" t="s">
        <v>36106</v>
      </c>
      <c r="F8666" s="4" t="s">
        <v>36107</v>
      </c>
      <c r="G8666" s="4" t="s">
        <v>355</v>
      </c>
      <c r="H8666" s="5" t="s">
        <v>46273</v>
      </c>
      <c r="I8666" s="4" t="s">
        <v>46274</v>
      </c>
      <c r="J8666" s="5" t="n">
        <f aca="false">LEN(K8666)</f>
        <v>15</v>
      </c>
      <c r="K8666" s="6" t="s">
        <v>46275</v>
      </c>
      <c r="L8666" s="4" t="s">
        <v>31</v>
      </c>
      <c r="M8666" s="4" t="s">
        <v>118</v>
      </c>
    </row>
    <row r="8667" customFormat="false" ht="15.75" hidden="false" customHeight="true" outlineLevel="0" collapsed="false">
      <c r="A8667" s="4" t="n">
        <v>8914</v>
      </c>
      <c r="B8667" s="4" t="s">
        <v>46276</v>
      </c>
      <c r="C8667" s="4"/>
      <c r="D8667" s="4" t="s">
        <v>46277</v>
      </c>
      <c r="E8667" s="5" t="s">
        <v>46278</v>
      </c>
      <c r="F8667" s="4" t="s">
        <v>21843</v>
      </c>
      <c r="G8667" s="4" t="s">
        <v>355</v>
      </c>
      <c r="H8667" s="5" t="s">
        <v>46279</v>
      </c>
      <c r="I8667" s="4" t="str">
        <f aca="false">IFERROR(__xludf.dummyfunction("""info@""&amp;LOWER(REGEXREPLACE(B8667,""[^A-Za-z0-9]"",""""))&amp;"".com"""),"info@hotelboltaa.com")</f>
        <v>info@hotelboltaa.com</v>
      </c>
      <c r="J8667" s="5" t="n">
        <f aca="false">LEN(K8667)</f>
        <v>15</v>
      </c>
      <c r="K8667" s="6" t="s">
        <v>46280</v>
      </c>
      <c r="L8667" s="4" t="s">
        <v>31</v>
      </c>
      <c r="M8667" s="4" t="s">
        <v>1043</v>
      </c>
    </row>
    <row r="8668" customFormat="false" ht="15.75" hidden="false" customHeight="true" outlineLevel="0" collapsed="false">
      <c r="A8668" s="4" t="n">
        <v>8917</v>
      </c>
      <c r="B8668" s="4" t="s">
        <v>46281</v>
      </c>
      <c r="C8668" s="4"/>
      <c r="D8668" s="4" t="s">
        <v>46282</v>
      </c>
      <c r="E8668" s="5" t="s">
        <v>9943</v>
      </c>
      <c r="F8668" s="4" t="s">
        <v>9944</v>
      </c>
      <c r="G8668" s="4" t="s">
        <v>355</v>
      </c>
      <c r="H8668" s="5" t="s">
        <v>46283</v>
      </c>
      <c r="I8668" s="7" t="s">
        <v>46284</v>
      </c>
      <c r="J8668" s="5" t="n">
        <f aca="false">LEN(K8668)</f>
        <v>15</v>
      </c>
      <c r="K8668" s="6" t="s">
        <v>46285</v>
      </c>
      <c r="L8668" s="4" t="s">
        <v>21</v>
      </c>
      <c r="M8668" s="4" t="s">
        <v>336</v>
      </c>
    </row>
    <row r="8669" customFormat="false" ht="15.75" hidden="false" customHeight="true" outlineLevel="0" collapsed="false">
      <c r="A8669" s="4" t="n">
        <v>8967</v>
      </c>
      <c r="B8669" s="4" t="s">
        <v>46286</v>
      </c>
      <c r="C8669" s="4"/>
      <c r="D8669" s="4" t="s">
        <v>46287</v>
      </c>
      <c r="E8669" s="5" t="s">
        <v>36145</v>
      </c>
      <c r="F8669" s="4" t="s">
        <v>36146</v>
      </c>
      <c r="G8669" s="4" t="s">
        <v>700</v>
      </c>
      <c r="H8669" s="5" t="s">
        <v>46288</v>
      </c>
      <c r="I8669" s="4" t="s">
        <v>46289</v>
      </c>
      <c r="J8669" s="5" t="n">
        <f aca="false">LEN(K8669)</f>
        <v>15</v>
      </c>
      <c r="K8669" s="10" t="s">
        <v>46290</v>
      </c>
      <c r="L8669" s="4" t="s">
        <v>21</v>
      </c>
      <c r="M8669" s="4" t="s">
        <v>31</v>
      </c>
    </row>
    <row r="8670" customFormat="false" ht="15.75" hidden="false" customHeight="true" outlineLevel="0" collapsed="false">
      <c r="A8670" s="4" t="n">
        <v>8973</v>
      </c>
      <c r="B8670" s="4" t="s">
        <v>46291</v>
      </c>
      <c r="C8670" s="4"/>
      <c r="D8670" s="4" t="s">
        <v>46292</v>
      </c>
      <c r="E8670" s="5" t="s">
        <v>9986</v>
      </c>
      <c r="F8670" s="4" t="s">
        <v>700</v>
      </c>
      <c r="G8670" s="4" t="s">
        <v>700</v>
      </c>
      <c r="H8670" s="5" t="s">
        <v>46293</v>
      </c>
      <c r="I8670" s="4" t="s">
        <v>46294</v>
      </c>
      <c r="J8670" s="5" t="n">
        <f aca="false">LEN(K8670)</f>
        <v>15</v>
      </c>
      <c r="K8670" s="6" t="s">
        <v>46295</v>
      </c>
      <c r="L8670" s="4" t="s">
        <v>21</v>
      </c>
      <c r="M8670" s="4" t="s">
        <v>32</v>
      </c>
    </row>
    <row r="8671" customFormat="false" ht="15.75" hidden="false" customHeight="true" outlineLevel="0" collapsed="false">
      <c r="A8671" s="4" t="n">
        <v>8974</v>
      </c>
      <c r="B8671" s="4" t="s">
        <v>46296</v>
      </c>
      <c r="C8671" s="4"/>
      <c r="D8671" s="4" t="s">
        <v>46297</v>
      </c>
      <c r="E8671" s="5" t="s">
        <v>21859</v>
      </c>
      <c r="F8671" s="4" t="s">
        <v>700</v>
      </c>
      <c r="G8671" s="4" t="s">
        <v>700</v>
      </c>
      <c r="H8671" s="5" t="s">
        <v>46298</v>
      </c>
      <c r="I8671" s="4" t="s">
        <v>46299</v>
      </c>
      <c r="J8671" s="5" t="n">
        <f aca="false">LEN(K8671)</f>
        <v>15</v>
      </c>
      <c r="K8671" s="6" t="s">
        <v>46295</v>
      </c>
      <c r="L8671" s="4" t="s">
        <v>31</v>
      </c>
      <c r="M8671" s="4" t="s">
        <v>186</v>
      </c>
    </row>
    <row r="8672" customFormat="false" ht="15.75" hidden="false" customHeight="true" outlineLevel="0" collapsed="false">
      <c r="A8672" s="4" t="n">
        <v>8982</v>
      </c>
      <c r="B8672" s="4" t="s">
        <v>46300</v>
      </c>
      <c r="C8672" s="4"/>
      <c r="D8672" s="4" t="s">
        <v>46301</v>
      </c>
      <c r="E8672" s="5" t="s">
        <v>41499</v>
      </c>
      <c r="F8672" s="4" t="s">
        <v>41500</v>
      </c>
      <c r="G8672" s="4" t="s">
        <v>700</v>
      </c>
      <c r="H8672" s="5" t="s">
        <v>46302</v>
      </c>
      <c r="I8672" s="4" t="s">
        <v>46303</v>
      </c>
      <c r="J8672" s="5" t="n">
        <f aca="false">LEN(K8672)</f>
        <v>15</v>
      </c>
      <c r="K8672" s="6" t="s">
        <v>46304</v>
      </c>
      <c r="L8672" s="4" t="s">
        <v>31</v>
      </c>
      <c r="M8672" s="4" t="s">
        <v>877</v>
      </c>
    </row>
    <row r="8673" customFormat="false" ht="15.75" hidden="false" customHeight="true" outlineLevel="0" collapsed="false">
      <c r="A8673" s="4" t="n">
        <v>8999</v>
      </c>
      <c r="B8673" s="4" t="s">
        <v>46305</v>
      </c>
      <c r="C8673" s="4"/>
      <c r="D8673" s="4" t="s">
        <v>46306</v>
      </c>
      <c r="E8673" s="5" t="s">
        <v>46307</v>
      </c>
      <c r="F8673" s="4" t="s">
        <v>46308</v>
      </c>
      <c r="G8673" s="4" t="s">
        <v>700</v>
      </c>
      <c r="H8673" s="5" t="s">
        <v>46309</v>
      </c>
      <c r="I8673" s="4" t="s">
        <v>46310</v>
      </c>
      <c r="J8673" s="5" t="n">
        <f aca="false">LEN(K8673)</f>
        <v>15</v>
      </c>
      <c r="K8673" s="6" t="s">
        <v>46311</v>
      </c>
      <c r="L8673" s="4" t="s">
        <v>21</v>
      </c>
      <c r="M8673" s="4" t="s">
        <v>2097</v>
      </c>
    </row>
    <row r="8674" customFormat="false" ht="15.75" hidden="false" customHeight="true" outlineLevel="0" collapsed="false">
      <c r="A8674" s="4" t="n">
        <v>9000</v>
      </c>
      <c r="B8674" s="4" t="s">
        <v>46312</v>
      </c>
      <c r="C8674" s="4"/>
      <c r="D8674" s="4" t="s">
        <v>46313</v>
      </c>
      <c r="E8674" s="5" t="s">
        <v>46314</v>
      </c>
      <c r="F8674" s="4" t="s">
        <v>46315</v>
      </c>
      <c r="G8674" s="4" t="s">
        <v>700</v>
      </c>
      <c r="H8674" s="5" t="s">
        <v>46316</v>
      </c>
      <c r="I8674" s="4" t="s">
        <v>46317</v>
      </c>
      <c r="J8674" s="5" t="n">
        <f aca="false">LEN(K8674)</f>
        <v>15</v>
      </c>
      <c r="K8674" s="6" t="s">
        <v>46318</v>
      </c>
      <c r="L8674" s="4" t="s">
        <v>57</v>
      </c>
      <c r="M8674" s="4" t="s">
        <v>317</v>
      </c>
    </row>
    <row r="8675" customFormat="false" ht="15.75" hidden="false" customHeight="true" outlineLevel="0" collapsed="false">
      <c r="A8675" s="4" t="n">
        <v>9004</v>
      </c>
      <c r="B8675" s="4" t="s">
        <v>46319</v>
      </c>
      <c r="C8675" s="4"/>
      <c r="D8675" s="4" t="s">
        <v>46320</v>
      </c>
      <c r="E8675" s="5" t="s">
        <v>46321</v>
      </c>
      <c r="F8675" s="4" t="s">
        <v>46322</v>
      </c>
      <c r="G8675" s="4" t="s">
        <v>700</v>
      </c>
      <c r="H8675" s="5" t="s">
        <v>46323</v>
      </c>
      <c r="I8675" s="4" t="s">
        <v>46324</v>
      </c>
      <c r="J8675" s="5" t="n">
        <f aca="false">LEN(K8675)</f>
        <v>15</v>
      </c>
      <c r="K8675" s="6" t="s">
        <v>46325</v>
      </c>
      <c r="L8675" s="4" t="s">
        <v>31</v>
      </c>
      <c r="M8675" s="4" t="s">
        <v>2097</v>
      </c>
    </row>
    <row r="8676" customFormat="false" ht="15.75" hidden="false" customHeight="true" outlineLevel="0" collapsed="false">
      <c r="A8676" s="4" t="n">
        <v>9012</v>
      </c>
      <c r="B8676" s="4" t="s">
        <v>46326</v>
      </c>
      <c r="C8676" s="4"/>
      <c r="D8676" s="4" t="s">
        <v>46327</v>
      </c>
      <c r="E8676" s="5" t="s">
        <v>46328</v>
      </c>
      <c r="F8676" s="4" t="s">
        <v>46329</v>
      </c>
      <c r="G8676" s="4" t="s">
        <v>1574</v>
      </c>
      <c r="H8676" s="5" t="s">
        <v>46330</v>
      </c>
      <c r="I8676" s="4" t="s">
        <v>46331</v>
      </c>
      <c r="J8676" s="5" t="n">
        <f aca="false">LEN(K8676)</f>
        <v>15</v>
      </c>
      <c r="K8676" s="6" t="s">
        <v>46332</v>
      </c>
      <c r="L8676" s="4" t="s">
        <v>57</v>
      </c>
      <c r="M8676" s="4" t="s">
        <v>680</v>
      </c>
    </row>
    <row r="8677" customFormat="false" ht="15.75" hidden="false" customHeight="true" outlineLevel="0" collapsed="false">
      <c r="A8677" s="4" t="n">
        <v>9024</v>
      </c>
      <c r="B8677" s="4" t="s">
        <v>46333</v>
      </c>
      <c r="C8677" s="4"/>
      <c r="D8677" s="4" t="s">
        <v>46334</v>
      </c>
      <c r="E8677" s="5" t="s">
        <v>30752</v>
      </c>
      <c r="F8677" s="4" t="s">
        <v>1574</v>
      </c>
      <c r="G8677" s="4" t="s">
        <v>1574</v>
      </c>
      <c r="H8677" s="5" t="s">
        <v>46335</v>
      </c>
      <c r="I8677" s="4" t="s">
        <v>46336</v>
      </c>
      <c r="J8677" s="5" t="n">
        <f aca="false">LEN(K8677)</f>
        <v>15</v>
      </c>
      <c r="K8677" s="6" t="s">
        <v>42967</v>
      </c>
      <c r="L8677" s="4" t="s">
        <v>21</v>
      </c>
      <c r="M8677" s="4" t="s">
        <v>1005</v>
      </c>
    </row>
    <row r="8678" customFormat="false" ht="15.75" hidden="false" customHeight="true" outlineLevel="0" collapsed="false">
      <c r="A8678" s="4" t="n">
        <v>9049</v>
      </c>
      <c r="B8678" s="4" t="s">
        <v>46337</v>
      </c>
      <c r="C8678" s="4"/>
      <c r="D8678" s="4" t="s">
        <v>46338</v>
      </c>
      <c r="E8678" s="5" t="s">
        <v>2057</v>
      </c>
      <c r="F8678" s="4" t="s">
        <v>1574</v>
      </c>
      <c r="G8678" s="4" t="s">
        <v>1574</v>
      </c>
      <c r="H8678" s="5" t="s">
        <v>46339</v>
      </c>
      <c r="I8678" s="4" t="s">
        <v>41523</v>
      </c>
      <c r="J8678" s="5" t="n">
        <f aca="false">LEN(K8678)</f>
        <v>15</v>
      </c>
      <c r="K8678" s="6" t="s">
        <v>46340</v>
      </c>
      <c r="L8678" s="4" t="s">
        <v>78</v>
      </c>
      <c r="M8678" s="4" t="s">
        <v>3415</v>
      </c>
    </row>
    <row r="8679" customFormat="false" ht="15.75" hidden="false" customHeight="true" outlineLevel="0" collapsed="false">
      <c r="A8679" s="4" t="n">
        <v>9064</v>
      </c>
      <c r="B8679" s="4" t="s">
        <v>46341</v>
      </c>
      <c r="C8679" s="4"/>
      <c r="D8679" s="4" t="s">
        <v>46342</v>
      </c>
      <c r="E8679" s="5" t="s">
        <v>41520</v>
      </c>
      <c r="F8679" s="4" t="s">
        <v>41521</v>
      </c>
      <c r="G8679" s="4" t="s">
        <v>1574</v>
      </c>
      <c r="H8679" s="5" t="s">
        <v>46343</v>
      </c>
      <c r="I8679" s="4" t="s">
        <v>46344</v>
      </c>
      <c r="J8679" s="5" t="n">
        <f aca="false">LEN(K8679)</f>
        <v>15</v>
      </c>
      <c r="K8679" s="10" t="s">
        <v>46345</v>
      </c>
      <c r="L8679" s="4" t="s">
        <v>78</v>
      </c>
      <c r="M8679" s="4" t="s">
        <v>3501</v>
      </c>
    </row>
    <row r="8680" customFormat="false" ht="15.75" hidden="false" customHeight="true" outlineLevel="0" collapsed="false">
      <c r="A8680" s="4" t="n">
        <v>9074</v>
      </c>
      <c r="B8680" s="4" t="s">
        <v>46346</v>
      </c>
      <c r="C8680" s="4"/>
      <c r="D8680" s="4" t="s">
        <v>46347</v>
      </c>
      <c r="E8680" s="5" t="s">
        <v>46348</v>
      </c>
      <c r="F8680" s="4" t="s">
        <v>46349</v>
      </c>
      <c r="G8680" s="4" t="s">
        <v>1574</v>
      </c>
      <c r="H8680" s="5" t="s">
        <v>46350</v>
      </c>
      <c r="I8680" s="4" t="str">
        <f aca="false">IFERROR(__xludf.dummyfunction("""info@""&amp;LOWER(REGEXREPLACE(B8680,""[^A-Za-z0-9]"",""""))&amp;"".com"""),"info@lasgaliassa.com")</f>
        <v>info@lasgaliassa.com</v>
      </c>
      <c r="J8680" s="5" t="n">
        <f aca="false">LEN(K8680)</f>
        <v>15</v>
      </c>
      <c r="K8680" s="6" t="s">
        <v>46351</v>
      </c>
      <c r="L8680" s="4" t="s">
        <v>31</v>
      </c>
      <c r="M8680" s="4" t="s">
        <v>2890</v>
      </c>
    </row>
    <row r="8681" customFormat="false" ht="15.75" hidden="false" customHeight="true" outlineLevel="0" collapsed="false">
      <c r="A8681" s="4" t="n">
        <v>9107</v>
      </c>
      <c r="B8681" s="4" t="s">
        <v>46352</v>
      </c>
      <c r="C8681" s="4"/>
      <c r="D8681" s="4" t="s">
        <v>46353</v>
      </c>
      <c r="E8681" s="5" t="s">
        <v>30752</v>
      </c>
      <c r="F8681" s="4" t="s">
        <v>1574</v>
      </c>
      <c r="G8681" s="4" t="s">
        <v>1574</v>
      </c>
      <c r="H8681" s="5" t="s">
        <v>46354</v>
      </c>
      <c r="I8681" s="4" t="s">
        <v>46355</v>
      </c>
      <c r="J8681" s="5" t="n">
        <f aca="false">LEN(K8681)</f>
        <v>15</v>
      </c>
      <c r="K8681" s="10" t="s">
        <v>42967</v>
      </c>
      <c r="L8681" s="4" t="s">
        <v>57</v>
      </c>
      <c r="M8681" s="4" t="s">
        <v>1005</v>
      </c>
    </row>
    <row r="8682" customFormat="false" ht="15.75" hidden="false" customHeight="true" outlineLevel="0" collapsed="false">
      <c r="A8682" s="4" t="n">
        <v>12313</v>
      </c>
      <c r="B8682" s="4" t="s">
        <v>46356</v>
      </c>
      <c r="C8682" s="4"/>
      <c r="D8682" s="4" t="s">
        <v>46357</v>
      </c>
      <c r="E8682" s="5" t="s">
        <v>866</v>
      </c>
      <c r="F8682" s="4" t="s">
        <v>259</v>
      </c>
      <c r="G8682" s="4" t="s">
        <v>259</v>
      </c>
      <c r="H8682" s="5" t="s">
        <v>46358</v>
      </c>
      <c r="I8682" s="4" t="s">
        <v>46359</v>
      </c>
      <c r="J8682" s="5" t="n">
        <f aca="false">LEN(K8682)</f>
        <v>15</v>
      </c>
      <c r="K8682" s="6" t="s">
        <v>46360</v>
      </c>
      <c r="L8682" s="4" t="s">
        <v>21</v>
      </c>
      <c r="M8682" s="4" t="s">
        <v>467</v>
      </c>
    </row>
    <row r="8683" customFormat="false" ht="15.75" hidden="false" customHeight="true" outlineLevel="0" collapsed="false">
      <c r="A8683" s="4" t="n">
        <v>9115</v>
      </c>
      <c r="B8683" s="4" t="s">
        <v>46361</v>
      </c>
      <c r="C8683" s="4"/>
      <c r="D8683" s="4" t="s">
        <v>46362</v>
      </c>
      <c r="E8683" s="5" t="s">
        <v>3614</v>
      </c>
      <c r="F8683" s="4" t="s">
        <v>3615</v>
      </c>
      <c r="G8683" s="4" t="s">
        <v>259</v>
      </c>
      <c r="H8683" s="5" t="s">
        <v>46363</v>
      </c>
      <c r="I8683" s="4" t="s">
        <v>15867</v>
      </c>
      <c r="J8683" s="5" t="n">
        <f aca="false">LEN(K8683)</f>
        <v>15</v>
      </c>
      <c r="K8683" s="10" t="s">
        <v>42898</v>
      </c>
      <c r="L8683" s="4" t="s">
        <v>1970</v>
      </c>
      <c r="M8683" s="4" t="s">
        <v>46364</v>
      </c>
    </row>
    <row r="8684" customFormat="false" ht="15.75" hidden="false" customHeight="true" outlineLevel="0" collapsed="false">
      <c r="A8684" s="4" t="n">
        <v>9129</v>
      </c>
      <c r="B8684" s="4" t="s">
        <v>36182</v>
      </c>
      <c r="C8684" s="4" t="s">
        <v>36183</v>
      </c>
      <c r="D8684" s="4" t="s">
        <v>46365</v>
      </c>
      <c r="E8684" s="5" t="s">
        <v>4545</v>
      </c>
      <c r="F8684" s="4" t="s">
        <v>259</v>
      </c>
      <c r="G8684" s="4" t="s">
        <v>259</v>
      </c>
      <c r="H8684" s="5" t="s">
        <v>46366</v>
      </c>
      <c r="I8684" s="4" t="s">
        <v>46367</v>
      </c>
      <c r="J8684" s="5" t="n">
        <f aca="false">LEN(K8684)</f>
        <v>15</v>
      </c>
      <c r="K8684" s="6" t="s">
        <v>46368</v>
      </c>
      <c r="L8684" s="4" t="s">
        <v>31</v>
      </c>
      <c r="M8684" s="4" t="s">
        <v>2768</v>
      </c>
    </row>
    <row r="8685" customFormat="false" ht="15.75" hidden="false" customHeight="true" outlineLevel="0" collapsed="false">
      <c r="A8685" s="4" t="n">
        <v>9140</v>
      </c>
      <c r="B8685" s="4" t="s">
        <v>46369</v>
      </c>
      <c r="C8685" s="4" t="s">
        <v>46370</v>
      </c>
      <c r="D8685" s="4" t="s">
        <v>46371</v>
      </c>
      <c r="E8685" s="5" t="s">
        <v>46372</v>
      </c>
      <c r="F8685" s="4" t="s">
        <v>46373</v>
      </c>
      <c r="G8685" s="4" t="s">
        <v>259</v>
      </c>
      <c r="H8685" s="5" t="s">
        <v>46374</v>
      </c>
      <c r="I8685" s="4" t="s">
        <v>46375</v>
      </c>
      <c r="J8685" s="5" t="n">
        <f aca="false">LEN(K8685)</f>
        <v>15</v>
      </c>
      <c r="K8685" s="10" t="s">
        <v>46376</v>
      </c>
      <c r="L8685" s="4" t="s">
        <v>57</v>
      </c>
      <c r="M8685" s="4" t="s">
        <v>186</v>
      </c>
    </row>
    <row r="8686" customFormat="false" ht="15.75" hidden="false" customHeight="true" outlineLevel="0" collapsed="false">
      <c r="A8686" s="4" t="n">
        <v>9161</v>
      </c>
      <c r="B8686" s="4" t="s">
        <v>46377</v>
      </c>
      <c r="C8686" s="4"/>
      <c r="D8686" s="4" t="s">
        <v>46378</v>
      </c>
      <c r="E8686" s="5" t="s">
        <v>3614</v>
      </c>
      <c r="F8686" s="4" t="s">
        <v>3615</v>
      </c>
      <c r="G8686" s="4" t="s">
        <v>259</v>
      </c>
      <c r="H8686" s="5" t="s">
        <v>46379</v>
      </c>
      <c r="I8686" s="4" t="str">
        <f aca="false">IFERROR(__xludf.dummyfunction("""info@""&amp;LOWER(REGEXREPLACE(B8686,""[^A-Za-z0-9]"",""""))&amp;"".com"""),"info@ibersol93sl.com")</f>
        <v>info@ibersol93sl.com</v>
      </c>
      <c r="J8686" s="5" t="n">
        <f aca="false">LEN(K8686)</f>
        <v>15</v>
      </c>
      <c r="K8686" s="10" t="s">
        <v>46380</v>
      </c>
      <c r="L8686" s="4" t="s">
        <v>21</v>
      </c>
      <c r="M8686" s="4" t="s">
        <v>31</v>
      </c>
    </row>
    <row r="8687" customFormat="false" ht="15.75" hidden="false" customHeight="true" outlineLevel="0" collapsed="false">
      <c r="A8687" s="4" t="n">
        <v>9169</v>
      </c>
      <c r="B8687" s="4" t="s">
        <v>46381</v>
      </c>
      <c r="C8687" s="4" t="s">
        <v>46382</v>
      </c>
      <c r="D8687" s="4" t="s">
        <v>41588</v>
      </c>
      <c r="E8687" s="5" t="s">
        <v>257</v>
      </c>
      <c r="F8687" s="4" t="s">
        <v>258</v>
      </c>
      <c r="G8687" s="4" t="s">
        <v>259</v>
      </c>
      <c r="H8687" s="5" t="s">
        <v>46383</v>
      </c>
      <c r="I8687" s="4" t="s">
        <v>46384</v>
      </c>
      <c r="J8687" s="5" t="n">
        <f aca="false">LEN(K8687)</f>
        <v>15</v>
      </c>
      <c r="K8687" s="6" t="s">
        <v>46385</v>
      </c>
      <c r="L8687" s="4" t="s">
        <v>31</v>
      </c>
      <c r="M8687" s="4" t="s">
        <v>6467</v>
      </c>
    </row>
    <row r="8688" customFormat="false" ht="15.75" hidden="false" customHeight="true" outlineLevel="0" collapsed="false">
      <c r="A8688" s="4" t="n">
        <v>9171</v>
      </c>
      <c r="B8688" s="4" t="s">
        <v>46386</v>
      </c>
      <c r="C8688" s="4" t="s">
        <v>46387</v>
      </c>
      <c r="D8688" s="4" t="s">
        <v>46388</v>
      </c>
      <c r="E8688" s="5" t="s">
        <v>257</v>
      </c>
      <c r="F8688" s="4" t="s">
        <v>258</v>
      </c>
      <c r="G8688" s="4" t="s">
        <v>259</v>
      </c>
      <c r="H8688" s="5" t="s">
        <v>46389</v>
      </c>
      <c r="I8688" s="4" t="s">
        <v>46390</v>
      </c>
      <c r="J8688" s="5" t="n">
        <f aca="false">LEN(K8688)</f>
        <v>15</v>
      </c>
      <c r="K8688" s="10" t="s">
        <v>46391</v>
      </c>
      <c r="L8688" s="4" t="s">
        <v>31</v>
      </c>
      <c r="M8688" s="4" t="s">
        <v>680</v>
      </c>
    </row>
    <row r="8689" customFormat="false" ht="15.75" hidden="false" customHeight="true" outlineLevel="0" collapsed="false">
      <c r="A8689" s="4" t="n">
        <v>9173</v>
      </c>
      <c r="B8689" s="4" t="s">
        <v>46392</v>
      </c>
      <c r="C8689" s="4" t="s">
        <v>46393</v>
      </c>
      <c r="D8689" s="4" t="s">
        <v>46394</v>
      </c>
      <c r="E8689" s="5" t="s">
        <v>257</v>
      </c>
      <c r="F8689" s="4" t="s">
        <v>258</v>
      </c>
      <c r="G8689" s="4" t="s">
        <v>259</v>
      </c>
      <c r="H8689" s="5" t="s">
        <v>46395</v>
      </c>
      <c r="I8689" s="4" t="s">
        <v>46396</v>
      </c>
      <c r="J8689" s="5" t="n">
        <f aca="false">LEN(K8689)</f>
        <v>15</v>
      </c>
      <c r="K8689" s="10" t="s">
        <v>46397</v>
      </c>
      <c r="L8689" s="4" t="s">
        <v>78</v>
      </c>
      <c r="M8689" s="4" t="s">
        <v>3470</v>
      </c>
    </row>
    <row r="8690" customFormat="false" ht="15.75" hidden="false" customHeight="true" outlineLevel="0" collapsed="false">
      <c r="A8690" s="4" t="n">
        <v>9174</v>
      </c>
      <c r="B8690" s="4" t="s">
        <v>46398</v>
      </c>
      <c r="C8690" s="4"/>
      <c r="D8690" s="4" t="s">
        <v>46399</v>
      </c>
      <c r="E8690" s="5" t="s">
        <v>257</v>
      </c>
      <c r="F8690" s="4" t="s">
        <v>258</v>
      </c>
      <c r="G8690" s="4" t="s">
        <v>259</v>
      </c>
      <c r="H8690" s="5" t="s">
        <v>46400</v>
      </c>
      <c r="I8690" s="4" t="s">
        <v>46401</v>
      </c>
      <c r="J8690" s="5" t="n">
        <f aca="false">LEN(K8690)</f>
        <v>15</v>
      </c>
      <c r="K8690" s="6" t="s">
        <v>46402</v>
      </c>
      <c r="L8690" s="4" t="s">
        <v>78</v>
      </c>
      <c r="M8690" s="4" t="s">
        <v>4752</v>
      </c>
    </row>
    <row r="8691" customFormat="false" ht="15.75" hidden="false" customHeight="true" outlineLevel="0" collapsed="false">
      <c r="A8691" s="4" t="n">
        <v>9178</v>
      </c>
      <c r="B8691" s="4" t="s">
        <v>46403</v>
      </c>
      <c r="C8691" s="4" t="s">
        <v>46404</v>
      </c>
      <c r="D8691" s="4" t="s">
        <v>46405</v>
      </c>
      <c r="E8691" s="5" t="s">
        <v>257</v>
      </c>
      <c r="F8691" s="4" t="s">
        <v>258</v>
      </c>
      <c r="G8691" s="4" t="s">
        <v>259</v>
      </c>
      <c r="H8691" s="5" t="s">
        <v>46406</v>
      </c>
      <c r="I8691" s="4" t="s">
        <v>46407</v>
      </c>
      <c r="J8691" s="5" t="n">
        <f aca="false">LEN(K8691)</f>
        <v>15</v>
      </c>
      <c r="K8691" s="6" t="s">
        <v>46408</v>
      </c>
      <c r="L8691" s="4" t="s">
        <v>78</v>
      </c>
      <c r="M8691" s="4" t="s">
        <v>695</v>
      </c>
    </row>
    <row r="8692" customFormat="false" ht="15.75" hidden="false" customHeight="true" outlineLevel="0" collapsed="false">
      <c r="A8692" s="4" t="n">
        <v>9189</v>
      </c>
      <c r="B8692" s="4" t="s">
        <v>46409</v>
      </c>
      <c r="C8692" s="4" t="s">
        <v>46410</v>
      </c>
      <c r="D8692" s="4" t="s">
        <v>46411</v>
      </c>
      <c r="E8692" s="5" t="s">
        <v>12258</v>
      </c>
      <c r="F8692" s="4" t="s">
        <v>12259</v>
      </c>
      <c r="G8692" s="4" t="s">
        <v>259</v>
      </c>
      <c r="H8692" s="5" t="s">
        <v>46412</v>
      </c>
      <c r="I8692" s="4" t="s">
        <v>18467</v>
      </c>
      <c r="J8692" s="5" t="n">
        <f aca="false">LEN(K8692)</f>
        <v>15</v>
      </c>
      <c r="K8692" s="6" t="s">
        <v>46413</v>
      </c>
      <c r="L8692" s="4" t="s">
        <v>78</v>
      </c>
      <c r="M8692" s="4" t="s">
        <v>46414</v>
      </c>
    </row>
    <row r="8693" customFormat="false" ht="15.75" hidden="false" customHeight="true" outlineLevel="0" collapsed="false">
      <c r="A8693" s="4" t="n">
        <v>9211</v>
      </c>
      <c r="B8693" s="4" t="s">
        <v>33486</v>
      </c>
      <c r="C8693" s="4" t="s">
        <v>46415</v>
      </c>
      <c r="D8693" s="4" t="s">
        <v>10016</v>
      </c>
      <c r="E8693" s="5" t="s">
        <v>3614</v>
      </c>
      <c r="F8693" s="4" t="s">
        <v>3615</v>
      </c>
      <c r="G8693" s="4" t="s">
        <v>259</v>
      </c>
      <c r="H8693" s="5" t="s">
        <v>46416</v>
      </c>
      <c r="I8693" s="4" t="s">
        <v>46417</v>
      </c>
      <c r="J8693" s="5" t="n">
        <f aca="false">LEN(K8693)</f>
        <v>15</v>
      </c>
      <c r="K8693" s="6" t="s">
        <v>46418</v>
      </c>
      <c r="L8693" s="4" t="s">
        <v>57</v>
      </c>
      <c r="M8693" s="4" t="s">
        <v>1216</v>
      </c>
    </row>
    <row r="8694" customFormat="false" ht="15.75" hidden="false" customHeight="true" outlineLevel="0" collapsed="false">
      <c r="A8694" s="4" t="n">
        <v>9248</v>
      </c>
      <c r="B8694" s="4" t="s">
        <v>46419</v>
      </c>
      <c r="C8694" s="4" t="s">
        <v>46420</v>
      </c>
      <c r="D8694" s="4" t="s">
        <v>46421</v>
      </c>
      <c r="E8694" s="5" t="s">
        <v>46422</v>
      </c>
      <c r="F8694" s="4" t="s">
        <v>46423</v>
      </c>
      <c r="G8694" s="4" t="s">
        <v>259</v>
      </c>
      <c r="H8694" s="5" t="s">
        <v>46424</v>
      </c>
      <c r="I8694" s="4" t="str">
        <f aca="false">IFERROR(__xludf.dummyfunction("""info@""&amp;LOWER(REGEXREPLACE(B8694,""[^A-Za-z0-9]"",""""))&amp;"".com"""),"info@canquimetsl.com")</f>
        <v>info@canquimetsl.com</v>
      </c>
      <c r="J8694" s="5" t="n">
        <f aca="false">LEN(K8694)</f>
        <v>15</v>
      </c>
      <c r="K8694" s="6" t="s">
        <v>46425</v>
      </c>
      <c r="L8694" s="4" t="s">
        <v>31</v>
      </c>
      <c r="M8694" s="4" t="s">
        <v>2890</v>
      </c>
    </row>
    <row r="8695" customFormat="false" ht="15.75" hidden="false" customHeight="true" outlineLevel="0" collapsed="false">
      <c r="A8695" s="4" t="n">
        <v>9254</v>
      </c>
      <c r="B8695" s="4" t="s">
        <v>46426</v>
      </c>
      <c r="C8695" s="4" t="s">
        <v>46427</v>
      </c>
      <c r="D8695" s="4" t="s">
        <v>46428</v>
      </c>
      <c r="E8695" s="5" t="s">
        <v>46429</v>
      </c>
      <c r="F8695" s="4" t="s">
        <v>15114</v>
      </c>
      <c r="G8695" s="4" t="s">
        <v>259</v>
      </c>
      <c r="H8695" s="5" t="s">
        <v>46430</v>
      </c>
      <c r="I8695" s="4" t="str">
        <f aca="false">IFERROR(__xludf.dummyfunction("""info@""&amp;LOWER(REGEXREPLACE(B8695,""[^A-Za-z0-9]"",""""))&amp;"".com"""),"info@panxamplasl.com")</f>
        <v>info@panxamplasl.com</v>
      </c>
      <c r="J8695" s="5" t="n">
        <f aca="false">LEN(K8695)</f>
        <v>15</v>
      </c>
      <c r="K8695" s="6" t="s">
        <v>46431</v>
      </c>
      <c r="L8695" s="4" t="s">
        <v>78</v>
      </c>
      <c r="M8695" s="4" t="s">
        <v>186</v>
      </c>
    </row>
    <row r="8696" customFormat="false" ht="15.75" hidden="false" customHeight="true" outlineLevel="0" collapsed="false">
      <c r="A8696" s="4" t="n">
        <v>9258</v>
      </c>
      <c r="B8696" s="4" t="s">
        <v>46432</v>
      </c>
      <c r="C8696" s="4" t="s">
        <v>46433</v>
      </c>
      <c r="D8696" s="4" t="s">
        <v>46434</v>
      </c>
      <c r="E8696" s="5" t="s">
        <v>26312</v>
      </c>
      <c r="F8696" s="4" t="s">
        <v>26313</v>
      </c>
      <c r="G8696" s="4" t="s">
        <v>259</v>
      </c>
      <c r="H8696" s="5" t="s">
        <v>46435</v>
      </c>
      <c r="I8696" s="4" t="s">
        <v>46436</v>
      </c>
      <c r="J8696" s="5" t="n">
        <f aca="false">LEN(K8696)</f>
        <v>15</v>
      </c>
      <c r="K8696" s="10" t="s">
        <v>46437</v>
      </c>
      <c r="L8696" s="4" t="s">
        <v>31</v>
      </c>
      <c r="M8696" s="4" t="s">
        <v>2474</v>
      </c>
    </row>
    <row r="8697" customFormat="false" ht="15.75" hidden="false" customHeight="true" outlineLevel="0" collapsed="false">
      <c r="A8697" s="4" t="n">
        <v>9269</v>
      </c>
      <c r="B8697" s="4" t="s">
        <v>46438</v>
      </c>
      <c r="C8697" s="4" t="s">
        <v>46439</v>
      </c>
      <c r="D8697" s="4" t="s">
        <v>46440</v>
      </c>
      <c r="E8697" s="5" t="s">
        <v>46441</v>
      </c>
      <c r="F8697" s="4" t="s">
        <v>46442</v>
      </c>
      <c r="G8697" s="4" t="s">
        <v>259</v>
      </c>
      <c r="H8697" s="5" t="s">
        <v>46443</v>
      </c>
      <c r="I8697" s="4" t="s">
        <v>46444</v>
      </c>
      <c r="J8697" s="5" t="n">
        <f aca="false">LEN(K8697)</f>
        <v>15</v>
      </c>
      <c r="K8697" s="10" t="s">
        <v>46445</v>
      </c>
      <c r="L8697" s="4" t="s">
        <v>31</v>
      </c>
      <c r="M8697" s="4" t="s">
        <v>381</v>
      </c>
    </row>
    <row r="8698" customFormat="false" ht="15.75" hidden="false" customHeight="true" outlineLevel="0" collapsed="false">
      <c r="A8698" s="4" t="n">
        <v>9283</v>
      </c>
      <c r="B8698" s="4" t="s">
        <v>46446</v>
      </c>
      <c r="C8698" s="4" t="s">
        <v>46447</v>
      </c>
      <c r="D8698" s="4" t="s">
        <v>46448</v>
      </c>
      <c r="E8698" s="5" t="s">
        <v>3006</v>
      </c>
      <c r="F8698" s="4" t="s">
        <v>3007</v>
      </c>
      <c r="G8698" s="4" t="s">
        <v>259</v>
      </c>
      <c r="H8698" s="5" t="s">
        <v>46449</v>
      </c>
      <c r="I8698" s="4" t="s">
        <v>46450</v>
      </c>
      <c r="J8698" s="5" t="n">
        <f aca="false">LEN(K8698)</f>
        <v>15</v>
      </c>
      <c r="K8698" s="6" t="s">
        <v>46451</v>
      </c>
      <c r="L8698" s="4" t="s">
        <v>637</v>
      </c>
      <c r="M8698" s="4" t="s">
        <v>419</v>
      </c>
    </row>
    <row r="8699" customFormat="false" ht="15.75" hidden="false" customHeight="true" outlineLevel="0" collapsed="false">
      <c r="A8699" s="4" t="n">
        <v>9306</v>
      </c>
      <c r="B8699" s="4" t="s">
        <v>46452</v>
      </c>
      <c r="C8699" s="4" t="s">
        <v>46453</v>
      </c>
      <c r="D8699" s="4" t="s">
        <v>46454</v>
      </c>
      <c r="E8699" s="5" t="s">
        <v>257</v>
      </c>
      <c r="F8699" s="4" t="s">
        <v>258</v>
      </c>
      <c r="G8699" s="4" t="s">
        <v>259</v>
      </c>
      <c r="H8699" s="5" t="s">
        <v>46455</v>
      </c>
      <c r="I8699" s="4" t="s">
        <v>46456</v>
      </c>
      <c r="J8699" s="5" t="n">
        <f aca="false">LEN(K8699)</f>
        <v>15</v>
      </c>
      <c r="K8699" s="6" t="s">
        <v>46457</v>
      </c>
      <c r="L8699" s="4" t="s">
        <v>57</v>
      </c>
      <c r="M8699" s="4" t="s">
        <v>435</v>
      </c>
    </row>
    <row r="8700" customFormat="false" ht="15.75" hidden="false" customHeight="true" outlineLevel="0" collapsed="false">
      <c r="A8700" s="4" t="n">
        <v>9313</v>
      </c>
      <c r="B8700" s="4" t="s">
        <v>46458</v>
      </c>
      <c r="C8700" s="4" t="s">
        <v>46459</v>
      </c>
      <c r="D8700" s="4" t="s">
        <v>46460</v>
      </c>
      <c r="E8700" s="5" t="s">
        <v>19460</v>
      </c>
      <c r="F8700" s="4" t="s">
        <v>19461</v>
      </c>
      <c r="G8700" s="4" t="s">
        <v>259</v>
      </c>
      <c r="H8700" s="5" t="s">
        <v>46461</v>
      </c>
      <c r="I8700" s="4" t="s">
        <v>46462</v>
      </c>
      <c r="J8700" s="5" t="n">
        <f aca="false">LEN(K8700)</f>
        <v>15</v>
      </c>
      <c r="K8700" s="6" t="s">
        <v>46463</v>
      </c>
      <c r="L8700" s="4" t="s">
        <v>57</v>
      </c>
      <c r="M8700" s="4" t="s">
        <v>336</v>
      </c>
    </row>
    <row r="8701" customFormat="false" ht="15.75" hidden="false" customHeight="true" outlineLevel="0" collapsed="false">
      <c r="A8701" s="4" t="n">
        <v>9352</v>
      </c>
      <c r="B8701" s="4" t="s">
        <v>46464</v>
      </c>
      <c r="C8701" s="4"/>
      <c r="D8701" s="4" t="s">
        <v>46465</v>
      </c>
      <c r="E8701" s="5" t="s">
        <v>4375</v>
      </c>
      <c r="F8701" s="4" t="s">
        <v>2214</v>
      </c>
      <c r="G8701" s="4" t="s">
        <v>2214</v>
      </c>
      <c r="H8701" s="5" t="s">
        <v>22007</v>
      </c>
      <c r="I8701" s="4" t="s">
        <v>46466</v>
      </c>
      <c r="J8701" s="5" t="n">
        <f aca="false">LEN(K8701)</f>
        <v>15</v>
      </c>
      <c r="K8701" s="6" t="s">
        <v>46467</v>
      </c>
      <c r="L8701" s="4" t="s">
        <v>57</v>
      </c>
      <c r="M8701" s="4" t="s">
        <v>794</v>
      </c>
    </row>
    <row r="8702" customFormat="false" ht="15.75" hidden="false" customHeight="true" outlineLevel="0" collapsed="false">
      <c r="A8702" s="4" t="n">
        <v>9369</v>
      </c>
      <c r="B8702" s="4" t="s">
        <v>46468</v>
      </c>
      <c r="C8702" s="4"/>
      <c r="D8702" s="4" t="s">
        <v>46469</v>
      </c>
      <c r="E8702" s="5" t="s">
        <v>46470</v>
      </c>
      <c r="F8702" s="4" t="s">
        <v>46471</v>
      </c>
      <c r="G8702" s="4" t="s">
        <v>2214</v>
      </c>
      <c r="H8702" s="5" t="s">
        <v>46472</v>
      </c>
      <c r="I8702" s="4" t="s">
        <v>46473</v>
      </c>
      <c r="J8702" s="5" t="n">
        <f aca="false">LEN(K8702)</f>
        <v>15</v>
      </c>
      <c r="K8702" s="6" t="s">
        <v>46474</v>
      </c>
      <c r="L8702" s="4" t="s">
        <v>21</v>
      </c>
      <c r="M8702" s="4" t="s">
        <v>31</v>
      </c>
    </row>
    <row r="8703" customFormat="false" ht="15.75" hidden="false" customHeight="true" outlineLevel="0" collapsed="false">
      <c r="A8703" s="4" t="n">
        <v>9381</v>
      </c>
      <c r="B8703" s="4" t="s">
        <v>46475</v>
      </c>
      <c r="C8703" s="4"/>
      <c r="D8703" s="4" t="s">
        <v>46476</v>
      </c>
      <c r="E8703" s="5" t="s">
        <v>46477</v>
      </c>
      <c r="F8703" s="4" t="s">
        <v>46478</v>
      </c>
      <c r="G8703" s="4" t="s">
        <v>2214</v>
      </c>
      <c r="H8703" s="5" t="s">
        <v>46479</v>
      </c>
      <c r="I8703" s="4" t="s">
        <v>46480</v>
      </c>
      <c r="J8703" s="5" t="n">
        <f aca="false">LEN(K8703)</f>
        <v>15</v>
      </c>
      <c r="K8703" s="10" t="s">
        <v>46481</v>
      </c>
      <c r="L8703" s="4" t="s">
        <v>21</v>
      </c>
      <c r="M8703" s="4" t="s">
        <v>577</v>
      </c>
    </row>
    <row r="8704" customFormat="false" ht="15.75" hidden="false" customHeight="true" outlineLevel="0" collapsed="false">
      <c r="A8704" s="4" t="n">
        <v>9386</v>
      </c>
      <c r="B8704" s="4" t="s">
        <v>46482</v>
      </c>
      <c r="C8704" s="4"/>
      <c r="D8704" s="4" t="s">
        <v>46483</v>
      </c>
      <c r="E8704" s="5" t="s">
        <v>30946</v>
      </c>
      <c r="F8704" s="4" t="s">
        <v>30947</v>
      </c>
      <c r="G8704" s="4" t="s">
        <v>2214</v>
      </c>
      <c r="H8704" s="5" t="s">
        <v>46484</v>
      </c>
      <c r="I8704" s="4" t="str">
        <f aca="false">IFERROR(__xludf.dummyfunction("""info@""&amp;LOWER(REGEXREPLACE(B8704,""[^A-Za-z0-9]"",""""))&amp;"".com"""),"info@masdelreisc.com")</f>
        <v>info@masdelreisc.com</v>
      </c>
      <c r="J8704" s="5" t="n">
        <f aca="false">LEN(K8704)</f>
        <v>15</v>
      </c>
      <c r="K8704" s="6" t="s">
        <v>46485</v>
      </c>
      <c r="L8704" s="4" t="s">
        <v>21</v>
      </c>
      <c r="M8704" s="4" t="s">
        <v>32</v>
      </c>
    </row>
    <row r="8705" customFormat="false" ht="15.75" hidden="false" customHeight="true" outlineLevel="0" collapsed="false">
      <c r="A8705" s="4" t="n">
        <v>9396</v>
      </c>
      <c r="B8705" s="4" t="s">
        <v>46486</v>
      </c>
      <c r="C8705" s="4"/>
      <c r="D8705" s="4" t="s">
        <v>46487</v>
      </c>
      <c r="E8705" s="5" t="s">
        <v>5582</v>
      </c>
      <c r="F8705" s="4" t="s">
        <v>5583</v>
      </c>
      <c r="G8705" s="4" t="s">
        <v>2214</v>
      </c>
      <c r="H8705" s="5" t="s">
        <v>46488</v>
      </c>
      <c r="I8705" s="4" t="s">
        <v>46489</v>
      </c>
      <c r="J8705" s="5" t="n">
        <f aca="false">LEN(K8705)</f>
        <v>15</v>
      </c>
      <c r="K8705" s="10" t="s">
        <v>46490</v>
      </c>
      <c r="L8705" s="4" t="s">
        <v>31</v>
      </c>
      <c r="M8705" s="4" t="s">
        <v>1063</v>
      </c>
    </row>
    <row r="8706" customFormat="false" ht="15.75" hidden="false" customHeight="true" outlineLevel="0" collapsed="false">
      <c r="A8706" s="4" t="n">
        <v>9397</v>
      </c>
      <c r="B8706" s="4" t="s">
        <v>46491</v>
      </c>
      <c r="C8706" s="4"/>
      <c r="D8706" s="4" t="s">
        <v>46492</v>
      </c>
      <c r="E8706" s="5" t="s">
        <v>12294</v>
      </c>
      <c r="F8706" s="4" t="s">
        <v>6630</v>
      </c>
      <c r="G8706" s="4" t="s">
        <v>2214</v>
      </c>
      <c r="H8706" s="5" t="s">
        <v>46493</v>
      </c>
      <c r="I8706" s="4" t="s">
        <v>46494</v>
      </c>
      <c r="J8706" s="5" t="n">
        <f aca="false">LEN(K8706)</f>
        <v>15</v>
      </c>
      <c r="K8706" s="10" t="s">
        <v>46495</v>
      </c>
      <c r="L8706" s="4" t="s">
        <v>57</v>
      </c>
      <c r="M8706" s="4" t="s">
        <v>924</v>
      </c>
    </row>
    <row r="8707" customFormat="false" ht="15.75" hidden="false" customHeight="true" outlineLevel="0" collapsed="false">
      <c r="A8707" s="4" t="n">
        <v>9403</v>
      </c>
      <c r="B8707" s="4" t="s">
        <v>46496</v>
      </c>
      <c r="C8707" s="4"/>
      <c r="D8707" s="4" t="s">
        <v>46497</v>
      </c>
      <c r="E8707" s="5" t="s">
        <v>5582</v>
      </c>
      <c r="F8707" s="4" t="s">
        <v>5583</v>
      </c>
      <c r="G8707" s="4" t="s">
        <v>2214</v>
      </c>
      <c r="H8707" s="5" t="s">
        <v>46498</v>
      </c>
      <c r="I8707" s="4" t="s">
        <v>46499</v>
      </c>
      <c r="J8707" s="5" t="n">
        <f aca="false">LEN(K8707)</f>
        <v>15</v>
      </c>
      <c r="K8707" s="5" t="s">
        <v>46500</v>
      </c>
      <c r="L8707" s="4" t="s">
        <v>57</v>
      </c>
      <c r="M8707" s="4" t="s">
        <v>2097</v>
      </c>
    </row>
    <row r="8708" customFormat="false" ht="15.75" hidden="false" customHeight="true" outlineLevel="0" collapsed="false">
      <c r="A8708" s="4" t="n">
        <v>9424</v>
      </c>
      <c r="B8708" s="4" t="s">
        <v>46501</v>
      </c>
      <c r="C8708" s="4"/>
      <c r="D8708" s="4" t="s">
        <v>46502</v>
      </c>
      <c r="E8708" s="5" t="s">
        <v>15159</v>
      </c>
      <c r="F8708" s="4" t="s">
        <v>15160</v>
      </c>
      <c r="G8708" s="4" t="s">
        <v>2214</v>
      </c>
      <c r="H8708" s="5" t="s">
        <v>46503</v>
      </c>
      <c r="I8708" s="4" t="s">
        <v>46504</v>
      </c>
      <c r="J8708" s="5" t="n">
        <f aca="false">LEN(K8708)</f>
        <v>15</v>
      </c>
      <c r="K8708" s="6" t="s">
        <v>46505</v>
      </c>
      <c r="L8708" s="4" t="s">
        <v>31</v>
      </c>
      <c r="M8708" s="4" t="s">
        <v>326</v>
      </c>
    </row>
    <row r="8709" customFormat="false" ht="15.75" hidden="false" customHeight="true" outlineLevel="0" collapsed="false">
      <c r="A8709" s="4" t="n">
        <v>9450</v>
      </c>
      <c r="B8709" s="4" t="s">
        <v>8134</v>
      </c>
      <c r="C8709" s="4"/>
      <c r="D8709" s="4" t="s">
        <v>13104</v>
      </c>
      <c r="E8709" s="5" t="s">
        <v>8136</v>
      </c>
      <c r="F8709" s="4" t="s">
        <v>2538</v>
      </c>
      <c r="G8709" s="4" t="s">
        <v>2538</v>
      </c>
      <c r="H8709" s="5" t="s">
        <v>8137</v>
      </c>
      <c r="I8709" s="4" t="s">
        <v>46506</v>
      </c>
      <c r="J8709" s="5" t="n">
        <f aca="false">LEN(K8709)</f>
        <v>15</v>
      </c>
      <c r="K8709" s="6" t="s">
        <v>44224</v>
      </c>
      <c r="L8709" s="4" t="s">
        <v>1679</v>
      </c>
      <c r="M8709" s="4" t="s">
        <v>591</v>
      </c>
    </row>
    <row r="8710" customFormat="false" ht="15.75" hidden="false" customHeight="true" outlineLevel="0" collapsed="false">
      <c r="A8710" s="4" t="n">
        <v>9453</v>
      </c>
      <c r="B8710" s="4" t="s">
        <v>46507</v>
      </c>
      <c r="C8710" s="4"/>
      <c r="D8710" s="4" t="s">
        <v>46508</v>
      </c>
      <c r="E8710" s="5" t="s">
        <v>46509</v>
      </c>
      <c r="F8710" s="4" t="s">
        <v>46510</v>
      </c>
      <c r="G8710" s="4" t="s">
        <v>2538</v>
      </c>
      <c r="H8710" s="5" t="s">
        <v>46511</v>
      </c>
      <c r="I8710" s="4" t="s">
        <v>46512</v>
      </c>
      <c r="J8710" s="5" t="n">
        <f aca="false">LEN(K8710)</f>
        <v>15</v>
      </c>
      <c r="K8710" s="10" t="s">
        <v>46513</v>
      </c>
      <c r="L8710" s="4" t="s">
        <v>1679</v>
      </c>
      <c r="M8710" s="4" t="s">
        <v>336</v>
      </c>
    </row>
    <row r="8711" customFormat="false" ht="15.75" hidden="false" customHeight="true" outlineLevel="0" collapsed="false">
      <c r="A8711" s="4" t="n">
        <v>9454</v>
      </c>
      <c r="B8711" s="4" t="s">
        <v>46514</v>
      </c>
      <c r="C8711" s="4"/>
      <c r="D8711" s="4" t="s">
        <v>46515</v>
      </c>
      <c r="E8711" s="5" t="s">
        <v>46509</v>
      </c>
      <c r="F8711" s="4" t="s">
        <v>46510</v>
      </c>
      <c r="G8711" s="4" t="s">
        <v>2538</v>
      </c>
      <c r="H8711" s="5" t="s">
        <v>46516</v>
      </c>
      <c r="I8711" s="4" t="s">
        <v>46517</v>
      </c>
      <c r="J8711" s="5" t="n">
        <f aca="false">LEN(K8711)</f>
        <v>15</v>
      </c>
      <c r="K8711" s="6" t="s">
        <v>46518</v>
      </c>
      <c r="L8711" s="4" t="s">
        <v>78</v>
      </c>
      <c r="M8711" s="4" t="s">
        <v>877</v>
      </c>
    </row>
    <row r="8712" customFormat="false" ht="15.75" hidden="false" customHeight="true" outlineLevel="0" collapsed="false">
      <c r="A8712" s="4" t="n">
        <v>9458</v>
      </c>
      <c r="B8712" s="4" t="s">
        <v>46519</v>
      </c>
      <c r="C8712" s="4"/>
      <c r="D8712" s="4" t="s">
        <v>46520</v>
      </c>
      <c r="E8712" s="5" t="s">
        <v>18536</v>
      </c>
      <c r="F8712" s="4" t="s">
        <v>18537</v>
      </c>
      <c r="G8712" s="4" t="s">
        <v>2538</v>
      </c>
      <c r="H8712" s="5" t="s">
        <v>46521</v>
      </c>
      <c r="I8712" s="4" t="s">
        <v>18539</v>
      </c>
      <c r="J8712" s="5" t="n">
        <f aca="false">LEN(K8712)</f>
        <v>15</v>
      </c>
      <c r="K8712" s="6" t="s">
        <v>44224</v>
      </c>
      <c r="L8712" s="4" t="s">
        <v>31</v>
      </c>
      <c r="M8712" s="4" t="s">
        <v>1729</v>
      </c>
    </row>
    <row r="8713" customFormat="false" ht="15.75" hidden="false" customHeight="true" outlineLevel="0" collapsed="false">
      <c r="A8713" s="4" t="n">
        <v>9460</v>
      </c>
      <c r="B8713" s="4" t="s">
        <v>12311</v>
      </c>
      <c r="C8713" s="4"/>
      <c r="D8713" s="4" t="s">
        <v>46522</v>
      </c>
      <c r="E8713" s="5" t="s">
        <v>12313</v>
      </c>
      <c r="F8713" s="4" t="s">
        <v>12314</v>
      </c>
      <c r="G8713" s="4" t="s">
        <v>2538</v>
      </c>
      <c r="H8713" s="5" t="s">
        <v>46523</v>
      </c>
      <c r="I8713" s="4" t="s">
        <v>46524</v>
      </c>
      <c r="J8713" s="5" t="n">
        <f aca="false">LEN(K8713)</f>
        <v>15</v>
      </c>
      <c r="K8713" s="6" t="s">
        <v>44224</v>
      </c>
      <c r="L8713" s="4" t="s">
        <v>21</v>
      </c>
      <c r="M8713" s="4" t="s">
        <v>2124</v>
      </c>
    </row>
    <row r="8714" customFormat="false" ht="15.75" hidden="false" customHeight="true" outlineLevel="0" collapsed="false">
      <c r="A8714" s="4" t="n">
        <v>9476</v>
      </c>
      <c r="B8714" s="4" t="s">
        <v>46525</v>
      </c>
      <c r="C8714" s="4"/>
      <c r="D8714" s="4" t="s">
        <v>46526</v>
      </c>
      <c r="E8714" s="5" t="s">
        <v>3019</v>
      </c>
      <c r="F8714" s="4" t="s">
        <v>3020</v>
      </c>
      <c r="G8714" s="4" t="s">
        <v>2538</v>
      </c>
      <c r="H8714" s="5" t="s">
        <v>46527</v>
      </c>
      <c r="I8714" s="4" t="s">
        <v>46528</v>
      </c>
      <c r="J8714" s="5" t="n">
        <f aca="false">LEN(K8714)</f>
        <v>15</v>
      </c>
      <c r="K8714" s="6" t="s">
        <v>46529</v>
      </c>
      <c r="L8714" s="4" t="s">
        <v>21</v>
      </c>
      <c r="M8714" s="4" t="s">
        <v>381</v>
      </c>
    </row>
    <row r="8715" customFormat="false" ht="15.75" hidden="false" customHeight="true" outlineLevel="0" collapsed="false">
      <c r="A8715" s="4" t="n">
        <v>9482</v>
      </c>
      <c r="B8715" s="4" t="s">
        <v>46530</v>
      </c>
      <c r="C8715" s="4"/>
      <c r="D8715" s="4" t="s">
        <v>18694</v>
      </c>
      <c r="E8715" s="5" t="s">
        <v>41680</v>
      </c>
      <c r="F8715" s="4" t="s">
        <v>3027</v>
      </c>
      <c r="G8715" s="4" t="s">
        <v>2538</v>
      </c>
      <c r="H8715" s="5" t="s">
        <v>46531</v>
      </c>
      <c r="I8715" s="4" t="s">
        <v>46532</v>
      </c>
      <c r="J8715" s="5" t="n">
        <f aca="false">LEN(K8715)</f>
        <v>15</v>
      </c>
      <c r="K8715" s="6" t="s">
        <v>46533</v>
      </c>
      <c r="L8715" s="4" t="s">
        <v>78</v>
      </c>
      <c r="M8715" s="4" t="s">
        <v>381</v>
      </c>
    </row>
    <row r="8716" customFormat="false" ht="15.75" hidden="false" customHeight="true" outlineLevel="0" collapsed="false">
      <c r="A8716" s="4" t="n">
        <v>9486</v>
      </c>
      <c r="B8716" s="4" t="s">
        <v>29160</v>
      </c>
      <c r="C8716" s="4"/>
      <c r="D8716" s="4" t="s">
        <v>46534</v>
      </c>
      <c r="E8716" s="5" t="s">
        <v>46535</v>
      </c>
      <c r="F8716" s="4" t="s">
        <v>46536</v>
      </c>
      <c r="G8716" s="4" t="s">
        <v>1081</v>
      </c>
      <c r="H8716" s="5" t="s">
        <v>46537</v>
      </c>
      <c r="I8716" s="4" t="s">
        <v>46538</v>
      </c>
      <c r="J8716" s="5" t="n">
        <f aca="false">LEN(K8716)</f>
        <v>15</v>
      </c>
      <c r="K8716" s="6" t="s">
        <v>46539</v>
      </c>
      <c r="L8716" s="4" t="s">
        <v>57</v>
      </c>
      <c r="M8716" s="4" t="s">
        <v>1979</v>
      </c>
    </row>
    <row r="8717" customFormat="false" ht="15.75" hidden="false" customHeight="true" outlineLevel="0" collapsed="false">
      <c r="A8717" s="4" t="n">
        <v>9492</v>
      </c>
      <c r="B8717" s="4" t="s">
        <v>46540</v>
      </c>
      <c r="C8717" s="4"/>
      <c r="D8717" s="4" t="s">
        <v>46541</v>
      </c>
      <c r="E8717" s="5" t="s">
        <v>46542</v>
      </c>
      <c r="F8717" s="4" t="s">
        <v>1081</v>
      </c>
      <c r="G8717" s="4" t="s">
        <v>1081</v>
      </c>
      <c r="H8717" s="5" t="s">
        <v>46543</v>
      </c>
      <c r="I8717" s="4" t="s">
        <v>46544</v>
      </c>
      <c r="J8717" s="5" t="n">
        <f aca="false">LEN(K8717)</f>
        <v>15</v>
      </c>
      <c r="K8717" s="6" t="s">
        <v>46545</v>
      </c>
      <c r="L8717" s="4" t="s">
        <v>57</v>
      </c>
      <c r="M8717" s="4" t="s">
        <v>419</v>
      </c>
    </row>
    <row r="8718" customFormat="false" ht="15.75" hidden="false" customHeight="true" outlineLevel="0" collapsed="false">
      <c r="A8718" s="4" t="n">
        <v>9497</v>
      </c>
      <c r="B8718" s="4" t="s">
        <v>46546</v>
      </c>
      <c r="C8718" s="4"/>
      <c r="D8718" s="4" t="s">
        <v>46547</v>
      </c>
      <c r="E8718" s="5" t="s">
        <v>46548</v>
      </c>
      <c r="F8718" s="4" t="s">
        <v>1081</v>
      </c>
      <c r="G8718" s="4" t="s">
        <v>1081</v>
      </c>
      <c r="H8718" s="5" t="s">
        <v>46549</v>
      </c>
      <c r="I8718" s="4" t="s">
        <v>46550</v>
      </c>
      <c r="J8718" s="5" t="n">
        <f aca="false">LEN(K8718)</f>
        <v>15</v>
      </c>
      <c r="K8718" s="6" t="s">
        <v>46551</v>
      </c>
      <c r="L8718" s="4" t="s">
        <v>31</v>
      </c>
      <c r="M8718" s="4" t="s">
        <v>2177</v>
      </c>
    </row>
    <row r="8719" customFormat="false" ht="15.75" hidden="false" customHeight="true" outlineLevel="0" collapsed="false">
      <c r="A8719" s="4" t="n">
        <v>9499</v>
      </c>
      <c r="B8719" s="4" t="s">
        <v>46552</v>
      </c>
      <c r="C8719" s="4"/>
      <c r="D8719" s="4" t="s">
        <v>46553</v>
      </c>
      <c r="E8719" s="5" t="s">
        <v>46554</v>
      </c>
      <c r="F8719" s="4" t="s">
        <v>1081</v>
      </c>
      <c r="G8719" s="4" t="s">
        <v>1081</v>
      </c>
      <c r="H8719" s="5" t="s">
        <v>46555</v>
      </c>
      <c r="I8719" s="4" t="s">
        <v>46556</v>
      </c>
      <c r="J8719" s="5" t="n">
        <f aca="false">LEN(K8719)</f>
        <v>15</v>
      </c>
      <c r="K8719" s="10" t="s">
        <v>46557</v>
      </c>
      <c r="L8719" s="4" t="s">
        <v>78</v>
      </c>
      <c r="M8719" s="4" t="s">
        <v>2321</v>
      </c>
    </row>
    <row r="8720" customFormat="false" ht="15.75" hidden="false" customHeight="true" outlineLevel="0" collapsed="false">
      <c r="A8720" s="4" t="n">
        <v>9517</v>
      </c>
      <c r="B8720" s="4" t="s">
        <v>46558</v>
      </c>
      <c r="C8720" s="4"/>
      <c r="D8720" s="4" t="s">
        <v>3856</v>
      </c>
      <c r="E8720" s="5" t="s">
        <v>15739</v>
      </c>
      <c r="F8720" s="4" t="s">
        <v>15740</v>
      </c>
      <c r="G8720" s="4" t="s">
        <v>1081</v>
      </c>
      <c r="H8720" s="5" t="s">
        <v>46559</v>
      </c>
      <c r="I8720" s="4" t="str">
        <f aca="false">IFERROR(__xludf.dummyfunction("""info@""&amp;LOWER(REGEXREPLACE(B8720,""[^A-Za-z0-9]"",""""))&amp;"".com"""),"info@tribalhotel.com")</f>
        <v>info@tribalhotel.com</v>
      </c>
      <c r="J8720" s="5" t="n">
        <f aca="false">LEN(K8720)</f>
        <v>15</v>
      </c>
      <c r="K8720" s="10" t="s">
        <v>46560</v>
      </c>
      <c r="L8720" s="4" t="s">
        <v>21</v>
      </c>
      <c r="M8720" s="4" t="s">
        <v>996</v>
      </c>
    </row>
    <row r="8721" customFormat="false" ht="15.75" hidden="false" customHeight="true" outlineLevel="0" collapsed="false">
      <c r="A8721" s="4" t="n">
        <v>9522</v>
      </c>
      <c r="B8721" s="4" t="s">
        <v>46561</v>
      </c>
      <c r="C8721" s="4"/>
      <c r="D8721" s="4" t="s">
        <v>46562</v>
      </c>
      <c r="E8721" s="5" t="s">
        <v>46563</v>
      </c>
      <c r="F8721" s="4" t="s">
        <v>46564</v>
      </c>
      <c r="G8721" s="4" t="s">
        <v>1081</v>
      </c>
      <c r="H8721" s="5" t="s">
        <v>46565</v>
      </c>
      <c r="I8721" s="4" t="s">
        <v>46566</v>
      </c>
      <c r="J8721" s="5" t="n">
        <f aca="false">LEN(K8721)</f>
        <v>15</v>
      </c>
      <c r="K8721" s="6" t="s">
        <v>46567</v>
      </c>
      <c r="L8721" s="4" t="s">
        <v>57</v>
      </c>
      <c r="M8721" s="4" t="s">
        <v>22</v>
      </c>
    </row>
    <row r="8722" customFormat="false" ht="15.75" hidden="false" customHeight="true" outlineLevel="0" collapsed="false">
      <c r="A8722" s="4" t="n">
        <v>9525</v>
      </c>
      <c r="B8722" s="4" t="s">
        <v>46568</v>
      </c>
      <c r="C8722" s="4"/>
      <c r="D8722" s="4" t="s">
        <v>46569</v>
      </c>
      <c r="E8722" s="5" t="s">
        <v>1079</v>
      </c>
      <c r="F8722" s="4" t="s">
        <v>1080</v>
      </c>
      <c r="G8722" s="4" t="s">
        <v>1081</v>
      </c>
      <c r="H8722" s="5" t="s">
        <v>46570</v>
      </c>
      <c r="I8722" s="4" t="str">
        <f aca="false">IFERROR(__xludf.dummyfunction("""info@""&amp;LOWER(REGEXREPLACE(B8722,""[^A-Za-z0-9]"",""""))&amp;"".com"""),"info@hotelarenas.com")</f>
        <v>info@hotelarenas.com</v>
      </c>
      <c r="J8722" s="5" t="n">
        <f aca="false">LEN(K8722)</f>
        <v>15</v>
      </c>
      <c r="K8722" s="6" t="s">
        <v>46571</v>
      </c>
      <c r="L8722" s="4" t="s">
        <v>78</v>
      </c>
      <c r="M8722" s="4" t="s">
        <v>2474</v>
      </c>
    </row>
    <row r="8723" customFormat="false" ht="15.75" hidden="false" customHeight="true" outlineLevel="0" collapsed="false">
      <c r="A8723" s="4" t="n">
        <v>9529</v>
      </c>
      <c r="B8723" s="4" t="s">
        <v>46572</v>
      </c>
      <c r="C8723" s="4"/>
      <c r="D8723" s="4" t="s">
        <v>46573</v>
      </c>
      <c r="E8723" s="5" t="s">
        <v>46574</v>
      </c>
      <c r="F8723" s="4" t="s">
        <v>46575</v>
      </c>
      <c r="G8723" s="4" t="s">
        <v>1081</v>
      </c>
      <c r="H8723" s="5" t="s">
        <v>46576</v>
      </c>
      <c r="I8723" s="4" t="s">
        <v>46577</v>
      </c>
      <c r="J8723" s="5" t="n">
        <f aca="false">LEN(K8723)</f>
        <v>15</v>
      </c>
      <c r="K8723" s="10" t="s">
        <v>46578</v>
      </c>
      <c r="L8723" s="4" t="s">
        <v>78</v>
      </c>
      <c r="M8723" s="4" t="s">
        <v>929</v>
      </c>
    </row>
    <row r="8724" customFormat="false" ht="15.75" hidden="false" customHeight="true" outlineLevel="0" collapsed="false">
      <c r="A8724" s="4" t="n">
        <v>9536</v>
      </c>
      <c r="B8724" s="4" t="s">
        <v>46579</v>
      </c>
      <c r="C8724" s="4"/>
      <c r="D8724" s="4" t="s">
        <v>46580</v>
      </c>
      <c r="E8724" s="5" t="s">
        <v>15183</v>
      </c>
      <c r="F8724" s="4" t="s">
        <v>15184</v>
      </c>
      <c r="G8724" s="4" t="s">
        <v>1081</v>
      </c>
      <c r="H8724" s="5" t="s">
        <v>46581</v>
      </c>
      <c r="I8724" s="4" t="str">
        <f aca="false">IFERROR(__xludf.dummyfunction("""info@""&amp;LOWER(REGEXREPLACE(B8724,""[^A-Za-z0-9]"",""""))&amp;"".com"""),"info@hoteljuanii.com")</f>
        <v>info@hoteljuanii.com</v>
      </c>
      <c r="J8724" s="5" t="n">
        <f aca="false">LEN(K8724)</f>
        <v>15</v>
      </c>
      <c r="K8724" s="10" t="s">
        <v>46582</v>
      </c>
      <c r="L8724" s="4" t="s">
        <v>66</v>
      </c>
      <c r="M8724" s="4" t="s">
        <v>680</v>
      </c>
    </row>
    <row r="8725" customFormat="false" ht="15.75" hidden="false" customHeight="true" outlineLevel="0" collapsed="false">
      <c r="A8725" s="4" t="n">
        <v>11054</v>
      </c>
      <c r="B8725" s="4" t="s">
        <v>46583</v>
      </c>
      <c r="C8725" s="4"/>
      <c r="D8725" s="4" t="s">
        <v>46584</v>
      </c>
      <c r="E8725" s="5" t="s">
        <v>3033</v>
      </c>
      <c r="F8725" s="4" t="s">
        <v>3034</v>
      </c>
      <c r="G8725" s="4" t="s">
        <v>603</v>
      </c>
      <c r="H8725" s="5" t="s">
        <v>46585</v>
      </c>
      <c r="I8725" s="4" t="s">
        <v>46586</v>
      </c>
      <c r="J8725" s="5" t="n">
        <f aca="false">LEN(K8725)</f>
        <v>15</v>
      </c>
      <c r="K8725" s="6" t="s">
        <v>46587</v>
      </c>
      <c r="L8725" s="4" t="s">
        <v>66</v>
      </c>
      <c r="M8725" s="4" t="s">
        <v>31</v>
      </c>
    </row>
    <row r="8726" customFormat="false" ht="15.75" hidden="false" customHeight="true" outlineLevel="0" collapsed="false">
      <c r="A8726" s="4" t="n">
        <v>9555</v>
      </c>
      <c r="B8726" s="4" t="s">
        <v>46588</v>
      </c>
      <c r="C8726" s="4"/>
      <c r="D8726" s="4" t="s">
        <v>46589</v>
      </c>
      <c r="E8726" s="5" t="s">
        <v>46590</v>
      </c>
      <c r="F8726" s="4" t="s">
        <v>603</v>
      </c>
      <c r="G8726" s="4" t="s">
        <v>603</v>
      </c>
      <c r="H8726" s="5" t="s">
        <v>46591</v>
      </c>
      <c r="I8726" s="4" t="s">
        <v>46592</v>
      </c>
      <c r="J8726" s="5" t="n">
        <f aca="false">LEN(K8726)</f>
        <v>15</v>
      </c>
      <c r="K8726" s="6" t="s">
        <v>46593</v>
      </c>
      <c r="L8726" s="4" t="s">
        <v>21</v>
      </c>
      <c r="M8726" s="4" t="s">
        <v>30132</v>
      </c>
    </row>
    <row r="8727" customFormat="false" ht="15.75" hidden="false" customHeight="true" outlineLevel="0" collapsed="false">
      <c r="A8727" s="4" t="n">
        <v>9560</v>
      </c>
      <c r="B8727" s="4" t="s">
        <v>46594</v>
      </c>
      <c r="C8727" s="4"/>
      <c r="D8727" s="4" t="s">
        <v>46595</v>
      </c>
      <c r="E8727" s="5" t="s">
        <v>12362</v>
      </c>
      <c r="F8727" s="4" t="s">
        <v>603</v>
      </c>
      <c r="G8727" s="4" t="s">
        <v>603</v>
      </c>
      <c r="H8727" s="5" t="s">
        <v>46596</v>
      </c>
      <c r="I8727" s="23" t="str">
        <f aca="false">IFERROR(__xludf.dummyfunction("""info@""&amp;LOWER(REGEXREPLACE(B8727,""[^A-Za-z0-9]"",""""))&amp;"".com"""),"info@nicosareysl.com")</f>
        <v>info@nicosareysl.com</v>
      </c>
      <c r="J8727" s="5" t="n">
        <f aca="false">LEN(K8727)</f>
        <v>15</v>
      </c>
      <c r="K8727" s="6" t="s">
        <v>46597</v>
      </c>
      <c r="L8727" s="4" t="s">
        <v>21</v>
      </c>
      <c r="M8727" s="4" t="s">
        <v>31</v>
      </c>
    </row>
    <row r="8728" customFormat="false" ht="15.75" hidden="false" customHeight="true" outlineLevel="0" collapsed="false">
      <c r="A8728" s="4" t="n">
        <v>9579</v>
      </c>
      <c r="B8728" s="4" t="s">
        <v>46598</v>
      </c>
      <c r="C8728" s="4"/>
      <c r="D8728" s="4" t="s">
        <v>46599</v>
      </c>
      <c r="E8728" s="5" t="s">
        <v>22069</v>
      </c>
      <c r="F8728" s="4" t="s">
        <v>602</v>
      </c>
      <c r="G8728" s="4" t="s">
        <v>603</v>
      </c>
      <c r="H8728" s="5" t="s">
        <v>46600</v>
      </c>
      <c r="I8728" s="4" t="s">
        <v>46601</v>
      </c>
      <c r="J8728" s="5" t="n">
        <f aca="false">LEN(K8728)</f>
        <v>15</v>
      </c>
      <c r="K8728" s="6" t="s">
        <v>46602</v>
      </c>
      <c r="L8728" s="4" t="s">
        <v>31</v>
      </c>
      <c r="M8728" s="4" t="s">
        <v>924</v>
      </c>
    </row>
    <row r="8729" customFormat="false" ht="15.75" hidden="false" customHeight="true" outlineLevel="0" collapsed="false">
      <c r="A8729" s="4" t="n">
        <v>9586</v>
      </c>
      <c r="B8729" s="4" t="s">
        <v>46603</v>
      </c>
      <c r="C8729" s="4"/>
      <c r="D8729" s="4" t="s">
        <v>46604</v>
      </c>
      <c r="E8729" s="5" t="s">
        <v>46605</v>
      </c>
      <c r="F8729" s="4" t="s">
        <v>19375</v>
      </c>
      <c r="G8729" s="4" t="s">
        <v>603</v>
      </c>
      <c r="H8729" s="5" t="s">
        <v>46606</v>
      </c>
      <c r="I8729" s="4" t="s">
        <v>46607</v>
      </c>
      <c r="J8729" s="5" t="n">
        <f aca="false">LEN(K8729)</f>
        <v>15</v>
      </c>
      <c r="K8729" s="6" t="s">
        <v>46608</v>
      </c>
      <c r="L8729" s="4" t="s">
        <v>21</v>
      </c>
      <c r="M8729" s="4" t="s">
        <v>918</v>
      </c>
    </row>
    <row r="8730" customFormat="false" ht="15.75" hidden="false" customHeight="true" outlineLevel="0" collapsed="false">
      <c r="A8730" s="4" t="n">
        <v>9596</v>
      </c>
      <c r="B8730" s="4" t="s">
        <v>46609</v>
      </c>
      <c r="C8730" s="4"/>
      <c r="D8730" s="4" t="s">
        <v>46610</v>
      </c>
      <c r="E8730" s="5" t="s">
        <v>46611</v>
      </c>
      <c r="F8730" s="4" t="s">
        <v>46612</v>
      </c>
      <c r="G8730" s="4" t="s">
        <v>603</v>
      </c>
      <c r="H8730" s="5" t="s">
        <v>46613</v>
      </c>
      <c r="I8730" s="4" t="s">
        <v>46614</v>
      </c>
      <c r="J8730" s="5" t="n">
        <f aca="false">LEN(K8730)</f>
        <v>15</v>
      </c>
      <c r="K8730" s="6" t="s">
        <v>46615</v>
      </c>
      <c r="L8730" s="4" t="s">
        <v>31</v>
      </c>
      <c r="M8730" s="4" t="s">
        <v>1016</v>
      </c>
    </row>
    <row r="8731" customFormat="false" ht="15.75" hidden="false" customHeight="true" outlineLevel="0" collapsed="false">
      <c r="A8731" s="4" t="n">
        <v>9599</v>
      </c>
      <c r="B8731" s="4" t="s">
        <v>36528</v>
      </c>
      <c r="C8731" s="4"/>
      <c r="D8731" s="4" t="s">
        <v>46616</v>
      </c>
      <c r="E8731" s="5" t="s">
        <v>36463</v>
      </c>
      <c r="F8731" s="4" t="s">
        <v>3782</v>
      </c>
      <c r="G8731" s="4" t="s">
        <v>603</v>
      </c>
      <c r="H8731" s="5" t="s">
        <v>46617</v>
      </c>
      <c r="I8731" s="4" t="s">
        <v>46618</v>
      </c>
      <c r="J8731" s="5" t="n">
        <f aca="false">LEN(K8731)</f>
        <v>15</v>
      </c>
      <c r="K8731" s="6" t="s">
        <v>46619</v>
      </c>
      <c r="L8731" s="4" t="s">
        <v>31</v>
      </c>
      <c r="M8731" s="4" t="s">
        <v>779</v>
      </c>
    </row>
    <row r="8732" customFormat="false" ht="15.75" hidden="false" customHeight="true" outlineLevel="0" collapsed="false">
      <c r="A8732" s="4" t="n">
        <v>9600</v>
      </c>
      <c r="B8732" s="4" t="s">
        <v>46620</v>
      </c>
      <c r="C8732" s="4"/>
      <c r="D8732" s="4" t="s">
        <v>46621</v>
      </c>
      <c r="E8732" s="5" t="s">
        <v>46622</v>
      </c>
      <c r="F8732" s="4" t="s">
        <v>46612</v>
      </c>
      <c r="G8732" s="4" t="s">
        <v>603</v>
      </c>
      <c r="H8732" s="5" t="s">
        <v>46623</v>
      </c>
      <c r="I8732" s="4" t="s">
        <v>46624</v>
      </c>
      <c r="J8732" s="5" t="n">
        <f aca="false">LEN(K8732)</f>
        <v>15</v>
      </c>
      <c r="K8732" s="10" t="s">
        <v>46625</v>
      </c>
      <c r="L8732" s="4" t="s">
        <v>78</v>
      </c>
      <c r="M8732" s="4" t="s">
        <v>133</v>
      </c>
    </row>
    <row r="8733" customFormat="false" ht="15.75" hidden="false" customHeight="true" outlineLevel="0" collapsed="false">
      <c r="A8733" s="4" t="n">
        <v>9620</v>
      </c>
      <c r="B8733" s="4" t="s">
        <v>46626</v>
      </c>
      <c r="C8733" s="4"/>
      <c r="D8733" s="4" t="s">
        <v>46627</v>
      </c>
      <c r="E8733" s="5" t="s">
        <v>5313</v>
      </c>
      <c r="F8733" s="4" t="s">
        <v>3782</v>
      </c>
      <c r="G8733" s="4" t="s">
        <v>603</v>
      </c>
      <c r="H8733" s="5" t="s">
        <v>46628</v>
      </c>
      <c r="I8733" s="4" t="s">
        <v>46629</v>
      </c>
      <c r="J8733" s="5" t="n">
        <f aca="false">LEN(K8733)</f>
        <v>15</v>
      </c>
      <c r="K8733" s="10" t="s">
        <v>46630</v>
      </c>
      <c r="L8733" s="4" t="s">
        <v>31</v>
      </c>
      <c r="M8733" s="4" t="s">
        <v>1979</v>
      </c>
    </row>
    <row r="8734" customFormat="false" ht="15.75" hidden="false" customHeight="true" outlineLevel="0" collapsed="false">
      <c r="A8734" s="4" t="n">
        <v>9634</v>
      </c>
      <c r="B8734" s="4" t="s">
        <v>46631</v>
      </c>
      <c r="C8734" s="4"/>
      <c r="D8734" s="4" t="s">
        <v>46632</v>
      </c>
      <c r="E8734" s="5" t="s">
        <v>10095</v>
      </c>
      <c r="F8734" s="4" t="s">
        <v>3782</v>
      </c>
      <c r="G8734" s="4" t="s">
        <v>603</v>
      </c>
      <c r="H8734" s="5" t="s">
        <v>46633</v>
      </c>
      <c r="I8734" s="4" t="s">
        <v>46634</v>
      </c>
      <c r="J8734" s="5" t="n">
        <f aca="false">LEN(K8734)</f>
        <v>15</v>
      </c>
      <c r="K8734" s="10" t="s">
        <v>46635</v>
      </c>
      <c r="L8734" s="4" t="s">
        <v>21</v>
      </c>
      <c r="M8734" s="4" t="s">
        <v>3470</v>
      </c>
    </row>
    <row r="8735" customFormat="false" ht="15.75" hidden="false" customHeight="true" outlineLevel="0" collapsed="false">
      <c r="A8735" s="4" t="n">
        <v>9637</v>
      </c>
      <c r="B8735" s="4" t="s">
        <v>46636</v>
      </c>
      <c r="C8735" s="4"/>
      <c r="D8735" s="4" t="s">
        <v>46637</v>
      </c>
      <c r="E8735" s="5" t="s">
        <v>6644</v>
      </c>
      <c r="F8735" s="4" t="s">
        <v>3782</v>
      </c>
      <c r="G8735" s="4" t="s">
        <v>603</v>
      </c>
      <c r="H8735" s="5" t="s">
        <v>46638</v>
      </c>
      <c r="I8735" s="4" t="s">
        <v>46639</v>
      </c>
      <c r="J8735" s="5" t="n">
        <f aca="false">LEN(K8735)</f>
        <v>15</v>
      </c>
      <c r="K8735" s="6" t="s">
        <v>46640</v>
      </c>
      <c r="L8735" s="4" t="s">
        <v>21</v>
      </c>
      <c r="M8735" s="4" t="s">
        <v>368</v>
      </c>
    </row>
    <row r="8736" customFormat="false" ht="15.75" hidden="false" customHeight="true" outlineLevel="0" collapsed="false">
      <c r="A8736" s="4" t="n">
        <v>9659</v>
      </c>
      <c r="B8736" s="4" t="s">
        <v>46641</v>
      </c>
      <c r="C8736" s="4"/>
      <c r="D8736" s="4" t="s">
        <v>46642</v>
      </c>
      <c r="E8736" s="5" t="s">
        <v>12382</v>
      </c>
      <c r="F8736" s="4" t="s">
        <v>3782</v>
      </c>
      <c r="G8736" s="4" t="s">
        <v>603</v>
      </c>
      <c r="H8736" s="5" t="s">
        <v>46643</v>
      </c>
      <c r="I8736" s="4" t="s">
        <v>46644</v>
      </c>
      <c r="J8736" s="5" t="n">
        <f aca="false">LEN(K8736)</f>
        <v>15</v>
      </c>
      <c r="K8736" s="6" t="s">
        <v>46645</v>
      </c>
      <c r="L8736" s="4" t="s">
        <v>78</v>
      </c>
      <c r="M8736" s="4" t="s">
        <v>967</v>
      </c>
    </row>
    <row r="8737" customFormat="false" ht="15.75" hidden="false" customHeight="true" outlineLevel="0" collapsed="false">
      <c r="A8737" s="4" t="n">
        <v>9677</v>
      </c>
      <c r="B8737" s="4" t="s">
        <v>46646</v>
      </c>
      <c r="C8737" s="4"/>
      <c r="D8737" s="4" t="s">
        <v>46647</v>
      </c>
      <c r="E8737" s="5" t="s">
        <v>46648</v>
      </c>
      <c r="F8737" s="4" t="s">
        <v>46649</v>
      </c>
      <c r="G8737" s="4" t="s">
        <v>603</v>
      </c>
      <c r="H8737" s="5" t="s">
        <v>46650</v>
      </c>
      <c r="I8737" s="4" t="s">
        <v>46651</v>
      </c>
      <c r="J8737" s="5" t="n">
        <f aca="false">LEN(K8737)</f>
        <v>15</v>
      </c>
      <c r="K8737" s="10" t="s">
        <v>46652</v>
      </c>
      <c r="L8737" s="4" t="s">
        <v>21</v>
      </c>
      <c r="M8737" s="4" t="s">
        <v>344</v>
      </c>
    </row>
    <row r="8738" customFormat="false" ht="15.75" hidden="false" customHeight="true" outlineLevel="0" collapsed="false">
      <c r="A8738" s="4" t="n">
        <v>9698</v>
      </c>
      <c r="B8738" s="4" t="s">
        <v>46653</v>
      </c>
      <c r="C8738" s="4"/>
      <c r="D8738" s="4" t="s">
        <v>46654</v>
      </c>
      <c r="E8738" s="5" t="s">
        <v>19055</v>
      </c>
      <c r="F8738" s="4" t="s">
        <v>4407</v>
      </c>
      <c r="G8738" s="4" t="s">
        <v>603</v>
      </c>
      <c r="H8738" s="5" t="s">
        <v>46655</v>
      </c>
      <c r="I8738" s="4" t="s">
        <v>46656</v>
      </c>
      <c r="J8738" s="5" t="n">
        <f aca="false">LEN(K8738)</f>
        <v>15</v>
      </c>
      <c r="K8738" s="6" t="s">
        <v>46657</v>
      </c>
      <c r="L8738" s="4" t="s">
        <v>57</v>
      </c>
      <c r="M8738" s="4" t="s">
        <v>1063</v>
      </c>
    </row>
    <row r="8739" customFormat="false" ht="15.75" hidden="false" customHeight="true" outlineLevel="0" collapsed="false">
      <c r="A8739" s="4" t="n">
        <v>9699</v>
      </c>
      <c r="B8739" s="4" t="s">
        <v>46658</v>
      </c>
      <c r="C8739" s="4"/>
      <c r="D8739" s="4" t="s">
        <v>46659</v>
      </c>
      <c r="E8739" s="5" t="s">
        <v>19055</v>
      </c>
      <c r="F8739" s="4" t="s">
        <v>4407</v>
      </c>
      <c r="G8739" s="4" t="s">
        <v>603</v>
      </c>
      <c r="H8739" s="5" t="s">
        <v>46660</v>
      </c>
      <c r="I8739" s="4" t="str">
        <f aca="false">IFERROR(__xludf.dummyfunction("""info@""&amp;LOWER(REGEXREPLACE(B8739,""[^A-Za-z0-9]"",""""))&amp;"".com"""),"info@playadelaxe.com")</f>
        <v>info@playadelaxe.com</v>
      </c>
      <c r="J8739" s="5" t="n">
        <f aca="false">LEN(K8739)</f>
        <v>15</v>
      </c>
      <c r="K8739" s="6" t="s">
        <v>46657</v>
      </c>
      <c r="L8739" s="4" t="s">
        <v>57</v>
      </c>
      <c r="M8739" s="4" t="s">
        <v>1063</v>
      </c>
    </row>
    <row r="8740" customFormat="false" ht="15.75" hidden="false" customHeight="true" outlineLevel="0" collapsed="false">
      <c r="A8740" s="4" t="n">
        <v>9701</v>
      </c>
      <c r="B8740" s="4" t="s">
        <v>46661</v>
      </c>
      <c r="C8740" s="4"/>
      <c r="D8740" s="4" t="s">
        <v>46662</v>
      </c>
      <c r="E8740" s="5" t="s">
        <v>3767</v>
      </c>
      <c r="F8740" s="4" t="s">
        <v>3768</v>
      </c>
      <c r="G8740" s="4" t="s">
        <v>603</v>
      </c>
      <c r="H8740" s="5" t="s">
        <v>46663</v>
      </c>
      <c r="I8740" s="4" t="s">
        <v>46664</v>
      </c>
      <c r="J8740" s="5" t="n">
        <f aca="false">LEN(K8740)</f>
        <v>15</v>
      </c>
      <c r="K8740" s="6" t="s">
        <v>46665</v>
      </c>
      <c r="L8740" s="4" t="s">
        <v>78</v>
      </c>
      <c r="M8740" s="4" t="s">
        <v>3203</v>
      </c>
    </row>
    <row r="8741" customFormat="false" ht="15.75" hidden="false" customHeight="true" outlineLevel="0" collapsed="false">
      <c r="A8741" s="4" t="n">
        <v>9715</v>
      </c>
      <c r="B8741" s="4" t="s">
        <v>46666</v>
      </c>
      <c r="C8741" s="4"/>
      <c r="D8741" s="4" t="s">
        <v>46667</v>
      </c>
      <c r="E8741" s="5" t="s">
        <v>36502</v>
      </c>
      <c r="F8741" s="4" t="s">
        <v>36503</v>
      </c>
      <c r="G8741" s="4" t="s">
        <v>603</v>
      </c>
      <c r="H8741" s="5" t="s">
        <v>46668</v>
      </c>
      <c r="I8741" s="4" t="str">
        <f aca="false">IFERROR(__xludf.dummyfunction("""info@""&amp;LOWER(REGEXREPLACE(B8741,""[^A-Za-z0-9]"",""""))&amp;"".com"""),"info@perladomuio.com")</f>
        <v>info@perladomuio.com</v>
      </c>
      <c r="J8741" s="5" t="n">
        <f aca="false">LEN(K8741)</f>
        <v>15</v>
      </c>
      <c r="K8741" s="6" t="s">
        <v>46669</v>
      </c>
      <c r="L8741" s="4" t="s">
        <v>21</v>
      </c>
      <c r="M8741" s="4" t="s">
        <v>695</v>
      </c>
    </row>
    <row r="8742" customFormat="false" ht="15.75" hidden="false" customHeight="true" outlineLevel="0" collapsed="false">
      <c r="A8742" s="4" t="n">
        <v>9725</v>
      </c>
      <c r="B8742" s="4" t="s">
        <v>46670</v>
      </c>
      <c r="C8742" s="4"/>
      <c r="D8742" s="4" t="s">
        <v>46671</v>
      </c>
      <c r="E8742" s="5" t="s">
        <v>46672</v>
      </c>
      <c r="F8742" s="4" t="s">
        <v>6753</v>
      </c>
      <c r="G8742" s="4" t="s">
        <v>603</v>
      </c>
      <c r="H8742" s="5" t="s">
        <v>46673</v>
      </c>
      <c r="I8742" s="4" t="s">
        <v>46674</v>
      </c>
      <c r="J8742" s="5" t="n">
        <f aca="false">LEN(K8742)</f>
        <v>15</v>
      </c>
      <c r="K8742" s="6" t="s">
        <v>46675</v>
      </c>
      <c r="L8742" s="4" t="s">
        <v>21</v>
      </c>
      <c r="M8742" s="4" t="s">
        <v>31</v>
      </c>
    </row>
    <row r="8743" customFormat="false" ht="15.75" hidden="false" customHeight="true" outlineLevel="0" collapsed="false">
      <c r="A8743" s="4" t="n">
        <v>9733</v>
      </c>
      <c r="B8743" s="4" t="s">
        <v>46676</v>
      </c>
      <c r="C8743" s="4"/>
      <c r="D8743" s="4" t="s">
        <v>46677</v>
      </c>
      <c r="E8743" s="5" t="s">
        <v>46678</v>
      </c>
      <c r="F8743" s="4" t="s">
        <v>1009</v>
      </c>
      <c r="G8743" s="4" t="s">
        <v>603</v>
      </c>
      <c r="H8743" s="5" t="s">
        <v>46679</v>
      </c>
      <c r="I8743" s="7" t="s">
        <v>46680</v>
      </c>
      <c r="J8743" s="5" t="n">
        <f aca="false">LEN(K8743)</f>
        <v>15</v>
      </c>
      <c r="K8743" s="6" t="s">
        <v>46681</v>
      </c>
      <c r="L8743" s="4" t="s">
        <v>78</v>
      </c>
      <c r="M8743" s="4" t="s">
        <v>359</v>
      </c>
    </row>
    <row r="8744" customFormat="false" ht="15.75" hidden="false" customHeight="true" outlineLevel="0" collapsed="false">
      <c r="A8744" s="4" t="n">
        <v>9737</v>
      </c>
      <c r="B8744" s="4" t="s">
        <v>46682</v>
      </c>
      <c r="C8744" s="4"/>
      <c r="D8744" s="4" t="s">
        <v>46683</v>
      </c>
      <c r="E8744" s="5" t="s">
        <v>46684</v>
      </c>
      <c r="F8744" s="4" t="s">
        <v>46685</v>
      </c>
      <c r="G8744" s="4" t="s">
        <v>603</v>
      </c>
      <c r="H8744" s="5" t="s">
        <v>46686</v>
      </c>
      <c r="I8744" s="4" t="s">
        <v>46687</v>
      </c>
      <c r="J8744" s="5" t="n">
        <f aca="false">LEN(K8744)</f>
        <v>15</v>
      </c>
      <c r="K8744" s="10" t="s">
        <v>46688</v>
      </c>
      <c r="L8744" s="4" t="s">
        <v>57</v>
      </c>
      <c r="M8744" s="4" t="s">
        <v>31</v>
      </c>
    </row>
    <row r="8745" customFormat="false" ht="15.75" hidden="false" customHeight="true" outlineLevel="0" collapsed="false">
      <c r="A8745" s="4" t="n">
        <v>9743</v>
      </c>
      <c r="B8745" s="4" t="s">
        <v>46689</v>
      </c>
      <c r="C8745" s="4"/>
      <c r="D8745" s="4" t="s">
        <v>46690</v>
      </c>
      <c r="E8745" s="5" t="s">
        <v>46691</v>
      </c>
      <c r="F8745" s="4" t="s">
        <v>46685</v>
      </c>
      <c r="G8745" s="4" t="s">
        <v>603</v>
      </c>
      <c r="H8745" s="5" t="s">
        <v>46692</v>
      </c>
      <c r="I8745" s="4" t="s">
        <v>46693</v>
      </c>
      <c r="J8745" s="5" t="n">
        <f aca="false">LEN(K8745)</f>
        <v>15</v>
      </c>
      <c r="K8745" s="6" t="s">
        <v>46694</v>
      </c>
      <c r="L8745" s="4" t="s">
        <v>31</v>
      </c>
      <c r="M8745" s="4" t="s">
        <v>2097</v>
      </c>
    </row>
    <row r="8746" customFormat="false" ht="15.75" hidden="false" customHeight="true" outlineLevel="0" collapsed="false">
      <c r="A8746" s="4" t="n">
        <v>9746</v>
      </c>
      <c r="B8746" s="4" t="s">
        <v>46695</v>
      </c>
      <c r="C8746" s="4"/>
      <c r="D8746" s="4" t="s">
        <v>46696</v>
      </c>
      <c r="E8746" s="5" t="s">
        <v>3626</v>
      </c>
      <c r="F8746" s="4" t="s">
        <v>3627</v>
      </c>
      <c r="G8746" s="4" t="s">
        <v>603</v>
      </c>
      <c r="H8746" s="5" t="s">
        <v>46697</v>
      </c>
      <c r="I8746" s="4" t="s">
        <v>46698</v>
      </c>
      <c r="J8746" s="5" t="n">
        <f aca="false">LEN(K8746)</f>
        <v>15</v>
      </c>
      <c r="K8746" s="6" t="s">
        <v>46699</v>
      </c>
      <c r="L8746" s="4" t="s">
        <v>78</v>
      </c>
      <c r="M8746" s="4" t="s">
        <v>695</v>
      </c>
    </row>
    <row r="8747" customFormat="false" ht="15.75" hidden="false" customHeight="true" outlineLevel="0" collapsed="false">
      <c r="A8747" s="4" t="n">
        <v>9748</v>
      </c>
      <c r="B8747" s="4" t="s">
        <v>46700</v>
      </c>
      <c r="C8747" s="4"/>
      <c r="D8747" s="4" t="s">
        <v>46701</v>
      </c>
      <c r="E8747" s="5" t="s">
        <v>46702</v>
      </c>
      <c r="F8747" s="4" t="s">
        <v>46703</v>
      </c>
      <c r="G8747" s="4" t="s">
        <v>603</v>
      </c>
      <c r="H8747" s="5" t="s">
        <v>46704</v>
      </c>
      <c r="I8747" s="4" t="s">
        <v>46705</v>
      </c>
      <c r="J8747" s="5" t="n">
        <f aca="false">LEN(K8747)</f>
        <v>15</v>
      </c>
      <c r="K8747" s="6" t="s">
        <v>46706</v>
      </c>
      <c r="L8747" s="4" t="s">
        <v>31</v>
      </c>
      <c r="M8747" s="4" t="s">
        <v>3470</v>
      </c>
    </row>
    <row r="8748" customFormat="false" ht="15.75" hidden="false" customHeight="true" outlineLevel="0" collapsed="false">
      <c r="A8748" s="4" t="n">
        <v>9750</v>
      </c>
      <c r="B8748" s="4" t="s">
        <v>46707</v>
      </c>
      <c r="C8748" s="4"/>
      <c r="D8748" s="4" t="s">
        <v>46708</v>
      </c>
      <c r="E8748" s="5" t="s">
        <v>46709</v>
      </c>
      <c r="F8748" s="4" t="s">
        <v>46710</v>
      </c>
      <c r="G8748" s="4" t="s">
        <v>603</v>
      </c>
      <c r="H8748" s="5" t="s">
        <v>46711</v>
      </c>
      <c r="I8748" s="4" t="str">
        <f aca="false">IFERROR(__xludf.dummyfunction("""info@""&amp;LOWER(REGEXREPLACE(B8748,""[^A-Za-z0-9]"",""""))&amp;"".com"""),"info@casarosalia.com")</f>
        <v>info@casarosalia.com</v>
      </c>
      <c r="J8748" s="5" t="n">
        <f aca="false">LEN(K8748)</f>
        <v>15</v>
      </c>
      <c r="K8748" s="6" t="s">
        <v>46712</v>
      </c>
      <c r="L8748" s="4" t="s">
        <v>78</v>
      </c>
      <c r="M8748" s="4" t="s">
        <v>3415</v>
      </c>
    </row>
    <row r="8749" customFormat="false" ht="15.75" hidden="false" customHeight="true" outlineLevel="0" collapsed="false">
      <c r="A8749" s="4" t="n">
        <v>9753</v>
      </c>
      <c r="B8749" s="4" t="s">
        <v>46713</v>
      </c>
      <c r="C8749" s="4"/>
      <c r="D8749" s="4" t="s">
        <v>46714</v>
      </c>
      <c r="E8749" s="5" t="s">
        <v>5306</v>
      </c>
      <c r="F8749" s="4" t="s">
        <v>3782</v>
      </c>
      <c r="G8749" s="4" t="s">
        <v>603</v>
      </c>
      <c r="H8749" s="5" t="s">
        <v>46715</v>
      </c>
      <c r="I8749" s="23" t="s">
        <v>46716</v>
      </c>
      <c r="J8749" s="5" t="n">
        <f aca="false">LEN(K8749)</f>
        <v>15</v>
      </c>
      <c r="K8749" s="6" t="s">
        <v>46717</v>
      </c>
      <c r="L8749" s="4" t="s">
        <v>66</v>
      </c>
      <c r="M8749" s="4" t="s">
        <v>3974</v>
      </c>
    </row>
    <row r="8750" customFormat="false" ht="15.75" hidden="false" customHeight="true" outlineLevel="0" collapsed="false">
      <c r="A8750" s="4" t="n">
        <v>9757</v>
      </c>
      <c r="B8750" s="4" t="s">
        <v>46718</v>
      </c>
      <c r="C8750" s="4"/>
      <c r="D8750" s="4" t="s">
        <v>46719</v>
      </c>
      <c r="E8750" s="5" t="s">
        <v>36408</v>
      </c>
      <c r="F8750" s="4" t="s">
        <v>603</v>
      </c>
      <c r="G8750" s="4" t="s">
        <v>603</v>
      </c>
      <c r="H8750" s="5" t="s">
        <v>46720</v>
      </c>
      <c r="I8750" s="4" t="s">
        <v>46721</v>
      </c>
      <c r="J8750" s="5" t="n">
        <f aca="false">LEN(K8750)</f>
        <v>15</v>
      </c>
      <c r="K8750" s="6" t="s">
        <v>46722</v>
      </c>
      <c r="L8750" s="4" t="s">
        <v>21</v>
      </c>
      <c r="M8750" s="4" t="s">
        <v>381</v>
      </c>
    </row>
    <row r="8751" customFormat="false" ht="15.75" hidden="false" customHeight="true" outlineLevel="0" collapsed="false">
      <c r="A8751" s="4" t="n">
        <v>9760</v>
      </c>
      <c r="B8751" s="4" t="s">
        <v>46723</v>
      </c>
      <c r="C8751" s="4"/>
      <c r="D8751" s="4" t="s">
        <v>46724</v>
      </c>
      <c r="E8751" s="5" t="s">
        <v>5332</v>
      </c>
      <c r="F8751" s="4" t="s">
        <v>5333</v>
      </c>
      <c r="G8751" s="4" t="s">
        <v>242</v>
      </c>
      <c r="H8751" s="5" t="s">
        <v>46725</v>
      </c>
      <c r="I8751" s="4" t="s">
        <v>46726</v>
      </c>
      <c r="J8751" s="5" t="n">
        <f aca="false">LEN(K8751)</f>
        <v>15</v>
      </c>
      <c r="K8751" s="6" t="s">
        <v>46727</v>
      </c>
      <c r="L8751" s="4" t="s">
        <v>31</v>
      </c>
      <c r="M8751" s="4" t="s">
        <v>924</v>
      </c>
    </row>
    <row r="8752" customFormat="false" ht="15.75" hidden="false" customHeight="true" outlineLevel="0" collapsed="false">
      <c r="A8752" s="4" t="n">
        <v>9764</v>
      </c>
      <c r="B8752" s="4" t="s">
        <v>46728</v>
      </c>
      <c r="C8752" s="4"/>
      <c r="D8752" s="4" t="s">
        <v>46729</v>
      </c>
      <c r="E8752" s="5" t="s">
        <v>46730</v>
      </c>
      <c r="F8752" s="4" t="s">
        <v>5333</v>
      </c>
      <c r="G8752" s="4" t="s">
        <v>242</v>
      </c>
      <c r="H8752" s="5" t="s">
        <v>46731</v>
      </c>
      <c r="I8752" s="4" t="s">
        <v>46732</v>
      </c>
      <c r="J8752" s="5" t="n">
        <f aca="false">LEN(K8752)</f>
        <v>15</v>
      </c>
      <c r="K8752" s="6" t="s">
        <v>46733</v>
      </c>
      <c r="L8752" s="4" t="s">
        <v>31</v>
      </c>
      <c r="M8752" s="4" t="s">
        <v>381</v>
      </c>
    </row>
    <row r="8753" customFormat="false" ht="15.75" hidden="false" customHeight="true" outlineLevel="0" collapsed="false">
      <c r="A8753" s="4" t="n">
        <v>9788</v>
      </c>
      <c r="B8753" s="4" t="s">
        <v>46734</v>
      </c>
      <c r="C8753" s="4"/>
      <c r="D8753" s="4" t="s">
        <v>46735</v>
      </c>
      <c r="E8753" s="5" t="s">
        <v>22130</v>
      </c>
      <c r="F8753" s="4" t="s">
        <v>242</v>
      </c>
      <c r="G8753" s="4" t="s">
        <v>242</v>
      </c>
      <c r="H8753" s="5" t="s">
        <v>46736</v>
      </c>
      <c r="I8753" s="4" t="s">
        <v>46737</v>
      </c>
      <c r="J8753" s="5" t="n">
        <f aca="false">LEN(K8753)</f>
        <v>15</v>
      </c>
      <c r="K8753" s="10" t="s">
        <v>46738</v>
      </c>
      <c r="L8753" s="4" t="s">
        <v>31</v>
      </c>
      <c r="M8753" s="4" t="s">
        <v>419</v>
      </c>
    </row>
    <row r="8754" customFormat="false" ht="15.75" hidden="false" customHeight="true" outlineLevel="0" collapsed="false">
      <c r="A8754" s="4" t="n">
        <v>9793</v>
      </c>
      <c r="B8754" s="4" t="s">
        <v>46739</v>
      </c>
      <c r="C8754" s="4"/>
      <c r="D8754" s="4" t="s">
        <v>46740</v>
      </c>
      <c r="E8754" s="5" t="s">
        <v>22130</v>
      </c>
      <c r="F8754" s="4" t="s">
        <v>242</v>
      </c>
      <c r="G8754" s="4" t="s">
        <v>242</v>
      </c>
      <c r="H8754" s="5" t="s">
        <v>46741</v>
      </c>
      <c r="I8754" s="7" t="s">
        <v>46742</v>
      </c>
      <c r="J8754" s="5" t="n">
        <f aca="false">LEN(K8754)</f>
        <v>15</v>
      </c>
      <c r="K8754" s="6" t="s">
        <v>46743</v>
      </c>
      <c r="L8754" s="4" t="s">
        <v>21</v>
      </c>
      <c r="M8754" s="4" t="s">
        <v>133</v>
      </c>
    </row>
    <row r="8755" customFormat="false" ht="15.75" hidden="false" customHeight="true" outlineLevel="0" collapsed="false">
      <c r="A8755" s="4" t="n">
        <v>9795</v>
      </c>
      <c r="B8755" s="4" t="s">
        <v>46744</v>
      </c>
      <c r="C8755" s="4"/>
      <c r="D8755" s="4" t="s">
        <v>46745</v>
      </c>
      <c r="E8755" s="5" t="s">
        <v>46746</v>
      </c>
      <c r="F8755" s="4" t="s">
        <v>12424</v>
      </c>
      <c r="G8755" s="4" t="s">
        <v>242</v>
      </c>
      <c r="H8755" s="5" t="s">
        <v>46747</v>
      </c>
      <c r="I8755" s="4" t="str">
        <f aca="false">IFERROR(__xludf.dummyfunction("""info@""&amp;LOWER(REGEXREPLACE(B8755,""[^A-Za-z0-9]"",""""))&amp;"".com"""),"info@augassantas.com")</f>
        <v>info@augassantas.com</v>
      </c>
      <c r="J8755" s="5" t="n">
        <f aca="false">LEN(K8755)</f>
        <v>15</v>
      </c>
      <c r="K8755" s="6" t="s">
        <v>46748</v>
      </c>
      <c r="L8755" s="4" t="s">
        <v>57</v>
      </c>
      <c r="M8755" s="4" t="s">
        <v>6016</v>
      </c>
    </row>
    <row r="8756" customFormat="false" ht="15.75" hidden="false" customHeight="true" outlineLevel="0" collapsed="false">
      <c r="A8756" s="4" t="n">
        <v>9801</v>
      </c>
      <c r="B8756" s="4" t="s">
        <v>46749</v>
      </c>
      <c r="C8756" s="4"/>
      <c r="D8756" s="4" t="s">
        <v>46750</v>
      </c>
      <c r="E8756" s="5" t="s">
        <v>37157</v>
      </c>
      <c r="F8756" s="4" t="s">
        <v>46751</v>
      </c>
      <c r="G8756" s="4" t="s">
        <v>242</v>
      </c>
      <c r="H8756" s="5" t="s">
        <v>46752</v>
      </c>
      <c r="I8756" s="4" t="s">
        <v>46753</v>
      </c>
      <c r="J8756" s="5" t="n">
        <f aca="false">LEN(K8756)</f>
        <v>15</v>
      </c>
      <c r="K8756" s="10" t="s">
        <v>46754</v>
      </c>
      <c r="L8756" s="4" t="s">
        <v>21</v>
      </c>
      <c r="M8756" s="4" t="s">
        <v>31</v>
      </c>
    </row>
    <row r="8757" customFormat="false" ht="15.75" hidden="false" customHeight="true" outlineLevel="0" collapsed="false">
      <c r="A8757" s="4" t="n">
        <v>9802</v>
      </c>
      <c r="B8757" s="4" t="s">
        <v>46755</v>
      </c>
      <c r="C8757" s="4"/>
      <c r="D8757" s="4" t="s">
        <v>46756</v>
      </c>
      <c r="E8757" s="5" t="s">
        <v>46757</v>
      </c>
      <c r="F8757" s="4" t="s">
        <v>46758</v>
      </c>
      <c r="G8757" s="4" t="s">
        <v>242</v>
      </c>
      <c r="H8757" s="5" t="s">
        <v>46759</v>
      </c>
      <c r="I8757" s="4" t="s">
        <v>46760</v>
      </c>
      <c r="J8757" s="5" t="n">
        <f aca="false">LEN(K8757)</f>
        <v>15</v>
      </c>
      <c r="K8757" s="6" t="s">
        <v>46761</v>
      </c>
      <c r="L8757" s="4" t="s">
        <v>21</v>
      </c>
      <c r="M8757" s="4" t="s">
        <v>133</v>
      </c>
    </row>
    <row r="8758" customFormat="false" ht="15.75" hidden="false" customHeight="true" outlineLevel="0" collapsed="false">
      <c r="A8758" s="4" t="n">
        <v>9811</v>
      </c>
      <c r="B8758" s="4" t="s">
        <v>46762</v>
      </c>
      <c r="C8758" s="4"/>
      <c r="D8758" s="4" t="s">
        <v>46763</v>
      </c>
      <c r="E8758" s="5" t="s">
        <v>46764</v>
      </c>
      <c r="F8758" s="4" t="s">
        <v>46765</v>
      </c>
      <c r="G8758" s="4" t="s">
        <v>242</v>
      </c>
      <c r="H8758" s="5" t="s">
        <v>46766</v>
      </c>
      <c r="I8758" s="4" t="s">
        <v>46767</v>
      </c>
      <c r="J8758" s="5" t="n">
        <f aca="false">LEN(K8758)</f>
        <v>15</v>
      </c>
      <c r="K8758" s="6" t="s">
        <v>46768</v>
      </c>
      <c r="L8758" s="4" t="s">
        <v>57</v>
      </c>
      <c r="M8758" s="4" t="s">
        <v>805</v>
      </c>
    </row>
    <row r="8759" customFormat="false" ht="15.75" hidden="false" customHeight="true" outlineLevel="0" collapsed="false">
      <c r="A8759" s="4" t="n">
        <v>9813</v>
      </c>
      <c r="B8759" s="4" t="s">
        <v>46769</v>
      </c>
      <c r="C8759" s="4"/>
      <c r="D8759" s="4" t="s">
        <v>46770</v>
      </c>
      <c r="E8759" s="5" t="s">
        <v>46771</v>
      </c>
      <c r="F8759" s="4" t="s">
        <v>10553</v>
      </c>
      <c r="G8759" s="4" t="s">
        <v>242</v>
      </c>
      <c r="H8759" s="5" t="s">
        <v>46772</v>
      </c>
      <c r="I8759" s="4" t="s">
        <v>46773</v>
      </c>
      <c r="J8759" s="5" t="n">
        <f aca="false">LEN(K8759)</f>
        <v>15</v>
      </c>
      <c r="K8759" s="6" t="s">
        <v>46774</v>
      </c>
      <c r="L8759" s="4" t="s">
        <v>21</v>
      </c>
      <c r="M8759" s="4" t="s">
        <v>32</v>
      </c>
    </row>
    <row r="8760" customFormat="false" ht="15.75" hidden="false" customHeight="true" outlineLevel="0" collapsed="false">
      <c r="A8760" s="4" t="n">
        <v>9819</v>
      </c>
      <c r="B8760" s="4" t="s">
        <v>46775</v>
      </c>
      <c r="C8760" s="4"/>
      <c r="D8760" s="4" t="s">
        <v>46776</v>
      </c>
      <c r="E8760" s="5" t="s">
        <v>46777</v>
      </c>
      <c r="F8760" s="4" t="s">
        <v>46778</v>
      </c>
      <c r="G8760" s="4" t="s">
        <v>242</v>
      </c>
      <c r="H8760" s="5" t="s">
        <v>46779</v>
      </c>
      <c r="I8760" s="4" t="s">
        <v>46780</v>
      </c>
      <c r="J8760" s="5" t="n">
        <f aca="false">LEN(K8760)</f>
        <v>15</v>
      </c>
      <c r="K8760" s="6" t="s">
        <v>46781</v>
      </c>
      <c r="L8760" s="4" t="s">
        <v>57</v>
      </c>
      <c r="M8760" s="4" t="s">
        <v>877</v>
      </c>
    </row>
    <row r="8761" customFormat="false" ht="15.75" hidden="false" customHeight="true" outlineLevel="0" collapsed="false">
      <c r="A8761" s="4" t="n">
        <v>9837</v>
      </c>
      <c r="B8761" s="4" t="s">
        <v>46782</v>
      </c>
      <c r="C8761" s="4"/>
      <c r="D8761" s="4" t="s">
        <v>46783</v>
      </c>
      <c r="E8761" s="5" t="s">
        <v>46784</v>
      </c>
      <c r="F8761" s="4" t="s">
        <v>46785</v>
      </c>
      <c r="G8761" s="4" t="s">
        <v>242</v>
      </c>
      <c r="H8761" s="5" t="s">
        <v>46786</v>
      </c>
      <c r="I8761" s="4" t="s">
        <v>46787</v>
      </c>
      <c r="J8761" s="5" t="n">
        <f aca="false">LEN(K8761)</f>
        <v>15</v>
      </c>
      <c r="K8761" s="6" t="s">
        <v>46788</v>
      </c>
      <c r="L8761" s="4" t="s">
        <v>31</v>
      </c>
      <c r="M8761" s="4" t="s">
        <v>2097</v>
      </c>
    </row>
    <row r="8762" customFormat="false" ht="15.75" hidden="false" customHeight="true" outlineLevel="0" collapsed="false">
      <c r="A8762" s="4" t="n">
        <v>9842</v>
      </c>
      <c r="B8762" s="4" t="s">
        <v>46789</v>
      </c>
      <c r="C8762" s="4"/>
      <c r="D8762" s="4" t="s">
        <v>46790</v>
      </c>
      <c r="E8762" s="5" t="s">
        <v>46791</v>
      </c>
      <c r="F8762" s="4" t="s">
        <v>46792</v>
      </c>
      <c r="G8762" s="4" t="s">
        <v>242</v>
      </c>
      <c r="H8762" s="5" t="s">
        <v>46793</v>
      </c>
      <c r="I8762" s="7" t="s">
        <v>46794</v>
      </c>
      <c r="J8762" s="5" t="n">
        <f aca="false">LEN(K8762)</f>
        <v>15</v>
      </c>
      <c r="K8762" s="6" t="s">
        <v>46795</v>
      </c>
      <c r="L8762" s="4" t="s">
        <v>57</v>
      </c>
      <c r="M8762" s="4" t="s">
        <v>336</v>
      </c>
    </row>
    <row r="8763" customFormat="false" ht="15.75" hidden="false" customHeight="true" outlineLevel="0" collapsed="false">
      <c r="A8763" s="4" t="n">
        <v>9847</v>
      </c>
      <c r="B8763" s="4" t="s">
        <v>46796</v>
      </c>
      <c r="C8763" s="4"/>
      <c r="D8763" s="4" t="s">
        <v>46797</v>
      </c>
      <c r="E8763" s="5" t="s">
        <v>2227</v>
      </c>
      <c r="F8763" s="4" t="s">
        <v>2228</v>
      </c>
      <c r="G8763" s="4" t="s">
        <v>242</v>
      </c>
      <c r="H8763" s="5" t="s">
        <v>46798</v>
      </c>
      <c r="I8763" s="4" t="s">
        <v>46799</v>
      </c>
      <c r="J8763" s="5" t="n">
        <f aca="false">LEN(K8763)</f>
        <v>15</v>
      </c>
      <c r="K8763" s="10" t="s">
        <v>46800</v>
      </c>
      <c r="L8763" s="4" t="s">
        <v>31</v>
      </c>
      <c r="M8763" s="4" t="s">
        <v>336</v>
      </c>
    </row>
    <row r="8764" customFormat="false" ht="15.75" hidden="false" customHeight="true" outlineLevel="0" collapsed="false">
      <c r="A8764" s="4" t="n">
        <v>9848</v>
      </c>
      <c r="B8764" s="4" t="s">
        <v>46801</v>
      </c>
      <c r="C8764" s="4"/>
      <c r="D8764" s="4" t="s">
        <v>46802</v>
      </c>
      <c r="E8764" s="5" t="s">
        <v>26556</v>
      </c>
      <c r="F8764" s="4" t="s">
        <v>2228</v>
      </c>
      <c r="G8764" s="4" t="s">
        <v>242</v>
      </c>
      <c r="H8764" s="5" t="s">
        <v>46803</v>
      </c>
      <c r="I8764" s="4" t="s">
        <v>46804</v>
      </c>
      <c r="J8764" s="5" t="n">
        <f aca="false">LEN(K8764)</f>
        <v>15</v>
      </c>
      <c r="K8764" s="6" t="s">
        <v>46805</v>
      </c>
      <c r="L8764" s="4" t="s">
        <v>57</v>
      </c>
      <c r="M8764" s="4" t="s">
        <v>326</v>
      </c>
    </row>
    <row r="8765" customFormat="false" ht="15.75" hidden="false" customHeight="true" outlineLevel="0" collapsed="false">
      <c r="A8765" s="4" t="n">
        <v>9853</v>
      </c>
      <c r="B8765" s="4" t="s">
        <v>46806</v>
      </c>
      <c r="C8765" s="4"/>
      <c r="D8765" s="4" t="s">
        <v>46807</v>
      </c>
      <c r="E8765" s="5" t="s">
        <v>10134</v>
      </c>
      <c r="F8765" s="4" t="s">
        <v>10135</v>
      </c>
      <c r="G8765" s="4" t="s">
        <v>242</v>
      </c>
      <c r="H8765" s="5" t="s">
        <v>46808</v>
      </c>
      <c r="I8765" s="4" t="s">
        <v>46809</v>
      </c>
      <c r="J8765" s="5" t="n">
        <f aca="false">LEN(K8765)</f>
        <v>15</v>
      </c>
      <c r="K8765" s="10" t="s">
        <v>46810</v>
      </c>
      <c r="L8765" s="4" t="s">
        <v>31</v>
      </c>
      <c r="M8765" s="4" t="s">
        <v>5765</v>
      </c>
    </row>
    <row r="8766" customFormat="false" ht="15.75" hidden="false" customHeight="true" outlineLevel="0" collapsed="false">
      <c r="A8766" s="4" t="n">
        <v>9862</v>
      </c>
      <c r="B8766" s="4" t="s">
        <v>46811</v>
      </c>
      <c r="C8766" s="4"/>
      <c r="D8766" s="4" t="s">
        <v>46812</v>
      </c>
      <c r="E8766" s="5" t="s">
        <v>4432</v>
      </c>
      <c r="F8766" s="4" t="s">
        <v>4433</v>
      </c>
      <c r="G8766" s="4" t="s">
        <v>620</v>
      </c>
      <c r="H8766" s="5" t="s">
        <v>46813</v>
      </c>
      <c r="I8766" s="4" t="s">
        <v>46814</v>
      </c>
      <c r="J8766" s="5" t="n">
        <f aca="false">LEN(K8766)</f>
        <v>15</v>
      </c>
      <c r="K8766" s="10" t="s">
        <v>46815</v>
      </c>
      <c r="L8766" s="4" t="s">
        <v>21</v>
      </c>
      <c r="M8766" s="4" t="s">
        <v>1016</v>
      </c>
    </row>
    <row r="8767" customFormat="false" ht="15.75" hidden="false" customHeight="true" outlineLevel="0" collapsed="false">
      <c r="A8767" s="4" t="n">
        <v>9875</v>
      </c>
      <c r="B8767" s="4" t="s">
        <v>46816</v>
      </c>
      <c r="C8767" s="4"/>
      <c r="D8767" s="4" t="s">
        <v>46817</v>
      </c>
      <c r="E8767" s="5" t="s">
        <v>2557</v>
      </c>
      <c r="F8767" s="4" t="s">
        <v>611</v>
      </c>
      <c r="G8767" s="4" t="s">
        <v>611</v>
      </c>
      <c r="H8767" s="5" t="s">
        <v>46818</v>
      </c>
      <c r="I8767" s="4" t="s">
        <v>46819</v>
      </c>
      <c r="J8767" s="5" t="n">
        <f aca="false">LEN(K8767)</f>
        <v>15</v>
      </c>
      <c r="K8767" s="10" t="s">
        <v>46820</v>
      </c>
      <c r="L8767" s="4" t="s">
        <v>31</v>
      </c>
      <c r="M8767" s="4" t="s">
        <v>3501</v>
      </c>
    </row>
    <row r="8768" customFormat="false" ht="15.75" hidden="false" customHeight="true" outlineLevel="0" collapsed="false">
      <c r="A8768" s="4" t="n">
        <v>9882</v>
      </c>
      <c r="B8768" s="4" t="s">
        <v>46821</v>
      </c>
      <c r="C8768" s="4"/>
      <c r="D8768" s="4" t="s">
        <v>46822</v>
      </c>
      <c r="E8768" s="5" t="s">
        <v>8184</v>
      </c>
      <c r="F8768" s="4" t="s">
        <v>611</v>
      </c>
      <c r="G8768" s="4" t="s">
        <v>611</v>
      </c>
      <c r="H8768" s="5" t="s">
        <v>46823</v>
      </c>
      <c r="I8768" s="4" t="s">
        <v>46824</v>
      </c>
      <c r="J8768" s="5" t="n">
        <f aca="false">LEN(K8768)</f>
        <v>15</v>
      </c>
      <c r="K8768" s="6" t="s">
        <v>46825</v>
      </c>
      <c r="L8768" s="4" t="s">
        <v>31</v>
      </c>
      <c r="M8768" s="4" t="s">
        <v>680</v>
      </c>
    </row>
    <row r="8769" customFormat="false" ht="15.75" hidden="false" customHeight="true" outlineLevel="0" collapsed="false">
      <c r="A8769" s="4" t="n">
        <v>9911</v>
      </c>
      <c r="B8769" s="4" t="s">
        <v>46826</v>
      </c>
      <c r="C8769" s="4"/>
      <c r="D8769" s="4" t="s">
        <v>46827</v>
      </c>
      <c r="E8769" s="5" t="s">
        <v>46828</v>
      </c>
      <c r="F8769" s="4" t="s">
        <v>46829</v>
      </c>
      <c r="G8769" s="4" t="s">
        <v>611</v>
      </c>
      <c r="H8769" s="5" t="s">
        <v>46830</v>
      </c>
      <c r="I8769" s="7" t="s">
        <v>46831</v>
      </c>
      <c r="J8769" s="5" t="n">
        <f aca="false">LEN(K8769)</f>
        <v>15</v>
      </c>
      <c r="K8769" s="6" t="s">
        <v>46832</v>
      </c>
      <c r="L8769" s="4" t="s">
        <v>66</v>
      </c>
      <c r="M8769" s="4" t="s">
        <v>31</v>
      </c>
    </row>
    <row r="8770" customFormat="false" ht="15.75" hidden="false" customHeight="true" outlineLevel="0" collapsed="false">
      <c r="A8770" s="4" t="n">
        <v>9912</v>
      </c>
      <c r="B8770" s="4" t="s">
        <v>46296</v>
      </c>
      <c r="C8770" s="4"/>
      <c r="D8770" s="4" t="s">
        <v>46833</v>
      </c>
      <c r="E8770" s="5" t="s">
        <v>41881</v>
      </c>
      <c r="F8770" s="4" t="s">
        <v>41882</v>
      </c>
      <c r="G8770" s="4" t="s">
        <v>611</v>
      </c>
      <c r="H8770" s="5" t="s">
        <v>46834</v>
      </c>
      <c r="I8770" s="4" t="str">
        <f aca="false">IFERROR(__xludf.dummyfunction("""info@""&amp;LOWER(REGEXREPLACE(B8770,""[^A-Za-z0-9]"",""""))&amp;"".com"""),"info@hotelalbasl.com")</f>
        <v>info@hotelalbasl.com</v>
      </c>
      <c r="J8770" s="5" t="n">
        <f aca="false">LEN(K8770)</f>
        <v>15</v>
      </c>
      <c r="K8770" s="10" t="s">
        <v>46835</v>
      </c>
      <c r="L8770" s="4" t="s">
        <v>66</v>
      </c>
      <c r="M8770" s="4" t="s">
        <v>368</v>
      </c>
    </row>
    <row r="8771" customFormat="false" ht="15.75" hidden="false" customHeight="true" outlineLevel="0" collapsed="false">
      <c r="A8771" s="4" t="n">
        <v>9925</v>
      </c>
      <c r="B8771" s="4" t="s">
        <v>46836</v>
      </c>
      <c r="C8771" s="4"/>
      <c r="D8771" s="4" t="s">
        <v>46837</v>
      </c>
      <c r="E8771" s="5" t="s">
        <v>15259</v>
      </c>
      <c r="F8771" s="4" t="s">
        <v>15260</v>
      </c>
      <c r="G8771" s="4" t="s">
        <v>611</v>
      </c>
      <c r="H8771" s="5" t="s">
        <v>46838</v>
      </c>
      <c r="I8771" s="4" t="s">
        <v>46839</v>
      </c>
      <c r="J8771" s="5" t="n">
        <f aca="false">LEN(K8771)</f>
        <v>15</v>
      </c>
      <c r="K8771" s="10" t="s">
        <v>46840</v>
      </c>
      <c r="L8771" s="4" t="s">
        <v>66</v>
      </c>
      <c r="M8771" s="4" t="s">
        <v>326</v>
      </c>
    </row>
    <row r="8772" customFormat="false" ht="15.75" hidden="false" customHeight="true" outlineLevel="0" collapsed="false">
      <c r="A8772" s="4" t="n">
        <v>9932</v>
      </c>
      <c r="B8772" s="4" t="s">
        <v>46841</v>
      </c>
      <c r="C8772" s="4"/>
      <c r="D8772" s="4" t="s">
        <v>46842</v>
      </c>
      <c r="E8772" s="5" t="s">
        <v>46843</v>
      </c>
      <c r="F8772" s="4" t="s">
        <v>46844</v>
      </c>
      <c r="G8772" s="4" t="s">
        <v>611</v>
      </c>
      <c r="H8772" s="5" t="s">
        <v>46845</v>
      </c>
      <c r="I8772" s="4" t="s">
        <v>46846</v>
      </c>
      <c r="J8772" s="5" t="n">
        <f aca="false">LEN(K8772)</f>
        <v>15</v>
      </c>
      <c r="K8772" s="6" t="s">
        <v>46847</v>
      </c>
      <c r="L8772" s="4" t="s">
        <v>21</v>
      </c>
      <c r="M8772" s="4" t="s">
        <v>1979</v>
      </c>
    </row>
    <row r="8773" customFormat="false" ht="15.75" hidden="false" customHeight="true" outlineLevel="0" collapsed="false">
      <c r="A8773" s="4" t="n">
        <v>9934</v>
      </c>
      <c r="B8773" s="4" t="s">
        <v>46848</v>
      </c>
      <c r="C8773" s="4"/>
      <c r="D8773" s="4" t="s">
        <v>22359</v>
      </c>
      <c r="E8773" s="5" t="s">
        <v>46849</v>
      </c>
      <c r="F8773" s="4" t="s">
        <v>46850</v>
      </c>
      <c r="G8773" s="4" t="s">
        <v>611</v>
      </c>
      <c r="H8773" s="5" t="s">
        <v>46851</v>
      </c>
      <c r="I8773" s="4" t="s">
        <v>46852</v>
      </c>
      <c r="J8773" s="5" t="n">
        <f aca="false">LEN(K8773)</f>
        <v>15</v>
      </c>
      <c r="K8773" s="6" t="s">
        <v>46853</v>
      </c>
      <c r="L8773" s="4" t="s">
        <v>66</v>
      </c>
      <c r="M8773" s="4" t="s">
        <v>32</v>
      </c>
    </row>
    <row r="8774" customFormat="false" ht="15.75" hidden="false" customHeight="true" outlineLevel="0" collapsed="false">
      <c r="A8774" s="4" t="n">
        <v>9945</v>
      </c>
      <c r="B8774" s="4" t="s">
        <v>46854</v>
      </c>
      <c r="C8774" s="4"/>
      <c r="D8774" s="4" t="s">
        <v>46855</v>
      </c>
      <c r="E8774" s="5" t="s">
        <v>12446</v>
      </c>
      <c r="F8774" s="4" t="s">
        <v>12447</v>
      </c>
      <c r="G8774" s="4" t="s">
        <v>611</v>
      </c>
      <c r="H8774" s="5" t="s">
        <v>46856</v>
      </c>
      <c r="I8774" s="4" t="s">
        <v>46857</v>
      </c>
      <c r="J8774" s="5" t="n">
        <f aca="false">LEN(K8774)</f>
        <v>15</v>
      </c>
      <c r="K8774" s="10" t="s">
        <v>46858</v>
      </c>
      <c r="L8774" s="4" t="s">
        <v>31</v>
      </c>
      <c r="M8774" s="4" t="s">
        <v>2890</v>
      </c>
    </row>
    <row r="8775" customFormat="false" ht="15.75" hidden="false" customHeight="true" outlineLevel="0" collapsed="false">
      <c r="A8775" s="4" t="n">
        <v>9966</v>
      </c>
      <c r="B8775" s="4" t="s">
        <v>46859</v>
      </c>
      <c r="C8775" s="4"/>
      <c r="D8775" s="4" t="s">
        <v>46860</v>
      </c>
      <c r="E8775" s="5" t="s">
        <v>46861</v>
      </c>
      <c r="F8775" s="4" t="s">
        <v>8280</v>
      </c>
      <c r="G8775" s="4" t="s">
        <v>620</v>
      </c>
      <c r="H8775" s="5" t="s">
        <v>46862</v>
      </c>
      <c r="I8775" s="4" t="s">
        <v>46863</v>
      </c>
      <c r="J8775" s="5" t="n">
        <f aca="false">LEN(K8775)</f>
        <v>15</v>
      </c>
      <c r="K8775" s="6" t="s">
        <v>46864</v>
      </c>
      <c r="L8775" s="4" t="s">
        <v>78</v>
      </c>
      <c r="M8775" s="4" t="s">
        <v>819</v>
      </c>
    </row>
    <row r="8776" customFormat="false" ht="15.75" hidden="false" customHeight="true" outlineLevel="0" collapsed="false">
      <c r="A8776" s="4" t="n">
        <v>9983</v>
      </c>
      <c r="B8776" s="4" t="s">
        <v>46865</v>
      </c>
      <c r="C8776" s="4"/>
      <c r="D8776" s="4" t="s">
        <v>46866</v>
      </c>
      <c r="E8776" s="5" t="s">
        <v>36633</v>
      </c>
      <c r="F8776" s="4" t="s">
        <v>1261</v>
      </c>
      <c r="G8776" s="4" t="s">
        <v>620</v>
      </c>
      <c r="H8776" s="5" t="s">
        <v>46867</v>
      </c>
      <c r="I8776" s="4" t="s">
        <v>46868</v>
      </c>
      <c r="J8776" s="5" t="n">
        <f aca="false">LEN(K8776)</f>
        <v>15</v>
      </c>
      <c r="K8776" s="6" t="s">
        <v>46869</v>
      </c>
      <c r="L8776" s="4" t="s">
        <v>31</v>
      </c>
      <c r="M8776" s="4" t="s">
        <v>31</v>
      </c>
    </row>
    <row r="8777" customFormat="false" ht="15.75" hidden="false" customHeight="true" outlineLevel="0" collapsed="false">
      <c r="A8777" s="4" t="n">
        <v>11204</v>
      </c>
      <c r="B8777" s="4" t="s">
        <v>46870</v>
      </c>
      <c r="C8777" s="4"/>
      <c r="D8777" s="4" t="s">
        <v>46871</v>
      </c>
      <c r="E8777" s="5" t="s">
        <v>1781</v>
      </c>
      <c r="F8777" s="4" t="s">
        <v>1782</v>
      </c>
      <c r="G8777" s="4" t="s">
        <v>620</v>
      </c>
      <c r="H8777" s="5" t="s">
        <v>46872</v>
      </c>
      <c r="I8777" s="7" t="s">
        <v>46873</v>
      </c>
      <c r="J8777" s="5" t="n">
        <f aca="false">LEN(K8777)</f>
        <v>15</v>
      </c>
      <c r="K8777" s="6" t="s">
        <v>46874</v>
      </c>
      <c r="L8777" s="4" t="s">
        <v>31</v>
      </c>
      <c r="M8777" s="4" t="s">
        <v>46875</v>
      </c>
    </row>
    <row r="8778" customFormat="false" ht="15.75" hidden="false" customHeight="true" outlineLevel="0" collapsed="false">
      <c r="A8778" s="4" t="n">
        <v>9985</v>
      </c>
      <c r="B8778" s="4" t="s">
        <v>46876</v>
      </c>
      <c r="C8778" s="4"/>
      <c r="D8778" s="4" t="s">
        <v>46877</v>
      </c>
      <c r="E8778" s="5" t="s">
        <v>8228</v>
      </c>
      <c r="F8778" s="4" t="s">
        <v>1261</v>
      </c>
      <c r="G8778" s="4" t="s">
        <v>620</v>
      </c>
      <c r="H8778" s="5" t="s">
        <v>46878</v>
      </c>
      <c r="I8778" s="4" t="s">
        <v>46879</v>
      </c>
      <c r="J8778" s="5" t="n">
        <f aca="false">LEN(K8778)</f>
        <v>15</v>
      </c>
      <c r="K8778" s="6" t="s">
        <v>44272</v>
      </c>
      <c r="L8778" s="4" t="s">
        <v>21</v>
      </c>
      <c r="M8778" s="4" t="s">
        <v>4771</v>
      </c>
    </row>
    <row r="8779" customFormat="false" ht="15.75" hidden="false" customHeight="true" outlineLevel="0" collapsed="false">
      <c r="A8779" s="4" t="n">
        <v>9992</v>
      </c>
      <c r="B8779" s="4" t="s">
        <v>46880</v>
      </c>
      <c r="C8779" s="4"/>
      <c r="D8779" s="4" t="s">
        <v>46881</v>
      </c>
      <c r="E8779" s="5" t="s">
        <v>46882</v>
      </c>
      <c r="F8779" s="4" t="s">
        <v>1261</v>
      </c>
      <c r="G8779" s="4" t="s">
        <v>620</v>
      </c>
      <c r="H8779" s="5" t="s">
        <v>46883</v>
      </c>
      <c r="I8779" s="4" t="s">
        <v>46884</v>
      </c>
      <c r="J8779" s="5" t="n">
        <f aca="false">LEN(K8779)</f>
        <v>15</v>
      </c>
      <c r="K8779" s="6" t="s">
        <v>46885</v>
      </c>
      <c r="L8779" s="4" t="s">
        <v>31</v>
      </c>
      <c r="M8779" s="4" t="s">
        <v>4870</v>
      </c>
    </row>
    <row r="8780" customFormat="false" ht="15.75" hidden="false" customHeight="true" outlineLevel="0" collapsed="false">
      <c r="A8780" s="4" t="n">
        <v>10014</v>
      </c>
      <c r="B8780" s="4" t="s">
        <v>46886</v>
      </c>
      <c r="C8780" s="4"/>
      <c r="D8780" s="4" t="s">
        <v>46887</v>
      </c>
      <c r="E8780" s="5" t="s">
        <v>22212</v>
      </c>
      <c r="F8780" s="4" t="s">
        <v>3664</v>
      </c>
      <c r="G8780" s="4" t="s">
        <v>620</v>
      </c>
      <c r="H8780" s="5" t="s">
        <v>46888</v>
      </c>
      <c r="I8780" s="4" t="s">
        <v>46889</v>
      </c>
      <c r="J8780" s="5" t="n">
        <f aca="false">LEN(K8780)</f>
        <v>15</v>
      </c>
      <c r="K8780" s="6" t="s">
        <v>46890</v>
      </c>
      <c r="L8780" s="4" t="s">
        <v>66</v>
      </c>
      <c r="M8780" s="4" t="s">
        <v>271</v>
      </c>
    </row>
    <row r="8781" customFormat="false" ht="15.75" hidden="false" customHeight="true" outlineLevel="0" collapsed="false">
      <c r="A8781" s="4" t="n">
        <v>10019</v>
      </c>
      <c r="B8781" s="4" t="s">
        <v>46891</v>
      </c>
      <c r="C8781" s="4"/>
      <c r="D8781" s="4" t="s">
        <v>46892</v>
      </c>
      <c r="E8781" s="5" t="s">
        <v>15286</v>
      </c>
      <c r="F8781" s="4" t="s">
        <v>3664</v>
      </c>
      <c r="G8781" s="4" t="s">
        <v>620</v>
      </c>
      <c r="H8781" s="5" t="s">
        <v>46893</v>
      </c>
      <c r="I8781" s="4" t="s">
        <v>46894</v>
      </c>
      <c r="J8781" s="5" t="n">
        <f aca="false">LEN(K8781)</f>
        <v>15</v>
      </c>
      <c r="K8781" s="6" t="s">
        <v>46895</v>
      </c>
      <c r="L8781" s="4" t="s">
        <v>78</v>
      </c>
      <c r="M8781" s="4" t="s">
        <v>695</v>
      </c>
    </row>
    <row r="8782" customFormat="false" ht="15.75" hidden="false" customHeight="true" outlineLevel="0" collapsed="false">
      <c r="A8782" s="4" t="n">
        <v>10022</v>
      </c>
      <c r="B8782" s="4" t="s">
        <v>46896</v>
      </c>
      <c r="C8782" s="4"/>
      <c r="D8782" s="4" t="s">
        <v>46897</v>
      </c>
      <c r="E8782" s="5" t="s">
        <v>10163</v>
      </c>
      <c r="F8782" s="4" t="s">
        <v>3664</v>
      </c>
      <c r="G8782" s="4" t="s">
        <v>620</v>
      </c>
      <c r="H8782" s="5" t="s">
        <v>46898</v>
      </c>
      <c r="I8782" s="4" t="s">
        <v>46899</v>
      </c>
      <c r="J8782" s="5" t="n">
        <f aca="false">LEN(K8782)</f>
        <v>15</v>
      </c>
      <c r="K8782" s="6" t="s">
        <v>46900</v>
      </c>
      <c r="L8782" s="4" t="s">
        <v>78</v>
      </c>
      <c r="M8782" s="4" t="s">
        <v>2429</v>
      </c>
    </row>
    <row r="8783" customFormat="false" ht="15.75" hidden="false" customHeight="true" outlineLevel="0" collapsed="false">
      <c r="A8783" s="4" t="n">
        <v>10030</v>
      </c>
      <c r="B8783" s="4" t="s">
        <v>46901</v>
      </c>
      <c r="C8783" s="4"/>
      <c r="D8783" s="4" t="s">
        <v>46902</v>
      </c>
      <c r="E8783" s="5" t="s">
        <v>15286</v>
      </c>
      <c r="F8783" s="4" t="s">
        <v>3664</v>
      </c>
      <c r="G8783" s="4" t="s">
        <v>620</v>
      </c>
      <c r="H8783" s="5" t="s">
        <v>46903</v>
      </c>
      <c r="I8783" s="7" t="s">
        <v>46904</v>
      </c>
      <c r="J8783" s="5" t="n">
        <f aca="false">LEN(K8783)</f>
        <v>15</v>
      </c>
      <c r="K8783" s="6" t="s">
        <v>43553</v>
      </c>
      <c r="L8783" s="4" t="s">
        <v>31</v>
      </c>
      <c r="M8783" s="4" t="s">
        <v>9006</v>
      </c>
    </row>
    <row r="8784" customFormat="false" ht="15.75" hidden="false" customHeight="true" outlineLevel="0" collapsed="false">
      <c r="A8784" s="4" t="n">
        <v>10031</v>
      </c>
      <c r="B8784" s="4" t="s">
        <v>46905</v>
      </c>
      <c r="C8784" s="4"/>
      <c r="D8784" s="4" t="s">
        <v>46906</v>
      </c>
      <c r="E8784" s="5" t="s">
        <v>10163</v>
      </c>
      <c r="F8784" s="4" t="s">
        <v>3664</v>
      </c>
      <c r="G8784" s="4" t="s">
        <v>620</v>
      </c>
      <c r="H8784" s="5" t="s">
        <v>46907</v>
      </c>
      <c r="I8784" s="4" t="s">
        <v>46908</v>
      </c>
      <c r="J8784" s="5" t="n">
        <f aca="false">LEN(K8784)</f>
        <v>15</v>
      </c>
      <c r="K8784" s="6" t="s">
        <v>46909</v>
      </c>
      <c r="L8784" s="4" t="s">
        <v>66</v>
      </c>
      <c r="M8784" s="4" t="s">
        <v>577</v>
      </c>
    </row>
    <row r="8785" customFormat="false" ht="15.75" hidden="false" customHeight="true" outlineLevel="0" collapsed="false">
      <c r="A8785" s="4" t="n">
        <v>10036</v>
      </c>
      <c r="B8785" s="4" t="s">
        <v>46910</v>
      </c>
      <c r="C8785" s="4"/>
      <c r="D8785" s="4" t="s">
        <v>46911</v>
      </c>
      <c r="E8785" s="5" t="s">
        <v>10163</v>
      </c>
      <c r="F8785" s="4" t="s">
        <v>3664</v>
      </c>
      <c r="G8785" s="4" t="s">
        <v>620</v>
      </c>
      <c r="H8785" s="5" t="s">
        <v>46912</v>
      </c>
      <c r="I8785" s="4" t="str">
        <f aca="false">IFERROR(__xludf.dummyfunction("""info@""&amp;LOWER(REGEXREPLACE(B8785,""[^A-Za-z0-9]"",""""))&amp;"".com"""),"info@hotelfavila.com")</f>
        <v>info@hotelfavila.com</v>
      </c>
      <c r="J8785" s="5" t="n">
        <f aca="false">LEN(K8785)</f>
        <v>15</v>
      </c>
      <c r="K8785" s="6" t="s">
        <v>46913</v>
      </c>
      <c r="L8785" s="4" t="s">
        <v>31</v>
      </c>
      <c r="M8785" s="4" t="s">
        <v>2474</v>
      </c>
    </row>
    <row r="8786" customFormat="false" ht="15.75" hidden="false" customHeight="true" outlineLevel="0" collapsed="false">
      <c r="A8786" s="4" t="n">
        <v>10039</v>
      </c>
      <c r="B8786" s="4" t="s">
        <v>46914</v>
      </c>
      <c r="C8786" s="4"/>
      <c r="D8786" s="4" t="s">
        <v>46915</v>
      </c>
      <c r="E8786" s="5" t="s">
        <v>8223</v>
      </c>
      <c r="F8786" s="4" t="s">
        <v>8212</v>
      </c>
      <c r="G8786" s="4" t="s">
        <v>620</v>
      </c>
      <c r="H8786" s="5" t="s">
        <v>46916</v>
      </c>
      <c r="I8786" s="4" t="s">
        <v>46917</v>
      </c>
      <c r="J8786" s="5" t="n">
        <f aca="false">LEN(K8786)</f>
        <v>15</v>
      </c>
      <c r="K8786" s="10" t="s">
        <v>46918</v>
      </c>
      <c r="L8786" s="4" t="s">
        <v>31</v>
      </c>
      <c r="M8786" s="4" t="s">
        <v>794</v>
      </c>
    </row>
    <row r="8787" customFormat="false" ht="15.75" hidden="false" customHeight="true" outlineLevel="0" collapsed="false">
      <c r="A8787" s="4" t="n">
        <v>10041</v>
      </c>
      <c r="B8787" s="4" t="s">
        <v>46919</v>
      </c>
      <c r="C8787" s="4"/>
      <c r="D8787" s="4" t="s">
        <v>46920</v>
      </c>
      <c r="E8787" s="5" t="s">
        <v>46921</v>
      </c>
      <c r="F8787" s="4" t="s">
        <v>15394</v>
      </c>
      <c r="G8787" s="4" t="s">
        <v>620</v>
      </c>
      <c r="H8787" s="5" t="s">
        <v>46922</v>
      </c>
      <c r="I8787" s="7" t="s">
        <v>46923</v>
      </c>
      <c r="J8787" s="5" t="n">
        <f aca="false">LEN(K8787)</f>
        <v>15</v>
      </c>
      <c r="K8787" s="6" t="s">
        <v>46924</v>
      </c>
      <c r="L8787" s="4" t="s">
        <v>78</v>
      </c>
      <c r="M8787" s="4" t="s">
        <v>2177</v>
      </c>
    </row>
    <row r="8788" customFormat="false" ht="15.75" hidden="false" customHeight="true" outlineLevel="0" collapsed="false">
      <c r="A8788" s="4" t="n">
        <v>10042</v>
      </c>
      <c r="B8788" s="4" t="s">
        <v>46925</v>
      </c>
      <c r="C8788" s="4"/>
      <c r="D8788" s="4" t="s">
        <v>46926</v>
      </c>
      <c r="E8788" s="5" t="s">
        <v>46927</v>
      </c>
      <c r="F8788" s="4" t="s">
        <v>15394</v>
      </c>
      <c r="G8788" s="4" t="s">
        <v>620</v>
      </c>
      <c r="H8788" s="5" t="s">
        <v>46928</v>
      </c>
      <c r="I8788" s="4" t="s">
        <v>46929</v>
      </c>
      <c r="J8788" s="5" t="n">
        <f aca="false">LEN(K8788)</f>
        <v>15</v>
      </c>
      <c r="K8788" s="6" t="s">
        <v>46930</v>
      </c>
      <c r="L8788" s="4" t="s">
        <v>78</v>
      </c>
      <c r="M8788" s="4" t="s">
        <v>1793</v>
      </c>
    </row>
    <row r="8789" customFormat="false" ht="15.75" hidden="false" customHeight="true" outlineLevel="0" collapsed="false">
      <c r="A8789" s="4" t="n">
        <v>10045</v>
      </c>
      <c r="B8789" s="4" t="s">
        <v>46931</v>
      </c>
      <c r="C8789" s="4"/>
      <c r="D8789" s="4" t="s">
        <v>46932</v>
      </c>
      <c r="E8789" s="5" t="s">
        <v>6706</v>
      </c>
      <c r="F8789" s="4" t="s">
        <v>3664</v>
      </c>
      <c r="G8789" s="4" t="s">
        <v>620</v>
      </c>
      <c r="H8789" s="5" t="s">
        <v>46933</v>
      </c>
      <c r="I8789" s="4" t="s">
        <v>46934</v>
      </c>
      <c r="J8789" s="5" t="n">
        <f aca="false">LEN(K8789)</f>
        <v>15</v>
      </c>
      <c r="K8789" s="6" t="s">
        <v>43553</v>
      </c>
      <c r="L8789" s="4" t="s">
        <v>78</v>
      </c>
      <c r="M8789" s="4" t="s">
        <v>368</v>
      </c>
    </row>
    <row r="8790" customFormat="false" ht="15.75" hidden="false" customHeight="true" outlineLevel="0" collapsed="false">
      <c r="A8790" s="4" t="n">
        <v>10046</v>
      </c>
      <c r="B8790" s="4" t="s">
        <v>46935</v>
      </c>
      <c r="C8790" s="4"/>
      <c r="D8790" s="4" t="s">
        <v>46932</v>
      </c>
      <c r="E8790" s="5" t="s">
        <v>6706</v>
      </c>
      <c r="F8790" s="4" t="s">
        <v>3664</v>
      </c>
      <c r="G8790" s="4" t="s">
        <v>620</v>
      </c>
      <c r="H8790" s="5" t="s">
        <v>46933</v>
      </c>
      <c r="I8790" s="4" t="s">
        <v>46934</v>
      </c>
      <c r="J8790" s="5" t="n">
        <f aca="false">LEN(K8790)</f>
        <v>15</v>
      </c>
      <c r="K8790" s="6" t="s">
        <v>43553</v>
      </c>
      <c r="L8790" s="4" t="s">
        <v>66</v>
      </c>
      <c r="M8790" s="4" t="s">
        <v>1208</v>
      </c>
    </row>
    <row r="8791" customFormat="false" ht="15.75" hidden="false" customHeight="true" outlineLevel="0" collapsed="false">
      <c r="A8791" s="4" t="n">
        <v>10050</v>
      </c>
      <c r="B8791" s="4" t="s">
        <v>46936</v>
      </c>
      <c r="C8791" s="4"/>
      <c r="D8791" s="4" t="s">
        <v>46937</v>
      </c>
      <c r="E8791" s="5" t="s">
        <v>41909</v>
      </c>
      <c r="F8791" s="4" t="s">
        <v>1261</v>
      </c>
      <c r="G8791" s="4" t="s">
        <v>620</v>
      </c>
      <c r="H8791" s="5" t="s">
        <v>46938</v>
      </c>
      <c r="I8791" s="4" t="s">
        <v>46939</v>
      </c>
      <c r="J8791" s="5" t="n">
        <f aca="false">LEN(K8791)</f>
        <v>15</v>
      </c>
      <c r="K8791" s="6" t="s">
        <v>46940</v>
      </c>
      <c r="L8791" s="4" t="s">
        <v>78</v>
      </c>
      <c r="M8791" s="4" t="s">
        <v>1979</v>
      </c>
    </row>
    <row r="8792" customFormat="false" ht="15.75" hidden="false" customHeight="true" outlineLevel="0" collapsed="false">
      <c r="A8792" s="4" t="n">
        <v>10061</v>
      </c>
      <c r="B8792" s="4" t="s">
        <v>46941</v>
      </c>
      <c r="C8792" s="4"/>
      <c r="D8792" s="4" t="s">
        <v>46942</v>
      </c>
      <c r="E8792" s="5" t="s">
        <v>8267</v>
      </c>
      <c r="F8792" s="4" t="s">
        <v>2243</v>
      </c>
      <c r="G8792" s="4" t="s">
        <v>620</v>
      </c>
      <c r="H8792" s="5" t="s">
        <v>46943</v>
      </c>
      <c r="I8792" s="4" t="str">
        <f aca="false">IFERROR(__xludf.dummyfunction("""info@""&amp;LOWER(REGEXREPLACE(B8792,""[^A-Za-z0-9]"",""""))&amp;"".com"""),"info@balhotelspa.com")</f>
        <v>info@balhotelspa.com</v>
      </c>
      <c r="J8792" s="5" t="n">
        <f aca="false">LEN(K8792)</f>
        <v>15</v>
      </c>
      <c r="K8792" s="6" t="s">
        <v>46944</v>
      </c>
      <c r="L8792" s="4" t="s">
        <v>31</v>
      </c>
      <c r="M8792" s="4" t="s">
        <v>2474</v>
      </c>
    </row>
    <row r="8793" customFormat="false" ht="15.75" hidden="false" customHeight="true" outlineLevel="0" collapsed="false">
      <c r="A8793" s="4" t="n">
        <v>10086</v>
      </c>
      <c r="B8793" s="4" t="s">
        <v>46945</v>
      </c>
      <c r="C8793" s="4"/>
      <c r="D8793" s="4" t="s">
        <v>46946</v>
      </c>
      <c r="E8793" s="5" t="s">
        <v>1440</v>
      </c>
      <c r="F8793" s="4" t="s">
        <v>619</v>
      </c>
      <c r="G8793" s="4" t="s">
        <v>620</v>
      </c>
      <c r="H8793" s="5" t="s">
        <v>46947</v>
      </c>
      <c r="I8793" s="4" t="s">
        <v>46948</v>
      </c>
      <c r="J8793" s="5" t="n">
        <f aca="false">LEN(K8793)</f>
        <v>15</v>
      </c>
      <c r="K8793" s="6" t="s">
        <v>46949</v>
      </c>
      <c r="L8793" s="4" t="s">
        <v>21</v>
      </c>
      <c r="M8793" s="4" t="s">
        <v>1216</v>
      </c>
    </row>
    <row r="8794" customFormat="false" ht="15.75" hidden="false" customHeight="true" outlineLevel="0" collapsed="false">
      <c r="A8794" s="4" t="n">
        <v>10087</v>
      </c>
      <c r="B8794" s="4" t="s">
        <v>46950</v>
      </c>
      <c r="C8794" s="4"/>
      <c r="D8794" s="4" t="s">
        <v>4042</v>
      </c>
      <c r="E8794" s="5" t="s">
        <v>1013</v>
      </c>
      <c r="F8794" s="4" t="s">
        <v>619</v>
      </c>
      <c r="G8794" s="4" t="s">
        <v>620</v>
      </c>
      <c r="H8794" s="5" t="s">
        <v>46951</v>
      </c>
      <c r="I8794" s="4" t="str">
        <f aca="false">IFERROR(__xludf.dummyfunction("""info@""&amp;LOWER(REGEXREPLACE(B8794,""[^A-Za-z0-9]"",""""))&amp;"".com"""),"info@hotelgavitu.com")</f>
        <v>info@hotelgavitu.com</v>
      </c>
      <c r="J8794" s="5" t="n">
        <f aca="false">LEN(K8794)</f>
        <v>15</v>
      </c>
      <c r="K8794" s="6" t="s">
        <v>46952</v>
      </c>
      <c r="L8794" s="4" t="s">
        <v>78</v>
      </c>
      <c r="M8794" s="4" t="s">
        <v>294</v>
      </c>
    </row>
    <row r="8795" customFormat="false" ht="15.75" hidden="false" customHeight="true" outlineLevel="0" collapsed="false">
      <c r="A8795" s="4" t="n">
        <v>10098</v>
      </c>
      <c r="B8795" s="4" t="s">
        <v>46953</v>
      </c>
      <c r="C8795" s="4"/>
      <c r="D8795" s="4" t="s">
        <v>46954</v>
      </c>
      <c r="E8795" s="5" t="s">
        <v>1440</v>
      </c>
      <c r="F8795" s="4" t="s">
        <v>619</v>
      </c>
      <c r="G8795" s="4" t="s">
        <v>620</v>
      </c>
      <c r="H8795" s="5" t="s">
        <v>46955</v>
      </c>
      <c r="I8795" s="4" t="s">
        <v>46948</v>
      </c>
      <c r="J8795" s="5" t="n">
        <f aca="false">LEN(K8795)</f>
        <v>15</v>
      </c>
      <c r="K8795" s="6" t="s">
        <v>46949</v>
      </c>
      <c r="L8795" s="4" t="s">
        <v>78</v>
      </c>
      <c r="M8795" s="4" t="s">
        <v>31</v>
      </c>
    </row>
    <row r="8796" customFormat="false" ht="15.75" hidden="false" customHeight="true" outlineLevel="0" collapsed="false">
      <c r="A8796" s="4" t="n">
        <v>10107</v>
      </c>
      <c r="B8796" s="4" t="s">
        <v>46956</v>
      </c>
      <c r="C8796" s="4"/>
      <c r="D8796" s="4" t="s">
        <v>46957</v>
      </c>
      <c r="E8796" s="5" t="s">
        <v>5346</v>
      </c>
      <c r="F8796" s="4" t="s">
        <v>619</v>
      </c>
      <c r="G8796" s="4" t="s">
        <v>620</v>
      </c>
      <c r="H8796" s="5" t="s">
        <v>46958</v>
      </c>
      <c r="I8796" s="4" t="s">
        <v>46959</v>
      </c>
      <c r="J8796" s="5" t="n">
        <f aca="false">LEN(K8796)</f>
        <v>15</v>
      </c>
      <c r="K8796" s="6" t="s">
        <v>46960</v>
      </c>
      <c r="L8796" s="4" t="s">
        <v>78</v>
      </c>
      <c r="M8796" s="4" t="s">
        <v>22</v>
      </c>
    </row>
    <row r="8797" customFormat="false" ht="15.75" hidden="false" customHeight="true" outlineLevel="0" collapsed="false">
      <c r="A8797" s="4" t="n">
        <v>10117</v>
      </c>
      <c r="B8797" s="4" t="s">
        <v>46961</v>
      </c>
      <c r="C8797" s="4"/>
      <c r="D8797" s="4" t="s">
        <v>46962</v>
      </c>
      <c r="E8797" s="5" t="s">
        <v>31932</v>
      </c>
      <c r="F8797" s="4" t="s">
        <v>619</v>
      </c>
      <c r="G8797" s="4" t="s">
        <v>620</v>
      </c>
      <c r="H8797" s="5" t="s">
        <v>46963</v>
      </c>
      <c r="I8797" s="4" t="s">
        <v>46964</v>
      </c>
      <c r="J8797" s="5" t="n">
        <f aca="false">LEN(K8797)</f>
        <v>15</v>
      </c>
      <c r="K8797" s="6" t="s">
        <v>46965</v>
      </c>
      <c r="L8797" s="4" t="s">
        <v>21</v>
      </c>
      <c r="M8797" s="4" t="s">
        <v>381</v>
      </c>
    </row>
    <row r="8798" customFormat="false" ht="15.75" hidden="false" customHeight="true" outlineLevel="0" collapsed="false">
      <c r="A8798" s="4" t="n">
        <v>10149</v>
      </c>
      <c r="B8798" s="4" t="s">
        <v>46966</v>
      </c>
      <c r="C8798" s="4"/>
      <c r="D8798" s="4" t="s">
        <v>46967</v>
      </c>
      <c r="E8798" s="5" t="s">
        <v>36707</v>
      </c>
      <c r="F8798" s="4" t="s">
        <v>18689</v>
      </c>
      <c r="G8798" s="4" t="s">
        <v>620</v>
      </c>
      <c r="H8798" s="5" t="s">
        <v>46968</v>
      </c>
      <c r="I8798" s="4" t="s">
        <v>46969</v>
      </c>
      <c r="J8798" s="5" t="n">
        <f aca="false">LEN(K8798)</f>
        <v>15</v>
      </c>
      <c r="K8798" s="6" t="s">
        <v>46970</v>
      </c>
      <c r="L8798" s="4" t="s">
        <v>78</v>
      </c>
      <c r="M8798" s="4" t="s">
        <v>32</v>
      </c>
    </row>
    <row r="8799" customFormat="false" ht="15.75" hidden="false" customHeight="true" outlineLevel="0" collapsed="false">
      <c r="A8799" s="4" t="n">
        <v>10156</v>
      </c>
      <c r="B8799" s="4" t="s">
        <v>46971</v>
      </c>
      <c r="C8799" s="4"/>
      <c r="D8799" s="4" t="s">
        <v>46972</v>
      </c>
      <c r="E8799" s="5" t="s">
        <v>46973</v>
      </c>
      <c r="F8799" s="4" t="s">
        <v>36719</v>
      </c>
      <c r="G8799" s="4" t="s">
        <v>620</v>
      </c>
      <c r="H8799" s="5" t="s">
        <v>46974</v>
      </c>
      <c r="I8799" s="4" t="s">
        <v>46975</v>
      </c>
      <c r="J8799" s="5" t="n">
        <f aca="false">LEN(K8799)</f>
        <v>15</v>
      </c>
      <c r="K8799" s="10" t="s">
        <v>46976</v>
      </c>
      <c r="L8799" s="4" t="s">
        <v>66</v>
      </c>
      <c r="M8799" s="4" t="s">
        <v>3415</v>
      </c>
    </row>
    <row r="8800" customFormat="false" ht="15.75" hidden="false" customHeight="true" outlineLevel="0" collapsed="false">
      <c r="A8800" s="4" t="n">
        <v>10167</v>
      </c>
      <c r="B8800" s="4" t="s">
        <v>46977</v>
      </c>
      <c r="C8800" s="4"/>
      <c r="D8800" s="4" t="s">
        <v>46978</v>
      </c>
      <c r="E8800" s="5" t="s">
        <v>12654</v>
      </c>
      <c r="F8800" s="4" t="s">
        <v>2621</v>
      </c>
      <c r="G8800" s="4" t="s">
        <v>620</v>
      </c>
      <c r="H8800" s="5" t="s">
        <v>46979</v>
      </c>
      <c r="I8800" s="4" t="s">
        <v>46980</v>
      </c>
      <c r="J8800" s="5" t="n">
        <f aca="false">LEN(K8800)</f>
        <v>15</v>
      </c>
      <c r="K8800" s="6" t="s">
        <v>46981</v>
      </c>
      <c r="L8800" s="4" t="s">
        <v>78</v>
      </c>
      <c r="M8800" s="4" t="s">
        <v>615</v>
      </c>
    </row>
    <row r="8801" customFormat="false" ht="15.75" hidden="false" customHeight="true" outlineLevel="0" collapsed="false">
      <c r="A8801" s="4" t="n">
        <v>10181</v>
      </c>
      <c r="B8801" s="4" t="s">
        <v>46982</v>
      </c>
      <c r="C8801" s="4"/>
      <c r="D8801" s="4" t="s">
        <v>46983</v>
      </c>
      <c r="E8801" s="5" t="s">
        <v>46984</v>
      </c>
      <c r="F8801" s="4" t="s">
        <v>26688</v>
      </c>
      <c r="G8801" s="4" t="s">
        <v>620</v>
      </c>
      <c r="H8801" s="5" t="s">
        <v>46985</v>
      </c>
      <c r="I8801" s="4" t="str">
        <f aca="false">IFERROR(__xludf.dummyfunction("""info@""&amp;LOWER(REGEXREPLACE(B8801,""[^A-Za-z0-9]"",""""))&amp;"".com"""),"info@doagaudiosa.com")</f>
        <v>info@doagaudiosa.com</v>
      </c>
      <c r="J8801" s="5" t="n">
        <f aca="false">LEN(K8801)</f>
        <v>15</v>
      </c>
      <c r="K8801" s="6" t="s">
        <v>46986</v>
      </c>
      <c r="L8801" s="4" t="s">
        <v>31</v>
      </c>
      <c r="M8801" s="4" t="s">
        <v>32</v>
      </c>
    </row>
    <row r="8802" customFormat="false" ht="15.75" hidden="false" customHeight="true" outlineLevel="0" collapsed="false">
      <c r="A8802" s="4" t="n">
        <v>10185</v>
      </c>
      <c r="B8802" s="4" t="s">
        <v>46987</v>
      </c>
      <c r="C8802" s="4"/>
      <c r="D8802" s="4" t="s">
        <v>46988</v>
      </c>
      <c r="E8802" s="5" t="s">
        <v>46989</v>
      </c>
      <c r="F8802" s="4" t="s">
        <v>26688</v>
      </c>
      <c r="G8802" s="4" t="s">
        <v>620</v>
      </c>
      <c r="H8802" s="5" t="s">
        <v>46990</v>
      </c>
      <c r="I8802" s="4" t="str">
        <f aca="false">IFERROR(__xludf.dummyfunction("""info@""&amp;LOWER(REGEXREPLACE(B8802,""[^A-Za-z0-9]"",""""))&amp;"".com"""),"info@hotelreundu.com")</f>
        <v>info@hotelreundu.com</v>
      </c>
      <c r="J8802" s="5" t="n">
        <f aca="false">LEN(K8802)</f>
        <v>15</v>
      </c>
      <c r="K8802" s="6" t="s">
        <v>46991</v>
      </c>
      <c r="L8802" s="4" t="s">
        <v>21</v>
      </c>
      <c r="M8802" s="4" t="s">
        <v>929</v>
      </c>
    </row>
    <row r="8803" customFormat="false" ht="15.75" hidden="false" customHeight="true" outlineLevel="0" collapsed="false">
      <c r="A8803" s="4" t="n">
        <v>10213</v>
      </c>
      <c r="B8803" s="4" t="s">
        <v>46992</v>
      </c>
      <c r="C8803" s="4"/>
      <c r="D8803" s="4" t="s">
        <v>46993</v>
      </c>
      <c r="E8803" s="5" t="s">
        <v>46994</v>
      </c>
      <c r="F8803" s="4" t="s">
        <v>3050</v>
      </c>
      <c r="G8803" s="4" t="s">
        <v>620</v>
      </c>
      <c r="H8803" s="5" t="s">
        <v>46995</v>
      </c>
      <c r="I8803" s="4" t="s">
        <v>46996</v>
      </c>
      <c r="J8803" s="5" t="n">
        <f aca="false">LEN(K8803)</f>
        <v>15</v>
      </c>
      <c r="K8803" s="6" t="s">
        <v>46997</v>
      </c>
      <c r="L8803" s="4" t="s">
        <v>31</v>
      </c>
      <c r="M8803" s="4" t="s">
        <v>918</v>
      </c>
    </row>
    <row r="8804" customFormat="false" ht="15.75" hidden="false" customHeight="true" outlineLevel="0" collapsed="false">
      <c r="A8804" s="4" t="n">
        <v>10220</v>
      </c>
      <c r="B8804" s="4" t="s">
        <v>46998</v>
      </c>
      <c r="C8804" s="4"/>
      <c r="D8804" s="4" t="s">
        <v>46999</v>
      </c>
      <c r="E8804" s="5" t="s">
        <v>47000</v>
      </c>
      <c r="F8804" s="4" t="s">
        <v>3050</v>
      </c>
      <c r="G8804" s="4" t="s">
        <v>620</v>
      </c>
      <c r="H8804" s="5" t="s">
        <v>47001</v>
      </c>
      <c r="I8804" s="4" t="s">
        <v>46996</v>
      </c>
      <c r="J8804" s="5" t="n">
        <f aca="false">LEN(K8804)</f>
        <v>15</v>
      </c>
      <c r="K8804" s="6" t="s">
        <v>46997</v>
      </c>
      <c r="L8804" s="4" t="s">
        <v>66</v>
      </c>
      <c r="M8804" s="4" t="s">
        <v>1216</v>
      </c>
    </row>
    <row r="8805" customFormat="false" ht="15.75" hidden="false" customHeight="true" outlineLevel="0" collapsed="false">
      <c r="A8805" s="4" t="n">
        <v>10223</v>
      </c>
      <c r="B8805" s="4" t="s">
        <v>47002</v>
      </c>
      <c r="C8805" s="4"/>
      <c r="D8805" s="4" t="s">
        <v>47003</v>
      </c>
      <c r="E8805" s="5" t="s">
        <v>18710</v>
      </c>
      <c r="F8805" s="4" t="s">
        <v>3050</v>
      </c>
      <c r="G8805" s="4" t="s">
        <v>620</v>
      </c>
      <c r="H8805" s="5" t="s">
        <v>47004</v>
      </c>
      <c r="I8805" s="4" t="s">
        <v>47005</v>
      </c>
      <c r="J8805" s="5" t="n">
        <f aca="false">LEN(K8805)</f>
        <v>15</v>
      </c>
      <c r="K8805" s="10" t="s">
        <v>47006</v>
      </c>
      <c r="L8805" s="4" t="s">
        <v>31</v>
      </c>
      <c r="M8805" s="4" t="s">
        <v>31</v>
      </c>
    </row>
    <row r="8806" customFormat="false" ht="15.75" hidden="false" customHeight="true" outlineLevel="0" collapsed="false">
      <c r="A8806" s="4" t="n">
        <v>10228</v>
      </c>
      <c r="B8806" s="4" t="s">
        <v>47007</v>
      </c>
      <c r="C8806" s="4"/>
      <c r="D8806" s="4" t="s">
        <v>47008</v>
      </c>
      <c r="E8806" s="5" t="s">
        <v>18716</v>
      </c>
      <c r="F8806" s="4" t="s">
        <v>3050</v>
      </c>
      <c r="G8806" s="4" t="s">
        <v>620</v>
      </c>
      <c r="H8806" s="5" t="s">
        <v>47009</v>
      </c>
      <c r="I8806" s="7" t="s">
        <v>47010</v>
      </c>
      <c r="J8806" s="5" t="n">
        <f aca="false">LEN(K8806)</f>
        <v>15</v>
      </c>
      <c r="K8806" s="6" t="s">
        <v>47011</v>
      </c>
      <c r="L8806" s="4" t="s">
        <v>78</v>
      </c>
      <c r="M8806" s="4" t="s">
        <v>22</v>
      </c>
    </row>
    <row r="8807" customFormat="false" ht="15.75" hidden="false" customHeight="true" outlineLevel="0" collapsed="false">
      <c r="A8807" s="4" t="n">
        <v>10249</v>
      </c>
      <c r="B8807" s="4" t="s">
        <v>7361</v>
      </c>
      <c r="C8807" s="4"/>
      <c r="D8807" s="4" t="s">
        <v>47012</v>
      </c>
      <c r="E8807" s="5" t="s">
        <v>10204</v>
      </c>
      <c r="F8807" s="4" t="s">
        <v>6683</v>
      </c>
      <c r="G8807" s="4" t="s">
        <v>620</v>
      </c>
      <c r="H8807" s="5" t="s">
        <v>47013</v>
      </c>
      <c r="I8807" s="4" t="str">
        <f aca="false">IFERROR(__xludf.dummyfunction("""info@""&amp;LOWER(REGEXREPLACE(B8807,""[^A-Za-z0-9]"",""""))&amp;"".com"""),"info@casaenrique.com")</f>
        <v>info@casaenrique.com</v>
      </c>
      <c r="J8807" s="5" t="n">
        <f aca="false">LEN(K8807)</f>
        <v>15</v>
      </c>
      <c r="K8807" s="6" t="s">
        <v>47014</v>
      </c>
      <c r="L8807" s="4" t="s">
        <v>78</v>
      </c>
      <c r="M8807" s="4" t="s">
        <v>794</v>
      </c>
    </row>
    <row r="8808" customFormat="false" ht="15.75" hidden="false" customHeight="true" outlineLevel="0" collapsed="false">
      <c r="A8808" s="4" t="n">
        <v>10258</v>
      </c>
      <c r="B8808" s="4" t="s">
        <v>47015</v>
      </c>
      <c r="C8808" s="4"/>
      <c r="D8808" s="4" t="s">
        <v>47016</v>
      </c>
      <c r="E8808" s="5" t="s">
        <v>47017</v>
      </c>
      <c r="F8808" s="4" t="s">
        <v>26681</v>
      </c>
      <c r="G8808" s="4" t="s">
        <v>620</v>
      </c>
      <c r="H8808" s="5" t="s">
        <v>47018</v>
      </c>
      <c r="I8808" s="7" t="str">
        <f aca="false">IFERROR(__xludf.dummyfunction("""info@""&amp;LOWER(REGEXREPLACE(B8808,""[^A-Za-z0-9]"",""""))&amp;"".com"""),"info@labilbanasl.com")</f>
        <v>info@labilbanasl.com</v>
      </c>
      <c r="J8808" s="5" t="n">
        <f aca="false">LEN(K8808)</f>
        <v>15</v>
      </c>
      <c r="K8808" s="6" t="s">
        <v>47019</v>
      </c>
      <c r="L8808" s="4" t="s">
        <v>21</v>
      </c>
      <c r="M8808" s="4" t="s">
        <v>877</v>
      </c>
    </row>
    <row r="8809" customFormat="false" ht="15.75" hidden="false" customHeight="true" outlineLevel="0" collapsed="false">
      <c r="A8809" s="4" t="n">
        <v>10296</v>
      </c>
      <c r="B8809" s="4" t="s">
        <v>47020</v>
      </c>
      <c r="C8809" s="4"/>
      <c r="D8809" s="4" t="s">
        <v>47021</v>
      </c>
      <c r="E8809" s="5" t="s">
        <v>2235</v>
      </c>
      <c r="F8809" s="4" t="s">
        <v>2236</v>
      </c>
      <c r="G8809" s="4" t="s">
        <v>620</v>
      </c>
      <c r="H8809" s="5" t="s">
        <v>47022</v>
      </c>
      <c r="I8809" s="4" t="str">
        <f aca="false">IFERROR(__xludf.dummyfunction("""info@""&amp;LOWER(REGEXREPLACE(B8809,""[^A-Za-z0-9]"",""""))&amp;"".com"""),"info@doanievessl.com")</f>
        <v>info@doanievessl.com</v>
      </c>
      <c r="J8809" s="5" t="n">
        <f aca="false">LEN(K8809)</f>
        <v>15</v>
      </c>
      <c r="K8809" s="6" t="s">
        <v>47023</v>
      </c>
      <c r="L8809" s="4" t="s">
        <v>66</v>
      </c>
      <c r="M8809" s="4" t="s">
        <v>695</v>
      </c>
    </row>
    <row r="8810" customFormat="false" ht="15.75" hidden="false" customHeight="true" outlineLevel="0" collapsed="false">
      <c r="A8810" s="4" t="n">
        <v>10297</v>
      </c>
      <c r="B8810" s="4" t="s">
        <v>47024</v>
      </c>
      <c r="C8810" s="4"/>
      <c r="D8810" s="4" t="s">
        <v>47025</v>
      </c>
      <c r="E8810" s="5" t="s">
        <v>2235</v>
      </c>
      <c r="F8810" s="4" t="s">
        <v>2236</v>
      </c>
      <c r="G8810" s="4" t="s">
        <v>620</v>
      </c>
      <c r="H8810" s="5" t="s">
        <v>47022</v>
      </c>
      <c r="I8810" s="4" t="str">
        <f aca="false">IFERROR(__xludf.dummyfunction("""info@""&amp;LOWER(REGEXREPLACE(B8810,""[^A-Za-z0-9]"",""""))&amp;"".com"""),"info@hotelcabeza.com")</f>
        <v>info@hotelcabeza.com</v>
      </c>
      <c r="J8810" s="5" t="n">
        <f aca="false">LEN(K8810)</f>
        <v>15</v>
      </c>
      <c r="K8810" s="6" t="s">
        <v>47026</v>
      </c>
      <c r="L8810" s="4" t="s">
        <v>21</v>
      </c>
      <c r="M8810" s="4" t="s">
        <v>695</v>
      </c>
    </row>
    <row r="8811" customFormat="false" ht="15.75" hidden="false" customHeight="true" outlineLevel="0" collapsed="false">
      <c r="A8811" s="4" t="n">
        <v>10302</v>
      </c>
      <c r="B8811" s="4" t="s">
        <v>47027</v>
      </c>
      <c r="C8811" s="4"/>
      <c r="D8811" s="4" t="s">
        <v>47028</v>
      </c>
      <c r="E8811" s="5" t="s">
        <v>15383</v>
      </c>
      <c r="F8811" s="4" t="s">
        <v>5451</v>
      </c>
      <c r="G8811" s="4" t="s">
        <v>620</v>
      </c>
      <c r="H8811" s="5" t="s">
        <v>47029</v>
      </c>
      <c r="I8811" s="4" t="str">
        <f aca="false">IFERROR(__xludf.dummyfunction("""info@""&amp;LOWER(REGEXREPLACE(B8811,""[^A-Za-z0-9]"",""""))&amp;"".com"""),"info@hotelareces.com")</f>
        <v>info@hotelareces.com</v>
      </c>
      <c r="J8811" s="5" t="n">
        <f aca="false">LEN(K8811)</f>
        <v>15</v>
      </c>
      <c r="K8811" s="6" t="s">
        <v>47030</v>
      </c>
      <c r="L8811" s="4" t="s">
        <v>21</v>
      </c>
      <c r="M8811" s="4" t="s">
        <v>31</v>
      </c>
    </row>
    <row r="8812" customFormat="false" ht="15.75" hidden="false" customHeight="true" outlineLevel="0" collapsed="false">
      <c r="A8812" s="4" t="n">
        <v>10306</v>
      </c>
      <c r="B8812" s="4" t="s">
        <v>47031</v>
      </c>
      <c r="C8812" s="4"/>
      <c r="D8812" s="4" t="s">
        <v>47032</v>
      </c>
      <c r="E8812" s="5" t="s">
        <v>8223</v>
      </c>
      <c r="F8812" s="4" t="s">
        <v>8212</v>
      </c>
      <c r="G8812" s="4" t="s">
        <v>620</v>
      </c>
      <c r="H8812" s="5" t="s">
        <v>47033</v>
      </c>
      <c r="I8812" s="4" t="str">
        <f aca="false">IFERROR(__xludf.dummyfunction("""info@""&amp;LOWER(REGEXREPLACE(B8812,""[^A-Za-z0-9]"",""""))&amp;"".com"""),"info@hotelviella.com")</f>
        <v>info@hotelviella.com</v>
      </c>
      <c r="J8812" s="5" t="n">
        <f aca="false">LEN(K8812)</f>
        <v>15</v>
      </c>
      <c r="K8812" s="6" t="s">
        <v>46166</v>
      </c>
      <c r="L8812" s="4" t="s">
        <v>31</v>
      </c>
      <c r="M8812" s="4" t="s">
        <v>794</v>
      </c>
    </row>
    <row r="8813" customFormat="false" ht="15.75" hidden="false" customHeight="true" outlineLevel="0" collapsed="false">
      <c r="A8813" s="4" t="n">
        <v>10310</v>
      </c>
      <c r="B8813" s="4" t="s">
        <v>47034</v>
      </c>
      <c r="C8813" s="4"/>
      <c r="D8813" s="4" t="s">
        <v>47035</v>
      </c>
      <c r="E8813" s="5" t="s">
        <v>8247</v>
      </c>
      <c r="F8813" s="4" t="s">
        <v>8248</v>
      </c>
      <c r="G8813" s="4" t="s">
        <v>620</v>
      </c>
      <c r="H8813" s="5" t="s">
        <v>47036</v>
      </c>
      <c r="I8813" s="4" t="str">
        <f aca="false">IFERROR(__xludf.dummyfunction("""info@""&amp;LOWER(REGEXREPLACE(B8813,""[^A-Za-z0-9]"",""""))&amp;"".com"""),"info@lasinriella.com")</f>
        <v>info@lasinriella.com</v>
      </c>
      <c r="J8813" s="5" t="n">
        <f aca="false">LEN(K8813)</f>
        <v>15</v>
      </c>
      <c r="K8813" s="10" t="s">
        <v>47037</v>
      </c>
      <c r="L8813" s="4" t="s">
        <v>57</v>
      </c>
      <c r="M8813" s="4" t="s">
        <v>22</v>
      </c>
    </row>
    <row r="8814" customFormat="false" ht="15.75" hidden="false" customHeight="true" outlineLevel="0" collapsed="false">
      <c r="A8814" s="4" t="n">
        <v>10320</v>
      </c>
      <c r="B8814" s="4" t="s">
        <v>47038</v>
      </c>
      <c r="C8814" s="4"/>
      <c r="D8814" s="4" t="s">
        <v>47039</v>
      </c>
      <c r="E8814" s="5" t="s">
        <v>1286</v>
      </c>
      <c r="F8814" s="4" t="s">
        <v>1287</v>
      </c>
      <c r="G8814" s="4" t="s">
        <v>620</v>
      </c>
      <c r="H8814" s="5" t="s">
        <v>47040</v>
      </c>
      <c r="I8814" s="4" t="s">
        <v>47041</v>
      </c>
      <c r="J8814" s="5" t="n">
        <f aca="false">LEN(K8814)</f>
        <v>15</v>
      </c>
      <c r="K8814" s="10" t="s">
        <v>47042</v>
      </c>
      <c r="L8814" s="4" t="s">
        <v>66</v>
      </c>
      <c r="M8814" s="4" t="s">
        <v>1016</v>
      </c>
    </row>
    <row r="8815" customFormat="false" ht="15.75" hidden="false" customHeight="true" outlineLevel="0" collapsed="false">
      <c r="A8815" s="4" t="n">
        <v>10329</v>
      </c>
      <c r="B8815" s="4" t="s">
        <v>47043</v>
      </c>
      <c r="C8815" s="4"/>
      <c r="D8815" s="4" t="s">
        <v>47044</v>
      </c>
      <c r="E8815" s="5" t="s">
        <v>31400</v>
      </c>
      <c r="F8815" s="4" t="s">
        <v>5363</v>
      </c>
      <c r="G8815" s="4" t="s">
        <v>620</v>
      </c>
      <c r="H8815" s="5" t="s">
        <v>47045</v>
      </c>
      <c r="I8815" s="4" t="str">
        <f aca="false">IFERROR(__xludf.dummyfunction("""info@""&amp;LOWER(REGEXREPLACE(B8815,""[^A-Za-z0-9]"",""""))&amp;"".com"""),"info@donmiguelsl.com")</f>
        <v>info@donmiguelsl.com</v>
      </c>
      <c r="J8815" s="5" t="n">
        <f aca="false">LEN(K8815)</f>
        <v>15</v>
      </c>
      <c r="K8815" s="6" t="s">
        <v>47046</v>
      </c>
      <c r="L8815" s="4" t="s">
        <v>78</v>
      </c>
      <c r="M8815" s="4" t="s">
        <v>996</v>
      </c>
    </row>
    <row r="8816" customFormat="false" ht="15.75" hidden="false" customHeight="true" outlineLevel="0" collapsed="false">
      <c r="A8816" s="4" t="n">
        <v>10368</v>
      </c>
      <c r="B8816" s="4" t="s">
        <v>47047</v>
      </c>
      <c r="C8816" s="4"/>
      <c r="D8816" s="4" t="s">
        <v>47048</v>
      </c>
      <c r="E8816" s="5" t="s">
        <v>1781</v>
      </c>
      <c r="F8816" s="4" t="s">
        <v>1782</v>
      </c>
      <c r="G8816" s="4" t="s">
        <v>620</v>
      </c>
      <c r="H8816" s="5" t="s">
        <v>47049</v>
      </c>
      <c r="I8816" s="4" t="str">
        <f aca="false">IFERROR(__xludf.dummyfunction("""info@""&amp;LOWER(REGEXREPLACE(B8816,""[^A-Za-z0-9]"",""""))&amp;"".com"""),"info@hotelauseva.com")</f>
        <v>info@hotelauseva.com</v>
      </c>
      <c r="J8816" s="5" t="n">
        <f aca="false">LEN(K8816)</f>
        <v>15</v>
      </c>
      <c r="K8816" s="6" t="s">
        <v>47050</v>
      </c>
      <c r="L8816" s="4" t="s">
        <v>78</v>
      </c>
      <c r="M8816" s="4" t="s">
        <v>877</v>
      </c>
    </row>
    <row r="8817" customFormat="false" ht="15.75" hidden="false" customHeight="true" outlineLevel="0" collapsed="false">
      <c r="A8817" s="4" t="n">
        <v>10373</v>
      </c>
      <c r="B8817" s="4" t="s">
        <v>47051</v>
      </c>
      <c r="C8817" s="4"/>
      <c r="D8817" s="4" t="s">
        <v>6681</v>
      </c>
      <c r="E8817" s="5" t="s">
        <v>8253</v>
      </c>
      <c r="F8817" s="4" t="s">
        <v>8254</v>
      </c>
      <c r="G8817" s="4" t="s">
        <v>620</v>
      </c>
      <c r="H8817" s="5" t="s">
        <v>47052</v>
      </c>
      <c r="I8817" s="7" t="str">
        <f aca="false">IFERROR(__xludf.dummyfunction("""info@""&amp;LOWER(REGEXREPLACE(B8817,""[^A-Za-z0-9]"",""""))&amp;"".com"""),"info@elcoterinsl.com")</f>
        <v>info@elcoterinsl.com</v>
      </c>
      <c r="J8817" s="5" t="n">
        <f aca="false">LEN(K8817)</f>
        <v>15</v>
      </c>
      <c r="K8817" s="6" t="s">
        <v>47053</v>
      </c>
      <c r="L8817" s="4" t="s">
        <v>31</v>
      </c>
      <c r="M8817" s="4" t="s">
        <v>929</v>
      </c>
    </row>
    <row r="8818" customFormat="false" ht="15.75" hidden="false" customHeight="true" outlineLevel="0" collapsed="false">
      <c r="A8818" s="4" t="n">
        <v>10396</v>
      </c>
      <c r="B8818" s="4" t="s">
        <v>47054</v>
      </c>
      <c r="C8818" s="4"/>
      <c r="D8818" s="4" t="s">
        <v>47055</v>
      </c>
      <c r="E8818" s="5" t="s">
        <v>8279</v>
      </c>
      <c r="F8818" s="4" t="s">
        <v>8280</v>
      </c>
      <c r="G8818" s="4" t="s">
        <v>620</v>
      </c>
      <c r="H8818" s="5" t="s">
        <v>47056</v>
      </c>
      <c r="I8818" s="4" t="s">
        <v>47057</v>
      </c>
      <c r="J8818" s="5" t="n">
        <f aca="false">LEN(K8818)</f>
        <v>15</v>
      </c>
      <c r="K8818" s="6" t="s">
        <v>47058</v>
      </c>
      <c r="L8818" s="4" t="s">
        <v>57</v>
      </c>
      <c r="M8818" s="4" t="s">
        <v>988</v>
      </c>
    </row>
    <row r="8819" customFormat="false" ht="15.75" hidden="false" customHeight="true" outlineLevel="0" collapsed="false">
      <c r="A8819" s="4" t="n">
        <v>10404</v>
      </c>
      <c r="B8819" s="4" t="s">
        <v>47059</v>
      </c>
      <c r="C8819" s="4"/>
      <c r="D8819" s="4" t="s">
        <v>47060</v>
      </c>
      <c r="E8819" s="5" t="s">
        <v>26769</v>
      </c>
      <c r="F8819" s="4" t="s">
        <v>15809</v>
      </c>
      <c r="G8819" s="4" t="s">
        <v>620</v>
      </c>
      <c r="H8819" s="5" t="s">
        <v>47061</v>
      </c>
      <c r="I8819" s="4" t="s">
        <v>47062</v>
      </c>
      <c r="J8819" s="5" t="n">
        <f aca="false">LEN(K8819)</f>
        <v>15</v>
      </c>
      <c r="K8819" s="6" t="s">
        <v>47063</v>
      </c>
      <c r="L8819" s="4" t="s">
        <v>78</v>
      </c>
      <c r="M8819" s="4" t="s">
        <v>381</v>
      </c>
    </row>
    <row r="8820" customFormat="false" ht="15.75" hidden="false" customHeight="true" outlineLevel="0" collapsed="false">
      <c r="A8820" s="4" t="n">
        <v>10411</v>
      </c>
      <c r="B8820" s="4" t="s">
        <v>47064</v>
      </c>
      <c r="C8820" s="4"/>
      <c r="D8820" s="4" t="s">
        <v>47065</v>
      </c>
      <c r="E8820" s="5" t="s">
        <v>47066</v>
      </c>
      <c r="F8820" s="4" t="s">
        <v>15809</v>
      </c>
      <c r="G8820" s="4" t="s">
        <v>620</v>
      </c>
      <c r="H8820" s="5" t="s">
        <v>47067</v>
      </c>
      <c r="I8820" s="4" t="s">
        <v>47068</v>
      </c>
      <c r="J8820" s="5" t="n">
        <f aca="false">LEN(K8820)</f>
        <v>15</v>
      </c>
      <c r="K8820" s="6" t="s">
        <v>47069</v>
      </c>
      <c r="L8820" s="4" t="s">
        <v>31</v>
      </c>
      <c r="M8820" s="4" t="s">
        <v>32</v>
      </c>
    </row>
    <row r="8821" customFormat="false" ht="15.75" hidden="false" customHeight="true" outlineLevel="0" collapsed="false">
      <c r="A8821" s="4" t="n">
        <v>10414</v>
      </c>
      <c r="B8821" s="4" t="s">
        <v>47070</v>
      </c>
      <c r="C8821" s="4"/>
      <c r="D8821" s="4" t="s">
        <v>47071</v>
      </c>
      <c r="E8821" s="5" t="s">
        <v>3656</v>
      </c>
      <c r="F8821" s="4" t="s">
        <v>3657</v>
      </c>
      <c r="G8821" s="4" t="s">
        <v>620</v>
      </c>
      <c r="H8821" s="5" t="s">
        <v>47072</v>
      </c>
      <c r="I8821" s="4" t="s">
        <v>47073</v>
      </c>
      <c r="J8821" s="5" t="n">
        <f aca="false">LEN(K8821)</f>
        <v>15</v>
      </c>
      <c r="K8821" s="10" t="s">
        <v>47074</v>
      </c>
      <c r="L8821" s="4" t="s">
        <v>78</v>
      </c>
      <c r="M8821" s="4" t="s">
        <v>381</v>
      </c>
    </row>
    <row r="8822" customFormat="false" ht="15.75" hidden="false" customHeight="true" outlineLevel="0" collapsed="false">
      <c r="A8822" s="4" t="n">
        <v>10458</v>
      </c>
      <c r="B8822" s="4" t="s">
        <v>47075</v>
      </c>
      <c r="C8822" s="4"/>
      <c r="D8822" s="4" t="s">
        <v>47076</v>
      </c>
      <c r="E8822" s="5" t="s">
        <v>2242</v>
      </c>
      <c r="F8822" s="4" t="s">
        <v>2243</v>
      </c>
      <c r="G8822" s="4" t="s">
        <v>620</v>
      </c>
      <c r="H8822" s="5" t="s">
        <v>47077</v>
      </c>
      <c r="I8822" s="4" t="s">
        <v>47078</v>
      </c>
      <c r="J8822" s="5" t="n">
        <f aca="false">LEN(K8822)</f>
        <v>15</v>
      </c>
      <c r="K8822" s="6" t="s">
        <v>47079</v>
      </c>
      <c r="L8822" s="4" t="s">
        <v>57</v>
      </c>
      <c r="M8822" s="4" t="s">
        <v>929</v>
      </c>
    </row>
    <row r="8823" customFormat="false" ht="15.75" hidden="false" customHeight="true" outlineLevel="0" collapsed="false">
      <c r="A8823" s="4" t="n">
        <v>10479</v>
      </c>
      <c r="B8823" s="4" t="s">
        <v>47080</v>
      </c>
      <c r="C8823" s="4"/>
      <c r="D8823" s="4" t="s">
        <v>47081</v>
      </c>
      <c r="E8823" s="5" t="s">
        <v>8273</v>
      </c>
      <c r="F8823" s="4" t="s">
        <v>1782</v>
      </c>
      <c r="G8823" s="4" t="s">
        <v>620</v>
      </c>
      <c r="H8823" s="5" t="s">
        <v>26781</v>
      </c>
      <c r="I8823" s="4" t="s">
        <v>47082</v>
      </c>
      <c r="J8823" s="5" t="n">
        <f aca="false">LEN(K8823)</f>
        <v>15</v>
      </c>
      <c r="K8823" s="10" t="s">
        <v>47083</v>
      </c>
      <c r="L8823" s="4" t="s">
        <v>21</v>
      </c>
      <c r="M8823" s="4" t="s">
        <v>31</v>
      </c>
    </row>
    <row r="8824" customFormat="false" ht="15.75" hidden="false" customHeight="true" outlineLevel="0" collapsed="false">
      <c r="A8824" s="4" t="n">
        <v>10499</v>
      </c>
      <c r="B8824" s="4" t="s">
        <v>47084</v>
      </c>
      <c r="C8824" s="4"/>
      <c r="D8824" s="4" t="s">
        <v>47085</v>
      </c>
      <c r="E8824" s="5" t="s">
        <v>23056</v>
      </c>
      <c r="F8824" s="4" t="s">
        <v>3664</v>
      </c>
      <c r="G8824" s="4" t="s">
        <v>620</v>
      </c>
      <c r="H8824" s="5" t="s">
        <v>47086</v>
      </c>
      <c r="I8824" s="4" t="s">
        <v>47087</v>
      </c>
      <c r="J8824" s="5" t="n">
        <f aca="false">LEN(K8824)</f>
        <v>15</v>
      </c>
      <c r="K8824" s="6" t="s">
        <v>43553</v>
      </c>
      <c r="L8824" s="4" t="s">
        <v>57</v>
      </c>
      <c r="M8824" s="4" t="s">
        <v>13737</v>
      </c>
    </row>
    <row r="8825" customFormat="false" ht="15.75" hidden="false" customHeight="true" outlineLevel="0" collapsed="false">
      <c r="A8825" s="4" t="n">
        <v>10503</v>
      </c>
      <c r="B8825" s="4" t="s">
        <v>47088</v>
      </c>
      <c r="C8825" s="4"/>
      <c r="D8825" s="4" t="s">
        <v>47089</v>
      </c>
      <c r="E8825" s="5" t="s">
        <v>36633</v>
      </c>
      <c r="F8825" s="4" t="s">
        <v>1261</v>
      </c>
      <c r="G8825" s="4" t="s">
        <v>620</v>
      </c>
      <c r="H8825" s="5" t="s">
        <v>47090</v>
      </c>
      <c r="I8825" s="4" t="s">
        <v>47091</v>
      </c>
      <c r="J8825" s="5" t="n">
        <f aca="false">LEN(K8825)</f>
        <v>15</v>
      </c>
      <c r="K8825" s="6" t="s">
        <v>47092</v>
      </c>
      <c r="L8825" s="4" t="s">
        <v>21</v>
      </c>
      <c r="M8825" s="4" t="s">
        <v>232</v>
      </c>
    </row>
    <row r="8826" customFormat="false" ht="15.75" hidden="false" customHeight="true" outlineLevel="0" collapsed="false">
      <c r="A8826" s="4" t="n">
        <v>10520</v>
      </c>
      <c r="B8826" s="4" t="s">
        <v>47093</v>
      </c>
      <c r="C8826" s="4"/>
      <c r="D8826" s="4" t="s">
        <v>47094</v>
      </c>
      <c r="E8826" s="5" t="s">
        <v>880</v>
      </c>
      <c r="F8826" s="4" t="s">
        <v>881</v>
      </c>
      <c r="G8826" s="4" t="s">
        <v>882</v>
      </c>
      <c r="H8826" s="5" t="s">
        <v>47095</v>
      </c>
      <c r="I8826" s="4" t="s">
        <v>47096</v>
      </c>
      <c r="J8826" s="5" t="n">
        <f aca="false">LEN(K8826)</f>
        <v>15</v>
      </c>
      <c r="K8826" s="6" t="s">
        <v>47097</v>
      </c>
      <c r="L8826" s="4" t="s">
        <v>21</v>
      </c>
      <c r="M8826" s="4" t="s">
        <v>3501</v>
      </c>
    </row>
    <row r="8827" customFormat="false" ht="15.75" hidden="false" customHeight="true" outlineLevel="0" collapsed="false">
      <c r="A8827" s="4" t="n">
        <v>10525</v>
      </c>
      <c r="B8827" s="4" t="s">
        <v>31087</v>
      </c>
      <c r="C8827" s="4"/>
      <c r="D8827" s="4" t="s">
        <v>47098</v>
      </c>
      <c r="E8827" s="5" t="s">
        <v>880</v>
      </c>
      <c r="F8827" s="4" t="s">
        <v>881</v>
      </c>
      <c r="G8827" s="4" t="s">
        <v>882</v>
      </c>
      <c r="H8827" s="5" t="s">
        <v>47099</v>
      </c>
      <c r="I8827" s="4" t="s">
        <v>47100</v>
      </c>
      <c r="J8827" s="5" t="n">
        <f aca="false">LEN(K8827)</f>
        <v>15</v>
      </c>
      <c r="K8827" s="6" t="s">
        <v>47101</v>
      </c>
      <c r="L8827" s="4" t="s">
        <v>31</v>
      </c>
      <c r="M8827" s="4" t="s">
        <v>1063</v>
      </c>
    </row>
    <row r="8828" customFormat="false" ht="15.75" hidden="false" customHeight="true" outlineLevel="0" collapsed="false">
      <c r="A8828" s="4" t="n">
        <v>10527</v>
      </c>
      <c r="B8828" s="4" t="s">
        <v>47102</v>
      </c>
      <c r="C8828" s="4"/>
      <c r="D8828" s="4" t="s">
        <v>47103</v>
      </c>
      <c r="E8828" s="5" t="s">
        <v>47104</v>
      </c>
      <c r="F8828" s="4" t="s">
        <v>881</v>
      </c>
      <c r="G8828" s="4" t="s">
        <v>882</v>
      </c>
      <c r="H8828" s="5" t="s">
        <v>47105</v>
      </c>
      <c r="I8828" s="4" t="s">
        <v>47106</v>
      </c>
      <c r="J8828" s="5" t="n">
        <f aca="false">LEN(K8828)</f>
        <v>15</v>
      </c>
      <c r="K8828" s="6" t="s">
        <v>47107</v>
      </c>
      <c r="L8828" s="4" t="s">
        <v>637</v>
      </c>
      <c r="M8828" s="4" t="s">
        <v>918</v>
      </c>
    </row>
    <row r="8829" customFormat="false" ht="15.75" hidden="false" customHeight="true" outlineLevel="0" collapsed="false">
      <c r="A8829" s="4" t="n">
        <v>10528</v>
      </c>
      <c r="B8829" s="4" t="s">
        <v>37123</v>
      </c>
      <c r="C8829" s="4"/>
      <c r="D8829" s="4" t="s">
        <v>47108</v>
      </c>
      <c r="E8829" s="5" t="s">
        <v>5602</v>
      </c>
      <c r="F8829" s="4" t="s">
        <v>881</v>
      </c>
      <c r="G8829" s="4" t="s">
        <v>882</v>
      </c>
      <c r="H8829" s="5" t="s">
        <v>47109</v>
      </c>
      <c r="I8829" s="4" t="s">
        <v>47110</v>
      </c>
      <c r="J8829" s="5" t="n">
        <f aca="false">LEN(K8829)</f>
        <v>15</v>
      </c>
      <c r="K8829" s="6" t="s">
        <v>47111</v>
      </c>
      <c r="L8829" s="4" t="s">
        <v>57</v>
      </c>
      <c r="M8829" s="4" t="s">
        <v>1043</v>
      </c>
    </row>
    <row r="8830" customFormat="false" ht="15.75" hidden="false" customHeight="true" outlineLevel="0" collapsed="false">
      <c r="A8830" s="4" t="n">
        <v>10529</v>
      </c>
      <c r="B8830" s="4" t="s">
        <v>47112</v>
      </c>
      <c r="C8830" s="4"/>
      <c r="D8830" s="4" t="s">
        <v>47113</v>
      </c>
      <c r="E8830" s="5" t="s">
        <v>8286</v>
      </c>
      <c r="F8830" s="4" t="s">
        <v>881</v>
      </c>
      <c r="G8830" s="4" t="s">
        <v>882</v>
      </c>
      <c r="H8830" s="5" t="s">
        <v>47114</v>
      </c>
      <c r="I8830" s="4" t="s">
        <v>47115</v>
      </c>
      <c r="J8830" s="5" t="n">
        <f aca="false">LEN(K8830)</f>
        <v>15</v>
      </c>
      <c r="K8830" s="6" t="s">
        <v>47116</v>
      </c>
      <c r="L8830" s="4" t="s">
        <v>57</v>
      </c>
      <c r="M8830" s="4" t="s">
        <v>877</v>
      </c>
    </row>
    <row r="8831" customFormat="false" ht="15.75" hidden="false" customHeight="true" outlineLevel="0" collapsed="false">
      <c r="A8831" s="4" t="n">
        <v>10532</v>
      </c>
      <c r="B8831" s="4" t="s">
        <v>47117</v>
      </c>
      <c r="C8831" s="4"/>
      <c r="D8831" s="4" t="s">
        <v>47118</v>
      </c>
      <c r="E8831" s="5" t="s">
        <v>42164</v>
      </c>
      <c r="F8831" s="4" t="s">
        <v>5616</v>
      </c>
      <c r="G8831" s="4" t="s">
        <v>882</v>
      </c>
      <c r="H8831" s="5" t="s">
        <v>47119</v>
      </c>
      <c r="I8831" s="4" t="s">
        <v>47120</v>
      </c>
      <c r="J8831" s="5" t="n">
        <f aca="false">LEN(K8831)</f>
        <v>15</v>
      </c>
      <c r="K8831" s="6" t="s">
        <v>47121</v>
      </c>
      <c r="L8831" s="4" t="s">
        <v>31</v>
      </c>
      <c r="M8831" s="4" t="s">
        <v>133</v>
      </c>
      <c r="N8831" s="1"/>
    </row>
    <row r="8832" customFormat="false" ht="15.75" hidden="false" customHeight="true" outlineLevel="0" collapsed="false">
      <c r="A8832" s="4" t="n">
        <v>10538</v>
      </c>
      <c r="B8832" s="4" t="s">
        <v>47122</v>
      </c>
      <c r="C8832" s="4"/>
      <c r="D8832" s="4" t="s">
        <v>47123</v>
      </c>
      <c r="E8832" s="5" t="s">
        <v>12541</v>
      </c>
      <c r="F8832" s="4" t="s">
        <v>5616</v>
      </c>
      <c r="G8832" s="4" t="s">
        <v>882</v>
      </c>
      <c r="H8832" s="5" t="s">
        <v>47124</v>
      </c>
      <c r="I8832" s="4" t="s">
        <v>47125</v>
      </c>
      <c r="J8832" s="5" t="n">
        <f aca="false">LEN(K8832)</f>
        <v>15</v>
      </c>
      <c r="K8832" s="6" t="s">
        <v>47126</v>
      </c>
      <c r="L8832" s="4" t="s">
        <v>21</v>
      </c>
      <c r="M8832" s="4" t="s">
        <v>577</v>
      </c>
    </row>
    <row r="8833" customFormat="false" ht="15.75" hidden="false" customHeight="true" outlineLevel="0" collapsed="false">
      <c r="A8833" s="4" t="n">
        <v>10574</v>
      </c>
      <c r="B8833" s="4" t="s">
        <v>47127</v>
      </c>
      <c r="C8833" s="4"/>
      <c r="D8833" s="4" t="s">
        <v>47128</v>
      </c>
      <c r="E8833" s="5" t="s">
        <v>47129</v>
      </c>
      <c r="F8833" s="4" t="s">
        <v>881</v>
      </c>
      <c r="G8833" s="4" t="s">
        <v>882</v>
      </c>
      <c r="H8833" s="5" t="s">
        <v>47130</v>
      </c>
      <c r="I8833" s="4" t="s">
        <v>47131</v>
      </c>
      <c r="J8833" s="5" t="n">
        <f aca="false">LEN(K8833)</f>
        <v>15</v>
      </c>
      <c r="K8833" s="6" t="s">
        <v>47132</v>
      </c>
      <c r="L8833" s="4" t="s">
        <v>31</v>
      </c>
      <c r="M8833" s="4" t="s">
        <v>2097</v>
      </c>
    </row>
    <row r="8834" customFormat="false" ht="15.75" hidden="false" customHeight="true" outlineLevel="0" collapsed="false">
      <c r="A8834" s="4" t="n">
        <v>10579</v>
      </c>
      <c r="B8834" s="4" t="s">
        <v>47133</v>
      </c>
      <c r="C8834" s="4"/>
      <c r="D8834" s="4" t="s">
        <v>47134</v>
      </c>
      <c r="E8834" s="5" t="s">
        <v>12561</v>
      </c>
      <c r="F8834" s="4" t="s">
        <v>881</v>
      </c>
      <c r="G8834" s="4" t="s">
        <v>882</v>
      </c>
      <c r="H8834" s="5" t="s">
        <v>47135</v>
      </c>
      <c r="I8834" s="4" t="s">
        <v>47136</v>
      </c>
      <c r="J8834" s="5" t="n">
        <f aca="false">LEN(K8834)</f>
        <v>15</v>
      </c>
      <c r="K8834" s="6" t="s">
        <v>47137</v>
      </c>
      <c r="L8834" s="4" t="s">
        <v>1679</v>
      </c>
      <c r="M8834" s="4" t="s">
        <v>6016</v>
      </c>
    </row>
    <row r="8835" customFormat="false" ht="15.75" hidden="false" customHeight="true" outlineLevel="0" collapsed="false">
      <c r="A8835" s="4" t="n">
        <v>10592</v>
      </c>
      <c r="B8835" s="4" t="s">
        <v>47138</v>
      </c>
      <c r="C8835" s="4"/>
      <c r="D8835" s="4" t="s">
        <v>47139</v>
      </c>
      <c r="E8835" s="5" t="s">
        <v>12561</v>
      </c>
      <c r="F8835" s="4" t="s">
        <v>881</v>
      </c>
      <c r="G8835" s="4" t="s">
        <v>882</v>
      </c>
      <c r="H8835" s="5" t="s">
        <v>47140</v>
      </c>
      <c r="I8835" s="4" t="s">
        <v>47141</v>
      </c>
      <c r="J8835" s="5" t="n">
        <f aca="false">LEN(K8835)</f>
        <v>15</v>
      </c>
      <c r="K8835" s="6" t="s">
        <v>47142</v>
      </c>
      <c r="L8835" s="4" t="s">
        <v>31</v>
      </c>
      <c r="M8835" s="4" t="s">
        <v>5116</v>
      </c>
    </row>
    <row r="8836" customFormat="false" ht="15.75" hidden="false" customHeight="true" outlineLevel="0" collapsed="false">
      <c r="A8836" s="4" t="n">
        <v>10598</v>
      </c>
      <c r="B8836" s="4" t="s">
        <v>47143</v>
      </c>
      <c r="C8836" s="4"/>
      <c r="D8836" s="4" t="s">
        <v>47144</v>
      </c>
      <c r="E8836" s="5" t="s">
        <v>47145</v>
      </c>
      <c r="F8836" s="4" t="s">
        <v>26830</v>
      </c>
      <c r="G8836" s="4" t="s">
        <v>882</v>
      </c>
      <c r="H8836" s="5" t="s">
        <v>47146</v>
      </c>
      <c r="I8836" s="4" t="str">
        <f aca="false">IFERROR(__xludf.dummyfunction("""info@""&amp;LOWER(REGEXREPLACE(B8836,""[^A-Za-z0-9]"",""""))&amp;"".com"""),"info@pazoorialsa.com")</f>
        <v>info@pazoorialsa.com</v>
      </c>
      <c r="J8836" s="5" t="n">
        <f aca="false">LEN(K8836)</f>
        <v>15</v>
      </c>
      <c r="K8836" s="10" t="s">
        <v>47147</v>
      </c>
      <c r="L8836" s="4" t="s">
        <v>1970</v>
      </c>
      <c r="M8836" s="4" t="s">
        <v>502</v>
      </c>
    </row>
    <row r="8837" customFormat="false" ht="15.75" hidden="false" customHeight="true" outlineLevel="0" collapsed="false">
      <c r="A8837" s="4" t="n">
        <v>10600</v>
      </c>
      <c r="B8837" s="4" t="s">
        <v>47148</v>
      </c>
      <c r="C8837" s="4"/>
      <c r="D8837" s="4" t="s">
        <v>47149</v>
      </c>
      <c r="E8837" s="5" t="s">
        <v>26829</v>
      </c>
      <c r="F8837" s="4" t="s">
        <v>26830</v>
      </c>
      <c r="G8837" s="4" t="s">
        <v>882</v>
      </c>
      <c r="H8837" s="5" t="s">
        <v>47150</v>
      </c>
      <c r="I8837" s="7" t="s">
        <v>47151</v>
      </c>
      <c r="J8837" s="5" t="n">
        <f aca="false">LEN(K8837)</f>
        <v>15</v>
      </c>
      <c r="K8837" s="6" t="s">
        <v>47152</v>
      </c>
      <c r="L8837" s="4" t="s">
        <v>31</v>
      </c>
      <c r="M8837" s="4" t="s">
        <v>819</v>
      </c>
    </row>
    <row r="8838" customFormat="false" ht="15.75" hidden="false" customHeight="true" outlineLevel="0" collapsed="false">
      <c r="A8838" s="4" t="n">
        <v>10601</v>
      </c>
      <c r="B8838" s="4" t="s">
        <v>47153</v>
      </c>
      <c r="C8838" s="4"/>
      <c r="D8838" s="4" t="s">
        <v>47154</v>
      </c>
      <c r="E8838" s="5" t="s">
        <v>47155</v>
      </c>
      <c r="F8838" s="4" t="s">
        <v>8299</v>
      </c>
      <c r="G8838" s="4" t="s">
        <v>882</v>
      </c>
      <c r="H8838" s="5" t="s">
        <v>47156</v>
      </c>
      <c r="I8838" s="4" t="s">
        <v>47157</v>
      </c>
      <c r="J8838" s="5" t="n">
        <f aca="false">LEN(K8838)</f>
        <v>15</v>
      </c>
      <c r="K8838" s="6" t="s">
        <v>47158</v>
      </c>
      <c r="L8838" s="4" t="s">
        <v>21</v>
      </c>
      <c r="M8838" s="4" t="s">
        <v>31</v>
      </c>
    </row>
    <row r="8839" customFormat="false" ht="15.75" hidden="false" customHeight="true" outlineLevel="0" collapsed="false">
      <c r="A8839" s="4" t="n">
        <v>10603</v>
      </c>
      <c r="B8839" s="4" t="s">
        <v>47159</v>
      </c>
      <c r="C8839" s="4"/>
      <c r="D8839" s="4" t="s">
        <v>47160</v>
      </c>
      <c r="E8839" s="5" t="s">
        <v>5379</v>
      </c>
      <c r="F8839" s="4" t="s">
        <v>5380</v>
      </c>
      <c r="G8839" s="4" t="s">
        <v>882</v>
      </c>
      <c r="H8839" s="5" t="s">
        <v>47161</v>
      </c>
      <c r="I8839" s="4" t="s">
        <v>47162</v>
      </c>
      <c r="J8839" s="5" t="n">
        <f aca="false">LEN(K8839)</f>
        <v>15</v>
      </c>
      <c r="K8839" s="10" t="s">
        <v>47163</v>
      </c>
      <c r="L8839" s="4" t="s">
        <v>637</v>
      </c>
      <c r="M8839" s="4" t="s">
        <v>794</v>
      </c>
    </row>
    <row r="8840" customFormat="false" ht="15.75" hidden="false" customHeight="true" outlineLevel="0" collapsed="false">
      <c r="A8840" s="4" t="n">
        <v>10628</v>
      </c>
      <c r="B8840" s="4" t="s">
        <v>47164</v>
      </c>
      <c r="C8840" s="4"/>
      <c r="D8840" s="4" t="s">
        <v>47165</v>
      </c>
      <c r="E8840" s="5" t="s">
        <v>15456</v>
      </c>
      <c r="F8840" s="4" t="s">
        <v>15457</v>
      </c>
      <c r="G8840" s="4" t="s">
        <v>882</v>
      </c>
      <c r="H8840" s="5" t="s">
        <v>47166</v>
      </c>
      <c r="I8840" s="4" t="s">
        <v>47167</v>
      </c>
      <c r="J8840" s="5" t="n">
        <f aca="false">LEN(K8840)</f>
        <v>15</v>
      </c>
      <c r="K8840" s="6" t="s">
        <v>47168</v>
      </c>
      <c r="L8840" s="4" t="s">
        <v>21</v>
      </c>
      <c r="M8840" s="4" t="s">
        <v>344</v>
      </c>
    </row>
    <row r="8841" customFormat="false" ht="15.75" hidden="false" customHeight="true" outlineLevel="0" collapsed="false">
      <c r="A8841" s="4" t="n">
        <v>10646</v>
      </c>
      <c r="B8841" s="4" t="s">
        <v>47169</v>
      </c>
      <c r="C8841" s="4"/>
      <c r="D8841" s="4" t="s">
        <v>47170</v>
      </c>
      <c r="E8841" s="5" t="s">
        <v>12567</v>
      </c>
      <c r="F8841" s="4" t="s">
        <v>2250</v>
      </c>
      <c r="G8841" s="4" t="s">
        <v>882</v>
      </c>
      <c r="H8841" s="5" t="s">
        <v>47171</v>
      </c>
      <c r="I8841" s="4" t="s">
        <v>47172</v>
      </c>
      <c r="J8841" s="5" t="n">
        <f aca="false">LEN(K8841)</f>
        <v>15</v>
      </c>
      <c r="K8841" s="10" t="s">
        <v>47173</v>
      </c>
      <c r="L8841" s="4" t="s">
        <v>21</v>
      </c>
      <c r="M8841" s="4" t="s">
        <v>1063</v>
      </c>
    </row>
    <row r="8842" customFormat="false" ht="15.75" hidden="false" customHeight="true" outlineLevel="0" collapsed="false">
      <c r="A8842" s="4" t="n">
        <v>10653</v>
      </c>
      <c r="B8842" s="4" t="s">
        <v>47174</v>
      </c>
      <c r="C8842" s="4"/>
      <c r="D8842" s="4" t="s">
        <v>47175</v>
      </c>
      <c r="E8842" s="5" t="s">
        <v>18815</v>
      </c>
      <c r="F8842" s="4" t="s">
        <v>18809</v>
      </c>
      <c r="G8842" s="4" t="s">
        <v>882</v>
      </c>
      <c r="H8842" s="5" t="s">
        <v>47176</v>
      </c>
      <c r="I8842" s="4" t="s">
        <v>47177</v>
      </c>
      <c r="J8842" s="5" t="n">
        <f aca="false">LEN(K8842)</f>
        <v>15</v>
      </c>
      <c r="K8842" s="6" t="s">
        <v>44445</v>
      </c>
      <c r="L8842" s="4" t="s">
        <v>21</v>
      </c>
      <c r="M8842" s="4" t="s">
        <v>1208</v>
      </c>
    </row>
    <row r="8843" customFormat="false" ht="15.75" hidden="false" customHeight="true" outlineLevel="0" collapsed="false">
      <c r="A8843" s="4" t="n">
        <v>10654</v>
      </c>
      <c r="B8843" s="4" t="s">
        <v>47178</v>
      </c>
      <c r="C8843" s="4"/>
      <c r="D8843" s="4" t="s">
        <v>47179</v>
      </c>
      <c r="E8843" s="5" t="s">
        <v>47180</v>
      </c>
      <c r="F8843" s="4" t="s">
        <v>47181</v>
      </c>
      <c r="G8843" s="4" t="s">
        <v>882</v>
      </c>
      <c r="H8843" s="5" t="s">
        <v>47182</v>
      </c>
      <c r="I8843" s="4" t="s">
        <v>47183</v>
      </c>
      <c r="J8843" s="5" t="n">
        <f aca="false">LEN(K8843)</f>
        <v>15</v>
      </c>
      <c r="K8843" s="10" t="s">
        <v>47184</v>
      </c>
      <c r="L8843" s="4" t="s">
        <v>57</v>
      </c>
      <c r="M8843" s="4" t="s">
        <v>467</v>
      </c>
    </row>
    <row r="8844" customFormat="false" ht="15.75" hidden="false" customHeight="true" outlineLevel="0" collapsed="false">
      <c r="A8844" s="4" t="n">
        <v>10680</v>
      </c>
      <c r="B8844" s="4" t="s">
        <v>36942</v>
      </c>
      <c r="C8844" s="4"/>
      <c r="D8844" s="4" t="s">
        <v>47185</v>
      </c>
      <c r="E8844" s="5" t="s">
        <v>3063</v>
      </c>
      <c r="F8844" s="4" t="s">
        <v>1089</v>
      </c>
      <c r="G8844" s="4" t="s">
        <v>882</v>
      </c>
      <c r="H8844" s="5" t="s">
        <v>36944</v>
      </c>
      <c r="I8844" s="4" t="s">
        <v>47186</v>
      </c>
      <c r="J8844" s="5" t="n">
        <f aca="false">LEN(K8844)</f>
        <v>15</v>
      </c>
      <c r="K8844" s="6" t="s">
        <v>47187</v>
      </c>
      <c r="L8844" s="4" t="s">
        <v>21</v>
      </c>
      <c r="M8844" s="4" t="s">
        <v>5116</v>
      </c>
    </row>
    <row r="8845" customFormat="false" ht="15.75" hidden="false" customHeight="true" outlineLevel="0" collapsed="false">
      <c r="A8845" s="4" t="n">
        <v>10686</v>
      </c>
      <c r="B8845" s="4" t="s">
        <v>47188</v>
      </c>
      <c r="C8845" s="4"/>
      <c r="D8845" s="4" t="s">
        <v>47189</v>
      </c>
      <c r="E8845" s="5" t="s">
        <v>47190</v>
      </c>
      <c r="F8845" s="4" t="s">
        <v>47191</v>
      </c>
      <c r="G8845" s="4" t="s">
        <v>882</v>
      </c>
      <c r="H8845" s="5" t="s">
        <v>47192</v>
      </c>
      <c r="I8845" s="4" t="s">
        <v>47193</v>
      </c>
      <c r="J8845" s="5" t="n">
        <f aca="false">LEN(K8845)</f>
        <v>15</v>
      </c>
      <c r="K8845" s="6" t="s">
        <v>47194</v>
      </c>
      <c r="L8845" s="4" t="s">
        <v>21</v>
      </c>
      <c r="M8845" s="4" t="s">
        <v>1063</v>
      </c>
    </row>
    <row r="8846" customFormat="false" ht="15.75" hidden="false" customHeight="true" outlineLevel="0" collapsed="false">
      <c r="A8846" s="4" t="n">
        <v>10708</v>
      </c>
      <c r="B8846" s="4" t="s">
        <v>47195</v>
      </c>
      <c r="C8846" s="4"/>
      <c r="D8846" s="4" t="s">
        <v>47196</v>
      </c>
      <c r="E8846" s="5" t="s">
        <v>3063</v>
      </c>
      <c r="F8846" s="4" t="s">
        <v>1089</v>
      </c>
      <c r="G8846" s="4" t="s">
        <v>882</v>
      </c>
      <c r="H8846" s="5" t="s">
        <v>47197</v>
      </c>
      <c r="I8846" s="4" t="s">
        <v>47198</v>
      </c>
      <c r="J8846" s="5" t="n">
        <f aca="false">LEN(K8846)</f>
        <v>15</v>
      </c>
      <c r="K8846" s="10" t="s">
        <v>47199</v>
      </c>
      <c r="L8846" s="4" t="s">
        <v>637</v>
      </c>
      <c r="M8846" s="4" t="s">
        <v>918</v>
      </c>
    </row>
    <row r="8847" customFormat="false" ht="15.75" hidden="false" customHeight="true" outlineLevel="0" collapsed="false">
      <c r="A8847" s="4" t="n">
        <v>10733</v>
      </c>
      <c r="B8847" s="4" t="s">
        <v>47200</v>
      </c>
      <c r="C8847" s="4"/>
      <c r="D8847" s="4" t="s">
        <v>47201</v>
      </c>
      <c r="E8847" s="5" t="s">
        <v>4451</v>
      </c>
      <c r="F8847" s="4" t="s">
        <v>1789</v>
      </c>
      <c r="G8847" s="4" t="s">
        <v>882</v>
      </c>
      <c r="H8847" s="5" t="s">
        <v>47202</v>
      </c>
      <c r="I8847" s="4" t="s">
        <v>47203</v>
      </c>
      <c r="J8847" s="5" t="n">
        <f aca="false">LEN(K8847)</f>
        <v>15</v>
      </c>
      <c r="K8847" s="6" t="s">
        <v>47204</v>
      </c>
      <c r="L8847" s="4" t="s">
        <v>57</v>
      </c>
      <c r="M8847" s="4" t="s">
        <v>672</v>
      </c>
    </row>
    <row r="8848" customFormat="false" ht="15.75" hidden="false" customHeight="true" outlineLevel="0" collapsed="false">
      <c r="A8848" s="4" t="n">
        <v>10746</v>
      </c>
      <c r="B8848" s="4" t="s">
        <v>47205</v>
      </c>
      <c r="C8848" s="4"/>
      <c r="D8848" s="4" t="s">
        <v>47206</v>
      </c>
      <c r="E8848" s="5" t="s">
        <v>1788</v>
      </c>
      <c r="F8848" s="4" t="s">
        <v>1789</v>
      </c>
      <c r="G8848" s="4" t="s">
        <v>882</v>
      </c>
      <c r="H8848" s="5" t="s">
        <v>47207</v>
      </c>
      <c r="I8848" s="4" t="s">
        <v>47208</v>
      </c>
      <c r="J8848" s="5" t="n">
        <f aca="false">LEN(K8848)</f>
        <v>15</v>
      </c>
      <c r="K8848" s="6" t="s">
        <v>47209</v>
      </c>
      <c r="L8848" s="4" t="s">
        <v>1679</v>
      </c>
      <c r="M8848" s="4" t="s">
        <v>1063</v>
      </c>
    </row>
    <row r="8849" customFormat="false" ht="15.75" hidden="false" customHeight="true" outlineLevel="0" collapsed="false">
      <c r="A8849" s="4" t="n">
        <v>10756</v>
      </c>
      <c r="B8849" s="4" t="s">
        <v>47210</v>
      </c>
      <c r="C8849" s="4"/>
      <c r="D8849" s="4" t="s">
        <v>47211</v>
      </c>
      <c r="E8849" s="5" t="s">
        <v>15680</v>
      </c>
      <c r="F8849" s="4" t="s">
        <v>1789</v>
      </c>
      <c r="G8849" s="4" t="s">
        <v>882</v>
      </c>
      <c r="H8849" s="5" t="s">
        <v>47212</v>
      </c>
      <c r="I8849" s="4" t="str">
        <f aca="false">IFERROR(__xludf.dummyfunction("""info@""&amp;LOWER(REGEXREPLACE(B8849,""[^A-Za-z0-9]"",""""))&amp;"".com"""),"info@mardelnorte.com")</f>
        <v>info@mardelnorte.com</v>
      </c>
      <c r="J8849" s="5" t="n">
        <f aca="false">LEN(K8849)</f>
        <v>15</v>
      </c>
      <c r="K8849" s="10" t="s">
        <v>47213</v>
      </c>
      <c r="L8849" s="4" t="s">
        <v>31</v>
      </c>
      <c r="M8849" s="4" t="s">
        <v>591</v>
      </c>
    </row>
    <row r="8850" customFormat="false" ht="15.75" hidden="false" customHeight="true" outlineLevel="0" collapsed="false">
      <c r="A8850" s="4" t="n">
        <v>10769</v>
      </c>
      <c r="B8850" s="4" t="s">
        <v>47214</v>
      </c>
      <c r="C8850" s="4"/>
      <c r="D8850" s="4" t="s">
        <v>47215</v>
      </c>
      <c r="E8850" s="5" t="s">
        <v>1088</v>
      </c>
      <c r="F8850" s="4" t="s">
        <v>1089</v>
      </c>
      <c r="G8850" s="4" t="s">
        <v>882</v>
      </c>
      <c r="H8850" s="5" t="s">
        <v>47216</v>
      </c>
      <c r="I8850" s="4" t="str">
        <f aca="false">IFERROR(__xludf.dummyfunction("""info@""&amp;LOWER(REGEXREPLACE(B8850,""[^A-Za-z0-9]"",""""))&amp;"".com"""),"info@ostramarina.com")</f>
        <v>info@ostramarina.com</v>
      </c>
      <c r="J8850" s="5" t="n">
        <f aca="false">LEN(K8850)</f>
        <v>15</v>
      </c>
      <c r="K8850" s="6" t="s">
        <v>47217</v>
      </c>
      <c r="L8850" s="4" t="s">
        <v>21</v>
      </c>
      <c r="M8850" s="4" t="s">
        <v>918</v>
      </c>
    </row>
    <row r="8851" customFormat="false" ht="15.75" hidden="false" customHeight="true" outlineLevel="0" collapsed="false">
      <c r="A8851" s="4" t="n">
        <v>10772</v>
      </c>
      <c r="B8851" s="4" t="s">
        <v>47218</v>
      </c>
      <c r="C8851" s="4"/>
      <c r="D8851" s="4" t="s">
        <v>47219</v>
      </c>
      <c r="E8851" s="5" t="s">
        <v>1088</v>
      </c>
      <c r="F8851" s="4" t="s">
        <v>1089</v>
      </c>
      <c r="G8851" s="4" t="s">
        <v>882</v>
      </c>
      <c r="H8851" s="5" t="s">
        <v>47220</v>
      </c>
      <c r="I8851" s="4" t="s">
        <v>47221</v>
      </c>
      <c r="J8851" s="5" t="n">
        <f aca="false">LEN(K8851)</f>
        <v>15</v>
      </c>
      <c r="K8851" s="6" t="s">
        <v>47222</v>
      </c>
      <c r="L8851" s="4" t="s">
        <v>21</v>
      </c>
      <c r="M8851" s="4" t="s">
        <v>31</v>
      </c>
    </row>
    <row r="8852" customFormat="false" ht="15.75" hidden="false" customHeight="true" outlineLevel="0" collapsed="false">
      <c r="A8852" s="4" t="n">
        <v>10773</v>
      </c>
      <c r="B8852" s="4" t="s">
        <v>47223</v>
      </c>
      <c r="C8852" s="4"/>
      <c r="D8852" s="4" t="s">
        <v>47224</v>
      </c>
      <c r="E8852" s="5" t="s">
        <v>1088</v>
      </c>
      <c r="F8852" s="4" t="s">
        <v>1089</v>
      </c>
      <c r="G8852" s="4" t="s">
        <v>882</v>
      </c>
      <c r="H8852" s="5" t="s">
        <v>47225</v>
      </c>
      <c r="I8852" s="4" t="s">
        <v>47226</v>
      </c>
      <c r="J8852" s="5" t="n">
        <f aca="false">LEN(K8852)</f>
        <v>15</v>
      </c>
      <c r="K8852" s="6" t="s">
        <v>47227</v>
      </c>
      <c r="L8852" s="4" t="s">
        <v>21</v>
      </c>
      <c r="M8852" s="4" t="s">
        <v>31</v>
      </c>
    </row>
    <row r="8853" customFormat="false" ht="15.75" hidden="false" customHeight="true" outlineLevel="0" collapsed="false">
      <c r="A8853" s="4" t="n">
        <v>10777</v>
      </c>
      <c r="B8853" s="4" t="s">
        <v>47228</v>
      </c>
      <c r="C8853" s="4"/>
      <c r="D8853" s="4" t="s">
        <v>47229</v>
      </c>
      <c r="E8853" s="5" t="s">
        <v>1088</v>
      </c>
      <c r="F8853" s="4" t="s">
        <v>1089</v>
      </c>
      <c r="G8853" s="4" t="s">
        <v>882</v>
      </c>
      <c r="H8853" s="5" t="s">
        <v>47230</v>
      </c>
      <c r="I8853" s="4" t="s">
        <v>47231</v>
      </c>
      <c r="J8853" s="5" t="n">
        <f aca="false">LEN(K8853)</f>
        <v>15</v>
      </c>
      <c r="K8853" s="6" t="s">
        <v>47232</v>
      </c>
      <c r="L8853" s="4" t="s">
        <v>31</v>
      </c>
      <c r="M8853" s="4" t="s">
        <v>819</v>
      </c>
    </row>
    <row r="8854" customFormat="false" ht="15.75" hidden="false" customHeight="true" outlineLevel="0" collapsed="false">
      <c r="A8854" s="4" t="n">
        <v>10794</v>
      </c>
      <c r="B8854" s="4" t="s">
        <v>47233</v>
      </c>
      <c r="C8854" s="4"/>
      <c r="D8854" s="4" t="s">
        <v>47234</v>
      </c>
      <c r="E8854" s="5" t="s">
        <v>1088</v>
      </c>
      <c r="F8854" s="4" t="s">
        <v>1089</v>
      </c>
      <c r="G8854" s="4" t="s">
        <v>882</v>
      </c>
      <c r="H8854" s="5" t="s">
        <v>47235</v>
      </c>
      <c r="I8854" s="4" t="str">
        <f aca="false">IFERROR(__xludf.dummyfunction("""info@""&amp;LOWER(REGEXREPLACE(B8854,""[^A-Za-z0-9]"",""""))&amp;"".com"""),"info@laasturiana.com")</f>
        <v>info@laasturiana.com</v>
      </c>
      <c r="J8854" s="5" t="n">
        <f aca="false">LEN(K8854)</f>
        <v>15</v>
      </c>
      <c r="K8854" s="6" t="s">
        <v>47236</v>
      </c>
      <c r="L8854" s="4" t="s">
        <v>31</v>
      </c>
      <c r="M8854" s="4" t="s">
        <v>929</v>
      </c>
    </row>
    <row r="8855" customFormat="false" ht="15.75" hidden="false" customHeight="true" outlineLevel="0" collapsed="false">
      <c r="A8855" s="4" t="n">
        <v>10798</v>
      </c>
      <c r="B8855" s="4" t="s">
        <v>47237</v>
      </c>
      <c r="C8855" s="4"/>
      <c r="D8855" s="4" t="s">
        <v>47238</v>
      </c>
      <c r="E8855" s="5" t="s">
        <v>1088</v>
      </c>
      <c r="F8855" s="4" t="s">
        <v>1089</v>
      </c>
      <c r="G8855" s="4" t="s">
        <v>882</v>
      </c>
      <c r="H8855" s="5" t="s">
        <v>47239</v>
      </c>
      <c r="I8855" s="4" t="s">
        <v>47221</v>
      </c>
      <c r="J8855" s="5" t="n">
        <f aca="false">LEN(K8855)</f>
        <v>15</v>
      </c>
      <c r="K8855" s="6" t="s">
        <v>47222</v>
      </c>
      <c r="L8855" s="4" t="s">
        <v>31</v>
      </c>
      <c r="M8855" s="4" t="s">
        <v>2890</v>
      </c>
    </row>
    <row r="8856" customFormat="false" ht="15.75" hidden="false" customHeight="true" outlineLevel="0" collapsed="false">
      <c r="A8856" s="4" t="n">
        <v>10800</v>
      </c>
      <c r="B8856" s="4" t="s">
        <v>47240</v>
      </c>
      <c r="C8856" s="4"/>
      <c r="D8856" s="4" t="s">
        <v>47241</v>
      </c>
      <c r="E8856" s="5" t="s">
        <v>15468</v>
      </c>
      <c r="F8856" s="4" t="s">
        <v>15469</v>
      </c>
      <c r="G8856" s="4" t="s">
        <v>882</v>
      </c>
      <c r="H8856" s="5" t="s">
        <v>47242</v>
      </c>
      <c r="I8856" s="4" t="s">
        <v>47243</v>
      </c>
      <c r="J8856" s="5" t="n">
        <f aca="false">LEN(K8856)</f>
        <v>15</v>
      </c>
      <c r="K8856" s="6" t="s">
        <v>47244</v>
      </c>
      <c r="L8856" s="4" t="s">
        <v>1970</v>
      </c>
      <c r="M8856" s="4" t="s">
        <v>779</v>
      </c>
    </row>
    <row r="8857" customFormat="false" ht="15.75" hidden="false" customHeight="true" outlineLevel="0" collapsed="false">
      <c r="A8857" s="4" t="n">
        <v>10811</v>
      </c>
      <c r="B8857" s="4" t="s">
        <v>47245</v>
      </c>
      <c r="C8857" s="4"/>
      <c r="D8857" s="4" t="s">
        <v>47246</v>
      </c>
      <c r="E8857" s="5" t="s">
        <v>26888</v>
      </c>
      <c r="F8857" s="4" t="s">
        <v>26889</v>
      </c>
      <c r="G8857" s="4" t="s">
        <v>882</v>
      </c>
      <c r="H8857" s="5" t="s">
        <v>47247</v>
      </c>
      <c r="I8857" s="4" t="s">
        <v>47248</v>
      </c>
      <c r="J8857" s="5" t="n">
        <f aca="false">LEN(K8857)</f>
        <v>15</v>
      </c>
      <c r="K8857" s="6" t="s">
        <v>47249</v>
      </c>
      <c r="L8857" s="4" t="s">
        <v>57</v>
      </c>
      <c r="M8857" s="4" t="s">
        <v>729</v>
      </c>
    </row>
    <row r="8858" customFormat="false" ht="15.75" hidden="false" customHeight="true" outlineLevel="0" collapsed="false">
      <c r="A8858" s="4" t="n">
        <v>10830</v>
      </c>
      <c r="B8858" s="4" t="s">
        <v>47250</v>
      </c>
      <c r="C8858" s="4"/>
      <c r="D8858" s="4" t="s">
        <v>36872</v>
      </c>
      <c r="E8858" s="5" t="s">
        <v>15439</v>
      </c>
      <c r="F8858" s="4" t="s">
        <v>15440</v>
      </c>
      <c r="G8858" s="4" t="s">
        <v>882</v>
      </c>
      <c r="H8858" s="5" t="s">
        <v>47251</v>
      </c>
      <c r="I8858" s="4" t="s">
        <v>47252</v>
      </c>
      <c r="J8858" s="5" t="n">
        <f aca="false">LEN(K8858)</f>
        <v>15</v>
      </c>
      <c r="K8858" s="10" t="s">
        <v>47253</v>
      </c>
      <c r="L8858" s="4" t="s">
        <v>31</v>
      </c>
      <c r="M8858" s="4" t="s">
        <v>31</v>
      </c>
    </row>
    <row r="8859" customFormat="false" ht="15.75" hidden="false" customHeight="true" outlineLevel="0" collapsed="false">
      <c r="A8859" s="4" t="n">
        <v>11917</v>
      </c>
      <c r="B8859" s="4" t="s">
        <v>47254</v>
      </c>
      <c r="C8859" s="4"/>
      <c r="D8859" s="4" t="s">
        <v>47255</v>
      </c>
      <c r="E8859" s="5" t="s">
        <v>47256</v>
      </c>
      <c r="F8859" s="4" t="s">
        <v>47257</v>
      </c>
      <c r="G8859" s="4" t="s">
        <v>364</v>
      </c>
      <c r="H8859" s="5" t="s">
        <v>47258</v>
      </c>
      <c r="I8859" s="4" t="s">
        <v>47259</v>
      </c>
      <c r="J8859" s="5" t="n">
        <f aca="false">LEN(K8859)</f>
        <v>15</v>
      </c>
      <c r="K8859" s="6" t="s">
        <v>47260</v>
      </c>
      <c r="L8859" s="4" t="s">
        <v>21</v>
      </c>
      <c r="M8859" s="4" t="s">
        <v>929</v>
      </c>
    </row>
    <row r="8860" customFormat="false" ht="15.75" hidden="false" customHeight="true" outlineLevel="0" collapsed="false">
      <c r="A8860" s="4" t="n">
        <v>10832</v>
      </c>
      <c r="B8860" s="4" t="s">
        <v>47261</v>
      </c>
      <c r="C8860" s="4"/>
      <c r="D8860" s="4" t="s">
        <v>47262</v>
      </c>
      <c r="E8860" s="5" t="s">
        <v>47263</v>
      </c>
      <c r="F8860" s="4" t="s">
        <v>47264</v>
      </c>
      <c r="G8860" s="4" t="s">
        <v>364</v>
      </c>
      <c r="H8860" s="5" t="s">
        <v>47265</v>
      </c>
      <c r="I8860" s="4" t="s">
        <v>47266</v>
      </c>
      <c r="J8860" s="5" t="n">
        <f aca="false">LEN(K8860)</f>
        <v>15</v>
      </c>
      <c r="K8860" s="10" t="s">
        <v>47267</v>
      </c>
      <c r="L8860" s="4" t="s">
        <v>31</v>
      </c>
      <c r="M8860" s="4" t="s">
        <v>317</v>
      </c>
    </row>
    <row r="8861" customFormat="false" ht="15.75" hidden="false" customHeight="true" outlineLevel="0" collapsed="false">
      <c r="A8861" s="4" t="n">
        <v>10851</v>
      </c>
      <c r="B8861" s="4" t="s">
        <v>47268</v>
      </c>
      <c r="C8861" s="4"/>
      <c r="D8861" s="4" t="s">
        <v>31532</v>
      </c>
      <c r="E8861" s="5" t="s">
        <v>18951</v>
      </c>
      <c r="F8861" s="4" t="s">
        <v>364</v>
      </c>
      <c r="G8861" s="4" t="s">
        <v>364</v>
      </c>
      <c r="H8861" s="5" t="s">
        <v>47269</v>
      </c>
      <c r="I8861" s="4" t="s">
        <v>31534</v>
      </c>
      <c r="J8861" s="5" t="n">
        <f aca="false">LEN(K8861)</f>
        <v>15</v>
      </c>
      <c r="K8861" s="6" t="s">
        <v>47270</v>
      </c>
      <c r="L8861" s="4" t="s">
        <v>31</v>
      </c>
      <c r="M8861" s="4" t="s">
        <v>3974</v>
      </c>
    </row>
    <row r="8862" customFormat="false" ht="15.75" hidden="false" customHeight="true" outlineLevel="0" collapsed="false">
      <c r="A8862" s="4" t="n">
        <v>10853</v>
      </c>
      <c r="B8862" s="4" t="s">
        <v>47271</v>
      </c>
      <c r="C8862" s="4"/>
      <c r="D8862" s="4" t="s">
        <v>47272</v>
      </c>
      <c r="E8862" s="5" t="s">
        <v>18866</v>
      </c>
      <c r="F8862" s="4" t="s">
        <v>18867</v>
      </c>
      <c r="G8862" s="4" t="s">
        <v>364</v>
      </c>
      <c r="H8862" s="5" t="s">
        <v>18868</v>
      </c>
      <c r="I8862" s="4" t="s">
        <v>47273</v>
      </c>
      <c r="J8862" s="5" t="n">
        <f aca="false">LEN(K8862)</f>
        <v>15</v>
      </c>
      <c r="K8862" s="10" t="s">
        <v>47270</v>
      </c>
      <c r="L8862" s="4" t="s">
        <v>31</v>
      </c>
      <c r="M8862" s="4" t="s">
        <v>4517</v>
      </c>
    </row>
    <row r="8863" customFormat="false" ht="15.75" hidden="false" customHeight="true" outlineLevel="0" collapsed="false">
      <c r="A8863" s="4" t="n">
        <v>10876</v>
      </c>
      <c r="B8863" s="4" t="s">
        <v>47274</v>
      </c>
      <c r="C8863" s="4"/>
      <c r="D8863" s="4" t="s">
        <v>47275</v>
      </c>
      <c r="E8863" s="5" t="s">
        <v>18883</v>
      </c>
      <c r="F8863" s="4" t="s">
        <v>4458</v>
      </c>
      <c r="G8863" s="4" t="s">
        <v>364</v>
      </c>
      <c r="H8863" s="5" t="s">
        <v>47276</v>
      </c>
      <c r="I8863" s="4" t="s">
        <v>47277</v>
      </c>
      <c r="J8863" s="5" t="n">
        <f aca="false">LEN(K8863)</f>
        <v>15</v>
      </c>
      <c r="K8863" s="6" t="s">
        <v>47278</v>
      </c>
      <c r="L8863" s="4" t="s">
        <v>21</v>
      </c>
      <c r="M8863" s="4" t="s">
        <v>3461</v>
      </c>
    </row>
    <row r="8864" customFormat="false" ht="15.75" hidden="false" customHeight="true" outlineLevel="0" collapsed="false">
      <c r="A8864" s="4" t="n">
        <v>10942</v>
      </c>
      <c r="B8864" s="4" t="s">
        <v>22901</v>
      </c>
      <c r="C8864" s="4"/>
      <c r="D8864" s="4" t="s">
        <v>47279</v>
      </c>
      <c r="E8864" s="5" t="s">
        <v>15478</v>
      </c>
      <c r="F8864" s="4" t="s">
        <v>15479</v>
      </c>
      <c r="G8864" s="4" t="s">
        <v>364</v>
      </c>
      <c r="H8864" s="5" t="s">
        <v>47280</v>
      </c>
      <c r="I8864" s="4" t="s">
        <v>47281</v>
      </c>
      <c r="J8864" s="5" t="n">
        <f aca="false">LEN(K8864)</f>
        <v>15</v>
      </c>
      <c r="K8864" s="6" t="s">
        <v>47282</v>
      </c>
      <c r="L8864" s="4" t="s">
        <v>57</v>
      </c>
      <c r="M8864" s="4" t="s">
        <v>32</v>
      </c>
    </row>
    <row r="8865" customFormat="false" ht="15.75" hidden="false" customHeight="true" outlineLevel="0" collapsed="false">
      <c r="A8865" s="4" t="n">
        <v>10944</v>
      </c>
      <c r="B8865" s="4" t="s">
        <v>47283</v>
      </c>
      <c r="C8865" s="4"/>
      <c r="D8865" s="4" t="s">
        <v>47284</v>
      </c>
      <c r="E8865" s="5" t="s">
        <v>47285</v>
      </c>
      <c r="F8865" s="4" t="s">
        <v>47286</v>
      </c>
      <c r="G8865" s="4" t="s">
        <v>364</v>
      </c>
      <c r="H8865" s="5" t="s">
        <v>47287</v>
      </c>
      <c r="I8865" s="4" t="s">
        <v>47288</v>
      </c>
      <c r="J8865" s="5" t="n">
        <f aca="false">LEN(K8865)</f>
        <v>15</v>
      </c>
      <c r="K8865" s="6" t="s">
        <v>47289</v>
      </c>
      <c r="L8865" s="4" t="s">
        <v>21</v>
      </c>
      <c r="M8865" s="4" t="s">
        <v>22</v>
      </c>
    </row>
    <row r="8866" customFormat="false" ht="15.75" hidden="false" customHeight="true" outlineLevel="0" collapsed="false">
      <c r="A8866" s="4" t="n">
        <v>10946</v>
      </c>
      <c r="B8866" s="4" t="s">
        <v>47290</v>
      </c>
      <c r="C8866" s="4"/>
      <c r="D8866" s="4" t="s">
        <v>47291</v>
      </c>
      <c r="E8866" s="5" t="s">
        <v>47292</v>
      </c>
      <c r="F8866" s="4" t="s">
        <v>6727</v>
      </c>
      <c r="G8866" s="4" t="s">
        <v>364</v>
      </c>
      <c r="H8866" s="5" t="s">
        <v>47293</v>
      </c>
      <c r="I8866" s="4" t="s">
        <v>47294</v>
      </c>
      <c r="J8866" s="5" t="n">
        <f aca="false">LEN(K8866)</f>
        <v>15</v>
      </c>
      <c r="K8866" s="6" t="s">
        <v>47295</v>
      </c>
      <c r="L8866" s="4" t="s">
        <v>31</v>
      </c>
      <c r="M8866" s="4" t="s">
        <v>22</v>
      </c>
    </row>
    <row r="8867" customFormat="false" ht="15.75" hidden="false" customHeight="true" outlineLevel="0" collapsed="false">
      <c r="A8867" s="4" t="n">
        <v>10947</v>
      </c>
      <c r="B8867" s="4" t="s">
        <v>47296</v>
      </c>
      <c r="C8867" s="4"/>
      <c r="D8867" s="4" t="s">
        <v>47297</v>
      </c>
      <c r="E8867" s="5" t="s">
        <v>47292</v>
      </c>
      <c r="F8867" s="4" t="s">
        <v>6727</v>
      </c>
      <c r="G8867" s="4" t="s">
        <v>364</v>
      </c>
      <c r="H8867" s="5" t="s">
        <v>47298</v>
      </c>
      <c r="I8867" s="4" t="s">
        <v>47299</v>
      </c>
      <c r="J8867" s="5" t="n">
        <f aca="false">LEN(K8867)</f>
        <v>15</v>
      </c>
      <c r="K8867" s="10" t="s">
        <v>47300</v>
      </c>
      <c r="L8867" s="4" t="s">
        <v>21</v>
      </c>
      <c r="M8867" s="4" t="s">
        <v>31</v>
      </c>
    </row>
    <row r="8868" customFormat="false" ht="15.75" hidden="false" customHeight="true" outlineLevel="0" collapsed="false">
      <c r="A8868" s="4" t="n">
        <v>10965</v>
      </c>
      <c r="B8868" s="4" t="s">
        <v>47301</v>
      </c>
      <c r="C8868" s="4"/>
      <c r="D8868" s="4" t="s">
        <v>47302</v>
      </c>
      <c r="E8868" s="5" t="s">
        <v>47303</v>
      </c>
      <c r="F8868" s="4" t="s">
        <v>364</v>
      </c>
      <c r="G8868" s="4" t="s">
        <v>364</v>
      </c>
      <c r="H8868" s="5" t="s">
        <v>47304</v>
      </c>
      <c r="I8868" s="7" t="s">
        <v>47305</v>
      </c>
      <c r="J8868" s="5" t="n">
        <f aca="false">LEN(K8868)</f>
        <v>15</v>
      </c>
      <c r="K8868" s="6" t="s">
        <v>47270</v>
      </c>
      <c r="L8868" s="4" t="s">
        <v>31</v>
      </c>
      <c r="M8868" s="4" t="s">
        <v>2843</v>
      </c>
    </row>
    <row r="8869" customFormat="false" ht="15.75" hidden="false" customHeight="true" outlineLevel="0" collapsed="false">
      <c r="A8869" s="4" t="n">
        <v>10970</v>
      </c>
      <c r="B8869" s="4" t="s">
        <v>47306</v>
      </c>
      <c r="C8869" s="4"/>
      <c r="D8869" s="4" t="s">
        <v>47307</v>
      </c>
      <c r="E8869" s="5" t="s">
        <v>47308</v>
      </c>
      <c r="F8869" s="4" t="s">
        <v>47309</v>
      </c>
      <c r="G8869" s="4" t="s">
        <v>1270</v>
      </c>
      <c r="H8869" s="5" t="s">
        <v>47310</v>
      </c>
      <c r="I8869" s="4" t="s">
        <v>47311</v>
      </c>
      <c r="J8869" s="5" t="n">
        <f aca="false">LEN(K8869)</f>
        <v>15</v>
      </c>
      <c r="K8869" s="6" t="s">
        <v>47312</v>
      </c>
      <c r="L8869" s="4" t="s">
        <v>78</v>
      </c>
      <c r="M8869" s="4" t="s">
        <v>2097</v>
      </c>
    </row>
    <row r="8870" customFormat="false" ht="15.75" hidden="false" customHeight="true" outlineLevel="0" collapsed="false">
      <c r="A8870" s="4" t="n">
        <v>10998</v>
      </c>
      <c r="B8870" s="4" t="s">
        <v>47313</v>
      </c>
      <c r="C8870" s="4"/>
      <c r="D8870" s="4" t="s">
        <v>47314</v>
      </c>
      <c r="E8870" s="5" t="s">
        <v>47315</v>
      </c>
      <c r="F8870" s="4" t="s">
        <v>47316</v>
      </c>
      <c r="G8870" s="4" t="s">
        <v>1270</v>
      </c>
      <c r="H8870" s="5" t="s">
        <v>47317</v>
      </c>
      <c r="I8870" s="4" t="s">
        <v>47318</v>
      </c>
      <c r="J8870" s="5" t="n">
        <f aca="false">LEN(K8870)</f>
        <v>15</v>
      </c>
      <c r="K8870" s="6" t="s">
        <v>47319</v>
      </c>
      <c r="L8870" s="4" t="s">
        <v>57</v>
      </c>
      <c r="M8870" s="4" t="s">
        <v>1979</v>
      </c>
    </row>
    <row r="8871" customFormat="false" ht="15.75" hidden="false" customHeight="true" outlineLevel="0" collapsed="false">
      <c r="A8871" s="4" t="n">
        <v>11010</v>
      </c>
      <c r="B8871" s="4" t="s">
        <v>47320</v>
      </c>
      <c r="C8871" s="4"/>
      <c r="D8871" s="4" t="s">
        <v>47321</v>
      </c>
      <c r="E8871" s="5" t="s">
        <v>31612</v>
      </c>
      <c r="F8871" s="4" t="s">
        <v>31613</v>
      </c>
      <c r="G8871" s="4" t="s">
        <v>1270</v>
      </c>
      <c r="H8871" s="5" t="s">
        <v>47322</v>
      </c>
      <c r="I8871" s="4" t="s">
        <v>47323</v>
      </c>
      <c r="J8871" s="5" t="n">
        <f aca="false">LEN(K8871)</f>
        <v>15</v>
      </c>
      <c r="K8871" s="6" t="s">
        <v>47324</v>
      </c>
      <c r="L8871" s="4" t="s">
        <v>66</v>
      </c>
      <c r="M8871" s="4" t="s">
        <v>336</v>
      </c>
    </row>
    <row r="8872" customFormat="false" ht="15.75" hidden="false" customHeight="true" outlineLevel="0" collapsed="false">
      <c r="A8872" s="4" t="n">
        <v>11024</v>
      </c>
      <c r="B8872" s="4" t="s">
        <v>47325</v>
      </c>
      <c r="C8872" s="4"/>
      <c r="D8872" s="4" t="s">
        <v>47326</v>
      </c>
      <c r="E8872" s="5" t="s">
        <v>42413</v>
      </c>
      <c r="F8872" s="4" t="s">
        <v>42414</v>
      </c>
      <c r="G8872" s="4" t="s">
        <v>1270</v>
      </c>
      <c r="H8872" s="5" t="s">
        <v>47327</v>
      </c>
      <c r="I8872" s="4" t="str">
        <f aca="false">IFERROR(__xludf.dummyfunction("""info@""&amp;LOWER(REGEXREPLACE(B8872,""[^A-Za-z0-9]"",""""))&amp;"".com"""),"info@motelmarnos.com")</f>
        <v>info@motelmarnos.com</v>
      </c>
      <c r="J8872" s="5" t="n">
        <f aca="false">LEN(K8872)</f>
        <v>15</v>
      </c>
      <c r="K8872" s="6" t="s">
        <v>47328</v>
      </c>
      <c r="L8872" s="4" t="s">
        <v>78</v>
      </c>
      <c r="M8872" s="4" t="s">
        <v>877</v>
      </c>
    </row>
    <row r="8873" customFormat="false" ht="15.75" hidden="false" customHeight="true" outlineLevel="0" collapsed="false">
      <c r="A8873" s="4" t="n">
        <v>11036</v>
      </c>
      <c r="B8873" s="4" t="s">
        <v>47329</v>
      </c>
      <c r="C8873" s="4"/>
      <c r="D8873" s="4" t="s">
        <v>47330</v>
      </c>
      <c r="E8873" s="5" t="s">
        <v>5418</v>
      </c>
      <c r="F8873" s="4" t="s">
        <v>5419</v>
      </c>
      <c r="G8873" s="4" t="s">
        <v>1270</v>
      </c>
      <c r="H8873" s="5" t="s">
        <v>47331</v>
      </c>
      <c r="I8873" s="4" t="s">
        <v>47332</v>
      </c>
      <c r="J8873" s="5" t="n">
        <f aca="false">LEN(K8873)</f>
        <v>15</v>
      </c>
      <c r="K8873" s="6" t="s">
        <v>47333</v>
      </c>
      <c r="L8873" s="4" t="s">
        <v>31</v>
      </c>
      <c r="M8873" s="4" t="s">
        <v>2429</v>
      </c>
    </row>
    <row r="8874" customFormat="false" ht="15.75" hidden="false" customHeight="true" outlineLevel="0" collapsed="false">
      <c r="A8874" s="4" t="n">
        <v>11108</v>
      </c>
      <c r="B8874" s="4" t="s">
        <v>47334</v>
      </c>
      <c r="C8874" s="4"/>
      <c r="D8874" s="4" t="s">
        <v>47335</v>
      </c>
      <c r="E8874" s="5" t="s">
        <v>22649</v>
      </c>
      <c r="F8874" s="4" t="s">
        <v>22650</v>
      </c>
      <c r="G8874" s="4" t="s">
        <v>299</v>
      </c>
      <c r="H8874" s="5" t="n">
        <v>623988581</v>
      </c>
      <c r="I8874" s="4" t="s">
        <v>47336</v>
      </c>
      <c r="J8874" s="5" t="n">
        <f aca="false">LEN(K8874)</f>
        <v>14</v>
      </c>
      <c r="K8874" s="10" t="s">
        <v>47337</v>
      </c>
      <c r="L8874" s="4" t="s">
        <v>78</v>
      </c>
      <c r="M8874" s="4" t="s">
        <v>381</v>
      </c>
    </row>
    <row r="8875" customFormat="false" ht="15.75" hidden="false" customHeight="true" outlineLevel="0" collapsed="false">
      <c r="A8875" s="4" t="n">
        <v>11233</v>
      </c>
      <c r="B8875" s="4" t="s">
        <v>47338</v>
      </c>
      <c r="C8875" s="4"/>
      <c r="D8875" s="4" t="s">
        <v>47339</v>
      </c>
      <c r="E8875" s="5" t="s">
        <v>47340</v>
      </c>
      <c r="F8875" s="4" t="s">
        <v>36719</v>
      </c>
      <c r="G8875" s="4" t="s">
        <v>620</v>
      </c>
      <c r="H8875" s="5" t="n">
        <v>626007636</v>
      </c>
      <c r="I8875" s="4" t="s">
        <v>47341</v>
      </c>
      <c r="J8875" s="5" t="n">
        <f aca="false">LEN(K8875)</f>
        <v>14</v>
      </c>
      <c r="K8875" s="10" t="s">
        <v>47342</v>
      </c>
      <c r="L8875" s="4" t="s">
        <v>57</v>
      </c>
      <c r="M8875" s="4" t="s">
        <v>929</v>
      </c>
    </row>
    <row r="8876" customFormat="false" ht="15.75" hidden="false" customHeight="true" outlineLevel="0" collapsed="false">
      <c r="A8876" s="4" t="n">
        <v>11877</v>
      </c>
      <c r="B8876" s="4" t="s">
        <v>47343</v>
      </c>
      <c r="C8876" s="4"/>
      <c r="D8876" s="4" t="s">
        <v>47344</v>
      </c>
      <c r="E8876" s="5" t="s">
        <v>47345</v>
      </c>
      <c r="F8876" s="4" t="s">
        <v>8884</v>
      </c>
      <c r="G8876" s="4" t="s">
        <v>37</v>
      </c>
      <c r="H8876" s="5" t="n">
        <v>629640899</v>
      </c>
      <c r="I8876" s="4" t="s">
        <v>47346</v>
      </c>
      <c r="J8876" s="5" t="n">
        <f aca="false">LEN(K8876)</f>
        <v>14</v>
      </c>
      <c r="K8876" s="6" t="s">
        <v>47347</v>
      </c>
      <c r="L8876" s="4" t="s">
        <v>31</v>
      </c>
      <c r="M8876" s="4" t="s">
        <v>186</v>
      </c>
    </row>
    <row r="8877" customFormat="false" ht="15.75" hidden="false" customHeight="true" outlineLevel="0" collapsed="false">
      <c r="A8877" s="4" t="n">
        <v>11493</v>
      </c>
      <c r="B8877" s="4" t="s">
        <v>47348</v>
      </c>
      <c r="C8877" s="4"/>
      <c r="D8877" s="4" t="s">
        <v>47349</v>
      </c>
      <c r="E8877" s="5" t="s">
        <v>11158</v>
      </c>
      <c r="F8877" s="4" t="s">
        <v>28592</v>
      </c>
      <c r="G8877" s="4" t="s">
        <v>313</v>
      </c>
      <c r="H8877" s="5" t="n">
        <v>656847121</v>
      </c>
      <c r="I8877" s="4" t="s">
        <v>47350</v>
      </c>
      <c r="J8877" s="5" t="n">
        <f aca="false">LEN(K8877)</f>
        <v>14</v>
      </c>
      <c r="K8877" s="6" t="s">
        <v>47351</v>
      </c>
      <c r="L8877" s="4" t="s">
        <v>21</v>
      </c>
      <c r="M8877" s="4" t="s">
        <v>31</v>
      </c>
    </row>
    <row r="8878" customFormat="false" ht="15.75" hidden="false" customHeight="true" outlineLevel="0" collapsed="false">
      <c r="A8878" s="4" t="n">
        <v>12037</v>
      </c>
      <c r="B8878" s="4" t="s">
        <v>47352</v>
      </c>
      <c r="C8878" s="4"/>
      <c r="D8878" s="4" t="s">
        <v>47353</v>
      </c>
      <c r="E8878" s="5" t="s">
        <v>34049</v>
      </c>
      <c r="F8878" s="4" t="s">
        <v>34050</v>
      </c>
      <c r="G8878" s="4" t="s">
        <v>107</v>
      </c>
      <c r="H8878" s="5" t="n">
        <v>659168217</v>
      </c>
      <c r="I8878" s="4" t="s">
        <v>47354</v>
      </c>
      <c r="J8878" s="5" t="n">
        <f aca="false">LEN(K8878)</f>
        <v>14</v>
      </c>
      <c r="K8878" s="6" t="s">
        <v>47355</v>
      </c>
      <c r="L8878" s="4" t="s">
        <v>57</v>
      </c>
      <c r="M8878" s="4" t="s">
        <v>31</v>
      </c>
    </row>
    <row r="8879" customFormat="false" ht="15.75" hidden="false" customHeight="true" outlineLevel="0" collapsed="false">
      <c r="A8879" s="4" t="n">
        <v>11765</v>
      </c>
      <c r="B8879" s="4" t="s">
        <v>47356</v>
      </c>
      <c r="C8879" s="4"/>
      <c r="D8879" s="4" t="s">
        <v>47357</v>
      </c>
      <c r="E8879" s="5" t="s">
        <v>7849</v>
      </c>
      <c r="F8879" s="4" t="s">
        <v>661</v>
      </c>
      <c r="G8879" s="4" t="s">
        <v>84</v>
      </c>
      <c r="H8879" s="5" t="n">
        <v>671076657</v>
      </c>
      <c r="I8879" s="4" t="s">
        <v>47358</v>
      </c>
      <c r="J8879" s="5" t="n">
        <f aca="false">LEN(K8879)</f>
        <v>14</v>
      </c>
      <c r="K8879" s="6" t="s">
        <v>47359</v>
      </c>
      <c r="L8879" s="4" t="s">
        <v>57</v>
      </c>
      <c r="M8879" s="4" t="s">
        <v>31</v>
      </c>
    </row>
    <row r="8880" customFormat="false" ht="15.75" hidden="false" customHeight="true" outlineLevel="0" collapsed="false">
      <c r="A8880" s="4" t="n">
        <v>11323</v>
      </c>
      <c r="B8880" s="4" t="s">
        <v>47360</v>
      </c>
      <c r="C8880" s="4"/>
      <c r="D8880" s="4" t="s">
        <v>47361</v>
      </c>
      <c r="E8880" s="5" t="s">
        <v>2709</v>
      </c>
      <c r="F8880" s="4" t="s">
        <v>138</v>
      </c>
      <c r="G8880" s="4" t="s">
        <v>138</v>
      </c>
      <c r="H8880" s="5" t="n">
        <v>687561727</v>
      </c>
      <c r="I8880" s="4" t="s">
        <v>47362</v>
      </c>
      <c r="J8880" s="5" t="n">
        <f aca="false">LEN(K8880)</f>
        <v>14</v>
      </c>
      <c r="K8880" s="6" t="s">
        <v>47363</v>
      </c>
      <c r="L8880" s="4" t="s">
        <v>21</v>
      </c>
      <c r="M8880" s="4" t="s">
        <v>317</v>
      </c>
    </row>
    <row r="8881" customFormat="false" ht="15.75" hidden="false" customHeight="true" outlineLevel="0" collapsed="false">
      <c r="A8881" s="4" t="n">
        <v>11299</v>
      </c>
      <c r="B8881" s="4" t="s">
        <v>47364</v>
      </c>
      <c r="C8881" s="4"/>
      <c r="D8881" s="4" t="s">
        <v>47365</v>
      </c>
      <c r="E8881" s="5" t="s">
        <v>47366</v>
      </c>
      <c r="F8881" s="4" t="s">
        <v>47367</v>
      </c>
      <c r="G8881" s="4" t="s">
        <v>1097</v>
      </c>
      <c r="H8881" s="5" t="n">
        <v>924145623</v>
      </c>
      <c r="I8881" s="4" t="s">
        <v>47368</v>
      </c>
      <c r="J8881" s="5" t="n">
        <f aca="false">LEN(K8881)</f>
        <v>14</v>
      </c>
      <c r="K8881" s="6" t="s">
        <v>47369</v>
      </c>
      <c r="L8881" s="4" t="s">
        <v>31</v>
      </c>
      <c r="M8881" s="4" t="s">
        <v>31</v>
      </c>
    </row>
    <row r="8882" customFormat="false" ht="15.75" hidden="false" customHeight="true" outlineLevel="0" collapsed="false">
      <c r="A8882" s="4" t="n">
        <v>11737</v>
      </c>
      <c r="B8882" s="4" t="s">
        <v>47370</v>
      </c>
      <c r="C8882" s="4"/>
      <c r="D8882" s="4" t="s">
        <v>47371</v>
      </c>
      <c r="E8882" s="5" t="s">
        <v>228</v>
      </c>
      <c r="F8882" s="4" t="s">
        <v>162</v>
      </c>
      <c r="G8882" s="4" t="s">
        <v>84</v>
      </c>
      <c r="H8882" s="5" t="s">
        <v>47372</v>
      </c>
      <c r="I8882" s="4" t="s">
        <v>47373</v>
      </c>
      <c r="J8882" s="5" t="n">
        <f aca="false">LEN(K8882)</f>
        <v>14</v>
      </c>
      <c r="K8882" s="6" t="s">
        <v>47374</v>
      </c>
      <c r="L8882" s="4" t="s">
        <v>66</v>
      </c>
      <c r="M8882" s="4" t="s">
        <v>1979</v>
      </c>
    </row>
    <row r="8883" customFormat="false" ht="15.75" hidden="false" customHeight="true" outlineLevel="0" collapsed="false">
      <c r="A8883" s="4" t="n">
        <v>11055</v>
      </c>
      <c r="B8883" s="4" t="s">
        <v>47375</v>
      </c>
      <c r="C8883" s="4"/>
      <c r="D8883" s="4" t="s">
        <v>47376</v>
      </c>
      <c r="E8883" s="5" t="s">
        <v>47377</v>
      </c>
      <c r="F8883" s="4" t="s">
        <v>6909</v>
      </c>
      <c r="G8883" s="4" t="s">
        <v>603</v>
      </c>
      <c r="H8883" s="5" t="s">
        <v>283</v>
      </c>
      <c r="I8883" s="7" t="s">
        <v>47378</v>
      </c>
      <c r="J8883" s="5" t="n">
        <f aca="false">LEN(K8883)</f>
        <v>14</v>
      </c>
      <c r="K8883" s="6" t="s">
        <v>47379</v>
      </c>
      <c r="L8883" s="4" t="s">
        <v>31</v>
      </c>
      <c r="M8883" s="4" t="s">
        <v>22</v>
      </c>
    </row>
    <row r="8884" customFormat="false" ht="15.75" hidden="false" customHeight="true" outlineLevel="0" collapsed="false">
      <c r="A8884" s="4" t="n">
        <v>11097</v>
      </c>
      <c r="B8884" s="4" t="s">
        <v>47380</v>
      </c>
      <c r="C8884" s="4"/>
      <c r="D8884" s="4" t="s">
        <v>47381</v>
      </c>
      <c r="E8884" s="5" t="s">
        <v>9166</v>
      </c>
      <c r="F8884" s="4" t="s">
        <v>4866</v>
      </c>
      <c r="G8884" s="4" t="s">
        <v>1498</v>
      </c>
      <c r="H8884" s="5" t="s">
        <v>283</v>
      </c>
      <c r="I8884" s="4" t="s">
        <v>47382</v>
      </c>
      <c r="J8884" s="5" t="n">
        <f aca="false">LEN(K8884)</f>
        <v>14</v>
      </c>
      <c r="K8884" s="6" t="str">
        <f aca="false">LOWER(SUBSTITUTE(SUBSTITUTE(SUBSTITUTE(SUBSTITUTE(SUBSTITUTE(SUBSTITUTE(SUBSTITUTE(B8884,"S.L.",""),"SL",""),"S.A.",""),"SA","")," ",""),".",""),",",""))&amp;".com"</f>
        <v>ibaiondoii.com</v>
      </c>
      <c r="L8884" s="4" t="s">
        <v>31</v>
      </c>
      <c r="M8884" s="4" t="s">
        <v>1793</v>
      </c>
    </row>
    <row r="8885" customFormat="false" ht="15.75" hidden="false" customHeight="true" outlineLevel="0" collapsed="false">
      <c r="A8885" s="4" t="n">
        <v>11103</v>
      </c>
      <c r="B8885" s="4" t="s">
        <v>47383</v>
      </c>
      <c r="C8885" s="4"/>
      <c r="D8885" s="4" t="s">
        <v>47384</v>
      </c>
      <c r="E8885" s="5" t="s">
        <v>789</v>
      </c>
      <c r="F8885" s="4" t="s">
        <v>790</v>
      </c>
      <c r="G8885" s="4" t="s">
        <v>299</v>
      </c>
      <c r="H8885" s="5" t="s">
        <v>283</v>
      </c>
      <c r="I8885" s="4" t="s">
        <v>47385</v>
      </c>
      <c r="J8885" s="5" t="n">
        <f aca="false">LEN(K8885)</f>
        <v>14</v>
      </c>
      <c r="K8885" s="6" t="s">
        <v>47386</v>
      </c>
      <c r="L8885" s="4" t="s">
        <v>21</v>
      </c>
      <c r="M8885" s="4" t="s">
        <v>32</v>
      </c>
    </row>
    <row r="8886" customFormat="false" ht="15.75" hidden="false" customHeight="true" outlineLevel="0" collapsed="false">
      <c r="A8886" s="4" t="n">
        <v>11157</v>
      </c>
      <c r="B8886" s="4" t="s">
        <v>6741</v>
      </c>
      <c r="C8886" s="4"/>
      <c r="D8886" s="4" t="s">
        <v>47387</v>
      </c>
      <c r="E8886" s="5" t="s">
        <v>47388</v>
      </c>
      <c r="F8886" s="4" t="s">
        <v>47389</v>
      </c>
      <c r="G8886" s="4" t="s">
        <v>27</v>
      </c>
      <c r="H8886" s="5" t="s">
        <v>283</v>
      </c>
      <c r="I8886" s="4" t="s">
        <v>47390</v>
      </c>
      <c r="J8886" s="5" t="n">
        <f aca="false">LEN(K8886)</f>
        <v>14</v>
      </c>
      <c r="K8886" s="6" t="s">
        <v>47391</v>
      </c>
      <c r="L8886" s="4" t="s">
        <v>57</v>
      </c>
      <c r="M8886" s="4" t="s">
        <v>186</v>
      </c>
    </row>
    <row r="8887" customFormat="false" ht="15.75" hidden="false" customHeight="true" outlineLevel="0" collapsed="false">
      <c r="A8887" s="4" t="n">
        <v>11118</v>
      </c>
      <c r="B8887" s="4" t="s">
        <v>47392</v>
      </c>
      <c r="C8887" s="4"/>
      <c r="D8887" s="4" t="s">
        <v>47393</v>
      </c>
      <c r="E8887" s="5" t="s">
        <v>25330</v>
      </c>
      <c r="F8887" s="4" t="s">
        <v>423</v>
      </c>
      <c r="G8887" s="4" t="s">
        <v>27</v>
      </c>
      <c r="H8887" s="5" t="s">
        <v>283</v>
      </c>
      <c r="I8887" s="4" t="s">
        <v>47394</v>
      </c>
      <c r="J8887" s="5" t="n">
        <f aca="false">LEN(K8887)</f>
        <v>14</v>
      </c>
      <c r="K8887" s="6" t="s">
        <v>47395</v>
      </c>
      <c r="L8887" s="4" t="s">
        <v>31</v>
      </c>
      <c r="M8887" s="4" t="s">
        <v>359</v>
      </c>
    </row>
    <row r="8888" customFormat="false" ht="15.75" hidden="false" customHeight="true" outlineLevel="0" collapsed="false">
      <c r="A8888" s="4" t="n">
        <v>11171</v>
      </c>
      <c r="B8888" s="4" t="s">
        <v>47396</v>
      </c>
      <c r="C8888" s="4"/>
      <c r="D8888" s="4" t="s">
        <v>47397</v>
      </c>
      <c r="E8888" s="5" t="s">
        <v>21309</v>
      </c>
      <c r="F8888" s="4" t="s">
        <v>4479</v>
      </c>
      <c r="G8888" s="4" t="s">
        <v>27</v>
      </c>
      <c r="H8888" s="5" t="s">
        <v>283</v>
      </c>
      <c r="I8888" s="7" t="s">
        <v>47398</v>
      </c>
      <c r="J8888" s="5" t="n">
        <f aca="false">LEN(K8888)</f>
        <v>14</v>
      </c>
      <c r="K8888" s="6" t="str">
        <f aca="false">LOWER(SUBSTITUTE(SUBSTITUTE(SUBSTITUTE(SUBSTITUTE(SUBSTITUTE(SUBSTITUTE(SUBSTITUTE(B8888,"S.L.",""),"SL",""),"S.A.",""),"SA","")," ",""),".",""),",",""))&amp;".com"</f>
        <v>sole-bello.com</v>
      </c>
      <c r="L8888" s="4" t="s">
        <v>57</v>
      </c>
      <c r="M8888" s="4" t="s">
        <v>967</v>
      </c>
    </row>
    <row r="8889" customFormat="false" ht="15.75" hidden="false" customHeight="true" outlineLevel="0" collapsed="false">
      <c r="A8889" s="4" t="n">
        <v>11150</v>
      </c>
      <c r="B8889" s="4" t="s">
        <v>47399</v>
      </c>
      <c r="C8889" s="4"/>
      <c r="D8889" s="4" t="s">
        <v>47400</v>
      </c>
      <c r="E8889" s="5" t="s">
        <v>2267</v>
      </c>
      <c r="F8889" s="4" t="s">
        <v>2268</v>
      </c>
      <c r="G8889" s="4" t="s">
        <v>27</v>
      </c>
      <c r="H8889" s="5" t="s">
        <v>283</v>
      </c>
      <c r="I8889" s="4" t="s">
        <v>47401</v>
      </c>
      <c r="J8889" s="5" t="n">
        <f aca="false">LEN(K8889)</f>
        <v>14</v>
      </c>
      <c r="K8889" s="10" t="str">
        <f aca="false">LOWER(SUBSTITUTE(SUBSTITUTE(SUBSTITUTE(SUBSTITUTE(SUBSTITUTE(SUBSTITUTE(SUBSTITUTE(B8889,"S.L.",""),"SL",""),"S.A.",""),"SA","")," ",""),".",""),",",""))&amp;".com"</f>
        <v>villaxabia.com</v>
      </c>
      <c r="L8889" s="4" t="s">
        <v>57</v>
      </c>
      <c r="M8889" s="4" t="s">
        <v>31</v>
      </c>
    </row>
    <row r="8890" customFormat="false" ht="15.75" hidden="false" customHeight="true" outlineLevel="0" collapsed="false">
      <c r="A8890" s="4" t="n">
        <v>11346</v>
      </c>
      <c r="B8890" s="4" t="s">
        <v>47402</v>
      </c>
      <c r="C8890" s="4"/>
      <c r="D8890" s="4" t="s">
        <v>47403</v>
      </c>
      <c r="E8890" s="5" t="s">
        <v>1708</v>
      </c>
      <c r="F8890" s="4" t="s">
        <v>138</v>
      </c>
      <c r="G8890" s="4" t="s">
        <v>138</v>
      </c>
      <c r="H8890" s="5" t="s">
        <v>283</v>
      </c>
      <c r="I8890" s="4" t="s">
        <v>47404</v>
      </c>
      <c r="J8890" s="5" t="n">
        <f aca="false">LEN(K8890)</f>
        <v>14</v>
      </c>
      <c r="K8890" s="6" t="s">
        <v>47405</v>
      </c>
      <c r="L8890" s="4" t="s">
        <v>21</v>
      </c>
      <c r="M8890" s="4" t="s">
        <v>31</v>
      </c>
    </row>
    <row r="8891" customFormat="false" ht="15.75" hidden="false" customHeight="true" outlineLevel="0" collapsed="false">
      <c r="A8891" s="4" t="n">
        <v>11343</v>
      </c>
      <c r="B8891" s="4" t="s">
        <v>47406</v>
      </c>
      <c r="C8891" s="4"/>
      <c r="D8891" s="4" t="s">
        <v>47407</v>
      </c>
      <c r="E8891" s="5" t="s">
        <v>8985</v>
      </c>
      <c r="F8891" s="4" t="s">
        <v>138</v>
      </c>
      <c r="G8891" s="4" t="s">
        <v>138</v>
      </c>
      <c r="H8891" s="5" t="s">
        <v>283</v>
      </c>
      <c r="I8891" s="4" t="s">
        <v>47408</v>
      </c>
      <c r="J8891" s="5" t="n">
        <f aca="false">LEN(K8891)</f>
        <v>14</v>
      </c>
      <c r="K8891" s="10" t="s">
        <v>47409</v>
      </c>
      <c r="L8891" s="4" t="s">
        <v>57</v>
      </c>
      <c r="M8891" s="4" t="s">
        <v>31</v>
      </c>
    </row>
    <row r="8892" customFormat="false" ht="15.75" hidden="false" customHeight="true" outlineLevel="0" collapsed="false">
      <c r="A8892" s="4" t="n">
        <v>11329</v>
      </c>
      <c r="B8892" s="4" t="s">
        <v>47410</v>
      </c>
      <c r="C8892" s="4"/>
      <c r="D8892" s="4" t="s">
        <v>47411</v>
      </c>
      <c r="E8892" s="5" t="s">
        <v>213</v>
      </c>
      <c r="F8892" s="4" t="s">
        <v>138</v>
      </c>
      <c r="G8892" s="4" t="s">
        <v>138</v>
      </c>
      <c r="H8892" s="5" t="s">
        <v>283</v>
      </c>
      <c r="I8892" s="4" t="s">
        <v>47412</v>
      </c>
      <c r="J8892" s="5" t="n">
        <f aca="false">LEN(K8892)</f>
        <v>14</v>
      </c>
      <c r="K8892" s="6" t="str">
        <f aca="false">LOWER(SUBSTITUTE(SUBSTITUTE(SUBSTITUTE(SUBSTITUTE(SUBSTITUTE(SUBSTITUTE(SUBSTITUTE(B8892,"S.L.",""),"SL",""),"S.A.",""),"SA","")," ",""),".",""),",",""))&amp;".com"</f>
        <v>bluehostel.com</v>
      </c>
      <c r="L8892" s="4" t="s">
        <v>57</v>
      </c>
      <c r="M8892" s="4" t="s">
        <v>794</v>
      </c>
    </row>
    <row r="8893" customFormat="false" ht="15.75" hidden="false" customHeight="true" outlineLevel="0" collapsed="false">
      <c r="A8893" s="4" t="n">
        <v>11418</v>
      </c>
      <c r="B8893" s="4" t="s">
        <v>47413</v>
      </c>
      <c r="C8893" s="4"/>
      <c r="D8893" s="4" t="s">
        <v>47414</v>
      </c>
      <c r="E8893" s="5" t="s">
        <v>47415</v>
      </c>
      <c r="F8893" s="4" t="s">
        <v>47413</v>
      </c>
      <c r="G8893" s="4" t="s">
        <v>290</v>
      </c>
      <c r="H8893" s="5" t="s">
        <v>283</v>
      </c>
      <c r="I8893" s="4" t="s">
        <v>47416</v>
      </c>
      <c r="J8893" s="5" t="n">
        <f aca="false">LEN(K8893)</f>
        <v>14</v>
      </c>
      <c r="K8893" s="6" t="s">
        <v>47417</v>
      </c>
      <c r="L8893" s="4" t="s">
        <v>78</v>
      </c>
      <c r="M8893" s="4" t="s">
        <v>32</v>
      </c>
    </row>
    <row r="8894" customFormat="false" ht="15.75" hidden="false" customHeight="true" outlineLevel="0" collapsed="false">
      <c r="A8894" s="4" t="n">
        <v>11585</v>
      </c>
      <c r="B8894" s="4" t="s">
        <v>47418</v>
      </c>
      <c r="C8894" s="4"/>
      <c r="D8894" s="4" t="s">
        <v>47419</v>
      </c>
      <c r="E8894" s="5" t="s">
        <v>38834</v>
      </c>
      <c r="F8894" s="4" t="s">
        <v>851</v>
      </c>
      <c r="G8894" s="4" t="s">
        <v>852</v>
      </c>
      <c r="H8894" s="5" t="s">
        <v>283</v>
      </c>
      <c r="I8894" s="4" t="s">
        <v>47420</v>
      </c>
      <c r="J8894" s="5" t="n">
        <f aca="false">LEN(K8894)</f>
        <v>14</v>
      </c>
      <c r="K8894" s="6" t="str">
        <f aca="false">LOWER(SUBSTITUTE(SUBSTITUTE(SUBSTITUTE(SUBSTITUTE(SUBSTITUTE(SUBSTITUTE(SUBSTITUTE(B8894,"S.L.",""),"SL",""),"S.A.",""),"SA","")," ",""),".",""),",",""))&amp;".com"</f>
        <v>sssurfcamp.com</v>
      </c>
      <c r="L8894" s="4" t="s">
        <v>57</v>
      </c>
      <c r="M8894" s="4" t="s">
        <v>22</v>
      </c>
    </row>
    <row r="8895" customFormat="false" ht="15.75" hidden="false" customHeight="true" outlineLevel="0" collapsed="false">
      <c r="A8895" s="4" t="n">
        <v>11625</v>
      </c>
      <c r="B8895" s="4" t="s">
        <v>47421</v>
      </c>
      <c r="C8895" s="4" t="s">
        <v>47422</v>
      </c>
      <c r="D8895" s="4" t="s">
        <v>47423</v>
      </c>
      <c r="E8895" s="5" t="s">
        <v>47424</v>
      </c>
      <c r="F8895" s="4" t="s">
        <v>47425</v>
      </c>
      <c r="G8895" s="4" t="s">
        <v>146</v>
      </c>
      <c r="H8895" s="5" t="s">
        <v>283</v>
      </c>
      <c r="I8895" s="4" t="s">
        <v>47426</v>
      </c>
      <c r="J8895" s="5" t="n">
        <f aca="false">LEN(K8895)</f>
        <v>14</v>
      </c>
      <c r="K8895" s="6" t="s">
        <v>47427</v>
      </c>
      <c r="L8895" s="4" t="s">
        <v>31</v>
      </c>
      <c r="M8895" s="4" t="s">
        <v>32</v>
      </c>
    </row>
    <row r="8896" customFormat="false" ht="15.75" hidden="false" customHeight="true" outlineLevel="0" collapsed="false">
      <c r="A8896" s="4" t="n">
        <v>11610</v>
      </c>
      <c r="B8896" s="4" t="s">
        <v>47428</v>
      </c>
      <c r="C8896" s="4" t="s">
        <v>47429</v>
      </c>
      <c r="D8896" s="4" t="s">
        <v>47430</v>
      </c>
      <c r="E8896" s="5" t="s">
        <v>144</v>
      </c>
      <c r="F8896" s="4" t="s">
        <v>145</v>
      </c>
      <c r="G8896" s="4" t="s">
        <v>146</v>
      </c>
      <c r="H8896" s="5" t="s">
        <v>283</v>
      </c>
      <c r="I8896" s="4" t="s">
        <v>47431</v>
      </c>
      <c r="J8896" s="5" t="n">
        <f aca="false">LEN(K8896)</f>
        <v>14</v>
      </c>
      <c r="K8896" s="6" t="str">
        <f aca="false">LOWER(SUBSTITUTE(SUBSTITUTE(SUBSTITUTE(SUBSTITUTE(SUBSTITUTE(SUBSTITUTE(SUBSTITUTE(B8896,"S.L.",""),"SL",""),"S.A.",""),"SA","")," ",""),".",""),",",""))&amp;".com"</f>
        <v>montserrat.com</v>
      </c>
      <c r="L8896" s="4" t="s">
        <v>1679</v>
      </c>
      <c r="M8896" s="4" t="s">
        <v>2321</v>
      </c>
    </row>
    <row r="8897" customFormat="false" ht="15.75" hidden="false" customHeight="true" outlineLevel="0" collapsed="false">
      <c r="A8897" s="4" t="n">
        <v>11796</v>
      </c>
      <c r="B8897" s="4" t="s">
        <v>47432</v>
      </c>
      <c r="C8897" s="4"/>
      <c r="D8897" s="4" t="s">
        <v>47433</v>
      </c>
      <c r="E8897" s="5" t="s">
        <v>3544</v>
      </c>
      <c r="F8897" s="4" t="s">
        <v>122</v>
      </c>
      <c r="G8897" s="4" t="s">
        <v>84</v>
      </c>
      <c r="H8897" s="5" t="s">
        <v>283</v>
      </c>
      <c r="I8897" s="4" t="s">
        <v>47434</v>
      </c>
      <c r="J8897" s="5" t="n">
        <f aca="false">LEN(K8897)</f>
        <v>14</v>
      </c>
      <c r="K8897" s="6" t="str">
        <f aca="false">LOWER(SUBSTITUTE(SUBSTITUTE(SUBSTITUTE(SUBSTITUTE(SUBSTITUTE(SUBSTITUTE(SUBSTITUTE(B8897,"S.L.",""),"SL",""),"S.A.",""),"SA","")," ",""),".",""),",",""))&amp;".com"</f>
        <v>canchapati.com</v>
      </c>
      <c r="L8897" s="4" t="s">
        <v>21</v>
      </c>
      <c r="M8897" s="4" t="s">
        <v>31</v>
      </c>
    </row>
    <row r="8898" customFormat="false" ht="15.75" hidden="false" customHeight="true" outlineLevel="0" collapsed="false">
      <c r="A8898" s="4" t="n">
        <v>11798</v>
      </c>
      <c r="B8898" s="4" t="s">
        <v>47435</v>
      </c>
      <c r="C8898" s="4"/>
      <c r="D8898" s="4" t="s">
        <v>47436</v>
      </c>
      <c r="E8898" s="5" t="s">
        <v>13018</v>
      </c>
      <c r="F8898" s="4" t="s">
        <v>888</v>
      </c>
      <c r="G8898" s="4" t="s">
        <v>84</v>
      </c>
      <c r="H8898" s="5" t="s">
        <v>283</v>
      </c>
      <c r="I8898" s="4" t="s">
        <v>47437</v>
      </c>
      <c r="J8898" s="5" t="n">
        <f aca="false">LEN(K8898)</f>
        <v>14</v>
      </c>
      <c r="K8898" s="6" t="s">
        <v>47438</v>
      </c>
      <c r="L8898" s="4" t="s">
        <v>21</v>
      </c>
      <c r="M8898" s="4" t="s">
        <v>31</v>
      </c>
    </row>
    <row r="8899" customFormat="false" ht="15.75" hidden="false" customHeight="true" outlineLevel="0" collapsed="false">
      <c r="A8899" s="4" t="n">
        <v>11750</v>
      </c>
      <c r="B8899" s="4" t="s">
        <v>47439</v>
      </c>
      <c r="C8899" s="4"/>
      <c r="D8899" s="4" t="s">
        <v>47440</v>
      </c>
      <c r="E8899" s="5" t="s">
        <v>25622</v>
      </c>
      <c r="F8899" s="4" t="s">
        <v>25623</v>
      </c>
      <c r="G8899" s="4" t="s">
        <v>84</v>
      </c>
      <c r="H8899" s="5" t="s">
        <v>283</v>
      </c>
      <c r="I8899" s="4" t="s">
        <v>47441</v>
      </c>
      <c r="J8899" s="5" t="n">
        <f aca="false">LEN(K8899)</f>
        <v>14</v>
      </c>
      <c r="K8899" s="6" t="s">
        <v>47442</v>
      </c>
      <c r="L8899" s="4" t="s">
        <v>21</v>
      </c>
      <c r="M8899" s="4" t="s">
        <v>186</v>
      </c>
    </row>
    <row r="8900" customFormat="false" ht="15.75" hidden="false" customHeight="true" outlineLevel="0" collapsed="false">
      <c r="A8900" s="4" t="n">
        <v>11887</v>
      </c>
      <c r="B8900" s="4" t="s">
        <v>47443</v>
      </c>
      <c r="C8900" s="4"/>
      <c r="D8900" s="4" t="s">
        <v>47444</v>
      </c>
      <c r="E8900" s="5" t="s">
        <v>1600</v>
      </c>
      <c r="F8900" s="4" t="s">
        <v>1601</v>
      </c>
      <c r="G8900" s="4" t="s">
        <v>37</v>
      </c>
      <c r="H8900" s="5" t="s">
        <v>283</v>
      </c>
      <c r="I8900" s="4" t="s">
        <v>47445</v>
      </c>
      <c r="J8900" s="5" t="n">
        <f aca="false">LEN(K8900)</f>
        <v>14</v>
      </c>
      <c r="K8900" s="6" t="str">
        <f aca="false">LOWER(SUBSTITUTE(SUBSTITUTE(SUBSTITUTE(SUBSTITUTE(SUBSTITUTE(SUBSTITUTE(SUBSTITUTE(B8900,"S.L.",""),"SL",""),"S.A.",""),"SA","")," ",""),".",""),",",""))&amp;".com"</f>
        <v>davidevaca.com</v>
      </c>
      <c r="L8900" s="4" t="s">
        <v>21</v>
      </c>
      <c r="M8900" s="4" t="s">
        <v>31</v>
      </c>
    </row>
    <row r="8901" customFormat="false" ht="15.75" hidden="false" customHeight="true" outlineLevel="0" collapsed="false">
      <c r="A8901" s="4" t="n">
        <v>11883</v>
      </c>
      <c r="B8901" s="4" t="s">
        <v>47446</v>
      </c>
      <c r="C8901" s="4"/>
      <c r="D8901" s="4" t="s">
        <v>47447</v>
      </c>
      <c r="E8901" s="5" t="s">
        <v>52</v>
      </c>
      <c r="F8901" s="4" t="s">
        <v>53</v>
      </c>
      <c r="G8901" s="4" t="s">
        <v>37</v>
      </c>
      <c r="H8901" s="5" t="s">
        <v>283</v>
      </c>
      <c r="I8901" s="7" t="s">
        <v>47448</v>
      </c>
      <c r="J8901" s="5" t="n">
        <f aca="false">LEN(K8901)</f>
        <v>14</v>
      </c>
      <c r="K8901" s="6" t="str">
        <f aca="false">LOWER(SUBSTITUTE(SUBSTITUTE(SUBSTITUTE(SUBSTITUTE(SUBSTITUTE(SUBSTITUTE(SUBSTITUTE(B8901,"S.L.",""),"SL",""),"S.A.",""),"SA","")," ",""),".",""),",",""))&amp;".com"</f>
        <v>plácidamar.com</v>
      </c>
      <c r="L8901" s="4" t="s">
        <v>21</v>
      </c>
      <c r="M8901" s="4" t="s">
        <v>31</v>
      </c>
    </row>
    <row r="8902" customFormat="false" ht="15.75" hidden="false" customHeight="true" outlineLevel="0" collapsed="false">
      <c r="A8902" s="4" t="n">
        <v>11965</v>
      </c>
      <c r="B8902" s="4" t="s">
        <v>47449</v>
      </c>
      <c r="C8902" s="4"/>
      <c r="D8902" s="4" t="s">
        <v>47450</v>
      </c>
      <c r="E8902" s="5" t="s">
        <v>47451</v>
      </c>
      <c r="F8902" s="4" t="s">
        <v>47452</v>
      </c>
      <c r="G8902" s="4" t="s">
        <v>205</v>
      </c>
      <c r="H8902" s="5" t="s">
        <v>283</v>
      </c>
      <c r="I8902" s="4" t="s">
        <v>47453</v>
      </c>
      <c r="J8902" s="5" t="n">
        <f aca="false">LEN(K8902)</f>
        <v>14</v>
      </c>
      <c r="K8902" s="6" t="s">
        <v>47454</v>
      </c>
      <c r="L8902" s="4" t="s">
        <v>78</v>
      </c>
      <c r="M8902" s="4" t="s">
        <v>359</v>
      </c>
    </row>
    <row r="8903" customFormat="false" ht="15.75" hidden="false" customHeight="true" outlineLevel="0" collapsed="false">
      <c r="A8903" s="4" t="n">
        <v>11966</v>
      </c>
      <c r="B8903" s="4" t="s">
        <v>47455</v>
      </c>
      <c r="C8903" s="4"/>
      <c r="D8903" s="4" t="s">
        <v>47456</v>
      </c>
      <c r="E8903" s="5" t="s">
        <v>47457</v>
      </c>
      <c r="F8903" s="4" t="s">
        <v>47458</v>
      </c>
      <c r="G8903" s="4" t="s">
        <v>205</v>
      </c>
      <c r="H8903" s="5" t="s">
        <v>283</v>
      </c>
      <c r="I8903" s="4" t="s">
        <v>47459</v>
      </c>
      <c r="J8903" s="5" t="n">
        <f aca="false">LEN(K8903)</f>
        <v>14</v>
      </c>
      <c r="K8903" s="6" t="s">
        <v>47460</v>
      </c>
      <c r="L8903" s="4" t="s">
        <v>78</v>
      </c>
      <c r="M8903" s="4" t="s">
        <v>22</v>
      </c>
    </row>
    <row r="8904" customFormat="false" ht="15.75" hidden="false" customHeight="true" outlineLevel="0" collapsed="false">
      <c r="A8904" s="4" t="n">
        <v>12066</v>
      </c>
      <c r="B8904" s="4" t="s">
        <v>47461</v>
      </c>
      <c r="C8904" s="4"/>
      <c r="D8904" s="4" t="s">
        <v>47462</v>
      </c>
      <c r="E8904" s="5" t="s">
        <v>4937</v>
      </c>
      <c r="F8904" s="4" t="s">
        <v>106</v>
      </c>
      <c r="G8904" s="4" t="s">
        <v>107</v>
      </c>
      <c r="H8904" s="5" t="s">
        <v>283</v>
      </c>
      <c r="I8904" s="4" t="s">
        <v>47463</v>
      </c>
      <c r="J8904" s="5" t="n">
        <f aca="false">LEN(K8904)</f>
        <v>14</v>
      </c>
      <c r="K8904" s="10" t="s">
        <v>47464</v>
      </c>
      <c r="L8904" s="4" t="s">
        <v>57</v>
      </c>
      <c r="M8904" s="4" t="s">
        <v>31</v>
      </c>
    </row>
    <row r="8905" customFormat="false" ht="15.75" hidden="false" customHeight="true" outlineLevel="0" collapsed="false">
      <c r="A8905" s="4" t="n">
        <v>12038</v>
      </c>
      <c r="B8905" s="4" t="s">
        <v>47465</v>
      </c>
      <c r="C8905" s="4"/>
      <c r="D8905" s="4" t="s">
        <v>47466</v>
      </c>
      <c r="E8905" s="5" t="s">
        <v>34049</v>
      </c>
      <c r="F8905" s="4" t="s">
        <v>34050</v>
      </c>
      <c r="G8905" s="4" t="s">
        <v>107</v>
      </c>
      <c r="H8905" s="5" t="s">
        <v>283</v>
      </c>
      <c r="I8905" s="7" t="s">
        <v>47467</v>
      </c>
      <c r="J8905" s="5" t="n">
        <f aca="false">LEN(K8905)</f>
        <v>14</v>
      </c>
      <c r="K8905" s="6" t="str">
        <f aca="false">LOWER(SUBSTITUTE(SUBSTITUTE(SUBSTITUTE(SUBSTITUTE(SUBSTITUTE(SUBSTITUTE(SUBSTITUTE(B8905,"S.L.",""),"SL",""),"S.A.",""),"SA","")," ",""),".",""),",",""))&amp;".com"</f>
        <v>riomanilva.com</v>
      </c>
      <c r="L8905" s="4" t="s">
        <v>31</v>
      </c>
      <c r="M8905" s="4" t="s">
        <v>31</v>
      </c>
    </row>
    <row r="8906" customFormat="false" ht="15.75" hidden="false" customHeight="true" outlineLevel="0" collapsed="false">
      <c r="A8906" s="4" t="n">
        <v>12076</v>
      </c>
      <c r="B8906" s="4" t="s">
        <v>47468</v>
      </c>
      <c r="C8906" s="4"/>
      <c r="D8906" s="4" t="s">
        <v>47469</v>
      </c>
      <c r="E8906" s="5" t="s">
        <v>9324</v>
      </c>
      <c r="F8906" s="4" t="s">
        <v>106</v>
      </c>
      <c r="G8906" s="4" t="s">
        <v>107</v>
      </c>
      <c r="H8906" s="5" t="s">
        <v>283</v>
      </c>
      <c r="I8906" s="4" t="s">
        <v>47470</v>
      </c>
      <c r="J8906" s="5" t="n">
        <f aca="false">LEN(K8906)</f>
        <v>14</v>
      </c>
      <c r="K8906" s="6" t="str">
        <f aca="false">LOWER(SUBSTITUTE(SUBSTITUTE(SUBSTITUTE(SUBSTITUTE(SUBSTITUTE(SUBSTITUTE(SUBSTITUTE(B8906,"S.L.",""),"SL",""),"S.A.",""),"SA","")," ",""),".",""),",",""))&amp;".com"</f>
        <v>tribecab&amp;b.com</v>
      </c>
      <c r="L8906" s="4" t="s">
        <v>78</v>
      </c>
      <c r="M8906" s="4" t="s">
        <v>317</v>
      </c>
    </row>
    <row r="8907" customFormat="false" ht="15.75" hidden="false" customHeight="true" outlineLevel="0" collapsed="false">
      <c r="A8907" s="4" t="n">
        <v>12127</v>
      </c>
      <c r="B8907" s="4" t="s">
        <v>10050</v>
      </c>
      <c r="C8907" s="4"/>
      <c r="D8907" s="4" t="s">
        <v>8329</v>
      </c>
      <c r="E8907" s="5" t="s">
        <v>8330</v>
      </c>
      <c r="F8907" s="4" t="s">
        <v>8331</v>
      </c>
      <c r="G8907" s="4" t="s">
        <v>1270</v>
      </c>
      <c r="H8907" s="5" t="s">
        <v>283</v>
      </c>
      <c r="I8907" s="4" t="s">
        <v>10053</v>
      </c>
      <c r="J8907" s="5" t="n">
        <f aca="false">LEN(K8907)</f>
        <v>14</v>
      </c>
      <c r="K8907" s="6" t="str">
        <f aca="false">LOWER(SUBSTITUTE(SUBSTITUTE(SUBSTITUTE(SUBSTITUTE(SUBSTITUTE(SUBSTITUTE(SUBSTITUTE(B8907,"S.L.",""),"SL",""),"S.A.",""),"SA","")," ",""),".",""),",",""))&amp;".com"</f>
        <v>doñablanca.com</v>
      </c>
      <c r="L8907" s="4" t="s">
        <v>31</v>
      </c>
      <c r="M8907" s="4" t="s">
        <v>1016</v>
      </c>
    </row>
    <row r="8908" customFormat="false" ht="15.75" hidden="false" customHeight="true" outlineLevel="0" collapsed="false">
      <c r="A8908" s="4" t="n">
        <v>12157</v>
      </c>
      <c r="B8908" s="4" t="s">
        <v>47471</v>
      </c>
      <c r="C8908" s="4"/>
      <c r="D8908" s="4" t="s">
        <v>47472</v>
      </c>
      <c r="E8908" s="5" t="s">
        <v>1088</v>
      </c>
      <c r="F8908" s="4" t="s">
        <v>1089</v>
      </c>
      <c r="G8908" s="4" t="s">
        <v>882</v>
      </c>
      <c r="H8908" s="5" t="s">
        <v>283</v>
      </c>
      <c r="I8908" s="4" t="s">
        <v>47473</v>
      </c>
      <c r="J8908" s="5" t="n">
        <f aca="false">LEN(K8908)</f>
        <v>14</v>
      </c>
      <c r="K8908" s="6" t="str">
        <f aca="false">LOWER(SUBSTITUTE(SUBSTITUTE(SUBSTITUTE(SUBSTITUTE(SUBSTITUTE(SUBSTITUTE(SUBSTITUTE(B8908,"S.L.",""),"SL",""),"S.A.",""),"SA","")," ",""),".",""),",",""))&amp;".com"</f>
        <v>9olashotel.com</v>
      </c>
      <c r="L8908" s="4" t="s">
        <v>21</v>
      </c>
      <c r="M8908" s="4" t="s">
        <v>32</v>
      </c>
    </row>
    <row r="8909" customFormat="false" ht="15.75" hidden="false" customHeight="true" outlineLevel="0" collapsed="false">
      <c r="A8909" s="4" t="n">
        <v>12167</v>
      </c>
      <c r="B8909" s="4" t="s">
        <v>47474</v>
      </c>
      <c r="C8909" s="4"/>
      <c r="D8909" s="4" t="s">
        <v>47475</v>
      </c>
      <c r="E8909" s="5" t="s">
        <v>5393</v>
      </c>
      <c r="F8909" s="4" t="s">
        <v>1089</v>
      </c>
      <c r="G8909" s="4" t="s">
        <v>882</v>
      </c>
      <c r="H8909" s="5" t="s">
        <v>283</v>
      </c>
      <c r="I8909" s="4" t="s">
        <v>47476</v>
      </c>
      <c r="J8909" s="5" t="n">
        <f aca="false">LEN(K8909)</f>
        <v>14</v>
      </c>
      <c r="K8909" s="6" t="str">
        <f aca="false">LOWER(SUBSTITUTE(SUBSTITUTE(SUBSTITUTE(SUBSTITUTE(SUBSTITUTE(SUBSTITUTE(SUBSTITUTE(B8909,"S.L.",""),"SL",""),"S.A.",""),"SA","")," ",""),".",""),",",""))&amp;".com"</f>
        <v>riasbaixas.com</v>
      </c>
      <c r="L8909" s="4" t="s">
        <v>31</v>
      </c>
      <c r="M8909" s="4" t="s">
        <v>577</v>
      </c>
    </row>
    <row r="8910" customFormat="false" ht="15.75" hidden="false" customHeight="true" outlineLevel="0" collapsed="false">
      <c r="A8910" s="4" t="n">
        <v>12149</v>
      </c>
      <c r="B8910" s="4" t="s">
        <v>47477</v>
      </c>
      <c r="C8910" s="4"/>
      <c r="D8910" s="4" t="s">
        <v>47478</v>
      </c>
      <c r="E8910" s="5" t="s">
        <v>26817</v>
      </c>
      <c r="F8910" s="4" t="s">
        <v>26818</v>
      </c>
      <c r="G8910" s="4" t="s">
        <v>882</v>
      </c>
      <c r="H8910" s="5" t="s">
        <v>283</v>
      </c>
      <c r="I8910" s="4" t="s">
        <v>47479</v>
      </c>
      <c r="J8910" s="5" t="n">
        <f aca="false">LEN(K8910)</f>
        <v>14</v>
      </c>
      <c r="K8910" s="6" t="s">
        <v>47480</v>
      </c>
      <c r="L8910" s="4" t="s">
        <v>66</v>
      </c>
      <c r="M8910" s="4" t="s">
        <v>336</v>
      </c>
    </row>
    <row r="8911" customFormat="false" ht="15.75" hidden="false" customHeight="true" outlineLevel="0" collapsed="false">
      <c r="A8911" s="4" t="n">
        <v>12177</v>
      </c>
      <c r="B8911" s="4" t="s">
        <v>47481</v>
      </c>
      <c r="C8911" s="4"/>
      <c r="D8911" s="4" t="s">
        <v>47482</v>
      </c>
      <c r="E8911" s="5" t="s">
        <v>8476</v>
      </c>
      <c r="F8911" s="4" t="s">
        <v>8477</v>
      </c>
      <c r="G8911" s="4" t="s">
        <v>322</v>
      </c>
      <c r="H8911" s="5" t="s">
        <v>283</v>
      </c>
      <c r="I8911" s="4" t="s">
        <v>47483</v>
      </c>
      <c r="J8911" s="5" t="n">
        <f aca="false">LEN(K8911)</f>
        <v>14</v>
      </c>
      <c r="K8911" s="10" t="str">
        <f aca="false">LOWER(SUBSTITUTE(SUBSTITUTE(SUBSTITUTE(SUBSTITUTE(SUBSTITUTE(SUBSTITUTE(SUBSTITUTE(B8911,"S.L.",""),"SL",""),"S.A.",""),"SA","")," ",""),".",""),",",""))&amp;".com"</f>
        <v>lasarribes.com</v>
      </c>
      <c r="L8911" s="4" t="s">
        <v>21</v>
      </c>
      <c r="M8911" s="4" t="s">
        <v>133</v>
      </c>
    </row>
    <row r="8912" customFormat="false" ht="15.75" hidden="false" customHeight="true" outlineLevel="0" collapsed="false">
      <c r="A8912" s="4" t="n">
        <v>12265</v>
      </c>
      <c r="B8912" s="4" t="s">
        <v>47484</v>
      </c>
      <c r="C8912" s="4"/>
      <c r="D8912" s="4" t="s">
        <v>47485</v>
      </c>
      <c r="E8912" s="5" t="s">
        <v>455</v>
      </c>
      <c r="F8912" s="4" t="s">
        <v>372</v>
      </c>
      <c r="G8912" s="4" t="s">
        <v>372</v>
      </c>
      <c r="H8912" s="5" t="s">
        <v>283</v>
      </c>
      <c r="I8912" s="4" t="s">
        <v>47486</v>
      </c>
      <c r="J8912" s="5" t="n">
        <f aca="false">LEN(K8912)</f>
        <v>14</v>
      </c>
      <c r="K8912" s="6" t="str">
        <f aca="false">LOWER(SUBSTITUTE(SUBSTITUTE(SUBSTITUTE(SUBSTITUTE(SUBSTITUTE(SUBSTITUTE(SUBSTITUTE(B8912,"S.L.",""),"SL",""),"S.A.",""),"SA","")," ",""),".",""),",",""))&amp;".com"</f>
        <v>catemprado.com</v>
      </c>
      <c r="L8912" s="4" t="s">
        <v>21</v>
      </c>
      <c r="M8912" s="4" t="s">
        <v>31</v>
      </c>
    </row>
    <row r="8913" customFormat="false" ht="15.75" hidden="false" customHeight="true" outlineLevel="0" collapsed="false">
      <c r="A8913" s="4" t="n">
        <v>12282</v>
      </c>
      <c r="B8913" s="4" t="s">
        <v>47487</v>
      </c>
      <c r="C8913" s="4"/>
      <c r="D8913" s="4" t="s">
        <v>47488</v>
      </c>
      <c r="E8913" s="5" t="s">
        <v>47489</v>
      </c>
      <c r="F8913" s="4" t="s">
        <v>47490</v>
      </c>
      <c r="G8913" s="4" t="s">
        <v>700</v>
      </c>
      <c r="H8913" s="5" t="s">
        <v>283</v>
      </c>
      <c r="I8913" s="4" t="s">
        <v>47491</v>
      </c>
      <c r="J8913" s="5" t="n">
        <f aca="false">LEN(K8913)</f>
        <v>14</v>
      </c>
      <c r="K8913" s="10" t="s">
        <v>47492</v>
      </c>
      <c r="L8913" s="4" t="s">
        <v>78</v>
      </c>
      <c r="M8913" s="4" t="s">
        <v>381</v>
      </c>
    </row>
    <row r="8914" customFormat="false" ht="15.75" hidden="false" customHeight="true" outlineLevel="0" collapsed="false">
      <c r="A8914" s="4" t="n">
        <v>12286</v>
      </c>
      <c r="B8914" s="4" t="s">
        <v>47493</v>
      </c>
      <c r="C8914" s="4"/>
      <c r="D8914" s="4" t="s">
        <v>47494</v>
      </c>
      <c r="E8914" s="5" t="s">
        <v>47495</v>
      </c>
      <c r="F8914" s="4" t="s">
        <v>47496</v>
      </c>
      <c r="G8914" s="4" t="s">
        <v>700</v>
      </c>
      <c r="H8914" s="5" t="s">
        <v>283</v>
      </c>
      <c r="I8914" s="4" t="s">
        <v>47497</v>
      </c>
      <c r="J8914" s="5" t="n">
        <f aca="false">LEN(K8914)</f>
        <v>14</v>
      </c>
      <c r="K8914" s="6" t="s">
        <v>47498</v>
      </c>
      <c r="L8914" s="4" t="s">
        <v>78</v>
      </c>
      <c r="M8914" s="4" t="s">
        <v>2097</v>
      </c>
    </row>
    <row r="8915" customFormat="false" ht="15.75" hidden="false" customHeight="true" outlineLevel="0" collapsed="false">
      <c r="A8915" s="4" t="n">
        <v>12348</v>
      </c>
      <c r="B8915" s="4" t="s">
        <v>47499</v>
      </c>
      <c r="C8915" s="4"/>
      <c r="D8915" s="4" t="s">
        <v>47500</v>
      </c>
      <c r="E8915" s="5" t="s">
        <v>47501</v>
      </c>
      <c r="F8915" s="4" t="s">
        <v>47502</v>
      </c>
      <c r="G8915" s="4" t="s">
        <v>464</v>
      </c>
      <c r="H8915" s="5" t="s">
        <v>283</v>
      </c>
      <c r="I8915" s="4" t="s">
        <v>47503</v>
      </c>
      <c r="J8915" s="5" t="n">
        <f aca="false">LEN(K8915)</f>
        <v>14</v>
      </c>
      <c r="K8915" s="6" t="s">
        <v>47504</v>
      </c>
      <c r="L8915" s="4" t="s">
        <v>21</v>
      </c>
      <c r="M8915" s="4" t="s">
        <v>1016</v>
      </c>
    </row>
    <row r="8916" customFormat="false" ht="15.75" hidden="false" customHeight="true" outlineLevel="0" collapsed="false">
      <c r="A8916" s="4" t="n">
        <v>12344</v>
      </c>
      <c r="B8916" s="4" t="s">
        <v>47505</v>
      </c>
      <c r="C8916" s="4"/>
      <c r="D8916" s="4" t="s">
        <v>47506</v>
      </c>
      <c r="E8916" s="5" t="s">
        <v>47507</v>
      </c>
      <c r="F8916" s="4" t="s">
        <v>47508</v>
      </c>
      <c r="G8916" s="4" t="s">
        <v>464</v>
      </c>
      <c r="H8916" s="5" t="s">
        <v>283</v>
      </c>
      <c r="I8916" s="4" t="s">
        <v>47509</v>
      </c>
      <c r="J8916" s="5" t="n">
        <f aca="false">LEN(K8916)</f>
        <v>14</v>
      </c>
      <c r="K8916" s="6" t="s">
        <v>47510</v>
      </c>
      <c r="L8916" s="4" t="s">
        <v>31</v>
      </c>
      <c r="M8916" s="4" t="s">
        <v>996</v>
      </c>
    </row>
    <row r="8917" customFormat="false" ht="15.75" hidden="false" customHeight="true" outlineLevel="0" collapsed="false">
      <c r="A8917" s="4" t="n">
        <v>12367</v>
      </c>
      <c r="B8917" s="4" t="s">
        <v>47511</v>
      </c>
      <c r="C8917" s="4"/>
      <c r="D8917" s="4" t="s">
        <v>47512</v>
      </c>
      <c r="E8917" s="5" t="s">
        <v>25105</v>
      </c>
      <c r="F8917" s="4" t="s">
        <v>25106</v>
      </c>
      <c r="G8917" s="4" t="s">
        <v>18</v>
      </c>
      <c r="H8917" s="5" t="s">
        <v>283</v>
      </c>
      <c r="I8917" s="4" t="s">
        <v>47513</v>
      </c>
      <c r="J8917" s="5" t="n">
        <f aca="false">LEN(K8917)</f>
        <v>14</v>
      </c>
      <c r="K8917" s="6" t="s">
        <v>47514</v>
      </c>
      <c r="L8917" s="4" t="s">
        <v>57</v>
      </c>
      <c r="M8917" s="4" t="s">
        <v>2097</v>
      </c>
    </row>
    <row r="8918" customFormat="false" ht="15.75" hidden="false" customHeight="true" outlineLevel="0" collapsed="false">
      <c r="A8918" s="4" t="n">
        <v>11726</v>
      </c>
      <c r="B8918" s="4" t="s">
        <v>47515</v>
      </c>
      <c r="C8918" s="4"/>
      <c r="D8918" s="4" t="s">
        <v>47516</v>
      </c>
      <c r="E8918" s="5" t="s">
        <v>228</v>
      </c>
      <c r="F8918" s="4" t="s">
        <v>162</v>
      </c>
      <c r="G8918" s="4" t="s">
        <v>84</v>
      </c>
      <c r="H8918" s="5" t="s">
        <v>47517</v>
      </c>
      <c r="I8918" s="7" t="s">
        <v>47518</v>
      </c>
      <c r="J8918" s="5" t="n">
        <f aca="false">LEN(K8918)</f>
        <v>14</v>
      </c>
      <c r="K8918" s="6" t="s">
        <v>47519</v>
      </c>
      <c r="L8918" s="4" t="s">
        <v>31</v>
      </c>
      <c r="M8918" s="4" t="s">
        <v>381</v>
      </c>
    </row>
    <row r="8919" customFormat="false" ht="15.75" hidden="false" customHeight="true" outlineLevel="0" collapsed="false">
      <c r="A8919" s="4" t="n">
        <v>11332</v>
      </c>
      <c r="B8919" s="4" t="s">
        <v>47520</v>
      </c>
      <c r="C8919" s="4"/>
      <c r="D8919" s="4" t="s">
        <v>47521</v>
      </c>
      <c r="E8919" s="5" t="s">
        <v>1190</v>
      </c>
      <c r="F8919" s="4" t="s">
        <v>138</v>
      </c>
      <c r="G8919" s="4" t="s">
        <v>138</v>
      </c>
      <c r="H8919" s="5" t="s">
        <v>47522</v>
      </c>
      <c r="I8919" s="4" t="s">
        <v>47523</v>
      </c>
      <c r="J8919" s="5" t="n">
        <f aca="false">LEN(K8919)</f>
        <v>14</v>
      </c>
      <c r="K8919" s="6" t="s">
        <v>47524</v>
      </c>
      <c r="L8919" s="4" t="s">
        <v>66</v>
      </c>
      <c r="M8919" s="4" t="s">
        <v>31</v>
      </c>
    </row>
    <row r="8920" customFormat="false" ht="15.75" hidden="false" customHeight="true" outlineLevel="0" collapsed="false">
      <c r="A8920" s="4" t="n">
        <v>11650</v>
      </c>
      <c r="B8920" s="4" t="s">
        <v>47525</v>
      </c>
      <c r="C8920" s="4"/>
      <c r="D8920" s="4" t="s">
        <v>47526</v>
      </c>
      <c r="E8920" s="5" t="s">
        <v>47527</v>
      </c>
      <c r="F8920" s="4" t="s">
        <v>47528</v>
      </c>
      <c r="G8920" s="4" t="s">
        <v>1397</v>
      </c>
      <c r="H8920" s="5" t="s">
        <v>47529</v>
      </c>
      <c r="I8920" s="4" t="s">
        <v>47530</v>
      </c>
      <c r="J8920" s="5" t="n">
        <f aca="false">LEN(K8920)</f>
        <v>14</v>
      </c>
      <c r="K8920" s="10" t="s">
        <v>47531</v>
      </c>
      <c r="L8920" s="4" t="s">
        <v>31</v>
      </c>
      <c r="M8920" s="4" t="s">
        <v>929</v>
      </c>
    </row>
    <row r="8921" customFormat="false" ht="15.75" hidden="false" customHeight="true" outlineLevel="0" collapsed="false">
      <c r="A8921" s="4" t="n">
        <v>12155</v>
      </c>
      <c r="B8921" s="4" t="s">
        <v>47532</v>
      </c>
      <c r="C8921" s="4"/>
      <c r="D8921" s="4" t="s">
        <v>47533</v>
      </c>
      <c r="E8921" s="5" t="s">
        <v>5399</v>
      </c>
      <c r="F8921" s="4" t="s">
        <v>882</v>
      </c>
      <c r="G8921" s="4" t="s">
        <v>882</v>
      </c>
      <c r="H8921" s="5" t="s">
        <v>47534</v>
      </c>
      <c r="I8921" s="4" t="s">
        <v>47535</v>
      </c>
      <c r="J8921" s="5" t="n">
        <f aca="false">LEN(K8921)</f>
        <v>14</v>
      </c>
      <c r="K8921" s="10" t="s">
        <v>47536</v>
      </c>
      <c r="L8921" s="4" t="s">
        <v>31</v>
      </c>
      <c r="M8921" s="4" t="s">
        <v>31</v>
      </c>
    </row>
    <row r="8922" customFormat="false" ht="15.75" hidden="false" customHeight="true" outlineLevel="0" collapsed="false">
      <c r="A8922" s="4" t="n">
        <v>11707</v>
      </c>
      <c r="B8922" s="4" t="s">
        <v>47537</v>
      </c>
      <c r="C8922" s="4"/>
      <c r="D8922" s="4" t="s">
        <v>47538</v>
      </c>
      <c r="E8922" s="5" t="s">
        <v>47539</v>
      </c>
      <c r="F8922" s="4" t="s">
        <v>47540</v>
      </c>
      <c r="G8922" s="4" t="s">
        <v>355</v>
      </c>
      <c r="H8922" s="5" t="s">
        <v>47541</v>
      </c>
      <c r="I8922" s="4" t="s">
        <v>47542</v>
      </c>
      <c r="J8922" s="5" t="n">
        <f aca="false">LEN(K8922)</f>
        <v>14</v>
      </c>
      <c r="K8922" s="6" t="s">
        <v>47543</v>
      </c>
      <c r="L8922" s="4" t="s">
        <v>31</v>
      </c>
      <c r="M8922" s="4" t="s">
        <v>31</v>
      </c>
    </row>
    <row r="8923" customFormat="false" ht="15.75" hidden="false" customHeight="true" outlineLevel="0" collapsed="false">
      <c r="A8923" s="4" t="n">
        <v>11239</v>
      </c>
      <c r="B8923" s="4" t="s">
        <v>47544</v>
      </c>
      <c r="C8923" s="4"/>
      <c r="D8923" s="4" t="s">
        <v>47545</v>
      </c>
      <c r="E8923" s="5" t="s">
        <v>15296</v>
      </c>
      <c r="F8923" s="4" t="s">
        <v>3664</v>
      </c>
      <c r="G8923" s="4" t="s">
        <v>620</v>
      </c>
      <c r="H8923" s="5" t="s">
        <v>47546</v>
      </c>
      <c r="I8923" s="4" t="s">
        <v>47547</v>
      </c>
      <c r="J8923" s="5" t="n">
        <f aca="false">LEN(K8923)</f>
        <v>14</v>
      </c>
      <c r="K8923" s="6" t="s">
        <v>47548</v>
      </c>
      <c r="L8923" s="4" t="s">
        <v>57</v>
      </c>
      <c r="M8923" s="4" t="s">
        <v>31</v>
      </c>
    </row>
    <row r="8924" customFormat="false" ht="15.75" hidden="false" customHeight="true" outlineLevel="0" collapsed="false">
      <c r="A8924" s="4" t="n">
        <v>11347</v>
      </c>
      <c r="B8924" s="4" t="s">
        <v>47549</v>
      </c>
      <c r="C8924" s="4" t="s">
        <v>47550</v>
      </c>
      <c r="D8924" s="4" t="s">
        <v>47551</v>
      </c>
      <c r="E8924" s="5" t="s">
        <v>8985</v>
      </c>
      <c r="F8924" s="4" t="s">
        <v>138</v>
      </c>
      <c r="G8924" s="4" t="s">
        <v>138</v>
      </c>
      <c r="H8924" s="5" t="s">
        <v>47552</v>
      </c>
      <c r="I8924" s="7" t="s">
        <v>47553</v>
      </c>
      <c r="J8924" s="5" t="n">
        <f aca="false">LEN(K8924)</f>
        <v>14</v>
      </c>
      <c r="K8924" s="6" t="str">
        <f aca="false">LOWER(SUBSTITUTE(SUBSTITUTE(SUBSTITUTE(SUBSTITUTE(SUBSTITUTE(SUBSTITUTE(SUBSTITUTE(B8924,"S.L.",""),"SL",""),"S.A.",""),"SA","")," ",""),".",""),",",""))&amp;".com"</f>
        <v>lepalacete.com</v>
      </c>
      <c r="L8924" s="4" t="s">
        <v>66</v>
      </c>
      <c r="M8924" s="4" t="s">
        <v>31</v>
      </c>
    </row>
    <row r="8925" customFormat="false" ht="15.75" hidden="false" customHeight="true" outlineLevel="0" collapsed="false">
      <c r="A8925" s="4" t="n">
        <v>11697</v>
      </c>
      <c r="B8925" s="4" t="s">
        <v>47554</v>
      </c>
      <c r="C8925" s="4"/>
      <c r="D8925" s="4" t="s">
        <v>47555</v>
      </c>
      <c r="E8925" s="5" t="s">
        <v>47556</v>
      </c>
      <c r="F8925" s="4" t="s">
        <v>47557</v>
      </c>
      <c r="G8925" s="4" t="s">
        <v>355</v>
      </c>
      <c r="H8925" s="5" t="s">
        <v>47558</v>
      </c>
      <c r="I8925" s="4" t="s">
        <v>47559</v>
      </c>
      <c r="J8925" s="5" t="n">
        <f aca="false">LEN(K8925)</f>
        <v>14</v>
      </c>
      <c r="K8925" s="6" t="s">
        <v>47560</v>
      </c>
      <c r="L8925" s="4" t="s">
        <v>78</v>
      </c>
      <c r="M8925" s="4" t="s">
        <v>381</v>
      </c>
    </row>
    <row r="8926" customFormat="false" ht="15.75" hidden="false" customHeight="true" outlineLevel="0" collapsed="false">
      <c r="A8926" s="4" t="n">
        <v>11130</v>
      </c>
      <c r="B8926" s="4" t="s">
        <v>47561</v>
      </c>
      <c r="C8926" s="4"/>
      <c r="D8926" s="4" t="s">
        <v>47562</v>
      </c>
      <c r="E8926" s="5" t="s">
        <v>47563</v>
      </c>
      <c r="F8926" s="4" t="s">
        <v>47564</v>
      </c>
      <c r="G8926" s="4" t="s">
        <v>27</v>
      </c>
      <c r="H8926" s="5" t="s">
        <v>47565</v>
      </c>
      <c r="I8926" s="4" t="s">
        <v>47566</v>
      </c>
      <c r="J8926" s="5" t="n">
        <f aca="false">LEN(K8926)</f>
        <v>14</v>
      </c>
      <c r="K8926" s="10" t="s">
        <v>47567</v>
      </c>
      <c r="L8926" s="4" t="s">
        <v>78</v>
      </c>
      <c r="M8926" s="4" t="s">
        <v>31</v>
      </c>
    </row>
    <row r="8927" customFormat="false" ht="15.75" hidden="false" customHeight="true" outlineLevel="0" collapsed="false">
      <c r="A8927" s="4" t="n">
        <v>11792</v>
      </c>
      <c r="B8927" s="4" t="s">
        <v>25881</v>
      </c>
      <c r="C8927" s="4"/>
      <c r="D8927" s="4" t="s">
        <v>47568</v>
      </c>
      <c r="E8927" s="5" t="s">
        <v>91</v>
      </c>
      <c r="F8927" s="4" t="s">
        <v>92</v>
      </c>
      <c r="G8927" s="4" t="s">
        <v>84</v>
      </c>
      <c r="H8927" s="5" t="s">
        <v>47569</v>
      </c>
      <c r="I8927" s="4" t="s">
        <v>47570</v>
      </c>
      <c r="J8927" s="5" t="n">
        <f aca="false">LEN(K8927)</f>
        <v>14</v>
      </c>
      <c r="K8927" s="10" t="s">
        <v>47571</v>
      </c>
      <c r="L8927" s="4" t="s">
        <v>31</v>
      </c>
      <c r="M8927" s="4" t="s">
        <v>1979</v>
      </c>
    </row>
    <row r="8928" customFormat="false" ht="15.75" hidden="false" customHeight="true" outlineLevel="0" collapsed="false">
      <c r="A8928" s="4" t="n">
        <v>11825</v>
      </c>
      <c r="B8928" s="4" t="s">
        <v>47572</v>
      </c>
      <c r="C8928" s="4"/>
      <c r="D8928" s="4" t="s">
        <v>47573</v>
      </c>
      <c r="E8928" s="5" t="s">
        <v>8496</v>
      </c>
      <c r="F8928" s="4" t="s">
        <v>3555</v>
      </c>
      <c r="G8928" s="4" t="s">
        <v>84</v>
      </c>
      <c r="H8928" s="5" t="s">
        <v>47574</v>
      </c>
      <c r="I8928" s="4" t="s">
        <v>47575</v>
      </c>
      <c r="J8928" s="5" t="n">
        <f aca="false">LEN(K8928)</f>
        <v>14</v>
      </c>
      <c r="K8928" s="10" t="s">
        <v>47576</v>
      </c>
      <c r="L8928" s="4" t="s">
        <v>21</v>
      </c>
      <c r="M8928" s="4" t="s">
        <v>31</v>
      </c>
    </row>
    <row r="8929" customFormat="false" ht="15.75" hidden="false" customHeight="true" outlineLevel="0" collapsed="false">
      <c r="A8929" s="4" t="n">
        <v>12133</v>
      </c>
      <c r="B8929" s="4" t="s">
        <v>47577</v>
      </c>
      <c r="C8929" s="4"/>
      <c r="D8929" s="4" t="s">
        <v>47578</v>
      </c>
      <c r="E8929" s="5" t="s">
        <v>47579</v>
      </c>
      <c r="F8929" s="4" t="s">
        <v>4388</v>
      </c>
      <c r="G8929" s="4" t="s">
        <v>2538</v>
      </c>
      <c r="H8929" s="5" t="s">
        <v>47580</v>
      </c>
      <c r="I8929" s="4" t="s">
        <v>47581</v>
      </c>
      <c r="J8929" s="5" t="n">
        <f aca="false">LEN(K8929)</f>
        <v>14</v>
      </c>
      <c r="K8929" s="10" t="s">
        <v>47582</v>
      </c>
      <c r="L8929" s="4" t="s">
        <v>31</v>
      </c>
      <c r="M8929" s="4" t="s">
        <v>1016</v>
      </c>
    </row>
    <row r="8930" customFormat="false" ht="15.75" hidden="false" customHeight="true" outlineLevel="0" collapsed="false">
      <c r="A8930" s="4" t="n">
        <v>12287</v>
      </c>
      <c r="B8930" s="4" t="s">
        <v>47583</v>
      </c>
      <c r="C8930" s="4"/>
      <c r="D8930" s="4" t="s">
        <v>47584</v>
      </c>
      <c r="E8930" s="5" t="s">
        <v>47585</v>
      </c>
      <c r="F8930" s="4" t="s">
        <v>47586</v>
      </c>
      <c r="G8930" s="4" t="s">
        <v>700</v>
      </c>
      <c r="H8930" s="5" t="s">
        <v>47587</v>
      </c>
      <c r="I8930" s="4" t="s">
        <v>47588</v>
      </c>
      <c r="J8930" s="5" t="n">
        <f aca="false">LEN(K8930)</f>
        <v>14</v>
      </c>
      <c r="K8930" s="10" t="s">
        <v>47589</v>
      </c>
      <c r="L8930" s="4" t="s">
        <v>31</v>
      </c>
      <c r="M8930" s="4" t="s">
        <v>32</v>
      </c>
    </row>
    <row r="8931" customFormat="false" ht="15.75" hidden="false" customHeight="true" outlineLevel="0" collapsed="false">
      <c r="A8931" s="4" t="n">
        <v>11936</v>
      </c>
      <c r="B8931" s="4" t="s">
        <v>47590</v>
      </c>
      <c r="C8931" s="4"/>
      <c r="D8931" s="4" t="s">
        <v>47591</v>
      </c>
      <c r="E8931" s="5" t="s">
        <v>30574</v>
      </c>
      <c r="F8931" s="4" t="s">
        <v>30575</v>
      </c>
      <c r="G8931" s="4" t="s">
        <v>1567</v>
      </c>
      <c r="H8931" s="5" t="s">
        <v>47592</v>
      </c>
      <c r="I8931" s="4" t="s">
        <v>47593</v>
      </c>
      <c r="J8931" s="5" t="n">
        <f aca="false">LEN(K8931)</f>
        <v>14</v>
      </c>
      <c r="K8931" s="10" t="s">
        <v>47594</v>
      </c>
      <c r="L8931" s="4" t="s">
        <v>57</v>
      </c>
      <c r="M8931" s="4" t="s">
        <v>359</v>
      </c>
    </row>
    <row r="8932" customFormat="false" ht="15.75" hidden="false" customHeight="true" outlineLevel="0" collapsed="false">
      <c r="A8932" s="4" t="n">
        <v>12277</v>
      </c>
      <c r="B8932" s="4" t="s">
        <v>47595</v>
      </c>
      <c r="C8932" s="4"/>
      <c r="D8932" s="4" t="s">
        <v>47596</v>
      </c>
      <c r="E8932" s="5" t="s">
        <v>7610</v>
      </c>
      <c r="F8932" s="4" t="s">
        <v>372</v>
      </c>
      <c r="G8932" s="4" t="s">
        <v>372</v>
      </c>
      <c r="H8932" s="5" t="s">
        <v>47597</v>
      </c>
      <c r="I8932" s="4" t="s">
        <v>47598</v>
      </c>
      <c r="J8932" s="5" t="n">
        <f aca="false">LEN(K8932)</f>
        <v>14</v>
      </c>
      <c r="K8932" s="10" t="str">
        <f aca="false">LOWER(SUBSTITUTE(SUBSTITUTE(SUBSTITUTE(SUBSTITUTE(SUBSTITUTE(SUBSTITUTE(SUBSTITUTE(B8932,"S.L.",""),"SL",""),"S.A.",""),"SA","")," ",""),".",""),",",""))&amp;".com"</f>
        <v>villalaura.com</v>
      </c>
      <c r="L8932" s="4" t="s">
        <v>78</v>
      </c>
      <c r="M8932" s="4" t="s">
        <v>31</v>
      </c>
    </row>
    <row r="8933" customFormat="false" ht="15.75" hidden="false" customHeight="true" outlineLevel="0" collapsed="false">
      <c r="A8933" s="4" t="n">
        <v>11470</v>
      </c>
      <c r="B8933" s="4" t="s">
        <v>47599</v>
      </c>
      <c r="C8933" s="4"/>
      <c r="D8933" s="4" t="s">
        <v>47600</v>
      </c>
      <c r="E8933" s="5" t="s">
        <v>29310</v>
      </c>
      <c r="F8933" s="4" t="s">
        <v>29311</v>
      </c>
      <c r="G8933" s="4" t="s">
        <v>332</v>
      </c>
      <c r="H8933" s="5" t="s">
        <v>47601</v>
      </c>
      <c r="I8933" s="4" t="s">
        <v>47602</v>
      </c>
      <c r="J8933" s="5" t="n">
        <f aca="false">LEN(K8933)</f>
        <v>14</v>
      </c>
      <c r="K8933" s="6" t="str">
        <f aca="false">LOWER(SUBSTITUTE(SUBSTITUTE(SUBSTITUTE(SUBSTITUTE(SUBSTITUTE(SUBSTITUTE(SUBSTITUTE(B8933,"S.L.",""),"SL",""),"S.A.",""),"SA","")," ",""),".",""),",",""))&amp;".com"</f>
        <v>labordalla.com</v>
      </c>
      <c r="L8933" s="4" t="s">
        <v>57</v>
      </c>
      <c r="M8933" s="4" t="s">
        <v>22</v>
      </c>
    </row>
    <row r="8934" customFormat="false" ht="15.75" hidden="false" customHeight="true" outlineLevel="0" collapsed="false">
      <c r="A8934" s="4" t="n">
        <v>11223</v>
      </c>
      <c r="B8934" s="4" t="s">
        <v>47603</v>
      </c>
      <c r="C8934" s="4"/>
      <c r="D8934" s="4" t="s">
        <v>47604</v>
      </c>
      <c r="E8934" s="5" t="s">
        <v>5346</v>
      </c>
      <c r="F8934" s="4" t="s">
        <v>619</v>
      </c>
      <c r="G8934" s="4" t="s">
        <v>620</v>
      </c>
      <c r="H8934" s="5" t="s">
        <v>47605</v>
      </c>
      <c r="I8934" s="4" t="s">
        <v>47606</v>
      </c>
      <c r="J8934" s="5" t="n">
        <f aca="false">LEN(K8934)</f>
        <v>14</v>
      </c>
      <c r="K8934" s="10" t="s">
        <v>47607</v>
      </c>
      <c r="L8934" s="4" t="s">
        <v>31</v>
      </c>
      <c r="M8934" s="4" t="s">
        <v>31</v>
      </c>
    </row>
    <row r="8935" customFormat="false" ht="15.75" hidden="false" customHeight="true" outlineLevel="0" collapsed="false">
      <c r="A8935" s="4" t="n">
        <v>12388</v>
      </c>
      <c r="B8935" s="4" t="s">
        <v>47608</v>
      </c>
      <c r="C8935" s="4"/>
      <c r="D8935" s="4" t="s">
        <v>47609</v>
      </c>
      <c r="E8935" s="5" t="s">
        <v>47610</v>
      </c>
      <c r="F8935" s="4" t="s">
        <v>47611</v>
      </c>
      <c r="G8935" s="4" t="s">
        <v>1081</v>
      </c>
      <c r="H8935" s="5" t="s">
        <v>47612</v>
      </c>
      <c r="I8935" s="4" t="s">
        <v>47613</v>
      </c>
      <c r="J8935" s="5" t="n">
        <f aca="false">LEN(K8935)</f>
        <v>14</v>
      </c>
      <c r="K8935" s="10" t="s">
        <v>47614</v>
      </c>
      <c r="L8935" s="4" t="s">
        <v>21</v>
      </c>
      <c r="M8935" s="4" t="s">
        <v>996</v>
      </c>
    </row>
    <row r="8936" customFormat="false" ht="15.75" hidden="false" customHeight="true" outlineLevel="0" collapsed="false">
      <c r="A8936" s="4" t="n">
        <v>11694</v>
      </c>
      <c r="B8936" s="4" t="s">
        <v>47615</v>
      </c>
      <c r="C8936" s="4"/>
      <c r="D8936" s="4" t="s">
        <v>47616</v>
      </c>
      <c r="E8936" s="5" t="s">
        <v>3607</v>
      </c>
      <c r="F8936" s="4" t="s">
        <v>3608</v>
      </c>
      <c r="G8936" s="4" t="s">
        <v>355</v>
      </c>
      <c r="H8936" s="5" t="s">
        <v>47617</v>
      </c>
      <c r="I8936" s="4" t="s">
        <v>47618</v>
      </c>
      <c r="J8936" s="5" t="n">
        <f aca="false">LEN(K8936)</f>
        <v>14</v>
      </c>
      <c r="K8936" s="10" t="s">
        <v>47619</v>
      </c>
      <c r="L8936" s="4" t="s">
        <v>66</v>
      </c>
      <c r="M8936" s="4" t="s">
        <v>22</v>
      </c>
    </row>
    <row r="8937" customFormat="false" ht="15.75" hidden="false" customHeight="true" outlineLevel="0" collapsed="false">
      <c r="A8937" s="4" t="n">
        <v>11151</v>
      </c>
      <c r="B8937" s="4" t="s">
        <v>47620</v>
      </c>
      <c r="C8937" s="4"/>
      <c r="D8937" s="4" t="s">
        <v>47621</v>
      </c>
      <c r="E8937" s="5" t="s">
        <v>47622</v>
      </c>
      <c r="F8937" s="4" t="s">
        <v>47623</v>
      </c>
      <c r="G8937" s="4" t="s">
        <v>27</v>
      </c>
      <c r="H8937" s="5" t="s">
        <v>47624</v>
      </c>
      <c r="I8937" s="4" t="s">
        <v>47625</v>
      </c>
      <c r="J8937" s="5" t="n">
        <f aca="false">LEN(K8937)</f>
        <v>14</v>
      </c>
      <c r="K8937" s="6" t="s">
        <v>47626</v>
      </c>
      <c r="L8937" s="4" t="s">
        <v>57</v>
      </c>
      <c r="M8937" s="4" t="s">
        <v>22</v>
      </c>
    </row>
    <row r="8938" customFormat="false" ht="15.75" hidden="false" customHeight="true" outlineLevel="0" collapsed="false">
      <c r="A8938" s="4" t="n">
        <v>11902</v>
      </c>
      <c r="B8938" s="4" t="s">
        <v>47627</v>
      </c>
      <c r="C8938" s="4"/>
      <c r="D8938" s="4" t="s">
        <v>47628</v>
      </c>
      <c r="E8938" s="5" t="s">
        <v>37070</v>
      </c>
      <c r="F8938" s="4" t="s">
        <v>37071</v>
      </c>
      <c r="G8938" s="4" t="s">
        <v>364</v>
      </c>
      <c r="H8938" s="5" t="s">
        <v>47629</v>
      </c>
      <c r="I8938" s="4" t="s">
        <v>47630</v>
      </c>
      <c r="J8938" s="5" t="n">
        <f aca="false">LEN(K8938)</f>
        <v>14</v>
      </c>
      <c r="K8938" s="6" t="s">
        <v>47631</v>
      </c>
      <c r="L8938" s="4" t="s">
        <v>66</v>
      </c>
      <c r="M8938" s="4" t="s">
        <v>381</v>
      </c>
    </row>
    <row r="8939" customFormat="false" ht="15.75" hidden="false" customHeight="true" outlineLevel="0" collapsed="false">
      <c r="A8939" s="4" t="n">
        <v>12364</v>
      </c>
      <c r="B8939" s="4" t="s">
        <v>47632</v>
      </c>
      <c r="C8939" s="4"/>
      <c r="D8939" s="4" t="s">
        <v>47633</v>
      </c>
      <c r="E8939" s="5" t="s">
        <v>47634</v>
      </c>
      <c r="F8939" s="4" t="s">
        <v>47635</v>
      </c>
      <c r="G8939" s="4" t="s">
        <v>18</v>
      </c>
      <c r="H8939" s="5" t="s">
        <v>47636</v>
      </c>
      <c r="I8939" s="4" t="s">
        <v>47637</v>
      </c>
      <c r="J8939" s="5" t="n">
        <f aca="false">LEN(K8939)</f>
        <v>14</v>
      </c>
      <c r="K8939" s="6" t="str">
        <f aca="false">LOWER(SUBSTITUTE(SUBSTITUTE(SUBSTITUTE(SUBSTITUTE(SUBSTITUTE(SUBSTITUTE(SUBSTITUTE(B8939,"S.L.",""),"SL",""),"S.A.",""),"SA","")," ",""),".",""),",",""))&amp;".com"</f>
        <v>caeljarral.com</v>
      </c>
      <c r="L8939" s="4" t="s">
        <v>31</v>
      </c>
      <c r="M8939" s="4" t="s">
        <v>317</v>
      </c>
    </row>
    <row r="8940" customFormat="false" ht="15.75" hidden="false" customHeight="true" outlineLevel="0" collapsed="false">
      <c r="A8940" s="4" t="n">
        <v>11599</v>
      </c>
      <c r="B8940" s="4" t="s">
        <v>47638</v>
      </c>
      <c r="C8940" s="4" t="s">
        <v>47639</v>
      </c>
      <c r="D8940" s="4" t="s">
        <v>47640</v>
      </c>
      <c r="E8940" s="5" t="s">
        <v>14981</v>
      </c>
      <c r="F8940" s="4" t="s">
        <v>14982</v>
      </c>
      <c r="G8940" s="4" t="s">
        <v>146</v>
      </c>
      <c r="H8940" s="5" t="s">
        <v>47641</v>
      </c>
      <c r="I8940" s="7" t="s">
        <v>47642</v>
      </c>
      <c r="J8940" s="5" t="n">
        <f aca="false">LEN(K8940)</f>
        <v>14</v>
      </c>
      <c r="K8940" s="6" t="s">
        <v>47643</v>
      </c>
      <c r="L8940" s="4" t="s">
        <v>31</v>
      </c>
      <c r="M8940" s="4" t="s">
        <v>31</v>
      </c>
    </row>
    <row r="8941" customFormat="false" ht="15.75" hidden="false" customHeight="true" outlineLevel="0" collapsed="false">
      <c r="A8941" s="4" t="n">
        <v>12395</v>
      </c>
      <c r="B8941" s="4" t="s">
        <v>47644</v>
      </c>
      <c r="C8941" s="4"/>
      <c r="D8941" s="4" t="s">
        <v>47645</v>
      </c>
      <c r="E8941" s="5" t="s">
        <v>46542</v>
      </c>
      <c r="F8941" s="4" t="s">
        <v>1081</v>
      </c>
      <c r="G8941" s="4" t="s">
        <v>1081</v>
      </c>
      <c r="H8941" s="5" t="s">
        <v>47646</v>
      </c>
      <c r="I8941" s="4" t="s">
        <v>47647</v>
      </c>
      <c r="J8941" s="5" t="n">
        <f aca="false">LEN(K8941)</f>
        <v>14</v>
      </c>
      <c r="K8941" s="6" t="s">
        <v>47648</v>
      </c>
      <c r="L8941" s="4" t="s">
        <v>21</v>
      </c>
      <c r="M8941" s="4" t="s">
        <v>1016</v>
      </c>
    </row>
    <row r="8942" customFormat="false" ht="15.75" hidden="false" customHeight="true" outlineLevel="0" collapsed="false">
      <c r="A8942" s="4" t="n">
        <v>11100</v>
      </c>
      <c r="B8942" s="4" t="s">
        <v>47649</v>
      </c>
      <c r="C8942" s="4"/>
      <c r="D8942" s="4" t="s">
        <v>47650</v>
      </c>
      <c r="E8942" s="5" t="s">
        <v>17829</v>
      </c>
      <c r="F8942" s="4" t="s">
        <v>17830</v>
      </c>
      <c r="G8942" s="4" t="s">
        <v>299</v>
      </c>
      <c r="H8942" s="5" t="s">
        <v>47651</v>
      </c>
      <c r="I8942" s="4" t="s">
        <v>47652</v>
      </c>
      <c r="J8942" s="5" t="n">
        <f aca="false">LEN(K8942)</f>
        <v>14</v>
      </c>
      <c r="K8942" s="6" t="s">
        <v>47653</v>
      </c>
      <c r="L8942" s="4" t="s">
        <v>57</v>
      </c>
      <c r="M8942" s="4" t="s">
        <v>2097</v>
      </c>
    </row>
    <row r="8943" customFormat="false" ht="15.75" hidden="false" customHeight="true" outlineLevel="0" collapsed="false">
      <c r="A8943" s="4" t="n">
        <v>11309</v>
      </c>
      <c r="B8943" s="4" t="s">
        <v>47654</v>
      </c>
      <c r="C8943" s="4"/>
      <c r="D8943" s="4" t="s">
        <v>47655</v>
      </c>
      <c r="E8943" s="5" t="s">
        <v>47656</v>
      </c>
      <c r="F8943" s="4" t="s">
        <v>47657</v>
      </c>
      <c r="G8943" s="4" t="s">
        <v>1097</v>
      </c>
      <c r="H8943" s="5" t="s">
        <v>47658</v>
      </c>
      <c r="I8943" s="4" t="s">
        <v>47659</v>
      </c>
      <c r="J8943" s="5" t="n">
        <f aca="false">LEN(K8943)</f>
        <v>14</v>
      </c>
      <c r="K8943" s="6" t="str">
        <f aca="false">LOWER(SUBSTITUTE(SUBSTITUTE(SUBSTITUTE(SUBSTITUTE(SUBSTITUTE(SUBSTITUTE(SUBSTITUTE(B8943,"S.L.",""),"SL",""),"S.A.",""),"SA","")," ",""),".",""),",",""))&amp;".com"</f>
        <v>solhiguera.com</v>
      </c>
      <c r="L8943" s="4" t="s">
        <v>78</v>
      </c>
      <c r="M8943" s="4" t="s">
        <v>918</v>
      </c>
    </row>
    <row r="8944" customFormat="false" ht="15.75" hidden="false" customHeight="true" outlineLevel="0" collapsed="false">
      <c r="A8944" s="4" t="n">
        <v>11216</v>
      </c>
      <c r="B8944" s="4" t="s">
        <v>47660</v>
      </c>
      <c r="C8944" s="4"/>
      <c r="D8944" s="4" t="s">
        <v>47661</v>
      </c>
      <c r="E8944" s="5" t="s">
        <v>10169</v>
      </c>
      <c r="F8944" s="4" t="s">
        <v>1261</v>
      </c>
      <c r="G8944" s="4" t="s">
        <v>620</v>
      </c>
      <c r="H8944" s="5" t="s">
        <v>47662</v>
      </c>
      <c r="I8944" s="4" t="s">
        <v>47663</v>
      </c>
      <c r="J8944" s="5" t="n">
        <f aca="false">LEN(K8944)</f>
        <v>14</v>
      </c>
      <c r="K8944" s="10" t="s">
        <v>47664</v>
      </c>
      <c r="L8944" s="4" t="s">
        <v>31</v>
      </c>
      <c r="M8944" s="4" t="s">
        <v>31</v>
      </c>
    </row>
    <row r="8945" customFormat="false" ht="15.75" hidden="false" customHeight="true" outlineLevel="0" collapsed="false">
      <c r="A8945" s="4" t="n">
        <v>11199</v>
      </c>
      <c r="B8945" s="4" t="s">
        <v>47665</v>
      </c>
      <c r="C8945" s="4"/>
      <c r="D8945" s="4" t="s">
        <v>47666</v>
      </c>
      <c r="E8945" s="5" t="s">
        <v>15280</v>
      </c>
      <c r="F8945" s="4" t="s">
        <v>8235</v>
      </c>
      <c r="G8945" s="4" t="s">
        <v>620</v>
      </c>
      <c r="H8945" s="5" t="s">
        <v>47667</v>
      </c>
      <c r="I8945" s="4" t="s">
        <v>17449</v>
      </c>
      <c r="J8945" s="5" t="n">
        <f aca="false">LEN(K8945)</f>
        <v>14</v>
      </c>
      <c r="K8945" s="6" t="s">
        <v>47668</v>
      </c>
      <c r="L8945" s="4" t="s">
        <v>21</v>
      </c>
      <c r="M8945" s="4" t="s">
        <v>31</v>
      </c>
    </row>
    <row r="8946" customFormat="false" ht="15.75" hidden="false" customHeight="true" outlineLevel="0" collapsed="false">
      <c r="A8946" s="4" t="n">
        <v>11587</v>
      </c>
      <c r="B8946" s="4" t="s">
        <v>47669</v>
      </c>
      <c r="C8946" s="4"/>
      <c r="D8946" s="4" t="s">
        <v>47670</v>
      </c>
      <c r="E8946" s="5" t="s">
        <v>33474</v>
      </c>
      <c r="F8946" s="4" t="s">
        <v>33475</v>
      </c>
      <c r="G8946" s="4" t="s">
        <v>852</v>
      </c>
      <c r="H8946" s="5" t="s">
        <v>47671</v>
      </c>
      <c r="I8946" s="4" t="s">
        <v>47672</v>
      </c>
      <c r="J8946" s="5" t="n">
        <f aca="false">LEN(K8946)</f>
        <v>14</v>
      </c>
      <c r="K8946" s="6" t="s">
        <v>47673</v>
      </c>
      <c r="L8946" s="4" t="s">
        <v>57</v>
      </c>
      <c r="M8946" s="4" t="s">
        <v>31</v>
      </c>
    </row>
    <row r="8947" customFormat="false" ht="15.75" hidden="false" customHeight="true" outlineLevel="0" collapsed="false">
      <c r="A8947" s="4" t="n">
        <v>12010</v>
      </c>
      <c r="B8947" s="4" t="s">
        <v>47674</v>
      </c>
      <c r="C8947" s="4"/>
      <c r="D8947" s="4" t="s">
        <v>47675</v>
      </c>
      <c r="E8947" s="5" t="s">
        <v>23228</v>
      </c>
      <c r="F8947" s="4" t="s">
        <v>10560</v>
      </c>
      <c r="G8947" s="4" t="s">
        <v>205</v>
      </c>
      <c r="H8947" s="5" t="s">
        <v>47676</v>
      </c>
      <c r="I8947" s="4" t="s">
        <v>47677</v>
      </c>
      <c r="J8947" s="5" t="n">
        <f aca="false">LEN(K8947)</f>
        <v>14</v>
      </c>
      <c r="K8947" s="10" t="str">
        <f aca="false">LOWER(SUBSTITUTE(SUBSTITUTE(SUBSTITUTE(SUBSTITUTE(SUBSTITUTE(SUBSTITUTE(SUBSTITUTE(B8947,"S.L.",""),"SL",""),"S.A.",""),"SA","")," ",""),".",""),",",""))&amp;".com"</f>
        <v>lapodadeir.com</v>
      </c>
      <c r="L8947" s="4" t="s">
        <v>31</v>
      </c>
      <c r="M8947" s="4" t="s">
        <v>32</v>
      </c>
    </row>
    <row r="8948" customFormat="false" ht="15.75" hidden="false" customHeight="true" outlineLevel="0" collapsed="false">
      <c r="A8948" s="4" t="n">
        <v>11243</v>
      </c>
      <c r="B8948" s="4" t="s">
        <v>47678</v>
      </c>
      <c r="C8948" s="4"/>
      <c r="D8948" s="4" t="s">
        <v>47679</v>
      </c>
      <c r="E8948" s="5" t="s">
        <v>47680</v>
      </c>
      <c r="F8948" s="4" t="s">
        <v>4433</v>
      </c>
      <c r="G8948" s="4" t="s">
        <v>620</v>
      </c>
      <c r="H8948" s="5" t="s">
        <v>47681</v>
      </c>
      <c r="I8948" s="4" t="s">
        <v>47682</v>
      </c>
      <c r="J8948" s="5" t="n">
        <f aca="false">LEN(K8948)</f>
        <v>14</v>
      </c>
      <c r="K8948" s="10" t="s">
        <v>47683</v>
      </c>
      <c r="L8948" s="4" t="s">
        <v>31</v>
      </c>
      <c r="M8948" s="4" t="s">
        <v>31</v>
      </c>
    </row>
    <row r="8949" customFormat="false" ht="15.75" hidden="false" customHeight="true" outlineLevel="0" collapsed="false">
      <c r="A8949" s="4" t="n">
        <v>42</v>
      </c>
      <c r="B8949" s="4" t="s">
        <v>47684</v>
      </c>
      <c r="C8949" s="4"/>
      <c r="D8949" s="4" t="s">
        <v>47685</v>
      </c>
      <c r="E8949" s="5" t="n">
        <v>18151</v>
      </c>
      <c r="F8949" s="4" t="s">
        <v>11652</v>
      </c>
      <c r="G8949" s="4" t="s">
        <v>250</v>
      </c>
      <c r="H8949" s="5" t="s">
        <v>47686</v>
      </c>
      <c r="I8949" s="7" t="s">
        <v>47687</v>
      </c>
      <c r="J8949" s="5" t="n">
        <f aca="false">LEN(K8949)</f>
        <v>14</v>
      </c>
      <c r="K8949" s="6" t="s">
        <v>47688</v>
      </c>
      <c r="L8949" s="4" t="s">
        <v>31</v>
      </c>
      <c r="M8949" s="4" t="s">
        <v>31</v>
      </c>
    </row>
    <row r="8950" customFormat="false" ht="15.75" hidden="false" customHeight="true" outlineLevel="0" collapsed="false">
      <c r="A8950" s="4" t="n">
        <v>59</v>
      </c>
      <c r="B8950" s="4" t="s">
        <v>47689</v>
      </c>
      <c r="C8950" s="4"/>
      <c r="D8950" s="4" t="s">
        <v>47690</v>
      </c>
      <c r="E8950" s="5" t="s">
        <v>1650</v>
      </c>
      <c r="F8950" s="4" t="s">
        <v>1651</v>
      </c>
      <c r="G8950" s="4" t="s">
        <v>84</v>
      </c>
      <c r="H8950" s="5" t="s">
        <v>47691</v>
      </c>
      <c r="I8950" s="4" t="s">
        <v>47692</v>
      </c>
      <c r="J8950" s="5" t="n">
        <f aca="false">LEN(K8950)</f>
        <v>14</v>
      </c>
      <c r="K8950" s="6" t="s">
        <v>47693</v>
      </c>
      <c r="L8950" s="4" t="s">
        <v>31</v>
      </c>
      <c r="M8950" s="4" t="s">
        <v>918</v>
      </c>
    </row>
    <row r="8951" customFormat="false" ht="15.75" hidden="false" customHeight="true" outlineLevel="0" collapsed="false">
      <c r="A8951" s="4" t="n">
        <v>64</v>
      </c>
      <c r="B8951" s="4" t="s">
        <v>47694</v>
      </c>
      <c r="C8951" s="4"/>
      <c r="D8951" s="4" t="s">
        <v>47695</v>
      </c>
      <c r="E8951" s="5" t="n">
        <v>7630</v>
      </c>
      <c r="F8951" s="4" t="s">
        <v>30182</v>
      </c>
      <c r="G8951" s="4" t="s">
        <v>84</v>
      </c>
      <c r="H8951" s="5" t="s">
        <v>47696</v>
      </c>
      <c r="I8951" s="4" t="s">
        <v>47697</v>
      </c>
      <c r="J8951" s="5" t="n">
        <f aca="false">LEN(K8951)</f>
        <v>14</v>
      </c>
      <c r="K8951" s="10" t="s">
        <v>47698</v>
      </c>
      <c r="L8951" s="4" t="s">
        <v>66</v>
      </c>
      <c r="M8951" s="4" t="s">
        <v>336</v>
      </c>
    </row>
    <row r="8952" customFormat="false" ht="15.75" hidden="false" customHeight="true" outlineLevel="0" collapsed="false">
      <c r="A8952" s="4" t="n">
        <v>75</v>
      </c>
      <c r="B8952" s="4" t="s">
        <v>47699</v>
      </c>
      <c r="C8952" s="4"/>
      <c r="D8952" s="4" t="s">
        <v>47700</v>
      </c>
      <c r="E8952" s="5" t="n">
        <v>7001</v>
      </c>
      <c r="F8952" s="4" t="s">
        <v>83</v>
      </c>
      <c r="G8952" s="4" t="s">
        <v>84</v>
      </c>
      <c r="H8952" s="5" t="s">
        <v>47701</v>
      </c>
      <c r="I8952" s="4" t="s">
        <v>47702</v>
      </c>
      <c r="J8952" s="5" t="n">
        <f aca="false">LEN(K8952)</f>
        <v>14</v>
      </c>
      <c r="K8952" s="6" t="s">
        <v>47703</v>
      </c>
      <c r="L8952" s="4" t="s">
        <v>31</v>
      </c>
      <c r="M8952" s="4" t="s">
        <v>31</v>
      </c>
    </row>
    <row r="8953" customFormat="false" ht="15.75" hidden="false" customHeight="true" outlineLevel="0" collapsed="false">
      <c r="A8953" s="4" t="n">
        <v>11908</v>
      </c>
      <c r="B8953" s="4" t="s">
        <v>47704</v>
      </c>
      <c r="C8953" s="4"/>
      <c r="D8953" s="4" t="s">
        <v>47705</v>
      </c>
      <c r="E8953" s="5" t="s">
        <v>12620</v>
      </c>
      <c r="F8953" s="4" t="s">
        <v>4458</v>
      </c>
      <c r="G8953" s="4" t="s">
        <v>364</v>
      </c>
      <c r="H8953" s="5" t="s">
        <v>13049</v>
      </c>
      <c r="I8953" s="7" t="s">
        <v>47706</v>
      </c>
      <c r="J8953" s="5" t="n">
        <f aca="false">LEN(K8953)</f>
        <v>14</v>
      </c>
      <c r="K8953" s="6" t="s">
        <v>47707</v>
      </c>
      <c r="L8953" s="4" t="s">
        <v>31</v>
      </c>
      <c r="M8953" s="4" t="s">
        <v>31</v>
      </c>
    </row>
    <row r="8954" customFormat="false" ht="15.75" hidden="false" customHeight="true" outlineLevel="0" collapsed="false">
      <c r="A8954" s="4" t="n">
        <v>119</v>
      </c>
      <c r="B8954" s="4" t="s">
        <v>47708</v>
      </c>
      <c r="C8954" s="4"/>
      <c r="D8954" s="4" t="s">
        <v>47709</v>
      </c>
      <c r="E8954" s="5" t="s">
        <v>47710</v>
      </c>
      <c r="F8954" s="4" t="s">
        <v>47711</v>
      </c>
      <c r="G8954" s="4" t="s">
        <v>882</v>
      </c>
      <c r="H8954" s="5" t="s">
        <v>47712</v>
      </c>
      <c r="I8954" s="7" t="s">
        <v>47713</v>
      </c>
      <c r="J8954" s="5" t="n">
        <f aca="false">LEN(K8954)</f>
        <v>14</v>
      </c>
      <c r="K8954" s="6" t="s">
        <v>47714</v>
      </c>
      <c r="L8954" s="4" t="s">
        <v>21</v>
      </c>
      <c r="M8954" s="4" t="s">
        <v>31</v>
      </c>
    </row>
    <row r="8955" customFormat="false" ht="15.75" hidden="false" customHeight="true" outlineLevel="0" collapsed="false">
      <c r="A8955" s="4" t="n">
        <v>176</v>
      </c>
      <c r="B8955" s="4" t="s">
        <v>47715</v>
      </c>
      <c r="C8955" s="4"/>
      <c r="D8955" s="4" t="s">
        <v>6919</v>
      </c>
      <c r="E8955" s="5" t="n">
        <v>8021</v>
      </c>
      <c r="F8955" s="4" t="s">
        <v>138</v>
      </c>
      <c r="G8955" s="4" t="s">
        <v>138</v>
      </c>
      <c r="H8955" s="5" t="s">
        <v>6921</v>
      </c>
      <c r="I8955" s="4" t="s">
        <v>47716</v>
      </c>
      <c r="J8955" s="5" t="n">
        <f aca="false">LEN(K8955)</f>
        <v>14</v>
      </c>
      <c r="K8955" s="10" t="s">
        <v>47717</v>
      </c>
      <c r="L8955" s="4" t="s">
        <v>31</v>
      </c>
      <c r="M8955" s="4" t="s">
        <v>5765</v>
      </c>
    </row>
    <row r="8956" customFormat="false" ht="15.75" hidden="false" customHeight="true" outlineLevel="0" collapsed="false">
      <c r="A8956" s="4" t="n">
        <v>195</v>
      </c>
      <c r="B8956" s="4" t="s">
        <v>47718</v>
      </c>
      <c r="C8956" s="4"/>
      <c r="D8956" s="4" t="s">
        <v>47719</v>
      </c>
      <c r="E8956" s="5" t="s">
        <v>47720</v>
      </c>
      <c r="F8956" s="4" t="s">
        <v>47721</v>
      </c>
      <c r="G8956" s="4" t="s">
        <v>205</v>
      </c>
      <c r="H8956" s="5" t="s">
        <v>47722</v>
      </c>
      <c r="I8956" s="4" t="s">
        <v>47723</v>
      </c>
      <c r="J8956" s="5" t="n">
        <f aca="false">LEN(K8956)</f>
        <v>14</v>
      </c>
      <c r="K8956" s="6" t="s">
        <v>47724</v>
      </c>
      <c r="L8956" s="4" t="s">
        <v>78</v>
      </c>
      <c r="M8956" s="4" t="s">
        <v>158</v>
      </c>
    </row>
    <row r="8957" customFormat="false" ht="15.75" hidden="false" customHeight="true" outlineLevel="0" collapsed="false">
      <c r="A8957" s="4" t="n">
        <v>210</v>
      </c>
      <c r="B8957" s="4" t="s">
        <v>47725</v>
      </c>
      <c r="C8957" s="4" t="s">
        <v>47726</v>
      </c>
      <c r="D8957" s="4" t="s">
        <v>47727</v>
      </c>
      <c r="E8957" s="5" t="s">
        <v>41272</v>
      </c>
      <c r="F8957" s="4" t="s">
        <v>1567</v>
      </c>
      <c r="G8957" s="4" t="s">
        <v>1567</v>
      </c>
      <c r="H8957" s="5" t="s">
        <v>47728</v>
      </c>
      <c r="I8957" s="4" t="s">
        <v>47729</v>
      </c>
      <c r="J8957" s="5" t="n">
        <f aca="false">LEN(K8957)</f>
        <v>14</v>
      </c>
      <c r="K8957" s="6" t="s">
        <v>47730</v>
      </c>
      <c r="L8957" s="4" t="s">
        <v>637</v>
      </c>
      <c r="M8957" s="4" t="s">
        <v>31</v>
      </c>
    </row>
    <row r="8958" customFormat="false" ht="15.75" hidden="false" customHeight="true" outlineLevel="0" collapsed="false">
      <c r="A8958" s="4" t="n">
        <v>214</v>
      </c>
      <c r="B8958" s="4" t="s">
        <v>47731</v>
      </c>
      <c r="C8958" s="4"/>
      <c r="D8958" s="4" t="s">
        <v>47732</v>
      </c>
      <c r="E8958" s="5" t="s">
        <v>1650</v>
      </c>
      <c r="F8958" s="4" t="s">
        <v>1651</v>
      </c>
      <c r="G8958" s="4" t="s">
        <v>84</v>
      </c>
      <c r="H8958" s="5" t="s">
        <v>47733</v>
      </c>
      <c r="I8958" s="4" t="s">
        <v>47692</v>
      </c>
      <c r="J8958" s="5" t="n">
        <f aca="false">LEN(K8958)</f>
        <v>14</v>
      </c>
      <c r="K8958" s="6" t="s">
        <v>47693</v>
      </c>
      <c r="L8958" s="4" t="s">
        <v>21</v>
      </c>
      <c r="M8958" s="4" t="s">
        <v>7964</v>
      </c>
    </row>
    <row r="8959" customFormat="false" ht="15.75" hidden="false" customHeight="true" outlineLevel="0" collapsed="false">
      <c r="A8959" s="4" t="n">
        <v>224</v>
      </c>
      <c r="B8959" s="4" t="s">
        <v>47734</v>
      </c>
      <c r="C8959" s="4"/>
      <c r="D8959" s="4" t="s">
        <v>47735</v>
      </c>
      <c r="E8959" s="5" t="s">
        <v>161</v>
      </c>
      <c r="F8959" s="4" t="s">
        <v>162</v>
      </c>
      <c r="G8959" s="4" t="s">
        <v>84</v>
      </c>
      <c r="H8959" s="5" t="s">
        <v>37613</v>
      </c>
      <c r="I8959" s="4" t="s">
        <v>47736</v>
      </c>
      <c r="J8959" s="5" t="n">
        <f aca="false">LEN(K8959)</f>
        <v>14</v>
      </c>
      <c r="K8959" s="6" t="s">
        <v>47737</v>
      </c>
      <c r="L8959" s="4" t="s">
        <v>31</v>
      </c>
      <c r="M8959" s="4" t="s">
        <v>10631</v>
      </c>
    </row>
    <row r="8960" customFormat="false" ht="15.75" hidden="false" customHeight="true" outlineLevel="0" collapsed="false">
      <c r="A8960" s="4" t="n">
        <v>226</v>
      </c>
      <c r="B8960" s="4" t="s">
        <v>47738</v>
      </c>
      <c r="C8960" s="4"/>
      <c r="D8960" s="4" t="s">
        <v>47739</v>
      </c>
      <c r="E8960" s="5" t="s">
        <v>161</v>
      </c>
      <c r="F8960" s="4" t="s">
        <v>162</v>
      </c>
      <c r="G8960" s="4" t="s">
        <v>84</v>
      </c>
      <c r="H8960" s="5" t="s">
        <v>37613</v>
      </c>
      <c r="I8960" s="4" t="s">
        <v>47740</v>
      </c>
      <c r="J8960" s="5" t="n">
        <f aca="false">LEN(K8960)</f>
        <v>14</v>
      </c>
      <c r="K8960" s="6" t="s">
        <v>47741</v>
      </c>
      <c r="L8960" s="4" t="s">
        <v>21</v>
      </c>
      <c r="M8960" s="4" t="s">
        <v>3523</v>
      </c>
    </row>
    <row r="8961" customFormat="false" ht="15.75" hidden="false" customHeight="true" outlineLevel="0" collapsed="false">
      <c r="A8961" s="4" t="n">
        <v>262</v>
      </c>
      <c r="B8961" s="4" t="s">
        <v>47742</v>
      </c>
      <c r="C8961" s="4" t="s">
        <v>47743</v>
      </c>
      <c r="D8961" s="4" t="s">
        <v>47744</v>
      </c>
      <c r="E8961" s="5" t="n">
        <v>8903</v>
      </c>
      <c r="F8961" s="4" t="s">
        <v>447</v>
      </c>
      <c r="G8961" s="4" t="s">
        <v>138</v>
      </c>
      <c r="H8961" s="5" t="s">
        <v>47745</v>
      </c>
      <c r="I8961" s="4" t="s">
        <v>47687</v>
      </c>
      <c r="J8961" s="5" t="n">
        <f aca="false">LEN(K8961)</f>
        <v>14</v>
      </c>
      <c r="K8961" s="10" t="s">
        <v>47688</v>
      </c>
      <c r="L8961" s="4" t="s">
        <v>57</v>
      </c>
      <c r="M8961" s="4" t="s">
        <v>31</v>
      </c>
    </row>
    <row r="8962" customFormat="false" ht="15.75" hidden="false" customHeight="true" outlineLevel="0" collapsed="false">
      <c r="A8962" s="4" t="n">
        <v>272</v>
      </c>
      <c r="B8962" s="4" t="s">
        <v>14031</v>
      </c>
      <c r="C8962" s="4"/>
      <c r="D8962" s="4" t="s">
        <v>23130</v>
      </c>
      <c r="E8962" s="5" t="n">
        <v>28014</v>
      </c>
      <c r="F8962" s="4" t="s">
        <v>205</v>
      </c>
      <c r="G8962" s="4" t="s">
        <v>205</v>
      </c>
      <c r="H8962" s="5" t="s">
        <v>47746</v>
      </c>
      <c r="I8962" s="4" t="s">
        <v>47747</v>
      </c>
      <c r="J8962" s="5" t="n">
        <f aca="false">LEN(K8962)</f>
        <v>14</v>
      </c>
      <c r="K8962" s="6" t="s">
        <v>47748</v>
      </c>
      <c r="L8962" s="4" t="s">
        <v>31</v>
      </c>
      <c r="M8962" s="4" t="s">
        <v>31</v>
      </c>
    </row>
    <row r="8963" customFormat="false" ht="15.75" hidden="false" customHeight="true" outlineLevel="0" collapsed="false">
      <c r="A8963" s="4" t="n">
        <v>273</v>
      </c>
      <c r="B8963" s="4" t="s">
        <v>47749</v>
      </c>
      <c r="C8963" s="4"/>
      <c r="D8963" s="4" t="s">
        <v>47750</v>
      </c>
      <c r="E8963" s="5" t="n">
        <v>28108</v>
      </c>
      <c r="F8963" s="4" t="s">
        <v>6979</v>
      </c>
      <c r="G8963" s="4" t="s">
        <v>205</v>
      </c>
      <c r="H8963" s="5" t="s">
        <v>47751</v>
      </c>
      <c r="I8963" s="4" t="s">
        <v>47752</v>
      </c>
      <c r="J8963" s="5" t="n">
        <f aca="false">LEN(K8963)</f>
        <v>14</v>
      </c>
      <c r="K8963" s="6" t="s">
        <v>47753</v>
      </c>
      <c r="L8963" s="4" t="s">
        <v>66</v>
      </c>
      <c r="M8963" s="4" t="s">
        <v>31</v>
      </c>
    </row>
    <row r="8964" customFormat="false" ht="15.75" hidden="false" customHeight="true" outlineLevel="0" collapsed="false">
      <c r="A8964" s="4" t="n">
        <v>314</v>
      </c>
      <c r="B8964" s="4" t="s">
        <v>47754</v>
      </c>
      <c r="C8964" s="4"/>
      <c r="D8964" s="4" t="s">
        <v>47755</v>
      </c>
      <c r="E8964" s="5" t="n">
        <v>28043</v>
      </c>
      <c r="F8964" s="4" t="s">
        <v>205</v>
      </c>
      <c r="G8964" s="4" t="s">
        <v>205</v>
      </c>
      <c r="H8964" s="5" t="s">
        <v>47756</v>
      </c>
      <c r="I8964" s="4" t="s">
        <v>47757</v>
      </c>
      <c r="J8964" s="5" t="n">
        <f aca="false">LEN(K8964)</f>
        <v>14</v>
      </c>
      <c r="K8964" s="6" t="s">
        <v>47758</v>
      </c>
      <c r="L8964" s="4" t="s">
        <v>10283</v>
      </c>
      <c r="M8964" s="4" t="s">
        <v>918</v>
      </c>
    </row>
    <row r="8965" customFormat="false" ht="15.75" hidden="false" customHeight="true" outlineLevel="0" collapsed="false">
      <c r="A8965" s="4" t="n">
        <v>334</v>
      </c>
      <c r="B8965" s="4" t="s">
        <v>47759</v>
      </c>
      <c r="C8965" s="4"/>
      <c r="D8965" s="4" t="s">
        <v>47760</v>
      </c>
      <c r="E8965" s="5" t="s">
        <v>580</v>
      </c>
      <c r="F8965" s="4" t="s">
        <v>205</v>
      </c>
      <c r="G8965" s="4" t="s">
        <v>205</v>
      </c>
      <c r="H8965" s="5" t="s">
        <v>47761</v>
      </c>
      <c r="I8965" s="4" t="s">
        <v>47762</v>
      </c>
      <c r="J8965" s="5" t="n">
        <f aca="false">LEN(K8965)</f>
        <v>14</v>
      </c>
      <c r="K8965" s="6" t="s">
        <v>47763</v>
      </c>
      <c r="L8965" s="4" t="s">
        <v>78</v>
      </c>
      <c r="M8965" s="4" t="s">
        <v>30083</v>
      </c>
    </row>
    <row r="8966" customFormat="false" ht="15.75" hidden="false" customHeight="true" outlineLevel="0" collapsed="false">
      <c r="A8966" s="4" t="n">
        <v>346</v>
      </c>
      <c r="B8966" s="4" t="s">
        <v>47764</v>
      </c>
      <c r="C8966" s="4"/>
      <c r="D8966" s="4" t="s">
        <v>47765</v>
      </c>
      <c r="E8966" s="5" t="s">
        <v>2311</v>
      </c>
      <c r="F8966" s="4" t="s">
        <v>205</v>
      </c>
      <c r="G8966" s="4" t="s">
        <v>205</v>
      </c>
      <c r="H8966" s="5" t="s">
        <v>47766</v>
      </c>
      <c r="I8966" s="4" t="s">
        <v>47767</v>
      </c>
      <c r="J8966" s="5" t="n">
        <f aca="false">LEN(K8966)</f>
        <v>14</v>
      </c>
      <c r="K8966" s="6" t="s">
        <v>47768</v>
      </c>
      <c r="L8966" s="4" t="s">
        <v>31</v>
      </c>
      <c r="M8966" s="4" t="s">
        <v>3415</v>
      </c>
    </row>
    <row r="8967" customFormat="false" ht="15.75" hidden="false" customHeight="true" outlineLevel="0" collapsed="false">
      <c r="A8967" s="4" t="n">
        <v>389</v>
      </c>
      <c r="B8967" s="4" t="s">
        <v>47769</v>
      </c>
      <c r="C8967" s="4"/>
      <c r="D8967" s="4" t="s">
        <v>47770</v>
      </c>
      <c r="E8967" s="5" t="s">
        <v>725</v>
      </c>
      <c r="F8967" s="4" t="s">
        <v>205</v>
      </c>
      <c r="G8967" s="4" t="s">
        <v>205</v>
      </c>
      <c r="H8967" s="5" t="s">
        <v>47771</v>
      </c>
      <c r="I8967" s="4" t="s">
        <v>47772</v>
      </c>
      <c r="J8967" s="5" t="n">
        <f aca="false">LEN(K8967)</f>
        <v>14</v>
      </c>
      <c r="K8967" s="6" t="s">
        <v>47773</v>
      </c>
      <c r="L8967" s="4" t="s">
        <v>21</v>
      </c>
      <c r="M8967" s="4" t="s">
        <v>31</v>
      </c>
    </row>
    <row r="8968" customFormat="false" ht="15.75" hidden="false" customHeight="true" outlineLevel="0" collapsed="false">
      <c r="A8968" s="4" t="n">
        <v>397</v>
      </c>
      <c r="B8968" s="4" t="s">
        <v>47774</v>
      </c>
      <c r="C8968" s="4"/>
      <c r="D8968" s="4" t="s">
        <v>47775</v>
      </c>
      <c r="E8968" s="5" t="s">
        <v>725</v>
      </c>
      <c r="F8968" s="4" t="s">
        <v>205</v>
      </c>
      <c r="G8968" s="4" t="s">
        <v>205</v>
      </c>
      <c r="H8968" s="5" t="s">
        <v>47776</v>
      </c>
      <c r="I8968" s="4" t="s">
        <v>47777</v>
      </c>
      <c r="J8968" s="5" t="n">
        <f aca="false">LEN(K8968)</f>
        <v>14</v>
      </c>
      <c r="K8968" s="10" t="s">
        <v>47778</v>
      </c>
      <c r="L8968" s="4" t="s">
        <v>31</v>
      </c>
      <c r="M8968" s="4" t="s">
        <v>31</v>
      </c>
    </row>
    <row r="8969" customFormat="false" ht="15.75" hidden="false" customHeight="true" outlineLevel="0" collapsed="false">
      <c r="A8969" s="4" t="n">
        <v>434</v>
      </c>
      <c r="B8969" s="4" t="s">
        <v>47779</v>
      </c>
      <c r="C8969" s="4"/>
      <c r="D8969" s="4" t="s">
        <v>47780</v>
      </c>
      <c r="E8969" s="5" t="s">
        <v>47781</v>
      </c>
      <c r="F8969" s="4" t="s">
        <v>205</v>
      </c>
      <c r="G8969" s="4" t="s">
        <v>205</v>
      </c>
      <c r="H8969" s="5" t="s">
        <v>47782</v>
      </c>
      <c r="I8969" s="4" t="s">
        <v>47783</v>
      </c>
      <c r="J8969" s="5" t="n">
        <f aca="false">LEN(K8969)</f>
        <v>14</v>
      </c>
      <c r="K8969" s="10" t="s">
        <v>47784</v>
      </c>
      <c r="L8969" s="4" t="s">
        <v>21</v>
      </c>
      <c r="M8969" s="4" t="s">
        <v>4590</v>
      </c>
    </row>
    <row r="8970" customFormat="false" ht="15.75" hidden="false" customHeight="true" outlineLevel="0" collapsed="false">
      <c r="A8970" s="4" t="n">
        <v>459</v>
      </c>
      <c r="B8970" s="4" t="s">
        <v>9678</v>
      </c>
      <c r="C8970" s="4"/>
      <c r="D8970" s="4" t="s">
        <v>47785</v>
      </c>
      <c r="E8970" s="5" t="s">
        <v>384</v>
      </c>
      <c r="F8970" s="4" t="s">
        <v>205</v>
      </c>
      <c r="G8970" s="4" t="s">
        <v>205</v>
      </c>
      <c r="H8970" s="5" t="s">
        <v>47786</v>
      </c>
      <c r="I8970" s="4" t="s">
        <v>47787</v>
      </c>
      <c r="J8970" s="5" t="n">
        <f aca="false">LEN(K8970)</f>
        <v>14</v>
      </c>
      <c r="K8970" s="10" t="s">
        <v>47788</v>
      </c>
      <c r="L8970" s="4" t="s">
        <v>66</v>
      </c>
      <c r="M8970" s="4" t="s">
        <v>451</v>
      </c>
    </row>
    <row r="8971" customFormat="false" ht="15.75" hidden="false" customHeight="true" outlineLevel="0" collapsed="false">
      <c r="A8971" s="4" t="n">
        <v>475</v>
      </c>
      <c r="B8971" s="4" t="s">
        <v>47789</v>
      </c>
      <c r="C8971" s="4"/>
      <c r="D8971" s="4" t="s">
        <v>47790</v>
      </c>
      <c r="E8971" s="5" t="s">
        <v>384</v>
      </c>
      <c r="F8971" s="4" t="s">
        <v>205</v>
      </c>
      <c r="G8971" s="4" t="s">
        <v>205</v>
      </c>
      <c r="H8971" s="5" t="s">
        <v>47791</v>
      </c>
      <c r="I8971" s="4" t="s">
        <v>47792</v>
      </c>
      <c r="J8971" s="5" t="n">
        <f aca="false">LEN(K8971)</f>
        <v>14</v>
      </c>
      <c r="K8971" s="6" t="s">
        <v>47793</v>
      </c>
      <c r="L8971" s="4" t="s">
        <v>78</v>
      </c>
      <c r="M8971" s="4" t="s">
        <v>3461</v>
      </c>
    </row>
    <row r="8972" customFormat="false" ht="15.75" hidden="false" customHeight="true" outlineLevel="0" collapsed="false">
      <c r="A8972" s="4" t="n">
        <v>490</v>
      </c>
      <c r="B8972" s="4" t="s">
        <v>47794</v>
      </c>
      <c r="C8972" s="4"/>
      <c r="D8972" s="4" t="s">
        <v>47795</v>
      </c>
      <c r="E8972" s="5" t="n">
        <v>28013</v>
      </c>
      <c r="F8972" s="4" t="s">
        <v>205</v>
      </c>
      <c r="G8972" s="4" t="s">
        <v>205</v>
      </c>
      <c r="H8972" s="5" t="s">
        <v>47796</v>
      </c>
      <c r="I8972" s="4" t="s">
        <v>47797</v>
      </c>
      <c r="J8972" s="5" t="n">
        <f aca="false">LEN(K8972)</f>
        <v>14</v>
      </c>
      <c r="K8972" s="6" t="s">
        <v>47798</v>
      </c>
      <c r="L8972" s="4" t="s">
        <v>21</v>
      </c>
      <c r="M8972" s="4" t="s">
        <v>5940</v>
      </c>
    </row>
    <row r="8973" customFormat="false" ht="15.75" hidden="false" customHeight="true" outlineLevel="0" collapsed="false">
      <c r="A8973" s="4" t="n">
        <v>496</v>
      </c>
      <c r="B8973" s="4" t="s">
        <v>47799</v>
      </c>
      <c r="C8973" s="4"/>
      <c r="D8973" s="4" t="s">
        <v>47800</v>
      </c>
      <c r="E8973" s="5" t="s">
        <v>384</v>
      </c>
      <c r="F8973" s="4" t="s">
        <v>205</v>
      </c>
      <c r="G8973" s="4" t="s">
        <v>205</v>
      </c>
      <c r="H8973" s="5" t="s">
        <v>47801</v>
      </c>
      <c r="I8973" s="4" t="s">
        <v>47802</v>
      </c>
      <c r="J8973" s="5" t="n">
        <f aca="false">LEN(K8973)</f>
        <v>14</v>
      </c>
      <c r="K8973" s="10" t="s">
        <v>47803</v>
      </c>
      <c r="L8973" s="4" t="s">
        <v>57</v>
      </c>
      <c r="M8973" s="4" t="s">
        <v>1085</v>
      </c>
    </row>
    <row r="8974" customFormat="false" ht="15.75" hidden="false" customHeight="true" outlineLevel="0" collapsed="false">
      <c r="A8974" s="4" t="n">
        <v>514</v>
      </c>
      <c r="B8974" s="4" t="s">
        <v>47804</v>
      </c>
      <c r="C8974" s="4"/>
      <c r="D8974" s="4" t="s">
        <v>47805</v>
      </c>
      <c r="E8974" s="5" t="s">
        <v>384</v>
      </c>
      <c r="F8974" s="4" t="s">
        <v>205</v>
      </c>
      <c r="G8974" s="4" t="s">
        <v>205</v>
      </c>
      <c r="H8974" s="5" t="s">
        <v>47806</v>
      </c>
      <c r="I8974" s="4" t="s">
        <v>19609</v>
      </c>
      <c r="J8974" s="5" t="n">
        <f aca="false">LEN(K8974)</f>
        <v>14</v>
      </c>
      <c r="K8974" s="6" t="s">
        <v>47807</v>
      </c>
      <c r="L8974" s="4" t="s">
        <v>21</v>
      </c>
      <c r="M8974" s="4" t="s">
        <v>615</v>
      </c>
    </row>
    <row r="8975" customFormat="false" ht="15.75" hidden="false" customHeight="true" outlineLevel="0" collapsed="false">
      <c r="A8975" s="4" t="n">
        <v>550</v>
      </c>
      <c r="B8975" s="4" t="s">
        <v>47808</v>
      </c>
      <c r="C8975" s="4"/>
      <c r="D8975" s="4" t="s">
        <v>42571</v>
      </c>
      <c r="E8975" s="5" t="s">
        <v>384</v>
      </c>
      <c r="F8975" s="4" t="s">
        <v>205</v>
      </c>
      <c r="G8975" s="4" t="s">
        <v>205</v>
      </c>
      <c r="H8975" s="5" t="s">
        <v>47809</v>
      </c>
      <c r="I8975" s="4" t="s">
        <v>47810</v>
      </c>
      <c r="J8975" s="5" t="n">
        <f aca="false">LEN(K8975)</f>
        <v>14</v>
      </c>
      <c r="K8975" s="6" t="str">
        <f aca="false">LOWER(SUBSTITUTE(SUBSTITUTE(SUBSTITUTE(SUBSTITUTE(SUBSTITUTE(SUBSTITUTE(SUBSTITUTE(B8975,"S.L.",""),"SL",""),"S.A.",""),"SA","")," ",""),".",""),",",""))&amp;".com"</f>
        <v>cademadrid.com</v>
      </c>
      <c r="L8975" s="4" t="s">
        <v>78</v>
      </c>
      <c r="M8975" s="4" t="s">
        <v>1016</v>
      </c>
    </row>
    <row r="8976" customFormat="false" ht="15.75" hidden="false" customHeight="true" outlineLevel="0" collapsed="false">
      <c r="A8976" s="4" t="n">
        <v>586</v>
      </c>
      <c r="B8976" s="4" t="s">
        <v>47811</v>
      </c>
      <c r="C8976" s="4"/>
      <c r="D8976" s="4" t="s">
        <v>47812</v>
      </c>
      <c r="E8976" s="5" t="s">
        <v>47813</v>
      </c>
      <c r="F8976" s="4" t="s">
        <v>4598</v>
      </c>
      <c r="G8976" s="4" t="s">
        <v>205</v>
      </c>
      <c r="H8976" s="5" t="s">
        <v>47814</v>
      </c>
      <c r="I8976" s="4" t="s">
        <v>47815</v>
      </c>
      <c r="J8976" s="5" t="n">
        <f aca="false">LEN(K8976)</f>
        <v>14</v>
      </c>
      <c r="K8976" s="10" t="str">
        <f aca="false">LOWER(SUBSTITUTE(SUBSTITUTE(SUBSTITUTE(SUBSTITUTE(SUBSTITUTE(SUBSTITUTE(SUBSTITUTE(B8976,"S.L.",""),"SL",""),"S.A.",""),"SA","")," ",""),".",""),",",""))&amp;".com"</f>
        <v>hernehijos.com</v>
      </c>
      <c r="L8976" s="4" t="s">
        <v>57</v>
      </c>
      <c r="M8976" s="4" t="s">
        <v>31</v>
      </c>
    </row>
    <row r="8977" customFormat="false" ht="15.75" hidden="false" customHeight="true" outlineLevel="0" collapsed="false">
      <c r="A8977" s="4" t="n">
        <v>593</v>
      </c>
      <c r="B8977" s="4" t="s">
        <v>47816</v>
      </c>
      <c r="C8977" s="4"/>
      <c r="D8977" s="4" t="s">
        <v>47817</v>
      </c>
      <c r="E8977" s="5" t="s">
        <v>8549</v>
      </c>
      <c r="F8977" s="4" t="s">
        <v>6946</v>
      </c>
      <c r="G8977" s="4" t="s">
        <v>205</v>
      </c>
      <c r="H8977" s="5" t="s">
        <v>47818</v>
      </c>
      <c r="I8977" s="4" t="s">
        <v>47819</v>
      </c>
      <c r="J8977" s="5" t="n">
        <f aca="false">LEN(K8977)</f>
        <v>14</v>
      </c>
      <c r="K8977" s="6" t="str">
        <f aca="false">LOWER(SUBSTITUTE(SUBSTITUTE(SUBSTITUTE(SUBSTITUTE(SUBSTITUTE(SUBSTITUTE(SUBSTITUTE(B8977,"S.L.",""),"SL",""),"S.A.",""),"SA","")," ",""),".",""),",",""))&amp;".com"</f>
        <v>acbaqueira.com</v>
      </c>
      <c r="L8977" s="4" t="s">
        <v>31</v>
      </c>
      <c r="M8977" s="4" t="s">
        <v>31</v>
      </c>
    </row>
    <row r="8978" customFormat="false" ht="15.75" hidden="false" customHeight="true" outlineLevel="0" collapsed="false">
      <c r="A8978" s="4" t="n">
        <v>599</v>
      </c>
      <c r="B8978" s="4" t="s">
        <v>47820</v>
      </c>
      <c r="C8978" s="4"/>
      <c r="D8978" s="4" t="s">
        <v>47821</v>
      </c>
      <c r="E8978" s="5" t="s">
        <v>27598</v>
      </c>
      <c r="F8978" s="4" t="s">
        <v>27599</v>
      </c>
      <c r="G8978" s="4" t="s">
        <v>205</v>
      </c>
      <c r="H8978" s="5" t="s">
        <v>47822</v>
      </c>
      <c r="I8978" s="4" t="s">
        <v>47823</v>
      </c>
      <c r="J8978" s="5" t="n">
        <f aca="false">LEN(K8978)</f>
        <v>14</v>
      </c>
      <c r="K8978" s="6" t="s">
        <v>47824</v>
      </c>
      <c r="L8978" s="4" t="s">
        <v>21</v>
      </c>
      <c r="M8978" s="4" t="s">
        <v>996</v>
      </c>
    </row>
    <row r="8979" customFormat="false" ht="15.75" hidden="false" customHeight="true" outlineLevel="0" collapsed="false">
      <c r="A8979" s="4" t="n">
        <v>609</v>
      </c>
      <c r="B8979" s="4" t="s">
        <v>47825</v>
      </c>
      <c r="C8979" s="4"/>
      <c r="D8979" s="4" t="s">
        <v>47826</v>
      </c>
      <c r="E8979" s="5" t="s">
        <v>32148</v>
      </c>
      <c r="F8979" s="4" t="s">
        <v>6979</v>
      </c>
      <c r="G8979" s="4" t="s">
        <v>205</v>
      </c>
      <c r="H8979" s="5" t="s">
        <v>47827</v>
      </c>
      <c r="I8979" s="4" t="s">
        <v>47828</v>
      </c>
      <c r="J8979" s="5" t="n">
        <f aca="false">LEN(K8979)</f>
        <v>14</v>
      </c>
      <c r="K8979" s="6" t="s">
        <v>47829</v>
      </c>
      <c r="L8979" s="4" t="s">
        <v>57</v>
      </c>
      <c r="M8979" s="4" t="s">
        <v>2657</v>
      </c>
    </row>
    <row r="8980" customFormat="false" ht="15.75" hidden="false" customHeight="true" outlineLevel="0" collapsed="false">
      <c r="A8980" s="4" t="n">
        <v>650</v>
      </c>
      <c r="B8980" s="4" t="s">
        <v>47830</v>
      </c>
      <c r="C8980" s="4"/>
      <c r="D8980" s="4" t="s">
        <v>47831</v>
      </c>
      <c r="E8980" s="5" t="s">
        <v>2317</v>
      </c>
      <c r="F8980" s="4" t="s">
        <v>205</v>
      </c>
      <c r="G8980" s="4" t="s">
        <v>205</v>
      </c>
      <c r="H8980" s="5" t="s">
        <v>47832</v>
      </c>
      <c r="I8980" s="4" t="s">
        <v>47833</v>
      </c>
      <c r="J8980" s="5" t="n">
        <f aca="false">LEN(K8980)</f>
        <v>14</v>
      </c>
      <c r="K8980" s="6" t="s">
        <v>47834</v>
      </c>
      <c r="L8980" s="4" t="s">
        <v>78</v>
      </c>
      <c r="M8980" s="4" t="s">
        <v>6351</v>
      </c>
    </row>
    <row r="8981" customFormat="false" ht="15.75" hidden="false" customHeight="true" outlineLevel="0" collapsed="false">
      <c r="A8981" s="4" t="n">
        <v>660</v>
      </c>
      <c r="B8981" s="4" t="s">
        <v>47835</v>
      </c>
      <c r="C8981" s="4"/>
      <c r="D8981" s="4" t="s">
        <v>47836</v>
      </c>
      <c r="E8981" s="5" t="s">
        <v>3813</v>
      </c>
      <c r="F8981" s="4" t="s">
        <v>205</v>
      </c>
      <c r="G8981" s="4" t="s">
        <v>205</v>
      </c>
      <c r="H8981" s="5" t="s">
        <v>47837</v>
      </c>
      <c r="I8981" s="4" t="s">
        <v>47838</v>
      </c>
      <c r="J8981" s="5" t="n">
        <f aca="false">LEN(K8981)</f>
        <v>14</v>
      </c>
      <c r="K8981" s="6" t="s">
        <v>47839</v>
      </c>
      <c r="L8981" s="4" t="s">
        <v>21</v>
      </c>
      <c r="M8981" s="4" t="s">
        <v>209</v>
      </c>
    </row>
    <row r="8982" customFormat="false" ht="15.75" hidden="false" customHeight="true" outlineLevel="0" collapsed="false">
      <c r="A8982" s="4" t="n">
        <v>661</v>
      </c>
      <c r="B8982" s="4" t="s">
        <v>47840</v>
      </c>
      <c r="C8982" s="4"/>
      <c r="D8982" s="4" t="s">
        <v>47841</v>
      </c>
      <c r="E8982" s="5" t="s">
        <v>3835</v>
      </c>
      <c r="F8982" s="4" t="s">
        <v>205</v>
      </c>
      <c r="G8982" s="4" t="s">
        <v>205</v>
      </c>
      <c r="H8982" s="5" t="s">
        <v>47837</v>
      </c>
      <c r="I8982" s="4" t="s">
        <v>47838</v>
      </c>
      <c r="J8982" s="5" t="n">
        <f aca="false">LEN(K8982)</f>
        <v>14</v>
      </c>
      <c r="K8982" s="6" t="s">
        <v>47839</v>
      </c>
      <c r="L8982" s="4" t="s">
        <v>31</v>
      </c>
      <c r="M8982" s="4" t="s">
        <v>615</v>
      </c>
    </row>
    <row r="8983" customFormat="false" ht="15.75" hidden="false" customHeight="true" outlineLevel="0" collapsed="false">
      <c r="A8983" s="4" t="n">
        <v>669</v>
      </c>
      <c r="B8983" s="4" t="s">
        <v>47842</v>
      </c>
      <c r="C8983" s="4"/>
      <c r="D8983" s="4" t="s">
        <v>47843</v>
      </c>
      <c r="E8983" s="5" t="s">
        <v>10696</v>
      </c>
      <c r="F8983" s="4" t="s">
        <v>205</v>
      </c>
      <c r="G8983" s="4" t="s">
        <v>205</v>
      </c>
      <c r="H8983" s="5" t="s">
        <v>47844</v>
      </c>
      <c r="I8983" s="7" t="s">
        <v>47845</v>
      </c>
      <c r="J8983" s="5" t="n">
        <f aca="false">LEN(K8983)</f>
        <v>14</v>
      </c>
      <c r="K8983" s="6" t="s">
        <v>47846</v>
      </c>
      <c r="L8983" s="4" t="s">
        <v>31</v>
      </c>
      <c r="M8983" s="4" t="s">
        <v>967</v>
      </c>
    </row>
    <row r="8984" customFormat="false" ht="15.75" hidden="false" customHeight="true" outlineLevel="0" collapsed="false">
      <c r="A8984" s="4" t="n">
        <v>679</v>
      </c>
      <c r="B8984" s="4" t="s">
        <v>47847</v>
      </c>
      <c r="C8984" s="4"/>
      <c r="D8984" s="4" t="s">
        <v>47848</v>
      </c>
      <c r="E8984" s="5" t="s">
        <v>725</v>
      </c>
      <c r="F8984" s="4" t="s">
        <v>205</v>
      </c>
      <c r="G8984" s="4" t="s">
        <v>205</v>
      </c>
      <c r="H8984" s="5" t="s">
        <v>47849</v>
      </c>
      <c r="I8984" s="4" t="s">
        <v>47850</v>
      </c>
      <c r="J8984" s="5" t="n">
        <f aca="false">LEN(K8984)</f>
        <v>14</v>
      </c>
      <c r="K8984" s="6" t="s">
        <v>47851</v>
      </c>
      <c r="L8984" s="4" t="s">
        <v>21</v>
      </c>
      <c r="M8984" s="4" t="s">
        <v>8621</v>
      </c>
    </row>
    <row r="8985" customFormat="false" ht="15.75" hidden="false" customHeight="true" outlineLevel="0" collapsed="false">
      <c r="A8985" s="4" t="n">
        <v>11981</v>
      </c>
      <c r="B8985" s="4" t="s">
        <v>47852</v>
      </c>
      <c r="C8985" s="4"/>
      <c r="D8985" s="4" t="s">
        <v>47853</v>
      </c>
      <c r="E8985" s="5" t="s">
        <v>47854</v>
      </c>
      <c r="F8985" s="4" t="s">
        <v>47855</v>
      </c>
      <c r="G8985" s="4" t="s">
        <v>205</v>
      </c>
      <c r="H8985" s="5" t="s">
        <v>47856</v>
      </c>
      <c r="I8985" s="4" t="s">
        <v>47857</v>
      </c>
      <c r="J8985" s="5" t="n">
        <f aca="false">LEN(K8985)</f>
        <v>14</v>
      </c>
      <c r="K8985" s="6" t="s">
        <v>47858</v>
      </c>
      <c r="L8985" s="4" t="s">
        <v>78</v>
      </c>
      <c r="M8985" s="4" t="s">
        <v>31</v>
      </c>
    </row>
    <row r="8986" customFormat="false" ht="15.75" hidden="false" customHeight="true" outlineLevel="0" collapsed="false">
      <c r="A8986" s="4" t="n">
        <v>688</v>
      </c>
      <c r="B8986" s="4" t="s">
        <v>47859</v>
      </c>
      <c r="C8986" s="4"/>
      <c r="D8986" s="4" t="s">
        <v>47860</v>
      </c>
      <c r="E8986" s="5" t="s">
        <v>1372</v>
      </c>
      <c r="F8986" s="4" t="s">
        <v>1373</v>
      </c>
      <c r="G8986" s="4" t="s">
        <v>205</v>
      </c>
      <c r="H8986" s="5" t="s">
        <v>47861</v>
      </c>
      <c r="I8986" s="4" t="s">
        <v>47767</v>
      </c>
      <c r="J8986" s="5" t="n">
        <f aca="false">LEN(K8986)</f>
        <v>14</v>
      </c>
      <c r="K8986" s="6" t="s">
        <v>47768</v>
      </c>
      <c r="L8986" s="4" t="s">
        <v>21</v>
      </c>
      <c r="M8986" s="4" t="s">
        <v>2657</v>
      </c>
    </row>
    <row r="8987" customFormat="false" ht="15.75" hidden="false" customHeight="true" outlineLevel="0" collapsed="false">
      <c r="A8987" s="4" t="n">
        <v>692</v>
      </c>
      <c r="B8987" s="4" t="s">
        <v>47862</v>
      </c>
      <c r="C8987" s="4"/>
      <c r="D8987" s="4" t="s">
        <v>47863</v>
      </c>
      <c r="E8987" s="5" t="s">
        <v>47864</v>
      </c>
      <c r="F8987" s="4" t="s">
        <v>10735</v>
      </c>
      <c r="G8987" s="4" t="s">
        <v>205</v>
      </c>
      <c r="H8987" s="5" t="s">
        <v>47865</v>
      </c>
      <c r="I8987" s="4" t="s">
        <v>47866</v>
      </c>
      <c r="J8987" s="5" t="n">
        <f aca="false">LEN(K8987)</f>
        <v>14</v>
      </c>
      <c r="K8987" s="6" t="str">
        <f aca="false">LOWER(SUBSTITUTE(SUBSTITUTE(SUBSTITUTE(SUBSTITUTE(SUBSTITUTE(SUBSTITUTE(SUBSTITUTE(B8987,"S.L.",""),"SL",""),"S.A.",""),"SA","")," ",""),".",""),",",""))&amp;".com"</f>
        <v>hotelluxor.com</v>
      </c>
      <c r="L8987" s="4" t="s">
        <v>78</v>
      </c>
      <c r="M8987" s="4" t="s">
        <v>31</v>
      </c>
    </row>
    <row r="8988" customFormat="false" ht="15.75" hidden="false" customHeight="true" outlineLevel="0" collapsed="false">
      <c r="A8988" s="4" t="n">
        <v>704</v>
      </c>
      <c r="B8988" s="4" t="s">
        <v>47867</v>
      </c>
      <c r="C8988" s="4"/>
      <c r="D8988" s="4" t="s">
        <v>47868</v>
      </c>
      <c r="E8988" s="5" t="s">
        <v>384</v>
      </c>
      <c r="F8988" s="4" t="s">
        <v>205</v>
      </c>
      <c r="G8988" s="4" t="s">
        <v>205</v>
      </c>
      <c r="H8988" s="5" t="s">
        <v>47869</v>
      </c>
      <c r="I8988" s="4" t="s">
        <v>47870</v>
      </c>
      <c r="J8988" s="5" t="n">
        <f aca="false">LEN(K8988)</f>
        <v>14</v>
      </c>
      <c r="K8988" s="6" t="s">
        <v>47871</v>
      </c>
      <c r="L8988" s="4" t="s">
        <v>31</v>
      </c>
      <c r="M8988" s="4" t="s">
        <v>467</v>
      </c>
    </row>
    <row r="8989" customFormat="false" ht="15.75" hidden="false" customHeight="true" outlineLevel="0" collapsed="false">
      <c r="A8989" s="4" t="n">
        <v>729</v>
      </c>
      <c r="B8989" s="4" t="s">
        <v>47872</v>
      </c>
      <c r="C8989" s="4"/>
      <c r="D8989" s="4" t="s">
        <v>47873</v>
      </c>
      <c r="E8989" s="5" t="s">
        <v>19196</v>
      </c>
      <c r="F8989" s="4" t="s">
        <v>19197</v>
      </c>
      <c r="G8989" s="4" t="s">
        <v>205</v>
      </c>
      <c r="H8989" s="5" t="s">
        <v>47874</v>
      </c>
      <c r="I8989" s="7" t="s">
        <v>47875</v>
      </c>
      <c r="J8989" s="5" t="n">
        <f aca="false">LEN(K8989)</f>
        <v>14</v>
      </c>
      <c r="K8989" s="6" t="str">
        <f aca="false">LOWER(SUBSTITUTE(SUBSTITUTE(SUBSTITUTE(SUBSTITUTE(SUBSTITUTE(SUBSTITUTE(SUBSTITUTE(B8989,"S.L.",""),"SL",""),"S.A.",""),"SA","")," ",""),".",""),",",""))&amp;".com"</f>
        <v>parquereal.com</v>
      </c>
      <c r="L8989" s="4" t="s">
        <v>31</v>
      </c>
      <c r="M8989" s="4" t="s">
        <v>1793</v>
      </c>
    </row>
    <row r="8990" customFormat="false" ht="15.75" hidden="false" customHeight="true" outlineLevel="0" collapsed="false">
      <c r="A8990" s="4" t="n">
        <v>740</v>
      </c>
      <c r="B8990" s="4" t="s">
        <v>47876</v>
      </c>
      <c r="C8990" s="4"/>
      <c r="D8990" s="4" t="s">
        <v>47877</v>
      </c>
      <c r="E8990" s="5" t="s">
        <v>13195</v>
      </c>
      <c r="F8990" s="4" t="s">
        <v>13196</v>
      </c>
      <c r="G8990" s="4" t="s">
        <v>205</v>
      </c>
      <c r="H8990" s="5" t="s">
        <v>47878</v>
      </c>
      <c r="I8990" s="4" t="s">
        <v>47879</v>
      </c>
      <c r="J8990" s="5" t="n">
        <f aca="false">LEN(K8990)</f>
        <v>14</v>
      </c>
      <c r="K8990" s="6" t="s">
        <v>47880</v>
      </c>
      <c r="L8990" s="4" t="s">
        <v>31</v>
      </c>
      <c r="M8990" s="4" t="s">
        <v>31</v>
      </c>
    </row>
    <row r="8991" customFormat="false" ht="15.75" hidden="false" customHeight="true" outlineLevel="0" collapsed="false">
      <c r="A8991" s="4" t="n">
        <v>749</v>
      </c>
      <c r="B8991" s="4" t="s">
        <v>47881</v>
      </c>
      <c r="C8991" s="4"/>
      <c r="D8991" s="4" t="s">
        <v>47882</v>
      </c>
      <c r="E8991" s="5" t="s">
        <v>47457</v>
      </c>
      <c r="F8991" s="4" t="s">
        <v>47458</v>
      </c>
      <c r="G8991" s="4" t="s">
        <v>205</v>
      </c>
      <c r="H8991" s="5" t="s">
        <v>47883</v>
      </c>
      <c r="I8991" s="4" t="s">
        <v>47884</v>
      </c>
      <c r="J8991" s="5" t="n">
        <f aca="false">LEN(K8991)</f>
        <v>14</v>
      </c>
      <c r="K8991" s="10" t="str">
        <f aca="false">LOWER(SUBSTITUTE(SUBSTITUTE(SUBSTITUTE(SUBSTITUTE(SUBSTITUTE(SUBSTITUTE(SUBSTITUTE(B8991,"S.L.",""),"SL",""),"S.A.",""),"SA","")," ",""),".",""),",",""))&amp;".com"</f>
        <v>loscanchos.com</v>
      </c>
      <c r="L8991" s="4" t="s">
        <v>21</v>
      </c>
      <c r="M8991" s="4" t="s">
        <v>32</v>
      </c>
    </row>
    <row r="8992" customFormat="false" ht="15.75" hidden="false" customHeight="true" outlineLevel="0" collapsed="false">
      <c r="A8992" s="4" t="n">
        <v>759</v>
      </c>
      <c r="B8992" s="4" t="s">
        <v>47885</v>
      </c>
      <c r="C8992" s="4"/>
      <c r="D8992" s="4" t="s">
        <v>47886</v>
      </c>
      <c r="E8992" s="5" t="s">
        <v>10727</v>
      </c>
      <c r="F8992" s="4" t="s">
        <v>47887</v>
      </c>
      <c r="G8992" s="4" t="s">
        <v>205</v>
      </c>
      <c r="H8992" s="5" t="s">
        <v>47888</v>
      </c>
      <c r="I8992" s="4" t="s">
        <v>47889</v>
      </c>
      <c r="J8992" s="5" t="n">
        <f aca="false">LEN(K8992)</f>
        <v>14</v>
      </c>
      <c r="K8992" s="6" t="s">
        <v>47890</v>
      </c>
      <c r="L8992" s="4" t="s">
        <v>31</v>
      </c>
      <c r="M8992" s="4" t="s">
        <v>344</v>
      </c>
    </row>
    <row r="8993" customFormat="false" ht="15.75" hidden="false" customHeight="true" outlineLevel="0" collapsed="false">
      <c r="A8993" s="4" t="n">
        <v>760</v>
      </c>
      <c r="B8993" s="4" t="s">
        <v>47891</v>
      </c>
      <c r="C8993" s="4"/>
      <c r="D8993" s="4" t="s">
        <v>47892</v>
      </c>
      <c r="E8993" s="5" t="s">
        <v>43106</v>
      </c>
      <c r="F8993" s="4" t="s">
        <v>43107</v>
      </c>
      <c r="G8993" s="4" t="s">
        <v>205</v>
      </c>
      <c r="H8993" s="5" t="s">
        <v>47893</v>
      </c>
      <c r="I8993" s="4" t="s">
        <v>47894</v>
      </c>
      <c r="J8993" s="5" t="n">
        <f aca="false">LEN(K8993)</f>
        <v>14</v>
      </c>
      <c r="K8993" s="6" t="s">
        <v>47895</v>
      </c>
      <c r="L8993" s="4" t="s">
        <v>31</v>
      </c>
      <c r="M8993" s="4" t="s">
        <v>381</v>
      </c>
    </row>
    <row r="8994" customFormat="false" ht="15.75" hidden="false" customHeight="true" outlineLevel="0" collapsed="false">
      <c r="A8994" s="4" t="n">
        <v>822</v>
      </c>
      <c r="B8994" s="4" t="s">
        <v>47896</v>
      </c>
      <c r="C8994" s="4"/>
      <c r="D8994" s="4" t="s">
        <v>47897</v>
      </c>
      <c r="E8994" s="5" t="s">
        <v>47898</v>
      </c>
      <c r="F8994" s="4" t="s">
        <v>47899</v>
      </c>
      <c r="G8994" s="4" t="s">
        <v>2305</v>
      </c>
      <c r="H8994" s="5" t="s">
        <v>47900</v>
      </c>
      <c r="I8994" s="4" t="s">
        <v>40326</v>
      </c>
      <c r="J8994" s="5" t="n">
        <f aca="false">LEN(K8994)</f>
        <v>14</v>
      </c>
      <c r="K8994" s="6" t="s">
        <v>47901</v>
      </c>
      <c r="L8994" s="4" t="s">
        <v>31</v>
      </c>
      <c r="M8994" s="4" t="s">
        <v>967</v>
      </c>
    </row>
    <row r="8995" customFormat="false" ht="15.75" hidden="false" customHeight="true" outlineLevel="0" collapsed="false">
      <c r="A8995" s="4" t="n">
        <v>832</v>
      </c>
      <c r="B8995" s="4" t="s">
        <v>47902</v>
      </c>
      <c r="C8995" s="4"/>
      <c r="D8995" s="4" t="s">
        <v>19668</v>
      </c>
      <c r="E8995" s="5" t="s">
        <v>19658</v>
      </c>
      <c r="F8995" s="4" t="s">
        <v>2305</v>
      </c>
      <c r="G8995" s="4" t="s">
        <v>2305</v>
      </c>
      <c r="H8995" s="5" t="s">
        <v>47903</v>
      </c>
      <c r="I8995" s="4" t="s">
        <v>47904</v>
      </c>
      <c r="J8995" s="5" t="n">
        <f aca="false">LEN(K8995)</f>
        <v>14</v>
      </c>
      <c r="K8995" s="6" t="str">
        <f aca="false">LOWER(SUBSTITUTE(SUBSTITUTE(SUBSTITUTE(SUBSTITUTE(SUBSTITUTE(SUBSTITUTE(SUBSTITUTE(B8995,"S.L.",""),"SL",""),"S.A.",""),"SA","")," ",""),".",""),",",""))&amp;".com"</f>
        <v>gabarróncb.com</v>
      </c>
      <c r="L8995" s="4" t="s">
        <v>31</v>
      </c>
      <c r="M8995" s="4" t="s">
        <v>336</v>
      </c>
    </row>
    <row r="8996" customFormat="false" ht="15.75" hidden="false" customHeight="true" outlineLevel="0" collapsed="false">
      <c r="A8996" s="4" t="n">
        <v>839</v>
      </c>
      <c r="B8996" s="4" t="s">
        <v>47905</v>
      </c>
      <c r="C8996" s="4"/>
      <c r="D8996" s="4" t="s">
        <v>47906</v>
      </c>
      <c r="E8996" s="5" t="s">
        <v>8668</v>
      </c>
      <c r="F8996" s="4" t="s">
        <v>8669</v>
      </c>
      <c r="G8996" s="4" t="s">
        <v>2305</v>
      </c>
      <c r="H8996" s="5" t="s">
        <v>47907</v>
      </c>
      <c r="I8996" s="4" t="s">
        <v>47908</v>
      </c>
      <c r="J8996" s="5" t="n">
        <f aca="false">LEN(K8996)</f>
        <v>14</v>
      </c>
      <c r="K8996" s="6" t="s">
        <v>47909</v>
      </c>
      <c r="L8996" s="4" t="s">
        <v>31</v>
      </c>
      <c r="M8996" s="4" t="s">
        <v>381</v>
      </c>
    </row>
    <row r="8997" customFormat="false" ht="15.75" hidden="false" customHeight="true" outlineLevel="0" collapsed="false">
      <c r="A8997" s="4" t="n">
        <v>891</v>
      </c>
      <c r="B8997" s="4" t="s">
        <v>12433</v>
      </c>
      <c r="C8997" s="4"/>
      <c r="D8997" s="4" t="s">
        <v>47910</v>
      </c>
      <c r="E8997" s="5" t="s">
        <v>7057</v>
      </c>
      <c r="F8997" s="4" t="s">
        <v>7058</v>
      </c>
      <c r="G8997" s="4" t="s">
        <v>1482</v>
      </c>
      <c r="H8997" s="5" t="s">
        <v>47911</v>
      </c>
      <c r="I8997" s="4" t="s">
        <v>47912</v>
      </c>
      <c r="J8997" s="5" t="n">
        <f aca="false">LEN(K8997)</f>
        <v>14</v>
      </c>
      <c r="K8997" s="6" t="s">
        <v>47913</v>
      </c>
      <c r="L8997" s="4" t="s">
        <v>21</v>
      </c>
      <c r="M8997" s="4" t="s">
        <v>794</v>
      </c>
    </row>
    <row r="8998" customFormat="false" ht="15.75" hidden="false" customHeight="true" outlineLevel="0" collapsed="false">
      <c r="A8998" s="4" t="n">
        <v>894</v>
      </c>
      <c r="B8998" s="4" t="s">
        <v>47914</v>
      </c>
      <c r="C8998" s="4"/>
      <c r="D8998" s="4" t="s">
        <v>47915</v>
      </c>
      <c r="E8998" s="5" t="s">
        <v>7051</v>
      </c>
      <c r="F8998" s="4" t="s">
        <v>1482</v>
      </c>
      <c r="G8998" s="4" t="s">
        <v>1482</v>
      </c>
      <c r="H8998" s="5" t="s">
        <v>47916</v>
      </c>
      <c r="I8998" s="4" t="s">
        <v>47917</v>
      </c>
      <c r="J8998" s="5" t="n">
        <f aca="false">LEN(K8998)</f>
        <v>14</v>
      </c>
      <c r="K8998" s="6" t="s">
        <v>47918</v>
      </c>
      <c r="L8998" s="4" t="s">
        <v>31</v>
      </c>
      <c r="M8998" s="4" t="s">
        <v>344</v>
      </c>
    </row>
    <row r="8999" customFormat="false" ht="15.75" hidden="false" customHeight="true" outlineLevel="0" collapsed="false">
      <c r="A8999" s="4" t="n">
        <v>915</v>
      </c>
      <c r="B8999" s="4" t="s">
        <v>47919</v>
      </c>
      <c r="C8999" s="4"/>
      <c r="D8999" s="4" t="s">
        <v>47920</v>
      </c>
      <c r="E8999" s="5" t="s">
        <v>10782</v>
      </c>
      <c r="F8999" s="4" t="s">
        <v>4651</v>
      </c>
      <c r="G8999" s="4" t="s">
        <v>1482</v>
      </c>
      <c r="H8999" s="5" t="s">
        <v>47921</v>
      </c>
      <c r="I8999" s="4" t="s">
        <v>47922</v>
      </c>
      <c r="J8999" s="5" t="n">
        <f aca="false">LEN(K8999)</f>
        <v>14</v>
      </c>
      <c r="K8999" s="6" t="str">
        <f aca="false">LOWER(SUBSTITUTE(SUBSTITUTE(SUBSTITUTE(SUBSTITUTE(SUBSTITUTE(SUBSTITUTE(SUBSTITUTE(B8999,"S.L.",""),"SL",""),"S.A.",""),"SA","")," ",""),".",""),",",""))&amp;".com"</f>
        <v>plazahotel.com</v>
      </c>
      <c r="L8999" s="4" t="s">
        <v>57</v>
      </c>
      <c r="M8999" s="4" t="s">
        <v>336</v>
      </c>
    </row>
    <row r="9000" customFormat="false" ht="15.75" hidden="false" customHeight="true" outlineLevel="0" collapsed="false">
      <c r="A9000" s="4" t="n">
        <v>916</v>
      </c>
      <c r="B9000" s="4" t="s">
        <v>47923</v>
      </c>
      <c r="C9000" s="4"/>
      <c r="D9000" s="4" t="s">
        <v>47924</v>
      </c>
      <c r="E9000" s="5" t="s">
        <v>47925</v>
      </c>
      <c r="F9000" s="4" t="s">
        <v>5726</v>
      </c>
      <c r="G9000" s="4" t="s">
        <v>1482</v>
      </c>
      <c r="H9000" s="16" t="s">
        <v>47926</v>
      </c>
      <c r="I9000" s="4" t="s">
        <v>47927</v>
      </c>
      <c r="J9000" s="5" t="n">
        <f aca="false">LEN(K9000)</f>
        <v>14</v>
      </c>
      <c r="K9000" s="6" t="s">
        <v>47928</v>
      </c>
      <c r="L9000" s="4" t="s">
        <v>57</v>
      </c>
      <c r="M9000" s="4" t="s">
        <v>1208</v>
      </c>
    </row>
    <row r="9001" customFormat="false" ht="15.75" hidden="false" customHeight="true" outlineLevel="0" collapsed="false">
      <c r="A9001" s="4" t="n">
        <v>919</v>
      </c>
      <c r="B9001" s="4" t="s">
        <v>47929</v>
      </c>
      <c r="C9001" s="4"/>
      <c r="D9001" s="4" t="s">
        <v>47930</v>
      </c>
      <c r="E9001" s="5" t="s">
        <v>47931</v>
      </c>
      <c r="F9001" s="4" t="s">
        <v>47932</v>
      </c>
      <c r="G9001" s="4" t="s">
        <v>1482</v>
      </c>
      <c r="H9001" s="5" t="s">
        <v>47933</v>
      </c>
      <c r="I9001" s="4" t="s">
        <v>47934</v>
      </c>
      <c r="J9001" s="5" t="n">
        <f aca="false">LEN(K9001)</f>
        <v>14</v>
      </c>
      <c r="K9001" s="6" t="s">
        <v>47935</v>
      </c>
      <c r="L9001" s="4" t="s">
        <v>31</v>
      </c>
      <c r="M9001" s="4" t="s">
        <v>31</v>
      </c>
    </row>
    <row r="9002" customFormat="false" ht="15.75" hidden="false" customHeight="true" outlineLevel="0" collapsed="false">
      <c r="A9002" s="4" t="n">
        <v>928</v>
      </c>
      <c r="B9002" s="4" t="s">
        <v>46341</v>
      </c>
      <c r="C9002" s="4"/>
      <c r="D9002" s="4" t="s">
        <v>47936</v>
      </c>
      <c r="E9002" s="5" t="s">
        <v>47937</v>
      </c>
      <c r="F9002" s="4" t="s">
        <v>27709</v>
      </c>
      <c r="G9002" s="4" t="s">
        <v>431</v>
      </c>
      <c r="H9002" s="5" t="s">
        <v>47938</v>
      </c>
      <c r="I9002" s="4" t="s">
        <v>47939</v>
      </c>
      <c r="J9002" s="5" t="n">
        <f aca="false">LEN(K9002)</f>
        <v>14</v>
      </c>
      <c r="K9002" s="6" t="s">
        <v>47940</v>
      </c>
      <c r="L9002" s="4" t="s">
        <v>31</v>
      </c>
      <c r="M9002" s="4" t="s">
        <v>467</v>
      </c>
    </row>
    <row r="9003" customFormat="false" ht="15.75" hidden="false" customHeight="true" outlineLevel="0" collapsed="false">
      <c r="A9003" s="4" t="n">
        <v>929</v>
      </c>
      <c r="B9003" s="4" t="s">
        <v>47941</v>
      </c>
      <c r="C9003" s="4"/>
      <c r="D9003" s="4" t="s">
        <v>47942</v>
      </c>
      <c r="E9003" s="5" t="s">
        <v>27708</v>
      </c>
      <c r="F9003" s="4" t="s">
        <v>27709</v>
      </c>
      <c r="G9003" s="4" t="s">
        <v>431</v>
      </c>
      <c r="H9003" s="5" t="s">
        <v>47943</v>
      </c>
      <c r="I9003" s="7" t="s">
        <v>47944</v>
      </c>
      <c r="J9003" s="5" t="n">
        <f aca="false">LEN(K9003)</f>
        <v>14</v>
      </c>
      <c r="K9003" s="6" t="s">
        <v>47945</v>
      </c>
      <c r="L9003" s="4" t="s">
        <v>57</v>
      </c>
      <c r="M9003" s="4" t="s">
        <v>794</v>
      </c>
    </row>
    <row r="9004" customFormat="false" ht="15.75" hidden="false" customHeight="true" outlineLevel="0" collapsed="false">
      <c r="A9004" s="4" t="n">
        <v>952</v>
      </c>
      <c r="B9004" s="4" t="s">
        <v>47946</v>
      </c>
      <c r="C9004" s="4"/>
      <c r="D9004" s="4" t="s">
        <v>47947</v>
      </c>
      <c r="E9004" s="5" t="s">
        <v>16092</v>
      </c>
      <c r="F9004" s="4" t="s">
        <v>16093</v>
      </c>
      <c r="G9004" s="4" t="s">
        <v>431</v>
      </c>
      <c r="H9004" s="5" t="s">
        <v>47948</v>
      </c>
      <c r="I9004" s="4" t="s">
        <v>47949</v>
      </c>
      <c r="J9004" s="5" t="n">
        <f aca="false">LEN(K9004)</f>
        <v>14</v>
      </c>
      <c r="K9004" s="10" t="s">
        <v>47950</v>
      </c>
      <c r="L9004" s="4" t="s">
        <v>31</v>
      </c>
      <c r="M9004" s="4" t="s">
        <v>31</v>
      </c>
    </row>
    <row r="9005" customFormat="false" ht="15.75" hidden="false" customHeight="true" outlineLevel="0" collapsed="false">
      <c r="A9005" s="4" t="n">
        <v>970</v>
      </c>
      <c r="B9005" s="4" t="s">
        <v>47951</v>
      </c>
      <c r="C9005" s="4"/>
      <c r="D9005" s="4" t="s">
        <v>47952</v>
      </c>
      <c r="E9005" s="5" t="s">
        <v>3864</v>
      </c>
      <c r="F9005" s="4" t="s">
        <v>3865</v>
      </c>
      <c r="G9005" s="4" t="s">
        <v>431</v>
      </c>
      <c r="H9005" s="5" t="s">
        <v>47953</v>
      </c>
      <c r="I9005" s="4" t="s">
        <v>47954</v>
      </c>
      <c r="J9005" s="5" t="n">
        <f aca="false">LEN(K9005)</f>
        <v>14</v>
      </c>
      <c r="K9005" s="10" t="s">
        <v>47955</v>
      </c>
      <c r="L9005" s="4" t="s">
        <v>57</v>
      </c>
      <c r="M9005" s="4" t="s">
        <v>31</v>
      </c>
    </row>
    <row r="9006" customFormat="false" ht="15.75" hidden="false" customHeight="true" outlineLevel="0" collapsed="false">
      <c r="A9006" s="4" t="n">
        <v>987</v>
      </c>
      <c r="B9006" s="4" t="s">
        <v>47956</v>
      </c>
      <c r="C9006" s="4"/>
      <c r="D9006" s="4" t="s">
        <v>47957</v>
      </c>
      <c r="E9006" s="5" t="s">
        <v>3864</v>
      </c>
      <c r="F9006" s="4" t="s">
        <v>3865</v>
      </c>
      <c r="G9006" s="4" t="s">
        <v>431</v>
      </c>
      <c r="H9006" s="5" t="s">
        <v>47958</v>
      </c>
      <c r="I9006" s="7" t="s">
        <v>47959</v>
      </c>
      <c r="J9006" s="5" t="n">
        <f aca="false">LEN(K9006)</f>
        <v>14</v>
      </c>
      <c r="K9006" s="6" t="str">
        <f aca="false">LOWER(SUBSTITUTE(SUBSTITUTE(SUBSTITUTE(SUBSTITUTE(SUBSTITUTE(SUBSTITUTE(SUBSTITUTE(B9006,"S.L.",""),"SL",""),"S.A.",""),"SA","")," ",""),".",""),",",""))&amp;".com"</f>
        <v>bahiaplaya.com</v>
      </c>
      <c r="L9006" s="4" t="s">
        <v>31</v>
      </c>
      <c r="M9006" s="4" t="s">
        <v>31</v>
      </c>
    </row>
    <row r="9007" customFormat="false" ht="15.75" hidden="false" customHeight="true" outlineLevel="0" collapsed="false">
      <c r="A9007" s="4" t="n">
        <v>1000</v>
      </c>
      <c r="B9007" s="4" t="s">
        <v>47960</v>
      </c>
      <c r="C9007" s="4"/>
      <c r="D9007" s="4" t="s">
        <v>47961</v>
      </c>
      <c r="E9007" s="5" t="s">
        <v>3864</v>
      </c>
      <c r="F9007" s="4" t="s">
        <v>3865</v>
      </c>
      <c r="G9007" s="4" t="s">
        <v>431</v>
      </c>
      <c r="H9007" s="5" t="s">
        <v>47962</v>
      </c>
      <c r="I9007" s="7" t="s">
        <v>32501</v>
      </c>
      <c r="J9007" s="5" t="n">
        <f aca="false">LEN(K9007)</f>
        <v>14</v>
      </c>
      <c r="K9007" s="6" t="str">
        <f aca="false">LOWER(SUBSTITUTE(SUBSTITUTE(SUBSTITUTE(SUBSTITUTE(SUBSTITUTE(SUBSTITUTE(SUBSTITUTE(B9007,"S.L.",""),"SL",""),"S.A.",""),"SA","")," ",""),".",""),",",""))&amp;".com"</f>
        <v>inserhotel.com</v>
      </c>
      <c r="L9007" s="4" t="s">
        <v>78</v>
      </c>
      <c r="M9007" s="4" t="s">
        <v>31</v>
      </c>
    </row>
    <row r="9008" customFormat="false" ht="15.75" hidden="false" customHeight="true" outlineLevel="0" collapsed="false">
      <c r="A9008" s="4" t="n">
        <v>1027</v>
      </c>
      <c r="B9008" s="4" t="s">
        <v>47963</v>
      </c>
      <c r="C9008" s="4"/>
      <c r="D9008" s="4" t="s">
        <v>47964</v>
      </c>
      <c r="E9008" s="5" t="s">
        <v>3864</v>
      </c>
      <c r="F9008" s="4" t="s">
        <v>3865</v>
      </c>
      <c r="G9008" s="4" t="s">
        <v>431</v>
      </c>
      <c r="H9008" s="5" t="s">
        <v>47965</v>
      </c>
      <c r="I9008" s="7" t="s">
        <v>47966</v>
      </c>
      <c r="J9008" s="5" t="n">
        <f aca="false">LEN(K9008)</f>
        <v>14</v>
      </c>
      <c r="K9008" s="6" t="str">
        <f aca="false">LOWER(SUBSTITUTE(SUBSTITUTE(SUBSTITUTE(SUBSTITUTE(SUBSTITUTE(SUBSTITUTE(SUBSTITUTE(B9008,"S.L.",""),"SL",""),"S.A.",""),"SA","")," ",""),".",""),",",""))&amp;".com"</f>
        <v>wearelapaz.com</v>
      </c>
      <c r="L9008" s="4" t="s">
        <v>31</v>
      </c>
      <c r="M9008" s="4" t="s">
        <v>27418</v>
      </c>
    </row>
    <row r="9009" customFormat="false" ht="15.75" hidden="false" customHeight="true" outlineLevel="0" collapsed="false">
      <c r="A9009" s="4" t="n">
        <v>1043</v>
      </c>
      <c r="B9009" s="4" t="s">
        <v>47967</v>
      </c>
      <c r="C9009" s="4"/>
      <c r="D9009" s="4" t="s">
        <v>47968</v>
      </c>
      <c r="E9009" s="5" t="s">
        <v>3864</v>
      </c>
      <c r="F9009" s="4" t="s">
        <v>3865</v>
      </c>
      <c r="G9009" s="4" t="s">
        <v>431</v>
      </c>
      <c r="H9009" s="5" t="s">
        <v>47969</v>
      </c>
      <c r="I9009" s="7" t="s">
        <v>47970</v>
      </c>
      <c r="J9009" s="5" t="n">
        <f aca="false">LEN(K9009)</f>
        <v>14</v>
      </c>
      <c r="K9009" s="6" t="str">
        <f aca="false">LOWER(SUBSTITUTE(SUBSTITUTE(SUBSTITUTE(SUBSTITUTE(SUBSTITUTE(SUBSTITUTE(SUBSTITUTE(B9009,"S.L.",""),"SL",""),"S.A.",""),"SA","")," ",""),".",""),",",""))&amp;".com"</f>
        <v>daniamagec.com</v>
      </c>
      <c r="L9009" s="4" t="s">
        <v>78</v>
      </c>
      <c r="M9009" s="4" t="s">
        <v>47971</v>
      </c>
    </row>
    <row r="9010" customFormat="false" ht="15.75" hidden="false" customHeight="true" outlineLevel="0" collapsed="false">
      <c r="A9010" s="4" t="n">
        <v>1049</v>
      </c>
      <c r="B9010" s="4" t="s">
        <v>47972</v>
      </c>
      <c r="C9010" s="4"/>
      <c r="D9010" s="4" t="s">
        <v>47973</v>
      </c>
      <c r="E9010" s="5" t="s">
        <v>3864</v>
      </c>
      <c r="F9010" s="4" t="s">
        <v>3865</v>
      </c>
      <c r="G9010" s="4" t="s">
        <v>431</v>
      </c>
      <c r="H9010" s="5" t="s">
        <v>37891</v>
      </c>
      <c r="I9010" s="7" t="s">
        <v>47974</v>
      </c>
      <c r="J9010" s="5" t="n">
        <f aca="false">LEN(K9010)</f>
        <v>14</v>
      </c>
      <c r="K9010" s="6" t="str">
        <f aca="false">LOWER(SUBSTITUTE(SUBSTITUTE(SUBSTITUTE(SUBSTITUTE(SUBSTITUTE(SUBSTITUTE(SUBSTITUTE(B9010,"S.L.",""),"SL",""),"S.A.",""),"SA","")," ",""),".",""),",",""))&amp;".com"</f>
        <v>xibanapark.com</v>
      </c>
      <c r="L9010" s="4" t="s">
        <v>21</v>
      </c>
      <c r="M9010" s="4" t="s">
        <v>2663</v>
      </c>
    </row>
    <row r="9011" customFormat="false" ht="15.75" hidden="false" customHeight="true" outlineLevel="0" collapsed="false">
      <c r="A9011" s="4" t="n">
        <v>1051</v>
      </c>
      <c r="B9011" s="4" t="s">
        <v>47975</v>
      </c>
      <c r="C9011" s="4"/>
      <c r="D9011" s="4" t="s">
        <v>47976</v>
      </c>
      <c r="E9011" s="5" t="s">
        <v>47977</v>
      </c>
      <c r="F9011" s="4" t="s">
        <v>2046</v>
      </c>
      <c r="G9011" s="4" t="s">
        <v>431</v>
      </c>
      <c r="H9011" s="5" t="s">
        <v>47978</v>
      </c>
      <c r="I9011" s="4" t="s">
        <v>47979</v>
      </c>
      <c r="J9011" s="5" t="n">
        <f aca="false">LEN(K9011)</f>
        <v>14</v>
      </c>
      <c r="K9011" s="6" t="s">
        <v>47980</v>
      </c>
      <c r="L9011" s="4" t="s">
        <v>78</v>
      </c>
      <c r="M9011" s="4" t="s">
        <v>326</v>
      </c>
    </row>
    <row r="9012" customFormat="false" ht="15.75" hidden="false" customHeight="true" outlineLevel="0" collapsed="false">
      <c r="A9012" s="4" t="n">
        <v>1053</v>
      </c>
      <c r="B9012" s="4" t="s">
        <v>47981</v>
      </c>
      <c r="C9012" s="4"/>
      <c r="D9012" s="4" t="s">
        <v>47982</v>
      </c>
      <c r="E9012" s="5" t="s">
        <v>3871</v>
      </c>
      <c r="F9012" s="4" t="s">
        <v>3872</v>
      </c>
      <c r="G9012" s="4" t="s">
        <v>431</v>
      </c>
      <c r="H9012" s="5" t="s">
        <v>47983</v>
      </c>
      <c r="I9012" s="4" t="s">
        <v>47984</v>
      </c>
      <c r="J9012" s="5" t="n">
        <f aca="false">LEN(K9012)</f>
        <v>14</v>
      </c>
      <c r="K9012" s="6" t="s">
        <v>47985</v>
      </c>
      <c r="L9012" s="4" t="s">
        <v>31</v>
      </c>
      <c r="M9012" s="4" t="s">
        <v>8100</v>
      </c>
    </row>
    <row r="9013" customFormat="false" ht="15.75" hidden="false" customHeight="true" outlineLevel="0" collapsed="false">
      <c r="A9013" s="4" t="n">
        <v>1078</v>
      </c>
      <c r="B9013" s="4" t="s">
        <v>47986</v>
      </c>
      <c r="C9013" s="4"/>
      <c r="D9013" s="4" t="s">
        <v>47987</v>
      </c>
      <c r="E9013" s="5" t="s">
        <v>47988</v>
      </c>
      <c r="F9013" s="4" t="s">
        <v>47989</v>
      </c>
      <c r="G9013" s="4" t="s">
        <v>431</v>
      </c>
      <c r="H9013" s="5" t="s">
        <v>47990</v>
      </c>
      <c r="I9013" s="7" t="s">
        <v>47991</v>
      </c>
      <c r="J9013" s="5" t="n">
        <f aca="false">LEN(K9013)</f>
        <v>14</v>
      </c>
      <c r="K9013" s="6" t="str">
        <f aca="false">LOWER(SUBSTITUTE(SUBSTITUTE(SUBSTITUTE(SUBSTITUTE(SUBSTITUTE(SUBSTITUTE(SUBSTITUTE(B9013,"S.L.",""),"SL",""),"S.A.",""),"SA","")," ",""),".",""),",",""))&amp;".com"</f>
        <v>lascañadas.com</v>
      </c>
      <c r="L9013" s="4" t="s">
        <v>57</v>
      </c>
      <c r="M9013" s="4" t="s">
        <v>22</v>
      </c>
    </row>
    <row r="9014" customFormat="false" ht="15.75" hidden="false" customHeight="true" outlineLevel="0" collapsed="false">
      <c r="A9014" s="4" t="n">
        <v>1146</v>
      </c>
      <c r="B9014" s="4" t="s">
        <v>47992</v>
      </c>
      <c r="C9014" s="4"/>
      <c r="D9014" s="4" t="s">
        <v>47993</v>
      </c>
      <c r="E9014" s="5" t="s">
        <v>16099</v>
      </c>
      <c r="F9014" s="4" t="s">
        <v>430</v>
      </c>
      <c r="G9014" s="4" t="s">
        <v>431</v>
      </c>
      <c r="H9014" s="5" t="s">
        <v>47994</v>
      </c>
      <c r="I9014" s="4" t="s">
        <v>47995</v>
      </c>
      <c r="J9014" s="5" t="n">
        <f aca="false">LEN(K9014)</f>
        <v>14</v>
      </c>
      <c r="K9014" s="10" t="s">
        <v>47996</v>
      </c>
      <c r="L9014" s="4" t="s">
        <v>31</v>
      </c>
      <c r="M9014" s="4" t="s">
        <v>31</v>
      </c>
    </row>
    <row r="9015" customFormat="false" ht="15.75" hidden="false" customHeight="true" outlineLevel="0" collapsed="false">
      <c r="A9015" s="4" t="n">
        <v>1147</v>
      </c>
      <c r="B9015" s="4" t="s">
        <v>47997</v>
      </c>
      <c r="C9015" s="4"/>
      <c r="D9015" s="4" t="s">
        <v>47998</v>
      </c>
      <c r="E9015" s="5" t="s">
        <v>47999</v>
      </c>
      <c r="F9015" s="4" t="s">
        <v>19776</v>
      </c>
      <c r="G9015" s="4" t="s">
        <v>431</v>
      </c>
      <c r="H9015" s="5" t="s">
        <v>48000</v>
      </c>
      <c r="I9015" s="7" t="s">
        <v>47995</v>
      </c>
      <c r="J9015" s="5" t="n">
        <f aca="false">LEN(K9015)</f>
        <v>14</v>
      </c>
      <c r="K9015" s="6" t="s">
        <v>47996</v>
      </c>
      <c r="L9015" s="4" t="s">
        <v>66</v>
      </c>
      <c r="M9015" s="4" t="s">
        <v>577</v>
      </c>
    </row>
    <row r="9016" customFormat="false" ht="15.75" hidden="false" customHeight="true" outlineLevel="0" collapsed="false">
      <c r="A9016" s="4" t="n">
        <v>1162</v>
      </c>
      <c r="B9016" s="4" t="s">
        <v>48001</v>
      </c>
      <c r="C9016" s="4"/>
      <c r="D9016" s="4" t="s">
        <v>48002</v>
      </c>
      <c r="E9016" s="5" t="s">
        <v>958</v>
      </c>
      <c r="F9016" s="4" t="s">
        <v>959</v>
      </c>
      <c r="G9016" s="4" t="s">
        <v>431</v>
      </c>
      <c r="H9016" s="5" t="s">
        <v>48003</v>
      </c>
      <c r="I9016" s="15" t="s">
        <v>48004</v>
      </c>
      <c r="J9016" s="5" t="n">
        <f aca="false">LEN(K9016)</f>
        <v>14</v>
      </c>
      <c r="K9016" s="24" t="str">
        <f aca="false">LOWER(SUBSTITUTE(SUBSTITUTE(SUBSTITUTE(SUBSTITUTE(SUBSTITUTE(SUBSTITUTE(SUBSTITUTE(B9016,"S.L.",""),"SL",""),"S.A.",""),"SA","")," ",""),".",""),",",""))&amp;".com"</f>
        <v>lasadelfas.com</v>
      </c>
      <c r="L9016" s="4" t="s">
        <v>57</v>
      </c>
      <c r="M9016" s="4" t="s">
        <v>967</v>
      </c>
    </row>
    <row r="9017" customFormat="false" ht="15.75" hidden="false" customHeight="true" outlineLevel="0" collapsed="false">
      <c r="A9017" s="4" t="n">
        <v>1174</v>
      </c>
      <c r="B9017" s="4" t="s">
        <v>48005</v>
      </c>
      <c r="C9017" s="4"/>
      <c r="D9017" s="4" t="s">
        <v>48006</v>
      </c>
      <c r="E9017" s="5" t="s">
        <v>1465</v>
      </c>
      <c r="F9017" s="4" t="s">
        <v>430</v>
      </c>
      <c r="G9017" s="4" t="s">
        <v>431</v>
      </c>
      <c r="H9017" s="5" t="s">
        <v>48007</v>
      </c>
      <c r="I9017" s="7" t="s">
        <v>48008</v>
      </c>
      <c r="J9017" s="5" t="n">
        <f aca="false">LEN(K9017)</f>
        <v>14</v>
      </c>
      <c r="K9017" s="6" t="s">
        <v>48009</v>
      </c>
      <c r="L9017" s="4" t="s">
        <v>21</v>
      </c>
      <c r="M9017" s="4" t="s">
        <v>31</v>
      </c>
    </row>
    <row r="9018" customFormat="false" ht="15.75" hidden="false" customHeight="true" outlineLevel="0" collapsed="false">
      <c r="A9018" s="4" t="n">
        <v>1199</v>
      </c>
      <c r="B9018" s="4" t="s">
        <v>48010</v>
      </c>
      <c r="C9018" s="4"/>
      <c r="D9018" s="4" t="s">
        <v>16160</v>
      </c>
      <c r="E9018" s="5" t="s">
        <v>429</v>
      </c>
      <c r="F9018" s="4" t="s">
        <v>1027</v>
      </c>
      <c r="G9018" s="4" t="s">
        <v>431</v>
      </c>
      <c r="H9018" s="5" t="s">
        <v>16166</v>
      </c>
      <c r="I9018" s="7" t="s">
        <v>16167</v>
      </c>
      <c r="J9018" s="5" t="n">
        <f aca="false">LEN(K9018)</f>
        <v>14</v>
      </c>
      <c r="K9018" s="6" t="s">
        <v>48011</v>
      </c>
      <c r="L9018" s="4" t="s">
        <v>57</v>
      </c>
      <c r="M9018" s="4" t="s">
        <v>3523</v>
      </c>
    </row>
    <row r="9019" customFormat="false" ht="15.75" hidden="false" customHeight="true" outlineLevel="0" collapsed="false">
      <c r="A9019" s="4" t="n">
        <v>1209</v>
      </c>
      <c r="B9019" s="4" t="s">
        <v>48012</v>
      </c>
      <c r="C9019" s="4"/>
      <c r="D9019" s="4" t="s">
        <v>48013</v>
      </c>
      <c r="E9019" s="5" t="s">
        <v>2355</v>
      </c>
      <c r="F9019" s="4" t="s">
        <v>1027</v>
      </c>
      <c r="G9019" s="4" t="s">
        <v>431</v>
      </c>
      <c r="H9019" s="5" t="s">
        <v>48014</v>
      </c>
      <c r="I9019" s="4" t="s">
        <v>48015</v>
      </c>
      <c r="J9019" s="5" t="n">
        <f aca="false">LEN(K9019)</f>
        <v>14</v>
      </c>
      <c r="K9019" s="6" t="s">
        <v>48016</v>
      </c>
      <c r="L9019" s="4" t="s">
        <v>31</v>
      </c>
      <c r="M9019" s="4" t="s">
        <v>31</v>
      </c>
    </row>
    <row r="9020" customFormat="false" ht="15.75" hidden="false" customHeight="true" outlineLevel="0" collapsed="false">
      <c r="A9020" s="4" t="n">
        <v>1266</v>
      </c>
      <c r="B9020" s="4" t="s">
        <v>48017</v>
      </c>
      <c r="C9020" s="4"/>
      <c r="D9020" s="4" t="s">
        <v>48018</v>
      </c>
      <c r="E9020" s="5" t="s">
        <v>1650</v>
      </c>
      <c r="F9020" s="4" t="s">
        <v>1651</v>
      </c>
      <c r="G9020" s="4" t="s">
        <v>84</v>
      </c>
      <c r="H9020" s="5" t="s">
        <v>48019</v>
      </c>
      <c r="I9020" s="4" t="s">
        <v>48020</v>
      </c>
      <c r="J9020" s="5" t="n">
        <f aca="false">LEN(K9020)</f>
        <v>14</v>
      </c>
      <c r="K9020" s="6" t="s">
        <v>47693</v>
      </c>
      <c r="L9020" s="4" t="s">
        <v>21</v>
      </c>
      <c r="M9020" s="4" t="s">
        <v>31</v>
      </c>
    </row>
    <row r="9021" customFormat="false" ht="15.75" hidden="false" customHeight="true" outlineLevel="0" collapsed="false">
      <c r="A9021" s="4" t="n">
        <v>1267</v>
      </c>
      <c r="B9021" s="4" t="s">
        <v>48021</v>
      </c>
      <c r="C9021" s="4"/>
      <c r="D9021" s="4" t="s">
        <v>48022</v>
      </c>
      <c r="E9021" s="5" t="s">
        <v>5756</v>
      </c>
      <c r="F9021" s="4" t="s">
        <v>5757</v>
      </c>
      <c r="G9021" s="4" t="s">
        <v>431</v>
      </c>
      <c r="H9021" s="5" t="s">
        <v>48019</v>
      </c>
      <c r="I9021" s="7" t="s">
        <v>47692</v>
      </c>
      <c r="J9021" s="5" t="n">
        <f aca="false">LEN(K9021)</f>
        <v>14</v>
      </c>
      <c r="K9021" s="6" t="s">
        <v>47693</v>
      </c>
      <c r="L9021" s="4" t="s">
        <v>57</v>
      </c>
      <c r="M9021" s="4" t="s">
        <v>555</v>
      </c>
    </row>
    <row r="9022" customFormat="false" ht="15.75" hidden="false" customHeight="true" outlineLevel="0" collapsed="false">
      <c r="A9022" s="4" t="n">
        <v>1284</v>
      </c>
      <c r="B9022" s="4" t="s">
        <v>48023</v>
      </c>
      <c r="C9022" s="4"/>
      <c r="D9022" s="4" t="s">
        <v>48024</v>
      </c>
      <c r="E9022" s="5" t="s">
        <v>48025</v>
      </c>
      <c r="F9022" s="4" t="s">
        <v>16093</v>
      </c>
      <c r="G9022" s="4" t="s">
        <v>431</v>
      </c>
      <c r="H9022" s="5" t="s">
        <v>48026</v>
      </c>
      <c r="I9022" s="4" t="s">
        <v>48027</v>
      </c>
      <c r="J9022" s="5" t="n">
        <f aca="false">LEN(K9022)</f>
        <v>14</v>
      </c>
      <c r="K9022" s="5" t="s">
        <v>48028</v>
      </c>
      <c r="L9022" s="4" t="s">
        <v>31</v>
      </c>
      <c r="M9022" s="4" t="s">
        <v>31</v>
      </c>
    </row>
    <row r="9023" customFormat="false" ht="15.75" hidden="false" customHeight="true" outlineLevel="0" collapsed="false">
      <c r="A9023" s="4" t="n">
        <v>1302</v>
      </c>
      <c r="B9023" s="4" t="s">
        <v>48029</v>
      </c>
      <c r="C9023" s="4"/>
      <c r="D9023" s="4" t="s">
        <v>48030</v>
      </c>
      <c r="E9023" s="5" t="s">
        <v>48031</v>
      </c>
      <c r="F9023" s="4" t="s">
        <v>48032</v>
      </c>
      <c r="G9023" s="4" t="s">
        <v>322</v>
      </c>
      <c r="H9023" s="5" t="s">
        <v>48033</v>
      </c>
      <c r="I9023" s="4" t="s">
        <v>48034</v>
      </c>
      <c r="J9023" s="5" t="n">
        <f aca="false">LEN(K9023)</f>
        <v>14</v>
      </c>
      <c r="K9023" s="6" t="s">
        <v>48035</v>
      </c>
      <c r="L9023" s="4" t="s">
        <v>21</v>
      </c>
      <c r="M9023" s="4" t="s">
        <v>11354</v>
      </c>
    </row>
    <row r="9024" customFormat="false" ht="15.75" hidden="false" customHeight="true" outlineLevel="0" collapsed="false">
      <c r="A9024" s="4" t="n">
        <v>1321</v>
      </c>
      <c r="B9024" s="4" t="s">
        <v>14031</v>
      </c>
      <c r="C9024" s="4"/>
      <c r="D9024" s="4" t="s">
        <v>48036</v>
      </c>
      <c r="E9024" s="5" t="s">
        <v>10858</v>
      </c>
      <c r="F9024" s="4" t="s">
        <v>322</v>
      </c>
      <c r="G9024" s="4" t="s">
        <v>322</v>
      </c>
      <c r="H9024" s="5" t="s">
        <v>48037</v>
      </c>
      <c r="I9024" s="4" t="s">
        <v>48038</v>
      </c>
      <c r="J9024" s="5" t="n">
        <f aca="false">LEN(K9024)</f>
        <v>14</v>
      </c>
      <c r="K9024" s="6" t="s">
        <v>47748</v>
      </c>
      <c r="L9024" s="4" t="s">
        <v>31</v>
      </c>
      <c r="M9024" s="4" t="s">
        <v>31</v>
      </c>
    </row>
    <row r="9025" customFormat="false" ht="15.75" hidden="false" customHeight="true" outlineLevel="0" collapsed="false">
      <c r="A9025" s="4" t="n">
        <v>1323</v>
      </c>
      <c r="B9025" s="4" t="s">
        <v>48039</v>
      </c>
      <c r="C9025" s="4"/>
      <c r="D9025" s="4" t="s">
        <v>48040</v>
      </c>
      <c r="E9025" s="5" t="s">
        <v>808</v>
      </c>
      <c r="F9025" s="4" t="s">
        <v>322</v>
      </c>
      <c r="G9025" s="4" t="s">
        <v>322</v>
      </c>
      <c r="H9025" s="5" t="s">
        <v>48041</v>
      </c>
      <c r="I9025" s="7" t="s">
        <v>48042</v>
      </c>
      <c r="J9025" s="5" t="n">
        <f aca="false">LEN(K9025)</f>
        <v>14</v>
      </c>
      <c r="K9025" s="6" t="s">
        <v>48043</v>
      </c>
      <c r="L9025" s="4" t="s">
        <v>66</v>
      </c>
      <c r="M9025" s="4" t="s">
        <v>729</v>
      </c>
    </row>
    <row r="9026" customFormat="false" ht="15.75" hidden="false" customHeight="true" outlineLevel="0" collapsed="false">
      <c r="A9026" s="4" t="n">
        <v>1359</v>
      </c>
      <c r="B9026" s="4" t="s">
        <v>48044</v>
      </c>
      <c r="C9026" s="4"/>
      <c r="D9026" s="4" t="s">
        <v>48045</v>
      </c>
      <c r="E9026" s="5" t="s">
        <v>7102</v>
      </c>
      <c r="F9026" s="4" t="s">
        <v>7103</v>
      </c>
      <c r="G9026" s="4" t="s">
        <v>322</v>
      </c>
      <c r="H9026" s="5" t="s">
        <v>48046</v>
      </c>
      <c r="I9026" s="7" t="s">
        <v>48047</v>
      </c>
      <c r="J9026" s="5" t="n">
        <f aca="false">LEN(K9026)</f>
        <v>14</v>
      </c>
      <c r="K9026" s="6" t="str">
        <f aca="false">LOWER(SUBSTITUTE(SUBSTITUTE(SUBSTITUTE(SUBSTITUTE(SUBSTITUTE(SUBSTITUTE(SUBSTITUTE(B9026,"S.L.",""),"SL",""),"S.A.",""),"SA","")," ",""),".",""),",",""))&amp;".com"</f>
        <v>hotelcolon.com</v>
      </c>
      <c r="L9026" s="4" t="s">
        <v>31</v>
      </c>
      <c r="M9026" s="4" t="s">
        <v>1120</v>
      </c>
    </row>
    <row r="9027" customFormat="false" ht="15.75" hidden="false" customHeight="true" outlineLevel="0" collapsed="false">
      <c r="A9027" s="4" t="n">
        <v>1444</v>
      </c>
      <c r="B9027" s="4" t="s">
        <v>48048</v>
      </c>
      <c r="C9027" s="4"/>
      <c r="D9027" s="4" t="s">
        <v>48049</v>
      </c>
      <c r="E9027" s="5" t="s">
        <v>48050</v>
      </c>
      <c r="F9027" s="4" t="s">
        <v>48051</v>
      </c>
      <c r="G9027" s="4" t="s">
        <v>1097</v>
      </c>
      <c r="H9027" s="5" t="s">
        <v>48052</v>
      </c>
      <c r="I9027" s="4" t="s">
        <v>48053</v>
      </c>
      <c r="J9027" s="5" t="n">
        <f aca="false">LEN(K9027)</f>
        <v>14</v>
      </c>
      <c r="K9027" s="5" t="s">
        <v>48054</v>
      </c>
      <c r="L9027" s="4" t="s">
        <v>57</v>
      </c>
      <c r="M9027" s="4" t="s">
        <v>2896</v>
      </c>
    </row>
    <row r="9028" customFormat="false" ht="15.75" hidden="false" customHeight="true" outlineLevel="0" collapsed="false">
      <c r="A9028" s="4" t="n">
        <v>1451</v>
      </c>
      <c r="B9028" s="4" t="s">
        <v>48055</v>
      </c>
      <c r="C9028" s="4"/>
      <c r="D9028" s="4" t="s">
        <v>48056</v>
      </c>
      <c r="E9028" s="5" t="s">
        <v>1095</v>
      </c>
      <c r="F9028" s="4" t="s">
        <v>1096</v>
      </c>
      <c r="G9028" s="4" t="s">
        <v>1097</v>
      </c>
      <c r="H9028" s="5" t="s">
        <v>48057</v>
      </c>
      <c r="I9028" s="7" t="s">
        <v>48058</v>
      </c>
      <c r="J9028" s="5" t="n">
        <f aca="false">LEN(K9028)</f>
        <v>14</v>
      </c>
      <c r="K9028" s="5" t="s">
        <v>48059</v>
      </c>
      <c r="L9028" s="4" t="s">
        <v>31</v>
      </c>
      <c r="M9028" s="4" t="s">
        <v>1043</v>
      </c>
    </row>
    <row r="9029" customFormat="false" ht="15.75" hidden="false" customHeight="true" outlineLevel="0" collapsed="false">
      <c r="A9029" s="4" t="n">
        <v>1559</v>
      </c>
      <c r="B9029" s="4" t="s">
        <v>48060</v>
      </c>
      <c r="C9029" s="4"/>
      <c r="D9029" s="4" t="s">
        <v>48061</v>
      </c>
      <c r="E9029" s="5" t="s">
        <v>3224</v>
      </c>
      <c r="F9029" s="4" t="s">
        <v>3225</v>
      </c>
      <c r="G9029" s="4" t="s">
        <v>2093</v>
      </c>
      <c r="H9029" s="5" t="s">
        <v>48062</v>
      </c>
      <c r="I9029" s="7" t="s">
        <v>48063</v>
      </c>
      <c r="J9029" s="5" t="n">
        <f aca="false">LEN(K9029)</f>
        <v>14</v>
      </c>
      <c r="K9029" s="6" t="str">
        <f aca="false">LOWER(SUBSTITUTE(SUBSTITUTE(SUBSTITUTE(SUBSTITUTE(SUBSTITUTE(SUBSTITUTE(SUBSTITUTE(B9029,"S.L.",""),"SL",""),"S.A.",""),"SA","")," ",""),".",""),",",""))&amp;".com"</f>
        <v>solfantasy.com</v>
      </c>
      <c r="L9029" s="4" t="s">
        <v>57</v>
      </c>
      <c r="M9029" s="4" t="s">
        <v>31</v>
      </c>
    </row>
    <row r="9030" customFormat="false" ht="15.75" hidden="false" customHeight="true" outlineLevel="0" collapsed="false">
      <c r="A9030" s="4" t="n">
        <v>1585</v>
      </c>
      <c r="B9030" s="4" t="s">
        <v>48064</v>
      </c>
      <c r="C9030" s="4"/>
      <c r="D9030" s="4" t="s">
        <v>48065</v>
      </c>
      <c r="E9030" s="5" t="s">
        <v>2368</v>
      </c>
      <c r="F9030" s="4" t="s">
        <v>38071</v>
      </c>
      <c r="G9030" s="4" t="s">
        <v>2093</v>
      </c>
      <c r="H9030" s="5" t="s">
        <v>48066</v>
      </c>
      <c r="I9030" s="7" t="s">
        <v>48067</v>
      </c>
      <c r="J9030" s="5" t="n">
        <f aca="false">LEN(K9030)</f>
        <v>14</v>
      </c>
      <c r="K9030" s="6" t="s">
        <v>48068</v>
      </c>
      <c r="L9030" s="4" t="s">
        <v>78</v>
      </c>
      <c r="M9030" s="4" t="s">
        <v>133</v>
      </c>
    </row>
    <row r="9031" customFormat="false" ht="15.75" hidden="false" customHeight="true" outlineLevel="0" collapsed="false">
      <c r="A9031" s="4" t="n">
        <v>1591</v>
      </c>
      <c r="B9031" s="4" t="s">
        <v>48069</v>
      </c>
      <c r="C9031" s="4"/>
      <c r="D9031" s="4" t="s">
        <v>48070</v>
      </c>
      <c r="E9031" s="5" t="s">
        <v>3731</v>
      </c>
      <c r="F9031" s="4" t="s">
        <v>3732</v>
      </c>
      <c r="G9031" s="4" t="s">
        <v>2093</v>
      </c>
      <c r="H9031" s="5" t="s">
        <v>48071</v>
      </c>
      <c r="I9031" s="4" t="s">
        <v>48072</v>
      </c>
      <c r="J9031" s="5" t="n">
        <f aca="false">LEN(K9031)</f>
        <v>14</v>
      </c>
      <c r="K9031" s="6" t="s">
        <v>48073</v>
      </c>
      <c r="L9031" s="4" t="s">
        <v>66</v>
      </c>
      <c r="M9031" s="4" t="s">
        <v>996</v>
      </c>
    </row>
    <row r="9032" customFormat="false" ht="15.75" hidden="false" customHeight="true" outlineLevel="0" collapsed="false">
      <c r="A9032" s="4" t="n">
        <v>1612</v>
      </c>
      <c r="B9032" s="4" t="s">
        <v>48074</v>
      </c>
      <c r="C9032" s="4"/>
      <c r="D9032" s="4" t="s">
        <v>48075</v>
      </c>
      <c r="E9032" s="5" t="s">
        <v>3249</v>
      </c>
      <c r="F9032" s="4" t="s">
        <v>3250</v>
      </c>
      <c r="G9032" s="4" t="s">
        <v>2093</v>
      </c>
      <c r="H9032" s="5" t="s">
        <v>48076</v>
      </c>
      <c r="I9032" s="7" t="s">
        <v>48077</v>
      </c>
      <c r="J9032" s="5" t="n">
        <f aca="false">LEN(K9032)</f>
        <v>14</v>
      </c>
      <c r="K9032" s="6" t="s">
        <v>48078</v>
      </c>
      <c r="L9032" s="4" t="s">
        <v>78</v>
      </c>
      <c r="M9032" s="4" t="s">
        <v>31</v>
      </c>
    </row>
    <row r="9033" customFormat="false" ht="15.75" hidden="false" customHeight="true" outlineLevel="0" collapsed="false">
      <c r="A9033" s="4" t="n">
        <v>1626</v>
      </c>
      <c r="B9033" s="4" t="s">
        <v>48079</v>
      </c>
      <c r="C9033" s="4"/>
      <c r="D9033" s="4" t="s">
        <v>48080</v>
      </c>
      <c r="E9033" s="5" t="s">
        <v>7189</v>
      </c>
      <c r="F9033" s="4" t="s">
        <v>895</v>
      </c>
      <c r="G9033" s="4" t="s">
        <v>895</v>
      </c>
      <c r="H9033" s="5" t="s">
        <v>48081</v>
      </c>
      <c r="I9033" s="7" t="s">
        <v>48082</v>
      </c>
      <c r="J9033" s="5" t="n">
        <f aca="false">LEN(K9033)</f>
        <v>14</v>
      </c>
      <c r="K9033" s="6" t="s">
        <v>48083</v>
      </c>
      <c r="L9033" s="4" t="s">
        <v>21</v>
      </c>
      <c r="M9033" s="4" t="s">
        <v>6582</v>
      </c>
    </row>
    <row r="9034" customFormat="false" ht="15.75" hidden="false" customHeight="true" outlineLevel="0" collapsed="false">
      <c r="A9034" s="4" t="n">
        <v>1632</v>
      </c>
      <c r="B9034" s="4" t="s">
        <v>48084</v>
      </c>
      <c r="C9034" s="4"/>
      <c r="D9034" s="4" t="s">
        <v>48085</v>
      </c>
      <c r="E9034" s="5" t="s">
        <v>48086</v>
      </c>
      <c r="F9034" s="4" t="s">
        <v>48087</v>
      </c>
      <c r="G9034" s="4" t="s">
        <v>895</v>
      </c>
      <c r="H9034" s="5" t="s">
        <v>48088</v>
      </c>
      <c r="I9034" s="7" t="s">
        <v>48089</v>
      </c>
      <c r="J9034" s="5" t="n">
        <f aca="false">LEN(K9034)</f>
        <v>14</v>
      </c>
      <c r="K9034" s="6" t="s">
        <v>48090</v>
      </c>
      <c r="L9034" s="4" t="s">
        <v>21</v>
      </c>
      <c r="M9034" s="4" t="s">
        <v>336</v>
      </c>
    </row>
    <row r="9035" customFormat="false" ht="15.75" hidden="false" customHeight="true" outlineLevel="0" collapsed="false">
      <c r="A9035" s="4" t="n">
        <v>1648</v>
      </c>
      <c r="B9035" s="4" t="s">
        <v>48091</v>
      </c>
      <c r="C9035" s="4"/>
      <c r="D9035" s="4" t="s">
        <v>48092</v>
      </c>
      <c r="E9035" s="5" t="s">
        <v>5806</v>
      </c>
      <c r="F9035" s="4" t="s">
        <v>895</v>
      </c>
      <c r="G9035" s="4" t="s">
        <v>895</v>
      </c>
      <c r="H9035" s="5" t="s">
        <v>48093</v>
      </c>
      <c r="I9035" s="7" t="s">
        <v>48094</v>
      </c>
      <c r="J9035" s="5" t="n">
        <f aca="false">LEN(K9035)</f>
        <v>14</v>
      </c>
      <c r="K9035" s="6" t="str">
        <f aca="false">LOWER(SUBSTITUTE(SUBSTITUTE(SUBSTITUTE(SUBSTITUTE(SUBSTITUTE(SUBSTITUTE(SUBSTITUTE(B9035,"S.L.",""),"SL",""),"S.A.",""),"SA","")," ",""),".",""),",",""))&amp;".com"</f>
        <v>aljamacomb.com</v>
      </c>
      <c r="L9035" s="4" t="s">
        <v>78</v>
      </c>
      <c r="M9035" s="4" t="s">
        <v>2474</v>
      </c>
    </row>
    <row r="9036" customFormat="false" ht="15.75" hidden="false" customHeight="true" outlineLevel="0" collapsed="false">
      <c r="A9036" s="4" t="n">
        <v>1654</v>
      </c>
      <c r="B9036" s="4" t="s">
        <v>48095</v>
      </c>
      <c r="C9036" s="4"/>
      <c r="D9036" s="4" t="s">
        <v>48096</v>
      </c>
      <c r="E9036" s="5" t="s">
        <v>5806</v>
      </c>
      <c r="F9036" s="4" t="s">
        <v>895</v>
      </c>
      <c r="G9036" s="4" t="s">
        <v>895</v>
      </c>
      <c r="H9036" s="5" t="s">
        <v>48097</v>
      </c>
      <c r="I9036" s="4" t="s">
        <v>48098</v>
      </c>
      <c r="J9036" s="5" t="n">
        <f aca="false">LEN(K9036)</f>
        <v>14</v>
      </c>
      <c r="K9036" s="6" t="s">
        <v>48099</v>
      </c>
      <c r="L9036" s="4" t="s">
        <v>31</v>
      </c>
      <c r="M9036" s="4" t="s">
        <v>31</v>
      </c>
    </row>
    <row r="9037" customFormat="false" ht="15.75" hidden="false" customHeight="true" outlineLevel="0" collapsed="false">
      <c r="A9037" s="4" t="n">
        <v>1662</v>
      </c>
      <c r="B9037" s="4" t="s">
        <v>48100</v>
      </c>
      <c r="C9037" s="4"/>
      <c r="D9037" s="4" t="s">
        <v>48101</v>
      </c>
      <c r="E9037" s="5" t="s">
        <v>27955</v>
      </c>
      <c r="F9037" s="4" t="s">
        <v>27956</v>
      </c>
      <c r="G9037" s="4" t="s">
        <v>895</v>
      </c>
      <c r="H9037" s="5" t="s">
        <v>48102</v>
      </c>
      <c r="I9037" s="4" t="s">
        <v>48103</v>
      </c>
      <c r="J9037" s="5" t="n">
        <f aca="false">LEN(K9037)</f>
        <v>14</v>
      </c>
      <c r="K9037" s="6" t="s">
        <v>48104</v>
      </c>
      <c r="L9037" s="4" t="s">
        <v>21</v>
      </c>
      <c r="M9037" s="4" t="s">
        <v>967</v>
      </c>
    </row>
    <row r="9038" customFormat="false" ht="15.75" hidden="false" customHeight="true" outlineLevel="0" collapsed="false">
      <c r="A9038" s="4" t="n">
        <v>1675</v>
      </c>
      <c r="B9038" s="4" t="s">
        <v>48105</v>
      </c>
      <c r="C9038" s="4"/>
      <c r="D9038" s="4" t="s">
        <v>48106</v>
      </c>
      <c r="E9038" s="5" t="s">
        <v>1038</v>
      </c>
      <c r="F9038" s="4" t="s">
        <v>1039</v>
      </c>
      <c r="G9038" s="4" t="s">
        <v>895</v>
      </c>
      <c r="H9038" s="5" t="s">
        <v>48107</v>
      </c>
      <c r="I9038" s="4" t="s">
        <v>48108</v>
      </c>
      <c r="J9038" s="5" t="n">
        <f aca="false">LEN(K9038)</f>
        <v>14</v>
      </c>
      <c r="K9038" s="6" t="s">
        <v>48109</v>
      </c>
      <c r="L9038" s="4" t="s">
        <v>66</v>
      </c>
      <c r="M9038" s="4" t="s">
        <v>929</v>
      </c>
    </row>
    <row r="9039" customFormat="false" ht="15.75" hidden="false" customHeight="true" outlineLevel="0" collapsed="false">
      <c r="A9039" s="4" t="n">
        <v>1687</v>
      </c>
      <c r="B9039" s="4" t="s">
        <v>48110</v>
      </c>
      <c r="C9039" s="4"/>
      <c r="D9039" s="4" t="s">
        <v>48111</v>
      </c>
      <c r="E9039" s="5" t="s">
        <v>8844</v>
      </c>
      <c r="F9039" s="4" t="s">
        <v>8845</v>
      </c>
      <c r="G9039" s="4" t="s">
        <v>895</v>
      </c>
      <c r="H9039" s="5" t="s">
        <v>48112</v>
      </c>
      <c r="I9039" s="4" t="s">
        <v>48113</v>
      </c>
      <c r="J9039" s="5" t="n">
        <f aca="false">LEN(K9039)</f>
        <v>14</v>
      </c>
      <c r="K9039" s="6" t="s">
        <v>48114</v>
      </c>
      <c r="L9039" s="4" t="s">
        <v>31</v>
      </c>
      <c r="M9039" s="4" t="s">
        <v>794</v>
      </c>
    </row>
    <row r="9040" customFormat="false" ht="15.75" hidden="false" customHeight="true" outlineLevel="0" collapsed="false">
      <c r="A9040" s="4" t="n">
        <v>1692</v>
      </c>
      <c r="B9040" s="4" t="s">
        <v>48115</v>
      </c>
      <c r="C9040" s="4"/>
      <c r="D9040" s="4" t="s">
        <v>48116</v>
      </c>
      <c r="E9040" s="5" t="s">
        <v>48117</v>
      </c>
      <c r="F9040" s="4" t="s">
        <v>48118</v>
      </c>
      <c r="G9040" s="4" t="s">
        <v>895</v>
      </c>
      <c r="H9040" s="5" t="s">
        <v>48119</v>
      </c>
      <c r="I9040" s="4" t="s">
        <v>48120</v>
      </c>
      <c r="J9040" s="5" t="n">
        <f aca="false">LEN(K9040)</f>
        <v>14</v>
      </c>
      <c r="K9040" s="6" t="s">
        <v>48121</v>
      </c>
      <c r="L9040" s="4" t="s">
        <v>31</v>
      </c>
      <c r="M9040" s="4" t="s">
        <v>32</v>
      </c>
    </row>
    <row r="9041" customFormat="false" ht="15.75" hidden="false" customHeight="true" outlineLevel="0" collapsed="false">
      <c r="A9041" s="4" t="n">
        <v>1702</v>
      </c>
      <c r="B9041" s="4" t="s">
        <v>48122</v>
      </c>
      <c r="C9041" s="4"/>
      <c r="D9041" s="4" t="s">
        <v>48123</v>
      </c>
      <c r="E9041" s="5" t="s">
        <v>2375</v>
      </c>
      <c r="F9041" s="4" t="s">
        <v>2376</v>
      </c>
      <c r="G9041" s="4" t="s">
        <v>895</v>
      </c>
      <c r="H9041" s="5" t="s">
        <v>16334</v>
      </c>
      <c r="I9041" s="4" t="s">
        <v>48124</v>
      </c>
      <c r="J9041" s="5" t="n">
        <f aca="false">LEN(K9041)</f>
        <v>14</v>
      </c>
      <c r="K9041" s="6" t="s">
        <v>48125</v>
      </c>
      <c r="L9041" s="4" t="s">
        <v>78</v>
      </c>
      <c r="M9041" s="4" t="s">
        <v>435</v>
      </c>
    </row>
    <row r="9042" customFormat="false" ht="15.75" hidden="false" customHeight="true" outlineLevel="0" collapsed="false">
      <c r="A9042" s="4" t="n">
        <v>1732</v>
      </c>
      <c r="B9042" s="4" t="s">
        <v>48126</v>
      </c>
      <c r="C9042" s="4"/>
      <c r="D9042" s="4" t="s">
        <v>48127</v>
      </c>
      <c r="E9042" s="5" t="s">
        <v>5806</v>
      </c>
      <c r="F9042" s="4" t="s">
        <v>895</v>
      </c>
      <c r="G9042" s="4" t="s">
        <v>895</v>
      </c>
      <c r="H9042" s="5" t="s">
        <v>48128</v>
      </c>
      <c r="I9042" s="4" t="s">
        <v>48129</v>
      </c>
      <c r="J9042" s="5" t="n">
        <f aca="false">LEN(K9042)</f>
        <v>14</v>
      </c>
      <c r="K9042" s="6" t="s">
        <v>48130</v>
      </c>
      <c r="L9042" s="4" t="s">
        <v>21</v>
      </c>
      <c r="M9042" s="4" t="s">
        <v>4915</v>
      </c>
    </row>
    <row r="9043" customFormat="false" ht="15.75" hidden="false" customHeight="true" outlineLevel="0" collapsed="false">
      <c r="A9043" s="4" t="n">
        <v>1737</v>
      </c>
      <c r="B9043" s="4" t="s">
        <v>48131</v>
      </c>
      <c r="C9043" s="4"/>
      <c r="D9043" s="4" t="s">
        <v>27982</v>
      </c>
      <c r="E9043" s="5" t="s">
        <v>8832</v>
      </c>
      <c r="F9043" s="4" t="s">
        <v>8833</v>
      </c>
      <c r="G9043" s="4" t="s">
        <v>895</v>
      </c>
      <c r="H9043" s="5" t="s">
        <v>48132</v>
      </c>
      <c r="I9043" s="4" t="s">
        <v>48133</v>
      </c>
      <c r="J9043" s="5" t="n">
        <f aca="false">LEN(K9043)</f>
        <v>14</v>
      </c>
      <c r="K9043" s="6" t="s">
        <v>48134</v>
      </c>
      <c r="L9043" s="4" t="s">
        <v>21</v>
      </c>
      <c r="M9043" s="4" t="s">
        <v>368</v>
      </c>
    </row>
    <row r="9044" customFormat="false" ht="15.75" hidden="false" customHeight="true" outlineLevel="0" collapsed="false">
      <c r="A9044" s="4" t="n">
        <v>1742</v>
      </c>
      <c r="B9044" s="4" t="s">
        <v>48135</v>
      </c>
      <c r="C9044" s="4"/>
      <c r="D9044" s="4" t="s">
        <v>48136</v>
      </c>
      <c r="E9044" s="5" t="s">
        <v>539</v>
      </c>
      <c r="F9044" s="4" t="s">
        <v>169</v>
      </c>
      <c r="G9044" s="4" t="s">
        <v>37</v>
      </c>
      <c r="H9044" s="5" t="s">
        <v>48137</v>
      </c>
      <c r="I9044" s="4" t="s">
        <v>48138</v>
      </c>
      <c r="J9044" s="5" t="n">
        <f aca="false">LEN(K9044)</f>
        <v>14</v>
      </c>
      <c r="K9044" s="6" t="s">
        <v>48139</v>
      </c>
      <c r="L9044" s="4" t="s">
        <v>31</v>
      </c>
      <c r="M9044" s="4" t="s">
        <v>27418</v>
      </c>
    </row>
    <row r="9045" customFormat="false" ht="15.75" hidden="false" customHeight="true" outlineLevel="0" collapsed="false">
      <c r="A9045" s="4" t="n">
        <v>1744</v>
      </c>
      <c r="B9045" s="4" t="s">
        <v>48140</v>
      </c>
      <c r="C9045" s="4"/>
      <c r="D9045" s="4" t="s">
        <v>48141</v>
      </c>
      <c r="E9045" s="5" t="s">
        <v>52</v>
      </c>
      <c r="F9045" s="4" t="s">
        <v>53</v>
      </c>
      <c r="G9045" s="4" t="s">
        <v>37</v>
      </c>
      <c r="H9045" s="5" t="s">
        <v>48142</v>
      </c>
      <c r="I9045" s="7" t="s">
        <v>48143</v>
      </c>
      <c r="J9045" s="5" t="n">
        <f aca="false">LEN(K9045)</f>
        <v>14</v>
      </c>
      <c r="K9045" s="6" t="s">
        <v>48144</v>
      </c>
      <c r="L9045" s="4" t="s">
        <v>21</v>
      </c>
      <c r="M9045" s="4" t="s">
        <v>31</v>
      </c>
    </row>
    <row r="9046" customFormat="false" ht="15.75" hidden="false" customHeight="true" outlineLevel="0" collapsed="false">
      <c r="A9046" s="4" t="n">
        <v>1747</v>
      </c>
      <c r="B9046" s="4" t="s">
        <v>48145</v>
      </c>
      <c r="C9046" s="4"/>
      <c r="D9046" s="4" t="s">
        <v>48146</v>
      </c>
      <c r="E9046" s="5" t="s">
        <v>52</v>
      </c>
      <c r="F9046" s="4" t="s">
        <v>53</v>
      </c>
      <c r="G9046" s="4" t="s">
        <v>37</v>
      </c>
      <c r="H9046" s="5" t="s">
        <v>48147</v>
      </c>
      <c r="I9046" s="4" t="s">
        <v>48148</v>
      </c>
      <c r="J9046" s="5" t="n">
        <f aca="false">LEN(K9046)</f>
        <v>14</v>
      </c>
      <c r="K9046" s="6" t="s">
        <v>48149</v>
      </c>
      <c r="L9046" s="4" t="s">
        <v>31</v>
      </c>
      <c r="M9046" s="4" t="s">
        <v>26303</v>
      </c>
    </row>
    <row r="9047" customFormat="false" ht="15.75" hidden="false" customHeight="true" outlineLevel="0" collapsed="false">
      <c r="A9047" s="4" t="n">
        <v>1749</v>
      </c>
      <c r="B9047" s="4" t="s">
        <v>48150</v>
      </c>
      <c r="C9047" s="4"/>
      <c r="D9047" s="4" t="s">
        <v>48151</v>
      </c>
      <c r="E9047" s="5" t="s">
        <v>52</v>
      </c>
      <c r="F9047" s="4" t="s">
        <v>53</v>
      </c>
      <c r="G9047" s="4" t="s">
        <v>37</v>
      </c>
      <c r="H9047" s="5" t="s">
        <v>48152</v>
      </c>
      <c r="I9047" s="4" t="s">
        <v>48153</v>
      </c>
      <c r="J9047" s="5" t="n">
        <f aca="false">LEN(K9047)</f>
        <v>14</v>
      </c>
      <c r="K9047" s="6" t="s">
        <v>48154</v>
      </c>
      <c r="L9047" s="4" t="s">
        <v>31</v>
      </c>
      <c r="M9047" s="4" t="s">
        <v>4855</v>
      </c>
    </row>
    <row r="9048" customFormat="false" ht="15.75" hidden="false" customHeight="true" outlineLevel="0" collapsed="false">
      <c r="A9048" s="4" t="n">
        <v>1757</v>
      </c>
      <c r="B9048" s="4" t="s">
        <v>48155</v>
      </c>
      <c r="C9048" s="4"/>
      <c r="D9048" s="4" t="s">
        <v>48156</v>
      </c>
      <c r="E9048" s="5" t="s">
        <v>52</v>
      </c>
      <c r="F9048" s="4" t="s">
        <v>53</v>
      </c>
      <c r="G9048" s="4" t="s">
        <v>37</v>
      </c>
      <c r="H9048" s="5" t="s">
        <v>48157</v>
      </c>
      <c r="I9048" s="4" t="s">
        <v>48158</v>
      </c>
      <c r="J9048" s="5" t="n">
        <f aca="false">LEN(K9048)</f>
        <v>14</v>
      </c>
      <c r="K9048" s="6" t="s">
        <v>48159</v>
      </c>
      <c r="L9048" s="4" t="s">
        <v>57</v>
      </c>
      <c r="M9048" s="4" t="s">
        <v>577</v>
      </c>
    </row>
    <row r="9049" customFormat="false" ht="15.75" hidden="false" customHeight="true" outlineLevel="0" collapsed="false">
      <c r="A9049" s="4" t="n">
        <v>1759</v>
      </c>
      <c r="B9049" s="4" t="s">
        <v>48160</v>
      </c>
      <c r="C9049" s="4"/>
      <c r="D9049" s="4" t="s">
        <v>48161</v>
      </c>
      <c r="E9049" s="5" t="s">
        <v>52</v>
      </c>
      <c r="F9049" s="4" t="s">
        <v>53</v>
      </c>
      <c r="G9049" s="4" t="s">
        <v>37</v>
      </c>
      <c r="H9049" s="5" t="s">
        <v>48162</v>
      </c>
      <c r="I9049" s="4" t="s">
        <v>48163</v>
      </c>
      <c r="J9049" s="5" t="n">
        <f aca="false">LEN(K9049)</f>
        <v>14</v>
      </c>
      <c r="K9049" s="6" t="s">
        <v>48164</v>
      </c>
      <c r="L9049" s="4" t="s">
        <v>78</v>
      </c>
      <c r="M9049" s="4" t="s">
        <v>31</v>
      </c>
    </row>
    <row r="9050" customFormat="false" ht="15.75" hidden="false" customHeight="true" outlineLevel="0" collapsed="false">
      <c r="A9050" s="4" t="n">
        <v>1763</v>
      </c>
      <c r="B9050" s="4" t="s">
        <v>48165</v>
      </c>
      <c r="C9050" s="4"/>
      <c r="D9050" s="4" t="s">
        <v>48166</v>
      </c>
      <c r="E9050" s="5" t="s">
        <v>48167</v>
      </c>
      <c r="F9050" s="4" t="s">
        <v>53</v>
      </c>
      <c r="G9050" s="4" t="s">
        <v>37</v>
      </c>
      <c r="H9050" s="5" t="s">
        <v>48168</v>
      </c>
      <c r="I9050" s="4" t="s">
        <v>48169</v>
      </c>
      <c r="J9050" s="5" t="n">
        <f aca="false">LEN(K9050)</f>
        <v>14</v>
      </c>
      <c r="K9050" s="6" t="s">
        <v>48170</v>
      </c>
      <c r="L9050" s="4" t="s">
        <v>31</v>
      </c>
      <c r="M9050" s="4" t="s">
        <v>31</v>
      </c>
    </row>
    <row r="9051" customFormat="false" ht="15.75" hidden="false" customHeight="true" outlineLevel="0" collapsed="false">
      <c r="A9051" s="4" t="n">
        <v>1785</v>
      </c>
      <c r="B9051" s="4" t="s">
        <v>48171</v>
      </c>
      <c r="C9051" s="4"/>
      <c r="D9051" s="4" t="s">
        <v>48172</v>
      </c>
      <c r="E9051" s="5" t="s">
        <v>52</v>
      </c>
      <c r="F9051" s="4" t="s">
        <v>53</v>
      </c>
      <c r="G9051" s="4" t="s">
        <v>37</v>
      </c>
      <c r="H9051" s="5" t="s">
        <v>48173</v>
      </c>
      <c r="I9051" s="4" t="s">
        <v>48174</v>
      </c>
      <c r="J9051" s="5" t="n">
        <f aca="false">LEN(K9051)</f>
        <v>14</v>
      </c>
      <c r="K9051" s="6" t="s">
        <v>48175</v>
      </c>
      <c r="L9051" s="4" t="s">
        <v>31</v>
      </c>
      <c r="M9051" s="4" t="s">
        <v>31</v>
      </c>
    </row>
    <row r="9052" customFormat="false" ht="15.75" hidden="false" customHeight="true" outlineLevel="0" collapsed="false">
      <c r="A9052" s="4" t="n">
        <v>1811</v>
      </c>
      <c r="B9052" s="4" t="s">
        <v>48176</v>
      </c>
      <c r="C9052" s="4"/>
      <c r="D9052" s="4" t="s">
        <v>48177</v>
      </c>
      <c r="E9052" s="5" t="s">
        <v>2105</v>
      </c>
      <c r="F9052" s="4" t="s">
        <v>478</v>
      </c>
      <c r="G9052" s="4" t="s">
        <v>37</v>
      </c>
      <c r="H9052" s="5" t="s">
        <v>48178</v>
      </c>
      <c r="I9052" s="4" t="s">
        <v>48179</v>
      </c>
      <c r="J9052" s="5" t="n">
        <f aca="false">LEN(K9052)</f>
        <v>14</v>
      </c>
      <c r="K9052" s="6" t="s">
        <v>48149</v>
      </c>
      <c r="L9052" s="4" t="s">
        <v>31</v>
      </c>
      <c r="M9052" s="4" t="s">
        <v>31</v>
      </c>
    </row>
    <row r="9053" customFormat="false" ht="15.75" hidden="false" customHeight="true" outlineLevel="0" collapsed="false">
      <c r="A9053" s="4" t="n">
        <v>1814</v>
      </c>
      <c r="B9053" s="4" t="s">
        <v>48180</v>
      </c>
      <c r="C9053" s="4"/>
      <c r="D9053" s="4" t="s">
        <v>48181</v>
      </c>
      <c r="E9053" s="5" t="s">
        <v>2105</v>
      </c>
      <c r="F9053" s="4" t="s">
        <v>478</v>
      </c>
      <c r="G9053" s="4" t="s">
        <v>37</v>
      </c>
      <c r="H9053" s="5" t="s">
        <v>48182</v>
      </c>
      <c r="I9053" s="4" t="s">
        <v>48183</v>
      </c>
      <c r="J9053" s="5" t="n">
        <f aca="false">LEN(K9053)</f>
        <v>14</v>
      </c>
      <c r="K9053" s="6" t="s">
        <v>48184</v>
      </c>
      <c r="L9053" s="4" t="s">
        <v>78</v>
      </c>
      <c r="M9053" s="4" t="s">
        <v>2124</v>
      </c>
    </row>
    <row r="9054" customFormat="false" ht="15.75" hidden="false" customHeight="true" outlineLevel="0" collapsed="false">
      <c r="A9054" s="4" t="n">
        <v>1830</v>
      </c>
      <c r="B9054" s="4" t="s">
        <v>48185</v>
      </c>
      <c r="C9054" s="4"/>
      <c r="D9054" s="4" t="s">
        <v>48186</v>
      </c>
      <c r="E9054" s="5" t="s">
        <v>2105</v>
      </c>
      <c r="F9054" s="4" t="s">
        <v>478</v>
      </c>
      <c r="G9054" s="4" t="s">
        <v>37</v>
      </c>
      <c r="H9054" s="5" t="s">
        <v>48187</v>
      </c>
      <c r="I9054" s="7" t="s">
        <v>48188</v>
      </c>
      <c r="J9054" s="5" t="n">
        <f aca="false">LEN(K9054)</f>
        <v>14</v>
      </c>
      <c r="K9054" s="6" t="s">
        <v>48149</v>
      </c>
      <c r="L9054" s="4" t="s">
        <v>57</v>
      </c>
      <c r="M9054" s="4" t="s">
        <v>18194</v>
      </c>
    </row>
    <row r="9055" customFormat="false" ht="15.75" hidden="false" customHeight="true" outlineLevel="0" collapsed="false">
      <c r="A9055" s="4" t="n">
        <v>1854</v>
      </c>
      <c r="B9055" s="4" t="s">
        <v>48189</v>
      </c>
      <c r="C9055" s="4"/>
      <c r="D9055" s="4" t="s">
        <v>48190</v>
      </c>
      <c r="E9055" s="5" t="s">
        <v>52</v>
      </c>
      <c r="F9055" s="4" t="s">
        <v>53</v>
      </c>
      <c r="G9055" s="4" t="s">
        <v>37</v>
      </c>
      <c r="H9055" s="5" t="s">
        <v>48191</v>
      </c>
      <c r="I9055" s="4" t="s">
        <v>48192</v>
      </c>
      <c r="J9055" s="5" t="n">
        <f aca="false">LEN(K9055)</f>
        <v>14</v>
      </c>
      <c r="K9055" s="6" t="s">
        <v>48193</v>
      </c>
      <c r="L9055" s="4" t="s">
        <v>31</v>
      </c>
      <c r="M9055" s="4" t="s">
        <v>31</v>
      </c>
    </row>
    <row r="9056" customFormat="false" ht="15.75" hidden="false" customHeight="true" outlineLevel="0" collapsed="false">
      <c r="A9056" s="4" t="n">
        <v>1856</v>
      </c>
      <c r="B9056" s="4" t="s">
        <v>48194</v>
      </c>
      <c r="C9056" s="4"/>
      <c r="D9056" s="4" t="s">
        <v>48195</v>
      </c>
      <c r="E9056" s="5" t="s">
        <v>48196</v>
      </c>
      <c r="F9056" s="4" t="s">
        <v>478</v>
      </c>
      <c r="G9056" s="4" t="s">
        <v>37</v>
      </c>
      <c r="H9056" s="5" t="s">
        <v>48197</v>
      </c>
      <c r="I9056" s="4" t="s">
        <v>48198</v>
      </c>
      <c r="J9056" s="5" t="n">
        <f aca="false">LEN(K9056)</f>
        <v>14</v>
      </c>
      <c r="K9056" s="6" t="s">
        <v>48199</v>
      </c>
      <c r="L9056" s="4" t="s">
        <v>31</v>
      </c>
      <c r="M9056" s="4" t="s">
        <v>31</v>
      </c>
    </row>
    <row r="9057" customFormat="false" ht="15.75" hidden="false" customHeight="true" outlineLevel="0" collapsed="false">
      <c r="A9057" s="4" t="n">
        <v>1881</v>
      </c>
      <c r="B9057" s="4" t="s">
        <v>29887</v>
      </c>
      <c r="C9057" s="4"/>
      <c r="D9057" s="4" t="s">
        <v>48200</v>
      </c>
      <c r="E9057" s="5" t="s">
        <v>1046</v>
      </c>
      <c r="F9057" s="4" t="s">
        <v>1047</v>
      </c>
      <c r="G9057" s="4" t="s">
        <v>37</v>
      </c>
      <c r="H9057" s="5" t="s">
        <v>48201</v>
      </c>
      <c r="I9057" s="4" t="s">
        <v>48202</v>
      </c>
      <c r="J9057" s="5" t="n">
        <f aca="false">LEN(K9057)</f>
        <v>14</v>
      </c>
      <c r="K9057" s="6" t="s">
        <v>48203</v>
      </c>
      <c r="L9057" s="4" t="s">
        <v>21</v>
      </c>
      <c r="M9057" s="4" t="s">
        <v>45421</v>
      </c>
    </row>
    <row r="9058" customFormat="false" ht="15.75" hidden="false" customHeight="true" outlineLevel="0" collapsed="false">
      <c r="A9058" s="4" t="n">
        <v>1908</v>
      </c>
      <c r="B9058" s="4" t="s">
        <v>48204</v>
      </c>
      <c r="C9058" s="4"/>
      <c r="D9058" s="4" t="s">
        <v>48205</v>
      </c>
      <c r="E9058" s="5" t="s">
        <v>266</v>
      </c>
      <c r="F9058" s="4" t="s">
        <v>267</v>
      </c>
      <c r="G9058" s="4" t="s">
        <v>37</v>
      </c>
      <c r="H9058" s="5" t="s">
        <v>48206</v>
      </c>
      <c r="I9058" s="4" t="s">
        <v>48207</v>
      </c>
      <c r="J9058" s="5" t="n">
        <f aca="false">LEN(K9058)</f>
        <v>14</v>
      </c>
      <c r="K9058" s="6" t="str">
        <f aca="false">LOWER(SUBSTITUTE(SUBSTITUTE(SUBSTITUTE(SUBSTITUTE(SUBSTITUTE(SUBSTITUTE(SUBSTITUTE(B9058,"S.L.",""),"SL",""),"S.A.",""),"SA","")," ",""),".",""),",",""))&amp;".com"</f>
        <v>montelanza.com</v>
      </c>
      <c r="L9058" s="4" t="s">
        <v>21</v>
      </c>
      <c r="M9058" s="4" t="s">
        <v>31</v>
      </c>
    </row>
    <row r="9059" customFormat="false" ht="15.75" hidden="false" customHeight="true" outlineLevel="0" collapsed="false">
      <c r="A9059" s="4" t="n">
        <v>1910</v>
      </c>
      <c r="B9059" s="4" t="s">
        <v>48208</v>
      </c>
      <c r="C9059" s="4"/>
      <c r="D9059" s="4" t="s">
        <v>48209</v>
      </c>
      <c r="E9059" s="5" t="s">
        <v>266</v>
      </c>
      <c r="F9059" s="4" t="s">
        <v>267</v>
      </c>
      <c r="G9059" s="4" t="s">
        <v>37</v>
      </c>
      <c r="H9059" s="5" t="s">
        <v>48210</v>
      </c>
      <c r="I9059" s="4" t="s">
        <v>48211</v>
      </c>
      <c r="J9059" s="5" t="n">
        <f aca="false">LEN(K9059)</f>
        <v>14</v>
      </c>
      <c r="K9059" s="6" t="s">
        <v>48212</v>
      </c>
      <c r="L9059" s="4" t="s">
        <v>31</v>
      </c>
      <c r="M9059" s="4" t="s">
        <v>31</v>
      </c>
    </row>
    <row r="9060" customFormat="false" ht="15.75" hidden="false" customHeight="true" outlineLevel="0" collapsed="false">
      <c r="A9060" s="4" t="n">
        <v>1957</v>
      </c>
      <c r="B9060" s="4" t="s">
        <v>48213</v>
      </c>
      <c r="C9060" s="4"/>
      <c r="D9060" s="4" t="s">
        <v>48214</v>
      </c>
      <c r="E9060" s="5" t="s">
        <v>168</v>
      </c>
      <c r="F9060" s="4" t="s">
        <v>169</v>
      </c>
      <c r="G9060" s="4" t="s">
        <v>37</v>
      </c>
      <c r="H9060" s="5" t="s">
        <v>48215</v>
      </c>
      <c r="I9060" s="4" t="s">
        <v>48216</v>
      </c>
      <c r="J9060" s="5" t="n">
        <f aca="false">LEN(K9060)</f>
        <v>14</v>
      </c>
      <c r="K9060" s="6" t="s">
        <v>48217</v>
      </c>
      <c r="L9060" s="4" t="s">
        <v>21</v>
      </c>
      <c r="M9060" s="4" t="s">
        <v>31</v>
      </c>
    </row>
    <row r="9061" customFormat="false" ht="15.75" hidden="false" customHeight="true" outlineLevel="0" collapsed="false">
      <c r="A9061" s="4" t="n">
        <v>1959</v>
      </c>
      <c r="B9061" s="4" t="s">
        <v>48218</v>
      </c>
      <c r="C9061" s="4"/>
      <c r="D9061" s="4" t="s">
        <v>23655</v>
      </c>
      <c r="E9061" s="5" t="s">
        <v>168</v>
      </c>
      <c r="F9061" s="4" t="s">
        <v>169</v>
      </c>
      <c r="G9061" s="4" t="s">
        <v>37</v>
      </c>
      <c r="H9061" s="5" t="s">
        <v>48219</v>
      </c>
      <c r="I9061" s="4" t="s">
        <v>48220</v>
      </c>
      <c r="J9061" s="5" t="n">
        <f aca="false">LEN(K9061)</f>
        <v>14</v>
      </c>
      <c r="K9061" s="6" t="str">
        <f aca="false">LOWER(SUBSTITUTE(SUBSTITUTE(SUBSTITUTE(SUBSTITUTE(SUBSTITUTE(SUBSTITUTE(SUBSTITUTE(B9061,"S.L.",""),"SL",""),"S.A.",""),"SA","")," ",""),".",""),",",""))&amp;".com"</f>
        <v>ambarbeach.com</v>
      </c>
      <c r="L9061" s="4" t="s">
        <v>66</v>
      </c>
      <c r="M9061" s="4" t="s">
        <v>48221</v>
      </c>
    </row>
    <row r="9062" customFormat="false" ht="15.75" hidden="false" customHeight="true" outlineLevel="0" collapsed="false">
      <c r="A9062" s="4" t="n">
        <v>2045</v>
      </c>
      <c r="B9062" s="4" t="s">
        <v>48222</v>
      </c>
      <c r="C9062" s="4"/>
      <c r="D9062" s="4" t="s">
        <v>48223</v>
      </c>
      <c r="E9062" s="5" t="s">
        <v>5855</v>
      </c>
      <c r="F9062" s="4" t="s">
        <v>478</v>
      </c>
      <c r="G9062" s="4" t="s">
        <v>37</v>
      </c>
      <c r="H9062" s="5" t="s">
        <v>48224</v>
      </c>
      <c r="I9062" s="4" t="s">
        <v>48225</v>
      </c>
      <c r="J9062" s="5" t="n">
        <f aca="false">LEN(K9062)</f>
        <v>14</v>
      </c>
      <c r="K9062" s="6" t="s">
        <v>48149</v>
      </c>
      <c r="L9062" s="4" t="s">
        <v>57</v>
      </c>
      <c r="M9062" s="4" t="s">
        <v>48226</v>
      </c>
    </row>
    <row r="9063" customFormat="false" ht="15.75" hidden="false" customHeight="true" outlineLevel="0" collapsed="false">
      <c r="A9063" s="4" t="n">
        <v>2072</v>
      </c>
      <c r="B9063" s="4" t="s">
        <v>48227</v>
      </c>
      <c r="C9063" s="4"/>
      <c r="D9063" s="4" t="s">
        <v>48228</v>
      </c>
      <c r="E9063" s="5" t="s">
        <v>52</v>
      </c>
      <c r="F9063" s="4" t="s">
        <v>53</v>
      </c>
      <c r="G9063" s="4" t="s">
        <v>37</v>
      </c>
      <c r="H9063" s="5" t="s">
        <v>48229</v>
      </c>
      <c r="I9063" s="4" t="s">
        <v>48230</v>
      </c>
      <c r="J9063" s="5" t="n">
        <f aca="false">LEN(K9063)</f>
        <v>14</v>
      </c>
      <c r="K9063" s="6" t="s">
        <v>48149</v>
      </c>
      <c r="L9063" s="4" t="s">
        <v>31</v>
      </c>
      <c r="M9063" s="4" t="s">
        <v>1597</v>
      </c>
    </row>
    <row r="9064" customFormat="false" ht="15.75" hidden="false" customHeight="true" outlineLevel="0" collapsed="false">
      <c r="A9064" s="4" t="n">
        <v>2095</v>
      </c>
      <c r="B9064" s="4" t="s">
        <v>48231</v>
      </c>
      <c r="C9064" s="4"/>
      <c r="D9064" s="4" t="s">
        <v>48232</v>
      </c>
      <c r="E9064" s="5" t="s">
        <v>52</v>
      </c>
      <c r="F9064" s="4" t="s">
        <v>53</v>
      </c>
      <c r="G9064" s="4" t="s">
        <v>37</v>
      </c>
      <c r="H9064" s="5" t="s">
        <v>48233</v>
      </c>
      <c r="I9064" s="7" t="s">
        <v>48234</v>
      </c>
      <c r="J9064" s="5" t="n">
        <f aca="false">LEN(K9064)</f>
        <v>14</v>
      </c>
      <c r="K9064" s="6" t="s">
        <v>48235</v>
      </c>
      <c r="L9064" s="4" t="s">
        <v>57</v>
      </c>
      <c r="M9064" s="4" t="s">
        <v>31</v>
      </c>
    </row>
    <row r="9065" customFormat="false" ht="15.75" hidden="false" customHeight="true" outlineLevel="0" collapsed="false">
      <c r="A9065" s="4" t="n">
        <v>2131</v>
      </c>
      <c r="B9065" s="4" t="s">
        <v>48236</v>
      </c>
      <c r="C9065" s="4"/>
      <c r="D9065" s="4" t="s">
        <v>48237</v>
      </c>
      <c r="E9065" s="5" t="s">
        <v>477</v>
      </c>
      <c r="F9065" s="4" t="s">
        <v>478</v>
      </c>
      <c r="G9065" s="4" t="s">
        <v>37</v>
      </c>
      <c r="H9065" s="5" t="s">
        <v>48238</v>
      </c>
      <c r="I9065" s="4" t="s">
        <v>48239</v>
      </c>
      <c r="J9065" s="5" t="n">
        <f aca="false">LEN(K9065)</f>
        <v>14</v>
      </c>
      <c r="K9065" s="6" t="s">
        <v>48240</v>
      </c>
      <c r="L9065" s="4" t="s">
        <v>31</v>
      </c>
      <c r="M9065" s="4" t="s">
        <v>31</v>
      </c>
    </row>
    <row r="9066" customFormat="false" ht="15.75" hidden="false" customHeight="true" outlineLevel="0" collapsed="false">
      <c r="A9066" s="4" t="n">
        <v>2174</v>
      </c>
      <c r="B9066" s="4" t="s">
        <v>48241</v>
      </c>
      <c r="C9066" s="4"/>
      <c r="D9066" s="4" t="s">
        <v>48242</v>
      </c>
      <c r="E9066" s="5" t="s">
        <v>2100</v>
      </c>
      <c r="F9066" s="4" t="s">
        <v>478</v>
      </c>
      <c r="G9066" s="4" t="s">
        <v>37</v>
      </c>
      <c r="H9066" s="5" t="s">
        <v>48243</v>
      </c>
      <c r="I9066" s="4" t="s">
        <v>48244</v>
      </c>
      <c r="J9066" s="5" t="n">
        <f aca="false">LEN(K9066)</f>
        <v>14</v>
      </c>
      <c r="K9066" s="6" t="s">
        <v>48245</v>
      </c>
      <c r="L9066" s="4" t="s">
        <v>21</v>
      </c>
      <c r="M9066" s="4" t="s">
        <v>294</v>
      </c>
    </row>
    <row r="9067" customFormat="false" ht="15.75" hidden="false" customHeight="true" outlineLevel="0" collapsed="false">
      <c r="A9067" s="4" t="n">
        <v>2176</v>
      </c>
      <c r="B9067" s="4" t="s">
        <v>48246</v>
      </c>
      <c r="C9067" s="4"/>
      <c r="D9067" s="4" t="s">
        <v>48247</v>
      </c>
      <c r="E9067" s="5" t="s">
        <v>19172</v>
      </c>
      <c r="F9067" s="4" t="s">
        <v>478</v>
      </c>
      <c r="G9067" s="4" t="s">
        <v>37</v>
      </c>
      <c r="H9067" s="5" t="s">
        <v>48248</v>
      </c>
      <c r="I9067" s="4" t="s">
        <v>48249</v>
      </c>
      <c r="J9067" s="5" t="n">
        <f aca="false">LEN(K9067)</f>
        <v>14</v>
      </c>
      <c r="K9067" s="6" t="s">
        <v>48250</v>
      </c>
      <c r="L9067" s="4" t="s">
        <v>66</v>
      </c>
      <c r="M9067" s="4" t="s">
        <v>317</v>
      </c>
    </row>
    <row r="9068" customFormat="false" ht="15.75" hidden="false" customHeight="true" outlineLevel="0" collapsed="false">
      <c r="A9068" s="4" t="n">
        <v>11373</v>
      </c>
      <c r="B9068" s="4" t="s">
        <v>48251</v>
      </c>
      <c r="C9068" s="4" t="s">
        <v>48252</v>
      </c>
      <c r="D9068" s="4" t="s">
        <v>48253</v>
      </c>
      <c r="E9068" s="5" t="s">
        <v>38633</v>
      </c>
      <c r="F9068" s="4" t="s">
        <v>48254</v>
      </c>
      <c r="G9068" s="4" t="s">
        <v>138</v>
      </c>
      <c r="H9068" s="5" t="s">
        <v>48255</v>
      </c>
      <c r="I9068" s="7" t="s">
        <v>48256</v>
      </c>
      <c r="J9068" s="5" t="n">
        <f aca="false">LEN(K9068)</f>
        <v>14</v>
      </c>
      <c r="K9068" s="6" t="s">
        <v>48257</v>
      </c>
      <c r="L9068" s="4" t="s">
        <v>78</v>
      </c>
      <c r="M9068" s="4" t="s">
        <v>381</v>
      </c>
    </row>
    <row r="9069" customFormat="false" ht="15.75" hidden="false" customHeight="true" outlineLevel="0" collapsed="false">
      <c r="A9069" s="4" t="n">
        <v>11375</v>
      </c>
      <c r="B9069" s="4" t="s">
        <v>48258</v>
      </c>
      <c r="C9069" s="4" t="s">
        <v>48259</v>
      </c>
      <c r="D9069" s="4" t="s">
        <v>48260</v>
      </c>
      <c r="E9069" s="5" t="s">
        <v>48261</v>
      </c>
      <c r="F9069" s="4" t="s">
        <v>48262</v>
      </c>
      <c r="G9069" s="4" t="s">
        <v>138</v>
      </c>
      <c r="H9069" s="5" t="s">
        <v>48263</v>
      </c>
      <c r="I9069" s="4" t="s">
        <v>48264</v>
      </c>
      <c r="J9069" s="5" t="n">
        <f aca="false">LEN(K9069)</f>
        <v>14</v>
      </c>
      <c r="K9069" s="6" t="s">
        <v>48265</v>
      </c>
      <c r="L9069" s="4" t="s">
        <v>21</v>
      </c>
      <c r="M9069" s="4" t="s">
        <v>805</v>
      </c>
    </row>
    <row r="9070" customFormat="false" ht="15.75" hidden="false" customHeight="true" outlineLevel="0" collapsed="false">
      <c r="A9070" s="15" t="n">
        <v>2261</v>
      </c>
      <c r="B9070" s="15" t="s">
        <v>48266</v>
      </c>
      <c r="C9070" s="15" t="s">
        <v>48267</v>
      </c>
      <c r="D9070" s="15" t="s">
        <v>48268</v>
      </c>
      <c r="E9070" s="16" t="s">
        <v>1867</v>
      </c>
      <c r="F9070" s="15" t="s">
        <v>138</v>
      </c>
      <c r="G9070" s="15" t="s">
        <v>138</v>
      </c>
      <c r="H9070" s="5" t="s">
        <v>48269</v>
      </c>
      <c r="I9070" s="17" t="s">
        <v>48270</v>
      </c>
      <c r="J9070" s="5" t="n">
        <f aca="false">LEN(K9070)</f>
        <v>14</v>
      </c>
      <c r="K9070" s="19" t="s">
        <v>48271</v>
      </c>
      <c r="L9070" s="4" t="s">
        <v>57</v>
      </c>
      <c r="M9070" s="4" t="s">
        <v>2768</v>
      </c>
    </row>
    <row r="9071" customFormat="false" ht="15.75" hidden="false" customHeight="true" outlineLevel="0" collapsed="false">
      <c r="A9071" s="4" t="n">
        <v>2368</v>
      </c>
      <c r="B9071" s="4" t="s">
        <v>36123</v>
      </c>
      <c r="C9071" s="4" t="s">
        <v>48272</v>
      </c>
      <c r="D9071" s="4" t="s">
        <v>48273</v>
      </c>
      <c r="E9071" s="5" t="s">
        <v>927</v>
      </c>
      <c r="F9071" s="4" t="s">
        <v>138</v>
      </c>
      <c r="G9071" s="4" t="s">
        <v>138</v>
      </c>
      <c r="H9071" s="5" t="s">
        <v>48274</v>
      </c>
      <c r="I9071" s="4" t="s">
        <v>48275</v>
      </c>
      <c r="J9071" s="5" t="n">
        <f aca="false">LEN(K9071)</f>
        <v>14</v>
      </c>
      <c r="K9071" s="6" t="s">
        <v>48276</v>
      </c>
      <c r="L9071" s="4" t="s">
        <v>66</v>
      </c>
      <c r="M9071" s="4" t="s">
        <v>695</v>
      </c>
    </row>
    <row r="9072" customFormat="false" ht="15.75" hidden="false" customHeight="true" outlineLevel="0" collapsed="false">
      <c r="A9072" s="15" t="n">
        <v>2379</v>
      </c>
      <c r="B9072" s="15" t="s">
        <v>40954</v>
      </c>
      <c r="C9072" s="15" t="s">
        <v>48277</v>
      </c>
      <c r="D9072" s="15" t="s">
        <v>48278</v>
      </c>
      <c r="E9072" s="16" t="s">
        <v>927</v>
      </c>
      <c r="F9072" s="15" t="s">
        <v>138</v>
      </c>
      <c r="G9072" s="15" t="s">
        <v>138</v>
      </c>
      <c r="H9072" s="5" t="s">
        <v>48279</v>
      </c>
      <c r="I9072" s="17" t="s">
        <v>40958</v>
      </c>
      <c r="J9072" s="5" t="n">
        <f aca="false">LEN(K9072)</f>
        <v>14</v>
      </c>
      <c r="K9072" s="19" t="str">
        <f aca="false">LOWER(SUBSTITUTE(SUBSTITUTE(SUBSTITUTE(SUBSTITUTE(SUBSTITUTE(SUBSTITUTE(SUBSTITUTE(B9072,"S.L.",""),"SL",""),"S.A.",""),"SA","")," ",""),".",""),",",""))&amp;".com"</f>
        <v>peninsular.com</v>
      </c>
      <c r="L9072" s="4" t="s">
        <v>21</v>
      </c>
      <c r="M9072" s="4" t="s">
        <v>118</v>
      </c>
    </row>
    <row r="9073" customFormat="false" ht="15.75" hidden="false" customHeight="true" outlineLevel="0" collapsed="false">
      <c r="A9073" s="15" t="n">
        <v>2399</v>
      </c>
      <c r="B9073" s="15" t="s">
        <v>48280</v>
      </c>
      <c r="C9073" s="15"/>
      <c r="D9073" s="15" t="s">
        <v>48281</v>
      </c>
      <c r="E9073" s="16" t="s">
        <v>213</v>
      </c>
      <c r="F9073" s="15" t="s">
        <v>138</v>
      </c>
      <c r="G9073" s="15" t="s">
        <v>138</v>
      </c>
      <c r="H9073" s="5" t="s">
        <v>48282</v>
      </c>
      <c r="I9073" s="17" t="s">
        <v>48283</v>
      </c>
      <c r="J9073" s="5" t="n">
        <f aca="false">LEN(K9073)</f>
        <v>14</v>
      </c>
      <c r="K9073" s="19" t="s">
        <v>48284</v>
      </c>
      <c r="L9073" s="4" t="s">
        <v>57</v>
      </c>
      <c r="M9073" s="4" t="s">
        <v>6582</v>
      </c>
    </row>
    <row r="9074" customFormat="false" ht="15.75" hidden="false" customHeight="true" outlineLevel="0" collapsed="false">
      <c r="A9074" s="4" t="n">
        <v>2419</v>
      </c>
      <c r="B9074" s="4" t="s">
        <v>48285</v>
      </c>
      <c r="C9074" s="4" t="s">
        <v>48286</v>
      </c>
      <c r="D9074" s="4" t="s">
        <v>48287</v>
      </c>
      <c r="E9074" s="5" t="s">
        <v>927</v>
      </c>
      <c r="F9074" s="4" t="s">
        <v>138</v>
      </c>
      <c r="G9074" s="4" t="s">
        <v>138</v>
      </c>
      <c r="H9074" s="5" t="s">
        <v>48288</v>
      </c>
      <c r="I9074" s="4" t="s">
        <v>48289</v>
      </c>
      <c r="J9074" s="5" t="n">
        <f aca="false">LEN(K9074)</f>
        <v>14</v>
      </c>
      <c r="K9074" s="6" t="s">
        <v>48290</v>
      </c>
      <c r="L9074" s="4" t="s">
        <v>21</v>
      </c>
      <c r="M9074" s="4" t="s">
        <v>4894</v>
      </c>
    </row>
    <row r="9075" customFormat="false" ht="15.75" hidden="false" customHeight="true" outlineLevel="0" collapsed="false">
      <c r="A9075" s="4" t="n">
        <v>2421</v>
      </c>
      <c r="B9075" s="4" t="s">
        <v>32649</v>
      </c>
      <c r="C9075" s="4" t="s">
        <v>48291</v>
      </c>
      <c r="D9075" s="4" t="s">
        <v>48292</v>
      </c>
      <c r="E9075" s="5" t="s">
        <v>213</v>
      </c>
      <c r="F9075" s="4" t="s">
        <v>138</v>
      </c>
      <c r="G9075" s="4" t="s">
        <v>138</v>
      </c>
      <c r="H9075" s="5" t="s">
        <v>48293</v>
      </c>
      <c r="I9075" s="4" t="s">
        <v>48294</v>
      </c>
      <c r="J9075" s="5" t="n">
        <f aca="false">LEN(K9075)</f>
        <v>14</v>
      </c>
      <c r="K9075" s="6" t="s">
        <v>48295</v>
      </c>
      <c r="L9075" s="4" t="s">
        <v>57</v>
      </c>
      <c r="M9075" s="4" t="s">
        <v>1863</v>
      </c>
    </row>
    <row r="9076" customFormat="false" ht="15.75" hidden="false" customHeight="true" outlineLevel="0" collapsed="false">
      <c r="A9076" s="15" t="n">
        <v>2447</v>
      </c>
      <c r="B9076" s="15" t="s">
        <v>48296</v>
      </c>
      <c r="C9076" s="15"/>
      <c r="D9076" s="15" t="s">
        <v>48297</v>
      </c>
      <c r="E9076" s="16" t="s">
        <v>4828</v>
      </c>
      <c r="F9076" s="15" t="s">
        <v>138</v>
      </c>
      <c r="G9076" s="15" t="s">
        <v>138</v>
      </c>
      <c r="H9076" s="5" t="s">
        <v>48298</v>
      </c>
      <c r="I9076" s="17" t="s">
        <v>48299</v>
      </c>
      <c r="J9076" s="5" t="n">
        <f aca="false">LEN(K9076)</f>
        <v>14</v>
      </c>
      <c r="K9076" s="19" t="s">
        <v>48300</v>
      </c>
      <c r="L9076" s="4" t="s">
        <v>31</v>
      </c>
      <c r="M9076" s="4" t="s">
        <v>924</v>
      </c>
    </row>
    <row r="9077" customFormat="false" ht="15.75" hidden="false" customHeight="true" outlineLevel="0" collapsed="false">
      <c r="A9077" s="4" t="n">
        <v>2454</v>
      </c>
      <c r="B9077" s="4" t="s">
        <v>48301</v>
      </c>
      <c r="C9077" s="4" t="s">
        <v>48302</v>
      </c>
      <c r="D9077" s="4" t="s">
        <v>48303</v>
      </c>
      <c r="E9077" s="5" t="s">
        <v>3334</v>
      </c>
      <c r="F9077" s="4" t="s">
        <v>138</v>
      </c>
      <c r="G9077" s="4" t="s">
        <v>138</v>
      </c>
      <c r="H9077" s="5" t="s">
        <v>48304</v>
      </c>
      <c r="I9077" s="4" t="s">
        <v>48305</v>
      </c>
      <c r="J9077" s="5" t="n">
        <f aca="false">LEN(K9077)</f>
        <v>14</v>
      </c>
      <c r="K9077" s="6" t="s">
        <v>48235</v>
      </c>
      <c r="L9077" s="4" t="s">
        <v>66</v>
      </c>
      <c r="M9077" s="4" t="s">
        <v>3294</v>
      </c>
    </row>
    <row r="9078" customFormat="false" ht="15.75" hidden="false" customHeight="true" outlineLevel="0" collapsed="false">
      <c r="A9078" s="4" t="n">
        <v>2455</v>
      </c>
      <c r="B9078" s="4" t="s">
        <v>48306</v>
      </c>
      <c r="C9078" s="4" t="s">
        <v>48307</v>
      </c>
      <c r="D9078" s="4" t="s">
        <v>48308</v>
      </c>
      <c r="E9078" s="5" t="s">
        <v>927</v>
      </c>
      <c r="F9078" s="4" t="s">
        <v>138</v>
      </c>
      <c r="G9078" s="4" t="s">
        <v>138</v>
      </c>
      <c r="H9078" s="5" t="s">
        <v>48309</v>
      </c>
      <c r="I9078" s="4" t="s">
        <v>48310</v>
      </c>
      <c r="J9078" s="5" t="n">
        <f aca="false">LEN(K9078)</f>
        <v>14</v>
      </c>
      <c r="K9078" s="6" t="str">
        <f aca="false">LOWER(SUBSTITUTE(SUBSTITUTE(SUBSTITUTE(SUBSTITUTE(SUBSTITUTE(SUBSTITUTE(SUBSTITUTE(B9078,"S.L.",""),"SL",""),"S.A.",""),"SA","")," ",""),".",""),",",""))&amp;".com"</f>
        <v>ravalrooms.com</v>
      </c>
      <c r="L9078" s="4" t="s">
        <v>57</v>
      </c>
      <c r="M9078" s="4" t="s">
        <v>31</v>
      </c>
    </row>
    <row r="9079" customFormat="false" ht="15.75" hidden="false" customHeight="true" outlineLevel="0" collapsed="false">
      <c r="A9079" s="4" t="n">
        <v>2475</v>
      </c>
      <c r="B9079" s="4" t="s">
        <v>48311</v>
      </c>
      <c r="C9079" s="4" t="s">
        <v>48312</v>
      </c>
      <c r="D9079" s="4" t="s">
        <v>48313</v>
      </c>
      <c r="E9079" s="5" t="s">
        <v>927</v>
      </c>
      <c r="F9079" s="4" t="s">
        <v>138</v>
      </c>
      <c r="G9079" s="4" t="s">
        <v>138</v>
      </c>
      <c r="H9079" s="5" t="s">
        <v>48314</v>
      </c>
      <c r="I9079" s="4" t="s">
        <v>48315</v>
      </c>
      <c r="J9079" s="5" t="n">
        <f aca="false">LEN(K9079)</f>
        <v>14</v>
      </c>
      <c r="K9079" s="6" t="s">
        <v>48316</v>
      </c>
      <c r="L9079" s="4" t="s">
        <v>57</v>
      </c>
      <c r="M9079" s="4" t="s">
        <v>381</v>
      </c>
    </row>
    <row r="9080" customFormat="false" ht="15.75" hidden="false" customHeight="true" outlineLevel="0" collapsed="false">
      <c r="A9080" s="4" t="n">
        <v>2476</v>
      </c>
      <c r="B9080" s="4" t="s">
        <v>48317</v>
      </c>
      <c r="C9080" s="4"/>
      <c r="D9080" s="4" t="s">
        <v>48318</v>
      </c>
      <c r="E9080" s="5" t="s">
        <v>927</v>
      </c>
      <c r="F9080" s="4" t="s">
        <v>138</v>
      </c>
      <c r="G9080" s="4" t="s">
        <v>138</v>
      </c>
      <c r="H9080" s="5" t="s">
        <v>48319</v>
      </c>
      <c r="I9080" s="4" t="s">
        <v>48320</v>
      </c>
      <c r="J9080" s="5" t="n">
        <f aca="false">LEN(K9080)</f>
        <v>14</v>
      </c>
      <c r="K9080" s="10" t="s">
        <v>48321</v>
      </c>
      <c r="L9080" s="4" t="s">
        <v>78</v>
      </c>
      <c r="M9080" s="4" t="s">
        <v>1063</v>
      </c>
    </row>
    <row r="9081" customFormat="false" ht="15.75" hidden="false" customHeight="true" outlineLevel="0" collapsed="false">
      <c r="A9081" s="4" t="n">
        <v>2480</v>
      </c>
      <c r="B9081" s="4" t="s">
        <v>48322</v>
      </c>
      <c r="C9081" s="4" t="s">
        <v>48323</v>
      </c>
      <c r="D9081" s="4" t="s">
        <v>48324</v>
      </c>
      <c r="E9081" s="5" t="s">
        <v>5944</v>
      </c>
      <c r="F9081" s="4" t="s">
        <v>138</v>
      </c>
      <c r="G9081" s="4" t="s">
        <v>138</v>
      </c>
      <c r="H9081" s="5" t="s">
        <v>48325</v>
      </c>
      <c r="I9081" s="4" t="s">
        <v>48326</v>
      </c>
      <c r="J9081" s="5" t="n">
        <f aca="false">LEN(K9081)</f>
        <v>14</v>
      </c>
      <c r="K9081" s="10" t="s">
        <v>48327</v>
      </c>
      <c r="L9081" s="4" t="s">
        <v>31</v>
      </c>
      <c r="M9081" s="4" t="s">
        <v>1216</v>
      </c>
    </row>
    <row r="9082" customFormat="false" ht="15.75" hidden="false" customHeight="true" outlineLevel="0" collapsed="false">
      <c r="A9082" s="15" t="n">
        <v>2484</v>
      </c>
      <c r="B9082" s="15" t="s">
        <v>48328</v>
      </c>
      <c r="C9082" s="15"/>
      <c r="D9082" s="15" t="s">
        <v>48329</v>
      </c>
      <c r="E9082" s="16" t="s">
        <v>8951</v>
      </c>
      <c r="F9082" s="15" t="s">
        <v>138</v>
      </c>
      <c r="G9082" s="15" t="s">
        <v>138</v>
      </c>
      <c r="H9082" s="5" t="s">
        <v>48330</v>
      </c>
      <c r="I9082" s="17" t="s">
        <v>48331</v>
      </c>
      <c r="J9082" s="5" t="n">
        <f aca="false">LEN(K9082)</f>
        <v>14</v>
      </c>
      <c r="K9082" s="19" t="s">
        <v>48332</v>
      </c>
      <c r="L9082" s="4" t="s">
        <v>31</v>
      </c>
      <c r="M9082" s="4" t="s">
        <v>32600</v>
      </c>
    </row>
    <row r="9083" customFormat="false" ht="15.75" hidden="false" customHeight="true" outlineLevel="0" collapsed="false">
      <c r="A9083" s="15" t="n">
        <v>2497</v>
      </c>
      <c r="B9083" s="15" t="s">
        <v>48333</v>
      </c>
      <c r="C9083" s="15"/>
      <c r="D9083" s="15" t="s">
        <v>48334</v>
      </c>
      <c r="E9083" s="16" t="s">
        <v>6920</v>
      </c>
      <c r="F9083" s="15" t="s">
        <v>138</v>
      </c>
      <c r="G9083" s="15" t="s">
        <v>138</v>
      </c>
      <c r="H9083" s="5" t="s">
        <v>48335</v>
      </c>
      <c r="I9083" s="17" t="s">
        <v>48336</v>
      </c>
      <c r="J9083" s="5" t="n">
        <f aca="false">LEN(K9083)</f>
        <v>14</v>
      </c>
      <c r="K9083" s="19" t="s">
        <v>48337</v>
      </c>
      <c r="L9083" s="4" t="s">
        <v>31</v>
      </c>
      <c r="M9083" s="4" t="s">
        <v>31</v>
      </c>
    </row>
    <row r="9084" customFormat="false" ht="15.75" hidden="false" customHeight="true" outlineLevel="0" collapsed="false">
      <c r="A9084" s="15" t="n">
        <v>2539</v>
      </c>
      <c r="B9084" s="15" t="s">
        <v>48338</v>
      </c>
      <c r="C9084" s="15"/>
      <c r="D9084" s="15" t="s">
        <v>48339</v>
      </c>
      <c r="E9084" s="16" t="s">
        <v>1867</v>
      </c>
      <c r="F9084" s="15" t="s">
        <v>138</v>
      </c>
      <c r="G9084" s="15" t="s">
        <v>138</v>
      </c>
      <c r="H9084" s="5" t="s">
        <v>48340</v>
      </c>
      <c r="I9084" s="17" t="s">
        <v>48326</v>
      </c>
      <c r="J9084" s="5" t="n">
        <f aca="false">LEN(K9084)</f>
        <v>14</v>
      </c>
      <c r="K9084" s="19" t="s">
        <v>48327</v>
      </c>
      <c r="L9084" s="4" t="s">
        <v>78</v>
      </c>
      <c r="M9084" s="4" t="s">
        <v>209</v>
      </c>
    </row>
    <row r="9085" customFormat="false" ht="15.75" hidden="false" customHeight="true" outlineLevel="0" collapsed="false">
      <c r="A9085" s="15" t="n">
        <v>2561</v>
      </c>
      <c r="B9085" s="15" t="s">
        <v>48341</v>
      </c>
      <c r="C9085" s="15"/>
      <c r="D9085" s="15" t="s">
        <v>48342</v>
      </c>
      <c r="E9085" s="16" t="s">
        <v>2720</v>
      </c>
      <c r="F9085" s="15" t="s">
        <v>138</v>
      </c>
      <c r="G9085" s="15" t="s">
        <v>138</v>
      </c>
      <c r="H9085" s="5" t="s">
        <v>48343</v>
      </c>
      <c r="I9085" s="17" t="s">
        <v>48344</v>
      </c>
      <c r="J9085" s="5" t="n">
        <f aca="false">LEN(K9085)</f>
        <v>14</v>
      </c>
      <c r="K9085" s="19" t="s">
        <v>48345</v>
      </c>
      <c r="L9085" s="4" t="s">
        <v>78</v>
      </c>
      <c r="M9085" s="4" t="s">
        <v>9006</v>
      </c>
    </row>
    <row r="9086" customFormat="false" ht="15.75" hidden="false" customHeight="true" outlineLevel="0" collapsed="false">
      <c r="A9086" s="4" t="n">
        <v>2581</v>
      </c>
      <c r="B9086" s="4" t="s">
        <v>48346</v>
      </c>
      <c r="C9086" s="4" t="s">
        <v>48347</v>
      </c>
      <c r="D9086" s="4" t="s">
        <v>48348</v>
      </c>
      <c r="E9086" s="5" t="s">
        <v>3334</v>
      </c>
      <c r="F9086" s="4" t="s">
        <v>138</v>
      </c>
      <c r="G9086" s="4" t="s">
        <v>138</v>
      </c>
      <c r="H9086" s="5" t="s">
        <v>48349</v>
      </c>
      <c r="I9086" s="4" t="s">
        <v>48336</v>
      </c>
      <c r="J9086" s="5" t="n">
        <f aca="false">LEN(K9086)</f>
        <v>14</v>
      </c>
      <c r="K9086" s="10" t="s">
        <v>48350</v>
      </c>
      <c r="L9086" s="4" t="s">
        <v>21</v>
      </c>
      <c r="M9086" s="4" t="s">
        <v>967</v>
      </c>
    </row>
    <row r="9087" customFormat="false" ht="15.75" hidden="false" customHeight="true" outlineLevel="0" collapsed="false">
      <c r="A9087" s="4" t="n">
        <v>2616</v>
      </c>
      <c r="B9087" s="4" t="s">
        <v>48351</v>
      </c>
      <c r="C9087" s="4" t="s">
        <v>48352</v>
      </c>
      <c r="D9087" s="4" t="s">
        <v>48353</v>
      </c>
      <c r="E9087" s="5" t="s">
        <v>927</v>
      </c>
      <c r="F9087" s="4" t="s">
        <v>138</v>
      </c>
      <c r="G9087" s="4" t="s">
        <v>138</v>
      </c>
      <c r="H9087" s="5" t="s">
        <v>48354</v>
      </c>
      <c r="I9087" s="4" t="s">
        <v>48326</v>
      </c>
      <c r="J9087" s="5" t="n">
        <f aca="false">LEN(K9087)</f>
        <v>14</v>
      </c>
      <c r="K9087" s="6" t="s">
        <v>48327</v>
      </c>
      <c r="L9087" s="4" t="s">
        <v>31</v>
      </c>
      <c r="M9087" s="4" t="s">
        <v>419</v>
      </c>
    </row>
    <row r="9088" customFormat="false" ht="15.75" hidden="false" customHeight="true" outlineLevel="0" collapsed="false">
      <c r="A9088" s="4" t="n">
        <v>2666</v>
      </c>
      <c r="B9088" s="4" t="s">
        <v>48355</v>
      </c>
      <c r="C9088" s="4" t="s">
        <v>48356</v>
      </c>
      <c r="D9088" s="4" t="s">
        <v>48357</v>
      </c>
      <c r="E9088" s="5" t="s">
        <v>1867</v>
      </c>
      <c r="F9088" s="4" t="s">
        <v>138</v>
      </c>
      <c r="G9088" s="4" t="s">
        <v>138</v>
      </c>
      <c r="H9088" s="5" t="s">
        <v>48358</v>
      </c>
      <c r="I9088" s="4" t="s">
        <v>48359</v>
      </c>
      <c r="J9088" s="5" t="n">
        <f aca="false">LEN(K9088)</f>
        <v>14</v>
      </c>
      <c r="K9088" s="6" t="s">
        <v>48235</v>
      </c>
      <c r="L9088" s="4" t="s">
        <v>78</v>
      </c>
      <c r="M9088" s="4" t="s">
        <v>2657</v>
      </c>
    </row>
    <row r="9089" customFormat="false" ht="15.75" hidden="false" customHeight="true" outlineLevel="0" collapsed="false">
      <c r="A9089" s="4" t="n">
        <v>2698</v>
      </c>
      <c r="B9089" s="4" t="s">
        <v>48360</v>
      </c>
      <c r="C9089" s="4" t="s">
        <v>48361</v>
      </c>
      <c r="D9089" s="4" t="s">
        <v>48362</v>
      </c>
      <c r="E9089" s="5" t="s">
        <v>43714</v>
      </c>
      <c r="F9089" s="4" t="s">
        <v>43715</v>
      </c>
      <c r="G9089" s="4" t="s">
        <v>138</v>
      </c>
      <c r="H9089" s="5" t="s">
        <v>48363</v>
      </c>
      <c r="I9089" s="4" t="s">
        <v>48364</v>
      </c>
      <c r="J9089" s="5" t="n">
        <f aca="false">LEN(K9089)</f>
        <v>14</v>
      </c>
      <c r="K9089" s="6" t="s">
        <v>48365</v>
      </c>
      <c r="L9089" s="4" t="s">
        <v>31</v>
      </c>
      <c r="M9089" s="4" t="s">
        <v>2124</v>
      </c>
    </row>
    <row r="9090" customFormat="false" ht="15.75" hidden="false" customHeight="true" outlineLevel="0" collapsed="false">
      <c r="A9090" s="4" t="n">
        <v>2737</v>
      </c>
      <c r="B9090" s="4" t="s">
        <v>48366</v>
      </c>
      <c r="C9090" s="4"/>
      <c r="D9090" s="4" t="s">
        <v>48367</v>
      </c>
      <c r="E9090" s="5" t="s">
        <v>213</v>
      </c>
      <c r="F9090" s="4" t="s">
        <v>138</v>
      </c>
      <c r="G9090" s="4" t="s">
        <v>138</v>
      </c>
      <c r="H9090" s="5" t="s">
        <v>48368</v>
      </c>
      <c r="I9090" s="4" t="s">
        <v>48369</v>
      </c>
      <c r="J9090" s="5" t="n">
        <f aca="false">LEN(K9090)</f>
        <v>14</v>
      </c>
      <c r="K9090" s="6" t="s">
        <v>48370</v>
      </c>
      <c r="L9090" s="4" t="s">
        <v>31</v>
      </c>
      <c r="M9090" s="4" t="s">
        <v>31</v>
      </c>
    </row>
    <row r="9091" customFormat="false" ht="15.75" hidden="false" customHeight="true" outlineLevel="0" collapsed="false">
      <c r="A9091" s="4" t="n">
        <v>2804</v>
      </c>
      <c r="B9091" s="4" t="s">
        <v>48371</v>
      </c>
      <c r="C9091" s="4" t="s">
        <v>48372</v>
      </c>
      <c r="D9091" s="4" t="s">
        <v>48373</v>
      </c>
      <c r="E9091" s="5" t="s">
        <v>16660</v>
      </c>
      <c r="F9091" s="4" t="s">
        <v>16661</v>
      </c>
      <c r="G9091" s="4" t="s">
        <v>138</v>
      </c>
      <c r="H9091" s="5" t="s">
        <v>48374</v>
      </c>
      <c r="I9091" s="4" t="s">
        <v>48375</v>
      </c>
      <c r="J9091" s="5" t="n">
        <f aca="false">LEN(K9091)</f>
        <v>14</v>
      </c>
      <c r="K9091" s="5" t="s">
        <v>48376</v>
      </c>
      <c r="L9091" s="4" t="s">
        <v>21</v>
      </c>
      <c r="M9091" s="4" t="s">
        <v>31</v>
      </c>
    </row>
    <row r="9092" customFormat="false" ht="15.75" hidden="false" customHeight="true" outlineLevel="0" collapsed="false">
      <c r="A9092" s="4" t="n">
        <v>2818</v>
      </c>
      <c r="B9092" s="4" t="s">
        <v>48377</v>
      </c>
      <c r="C9092" s="4"/>
      <c r="D9092" s="4" t="s">
        <v>48378</v>
      </c>
      <c r="E9092" s="5" t="s">
        <v>16660</v>
      </c>
      <c r="F9092" s="4" t="s">
        <v>16661</v>
      </c>
      <c r="G9092" s="4" t="s">
        <v>138</v>
      </c>
      <c r="H9092" s="5" t="s">
        <v>48379</v>
      </c>
      <c r="I9092" s="4" t="s">
        <v>48380</v>
      </c>
      <c r="J9092" s="5" t="n">
        <f aca="false">LEN(K9092)</f>
        <v>14</v>
      </c>
      <c r="K9092" s="6" t="s">
        <v>48376</v>
      </c>
      <c r="L9092" s="4" t="s">
        <v>21</v>
      </c>
      <c r="M9092" s="4" t="s">
        <v>31</v>
      </c>
    </row>
    <row r="9093" customFormat="false" ht="15.75" hidden="false" customHeight="true" outlineLevel="0" collapsed="false">
      <c r="A9093" s="15" t="n">
        <v>2850</v>
      </c>
      <c r="B9093" s="15" t="s">
        <v>48381</v>
      </c>
      <c r="C9093" s="15"/>
      <c r="D9093" s="15" t="s">
        <v>48382</v>
      </c>
      <c r="E9093" s="16" t="s">
        <v>48383</v>
      </c>
      <c r="F9093" s="15" t="s">
        <v>48384</v>
      </c>
      <c r="G9093" s="15" t="s">
        <v>138</v>
      </c>
      <c r="H9093" s="5" t="s">
        <v>48385</v>
      </c>
      <c r="I9093" s="17" t="s">
        <v>48386</v>
      </c>
      <c r="J9093" s="5" t="n">
        <f aca="false">LEN(K9093)</f>
        <v>14</v>
      </c>
      <c r="K9093" s="19" t="s">
        <v>48387</v>
      </c>
      <c r="L9093" s="4" t="s">
        <v>66</v>
      </c>
      <c r="M9093" s="4" t="s">
        <v>16425</v>
      </c>
    </row>
    <row r="9094" customFormat="false" ht="15.75" hidden="false" customHeight="true" outlineLevel="0" collapsed="false">
      <c r="A9094" s="4" t="n">
        <v>2871</v>
      </c>
      <c r="B9094" s="4" t="s">
        <v>48388</v>
      </c>
      <c r="C9094" s="4" t="s">
        <v>48389</v>
      </c>
      <c r="D9094" s="4" t="s">
        <v>48390</v>
      </c>
      <c r="E9094" s="5" t="s">
        <v>400</v>
      </c>
      <c r="F9094" s="4" t="s">
        <v>401</v>
      </c>
      <c r="G9094" s="4" t="s">
        <v>138</v>
      </c>
      <c r="H9094" s="5" t="s">
        <v>48391</v>
      </c>
      <c r="I9094" s="4" t="s">
        <v>48392</v>
      </c>
      <c r="J9094" s="5" t="n">
        <f aca="false">LEN(K9094)</f>
        <v>14</v>
      </c>
      <c r="K9094" s="6" t="str">
        <f aca="false">LOWER(SUBSTITUTE(SUBSTITUTE(SUBSTITUTE(SUBSTITUTE(SUBSTITUTE(SUBSTITUTE(SUBSTITUTE(B9094,"S.L.",""),"SL",""),"S.A.",""),"SA","")," ",""),".",""),",",""))&amp;".com"</f>
        <v>hotelmiami.com</v>
      </c>
      <c r="L9094" s="4" t="s">
        <v>31</v>
      </c>
      <c r="M9094" s="4" t="s">
        <v>31</v>
      </c>
    </row>
    <row r="9095" customFormat="false" ht="15.75" hidden="false" customHeight="true" outlineLevel="0" collapsed="false">
      <c r="A9095" s="4" t="n">
        <v>2882</v>
      </c>
      <c r="B9095" s="4" t="s">
        <v>48393</v>
      </c>
      <c r="C9095" s="4" t="s">
        <v>48394</v>
      </c>
      <c r="D9095" s="4" t="s">
        <v>48395</v>
      </c>
      <c r="E9095" s="5" t="s">
        <v>400</v>
      </c>
      <c r="F9095" s="4" t="s">
        <v>401</v>
      </c>
      <c r="G9095" s="4" t="s">
        <v>138</v>
      </c>
      <c r="H9095" s="5" t="s">
        <v>48396</v>
      </c>
      <c r="I9095" s="4" t="s">
        <v>48397</v>
      </c>
      <c r="J9095" s="5" t="n">
        <f aca="false">LEN(K9095)</f>
        <v>14</v>
      </c>
      <c r="K9095" s="6" t="s">
        <v>48376</v>
      </c>
      <c r="L9095" s="4" t="s">
        <v>57</v>
      </c>
      <c r="M9095" s="4" t="s">
        <v>5923</v>
      </c>
    </row>
    <row r="9096" customFormat="false" ht="15.75" hidden="false" customHeight="true" outlineLevel="0" collapsed="false">
      <c r="A9096" s="4" t="n">
        <v>2881</v>
      </c>
      <c r="B9096" s="4" t="s">
        <v>48393</v>
      </c>
      <c r="C9096" s="4" t="s">
        <v>48394</v>
      </c>
      <c r="D9096" s="4" t="s">
        <v>48398</v>
      </c>
      <c r="E9096" s="5" t="s">
        <v>400</v>
      </c>
      <c r="F9096" s="4" t="s">
        <v>401</v>
      </c>
      <c r="G9096" s="4" t="s">
        <v>138</v>
      </c>
      <c r="H9096" s="5" t="s">
        <v>48396</v>
      </c>
      <c r="I9096" s="7" t="s">
        <v>48397</v>
      </c>
      <c r="J9096" s="5" t="n">
        <f aca="false">LEN(K9096)</f>
        <v>14</v>
      </c>
      <c r="K9096" s="6" t="s">
        <v>48376</v>
      </c>
      <c r="L9096" s="4" t="s">
        <v>57</v>
      </c>
      <c r="M9096" s="4" t="s">
        <v>48399</v>
      </c>
    </row>
    <row r="9097" customFormat="false" ht="15.75" hidden="false" customHeight="true" outlineLevel="0" collapsed="false">
      <c r="A9097" s="4" t="n">
        <v>2885</v>
      </c>
      <c r="B9097" s="4" t="s">
        <v>48400</v>
      </c>
      <c r="C9097" s="4" t="s">
        <v>48401</v>
      </c>
      <c r="D9097" s="4" t="s">
        <v>48402</v>
      </c>
      <c r="E9097" s="5" t="s">
        <v>20290</v>
      </c>
      <c r="F9097" s="4" t="s">
        <v>20291</v>
      </c>
      <c r="G9097" s="4" t="s">
        <v>138</v>
      </c>
      <c r="H9097" s="5" t="s">
        <v>48403</v>
      </c>
      <c r="I9097" s="7" t="s">
        <v>48404</v>
      </c>
      <c r="J9097" s="5" t="n">
        <f aca="false">LEN(K9097)</f>
        <v>14</v>
      </c>
      <c r="K9097" s="6" t="s">
        <v>48405</v>
      </c>
      <c r="L9097" s="4" t="s">
        <v>66</v>
      </c>
      <c r="M9097" s="4" t="s">
        <v>2321</v>
      </c>
    </row>
    <row r="9098" customFormat="false" ht="15.75" hidden="false" customHeight="true" outlineLevel="0" collapsed="false">
      <c r="A9098" s="4" t="n">
        <v>2891</v>
      </c>
      <c r="B9098" s="4" t="s">
        <v>48406</v>
      </c>
      <c r="C9098" s="4" t="s">
        <v>48407</v>
      </c>
      <c r="D9098" s="4" t="s">
        <v>48408</v>
      </c>
      <c r="E9098" s="5" t="s">
        <v>48409</v>
      </c>
      <c r="F9098" s="4" t="s">
        <v>48410</v>
      </c>
      <c r="G9098" s="4" t="s">
        <v>138</v>
      </c>
      <c r="H9098" s="5" t="s">
        <v>48411</v>
      </c>
      <c r="I9098" s="7" t="s">
        <v>48412</v>
      </c>
      <c r="J9098" s="5" t="n">
        <f aca="false">LEN(K9098)</f>
        <v>14</v>
      </c>
      <c r="K9098" s="6" t="s">
        <v>48413</v>
      </c>
      <c r="L9098" s="4" t="s">
        <v>66</v>
      </c>
      <c r="M9098" s="4" t="s">
        <v>924</v>
      </c>
    </row>
    <row r="9099" customFormat="false" ht="15.75" hidden="false" customHeight="true" outlineLevel="0" collapsed="false">
      <c r="A9099" s="4" t="n">
        <v>2925</v>
      </c>
      <c r="B9099" s="4" t="s">
        <v>48414</v>
      </c>
      <c r="C9099" s="4" t="s">
        <v>48415</v>
      </c>
      <c r="D9099" s="4" t="s">
        <v>48416</v>
      </c>
      <c r="E9099" s="5" t="s">
        <v>23998</v>
      </c>
      <c r="F9099" s="4" t="s">
        <v>23999</v>
      </c>
      <c r="G9099" s="4" t="s">
        <v>138</v>
      </c>
      <c r="H9099" s="5" t="s">
        <v>48417</v>
      </c>
      <c r="I9099" s="4" t="s">
        <v>48418</v>
      </c>
      <c r="J9099" s="5" t="n">
        <f aca="false">LEN(K9099)</f>
        <v>14</v>
      </c>
      <c r="K9099" s="6" t="str">
        <f aca="false">LOWER(SUBSTITUTE(SUBSTITUTE(SUBSTITUTE(SUBSTITUTE(SUBSTITUTE(SUBSTITUTE(SUBSTITUTE(B9099,"S.L.",""),"SL",""),"S.A.",""),"SA","")," ",""),".",""),",",""))&amp;".com"</f>
        <v>ribesroges.com</v>
      </c>
      <c r="L9099" s="4" t="s">
        <v>31</v>
      </c>
      <c r="M9099" s="4" t="s">
        <v>877</v>
      </c>
    </row>
    <row r="9100" customFormat="false" ht="15.75" hidden="false" customHeight="true" outlineLevel="0" collapsed="false">
      <c r="A9100" s="4" t="n">
        <v>2927</v>
      </c>
      <c r="B9100" s="4" t="s">
        <v>48419</v>
      </c>
      <c r="C9100" s="4" t="s">
        <v>48420</v>
      </c>
      <c r="D9100" s="4" t="s">
        <v>48421</v>
      </c>
      <c r="E9100" s="5" t="s">
        <v>23998</v>
      </c>
      <c r="F9100" s="4" t="s">
        <v>23999</v>
      </c>
      <c r="G9100" s="4" t="s">
        <v>138</v>
      </c>
      <c r="H9100" s="5" t="s">
        <v>48422</v>
      </c>
      <c r="I9100" s="4" t="s">
        <v>48423</v>
      </c>
      <c r="J9100" s="5" t="n">
        <f aca="false">LEN(K9100)</f>
        <v>14</v>
      </c>
      <c r="K9100" s="6" t="s">
        <v>48424</v>
      </c>
      <c r="L9100" s="4" t="s">
        <v>31</v>
      </c>
      <c r="M9100" s="4" t="s">
        <v>2429</v>
      </c>
    </row>
    <row r="9101" customFormat="false" ht="15.75" hidden="false" customHeight="true" outlineLevel="0" collapsed="false">
      <c r="A9101" s="4" t="n">
        <v>2928</v>
      </c>
      <c r="B9101" s="4" t="s">
        <v>48425</v>
      </c>
      <c r="C9101" s="4" t="s">
        <v>48426</v>
      </c>
      <c r="D9101" s="4" t="s">
        <v>48427</v>
      </c>
      <c r="E9101" s="5" t="s">
        <v>23998</v>
      </c>
      <c r="F9101" s="4" t="s">
        <v>23999</v>
      </c>
      <c r="G9101" s="4" t="s">
        <v>138</v>
      </c>
      <c r="H9101" s="5" t="s">
        <v>48428</v>
      </c>
      <c r="I9101" s="4" t="s">
        <v>48429</v>
      </c>
      <c r="J9101" s="5" t="n">
        <f aca="false">LEN(K9101)</f>
        <v>14</v>
      </c>
      <c r="K9101" s="6" t="s">
        <v>48430</v>
      </c>
      <c r="L9101" s="4" t="s">
        <v>78</v>
      </c>
      <c r="M9101" s="4" t="s">
        <v>31</v>
      </c>
    </row>
    <row r="9102" customFormat="false" ht="15.75" hidden="false" customHeight="true" outlineLevel="0" collapsed="false">
      <c r="A9102" s="4" t="n">
        <v>2939</v>
      </c>
      <c r="B9102" s="4" t="s">
        <v>48431</v>
      </c>
      <c r="C9102" s="4" t="s">
        <v>48432</v>
      </c>
      <c r="D9102" s="4" t="s">
        <v>48433</v>
      </c>
      <c r="E9102" s="5" t="s">
        <v>28410</v>
      </c>
      <c r="F9102" s="4" t="s">
        <v>28411</v>
      </c>
      <c r="G9102" s="4" t="s">
        <v>138</v>
      </c>
      <c r="H9102" s="5" t="s">
        <v>48434</v>
      </c>
      <c r="I9102" s="4" t="s">
        <v>48435</v>
      </c>
      <c r="J9102" s="5" t="n">
        <f aca="false">LEN(K9102)</f>
        <v>14</v>
      </c>
      <c r="K9102" s="6" t="s">
        <v>48436</v>
      </c>
      <c r="L9102" s="4" t="s">
        <v>31</v>
      </c>
      <c r="M9102" s="4" t="s">
        <v>2474</v>
      </c>
    </row>
    <row r="9103" customFormat="false" ht="15.75" hidden="false" customHeight="true" outlineLevel="0" collapsed="false">
      <c r="A9103" s="4" t="n">
        <v>2942</v>
      </c>
      <c r="B9103" s="4" t="s">
        <v>48437</v>
      </c>
      <c r="C9103" s="4" t="s">
        <v>48438</v>
      </c>
      <c r="D9103" s="4" t="s">
        <v>48439</v>
      </c>
      <c r="E9103" s="5" t="s">
        <v>48440</v>
      </c>
      <c r="F9103" s="4" t="s">
        <v>48441</v>
      </c>
      <c r="G9103" s="4" t="s">
        <v>138</v>
      </c>
      <c r="H9103" s="5" t="s">
        <v>48442</v>
      </c>
      <c r="I9103" s="4" t="s">
        <v>48443</v>
      </c>
      <c r="J9103" s="5" t="n">
        <f aca="false">LEN(K9103)</f>
        <v>14</v>
      </c>
      <c r="K9103" s="6" t="s">
        <v>48444</v>
      </c>
      <c r="L9103" s="4" t="s">
        <v>31</v>
      </c>
      <c r="M9103" s="4" t="s">
        <v>2097</v>
      </c>
    </row>
    <row r="9104" customFormat="false" ht="15.75" hidden="false" customHeight="true" outlineLevel="0" collapsed="false">
      <c r="A9104" s="4" t="n">
        <v>2945</v>
      </c>
      <c r="B9104" s="4" t="s">
        <v>48445</v>
      </c>
      <c r="C9104" s="4" t="s">
        <v>48446</v>
      </c>
      <c r="D9104" s="4" t="s">
        <v>48447</v>
      </c>
      <c r="E9104" s="5" t="s">
        <v>38641</v>
      </c>
      <c r="F9104" s="4" t="s">
        <v>38642</v>
      </c>
      <c r="G9104" s="4" t="s">
        <v>138</v>
      </c>
      <c r="H9104" s="5" t="s">
        <v>48448</v>
      </c>
      <c r="I9104" s="4" t="s">
        <v>48449</v>
      </c>
      <c r="J9104" s="5" t="n">
        <f aca="false">LEN(K9104)</f>
        <v>14</v>
      </c>
      <c r="K9104" s="6" t="str">
        <f aca="false">LOWER(SUBSTITUTE(SUBSTITUTE(SUBSTITUTE(SUBSTITUTE(SUBSTITUTE(SUBSTITUTE(SUBSTITUTE(B9104,"S.L.",""),"SL",""),"S.A.",""),"SA","")," ",""),".",""),",",""))&amp;".com"</f>
        <v>niudescans.com</v>
      </c>
      <c r="L9104" s="4" t="s">
        <v>21</v>
      </c>
      <c r="M9104" s="4" t="s">
        <v>22</v>
      </c>
    </row>
    <row r="9105" customFormat="false" ht="15.75" hidden="false" customHeight="true" outlineLevel="0" collapsed="false">
      <c r="A9105" s="4" t="n">
        <v>2946</v>
      </c>
      <c r="B9105" s="4" t="s">
        <v>22022</v>
      </c>
      <c r="C9105" s="4" t="s">
        <v>48450</v>
      </c>
      <c r="D9105" s="4" t="s">
        <v>48451</v>
      </c>
      <c r="E9105" s="5" t="s">
        <v>48452</v>
      </c>
      <c r="F9105" s="4" t="s">
        <v>48453</v>
      </c>
      <c r="G9105" s="4" t="s">
        <v>138</v>
      </c>
      <c r="H9105" s="5" t="s">
        <v>48454</v>
      </c>
      <c r="I9105" s="7" t="s">
        <v>48455</v>
      </c>
      <c r="J9105" s="5" t="n">
        <f aca="false">LEN(K9105)</f>
        <v>14</v>
      </c>
      <c r="K9105" s="6" t="str">
        <f aca="false">LOWER(SUBSTITUTE(SUBSTITUTE(SUBSTITUTE(SUBSTITUTE(SUBSTITUTE(SUBSTITUTE(SUBSTITUTE(B9105,"S.L.",""),"SL",""),"S.A.",""),"SA","")," ",""),".",""),",",""))&amp;".com"</f>
        <v>ntabárbara.com</v>
      </c>
      <c r="L9105" s="4" t="s">
        <v>31</v>
      </c>
      <c r="M9105" s="4" t="s">
        <v>929</v>
      </c>
    </row>
    <row r="9106" customFormat="false" ht="15.75" hidden="false" customHeight="true" outlineLevel="0" collapsed="false">
      <c r="A9106" s="4" t="n">
        <v>2953</v>
      </c>
      <c r="B9106" s="4" t="s">
        <v>48456</v>
      </c>
      <c r="C9106" s="4" t="s">
        <v>48457</v>
      </c>
      <c r="D9106" s="4" t="s">
        <v>48458</v>
      </c>
      <c r="E9106" s="5" t="s">
        <v>48459</v>
      </c>
      <c r="F9106" s="4" t="s">
        <v>48460</v>
      </c>
      <c r="G9106" s="4" t="s">
        <v>138</v>
      </c>
      <c r="H9106" s="5" t="s">
        <v>48461</v>
      </c>
      <c r="I9106" s="4" t="s">
        <v>48462</v>
      </c>
      <c r="J9106" s="5" t="n">
        <f aca="false">LEN(K9106)</f>
        <v>14</v>
      </c>
      <c r="K9106" s="6" t="s">
        <v>48463</v>
      </c>
      <c r="L9106" s="4" t="s">
        <v>31</v>
      </c>
      <c r="M9106" s="4" t="s">
        <v>317</v>
      </c>
    </row>
    <row r="9107" customFormat="false" ht="15.75" hidden="false" customHeight="true" outlineLevel="0" collapsed="false">
      <c r="A9107" s="4" t="n">
        <v>2964</v>
      </c>
      <c r="B9107" s="4" t="s">
        <v>48464</v>
      </c>
      <c r="C9107" s="4" t="s">
        <v>48465</v>
      </c>
      <c r="D9107" s="4" t="s">
        <v>48466</v>
      </c>
      <c r="E9107" s="5" t="s">
        <v>48467</v>
      </c>
      <c r="F9107" s="4" t="s">
        <v>48468</v>
      </c>
      <c r="G9107" s="4" t="s">
        <v>138</v>
      </c>
      <c r="H9107" s="5" t="s">
        <v>48469</v>
      </c>
      <c r="I9107" s="4" t="s">
        <v>48470</v>
      </c>
      <c r="J9107" s="5" t="n">
        <f aca="false">LEN(K9107)</f>
        <v>14</v>
      </c>
      <c r="K9107" s="6" t="s">
        <v>48471</v>
      </c>
      <c r="L9107" s="4" t="s">
        <v>78</v>
      </c>
      <c r="M9107" s="4" t="s">
        <v>1063</v>
      </c>
    </row>
    <row r="9108" customFormat="false" ht="15.75" hidden="false" customHeight="true" outlineLevel="0" collapsed="false">
      <c r="A9108" s="4" t="n">
        <v>2965</v>
      </c>
      <c r="B9108" s="4" t="s">
        <v>48472</v>
      </c>
      <c r="C9108" s="4" t="s">
        <v>48473</v>
      </c>
      <c r="D9108" s="4" t="s">
        <v>48474</v>
      </c>
      <c r="E9108" s="5" t="s">
        <v>10347</v>
      </c>
      <c r="F9108" s="4" t="s">
        <v>10348</v>
      </c>
      <c r="G9108" s="4" t="s">
        <v>138</v>
      </c>
      <c r="H9108" s="5" t="s">
        <v>48475</v>
      </c>
      <c r="I9108" s="7" t="s">
        <v>48476</v>
      </c>
      <c r="J9108" s="5" t="n">
        <f aca="false">LEN(K9108)</f>
        <v>14</v>
      </c>
      <c r="K9108" s="6" t="s">
        <v>48477</v>
      </c>
      <c r="L9108" s="4" t="s">
        <v>31</v>
      </c>
      <c r="M9108" s="4" t="s">
        <v>929</v>
      </c>
    </row>
    <row r="9109" customFormat="false" ht="15.75" hidden="false" customHeight="true" outlineLevel="0" collapsed="false">
      <c r="A9109" s="4" t="n">
        <v>2966</v>
      </c>
      <c r="B9109" s="4" t="s">
        <v>48478</v>
      </c>
      <c r="C9109" s="4" t="s">
        <v>48479</v>
      </c>
      <c r="D9109" s="4" t="s">
        <v>48480</v>
      </c>
      <c r="E9109" s="5" t="s">
        <v>10347</v>
      </c>
      <c r="F9109" s="4" t="s">
        <v>10348</v>
      </c>
      <c r="G9109" s="4" t="s">
        <v>138</v>
      </c>
      <c r="H9109" s="5" t="s">
        <v>48481</v>
      </c>
      <c r="I9109" s="4" t="s">
        <v>48482</v>
      </c>
      <c r="J9109" s="5" t="n">
        <f aca="false">LEN(K9109)</f>
        <v>14</v>
      </c>
      <c r="K9109" s="6" t="s">
        <v>48483</v>
      </c>
      <c r="L9109" s="4" t="s">
        <v>21</v>
      </c>
      <c r="M9109" s="4" t="s">
        <v>918</v>
      </c>
    </row>
    <row r="9110" customFormat="false" ht="15.75" hidden="false" customHeight="true" outlineLevel="0" collapsed="false">
      <c r="A9110" s="4" t="n">
        <v>2972</v>
      </c>
      <c r="B9110" s="4" t="s">
        <v>48484</v>
      </c>
      <c r="C9110" s="4"/>
      <c r="D9110" s="4" t="s">
        <v>48485</v>
      </c>
      <c r="E9110" s="5" t="s">
        <v>48486</v>
      </c>
      <c r="F9110" s="4" t="s">
        <v>48487</v>
      </c>
      <c r="G9110" s="4" t="s">
        <v>138</v>
      </c>
      <c r="H9110" s="5" t="s">
        <v>48488</v>
      </c>
      <c r="I9110" s="7" t="s">
        <v>48489</v>
      </c>
      <c r="J9110" s="5" t="n">
        <f aca="false">LEN(K9110)</f>
        <v>14</v>
      </c>
      <c r="K9110" s="6" t="str">
        <f aca="false">LOWER(SUBSTITUTE(SUBSTITUTE(SUBSTITUTE(SUBSTITUTE(SUBSTITUTE(SUBSTITUTE(SUBSTITUTE(B9110,"S.L.",""),"SL",""),"S.A.",""),"SA","")," ",""),".",""),",",""))&amp;".com"</f>
        <v>ggeecalpey.com</v>
      </c>
      <c r="L9110" s="4" t="s">
        <v>78</v>
      </c>
      <c r="M9110" s="4" t="s">
        <v>31</v>
      </c>
    </row>
    <row r="9111" customFormat="false" ht="15.75" hidden="false" customHeight="true" outlineLevel="0" collapsed="false">
      <c r="A9111" s="4" t="n">
        <v>2978</v>
      </c>
      <c r="B9111" s="4" t="s">
        <v>48490</v>
      </c>
      <c r="C9111" s="4"/>
      <c r="D9111" s="4" t="s">
        <v>48491</v>
      </c>
      <c r="E9111" s="5" t="s">
        <v>48492</v>
      </c>
      <c r="F9111" s="4" t="s">
        <v>138</v>
      </c>
      <c r="G9111" s="4" t="s">
        <v>138</v>
      </c>
      <c r="H9111" s="5" t="s">
        <v>48493</v>
      </c>
      <c r="I9111" s="4" t="s">
        <v>48494</v>
      </c>
      <c r="J9111" s="5" t="n">
        <f aca="false">LEN(K9111)</f>
        <v>14</v>
      </c>
      <c r="K9111" s="6" t="s">
        <v>48495</v>
      </c>
      <c r="L9111" s="4" t="s">
        <v>31</v>
      </c>
      <c r="M9111" s="4" t="s">
        <v>877</v>
      </c>
    </row>
    <row r="9112" customFormat="false" ht="15.75" hidden="false" customHeight="true" outlineLevel="0" collapsed="false">
      <c r="A9112" s="4" t="n">
        <v>2990</v>
      </c>
      <c r="B9112" s="4" t="s">
        <v>48496</v>
      </c>
      <c r="C9112" s="4"/>
      <c r="D9112" s="4" t="s">
        <v>48497</v>
      </c>
      <c r="E9112" s="5" t="s">
        <v>38661</v>
      </c>
      <c r="F9112" s="4" t="s">
        <v>5985</v>
      </c>
      <c r="G9112" s="4" t="s">
        <v>138</v>
      </c>
      <c r="H9112" s="5" t="s">
        <v>48498</v>
      </c>
      <c r="I9112" s="7" t="s">
        <v>48499</v>
      </c>
      <c r="J9112" s="5" t="n">
        <f aca="false">LEN(K9112)</f>
        <v>14</v>
      </c>
      <c r="K9112" s="6" t="s">
        <v>48500</v>
      </c>
      <c r="L9112" s="4" t="s">
        <v>31</v>
      </c>
      <c r="M9112" s="4" t="s">
        <v>2082</v>
      </c>
    </row>
    <row r="9113" customFormat="false" ht="15.75" hidden="false" customHeight="true" outlineLevel="0" collapsed="false">
      <c r="A9113" s="4" t="n">
        <v>3012</v>
      </c>
      <c r="B9113" s="4" t="s">
        <v>48501</v>
      </c>
      <c r="C9113" s="4" t="s">
        <v>48502</v>
      </c>
      <c r="D9113" s="4" t="s">
        <v>48503</v>
      </c>
      <c r="E9113" s="5" t="s">
        <v>38515</v>
      </c>
      <c r="F9113" s="4" t="s">
        <v>38516</v>
      </c>
      <c r="G9113" s="4" t="s">
        <v>138</v>
      </c>
      <c r="H9113" s="5" t="s">
        <v>48504</v>
      </c>
      <c r="I9113" s="7" t="s">
        <v>48505</v>
      </c>
      <c r="J9113" s="5" t="n">
        <f aca="false">LEN(K9113)</f>
        <v>14</v>
      </c>
      <c r="K9113" s="19" t="s">
        <v>48506</v>
      </c>
      <c r="L9113" s="4" t="s">
        <v>78</v>
      </c>
      <c r="M9113" s="4" t="s">
        <v>1063</v>
      </c>
    </row>
    <row r="9114" customFormat="false" ht="15.75" hidden="false" customHeight="true" outlineLevel="0" collapsed="false">
      <c r="A9114" s="4" t="n">
        <v>3023</v>
      </c>
      <c r="B9114" s="4" t="s">
        <v>3964</v>
      </c>
      <c r="C9114" s="4"/>
      <c r="D9114" s="4" t="s">
        <v>48507</v>
      </c>
      <c r="E9114" s="5" t="s">
        <v>3963</v>
      </c>
      <c r="F9114" s="4" t="s">
        <v>3964</v>
      </c>
      <c r="G9114" s="4" t="s">
        <v>138</v>
      </c>
      <c r="H9114" s="5" t="s">
        <v>48508</v>
      </c>
      <c r="I9114" s="4" t="s">
        <v>48509</v>
      </c>
      <c r="J9114" s="5" t="n">
        <f aca="false">LEN(K9114)</f>
        <v>14</v>
      </c>
      <c r="K9114" s="6" t="s">
        <v>48510</v>
      </c>
      <c r="L9114" s="4" t="s">
        <v>21</v>
      </c>
      <c r="M9114" s="4" t="s">
        <v>467</v>
      </c>
    </row>
    <row r="9115" customFormat="false" ht="15.75" hidden="false" customHeight="true" outlineLevel="0" collapsed="false">
      <c r="A9115" s="4" t="n">
        <v>11387</v>
      </c>
      <c r="B9115" s="4" t="s">
        <v>48511</v>
      </c>
      <c r="C9115" s="4"/>
      <c r="D9115" s="4" t="s">
        <v>48512</v>
      </c>
      <c r="E9115" s="5" t="s">
        <v>48513</v>
      </c>
      <c r="F9115" s="4" t="s">
        <v>48514</v>
      </c>
      <c r="G9115" s="4" t="s">
        <v>1390</v>
      </c>
      <c r="H9115" s="5" t="s">
        <v>48515</v>
      </c>
      <c r="I9115" s="4" t="s">
        <v>48516</v>
      </c>
      <c r="J9115" s="5" t="n">
        <f aca="false">LEN(K9115)</f>
        <v>14</v>
      </c>
      <c r="K9115" s="6" t="s">
        <v>48517</v>
      </c>
      <c r="L9115" s="4" t="s">
        <v>57</v>
      </c>
      <c r="M9115" s="4" t="s">
        <v>336</v>
      </c>
    </row>
    <row r="9116" customFormat="false" ht="15.75" hidden="false" customHeight="true" outlineLevel="0" collapsed="false">
      <c r="A9116" s="4" t="n">
        <v>3046</v>
      </c>
      <c r="B9116" s="4" t="s">
        <v>48518</v>
      </c>
      <c r="C9116" s="4"/>
      <c r="D9116" s="4" t="s">
        <v>48519</v>
      </c>
      <c r="E9116" s="5" t="s">
        <v>1608</v>
      </c>
      <c r="F9116" s="4" t="s">
        <v>1609</v>
      </c>
      <c r="G9116" s="4" t="s">
        <v>1610</v>
      </c>
      <c r="H9116" s="5" t="s">
        <v>48520</v>
      </c>
      <c r="I9116" s="7" t="s">
        <v>48521</v>
      </c>
      <c r="J9116" s="5" t="n">
        <f aca="false">LEN(K9116)</f>
        <v>14</v>
      </c>
      <c r="K9116" s="5" t="s">
        <v>48522</v>
      </c>
      <c r="L9116" s="4" t="s">
        <v>31</v>
      </c>
      <c r="M9116" s="4" t="s">
        <v>31</v>
      </c>
    </row>
    <row r="9117" customFormat="false" ht="15.75" hidden="false" customHeight="true" outlineLevel="0" collapsed="false">
      <c r="A9117" s="4" t="n">
        <v>3051</v>
      </c>
      <c r="B9117" s="4" t="s">
        <v>27198</v>
      </c>
      <c r="C9117" s="4"/>
      <c r="D9117" s="4" t="s">
        <v>48523</v>
      </c>
      <c r="E9117" s="5" t="s">
        <v>16719</v>
      </c>
      <c r="F9117" s="4" t="s">
        <v>16720</v>
      </c>
      <c r="G9117" s="4" t="s">
        <v>1610</v>
      </c>
      <c r="H9117" s="5" t="s">
        <v>48524</v>
      </c>
      <c r="I9117" s="4" t="s">
        <v>27201</v>
      </c>
      <c r="J9117" s="5" t="n">
        <f aca="false">LEN(K9117)</f>
        <v>14</v>
      </c>
      <c r="K9117" s="6" t="s">
        <v>48525</v>
      </c>
      <c r="L9117" s="4" t="s">
        <v>57</v>
      </c>
      <c r="M9117" s="4" t="s">
        <v>209</v>
      </c>
    </row>
    <row r="9118" customFormat="false" ht="15.75" hidden="false" customHeight="true" outlineLevel="0" collapsed="false">
      <c r="A9118" s="4" t="n">
        <v>3063</v>
      </c>
      <c r="B9118" s="4" t="s">
        <v>48526</v>
      </c>
      <c r="C9118" s="4"/>
      <c r="D9118" s="4" t="s">
        <v>48527</v>
      </c>
      <c r="E9118" s="5" t="s">
        <v>48528</v>
      </c>
      <c r="F9118" s="4" t="s">
        <v>6012</v>
      </c>
      <c r="G9118" s="4" t="s">
        <v>1610</v>
      </c>
      <c r="H9118" s="5" t="s">
        <v>48529</v>
      </c>
      <c r="I9118" s="4" t="s">
        <v>48530</v>
      </c>
      <c r="J9118" s="5" t="n">
        <f aca="false">LEN(K9118)</f>
        <v>14</v>
      </c>
      <c r="K9118" s="6" t="str">
        <f aca="false">LOWER(SUBSTITUTE(SUBSTITUTE(SUBSTITUTE(SUBSTITUTE(SUBSTITUTE(SUBSTITUTE(SUBSTITUTE(B9118,"S.L.",""),"SL",""),"S.A.",""),"SA","")," ",""),".",""),",",""))&amp;".com"</f>
        <v>fernin2010.com</v>
      </c>
      <c r="L9118" s="4" t="s">
        <v>66</v>
      </c>
      <c r="M9118" s="4" t="s">
        <v>31</v>
      </c>
    </row>
    <row r="9119" customFormat="false" ht="15.75" hidden="false" customHeight="true" outlineLevel="0" collapsed="false">
      <c r="A9119" s="4" t="n">
        <v>3072</v>
      </c>
      <c r="B9119" s="4" t="s">
        <v>48531</v>
      </c>
      <c r="C9119" s="4"/>
      <c r="D9119" s="4" t="s">
        <v>48532</v>
      </c>
      <c r="E9119" s="5" t="s">
        <v>48533</v>
      </c>
      <c r="F9119" s="4" t="s">
        <v>48534</v>
      </c>
      <c r="G9119" s="4" t="s">
        <v>1610</v>
      </c>
      <c r="H9119" s="5" t="s">
        <v>48535</v>
      </c>
      <c r="I9119" s="7" t="s">
        <v>48536</v>
      </c>
      <c r="J9119" s="5" t="n">
        <f aca="false">LEN(K9119)</f>
        <v>14</v>
      </c>
      <c r="K9119" s="19" t="s">
        <v>48537</v>
      </c>
      <c r="L9119" s="4" t="s">
        <v>78</v>
      </c>
      <c r="M9119" s="4" t="s">
        <v>22</v>
      </c>
    </row>
    <row r="9120" customFormat="false" ht="15.75" hidden="false" customHeight="true" outlineLevel="0" collapsed="false">
      <c r="A9120" s="4" t="n">
        <v>3091</v>
      </c>
      <c r="B9120" s="4" t="s">
        <v>48538</v>
      </c>
      <c r="C9120" s="4"/>
      <c r="D9120" s="4" t="s">
        <v>48539</v>
      </c>
      <c r="E9120" s="5" t="s">
        <v>48540</v>
      </c>
      <c r="F9120" s="4" t="s">
        <v>48541</v>
      </c>
      <c r="G9120" s="4" t="s">
        <v>1610</v>
      </c>
      <c r="H9120" s="5" t="s">
        <v>48542</v>
      </c>
      <c r="I9120" s="7" t="s">
        <v>48543</v>
      </c>
      <c r="J9120" s="5" t="n">
        <f aca="false">LEN(K9120)</f>
        <v>14</v>
      </c>
      <c r="K9120" s="6" t="s">
        <v>48544</v>
      </c>
      <c r="L9120" s="4" t="s">
        <v>21</v>
      </c>
      <c r="M9120" s="4" t="s">
        <v>326</v>
      </c>
    </row>
    <row r="9121" customFormat="false" ht="15.75" hidden="false" customHeight="true" outlineLevel="0" collapsed="false">
      <c r="A9121" s="4" t="n">
        <v>3095</v>
      </c>
      <c r="B9121" s="4" t="s">
        <v>48545</v>
      </c>
      <c r="C9121" s="4"/>
      <c r="D9121" s="4" t="s">
        <v>48546</v>
      </c>
      <c r="E9121" s="5" t="s">
        <v>13786</v>
      </c>
      <c r="F9121" s="4" t="s">
        <v>13787</v>
      </c>
      <c r="G9121" s="4" t="s">
        <v>1610</v>
      </c>
      <c r="H9121" s="5" t="s">
        <v>48547</v>
      </c>
      <c r="I9121" s="4" t="s">
        <v>48548</v>
      </c>
      <c r="J9121" s="5" t="n">
        <f aca="false">LEN(K9121)</f>
        <v>14</v>
      </c>
      <c r="K9121" s="6" t="s">
        <v>48549</v>
      </c>
      <c r="L9121" s="4" t="s">
        <v>21</v>
      </c>
      <c r="M9121" s="4" t="s">
        <v>32</v>
      </c>
    </row>
    <row r="9122" customFormat="false" ht="15.75" hidden="false" customHeight="true" outlineLevel="0" collapsed="false">
      <c r="A9122" s="4" t="n">
        <v>11497</v>
      </c>
      <c r="B9122" s="4" t="s">
        <v>46956</v>
      </c>
      <c r="C9122" s="4"/>
      <c r="D9122" s="4" t="s">
        <v>48550</v>
      </c>
      <c r="E9122" s="5" t="s">
        <v>9095</v>
      </c>
      <c r="F9122" s="4" t="s">
        <v>9096</v>
      </c>
      <c r="G9122" s="4" t="s">
        <v>313</v>
      </c>
      <c r="H9122" s="5" t="s">
        <v>48551</v>
      </c>
      <c r="I9122" s="4" t="s">
        <v>48552</v>
      </c>
      <c r="J9122" s="5" t="n">
        <f aca="false">LEN(K9122)</f>
        <v>14</v>
      </c>
      <c r="K9122" s="6" t="s">
        <v>48553</v>
      </c>
      <c r="L9122" s="4" t="s">
        <v>21</v>
      </c>
      <c r="M9122" s="4" t="s">
        <v>1208</v>
      </c>
    </row>
    <row r="9123" customFormat="false" ht="15.75" hidden="false" customHeight="true" outlineLevel="0" collapsed="false">
      <c r="A9123" s="4" t="n">
        <v>3125</v>
      </c>
      <c r="B9123" s="4" t="s">
        <v>48554</v>
      </c>
      <c r="C9123" s="4"/>
      <c r="D9123" s="4" t="s">
        <v>48555</v>
      </c>
      <c r="E9123" s="5" t="s">
        <v>48556</v>
      </c>
      <c r="F9123" s="4" t="s">
        <v>43941</v>
      </c>
      <c r="G9123" s="4" t="s">
        <v>313</v>
      </c>
      <c r="H9123" s="5" t="s">
        <v>48557</v>
      </c>
      <c r="I9123" s="4" t="s">
        <v>48558</v>
      </c>
      <c r="J9123" s="5" t="n">
        <f aca="false">LEN(K9123)</f>
        <v>14</v>
      </c>
      <c r="K9123" s="6" t="str">
        <f aca="false">LOWER(SUBSTITUTE(SUBSTITUTE(SUBSTITUTE(SUBSTITUTE(SUBSTITUTE(SUBSTITUTE(SUBSTITUTE(B9123,"S.L.",""),"SL",""),"S.A.",""),"SA","")," ",""),".",""),",",""))&amp;".com"</f>
        <v>villamaria.com</v>
      </c>
      <c r="L9123" s="4" t="s">
        <v>66</v>
      </c>
      <c r="M9123" s="4" t="s">
        <v>1063</v>
      </c>
    </row>
    <row r="9124" customFormat="false" ht="15.75" hidden="false" customHeight="true" outlineLevel="0" collapsed="false">
      <c r="A9124" s="4" t="n">
        <v>3126</v>
      </c>
      <c r="B9124" s="4" t="s">
        <v>48559</v>
      </c>
      <c r="C9124" s="4"/>
      <c r="D9124" s="4" t="s">
        <v>48560</v>
      </c>
      <c r="E9124" s="5" t="s">
        <v>48556</v>
      </c>
      <c r="F9124" s="4" t="s">
        <v>43941</v>
      </c>
      <c r="G9124" s="4" t="s">
        <v>313</v>
      </c>
      <c r="H9124" s="5" t="s">
        <v>48561</v>
      </c>
      <c r="I9124" s="4" t="s">
        <v>48562</v>
      </c>
      <c r="J9124" s="5" t="n">
        <f aca="false">LEN(K9124)</f>
        <v>14</v>
      </c>
      <c r="K9124" s="6" t="s">
        <v>48563</v>
      </c>
      <c r="L9124" s="4" t="s">
        <v>31</v>
      </c>
      <c r="M9124" s="4" t="s">
        <v>794</v>
      </c>
    </row>
    <row r="9125" customFormat="false" ht="15.75" hidden="false" customHeight="true" outlineLevel="0" collapsed="false">
      <c r="A9125" s="4" t="n">
        <v>3138</v>
      </c>
      <c r="B9125" s="4" t="s">
        <v>48564</v>
      </c>
      <c r="C9125" s="4"/>
      <c r="D9125" s="4" t="s">
        <v>48565</v>
      </c>
      <c r="E9125" s="5" t="s">
        <v>9075</v>
      </c>
      <c r="F9125" s="4" t="s">
        <v>6025</v>
      </c>
      <c r="G9125" s="4" t="s">
        <v>313</v>
      </c>
      <c r="H9125" s="5" t="s">
        <v>48566</v>
      </c>
      <c r="I9125" s="4" t="s">
        <v>48567</v>
      </c>
      <c r="J9125" s="5" t="n">
        <f aca="false">LEN(K9125)</f>
        <v>14</v>
      </c>
      <c r="K9125" s="6" t="s">
        <v>48568</v>
      </c>
      <c r="L9125" s="4" t="s">
        <v>21</v>
      </c>
      <c r="M9125" s="4" t="s">
        <v>22</v>
      </c>
    </row>
    <row r="9126" customFormat="false" ht="15.75" hidden="false" customHeight="true" outlineLevel="0" collapsed="false">
      <c r="A9126" s="4" t="n">
        <v>3157</v>
      </c>
      <c r="B9126" s="4" t="s">
        <v>48569</v>
      </c>
      <c r="C9126" s="4"/>
      <c r="D9126" s="4" t="s">
        <v>48570</v>
      </c>
      <c r="E9126" s="5" t="s">
        <v>16782</v>
      </c>
      <c r="F9126" s="4" t="s">
        <v>3359</v>
      </c>
      <c r="G9126" s="4" t="s">
        <v>313</v>
      </c>
      <c r="H9126" s="5" t="s">
        <v>48571</v>
      </c>
      <c r="I9126" s="17" t="s">
        <v>48572</v>
      </c>
      <c r="J9126" s="5" t="n">
        <f aca="false">LEN(K9126)</f>
        <v>14</v>
      </c>
      <c r="K9126" s="19" t="s">
        <v>48573</v>
      </c>
      <c r="L9126" s="4" t="s">
        <v>31</v>
      </c>
      <c r="M9126" s="4" t="s">
        <v>502</v>
      </c>
    </row>
    <row r="9127" customFormat="false" ht="15.75" hidden="false" customHeight="true" outlineLevel="0" collapsed="false">
      <c r="A9127" s="4" t="n">
        <v>3184</v>
      </c>
      <c r="B9127" s="4" t="s">
        <v>48574</v>
      </c>
      <c r="C9127" s="4"/>
      <c r="D9127" s="4" t="s">
        <v>28519</v>
      </c>
      <c r="E9127" s="5" t="s">
        <v>20381</v>
      </c>
      <c r="F9127" s="4" t="s">
        <v>20382</v>
      </c>
      <c r="G9127" s="4" t="s">
        <v>313</v>
      </c>
      <c r="H9127" s="5" t="s">
        <v>48575</v>
      </c>
      <c r="I9127" s="7" t="s">
        <v>48576</v>
      </c>
      <c r="J9127" s="5" t="n">
        <f aca="false">LEN(K9127)</f>
        <v>14</v>
      </c>
      <c r="K9127" s="6" t="str">
        <f aca="false">LOWER(SUBSTITUTE(SUBSTITUTE(SUBSTITUTE(SUBSTITUTE(SUBSTITUTE(SUBSTITUTE(SUBSTITUTE(B9127,"S.L.",""),"SL",""),"S.A.",""),"SA","")," ",""),".",""),",",""))&amp;".com"</f>
        <v>podadelpas.com</v>
      </c>
      <c r="L9127" s="4" t="s">
        <v>21</v>
      </c>
      <c r="M9127" s="4" t="s">
        <v>729</v>
      </c>
    </row>
    <row r="9128" customFormat="false" ht="15.75" hidden="false" customHeight="true" outlineLevel="0" collapsed="false">
      <c r="A9128" s="4" t="n">
        <v>3196</v>
      </c>
      <c r="B9128" s="4" t="s">
        <v>48577</v>
      </c>
      <c r="C9128" s="4"/>
      <c r="D9128" s="4" t="s">
        <v>48578</v>
      </c>
      <c r="E9128" s="5" t="s">
        <v>2745</v>
      </c>
      <c r="F9128" s="4" t="s">
        <v>2746</v>
      </c>
      <c r="G9128" s="4" t="s">
        <v>313</v>
      </c>
      <c r="H9128" s="5" t="s">
        <v>48579</v>
      </c>
      <c r="I9128" s="17" t="s">
        <v>48580</v>
      </c>
      <c r="J9128" s="5" t="n">
        <f aca="false">LEN(K9128)</f>
        <v>14</v>
      </c>
      <c r="K9128" s="6" t="s">
        <v>48581</v>
      </c>
      <c r="L9128" s="4" t="s">
        <v>66</v>
      </c>
      <c r="M9128" s="4" t="s">
        <v>794</v>
      </c>
    </row>
    <row r="9129" customFormat="false" ht="15.75" hidden="false" customHeight="true" outlineLevel="0" collapsed="false">
      <c r="A9129" s="4" t="n">
        <v>3242</v>
      </c>
      <c r="B9129" s="4" t="s">
        <v>48582</v>
      </c>
      <c r="C9129" s="4"/>
      <c r="D9129" s="4" t="s">
        <v>48583</v>
      </c>
      <c r="E9129" s="5" t="s">
        <v>1873</v>
      </c>
      <c r="F9129" s="4" t="s">
        <v>633</v>
      </c>
      <c r="G9129" s="4" t="s">
        <v>313</v>
      </c>
      <c r="H9129" s="5" t="s">
        <v>48584</v>
      </c>
      <c r="I9129" s="7" t="s">
        <v>48585</v>
      </c>
      <c r="J9129" s="5" t="n">
        <f aca="false">LEN(K9129)</f>
        <v>14</v>
      </c>
      <c r="K9129" s="6" t="s">
        <v>48586</v>
      </c>
      <c r="L9129" s="4" t="s">
        <v>57</v>
      </c>
      <c r="M9129" s="4" t="s">
        <v>1863</v>
      </c>
    </row>
    <row r="9130" customFormat="false" ht="15.75" hidden="false" customHeight="true" outlineLevel="0" collapsed="false">
      <c r="A9130" s="4" t="n">
        <v>3247</v>
      </c>
      <c r="B9130" s="4" t="s">
        <v>48587</v>
      </c>
      <c r="C9130" s="4"/>
      <c r="D9130" s="4" t="s">
        <v>7367</v>
      </c>
      <c r="E9130" s="5" t="s">
        <v>1873</v>
      </c>
      <c r="F9130" s="4" t="s">
        <v>633</v>
      </c>
      <c r="G9130" s="4" t="s">
        <v>313</v>
      </c>
      <c r="H9130" s="5" t="s">
        <v>48588</v>
      </c>
      <c r="I9130" s="7" t="s">
        <v>48589</v>
      </c>
      <c r="J9130" s="5" t="n">
        <f aca="false">LEN(K9130)</f>
        <v>14</v>
      </c>
      <c r="K9130" s="6" t="s">
        <v>48590</v>
      </c>
      <c r="L9130" s="4" t="s">
        <v>57</v>
      </c>
      <c r="M9130" s="4" t="s">
        <v>317</v>
      </c>
    </row>
    <row r="9131" customFormat="false" ht="15.75" hidden="false" customHeight="true" outlineLevel="0" collapsed="false">
      <c r="A9131" s="4" t="n">
        <v>3264</v>
      </c>
      <c r="B9131" s="4" t="s">
        <v>48591</v>
      </c>
      <c r="C9131" s="4"/>
      <c r="D9131" s="4" t="s">
        <v>48592</v>
      </c>
      <c r="E9131" s="5" t="s">
        <v>9095</v>
      </c>
      <c r="F9131" s="4" t="s">
        <v>9096</v>
      </c>
      <c r="G9131" s="4" t="s">
        <v>313</v>
      </c>
      <c r="H9131" s="5" t="s">
        <v>48593</v>
      </c>
      <c r="I9131" s="7" t="s">
        <v>48594</v>
      </c>
      <c r="J9131" s="5" t="n">
        <f aca="false">LEN(K9131)</f>
        <v>14</v>
      </c>
      <c r="K9131" s="6" t="s">
        <v>48595</v>
      </c>
      <c r="L9131" s="4" t="s">
        <v>57</v>
      </c>
      <c r="M9131" s="4" t="s">
        <v>3895</v>
      </c>
    </row>
    <row r="9132" customFormat="false" ht="15.75" hidden="false" customHeight="true" outlineLevel="0" collapsed="false">
      <c r="A9132" s="4" t="n">
        <v>3269</v>
      </c>
      <c r="B9132" s="4" t="s">
        <v>48596</v>
      </c>
      <c r="C9132" s="4"/>
      <c r="D9132" s="4" t="s">
        <v>48597</v>
      </c>
      <c r="E9132" s="5" t="s">
        <v>9095</v>
      </c>
      <c r="F9132" s="4" t="s">
        <v>9096</v>
      </c>
      <c r="G9132" s="4" t="s">
        <v>313</v>
      </c>
      <c r="H9132" s="5" t="s">
        <v>48598</v>
      </c>
      <c r="I9132" s="4" t="s">
        <v>48599</v>
      </c>
      <c r="J9132" s="5" t="n">
        <f aca="false">LEN(K9132)</f>
        <v>14</v>
      </c>
      <c r="K9132" s="6" t="s">
        <v>48600</v>
      </c>
      <c r="L9132" s="4" t="s">
        <v>57</v>
      </c>
      <c r="M9132" s="4" t="s">
        <v>577</v>
      </c>
    </row>
    <row r="9133" customFormat="false" ht="15.75" hidden="false" customHeight="true" outlineLevel="0" collapsed="false">
      <c r="A9133" s="4" t="n">
        <v>3283</v>
      </c>
      <c r="B9133" s="4" t="s">
        <v>48601</v>
      </c>
      <c r="C9133" s="4"/>
      <c r="D9133" s="4" t="s">
        <v>48602</v>
      </c>
      <c r="E9133" s="5" t="s">
        <v>6037</v>
      </c>
      <c r="F9133" s="4" t="s">
        <v>6038</v>
      </c>
      <c r="G9133" s="4" t="s">
        <v>313</v>
      </c>
      <c r="H9133" s="5" t="s">
        <v>48603</v>
      </c>
      <c r="I9133" s="4" t="s">
        <v>48604</v>
      </c>
      <c r="J9133" s="5" t="n">
        <f aca="false">LEN(K9133)</f>
        <v>14</v>
      </c>
      <c r="K9133" s="10" t="s">
        <v>48605</v>
      </c>
      <c r="L9133" s="4" t="s">
        <v>78</v>
      </c>
      <c r="M9133" s="4" t="s">
        <v>1043</v>
      </c>
    </row>
    <row r="9134" customFormat="false" ht="15.75" hidden="false" customHeight="true" outlineLevel="0" collapsed="false">
      <c r="A9134" s="4" t="n">
        <v>3316</v>
      </c>
      <c r="B9134" s="4" t="s">
        <v>48606</v>
      </c>
      <c r="C9134" s="4"/>
      <c r="D9134" s="4" t="s">
        <v>48607</v>
      </c>
      <c r="E9134" s="5" t="s">
        <v>44058</v>
      </c>
      <c r="F9134" s="4" t="s">
        <v>1885</v>
      </c>
      <c r="G9134" s="4" t="s">
        <v>313</v>
      </c>
      <c r="H9134" s="5" t="s">
        <v>48608</v>
      </c>
      <c r="I9134" s="7" t="s">
        <v>48609</v>
      </c>
      <c r="J9134" s="5" t="n">
        <f aca="false">LEN(K9134)</f>
        <v>14</v>
      </c>
      <c r="K9134" s="5" t="s">
        <v>48610</v>
      </c>
      <c r="L9134" s="4" t="s">
        <v>66</v>
      </c>
      <c r="M9134" s="4" t="s">
        <v>209</v>
      </c>
    </row>
    <row r="9135" customFormat="false" ht="15.75" hidden="false" customHeight="true" outlineLevel="0" collapsed="false">
      <c r="A9135" s="4" t="n">
        <v>3317</v>
      </c>
      <c r="B9135" s="4" t="s">
        <v>48611</v>
      </c>
      <c r="C9135" s="4"/>
      <c r="D9135" s="4" t="s">
        <v>48612</v>
      </c>
      <c r="E9135" s="5" t="s">
        <v>44058</v>
      </c>
      <c r="F9135" s="4" t="s">
        <v>1885</v>
      </c>
      <c r="G9135" s="4" t="s">
        <v>313</v>
      </c>
      <c r="H9135" s="5" t="s">
        <v>48613</v>
      </c>
      <c r="I9135" s="17" t="s">
        <v>48614</v>
      </c>
      <c r="J9135" s="5" t="n">
        <f aca="false">LEN(K9135)</f>
        <v>14</v>
      </c>
      <c r="K9135" s="19" t="s">
        <v>48615</v>
      </c>
      <c r="L9135" s="4" t="s">
        <v>78</v>
      </c>
      <c r="M9135" s="4" t="s">
        <v>1085</v>
      </c>
    </row>
    <row r="9136" customFormat="false" ht="15.75" hidden="false" customHeight="true" outlineLevel="0" collapsed="false">
      <c r="A9136" s="4" t="n">
        <v>3338</v>
      </c>
      <c r="B9136" s="4" t="s">
        <v>25373</v>
      </c>
      <c r="C9136" s="4"/>
      <c r="D9136" s="4" t="s">
        <v>48616</v>
      </c>
      <c r="E9136" s="5" t="s">
        <v>1884</v>
      </c>
      <c r="F9136" s="4" t="s">
        <v>1885</v>
      </c>
      <c r="G9136" s="4" t="s">
        <v>313</v>
      </c>
      <c r="H9136" s="5" t="s">
        <v>48617</v>
      </c>
      <c r="I9136" s="17" t="s">
        <v>48618</v>
      </c>
      <c r="J9136" s="5" t="n">
        <f aca="false">LEN(K9136)</f>
        <v>14</v>
      </c>
      <c r="K9136" s="19" t="s">
        <v>48619</v>
      </c>
      <c r="L9136" s="4" t="s">
        <v>78</v>
      </c>
      <c r="M9136" s="4" t="s">
        <v>368</v>
      </c>
    </row>
    <row r="9137" customFormat="false" ht="15.75" hidden="false" customHeight="true" outlineLevel="0" collapsed="false">
      <c r="A9137" s="4" t="n">
        <v>3381</v>
      </c>
      <c r="B9137" s="4" t="s">
        <v>48620</v>
      </c>
      <c r="C9137" s="4"/>
      <c r="D9137" s="4" t="s">
        <v>48621</v>
      </c>
      <c r="E9137" s="5" t="s">
        <v>48622</v>
      </c>
      <c r="F9137" s="4" t="s">
        <v>48623</v>
      </c>
      <c r="G9137" s="4" t="s">
        <v>852</v>
      </c>
      <c r="H9137" s="5" t="s">
        <v>48624</v>
      </c>
      <c r="I9137" s="7" t="s">
        <v>48625</v>
      </c>
      <c r="J9137" s="5" t="n">
        <f aca="false">LEN(K9137)</f>
        <v>14</v>
      </c>
      <c r="K9137" s="6" t="s">
        <v>48626</v>
      </c>
      <c r="L9137" s="4" t="s">
        <v>31</v>
      </c>
      <c r="M9137" s="4" t="s">
        <v>294</v>
      </c>
    </row>
    <row r="9138" customFormat="false" ht="15.75" hidden="false" customHeight="true" outlineLevel="0" collapsed="false">
      <c r="A9138" s="4" t="n">
        <v>3390</v>
      </c>
      <c r="B9138" s="4" t="s">
        <v>48627</v>
      </c>
      <c r="C9138" s="4"/>
      <c r="D9138" s="4" t="s">
        <v>48628</v>
      </c>
      <c r="E9138" s="5" t="s">
        <v>28619</v>
      </c>
      <c r="F9138" s="4" t="s">
        <v>851</v>
      </c>
      <c r="G9138" s="4" t="s">
        <v>852</v>
      </c>
      <c r="H9138" s="5" t="s">
        <v>48629</v>
      </c>
      <c r="I9138" s="4" t="s">
        <v>48630</v>
      </c>
      <c r="J9138" s="5" t="n">
        <f aca="false">LEN(K9138)</f>
        <v>14</v>
      </c>
      <c r="K9138" s="6" t="s">
        <v>48631</v>
      </c>
      <c r="L9138" s="4" t="s">
        <v>66</v>
      </c>
      <c r="M9138" s="4" t="s">
        <v>6459</v>
      </c>
    </row>
    <row r="9139" customFormat="false" ht="15.75" hidden="false" customHeight="true" outlineLevel="0" collapsed="false">
      <c r="A9139" s="4" t="n">
        <v>3401</v>
      </c>
      <c r="B9139" s="4" t="s">
        <v>48632</v>
      </c>
      <c r="C9139" s="4"/>
      <c r="D9139" s="4" t="s">
        <v>48633</v>
      </c>
      <c r="E9139" s="5" t="s">
        <v>580</v>
      </c>
      <c r="F9139" s="4" t="s">
        <v>205</v>
      </c>
      <c r="G9139" s="4" t="s">
        <v>205</v>
      </c>
      <c r="H9139" s="5" t="s">
        <v>48634</v>
      </c>
      <c r="I9139" s="4" t="s">
        <v>48635</v>
      </c>
      <c r="J9139" s="5" t="n">
        <f aca="false">LEN(K9139)</f>
        <v>14</v>
      </c>
      <c r="K9139" s="10" t="s">
        <v>48235</v>
      </c>
      <c r="L9139" s="4" t="s">
        <v>78</v>
      </c>
      <c r="M9139" s="4" t="s">
        <v>4771</v>
      </c>
    </row>
    <row r="9140" customFormat="false" ht="15.75" hidden="false" customHeight="true" outlineLevel="0" collapsed="false">
      <c r="A9140" s="4" t="n">
        <v>3412</v>
      </c>
      <c r="B9140" s="4" t="s">
        <v>48636</v>
      </c>
      <c r="C9140" s="4"/>
      <c r="D9140" s="4" t="s">
        <v>48637</v>
      </c>
      <c r="E9140" s="5" t="s">
        <v>9122</v>
      </c>
      <c r="F9140" s="4" t="s">
        <v>851</v>
      </c>
      <c r="G9140" s="4" t="s">
        <v>852</v>
      </c>
      <c r="H9140" s="5" t="s">
        <v>48638</v>
      </c>
      <c r="I9140" s="4" t="s">
        <v>48639</v>
      </c>
      <c r="J9140" s="5" t="n">
        <f aca="false">LEN(K9140)</f>
        <v>14</v>
      </c>
      <c r="K9140" s="6" t="s">
        <v>48640</v>
      </c>
      <c r="L9140" s="4" t="s">
        <v>57</v>
      </c>
      <c r="M9140" s="4" t="s">
        <v>2097</v>
      </c>
    </row>
    <row r="9141" customFormat="false" ht="15.75" hidden="false" customHeight="true" outlineLevel="0" collapsed="false">
      <c r="A9141" s="4" t="n">
        <v>3428</v>
      </c>
      <c r="B9141" s="4" t="s">
        <v>48641</v>
      </c>
      <c r="C9141" s="4"/>
      <c r="D9141" s="4" t="s">
        <v>48642</v>
      </c>
      <c r="E9141" s="5" t="s">
        <v>4057</v>
      </c>
      <c r="F9141" s="4" t="s">
        <v>851</v>
      </c>
      <c r="G9141" s="4" t="s">
        <v>852</v>
      </c>
      <c r="H9141" s="5" t="s">
        <v>48643</v>
      </c>
      <c r="I9141" s="4" t="s">
        <v>48644</v>
      </c>
      <c r="J9141" s="5" t="n">
        <f aca="false">LEN(K9141)</f>
        <v>14</v>
      </c>
      <c r="K9141" s="6" t="s">
        <v>48645</v>
      </c>
      <c r="L9141" s="4" t="s">
        <v>31</v>
      </c>
      <c r="M9141" s="4" t="s">
        <v>695</v>
      </c>
    </row>
    <row r="9142" customFormat="false" ht="15.75" hidden="false" customHeight="true" outlineLevel="0" collapsed="false">
      <c r="A9142" s="4" t="n">
        <v>3439</v>
      </c>
      <c r="B9142" s="4" t="s">
        <v>48646</v>
      </c>
      <c r="C9142" s="4"/>
      <c r="D9142" s="4" t="s">
        <v>48647</v>
      </c>
      <c r="E9142" s="5" t="s">
        <v>28645</v>
      </c>
      <c r="F9142" s="4" t="s">
        <v>851</v>
      </c>
      <c r="G9142" s="4" t="s">
        <v>852</v>
      </c>
      <c r="H9142" s="5" t="s">
        <v>48648</v>
      </c>
      <c r="I9142" s="4" t="s">
        <v>48649</v>
      </c>
      <c r="J9142" s="5" t="n">
        <f aca="false">LEN(K9142)</f>
        <v>14</v>
      </c>
      <c r="K9142" s="6" t="s">
        <v>48650</v>
      </c>
      <c r="L9142" s="4" t="s">
        <v>21</v>
      </c>
      <c r="M9142" s="4" t="s">
        <v>1265</v>
      </c>
    </row>
    <row r="9143" customFormat="false" ht="15.75" hidden="false" customHeight="true" outlineLevel="0" collapsed="false">
      <c r="A9143" s="4" t="n">
        <v>3450</v>
      </c>
      <c r="B9143" s="4" t="s">
        <v>48651</v>
      </c>
      <c r="C9143" s="4"/>
      <c r="D9143" s="4" t="s">
        <v>48652</v>
      </c>
      <c r="E9143" s="5" t="s">
        <v>33470</v>
      </c>
      <c r="F9143" s="4" t="s">
        <v>851</v>
      </c>
      <c r="G9143" s="4" t="s">
        <v>852</v>
      </c>
      <c r="H9143" s="5" t="s">
        <v>48653</v>
      </c>
      <c r="I9143" s="4" t="s">
        <v>48654</v>
      </c>
      <c r="J9143" s="5" t="n">
        <f aca="false">LEN(K9143)</f>
        <v>14</v>
      </c>
      <c r="K9143" s="10" t="s">
        <v>48655</v>
      </c>
      <c r="L9143" s="4" t="s">
        <v>78</v>
      </c>
      <c r="M9143" s="4" t="s">
        <v>6988</v>
      </c>
    </row>
    <row r="9144" customFormat="false" ht="15.75" hidden="false" customHeight="true" outlineLevel="0" collapsed="false">
      <c r="A9144" s="4" t="n">
        <v>3479</v>
      </c>
      <c r="B9144" s="4" t="s">
        <v>48656</v>
      </c>
      <c r="C9144" s="4"/>
      <c r="D9144" s="4" t="s">
        <v>48657</v>
      </c>
      <c r="E9144" s="5" t="s">
        <v>7380</v>
      </c>
      <c r="F9144" s="4" t="s">
        <v>7381</v>
      </c>
      <c r="G9144" s="4" t="s">
        <v>852</v>
      </c>
      <c r="H9144" s="5" t="s">
        <v>48658</v>
      </c>
      <c r="I9144" s="4" t="s">
        <v>48659</v>
      </c>
      <c r="J9144" s="5" t="n">
        <f aca="false">LEN(K9144)</f>
        <v>14</v>
      </c>
      <c r="K9144" s="6" t="s">
        <v>48660</v>
      </c>
      <c r="L9144" s="4" t="s">
        <v>31</v>
      </c>
      <c r="M9144" s="4" t="s">
        <v>1208</v>
      </c>
    </row>
    <row r="9145" customFormat="false" ht="15.75" hidden="false" customHeight="true" outlineLevel="0" collapsed="false">
      <c r="A9145" s="4" t="n">
        <v>3483</v>
      </c>
      <c r="B9145" s="4" t="s">
        <v>48661</v>
      </c>
      <c r="C9145" s="4"/>
      <c r="D9145" s="4" t="s">
        <v>18354</v>
      </c>
      <c r="E9145" s="5" t="s">
        <v>20450</v>
      </c>
      <c r="F9145" s="4" t="s">
        <v>20451</v>
      </c>
      <c r="G9145" s="4" t="s">
        <v>852</v>
      </c>
      <c r="H9145" s="5" t="s">
        <v>48662</v>
      </c>
      <c r="I9145" s="4" t="s">
        <v>48663</v>
      </c>
      <c r="J9145" s="5" t="n">
        <f aca="false">LEN(K9145)</f>
        <v>14</v>
      </c>
      <c r="K9145" s="6" t="s">
        <v>48664</v>
      </c>
      <c r="L9145" s="4" t="s">
        <v>31</v>
      </c>
      <c r="M9145" s="4" t="s">
        <v>2097</v>
      </c>
    </row>
    <row r="9146" customFormat="false" ht="15.75" hidden="false" customHeight="true" outlineLevel="0" collapsed="false">
      <c r="A9146" s="4" t="n">
        <v>3504</v>
      </c>
      <c r="B9146" s="4" t="s">
        <v>48665</v>
      </c>
      <c r="C9146" s="4"/>
      <c r="D9146" s="4" t="s">
        <v>48666</v>
      </c>
      <c r="E9146" s="5" t="s">
        <v>28717</v>
      </c>
      <c r="F9146" s="4" t="s">
        <v>1389</v>
      </c>
      <c r="G9146" s="4" t="s">
        <v>1390</v>
      </c>
      <c r="H9146" s="5" t="s">
        <v>48667</v>
      </c>
      <c r="I9146" s="4" t="s">
        <v>48668</v>
      </c>
      <c r="J9146" s="5" t="n">
        <f aca="false">LEN(K9146)</f>
        <v>14</v>
      </c>
      <c r="K9146" s="6" t="s">
        <v>48669</v>
      </c>
      <c r="L9146" s="4" t="s">
        <v>78</v>
      </c>
      <c r="M9146" s="4" t="s">
        <v>3203</v>
      </c>
    </row>
    <row r="9147" customFormat="false" ht="15.75" hidden="false" customHeight="true" outlineLevel="0" collapsed="false">
      <c r="A9147" s="4" t="n">
        <v>3512</v>
      </c>
      <c r="B9147" s="4" t="s">
        <v>48670</v>
      </c>
      <c r="C9147" s="4"/>
      <c r="D9147" s="4" t="s">
        <v>48671</v>
      </c>
      <c r="E9147" s="5" t="s">
        <v>1388</v>
      </c>
      <c r="F9147" s="4" t="s">
        <v>1389</v>
      </c>
      <c r="G9147" s="4" t="s">
        <v>1390</v>
      </c>
      <c r="H9147" s="5" t="s">
        <v>48672</v>
      </c>
      <c r="I9147" s="7" t="s">
        <v>48673</v>
      </c>
      <c r="J9147" s="5" t="n">
        <f aca="false">LEN(K9147)</f>
        <v>14</v>
      </c>
      <c r="K9147" s="6" t="s">
        <v>48674</v>
      </c>
      <c r="L9147" s="4" t="s">
        <v>66</v>
      </c>
      <c r="M9147" s="4" t="s">
        <v>794</v>
      </c>
    </row>
    <row r="9148" customFormat="false" ht="15.75" hidden="false" customHeight="true" outlineLevel="0" collapsed="false">
      <c r="A9148" s="4" t="n">
        <v>3522</v>
      </c>
      <c r="B9148" s="4" t="s">
        <v>48675</v>
      </c>
      <c r="C9148" s="4"/>
      <c r="D9148" s="4" t="s">
        <v>48676</v>
      </c>
      <c r="E9148" s="5" t="s">
        <v>48677</v>
      </c>
      <c r="F9148" s="4" t="s">
        <v>48678</v>
      </c>
      <c r="G9148" s="4" t="s">
        <v>1390</v>
      </c>
      <c r="H9148" s="5" t="s">
        <v>48679</v>
      </c>
      <c r="I9148" s="9" t="s">
        <v>48680</v>
      </c>
      <c r="J9148" s="5" t="n">
        <f aca="false">LEN(K9148)</f>
        <v>14</v>
      </c>
      <c r="K9148" s="6" t="s">
        <v>48681</v>
      </c>
      <c r="L9148" s="4" t="s">
        <v>21</v>
      </c>
      <c r="M9148" s="4" t="s">
        <v>2097</v>
      </c>
    </row>
    <row r="9149" customFormat="false" ht="15.75" hidden="false" customHeight="true" outlineLevel="0" collapsed="false">
      <c r="A9149" s="4" t="n">
        <v>3533</v>
      </c>
      <c r="B9149" s="4" t="s">
        <v>48682</v>
      </c>
      <c r="C9149" s="4"/>
      <c r="D9149" s="4" t="s">
        <v>48683</v>
      </c>
      <c r="E9149" s="5" t="s">
        <v>48684</v>
      </c>
      <c r="F9149" s="4" t="s">
        <v>48685</v>
      </c>
      <c r="G9149" s="4" t="s">
        <v>1390</v>
      </c>
      <c r="H9149" s="5" t="s">
        <v>48686</v>
      </c>
      <c r="I9149" s="4" t="s">
        <v>48687</v>
      </c>
      <c r="J9149" s="5" t="n">
        <f aca="false">LEN(K9149)</f>
        <v>14</v>
      </c>
      <c r="K9149" s="10" t="s">
        <v>48688</v>
      </c>
      <c r="L9149" s="4" t="s">
        <v>31</v>
      </c>
      <c r="M9149" s="4" t="s">
        <v>877</v>
      </c>
    </row>
    <row r="9150" customFormat="false" ht="15.75" hidden="false" customHeight="true" outlineLevel="0" collapsed="false">
      <c r="A9150" s="4" t="n">
        <v>3579</v>
      </c>
      <c r="B9150" s="4" t="s">
        <v>48689</v>
      </c>
      <c r="C9150" s="4"/>
      <c r="D9150" s="4" t="s">
        <v>48690</v>
      </c>
      <c r="E9150" s="5" t="s">
        <v>16936</v>
      </c>
      <c r="F9150" s="4" t="s">
        <v>4866</v>
      </c>
      <c r="G9150" s="4" t="s">
        <v>1498</v>
      </c>
      <c r="H9150" s="5" t="s">
        <v>48691</v>
      </c>
      <c r="I9150" s="7" t="s">
        <v>48692</v>
      </c>
      <c r="J9150" s="5" t="n">
        <f aca="false">LEN(K9150)</f>
        <v>14</v>
      </c>
      <c r="K9150" s="6" t="str">
        <f aca="false">LOWER(SUBSTITUTE(SUBSTITUTE(SUBSTITUTE(SUBSTITUTE(SUBSTITUTE(SUBSTITUTE(SUBSTITUTE(B9150,"S.L.",""),"SL",""),"S.A.",""),"SA","")," ",""),".",""),",",""))&amp;".com"</f>
        <v>hotelguria.com</v>
      </c>
      <c r="L9150" s="4" t="s">
        <v>21</v>
      </c>
      <c r="M9150" s="4" t="s">
        <v>695</v>
      </c>
    </row>
    <row r="9151" customFormat="false" ht="15.75" hidden="false" customHeight="true" outlineLevel="0" collapsed="false">
      <c r="A9151" s="4" t="n">
        <v>3580</v>
      </c>
      <c r="B9151" s="4" t="s">
        <v>48693</v>
      </c>
      <c r="C9151" s="4"/>
      <c r="D9151" s="4" t="s">
        <v>48694</v>
      </c>
      <c r="E9151" s="5" t="s">
        <v>16936</v>
      </c>
      <c r="F9151" s="4" t="s">
        <v>4866</v>
      </c>
      <c r="G9151" s="4" t="s">
        <v>1498</v>
      </c>
      <c r="H9151" s="5" t="s">
        <v>48695</v>
      </c>
      <c r="I9151" s="4" t="s">
        <v>48696</v>
      </c>
      <c r="J9151" s="5" t="n">
        <f aca="false">LEN(K9151)</f>
        <v>14</v>
      </c>
      <c r="K9151" s="6" t="s">
        <v>48697</v>
      </c>
      <c r="L9151" s="4" t="s">
        <v>21</v>
      </c>
      <c r="M9151" s="4" t="s">
        <v>381</v>
      </c>
    </row>
    <row r="9152" customFormat="false" ht="15.75" hidden="false" customHeight="true" outlineLevel="0" collapsed="false">
      <c r="A9152" s="4" t="n">
        <v>3597</v>
      </c>
      <c r="B9152" s="4" t="s">
        <v>48698</v>
      </c>
      <c r="C9152" s="4"/>
      <c r="D9152" s="4" t="s">
        <v>48699</v>
      </c>
      <c r="E9152" s="5" t="s">
        <v>48700</v>
      </c>
      <c r="F9152" s="4" t="s">
        <v>48701</v>
      </c>
      <c r="G9152" s="4" t="s">
        <v>1498</v>
      </c>
      <c r="H9152" s="5" t="s">
        <v>48702</v>
      </c>
      <c r="I9152" s="4" t="s">
        <v>48703</v>
      </c>
      <c r="J9152" s="5" t="n">
        <f aca="false">LEN(K9152)</f>
        <v>14</v>
      </c>
      <c r="K9152" s="6" t="s">
        <v>48704</v>
      </c>
      <c r="L9152" s="4" t="s">
        <v>78</v>
      </c>
      <c r="M9152" s="4" t="s">
        <v>31</v>
      </c>
    </row>
    <row r="9153" customFormat="false" ht="15.75" hidden="false" customHeight="true" outlineLevel="0" collapsed="false">
      <c r="A9153" s="4" t="n">
        <v>3603</v>
      </c>
      <c r="B9153" s="4" t="s">
        <v>48705</v>
      </c>
      <c r="C9153" s="4"/>
      <c r="D9153" s="4" t="s">
        <v>48706</v>
      </c>
      <c r="E9153" s="5" t="s">
        <v>16913</v>
      </c>
      <c r="F9153" s="4" t="s">
        <v>1389</v>
      </c>
      <c r="G9153" s="4" t="s">
        <v>1390</v>
      </c>
      <c r="H9153" s="5" t="s">
        <v>48707</v>
      </c>
      <c r="I9153" s="4" t="s">
        <v>48708</v>
      </c>
      <c r="J9153" s="5" t="n">
        <f aca="false">LEN(K9153)</f>
        <v>14</v>
      </c>
      <c r="K9153" s="6" t="str">
        <f aca="false">LOWER(SUBSTITUTE(SUBSTITUTE(SUBSTITUTE(SUBSTITUTE(SUBSTITUTE(SUBSTITUTE(SUBSTITUTE(B9153,"S.L.",""),"SL",""),"S.A.",""),"SA","")," ",""),".",""),",",""))&amp;".com"</f>
        <v>hotellidar.com</v>
      </c>
      <c r="L9153" s="4" t="s">
        <v>78</v>
      </c>
      <c r="M9153" s="4" t="s">
        <v>31</v>
      </c>
    </row>
    <row r="9154" customFormat="false" ht="15.75" hidden="false" customHeight="true" outlineLevel="0" collapsed="false">
      <c r="A9154" s="4" t="n">
        <v>11405</v>
      </c>
      <c r="B9154" s="4" t="s">
        <v>48709</v>
      </c>
      <c r="C9154" s="4"/>
      <c r="D9154" s="4" t="s">
        <v>48710</v>
      </c>
      <c r="E9154" s="5" t="s">
        <v>48711</v>
      </c>
      <c r="F9154" s="4" t="s">
        <v>48712</v>
      </c>
      <c r="G9154" s="4" t="s">
        <v>290</v>
      </c>
      <c r="H9154" s="5" t="s">
        <v>48713</v>
      </c>
      <c r="I9154" s="4" t="s">
        <v>48714</v>
      </c>
      <c r="J9154" s="5" t="n">
        <f aca="false">LEN(K9154)</f>
        <v>14</v>
      </c>
      <c r="K9154" s="10" t="s">
        <v>48715</v>
      </c>
      <c r="L9154" s="4" t="s">
        <v>31</v>
      </c>
      <c r="M9154" s="4" t="s">
        <v>1016</v>
      </c>
    </row>
    <row r="9155" customFormat="false" ht="15.75" hidden="false" customHeight="true" outlineLevel="0" collapsed="false">
      <c r="A9155" s="4" t="n">
        <v>3672</v>
      </c>
      <c r="B9155" s="4" t="s">
        <v>48716</v>
      </c>
      <c r="C9155" s="4"/>
      <c r="D9155" s="4" t="s">
        <v>48717</v>
      </c>
      <c r="E9155" s="5" t="s">
        <v>9172</v>
      </c>
      <c r="F9155" s="4" t="s">
        <v>9173</v>
      </c>
      <c r="G9155" s="4" t="s">
        <v>290</v>
      </c>
      <c r="H9155" s="5" t="s">
        <v>48718</v>
      </c>
      <c r="I9155" s="4" t="s">
        <v>48719</v>
      </c>
      <c r="J9155" s="5" t="n">
        <f aca="false">LEN(K9155)</f>
        <v>14</v>
      </c>
      <c r="K9155" s="6" t="s">
        <v>48720</v>
      </c>
      <c r="L9155" s="4" t="s">
        <v>31</v>
      </c>
      <c r="M9155" s="4" t="s">
        <v>577</v>
      </c>
    </row>
    <row r="9156" customFormat="false" ht="15.75" hidden="false" customHeight="true" outlineLevel="0" collapsed="false">
      <c r="A9156" s="4" t="n">
        <v>3676</v>
      </c>
      <c r="B9156" s="4" t="s">
        <v>48721</v>
      </c>
      <c r="C9156" s="4"/>
      <c r="D9156" s="4" t="s">
        <v>48722</v>
      </c>
      <c r="E9156" s="5" t="s">
        <v>11220</v>
      </c>
      <c r="F9156" s="4" t="s">
        <v>11221</v>
      </c>
      <c r="G9156" s="4" t="s">
        <v>290</v>
      </c>
      <c r="H9156" s="5" t="s">
        <v>48723</v>
      </c>
      <c r="I9156" s="7" t="s">
        <v>48724</v>
      </c>
      <c r="J9156" s="5" t="n">
        <f aca="false">LEN(K9156)</f>
        <v>14</v>
      </c>
      <c r="K9156" s="6" t="s">
        <v>48725</v>
      </c>
      <c r="L9156" s="4" t="s">
        <v>21</v>
      </c>
      <c r="M9156" s="4" t="s">
        <v>3203</v>
      </c>
    </row>
    <row r="9157" customFormat="false" ht="15.75" hidden="false" customHeight="true" outlineLevel="0" collapsed="false">
      <c r="A9157" s="4" t="n">
        <v>3689</v>
      </c>
      <c r="B9157" s="4" t="s">
        <v>48726</v>
      </c>
      <c r="C9157" s="4"/>
      <c r="D9157" s="4" t="s">
        <v>48727</v>
      </c>
      <c r="E9157" s="5" t="s">
        <v>13953</v>
      </c>
      <c r="F9157" s="4" t="s">
        <v>290</v>
      </c>
      <c r="G9157" s="4" t="s">
        <v>290</v>
      </c>
      <c r="H9157" s="5" t="s">
        <v>48728</v>
      </c>
      <c r="I9157" s="4" t="s">
        <v>48729</v>
      </c>
      <c r="J9157" s="5" t="n">
        <f aca="false">LEN(K9157)</f>
        <v>14</v>
      </c>
      <c r="K9157" s="6" t="s">
        <v>48730</v>
      </c>
      <c r="L9157" s="4" t="s">
        <v>21</v>
      </c>
      <c r="M9157" s="4" t="s">
        <v>988</v>
      </c>
    </row>
    <row r="9158" customFormat="false" ht="15.75" hidden="false" customHeight="true" outlineLevel="0" collapsed="false">
      <c r="A9158" s="4" t="n">
        <v>3716</v>
      </c>
      <c r="B9158" s="4" t="s">
        <v>48731</v>
      </c>
      <c r="C9158" s="4"/>
      <c r="D9158" s="4" t="s">
        <v>16063</v>
      </c>
      <c r="E9158" s="5" t="s">
        <v>48732</v>
      </c>
      <c r="F9158" s="4" t="s">
        <v>48733</v>
      </c>
      <c r="G9158" s="4" t="s">
        <v>290</v>
      </c>
      <c r="H9158" s="5" t="s">
        <v>48734</v>
      </c>
      <c r="I9158" s="4" t="s">
        <v>48735</v>
      </c>
      <c r="J9158" s="5" t="n">
        <f aca="false">LEN(K9158)</f>
        <v>14</v>
      </c>
      <c r="K9158" s="6" t="s">
        <v>48736</v>
      </c>
      <c r="L9158" s="4" t="s">
        <v>31</v>
      </c>
      <c r="M9158" s="4" t="s">
        <v>877</v>
      </c>
    </row>
    <row r="9159" customFormat="false" ht="15.75" hidden="false" customHeight="true" outlineLevel="0" collapsed="false">
      <c r="A9159" s="4" t="n">
        <v>3749</v>
      </c>
      <c r="B9159" s="4" t="s">
        <v>48737</v>
      </c>
      <c r="C9159" s="4"/>
      <c r="D9159" s="4" t="s">
        <v>48738</v>
      </c>
      <c r="E9159" s="5" t="s">
        <v>11255</v>
      </c>
      <c r="F9159" s="4" t="s">
        <v>290</v>
      </c>
      <c r="G9159" s="4" t="s">
        <v>290</v>
      </c>
      <c r="H9159" s="5" t="s">
        <v>48739</v>
      </c>
      <c r="I9159" s="7" t="s">
        <v>48740</v>
      </c>
      <c r="J9159" s="5" t="n">
        <f aca="false">LEN(K9159)</f>
        <v>14</v>
      </c>
      <c r="K9159" s="6" t="s">
        <v>48741</v>
      </c>
      <c r="L9159" s="4" t="s">
        <v>31</v>
      </c>
      <c r="M9159" s="4" t="s">
        <v>336</v>
      </c>
    </row>
    <row r="9160" customFormat="false" ht="15.75" hidden="false" customHeight="true" outlineLevel="0" collapsed="false">
      <c r="A9160" s="4" t="n">
        <v>3759</v>
      </c>
      <c r="B9160" s="4" t="s">
        <v>48742</v>
      </c>
      <c r="C9160" s="4"/>
      <c r="D9160" s="4" t="s">
        <v>48743</v>
      </c>
      <c r="E9160" s="5" t="s">
        <v>48744</v>
      </c>
      <c r="F9160" s="4" t="s">
        <v>48745</v>
      </c>
      <c r="G9160" s="4" t="s">
        <v>290</v>
      </c>
      <c r="H9160" s="5" t="s">
        <v>48746</v>
      </c>
      <c r="I9160" s="4" t="s">
        <v>48747</v>
      </c>
      <c r="J9160" s="5" t="n">
        <f aca="false">LEN(K9160)</f>
        <v>14</v>
      </c>
      <c r="K9160" s="6" t="str">
        <f aca="false">LOWER(SUBSTITUTE(SUBSTITUTE(SUBSTITUTE(SUBSTITUTE(SUBSTITUTE(SUBSTITUTE(SUBSTITUTE(B9160,"S.L.",""),"SL",""),"S.A.",""),"SA","")," ",""),".",""),",",""))&amp;".com"</f>
        <v>dosescudos.com</v>
      </c>
      <c r="L9160" s="4" t="s">
        <v>78</v>
      </c>
      <c r="M9160" s="4" t="s">
        <v>996</v>
      </c>
    </row>
    <row r="9161" customFormat="false" ht="15.75" hidden="false" customHeight="true" outlineLevel="0" collapsed="false">
      <c r="A9161" s="4" t="n">
        <v>3766</v>
      </c>
      <c r="B9161" s="4" t="s">
        <v>48748</v>
      </c>
      <c r="C9161" s="4"/>
      <c r="D9161" s="4" t="s">
        <v>48749</v>
      </c>
      <c r="E9161" s="5" t="s">
        <v>48750</v>
      </c>
      <c r="F9161" s="4" t="s">
        <v>48751</v>
      </c>
      <c r="G9161" s="4" t="s">
        <v>290</v>
      </c>
      <c r="H9161" s="5" t="s">
        <v>48752</v>
      </c>
      <c r="I9161" s="4" t="s">
        <v>48753</v>
      </c>
      <c r="J9161" s="5" t="n">
        <f aca="false">LEN(K9161)</f>
        <v>14</v>
      </c>
      <c r="K9161" s="6" t="s">
        <v>48754</v>
      </c>
      <c r="L9161" s="4" t="s">
        <v>31</v>
      </c>
      <c r="M9161" s="4" t="s">
        <v>317</v>
      </c>
    </row>
    <row r="9162" customFormat="false" ht="15.75" hidden="false" customHeight="true" outlineLevel="0" collapsed="false">
      <c r="A9162" s="4" t="n">
        <v>3786</v>
      </c>
      <c r="B9162" s="4" t="s">
        <v>48755</v>
      </c>
      <c r="C9162" s="4"/>
      <c r="D9162" s="4" t="s">
        <v>48756</v>
      </c>
      <c r="E9162" s="5" t="s">
        <v>4890</v>
      </c>
      <c r="F9162" s="4" t="s">
        <v>4891</v>
      </c>
      <c r="G9162" s="4" t="s">
        <v>409</v>
      </c>
      <c r="H9162" s="5" t="s">
        <v>48757</v>
      </c>
      <c r="I9162" s="4" t="s">
        <v>48758</v>
      </c>
      <c r="J9162" s="5" t="n">
        <f aca="false">LEN(K9162)</f>
        <v>14</v>
      </c>
      <c r="K9162" s="6" t="s">
        <v>48759</v>
      </c>
      <c r="L9162" s="4" t="s">
        <v>31</v>
      </c>
      <c r="M9162" s="4" t="s">
        <v>3960</v>
      </c>
    </row>
    <row r="9163" customFormat="false" ht="15.75" hidden="false" customHeight="true" outlineLevel="0" collapsed="false">
      <c r="A9163" s="4" t="n">
        <v>3794</v>
      </c>
      <c r="B9163" s="4" t="s">
        <v>48760</v>
      </c>
      <c r="C9163" s="4"/>
      <c r="D9163" s="4" t="s">
        <v>48761</v>
      </c>
      <c r="E9163" s="5" t="s">
        <v>44275</v>
      </c>
      <c r="F9163" s="4" t="s">
        <v>4891</v>
      </c>
      <c r="G9163" s="4" t="s">
        <v>409</v>
      </c>
      <c r="H9163" s="5" t="s">
        <v>48762</v>
      </c>
      <c r="I9163" s="4" t="s">
        <v>48763</v>
      </c>
      <c r="J9163" s="5" t="n">
        <f aca="false">LEN(K9163)</f>
        <v>14</v>
      </c>
      <c r="K9163" s="6" t="s">
        <v>48764</v>
      </c>
      <c r="L9163" s="4" t="s">
        <v>78</v>
      </c>
      <c r="M9163" s="4" t="s">
        <v>967</v>
      </c>
    </row>
    <row r="9164" customFormat="false" ht="15.75" hidden="false" customHeight="true" outlineLevel="0" collapsed="false">
      <c r="A9164" s="4" t="n">
        <v>3814</v>
      </c>
      <c r="B9164" s="4" t="s">
        <v>48765</v>
      </c>
      <c r="C9164" s="4"/>
      <c r="D9164" s="4" t="s">
        <v>48766</v>
      </c>
      <c r="E9164" s="5" t="s">
        <v>39054</v>
      </c>
      <c r="F9164" s="4" t="s">
        <v>4891</v>
      </c>
      <c r="G9164" s="4" t="s">
        <v>409</v>
      </c>
      <c r="H9164" s="5" t="s">
        <v>48767</v>
      </c>
      <c r="I9164" s="4" t="s">
        <v>48768</v>
      </c>
      <c r="J9164" s="5" t="n">
        <f aca="false">LEN(K9164)</f>
        <v>14</v>
      </c>
      <c r="K9164" s="6" t="s">
        <v>48769</v>
      </c>
      <c r="L9164" s="4" t="s">
        <v>21</v>
      </c>
      <c r="M9164" s="4" t="s">
        <v>1120</v>
      </c>
    </row>
    <row r="9165" customFormat="false" ht="15.75" hidden="false" customHeight="true" outlineLevel="0" collapsed="false">
      <c r="A9165" s="4" t="n">
        <v>3817</v>
      </c>
      <c r="B9165" s="4" t="s">
        <v>48770</v>
      </c>
      <c r="C9165" s="4"/>
      <c r="D9165" s="4" t="s">
        <v>17059</v>
      </c>
      <c r="E9165" s="5" t="s">
        <v>48771</v>
      </c>
      <c r="F9165" s="4" t="s">
        <v>48772</v>
      </c>
      <c r="G9165" s="4" t="s">
        <v>409</v>
      </c>
      <c r="H9165" s="5" t="s">
        <v>48773</v>
      </c>
      <c r="I9165" s="4" t="s">
        <v>48774</v>
      </c>
      <c r="J9165" s="5" t="n">
        <f aca="false">LEN(K9165)</f>
        <v>14</v>
      </c>
      <c r="K9165" s="10" t="s">
        <v>48775</v>
      </c>
      <c r="L9165" s="4" t="s">
        <v>21</v>
      </c>
      <c r="M9165" s="4" t="s">
        <v>118</v>
      </c>
    </row>
    <row r="9166" customFormat="false" ht="15.75" hidden="false" customHeight="true" outlineLevel="0" collapsed="false">
      <c r="A9166" s="4" t="n">
        <v>3816</v>
      </c>
      <c r="B9166" s="4" t="s">
        <v>48776</v>
      </c>
      <c r="C9166" s="4"/>
      <c r="D9166" s="4" t="s">
        <v>48777</v>
      </c>
      <c r="E9166" s="5" t="s">
        <v>48771</v>
      </c>
      <c r="F9166" s="4" t="s">
        <v>48772</v>
      </c>
      <c r="G9166" s="4" t="s">
        <v>409</v>
      </c>
      <c r="H9166" s="5" t="s">
        <v>48773</v>
      </c>
      <c r="I9166" s="4" t="s">
        <v>48778</v>
      </c>
      <c r="J9166" s="5" t="n">
        <f aca="false">LEN(K9166)</f>
        <v>14</v>
      </c>
      <c r="K9166" s="6" t="s">
        <v>48775</v>
      </c>
      <c r="L9166" s="4" t="s">
        <v>31</v>
      </c>
      <c r="M9166" s="4" t="s">
        <v>118</v>
      </c>
    </row>
    <row r="9167" customFormat="false" ht="15.75" hidden="false" customHeight="true" outlineLevel="0" collapsed="false">
      <c r="A9167" s="4" t="n">
        <v>3819</v>
      </c>
      <c r="B9167" s="4" t="s">
        <v>48779</v>
      </c>
      <c r="C9167" s="4"/>
      <c r="D9167" s="4" t="s">
        <v>48780</v>
      </c>
      <c r="E9167" s="5" t="s">
        <v>48781</v>
      </c>
      <c r="F9167" s="4" t="s">
        <v>48782</v>
      </c>
      <c r="G9167" s="4" t="s">
        <v>409</v>
      </c>
      <c r="H9167" s="5" t="s">
        <v>48783</v>
      </c>
      <c r="I9167" s="4" t="s">
        <v>48784</v>
      </c>
      <c r="J9167" s="5" t="n">
        <f aca="false">LEN(K9167)</f>
        <v>14</v>
      </c>
      <c r="K9167" s="6" t="s">
        <v>48785</v>
      </c>
      <c r="L9167" s="4" t="s">
        <v>57</v>
      </c>
      <c r="M9167" s="4" t="s">
        <v>9530</v>
      </c>
    </row>
    <row r="9168" customFormat="false" ht="15.75" hidden="false" customHeight="true" outlineLevel="0" collapsed="false">
      <c r="A9168" s="4" t="n">
        <v>3821</v>
      </c>
      <c r="B9168" s="4" t="s">
        <v>48786</v>
      </c>
      <c r="C9168" s="4"/>
      <c r="D9168" s="4" t="s">
        <v>48787</v>
      </c>
      <c r="E9168" s="5" t="s">
        <v>28777</v>
      </c>
      <c r="F9168" s="4" t="s">
        <v>28778</v>
      </c>
      <c r="G9168" s="4" t="s">
        <v>409</v>
      </c>
      <c r="H9168" s="5" t="s">
        <v>48788</v>
      </c>
      <c r="I9168" s="4" t="s">
        <v>48789</v>
      </c>
      <c r="J9168" s="5" t="n">
        <f aca="false">LEN(K9168)</f>
        <v>14</v>
      </c>
      <c r="K9168" s="6" t="s">
        <v>48790</v>
      </c>
      <c r="L9168" s="4" t="s">
        <v>21</v>
      </c>
      <c r="M9168" s="4" t="s">
        <v>1063</v>
      </c>
    </row>
    <row r="9169" customFormat="false" ht="15.75" hidden="false" customHeight="true" outlineLevel="0" collapsed="false">
      <c r="A9169" s="4" t="n">
        <v>3840</v>
      </c>
      <c r="B9169" s="4" t="s">
        <v>48791</v>
      </c>
      <c r="C9169" s="4"/>
      <c r="D9169" s="4" t="s">
        <v>48792</v>
      </c>
      <c r="E9169" s="5" t="s">
        <v>48793</v>
      </c>
      <c r="F9169" s="4" t="s">
        <v>39073</v>
      </c>
      <c r="G9169" s="4" t="s">
        <v>409</v>
      </c>
      <c r="H9169" s="5" t="s">
        <v>48794</v>
      </c>
      <c r="I9169" s="4" t="s">
        <v>48795</v>
      </c>
      <c r="J9169" s="5" t="n">
        <f aca="false">LEN(K9169)</f>
        <v>14</v>
      </c>
      <c r="K9169" s="6" t="s">
        <v>48796</v>
      </c>
      <c r="L9169" s="4" t="s">
        <v>57</v>
      </c>
      <c r="M9169" s="4" t="s">
        <v>1208</v>
      </c>
    </row>
    <row r="9170" customFormat="false" ht="15.75" hidden="false" customHeight="true" outlineLevel="0" collapsed="false">
      <c r="A9170" s="4" t="n">
        <v>3855</v>
      </c>
      <c r="B9170" s="4" t="s">
        <v>48797</v>
      </c>
      <c r="C9170" s="4"/>
      <c r="D9170" s="4" t="s">
        <v>48798</v>
      </c>
      <c r="E9170" s="5" t="s">
        <v>19049</v>
      </c>
      <c r="F9170" s="4" t="s">
        <v>19050</v>
      </c>
      <c r="G9170" s="4" t="s">
        <v>409</v>
      </c>
      <c r="H9170" s="5" t="s">
        <v>48799</v>
      </c>
      <c r="I9170" s="4" t="s">
        <v>48800</v>
      </c>
      <c r="J9170" s="5" t="n">
        <f aca="false">LEN(K9170)</f>
        <v>14</v>
      </c>
      <c r="K9170" s="6" t="s">
        <v>48801</v>
      </c>
      <c r="L9170" s="4" t="s">
        <v>21</v>
      </c>
      <c r="M9170" s="4" t="s">
        <v>924</v>
      </c>
    </row>
    <row r="9171" customFormat="false" ht="27.75" hidden="false" customHeight="true" outlineLevel="0" collapsed="false">
      <c r="A9171" s="4" t="n">
        <v>3856</v>
      </c>
      <c r="B9171" s="4" t="s">
        <v>48802</v>
      </c>
      <c r="C9171" s="4"/>
      <c r="D9171" s="4" t="s">
        <v>48803</v>
      </c>
      <c r="E9171" s="5" t="s">
        <v>7480</v>
      </c>
      <c r="F9171" s="4" t="s">
        <v>7481</v>
      </c>
      <c r="G9171" s="4" t="s">
        <v>409</v>
      </c>
      <c r="H9171" s="5" t="s">
        <v>48804</v>
      </c>
      <c r="I9171" s="7" t="s">
        <v>48805</v>
      </c>
      <c r="J9171" s="5" t="n">
        <f aca="false">LEN(K9171)</f>
        <v>14</v>
      </c>
      <c r="K9171" s="6" t="s">
        <v>48806</v>
      </c>
      <c r="L9171" s="4" t="s">
        <v>57</v>
      </c>
      <c r="M9171" s="4" t="s">
        <v>22</v>
      </c>
    </row>
    <row r="9172" customFormat="false" ht="15.75" hidden="false" customHeight="true" outlineLevel="0" collapsed="false">
      <c r="A9172" s="4" t="n">
        <v>3859</v>
      </c>
      <c r="B9172" s="4" t="s">
        <v>48807</v>
      </c>
      <c r="C9172" s="4"/>
      <c r="D9172" s="4" t="s">
        <v>48808</v>
      </c>
      <c r="E9172" s="5" t="s">
        <v>48809</v>
      </c>
      <c r="F9172" s="4" t="s">
        <v>48810</v>
      </c>
      <c r="G9172" s="4" t="s">
        <v>409</v>
      </c>
      <c r="H9172" s="5" t="s">
        <v>48811</v>
      </c>
      <c r="I9172" s="4" t="s">
        <v>48812</v>
      </c>
      <c r="J9172" s="5" t="n">
        <f aca="false">LEN(K9172)</f>
        <v>14</v>
      </c>
      <c r="K9172" s="6" t="s">
        <v>48813</v>
      </c>
      <c r="L9172" s="4" t="s">
        <v>21</v>
      </c>
      <c r="M9172" s="4" t="s">
        <v>381</v>
      </c>
    </row>
    <row r="9173" customFormat="false" ht="15.75" hidden="false" customHeight="true" outlineLevel="0" collapsed="false">
      <c r="A9173" s="4" t="n">
        <v>3873</v>
      </c>
      <c r="B9173" s="4" t="s">
        <v>48814</v>
      </c>
      <c r="C9173" s="4"/>
      <c r="D9173" s="4" t="s">
        <v>48815</v>
      </c>
      <c r="E9173" s="5" t="s">
        <v>48816</v>
      </c>
      <c r="F9173" s="4" t="s">
        <v>48817</v>
      </c>
      <c r="G9173" s="4" t="s">
        <v>409</v>
      </c>
      <c r="H9173" s="5" t="s">
        <v>48818</v>
      </c>
      <c r="I9173" s="4" t="s">
        <v>48819</v>
      </c>
      <c r="J9173" s="5" t="n">
        <f aca="false">LEN(K9173)</f>
        <v>14</v>
      </c>
      <c r="K9173" s="6" t="str">
        <f aca="false">LOWER(SUBSTITUTE(SUBSTITUTE(SUBSTITUTE(SUBSTITUTE(SUBSTITUTE(SUBSTITUTE(SUBSTITUTE(B9173,"S.L.",""),"SL",""),"S.A.",""),"SA","")," ",""),".",""),",",""))&amp;".com"</f>
        <v>merindades.com</v>
      </c>
      <c r="L9173" s="4" t="s">
        <v>637</v>
      </c>
      <c r="M9173" s="4" t="s">
        <v>317</v>
      </c>
    </row>
    <row r="9174" customFormat="false" ht="15.75" hidden="false" customHeight="true" outlineLevel="0" collapsed="false">
      <c r="A9174" s="4" t="n">
        <v>3883</v>
      </c>
      <c r="B9174" s="4" t="s">
        <v>48820</v>
      </c>
      <c r="C9174" s="4"/>
      <c r="D9174" s="4" t="s">
        <v>48821</v>
      </c>
      <c r="E9174" s="5" t="s">
        <v>48822</v>
      </c>
      <c r="F9174" s="4" t="s">
        <v>48823</v>
      </c>
      <c r="G9174" s="4" t="s">
        <v>409</v>
      </c>
      <c r="H9174" s="5" t="s">
        <v>48824</v>
      </c>
      <c r="I9174" s="4" t="s">
        <v>48825</v>
      </c>
      <c r="J9174" s="5" t="n">
        <f aca="false">LEN(K9174)</f>
        <v>14</v>
      </c>
      <c r="K9174" s="6" t="s">
        <v>48826</v>
      </c>
      <c r="L9174" s="4" t="s">
        <v>21</v>
      </c>
      <c r="M9174" s="4" t="s">
        <v>1016</v>
      </c>
    </row>
    <row r="9175" customFormat="false" ht="15.75" hidden="false" customHeight="true" outlineLevel="0" collapsed="false">
      <c r="A9175" s="4" t="n">
        <v>3889</v>
      </c>
      <c r="B9175" s="4" t="s">
        <v>48827</v>
      </c>
      <c r="C9175" s="4"/>
      <c r="D9175" s="4" t="s">
        <v>48828</v>
      </c>
      <c r="E9175" s="5" t="s">
        <v>44322</v>
      </c>
      <c r="F9175" s="4" t="s">
        <v>44323</v>
      </c>
      <c r="G9175" s="4" t="s">
        <v>409</v>
      </c>
      <c r="H9175" s="5" t="s">
        <v>48829</v>
      </c>
      <c r="I9175" s="4" t="s">
        <v>48830</v>
      </c>
      <c r="J9175" s="5" t="n">
        <f aca="false">LEN(K9175)</f>
        <v>14</v>
      </c>
      <c r="K9175" s="6" t="s">
        <v>48831</v>
      </c>
      <c r="L9175" s="4" t="s">
        <v>21</v>
      </c>
      <c r="M9175" s="4" t="s">
        <v>929</v>
      </c>
    </row>
    <row r="9176" customFormat="false" ht="15.75" hidden="false" customHeight="true" outlineLevel="0" collapsed="false">
      <c r="A9176" s="4" t="n">
        <v>3893</v>
      </c>
      <c r="B9176" s="4" t="s">
        <v>48832</v>
      </c>
      <c r="C9176" s="4"/>
      <c r="D9176" s="4" t="s">
        <v>48833</v>
      </c>
      <c r="E9176" s="5" t="s">
        <v>48834</v>
      </c>
      <c r="F9176" s="4" t="s">
        <v>48835</v>
      </c>
      <c r="G9176" s="4" t="s">
        <v>409</v>
      </c>
      <c r="H9176" s="5" t="s">
        <v>48836</v>
      </c>
      <c r="I9176" s="4" t="s">
        <v>48837</v>
      </c>
      <c r="J9176" s="5" t="n">
        <f aca="false">LEN(K9176)</f>
        <v>14</v>
      </c>
      <c r="K9176" s="6" t="s">
        <v>48838</v>
      </c>
      <c r="L9176" s="4" t="s">
        <v>31</v>
      </c>
      <c r="M9176" s="4" t="s">
        <v>186</v>
      </c>
    </row>
    <row r="9177" customFormat="false" ht="15.75" hidden="false" customHeight="true" outlineLevel="0" collapsed="false">
      <c r="A9177" s="4" t="n">
        <v>3894</v>
      </c>
      <c r="B9177" s="4" t="s">
        <v>48839</v>
      </c>
      <c r="C9177" s="4"/>
      <c r="D9177" s="4" t="s">
        <v>48840</v>
      </c>
      <c r="E9177" s="5" t="s">
        <v>39054</v>
      </c>
      <c r="F9177" s="4" t="s">
        <v>39055</v>
      </c>
      <c r="G9177" s="4" t="s">
        <v>409</v>
      </c>
      <c r="H9177" s="5" t="s">
        <v>48841</v>
      </c>
      <c r="I9177" s="4" t="s">
        <v>48842</v>
      </c>
      <c r="J9177" s="5" t="n">
        <f aca="false">LEN(K9177)</f>
        <v>14</v>
      </c>
      <c r="K9177" s="6" t="str">
        <f aca="false">LOWER(SUBSTITUTE(SUBSTITUTE(SUBSTITUTE(SUBSTITUTE(SUBSTITUTE(SUBSTITUTE(SUBSTITUTE(B9177,"S.L.",""),"SL",""),"S.A.",""),"SA","")," ",""),".",""),",",""))&amp;".com"</f>
        <v>hotelnelva.com</v>
      </c>
      <c r="L9177" s="4" t="s">
        <v>78</v>
      </c>
      <c r="M9177" s="4" t="s">
        <v>31</v>
      </c>
    </row>
    <row r="9178" customFormat="false" ht="15.75" hidden="false" customHeight="true" outlineLevel="0" collapsed="false">
      <c r="A9178" s="4" t="n">
        <v>3897</v>
      </c>
      <c r="B9178" s="4" t="s">
        <v>48843</v>
      </c>
      <c r="C9178" s="4"/>
      <c r="D9178" s="4" t="s">
        <v>48844</v>
      </c>
      <c r="E9178" s="5" t="s">
        <v>48845</v>
      </c>
      <c r="F9178" s="4" t="s">
        <v>48846</v>
      </c>
      <c r="G9178" s="4" t="s">
        <v>409</v>
      </c>
      <c r="H9178" s="5" t="s">
        <v>48847</v>
      </c>
      <c r="I9178" s="4" t="s">
        <v>48848</v>
      </c>
      <c r="J9178" s="5" t="n">
        <f aca="false">LEN(K9178)</f>
        <v>14</v>
      </c>
      <c r="K9178" s="6" t="s">
        <v>48849</v>
      </c>
      <c r="L9178" s="4" t="s">
        <v>31</v>
      </c>
      <c r="M9178" s="4" t="s">
        <v>32</v>
      </c>
    </row>
    <row r="9179" customFormat="false" ht="15.75" hidden="false" customHeight="true" outlineLevel="0" collapsed="false">
      <c r="A9179" s="4" t="n">
        <v>3912</v>
      </c>
      <c r="B9179" s="4" t="s">
        <v>48850</v>
      </c>
      <c r="C9179" s="4"/>
      <c r="D9179" s="4" t="s">
        <v>48851</v>
      </c>
      <c r="E9179" s="5" t="s">
        <v>9231</v>
      </c>
      <c r="F9179" s="4" t="s">
        <v>1397</v>
      </c>
      <c r="G9179" s="4" t="s">
        <v>1397</v>
      </c>
      <c r="H9179" s="5" t="s">
        <v>48852</v>
      </c>
      <c r="I9179" s="7" t="s">
        <v>48853</v>
      </c>
      <c r="J9179" s="5" t="n">
        <f aca="false">LEN(K9179)</f>
        <v>14</v>
      </c>
      <c r="K9179" s="6" t="s">
        <v>48854</v>
      </c>
      <c r="L9179" s="4" t="s">
        <v>21</v>
      </c>
      <c r="M9179" s="4" t="s">
        <v>577</v>
      </c>
    </row>
    <row r="9180" customFormat="false" ht="15.75" hidden="false" customHeight="true" outlineLevel="0" collapsed="false">
      <c r="A9180" s="4" t="n">
        <v>4102</v>
      </c>
      <c r="B9180" s="4" t="s">
        <v>48855</v>
      </c>
      <c r="C9180" s="4"/>
      <c r="D9180" s="4" t="s">
        <v>48856</v>
      </c>
      <c r="E9180" s="5" t="s">
        <v>24399</v>
      </c>
      <c r="F9180" s="4" t="s">
        <v>914</v>
      </c>
      <c r="G9180" s="4" t="s">
        <v>107</v>
      </c>
      <c r="H9180" s="5" t="s">
        <v>48857</v>
      </c>
      <c r="I9180" s="7" t="s">
        <v>48858</v>
      </c>
      <c r="J9180" s="5" t="n">
        <f aca="false">LEN(K9180)</f>
        <v>14</v>
      </c>
      <c r="K9180" s="6" t="s">
        <v>48859</v>
      </c>
      <c r="L9180" s="4" t="s">
        <v>66</v>
      </c>
      <c r="M9180" s="4" t="s">
        <v>577</v>
      </c>
    </row>
    <row r="9181" customFormat="false" ht="15.75" hidden="false" customHeight="true" outlineLevel="0" collapsed="false">
      <c r="A9181" s="4" t="n">
        <v>4104</v>
      </c>
      <c r="B9181" s="4" t="s">
        <v>48860</v>
      </c>
      <c r="C9181" s="4" t="s">
        <v>48861</v>
      </c>
      <c r="D9181" s="4" t="s">
        <v>48862</v>
      </c>
      <c r="E9181" s="5" t="s">
        <v>274</v>
      </c>
      <c r="F9181" s="4" t="s">
        <v>275</v>
      </c>
      <c r="G9181" s="4" t="s">
        <v>107</v>
      </c>
      <c r="H9181" s="5" t="s">
        <v>48863</v>
      </c>
      <c r="I9181" s="4" t="s">
        <v>48864</v>
      </c>
      <c r="J9181" s="5" t="n">
        <f aca="false">LEN(K9181)</f>
        <v>14</v>
      </c>
      <c r="K9181" s="6" t="s">
        <v>48865</v>
      </c>
      <c r="L9181" s="4" t="s">
        <v>78</v>
      </c>
      <c r="M9181" s="4" t="s">
        <v>1208</v>
      </c>
    </row>
    <row r="9182" customFormat="false" ht="15.75" hidden="false" customHeight="true" outlineLevel="0" collapsed="false">
      <c r="A9182" s="4" t="n">
        <v>4113</v>
      </c>
      <c r="B9182" s="4" t="s">
        <v>48866</v>
      </c>
      <c r="C9182" s="4"/>
      <c r="D9182" s="4" t="s">
        <v>48867</v>
      </c>
      <c r="E9182" s="5" t="s">
        <v>44562</v>
      </c>
      <c r="F9182" s="4" t="s">
        <v>275</v>
      </c>
      <c r="G9182" s="4" t="s">
        <v>107</v>
      </c>
      <c r="H9182" s="5" t="s">
        <v>48868</v>
      </c>
      <c r="I9182" s="7" t="s">
        <v>48869</v>
      </c>
      <c r="J9182" s="5" t="n">
        <f aca="false">LEN(K9182)</f>
        <v>14</v>
      </c>
      <c r="K9182" s="6" t="s">
        <v>48870</v>
      </c>
      <c r="L9182" s="4" t="s">
        <v>78</v>
      </c>
      <c r="M9182" s="4" t="s">
        <v>5940</v>
      </c>
    </row>
    <row r="9183" customFormat="false" ht="15.75" hidden="false" customHeight="true" outlineLevel="0" collapsed="false">
      <c r="A9183" s="4" t="n">
        <v>4120</v>
      </c>
      <c r="B9183" s="4" t="s">
        <v>48871</v>
      </c>
      <c r="C9183" s="4"/>
      <c r="D9183" s="4" t="s">
        <v>17105</v>
      </c>
      <c r="E9183" s="5" t="s">
        <v>17106</v>
      </c>
      <c r="F9183" s="4" t="s">
        <v>17107</v>
      </c>
      <c r="G9183" s="4" t="s">
        <v>107</v>
      </c>
      <c r="H9183" s="5" t="s">
        <v>48872</v>
      </c>
      <c r="I9183" s="4" t="s">
        <v>17109</v>
      </c>
      <c r="J9183" s="5" t="n">
        <f aca="false">LEN(K9183)</f>
        <v>14</v>
      </c>
      <c r="K9183" s="6" t="s">
        <v>48873</v>
      </c>
      <c r="L9183" s="4" t="s">
        <v>21</v>
      </c>
      <c r="M9183" s="4" t="s">
        <v>368</v>
      </c>
    </row>
    <row r="9184" customFormat="false" ht="15.75" hidden="false" customHeight="true" outlineLevel="0" collapsed="false">
      <c r="A9184" s="4" t="n">
        <v>4126</v>
      </c>
      <c r="B9184" s="4" t="s">
        <v>48874</v>
      </c>
      <c r="C9184" s="4"/>
      <c r="D9184" s="4" t="s">
        <v>48875</v>
      </c>
      <c r="E9184" s="5" t="s">
        <v>2024</v>
      </c>
      <c r="F9184" s="4" t="s">
        <v>106</v>
      </c>
      <c r="G9184" s="4" t="s">
        <v>107</v>
      </c>
      <c r="H9184" s="5" t="s">
        <v>48876</v>
      </c>
      <c r="I9184" s="4" t="s">
        <v>48877</v>
      </c>
      <c r="J9184" s="5" t="n">
        <f aca="false">LEN(K9184)</f>
        <v>14</v>
      </c>
      <c r="K9184" s="6" t="s">
        <v>48878</v>
      </c>
      <c r="L9184" s="4" t="s">
        <v>78</v>
      </c>
      <c r="M9184" s="4" t="s">
        <v>31</v>
      </c>
    </row>
    <row r="9185" customFormat="false" ht="15.75" hidden="false" customHeight="true" outlineLevel="0" collapsed="false">
      <c r="A9185" s="4" t="n">
        <v>4142</v>
      </c>
      <c r="B9185" s="4" t="s">
        <v>48879</v>
      </c>
      <c r="C9185" s="4" t="s">
        <v>48880</v>
      </c>
      <c r="D9185" s="4" t="s">
        <v>48881</v>
      </c>
      <c r="E9185" s="5" t="s">
        <v>1130</v>
      </c>
      <c r="F9185" s="4" t="s">
        <v>1131</v>
      </c>
      <c r="G9185" s="4" t="s">
        <v>107</v>
      </c>
      <c r="H9185" s="5" t="s">
        <v>48882</v>
      </c>
      <c r="I9185" s="4" t="s">
        <v>48883</v>
      </c>
      <c r="J9185" s="5" t="n">
        <f aca="false">LEN(K9185)</f>
        <v>14</v>
      </c>
      <c r="K9185" s="6" t="str">
        <f aca="false">LOWER(SUBSTITUTE(SUBSTITUTE(SUBSTITUTE(SUBSTITUTE(SUBSTITUTE(SUBSTITUTE(SUBSTITUTE(B9185,"S.L.",""),"SL",""),"S.A.",""),"SA","")," ",""),".",""),",",""))&amp;".com"</f>
        <v>hotellloyd.com</v>
      </c>
      <c r="L9185" s="4" t="s">
        <v>78</v>
      </c>
      <c r="M9185" s="4" t="s">
        <v>5134</v>
      </c>
    </row>
    <row r="9186" customFormat="false" ht="15.75" hidden="false" customHeight="true" outlineLevel="0" collapsed="false">
      <c r="A9186" s="4" t="n">
        <v>4165</v>
      </c>
      <c r="B9186" s="4" t="s">
        <v>48884</v>
      </c>
      <c r="C9186" s="4" t="s">
        <v>48885</v>
      </c>
      <c r="D9186" s="4" t="s">
        <v>48886</v>
      </c>
      <c r="E9186" s="5" t="s">
        <v>48887</v>
      </c>
      <c r="F9186" s="4" t="s">
        <v>48888</v>
      </c>
      <c r="G9186" s="4" t="s">
        <v>107</v>
      </c>
      <c r="H9186" s="5" t="s">
        <v>48889</v>
      </c>
      <c r="I9186" s="4" t="s">
        <v>48890</v>
      </c>
      <c r="J9186" s="5" t="n">
        <f aca="false">LEN(K9186)</f>
        <v>14</v>
      </c>
      <c r="K9186" s="6" t="s">
        <v>48891</v>
      </c>
      <c r="L9186" s="4" t="s">
        <v>31</v>
      </c>
      <c r="M9186" s="4" t="s">
        <v>877</v>
      </c>
    </row>
    <row r="9187" customFormat="false" ht="15.75" hidden="false" customHeight="true" outlineLevel="0" collapsed="false">
      <c r="A9187" s="4" t="n">
        <v>4167</v>
      </c>
      <c r="B9187" s="4" t="s">
        <v>48892</v>
      </c>
      <c r="C9187" s="4" t="s">
        <v>48893</v>
      </c>
      <c r="D9187" s="4" t="s">
        <v>48894</v>
      </c>
      <c r="E9187" s="5" t="s">
        <v>1815</v>
      </c>
      <c r="F9187" s="4" t="s">
        <v>1816</v>
      </c>
      <c r="G9187" s="4" t="s">
        <v>107</v>
      </c>
      <c r="H9187" s="5" t="s">
        <v>48895</v>
      </c>
      <c r="I9187" s="4" t="s">
        <v>48896</v>
      </c>
      <c r="J9187" s="5" t="n">
        <f aca="false">LEN(K9187)</f>
        <v>14</v>
      </c>
      <c r="K9187" s="6" t="str">
        <f aca="false">LOWER(SUBSTITUTE(SUBSTITUTE(SUBSTITUTE(SUBSTITUTE(SUBSTITUTE(SUBSTITUTE(SUBSTITUTE(B9187,"S.L.",""),"SL",""),"S.A.",""),"SA","")," ",""),".",""),",",""))&amp;".com"</f>
        <v>solysierra.com</v>
      </c>
      <c r="L9187" s="4" t="s">
        <v>21</v>
      </c>
      <c r="M9187" s="4" t="s">
        <v>467</v>
      </c>
    </row>
    <row r="9188" customFormat="false" ht="15.75" hidden="false" customHeight="true" outlineLevel="0" collapsed="false">
      <c r="A9188" s="4" t="n">
        <v>4216</v>
      </c>
      <c r="B9188" s="4" t="s">
        <v>23478</v>
      </c>
      <c r="C9188" s="4" t="s">
        <v>48897</v>
      </c>
      <c r="D9188" s="4" t="s">
        <v>48898</v>
      </c>
      <c r="E9188" s="5" t="s">
        <v>4098</v>
      </c>
      <c r="F9188" s="4" t="s">
        <v>107</v>
      </c>
      <c r="G9188" s="4" t="s">
        <v>107</v>
      </c>
      <c r="H9188" s="5" t="s">
        <v>48899</v>
      </c>
      <c r="I9188" s="4" t="s">
        <v>48900</v>
      </c>
      <c r="J9188" s="5" t="n">
        <f aca="false">LEN(K9188)</f>
        <v>14</v>
      </c>
      <c r="K9188" s="6" t="s">
        <v>48901</v>
      </c>
      <c r="L9188" s="4" t="s">
        <v>78</v>
      </c>
      <c r="M9188" s="4" t="s">
        <v>344</v>
      </c>
    </row>
    <row r="9189" customFormat="false" ht="15.75" hidden="false" customHeight="true" outlineLevel="0" collapsed="false">
      <c r="A9189" s="4" t="n">
        <v>4231</v>
      </c>
      <c r="B9189" s="4" t="s">
        <v>48902</v>
      </c>
      <c r="C9189" s="4" t="s">
        <v>48903</v>
      </c>
      <c r="D9189" s="4" t="s">
        <v>48904</v>
      </c>
      <c r="E9189" s="5" t="s">
        <v>1130</v>
      </c>
      <c r="F9189" s="4" t="s">
        <v>1131</v>
      </c>
      <c r="G9189" s="4" t="s">
        <v>107</v>
      </c>
      <c r="H9189" s="5" t="s">
        <v>48905</v>
      </c>
      <c r="I9189" s="4" t="s">
        <v>48906</v>
      </c>
      <c r="J9189" s="5" t="n">
        <f aca="false">LEN(K9189)</f>
        <v>14</v>
      </c>
      <c r="K9189" s="6" t="s">
        <v>48907</v>
      </c>
      <c r="L9189" s="4" t="s">
        <v>31</v>
      </c>
      <c r="M9189" s="4" t="s">
        <v>32589</v>
      </c>
    </row>
    <row r="9190" customFormat="false" ht="15.75" hidden="false" customHeight="true" outlineLevel="0" collapsed="false">
      <c r="A9190" s="4" t="n">
        <v>4238</v>
      </c>
      <c r="B9190" s="4" t="s">
        <v>48908</v>
      </c>
      <c r="C9190" s="4"/>
      <c r="D9190" s="4" t="s">
        <v>48909</v>
      </c>
      <c r="E9190" s="5" t="s">
        <v>1130</v>
      </c>
      <c r="F9190" s="4" t="s">
        <v>1131</v>
      </c>
      <c r="G9190" s="4" t="s">
        <v>107</v>
      </c>
      <c r="H9190" s="5" t="s">
        <v>48910</v>
      </c>
      <c r="I9190" s="4" t="s">
        <v>48911</v>
      </c>
      <c r="J9190" s="5" t="n">
        <f aca="false">LEN(K9190)</f>
        <v>14</v>
      </c>
      <c r="K9190" s="6" t="s">
        <v>48912</v>
      </c>
      <c r="L9190" s="4" t="s">
        <v>66</v>
      </c>
      <c r="M9190" s="4" t="s">
        <v>1597</v>
      </c>
    </row>
    <row r="9191" customFormat="false" ht="15.75" hidden="false" customHeight="true" outlineLevel="0" collapsed="false">
      <c r="A9191" s="4" t="n">
        <v>4239</v>
      </c>
      <c r="B9191" s="4" t="s">
        <v>48913</v>
      </c>
      <c r="C9191" s="4"/>
      <c r="D9191" s="4" t="s">
        <v>48914</v>
      </c>
      <c r="E9191" s="5" t="s">
        <v>1130</v>
      </c>
      <c r="F9191" s="4" t="s">
        <v>1131</v>
      </c>
      <c r="G9191" s="4" t="s">
        <v>107</v>
      </c>
      <c r="H9191" s="5" t="s">
        <v>48915</v>
      </c>
      <c r="I9191" s="4" t="s">
        <v>48916</v>
      </c>
      <c r="J9191" s="5" t="n">
        <f aca="false">LEN(K9191)</f>
        <v>14</v>
      </c>
      <c r="K9191" s="6" t="str">
        <f aca="false">LOWER(SUBSTITUTE(SUBSTITUTE(SUBSTITUTE(SUBSTITUTE(SUBSTITUTE(SUBSTITUTE(SUBSTITUTE(B9191,"S.L.",""),"SL",""),"S.A.",""),"SA","")," ",""),".",""),",",""))&amp;".com"</f>
        <v>royalcosta.com</v>
      </c>
      <c r="L9191" s="4" t="s">
        <v>21</v>
      </c>
      <c r="M9191" s="4" t="s">
        <v>30132</v>
      </c>
    </row>
    <row r="9192" customFormat="false" ht="15.75" hidden="false" customHeight="true" outlineLevel="0" collapsed="false">
      <c r="A9192" s="4" t="n">
        <v>4255</v>
      </c>
      <c r="B9192" s="4" t="s">
        <v>44692</v>
      </c>
      <c r="C9192" s="4" t="s">
        <v>48917</v>
      </c>
      <c r="D9192" s="4" t="s">
        <v>48918</v>
      </c>
      <c r="E9192" s="5" t="s">
        <v>1130</v>
      </c>
      <c r="F9192" s="4" t="s">
        <v>1131</v>
      </c>
      <c r="G9192" s="4" t="s">
        <v>107</v>
      </c>
      <c r="H9192" s="5" t="s">
        <v>48919</v>
      </c>
      <c r="I9192" s="4" t="s">
        <v>44695</v>
      </c>
      <c r="J9192" s="5" t="n">
        <f aca="false">LEN(K9192)</f>
        <v>14</v>
      </c>
      <c r="K9192" s="6" t="str">
        <f aca="false">LOWER(SUBSTITUTE(SUBSTITUTE(SUBSTITUTE(SUBSTITUTE(SUBSTITUTE(SUBSTITUTE(SUBSTITUTE(B9192,"S.L.",""),"SL",""),"S.A.",""),"SA","")," ",""),".",""),",",""))&amp;".com"</f>
        <v>laspalomas.com</v>
      </c>
      <c r="L9192" s="4" t="s">
        <v>66</v>
      </c>
      <c r="M9192" s="4" t="s">
        <v>16377</v>
      </c>
    </row>
    <row r="9193" customFormat="false" ht="15.75" hidden="false" customHeight="true" outlineLevel="0" collapsed="false">
      <c r="A9193" s="4" t="n">
        <v>4260</v>
      </c>
      <c r="B9193" s="4" t="s">
        <v>48920</v>
      </c>
      <c r="C9193" s="4"/>
      <c r="D9193" s="4" t="s">
        <v>48921</v>
      </c>
      <c r="E9193" s="5" t="s">
        <v>1130</v>
      </c>
      <c r="F9193" s="4" t="s">
        <v>1131</v>
      </c>
      <c r="G9193" s="4" t="s">
        <v>107</v>
      </c>
      <c r="H9193" s="5" t="s">
        <v>48922</v>
      </c>
      <c r="I9193" s="7" t="s">
        <v>30027</v>
      </c>
      <c r="J9193" s="5" t="n">
        <f aca="false">LEN(K9193)</f>
        <v>14</v>
      </c>
      <c r="K9193" s="6" t="s">
        <v>48912</v>
      </c>
      <c r="L9193" s="4" t="s">
        <v>66</v>
      </c>
      <c r="M9193" s="4" t="s">
        <v>43415</v>
      </c>
    </row>
    <row r="9194" customFormat="false" ht="15.75" hidden="false" customHeight="true" outlineLevel="0" collapsed="false">
      <c r="A9194" s="4" t="n">
        <v>4326</v>
      </c>
      <c r="B9194" s="4" t="s">
        <v>48923</v>
      </c>
      <c r="C9194" s="4" t="s">
        <v>48924</v>
      </c>
      <c r="D9194" s="4" t="s">
        <v>48925</v>
      </c>
      <c r="E9194" s="5" t="s">
        <v>3404</v>
      </c>
      <c r="F9194" s="4" t="s">
        <v>914</v>
      </c>
      <c r="G9194" s="4" t="s">
        <v>107</v>
      </c>
      <c r="H9194" s="5" t="s">
        <v>48926</v>
      </c>
      <c r="I9194" s="7" t="s">
        <v>24490</v>
      </c>
      <c r="J9194" s="5" t="n">
        <f aca="false">LEN(K9194)</f>
        <v>14</v>
      </c>
      <c r="K9194" s="6" t="s">
        <v>48927</v>
      </c>
      <c r="L9194" s="4" t="s">
        <v>78</v>
      </c>
      <c r="M9194" s="4" t="s">
        <v>25701</v>
      </c>
    </row>
    <row r="9195" customFormat="false" ht="15.75" hidden="false" customHeight="true" outlineLevel="0" collapsed="false">
      <c r="A9195" s="4" t="n">
        <v>4338</v>
      </c>
      <c r="B9195" s="4" t="s">
        <v>48928</v>
      </c>
      <c r="C9195" s="4" t="s">
        <v>48929</v>
      </c>
      <c r="D9195" s="4" t="s">
        <v>48930</v>
      </c>
      <c r="E9195" s="5" t="s">
        <v>48931</v>
      </c>
      <c r="F9195" s="4" t="s">
        <v>48932</v>
      </c>
      <c r="G9195" s="4" t="s">
        <v>107</v>
      </c>
      <c r="H9195" s="5" t="s">
        <v>48933</v>
      </c>
      <c r="I9195" s="4" t="s">
        <v>48934</v>
      </c>
      <c r="J9195" s="5" t="n">
        <f aca="false">LEN(K9195)</f>
        <v>14</v>
      </c>
      <c r="K9195" s="6" t="s">
        <v>48935</v>
      </c>
      <c r="L9195" s="4" t="s">
        <v>31</v>
      </c>
      <c r="M9195" s="4" t="s">
        <v>31</v>
      </c>
    </row>
    <row r="9196" customFormat="false" ht="15.75" hidden="false" customHeight="true" outlineLevel="0" collapsed="false">
      <c r="A9196" s="4" t="n">
        <v>4340</v>
      </c>
      <c r="B9196" s="4" t="s">
        <v>48936</v>
      </c>
      <c r="C9196" s="4" t="s">
        <v>48937</v>
      </c>
      <c r="D9196" s="4" t="s">
        <v>48938</v>
      </c>
      <c r="E9196" s="5" t="s">
        <v>48939</v>
      </c>
      <c r="F9196" s="4" t="s">
        <v>48940</v>
      </c>
      <c r="G9196" s="4" t="s">
        <v>107</v>
      </c>
      <c r="H9196" s="5" t="s">
        <v>48941</v>
      </c>
      <c r="I9196" s="4" t="s">
        <v>48942</v>
      </c>
      <c r="J9196" s="5" t="n">
        <f aca="false">LEN(K9196)</f>
        <v>14</v>
      </c>
      <c r="K9196" s="6" t="s">
        <v>48943</v>
      </c>
      <c r="L9196" s="4" t="s">
        <v>31</v>
      </c>
      <c r="M9196" s="4" t="s">
        <v>31</v>
      </c>
    </row>
    <row r="9197" customFormat="false" ht="15.75" hidden="false" customHeight="true" outlineLevel="0" collapsed="false">
      <c r="A9197" s="4" t="n">
        <v>4400</v>
      </c>
      <c r="B9197" s="4" t="s">
        <v>48944</v>
      </c>
      <c r="C9197" s="4"/>
      <c r="D9197" s="4" t="s">
        <v>48945</v>
      </c>
      <c r="E9197" s="5" t="s">
        <v>1299</v>
      </c>
      <c r="F9197" s="4" t="s">
        <v>107</v>
      </c>
      <c r="G9197" s="4" t="s">
        <v>107</v>
      </c>
      <c r="H9197" s="5" t="s">
        <v>48946</v>
      </c>
      <c r="I9197" s="4" t="s">
        <v>48947</v>
      </c>
      <c r="J9197" s="5" t="n">
        <f aca="false">LEN(K9197)</f>
        <v>14</v>
      </c>
      <c r="K9197" s="6" t="s">
        <v>48948</v>
      </c>
      <c r="L9197" s="4" t="s">
        <v>31</v>
      </c>
      <c r="M9197" s="4" t="s">
        <v>186</v>
      </c>
    </row>
    <row r="9198" customFormat="false" ht="15.75" hidden="false" customHeight="true" outlineLevel="0" collapsed="false">
      <c r="A9198" s="4" t="n">
        <v>4430</v>
      </c>
      <c r="B9198" s="4" t="s">
        <v>48949</v>
      </c>
      <c r="C9198" s="4" t="s">
        <v>48950</v>
      </c>
      <c r="D9198" s="4" t="s">
        <v>48951</v>
      </c>
      <c r="E9198" s="5" t="s">
        <v>4110</v>
      </c>
      <c r="F9198" s="4" t="s">
        <v>4111</v>
      </c>
      <c r="G9198" s="4" t="s">
        <v>107</v>
      </c>
      <c r="H9198" s="5" t="s">
        <v>48952</v>
      </c>
      <c r="I9198" s="4" t="s">
        <v>48953</v>
      </c>
      <c r="J9198" s="5" t="n">
        <f aca="false">LEN(K9198)</f>
        <v>14</v>
      </c>
      <c r="K9198" s="6" t="str">
        <f aca="false">LOWER(SUBSTITUTE(SUBSTITUTE(SUBSTITUTE(SUBSTITUTE(SUBSTITUTE(SUBSTITUTE(SUBSTITUTE(B9198,"S.L.",""),"SL",""),"S.A.",""),"SA","")," ",""),".",""),",",""))&amp;".com"</f>
        <v>arcodelsol.com</v>
      </c>
      <c r="L9198" s="4" t="s">
        <v>57</v>
      </c>
      <c r="M9198" s="4" t="s">
        <v>877</v>
      </c>
    </row>
    <row r="9199" customFormat="false" ht="15.75" hidden="false" customHeight="true" outlineLevel="0" collapsed="false">
      <c r="A9199" s="4" t="n">
        <v>4442</v>
      </c>
      <c r="B9199" s="4" t="s">
        <v>40876</v>
      </c>
      <c r="C9199" s="4"/>
      <c r="D9199" s="4" t="s">
        <v>48954</v>
      </c>
      <c r="E9199" s="5" t="s">
        <v>105</v>
      </c>
      <c r="F9199" s="4" t="s">
        <v>106</v>
      </c>
      <c r="G9199" s="4" t="s">
        <v>107</v>
      </c>
      <c r="H9199" s="5" t="s">
        <v>48955</v>
      </c>
      <c r="I9199" s="7" t="s">
        <v>48956</v>
      </c>
      <c r="J9199" s="5" t="n">
        <f aca="false">LEN(K9199)</f>
        <v>14</v>
      </c>
      <c r="K9199" s="6" t="s">
        <v>48957</v>
      </c>
      <c r="L9199" s="4" t="s">
        <v>21</v>
      </c>
      <c r="M9199" s="4" t="s">
        <v>31</v>
      </c>
    </row>
    <row r="9200" customFormat="false" ht="15.75" hidden="false" customHeight="true" outlineLevel="0" collapsed="false">
      <c r="A9200" s="4" t="n">
        <v>4472</v>
      </c>
      <c r="B9200" s="4" t="s">
        <v>48958</v>
      </c>
      <c r="C9200" s="4"/>
      <c r="D9200" s="4" t="s">
        <v>48959</v>
      </c>
      <c r="E9200" s="5" t="s">
        <v>2798</v>
      </c>
      <c r="F9200" s="4" t="s">
        <v>712</v>
      </c>
      <c r="G9200" s="4" t="s">
        <v>107</v>
      </c>
      <c r="H9200" s="5" t="s">
        <v>48960</v>
      </c>
      <c r="I9200" s="4" t="s">
        <v>48961</v>
      </c>
      <c r="J9200" s="5" t="n">
        <f aca="false">LEN(K9200)</f>
        <v>14</v>
      </c>
      <c r="K9200" s="6" t="s">
        <v>48962</v>
      </c>
      <c r="L9200" s="4" t="s">
        <v>21</v>
      </c>
      <c r="M9200" s="4" t="s">
        <v>1597</v>
      </c>
    </row>
    <row r="9201" customFormat="false" ht="15.75" hidden="false" customHeight="true" outlineLevel="0" collapsed="false">
      <c r="A9201" s="4" t="n">
        <v>4499</v>
      </c>
      <c r="B9201" s="4" t="s">
        <v>48963</v>
      </c>
      <c r="C9201" s="4"/>
      <c r="D9201" s="4" t="s">
        <v>48964</v>
      </c>
      <c r="E9201" s="5" t="s">
        <v>4937</v>
      </c>
      <c r="F9201" s="4" t="s">
        <v>106</v>
      </c>
      <c r="G9201" s="4" t="s">
        <v>107</v>
      </c>
      <c r="H9201" s="5" t="s">
        <v>48965</v>
      </c>
      <c r="I9201" s="4" t="s">
        <v>44647</v>
      </c>
      <c r="J9201" s="5" t="n">
        <f aca="false">LEN(K9201)</f>
        <v>14</v>
      </c>
      <c r="K9201" s="6" t="s">
        <v>48966</v>
      </c>
      <c r="L9201" s="4" t="s">
        <v>31</v>
      </c>
      <c r="M9201" s="4" t="s">
        <v>5232</v>
      </c>
    </row>
    <row r="9202" customFormat="false" ht="15.75" hidden="false" customHeight="true" outlineLevel="0" collapsed="false">
      <c r="A9202" s="4" t="n">
        <v>4512</v>
      </c>
      <c r="B9202" s="4" t="s">
        <v>48967</v>
      </c>
      <c r="C9202" s="4" t="s">
        <v>48968</v>
      </c>
      <c r="D9202" s="4" t="s">
        <v>48969</v>
      </c>
      <c r="E9202" s="5" t="s">
        <v>1821</v>
      </c>
      <c r="F9202" s="4" t="s">
        <v>106</v>
      </c>
      <c r="G9202" s="4" t="s">
        <v>107</v>
      </c>
      <c r="H9202" s="5" t="s">
        <v>48970</v>
      </c>
      <c r="I9202" s="4" t="s">
        <v>48971</v>
      </c>
      <c r="J9202" s="5" t="n">
        <f aca="false">LEN(K9202)</f>
        <v>14</v>
      </c>
      <c r="K9202" s="6" t="s">
        <v>48759</v>
      </c>
      <c r="L9202" s="4" t="s">
        <v>66</v>
      </c>
      <c r="M9202" s="4" t="s">
        <v>1043</v>
      </c>
    </row>
    <row r="9203" customFormat="false" ht="15.75" hidden="false" customHeight="true" outlineLevel="0" collapsed="false">
      <c r="A9203" s="4" t="n">
        <v>4529</v>
      </c>
      <c r="B9203" s="4" t="s">
        <v>48972</v>
      </c>
      <c r="C9203" s="4" t="s">
        <v>48973</v>
      </c>
      <c r="D9203" s="4" t="s">
        <v>48974</v>
      </c>
      <c r="E9203" s="5" t="s">
        <v>7570</v>
      </c>
      <c r="F9203" s="4" t="s">
        <v>7571</v>
      </c>
      <c r="G9203" s="4" t="s">
        <v>107</v>
      </c>
      <c r="H9203" s="5" t="s">
        <v>48975</v>
      </c>
      <c r="I9203" s="4" t="s">
        <v>48976</v>
      </c>
      <c r="J9203" s="5" t="n">
        <f aca="false">LEN(K9203)</f>
        <v>14</v>
      </c>
      <c r="K9203" s="6" t="s">
        <v>48977</v>
      </c>
      <c r="L9203" s="4" t="s">
        <v>31</v>
      </c>
      <c r="M9203" s="4" t="s">
        <v>996</v>
      </c>
    </row>
    <row r="9204" customFormat="false" ht="15.75" hidden="false" customHeight="true" outlineLevel="0" collapsed="false">
      <c r="A9204" s="4" t="n">
        <v>4573</v>
      </c>
      <c r="B9204" s="4" t="s">
        <v>48978</v>
      </c>
      <c r="C9204" s="4"/>
      <c r="D9204" s="4" t="s">
        <v>48979</v>
      </c>
      <c r="E9204" s="5" t="s">
        <v>913</v>
      </c>
      <c r="F9204" s="4" t="s">
        <v>914</v>
      </c>
      <c r="G9204" s="4" t="s">
        <v>107</v>
      </c>
      <c r="H9204" s="5" t="s">
        <v>48980</v>
      </c>
      <c r="I9204" s="4" t="s">
        <v>48981</v>
      </c>
      <c r="J9204" s="5" t="n">
        <f aca="false">LEN(K9204)</f>
        <v>14</v>
      </c>
      <c r="K9204" s="6" t="s">
        <v>48982</v>
      </c>
      <c r="L9204" s="4" t="s">
        <v>31</v>
      </c>
      <c r="M9204" s="4" t="s">
        <v>31</v>
      </c>
    </row>
    <row r="9205" customFormat="false" ht="15.75" hidden="false" customHeight="true" outlineLevel="0" collapsed="false">
      <c r="A9205" s="4" t="n">
        <v>4577</v>
      </c>
      <c r="B9205" s="4" t="s">
        <v>48983</v>
      </c>
      <c r="C9205" s="4" t="s">
        <v>48984</v>
      </c>
      <c r="D9205" s="4" t="s">
        <v>48985</v>
      </c>
      <c r="E9205" s="5" t="s">
        <v>544</v>
      </c>
      <c r="F9205" s="4" t="s">
        <v>545</v>
      </c>
      <c r="G9205" s="4" t="s">
        <v>107</v>
      </c>
      <c r="H9205" s="5" t="s">
        <v>48986</v>
      </c>
      <c r="I9205" s="4" t="s">
        <v>48987</v>
      </c>
      <c r="J9205" s="5" t="n">
        <f aca="false">LEN(K9205)</f>
        <v>14</v>
      </c>
      <c r="K9205" s="6" t="s">
        <v>48988</v>
      </c>
      <c r="L9205" s="4" t="s">
        <v>21</v>
      </c>
      <c r="M9205" s="4" t="s">
        <v>41060</v>
      </c>
    </row>
    <row r="9206" customFormat="false" ht="15.75" hidden="false" customHeight="true" outlineLevel="0" collapsed="false">
      <c r="A9206" s="4" t="n">
        <v>11843</v>
      </c>
      <c r="B9206" s="4" t="s">
        <v>48989</v>
      </c>
      <c r="C9206" s="4" t="s">
        <v>48990</v>
      </c>
      <c r="D9206" s="4" t="s">
        <v>48991</v>
      </c>
      <c r="E9206" s="5" t="s">
        <v>7584</v>
      </c>
      <c r="F9206" s="4" t="s">
        <v>7585</v>
      </c>
      <c r="G9206" s="4" t="s">
        <v>948</v>
      </c>
      <c r="H9206" s="5" t="s">
        <v>48992</v>
      </c>
      <c r="I9206" s="4" t="s">
        <v>48993</v>
      </c>
      <c r="J9206" s="5" t="n">
        <f aca="false">LEN(K9206)</f>
        <v>14</v>
      </c>
      <c r="K9206" s="10" t="s">
        <v>48994</v>
      </c>
      <c r="L9206" s="4" t="s">
        <v>78</v>
      </c>
      <c r="M9206" s="4" t="s">
        <v>31</v>
      </c>
    </row>
    <row r="9207" customFormat="false" ht="15.75" hidden="false" customHeight="true" outlineLevel="0" collapsed="false">
      <c r="A9207" s="4" t="n">
        <v>4607</v>
      </c>
      <c r="B9207" s="4" t="s">
        <v>48995</v>
      </c>
      <c r="C9207" s="4" t="s">
        <v>48996</v>
      </c>
      <c r="D9207" s="4" t="s">
        <v>48997</v>
      </c>
      <c r="E9207" s="5" t="s">
        <v>48998</v>
      </c>
      <c r="F9207" s="4" t="s">
        <v>48999</v>
      </c>
      <c r="G9207" s="4" t="s">
        <v>948</v>
      </c>
      <c r="H9207" s="5" t="s">
        <v>49000</v>
      </c>
      <c r="I9207" s="4" t="s">
        <v>49001</v>
      </c>
      <c r="J9207" s="5" t="n">
        <f aca="false">LEN(K9207)</f>
        <v>14</v>
      </c>
      <c r="K9207" s="6" t="s">
        <v>49002</v>
      </c>
      <c r="L9207" s="4" t="s">
        <v>57</v>
      </c>
      <c r="M9207" s="4" t="s">
        <v>1979</v>
      </c>
    </row>
    <row r="9208" customFormat="false" ht="15.75" hidden="false" customHeight="true" outlineLevel="0" collapsed="false">
      <c r="A9208" s="4" t="n">
        <v>4623</v>
      </c>
      <c r="B9208" s="4" t="s">
        <v>49003</v>
      </c>
      <c r="C9208" s="4" t="s">
        <v>49004</v>
      </c>
      <c r="D9208" s="4" t="s">
        <v>49005</v>
      </c>
      <c r="E9208" s="5" t="s">
        <v>1733</v>
      </c>
      <c r="F9208" s="4" t="s">
        <v>1734</v>
      </c>
      <c r="G9208" s="4" t="s">
        <v>948</v>
      </c>
      <c r="H9208" s="5" t="s">
        <v>49006</v>
      </c>
      <c r="I9208" s="4" t="s">
        <v>49007</v>
      </c>
      <c r="J9208" s="5" t="n">
        <f aca="false">LEN(K9208)</f>
        <v>14</v>
      </c>
      <c r="K9208" s="6" t="s">
        <v>49008</v>
      </c>
      <c r="L9208" s="4" t="s">
        <v>31</v>
      </c>
      <c r="M9208" s="4" t="s">
        <v>967</v>
      </c>
    </row>
    <row r="9209" customFormat="false" ht="15.75" hidden="false" customHeight="true" outlineLevel="0" collapsed="false">
      <c r="A9209" s="4" t="n">
        <v>4640</v>
      </c>
      <c r="B9209" s="4" t="s">
        <v>49009</v>
      </c>
      <c r="C9209" s="4" t="s">
        <v>49010</v>
      </c>
      <c r="D9209" s="4" t="s">
        <v>49011</v>
      </c>
      <c r="E9209" s="5" t="s">
        <v>49012</v>
      </c>
      <c r="F9209" s="4" t="s">
        <v>49013</v>
      </c>
      <c r="G9209" s="4" t="s">
        <v>948</v>
      </c>
      <c r="H9209" s="5" t="s">
        <v>49014</v>
      </c>
      <c r="I9209" s="4" t="s">
        <v>49015</v>
      </c>
      <c r="J9209" s="5" t="n">
        <f aca="false">LEN(K9209)</f>
        <v>14</v>
      </c>
      <c r="K9209" s="6" t="s">
        <v>49016</v>
      </c>
      <c r="L9209" s="4" t="s">
        <v>21</v>
      </c>
      <c r="M9209" s="4" t="s">
        <v>577</v>
      </c>
    </row>
    <row r="9210" customFormat="false" ht="15.75" hidden="false" customHeight="true" outlineLevel="0" collapsed="false">
      <c r="A9210" s="4" t="n">
        <v>4643</v>
      </c>
      <c r="B9210" s="4" t="s">
        <v>49017</v>
      </c>
      <c r="C9210" s="4"/>
      <c r="D9210" s="4" t="s">
        <v>49018</v>
      </c>
      <c r="E9210" s="5" t="s">
        <v>19166</v>
      </c>
      <c r="F9210" s="4" t="s">
        <v>19167</v>
      </c>
      <c r="G9210" s="4" t="s">
        <v>948</v>
      </c>
      <c r="H9210" s="5" t="s">
        <v>49019</v>
      </c>
      <c r="I9210" s="4" t="s">
        <v>49020</v>
      </c>
      <c r="J9210" s="5" t="n">
        <f aca="false">LEN(K9210)</f>
        <v>14</v>
      </c>
      <c r="K9210" s="6" t="s">
        <v>49021</v>
      </c>
      <c r="L9210" s="4" t="s">
        <v>21</v>
      </c>
      <c r="M9210" s="4" t="s">
        <v>31</v>
      </c>
    </row>
    <row r="9211" customFormat="false" ht="15.75" hidden="false" customHeight="true" outlineLevel="0" collapsed="false">
      <c r="A9211" s="4" t="n">
        <v>4679</v>
      </c>
      <c r="B9211" s="4" t="s">
        <v>49022</v>
      </c>
      <c r="C9211" s="4"/>
      <c r="D9211" s="4" t="s">
        <v>49023</v>
      </c>
      <c r="E9211" s="5" t="s">
        <v>49024</v>
      </c>
      <c r="F9211" s="4" t="s">
        <v>1474</v>
      </c>
      <c r="G9211" s="4" t="s">
        <v>948</v>
      </c>
      <c r="H9211" s="5" t="s">
        <v>49025</v>
      </c>
      <c r="I9211" s="4" t="s">
        <v>49026</v>
      </c>
      <c r="J9211" s="5" t="n">
        <f aca="false">LEN(K9211)</f>
        <v>14</v>
      </c>
      <c r="K9211" s="6" t="str">
        <f aca="false">LOWER(SUBSTITUTE(SUBSTITUTE(SUBSTITUTE(SUBSTITUTE(SUBSTITUTE(SUBSTITUTE(SUBSTITUTE(B9211,"S.L.",""),"SL",""),"S.A.",""),"SA","")," ",""),".",""),",",""))&amp;".com"</f>
        <v>losenebros.com</v>
      </c>
      <c r="L9211" s="4" t="s">
        <v>21</v>
      </c>
      <c r="M9211" s="4" t="s">
        <v>2474</v>
      </c>
    </row>
    <row r="9212" customFormat="false" ht="15.75" hidden="false" customHeight="true" outlineLevel="0" collapsed="false">
      <c r="A9212" s="4" t="n">
        <v>4733</v>
      </c>
      <c r="B9212" s="4" t="s">
        <v>49027</v>
      </c>
      <c r="C9212" s="4"/>
      <c r="D9212" s="4" t="s">
        <v>49028</v>
      </c>
      <c r="E9212" s="5" t="s">
        <v>471</v>
      </c>
      <c r="F9212" s="4" t="s">
        <v>372</v>
      </c>
      <c r="G9212" s="4" t="s">
        <v>372</v>
      </c>
      <c r="H9212" s="5" t="s">
        <v>49029</v>
      </c>
      <c r="I9212" s="4" t="s">
        <v>30112</v>
      </c>
      <c r="J9212" s="5" t="n">
        <f aca="false">LEN(K9212)</f>
        <v>14</v>
      </c>
      <c r="K9212" s="6" t="s">
        <v>49030</v>
      </c>
      <c r="L9212" s="4" t="s">
        <v>21</v>
      </c>
      <c r="M9212" s="4" t="s">
        <v>31</v>
      </c>
    </row>
    <row r="9213" customFormat="false" ht="15.75" hidden="false" customHeight="true" outlineLevel="0" collapsed="false">
      <c r="A9213" s="4" t="n">
        <v>4739</v>
      </c>
      <c r="B9213" s="4" t="s">
        <v>49031</v>
      </c>
      <c r="C9213" s="4" t="s">
        <v>49032</v>
      </c>
      <c r="D9213" s="4" t="s">
        <v>49033</v>
      </c>
      <c r="E9213" s="5" t="s">
        <v>455</v>
      </c>
      <c r="F9213" s="4" t="s">
        <v>372</v>
      </c>
      <c r="G9213" s="4" t="s">
        <v>372</v>
      </c>
      <c r="H9213" s="5" t="s">
        <v>49034</v>
      </c>
      <c r="I9213" s="4" t="s">
        <v>49035</v>
      </c>
      <c r="J9213" s="5" t="n">
        <f aca="false">LEN(K9213)</f>
        <v>14</v>
      </c>
      <c r="K9213" s="6" t="s">
        <v>49036</v>
      </c>
      <c r="L9213" s="4" t="s">
        <v>21</v>
      </c>
      <c r="M9213" s="4" t="s">
        <v>1793</v>
      </c>
    </row>
    <row r="9214" customFormat="false" ht="15.75" hidden="false" customHeight="true" outlineLevel="0" collapsed="false">
      <c r="A9214" s="4" t="n">
        <v>4751</v>
      </c>
      <c r="B9214" s="4" t="s">
        <v>49037</v>
      </c>
      <c r="C9214" s="4" t="s">
        <v>49038</v>
      </c>
      <c r="D9214" s="4" t="s">
        <v>49039</v>
      </c>
      <c r="E9214" s="5" t="s">
        <v>1282</v>
      </c>
      <c r="F9214" s="4" t="s">
        <v>372</v>
      </c>
      <c r="G9214" s="4" t="s">
        <v>372</v>
      </c>
      <c r="H9214" s="5" t="s">
        <v>49040</v>
      </c>
      <c r="I9214" s="4" t="s">
        <v>49041</v>
      </c>
      <c r="J9214" s="5" t="n">
        <f aca="false">LEN(K9214)</f>
        <v>14</v>
      </c>
      <c r="K9214" s="6" t="s">
        <v>49042</v>
      </c>
      <c r="L9214" s="4" t="s">
        <v>1970</v>
      </c>
      <c r="M9214" s="4" t="s">
        <v>577</v>
      </c>
    </row>
    <row r="9215" customFormat="false" ht="15.75" hidden="false" customHeight="true" outlineLevel="0" collapsed="false">
      <c r="A9215" s="4" t="n">
        <v>4765</v>
      </c>
      <c r="B9215" s="4" t="s">
        <v>49043</v>
      </c>
      <c r="C9215" s="4" t="s">
        <v>49044</v>
      </c>
      <c r="D9215" s="4" t="s">
        <v>49045</v>
      </c>
      <c r="E9215" s="5" t="s">
        <v>471</v>
      </c>
      <c r="F9215" s="4" t="s">
        <v>372</v>
      </c>
      <c r="G9215" s="4" t="s">
        <v>372</v>
      </c>
      <c r="H9215" s="5" t="s">
        <v>49046</v>
      </c>
      <c r="I9215" s="7" t="s">
        <v>49047</v>
      </c>
      <c r="J9215" s="5" t="n">
        <f aca="false">LEN(K9215)</f>
        <v>14</v>
      </c>
      <c r="K9215" s="6" t="s">
        <v>49048</v>
      </c>
      <c r="L9215" s="4" t="s">
        <v>66</v>
      </c>
      <c r="M9215" s="4" t="s">
        <v>2429</v>
      </c>
    </row>
    <row r="9216" customFormat="false" ht="15.75" hidden="false" customHeight="true" outlineLevel="0" collapsed="false">
      <c r="A9216" s="4" t="n">
        <v>4767</v>
      </c>
      <c r="B9216" s="4" t="s">
        <v>49049</v>
      </c>
      <c r="C9216" s="4"/>
      <c r="D9216" s="4" t="s">
        <v>49050</v>
      </c>
      <c r="E9216" s="5" t="s">
        <v>29138</v>
      </c>
      <c r="F9216" s="4" t="s">
        <v>372</v>
      </c>
      <c r="G9216" s="4" t="s">
        <v>372</v>
      </c>
      <c r="H9216" s="5" t="s">
        <v>49051</v>
      </c>
      <c r="I9216" s="4" t="s">
        <v>49052</v>
      </c>
      <c r="J9216" s="5" t="n">
        <f aca="false">LEN(K9216)</f>
        <v>14</v>
      </c>
      <c r="K9216" s="6" t="s">
        <v>49053</v>
      </c>
      <c r="L9216" s="4" t="s">
        <v>66</v>
      </c>
      <c r="M9216" s="4" t="s">
        <v>22</v>
      </c>
    </row>
    <row r="9217" customFormat="false" ht="15.75" hidden="false" customHeight="true" outlineLevel="0" collapsed="false">
      <c r="A9217" s="4" t="n">
        <v>4772</v>
      </c>
      <c r="B9217" s="4" t="s">
        <v>49054</v>
      </c>
      <c r="C9217" s="4"/>
      <c r="D9217" s="4" t="s">
        <v>49055</v>
      </c>
      <c r="E9217" s="5" t="s">
        <v>9447</v>
      </c>
      <c r="F9217" s="4" t="s">
        <v>372</v>
      </c>
      <c r="G9217" s="4" t="s">
        <v>372</v>
      </c>
      <c r="H9217" s="5" t="s">
        <v>49056</v>
      </c>
      <c r="I9217" s="4" t="s">
        <v>49057</v>
      </c>
      <c r="J9217" s="5" t="n">
        <f aca="false">LEN(K9217)</f>
        <v>14</v>
      </c>
      <c r="K9217" s="6" t="s">
        <v>49058</v>
      </c>
      <c r="L9217" s="4" t="s">
        <v>21</v>
      </c>
      <c r="M9217" s="4" t="s">
        <v>996</v>
      </c>
    </row>
    <row r="9218" customFormat="false" ht="15.75" hidden="false" customHeight="true" outlineLevel="0" collapsed="false">
      <c r="A9218" s="4" t="n">
        <v>4816</v>
      </c>
      <c r="B9218" s="4" t="s">
        <v>49059</v>
      </c>
      <c r="C9218" s="4"/>
      <c r="D9218" s="4" t="s">
        <v>49060</v>
      </c>
      <c r="E9218" s="5" t="s">
        <v>455</v>
      </c>
      <c r="F9218" s="4" t="s">
        <v>372</v>
      </c>
      <c r="G9218" s="4" t="s">
        <v>372</v>
      </c>
      <c r="H9218" s="5" t="s">
        <v>49061</v>
      </c>
      <c r="I9218" s="7" t="s">
        <v>49062</v>
      </c>
      <c r="J9218" s="5" t="n">
        <f aca="false">LEN(K9218)</f>
        <v>14</v>
      </c>
      <c r="K9218" s="13" t="s">
        <v>49063</v>
      </c>
      <c r="L9218" s="4" t="s">
        <v>10283</v>
      </c>
      <c r="M9218" s="4" t="s">
        <v>31</v>
      </c>
    </row>
    <row r="9219" customFormat="false" ht="15.75" hidden="false" customHeight="true" outlineLevel="0" collapsed="false">
      <c r="A9219" s="4" t="n">
        <v>4822</v>
      </c>
      <c r="B9219" s="4" t="s">
        <v>49064</v>
      </c>
      <c r="C9219" s="4" t="s">
        <v>49065</v>
      </c>
      <c r="D9219" s="4" t="s">
        <v>49066</v>
      </c>
      <c r="E9219" s="5" t="s">
        <v>49067</v>
      </c>
      <c r="F9219" s="4" t="s">
        <v>49068</v>
      </c>
      <c r="G9219" s="4" t="s">
        <v>372</v>
      </c>
      <c r="H9219" s="5" t="s">
        <v>49069</v>
      </c>
      <c r="I9219" s="7" t="s">
        <v>49070</v>
      </c>
      <c r="J9219" s="5" t="n">
        <f aca="false">LEN(K9219)</f>
        <v>14</v>
      </c>
      <c r="K9219" s="21" t="s">
        <v>49071</v>
      </c>
      <c r="L9219" s="4" t="s">
        <v>21</v>
      </c>
      <c r="M9219" s="4" t="s">
        <v>294</v>
      </c>
    </row>
    <row r="9220" customFormat="false" ht="15.75" hidden="false" customHeight="true" outlineLevel="0" collapsed="false">
      <c r="A9220" s="4" t="n">
        <v>4829</v>
      </c>
      <c r="B9220" s="4" t="s">
        <v>23004</v>
      </c>
      <c r="C9220" s="4" t="s">
        <v>49072</v>
      </c>
      <c r="D9220" s="4" t="s">
        <v>49073</v>
      </c>
      <c r="E9220" s="5" t="s">
        <v>2156</v>
      </c>
      <c r="F9220" s="4" t="s">
        <v>2157</v>
      </c>
      <c r="G9220" s="4" t="s">
        <v>372</v>
      </c>
      <c r="H9220" s="5" t="s">
        <v>49074</v>
      </c>
      <c r="I9220" s="7" t="s">
        <v>31848</v>
      </c>
      <c r="J9220" s="5" t="n">
        <f aca="false">LEN(K9220)</f>
        <v>14</v>
      </c>
      <c r="K9220" s="6" t="str">
        <f aca="false">LOWER(SUBSTITUTE(SUBSTITUTE(SUBSTITUTE(SUBSTITUTE(SUBSTITUTE(SUBSTITUTE(SUBSTITUTE(B9220,"S.L.",""),"SL",""),"S.A.",""),"SA","")," ",""),".",""),",",""))&amp;".com"</f>
        <v>villamaría.com</v>
      </c>
      <c r="L9220" s="4" t="s">
        <v>31</v>
      </c>
      <c r="M9220" s="4" t="s">
        <v>877</v>
      </c>
    </row>
    <row r="9221" customFormat="false" ht="15.75" hidden="false" customHeight="true" outlineLevel="0" collapsed="false">
      <c r="A9221" s="4" t="n">
        <v>4850</v>
      </c>
      <c r="B9221" s="4" t="s">
        <v>18826</v>
      </c>
      <c r="C9221" s="4" t="s">
        <v>49075</v>
      </c>
      <c r="D9221" s="4" t="s">
        <v>49076</v>
      </c>
      <c r="E9221" s="5" t="s">
        <v>1282</v>
      </c>
      <c r="F9221" s="4" t="s">
        <v>372</v>
      </c>
      <c r="G9221" s="4" t="s">
        <v>372</v>
      </c>
      <c r="H9221" s="5" t="s">
        <v>49077</v>
      </c>
      <c r="I9221" s="4" t="s">
        <v>49078</v>
      </c>
      <c r="J9221" s="5" t="n">
        <f aca="false">LEN(K9221)</f>
        <v>14</v>
      </c>
      <c r="K9221" s="6" t="s">
        <v>49079</v>
      </c>
      <c r="L9221" s="4" t="s">
        <v>31</v>
      </c>
      <c r="M9221" s="4" t="s">
        <v>158</v>
      </c>
    </row>
    <row r="9222" customFormat="false" ht="15.75" hidden="false" customHeight="true" outlineLevel="0" collapsed="false">
      <c r="A9222" s="4" t="n">
        <v>4884</v>
      </c>
      <c r="B9222" s="4" t="s">
        <v>49080</v>
      </c>
      <c r="C9222" s="4"/>
      <c r="D9222" s="4" t="s">
        <v>49081</v>
      </c>
      <c r="E9222" s="5" t="s">
        <v>49082</v>
      </c>
      <c r="F9222" s="4" t="s">
        <v>372</v>
      </c>
      <c r="G9222" s="4" t="s">
        <v>372</v>
      </c>
      <c r="H9222" s="5" t="s">
        <v>49083</v>
      </c>
      <c r="I9222" s="4" t="s">
        <v>49084</v>
      </c>
      <c r="J9222" s="5" t="n">
        <f aca="false">LEN(K9222)</f>
        <v>14</v>
      </c>
      <c r="K9222" s="6" t="str">
        <f aca="false">LOWER(SUBSTITUTE(SUBSTITUTE(SUBSTITUTE(SUBSTITUTE(SUBSTITUTE(SUBSTITUTE(SUBSTITUTE(B9222,"S.L.",""),"SL",""),"S.A.",""),"SA","")," ",""),".",""),",",""))&amp;".com"</f>
        <v>losdaneses.com</v>
      </c>
      <c r="L9222" s="4" t="s">
        <v>57</v>
      </c>
      <c r="M9222" s="4" t="s">
        <v>680</v>
      </c>
    </row>
    <row r="9223" customFormat="false" ht="15.75" hidden="false" customHeight="true" outlineLevel="0" collapsed="false">
      <c r="A9223" s="4" t="n">
        <v>4906</v>
      </c>
      <c r="B9223" s="4" t="s">
        <v>49085</v>
      </c>
      <c r="C9223" s="4"/>
      <c r="D9223" s="4" t="s">
        <v>49086</v>
      </c>
      <c r="E9223" s="5" t="s">
        <v>49087</v>
      </c>
      <c r="F9223" s="4" t="s">
        <v>6231</v>
      </c>
      <c r="G9223" s="4" t="s">
        <v>372</v>
      </c>
      <c r="H9223" s="5" t="s">
        <v>49088</v>
      </c>
      <c r="I9223" s="4" t="s">
        <v>49089</v>
      </c>
      <c r="J9223" s="5" t="n">
        <f aca="false">LEN(K9223)</f>
        <v>14</v>
      </c>
      <c r="K9223" s="6" t="s">
        <v>49090</v>
      </c>
      <c r="L9223" s="4" t="s">
        <v>31</v>
      </c>
      <c r="M9223" s="4" t="s">
        <v>32</v>
      </c>
    </row>
    <row r="9224" customFormat="false" ht="15.75" hidden="false" customHeight="true" outlineLevel="0" collapsed="false">
      <c r="A9224" s="4" t="n">
        <v>4911</v>
      </c>
      <c r="B9224" s="4" t="s">
        <v>49091</v>
      </c>
      <c r="C9224" s="4" t="s">
        <v>49092</v>
      </c>
      <c r="D9224" s="4" t="s">
        <v>49093</v>
      </c>
      <c r="E9224" s="5" t="s">
        <v>49094</v>
      </c>
      <c r="F9224" s="4" t="s">
        <v>49095</v>
      </c>
      <c r="G9224" s="4" t="s">
        <v>372</v>
      </c>
      <c r="H9224" s="5" t="s">
        <v>49096</v>
      </c>
      <c r="I9224" s="4" t="s">
        <v>49097</v>
      </c>
      <c r="J9224" s="5" t="n">
        <f aca="false">LEN(K9224)</f>
        <v>14</v>
      </c>
      <c r="K9224" s="6" t="s">
        <v>49098</v>
      </c>
      <c r="L9224" s="4" t="s">
        <v>21</v>
      </c>
      <c r="M9224" s="4" t="s">
        <v>419</v>
      </c>
    </row>
    <row r="9225" customFormat="false" ht="15.75" hidden="false" customHeight="true" outlineLevel="0" collapsed="false">
      <c r="A9225" s="4" t="n">
        <v>4939</v>
      </c>
      <c r="B9225" s="4" t="s">
        <v>49099</v>
      </c>
      <c r="C9225" s="4" t="s">
        <v>49100</v>
      </c>
      <c r="D9225" s="4" t="s">
        <v>49101</v>
      </c>
      <c r="E9225" s="5" t="s">
        <v>718</v>
      </c>
      <c r="F9225" s="4" t="s">
        <v>719</v>
      </c>
      <c r="G9225" s="4" t="s">
        <v>332</v>
      </c>
      <c r="H9225" s="5" t="s">
        <v>49102</v>
      </c>
      <c r="I9225" s="7" t="s">
        <v>49103</v>
      </c>
      <c r="J9225" s="5" t="n">
        <f aca="false">LEN(K9225)</f>
        <v>14</v>
      </c>
      <c r="K9225" s="6" t="str">
        <f aca="false">LOWER(SUBSTITUTE(SUBSTITUTE(SUBSTITUTE(SUBSTITUTE(SUBSTITUTE(SUBSTITUTE(SUBSTITUTE(B9225,"S.L.",""),"SL",""),"S.A.",""),"SA","")," ",""),".",""),",",""))&amp;".com"</f>
        <v>bodegareal.com</v>
      </c>
      <c r="L9225" s="4" t="s">
        <v>78</v>
      </c>
      <c r="M9225" s="4" t="s">
        <v>988</v>
      </c>
    </row>
    <row r="9226" customFormat="false" ht="15.75" hidden="false" customHeight="true" outlineLevel="0" collapsed="false">
      <c r="A9226" s="4" t="n">
        <v>4940</v>
      </c>
      <c r="B9226" s="4" t="s">
        <v>49104</v>
      </c>
      <c r="C9226" s="4"/>
      <c r="D9226" s="4" t="s">
        <v>18515</v>
      </c>
      <c r="E9226" s="5" t="s">
        <v>7664</v>
      </c>
      <c r="F9226" s="4" t="s">
        <v>332</v>
      </c>
      <c r="G9226" s="4" t="s">
        <v>332</v>
      </c>
      <c r="H9226" s="5" t="s">
        <v>49105</v>
      </c>
      <c r="I9226" s="7" t="s">
        <v>49106</v>
      </c>
      <c r="J9226" s="5" t="n">
        <f aca="false">LEN(K9226)</f>
        <v>14</v>
      </c>
      <c r="K9226" s="5" t="s">
        <v>49107</v>
      </c>
      <c r="L9226" s="4" t="s">
        <v>21</v>
      </c>
      <c r="M9226" s="4" t="s">
        <v>31</v>
      </c>
    </row>
    <row r="9227" customFormat="false" ht="15.75" hidden="false" customHeight="true" outlineLevel="0" collapsed="false">
      <c r="A9227" s="4" t="n">
        <v>4979</v>
      </c>
      <c r="B9227" s="4" t="s">
        <v>49108</v>
      </c>
      <c r="C9227" s="4"/>
      <c r="D9227" s="4" t="s">
        <v>49109</v>
      </c>
      <c r="E9227" s="5" t="s">
        <v>49110</v>
      </c>
      <c r="F9227" s="4" t="s">
        <v>332</v>
      </c>
      <c r="G9227" s="4" t="s">
        <v>332</v>
      </c>
      <c r="H9227" s="5" t="s">
        <v>49111</v>
      </c>
      <c r="I9227" s="7" t="s">
        <v>49112</v>
      </c>
      <c r="J9227" s="5" t="n">
        <f aca="false">LEN(K9227)</f>
        <v>14</v>
      </c>
      <c r="K9227" s="13" t="s">
        <v>49113</v>
      </c>
      <c r="L9227" s="4" t="s">
        <v>78</v>
      </c>
      <c r="M9227" s="4" t="s">
        <v>1216</v>
      </c>
    </row>
    <row r="9228" customFormat="false" ht="15.75" hidden="false" customHeight="true" outlineLevel="0" collapsed="false">
      <c r="A9228" s="4" t="n">
        <v>4981</v>
      </c>
      <c r="B9228" s="4" t="s">
        <v>49114</v>
      </c>
      <c r="C9228" s="4" t="s">
        <v>49115</v>
      </c>
      <c r="D9228" s="4" t="s">
        <v>49116</v>
      </c>
      <c r="E9228" s="5" t="s">
        <v>39523</v>
      </c>
      <c r="F9228" s="4" t="s">
        <v>332</v>
      </c>
      <c r="G9228" s="4" t="s">
        <v>332</v>
      </c>
      <c r="H9228" s="5" t="s">
        <v>49117</v>
      </c>
      <c r="I9228" s="7" t="s">
        <v>49118</v>
      </c>
      <c r="J9228" s="5" t="n">
        <f aca="false">LEN(K9228)</f>
        <v>14</v>
      </c>
      <c r="K9228" s="13" t="s">
        <v>48035</v>
      </c>
      <c r="L9228" s="4" t="s">
        <v>57</v>
      </c>
      <c r="M9228" s="4" t="s">
        <v>2321</v>
      </c>
    </row>
    <row r="9229" customFormat="false" ht="15.75" hidden="false" customHeight="true" outlineLevel="0" collapsed="false">
      <c r="A9229" s="4" t="n">
        <v>4984</v>
      </c>
      <c r="B9229" s="4" t="s">
        <v>49119</v>
      </c>
      <c r="C9229" s="4"/>
      <c r="D9229" s="4" t="s">
        <v>49120</v>
      </c>
      <c r="E9229" s="5" t="s">
        <v>29207</v>
      </c>
      <c r="F9229" s="4" t="s">
        <v>815</v>
      </c>
      <c r="G9229" s="4" t="s">
        <v>332</v>
      </c>
      <c r="H9229" s="5" t="s">
        <v>49121</v>
      </c>
      <c r="I9229" s="4" t="s">
        <v>49122</v>
      </c>
      <c r="J9229" s="5" t="n">
        <f aca="false">LEN(K9229)</f>
        <v>14</v>
      </c>
      <c r="K9229" s="6" t="s">
        <v>49123</v>
      </c>
      <c r="L9229" s="4" t="s">
        <v>57</v>
      </c>
      <c r="M9229" s="4" t="s">
        <v>2209</v>
      </c>
    </row>
    <row r="9230" customFormat="false" ht="15.75" hidden="false" customHeight="true" outlineLevel="0" collapsed="false">
      <c r="A9230" s="4" t="n">
        <v>4993</v>
      </c>
      <c r="B9230" s="4" t="s">
        <v>49124</v>
      </c>
      <c r="C9230" s="4" t="s">
        <v>49125</v>
      </c>
      <c r="D9230" s="4" t="s">
        <v>49126</v>
      </c>
      <c r="E9230" s="5" t="s">
        <v>814</v>
      </c>
      <c r="F9230" s="4" t="s">
        <v>815</v>
      </c>
      <c r="G9230" s="4" t="s">
        <v>332</v>
      </c>
      <c r="H9230" s="5" t="s">
        <v>49127</v>
      </c>
      <c r="I9230" s="4" t="s">
        <v>49128</v>
      </c>
      <c r="J9230" s="5" t="n">
        <f aca="false">LEN(K9230)</f>
        <v>14</v>
      </c>
      <c r="K9230" s="6" t="s">
        <v>49129</v>
      </c>
      <c r="L9230" s="4" t="s">
        <v>21</v>
      </c>
      <c r="M9230" s="4" t="s">
        <v>467</v>
      </c>
    </row>
    <row r="9231" customFormat="false" ht="15.75" hidden="false" customHeight="true" outlineLevel="0" collapsed="false">
      <c r="A9231" s="4" t="n">
        <v>5002</v>
      </c>
      <c r="B9231" s="4" t="s">
        <v>49130</v>
      </c>
      <c r="C9231" s="4" t="s">
        <v>49131</v>
      </c>
      <c r="D9231" s="4" t="s">
        <v>49132</v>
      </c>
      <c r="E9231" s="5" t="s">
        <v>11502</v>
      </c>
      <c r="F9231" s="4" t="s">
        <v>815</v>
      </c>
      <c r="G9231" s="4" t="s">
        <v>332</v>
      </c>
      <c r="H9231" s="5" t="s">
        <v>49133</v>
      </c>
      <c r="I9231" s="7" t="s">
        <v>39675</v>
      </c>
      <c r="J9231" s="5" t="n">
        <f aca="false">LEN(K9231)</f>
        <v>14</v>
      </c>
      <c r="K9231" s="6" t="s">
        <v>49134</v>
      </c>
      <c r="L9231" s="4" t="s">
        <v>21</v>
      </c>
      <c r="M9231" s="4" t="s">
        <v>1863</v>
      </c>
    </row>
    <row r="9232" customFormat="false" ht="15.75" hidden="false" customHeight="true" outlineLevel="0" collapsed="false">
      <c r="A9232" s="4" t="n">
        <v>5009</v>
      </c>
      <c r="B9232" s="4" t="s">
        <v>49135</v>
      </c>
      <c r="C9232" s="4" t="s">
        <v>49136</v>
      </c>
      <c r="D9232" s="4" t="s">
        <v>49137</v>
      </c>
      <c r="E9232" s="5" t="s">
        <v>5628</v>
      </c>
      <c r="F9232" s="4" t="s">
        <v>5629</v>
      </c>
      <c r="G9232" s="4" t="s">
        <v>332</v>
      </c>
      <c r="H9232" s="5" t="s">
        <v>49138</v>
      </c>
      <c r="I9232" s="4" t="s">
        <v>49139</v>
      </c>
      <c r="J9232" s="5" t="n">
        <f aca="false">LEN(K9232)</f>
        <v>14</v>
      </c>
      <c r="K9232" s="6" t="s">
        <v>49140</v>
      </c>
      <c r="L9232" s="4" t="s">
        <v>31</v>
      </c>
      <c r="M9232" s="4" t="s">
        <v>967</v>
      </c>
    </row>
    <row r="9233" customFormat="false" ht="15.75" hidden="false" customHeight="true" outlineLevel="0" collapsed="false">
      <c r="A9233" s="4" t="n">
        <v>5014</v>
      </c>
      <c r="B9233" s="4" t="s">
        <v>49141</v>
      </c>
      <c r="C9233" s="4" t="s">
        <v>49142</v>
      </c>
      <c r="D9233" s="4" t="s">
        <v>49143</v>
      </c>
      <c r="E9233" s="5" t="s">
        <v>5628</v>
      </c>
      <c r="F9233" s="4" t="s">
        <v>5629</v>
      </c>
      <c r="G9233" s="4" t="s">
        <v>332</v>
      </c>
      <c r="H9233" s="5" t="s">
        <v>49144</v>
      </c>
      <c r="I9233" s="4" t="s">
        <v>40118</v>
      </c>
      <c r="J9233" s="5" t="n">
        <f aca="false">LEN(K9233)</f>
        <v>14</v>
      </c>
      <c r="K9233" s="5" t="s">
        <v>49145</v>
      </c>
      <c r="L9233" s="4" t="s">
        <v>78</v>
      </c>
      <c r="M9233" s="4" t="s">
        <v>1063</v>
      </c>
    </row>
    <row r="9234" customFormat="false" ht="15.75" hidden="false" customHeight="true" outlineLevel="0" collapsed="false">
      <c r="A9234" s="4" t="n">
        <v>5018</v>
      </c>
      <c r="B9234" s="4" t="s">
        <v>49146</v>
      </c>
      <c r="C9234" s="4" t="s">
        <v>49147</v>
      </c>
      <c r="D9234" s="4" t="s">
        <v>49148</v>
      </c>
      <c r="E9234" s="5" t="s">
        <v>49149</v>
      </c>
      <c r="F9234" s="4" t="s">
        <v>815</v>
      </c>
      <c r="G9234" s="4" t="s">
        <v>332</v>
      </c>
      <c r="H9234" s="5" t="s">
        <v>49150</v>
      </c>
      <c r="I9234" s="4" t="s">
        <v>49151</v>
      </c>
      <c r="J9234" s="5" t="n">
        <f aca="false">LEN(K9234)</f>
        <v>14</v>
      </c>
      <c r="K9234" s="6" t="s">
        <v>49152</v>
      </c>
      <c r="L9234" s="4" t="s">
        <v>31</v>
      </c>
      <c r="M9234" s="4" t="s">
        <v>1016</v>
      </c>
    </row>
    <row r="9235" customFormat="false" ht="15.75" hidden="false" customHeight="true" outlineLevel="0" collapsed="false">
      <c r="A9235" s="4" t="n">
        <v>5041</v>
      </c>
      <c r="B9235" s="4" t="s">
        <v>49153</v>
      </c>
      <c r="C9235" s="4" t="s">
        <v>49154</v>
      </c>
      <c r="D9235" s="4" t="s">
        <v>49155</v>
      </c>
      <c r="E9235" s="5" t="s">
        <v>1204</v>
      </c>
      <c r="F9235" s="4" t="s">
        <v>972</v>
      </c>
      <c r="G9235" s="4" t="s">
        <v>332</v>
      </c>
      <c r="H9235" s="5" t="s">
        <v>49156</v>
      </c>
      <c r="I9235" s="4" t="s">
        <v>49157</v>
      </c>
      <c r="J9235" s="5" t="n">
        <f aca="false">LEN(K9235)</f>
        <v>14</v>
      </c>
      <c r="K9235" s="6" t="s">
        <v>49158</v>
      </c>
      <c r="L9235" s="4" t="s">
        <v>21</v>
      </c>
      <c r="M9235" s="4" t="s">
        <v>368</v>
      </c>
    </row>
    <row r="9236" customFormat="false" ht="15.75" hidden="false" customHeight="true" outlineLevel="0" collapsed="false">
      <c r="A9236" s="4" t="n">
        <v>5055</v>
      </c>
      <c r="B9236" s="4" t="s">
        <v>49159</v>
      </c>
      <c r="C9236" s="4"/>
      <c r="D9236" s="4" t="s">
        <v>49160</v>
      </c>
      <c r="E9236" s="5" t="s">
        <v>971</v>
      </c>
      <c r="F9236" s="4" t="s">
        <v>972</v>
      </c>
      <c r="G9236" s="4" t="s">
        <v>332</v>
      </c>
      <c r="H9236" s="5" t="s">
        <v>49161</v>
      </c>
      <c r="I9236" s="4" t="s">
        <v>49162</v>
      </c>
      <c r="J9236" s="5" t="n">
        <f aca="false">LEN(K9236)</f>
        <v>14</v>
      </c>
      <c r="K9236" s="6" t="s">
        <v>49163</v>
      </c>
      <c r="L9236" s="4" t="s">
        <v>66</v>
      </c>
      <c r="M9236" s="4" t="s">
        <v>31</v>
      </c>
    </row>
    <row r="9237" customFormat="false" ht="15.75" hidden="false" customHeight="true" outlineLevel="0" collapsed="false">
      <c r="A9237" s="4" t="n">
        <v>5062</v>
      </c>
      <c r="B9237" s="4" t="s">
        <v>49164</v>
      </c>
      <c r="C9237" s="4" t="s">
        <v>49165</v>
      </c>
      <c r="D9237" s="4" t="s">
        <v>34</v>
      </c>
      <c r="E9237" s="5" t="s">
        <v>1458</v>
      </c>
      <c r="F9237" s="4" t="s">
        <v>1459</v>
      </c>
      <c r="G9237" s="4" t="s">
        <v>332</v>
      </c>
      <c r="H9237" s="5" t="s">
        <v>49166</v>
      </c>
      <c r="I9237" s="7" t="s">
        <v>49167</v>
      </c>
      <c r="J9237" s="5" t="n">
        <f aca="false">LEN(K9237)</f>
        <v>14</v>
      </c>
      <c r="K9237" s="13" t="str">
        <f aca="false">LOWER(SUBSTITUTE(SUBSTITUTE(SUBSTITUTE(SUBSTITUTE(SUBSTITUTE(SUBSTITUTE(SUBSTITUTE(B9237,"S.L.",""),"SL",""),"S.A.",""),"SA","")," ",""),".",""),",",""))&amp;".com"</f>
        <v>playaconil.com</v>
      </c>
      <c r="L9237" s="4" t="s">
        <v>31</v>
      </c>
      <c r="M9237" s="4" t="s">
        <v>381</v>
      </c>
    </row>
    <row r="9238" customFormat="false" ht="15.75" hidden="false" customHeight="true" outlineLevel="0" collapsed="false">
      <c r="A9238" s="4" t="n">
        <v>5076</v>
      </c>
      <c r="B9238" s="4" t="s">
        <v>49168</v>
      </c>
      <c r="C9238" s="4" t="s">
        <v>49169</v>
      </c>
      <c r="D9238" s="4" t="s">
        <v>49170</v>
      </c>
      <c r="E9238" s="5" t="s">
        <v>24724</v>
      </c>
      <c r="F9238" s="4" t="s">
        <v>10612</v>
      </c>
      <c r="G9238" s="4" t="s">
        <v>332</v>
      </c>
      <c r="H9238" s="5" t="s">
        <v>49171</v>
      </c>
      <c r="I9238" s="7" t="s">
        <v>49172</v>
      </c>
      <c r="J9238" s="5" t="n">
        <f aca="false">LEN(K9238)</f>
        <v>14</v>
      </c>
      <c r="K9238" s="13" t="s">
        <v>49173</v>
      </c>
      <c r="L9238" s="4" t="s">
        <v>78</v>
      </c>
      <c r="M9238" s="4" t="s">
        <v>2890</v>
      </c>
    </row>
    <row r="9239" customFormat="false" ht="15.75" hidden="false" customHeight="true" outlineLevel="0" collapsed="false">
      <c r="A9239" s="4" t="n">
        <v>5103</v>
      </c>
      <c r="B9239" s="4" t="s">
        <v>49174</v>
      </c>
      <c r="C9239" s="4"/>
      <c r="D9239" s="4" t="s">
        <v>49175</v>
      </c>
      <c r="E9239" s="5" t="s">
        <v>7633</v>
      </c>
      <c r="F9239" s="4" t="s">
        <v>7634</v>
      </c>
      <c r="G9239" s="4" t="s">
        <v>7634</v>
      </c>
      <c r="H9239" s="5" t="s">
        <v>49176</v>
      </c>
      <c r="I9239" s="7" t="s">
        <v>49177</v>
      </c>
      <c r="J9239" s="5" t="n">
        <f aca="false">LEN(K9239)</f>
        <v>14</v>
      </c>
      <c r="K9239" s="6" t="s">
        <v>49178</v>
      </c>
      <c r="L9239" s="4" t="s">
        <v>31</v>
      </c>
      <c r="M9239" s="4" t="s">
        <v>3348</v>
      </c>
    </row>
    <row r="9240" customFormat="false" ht="15.75" hidden="false" customHeight="true" outlineLevel="0" collapsed="false">
      <c r="A9240" s="4" t="n">
        <v>5130</v>
      </c>
      <c r="B9240" s="4" t="s">
        <v>49179</v>
      </c>
      <c r="C9240" s="4"/>
      <c r="D9240" s="4" t="s">
        <v>49180</v>
      </c>
      <c r="E9240" s="5" t="s">
        <v>11530</v>
      </c>
      <c r="F9240" s="4" t="s">
        <v>331</v>
      </c>
      <c r="G9240" s="4" t="s">
        <v>332</v>
      </c>
      <c r="H9240" s="5" t="s">
        <v>49181</v>
      </c>
      <c r="I9240" s="4" t="s">
        <v>49182</v>
      </c>
      <c r="J9240" s="5" t="n">
        <f aca="false">LEN(K9240)</f>
        <v>14</v>
      </c>
      <c r="K9240" s="6" t="s">
        <v>49183</v>
      </c>
      <c r="L9240" s="4" t="s">
        <v>21</v>
      </c>
      <c r="M9240" s="4" t="s">
        <v>5846</v>
      </c>
    </row>
    <row r="9241" customFormat="false" ht="27.75" hidden="false" customHeight="true" outlineLevel="0" collapsed="false">
      <c r="A9241" s="4" t="n">
        <v>5134</v>
      </c>
      <c r="B9241" s="4" t="s">
        <v>49184</v>
      </c>
      <c r="C9241" s="4"/>
      <c r="D9241" s="4" t="s">
        <v>34333</v>
      </c>
      <c r="E9241" s="5" t="s">
        <v>1304</v>
      </c>
      <c r="F9241" s="4" t="s">
        <v>1305</v>
      </c>
      <c r="G9241" s="4" t="s">
        <v>332</v>
      </c>
      <c r="H9241" s="5" t="s">
        <v>49185</v>
      </c>
      <c r="I9241" s="7" t="s">
        <v>49186</v>
      </c>
      <c r="J9241" s="5" t="n">
        <f aca="false">LEN(K9241)</f>
        <v>14</v>
      </c>
      <c r="K9241" s="13" t="s">
        <v>49187</v>
      </c>
      <c r="L9241" s="4" t="s">
        <v>57</v>
      </c>
      <c r="M9241" s="4" t="s">
        <v>794</v>
      </c>
    </row>
    <row r="9242" customFormat="false" ht="15.75" hidden="false" customHeight="true" outlineLevel="0" collapsed="false">
      <c r="A9242" s="4" t="n">
        <v>5143</v>
      </c>
      <c r="B9242" s="4" t="s">
        <v>49188</v>
      </c>
      <c r="C9242" s="4" t="s">
        <v>49189</v>
      </c>
      <c r="D9242" s="4" t="s">
        <v>49190</v>
      </c>
      <c r="E9242" s="5" t="s">
        <v>1304</v>
      </c>
      <c r="F9242" s="4" t="s">
        <v>1305</v>
      </c>
      <c r="G9242" s="4" t="s">
        <v>332</v>
      </c>
      <c r="H9242" s="5" t="s">
        <v>49191</v>
      </c>
      <c r="I9242" s="4" t="s">
        <v>49192</v>
      </c>
      <c r="J9242" s="5" t="n">
        <f aca="false">LEN(K9242)</f>
        <v>14</v>
      </c>
      <c r="K9242" s="6" t="s">
        <v>49193</v>
      </c>
      <c r="L9242" s="4" t="s">
        <v>78</v>
      </c>
      <c r="M9242" s="4" t="s">
        <v>2082</v>
      </c>
    </row>
    <row r="9243" customFormat="false" ht="15.75" hidden="false" customHeight="true" outlineLevel="0" collapsed="false">
      <c r="A9243" s="4" t="n">
        <v>5151</v>
      </c>
      <c r="B9243" s="4" t="s">
        <v>49194</v>
      </c>
      <c r="C9243" s="4"/>
      <c r="D9243" s="4" t="s">
        <v>49195</v>
      </c>
      <c r="E9243" s="5" t="s">
        <v>1304</v>
      </c>
      <c r="F9243" s="4" t="s">
        <v>1305</v>
      </c>
      <c r="G9243" s="4" t="s">
        <v>332</v>
      </c>
      <c r="H9243" s="5" t="s">
        <v>49196</v>
      </c>
      <c r="I9243" s="4" t="s">
        <v>49197</v>
      </c>
      <c r="J9243" s="5" t="n">
        <f aca="false">LEN(K9243)</f>
        <v>14</v>
      </c>
      <c r="K9243" s="6" t="str">
        <f aca="false">LOWER(SUBSTITUTE(SUBSTITUTE(SUBSTITUTE(SUBSTITUTE(SUBSTITUTE(SUBSTITUTE(SUBSTITUTE(B9243,"S.L.",""),"SL",""),"S.A.",""),"SA","")," ",""),".",""),",",""))&amp;".com"</f>
        <v>canrosendo.com</v>
      </c>
      <c r="L9243" s="4" t="s">
        <v>31</v>
      </c>
      <c r="M9243" s="4" t="s">
        <v>32</v>
      </c>
    </row>
    <row r="9244" customFormat="false" ht="15.75" hidden="false" customHeight="true" outlineLevel="0" collapsed="false">
      <c r="A9244" s="4" t="n">
        <v>5162</v>
      </c>
      <c r="B9244" s="4" t="s">
        <v>49198</v>
      </c>
      <c r="C9244" s="4"/>
      <c r="D9244" s="4" t="s">
        <v>49199</v>
      </c>
      <c r="E9244" s="5" t="s">
        <v>15602</v>
      </c>
      <c r="F9244" s="4" t="s">
        <v>15603</v>
      </c>
      <c r="G9244" s="4" t="s">
        <v>332</v>
      </c>
      <c r="H9244" s="5" t="s">
        <v>49200</v>
      </c>
      <c r="I9244" s="7" t="s">
        <v>49201</v>
      </c>
      <c r="J9244" s="5" t="n">
        <f aca="false">LEN(K9244)</f>
        <v>14</v>
      </c>
      <c r="K9244" s="6" t="str">
        <f aca="false">LOWER(SUBSTITUTE(SUBSTITUTE(SUBSTITUTE(SUBSTITUTE(SUBSTITUTE(SUBSTITUTE(SUBSTITUTE(B9244,"S.L.",""),"SL",""),"S.A.",""),"SA","")," ",""),".",""),",",""))&amp;".com"</f>
        <v>hotelarcos.com</v>
      </c>
      <c r="L9244" s="4" t="s">
        <v>78</v>
      </c>
      <c r="M9244" s="4" t="s">
        <v>31</v>
      </c>
    </row>
    <row r="9245" customFormat="false" ht="15.75" hidden="false" customHeight="true" outlineLevel="0" collapsed="false">
      <c r="A9245" s="4" t="n">
        <v>5206</v>
      </c>
      <c r="B9245" s="4" t="s">
        <v>49202</v>
      </c>
      <c r="C9245" s="4" t="s">
        <v>49203</v>
      </c>
      <c r="D9245" s="4" t="s">
        <v>49204</v>
      </c>
      <c r="E9245" s="5" t="s">
        <v>718</v>
      </c>
      <c r="F9245" s="4" t="s">
        <v>719</v>
      </c>
      <c r="G9245" s="4" t="s">
        <v>332</v>
      </c>
      <c r="H9245" s="5" t="s">
        <v>49205</v>
      </c>
      <c r="I9245" s="4" t="s">
        <v>49206</v>
      </c>
      <c r="J9245" s="5" t="n">
        <f aca="false">LEN(K9245)</f>
        <v>14</v>
      </c>
      <c r="K9245" s="10" t="s">
        <v>49207</v>
      </c>
      <c r="L9245" s="4" t="s">
        <v>21</v>
      </c>
      <c r="M9245" s="4" t="s">
        <v>3501</v>
      </c>
    </row>
    <row r="9246" customFormat="false" ht="15.75" hidden="false" customHeight="true" outlineLevel="0" collapsed="false">
      <c r="A9246" s="4" t="n">
        <v>5246</v>
      </c>
      <c r="B9246" s="4" t="s">
        <v>48972</v>
      </c>
      <c r="C9246" s="4"/>
      <c r="D9246" s="4" t="s">
        <v>49208</v>
      </c>
      <c r="E9246" s="5" t="s">
        <v>9542</v>
      </c>
      <c r="F9246" s="4" t="s">
        <v>9543</v>
      </c>
      <c r="G9246" s="4" t="s">
        <v>824</v>
      </c>
      <c r="H9246" s="5" t="s">
        <v>49209</v>
      </c>
      <c r="I9246" s="4" t="s">
        <v>49210</v>
      </c>
      <c r="J9246" s="5" t="n">
        <f aca="false">LEN(K9246)</f>
        <v>14</v>
      </c>
      <c r="K9246" s="6" t="s">
        <v>49211</v>
      </c>
      <c r="L9246" s="4" t="s">
        <v>31</v>
      </c>
      <c r="M9246" s="4" t="s">
        <v>186</v>
      </c>
    </row>
    <row r="9247" customFormat="false" ht="15.75" hidden="false" customHeight="true" outlineLevel="0" collapsed="false">
      <c r="A9247" s="4" t="n">
        <v>5300</v>
      </c>
      <c r="B9247" s="4" t="s">
        <v>49212</v>
      </c>
      <c r="C9247" s="4"/>
      <c r="D9247" s="4" t="s">
        <v>49213</v>
      </c>
      <c r="E9247" s="5" t="s">
        <v>49214</v>
      </c>
      <c r="F9247" s="4" t="s">
        <v>49215</v>
      </c>
      <c r="G9247" s="4" t="s">
        <v>824</v>
      </c>
      <c r="H9247" s="5" t="s">
        <v>49216</v>
      </c>
      <c r="I9247" s="4" t="s">
        <v>49217</v>
      </c>
      <c r="J9247" s="5" t="n">
        <f aca="false">LEN(K9247)</f>
        <v>14</v>
      </c>
      <c r="K9247" s="6" t="str">
        <f aca="false">LOWER(SUBSTITUTE(SUBSTITUTE(SUBSTITUTE(SUBSTITUTE(SUBSTITUTE(SUBSTITUTE(SUBSTITUTE(B9247,"S.L.",""),"SL",""),"S.A.",""),"SA","")," ",""),".",""),",",""))&amp;".com"</f>
        <v>hotelmaria.com</v>
      </c>
      <c r="L9247" s="4" t="s">
        <v>78</v>
      </c>
      <c r="M9247" s="4" t="s">
        <v>31</v>
      </c>
    </row>
    <row r="9248" customFormat="false" ht="15.75" hidden="false" customHeight="true" outlineLevel="0" collapsed="false">
      <c r="A9248" s="4" t="n">
        <v>5303</v>
      </c>
      <c r="B9248" s="4" t="s">
        <v>49218</v>
      </c>
      <c r="C9248" s="4" t="s">
        <v>49219</v>
      </c>
      <c r="D9248" s="4" t="s">
        <v>49220</v>
      </c>
      <c r="E9248" s="5" t="s">
        <v>22714</v>
      </c>
      <c r="F9248" s="4" t="s">
        <v>22715</v>
      </c>
      <c r="G9248" s="4" t="s">
        <v>824</v>
      </c>
      <c r="H9248" s="5" t="s">
        <v>49221</v>
      </c>
      <c r="I9248" s="7" t="s">
        <v>49222</v>
      </c>
      <c r="J9248" s="5" t="n">
        <f aca="false">LEN(K9248)</f>
        <v>14</v>
      </c>
      <c r="K9248" s="6" t="str">
        <f aca="false">LOWER(SUBSTITUTE(SUBSTITUTE(SUBSTITUTE(SUBSTITUTE(SUBSTITUTE(SUBSTITUTE(SUBSTITUTE(B9248,"S.L.",""),"SL",""),"S.A.",""),"SA","")," ",""),".",""),",",""))&amp;".com"</f>
        <v>losfelipes.com</v>
      </c>
      <c r="L9248" s="4" t="s">
        <v>78</v>
      </c>
      <c r="M9248" s="4" t="s">
        <v>1208</v>
      </c>
    </row>
    <row r="9249" customFormat="false" ht="15.75" hidden="false" customHeight="true" outlineLevel="0" collapsed="false">
      <c r="A9249" s="4" t="n">
        <v>5343</v>
      </c>
      <c r="B9249" s="4" t="s">
        <v>49223</v>
      </c>
      <c r="C9249" s="4" t="s">
        <v>49224</v>
      </c>
      <c r="D9249" s="4" t="s">
        <v>49225</v>
      </c>
      <c r="E9249" s="5" t="s">
        <v>1410</v>
      </c>
      <c r="F9249" s="4" t="s">
        <v>250</v>
      </c>
      <c r="G9249" s="4" t="s">
        <v>250</v>
      </c>
      <c r="H9249" s="5" t="s">
        <v>49226</v>
      </c>
      <c r="I9249" s="4" t="s">
        <v>49227</v>
      </c>
      <c r="J9249" s="5" t="n">
        <f aca="false">LEN(K9249)</f>
        <v>14</v>
      </c>
      <c r="K9249" s="6" t="s">
        <v>49228</v>
      </c>
      <c r="L9249" s="4" t="s">
        <v>57</v>
      </c>
      <c r="M9249" s="4" t="s">
        <v>1208</v>
      </c>
    </row>
    <row r="9250" customFormat="false" ht="15.75" hidden="false" customHeight="true" outlineLevel="0" collapsed="false">
      <c r="A9250" s="4" t="n">
        <v>5351</v>
      </c>
      <c r="B9250" s="4" t="s">
        <v>49229</v>
      </c>
      <c r="C9250" s="4"/>
      <c r="D9250" s="4" t="s">
        <v>49230</v>
      </c>
      <c r="E9250" s="5" t="s">
        <v>340</v>
      </c>
      <c r="F9250" s="4" t="s">
        <v>250</v>
      </c>
      <c r="G9250" s="4" t="s">
        <v>250</v>
      </c>
      <c r="H9250" s="5" t="s">
        <v>49231</v>
      </c>
      <c r="I9250" s="4" t="s">
        <v>49232</v>
      </c>
      <c r="J9250" s="5" t="n">
        <f aca="false">LEN(K9250)</f>
        <v>14</v>
      </c>
      <c r="K9250" s="6" t="s">
        <v>49233</v>
      </c>
      <c r="L9250" s="4" t="s">
        <v>57</v>
      </c>
      <c r="M9250" s="4" t="s">
        <v>2890</v>
      </c>
    </row>
    <row r="9251" customFormat="false" ht="15.75" hidden="false" customHeight="true" outlineLevel="0" collapsed="false">
      <c r="A9251" s="4" t="n">
        <v>5379</v>
      </c>
      <c r="B9251" s="4" t="s">
        <v>49234</v>
      </c>
      <c r="C9251" s="4"/>
      <c r="D9251" s="4" t="s">
        <v>49235</v>
      </c>
      <c r="E9251" s="5" t="s">
        <v>587</v>
      </c>
      <c r="F9251" s="4" t="s">
        <v>250</v>
      </c>
      <c r="G9251" s="4" t="s">
        <v>250</v>
      </c>
      <c r="H9251" s="5" t="s">
        <v>39735</v>
      </c>
      <c r="I9251" s="4" t="s">
        <v>27093</v>
      </c>
      <c r="J9251" s="5" t="n">
        <f aca="false">LEN(K9251)</f>
        <v>14</v>
      </c>
      <c r="K9251" s="6" t="s">
        <v>49236</v>
      </c>
      <c r="L9251" s="4" t="s">
        <v>78</v>
      </c>
      <c r="M9251" s="4" t="s">
        <v>31</v>
      </c>
    </row>
    <row r="9252" customFormat="false" ht="15.75" hidden="false" customHeight="true" outlineLevel="0" collapsed="false">
      <c r="A9252" s="4" t="n">
        <v>5384</v>
      </c>
      <c r="B9252" s="4" t="s">
        <v>49237</v>
      </c>
      <c r="C9252" s="4" t="s">
        <v>49238</v>
      </c>
      <c r="D9252" s="4" t="s">
        <v>49239</v>
      </c>
      <c r="E9252" s="5" t="s">
        <v>4189</v>
      </c>
      <c r="F9252" s="4" t="s">
        <v>250</v>
      </c>
      <c r="G9252" s="4" t="s">
        <v>250</v>
      </c>
      <c r="H9252" s="5" t="s">
        <v>49240</v>
      </c>
      <c r="I9252" s="7" t="s">
        <v>49241</v>
      </c>
      <c r="J9252" s="5" t="n">
        <f aca="false">LEN(K9252)</f>
        <v>14</v>
      </c>
      <c r="K9252" s="13" t="s">
        <v>49242</v>
      </c>
      <c r="L9252" s="4" t="s">
        <v>66</v>
      </c>
      <c r="M9252" s="4" t="s">
        <v>1216</v>
      </c>
    </row>
    <row r="9253" customFormat="false" ht="15.75" hidden="false" customHeight="true" outlineLevel="0" collapsed="false">
      <c r="A9253" s="4" t="n">
        <v>5392</v>
      </c>
      <c r="B9253" s="4" t="s">
        <v>49243</v>
      </c>
      <c r="C9253" s="4" t="s">
        <v>49244</v>
      </c>
      <c r="D9253" s="4" t="s">
        <v>49245</v>
      </c>
      <c r="E9253" s="5" t="s">
        <v>1410</v>
      </c>
      <c r="F9253" s="4" t="s">
        <v>250</v>
      </c>
      <c r="G9253" s="4" t="s">
        <v>250</v>
      </c>
      <c r="H9253" s="5" t="s">
        <v>39743</v>
      </c>
      <c r="I9253" s="4" t="s">
        <v>17525</v>
      </c>
      <c r="J9253" s="5" t="n">
        <f aca="false">LEN(K9253)</f>
        <v>14</v>
      </c>
      <c r="K9253" s="6" t="s">
        <v>49246</v>
      </c>
      <c r="L9253" s="4" t="s">
        <v>66</v>
      </c>
      <c r="M9253" s="4" t="s">
        <v>2321</v>
      </c>
    </row>
    <row r="9254" customFormat="false" ht="15.75" hidden="false" customHeight="true" outlineLevel="0" collapsed="false">
      <c r="A9254" s="4" t="n">
        <v>5401</v>
      </c>
      <c r="B9254" s="4" t="s">
        <v>49247</v>
      </c>
      <c r="C9254" s="4" t="s">
        <v>49248</v>
      </c>
      <c r="D9254" s="4" t="s">
        <v>49249</v>
      </c>
      <c r="E9254" s="5" t="s">
        <v>340</v>
      </c>
      <c r="F9254" s="4" t="s">
        <v>250</v>
      </c>
      <c r="G9254" s="4" t="s">
        <v>250</v>
      </c>
      <c r="H9254" s="5" t="s">
        <v>49250</v>
      </c>
      <c r="I9254" s="4" t="s">
        <v>49251</v>
      </c>
      <c r="J9254" s="5" t="n">
        <f aca="false">LEN(K9254)</f>
        <v>14</v>
      </c>
      <c r="K9254" s="6" t="s">
        <v>49252</v>
      </c>
      <c r="L9254" s="4" t="s">
        <v>78</v>
      </c>
      <c r="M9254" s="4" t="s">
        <v>118</v>
      </c>
    </row>
    <row r="9255" customFormat="false" ht="15.75" hidden="false" customHeight="true" outlineLevel="0" collapsed="false">
      <c r="A9255" s="4" t="n">
        <v>5405</v>
      </c>
      <c r="B9255" s="4" t="s">
        <v>49253</v>
      </c>
      <c r="C9255" s="4" t="s">
        <v>49254</v>
      </c>
      <c r="D9255" s="4" t="s">
        <v>49255</v>
      </c>
      <c r="E9255" s="5" t="s">
        <v>340</v>
      </c>
      <c r="F9255" s="4" t="s">
        <v>250</v>
      </c>
      <c r="G9255" s="4" t="s">
        <v>250</v>
      </c>
      <c r="H9255" s="5" t="s">
        <v>49256</v>
      </c>
      <c r="I9255" s="7" t="s">
        <v>49232</v>
      </c>
      <c r="J9255" s="5" t="n">
        <f aca="false">LEN(K9255)</f>
        <v>14</v>
      </c>
      <c r="K9255" s="13" t="s">
        <v>49233</v>
      </c>
      <c r="L9255" s="4" t="s">
        <v>66</v>
      </c>
      <c r="M9255" s="4" t="s">
        <v>2474</v>
      </c>
    </row>
    <row r="9256" customFormat="false" ht="15.75" hidden="false" customHeight="true" outlineLevel="0" collapsed="false">
      <c r="A9256" s="4" t="n">
        <v>5426</v>
      </c>
      <c r="B9256" s="4" t="s">
        <v>49257</v>
      </c>
      <c r="C9256" s="4" t="s">
        <v>49258</v>
      </c>
      <c r="D9256" s="4" t="s">
        <v>49259</v>
      </c>
      <c r="E9256" s="5" t="s">
        <v>17498</v>
      </c>
      <c r="F9256" s="4" t="s">
        <v>250</v>
      </c>
      <c r="G9256" s="4" t="s">
        <v>250</v>
      </c>
      <c r="H9256" s="5" t="s">
        <v>49260</v>
      </c>
      <c r="I9256" s="4" t="s">
        <v>49261</v>
      </c>
      <c r="J9256" s="5" t="n">
        <f aca="false">LEN(K9256)</f>
        <v>14</v>
      </c>
      <c r="K9256" s="6" t="s">
        <v>49233</v>
      </c>
      <c r="L9256" s="4" t="s">
        <v>21</v>
      </c>
      <c r="M9256" s="4" t="s">
        <v>1063</v>
      </c>
    </row>
    <row r="9257" customFormat="false" ht="15.75" hidden="false" customHeight="true" outlineLevel="0" collapsed="false">
      <c r="A9257" s="4" t="n">
        <v>5429</v>
      </c>
      <c r="B9257" s="4" t="s">
        <v>47885</v>
      </c>
      <c r="C9257" s="4" t="s">
        <v>49262</v>
      </c>
      <c r="D9257" s="4" t="s">
        <v>49263</v>
      </c>
      <c r="E9257" s="5" t="s">
        <v>9582</v>
      </c>
      <c r="F9257" s="4" t="s">
        <v>9570</v>
      </c>
      <c r="G9257" s="4" t="s">
        <v>250</v>
      </c>
      <c r="H9257" s="5" t="s">
        <v>49264</v>
      </c>
      <c r="I9257" s="4" t="s">
        <v>49265</v>
      </c>
      <c r="J9257" s="5" t="n">
        <f aca="false">LEN(K9257)</f>
        <v>14</v>
      </c>
      <c r="K9257" s="6" t="s">
        <v>49266</v>
      </c>
      <c r="L9257" s="4" t="s">
        <v>21</v>
      </c>
      <c r="M9257" s="4" t="s">
        <v>996</v>
      </c>
    </row>
    <row r="9258" customFormat="false" ht="15.75" hidden="false" customHeight="true" outlineLevel="0" collapsed="false">
      <c r="A9258" s="4" t="n">
        <v>5458</v>
      </c>
      <c r="B9258" s="4" t="s">
        <v>48044</v>
      </c>
      <c r="C9258" s="4"/>
      <c r="D9258" s="4" t="s">
        <v>49267</v>
      </c>
      <c r="E9258" s="5" t="s">
        <v>11658</v>
      </c>
      <c r="F9258" s="4" t="s">
        <v>11659</v>
      </c>
      <c r="G9258" s="4" t="s">
        <v>250</v>
      </c>
      <c r="H9258" s="5" t="s">
        <v>49268</v>
      </c>
      <c r="I9258" s="4" t="s">
        <v>48047</v>
      </c>
      <c r="J9258" s="5" t="n">
        <f aca="false">LEN(K9258)</f>
        <v>14</v>
      </c>
      <c r="K9258" s="6" t="str">
        <f aca="false">LOWER(SUBSTITUTE(SUBSTITUTE(SUBSTITUTE(SUBSTITUTE(SUBSTITUTE(SUBSTITUTE(SUBSTITUTE(B9258,"S.L.",""),"SL",""),"S.A.",""),"SA","")," ",""),".",""),",",""))&amp;".com"</f>
        <v>hotelcolon.com</v>
      </c>
      <c r="L9258" s="4" t="s">
        <v>31</v>
      </c>
      <c r="M9258" s="4" t="s">
        <v>2890</v>
      </c>
    </row>
    <row r="9259" customFormat="false" ht="15.75" hidden="false" customHeight="true" outlineLevel="0" collapsed="false">
      <c r="A9259" s="4" t="n">
        <v>5479</v>
      </c>
      <c r="B9259" s="4" t="s">
        <v>49269</v>
      </c>
      <c r="C9259" s="4" t="s">
        <v>49270</v>
      </c>
      <c r="D9259" s="4" t="s">
        <v>49271</v>
      </c>
      <c r="E9259" s="5" t="s">
        <v>9569</v>
      </c>
      <c r="F9259" s="4" t="s">
        <v>9570</v>
      </c>
      <c r="G9259" s="4" t="s">
        <v>250</v>
      </c>
      <c r="H9259" s="5" t="s">
        <v>49272</v>
      </c>
      <c r="I9259" s="4" t="s">
        <v>49273</v>
      </c>
      <c r="J9259" s="5" t="n">
        <f aca="false">LEN(K9259)</f>
        <v>14</v>
      </c>
      <c r="K9259" s="6" t="s">
        <v>49233</v>
      </c>
      <c r="L9259" s="4" t="s">
        <v>1970</v>
      </c>
      <c r="M9259" s="4" t="s">
        <v>1216</v>
      </c>
    </row>
    <row r="9260" customFormat="false" ht="15.75" hidden="false" customHeight="true" outlineLevel="0" collapsed="false">
      <c r="A9260" s="4" t="n">
        <v>5482</v>
      </c>
      <c r="B9260" s="4" t="s">
        <v>49274</v>
      </c>
      <c r="C9260" s="4"/>
      <c r="D9260" s="4" t="s">
        <v>49275</v>
      </c>
      <c r="E9260" s="5" t="s">
        <v>9569</v>
      </c>
      <c r="F9260" s="4" t="s">
        <v>9570</v>
      </c>
      <c r="G9260" s="4" t="s">
        <v>250</v>
      </c>
      <c r="H9260" s="5" t="s">
        <v>49276</v>
      </c>
      <c r="I9260" s="4" t="s">
        <v>49277</v>
      </c>
      <c r="J9260" s="5" t="n">
        <f aca="false">LEN(K9260)</f>
        <v>14</v>
      </c>
      <c r="K9260" s="6" t="s">
        <v>49278</v>
      </c>
      <c r="L9260" s="4" t="s">
        <v>66</v>
      </c>
      <c r="M9260" s="4" t="s">
        <v>3523</v>
      </c>
    </row>
    <row r="9261" customFormat="false" ht="15.75" hidden="false" customHeight="true" outlineLevel="0" collapsed="false">
      <c r="A9261" s="4" t="n">
        <v>5483</v>
      </c>
      <c r="B9261" s="4" t="s">
        <v>49279</v>
      </c>
      <c r="C9261" s="4" t="s">
        <v>49280</v>
      </c>
      <c r="D9261" s="4" t="s">
        <v>49281</v>
      </c>
      <c r="E9261" s="5" t="s">
        <v>9569</v>
      </c>
      <c r="F9261" s="4" t="s">
        <v>9570</v>
      </c>
      <c r="G9261" s="4" t="s">
        <v>250</v>
      </c>
      <c r="H9261" s="5" t="s">
        <v>49276</v>
      </c>
      <c r="I9261" s="7" t="s">
        <v>49277</v>
      </c>
      <c r="J9261" s="5" t="n">
        <f aca="false">LEN(K9261)</f>
        <v>14</v>
      </c>
      <c r="K9261" s="13" t="s">
        <v>49278</v>
      </c>
      <c r="L9261" s="4" t="s">
        <v>57</v>
      </c>
      <c r="M9261" s="4" t="s">
        <v>2896</v>
      </c>
    </row>
    <row r="9262" customFormat="false" ht="15.75" hidden="false" customHeight="true" outlineLevel="0" collapsed="false">
      <c r="A9262" s="4" t="n">
        <v>5491</v>
      </c>
      <c r="B9262" s="4" t="s">
        <v>49282</v>
      </c>
      <c r="C9262" s="4" t="s">
        <v>49283</v>
      </c>
      <c r="D9262" s="4" t="s">
        <v>49284</v>
      </c>
      <c r="E9262" s="5" t="s">
        <v>17505</v>
      </c>
      <c r="F9262" s="4" t="s">
        <v>17506</v>
      </c>
      <c r="G9262" s="4" t="s">
        <v>250</v>
      </c>
      <c r="H9262" s="5" t="s">
        <v>49285</v>
      </c>
      <c r="I9262" s="4" t="s">
        <v>49286</v>
      </c>
      <c r="J9262" s="5" t="n">
        <f aca="false">LEN(K9262)</f>
        <v>14</v>
      </c>
      <c r="K9262" s="6" t="str">
        <f aca="false">LOWER(SUBSTITUTE(SUBSTITUTE(SUBSTITUTE(SUBSTITUTE(SUBSTITUTE(SUBSTITUTE(SUBSTITUTE(B9262,"S.L.",""),"SL",""),"S.A.",""),"SA","")," ",""),".",""),",",""))&amp;".com"</f>
        <v>losrebites.com</v>
      </c>
      <c r="L9262" s="4" t="s">
        <v>66</v>
      </c>
      <c r="M9262" s="4" t="s">
        <v>1979</v>
      </c>
    </row>
    <row r="9263" customFormat="false" ht="15.75" hidden="false" customHeight="true" outlineLevel="0" collapsed="false">
      <c r="A9263" s="4" t="n">
        <v>5492</v>
      </c>
      <c r="B9263" s="4" t="s">
        <v>49287</v>
      </c>
      <c r="C9263" s="4"/>
      <c r="D9263" s="4" t="s">
        <v>49288</v>
      </c>
      <c r="E9263" s="5" t="s">
        <v>11651</v>
      </c>
      <c r="F9263" s="4" t="s">
        <v>11652</v>
      </c>
      <c r="G9263" s="4" t="s">
        <v>250</v>
      </c>
      <c r="H9263" s="5" t="s">
        <v>49289</v>
      </c>
      <c r="I9263" s="4" t="s">
        <v>49290</v>
      </c>
      <c r="J9263" s="5" t="n">
        <f aca="false">LEN(K9263)</f>
        <v>14</v>
      </c>
      <c r="K9263" s="6" t="s">
        <v>49291</v>
      </c>
      <c r="L9263" s="4" t="s">
        <v>66</v>
      </c>
      <c r="M9263" s="4" t="s">
        <v>3203</v>
      </c>
    </row>
    <row r="9264" customFormat="false" ht="15.75" hidden="false" customHeight="true" outlineLevel="0" collapsed="false">
      <c r="A9264" s="4" t="n">
        <v>5505</v>
      </c>
      <c r="B9264" s="4" t="s">
        <v>49292</v>
      </c>
      <c r="C9264" s="4"/>
      <c r="D9264" s="4" t="s">
        <v>49293</v>
      </c>
      <c r="E9264" s="5" t="s">
        <v>248</v>
      </c>
      <c r="F9264" s="4" t="s">
        <v>49294</v>
      </c>
      <c r="G9264" s="4" t="s">
        <v>250</v>
      </c>
      <c r="H9264" s="5" t="s">
        <v>49295</v>
      </c>
      <c r="I9264" s="4" t="s">
        <v>49296</v>
      </c>
      <c r="J9264" s="5" t="n">
        <f aca="false">LEN(K9264)</f>
        <v>14</v>
      </c>
      <c r="K9264" s="6" t="s">
        <v>49297</v>
      </c>
      <c r="L9264" s="4" t="s">
        <v>66</v>
      </c>
      <c r="M9264" s="4" t="s">
        <v>368</v>
      </c>
    </row>
    <row r="9265" customFormat="false" ht="15.75" hidden="false" customHeight="true" outlineLevel="0" collapsed="false">
      <c r="A9265" s="4" t="n">
        <v>5507</v>
      </c>
      <c r="B9265" s="4" t="s">
        <v>49298</v>
      </c>
      <c r="C9265" s="4"/>
      <c r="D9265" s="4" t="s">
        <v>49299</v>
      </c>
      <c r="E9265" s="5" t="s">
        <v>14455</v>
      </c>
      <c r="F9265" s="4" t="s">
        <v>14456</v>
      </c>
      <c r="G9265" s="4" t="s">
        <v>250</v>
      </c>
      <c r="H9265" s="5" t="s">
        <v>49300</v>
      </c>
      <c r="I9265" s="4" t="s">
        <v>49301</v>
      </c>
      <c r="J9265" s="5" t="n">
        <f aca="false">LEN(K9265)</f>
        <v>14</v>
      </c>
      <c r="K9265" s="6" t="s">
        <v>49302</v>
      </c>
      <c r="L9265" s="4" t="s">
        <v>1970</v>
      </c>
      <c r="M9265" s="4" t="s">
        <v>877</v>
      </c>
    </row>
    <row r="9266" customFormat="false" ht="15.75" hidden="false" customHeight="true" outlineLevel="0" collapsed="false">
      <c r="A9266" s="4" t="n">
        <v>5552</v>
      </c>
      <c r="B9266" s="4" t="s">
        <v>49303</v>
      </c>
      <c r="C9266" s="4" t="s">
        <v>49304</v>
      </c>
      <c r="D9266" s="4" t="s">
        <v>49305</v>
      </c>
      <c r="E9266" s="5" t="s">
        <v>49306</v>
      </c>
      <c r="F9266" s="4" t="s">
        <v>49307</v>
      </c>
      <c r="G9266" s="4" t="s">
        <v>250</v>
      </c>
      <c r="H9266" s="5" t="s">
        <v>49308</v>
      </c>
      <c r="I9266" s="4" t="s">
        <v>49309</v>
      </c>
      <c r="J9266" s="5" t="n">
        <f aca="false">LEN(K9266)</f>
        <v>14</v>
      </c>
      <c r="K9266" s="6" t="s">
        <v>49310</v>
      </c>
      <c r="L9266" s="4" t="s">
        <v>31</v>
      </c>
      <c r="M9266" s="4" t="s">
        <v>381</v>
      </c>
    </row>
    <row r="9267" customFormat="false" ht="15.75" hidden="false" customHeight="true" outlineLevel="0" collapsed="false">
      <c r="A9267" s="4" t="n">
        <v>5554</v>
      </c>
      <c r="B9267" s="4" t="s">
        <v>49311</v>
      </c>
      <c r="C9267" s="4" t="s">
        <v>49312</v>
      </c>
      <c r="D9267" s="4" t="s">
        <v>49313</v>
      </c>
      <c r="E9267" s="5" t="s">
        <v>24867</v>
      </c>
      <c r="F9267" s="4" t="s">
        <v>250</v>
      </c>
      <c r="G9267" s="4" t="s">
        <v>250</v>
      </c>
      <c r="H9267" s="5" t="s">
        <v>49314</v>
      </c>
      <c r="I9267" s="7" t="s">
        <v>49315</v>
      </c>
      <c r="J9267" s="5" t="n">
        <f aca="false">LEN(K9267)</f>
        <v>14</v>
      </c>
      <c r="K9267" s="13" t="s">
        <v>49316</v>
      </c>
      <c r="L9267" s="4" t="s">
        <v>78</v>
      </c>
      <c r="M9267" s="4" t="s">
        <v>794</v>
      </c>
    </row>
    <row r="9268" customFormat="false" ht="15.75" hidden="false" customHeight="true" outlineLevel="0" collapsed="false">
      <c r="A9268" s="4" t="n">
        <v>5572</v>
      </c>
      <c r="B9268" s="4" t="s">
        <v>24941</v>
      </c>
      <c r="C9268" s="4"/>
      <c r="D9268" s="4" t="s">
        <v>49317</v>
      </c>
      <c r="E9268" s="5" t="s">
        <v>9606</v>
      </c>
      <c r="F9268" s="4" t="s">
        <v>9607</v>
      </c>
      <c r="G9268" s="4" t="s">
        <v>250</v>
      </c>
      <c r="H9268" s="5" t="s">
        <v>24944</v>
      </c>
      <c r="I9268" s="4" t="s">
        <v>24945</v>
      </c>
      <c r="J9268" s="5" t="n">
        <f aca="false">LEN(K9268)</f>
        <v>14</v>
      </c>
      <c r="K9268" s="6" t="s">
        <v>49318</v>
      </c>
      <c r="L9268" s="4" t="s">
        <v>21</v>
      </c>
      <c r="M9268" s="4" t="s">
        <v>819</v>
      </c>
    </row>
    <row r="9269" customFormat="false" ht="15.75" hidden="false" customHeight="true" outlineLevel="0" collapsed="false">
      <c r="A9269" s="4" t="n">
        <v>5587</v>
      </c>
      <c r="B9269" s="4" t="s">
        <v>49319</v>
      </c>
      <c r="C9269" s="4"/>
      <c r="D9269" s="4" t="s">
        <v>49320</v>
      </c>
      <c r="E9269" s="5" t="s">
        <v>1410</v>
      </c>
      <c r="F9269" s="4" t="s">
        <v>250</v>
      </c>
      <c r="G9269" s="4" t="s">
        <v>250</v>
      </c>
      <c r="H9269" s="5" t="s">
        <v>49321</v>
      </c>
      <c r="I9269" s="7" t="s">
        <v>49322</v>
      </c>
      <c r="J9269" s="5" t="n">
        <f aca="false">LEN(K9269)</f>
        <v>14</v>
      </c>
      <c r="K9269" s="13" t="s">
        <v>49323</v>
      </c>
      <c r="L9269" s="4" t="s">
        <v>31</v>
      </c>
      <c r="M9269" s="4" t="s">
        <v>31</v>
      </c>
    </row>
    <row r="9270" customFormat="false" ht="15.75" hidden="false" customHeight="true" outlineLevel="0" collapsed="false">
      <c r="A9270" s="4" t="n">
        <v>5591</v>
      </c>
      <c r="B9270" s="4" t="s">
        <v>49324</v>
      </c>
      <c r="C9270" s="4" t="s">
        <v>49325</v>
      </c>
      <c r="D9270" s="4" t="s">
        <v>49326</v>
      </c>
      <c r="E9270" s="5" t="s">
        <v>34509</v>
      </c>
      <c r="F9270" s="4" t="s">
        <v>642</v>
      </c>
      <c r="G9270" s="4" t="s">
        <v>250</v>
      </c>
      <c r="H9270" s="5" t="s">
        <v>49327</v>
      </c>
      <c r="I9270" s="4" t="s">
        <v>49328</v>
      </c>
      <c r="J9270" s="5" t="n">
        <f aca="false">LEN(K9270)</f>
        <v>14</v>
      </c>
      <c r="K9270" s="6" t="s">
        <v>49329</v>
      </c>
      <c r="L9270" s="4" t="s">
        <v>31</v>
      </c>
      <c r="M9270" s="4" t="s">
        <v>3461</v>
      </c>
    </row>
    <row r="9271" customFormat="false" ht="15.75" hidden="false" customHeight="true" outlineLevel="0" collapsed="false">
      <c r="A9271" s="4" t="n">
        <v>5652</v>
      </c>
      <c r="B9271" s="4" t="s">
        <v>49330</v>
      </c>
      <c r="C9271" s="4" t="s">
        <v>49331</v>
      </c>
      <c r="D9271" s="4" t="s">
        <v>49332</v>
      </c>
      <c r="E9271" s="5" t="s">
        <v>49333</v>
      </c>
      <c r="F9271" s="4" t="s">
        <v>49334</v>
      </c>
      <c r="G9271" s="4" t="s">
        <v>573</v>
      </c>
      <c r="H9271" s="5" t="s">
        <v>49335</v>
      </c>
      <c r="I9271" s="7" t="s">
        <v>49336</v>
      </c>
      <c r="J9271" s="5" t="n">
        <f aca="false">LEN(K9271)</f>
        <v>14</v>
      </c>
      <c r="K9271" s="6" t="s">
        <v>49337</v>
      </c>
      <c r="L9271" s="4" t="s">
        <v>57</v>
      </c>
      <c r="M9271" s="4" t="s">
        <v>877</v>
      </c>
    </row>
    <row r="9272" customFormat="false" ht="15.75" hidden="false" customHeight="true" outlineLevel="0" collapsed="false">
      <c r="A9272" s="4" t="n">
        <v>5653</v>
      </c>
      <c r="B9272" s="4" t="s">
        <v>49338</v>
      </c>
      <c r="C9272" s="4" t="s">
        <v>49339</v>
      </c>
      <c r="D9272" s="4" t="s">
        <v>49340</v>
      </c>
      <c r="E9272" s="5" t="s">
        <v>49333</v>
      </c>
      <c r="F9272" s="4" t="s">
        <v>49334</v>
      </c>
      <c r="G9272" s="4" t="s">
        <v>573</v>
      </c>
      <c r="H9272" s="5" t="s">
        <v>49341</v>
      </c>
      <c r="I9272" s="4" t="s">
        <v>49336</v>
      </c>
      <c r="J9272" s="5" t="n">
        <f aca="false">LEN(K9272)</f>
        <v>14</v>
      </c>
      <c r="K9272" s="6" t="s">
        <v>49337</v>
      </c>
      <c r="L9272" s="4" t="s">
        <v>1970</v>
      </c>
      <c r="M9272" s="4" t="s">
        <v>929</v>
      </c>
    </row>
    <row r="9273" customFormat="false" ht="15.75" hidden="false" customHeight="true" outlineLevel="0" collapsed="false">
      <c r="A9273" s="4" t="n">
        <v>5709</v>
      </c>
      <c r="B9273" s="4" t="s">
        <v>49342</v>
      </c>
      <c r="C9273" s="4"/>
      <c r="D9273" s="4" t="s">
        <v>49343</v>
      </c>
      <c r="E9273" s="5" t="s">
        <v>978</v>
      </c>
      <c r="F9273" s="4" t="s">
        <v>62</v>
      </c>
      <c r="G9273" s="4" t="s">
        <v>18</v>
      </c>
      <c r="H9273" s="5" t="s">
        <v>49344</v>
      </c>
      <c r="I9273" s="4" t="s">
        <v>49345</v>
      </c>
      <c r="J9273" s="5" t="n">
        <f aca="false">LEN(K9273)</f>
        <v>14</v>
      </c>
      <c r="K9273" s="6" t="s">
        <v>49346</v>
      </c>
      <c r="L9273" s="4" t="s">
        <v>31</v>
      </c>
      <c r="M9273" s="4" t="s">
        <v>31</v>
      </c>
    </row>
    <row r="9274" customFormat="false" ht="15.75" hidden="false" customHeight="true" outlineLevel="0" collapsed="false">
      <c r="A9274" s="4" t="n">
        <v>5711</v>
      </c>
      <c r="B9274" s="4" t="s">
        <v>49347</v>
      </c>
      <c r="C9274" s="4"/>
      <c r="D9274" s="4" t="s">
        <v>49348</v>
      </c>
      <c r="E9274" s="5" t="s">
        <v>1219</v>
      </c>
      <c r="F9274" s="4" t="s">
        <v>1220</v>
      </c>
      <c r="G9274" s="4" t="s">
        <v>18</v>
      </c>
      <c r="H9274" s="5" t="s">
        <v>49349</v>
      </c>
      <c r="I9274" s="7" t="s">
        <v>49350</v>
      </c>
      <c r="J9274" s="5" t="n">
        <f aca="false">LEN(K9274)</f>
        <v>14</v>
      </c>
      <c r="K9274" s="6" t="s">
        <v>49351</v>
      </c>
      <c r="L9274" s="4" t="s">
        <v>31</v>
      </c>
      <c r="M9274" s="4" t="s">
        <v>31</v>
      </c>
    </row>
    <row r="9275" customFormat="false" ht="15.75" hidden="false" customHeight="true" outlineLevel="0" collapsed="false">
      <c r="A9275" s="4" t="n">
        <v>5712</v>
      </c>
      <c r="B9275" s="4" t="s">
        <v>49352</v>
      </c>
      <c r="C9275" s="4"/>
      <c r="D9275" s="4" t="s">
        <v>49353</v>
      </c>
      <c r="E9275" s="5" t="s">
        <v>49354</v>
      </c>
      <c r="F9275" s="4" t="s">
        <v>49355</v>
      </c>
      <c r="G9275" s="4" t="s">
        <v>18</v>
      </c>
      <c r="H9275" s="5" t="s">
        <v>49356</v>
      </c>
      <c r="I9275" s="4" t="s">
        <v>49357</v>
      </c>
      <c r="J9275" s="5" t="n">
        <f aca="false">LEN(K9275)</f>
        <v>14</v>
      </c>
      <c r="K9275" s="6" t="s">
        <v>49358</v>
      </c>
      <c r="L9275" s="4" t="s">
        <v>21</v>
      </c>
      <c r="M9275" s="4" t="s">
        <v>1063</v>
      </c>
    </row>
    <row r="9276" customFormat="false" ht="15.75" hidden="false" customHeight="true" outlineLevel="0" collapsed="false">
      <c r="A9276" s="4" t="n">
        <v>5722</v>
      </c>
      <c r="B9276" s="4" t="s">
        <v>49359</v>
      </c>
      <c r="C9276" s="4"/>
      <c r="D9276" s="4" t="s">
        <v>44934</v>
      </c>
      <c r="E9276" s="5" t="s">
        <v>44935</v>
      </c>
      <c r="F9276" s="4" t="s">
        <v>44936</v>
      </c>
      <c r="G9276" s="4" t="s">
        <v>18</v>
      </c>
      <c r="H9276" s="5" t="s">
        <v>44937</v>
      </c>
      <c r="I9276" s="4" t="s">
        <v>49360</v>
      </c>
      <c r="J9276" s="5" t="n">
        <f aca="false">LEN(K9276)</f>
        <v>14</v>
      </c>
      <c r="K9276" s="6" t="s">
        <v>49361</v>
      </c>
      <c r="L9276" s="4" t="s">
        <v>637</v>
      </c>
      <c r="M9276" s="4" t="s">
        <v>1208</v>
      </c>
    </row>
    <row r="9277" customFormat="false" ht="15.75" hidden="false" customHeight="true" outlineLevel="0" collapsed="false">
      <c r="A9277" s="4" t="n">
        <v>5747</v>
      </c>
      <c r="B9277" s="4" t="s">
        <v>49362</v>
      </c>
      <c r="C9277" s="4"/>
      <c r="D9277" s="4" t="s">
        <v>49363</v>
      </c>
      <c r="E9277" s="5" t="s">
        <v>17620</v>
      </c>
      <c r="F9277" s="4" t="s">
        <v>17621</v>
      </c>
      <c r="G9277" s="4" t="s">
        <v>18</v>
      </c>
      <c r="H9277" s="5" t="s">
        <v>49364</v>
      </c>
      <c r="I9277" s="4" t="s">
        <v>49365</v>
      </c>
      <c r="J9277" s="5" t="n">
        <f aca="false">LEN(K9277)</f>
        <v>14</v>
      </c>
      <c r="K9277" s="6" t="str">
        <f aca="false">LOWER(SUBSTITUTE(SUBSTITUTE(SUBSTITUTE(SUBSTITUTE(SUBSTITUTE(SUBSTITUTE(SUBSTITUTE(B9277,"S.L.",""),"SL",""),"S.A.",""),"SA","")," ",""),".",""),",",""))&amp;".com"</f>
        <v>libertador.com</v>
      </c>
      <c r="L9277" s="4" t="s">
        <v>31</v>
      </c>
      <c r="M9277" s="4" t="s">
        <v>929</v>
      </c>
    </row>
    <row r="9278" customFormat="false" ht="15.75" hidden="false" customHeight="true" outlineLevel="0" collapsed="false">
      <c r="A9278" s="4" t="n">
        <v>5768</v>
      </c>
      <c r="B9278" s="4" t="s">
        <v>49366</v>
      </c>
      <c r="C9278" s="4"/>
      <c r="D9278" s="4" t="s">
        <v>49367</v>
      </c>
      <c r="E9278" s="5" t="s">
        <v>49368</v>
      </c>
      <c r="F9278" s="4" t="s">
        <v>49369</v>
      </c>
      <c r="G9278" s="4" t="s">
        <v>18</v>
      </c>
      <c r="H9278" s="5" t="s">
        <v>49370</v>
      </c>
      <c r="I9278" s="4" t="s">
        <v>49371</v>
      </c>
      <c r="J9278" s="5" t="n">
        <f aca="false">LEN(K9278)</f>
        <v>14</v>
      </c>
      <c r="K9278" s="6" t="s">
        <v>49372</v>
      </c>
      <c r="L9278" s="4" t="s">
        <v>57</v>
      </c>
      <c r="M9278" s="4" t="s">
        <v>102</v>
      </c>
    </row>
    <row r="9279" customFormat="false" ht="15.75" hidden="false" customHeight="true" outlineLevel="0" collapsed="false">
      <c r="A9279" s="4" t="n">
        <v>5779</v>
      </c>
      <c r="B9279" s="4" t="s">
        <v>49373</v>
      </c>
      <c r="C9279" s="4"/>
      <c r="D9279" s="4" t="s">
        <v>49374</v>
      </c>
      <c r="E9279" s="5" t="s">
        <v>49375</v>
      </c>
      <c r="F9279" s="4" t="s">
        <v>49376</v>
      </c>
      <c r="G9279" s="4" t="s">
        <v>18</v>
      </c>
      <c r="H9279" s="5" t="s">
        <v>49377</v>
      </c>
      <c r="I9279" s="4" t="s">
        <v>49378</v>
      </c>
      <c r="J9279" s="5" t="n">
        <f aca="false">LEN(K9279)</f>
        <v>14</v>
      </c>
      <c r="K9279" s="6" t="s">
        <v>49379</v>
      </c>
      <c r="L9279" s="4" t="s">
        <v>21</v>
      </c>
      <c r="M9279" s="4" t="s">
        <v>2082</v>
      </c>
    </row>
    <row r="9280" customFormat="false" ht="15.75" hidden="false" customHeight="true" outlineLevel="0" collapsed="false">
      <c r="A9280" s="4" t="n">
        <v>5783</v>
      </c>
      <c r="B9280" s="4" t="s">
        <v>49380</v>
      </c>
      <c r="C9280" s="4"/>
      <c r="D9280" s="4" t="s">
        <v>49381</v>
      </c>
      <c r="E9280" s="5" t="s">
        <v>49382</v>
      </c>
      <c r="F9280" s="4" t="s">
        <v>49383</v>
      </c>
      <c r="G9280" s="4" t="s">
        <v>18</v>
      </c>
      <c r="H9280" s="5" t="s">
        <v>49384</v>
      </c>
      <c r="I9280" s="4" t="s">
        <v>49385</v>
      </c>
      <c r="J9280" s="5" t="n">
        <f aca="false">LEN(K9280)</f>
        <v>14</v>
      </c>
      <c r="K9280" s="6" t="s">
        <v>49386</v>
      </c>
      <c r="L9280" s="4" t="s">
        <v>637</v>
      </c>
      <c r="M9280" s="4" t="s">
        <v>186</v>
      </c>
    </row>
    <row r="9281" customFormat="false" ht="15.75" hidden="false" customHeight="true" outlineLevel="0" collapsed="false">
      <c r="A9281" s="4" t="n">
        <v>5784</v>
      </c>
      <c r="B9281" s="4" t="s">
        <v>49387</v>
      </c>
      <c r="C9281" s="4"/>
      <c r="D9281" s="4" t="s">
        <v>49388</v>
      </c>
      <c r="E9281" s="5" t="s">
        <v>49389</v>
      </c>
      <c r="F9281" s="4" t="s">
        <v>27173</v>
      </c>
      <c r="G9281" s="4" t="s">
        <v>18</v>
      </c>
      <c r="H9281" s="5" t="s">
        <v>49390</v>
      </c>
      <c r="I9281" s="7" t="s">
        <v>49391</v>
      </c>
      <c r="J9281" s="5" t="n">
        <f aca="false">LEN(K9281)</f>
        <v>14</v>
      </c>
      <c r="K9281" s="6" t="s">
        <v>49392</v>
      </c>
      <c r="L9281" s="4" t="s">
        <v>31</v>
      </c>
      <c r="M9281" s="4" t="s">
        <v>1208</v>
      </c>
    </row>
    <row r="9282" customFormat="false" ht="15.75" hidden="false" customHeight="true" outlineLevel="0" collapsed="false">
      <c r="A9282" s="4" t="n">
        <v>5801</v>
      </c>
      <c r="B9282" s="4" t="s">
        <v>49393</v>
      </c>
      <c r="C9282" s="4"/>
      <c r="D9282" s="4" t="s">
        <v>49394</v>
      </c>
      <c r="E9282" s="5" t="s">
        <v>49395</v>
      </c>
      <c r="F9282" s="4" t="s">
        <v>49396</v>
      </c>
      <c r="G9282" s="4" t="s">
        <v>18</v>
      </c>
      <c r="H9282" s="5" t="s">
        <v>49397</v>
      </c>
      <c r="I9282" s="4" t="s">
        <v>49398</v>
      </c>
      <c r="J9282" s="5" t="n">
        <f aca="false">LEN(K9282)</f>
        <v>14</v>
      </c>
      <c r="K9282" s="6" t="s">
        <v>49399</v>
      </c>
      <c r="L9282" s="4" t="s">
        <v>21</v>
      </c>
      <c r="M9282" s="4" t="s">
        <v>794</v>
      </c>
    </row>
    <row r="9283" customFormat="false" ht="15.75" hidden="false" customHeight="true" outlineLevel="0" collapsed="false">
      <c r="A9283" s="4" t="n">
        <v>5805</v>
      </c>
      <c r="B9283" s="4" t="s">
        <v>49400</v>
      </c>
      <c r="C9283" s="4"/>
      <c r="D9283" s="4" t="s">
        <v>49401</v>
      </c>
      <c r="E9283" s="5" t="s">
        <v>19234</v>
      </c>
      <c r="F9283" s="4" t="s">
        <v>19235</v>
      </c>
      <c r="G9283" s="4" t="s">
        <v>18</v>
      </c>
      <c r="H9283" s="5" t="s">
        <v>49402</v>
      </c>
      <c r="I9283" s="4" t="s">
        <v>49403</v>
      </c>
      <c r="J9283" s="5" t="n">
        <f aca="false">LEN(K9283)</f>
        <v>14</v>
      </c>
      <c r="K9283" s="6" t="s">
        <v>49404</v>
      </c>
      <c r="L9283" s="4" t="s">
        <v>21</v>
      </c>
      <c r="M9283" s="4" t="s">
        <v>929</v>
      </c>
    </row>
    <row r="9284" customFormat="false" ht="15.75" hidden="false" customHeight="true" outlineLevel="0" collapsed="false">
      <c r="A9284" s="4" t="n">
        <v>5815</v>
      </c>
      <c r="B9284" s="4" t="s">
        <v>49405</v>
      </c>
      <c r="C9284" s="4"/>
      <c r="D9284" s="4" t="s">
        <v>49406</v>
      </c>
      <c r="E9284" s="5" t="s">
        <v>25088</v>
      </c>
      <c r="F9284" s="4" t="s">
        <v>25089</v>
      </c>
      <c r="G9284" s="4" t="s">
        <v>18</v>
      </c>
      <c r="H9284" s="5" t="s">
        <v>49407</v>
      </c>
      <c r="I9284" s="4" t="s">
        <v>49408</v>
      </c>
      <c r="J9284" s="5" t="n">
        <f aca="false">LEN(K9284)</f>
        <v>14</v>
      </c>
      <c r="K9284" s="6" t="s">
        <v>49409</v>
      </c>
      <c r="L9284" s="4" t="s">
        <v>57</v>
      </c>
      <c r="M9284" s="4" t="s">
        <v>31</v>
      </c>
    </row>
    <row r="9285" customFormat="false" ht="15.75" hidden="false" customHeight="true" outlineLevel="0" collapsed="false">
      <c r="A9285" s="4" t="n">
        <v>5816</v>
      </c>
      <c r="B9285" s="4" t="s">
        <v>49410</v>
      </c>
      <c r="C9285" s="4"/>
      <c r="D9285" s="4" t="s">
        <v>49411</v>
      </c>
      <c r="E9285" s="5" t="s">
        <v>29630</v>
      </c>
      <c r="F9285" s="4" t="s">
        <v>21158</v>
      </c>
      <c r="G9285" s="4" t="s">
        <v>18</v>
      </c>
      <c r="H9285" s="5" t="s">
        <v>49412</v>
      </c>
      <c r="I9285" s="4" t="s">
        <v>49413</v>
      </c>
      <c r="J9285" s="5" t="n">
        <f aca="false">LEN(K9285)</f>
        <v>14</v>
      </c>
      <c r="K9285" s="6" t="s">
        <v>49414</v>
      </c>
      <c r="L9285" s="4" t="s">
        <v>78</v>
      </c>
      <c r="M9285" s="4" t="s">
        <v>502</v>
      </c>
    </row>
    <row r="9286" customFormat="false" ht="15.75" hidden="false" customHeight="true" outlineLevel="0" collapsed="false">
      <c r="A9286" s="4" t="n">
        <v>5823</v>
      </c>
      <c r="B9286" s="4" t="s">
        <v>49415</v>
      </c>
      <c r="C9286" s="4"/>
      <c r="D9286" s="4" t="s">
        <v>29635</v>
      </c>
      <c r="E9286" s="5" t="s">
        <v>29630</v>
      </c>
      <c r="F9286" s="4" t="s">
        <v>21158</v>
      </c>
      <c r="G9286" s="4" t="s">
        <v>18</v>
      </c>
      <c r="H9286" s="5" t="s">
        <v>49416</v>
      </c>
      <c r="I9286" s="4" t="s">
        <v>49417</v>
      </c>
      <c r="J9286" s="5" t="n">
        <f aca="false">LEN(K9286)</f>
        <v>14</v>
      </c>
      <c r="K9286" s="6" t="s">
        <v>48759</v>
      </c>
      <c r="L9286" s="4" t="s">
        <v>21</v>
      </c>
      <c r="M9286" s="4" t="s">
        <v>4378</v>
      </c>
    </row>
    <row r="9287" customFormat="false" ht="15.75" hidden="false" customHeight="true" outlineLevel="0" collapsed="false">
      <c r="A9287" s="4" t="n">
        <v>5825</v>
      </c>
      <c r="B9287" s="4" t="s">
        <v>49418</v>
      </c>
      <c r="C9287" s="4"/>
      <c r="D9287" s="4" t="s">
        <v>49419</v>
      </c>
      <c r="E9287" s="5" t="s">
        <v>25088</v>
      </c>
      <c r="F9287" s="4" t="s">
        <v>25089</v>
      </c>
      <c r="G9287" s="4" t="s">
        <v>18</v>
      </c>
      <c r="H9287" s="5" t="s">
        <v>49420</v>
      </c>
      <c r="I9287" s="4" t="s">
        <v>49421</v>
      </c>
      <c r="J9287" s="5" t="n">
        <f aca="false">LEN(K9287)</f>
        <v>14</v>
      </c>
      <c r="K9287" s="6" t="s">
        <v>49414</v>
      </c>
      <c r="L9287" s="4" t="s">
        <v>21</v>
      </c>
      <c r="M9287" s="4" t="s">
        <v>30083</v>
      </c>
    </row>
    <row r="9288" customFormat="false" ht="15.75" hidden="false" customHeight="true" outlineLevel="0" collapsed="false">
      <c r="A9288" s="4" t="n">
        <v>5828</v>
      </c>
      <c r="B9288" s="4" t="s">
        <v>49422</v>
      </c>
      <c r="C9288" s="4"/>
      <c r="D9288" s="4" t="s">
        <v>49423</v>
      </c>
      <c r="E9288" s="5" t="s">
        <v>49424</v>
      </c>
      <c r="F9288" s="4" t="s">
        <v>49425</v>
      </c>
      <c r="G9288" s="4" t="s">
        <v>18</v>
      </c>
      <c r="H9288" s="5" t="s">
        <v>49426</v>
      </c>
      <c r="I9288" s="7" t="s">
        <v>49427</v>
      </c>
      <c r="J9288" s="5" t="n">
        <f aca="false">LEN(K9288)</f>
        <v>14</v>
      </c>
      <c r="K9288" s="13" t="s">
        <v>49428</v>
      </c>
      <c r="L9288" s="4" t="s">
        <v>21</v>
      </c>
      <c r="M9288" s="4" t="s">
        <v>4855</v>
      </c>
    </row>
    <row r="9289" customFormat="false" ht="15.75" hidden="false" customHeight="true" outlineLevel="0" collapsed="false">
      <c r="A9289" s="4" t="n">
        <v>5843</v>
      </c>
      <c r="B9289" s="4" t="s">
        <v>49429</v>
      </c>
      <c r="C9289" s="4"/>
      <c r="D9289" s="4" t="s">
        <v>49430</v>
      </c>
      <c r="E9289" s="5" t="s">
        <v>14518</v>
      </c>
      <c r="F9289" s="4" t="s">
        <v>114</v>
      </c>
      <c r="G9289" s="4" t="s">
        <v>18</v>
      </c>
      <c r="H9289" s="5" t="s">
        <v>49431</v>
      </c>
      <c r="I9289" s="4" t="s">
        <v>49432</v>
      </c>
      <c r="J9289" s="5" t="n">
        <f aca="false">LEN(K9289)</f>
        <v>14</v>
      </c>
      <c r="K9289" s="6" t="s">
        <v>49433</v>
      </c>
      <c r="L9289" s="4" t="s">
        <v>31</v>
      </c>
      <c r="M9289" s="4" t="s">
        <v>1369</v>
      </c>
    </row>
    <row r="9290" customFormat="false" ht="15.75" hidden="false" customHeight="true" outlineLevel="0" collapsed="false">
      <c r="A9290" s="4" t="n">
        <v>5864</v>
      </c>
      <c r="B9290" s="4" t="s">
        <v>49434</v>
      </c>
      <c r="C9290" s="4"/>
      <c r="D9290" s="4" t="s">
        <v>49435</v>
      </c>
      <c r="E9290" s="5" t="s">
        <v>1211</v>
      </c>
      <c r="F9290" s="4" t="s">
        <v>1212</v>
      </c>
      <c r="G9290" s="4" t="s">
        <v>18</v>
      </c>
      <c r="H9290" s="5" t="s">
        <v>49436</v>
      </c>
      <c r="I9290" s="7" t="s">
        <v>49437</v>
      </c>
      <c r="J9290" s="5" t="n">
        <f aca="false">LEN(K9290)</f>
        <v>14</v>
      </c>
      <c r="K9290" s="13" t="str">
        <f aca="false">LOWER(SUBSTITUTE(SUBSTITUTE(SUBSTITUTE(SUBSTITUTE(SUBSTITUTE(SUBSTITUTE(SUBSTITUTE(B9290,"S.L.",""),"SL",""),"S.A.",""),"SA","")," ",""),".",""),",",""))&amp;".com"</f>
        <v>hotelbobal.com</v>
      </c>
      <c r="L9290" s="4" t="s">
        <v>31</v>
      </c>
      <c r="M9290" s="4" t="s">
        <v>31</v>
      </c>
    </row>
    <row r="9291" customFormat="false" ht="15.75" hidden="false" customHeight="true" outlineLevel="0" collapsed="false">
      <c r="A9291" s="4" t="n">
        <v>5922</v>
      </c>
      <c r="B9291" s="4" t="s">
        <v>49438</v>
      </c>
      <c r="C9291" s="4"/>
      <c r="D9291" s="4" t="s">
        <v>49439</v>
      </c>
      <c r="E9291" s="5" t="s">
        <v>776</v>
      </c>
      <c r="F9291" s="4" t="s">
        <v>62</v>
      </c>
      <c r="G9291" s="4" t="s">
        <v>18</v>
      </c>
      <c r="H9291" s="5" t="s">
        <v>49440</v>
      </c>
      <c r="I9291" s="4" t="s">
        <v>49441</v>
      </c>
      <c r="J9291" s="5" t="n">
        <f aca="false">LEN(K9291)</f>
        <v>14</v>
      </c>
      <c r="K9291" s="10" t="s">
        <v>49414</v>
      </c>
      <c r="L9291" s="4" t="s">
        <v>57</v>
      </c>
      <c r="M9291" s="4" t="s">
        <v>2909</v>
      </c>
    </row>
    <row r="9292" customFormat="false" ht="15.75" hidden="false" customHeight="true" outlineLevel="0" collapsed="false">
      <c r="A9292" s="4" t="n">
        <v>5923</v>
      </c>
      <c r="B9292" s="4" t="s">
        <v>49442</v>
      </c>
      <c r="C9292" s="4"/>
      <c r="D9292" s="4" t="s">
        <v>49443</v>
      </c>
      <c r="E9292" s="5" t="s">
        <v>49444</v>
      </c>
      <c r="F9292" s="4" t="s">
        <v>62</v>
      </c>
      <c r="G9292" s="4" t="s">
        <v>18</v>
      </c>
      <c r="H9292" s="5" t="s">
        <v>49445</v>
      </c>
      <c r="I9292" s="4" t="s">
        <v>49446</v>
      </c>
      <c r="J9292" s="5" t="n">
        <f aca="false">LEN(K9292)</f>
        <v>14</v>
      </c>
      <c r="K9292" s="6" t="str">
        <f aca="false">LOWER(SUBSTITUTE(SUBSTITUTE(SUBSTITUTE(SUBSTITUTE(SUBSTITUTE(SUBSTITUTE(SUBSTITUTE(B9292,"S.L.",""),"SL",""),"S.A.",""),"SA","")," ",""),".",""),",",""))&amp;".com"</f>
        <v>hotelpugas.com</v>
      </c>
      <c r="L9292" s="4" t="s">
        <v>31</v>
      </c>
      <c r="M9292" s="4" t="s">
        <v>967</v>
      </c>
    </row>
    <row r="9293" customFormat="false" ht="15.75" hidden="false" customHeight="true" outlineLevel="0" collapsed="false">
      <c r="A9293" s="4" t="n">
        <v>5977</v>
      </c>
      <c r="B9293" s="4" t="s">
        <v>49447</v>
      </c>
      <c r="C9293" s="4"/>
      <c r="D9293" s="4" t="s">
        <v>49448</v>
      </c>
      <c r="E9293" s="5" t="s">
        <v>49449</v>
      </c>
      <c r="F9293" s="4" t="s">
        <v>49450</v>
      </c>
      <c r="G9293" s="4" t="s">
        <v>154</v>
      </c>
      <c r="H9293" s="5" t="s">
        <v>49451</v>
      </c>
      <c r="I9293" s="4" t="s">
        <v>49452</v>
      </c>
      <c r="J9293" s="5" t="n">
        <f aca="false">LEN(K9293)</f>
        <v>14</v>
      </c>
      <c r="K9293" s="6" t="s">
        <v>49453</v>
      </c>
      <c r="L9293" s="4" t="s">
        <v>31</v>
      </c>
      <c r="M9293" s="4" t="s">
        <v>381</v>
      </c>
    </row>
    <row r="9294" customFormat="false" ht="15.75" hidden="false" customHeight="true" outlineLevel="0" collapsed="false">
      <c r="A9294" s="4" t="n">
        <v>5983</v>
      </c>
      <c r="B9294" s="4" t="s">
        <v>49454</v>
      </c>
      <c r="C9294" s="4"/>
      <c r="D9294" s="4" t="s">
        <v>49455</v>
      </c>
      <c r="E9294" s="5" t="s">
        <v>5062</v>
      </c>
      <c r="F9294" s="4" t="s">
        <v>5063</v>
      </c>
      <c r="G9294" s="4" t="s">
        <v>154</v>
      </c>
      <c r="H9294" s="5" t="s">
        <v>49456</v>
      </c>
      <c r="I9294" s="7" t="s">
        <v>49457</v>
      </c>
      <c r="J9294" s="5" t="n">
        <f aca="false">LEN(K9294)</f>
        <v>14</v>
      </c>
      <c r="K9294" s="6" t="s">
        <v>49458</v>
      </c>
      <c r="L9294" s="4" t="s">
        <v>637</v>
      </c>
      <c r="M9294" s="4" t="s">
        <v>1694</v>
      </c>
    </row>
    <row r="9295" customFormat="false" ht="15.75" hidden="false" customHeight="true" outlineLevel="0" collapsed="false">
      <c r="A9295" s="4" t="n">
        <v>6005</v>
      </c>
      <c r="B9295" s="4" t="s">
        <v>49459</v>
      </c>
      <c r="C9295" s="4"/>
      <c r="D9295" s="4" t="s">
        <v>49460</v>
      </c>
      <c r="E9295" s="5" t="s">
        <v>17665</v>
      </c>
      <c r="F9295" s="4" t="s">
        <v>153</v>
      </c>
      <c r="G9295" s="4" t="s">
        <v>154</v>
      </c>
      <c r="H9295" s="5" t="s">
        <v>49461</v>
      </c>
      <c r="I9295" s="4" t="s">
        <v>49462</v>
      </c>
      <c r="J9295" s="5" t="n">
        <f aca="false">LEN(K9295)</f>
        <v>14</v>
      </c>
      <c r="K9295" s="6" t="s">
        <v>49463</v>
      </c>
      <c r="L9295" s="4" t="s">
        <v>21</v>
      </c>
      <c r="M9295" s="4" t="s">
        <v>1063</v>
      </c>
    </row>
    <row r="9296" customFormat="false" ht="15.75" hidden="false" customHeight="true" outlineLevel="0" collapsed="false">
      <c r="A9296" s="4" t="n">
        <v>6019</v>
      </c>
      <c r="B9296" s="4" t="s">
        <v>49464</v>
      </c>
      <c r="C9296" s="4"/>
      <c r="D9296" s="4" t="s">
        <v>49465</v>
      </c>
      <c r="E9296" s="5" t="s">
        <v>831</v>
      </c>
      <c r="F9296" s="4" t="s">
        <v>832</v>
      </c>
      <c r="G9296" s="4" t="s">
        <v>154</v>
      </c>
      <c r="H9296" s="5" t="s">
        <v>49466</v>
      </c>
      <c r="I9296" s="7" t="s">
        <v>49467</v>
      </c>
      <c r="J9296" s="5" t="n">
        <f aca="false">LEN(K9296)</f>
        <v>14</v>
      </c>
      <c r="K9296" s="13" t="s">
        <v>49468</v>
      </c>
      <c r="L9296" s="4" t="s">
        <v>21</v>
      </c>
      <c r="M9296" s="4" t="s">
        <v>31</v>
      </c>
    </row>
    <row r="9297" customFormat="false" ht="15.75" hidden="false" customHeight="true" outlineLevel="0" collapsed="false">
      <c r="A9297" s="4" t="n">
        <v>6026</v>
      </c>
      <c r="B9297" s="4" t="s">
        <v>49469</v>
      </c>
      <c r="C9297" s="4"/>
      <c r="D9297" s="4" t="s">
        <v>49470</v>
      </c>
      <c r="E9297" s="5" t="s">
        <v>1936</v>
      </c>
      <c r="F9297" s="4" t="s">
        <v>1937</v>
      </c>
      <c r="G9297" s="4" t="s">
        <v>154</v>
      </c>
      <c r="H9297" s="5" t="s">
        <v>49471</v>
      </c>
      <c r="I9297" s="4" t="s">
        <v>49472</v>
      </c>
      <c r="J9297" s="5" t="n">
        <f aca="false">LEN(K9297)</f>
        <v>14</v>
      </c>
      <c r="K9297" s="6" t="s">
        <v>49473</v>
      </c>
      <c r="L9297" s="4" t="s">
        <v>21</v>
      </c>
      <c r="M9297" s="4" t="s">
        <v>102</v>
      </c>
    </row>
    <row r="9298" customFormat="false" ht="15.75" hidden="false" customHeight="true" outlineLevel="0" collapsed="false">
      <c r="A9298" s="4" t="n">
        <v>6088</v>
      </c>
      <c r="B9298" s="4" t="s">
        <v>49474</v>
      </c>
      <c r="C9298" s="4"/>
      <c r="D9298" s="4" t="s">
        <v>49475</v>
      </c>
      <c r="E9298" s="5" t="s">
        <v>782</v>
      </c>
      <c r="F9298" s="4" t="s">
        <v>783</v>
      </c>
      <c r="G9298" s="4" t="s">
        <v>154</v>
      </c>
      <c r="H9298" s="5" t="s">
        <v>49476</v>
      </c>
      <c r="I9298" s="7" t="s">
        <v>49477</v>
      </c>
      <c r="J9298" s="5" t="n">
        <f aca="false">LEN(K9298)</f>
        <v>14</v>
      </c>
      <c r="K9298" s="6" t="s">
        <v>49473</v>
      </c>
      <c r="L9298" s="4" t="s">
        <v>3407</v>
      </c>
      <c r="M9298" s="4" t="s">
        <v>23382</v>
      </c>
    </row>
    <row r="9299" customFormat="false" ht="15.75" hidden="false" customHeight="true" outlineLevel="0" collapsed="false">
      <c r="A9299" s="4" t="n">
        <v>6114</v>
      </c>
      <c r="B9299" s="4" t="s">
        <v>49478</v>
      </c>
      <c r="C9299" s="4"/>
      <c r="D9299" s="4" t="s">
        <v>49479</v>
      </c>
      <c r="E9299" s="5" t="s">
        <v>49480</v>
      </c>
      <c r="F9299" s="4" t="s">
        <v>49481</v>
      </c>
      <c r="G9299" s="4" t="s">
        <v>154</v>
      </c>
      <c r="H9299" s="5" t="s">
        <v>49482</v>
      </c>
      <c r="I9299" s="4" t="s">
        <v>49483</v>
      </c>
      <c r="J9299" s="5" t="n">
        <f aca="false">LEN(K9299)</f>
        <v>14</v>
      </c>
      <c r="K9299" s="6" t="s">
        <v>49484</v>
      </c>
      <c r="L9299" s="4" t="s">
        <v>21</v>
      </c>
      <c r="M9299" s="4" t="s">
        <v>8621</v>
      </c>
    </row>
    <row r="9300" customFormat="false" ht="15.75" hidden="false" customHeight="true" outlineLevel="0" collapsed="false">
      <c r="A9300" s="4" t="n">
        <v>6115</v>
      </c>
      <c r="B9300" s="4" t="s">
        <v>49485</v>
      </c>
      <c r="C9300" s="4"/>
      <c r="D9300" s="4" t="s">
        <v>49486</v>
      </c>
      <c r="E9300" s="5" t="s">
        <v>49487</v>
      </c>
      <c r="F9300" s="4" t="s">
        <v>49488</v>
      </c>
      <c r="G9300" s="4" t="s">
        <v>154</v>
      </c>
      <c r="H9300" s="5" t="s">
        <v>49489</v>
      </c>
      <c r="I9300" s="4" t="s">
        <v>49490</v>
      </c>
      <c r="J9300" s="5" t="n">
        <f aca="false">LEN(K9300)</f>
        <v>14</v>
      </c>
      <c r="K9300" s="6" t="s">
        <v>49491</v>
      </c>
      <c r="L9300" s="4" t="s">
        <v>31</v>
      </c>
      <c r="M9300" s="4" t="s">
        <v>1063</v>
      </c>
    </row>
    <row r="9301" customFormat="false" ht="15.75" hidden="false" customHeight="true" outlineLevel="0" collapsed="false">
      <c r="A9301" s="4" t="n">
        <v>6155</v>
      </c>
      <c r="B9301" s="4" t="s">
        <v>49492</v>
      </c>
      <c r="C9301" s="4"/>
      <c r="D9301" s="4" t="s">
        <v>49493</v>
      </c>
      <c r="E9301" s="5" t="s">
        <v>524</v>
      </c>
      <c r="F9301" s="4" t="s">
        <v>423</v>
      </c>
      <c r="G9301" s="4" t="s">
        <v>27</v>
      </c>
      <c r="H9301" s="5" t="s">
        <v>49494</v>
      </c>
      <c r="I9301" s="4" t="s">
        <v>49495</v>
      </c>
      <c r="J9301" s="5" t="n">
        <f aca="false">LEN(K9301)</f>
        <v>14</v>
      </c>
      <c r="K9301" s="6" t="s">
        <v>49496</v>
      </c>
      <c r="L9301" s="4" t="s">
        <v>31</v>
      </c>
      <c r="M9301" s="4" t="s">
        <v>4901</v>
      </c>
    </row>
    <row r="9302" customFormat="false" ht="15.75" hidden="false" customHeight="true" outlineLevel="0" collapsed="false">
      <c r="A9302" s="4" t="n">
        <v>6168</v>
      </c>
      <c r="B9302" s="4" t="s">
        <v>49497</v>
      </c>
      <c r="C9302" s="4"/>
      <c r="D9302" s="4" t="s">
        <v>49498</v>
      </c>
      <c r="E9302" s="5" t="s">
        <v>11831</v>
      </c>
      <c r="F9302" s="4" t="s">
        <v>11832</v>
      </c>
      <c r="G9302" s="4" t="s">
        <v>27</v>
      </c>
      <c r="H9302" s="5" t="s">
        <v>49499</v>
      </c>
      <c r="I9302" s="7" t="s">
        <v>49500</v>
      </c>
      <c r="J9302" s="5" t="n">
        <f aca="false">LEN(K9302)</f>
        <v>14</v>
      </c>
      <c r="K9302" s="6" t="s">
        <v>49501</v>
      </c>
      <c r="L9302" s="4" t="s">
        <v>31</v>
      </c>
      <c r="M9302" s="4" t="s">
        <v>31</v>
      </c>
    </row>
    <row r="9303" customFormat="false" ht="15.75" hidden="false" customHeight="true" outlineLevel="0" collapsed="false">
      <c r="A9303" s="4" t="n">
        <v>6226</v>
      </c>
      <c r="B9303" s="4" t="s">
        <v>49502</v>
      </c>
      <c r="C9303" s="4"/>
      <c r="D9303" s="4" t="s">
        <v>49503</v>
      </c>
      <c r="E9303" s="5" t="s">
        <v>2885</v>
      </c>
      <c r="F9303" s="4" t="s">
        <v>2886</v>
      </c>
      <c r="G9303" s="4" t="s">
        <v>27</v>
      </c>
      <c r="H9303" s="5" t="s">
        <v>49504</v>
      </c>
      <c r="I9303" s="4" t="s">
        <v>49505</v>
      </c>
      <c r="J9303" s="5" t="n">
        <f aca="false">LEN(K9303)</f>
        <v>14</v>
      </c>
      <c r="K9303" s="10" t="s">
        <v>49506</v>
      </c>
      <c r="L9303" s="4" t="s">
        <v>21</v>
      </c>
      <c r="M9303" s="4" t="s">
        <v>3415</v>
      </c>
    </row>
    <row r="9304" customFormat="false" ht="27.75" hidden="false" customHeight="true" outlineLevel="0" collapsed="false">
      <c r="A9304" s="4" t="n">
        <v>6238</v>
      </c>
      <c r="B9304" s="4" t="s">
        <v>49507</v>
      </c>
      <c r="C9304" s="4"/>
      <c r="D9304" s="4" t="s">
        <v>49508</v>
      </c>
      <c r="E9304" s="5" t="s">
        <v>49509</v>
      </c>
      <c r="F9304" s="4" t="s">
        <v>49510</v>
      </c>
      <c r="G9304" s="4" t="s">
        <v>27</v>
      </c>
      <c r="H9304" s="5" t="s">
        <v>49511</v>
      </c>
      <c r="I9304" s="7" t="s">
        <v>49512</v>
      </c>
      <c r="J9304" s="5" t="n">
        <f aca="false">LEN(K9304)</f>
        <v>14</v>
      </c>
      <c r="K9304" s="13" t="s">
        <v>49513</v>
      </c>
      <c r="L9304" s="4" t="s">
        <v>31</v>
      </c>
      <c r="M9304" s="4" t="s">
        <v>695</v>
      </c>
    </row>
    <row r="9305" customFormat="false" ht="15.75" hidden="false" customHeight="true" outlineLevel="0" collapsed="false">
      <c r="A9305" s="4" t="n">
        <v>6249</v>
      </c>
      <c r="B9305" s="4" t="s">
        <v>49514</v>
      </c>
      <c r="C9305" s="4"/>
      <c r="D9305" s="4" t="s">
        <v>49515</v>
      </c>
      <c r="E9305" s="5" t="s">
        <v>1931</v>
      </c>
      <c r="F9305" s="4" t="s">
        <v>1317</v>
      </c>
      <c r="G9305" s="4" t="s">
        <v>27</v>
      </c>
      <c r="H9305" s="5" t="s">
        <v>49516</v>
      </c>
      <c r="I9305" s="4" t="s">
        <v>49517</v>
      </c>
      <c r="J9305" s="5" t="n">
        <f aca="false">LEN(K9305)</f>
        <v>14</v>
      </c>
      <c r="K9305" s="6" t="str">
        <f aca="false">LOWER(SUBSTITUTE(SUBSTITUTE(SUBSTITUTE(SUBSTITUTE(SUBSTITUTE(SUBSTITUTE(SUBSTITUTE(B9305,"S.L.",""),"SL",""),"S.A.",""),"SA","")," ",""),".",""),",",""))&amp;".com"</f>
        <v>buenavista.com</v>
      </c>
      <c r="L9305" s="4" t="s">
        <v>21</v>
      </c>
      <c r="M9305" s="4" t="s">
        <v>794</v>
      </c>
    </row>
    <row r="9306" customFormat="false" ht="15.75" hidden="false" customHeight="true" outlineLevel="0" collapsed="false">
      <c r="A9306" s="4" t="n">
        <v>6264</v>
      </c>
      <c r="B9306" s="4" t="s">
        <v>49518</v>
      </c>
      <c r="C9306" s="4"/>
      <c r="D9306" s="4" t="s">
        <v>49519</v>
      </c>
      <c r="E9306" s="5" t="s">
        <v>594</v>
      </c>
      <c r="F9306" s="4" t="s">
        <v>595</v>
      </c>
      <c r="G9306" s="4" t="s">
        <v>27</v>
      </c>
      <c r="H9306" s="5" t="s">
        <v>49520</v>
      </c>
      <c r="I9306" s="4" t="s">
        <v>49521</v>
      </c>
      <c r="J9306" s="5" t="n">
        <f aca="false">LEN(K9306)</f>
        <v>14</v>
      </c>
      <c r="K9306" s="6" t="str">
        <f aca="false">LOWER(SUBSTITUTE(SUBSTITUTE(SUBSTITUTE(SUBSTITUTE(SUBSTITUTE(SUBSTITUTE(SUBSTITUTE(B9306,"S.L.",""),"SL",""),"S.A.",""),"SA","")," ",""),".",""),",",""))&amp;".com"</f>
        <v>elbacorona.com</v>
      </c>
      <c r="L9306" s="4" t="s">
        <v>57</v>
      </c>
      <c r="M9306" s="4" t="s">
        <v>31</v>
      </c>
    </row>
    <row r="9307" customFormat="false" ht="15.75" hidden="false" customHeight="true" outlineLevel="0" collapsed="false">
      <c r="A9307" s="4" t="n">
        <v>6268</v>
      </c>
      <c r="B9307" s="4" t="s">
        <v>49522</v>
      </c>
      <c r="C9307" s="4"/>
      <c r="D9307" s="4" t="s">
        <v>49523</v>
      </c>
      <c r="E9307" s="5" t="s">
        <v>594</v>
      </c>
      <c r="F9307" s="4" t="s">
        <v>595</v>
      </c>
      <c r="G9307" s="4" t="s">
        <v>27</v>
      </c>
      <c r="H9307" s="5" t="s">
        <v>49524</v>
      </c>
      <c r="I9307" s="4" t="s">
        <v>49525</v>
      </c>
      <c r="J9307" s="5" t="n">
        <f aca="false">LEN(K9307)</f>
        <v>14</v>
      </c>
      <c r="K9307" s="6" t="s">
        <v>49526</v>
      </c>
      <c r="L9307" s="4" t="s">
        <v>21</v>
      </c>
      <c r="M9307" s="4" t="s">
        <v>6988</v>
      </c>
    </row>
    <row r="9308" customFormat="false" ht="15.75" hidden="false" customHeight="true" outlineLevel="0" collapsed="false">
      <c r="A9308" s="4" t="n">
        <v>6272</v>
      </c>
      <c r="B9308" s="4" t="s">
        <v>49527</v>
      </c>
      <c r="C9308" s="4"/>
      <c r="D9308" s="4" t="s">
        <v>49528</v>
      </c>
      <c r="E9308" s="5" t="s">
        <v>11831</v>
      </c>
      <c r="F9308" s="4" t="s">
        <v>11832</v>
      </c>
      <c r="G9308" s="4" t="s">
        <v>27</v>
      </c>
      <c r="H9308" s="5" t="s">
        <v>49529</v>
      </c>
      <c r="I9308" s="4" t="s">
        <v>49530</v>
      </c>
      <c r="J9308" s="5" t="n">
        <f aca="false">LEN(K9308)</f>
        <v>14</v>
      </c>
      <c r="K9308" s="6" t="s">
        <v>49531</v>
      </c>
      <c r="L9308" s="4" t="s">
        <v>31</v>
      </c>
      <c r="M9308" s="4" t="s">
        <v>1793</v>
      </c>
    </row>
    <row r="9309" customFormat="false" ht="15.75" hidden="false" customHeight="true" outlineLevel="0" collapsed="false">
      <c r="A9309" s="4" t="n">
        <v>6282</v>
      </c>
      <c r="B9309" s="4" t="s">
        <v>49532</v>
      </c>
      <c r="C9309" s="4"/>
      <c r="D9309" s="4" t="s">
        <v>49533</v>
      </c>
      <c r="E9309" s="5" t="s">
        <v>1230</v>
      </c>
      <c r="F9309" s="4" t="s">
        <v>45</v>
      </c>
      <c r="G9309" s="4" t="s">
        <v>27</v>
      </c>
      <c r="H9309" s="5" t="s">
        <v>49534</v>
      </c>
      <c r="I9309" s="4" t="s">
        <v>49535</v>
      </c>
      <c r="J9309" s="5" t="n">
        <f aca="false">LEN(K9309)</f>
        <v>14</v>
      </c>
      <c r="K9309" s="6" t="s">
        <v>49536</v>
      </c>
      <c r="L9309" s="4" t="s">
        <v>57</v>
      </c>
      <c r="M9309" s="4" t="s">
        <v>1863</v>
      </c>
    </row>
    <row r="9310" customFormat="false" ht="15.75" hidden="false" customHeight="true" outlineLevel="0" collapsed="false">
      <c r="A9310" s="4" t="n">
        <v>6284</v>
      </c>
      <c r="B9310" s="4" t="s">
        <v>49537</v>
      </c>
      <c r="C9310" s="4"/>
      <c r="D9310" s="4" t="s">
        <v>49538</v>
      </c>
      <c r="E9310" s="5" t="s">
        <v>44</v>
      </c>
      <c r="F9310" s="4" t="s">
        <v>45</v>
      </c>
      <c r="G9310" s="4" t="s">
        <v>27</v>
      </c>
      <c r="H9310" s="5" t="s">
        <v>49539</v>
      </c>
      <c r="I9310" s="4" t="s">
        <v>49472</v>
      </c>
      <c r="J9310" s="5" t="n">
        <f aca="false">LEN(K9310)</f>
        <v>14</v>
      </c>
      <c r="K9310" s="6" t="s">
        <v>49473</v>
      </c>
      <c r="L9310" s="4" t="s">
        <v>57</v>
      </c>
      <c r="M9310" s="4" t="s">
        <v>13338</v>
      </c>
    </row>
    <row r="9311" customFormat="false" ht="15.75" hidden="false" customHeight="true" outlineLevel="0" collapsed="false">
      <c r="A9311" s="4" t="n">
        <v>6304</v>
      </c>
      <c r="B9311" s="4" t="s">
        <v>49540</v>
      </c>
      <c r="C9311" s="4"/>
      <c r="D9311" s="4" t="s">
        <v>49541</v>
      </c>
      <c r="E9311" s="5" t="s">
        <v>6387</v>
      </c>
      <c r="F9311" s="4" t="s">
        <v>45</v>
      </c>
      <c r="G9311" s="4" t="s">
        <v>27</v>
      </c>
      <c r="H9311" s="5" t="s">
        <v>49542</v>
      </c>
      <c r="I9311" s="4" t="s">
        <v>49543</v>
      </c>
      <c r="J9311" s="5" t="n">
        <f aca="false">LEN(K9311)</f>
        <v>14</v>
      </c>
      <c r="K9311" s="6" t="s">
        <v>49544</v>
      </c>
      <c r="L9311" s="4" t="s">
        <v>637</v>
      </c>
      <c r="M9311" s="4" t="s">
        <v>49545</v>
      </c>
    </row>
    <row r="9312" customFormat="false" ht="15.75" hidden="false" customHeight="true" outlineLevel="0" collapsed="false">
      <c r="A9312" s="4" t="n">
        <v>6305</v>
      </c>
      <c r="B9312" s="4" t="s">
        <v>49540</v>
      </c>
      <c r="C9312" s="4"/>
      <c r="D9312" s="4" t="s">
        <v>49546</v>
      </c>
      <c r="E9312" s="5" t="s">
        <v>6387</v>
      </c>
      <c r="F9312" s="4" t="s">
        <v>45</v>
      </c>
      <c r="G9312" s="4" t="s">
        <v>27</v>
      </c>
      <c r="H9312" s="5" t="s">
        <v>49542</v>
      </c>
      <c r="I9312" s="7" t="s">
        <v>49543</v>
      </c>
      <c r="J9312" s="5" t="n">
        <f aca="false">LEN(K9312)</f>
        <v>14</v>
      </c>
      <c r="K9312" s="13" t="s">
        <v>49544</v>
      </c>
      <c r="L9312" s="4" t="s">
        <v>21</v>
      </c>
      <c r="M9312" s="4" t="s">
        <v>1085</v>
      </c>
    </row>
    <row r="9313" customFormat="false" ht="15.75" hidden="false" customHeight="true" outlineLevel="0" collapsed="false">
      <c r="A9313" s="4" t="n">
        <v>6341</v>
      </c>
      <c r="B9313" s="4" t="s">
        <v>49547</v>
      </c>
      <c r="C9313" s="4"/>
      <c r="D9313" s="4" t="s">
        <v>49548</v>
      </c>
      <c r="E9313" s="5" t="s">
        <v>44</v>
      </c>
      <c r="F9313" s="4" t="s">
        <v>45</v>
      </c>
      <c r="G9313" s="4" t="s">
        <v>27</v>
      </c>
      <c r="H9313" s="5" t="s">
        <v>49549</v>
      </c>
      <c r="I9313" s="7" t="s">
        <v>49550</v>
      </c>
      <c r="J9313" s="5" t="n">
        <f aca="false">LEN(K9313)</f>
        <v>14</v>
      </c>
      <c r="K9313" s="6" t="s">
        <v>49551</v>
      </c>
      <c r="L9313" s="4" t="s">
        <v>31</v>
      </c>
      <c r="M9313" s="4" t="s">
        <v>3817</v>
      </c>
    </row>
    <row r="9314" customFormat="false" ht="15.75" hidden="false" customHeight="true" outlineLevel="0" collapsed="false">
      <c r="A9314" s="4" t="n">
        <v>6358</v>
      </c>
      <c r="B9314" s="4" t="s">
        <v>49552</v>
      </c>
      <c r="C9314" s="4"/>
      <c r="D9314" s="4" t="s">
        <v>49553</v>
      </c>
      <c r="E9314" s="5" t="s">
        <v>44</v>
      </c>
      <c r="F9314" s="4" t="s">
        <v>45</v>
      </c>
      <c r="G9314" s="4" t="s">
        <v>27</v>
      </c>
      <c r="H9314" s="5" t="s">
        <v>49554</v>
      </c>
      <c r="I9314" s="4" t="s">
        <v>49555</v>
      </c>
      <c r="J9314" s="5" t="n">
        <f aca="false">LEN(K9314)</f>
        <v>14</v>
      </c>
      <c r="K9314" s="6" t="s">
        <v>49556</v>
      </c>
      <c r="L9314" s="4" t="s">
        <v>57</v>
      </c>
      <c r="M9314" s="4" t="s">
        <v>31</v>
      </c>
    </row>
    <row r="9315" customFormat="false" ht="15.75" hidden="false" customHeight="true" outlineLevel="0" collapsed="false">
      <c r="A9315" s="4" t="n">
        <v>6366</v>
      </c>
      <c r="B9315" s="4" t="s">
        <v>49557</v>
      </c>
      <c r="C9315" s="4"/>
      <c r="D9315" s="4" t="s">
        <v>49558</v>
      </c>
      <c r="E9315" s="5" t="s">
        <v>6387</v>
      </c>
      <c r="F9315" s="4" t="s">
        <v>45</v>
      </c>
      <c r="G9315" s="4" t="s">
        <v>27</v>
      </c>
      <c r="H9315" s="5" t="s">
        <v>49559</v>
      </c>
      <c r="I9315" s="7" t="s">
        <v>49560</v>
      </c>
      <c r="J9315" s="5" t="n">
        <f aca="false">LEN(K9315)</f>
        <v>14</v>
      </c>
      <c r="K9315" s="6" t="s">
        <v>49561</v>
      </c>
      <c r="L9315" s="4" t="s">
        <v>57</v>
      </c>
      <c r="M9315" s="4" t="s">
        <v>1265</v>
      </c>
    </row>
    <row r="9316" customFormat="false" ht="15.75" hidden="false" customHeight="true" outlineLevel="0" collapsed="false">
      <c r="A9316" s="4" t="n">
        <v>6380</v>
      </c>
      <c r="B9316" s="4" t="s">
        <v>49562</v>
      </c>
      <c r="C9316" s="4"/>
      <c r="D9316" s="4" t="s">
        <v>49563</v>
      </c>
      <c r="E9316" s="5" t="s">
        <v>1230</v>
      </c>
      <c r="F9316" s="4" t="s">
        <v>45</v>
      </c>
      <c r="G9316" s="4" t="s">
        <v>27</v>
      </c>
      <c r="H9316" s="5" t="s">
        <v>49564</v>
      </c>
      <c r="I9316" s="4" t="s">
        <v>49565</v>
      </c>
      <c r="J9316" s="5" t="n">
        <f aca="false">LEN(K9316)</f>
        <v>14</v>
      </c>
      <c r="K9316" s="6" t="s">
        <v>49566</v>
      </c>
      <c r="L9316" s="4" t="s">
        <v>57</v>
      </c>
      <c r="M9316" s="4" t="s">
        <v>31</v>
      </c>
    </row>
    <row r="9317" customFormat="false" ht="15.75" hidden="false" customHeight="true" outlineLevel="0" collapsed="false">
      <c r="A9317" s="4" t="n">
        <v>6383</v>
      </c>
      <c r="B9317" s="4" t="s">
        <v>49567</v>
      </c>
      <c r="C9317" s="4"/>
      <c r="D9317" s="4" t="s">
        <v>49568</v>
      </c>
      <c r="E9317" s="5" t="s">
        <v>44</v>
      </c>
      <c r="F9317" s="4" t="s">
        <v>45</v>
      </c>
      <c r="G9317" s="4" t="s">
        <v>27</v>
      </c>
      <c r="H9317" s="5" t="s">
        <v>49569</v>
      </c>
      <c r="I9317" s="4" t="s">
        <v>49570</v>
      </c>
      <c r="J9317" s="5" t="n">
        <f aca="false">LEN(K9317)</f>
        <v>14</v>
      </c>
      <c r="K9317" s="6" t="s">
        <v>48912</v>
      </c>
      <c r="L9317" s="4" t="s">
        <v>57</v>
      </c>
      <c r="M9317" s="4" t="s">
        <v>25701</v>
      </c>
    </row>
    <row r="9318" customFormat="false" ht="27.75" hidden="false" customHeight="true" outlineLevel="0" collapsed="false">
      <c r="A9318" s="4" t="n">
        <v>6451</v>
      </c>
      <c r="B9318" s="4" t="s">
        <v>49571</v>
      </c>
      <c r="C9318" s="4"/>
      <c r="D9318" s="4" t="s">
        <v>49572</v>
      </c>
      <c r="E9318" s="5" t="s">
        <v>3515</v>
      </c>
      <c r="F9318" s="4" t="s">
        <v>3516</v>
      </c>
      <c r="G9318" s="4" t="s">
        <v>27</v>
      </c>
      <c r="H9318" s="5" t="s">
        <v>49573</v>
      </c>
      <c r="I9318" s="7" t="s">
        <v>49574</v>
      </c>
      <c r="J9318" s="5" t="n">
        <f aca="false">LEN(K9318)</f>
        <v>14</v>
      </c>
      <c r="K9318" s="13" t="s">
        <v>48332</v>
      </c>
      <c r="L9318" s="4" t="s">
        <v>637</v>
      </c>
      <c r="M9318" s="4" t="s">
        <v>6988</v>
      </c>
    </row>
    <row r="9319" customFormat="false" ht="15.75" hidden="false" customHeight="true" outlineLevel="0" collapsed="false">
      <c r="A9319" s="4" t="n">
        <v>6463</v>
      </c>
      <c r="B9319" s="4" t="s">
        <v>49575</v>
      </c>
      <c r="C9319" s="4"/>
      <c r="D9319" s="4" t="s">
        <v>49576</v>
      </c>
      <c r="E9319" s="5" t="s">
        <v>11886</v>
      </c>
      <c r="F9319" s="4" t="s">
        <v>11880</v>
      </c>
      <c r="G9319" s="4" t="s">
        <v>27</v>
      </c>
      <c r="H9319" s="5" t="s">
        <v>49577</v>
      </c>
      <c r="I9319" s="7" t="s">
        <v>49472</v>
      </c>
      <c r="J9319" s="5" t="n">
        <f aca="false">LEN(K9319)</f>
        <v>14</v>
      </c>
      <c r="K9319" s="6" t="s">
        <v>49473</v>
      </c>
      <c r="L9319" s="4" t="s">
        <v>21</v>
      </c>
      <c r="M9319" s="4" t="s">
        <v>555</v>
      </c>
    </row>
    <row r="9320" customFormat="false" ht="15.75" hidden="false" customHeight="true" outlineLevel="0" collapsed="false">
      <c r="A9320" s="4" t="n">
        <v>6487</v>
      </c>
      <c r="B9320" s="4" t="s">
        <v>49578</v>
      </c>
      <c r="C9320" s="4"/>
      <c r="D9320" s="4" t="s">
        <v>49579</v>
      </c>
      <c r="E9320" s="5" t="s">
        <v>1310</v>
      </c>
      <c r="F9320" s="4" t="s">
        <v>1311</v>
      </c>
      <c r="G9320" s="4" t="s">
        <v>27</v>
      </c>
      <c r="H9320" s="5" t="s">
        <v>49580</v>
      </c>
      <c r="I9320" s="7" t="s">
        <v>49581</v>
      </c>
      <c r="J9320" s="5" t="n">
        <f aca="false">LEN(K9320)</f>
        <v>14</v>
      </c>
      <c r="K9320" s="6" t="s">
        <v>49582</v>
      </c>
      <c r="L9320" s="4" t="s">
        <v>31</v>
      </c>
      <c r="M9320" s="4" t="s">
        <v>20246</v>
      </c>
    </row>
    <row r="9321" customFormat="false" ht="15.75" hidden="false" customHeight="true" outlineLevel="0" collapsed="false">
      <c r="A9321" s="4" t="n">
        <v>6494</v>
      </c>
      <c r="B9321" s="4" t="s">
        <v>49583</v>
      </c>
      <c r="C9321" s="4"/>
      <c r="D9321" s="4" t="s">
        <v>49584</v>
      </c>
      <c r="E9321" s="5" t="s">
        <v>11896</v>
      </c>
      <c r="F9321" s="4" t="s">
        <v>5112</v>
      </c>
      <c r="G9321" s="4" t="s">
        <v>27</v>
      </c>
      <c r="H9321" s="5" t="s">
        <v>49585</v>
      </c>
      <c r="I9321" s="4" t="s">
        <v>49586</v>
      </c>
      <c r="J9321" s="5" t="n">
        <f aca="false">LEN(K9321)</f>
        <v>14</v>
      </c>
      <c r="K9321" s="6" t="s">
        <v>49587</v>
      </c>
      <c r="L9321" s="4" t="s">
        <v>21</v>
      </c>
      <c r="M9321" s="4" t="s">
        <v>828</v>
      </c>
    </row>
    <row r="9322" customFormat="false" ht="15.75" hidden="false" customHeight="true" outlineLevel="0" collapsed="false">
      <c r="A9322" s="4" t="n">
        <v>6496</v>
      </c>
      <c r="B9322" s="4" t="s">
        <v>49588</v>
      </c>
      <c r="C9322" s="4"/>
      <c r="D9322" s="4" t="s">
        <v>49589</v>
      </c>
      <c r="E9322" s="5" t="s">
        <v>11896</v>
      </c>
      <c r="F9322" s="4" t="s">
        <v>5112</v>
      </c>
      <c r="G9322" s="4" t="s">
        <v>27</v>
      </c>
      <c r="H9322" s="5" t="s">
        <v>49590</v>
      </c>
      <c r="I9322" s="4" t="s">
        <v>49591</v>
      </c>
      <c r="J9322" s="5" t="n">
        <f aca="false">LEN(K9322)</f>
        <v>14</v>
      </c>
      <c r="K9322" s="6" t="s">
        <v>49551</v>
      </c>
      <c r="L9322" s="4" t="s">
        <v>31</v>
      </c>
      <c r="M9322" s="4" t="s">
        <v>25701</v>
      </c>
    </row>
    <row r="9323" customFormat="false" ht="15.75" hidden="false" customHeight="true" outlineLevel="0" collapsed="false">
      <c r="A9323" s="4" t="n">
        <v>6520</v>
      </c>
      <c r="B9323" s="4" t="s">
        <v>49592</v>
      </c>
      <c r="C9323" s="4"/>
      <c r="D9323" s="4" t="s">
        <v>49593</v>
      </c>
      <c r="E9323" s="5" t="s">
        <v>1762</v>
      </c>
      <c r="F9323" s="4" t="s">
        <v>1763</v>
      </c>
      <c r="G9323" s="4" t="s">
        <v>299</v>
      </c>
      <c r="H9323" s="5" t="s">
        <v>49594</v>
      </c>
      <c r="I9323" s="4" t="s">
        <v>49595</v>
      </c>
      <c r="J9323" s="5" t="n">
        <f aca="false">LEN(K9323)</f>
        <v>14</v>
      </c>
      <c r="K9323" s="6" t="s">
        <v>49596</v>
      </c>
      <c r="L9323" s="4" t="s">
        <v>637</v>
      </c>
      <c r="M9323" s="4" t="s">
        <v>6582</v>
      </c>
    </row>
    <row r="9324" customFormat="false" ht="15.75" hidden="false" customHeight="true" outlineLevel="0" collapsed="false">
      <c r="A9324" s="4" t="n">
        <v>6521</v>
      </c>
      <c r="B9324" s="4" t="s">
        <v>49597</v>
      </c>
      <c r="C9324" s="4"/>
      <c r="D9324" s="4" t="s">
        <v>49598</v>
      </c>
      <c r="E9324" s="5" t="s">
        <v>49599</v>
      </c>
      <c r="F9324" s="4" t="s">
        <v>49600</v>
      </c>
      <c r="G9324" s="4" t="s">
        <v>1423</v>
      </c>
      <c r="H9324" s="5" t="s">
        <v>49601</v>
      </c>
      <c r="I9324" s="7" t="s">
        <v>49602</v>
      </c>
      <c r="J9324" s="5" t="n">
        <f aca="false">LEN(K9324)</f>
        <v>14</v>
      </c>
      <c r="K9324" s="13" t="s">
        <v>49603</v>
      </c>
      <c r="L9324" s="4" t="s">
        <v>21</v>
      </c>
      <c r="M9324" s="4" t="s">
        <v>2890</v>
      </c>
    </row>
    <row r="9325" customFormat="false" ht="15.75" hidden="false" customHeight="true" outlineLevel="0" collapsed="false">
      <c r="A9325" s="4" t="n">
        <v>6550</v>
      </c>
      <c r="B9325" s="4" t="s">
        <v>49604</v>
      </c>
      <c r="C9325" s="4"/>
      <c r="D9325" s="4" t="s">
        <v>49605</v>
      </c>
      <c r="E9325" s="5" t="s">
        <v>49606</v>
      </c>
      <c r="F9325" s="4" t="s">
        <v>29873</v>
      </c>
      <c r="G9325" s="4" t="s">
        <v>299</v>
      </c>
      <c r="H9325" s="5" t="s">
        <v>49607</v>
      </c>
      <c r="I9325" s="7" t="s">
        <v>49608</v>
      </c>
      <c r="J9325" s="5" t="n">
        <f aca="false">LEN(K9325)</f>
        <v>14</v>
      </c>
      <c r="K9325" s="6" t="s">
        <v>49609</v>
      </c>
      <c r="L9325" s="4" t="s">
        <v>31</v>
      </c>
      <c r="M9325" s="4" t="s">
        <v>1063</v>
      </c>
    </row>
    <row r="9326" customFormat="false" ht="15.75" hidden="false" customHeight="true" outlineLevel="0" collapsed="false">
      <c r="A9326" s="4" t="n">
        <v>6559</v>
      </c>
      <c r="B9326" s="4" t="s">
        <v>49610</v>
      </c>
      <c r="C9326" s="4"/>
      <c r="D9326" s="4" t="s">
        <v>49611</v>
      </c>
      <c r="E9326" s="5" t="s">
        <v>25392</v>
      </c>
      <c r="F9326" s="4" t="s">
        <v>25393</v>
      </c>
      <c r="G9326" s="4" t="s">
        <v>299</v>
      </c>
      <c r="H9326" s="5" t="s">
        <v>49612</v>
      </c>
      <c r="I9326" s="7" t="s">
        <v>49613</v>
      </c>
      <c r="J9326" s="5" t="n">
        <f aca="false">LEN(K9326)</f>
        <v>14</v>
      </c>
      <c r="K9326" s="6" t="str">
        <f aca="false">LOWER(SUBSTITUTE(SUBSTITUTE(SUBSTITUTE(SUBSTITUTE(SUBSTITUTE(SUBSTITUTE(SUBSTITUTE(B9326,"S.L.",""),"SL",""),"S.A.",""),"SA","")," ",""),".",""),",",""))&amp;".com"</f>
        <v>cañitasspa.com</v>
      </c>
      <c r="L9326" s="4" t="s">
        <v>31</v>
      </c>
      <c r="M9326" s="4" t="s">
        <v>32</v>
      </c>
    </row>
    <row r="9327" customFormat="false" ht="15.75" hidden="false" customHeight="true" outlineLevel="0" collapsed="false">
      <c r="A9327" s="4" t="n">
        <v>6566</v>
      </c>
      <c r="B9327" s="4" t="s">
        <v>49614</v>
      </c>
      <c r="C9327" s="4"/>
      <c r="D9327" s="4" t="s">
        <v>49615</v>
      </c>
      <c r="E9327" s="5" t="s">
        <v>49616</v>
      </c>
      <c r="F9327" s="4" t="s">
        <v>299</v>
      </c>
      <c r="G9327" s="4" t="s">
        <v>299</v>
      </c>
      <c r="H9327" s="5" t="s">
        <v>49617</v>
      </c>
      <c r="I9327" s="4" t="s">
        <v>49618</v>
      </c>
      <c r="J9327" s="5" t="n">
        <f aca="false">LEN(K9327)</f>
        <v>14</v>
      </c>
      <c r="K9327" s="6" t="s">
        <v>49619</v>
      </c>
      <c r="L9327" s="4" t="s">
        <v>57</v>
      </c>
      <c r="M9327" s="4" t="s">
        <v>336</v>
      </c>
    </row>
    <row r="9328" customFormat="false" ht="15.75" hidden="false" customHeight="true" outlineLevel="0" collapsed="false">
      <c r="A9328" s="4" t="n">
        <v>6578</v>
      </c>
      <c r="B9328" s="4" t="s">
        <v>49620</v>
      </c>
      <c r="C9328" s="4"/>
      <c r="D9328" s="4" t="s">
        <v>49621</v>
      </c>
      <c r="E9328" s="5" t="s">
        <v>49622</v>
      </c>
      <c r="F9328" s="4" t="s">
        <v>1155</v>
      </c>
      <c r="G9328" s="4" t="s">
        <v>1155</v>
      </c>
      <c r="H9328" s="5" t="s">
        <v>49623</v>
      </c>
      <c r="I9328" s="4" t="s">
        <v>49624</v>
      </c>
      <c r="J9328" s="5" t="n">
        <f aca="false">LEN(K9328)</f>
        <v>14</v>
      </c>
      <c r="K9328" s="6" t="s">
        <v>49625</v>
      </c>
      <c r="L9328" s="4" t="s">
        <v>57</v>
      </c>
      <c r="M9328" s="4" t="s">
        <v>14515</v>
      </c>
    </row>
    <row r="9329" customFormat="false" ht="15.75" hidden="false" customHeight="true" outlineLevel="0" collapsed="false">
      <c r="A9329" s="4" t="n">
        <v>6585</v>
      </c>
      <c r="B9329" s="4" t="s">
        <v>49626</v>
      </c>
      <c r="C9329" s="4"/>
      <c r="D9329" s="4" t="s">
        <v>49627</v>
      </c>
      <c r="E9329" s="5" t="s">
        <v>1541</v>
      </c>
      <c r="F9329" s="4" t="s">
        <v>2900</v>
      </c>
      <c r="G9329" s="4" t="s">
        <v>1155</v>
      </c>
      <c r="H9329" s="5" t="s">
        <v>49628</v>
      </c>
      <c r="I9329" s="4" t="s">
        <v>7302</v>
      </c>
      <c r="J9329" s="5" t="n">
        <f aca="false">LEN(K9329)</f>
        <v>14</v>
      </c>
      <c r="K9329" s="6" t="s">
        <v>48982</v>
      </c>
      <c r="L9329" s="4" t="s">
        <v>31</v>
      </c>
      <c r="M9329" s="4" t="s">
        <v>31</v>
      </c>
    </row>
    <row r="9330" customFormat="false" ht="15.75" hidden="false" customHeight="true" outlineLevel="0" collapsed="false">
      <c r="A9330" s="4" t="n">
        <v>6589</v>
      </c>
      <c r="B9330" s="4" t="s">
        <v>49629</v>
      </c>
      <c r="C9330" s="4"/>
      <c r="D9330" s="4" t="s">
        <v>2892</v>
      </c>
      <c r="E9330" s="5" t="s">
        <v>1541</v>
      </c>
      <c r="F9330" s="4" t="s">
        <v>1542</v>
      </c>
      <c r="G9330" s="4" t="s">
        <v>1155</v>
      </c>
      <c r="H9330" s="5" t="s">
        <v>49630</v>
      </c>
      <c r="I9330" s="4" t="s">
        <v>2894</v>
      </c>
      <c r="J9330" s="5" t="n">
        <f aca="false">LEN(K9330)</f>
        <v>14</v>
      </c>
      <c r="K9330" s="6" t="s">
        <v>49631</v>
      </c>
      <c r="L9330" s="4" t="s">
        <v>31</v>
      </c>
      <c r="M9330" s="4" t="s">
        <v>31</v>
      </c>
    </row>
    <row r="9331" customFormat="false" ht="15.75" hidden="false" customHeight="true" outlineLevel="0" collapsed="false">
      <c r="A9331" s="4" t="n">
        <v>6597</v>
      </c>
      <c r="B9331" s="4" t="s">
        <v>49632</v>
      </c>
      <c r="C9331" s="4"/>
      <c r="D9331" s="4" t="s">
        <v>49633</v>
      </c>
      <c r="E9331" s="5" t="s">
        <v>34971</v>
      </c>
      <c r="F9331" s="4" t="s">
        <v>21327</v>
      </c>
      <c r="G9331" s="4" t="s">
        <v>1155</v>
      </c>
      <c r="H9331" s="5" t="s">
        <v>49634</v>
      </c>
      <c r="I9331" s="7" t="s">
        <v>49635</v>
      </c>
      <c r="J9331" s="5" t="n">
        <f aca="false">LEN(K9331)</f>
        <v>14</v>
      </c>
      <c r="K9331" s="6" t="s">
        <v>49636</v>
      </c>
      <c r="L9331" s="4" t="s">
        <v>57</v>
      </c>
      <c r="M9331" s="4" t="s">
        <v>32</v>
      </c>
    </row>
    <row r="9332" customFormat="false" ht="15.75" hidden="false" customHeight="true" outlineLevel="0" collapsed="false">
      <c r="A9332" s="4" t="n">
        <v>6600</v>
      </c>
      <c r="B9332" s="4" t="s">
        <v>45252</v>
      </c>
      <c r="C9332" s="4"/>
      <c r="D9332" s="4" t="s">
        <v>49637</v>
      </c>
      <c r="E9332" s="5" t="s">
        <v>1153</v>
      </c>
      <c r="F9332" s="4" t="s">
        <v>1154</v>
      </c>
      <c r="G9332" s="4" t="s">
        <v>1155</v>
      </c>
      <c r="H9332" s="5" t="s">
        <v>49638</v>
      </c>
      <c r="I9332" s="4" t="s">
        <v>45255</v>
      </c>
      <c r="J9332" s="5" t="n">
        <f aca="false">LEN(K9332)</f>
        <v>14</v>
      </c>
      <c r="K9332" s="6" t="s">
        <v>49639</v>
      </c>
      <c r="L9332" s="4" t="s">
        <v>57</v>
      </c>
      <c r="M9332" s="4" t="s">
        <v>31</v>
      </c>
    </row>
    <row r="9333" customFormat="false" ht="15.75" hidden="false" customHeight="true" outlineLevel="0" collapsed="false">
      <c r="A9333" s="4" t="n">
        <v>6615</v>
      </c>
      <c r="B9333" s="4" t="s">
        <v>49640</v>
      </c>
      <c r="C9333" s="4"/>
      <c r="D9333" s="4" t="s">
        <v>49641</v>
      </c>
      <c r="E9333" s="5" t="s">
        <v>19335</v>
      </c>
      <c r="F9333" s="4" t="s">
        <v>1155</v>
      </c>
      <c r="G9333" s="4" t="s">
        <v>1155</v>
      </c>
      <c r="H9333" s="5" t="s">
        <v>49642</v>
      </c>
      <c r="I9333" s="4" t="s">
        <v>2875</v>
      </c>
      <c r="J9333" s="5" t="n">
        <f aca="false">LEN(K9333)</f>
        <v>14</v>
      </c>
      <c r="K9333" s="6" t="s">
        <v>48759</v>
      </c>
      <c r="L9333" s="4" t="s">
        <v>31</v>
      </c>
      <c r="M9333" s="4" t="s">
        <v>549</v>
      </c>
    </row>
    <row r="9334" customFormat="false" ht="15.75" hidden="false" customHeight="true" outlineLevel="0" collapsed="false">
      <c r="A9334" s="4" t="n">
        <v>6627</v>
      </c>
      <c r="B9334" s="4" t="s">
        <v>49643</v>
      </c>
      <c r="C9334" s="4"/>
      <c r="D9334" s="4" t="s">
        <v>49644</v>
      </c>
      <c r="E9334" s="5" t="s">
        <v>1153</v>
      </c>
      <c r="F9334" s="4" t="s">
        <v>1154</v>
      </c>
      <c r="G9334" s="4" t="s">
        <v>1155</v>
      </c>
      <c r="H9334" s="5" t="s">
        <v>45254</v>
      </c>
      <c r="I9334" s="7" t="s">
        <v>49645</v>
      </c>
      <c r="J9334" s="5" t="n">
        <f aca="false">LEN(K9334)</f>
        <v>14</v>
      </c>
      <c r="K9334" s="6" t="s">
        <v>49639</v>
      </c>
      <c r="L9334" s="4" t="s">
        <v>31</v>
      </c>
      <c r="M9334" s="4" t="s">
        <v>2082</v>
      </c>
    </row>
    <row r="9335" customFormat="false" ht="15.75" hidden="false" customHeight="true" outlineLevel="0" collapsed="false">
      <c r="A9335" s="4" t="n">
        <v>6636</v>
      </c>
      <c r="B9335" s="4" t="s">
        <v>49646</v>
      </c>
      <c r="C9335" s="4"/>
      <c r="D9335" s="4" t="s">
        <v>49647</v>
      </c>
      <c r="E9335" s="5" t="s">
        <v>45238</v>
      </c>
      <c r="F9335" s="4" t="s">
        <v>1155</v>
      </c>
      <c r="G9335" s="4" t="s">
        <v>1155</v>
      </c>
      <c r="H9335" s="5" t="s">
        <v>49648</v>
      </c>
      <c r="I9335" s="4" t="s">
        <v>49649</v>
      </c>
      <c r="J9335" s="5" t="n">
        <f aca="false">LEN(K9335)</f>
        <v>14</v>
      </c>
      <c r="K9335" s="6" t="s">
        <v>49650</v>
      </c>
      <c r="L9335" s="4" t="s">
        <v>57</v>
      </c>
      <c r="M9335" s="4" t="s">
        <v>31</v>
      </c>
    </row>
    <row r="9336" customFormat="false" ht="15.75" hidden="false" customHeight="true" outlineLevel="0" collapsed="false">
      <c r="A9336" s="4" t="n">
        <v>6646</v>
      </c>
      <c r="B9336" s="4" t="s">
        <v>49651</v>
      </c>
      <c r="C9336" s="4"/>
      <c r="D9336" s="4" t="s">
        <v>49652</v>
      </c>
      <c r="E9336" s="5" t="s">
        <v>45296</v>
      </c>
      <c r="F9336" s="4" t="s">
        <v>9758</v>
      </c>
      <c r="G9336" s="4" t="s">
        <v>1155</v>
      </c>
      <c r="H9336" s="5" t="s">
        <v>49653</v>
      </c>
      <c r="I9336" s="4" t="s">
        <v>49654</v>
      </c>
      <c r="J9336" s="5" t="n">
        <f aca="false">LEN(K9336)</f>
        <v>14</v>
      </c>
      <c r="K9336" s="6" t="s">
        <v>49655</v>
      </c>
      <c r="L9336" s="4" t="s">
        <v>21</v>
      </c>
      <c r="M9336" s="4" t="s">
        <v>2097</v>
      </c>
    </row>
    <row r="9337" customFormat="false" ht="15.75" hidden="false" customHeight="true" outlineLevel="0" collapsed="false">
      <c r="A9337" s="4" t="n">
        <v>6650</v>
      </c>
      <c r="B9337" s="4" t="s">
        <v>49656</v>
      </c>
      <c r="C9337" s="4"/>
      <c r="D9337" s="4" t="s">
        <v>49657</v>
      </c>
      <c r="E9337" s="5" t="s">
        <v>6421</v>
      </c>
      <c r="F9337" s="4" t="s">
        <v>6422</v>
      </c>
      <c r="G9337" s="4" t="s">
        <v>1155</v>
      </c>
      <c r="H9337" s="5" t="s">
        <v>49658</v>
      </c>
      <c r="I9337" s="4" t="s">
        <v>49659</v>
      </c>
      <c r="J9337" s="5" t="n">
        <f aca="false">LEN(K9337)</f>
        <v>14</v>
      </c>
      <c r="K9337" s="6" t="s">
        <v>49660</v>
      </c>
      <c r="L9337" s="4" t="s">
        <v>1970</v>
      </c>
      <c r="M9337" s="4" t="s">
        <v>3461</v>
      </c>
    </row>
    <row r="9338" customFormat="false" ht="15.75" hidden="false" customHeight="true" outlineLevel="0" collapsed="false">
      <c r="A9338" s="4" t="n">
        <v>6665</v>
      </c>
      <c r="B9338" s="4" t="s">
        <v>49661</v>
      </c>
      <c r="C9338" s="4"/>
      <c r="D9338" s="4" t="s">
        <v>49662</v>
      </c>
      <c r="E9338" s="5" t="s">
        <v>1541</v>
      </c>
      <c r="F9338" s="4" t="s">
        <v>2900</v>
      </c>
      <c r="G9338" s="4" t="s">
        <v>1155</v>
      </c>
      <c r="H9338" s="5" t="s">
        <v>49663</v>
      </c>
      <c r="I9338" s="4" t="s">
        <v>49664</v>
      </c>
      <c r="J9338" s="5" t="n">
        <f aca="false">LEN(K9338)</f>
        <v>14</v>
      </c>
      <c r="K9338" s="10" t="str">
        <f aca="false">LOWER(SUBSTITUTE(SUBSTITUTE(SUBSTITUTE(SUBSTITUTE(SUBSTITUTE(SUBSTITUTE(SUBSTITUTE(B9338,"S.L.",""),"SL",""),"S.A.",""),"SA","")," ",""),".",""),",",""))&amp;".com"</f>
        <v>hudoblemar.com</v>
      </c>
      <c r="L9338" s="4" t="s">
        <v>57</v>
      </c>
      <c r="M9338" s="4" t="s">
        <v>49665</v>
      </c>
    </row>
    <row r="9339" customFormat="false" ht="15.75" hidden="false" customHeight="true" outlineLevel="0" collapsed="false">
      <c r="A9339" s="4" t="n">
        <v>6673</v>
      </c>
      <c r="B9339" s="4" t="s">
        <v>49666</v>
      </c>
      <c r="C9339" s="4"/>
      <c r="D9339" s="4" t="s">
        <v>49667</v>
      </c>
      <c r="E9339" s="5" t="s">
        <v>7822</v>
      </c>
      <c r="F9339" s="4" t="s">
        <v>7823</v>
      </c>
      <c r="G9339" s="4" t="s">
        <v>1155</v>
      </c>
      <c r="H9339" s="5" t="s">
        <v>49668</v>
      </c>
      <c r="I9339" s="7" t="s">
        <v>49669</v>
      </c>
      <c r="J9339" s="5" t="n">
        <f aca="false">LEN(K9339)</f>
        <v>14</v>
      </c>
      <c r="K9339" s="6" t="str">
        <f aca="false">LOWER(SUBSTITUTE(SUBSTITUTE(SUBSTITUTE(SUBSTITUTE(SUBSTITUTE(SUBSTITUTE(SUBSTITUTE(B9339,"S.L.",""),"SL",""),"S.A.",""),"SA","")," ",""),".",""),",",""))&amp;".com"</f>
        <v>hotelpagan.com</v>
      </c>
      <c r="L9339" s="4" t="s">
        <v>57</v>
      </c>
      <c r="M9339" s="4" t="s">
        <v>326</v>
      </c>
    </row>
    <row r="9340" customFormat="false" ht="15.75" hidden="false" customHeight="true" outlineLevel="0" collapsed="false">
      <c r="A9340" s="4" t="n">
        <v>6678</v>
      </c>
      <c r="B9340" s="4" t="s">
        <v>49670</v>
      </c>
      <c r="C9340" s="4"/>
      <c r="D9340" s="4" t="s">
        <v>49671</v>
      </c>
      <c r="E9340" s="5" t="s">
        <v>49672</v>
      </c>
      <c r="F9340" s="4" t="s">
        <v>21327</v>
      </c>
      <c r="G9340" s="4" t="s">
        <v>1155</v>
      </c>
      <c r="H9340" s="5" t="s">
        <v>49673</v>
      </c>
      <c r="I9340" s="4" t="s">
        <v>49674</v>
      </c>
      <c r="J9340" s="5" t="n">
        <f aca="false">LEN(K9340)</f>
        <v>14</v>
      </c>
      <c r="K9340" s="6" t="s">
        <v>49675</v>
      </c>
      <c r="L9340" s="4" t="s">
        <v>57</v>
      </c>
      <c r="M9340" s="4" t="s">
        <v>2890</v>
      </c>
    </row>
    <row r="9341" customFormat="false" ht="15.75" hidden="false" customHeight="true" outlineLevel="0" collapsed="false">
      <c r="A9341" s="4" t="n">
        <v>6679</v>
      </c>
      <c r="B9341" s="4" t="s">
        <v>49676</v>
      </c>
      <c r="C9341" s="4"/>
      <c r="D9341" s="4" t="s">
        <v>49677</v>
      </c>
      <c r="E9341" s="5" t="s">
        <v>21326</v>
      </c>
      <c r="F9341" s="4" t="s">
        <v>21327</v>
      </c>
      <c r="G9341" s="4" t="s">
        <v>1155</v>
      </c>
      <c r="H9341" s="5" t="s">
        <v>49678</v>
      </c>
      <c r="I9341" s="4" t="s">
        <v>49679</v>
      </c>
      <c r="J9341" s="5" t="n">
        <f aca="false">LEN(K9341)</f>
        <v>14</v>
      </c>
      <c r="K9341" s="6" t="s">
        <v>49680</v>
      </c>
      <c r="L9341" s="4" t="s">
        <v>31</v>
      </c>
      <c r="M9341" s="4" t="s">
        <v>1863</v>
      </c>
    </row>
    <row r="9342" customFormat="false" ht="15.75" hidden="false" customHeight="true" outlineLevel="0" collapsed="false">
      <c r="A9342" s="4" t="n">
        <v>6713</v>
      </c>
      <c r="B9342" s="4" t="s">
        <v>44627</v>
      </c>
      <c r="C9342" s="4"/>
      <c r="D9342" s="4" t="s">
        <v>49681</v>
      </c>
      <c r="E9342" s="5" t="s">
        <v>25419</v>
      </c>
      <c r="F9342" s="4" t="s">
        <v>1155</v>
      </c>
      <c r="G9342" s="4" t="s">
        <v>1155</v>
      </c>
      <c r="H9342" s="5" t="s">
        <v>49682</v>
      </c>
      <c r="I9342" s="4" t="s">
        <v>49683</v>
      </c>
      <c r="J9342" s="5" t="n">
        <f aca="false">LEN(K9342)</f>
        <v>14</v>
      </c>
      <c r="K9342" s="6" t="str">
        <f aca="false">LOWER(SUBSTITUTE(SUBSTITUTE(SUBSTITUTE(SUBSTITUTE(SUBSTITUTE(SUBSTITUTE(SUBSTITUTE(B9342,"S.L.",""),"SL",""),"S.A.",""),"SA","")," ",""),".",""),",",""))&amp;".com"</f>
        <v>hotellapaz.com</v>
      </c>
      <c r="L9342" s="4" t="s">
        <v>57</v>
      </c>
      <c r="M9342" s="4" t="s">
        <v>6467</v>
      </c>
    </row>
    <row r="9343" customFormat="false" ht="15.75" hidden="false" customHeight="true" outlineLevel="0" collapsed="false">
      <c r="A9343" s="4" t="n">
        <v>6729</v>
      </c>
      <c r="B9343" s="4" t="s">
        <v>49684</v>
      </c>
      <c r="C9343" s="4"/>
      <c r="D9343" s="4" t="s">
        <v>49685</v>
      </c>
      <c r="E9343" s="5" t="s">
        <v>49686</v>
      </c>
      <c r="F9343" s="4" t="s">
        <v>49687</v>
      </c>
      <c r="G9343" s="4" t="s">
        <v>1423</v>
      </c>
      <c r="H9343" s="5" t="s">
        <v>49688</v>
      </c>
      <c r="I9343" s="7" t="s">
        <v>49689</v>
      </c>
      <c r="J9343" s="5" t="n">
        <f aca="false">LEN(K9343)</f>
        <v>14</v>
      </c>
      <c r="K9343" s="6" t="s">
        <v>49690</v>
      </c>
      <c r="L9343" s="4" t="s">
        <v>31</v>
      </c>
      <c r="M9343" s="4" t="s">
        <v>5765</v>
      </c>
    </row>
    <row r="9344" customFormat="false" ht="15.75" hidden="false" customHeight="true" outlineLevel="0" collapsed="false">
      <c r="A9344" s="4" t="n">
        <v>6731</v>
      </c>
      <c r="B9344" s="4" t="s">
        <v>49691</v>
      </c>
      <c r="C9344" s="4"/>
      <c r="D9344" s="4" t="s">
        <v>49692</v>
      </c>
      <c r="E9344" s="5" t="s">
        <v>49693</v>
      </c>
      <c r="F9344" s="4" t="s">
        <v>49694</v>
      </c>
      <c r="G9344" s="4" t="s">
        <v>1423</v>
      </c>
      <c r="H9344" s="5" t="s">
        <v>49695</v>
      </c>
      <c r="I9344" s="4" t="s">
        <v>49696</v>
      </c>
      <c r="J9344" s="5" t="n">
        <f aca="false">LEN(K9344)</f>
        <v>14</v>
      </c>
      <c r="K9344" s="6" t="s">
        <v>49697</v>
      </c>
      <c r="L9344" s="4" t="s">
        <v>21</v>
      </c>
      <c r="M9344" s="4" t="s">
        <v>336</v>
      </c>
    </row>
    <row r="9345" customFormat="false" ht="15.75" hidden="false" customHeight="true" outlineLevel="0" collapsed="false">
      <c r="A9345" s="4" t="n">
        <v>11760</v>
      </c>
      <c r="B9345" s="4" t="s">
        <v>49698</v>
      </c>
      <c r="C9345" s="4"/>
      <c r="D9345" s="4" t="s">
        <v>49699</v>
      </c>
      <c r="E9345" s="5" t="s">
        <v>49700</v>
      </c>
      <c r="F9345" s="4" t="s">
        <v>49701</v>
      </c>
      <c r="G9345" s="4" t="s">
        <v>84</v>
      </c>
      <c r="H9345" s="5" t="s">
        <v>49702</v>
      </c>
      <c r="I9345" s="4" t="s">
        <v>49703</v>
      </c>
      <c r="J9345" s="5" t="n">
        <f aca="false">LEN(K9345)</f>
        <v>14</v>
      </c>
      <c r="K9345" s="10" t="s">
        <v>49704</v>
      </c>
      <c r="L9345" s="4" t="s">
        <v>637</v>
      </c>
      <c r="M9345" s="4" t="s">
        <v>31</v>
      </c>
    </row>
    <row r="9346" customFormat="false" ht="15.75" hidden="false" customHeight="true" outlineLevel="0" collapsed="false">
      <c r="A9346" s="4" t="n">
        <v>11721</v>
      </c>
      <c r="B9346" s="4" t="s">
        <v>49705</v>
      </c>
      <c r="C9346" s="4"/>
      <c r="D9346" s="4" t="s">
        <v>49706</v>
      </c>
      <c r="E9346" s="5" t="s">
        <v>30181</v>
      </c>
      <c r="F9346" s="4" t="s">
        <v>30182</v>
      </c>
      <c r="G9346" s="4" t="s">
        <v>84</v>
      </c>
      <c r="H9346" s="5" t="s">
        <v>49707</v>
      </c>
      <c r="I9346" s="4" t="s">
        <v>49708</v>
      </c>
      <c r="J9346" s="5" t="n">
        <f aca="false">LEN(K9346)</f>
        <v>14</v>
      </c>
      <c r="K9346" s="6" t="s">
        <v>49709</v>
      </c>
      <c r="L9346" s="4" t="s">
        <v>31</v>
      </c>
      <c r="M9346" s="4" t="s">
        <v>31</v>
      </c>
    </row>
    <row r="9347" customFormat="false" ht="15.75" hidden="false" customHeight="true" outlineLevel="0" collapsed="false">
      <c r="A9347" s="4" t="n">
        <v>6769</v>
      </c>
      <c r="B9347" s="4" t="s">
        <v>49710</v>
      </c>
      <c r="C9347" s="4"/>
      <c r="D9347" s="4" t="s">
        <v>49711</v>
      </c>
      <c r="E9347" s="5" t="s">
        <v>3583</v>
      </c>
      <c r="F9347" s="4" t="s">
        <v>505</v>
      </c>
      <c r="G9347" s="4" t="s">
        <v>84</v>
      </c>
      <c r="H9347" s="5" t="s">
        <v>49712</v>
      </c>
      <c r="I9347" s="7" t="s">
        <v>2875</v>
      </c>
      <c r="J9347" s="5" t="n">
        <f aca="false">LEN(K9347)</f>
        <v>14</v>
      </c>
      <c r="K9347" s="6" t="s">
        <v>48759</v>
      </c>
      <c r="L9347" s="4" t="s">
        <v>31</v>
      </c>
      <c r="M9347" s="4" t="s">
        <v>4122</v>
      </c>
    </row>
    <row r="9348" customFormat="false" ht="15.75" hidden="false" customHeight="true" outlineLevel="0" collapsed="false">
      <c r="A9348" s="4" t="n">
        <v>6781</v>
      </c>
      <c r="B9348" s="4" t="s">
        <v>49713</v>
      </c>
      <c r="C9348" s="4"/>
      <c r="D9348" s="4" t="s">
        <v>49714</v>
      </c>
      <c r="E9348" s="5" t="s">
        <v>5149</v>
      </c>
      <c r="F9348" s="4" t="s">
        <v>5150</v>
      </c>
      <c r="G9348" s="4" t="s">
        <v>84</v>
      </c>
      <c r="H9348" s="5" t="s">
        <v>49715</v>
      </c>
      <c r="I9348" s="7" t="s">
        <v>49716</v>
      </c>
      <c r="J9348" s="5" t="n">
        <f aca="false">LEN(K9348)</f>
        <v>14</v>
      </c>
      <c r="K9348" s="5" t="str">
        <f aca="false">LOWER(SUBSTITUTE(SUBSTITUTE(SUBSTITUTE(SUBSTITUTE(SUBSTITUTE(SUBSTITUTE(SUBSTITUTE(B9348,"S.L.",""),"SL",""),"S.A.",""),"SA","")," ",""),".",""),",",""))&amp;".com"</f>
        <v>hotelnluis.com</v>
      </c>
      <c r="L9348" s="4" t="s">
        <v>57</v>
      </c>
      <c r="M9348" s="4" t="s">
        <v>1721</v>
      </c>
    </row>
    <row r="9349" customFormat="false" ht="15.75" hidden="false" customHeight="true" outlineLevel="0" collapsed="false">
      <c r="A9349" s="4" t="n">
        <v>6791</v>
      </c>
      <c r="B9349" s="4" t="s">
        <v>49717</v>
      </c>
      <c r="C9349" s="4"/>
      <c r="D9349" s="4" t="s">
        <v>49718</v>
      </c>
      <c r="E9349" s="5" t="s">
        <v>21390</v>
      </c>
      <c r="F9349" s="4" t="s">
        <v>1769</v>
      </c>
      <c r="G9349" s="4" t="s">
        <v>84</v>
      </c>
      <c r="H9349" s="5" t="s">
        <v>49719</v>
      </c>
      <c r="I9349" s="4" t="s">
        <v>49720</v>
      </c>
      <c r="J9349" s="5" t="n">
        <f aca="false">LEN(K9349)</f>
        <v>14</v>
      </c>
      <c r="K9349" s="6" t="s">
        <v>49721</v>
      </c>
      <c r="L9349" s="4" t="s">
        <v>57</v>
      </c>
      <c r="M9349" s="4" t="s">
        <v>32</v>
      </c>
    </row>
    <row r="9350" customFormat="false" ht="15.75" hidden="false" customHeight="true" outlineLevel="0" collapsed="false">
      <c r="A9350" s="4" t="n">
        <v>6804</v>
      </c>
      <c r="B9350" s="4" t="s">
        <v>49722</v>
      </c>
      <c r="C9350" s="4"/>
      <c r="D9350" s="4" t="s">
        <v>49723</v>
      </c>
      <c r="E9350" s="5" t="s">
        <v>504</v>
      </c>
      <c r="F9350" s="4" t="s">
        <v>505</v>
      </c>
      <c r="G9350" s="4" t="s">
        <v>84</v>
      </c>
      <c r="H9350" s="5" t="s">
        <v>49724</v>
      </c>
      <c r="I9350" s="7" t="s">
        <v>49725</v>
      </c>
      <c r="J9350" s="5" t="n">
        <f aca="false">LEN(K9350)</f>
        <v>14</v>
      </c>
      <c r="K9350" s="6" t="s">
        <v>49726</v>
      </c>
      <c r="L9350" s="4" t="s">
        <v>31</v>
      </c>
      <c r="M9350" s="4" t="s">
        <v>31</v>
      </c>
    </row>
    <row r="9351" customFormat="false" ht="15.75" hidden="false" customHeight="true" outlineLevel="0" collapsed="false">
      <c r="A9351" s="4" t="n">
        <v>6812</v>
      </c>
      <c r="B9351" s="4" t="s">
        <v>49727</v>
      </c>
      <c r="C9351" s="4"/>
      <c r="D9351" s="4" t="s">
        <v>49728</v>
      </c>
      <c r="E9351" s="5" t="s">
        <v>504</v>
      </c>
      <c r="F9351" s="4" t="s">
        <v>505</v>
      </c>
      <c r="G9351" s="4" t="s">
        <v>84</v>
      </c>
      <c r="H9351" s="5" t="s">
        <v>49729</v>
      </c>
      <c r="I9351" s="7" t="s">
        <v>49730</v>
      </c>
      <c r="J9351" s="5" t="n">
        <f aca="false">LEN(K9351)</f>
        <v>14</v>
      </c>
      <c r="K9351" s="6" t="str">
        <f aca="false">LOWER(SUBSTITUTE(SUBSTITUTE(SUBSTITUTE(SUBSTITUTE(SUBSTITUTE(SUBSTITUTE(SUBSTITUTE(B9351,"S.L.",""),"SL",""),"S.A.",""),"SA","")," ",""),".",""),",",""))&amp;".com"</f>
        <v>soljamaica.com</v>
      </c>
      <c r="L9351" s="4" t="s">
        <v>57</v>
      </c>
      <c r="M9351" s="4" t="s">
        <v>16425</v>
      </c>
    </row>
    <row r="9352" customFormat="false" ht="15.75" hidden="false" customHeight="true" outlineLevel="0" collapsed="false">
      <c r="A9352" s="4" t="n">
        <v>6821</v>
      </c>
      <c r="B9352" s="4" t="s">
        <v>49731</v>
      </c>
      <c r="C9352" s="4"/>
      <c r="D9352" s="4" t="s">
        <v>49732</v>
      </c>
      <c r="E9352" s="5" t="s">
        <v>31791</v>
      </c>
      <c r="F9352" s="4" t="s">
        <v>31792</v>
      </c>
      <c r="G9352" s="4" t="s">
        <v>84</v>
      </c>
      <c r="H9352" s="5" t="s">
        <v>49733</v>
      </c>
      <c r="I9352" s="4" t="s">
        <v>49734</v>
      </c>
      <c r="J9352" s="5" t="n">
        <f aca="false">LEN(K9352)</f>
        <v>14</v>
      </c>
      <c r="K9352" s="6" t="s">
        <v>49735</v>
      </c>
      <c r="L9352" s="4" t="s">
        <v>57</v>
      </c>
      <c r="M9352" s="4" t="s">
        <v>32</v>
      </c>
    </row>
    <row r="9353" customFormat="false" ht="15.75" hidden="false" customHeight="true" outlineLevel="0" collapsed="false">
      <c r="A9353" s="4" t="n">
        <v>6829</v>
      </c>
      <c r="B9353" s="4" t="s">
        <v>49736</v>
      </c>
      <c r="C9353" s="4"/>
      <c r="D9353" s="4" t="s">
        <v>49737</v>
      </c>
      <c r="E9353" s="5" t="s">
        <v>35071</v>
      </c>
      <c r="F9353" s="4" t="s">
        <v>5150</v>
      </c>
      <c r="G9353" s="4" t="s">
        <v>84</v>
      </c>
      <c r="H9353" s="5" t="s">
        <v>49738</v>
      </c>
      <c r="I9353" s="7" t="s">
        <v>49739</v>
      </c>
      <c r="J9353" s="5" t="n">
        <f aca="false">LEN(K9353)</f>
        <v>14</v>
      </c>
      <c r="K9353" s="6" t="s">
        <v>49740</v>
      </c>
      <c r="L9353" s="4" t="s">
        <v>31</v>
      </c>
      <c r="M9353" s="4" t="s">
        <v>794</v>
      </c>
    </row>
    <row r="9354" customFormat="false" ht="15.75" hidden="false" customHeight="true" outlineLevel="0" collapsed="false">
      <c r="A9354" s="4" t="n">
        <v>6844</v>
      </c>
      <c r="B9354" s="4" t="s">
        <v>49741</v>
      </c>
      <c r="C9354" s="4"/>
      <c r="D9354" s="4" t="s">
        <v>49742</v>
      </c>
      <c r="E9354" s="5" t="s">
        <v>35228</v>
      </c>
      <c r="F9354" s="4" t="s">
        <v>1162</v>
      </c>
      <c r="G9354" s="4" t="s">
        <v>84</v>
      </c>
      <c r="H9354" s="5" t="s">
        <v>49743</v>
      </c>
      <c r="I9354" s="7" t="s">
        <v>49744</v>
      </c>
      <c r="J9354" s="5" t="n">
        <f aca="false">LEN(K9354)</f>
        <v>14</v>
      </c>
      <c r="K9354" s="6" t="s">
        <v>48927</v>
      </c>
      <c r="L9354" s="4" t="s">
        <v>637</v>
      </c>
      <c r="M9354" s="4" t="s">
        <v>2843</v>
      </c>
    </row>
    <row r="9355" customFormat="false" ht="15.75" hidden="false" customHeight="true" outlineLevel="0" collapsed="false">
      <c r="A9355" s="4" t="n">
        <v>6853</v>
      </c>
      <c r="B9355" s="4" t="s">
        <v>49745</v>
      </c>
      <c r="C9355" s="4"/>
      <c r="D9355" s="4" t="s">
        <v>49746</v>
      </c>
      <c r="E9355" s="5" t="s">
        <v>21563</v>
      </c>
      <c r="F9355" s="4" t="s">
        <v>3566</v>
      </c>
      <c r="G9355" s="4" t="s">
        <v>84</v>
      </c>
      <c r="H9355" s="5" t="s">
        <v>49747</v>
      </c>
      <c r="I9355" s="4" t="s">
        <v>49748</v>
      </c>
      <c r="J9355" s="5" t="n">
        <f aca="false">LEN(K9355)</f>
        <v>14</v>
      </c>
      <c r="K9355" s="6" t="s">
        <v>49749</v>
      </c>
      <c r="L9355" s="4" t="s">
        <v>31</v>
      </c>
      <c r="M9355" s="4" t="s">
        <v>6016</v>
      </c>
    </row>
    <row r="9356" customFormat="false" ht="15.75" hidden="false" customHeight="true" outlineLevel="0" collapsed="false">
      <c r="A9356" s="4" t="n">
        <v>6893</v>
      </c>
      <c r="B9356" s="4" t="s">
        <v>49750</v>
      </c>
      <c r="C9356" s="4"/>
      <c r="D9356" s="4" t="s">
        <v>49751</v>
      </c>
      <c r="E9356" s="5" t="s">
        <v>3583</v>
      </c>
      <c r="F9356" s="4" t="s">
        <v>9831</v>
      </c>
      <c r="G9356" s="4" t="s">
        <v>84</v>
      </c>
      <c r="H9356" s="5" t="s">
        <v>49752</v>
      </c>
      <c r="I9356" s="4" t="s">
        <v>49753</v>
      </c>
      <c r="J9356" s="5" t="n">
        <f aca="false">LEN(K9356)</f>
        <v>14</v>
      </c>
      <c r="K9356" s="10" t="s">
        <v>49754</v>
      </c>
      <c r="L9356" s="4" t="s">
        <v>57</v>
      </c>
      <c r="M9356" s="4" t="s">
        <v>25166</v>
      </c>
    </row>
    <row r="9357" customFormat="false" ht="15.75" hidden="false" customHeight="true" outlineLevel="0" collapsed="false">
      <c r="A9357" s="4" t="n">
        <v>6952</v>
      </c>
      <c r="B9357" s="4" t="s">
        <v>49755</v>
      </c>
      <c r="C9357" s="4"/>
      <c r="D9357" s="4" t="s">
        <v>49756</v>
      </c>
      <c r="E9357" s="5" t="s">
        <v>14778</v>
      </c>
      <c r="F9357" s="4" t="s">
        <v>83</v>
      </c>
      <c r="G9357" s="4" t="s">
        <v>84</v>
      </c>
      <c r="H9357" s="5" t="s">
        <v>49757</v>
      </c>
      <c r="I9357" s="4" t="s">
        <v>49758</v>
      </c>
      <c r="J9357" s="5" t="n">
        <f aca="false">LEN(K9357)</f>
        <v>14</v>
      </c>
      <c r="K9357" s="6" t="s">
        <v>49759</v>
      </c>
      <c r="L9357" s="4" t="s">
        <v>21</v>
      </c>
      <c r="M9357" s="4" t="s">
        <v>32581</v>
      </c>
    </row>
    <row r="9358" customFormat="false" ht="15.75" hidden="false" customHeight="true" outlineLevel="0" collapsed="false">
      <c r="A9358" s="4" t="n">
        <v>6989</v>
      </c>
      <c r="B9358" s="4" t="s">
        <v>30543</v>
      </c>
      <c r="C9358" s="4"/>
      <c r="D9358" s="4" t="s">
        <v>49760</v>
      </c>
      <c r="E9358" s="5" t="s">
        <v>12100</v>
      </c>
      <c r="F9358" s="4" t="s">
        <v>83</v>
      </c>
      <c r="G9358" s="4" t="s">
        <v>84</v>
      </c>
      <c r="H9358" s="5" t="s">
        <v>49761</v>
      </c>
      <c r="I9358" s="4" t="s">
        <v>49762</v>
      </c>
      <c r="J9358" s="5" t="n">
        <f aca="false">LEN(K9358)</f>
        <v>14</v>
      </c>
      <c r="K9358" s="6" t="str">
        <f aca="false">LOWER(SUBSTITUTE(SUBSTITUTE(SUBSTITUTE(SUBSTITUTE(SUBSTITUTE(SUBSTITUTE(SUBSTITUTE(B9358,"S.L.",""),"SL",""),"S.A.",""),"SA","")," ",""),".",""),",",""))&amp;".com"</f>
        <v>hotelromar.com</v>
      </c>
      <c r="L9358" s="4" t="s">
        <v>21</v>
      </c>
      <c r="M9358" s="4" t="s">
        <v>3461</v>
      </c>
    </row>
    <row r="9359" customFormat="false" ht="15.75" hidden="false" customHeight="true" outlineLevel="0" collapsed="false">
      <c r="A9359" s="4" t="n">
        <v>6995</v>
      </c>
      <c r="B9359" s="4" t="s">
        <v>49763</v>
      </c>
      <c r="C9359" s="4"/>
      <c r="D9359" s="4" t="s">
        <v>49764</v>
      </c>
      <c r="E9359" s="5" t="s">
        <v>12100</v>
      </c>
      <c r="F9359" s="4" t="s">
        <v>83</v>
      </c>
      <c r="G9359" s="4" t="s">
        <v>84</v>
      </c>
      <c r="H9359" s="5" t="s">
        <v>49765</v>
      </c>
      <c r="I9359" s="4" t="s">
        <v>49766</v>
      </c>
      <c r="J9359" s="5" t="n">
        <f aca="false">LEN(K9359)</f>
        <v>14</v>
      </c>
      <c r="K9359" s="6" t="s">
        <v>49767</v>
      </c>
      <c r="L9359" s="4" t="s">
        <v>31</v>
      </c>
      <c r="M9359" s="4" t="s">
        <v>1216</v>
      </c>
    </row>
    <row r="9360" customFormat="false" ht="15.75" hidden="false" customHeight="true" outlineLevel="0" collapsed="false">
      <c r="A9360" s="4" t="n">
        <v>7001</v>
      </c>
      <c r="B9360" s="4" t="s">
        <v>49768</v>
      </c>
      <c r="C9360" s="4"/>
      <c r="D9360" s="4" t="s">
        <v>49769</v>
      </c>
      <c r="E9360" s="5" t="s">
        <v>648</v>
      </c>
      <c r="F9360" s="4" t="s">
        <v>649</v>
      </c>
      <c r="G9360" s="4" t="s">
        <v>84</v>
      </c>
      <c r="H9360" s="5" t="s">
        <v>49770</v>
      </c>
      <c r="I9360" s="4" t="s">
        <v>49771</v>
      </c>
      <c r="J9360" s="5" t="n">
        <f aca="false">LEN(K9360)</f>
        <v>14</v>
      </c>
      <c r="K9360" s="6" t="s">
        <v>49772</v>
      </c>
      <c r="L9360" s="4" t="s">
        <v>31</v>
      </c>
      <c r="M9360" s="4" t="s">
        <v>10060</v>
      </c>
    </row>
    <row r="9361" customFormat="false" ht="15.75" hidden="false" customHeight="true" outlineLevel="0" collapsed="false">
      <c r="A9361" s="4" t="n">
        <v>7032</v>
      </c>
      <c r="B9361" s="4" t="s">
        <v>49773</v>
      </c>
      <c r="C9361" s="4"/>
      <c r="D9361" s="4" t="s">
        <v>49774</v>
      </c>
      <c r="E9361" s="5" t="s">
        <v>648</v>
      </c>
      <c r="F9361" s="4" t="s">
        <v>649</v>
      </c>
      <c r="G9361" s="4" t="s">
        <v>84</v>
      </c>
      <c r="H9361" s="5" t="s">
        <v>49775</v>
      </c>
      <c r="I9361" s="4" t="s">
        <v>49776</v>
      </c>
      <c r="J9361" s="5" t="n">
        <f aca="false">LEN(K9361)</f>
        <v>14</v>
      </c>
      <c r="K9361" s="6" t="s">
        <v>49777</v>
      </c>
      <c r="L9361" s="4" t="s">
        <v>57</v>
      </c>
      <c r="M9361" s="4" t="s">
        <v>31</v>
      </c>
    </row>
    <row r="9362" customFormat="false" ht="15.75" hidden="false" customHeight="true" outlineLevel="0" collapsed="false">
      <c r="A9362" s="4" t="n">
        <v>7056</v>
      </c>
      <c r="B9362" s="4" t="s">
        <v>49778</v>
      </c>
      <c r="C9362" s="4"/>
      <c r="D9362" s="4" t="s">
        <v>49779</v>
      </c>
      <c r="E9362" s="5" t="s">
        <v>49780</v>
      </c>
      <c r="F9362" s="4" t="s">
        <v>92</v>
      </c>
      <c r="G9362" s="4" t="s">
        <v>84</v>
      </c>
      <c r="H9362" s="5" t="s">
        <v>49781</v>
      </c>
      <c r="I9362" s="7" t="s">
        <v>49782</v>
      </c>
      <c r="J9362" s="5" t="n">
        <f aca="false">LEN(K9362)</f>
        <v>14</v>
      </c>
      <c r="K9362" s="6" t="str">
        <f aca="false">LOWER(SUBSTITUTE(SUBSTITUTE(SUBSTITUTE(SUBSTITUTE(SUBSTITUTE(SUBSTITUTE(SUBSTITUTE(B9362,"S.L.",""),"SL",""),"S.A.",""),"SA","")," ",""),".",""),",",""))&amp;".com"</f>
        <v>eiviavenir.com</v>
      </c>
      <c r="L9362" s="4" t="s">
        <v>31</v>
      </c>
      <c r="M9362" s="4" t="s">
        <v>31</v>
      </c>
    </row>
    <row r="9363" customFormat="false" ht="15.75" hidden="false" customHeight="true" outlineLevel="0" collapsed="false">
      <c r="A9363" s="4" t="n">
        <v>7073</v>
      </c>
      <c r="B9363" s="4" t="s">
        <v>49783</v>
      </c>
      <c r="C9363" s="4"/>
      <c r="D9363" s="4" t="s">
        <v>35144</v>
      </c>
      <c r="E9363" s="5" t="s">
        <v>4284</v>
      </c>
      <c r="F9363" s="4" t="s">
        <v>4285</v>
      </c>
      <c r="G9363" s="4" t="s">
        <v>84</v>
      </c>
      <c r="H9363" s="5" t="s">
        <v>49784</v>
      </c>
      <c r="I9363" s="4" t="s">
        <v>49785</v>
      </c>
      <c r="J9363" s="5" t="n">
        <f aca="false">LEN(K9363)</f>
        <v>14</v>
      </c>
      <c r="K9363" s="10" t="s">
        <v>48217</v>
      </c>
      <c r="L9363" s="4" t="s">
        <v>57</v>
      </c>
      <c r="M9363" s="4" t="s">
        <v>31</v>
      </c>
    </row>
    <row r="9364" customFormat="false" ht="15.75" hidden="false" customHeight="true" outlineLevel="0" collapsed="false">
      <c r="A9364" s="4" t="n">
        <v>7121</v>
      </c>
      <c r="B9364" s="4" t="s">
        <v>40304</v>
      </c>
      <c r="C9364" s="4"/>
      <c r="D9364" s="4" t="s">
        <v>49786</v>
      </c>
      <c r="E9364" s="5" t="s">
        <v>91</v>
      </c>
      <c r="F9364" s="4" t="s">
        <v>92</v>
      </c>
      <c r="G9364" s="4" t="s">
        <v>84</v>
      </c>
      <c r="H9364" s="5" t="s">
        <v>49787</v>
      </c>
      <c r="I9364" s="4" t="s">
        <v>49788</v>
      </c>
      <c r="J9364" s="5" t="n">
        <f aca="false">LEN(K9364)</f>
        <v>14</v>
      </c>
      <c r="K9364" s="6" t="s">
        <v>49789</v>
      </c>
      <c r="L9364" s="4" t="s">
        <v>57</v>
      </c>
      <c r="M9364" s="4" t="s">
        <v>31</v>
      </c>
    </row>
    <row r="9365" customFormat="false" ht="15.75" hidden="false" customHeight="true" outlineLevel="0" collapsed="false">
      <c r="A9365" s="4" t="n">
        <v>7129</v>
      </c>
      <c r="B9365" s="4" t="s">
        <v>49790</v>
      </c>
      <c r="C9365" s="4"/>
      <c r="D9365" s="4" t="s">
        <v>49791</v>
      </c>
      <c r="E9365" s="5" t="s">
        <v>91</v>
      </c>
      <c r="F9365" s="4" t="s">
        <v>92</v>
      </c>
      <c r="G9365" s="4" t="s">
        <v>84</v>
      </c>
      <c r="H9365" s="5" t="s">
        <v>49792</v>
      </c>
      <c r="I9365" s="7" t="s">
        <v>49793</v>
      </c>
      <c r="J9365" s="5" t="n">
        <f aca="false">LEN(K9365)</f>
        <v>14</v>
      </c>
      <c r="K9365" s="6" t="s">
        <v>49794</v>
      </c>
      <c r="L9365" s="4" t="s">
        <v>31</v>
      </c>
      <c r="M9365" s="4" t="s">
        <v>3974</v>
      </c>
    </row>
    <row r="9366" customFormat="false" ht="15.75" hidden="false" customHeight="true" outlineLevel="0" collapsed="false">
      <c r="A9366" s="4" t="n">
        <v>7132</v>
      </c>
      <c r="B9366" s="4" t="s">
        <v>49795</v>
      </c>
      <c r="C9366" s="4"/>
      <c r="D9366" s="4" t="s">
        <v>17995</v>
      </c>
      <c r="E9366" s="5" t="s">
        <v>91</v>
      </c>
      <c r="F9366" s="4" t="s">
        <v>92</v>
      </c>
      <c r="G9366" s="4" t="s">
        <v>84</v>
      </c>
      <c r="H9366" s="5" t="s">
        <v>49796</v>
      </c>
      <c r="I9366" s="4" t="s">
        <v>49797</v>
      </c>
      <c r="J9366" s="5" t="n">
        <f aca="false">LEN(K9366)</f>
        <v>14</v>
      </c>
      <c r="K9366" s="6" t="s">
        <v>49798</v>
      </c>
      <c r="L9366" s="4" t="s">
        <v>57</v>
      </c>
      <c r="M9366" s="4" t="s">
        <v>459</v>
      </c>
    </row>
    <row r="9367" customFormat="false" ht="15.75" hidden="false" customHeight="true" outlineLevel="0" collapsed="false">
      <c r="A9367" s="4" t="n">
        <v>7134</v>
      </c>
      <c r="B9367" s="4" t="s">
        <v>49799</v>
      </c>
      <c r="C9367" s="4"/>
      <c r="D9367" s="4" t="s">
        <v>90</v>
      </c>
      <c r="E9367" s="5" t="s">
        <v>91</v>
      </c>
      <c r="F9367" s="4" t="s">
        <v>92</v>
      </c>
      <c r="G9367" s="4" t="s">
        <v>84</v>
      </c>
      <c r="H9367" s="5" t="s">
        <v>49800</v>
      </c>
      <c r="I9367" s="4" t="s">
        <v>49801</v>
      </c>
      <c r="J9367" s="5" t="n">
        <f aca="false">LEN(K9367)</f>
        <v>14</v>
      </c>
      <c r="K9367" s="6" t="s">
        <v>49802</v>
      </c>
      <c r="L9367" s="4" t="s">
        <v>78</v>
      </c>
      <c r="M9367" s="4" t="s">
        <v>6467</v>
      </c>
    </row>
    <row r="9368" customFormat="false" ht="15.75" hidden="false" customHeight="true" outlineLevel="0" collapsed="false">
      <c r="A9368" s="4" t="n">
        <v>7140</v>
      </c>
      <c r="B9368" s="4" t="s">
        <v>49552</v>
      </c>
      <c r="C9368" s="4"/>
      <c r="D9368" s="4" t="s">
        <v>49803</v>
      </c>
      <c r="E9368" s="5" t="s">
        <v>91</v>
      </c>
      <c r="F9368" s="4" t="s">
        <v>92</v>
      </c>
      <c r="G9368" s="4" t="s">
        <v>84</v>
      </c>
      <c r="H9368" s="5" t="s">
        <v>49804</v>
      </c>
      <c r="I9368" s="7" t="s">
        <v>49805</v>
      </c>
      <c r="J9368" s="5" t="n">
        <f aca="false">LEN(K9368)</f>
        <v>14</v>
      </c>
      <c r="K9368" s="6" t="s">
        <v>49806</v>
      </c>
      <c r="L9368" s="4" t="s">
        <v>21</v>
      </c>
      <c r="M9368" s="4" t="s">
        <v>4281</v>
      </c>
    </row>
    <row r="9369" customFormat="false" ht="15.75" hidden="false" customHeight="true" outlineLevel="0" collapsed="false">
      <c r="A9369" s="4" t="n">
        <v>7141</v>
      </c>
      <c r="B9369" s="4" t="s">
        <v>49807</v>
      </c>
      <c r="C9369" s="4"/>
      <c r="D9369" s="4" t="s">
        <v>49808</v>
      </c>
      <c r="E9369" s="5" t="s">
        <v>91</v>
      </c>
      <c r="F9369" s="4" t="s">
        <v>92</v>
      </c>
      <c r="G9369" s="4" t="s">
        <v>84</v>
      </c>
      <c r="H9369" s="5" t="s">
        <v>49809</v>
      </c>
      <c r="I9369" s="4" t="s">
        <v>49810</v>
      </c>
      <c r="J9369" s="5" t="n">
        <f aca="false">LEN(K9369)</f>
        <v>14</v>
      </c>
      <c r="K9369" s="6" t="str">
        <f aca="false">LOWER(SUBSTITUTE(SUBSTITUTE(SUBSTITUTE(SUBSTITUTE(SUBSTITUTE(SUBSTITUTE(SUBSTITUTE(B9369,"S.L.",""),"SL",""),"S.A.",""),"SA","")," ",""),".",""),",",""))&amp;".com"</f>
        <v>ramoncosta.com</v>
      </c>
      <c r="L9369" s="4" t="s">
        <v>21</v>
      </c>
      <c r="M9369" s="4" t="s">
        <v>31</v>
      </c>
    </row>
    <row r="9370" customFormat="false" ht="15.75" hidden="false" customHeight="true" outlineLevel="0" collapsed="false">
      <c r="A9370" s="4" t="n">
        <v>7149</v>
      </c>
      <c r="B9370" s="4" t="s">
        <v>12689</v>
      </c>
      <c r="C9370" s="4"/>
      <c r="D9370" s="4" t="s">
        <v>49811</v>
      </c>
      <c r="E9370" s="5" t="s">
        <v>91</v>
      </c>
      <c r="F9370" s="4" t="s">
        <v>92</v>
      </c>
      <c r="G9370" s="4" t="s">
        <v>84</v>
      </c>
      <c r="H9370" s="5" t="s">
        <v>49812</v>
      </c>
      <c r="I9370" s="4" t="s">
        <v>49813</v>
      </c>
      <c r="J9370" s="5" t="n">
        <f aca="false">LEN(K9370)</f>
        <v>14</v>
      </c>
      <c r="K9370" s="6" t="s">
        <v>49814</v>
      </c>
      <c r="L9370" s="4" t="s">
        <v>21</v>
      </c>
      <c r="M9370" s="4" t="s">
        <v>1063</v>
      </c>
    </row>
    <row r="9371" customFormat="false" ht="15.75" hidden="false" customHeight="true" outlineLevel="0" collapsed="false">
      <c r="A9371" s="4" t="n">
        <v>7150</v>
      </c>
      <c r="B9371" s="4" t="s">
        <v>49815</v>
      </c>
      <c r="C9371" s="4"/>
      <c r="D9371" s="4" t="s">
        <v>49816</v>
      </c>
      <c r="E9371" s="5" t="s">
        <v>121</v>
      </c>
      <c r="F9371" s="4" t="s">
        <v>122</v>
      </c>
      <c r="G9371" s="4" t="s">
        <v>84</v>
      </c>
      <c r="H9371" s="5" t="s">
        <v>49817</v>
      </c>
      <c r="I9371" s="7" t="s">
        <v>47959</v>
      </c>
      <c r="J9371" s="5" t="n">
        <f aca="false">LEN(K9371)</f>
        <v>14</v>
      </c>
      <c r="K9371" s="6" t="s">
        <v>49818</v>
      </c>
      <c r="L9371" s="4" t="s">
        <v>66</v>
      </c>
      <c r="M9371" s="4" t="s">
        <v>31</v>
      </c>
    </row>
    <row r="9372" customFormat="false" ht="15.75" hidden="false" customHeight="true" outlineLevel="0" collapsed="false">
      <c r="A9372" s="4" t="n">
        <v>7174</v>
      </c>
      <c r="B9372" s="4" t="s">
        <v>49819</v>
      </c>
      <c r="C9372" s="4"/>
      <c r="D9372" s="4" t="s">
        <v>2483</v>
      </c>
      <c r="E9372" s="5" t="s">
        <v>91</v>
      </c>
      <c r="F9372" s="4" t="s">
        <v>92</v>
      </c>
      <c r="G9372" s="4" t="s">
        <v>84</v>
      </c>
      <c r="H9372" s="5" t="s">
        <v>49820</v>
      </c>
      <c r="I9372" s="7" t="s">
        <v>49821</v>
      </c>
      <c r="J9372" s="5" t="n">
        <f aca="false">LEN(K9372)</f>
        <v>14</v>
      </c>
      <c r="K9372" s="6" t="s">
        <v>49822</v>
      </c>
      <c r="L9372" s="4" t="s">
        <v>21</v>
      </c>
      <c r="M9372" s="4" t="s">
        <v>49823</v>
      </c>
    </row>
    <row r="9373" customFormat="false" ht="15.75" hidden="false" customHeight="true" outlineLevel="0" collapsed="false">
      <c r="A9373" s="4" t="n">
        <v>7182</v>
      </c>
      <c r="B9373" s="4" t="s">
        <v>49824</v>
      </c>
      <c r="C9373" s="4"/>
      <c r="D9373" s="4" t="s">
        <v>49825</v>
      </c>
      <c r="E9373" s="5" t="s">
        <v>121</v>
      </c>
      <c r="F9373" s="4" t="s">
        <v>122</v>
      </c>
      <c r="G9373" s="4" t="s">
        <v>84</v>
      </c>
      <c r="H9373" s="5" t="s">
        <v>40564</v>
      </c>
      <c r="I9373" s="4" t="s">
        <v>49826</v>
      </c>
      <c r="J9373" s="5" t="n">
        <f aca="false">LEN(K9373)</f>
        <v>14</v>
      </c>
      <c r="K9373" s="6" t="s">
        <v>48235</v>
      </c>
      <c r="L9373" s="4" t="s">
        <v>31</v>
      </c>
      <c r="M9373" s="4" t="s">
        <v>591</v>
      </c>
    </row>
    <row r="9374" customFormat="false" ht="15.75" hidden="false" customHeight="true" outlineLevel="0" collapsed="false">
      <c r="A9374" s="4" t="n">
        <v>7191</v>
      </c>
      <c r="B9374" s="4" t="s">
        <v>49827</v>
      </c>
      <c r="C9374" s="4"/>
      <c r="D9374" s="4" t="s">
        <v>49828</v>
      </c>
      <c r="E9374" s="5" t="s">
        <v>228</v>
      </c>
      <c r="F9374" s="4" t="s">
        <v>162</v>
      </c>
      <c r="G9374" s="4" t="s">
        <v>84</v>
      </c>
      <c r="H9374" s="5" t="s">
        <v>49829</v>
      </c>
      <c r="I9374" s="4" t="s">
        <v>49830</v>
      </c>
      <c r="J9374" s="5" t="n">
        <f aca="false">LEN(K9374)</f>
        <v>14</v>
      </c>
      <c r="K9374" s="6" t="s">
        <v>49831</v>
      </c>
      <c r="L9374" s="4" t="s">
        <v>31</v>
      </c>
      <c r="M9374" s="4" t="s">
        <v>1208</v>
      </c>
    </row>
    <row r="9375" customFormat="false" ht="15.75" hidden="false" customHeight="true" outlineLevel="0" collapsed="false">
      <c r="A9375" s="4" t="n">
        <v>7204</v>
      </c>
      <c r="B9375" s="4" t="s">
        <v>49832</v>
      </c>
      <c r="C9375" s="4"/>
      <c r="D9375" s="4" t="s">
        <v>49833</v>
      </c>
      <c r="E9375" s="5" t="s">
        <v>25622</v>
      </c>
      <c r="F9375" s="4" t="s">
        <v>25623</v>
      </c>
      <c r="G9375" s="4" t="s">
        <v>84</v>
      </c>
      <c r="H9375" s="5" t="s">
        <v>49834</v>
      </c>
      <c r="I9375" s="7" t="s">
        <v>49835</v>
      </c>
      <c r="J9375" s="5" t="n">
        <f aca="false">LEN(K9375)</f>
        <v>14</v>
      </c>
      <c r="K9375" s="6" t="s">
        <v>49329</v>
      </c>
      <c r="L9375" s="4" t="s">
        <v>78</v>
      </c>
      <c r="M9375" s="4" t="s">
        <v>31</v>
      </c>
    </row>
    <row r="9376" customFormat="false" ht="15.75" hidden="false" customHeight="true" outlineLevel="0" collapsed="false">
      <c r="A9376" s="4" t="n">
        <v>7206</v>
      </c>
      <c r="B9376" s="4" t="s">
        <v>49836</v>
      </c>
      <c r="C9376" s="4"/>
      <c r="D9376" s="4" t="s">
        <v>49837</v>
      </c>
      <c r="E9376" s="5" t="s">
        <v>25622</v>
      </c>
      <c r="F9376" s="4" t="s">
        <v>25623</v>
      </c>
      <c r="G9376" s="4" t="s">
        <v>84</v>
      </c>
      <c r="H9376" s="5" t="s">
        <v>49838</v>
      </c>
      <c r="I9376" s="7" t="s">
        <v>49839</v>
      </c>
      <c r="J9376" s="5" t="n">
        <f aca="false">LEN(K9376)</f>
        <v>14</v>
      </c>
      <c r="K9376" s="6" t="s">
        <v>47693</v>
      </c>
      <c r="L9376" s="4" t="s">
        <v>57</v>
      </c>
      <c r="M9376" s="4" t="s">
        <v>10942</v>
      </c>
    </row>
    <row r="9377" customFormat="false" ht="15.75" hidden="false" customHeight="true" outlineLevel="0" collapsed="false">
      <c r="A9377" s="4" t="n">
        <v>7207</v>
      </c>
      <c r="B9377" s="4" t="s">
        <v>49840</v>
      </c>
      <c r="C9377" s="4"/>
      <c r="D9377" s="4" t="s">
        <v>49841</v>
      </c>
      <c r="E9377" s="5" t="s">
        <v>4272</v>
      </c>
      <c r="F9377" s="4" t="s">
        <v>4273</v>
      </c>
      <c r="G9377" s="4" t="s">
        <v>84</v>
      </c>
      <c r="H9377" s="5" t="s">
        <v>49842</v>
      </c>
      <c r="I9377" s="4" t="s">
        <v>49843</v>
      </c>
      <c r="J9377" s="5" t="n">
        <f aca="false">LEN(K9377)</f>
        <v>14</v>
      </c>
      <c r="K9377" s="6" t="s">
        <v>49329</v>
      </c>
      <c r="L9377" s="4" t="s">
        <v>66</v>
      </c>
      <c r="M9377" s="4" t="s">
        <v>49844</v>
      </c>
    </row>
    <row r="9378" customFormat="false" ht="15.75" hidden="false" customHeight="true" outlineLevel="0" collapsed="false">
      <c r="A9378" s="4" t="n">
        <v>7214</v>
      </c>
      <c r="B9378" s="4" t="s">
        <v>49845</v>
      </c>
      <c r="C9378" s="4"/>
      <c r="D9378" s="4" t="s">
        <v>49846</v>
      </c>
      <c r="E9378" s="5" t="s">
        <v>4272</v>
      </c>
      <c r="F9378" s="4" t="s">
        <v>4273</v>
      </c>
      <c r="G9378" s="4" t="s">
        <v>84</v>
      </c>
      <c r="H9378" s="5" t="s">
        <v>49847</v>
      </c>
      <c r="I9378" s="4" t="s">
        <v>49848</v>
      </c>
      <c r="J9378" s="5" t="n">
        <f aca="false">LEN(K9378)</f>
        <v>14</v>
      </c>
      <c r="K9378" s="6" t="s">
        <v>49849</v>
      </c>
      <c r="L9378" s="4" t="s">
        <v>78</v>
      </c>
      <c r="M9378" s="4" t="s">
        <v>695</v>
      </c>
    </row>
    <row r="9379" customFormat="false" ht="15.75" hidden="false" customHeight="true" outlineLevel="0" collapsed="false">
      <c r="A9379" s="4" t="n">
        <v>7224</v>
      </c>
      <c r="B9379" s="4" t="s">
        <v>49850</v>
      </c>
      <c r="C9379" s="4"/>
      <c r="D9379" s="4" t="s">
        <v>49851</v>
      </c>
      <c r="E9379" s="5" t="s">
        <v>161</v>
      </c>
      <c r="F9379" s="4" t="s">
        <v>162</v>
      </c>
      <c r="G9379" s="4" t="s">
        <v>84</v>
      </c>
      <c r="H9379" s="5" t="s">
        <v>49852</v>
      </c>
      <c r="I9379" s="4" t="s">
        <v>49853</v>
      </c>
      <c r="J9379" s="5" t="n">
        <f aca="false">LEN(K9379)</f>
        <v>14</v>
      </c>
      <c r="K9379" s="10" t="str">
        <f aca="false">LOWER(SUBSTITUTE(SUBSTITUTE(SUBSTITUTE(SUBSTITUTE(SUBSTITUTE(SUBSTITUTE(SUBSTITUTE(B9379,"S.L.",""),"SL",""),"S.A.",""),"SA","")," ",""),".",""),",",""))&amp;".com"</f>
        <v>calablanca.com</v>
      </c>
      <c r="L9379" s="4" t="s">
        <v>78</v>
      </c>
      <c r="M9379" s="4" t="s">
        <v>2505</v>
      </c>
    </row>
    <row r="9380" customFormat="false" ht="15.75" hidden="false" customHeight="true" outlineLevel="0" collapsed="false">
      <c r="A9380" s="4" t="n">
        <v>7233</v>
      </c>
      <c r="B9380" s="4" t="s">
        <v>49854</v>
      </c>
      <c r="C9380" s="4"/>
      <c r="D9380" s="4" t="s">
        <v>49855</v>
      </c>
      <c r="E9380" s="5" t="s">
        <v>228</v>
      </c>
      <c r="F9380" s="4" t="s">
        <v>162</v>
      </c>
      <c r="G9380" s="4" t="s">
        <v>84</v>
      </c>
      <c r="H9380" s="5" t="s">
        <v>49856</v>
      </c>
      <c r="I9380" s="7" t="s">
        <v>49857</v>
      </c>
      <c r="J9380" s="5" t="n">
        <f aca="false">LEN(K9380)</f>
        <v>14</v>
      </c>
      <c r="K9380" s="6" t="s">
        <v>49858</v>
      </c>
      <c r="L9380" s="4" t="s">
        <v>66</v>
      </c>
      <c r="M9380" s="4" t="s">
        <v>2890</v>
      </c>
    </row>
    <row r="9381" customFormat="false" ht="15.75" hidden="false" customHeight="true" outlineLevel="0" collapsed="false">
      <c r="A9381" s="4" t="n">
        <v>7246</v>
      </c>
      <c r="B9381" s="4" t="s">
        <v>49859</v>
      </c>
      <c r="C9381" s="4"/>
      <c r="D9381" s="4" t="s">
        <v>49860</v>
      </c>
      <c r="E9381" s="5" t="s">
        <v>161</v>
      </c>
      <c r="F9381" s="4" t="s">
        <v>162</v>
      </c>
      <c r="G9381" s="4" t="s">
        <v>84</v>
      </c>
      <c r="H9381" s="5" t="s">
        <v>49861</v>
      </c>
      <c r="I9381" s="4" t="s">
        <v>49862</v>
      </c>
      <c r="J9381" s="5" t="n">
        <f aca="false">LEN(K9381)</f>
        <v>14</v>
      </c>
      <c r="K9381" s="6" t="s">
        <v>49863</v>
      </c>
      <c r="L9381" s="4" t="s">
        <v>66</v>
      </c>
      <c r="M9381" s="4" t="s">
        <v>1729</v>
      </c>
    </row>
    <row r="9382" customFormat="false" ht="15.75" hidden="false" customHeight="true" outlineLevel="0" collapsed="false">
      <c r="A9382" s="4" t="n">
        <v>7258</v>
      </c>
      <c r="B9382" s="4" t="s">
        <v>45527</v>
      </c>
      <c r="C9382" s="4"/>
      <c r="D9382" s="4" t="s">
        <v>49864</v>
      </c>
      <c r="E9382" s="5" t="s">
        <v>228</v>
      </c>
      <c r="F9382" s="4" t="s">
        <v>162</v>
      </c>
      <c r="G9382" s="4" t="s">
        <v>84</v>
      </c>
      <c r="H9382" s="5" t="s">
        <v>49865</v>
      </c>
      <c r="I9382" s="7" t="s">
        <v>49866</v>
      </c>
      <c r="J9382" s="5" t="n">
        <f aca="false">LEN(K9382)</f>
        <v>14</v>
      </c>
      <c r="K9382" s="6" t="s">
        <v>49867</v>
      </c>
      <c r="L9382" s="4" t="s">
        <v>31</v>
      </c>
      <c r="M9382" s="4" t="s">
        <v>88</v>
      </c>
    </row>
    <row r="9383" customFormat="false" ht="15.75" hidden="false" customHeight="true" outlineLevel="0" collapsed="false">
      <c r="A9383" s="4" t="n">
        <v>7271</v>
      </c>
      <c r="B9383" s="4" t="s">
        <v>49868</v>
      </c>
      <c r="C9383" s="4"/>
      <c r="D9383" s="4" t="s">
        <v>49869</v>
      </c>
      <c r="E9383" s="5" t="s">
        <v>3544</v>
      </c>
      <c r="F9383" s="4" t="s">
        <v>122</v>
      </c>
      <c r="G9383" s="4" t="s">
        <v>84</v>
      </c>
      <c r="H9383" s="5" t="s">
        <v>49870</v>
      </c>
      <c r="I9383" s="4" t="s">
        <v>49871</v>
      </c>
      <c r="J9383" s="5" t="n">
        <f aca="false">LEN(K9383)</f>
        <v>14</v>
      </c>
      <c r="K9383" s="6" t="s">
        <v>49872</v>
      </c>
      <c r="L9383" s="4" t="s">
        <v>21</v>
      </c>
      <c r="M9383" s="4" t="s">
        <v>31</v>
      </c>
    </row>
    <row r="9384" customFormat="false" ht="15.75" hidden="false" customHeight="true" outlineLevel="0" collapsed="false">
      <c r="A9384" s="4" t="n">
        <v>7283</v>
      </c>
      <c r="B9384" s="4" t="s">
        <v>49873</v>
      </c>
      <c r="C9384" s="4"/>
      <c r="D9384" s="4" t="s">
        <v>49874</v>
      </c>
      <c r="E9384" s="5" t="s">
        <v>504</v>
      </c>
      <c r="F9384" s="4" t="s">
        <v>505</v>
      </c>
      <c r="G9384" s="4" t="s">
        <v>84</v>
      </c>
      <c r="H9384" s="5" t="s">
        <v>49875</v>
      </c>
      <c r="I9384" s="4" t="s">
        <v>49876</v>
      </c>
      <c r="J9384" s="5" t="n">
        <f aca="false">LEN(K9384)</f>
        <v>14</v>
      </c>
      <c r="K9384" s="6" t="s">
        <v>49877</v>
      </c>
      <c r="L9384" s="4" t="s">
        <v>66</v>
      </c>
      <c r="M9384" s="4" t="s">
        <v>2801</v>
      </c>
    </row>
    <row r="9385" customFormat="false" ht="15.75" hidden="false" customHeight="true" outlineLevel="0" collapsed="false">
      <c r="A9385" s="4" t="n">
        <v>7286</v>
      </c>
      <c r="B9385" s="4" t="s">
        <v>49873</v>
      </c>
      <c r="C9385" s="4"/>
      <c r="D9385" s="4" t="s">
        <v>49878</v>
      </c>
      <c r="E9385" s="5" t="s">
        <v>504</v>
      </c>
      <c r="F9385" s="4" t="s">
        <v>505</v>
      </c>
      <c r="G9385" s="4" t="s">
        <v>84</v>
      </c>
      <c r="H9385" s="5" t="s">
        <v>49879</v>
      </c>
      <c r="I9385" s="4" t="s">
        <v>49876</v>
      </c>
      <c r="J9385" s="5" t="n">
        <f aca="false">LEN(K9385)</f>
        <v>14</v>
      </c>
      <c r="K9385" s="6" t="s">
        <v>49877</v>
      </c>
      <c r="L9385" s="4" t="s">
        <v>66</v>
      </c>
      <c r="M9385" s="4" t="s">
        <v>2801</v>
      </c>
    </row>
    <row r="9386" customFormat="false" ht="15.75" hidden="false" customHeight="true" outlineLevel="0" collapsed="false">
      <c r="A9386" s="4" t="n">
        <v>7289</v>
      </c>
      <c r="B9386" s="4" t="s">
        <v>49880</v>
      </c>
      <c r="C9386" s="4"/>
      <c r="D9386" s="4" t="s">
        <v>49881</v>
      </c>
      <c r="E9386" s="5" t="s">
        <v>504</v>
      </c>
      <c r="F9386" s="4" t="s">
        <v>505</v>
      </c>
      <c r="G9386" s="4" t="s">
        <v>84</v>
      </c>
      <c r="H9386" s="5" t="s">
        <v>49882</v>
      </c>
      <c r="I9386" s="7" t="s">
        <v>49876</v>
      </c>
      <c r="J9386" s="5" t="n">
        <f aca="false">LEN(K9386)</f>
        <v>14</v>
      </c>
      <c r="K9386" s="6" t="s">
        <v>49877</v>
      </c>
      <c r="L9386" s="4" t="s">
        <v>78</v>
      </c>
      <c r="M9386" s="4" t="s">
        <v>2801</v>
      </c>
    </row>
    <row r="9387" customFormat="false" ht="15.75" hidden="false" customHeight="true" outlineLevel="0" collapsed="false">
      <c r="A9387" s="4" t="n">
        <v>7300</v>
      </c>
      <c r="B9387" s="4" t="s">
        <v>49883</v>
      </c>
      <c r="C9387" s="4"/>
      <c r="D9387" s="4" t="s">
        <v>49884</v>
      </c>
      <c r="E9387" s="5" t="s">
        <v>2928</v>
      </c>
      <c r="F9387" s="4" t="s">
        <v>83</v>
      </c>
      <c r="G9387" s="4" t="s">
        <v>84</v>
      </c>
      <c r="H9387" s="5" t="s">
        <v>49885</v>
      </c>
      <c r="I9387" s="4" t="s">
        <v>49886</v>
      </c>
      <c r="J9387" s="5" t="n">
        <f aca="false">LEN(K9387)</f>
        <v>14</v>
      </c>
      <c r="K9387" s="6" t="s">
        <v>49887</v>
      </c>
      <c r="L9387" s="4" t="s">
        <v>31</v>
      </c>
      <c r="M9387" s="4" t="s">
        <v>918</v>
      </c>
    </row>
    <row r="9388" customFormat="false" ht="15.75" hidden="false" customHeight="true" outlineLevel="0" collapsed="false">
      <c r="A9388" s="4" t="n">
        <v>7338</v>
      </c>
      <c r="B9388" s="4" t="s">
        <v>49888</v>
      </c>
      <c r="C9388" s="4"/>
      <c r="D9388" s="4" t="s">
        <v>49889</v>
      </c>
      <c r="E9388" s="5" t="s">
        <v>1768</v>
      </c>
      <c r="F9388" s="4" t="s">
        <v>83</v>
      </c>
      <c r="G9388" s="4" t="s">
        <v>84</v>
      </c>
      <c r="H9388" s="5" t="s">
        <v>49890</v>
      </c>
      <c r="I9388" s="4" t="s">
        <v>49891</v>
      </c>
      <c r="J9388" s="5" t="n">
        <f aca="false">LEN(K9388)</f>
        <v>14</v>
      </c>
      <c r="K9388" s="6" t="s">
        <v>49892</v>
      </c>
      <c r="L9388" s="4" t="s">
        <v>31</v>
      </c>
      <c r="M9388" s="4" t="s">
        <v>1793</v>
      </c>
    </row>
    <row r="9389" customFormat="false" ht="15.75" hidden="false" customHeight="true" outlineLevel="0" collapsed="false">
      <c r="A9389" s="4" t="n">
        <v>7347</v>
      </c>
      <c r="B9389" s="4" t="s">
        <v>49893</v>
      </c>
      <c r="C9389" s="4"/>
      <c r="D9389" s="4" t="s">
        <v>49894</v>
      </c>
      <c r="E9389" s="5" t="s">
        <v>3565</v>
      </c>
      <c r="F9389" s="4" t="s">
        <v>3566</v>
      </c>
      <c r="G9389" s="4" t="s">
        <v>84</v>
      </c>
      <c r="H9389" s="5" t="s">
        <v>45564</v>
      </c>
      <c r="I9389" s="4" t="s">
        <v>49895</v>
      </c>
      <c r="J9389" s="5" t="n">
        <f aca="false">LEN(K9389)</f>
        <v>14</v>
      </c>
      <c r="K9389" s="6" t="s">
        <v>48217</v>
      </c>
      <c r="L9389" s="4" t="s">
        <v>66</v>
      </c>
      <c r="M9389" s="4" t="s">
        <v>32589</v>
      </c>
    </row>
    <row r="9390" customFormat="false" ht="15.75" hidden="false" customHeight="true" outlineLevel="0" collapsed="false">
      <c r="A9390" s="4" t="n">
        <v>7359</v>
      </c>
      <c r="B9390" s="4" t="s">
        <v>49896</v>
      </c>
      <c r="C9390" s="4"/>
      <c r="D9390" s="4" t="s">
        <v>49897</v>
      </c>
      <c r="E9390" s="5" t="s">
        <v>228</v>
      </c>
      <c r="F9390" s="4" t="s">
        <v>162</v>
      </c>
      <c r="G9390" s="4" t="s">
        <v>84</v>
      </c>
      <c r="H9390" s="5" t="s">
        <v>49898</v>
      </c>
      <c r="I9390" s="7" t="s">
        <v>49899</v>
      </c>
      <c r="J9390" s="5" t="n">
        <f aca="false">LEN(K9390)</f>
        <v>14</v>
      </c>
      <c r="K9390" s="6" t="s">
        <v>49900</v>
      </c>
      <c r="L9390" s="4" t="s">
        <v>21</v>
      </c>
      <c r="M9390" s="4" t="s">
        <v>317</v>
      </c>
    </row>
    <row r="9391" customFormat="false" ht="15.75" hidden="false" customHeight="true" outlineLevel="0" collapsed="false">
      <c r="A9391" s="4" t="n">
        <v>7362</v>
      </c>
      <c r="B9391" s="4" t="s">
        <v>49901</v>
      </c>
      <c r="C9391" s="4"/>
      <c r="D9391" s="4" t="s">
        <v>49902</v>
      </c>
      <c r="E9391" s="5" t="s">
        <v>82</v>
      </c>
      <c r="F9391" s="4" t="s">
        <v>83</v>
      </c>
      <c r="G9391" s="4" t="s">
        <v>84</v>
      </c>
      <c r="H9391" s="5" t="s">
        <v>49903</v>
      </c>
      <c r="I9391" s="7" t="s">
        <v>49904</v>
      </c>
      <c r="J9391" s="5" t="n">
        <f aca="false">LEN(K9391)</f>
        <v>14</v>
      </c>
      <c r="K9391" s="6" t="s">
        <v>49905</v>
      </c>
      <c r="L9391" s="4" t="s">
        <v>57</v>
      </c>
      <c r="M9391" s="4" t="s">
        <v>459</v>
      </c>
    </row>
    <row r="9392" customFormat="false" ht="15.75" hidden="false" customHeight="true" outlineLevel="0" collapsed="false">
      <c r="A9392" s="4" t="n">
        <v>7363</v>
      </c>
      <c r="B9392" s="4" t="s">
        <v>49906</v>
      </c>
      <c r="C9392" s="4"/>
      <c r="D9392" s="4" t="s">
        <v>49907</v>
      </c>
      <c r="E9392" s="5" t="s">
        <v>82</v>
      </c>
      <c r="F9392" s="4" t="s">
        <v>83</v>
      </c>
      <c r="G9392" s="4" t="s">
        <v>84</v>
      </c>
      <c r="H9392" s="5" t="s">
        <v>49908</v>
      </c>
      <c r="I9392" s="4" t="s">
        <v>49909</v>
      </c>
      <c r="J9392" s="5" t="n">
        <f aca="false">LEN(K9392)</f>
        <v>14</v>
      </c>
      <c r="K9392" s="6" t="s">
        <v>49910</v>
      </c>
      <c r="L9392" s="4" t="s">
        <v>57</v>
      </c>
      <c r="M9392" s="4" t="s">
        <v>31</v>
      </c>
    </row>
    <row r="9393" customFormat="false" ht="15.75" hidden="false" customHeight="true" outlineLevel="0" collapsed="false">
      <c r="A9393" s="4" t="n">
        <v>7366</v>
      </c>
      <c r="B9393" s="4" t="s">
        <v>49911</v>
      </c>
      <c r="C9393" s="4"/>
      <c r="D9393" s="4" t="s">
        <v>49912</v>
      </c>
      <c r="E9393" s="5" t="s">
        <v>82</v>
      </c>
      <c r="F9393" s="4" t="s">
        <v>83</v>
      </c>
      <c r="G9393" s="4" t="s">
        <v>84</v>
      </c>
      <c r="H9393" s="5" t="s">
        <v>49913</v>
      </c>
      <c r="I9393" s="4" t="s">
        <v>49914</v>
      </c>
      <c r="J9393" s="5" t="n">
        <f aca="false">LEN(K9393)</f>
        <v>14</v>
      </c>
      <c r="K9393" s="6" t="s">
        <v>48217</v>
      </c>
      <c r="L9393" s="4" t="s">
        <v>31</v>
      </c>
      <c r="M9393" s="4" t="s">
        <v>4915</v>
      </c>
    </row>
    <row r="9394" customFormat="false" ht="15.75" hidden="false" customHeight="true" outlineLevel="0" collapsed="false">
      <c r="A9394" s="4" t="n">
        <v>7379</v>
      </c>
      <c r="B9394" s="4" t="s">
        <v>49915</v>
      </c>
      <c r="C9394" s="4"/>
      <c r="D9394" s="4" t="s">
        <v>49916</v>
      </c>
      <c r="E9394" s="5" t="s">
        <v>9891</v>
      </c>
      <c r="F9394" s="4" t="s">
        <v>9892</v>
      </c>
      <c r="G9394" s="4" t="s">
        <v>84</v>
      </c>
      <c r="H9394" s="5" t="s">
        <v>49917</v>
      </c>
      <c r="I9394" s="4" t="s">
        <v>49918</v>
      </c>
      <c r="J9394" s="5" t="n">
        <f aca="false">LEN(K9394)</f>
        <v>14</v>
      </c>
      <c r="K9394" s="6" t="s">
        <v>49919</v>
      </c>
      <c r="L9394" s="4" t="s">
        <v>21</v>
      </c>
      <c r="M9394" s="4" t="s">
        <v>22</v>
      </c>
    </row>
    <row r="9395" customFormat="false" ht="15.75" hidden="false" customHeight="true" outlineLevel="0" collapsed="false">
      <c r="A9395" s="4" t="n">
        <v>7384</v>
      </c>
      <c r="B9395" s="4" t="s">
        <v>49920</v>
      </c>
      <c r="C9395" s="4"/>
      <c r="D9395" s="4" t="s">
        <v>49921</v>
      </c>
      <c r="E9395" s="5" t="s">
        <v>3760</v>
      </c>
      <c r="F9395" s="4" t="s">
        <v>3761</v>
      </c>
      <c r="G9395" s="4" t="s">
        <v>84</v>
      </c>
      <c r="H9395" s="5" t="s">
        <v>49922</v>
      </c>
      <c r="I9395" s="4" t="str">
        <f aca="false">IFERROR(__xludf.dummyfunction("""info@""&amp;LOWER(REGEXREPLACE(B9395,""[^A-Za-z0-9]"",""""))&amp;"".com"""),"info@trendocisl.com")</f>
        <v>info@trendocisl.com</v>
      </c>
      <c r="J9395" s="5" t="n">
        <f aca="false">LEN(K9395)</f>
        <v>14</v>
      </c>
      <c r="K9395" s="6" t="s">
        <v>49923</v>
      </c>
      <c r="L9395" s="4" t="s">
        <v>78</v>
      </c>
      <c r="M9395" s="4" t="s">
        <v>31</v>
      </c>
    </row>
    <row r="9396" customFormat="false" ht="15.75" hidden="false" customHeight="true" outlineLevel="0" collapsed="false">
      <c r="A9396" s="4" t="n">
        <v>7385</v>
      </c>
      <c r="B9396" s="4" t="s">
        <v>49924</v>
      </c>
      <c r="C9396" s="4"/>
      <c r="D9396" s="4" t="s">
        <v>49925</v>
      </c>
      <c r="E9396" s="5" t="s">
        <v>3127</v>
      </c>
      <c r="F9396" s="4" t="s">
        <v>3128</v>
      </c>
      <c r="G9396" s="4" t="s">
        <v>84</v>
      </c>
      <c r="H9396" s="5" t="s">
        <v>49926</v>
      </c>
      <c r="I9396" s="4" t="s">
        <v>49927</v>
      </c>
      <c r="J9396" s="5" t="n">
        <f aca="false">LEN(K9396)</f>
        <v>14</v>
      </c>
      <c r="K9396" s="6" t="s">
        <v>49928</v>
      </c>
      <c r="L9396" s="4" t="s">
        <v>57</v>
      </c>
      <c r="M9396" s="4" t="s">
        <v>186</v>
      </c>
    </row>
    <row r="9397" customFormat="false" ht="15.75" hidden="false" customHeight="true" outlineLevel="0" collapsed="false">
      <c r="A9397" s="4" t="n">
        <v>7417</v>
      </c>
      <c r="B9397" s="4" t="s">
        <v>49929</v>
      </c>
      <c r="C9397" s="4"/>
      <c r="D9397" s="4" t="s">
        <v>49930</v>
      </c>
      <c r="E9397" s="5" t="s">
        <v>510</v>
      </c>
      <c r="F9397" s="4" t="s">
        <v>511</v>
      </c>
      <c r="G9397" s="4" t="s">
        <v>84</v>
      </c>
      <c r="H9397" s="5" t="s">
        <v>49931</v>
      </c>
      <c r="I9397" s="4" t="s">
        <v>49932</v>
      </c>
      <c r="J9397" s="5" t="n">
        <f aca="false">LEN(K9397)</f>
        <v>14</v>
      </c>
      <c r="K9397" s="6" t="s">
        <v>49867</v>
      </c>
      <c r="L9397" s="4" t="s">
        <v>57</v>
      </c>
      <c r="M9397" s="4" t="s">
        <v>31</v>
      </c>
    </row>
    <row r="9398" customFormat="false" ht="15.75" hidden="false" customHeight="true" outlineLevel="0" collapsed="false">
      <c r="A9398" s="4" t="n">
        <v>7426</v>
      </c>
      <c r="B9398" s="4" t="s">
        <v>49933</v>
      </c>
      <c r="C9398" s="4"/>
      <c r="D9398" s="4" t="s">
        <v>49934</v>
      </c>
      <c r="E9398" s="5" t="s">
        <v>510</v>
      </c>
      <c r="F9398" s="4" t="s">
        <v>511</v>
      </c>
      <c r="G9398" s="4" t="s">
        <v>84</v>
      </c>
      <c r="H9398" s="5" t="s">
        <v>40658</v>
      </c>
      <c r="I9398" s="4" t="s">
        <v>49935</v>
      </c>
      <c r="J9398" s="5" t="n">
        <f aca="false">LEN(K9398)</f>
        <v>14</v>
      </c>
      <c r="K9398" s="6" t="s">
        <v>49936</v>
      </c>
      <c r="L9398" s="4" t="s">
        <v>31</v>
      </c>
      <c r="M9398" s="4" t="s">
        <v>2097</v>
      </c>
    </row>
    <row r="9399" customFormat="false" ht="15.75" hidden="false" customHeight="true" outlineLevel="0" collapsed="false">
      <c r="A9399" s="4" t="n">
        <v>7432</v>
      </c>
      <c r="B9399" s="4" t="s">
        <v>49937</v>
      </c>
      <c r="C9399" s="4"/>
      <c r="D9399" s="4" t="s">
        <v>49938</v>
      </c>
      <c r="E9399" s="5" t="s">
        <v>660</v>
      </c>
      <c r="F9399" s="4" t="s">
        <v>661</v>
      </c>
      <c r="G9399" s="4" t="s">
        <v>84</v>
      </c>
      <c r="H9399" s="5" t="s">
        <v>49939</v>
      </c>
      <c r="I9399" s="4" t="s">
        <v>49940</v>
      </c>
      <c r="J9399" s="5" t="n">
        <f aca="false">LEN(K9399)</f>
        <v>14</v>
      </c>
      <c r="K9399" s="6" t="s">
        <v>49941</v>
      </c>
      <c r="L9399" s="4" t="s">
        <v>57</v>
      </c>
      <c r="M9399" s="4" t="s">
        <v>435</v>
      </c>
    </row>
    <row r="9400" customFormat="false" ht="15.75" hidden="false" customHeight="true" outlineLevel="0" collapsed="false">
      <c r="A9400" s="4" t="n">
        <v>7440</v>
      </c>
      <c r="B9400" s="4" t="s">
        <v>49942</v>
      </c>
      <c r="C9400" s="4"/>
      <c r="D9400" s="4" t="s">
        <v>49943</v>
      </c>
      <c r="E9400" s="5" t="s">
        <v>1644</v>
      </c>
      <c r="F9400" s="4" t="s">
        <v>1645</v>
      </c>
      <c r="G9400" s="4" t="s">
        <v>84</v>
      </c>
      <c r="H9400" s="5" t="s">
        <v>49944</v>
      </c>
      <c r="I9400" s="4" t="s">
        <v>49945</v>
      </c>
      <c r="J9400" s="5" t="n">
        <f aca="false">LEN(K9400)</f>
        <v>14</v>
      </c>
      <c r="K9400" s="6" t="s">
        <v>49946</v>
      </c>
      <c r="L9400" s="4" t="s">
        <v>21</v>
      </c>
      <c r="M9400" s="4" t="s">
        <v>7954</v>
      </c>
    </row>
    <row r="9401" customFormat="false" ht="15.75" hidden="false" customHeight="true" outlineLevel="0" collapsed="false">
      <c r="A9401" s="4" t="n">
        <v>7449</v>
      </c>
      <c r="B9401" s="4" t="s">
        <v>49947</v>
      </c>
      <c r="C9401" s="4"/>
      <c r="D9401" s="4" t="s">
        <v>49948</v>
      </c>
      <c r="E9401" s="5" t="s">
        <v>1644</v>
      </c>
      <c r="F9401" s="4" t="s">
        <v>1645</v>
      </c>
      <c r="G9401" s="4" t="s">
        <v>84</v>
      </c>
      <c r="H9401" s="5" t="s">
        <v>49949</v>
      </c>
      <c r="I9401" s="4" t="s">
        <v>49950</v>
      </c>
      <c r="J9401" s="5" t="n">
        <f aca="false">LEN(K9401)</f>
        <v>14</v>
      </c>
      <c r="K9401" s="6" t="s">
        <v>49863</v>
      </c>
      <c r="L9401" s="4" t="s">
        <v>31</v>
      </c>
      <c r="M9401" s="4" t="s">
        <v>17178</v>
      </c>
    </row>
    <row r="9402" customFormat="false" ht="15.75" hidden="false" customHeight="true" outlineLevel="0" collapsed="false">
      <c r="A9402" s="4" t="n">
        <v>7455</v>
      </c>
      <c r="B9402" s="4" t="s">
        <v>49951</v>
      </c>
      <c r="C9402" s="4"/>
      <c r="D9402" s="4" t="s">
        <v>49952</v>
      </c>
      <c r="E9402" s="5" t="s">
        <v>6502</v>
      </c>
      <c r="F9402" s="4" t="s">
        <v>1645</v>
      </c>
      <c r="G9402" s="4" t="s">
        <v>84</v>
      </c>
      <c r="H9402" s="5" t="s">
        <v>49953</v>
      </c>
      <c r="I9402" s="4" t="s">
        <v>49954</v>
      </c>
      <c r="J9402" s="5" t="n">
        <f aca="false">LEN(K9402)</f>
        <v>14</v>
      </c>
      <c r="K9402" s="6" t="s">
        <v>49955</v>
      </c>
      <c r="L9402" s="4" t="s">
        <v>31</v>
      </c>
      <c r="M9402" s="4" t="s">
        <v>21448</v>
      </c>
    </row>
    <row r="9403" customFormat="false" ht="15.75" hidden="false" customHeight="true" outlineLevel="0" collapsed="false">
      <c r="A9403" s="4" t="n">
        <v>7464</v>
      </c>
      <c r="B9403" s="4" t="s">
        <v>49956</v>
      </c>
      <c r="C9403" s="4"/>
      <c r="D9403" s="4" t="s">
        <v>49957</v>
      </c>
      <c r="E9403" s="5" t="s">
        <v>25815</v>
      </c>
      <c r="F9403" s="4" t="s">
        <v>1645</v>
      </c>
      <c r="G9403" s="4" t="s">
        <v>84</v>
      </c>
      <c r="H9403" s="5" t="s">
        <v>49958</v>
      </c>
      <c r="I9403" s="4" t="s">
        <v>49959</v>
      </c>
      <c r="J9403" s="5" t="n">
        <f aca="false">LEN(K9403)</f>
        <v>14</v>
      </c>
      <c r="K9403" s="6" t="s">
        <v>49867</v>
      </c>
      <c r="L9403" s="4" t="s">
        <v>31</v>
      </c>
      <c r="M9403" s="4" t="s">
        <v>35156</v>
      </c>
    </row>
    <row r="9404" customFormat="false" ht="15.75" hidden="false" customHeight="true" outlineLevel="0" collapsed="false">
      <c r="A9404" s="4" t="n">
        <v>7470</v>
      </c>
      <c r="B9404" s="4" t="s">
        <v>49960</v>
      </c>
      <c r="C9404" s="4"/>
      <c r="D9404" s="4" t="s">
        <v>49961</v>
      </c>
      <c r="E9404" s="5" t="s">
        <v>49962</v>
      </c>
      <c r="F9404" s="4" t="s">
        <v>5186</v>
      </c>
      <c r="G9404" s="4" t="s">
        <v>84</v>
      </c>
      <c r="H9404" s="5" t="s">
        <v>49963</v>
      </c>
      <c r="I9404" s="7" t="s">
        <v>49964</v>
      </c>
      <c r="J9404" s="5" t="n">
        <f aca="false">LEN(K9404)</f>
        <v>14</v>
      </c>
      <c r="K9404" s="6" t="s">
        <v>49867</v>
      </c>
      <c r="L9404" s="4" t="s">
        <v>31</v>
      </c>
      <c r="M9404" s="4" t="s">
        <v>31</v>
      </c>
    </row>
    <row r="9405" customFormat="false" ht="15.75" hidden="false" customHeight="true" outlineLevel="0" collapsed="false">
      <c r="A9405" s="4" t="n">
        <v>7480</v>
      </c>
      <c r="B9405" s="4" t="s">
        <v>49965</v>
      </c>
      <c r="C9405" s="4"/>
      <c r="D9405" s="4" t="s">
        <v>49966</v>
      </c>
      <c r="E9405" s="5" t="s">
        <v>21613</v>
      </c>
      <c r="F9405" s="4" t="s">
        <v>6463</v>
      </c>
      <c r="G9405" s="4" t="s">
        <v>84</v>
      </c>
      <c r="H9405" s="5" t="s">
        <v>49967</v>
      </c>
      <c r="I9405" s="7" t="s">
        <v>49968</v>
      </c>
      <c r="J9405" s="5" t="n">
        <f aca="false">LEN(K9405)</f>
        <v>14</v>
      </c>
      <c r="K9405" s="6" t="s">
        <v>47693</v>
      </c>
      <c r="L9405" s="4" t="s">
        <v>21</v>
      </c>
      <c r="M9405" s="4" t="s">
        <v>31</v>
      </c>
    </row>
    <row r="9406" customFormat="false" ht="15.75" hidden="false" customHeight="true" outlineLevel="0" collapsed="false">
      <c r="A9406" s="4" t="n">
        <v>7510</v>
      </c>
      <c r="B9406" s="4" t="s">
        <v>35367</v>
      </c>
      <c r="C9406" s="4"/>
      <c r="D9406" s="4" t="s">
        <v>35368</v>
      </c>
      <c r="E9406" s="5" t="s">
        <v>5500</v>
      </c>
      <c r="F9406" s="4" t="s">
        <v>6463</v>
      </c>
      <c r="G9406" s="4" t="s">
        <v>84</v>
      </c>
      <c r="H9406" s="5" t="s">
        <v>35369</v>
      </c>
      <c r="I9406" s="4" t="str">
        <f aca="false">IFERROR(__xludf.dummyfunction("""info@""&amp;LOWER(REGEXREPLACE(B9406,""[^A-Za-z0-9]"",""""))&amp;"".com"""),"info@vistablava.com")</f>
        <v>info@vistablava.com</v>
      </c>
      <c r="J9406" s="5" t="n">
        <f aca="false">LEN(K9406)</f>
        <v>14</v>
      </c>
      <c r="K9406" s="6" t="s">
        <v>49969</v>
      </c>
      <c r="L9406" s="4" t="s">
        <v>31</v>
      </c>
      <c r="M9406" s="4" t="s">
        <v>4901</v>
      </c>
    </row>
    <row r="9407" customFormat="false" ht="15.75" hidden="false" customHeight="true" outlineLevel="0" collapsed="false">
      <c r="A9407" s="4" t="n">
        <v>7514</v>
      </c>
      <c r="B9407" s="4" t="s">
        <v>49970</v>
      </c>
      <c r="C9407" s="4"/>
      <c r="D9407" s="4" t="s">
        <v>49971</v>
      </c>
      <c r="E9407" s="5" t="s">
        <v>5500</v>
      </c>
      <c r="F9407" s="4" t="s">
        <v>6463</v>
      </c>
      <c r="G9407" s="4" t="s">
        <v>84</v>
      </c>
      <c r="H9407" s="5" t="s">
        <v>49972</v>
      </c>
      <c r="I9407" s="7" t="s">
        <v>49973</v>
      </c>
      <c r="J9407" s="5" t="n">
        <f aca="false">LEN(K9407)</f>
        <v>14</v>
      </c>
      <c r="K9407" s="6" t="s">
        <v>49974</v>
      </c>
      <c r="L9407" s="4" t="s">
        <v>57</v>
      </c>
      <c r="M9407" s="4" t="s">
        <v>5940</v>
      </c>
    </row>
    <row r="9408" customFormat="false" ht="15.75" hidden="false" customHeight="true" outlineLevel="0" collapsed="false">
      <c r="A9408" s="4" t="n">
        <v>7542</v>
      </c>
      <c r="B9408" s="4" t="s">
        <v>49975</v>
      </c>
      <c r="C9408" s="4"/>
      <c r="D9408" s="4" t="s">
        <v>49976</v>
      </c>
      <c r="E9408" s="5" t="s">
        <v>5500</v>
      </c>
      <c r="F9408" s="4" t="s">
        <v>888</v>
      </c>
      <c r="G9408" s="4" t="s">
        <v>84</v>
      </c>
      <c r="H9408" s="5" t="s">
        <v>49977</v>
      </c>
      <c r="I9408" s="4" t="str">
        <f aca="false">IFERROR(__xludf.dummyfunction("""info@""&amp;LOWER(REGEXREPLACE(B9408,""[^A-Za-z0-9]"",""""))&amp;"".com"""),"info@hotellania.com")</f>
        <v>info@hotellania.com</v>
      </c>
      <c r="J9408" s="5" t="n">
        <f aca="false">LEN(K9408)</f>
        <v>14</v>
      </c>
      <c r="K9408" s="10" t="s">
        <v>49978</v>
      </c>
      <c r="L9408" s="4" t="s">
        <v>21</v>
      </c>
      <c r="M9408" s="4" t="s">
        <v>31</v>
      </c>
    </row>
    <row r="9409" customFormat="false" ht="15.75" hidden="false" customHeight="true" outlineLevel="0" collapsed="false">
      <c r="A9409" s="4" t="n">
        <v>7565</v>
      </c>
      <c r="B9409" s="4" t="s">
        <v>49979</v>
      </c>
      <c r="C9409" s="4"/>
      <c r="D9409" s="4" t="s">
        <v>49980</v>
      </c>
      <c r="E9409" s="5" t="s">
        <v>3554</v>
      </c>
      <c r="F9409" s="4" t="s">
        <v>3555</v>
      </c>
      <c r="G9409" s="4" t="s">
        <v>84</v>
      </c>
      <c r="H9409" s="5" t="s">
        <v>49981</v>
      </c>
      <c r="I9409" s="4" t="s">
        <v>49982</v>
      </c>
      <c r="J9409" s="5" t="n">
        <f aca="false">LEN(K9409)</f>
        <v>14</v>
      </c>
      <c r="K9409" s="10" t="s">
        <v>49983</v>
      </c>
      <c r="L9409" s="4" t="s">
        <v>57</v>
      </c>
      <c r="M9409" s="4" t="s">
        <v>680</v>
      </c>
    </row>
    <row r="9410" customFormat="false" ht="15.75" hidden="false" customHeight="true" outlineLevel="0" collapsed="false">
      <c r="A9410" s="4" t="n">
        <v>7588</v>
      </c>
      <c r="B9410" s="4" t="s">
        <v>49984</v>
      </c>
      <c r="C9410" s="4"/>
      <c r="D9410" s="4" t="s">
        <v>49985</v>
      </c>
      <c r="E9410" s="5" t="s">
        <v>6474</v>
      </c>
      <c r="F9410" s="4" t="s">
        <v>6475</v>
      </c>
      <c r="G9410" s="4" t="s">
        <v>84</v>
      </c>
      <c r="H9410" s="5" t="s">
        <v>49986</v>
      </c>
      <c r="I9410" s="4" t="s">
        <v>49987</v>
      </c>
      <c r="J9410" s="5" t="n">
        <f aca="false">LEN(K9410)</f>
        <v>14</v>
      </c>
      <c r="K9410" s="6" t="s">
        <v>49988</v>
      </c>
      <c r="L9410" s="4" t="s">
        <v>21</v>
      </c>
      <c r="M9410" s="4" t="s">
        <v>2097</v>
      </c>
    </row>
    <row r="9411" customFormat="false" ht="15.75" hidden="false" customHeight="true" outlineLevel="0" collapsed="false">
      <c r="A9411" s="4" t="n">
        <v>7598</v>
      </c>
      <c r="B9411" s="4" t="s">
        <v>49989</v>
      </c>
      <c r="C9411" s="4"/>
      <c r="D9411" s="4" t="s">
        <v>49990</v>
      </c>
      <c r="E9411" s="5" t="s">
        <v>3565</v>
      </c>
      <c r="F9411" s="4" t="s">
        <v>3566</v>
      </c>
      <c r="G9411" s="4" t="s">
        <v>84</v>
      </c>
      <c r="H9411" s="5" t="s">
        <v>49991</v>
      </c>
      <c r="I9411" s="4" t="str">
        <f aca="false">IFERROR(__xludf.dummyfunction("""info@""&amp;LOWER(REGEXREPLACE(B9411,""[^A-Za-z0-9]"",""""))&amp;"".com"""),"info@solcalador.com")</f>
        <v>info@solcalador.com</v>
      </c>
      <c r="J9411" s="5" t="n">
        <f aca="false">LEN(K9411)</f>
        <v>14</v>
      </c>
      <c r="K9411" s="6" t="s">
        <v>49992</v>
      </c>
      <c r="L9411" s="4" t="s">
        <v>21</v>
      </c>
      <c r="M9411" s="4" t="s">
        <v>19993</v>
      </c>
    </row>
    <row r="9412" customFormat="false" ht="15.75" hidden="false" customHeight="true" outlineLevel="0" collapsed="false">
      <c r="A9412" s="4" t="n">
        <v>7602</v>
      </c>
      <c r="B9412" s="4" t="s">
        <v>49993</v>
      </c>
      <c r="C9412" s="4"/>
      <c r="D9412" s="4" t="s">
        <v>49994</v>
      </c>
      <c r="E9412" s="5" t="s">
        <v>3565</v>
      </c>
      <c r="F9412" s="4" t="s">
        <v>3566</v>
      </c>
      <c r="G9412" s="4" t="s">
        <v>84</v>
      </c>
      <c r="H9412" s="5" t="s">
        <v>49995</v>
      </c>
      <c r="I9412" s="4" t="s">
        <v>49996</v>
      </c>
      <c r="J9412" s="5" t="n">
        <f aca="false">LEN(K9412)</f>
        <v>14</v>
      </c>
      <c r="K9412" s="6" t="s">
        <v>49754</v>
      </c>
      <c r="L9412" s="4" t="s">
        <v>31</v>
      </c>
      <c r="M9412" s="4" t="s">
        <v>31</v>
      </c>
    </row>
    <row r="9413" customFormat="false" ht="15.75" hidden="false" customHeight="true" outlineLevel="0" collapsed="false">
      <c r="A9413" s="4" t="n">
        <v>7612</v>
      </c>
      <c r="B9413" s="4" t="s">
        <v>49997</v>
      </c>
      <c r="C9413" s="4"/>
      <c r="D9413" s="4" t="s">
        <v>49998</v>
      </c>
      <c r="E9413" s="5" t="s">
        <v>7888</v>
      </c>
      <c r="F9413" s="4" t="s">
        <v>7889</v>
      </c>
      <c r="G9413" s="4" t="s">
        <v>84</v>
      </c>
      <c r="H9413" s="5" t="s">
        <v>49999</v>
      </c>
      <c r="I9413" s="4" t="s">
        <v>50000</v>
      </c>
      <c r="J9413" s="5" t="n">
        <f aca="false">LEN(K9413)</f>
        <v>14</v>
      </c>
      <c r="K9413" s="6" t="s">
        <v>50001</v>
      </c>
      <c r="L9413" s="4" t="s">
        <v>21</v>
      </c>
      <c r="M9413" s="4" t="s">
        <v>877</v>
      </c>
    </row>
    <row r="9414" customFormat="false" ht="15.75" hidden="false" customHeight="true" outlineLevel="0" collapsed="false">
      <c r="A9414" s="4" t="n">
        <v>7649</v>
      </c>
      <c r="B9414" s="4" t="s">
        <v>50002</v>
      </c>
      <c r="C9414" s="4"/>
      <c r="D9414" s="4" t="s">
        <v>49894</v>
      </c>
      <c r="E9414" s="5" t="s">
        <v>3565</v>
      </c>
      <c r="F9414" s="4" t="s">
        <v>3566</v>
      </c>
      <c r="G9414" s="4" t="s">
        <v>84</v>
      </c>
      <c r="H9414" s="5" t="s">
        <v>30208</v>
      </c>
      <c r="I9414" s="4" t="str">
        <f aca="false">IFERROR(__xludf.dummyfunction("""info@""&amp;LOWER(REGEXREPLACE(B9414,""[^A-Za-z0-9]"",""""))&amp;"".com"""),"info@hotelcorfu.com")</f>
        <v>info@hotelcorfu.com</v>
      </c>
      <c r="J9414" s="5" t="n">
        <f aca="false">LEN(K9414)</f>
        <v>14</v>
      </c>
      <c r="K9414" s="6" t="s">
        <v>50003</v>
      </c>
      <c r="L9414" s="4" t="s">
        <v>21</v>
      </c>
      <c r="M9414" s="4" t="s">
        <v>31</v>
      </c>
    </row>
    <row r="9415" customFormat="false" ht="15.75" hidden="false" customHeight="true" outlineLevel="0" collapsed="false">
      <c r="A9415" s="4" t="n">
        <v>7657</v>
      </c>
      <c r="B9415" s="4" t="s">
        <v>50004</v>
      </c>
      <c r="C9415" s="4"/>
      <c r="D9415" s="4" t="s">
        <v>50005</v>
      </c>
      <c r="E9415" s="5" t="s">
        <v>3565</v>
      </c>
      <c r="F9415" s="4" t="s">
        <v>3566</v>
      </c>
      <c r="G9415" s="4" t="s">
        <v>84</v>
      </c>
      <c r="H9415" s="5" t="s">
        <v>50006</v>
      </c>
      <c r="I9415" s="4" t="s">
        <v>50007</v>
      </c>
      <c r="J9415" s="5" t="n">
        <f aca="false">LEN(K9415)</f>
        <v>14</v>
      </c>
      <c r="K9415" s="6" t="s">
        <v>50008</v>
      </c>
      <c r="L9415" s="4" t="s">
        <v>57</v>
      </c>
      <c r="M9415" s="4" t="s">
        <v>13512</v>
      </c>
    </row>
    <row r="9416" customFormat="false" ht="15.75" hidden="false" customHeight="true" outlineLevel="0" collapsed="false">
      <c r="A9416" s="4" t="n">
        <v>7680</v>
      </c>
      <c r="B9416" s="4" t="s">
        <v>50009</v>
      </c>
      <c r="C9416" s="4"/>
      <c r="D9416" s="4" t="s">
        <v>50010</v>
      </c>
      <c r="E9416" s="5" t="s">
        <v>11953</v>
      </c>
      <c r="F9416" s="4" t="s">
        <v>505</v>
      </c>
      <c r="G9416" s="4" t="s">
        <v>84</v>
      </c>
      <c r="H9416" s="5" t="s">
        <v>50011</v>
      </c>
      <c r="I9416" s="4" t="s">
        <v>50012</v>
      </c>
      <c r="J9416" s="5" t="n">
        <f aca="false">LEN(K9416)</f>
        <v>14</v>
      </c>
      <c r="K9416" s="6" t="s">
        <v>50013</v>
      </c>
      <c r="L9416" s="4" t="s">
        <v>31</v>
      </c>
      <c r="M9416" s="4" t="s">
        <v>133</v>
      </c>
    </row>
    <row r="9417" customFormat="false" ht="15.75" hidden="false" customHeight="true" outlineLevel="0" collapsed="false">
      <c r="A9417" s="4" t="n">
        <v>7684</v>
      </c>
      <c r="B9417" s="4" t="s">
        <v>50014</v>
      </c>
      <c r="C9417" s="4"/>
      <c r="D9417" s="4" t="s">
        <v>50015</v>
      </c>
      <c r="E9417" s="5" t="s">
        <v>504</v>
      </c>
      <c r="F9417" s="4" t="s">
        <v>15849</v>
      </c>
      <c r="G9417" s="4" t="s">
        <v>84</v>
      </c>
      <c r="H9417" s="5" t="s">
        <v>50016</v>
      </c>
      <c r="I9417" s="4" t="str">
        <f aca="false">IFERROR(__xludf.dummyfunction("""info@""&amp;LOWER(REGEXREPLACE(B9417,""[^A-Za-z0-9]"",""""))&amp;"".com"""),"info@hotelkasai.com")</f>
        <v>info@hotelkasai.com</v>
      </c>
      <c r="J9417" s="5" t="n">
        <f aca="false">LEN(K9417)</f>
        <v>14</v>
      </c>
      <c r="K9417" s="6" t="s">
        <v>50017</v>
      </c>
      <c r="L9417" s="4" t="s">
        <v>57</v>
      </c>
      <c r="M9417" s="4" t="s">
        <v>10060</v>
      </c>
    </row>
    <row r="9418" customFormat="false" ht="15.75" hidden="false" customHeight="true" outlineLevel="0" collapsed="false">
      <c r="A9418" s="4" t="n">
        <v>7732</v>
      </c>
      <c r="B9418" s="4" t="s">
        <v>50018</v>
      </c>
      <c r="C9418" s="4"/>
      <c r="D9418" s="4" t="s">
        <v>50019</v>
      </c>
      <c r="E9418" s="5" t="s">
        <v>504</v>
      </c>
      <c r="F9418" s="4" t="s">
        <v>505</v>
      </c>
      <c r="G9418" s="4" t="s">
        <v>84</v>
      </c>
      <c r="H9418" s="5" t="s">
        <v>50020</v>
      </c>
      <c r="I9418" s="7" t="s">
        <v>24490</v>
      </c>
      <c r="J9418" s="5" t="n">
        <f aca="false">LEN(K9418)</f>
        <v>14</v>
      </c>
      <c r="K9418" s="6" t="s">
        <v>50021</v>
      </c>
      <c r="L9418" s="4" t="s">
        <v>57</v>
      </c>
      <c r="M9418" s="4" t="s">
        <v>763</v>
      </c>
    </row>
    <row r="9419" customFormat="false" ht="15.75" hidden="false" customHeight="true" outlineLevel="0" collapsed="false">
      <c r="A9419" s="4" t="n">
        <v>7737</v>
      </c>
      <c r="B9419" s="4" t="s">
        <v>50022</v>
      </c>
      <c r="C9419" s="4"/>
      <c r="D9419" s="4" t="s">
        <v>50023</v>
      </c>
      <c r="E9419" s="5" t="s">
        <v>504</v>
      </c>
      <c r="F9419" s="4" t="s">
        <v>505</v>
      </c>
      <c r="G9419" s="4" t="s">
        <v>84</v>
      </c>
      <c r="H9419" s="5" t="s">
        <v>50024</v>
      </c>
      <c r="I9419" s="4" t="s">
        <v>24490</v>
      </c>
      <c r="J9419" s="5" t="n">
        <f aca="false">LEN(K9419)</f>
        <v>14</v>
      </c>
      <c r="K9419" s="6" t="s">
        <v>48927</v>
      </c>
      <c r="L9419" s="4" t="s">
        <v>57</v>
      </c>
      <c r="M9419" s="4" t="s">
        <v>28343</v>
      </c>
    </row>
    <row r="9420" customFormat="false" ht="15.75" hidden="false" customHeight="true" outlineLevel="0" collapsed="false">
      <c r="A9420" s="4" t="n">
        <v>7739</v>
      </c>
      <c r="B9420" s="4" t="s">
        <v>50025</v>
      </c>
      <c r="C9420" s="4"/>
      <c r="D9420" s="4" t="s">
        <v>50026</v>
      </c>
      <c r="E9420" s="5" t="s">
        <v>3583</v>
      </c>
      <c r="F9420" s="4" t="s">
        <v>505</v>
      </c>
      <c r="G9420" s="4" t="s">
        <v>84</v>
      </c>
      <c r="H9420" s="5" t="s">
        <v>50027</v>
      </c>
      <c r="I9420" s="7" t="str">
        <f aca="false">IFERROR(__xludf.dummyfunction("""info@""&amp;LOWER(REGEXREPLACE(B9420,""[^A-Za-z0-9]"",""""))&amp;"".com"""),"info@carabelaii.com")</f>
        <v>info@carabelaii.com</v>
      </c>
      <c r="J9420" s="5" t="n">
        <f aca="false">LEN(K9420)</f>
        <v>14</v>
      </c>
      <c r="K9420" s="6" t="s">
        <v>50028</v>
      </c>
      <c r="L9420" s="4" t="s">
        <v>31</v>
      </c>
      <c r="M9420" s="4" t="s">
        <v>2890</v>
      </c>
    </row>
    <row r="9421" customFormat="false" ht="15.75" hidden="false" customHeight="true" outlineLevel="0" collapsed="false">
      <c r="A9421" s="4" t="n">
        <v>7741</v>
      </c>
      <c r="B9421" s="4" t="s">
        <v>50029</v>
      </c>
      <c r="C9421" s="4"/>
      <c r="D9421" s="4" t="s">
        <v>50030</v>
      </c>
      <c r="E9421" s="5" t="s">
        <v>3583</v>
      </c>
      <c r="F9421" s="4" t="s">
        <v>505</v>
      </c>
      <c r="G9421" s="4" t="s">
        <v>84</v>
      </c>
      <c r="H9421" s="5" t="s">
        <v>50031</v>
      </c>
      <c r="I9421" s="4" t="str">
        <f aca="false">IFERROR(__xludf.dummyfunction("""info@""&amp;LOWER(REGEXREPLACE(B9421,""[^A-Za-z0-9]"",""""))&amp;"".com"""),"info@clubeuropa.com")</f>
        <v>info@clubeuropa.com</v>
      </c>
      <c r="J9421" s="5" t="n">
        <f aca="false">LEN(K9421)</f>
        <v>14</v>
      </c>
      <c r="K9421" s="6" t="s">
        <v>50032</v>
      </c>
      <c r="L9421" s="4" t="s">
        <v>1970</v>
      </c>
      <c r="M9421" s="4" t="s">
        <v>25166</v>
      </c>
    </row>
    <row r="9422" customFormat="false" ht="15.75" hidden="false" customHeight="true" outlineLevel="0" collapsed="false">
      <c r="A9422" s="4" t="n">
        <v>7747</v>
      </c>
      <c r="B9422" s="4" t="s">
        <v>7867</v>
      </c>
      <c r="C9422" s="4"/>
      <c r="D9422" s="4" t="s">
        <v>50033</v>
      </c>
      <c r="E9422" s="5" t="s">
        <v>3583</v>
      </c>
      <c r="F9422" s="4" t="s">
        <v>505</v>
      </c>
      <c r="G9422" s="4" t="s">
        <v>84</v>
      </c>
      <c r="H9422" s="5" t="s">
        <v>50034</v>
      </c>
      <c r="I9422" s="4" t="s">
        <v>50035</v>
      </c>
      <c r="J9422" s="5" t="n">
        <f aca="false">LEN(K9422)</f>
        <v>14</v>
      </c>
      <c r="K9422" s="6" t="s">
        <v>50036</v>
      </c>
      <c r="L9422" s="4" t="s">
        <v>1970</v>
      </c>
      <c r="M9422" s="4" t="s">
        <v>271</v>
      </c>
    </row>
    <row r="9423" customFormat="false" ht="15.75" hidden="false" customHeight="true" outlineLevel="0" collapsed="false">
      <c r="A9423" s="4" t="n">
        <v>7767</v>
      </c>
      <c r="B9423" s="4" t="s">
        <v>50037</v>
      </c>
      <c r="C9423" s="4"/>
      <c r="D9423" s="4" t="s">
        <v>50038</v>
      </c>
      <c r="E9423" s="5" t="s">
        <v>3583</v>
      </c>
      <c r="F9423" s="4" t="s">
        <v>505</v>
      </c>
      <c r="G9423" s="4" t="s">
        <v>84</v>
      </c>
      <c r="H9423" s="5" t="s">
        <v>50039</v>
      </c>
      <c r="I9423" s="4" t="s">
        <v>50040</v>
      </c>
      <c r="J9423" s="5" t="n">
        <f aca="false">LEN(K9423)</f>
        <v>14</v>
      </c>
      <c r="K9423" s="10" t="s">
        <v>50041</v>
      </c>
      <c r="L9423" s="4" t="s">
        <v>57</v>
      </c>
      <c r="M9423" s="4" t="s">
        <v>5765</v>
      </c>
    </row>
    <row r="9424" customFormat="false" ht="15.75" hidden="false" customHeight="true" outlineLevel="0" collapsed="false">
      <c r="A9424" s="4" t="n">
        <v>7768</v>
      </c>
      <c r="B9424" s="4" t="s">
        <v>50042</v>
      </c>
      <c r="C9424" s="4"/>
      <c r="D9424" s="4" t="s">
        <v>50043</v>
      </c>
      <c r="E9424" s="5" t="s">
        <v>3583</v>
      </c>
      <c r="F9424" s="4" t="s">
        <v>505</v>
      </c>
      <c r="G9424" s="4" t="s">
        <v>84</v>
      </c>
      <c r="H9424" s="5" t="s">
        <v>50044</v>
      </c>
      <c r="I9424" s="4" t="s">
        <v>50040</v>
      </c>
      <c r="J9424" s="5" t="n">
        <f aca="false">LEN(K9424)</f>
        <v>14</v>
      </c>
      <c r="K9424" s="6" t="s">
        <v>50041</v>
      </c>
      <c r="L9424" s="4" t="s">
        <v>57</v>
      </c>
      <c r="M9424" s="4" t="s">
        <v>419</v>
      </c>
    </row>
    <row r="9425" customFormat="false" ht="15.75" hidden="false" customHeight="true" outlineLevel="0" collapsed="false">
      <c r="A9425" s="4" t="n">
        <v>7783</v>
      </c>
      <c r="B9425" s="4" t="s">
        <v>50045</v>
      </c>
      <c r="C9425" s="4"/>
      <c r="D9425" s="4" t="s">
        <v>50046</v>
      </c>
      <c r="E9425" s="5" t="s">
        <v>6480</v>
      </c>
      <c r="F9425" s="4" t="s">
        <v>505</v>
      </c>
      <c r="G9425" s="4" t="s">
        <v>84</v>
      </c>
      <c r="H9425" s="5" t="s">
        <v>50047</v>
      </c>
      <c r="I9425" s="4" t="s">
        <v>24490</v>
      </c>
      <c r="J9425" s="5" t="n">
        <f aca="false">LEN(K9425)</f>
        <v>14</v>
      </c>
      <c r="K9425" s="6" t="s">
        <v>48927</v>
      </c>
      <c r="L9425" s="4" t="s">
        <v>31</v>
      </c>
      <c r="M9425" s="4" t="s">
        <v>28343</v>
      </c>
    </row>
    <row r="9426" customFormat="false" ht="15.75" hidden="false" customHeight="true" outlineLevel="0" collapsed="false">
      <c r="A9426" s="4" t="n">
        <v>7816</v>
      </c>
      <c r="B9426" s="4" t="s">
        <v>50048</v>
      </c>
      <c r="C9426" s="4"/>
      <c r="D9426" s="4" t="s">
        <v>50049</v>
      </c>
      <c r="E9426" s="5" t="s">
        <v>2931</v>
      </c>
      <c r="F9426" s="4" t="s">
        <v>83</v>
      </c>
      <c r="G9426" s="4" t="s">
        <v>84</v>
      </c>
      <c r="H9426" s="5" t="s">
        <v>50050</v>
      </c>
      <c r="I9426" s="4" t="s">
        <v>50051</v>
      </c>
      <c r="J9426" s="5" t="n">
        <f aca="false">LEN(K9426)</f>
        <v>14</v>
      </c>
      <c r="K9426" s="6" t="s">
        <v>50052</v>
      </c>
      <c r="L9426" s="4" t="s">
        <v>637</v>
      </c>
      <c r="M9426" s="4" t="s">
        <v>419</v>
      </c>
    </row>
    <row r="9427" customFormat="false" ht="15.75" hidden="false" customHeight="true" outlineLevel="0" collapsed="false">
      <c r="A9427" s="4" t="n">
        <v>7828</v>
      </c>
      <c r="B9427" s="4" t="s">
        <v>50053</v>
      </c>
      <c r="C9427" s="4"/>
      <c r="D9427" s="4" t="s">
        <v>50054</v>
      </c>
      <c r="E9427" s="5" t="s">
        <v>1560</v>
      </c>
      <c r="F9427" s="4" t="s">
        <v>83</v>
      </c>
      <c r="G9427" s="4" t="s">
        <v>84</v>
      </c>
      <c r="H9427" s="5" t="s">
        <v>50055</v>
      </c>
      <c r="I9427" s="7" t="s">
        <v>50056</v>
      </c>
      <c r="J9427" s="5" t="n">
        <f aca="false">LEN(K9427)</f>
        <v>14</v>
      </c>
      <c r="K9427" s="6" t="s">
        <v>50057</v>
      </c>
      <c r="L9427" s="4" t="s">
        <v>57</v>
      </c>
      <c r="M9427" s="4" t="s">
        <v>6988</v>
      </c>
    </row>
    <row r="9428" customFormat="false" ht="15.75" hidden="false" customHeight="true" outlineLevel="0" collapsed="false">
      <c r="A9428" s="4" t="n">
        <v>7847</v>
      </c>
      <c r="B9428" s="4" t="s">
        <v>50058</v>
      </c>
      <c r="C9428" s="4"/>
      <c r="D9428" s="4" t="s">
        <v>50059</v>
      </c>
      <c r="E9428" s="5" t="s">
        <v>9845</v>
      </c>
      <c r="F9428" s="4" t="s">
        <v>83</v>
      </c>
      <c r="G9428" s="4" t="s">
        <v>84</v>
      </c>
      <c r="H9428" s="5" t="s">
        <v>50060</v>
      </c>
      <c r="I9428" s="4" t="s">
        <v>50061</v>
      </c>
      <c r="J9428" s="5" t="n">
        <f aca="false">LEN(K9428)</f>
        <v>14</v>
      </c>
      <c r="K9428" s="6" t="s">
        <v>50062</v>
      </c>
      <c r="L9428" s="4" t="s">
        <v>31</v>
      </c>
      <c r="M9428" s="4" t="s">
        <v>271</v>
      </c>
    </row>
    <row r="9429" customFormat="false" ht="15.75" hidden="false" customHeight="true" outlineLevel="0" collapsed="false">
      <c r="A9429" s="4" t="n">
        <v>7851</v>
      </c>
      <c r="B9429" s="4" t="s">
        <v>50063</v>
      </c>
      <c r="C9429" s="4"/>
      <c r="D9429" s="4" t="s">
        <v>50064</v>
      </c>
      <c r="E9429" s="5" t="s">
        <v>50065</v>
      </c>
      <c r="F9429" s="4" t="s">
        <v>83</v>
      </c>
      <c r="G9429" s="4" t="s">
        <v>84</v>
      </c>
      <c r="H9429" s="5" t="s">
        <v>50066</v>
      </c>
      <c r="I9429" s="4" t="s">
        <v>50067</v>
      </c>
      <c r="J9429" s="5" t="n">
        <f aca="false">LEN(K9429)</f>
        <v>14</v>
      </c>
      <c r="K9429" s="6" t="s">
        <v>50068</v>
      </c>
      <c r="L9429" s="4" t="s">
        <v>31</v>
      </c>
      <c r="M9429" s="4" t="s">
        <v>5232</v>
      </c>
    </row>
    <row r="9430" customFormat="false" ht="15.75" hidden="false" customHeight="true" outlineLevel="0" collapsed="false">
      <c r="A9430" s="4" t="n">
        <v>7886</v>
      </c>
      <c r="B9430" s="4" t="s">
        <v>50069</v>
      </c>
      <c r="C9430" s="4"/>
      <c r="D9430" s="4" t="s">
        <v>50070</v>
      </c>
      <c r="E9430" s="5" t="s">
        <v>5500</v>
      </c>
      <c r="F9430" s="4" t="s">
        <v>888</v>
      </c>
      <c r="G9430" s="4" t="s">
        <v>84</v>
      </c>
      <c r="H9430" s="5" t="s">
        <v>50071</v>
      </c>
      <c r="I9430" s="4" t="s">
        <v>50072</v>
      </c>
      <c r="J9430" s="5" t="n">
        <f aca="false">LEN(K9430)</f>
        <v>14</v>
      </c>
      <c r="K9430" s="6" t="s">
        <v>50073</v>
      </c>
      <c r="L9430" s="4" t="s">
        <v>66</v>
      </c>
      <c r="M9430" s="4" t="s">
        <v>23053</v>
      </c>
    </row>
    <row r="9431" customFormat="false" ht="15.75" hidden="false" customHeight="true" outlineLevel="0" collapsed="false">
      <c r="A9431" s="4" t="n">
        <v>7898</v>
      </c>
      <c r="B9431" s="4" t="s">
        <v>50074</v>
      </c>
      <c r="C9431" s="4"/>
      <c r="D9431" s="4" t="s">
        <v>50075</v>
      </c>
      <c r="E9431" s="5" t="s">
        <v>887</v>
      </c>
      <c r="F9431" s="4" t="s">
        <v>888</v>
      </c>
      <c r="G9431" s="4" t="s">
        <v>84</v>
      </c>
      <c r="H9431" s="5" t="s">
        <v>50076</v>
      </c>
      <c r="I9431" s="4" t="str">
        <f aca="false">IFERROR(__xludf.dummyfunction("""info@""&amp;LOWER(REGEXREPLACE(B9431,""[^A-Za-z0-9]"",""""))&amp;"".com"""),"info@seasunfona.com")</f>
        <v>info@seasunfona.com</v>
      </c>
      <c r="J9431" s="5" t="n">
        <f aca="false">LEN(K9431)</f>
        <v>14</v>
      </c>
      <c r="K9431" s="6" t="s">
        <v>50077</v>
      </c>
      <c r="L9431" s="4" t="s">
        <v>31</v>
      </c>
      <c r="M9431" s="4" t="s">
        <v>1418</v>
      </c>
    </row>
    <row r="9432" customFormat="false" ht="15.75" hidden="false" customHeight="true" outlineLevel="0" collapsed="false">
      <c r="A9432" s="4" t="n">
        <v>7902</v>
      </c>
      <c r="B9432" s="4" t="s">
        <v>50078</v>
      </c>
      <c r="C9432" s="4"/>
      <c r="D9432" s="4" t="s">
        <v>50079</v>
      </c>
      <c r="E9432" s="5" t="s">
        <v>6462</v>
      </c>
      <c r="F9432" s="4" t="s">
        <v>6463</v>
      </c>
      <c r="G9432" s="4" t="s">
        <v>84</v>
      </c>
      <c r="H9432" s="5" t="s">
        <v>50080</v>
      </c>
      <c r="I9432" s="4" t="s">
        <v>50081</v>
      </c>
      <c r="J9432" s="5" t="n">
        <f aca="false">LEN(K9432)</f>
        <v>14</v>
      </c>
      <c r="K9432" s="6" t="s">
        <v>50082</v>
      </c>
      <c r="L9432" s="4" t="s">
        <v>57</v>
      </c>
      <c r="M9432" s="4" t="s">
        <v>6499</v>
      </c>
    </row>
    <row r="9433" customFormat="false" ht="15.75" hidden="false" customHeight="true" outlineLevel="0" collapsed="false">
      <c r="A9433" s="4" t="n">
        <v>7926</v>
      </c>
      <c r="B9433" s="4" t="s">
        <v>50083</v>
      </c>
      <c r="C9433" s="4"/>
      <c r="D9433" s="4" t="s">
        <v>50084</v>
      </c>
      <c r="E9433" s="5" t="s">
        <v>27251</v>
      </c>
      <c r="F9433" s="4" t="s">
        <v>12045</v>
      </c>
      <c r="G9433" s="4" t="s">
        <v>84</v>
      </c>
      <c r="H9433" s="5" t="s">
        <v>50085</v>
      </c>
      <c r="I9433" s="7" t="s">
        <v>50086</v>
      </c>
      <c r="J9433" s="5" t="n">
        <f aca="false">LEN(K9433)</f>
        <v>14</v>
      </c>
      <c r="K9433" s="6" t="s">
        <v>50087</v>
      </c>
      <c r="L9433" s="4" t="s">
        <v>31</v>
      </c>
      <c r="M9433" s="4" t="s">
        <v>31</v>
      </c>
    </row>
    <row r="9434" customFormat="false" ht="15.75" hidden="false" customHeight="true" outlineLevel="0" collapsed="false">
      <c r="A9434" s="4" t="n">
        <v>7941</v>
      </c>
      <c r="B9434" s="4" t="s">
        <v>50088</v>
      </c>
      <c r="C9434" s="4"/>
      <c r="D9434" s="4" t="s">
        <v>50089</v>
      </c>
      <c r="E9434" s="5" t="s">
        <v>12044</v>
      </c>
      <c r="F9434" s="4" t="s">
        <v>12045</v>
      </c>
      <c r="G9434" s="4" t="s">
        <v>84</v>
      </c>
      <c r="H9434" s="5" t="s">
        <v>50090</v>
      </c>
      <c r="I9434" s="7" t="s">
        <v>50091</v>
      </c>
      <c r="J9434" s="5" t="n">
        <f aca="false">LEN(K9434)</f>
        <v>14</v>
      </c>
      <c r="K9434" s="6" t="s">
        <v>50092</v>
      </c>
      <c r="L9434" s="4" t="s">
        <v>21</v>
      </c>
      <c r="M9434" s="4" t="s">
        <v>381</v>
      </c>
    </row>
    <row r="9435" customFormat="false" ht="15.75" hidden="false" customHeight="true" outlineLevel="0" collapsed="false">
      <c r="A9435" s="4" t="n">
        <v>7945</v>
      </c>
      <c r="B9435" s="4" t="s">
        <v>50093</v>
      </c>
      <c r="C9435" s="4"/>
      <c r="D9435" s="4" t="s">
        <v>50094</v>
      </c>
      <c r="E9435" s="5" t="s">
        <v>6502</v>
      </c>
      <c r="F9435" s="4" t="s">
        <v>1645</v>
      </c>
      <c r="G9435" s="4" t="s">
        <v>84</v>
      </c>
      <c r="H9435" s="5" t="s">
        <v>50095</v>
      </c>
      <c r="I9435" s="4" t="str">
        <f aca="false">IFERROR(__xludf.dummyfunction("""info@""&amp;LOWER(REGEXREPLACE(B9435,""[^A-Za-z0-9]"",""""))&amp;"".com"""),"info@minigolfcb.com")</f>
        <v>info@minigolfcb.com</v>
      </c>
      <c r="J9435" s="5" t="n">
        <f aca="false">LEN(K9435)</f>
        <v>14</v>
      </c>
      <c r="K9435" s="6" t="s">
        <v>50096</v>
      </c>
      <c r="L9435" s="4" t="s">
        <v>31</v>
      </c>
      <c r="M9435" s="4" t="s">
        <v>31</v>
      </c>
    </row>
    <row r="9436" customFormat="false" ht="15.75" hidden="false" customHeight="true" outlineLevel="0" collapsed="false">
      <c r="A9436" s="4" t="n">
        <v>7959</v>
      </c>
      <c r="B9436" s="4" t="s">
        <v>50097</v>
      </c>
      <c r="C9436" s="4"/>
      <c r="D9436" s="4" t="s">
        <v>50098</v>
      </c>
      <c r="E9436" s="5" t="s">
        <v>1650</v>
      </c>
      <c r="F9436" s="4" t="s">
        <v>1651</v>
      </c>
      <c r="G9436" s="4" t="s">
        <v>84</v>
      </c>
      <c r="H9436" s="5" t="s">
        <v>50099</v>
      </c>
      <c r="I9436" s="4" t="s">
        <v>50100</v>
      </c>
      <c r="J9436" s="5" t="n">
        <f aca="false">LEN(K9436)</f>
        <v>14</v>
      </c>
      <c r="K9436" s="6" t="s">
        <v>50101</v>
      </c>
      <c r="L9436" s="4" t="s">
        <v>31</v>
      </c>
      <c r="M9436" s="4" t="s">
        <v>359</v>
      </c>
    </row>
    <row r="9437" customFormat="false" ht="15.75" hidden="false" customHeight="true" outlineLevel="0" collapsed="false">
      <c r="A9437" s="4" t="n">
        <v>7981</v>
      </c>
      <c r="B9437" s="4" t="s">
        <v>50102</v>
      </c>
      <c r="C9437" s="4"/>
      <c r="D9437" s="4" t="s">
        <v>50103</v>
      </c>
      <c r="E9437" s="5" t="s">
        <v>1650</v>
      </c>
      <c r="F9437" s="4" t="s">
        <v>1651</v>
      </c>
      <c r="G9437" s="4" t="s">
        <v>84</v>
      </c>
      <c r="H9437" s="5" t="s">
        <v>50104</v>
      </c>
      <c r="I9437" s="4" t="s">
        <v>50105</v>
      </c>
      <c r="J9437" s="5" t="n">
        <f aca="false">LEN(K9437)</f>
        <v>14</v>
      </c>
      <c r="K9437" s="6" t="s">
        <v>50106</v>
      </c>
      <c r="L9437" s="4" t="s">
        <v>31</v>
      </c>
      <c r="M9437" s="4" t="s">
        <v>6351</v>
      </c>
    </row>
    <row r="9438" customFormat="false" ht="15.75" hidden="false" customHeight="true" outlineLevel="0" collapsed="false">
      <c r="A9438" s="4" t="n">
        <v>7983</v>
      </c>
      <c r="B9438" s="4" t="s">
        <v>50107</v>
      </c>
      <c r="C9438" s="4"/>
      <c r="D9438" s="4" t="s">
        <v>50108</v>
      </c>
      <c r="E9438" s="5" t="s">
        <v>1650</v>
      </c>
      <c r="F9438" s="4" t="s">
        <v>1651</v>
      </c>
      <c r="G9438" s="4" t="s">
        <v>84</v>
      </c>
      <c r="H9438" s="5" t="s">
        <v>50109</v>
      </c>
      <c r="I9438" s="4" t="s">
        <v>50110</v>
      </c>
      <c r="J9438" s="5" t="n">
        <f aca="false">LEN(K9438)</f>
        <v>14</v>
      </c>
      <c r="K9438" s="6" t="s">
        <v>47693</v>
      </c>
      <c r="L9438" s="4" t="s">
        <v>78</v>
      </c>
      <c r="M9438" s="4" t="s">
        <v>13512</v>
      </c>
    </row>
    <row r="9439" customFormat="false" ht="15.75" hidden="false" customHeight="true" outlineLevel="0" collapsed="false">
      <c r="A9439" s="4" t="n">
        <v>7988</v>
      </c>
      <c r="B9439" s="4" t="s">
        <v>50111</v>
      </c>
      <c r="C9439" s="4"/>
      <c r="D9439" s="4" t="s">
        <v>50112</v>
      </c>
      <c r="E9439" s="5" t="s">
        <v>1650</v>
      </c>
      <c r="F9439" s="4" t="s">
        <v>1651</v>
      </c>
      <c r="G9439" s="4" t="s">
        <v>84</v>
      </c>
      <c r="H9439" s="5" t="s">
        <v>50113</v>
      </c>
      <c r="I9439" s="7" t="s">
        <v>50114</v>
      </c>
      <c r="J9439" s="5" t="n">
        <f aca="false">LEN(K9439)</f>
        <v>14</v>
      </c>
      <c r="K9439" s="6" t="s">
        <v>49867</v>
      </c>
      <c r="L9439" s="4" t="s">
        <v>31</v>
      </c>
      <c r="M9439" s="4" t="s">
        <v>14515</v>
      </c>
    </row>
    <row r="9440" customFormat="false" ht="15.75" hidden="false" customHeight="true" outlineLevel="0" collapsed="false">
      <c r="A9440" s="4" t="n">
        <v>7991</v>
      </c>
      <c r="B9440" s="4" t="s">
        <v>50115</v>
      </c>
      <c r="C9440" s="4"/>
      <c r="D9440" s="4" t="s">
        <v>50116</v>
      </c>
      <c r="E9440" s="5" t="s">
        <v>1650</v>
      </c>
      <c r="F9440" s="4" t="s">
        <v>1651</v>
      </c>
      <c r="G9440" s="4" t="s">
        <v>84</v>
      </c>
      <c r="H9440" s="5" t="s">
        <v>50117</v>
      </c>
      <c r="I9440" s="7" t="s">
        <v>50118</v>
      </c>
      <c r="J9440" s="5" t="n">
        <f aca="false">LEN(K9440)</f>
        <v>14</v>
      </c>
      <c r="K9440" s="6" t="s">
        <v>49867</v>
      </c>
      <c r="L9440" s="4" t="s">
        <v>31</v>
      </c>
      <c r="M9440" s="4" t="s">
        <v>11496</v>
      </c>
    </row>
    <row r="9441" customFormat="false" ht="15.75" hidden="false" customHeight="true" outlineLevel="0" collapsed="false">
      <c r="A9441" s="4" t="n">
        <v>7996</v>
      </c>
      <c r="B9441" s="4" t="s">
        <v>50119</v>
      </c>
      <c r="C9441" s="4"/>
      <c r="D9441" s="4" t="s">
        <v>50120</v>
      </c>
      <c r="E9441" s="5" t="s">
        <v>228</v>
      </c>
      <c r="F9441" s="4" t="s">
        <v>162</v>
      </c>
      <c r="G9441" s="4" t="s">
        <v>84</v>
      </c>
      <c r="H9441" s="5" t="s">
        <v>50121</v>
      </c>
      <c r="I9441" s="4" t="str">
        <f aca="false">IFERROR(__xludf.dummyfunction("""info@""&amp;LOWER(REGEXREPLACE(B9441,""[^A-Za-z0-9]"",""""))&amp;"".com"""),"info@calablanes.com")</f>
        <v>info@calablanes.com</v>
      </c>
      <c r="J9441" s="5" t="n">
        <f aca="false">LEN(K9441)</f>
        <v>14</v>
      </c>
      <c r="K9441" s="6" t="s">
        <v>50122</v>
      </c>
      <c r="L9441" s="4" t="s">
        <v>78</v>
      </c>
      <c r="M9441" s="4" t="s">
        <v>31</v>
      </c>
    </row>
    <row r="9442" customFormat="false" ht="15.75" hidden="false" customHeight="true" outlineLevel="0" collapsed="false">
      <c r="A9442" s="4" t="n">
        <v>8043</v>
      </c>
      <c r="B9442" s="4" t="s">
        <v>50123</v>
      </c>
      <c r="C9442" s="4"/>
      <c r="D9442" s="4" t="s">
        <v>50124</v>
      </c>
      <c r="E9442" s="5" t="s">
        <v>510</v>
      </c>
      <c r="F9442" s="4" t="s">
        <v>511</v>
      </c>
      <c r="G9442" s="4" t="s">
        <v>84</v>
      </c>
      <c r="H9442" s="5" t="s">
        <v>50125</v>
      </c>
      <c r="I9442" s="4" t="s">
        <v>50126</v>
      </c>
      <c r="J9442" s="5" t="n">
        <f aca="false">LEN(K9442)</f>
        <v>14</v>
      </c>
      <c r="K9442" s="6" t="s">
        <v>50127</v>
      </c>
      <c r="L9442" s="4" t="s">
        <v>21</v>
      </c>
      <c r="M9442" s="4" t="s">
        <v>2909</v>
      </c>
    </row>
    <row r="9443" customFormat="false" ht="15.75" hidden="false" customHeight="true" outlineLevel="0" collapsed="false">
      <c r="A9443" s="4" t="n">
        <v>8044</v>
      </c>
      <c r="B9443" s="4" t="s">
        <v>50128</v>
      </c>
      <c r="C9443" s="4"/>
      <c r="D9443" s="4" t="s">
        <v>50129</v>
      </c>
      <c r="E9443" s="5" t="s">
        <v>510</v>
      </c>
      <c r="F9443" s="4" t="s">
        <v>511</v>
      </c>
      <c r="G9443" s="4" t="s">
        <v>84</v>
      </c>
      <c r="H9443" s="5" t="s">
        <v>50125</v>
      </c>
      <c r="I9443" s="4" t="s">
        <v>50126</v>
      </c>
      <c r="J9443" s="5" t="n">
        <f aca="false">LEN(K9443)</f>
        <v>14</v>
      </c>
      <c r="K9443" s="6" t="s">
        <v>50127</v>
      </c>
      <c r="L9443" s="4" t="s">
        <v>78</v>
      </c>
      <c r="M9443" s="4" t="s">
        <v>31</v>
      </c>
    </row>
    <row r="9444" customFormat="false" ht="15.75" hidden="false" customHeight="true" outlineLevel="0" collapsed="false">
      <c r="A9444" s="4" t="n">
        <v>8060</v>
      </c>
      <c r="B9444" s="4" t="s">
        <v>50130</v>
      </c>
      <c r="C9444" s="4"/>
      <c r="D9444" s="4" t="s">
        <v>50131</v>
      </c>
      <c r="E9444" s="5" t="s">
        <v>510</v>
      </c>
      <c r="F9444" s="4" t="s">
        <v>511</v>
      </c>
      <c r="G9444" s="4" t="s">
        <v>84</v>
      </c>
      <c r="H9444" s="5" t="s">
        <v>50132</v>
      </c>
      <c r="I9444" s="4" t="s">
        <v>50133</v>
      </c>
      <c r="J9444" s="5" t="n">
        <f aca="false">LEN(K9444)</f>
        <v>14</v>
      </c>
      <c r="K9444" s="6" t="s">
        <v>49867</v>
      </c>
      <c r="L9444" s="4" t="s">
        <v>21</v>
      </c>
      <c r="M9444" s="4" t="s">
        <v>20041</v>
      </c>
    </row>
    <row r="9445" customFormat="false" ht="15.75" hidden="false" customHeight="true" outlineLevel="0" collapsed="false">
      <c r="A9445" s="4" t="n">
        <v>8063</v>
      </c>
      <c r="B9445" s="4" t="s">
        <v>50134</v>
      </c>
      <c r="C9445" s="4"/>
      <c r="D9445" s="4" t="s">
        <v>50135</v>
      </c>
      <c r="E9445" s="5" t="s">
        <v>1650</v>
      </c>
      <c r="F9445" s="4" t="s">
        <v>2501</v>
      </c>
      <c r="G9445" s="4" t="s">
        <v>84</v>
      </c>
      <c r="H9445" s="5" t="s">
        <v>50136</v>
      </c>
      <c r="I9445" s="7" t="str">
        <f aca="false">IFERROR(__xludf.dummyfunction("""info@""&amp;LOWER(REGEXREPLACE(B9445,""[^A-Za-z0-9]"",""""))&amp;"".com"""),"info@framotelsa.com")</f>
        <v>info@framotelsa.com</v>
      </c>
      <c r="J9445" s="5" t="n">
        <f aca="false">LEN(K9445)</f>
        <v>14</v>
      </c>
      <c r="K9445" s="6" t="s">
        <v>50137</v>
      </c>
      <c r="L9445" s="4" t="s">
        <v>21</v>
      </c>
      <c r="M9445" s="4" t="s">
        <v>31</v>
      </c>
    </row>
    <row r="9446" customFormat="false" ht="15.75" hidden="false" customHeight="true" outlineLevel="0" collapsed="false">
      <c r="A9446" s="4" t="n">
        <v>8068</v>
      </c>
      <c r="B9446" s="4" t="s">
        <v>50138</v>
      </c>
      <c r="C9446" s="4"/>
      <c r="D9446" s="4" t="s">
        <v>50139</v>
      </c>
      <c r="E9446" s="5" t="s">
        <v>510</v>
      </c>
      <c r="F9446" s="4" t="s">
        <v>511</v>
      </c>
      <c r="G9446" s="4" t="s">
        <v>84</v>
      </c>
      <c r="H9446" s="5" t="s">
        <v>50140</v>
      </c>
      <c r="I9446" s="4" t="s">
        <v>47692</v>
      </c>
      <c r="J9446" s="5" t="n">
        <f aca="false">LEN(K9446)</f>
        <v>14</v>
      </c>
      <c r="K9446" s="6" t="s">
        <v>47693</v>
      </c>
      <c r="L9446" s="4" t="s">
        <v>57</v>
      </c>
      <c r="M9446" s="4" t="s">
        <v>6499</v>
      </c>
    </row>
    <row r="9447" customFormat="false" ht="15.75" hidden="false" customHeight="true" outlineLevel="0" collapsed="false">
      <c r="A9447" s="4" t="n">
        <v>8074</v>
      </c>
      <c r="B9447" s="4" t="s">
        <v>50141</v>
      </c>
      <c r="C9447" s="4"/>
      <c r="D9447" s="4" t="s">
        <v>50142</v>
      </c>
      <c r="E9447" s="5" t="s">
        <v>82</v>
      </c>
      <c r="F9447" s="4" t="s">
        <v>83</v>
      </c>
      <c r="G9447" s="4" t="s">
        <v>84</v>
      </c>
      <c r="H9447" s="5" t="s">
        <v>50143</v>
      </c>
      <c r="I9447" s="4" t="s">
        <v>50144</v>
      </c>
      <c r="J9447" s="5" t="n">
        <f aca="false">LEN(K9447)</f>
        <v>14</v>
      </c>
      <c r="K9447" s="6" t="s">
        <v>50145</v>
      </c>
      <c r="L9447" s="4" t="s">
        <v>21</v>
      </c>
      <c r="M9447" s="4" t="s">
        <v>1952</v>
      </c>
    </row>
    <row r="9448" customFormat="false" ht="15.75" hidden="false" customHeight="true" outlineLevel="0" collapsed="false">
      <c r="A9448" s="4" t="n">
        <v>8076</v>
      </c>
      <c r="B9448" s="4" t="s">
        <v>50146</v>
      </c>
      <c r="C9448" s="4"/>
      <c r="D9448" s="4" t="s">
        <v>50147</v>
      </c>
      <c r="E9448" s="5" t="s">
        <v>5228</v>
      </c>
      <c r="F9448" s="4" t="s">
        <v>2501</v>
      </c>
      <c r="G9448" s="4" t="s">
        <v>84</v>
      </c>
      <c r="H9448" s="5" t="s">
        <v>50148</v>
      </c>
      <c r="I9448" s="4" t="s">
        <v>50149</v>
      </c>
      <c r="J9448" s="5" t="n">
        <f aca="false">LEN(K9448)</f>
        <v>14</v>
      </c>
      <c r="K9448" s="6" t="s">
        <v>49867</v>
      </c>
      <c r="L9448" s="4" t="s">
        <v>66</v>
      </c>
      <c r="M9448" s="4" t="s">
        <v>10942</v>
      </c>
    </row>
    <row r="9449" customFormat="false" ht="15.75" hidden="false" customHeight="true" outlineLevel="0" collapsed="false">
      <c r="A9449" s="4" t="n">
        <v>8084</v>
      </c>
      <c r="B9449" s="4" t="s">
        <v>50150</v>
      </c>
      <c r="C9449" s="4"/>
      <c r="D9449" s="4" t="s">
        <v>50151</v>
      </c>
      <c r="E9449" s="5" t="s">
        <v>5228</v>
      </c>
      <c r="F9449" s="4" t="s">
        <v>2501</v>
      </c>
      <c r="G9449" s="4" t="s">
        <v>84</v>
      </c>
      <c r="H9449" s="5" t="s">
        <v>40913</v>
      </c>
      <c r="I9449" s="4" t="s">
        <v>50152</v>
      </c>
      <c r="J9449" s="5" t="n">
        <f aca="false">LEN(K9449)</f>
        <v>14</v>
      </c>
      <c r="K9449" s="6" t="s">
        <v>49867</v>
      </c>
      <c r="L9449" s="4" t="s">
        <v>78</v>
      </c>
      <c r="M9449" s="4" t="s">
        <v>263</v>
      </c>
    </row>
    <row r="9450" customFormat="false" ht="15.75" hidden="false" customHeight="true" outlineLevel="0" collapsed="false">
      <c r="A9450" s="4" t="n">
        <v>11619</v>
      </c>
      <c r="B9450" s="4" t="s">
        <v>50153</v>
      </c>
      <c r="C9450" s="4" t="s">
        <v>50154</v>
      </c>
      <c r="D9450" s="4" t="s">
        <v>50155</v>
      </c>
      <c r="E9450" s="5" t="s">
        <v>50156</v>
      </c>
      <c r="F9450" s="4" t="s">
        <v>50157</v>
      </c>
      <c r="G9450" s="4" t="s">
        <v>146</v>
      </c>
      <c r="H9450" s="5" t="s">
        <v>50158</v>
      </c>
      <c r="I9450" s="4" t="s">
        <v>50159</v>
      </c>
      <c r="J9450" s="5" t="n">
        <f aca="false">LEN(K9450)</f>
        <v>14</v>
      </c>
      <c r="K9450" s="6" t="s">
        <v>50160</v>
      </c>
      <c r="L9450" s="4" t="s">
        <v>31</v>
      </c>
      <c r="M9450" s="4" t="s">
        <v>2097</v>
      </c>
    </row>
    <row r="9451" customFormat="false" ht="15.75" hidden="false" customHeight="true" outlineLevel="0" collapsed="false">
      <c r="A9451" s="4" t="n">
        <v>11596</v>
      </c>
      <c r="B9451" s="4" t="s">
        <v>50161</v>
      </c>
      <c r="C9451" s="4"/>
      <c r="D9451" s="4" t="s">
        <v>50162</v>
      </c>
      <c r="E9451" s="5" t="s">
        <v>12124</v>
      </c>
      <c r="F9451" s="4" t="s">
        <v>12125</v>
      </c>
      <c r="G9451" s="4" t="s">
        <v>146</v>
      </c>
      <c r="H9451" s="5" t="s">
        <v>50163</v>
      </c>
      <c r="I9451" s="4" t="s">
        <v>50164</v>
      </c>
      <c r="J9451" s="5" t="n">
        <f aca="false">LEN(K9451)</f>
        <v>14</v>
      </c>
      <c r="K9451" s="6" t="s">
        <v>50165</v>
      </c>
      <c r="L9451" s="4" t="s">
        <v>21</v>
      </c>
      <c r="M9451" s="4" t="s">
        <v>186</v>
      </c>
    </row>
    <row r="9452" customFormat="false" ht="15.75" hidden="false" customHeight="true" outlineLevel="0" collapsed="false">
      <c r="A9452" s="4" t="n">
        <v>8130</v>
      </c>
      <c r="B9452" s="4" t="s">
        <v>50166</v>
      </c>
      <c r="C9452" s="4" t="s">
        <v>50167</v>
      </c>
      <c r="D9452" s="4" t="s">
        <v>50168</v>
      </c>
      <c r="E9452" s="5" t="s">
        <v>12124</v>
      </c>
      <c r="F9452" s="4" t="s">
        <v>12125</v>
      </c>
      <c r="G9452" s="4" t="s">
        <v>146</v>
      </c>
      <c r="H9452" s="5" t="s">
        <v>50169</v>
      </c>
      <c r="I9452" s="7" t="s">
        <v>50170</v>
      </c>
      <c r="J9452" s="5" t="n">
        <f aca="false">LEN(K9452)</f>
        <v>14</v>
      </c>
      <c r="K9452" s="6" t="s">
        <v>50171</v>
      </c>
      <c r="L9452" s="4" t="s">
        <v>637</v>
      </c>
      <c r="M9452" s="4" t="s">
        <v>31</v>
      </c>
    </row>
    <row r="9453" customFormat="false" ht="15.75" hidden="false" customHeight="true" outlineLevel="0" collapsed="false">
      <c r="A9453" s="4" t="n">
        <v>8143</v>
      </c>
      <c r="B9453" s="4" t="s">
        <v>50172</v>
      </c>
      <c r="C9453" s="4" t="s">
        <v>50173</v>
      </c>
      <c r="D9453" s="4" t="s">
        <v>50174</v>
      </c>
      <c r="E9453" s="5" t="s">
        <v>144</v>
      </c>
      <c r="F9453" s="4" t="s">
        <v>145</v>
      </c>
      <c r="G9453" s="4" t="s">
        <v>146</v>
      </c>
      <c r="H9453" s="5" t="s">
        <v>50175</v>
      </c>
      <c r="I9453" s="4" t="str">
        <f aca="false">IFERROR(__xludf.dummyfunction("""info@""&amp;LOWER(REGEXREPLACE(B9453,""[^A-Za-z0-9]"",""""))&amp;"".com"""),"info@castellasl.com")</f>
        <v>info@castellasl.com</v>
      </c>
      <c r="J9453" s="5" t="n">
        <f aca="false">LEN(K9453)</f>
        <v>14</v>
      </c>
      <c r="K9453" s="6" t="s">
        <v>50176</v>
      </c>
      <c r="L9453" s="4" t="s">
        <v>78</v>
      </c>
      <c r="M9453" s="4" t="s">
        <v>158</v>
      </c>
    </row>
    <row r="9454" customFormat="false" ht="15.75" hidden="false" customHeight="true" outlineLevel="0" collapsed="false">
      <c r="A9454" s="4" t="n">
        <v>8146</v>
      </c>
      <c r="B9454" s="4" t="s">
        <v>50177</v>
      </c>
      <c r="C9454" s="4" t="s">
        <v>50178</v>
      </c>
      <c r="D9454" s="4" t="s">
        <v>50179</v>
      </c>
      <c r="E9454" s="5" t="s">
        <v>35675</v>
      </c>
      <c r="F9454" s="4" t="s">
        <v>18235</v>
      </c>
      <c r="G9454" s="4" t="s">
        <v>146</v>
      </c>
      <c r="H9454" s="5" t="s">
        <v>50180</v>
      </c>
      <c r="I9454" s="7" t="s">
        <v>50181</v>
      </c>
      <c r="J9454" s="5" t="n">
        <f aca="false">LEN(K9454)</f>
        <v>14</v>
      </c>
      <c r="K9454" s="5" t="s">
        <v>50182</v>
      </c>
      <c r="L9454" s="4" t="s">
        <v>78</v>
      </c>
      <c r="M9454" s="4" t="s">
        <v>924</v>
      </c>
    </row>
    <row r="9455" customFormat="false" ht="15.75" hidden="false" customHeight="true" outlineLevel="0" collapsed="false">
      <c r="A9455" s="4" t="n">
        <v>8149</v>
      </c>
      <c r="B9455" s="4" t="s">
        <v>50183</v>
      </c>
      <c r="C9455" s="4" t="s">
        <v>50184</v>
      </c>
      <c r="D9455" s="4" t="s">
        <v>50185</v>
      </c>
      <c r="E9455" s="5" t="s">
        <v>12124</v>
      </c>
      <c r="F9455" s="4" t="s">
        <v>12125</v>
      </c>
      <c r="G9455" s="4" t="s">
        <v>146</v>
      </c>
      <c r="H9455" s="5" t="s">
        <v>50186</v>
      </c>
      <c r="I9455" s="4" t="s">
        <v>50187</v>
      </c>
      <c r="J9455" s="5" t="n">
        <f aca="false">LEN(K9455)</f>
        <v>14</v>
      </c>
      <c r="K9455" s="6" t="s">
        <v>50188</v>
      </c>
      <c r="L9455" s="4" t="s">
        <v>78</v>
      </c>
      <c r="M9455" s="4" t="s">
        <v>2474</v>
      </c>
    </row>
    <row r="9456" customFormat="false" ht="15.75" hidden="false" customHeight="true" outlineLevel="0" collapsed="false">
      <c r="A9456" s="4" t="n">
        <v>8157</v>
      </c>
      <c r="B9456" s="4" t="s">
        <v>50189</v>
      </c>
      <c r="C9456" s="4" t="s">
        <v>50190</v>
      </c>
      <c r="D9456" s="4" t="s">
        <v>50191</v>
      </c>
      <c r="E9456" s="5" t="s">
        <v>9910</v>
      </c>
      <c r="F9456" s="4" t="s">
        <v>9911</v>
      </c>
      <c r="G9456" s="4" t="s">
        <v>146</v>
      </c>
      <c r="H9456" s="5" t="s">
        <v>50192</v>
      </c>
      <c r="I9456" s="7" t="s">
        <v>50193</v>
      </c>
      <c r="J9456" s="5" t="n">
        <f aca="false">LEN(K9456)</f>
        <v>14</v>
      </c>
      <c r="K9456" s="6" t="s">
        <v>50194</v>
      </c>
      <c r="L9456" s="4" t="s">
        <v>31</v>
      </c>
      <c r="M9456" s="4" t="s">
        <v>11516</v>
      </c>
    </row>
    <row r="9457" customFormat="false" ht="15.75" hidden="false" customHeight="true" outlineLevel="0" collapsed="false">
      <c r="A9457" s="4" t="n">
        <v>8160</v>
      </c>
      <c r="B9457" s="4" t="s">
        <v>50195</v>
      </c>
      <c r="C9457" s="4" t="s">
        <v>50196</v>
      </c>
      <c r="D9457" s="4" t="s">
        <v>50197</v>
      </c>
      <c r="E9457" s="5" t="s">
        <v>9910</v>
      </c>
      <c r="F9457" s="4" t="s">
        <v>9911</v>
      </c>
      <c r="G9457" s="4" t="s">
        <v>146</v>
      </c>
      <c r="H9457" s="5" t="s">
        <v>50198</v>
      </c>
      <c r="I9457" s="4" t="s">
        <v>50199</v>
      </c>
      <c r="J9457" s="5" t="n">
        <f aca="false">LEN(K9457)</f>
        <v>14</v>
      </c>
      <c r="K9457" s="6" t="s">
        <v>50200</v>
      </c>
      <c r="L9457" s="4" t="s">
        <v>21</v>
      </c>
      <c r="M9457" s="4" t="s">
        <v>225</v>
      </c>
    </row>
    <row r="9458" customFormat="false" ht="15.75" hidden="false" customHeight="true" outlineLevel="0" collapsed="false">
      <c r="A9458" s="4" t="n">
        <v>8170</v>
      </c>
      <c r="B9458" s="4" t="s">
        <v>50201</v>
      </c>
      <c r="C9458" s="4"/>
      <c r="D9458" s="4" t="s">
        <v>14798</v>
      </c>
      <c r="E9458" s="5" t="s">
        <v>9910</v>
      </c>
      <c r="F9458" s="4" t="s">
        <v>9911</v>
      </c>
      <c r="G9458" s="4" t="s">
        <v>146</v>
      </c>
      <c r="H9458" s="5" t="s">
        <v>50202</v>
      </c>
      <c r="I9458" s="4" t="s">
        <v>50203</v>
      </c>
      <c r="J9458" s="5" t="n">
        <f aca="false">LEN(K9458)</f>
        <v>14</v>
      </c>
      <c r="K9458" s="6" t="s">
        <v>50204</v>
      </c>
      <c r="L9458" s="4" t="s">
        <v>31</v>
      </c>
      <c r="M9458" s="4" t="s">
        <v>11516</v>
      </c>
    </row>
    <row r="9459" customFormat="false" ht="15.75" hidden="false" customHeight="true" outlineLevel="0" collapsed="false">
      <c r="A9459" s="4" t="n">
        <v>8197</v>
      </c>
      <c r="B9459" s="4" t="s">
        <v>50205</v>
      </c>
      <c r="C9459" s="4"/>
      <c r="D9459" s="4" t="s">
        <v>50206</v>
      </c>
      <c r="E9459" s="5" t="s">
        <v>2943</v>
      </c>
      <c r="F9459" s="4" t="s">
        <v>2517</v>
      </c>
      <c r="G9459" s="4" t="s">
        <v>146</v>
      </c>
      <c r="H9459" s="5" t="s">
        <v>50207</v>
      </c>
      <c r="I9459" s="4" t="s">
        <v>50208</v>
      </c>
      <c r="J9459" s="5" t="n">
        <f aca="false">LEN(K9459)</f>
        <v>14</v>
      </c>
      <c r="K9459" s="6" t="s">
        <v>50209</v>
      </c>
      <c r="L9459" s="4" t="s">
        <v>78</v>
      </c>
      <c r="M9459" s="4" t="s">
        <v>344</v>
      </c>
    </row>
    <row r="9460" customFormat="false" ht="15.75" hidden="false" customHeight="true" outlineLevel="0" collapsed="false">
      <c r="A9460" s="4" t="n">
        <v>8203</v>
      </c>
      <c r="B9460" s="4" t="s">
        <v>50210</v>
      </c>
      <c r="C9460" s="4"/>
      <c r="D9460" s="4" t="s">
        <v>50211</v>
      </c>
      <c r="E9460" s="5" t="s">
        <v>2943</v>
      </c>
      <c r="F9460" s="4" t="s">
        <v>2517</v>
      </c>
      <c r="G9460" s="4" t="s">
        <v>146</v>
      </c>
      <c r="H9460" s="5" t="s">
        <v>50212</v>
      </c>
      <c r="I9460" s="4" t="s">
        <v>50213</v>
      </c>
      <c r="J9460" s="5" t="n">
        <f aca="false">LEN(K9460)</f>
        <v>14</v>
      </c>
      <c r="K9460" s="6" t="s">
        <v>50214</v>
      </c>
      <c r="L9460" s="4" t="s">
        <v>31</v>
      </c>
      <c r="M9460" s="4" t="s">
        <v>2097</v>
      </c>
    </row>
    <row r="9461" customFormat="false" ht="15.75" hidden="false" customHeight="true" outlineLevel="0" collapsed="false">
      <c r="A9461" s="4" t="n">
        <v>8204</v>
      </c>
      <c r="B9461" s="4" t="s">
        <v>50215</v>
      </c>
      <c r="C9461" s="4" t="s">
        <v>50216</v>
      </c>
      <c r="D9461" s="4" t="s">
        <v>563</v>
      </c>
      <c r="E9461" s="5" t="s">
        <v>50217</v>
      </c>
      <c r="F9461" s="4" t="s">
        <v>6842</v>
      </c>
      <c r="G9461" s="4" t="s">
        <v>146</v>
      </c>
      <c r="H9461" s="5" t="s">
        <v>50218</v>
      </c>
      <c r="I9461" s="4" t="s">
        <v>50219</v>
      </c>
      <c r="J9461" s="5" t="n">
        <f aca="false">LEN(K9461)</f>
        <v>14</v>
      </c>
      <c r="K9461" s="6" t="s">
        <v>50220</v>
      </c>
      <c r="L9461" s="4" t="s">
        <v>1679</v>
      </c>
      <c r="M9461" s="4" t="s">
        <v>31</v>
      </c>
    </row>
    <row r="9462" customFormat="false" ht="15.75" hidden="false" customHeight="true" outlineLevel="0" collapsed="false">
      <c r="A9462" s="4" t="n">
        <v>8208</v>
      </c>
      <c r="B9462" s="4" t="s">
        <v>50221</v>
      </c>
      <c r="C9462" s="4" t="s">
        <v>50222</v>
      </c>
      <c r="D9462" s="4" t="s">
        <v>50223</v>
      </c>
      <c r="E9462" s="5" t="s">
        <v>2508</v>
      </c>
      <c r="F9462" s="4" t="s">
        <v>2509</v>
      </c>
      <c r="G9462" s="4" t="s">
        <v>146</v>
      </c>
      <c r="H9462" s="5" t="s">
        <v>50224</v>
      </c>
      <c r="I9462" s="4" t="s">
        <v>50225</v>
      </c>
      <c r="J9462" s="5" t="n">
        <f aca="false">LEN(K9462)</f>
        <v>14</v>
      </c>
      <c r="K9462" s="6" t="s">
        <v>50226</v>
      </c>
      <c r="L9462" s="4" t="s">
        <v>57</v>
      </c>
      <c r="M9462" s="4" t="s">
        <v>1063</v>
      </c>
    </row>
    <row r="9463" customFormat="false" ht="15.75" hidden="false" customHeight="true" outlineLevel="0" collapsed="false">
      <c r="A9463" s="4" t="n">
        <v>8219</v>
      </c>
      <c r="B9463" s="4" t="s">
        <v>47919</v>
      </c>
      <c r="C9463" s="4"/>
      <c r="D9463" s="4" t="s">
        <v>50227</v>
      </c>
      <c r="E9463" s="5" t="s">
        <v>14939</v>
      </c>
      <c r="F9463" s="4" t="s">
        <v>14940</v>
      </c>
      <c r="G9463" s="4" t="s">
        <v>146</v>
      </c>
      <c r="H9463" s="5" t="s">
        <v>50228</v>
      </c>
      <c r="I9463" s="4" t="s">
        <v>50229</v>
      </c>
      <c r="J9463" s="5" t="n">
        <f aca="false">LEN(K9463)</f>
        <v>14</v>
      </c>
      <c r="K9463" s="6" t="s">
        <v>50230</v>
      </c>
      <c r="L9463" s="4" t="s">
        <v>31</v>
      </c>
      <c r="M9463" s="4" t="s">
        <v>368</v>
      </c>
    </row>
    <row r="9464" customFormat="false" ht="15.75" hidden="false" customHeight="true" outlineLevel="0" collapsed="false">
      <c r="A9464" s="4" t="n">
        <v>8249</v>
      </c>
      <c r="B9464" s="4" t="s">
        <v>50231</v>
      </c>
      <c r="C9464" s="4"/>
      <c r="D9464" s="4" t="s">
        <v>50232</v>
      </c>
      <c r="E9464" s="5" t="s">
        <v>5236</v>
      </c>
      <c r="F9464" s="4" t="s">
        <v>5237</v>
      </c>
      <c r="G9464" s="4" t="s">
        <v>146</v>
      </c>
      <c r="H9464" s="5" t="s">
        <v>50233</v>
      </c>
      <c r="I9464" s="4" t="str">
        <f aca="false">IFERROR(__xludf.dummyfunction("""info@""&amp;LOWER(REGEXREPLACE(B9464,""[^A-Za-z0-9]"",""""))&amp;"".com"""),"info@somsparksc.com")</f>
        <v>info@somsparksc.com</v>
      </c>
      <c r="J9464" s="5" t="n">
        <f aca="false">LEN(K9464)</f>
        <v>14</v>
      </c>
      <c r="K9464" s="6" t="s">
        <v>50234</v>
      </c>
      <c r="L9464" s="4" t="s">
        <v>78</v>
      </c>
      <c r="M9464" s="4" t="s">
        <v>31</v>
      </c>
    </row>
    <row r="9465" customFormat="false" ht="15.75" hidden="false" customHeight="true" outlineLevel="0" collapsed="false">
      <c r="A9465" s="4" t="n">
        <v>8255</v>
      </c>
      <c r="B9465" s="4" t="s">
        <v>50235</v>
      </c>
      <c r="C9465" s="4"/>
      <c r="D9465" s="4" t="s">
        <v>50236</v>
      </c>
      <c r="E9465" s="5" t="s">
        <v>5236</v>
      </c>
      <c r="F9465" s="4" t="s">
        <v>5237</v>
      </c>
      <c r="G9465" s="4" t="s">
        <v>146</v>
      </c>
      <c r="H9465" s="5" t="s">
        <v>50237</v>
      </c>
      <c r="I9465" s="4" t="s">
        <v>50238</v>
      </c>
      <c r="J9465" s="5" t="n">
        <f aca="false">LEN(K9465)</f>
        <v>14</v>
      </c>
      <c r="K9465" s="6" t="s">
        <v>50239</v>
      </c>
      <c r="L9465" s="4" t="s">
        <v>57</v>
      </c>
      <c r="M9465" s="4" t="s">
        <v>3294</v>
      </c>
    </row>
    <row r="9466" customFormat="false" ht="15.75" hidden="false" customHeight="true" outlineLevel="0" collapsed="false">
      <c r="A9466" s="4" t="n">
        <v>8266</v>
      </c>
      <c r="B9466" s="4" t="s">
        <v>50240</v>
      </c>
      <c r="C9466" s="4"/>
      <c r="D9466" s="4" t="s">
        <v>50241</v>
      </c>
      <c r="E9466" s="5" t="s">
        <v>7984</v>
      </c>
      <c r="F9466" s="4" t="s">
        <v>7985</v>
      </c>
      <c r="G9466" s="4" t="s">
        <v>146</v>
      </c>
      <c r="H9466" s="5" t="s">
        <v>50242</v>
      </c>
      <c r="I9466" s="7" t="s">
        <v>50243</v>
      </c>
      <c r="J9466" s="5" t="n">
        <f aca="false">LEN(K9466)</f>
        <v>14</v>
      </c>
      <c r="K9466" s="6" t="s">
        <v>50244</v>
      </c>
      <c r="L9466" s="4" t="s">
        <v>31</v>
      </c>
      <c r="M9466" s="4" t="s">
        <v>2435</v>
      </c>
    </row>
    <row r="9467" customFormat="false" ht="15.75" hidden="false" customHeight="true" outlineLevel="0" collapsed="false">
      <c r="A9467" s="4" t="n">
        <v>8289</v>
      </c>
      <c r="B9467" s="4" t="s">
        <v>50245</v>
      </c>
      <c r="C9467" s="4" t="s">
        <v>50246</v>
      </c>
      <c r="D9467" s="4" t="s">
        <v>50247</v>
      </c>
      <c r="E9467" s="5" t="s">
        <v>144</v>
      </c>
      <c r="F9467" s="4" t="s">
        <v>145</v>
      </c>
      <c r="G9467" s="4" t="s">
        <v>146</v>
      </c>
      <c r="H9467" s="5" t="s">
        <v>50248</v>
      </c>
      <c r="I9467" s="7" t="s">
        <v>50249</v>
      </c>
      <c r="J9467" s="5" t="n">
        <f aca="false">LEN(K9467)</f>
        <v>14</v>
      </c>
      <c r="K9467" s="6" t="s">
        <v>50250</v>
      </c>
      <c r="L9467" s="4" t="s">
        <v>66</v>
      </c>
      <c r="M9467" s="4" t="s">
        <v>5660</v>
      </c>
    </row>
    <row r="9468" customFormat="false" ht="15.75" hidden="false" customHeight="true" outlineLevel="0" collapsed="false">
      <c r="A9468" s="4" t="n">
        <v>8340</v>
      </c>
      <c r="B9468" s="4" t="s">
        <v>50251</v>
      </c>
      <c r="C9468" s="4"/>
      <c r="D9468" s="4" t="s">
        <v>50252</v>
      </c>
      <c r="E9468" s="5" t="s">
        <v>144</v>
      </c>
      <c r="F9468" s="4" t="s">
        <v>145</v>
      </c>
      <c r="G9468" s="4" t="s">
        <v>146</v>
      </c>
      <c r="H9468" s="5" t="s">
        <v>50253</v>
      </c>
      <c r="I9468" s="4" t="str">
        <f aca="false">IFERROR(__xludf.dummyfunction("""info@""&amp;LOWER(REGEXREPLACE(B9468,""[^A-Za-z0-9]"",""""))&amp;"".com"""),"info@clippersol.com")</f>
        <v>info@clippersol.com</v>
      </c>
      <c r="J9468" s="5" t="n">
        <f aca="false">LEN(K9468)</f>
        <v>14</v>
      </c>
      <c r="K9468" s="10" t="s">
        <v>50254</v>
      </c>
      <c r="L9468" s="4" t="s">
        <v>31</v>
      </c>
      <c r="M9468" s="4" t="s">
        <v>5940</v>
      </c>
    </row>
    <row r="9469" customFormat="false" ht="15.75" hidden="false" customHeight="true" outlineLevel="0" collapsed="false">
      <c r="A9469" s="4" t="n">
        <v>8341</v>
      </c>
      <c r="B9469" s="4" t="s">
        <v>50255</v>
      </c>
      <c r="C9469" s="4" t="s">
        <v>50256</v>
      </c>
      <c r="D9469" s="4" t="s">
        <v>50257</v>
      </c>
      <c r="E9469" s="5" t="s">
        <v>144</v>
      </c>
      <c r="F9469" s="4" t="s">
        <v>145</v>
      </c>
      <c r="G9469" s="4" t="s">
        <v>146</v>
      </c>
      <c r="H9469" s="5" t="s">
        <v>50258</v>
      </c>
      <c r="I9469" s="4" t="s">
        <v>48375</v>
      </c>
      <c r="J9469" s="5" t="n">
        <f aca="false">LEN(K9469)</f>
        <v>14</v>
      </c>
      <c r="K9469" s="6" t="s">
        <v>50259</v>
      </c>
      <c r="L9469" s="4" t="s">
        <v>21</v>
      </c>
      <c r="M9469" s="4" t="s">
        <v>4122</v>
      </c>
    </row>
    <row r="9470" customFormat="false" ht="15.75" hidden="false" customHeight="true" outlineLevel="0" collapsed="false">
      <c r="A9470" s="4" t="n">
        <v>8342</v>
      </c>
      <c r="B9470" s="4" t="s">
        <v>50260</v>
      </c>
      <c r="C9470" s="4" t="s">
        <v>50261</v>
      </c>
      <c r="D9470" s="4" t="s">
        <v>50262</v>
      </c>
      <c r="E9470" s="5" t="s">
        <v>144</v>
      </c>
      <c r="F9470" s="4" t="s">
        <v>145</v>
      </c>
      <c r="G9470" s="4" t="s">
        <v>146</v>
      </c>
      <c r="H9470" s="5" t="s">
        <v>50263</v>
      </c>
      <c r="I9470" s="7" t="str">
        <f aca="false">IFERROR(__xludf.dummyfunction("""info@""&amp;LOWER(REGEXREPLACE(B9470,""[^A-Za-z0-9]"",""""))&amp;"".com"""),"info@plazaparis.com")</f>
        <v>info@plazaparis.com</v>
      </c>
      <c r="J9470" s="5" t="n">
        <f aca="false">LEN(K9470)</f>
        <v>14</v>
      </c>
      <c r="K9470" s="6" t="s">
        <v>50264</v>
      </c>
      <c r="L9470" s="4" t="s">
        <v>21</v>
      </c>
      <c r="M9470" s="4" t="s">
        <v>23053</v>
      </c>
    </row>
    <row r="9471" customFormat="false" ht="15.75" hidden="false" customHeight="true" outlineLevel="0" collapsed="false">
      <c r="A9471" s="4" t="n">
        <v>8353</v>
      </c>
      <c r="B9471" s="4" t="s">
        <v>50265</v>
      </c>
      <c r="C9471" s="4"/>
      <c r="D9471" s="4" t="s">
        <v>50266</v>
      </c>
      <c r="E9471" s="5" t="s">
        <v>144</v>
      </c>
      <c r="F9471" s="4" t="s">
        <v>145</v>
      </c>
      <c r="G9471" s="4" t="s">
        <v>146</v>
      </c>
      <c r="H9471" s="5" t="s">
        <v>50267</v>
      </c>
      <c r="I9471" s="4" t="s">
        <v>50268</v>
      </c>
      <c r="J9471" s="5" t="n">
        <f aca="false">LEN(K9471)</f>
        <v>14</v>
      </c>
      <c r="K9471" s="6" t="s">
        <v>50269</v>
      </c>
      <c r="L9471" s="4" t="s">
        <v>57</v>
      </c>
      <c r="M9471" s="4" t="s">
        <v>1216</v>
      </c>
    </row>
    <row r="9472" customFormat="false" ht="15.75" hidden="false" customHeight="true" outlineLevel="0" collapsed="false">
      <c r="A9472" s="4" t="n">
        <v>8363</v>
      </c>
      <c r="B9472" s="4" t="s">
        <v>50270</v>
      </c>
      <c r="C9472" s="4" t="s">
        <v>50271</v>
      </c>
      <c r="D9472" s="4" t="s">
        <v>50272</v>
      </c>
      <c r="E9472" s="5" t="s">
        <v>50273</v>
      </c>
      <c r="F9472" s="4" t="s">
        <v>50274</v>
      </c>
      <c r="G9472" s="4" t="s">
        <v>146</v>
      </c>
      <c r="H9472" s="5" t="s">
        <v>50275</v>
      </c>
      <c r="I9472" s="4" t="str">
        <f aca="false">IFERROR(__xludf.dummyfunction("""info@""&amp;LOWER(REGEXREPLACE(B9472,""[^A-Za-z0-9]"",""""))&amp;"".com"""),"info@calmariner.com")</f>
        <v>info@calmariner.com</v>
      </c>
      <c r="J9472" s="5" t="n">
        <f aca="false">LEN(K9472)</f>
        <v>14</v>
      </c>
      <c r="K9472" s="6" t="s">
        <v>50276</v>
      </c>
      <c r="L9472" s="4" t="s">
        <v>57</v>
      </c>
      <c r="M9472" s="4" t="s">
        <v>22</v>
      </c>
    </row>
    <row r="9473" customFormat="false" ht="15.75" hidden="false" customHeight="true" outlineLevel="0" collapsed="false">
      <c r="A9473" s="4" t="n">
        <v>8370</v>
      </c>
      <c r="B9473" s="4" t="s">
        <v>50277</v>
      </c>
      <c r="C9473" s="4"/>
      <c r="D9473" s="4" t="s">
        <v>50278</v>
      </c>
      <c r="E9473" s="5" t="s">
        <v>18227</v>
      </c>
      <c r="F9473" s="4" t="s">
        <v>18228</v>
      </c>
      <c r="G9473" s="4" t="s">
        <v>146</v>
      </c>
      <c r="H9473" s="5" t="s">
        <v>50279</v>
      </c>
      <c r="I9473" s="4" t="s">
        <v>50280</v>
      </c>
      <c r="J9473" s="5" t="n">
        <f aca="false">LEN(K9473)</f>
        <v>14</v>
      </c>
      <c r="K9473" s="6" t="s">
        <v>50281</v>
      </c>
      <c r="L9473" s="4" t="s">
        <v>66</v>
      </c>
      <c r="M9473" s="4" t="s">
        <v>381</v>
      </c>
    </row>
    <row r="9474" customFormat="false" ht="15.75" hidden="false" customHeight="true" outlineLevel="0" collapsed="false">
      <c r="A9474" s="4" t="n">
        <v>8380</v>
      </c>
      <c r="B9474" s="4" t="s">
        <v>50282</v>
      </c>
      <c r="C9474" s="4"/>
      <c r="D9474" s="4" t="s">
        <v>40950</v>
      </c>
      <c r="E9474" s="5" t="s">
        <v>2954</v>
      </c>
      <c r="F9474" s="4" t="s">
        <v>2955</v>
      </c>
      <c r="G9474" s="4" t="s">
        <v>146</v>
      </c>
      <c r="H9474" s="5" t="s">
        <v>50283</v>
      </c>
      <c r="I9474" s="4" t="s">
        <v>50284</v>
      </c>
      <c r="J9474" s="5" t="n">
        <f aca="false">LEN(K9474)</f>
        <v>14</v>
      </c>
      <c r="K9474" s="6" t="s">
        <v>50285</v>
      </c>
      <c r="L9474" s="4" t="s">
        <v>31</v>
      </c>
      <c r="M9474" s="4" t="s">
        <v>967</v>
      </c>
    </row>
    <row r="9475" customFormat="false" ht="15.75" hidden="false" customHeight="true" outlineLevel="0" collapsed="false">
      <c r="A9475" s="4" t="n">
        <v>8391</v>
      </c>
      <c r="B9475" s="4" t="s">
        <v>50286</v>
      </c>
      <c r="C9475" s="4" t="s">
        <v>50287</v>
      </c>
      <c r="D9475" s="4" t="s">
        <v>50288</v>
      </c>
      <c r="E9475" s="5" t="s">
        <v>9918</v>
      </c>
      <c r="F9475" s="4" t="s">
        <v>9919</v>
      </c>
      <c r="G9475" s="4" t="s">
        <v>146</v>
      </c>
      <c r="H9475" s="5" t="s">
        <v>50289</v>
      </c>
      <c r="I9475" s="4" t="s">
        <v>50290</v>
      </c>
      <c r="J9475" s="5" t="n">
        <f aca="false">LEN(K9475)</f>
        <v>14</v>
      </c>
      <c r="K9475" s="6" t="s">
        <v>50291</v>
      </c>
      <c r="L9475" s="4" t="s">
        <v>31</v>
      </c>
      <c r="M9475" s="4" t="s">
        <v>232</v>
      </c>
    </row>
    <row r="9476" customFormat="false" ht="15.75" hidden="false" customHeight="true" outlineLevel="0" collapsed="false">
      <c r="A9476" s="4" t="n">
        <v>8392</v>
      </c>
      <c r="B9476" s="4" t="s">
        <v>50292</v>
      </c>
      <c r="C9476" s="4" t="s">
        <v>50293</v>
      </c>
      <c r="D9476" s="4" t="s">
        <v>50294</v>
      </c>
      <c r="E9476" s="5" t="s">
        <v>9918</v>
      </c>
      <c r="F9476" s="4" t="s">
        <v>9919</v>
      </c>
      <c r="G9476" s="4" t="s">
        <v>146</v>
      </c>
      <c r="H9476" s="5" t="s">
        <v>50295</v>
      </c>
      <c r="I9476" s="7" t="s">
        <v>50296</v>
      </c>
      <c r="J9476" s="5" t="n">
        <f aca="false">LEN(K9476)</f>
        <v>14</v>
      </c>
      <c r="K9476" s="6" t="s">
        <v>50297</v>
      </c>
      <c r="L9476" s="4" t="s">
        <v>66</v>
      </c>
      <c r="M9476" s="4" t="s">
        <v>271</v>
      </c>
    </row>
    <row r="9477" customFormat="false" ht="15.75" hidden="false" customHeight="true" outlineLevel="0" collapsed="false">
      <c r="A9477" s="4" t="n">
        <v>8396</v>
      </c>
      <c r="B9477" s="4" t="s">
        <v>50298</v>
      </c>
      <c r="C9477" s="4" t="s">
        <v>50299</v>
      </c>
      <c r="D9477" s="4" t="s">
        <v>50300</v>
      </c>
      <c r="E9477" s="5" t="s">
        <v>9918</v>
      </c>
      <c r="F9477" s="4" t="s">
        <v>9919</v>
      </c>
      <c r="G9477" s="4" t="s">
        <v>146</v>
      </c>
      <c r="H9477" s="5" t="s">
        <v>50301</v>
      </c>
      <c r="I9477" s="4" t="s">
        <v>50302</v>
      </c>
      <c r="J9477" s="5" t="n">
        <f aca="false">LEN(K9477)</f>
        <v>14</v>
      </c>
      <c r="K9477" s="6" t="s">
        <v>50303</v>
      </c>
      <c r="L9477" s="4" t="s">
        <v>66</v>
      </c>
      <c r="M9477" s="4" t="s">
        <v>1694</v>
      </c>
    </row>
    <row r="9478" customFormat="false" ht="15.75" hidden="false" customHeight="true" outlineLevel="0" collapsed="false">
      <c r="A9478" s="4" t="n">
        <v>8403</v>
      </c>
      <c r="B9478" s="4" t="s">
        <v>27369</v>
      </c>
      <c r="C9478" s="4" t="s">
        <v>50304</v>
      </c>
      <c r="D9478" s="4" t="s">
        <v>50305</v>
      </c>
      <c r="E9478" s="5" t="s">
        <v>41138</v>
      </c>
      <c r="F9478" s="4" t="s">
        <v>41139</v>
      </c>
      <c r="G9478" s="4" t="s">
        <v>146</v>
      </c>
      <c r="H9478" s="5" t="s">
        <v>50306</v>
      </c>
      <c r="I9478" s="4" t="s">
        <v>50307</v>
      </c>
      <c r="J9478" s="5" t="n">
        <f aca="false">LEN(K9478)</f>
        <v>14</v>
      </c>
      <c r="K9478" s="6" t="s">
        <v>50308</v>
      </c>
      <c r="L9478" s="4" t="s">
        <v>31</v>
      </c>
      <c r="M9478" s="4" t="s">
        <v>32</v>
      </c>
    </row>
    <row r="9479" customFormat="false" ht="15.75" hidden="false" customHeight="true" outlineLevel="0" collapsed="false">
      <c r="A9479" s="4" t="n">
        <v>8410</v>
      </c>
      <c r="B9479" s="4" t="s">
        <v>50309</v>
      </c>
      <c r="C9479" s="4" t="s">
        <v>50310</v>
      </c>
      <c r="D9479" s="4" t="s">
        <v>50311</v>
      </c>
      <c r="E9479" s="5" t="s">
        <v>41146</v>
      </c>
      <c r="F9479" s="4" t="s">
        <v>41147</v>
      </c>
      <c r="G9479" s="4" t="s">
        <v>146</v>
      </c>
      <c r="H9479" s="5" t="s">
        <v>50312</v>
      </c>
      <c r="I9479" s="7" t="s">
        <v>50313</v>
      </c>
      <c r="J9479" s="5" t="n">
        <f aca="false">LEN(K9479)</f>
        <v>14</v>
      </c>
      <c r="K9479" s="6" t="s">
        <v>50314</v>
      </c>
      <c r="L9479" s="4" t="s">
        <v>31</v>
      </c>
      <c r="M9479" s="4" t="s">
        <v>577</v>
      </c>
    </row>
    <row r="9480" customFormat="false" ht="15.75" hidden="false" customHeight="true" outlineLevel="0" collapsed="false">
      <c r="A9480" s="4" t="n">
        <v>8412</v>
      </c>
      <c r="B9480" s="4" t="s">
        <v>26495</v>
      </c>
      <c r="C9480" s="4"/>
      <c r="D9480" s="4" t="s">
        <v>50315</v>
      </c>
      <c r="E9480" s="5" t="s">
        <v>50316</v>
      </c>
      <c r="F9480" s="4" t="s">
        <v>50317</v>
      </c>
      <c r="G9480" s="4" t="s">
        <v>146</v>
      </c>
      <c r="H9480" s="5" t="s">
        <v>50318</v>
      </c>
      <c r="I9480" s="7" t="str">
        <f aca="false">IFERROR(__xludf.dummyfunction("""info@""&amp;LOWER(REGEXREPLACE(B9480,""[^A-Za-z0-9]"",""""))&amp;"".com"""),"info@elpescador.com")</f>
        <v>info@elpescador.com</v>
      </c>
      <c r="J9480" s="5" t="n">
        <f aca="false">LEN(K9480)</f>
        <v>14</v>
      </c>
      <c r="K9480" s="6" t="s">
        <v>50319</v>
      </c>
      <c r="L9480" s="4" t="s">
        <v>78</v>
      </c>
      <c r="M9480" s="4" t="s">
        <v>577</v>
      </c>
    </row>
    <row r="9481" customFormat="false" ht="15.75" hidden="false" customHeight="true" outlineLevel="0" collapsed="false">
      <c r="A9481" s="4" t="n">
        <v>8413</v>
      </c>
      <c r="B9481" s="4" t="s">
        <v>50320</v>
      </c>
      <c r="C9481" s="4" t="s">
        <v>50321</v>
      </c>
      <c r="D9481" s="4" t="s">
        <v>50322</v>
      </c>
      <c r="E9481" s="5" t="s">
        <v>50316</v>
      </c>
      <c r="F9481" s="4" t="s">
        <v>50317</v>
      </c>
      <c r="G9481" s="4" t="s">
        <v>146</v>
      </c>
      <c r="H9481" s="5" t="s">
        <v>50323</v>
      </c>
      <c r="I9481" s="4" t="s">
        <v>50324</v>
      </c>
      <c r="J9481" s="5" t="n">
        <f aca="false">LEN(K9481)</f>
        <v>14</v>
      </c>
      <c r="K9481" s="6" t="s">
        <v>50325</v>
      </c>
      <c r="L9481" s="4" t="s">
        <v>66</v>
      </c>
      <c r="M9481" s="4" t="s">
        <v>381</v>
      </c>
    </row>
    <row r="9482" customFormat="false" ht="15.75" hidden="false" customHeight="true" outlineLevel="0" collapsed="false">
      <c r="A9482" s="4" t="n">
        <v>8422</v>
      </c>
      <c r="B9482" s="4" t="s">
        <v>50326</v>
      </c>
      <c r="C9482" s="4" t="s">
        <v>50327</v>
      </c>
      <c r="D9482" s="4" t="s">
        <v>50328</v>
      </c>
      <c r="E9482" s="5" t="s">
        <v>25983</v>
      </c>
      <c r="F9482" s="4" t="s">
        <v>25984</v>
      </c>
      <c r="G9482" s="4" t="s">
        <v>146</v>
      </c>
      <c r="H9482" s="5" t="s">
        <v>50329</v>
      </c>
      <c r="I9482" s="4" t="s">
        <v>50330</v>
      </c>
      <c r="J9482" s="5" t="n">
        <f aca="false">LEN(K9482)</f>
        <v>14</v>
      </c>
      <c r="K9482" s="6" t="s">
        <v>50331</v>
      </c>
      <c r="L9482" s="4" t="s">
        <v>57</v>
      </c>
      <c r="M9482" s="4" t="s">
        <v>918</v>
      </c>
    </row>
    <row r="9483" customFormat="false" ht="15.75" hidden="false" customHeight="true" outlineLevel="0" collapsed="false">
      <c r="A9483" s="4" t="n">
        <v>8421</v>
      </c>
      <c r="B9483" s="4" t="s">
        <v>50326</v>
      </c>
      <c r="C9483" s="4" t="s">
        <v>50327</v>
      </c>
      <c r="D9483" s="4" t="s">
        <v>50332</v>
      </c>
      <c r="E9483" s="5" t="s">
        <v>25983</v>
      </c>
      <c r="F9483" s="4" t="s">
        <v>25984</v>
      </c>
      <c r="G9483" s="4" t="s">
        <v>146</v>
      </c>
      <c r="H9483" s="5" t="s">
        <v>50329</v>
      </c>
      <c r="I9483" s="4" t="s">
        <v>50330</v>
      </c>
      <c r="J9483" s="5" t="n">
        <f aca="false">LEN(K9483)</f>
        <v>14</v>
      </c>
      <c r="K9483" s="6" t="s">
        <v>50331</v>
      </c>
      <c r="L9483" s="4" t="s">
        <v>57</v>
      </c>
      <c r="M9483" s="4" t="s">
        <v>326</v>
      </c>
    </row>
    <row r="9484" customFormat="false" ht="15.75" hidden="false" customHeight="true" outlineLevel="0" collapsed="false">
      <c r="A9484" s="4" t="n">
        <v>8426</v>
      </c>
      <c r="B9484" s="4" t="s">
        <v>50333</v>
      </c>
      <c r="C9484" s="4" t="s">
        <v>50334</v>
      </c>
      <c r="D9484" s="4" t="s">
        <v>50335</v>
      </c>
      <c r="E9484" s="5" t="s">
        <v>50336</v>
      </c>
      <c r="F9484" s="4" t="s">
        <v>19446</v>
      </c>
      <c r="G9484" s="4" t="s">
        <v>146</v>
      </c>
      <c r="H9484" s="5" t="s">
        <v>50337</v>
      </c>
      <c r="I9484" s="4" t="s">
        <v>50338</v>
      </c>
      <c r="J9484" s="5" t="n">
        <f aca="false">LEN(K9484)</f>
        <v>14</v>
      </c>
      <c r="K9484" s="6" t="s">
        <v>50339</v>
      </c>
      <c r="L9484" s="4" t="s">
        <v>31</v>
      </c>
      <c r="M9484" s="4" t="s">
        <v>577</v>
      </c>
    </row>
    <row r="9485" customFormat="false" ht="15.75" hidden="false" customHeight="true" outlineLevel="0" collapsed="false">
      <c r="A9485" s="4" t="n">
        <v>8434</v>
      </c>
      <c r="B9485" s="4" t="s">
        <v>50340</v>
      </c>
      <c r="C9485" s="4" t="s">
        <v>50341</v>
      </c>
      <c r="D9485" s="4" t="s">
        <v>50342</v>
      </c>
      <c r="E9485" s="5" t="s">
        <v>50343</v>
      </c>
      <c r="F9485" s="4" t="s">
        <v>50344</v>
      </c>
      <c r="G9485" s="4" t="s">
        <v>146</v>
      </c>
      <c r="H9485" s="5" t="s">
        <v>50345</v>
      </c>
      <c r="I9485" s="4" t="s">
        <v>50346</v>
      </c>
      <c r="J9485" s="5" t="n">
        <f aca="false">LEN(K9485)</f>
        <v>14</v>
      </c>
      <c r="K9485" s="6" t="s">
        <v>50347</v>
      </c>
      <c r="L9485" s="4" t="s">
        <v>21</v>
      </c>
      <c r="M9485" s="4" t="s">
        <v>31</v>
      </c>
    </row>
    <row r="9486" customFormat="false" ht="15.75" hidden="false" customHeight="true" outlineLevel="0" collapsed="false">
      <c r="A9486" s="4" t="n">
        <v>8435</v>
      </c>
      <c r="B9486" s="4" t="s">
        <v>50348</v>
      </c>
      <c r="C9486" s="4" t="s">
        <v>50349</v>
      </c>
      <c r="D9486" s="4" t="s">
        <v>50350</v>
      </c>
      <c r="E9486" s="5" t="s">
        <v>5244</v>
      </c>
      <c r="F9486" s="4" t="s">
        <v>5245</v>
      </c>
      <c r="G9486" s="4" t="s">
        <v>146</v>
      </c>
      <c r="H9486" s="5" t="s">
        <v>50351</v>
      </c>
      <c r="I9486" s="7" t="s">
        <v>50352</v>
      </c>
      <c r="J9486" s="5" t="n">
        <f aca="false">LEN(K9486)</f>
        <v>14</v>
      </c>
      <c r="K9486" s="6" t="s">
        <v>50353</v>
      </c>
      <c r="L9486" s="4" t="s">
        <v>31</v>
      </c>
      <c r="M9486" s="4" t="s">
        <v>877</v>
      </c>
    </row>
    <row r="9487" customFormat="false" ht="15.75" hidden="false" customHeight="true" outlineLevel="0" collapsed="false">
      <c r="A9487" s="4" t="n">
        <v>8441</v>
      </c>
      <c r="B9487" s="4" t="s">
        <v>50354</v>
      </c>
      <c r="C9487" s="4" t="s">
        <v>50355</v>
      </c>
      <c r="D9487" s="4" t="s">
        <v>50356</v>
      </c>
      <c r="E9487" s="5" t="s">
        <v>2516</v>
      </c>
      <c r="F9487" s="4" t="s">
        <v>2517</v>
      </c>
      <c r="G9487" s="4" t="s">
        <v>146</v>
      </c>
      <c r="H9487" s="5" t="s">
        <v>50357</v>
      </c>
      <c r="I9487" s="4" t="s">
        <v>50358</v>
      </c>
      <c r="J9487" s="5" t="n">
        <f aca="false">LEN(K9487)</f>
        <v>14</v>
      </c>
      <c r="K9487" s="6" t="s">
        <v>50359</v>
      </c>
      <c r="L9487" s="4" t="s">
        <v>31</v>
      </c>
      <c r="M9487" s="4" t="s">
        <v>459</v>
      </c>
    </row>
    <row r="9488" customFormat="false" ht="15.75" hidden="false" customHeight="true" outlineLevel="0" collapsed="false">
      <c r="A9488" s="4" t="n">
        <v>8450</v>
      </c>
      <c r="B9488" s="4" t="s">
        <v>50360</v>
      </c>
      <c r="C9488" s="4"/>
      <c r="D9488" s="4" t="s">
        <v>50361</v>
      </c>
      <c r="E9488" s="5" t="s">
        <v>26000</v>
      </c>
      <c r="F9488" s="4" t="s">
        <v>2517</v>
      </c>
      <c r="G9488" s="4" t="s">
        <v>146</v>
      </c>
      <c r="H9488" s="5" t="s">
        <v>50362</v>
      </c>
      <c r="I9488" s="4" t="str">
        <f aca="false">IFERROR(__xludf.dummyfunction("""info@""&amp;LOWER(REGEXREPLACE(B9488,""[^A-Za-z0-9]"",""""))&amp;"".com"""),"info@alexanders.com")</f>
        <v>info@alexanders.com</v>
      </c>
      <c r="J9488" s="5" t="n">
        <f aca="false">LEN(K9488)</f>
        <v>14</v>
      </c>
      <c r="K9488" s="6" t="s">
        <v>50363</v>
      </c>
      <c r="L9488" s="4" t="s">
        <v>57</v>
      </c>
      <c r="M9488" s="4" t="s">
        <v>368</v>
      </c>
    </row>
    <row r="9489" customFormat="false" ht="15.75" hidden="false" customHeight="true" outlineLevel="0" collapsed="false">
      <c r="A9489" s="4" t="n">
        <v>8462</v>
      </c>
      <c r="B9489" s="4" t="s">
        <v>50364</v>
      </c>
      <c r="C9489" s="4"/>
      <c r="D9489" s="4" t="s">
        <v>50365</v>
      </c>
      <c r="E9489" s="5" t="s">
        <v>50366</v>
      </c>
      <c r="F9489" s="4" t="s">
        <v>50367</v>
      </c>
      <c r="G9489" s="4" t="s">
        <v>146</v>
      </c>
      <c r="H9489" s="5" t="s">
        <v>50368</v>
      </c>
      <c r="I9489" s="4" t="s">
        <v>50369</v>
      </c>
      <c r="J9489" s="5" t="n">
        <f aca="false">LEN(K9489)</f>
        <v>14</v>
      </c>
      <c r="K9489" s="6" t="s">
        <v>50370</v>
      </c>
      <c r="L9489" s="4" t="s">
        <v>57</v>
      </c>
      <c r="M9489" s="4" t="s">
        <v>2097</v>
      </c>
    </row>
    <row r="9490" customFormat="false" ht="15.75" hidden="false" customHeight="true" outlineLevel="0" collapsed="false">
      <c r="A9490" s="4" t="n">
        <v>8476</v>
      </c>
      <c r="B9490" s="4" t="s">
        <v>50371</v>
      </c>
      <c r="C9490" s="4"/>
      <c r="D9490" s="4" t="s">
        <v>50372</v>
      </c>
      <c r="E9490" s="5" t="s">
        <v>21745</v>
      </c>
      <c r="F9490" s="4" t="s">
        <v>21746</v>
      </c>
      <c r="G9490" s="4" t="s">
        <v>146</v>
      </c>
      <c r="H9490" s="5" t="s">
        <v>50373</v>
      </c>
      <c r="I9490" s="7" t="str">
        <f aca="false">IFERROR(__xludf.dummyfunction("""info@""&amp;LOWER(REGEXREPLACE(B9490,""[^A-Za-z0-9]"",""""))&amp;"".com"""),"info@hoteldelpi.com")</f>
        <v>info@hoteldelpi.com</v>
      </c>
      <c r="J9490" s="5" t="n">
        <f aca="false">LEN(K9490)</f>
        <v>14</v>
      </c>
      <c r="K9490" s="6" t="s">
        <v>50374</v>
      </c>
      <c r="L9490" s="4" t="s">
        <v>57</v>
      </c>
      <c r="M9490" s="4" t="s">
        <v>577</v>
      </c>
    </row>
    <row r="9491" customFormat="false" ht="15.75" hidden="false" customHeight="true" outlineLevel="0" collapsed="false">
      <c r="A9491" s="4" t="n">
        <v>8497</v>
      </c>
      <c r="B9491" s="4" t="s">
        <v>50375</v>
      </c>
      <c r="C9491" s="4" t="s">
        <v>50376</v>
      </c>
      <c r="D9491" s="4" t="s">
        <v>50377</v>
      </c>
      <c r="E9491" s="5" t="s">
        <v>12175</v>
      </c>
      <c r="F9491" s="4" t="s">
        <v>12176</v>
      </c>
      <c r="G9491" s="4" t="s">
        <v>146</v>
      </c>
      <c r="H9491" s="5" t="s">
        <v>50378</v>
      </c>
      <c r="I9491" s="4" t="s">
        <v>50379</v>
      </c>
      <c r="J9491" s="5" t="n">
        <f aca="false">LEN(K9491)</f>
        <v>14</v>
      </c>
      <c r="K9491" s="6" t="s">
        <v>50380</v>
      </c>
      <c r="L9491" s="4" t="s">
        <v>31</v>
      </c>
      <c r="M9491" s="4" t="s">
        <v>819</v>
      </c>
    </row>
    <row r="9492" customFormat="false" ht="15.75" hidden="false" customHeight="true" outlineLevel="0" collapsed="false">
      <c r="A9492" s="4" t="n">
        <v>8506</v>
      </c>
      <c r="B9492" s="4" t="s">
        <v>50381</v>
      </c>
      <c r="C9492" s="4" t="s">
        <v>50382</v>
      </c>
      <c r="D9492" s="4" t="s">
        <v>50383</v>
      </c>
      <c r="E9492" s="5" t="s">
        <v>347</v>
      </c>
      <c r="F9492" s="4" t="s">
        <v>348</v>
      </c>
      <c r="G9492" s="4" t="s">
        <v>146</v>
      </c>
      <c r="H9492" s="5" t="s">
        <v>50384</v>
      </c>
      <c r="I9492" s="4" t="s">
        <v>50385</v>
      </c>
      <c r="J9492" s="5" t="n">
        <f aca="false">LEN(K9492)</f>
        <v>14</v>
      </c>
      <c r="K9492" s="6" t="s">
        <v>50386</v>
      </c>
      <c r="L9492" s="4" t="s">
        <v>31</v>
      </c>
      <c r="M9492" s="4" t="s">
        <v>10060</v>
      </c>
    </row>
    <row r="9493" customFormat="false" ht="15.75" hidden="false" customHeight="true" outlineLevel="0" collapsed="false">
      <c r="A9493" s="4" t="n">
        <v>8515</v>
      </c>
      <c r="B9493" s="4" t="s">
        <v>50387</v>
      </c>
      <c r="C9493" s="4" t="s">
        <v>50388</v>
      </c>
      <c r="D9493" s="4" t="s">
        <v>50389</v>
      </c>
      <c r="E9493" s="5" t="s">
        <v>30529</v>
      </c>
      <c r="F9493" s="4" t="s">
        <v>348</v>
      </c>
      <c r="G9493" s="4" t="s">
        <v>146</v>
      </c>
      <c r="H9493" s="5" t="s">
        <v>50390</v>
      </c>
      <c r="I9493" s="4" t="s">
        <v>50391</v>
      </c>
      <c r="J9493" s="5" t="n">
        <f aca="false">LEN(K9493)</f>
        <v>14</v>
      </c>
      <c r="K9493" s="10" t="s">
        <v>50392</v>
      </c>
      <c r="L9493" s="4" t="s">
        <v>21</v>
      </c>
      <c r="M9493" s="4" t="s">
        <v>1208</v>
      </c>
    </row>
    <row r="9494" customFormat="false" ht="15.75" hidden="false" customHeight="true" outlineLevel="0" collapsed="false">
      <c r="A9494" s="4" t="n">
        <v>8521</v>
      </c>
      <c r="B9494" s="4" t="s">
        <v>50393</v>
      </c>
      <c r="C9494" s="4"/>
      <c r="D9494" s="4" t="s">
        <v>50394</v>
      </c>
      <c r="E9494" s="5" t="s">
        <v>15858</v>
      </c>
      <c r="F9494" s="4" t="s">
        <v>15859</v>
      </c>
      <c r="G9494" s="4" t="s">
        <v>146</v>
      </c>
      <c r="H9494" s="5" t="s">
        <v>50395</v>
      </c>
      <c r="I9494" s="4" t="s">
        <v>50396</v>
      </c>
      <c r="J9494" s="5" t="n">
        <f aca="false">LEN(K9494)</f>
        <v>14</v>
      </c>
      <c r="K9494" s="6" t="s">
        <v>50397</v>
      </c>
      <c r="L9494" s="4" t="s">
        <v>21</v>
      </c>
      <c r="M9494" s="4" t="s">
        <v>794</v>
      </c>
    </row>
    <row r="9495" customFormat="false" ht="15.75" hidden="false" customHeight="true" outlineLevel="0" collapsed="false">
      <c r="A9495" s="4" t="n">
        <v>8554</v>
      </c>
      <c r="B9495" s="4" t="s">
        <v>50398</v>
      </c>
      <c r="C9495" s="4"/>
      <c r="D9495" s="4" t="s">
        <v>50399</v>
      </c>
      <c r="E9495" s="5" t="s">
        <v>9936</v>
      </c>
      <c r="F9495" s="4" t="s">
        <v>9937</v>
      </c>
      <c r="G9495" s="4" t="s">
        <v>146</v>
      </c>
      <c r="H9495" s="5" t="s">
        <v>50400</v>
      </c>
      <c r="I9495" s="4" t="s">
        <v>48375</v>
      </c>
      <c r="J9495" s="5" t="n">
        <f aca="false">LEN(K9495)</f>
        <v>14</v>
      </c>
      <c r="K9495" s="6" t="s">
        <v>48376</v>
      </c>
      <c r="L9495" s="4" t="s">
        <v>31</v>
      </c>
      <c r="M9495" s="4" t="s">
        <v>18194</v>
      </c>
    </row>
    <row r="9496" customFormat="false" ht="15.75" hidden="false" customHeight="true" outlineLevel="0" collapsed="false">
      <c r="A9496" s="4" t="n">
        <v>8555</v>
      </c>
      <c r="B9496" s="4" t="s">
        <v>50401</v>
      </c>
      <c r="C9496" s="4" t="s">
        <v>50402</v>
      </c>
      <c r="D9496" s="4" t="s">
        <v>50399</v>
      </c>
      <c r="E9496" s="5" t="s">
        <v>9936</v>
      </c>
      <c r="F9496" s="4" t="s">
        <v>9937</v>
      </c>
      <c r="G9496" s="4" t="s">
        <v>146</v>
      </c>
      <c r="H9496" s="5" t="s">
        <v>50403</v>
      </c>
      <c r="I9496" s="4" t="s">
        <v>48375</v>
      </c>
      <c r="J9496" s="5" t="n">
        <f aca="false">LEN(K9496)</f>
        <v>14</v>
      </c>
      <c r="K9496" s="6" t="s">
        <v>48376</v>
      </c>
      <c r="L9496" s="4" t="s">
        <v>21</v>
      </c>
      <c r="M9496" s="4" t="s">
        <v>16377</v>
      </c>
    </row>
    <row r="9497" customFormat="false" ht="15.75" hidden="false" customHeight="true" outlineLevel="0" collapsed="false">
      <c r="A9497" s="4" t="n">
        <v>8564</v>
      </c>
      <c r="B9497" s="4" t="s">
        <v>50404</v>
      </c>
      <c r="C9497" s="4" t="s">
        <v>50405</v>
      </c>
      <c r="D9497" s="4" t="s">
        <v>41016</v>
      </c>
      <c r="E9497" s="5" t="s">
        <v>8489</v>
      </c>
      <c r="F9497" s="4" t="s">
        <v>8490</v>
      </c>
      <c r="G9497" s="4" t="s">
        <v>146</v>
      </c>
      <c r="H9497" s="5" t="s">
        <v>50406</v>
      </c>
      <c r="I9497" s="7" t="s">
        <v>50407</v>
      </c>
      <c r="J9497" s="5" t="n">
        <f aca="false">LEN(K9497)</f>
        <v>14</v>
      </c>
      <c r="K9497" s="6" t="s">
        <v>50408</v>
      </c>
      <c r="L9497" s="4" t="s">
        <v>31</v>
      </c>
      <c r="M9497" s="4" t="s">
        <v>1063</v>
      </c>
    </row>
    <row r="9498" customFormat="false" ht="15.75" hidden="false" customHeight="true" outlineLevel="0" collapsed="false">
      <c r="A9498" s="4" t="n">
        <v>8568</v>
      </c>
      <c r="B9498" s="4" t="s">
        <v>50409</v>
      </c>
      <c r="C9498" s="4"/>
      <c r="D9498" s="4" t="s">
        <v>50410</v>
      </c>
      <c r="E9498" s="5" t="s">
        <v>50411</v>
      </c>
      <c r="F9498" s="4" t="s">
        <v>50412</v>
      </c>
      <c r="G9498" s="4" t="s">
        <v>146</v>
      </c>
      <c r="H9498" s="5" t="s">
        <v>50413</v>
      </c>
      <c r="I9498" s="7" t="s">
        <v>50414</v>
      </c>
      <c r="J9498" s="5" t="n">
        <f aca="false">LEN(K9498)</f>
        <v>14</v>
      </c>
      <c r="K9498" s="6" t="s">
        <v>50415</v>
      </c>
      <c r="L9498" s="4" t="s">
        <v>31</v>
      </c>
      <c r="M9498" s="4" t="s">
        <v>22</v>
      </c>
    </row>
    <row r="9499" customFormat="false" ht="15.75" hidden="false" customHeight="true" outlineLevel="0" collapsed="false">
      <c r="A9499" s="4" t="n">
        <v>8572</v>
      </c>
      <c r="B9499" s="4" t="s">
        <v>50416</v>
      </c>
      <c r="C9499" s="4" t="s">
        <v>50417</v>
      </c>
      <c r="D9499" s="4" t="s">
        <v>50418</v>
      </c>
      <c r="E9499" s="5" t="s">
        <v>27231</v>
      </c>
      <c r="F9499" s="4" t="s">
        <v>50419</v>
      </c>
      <c r="G9499" s="4" t="s">
        <v>146</v>
      </c>
      <c r="H9499" s="5" t="s">
        <v>50420</v>
      </c>
      <c r="I9499" s="4" t="s">
        <v>50421</v>
      </c>
      <c r="J9499" s="5" t="n">
        <f aca="false">LEN(K9499)</f>
        <v>14</v>
      </c>
      <c r="K9499" s="6" t="s">
        <v>50422</v>
      </c>
      <c r="L9499" s="4" t="s">
        <v>57</v>
      </c>
      <c r="M9499" s="4" t="s">
        <v>32</v>
      </c>
    </row>
    <row r="9500" customFormat="false" ht="15.75" hidden="false" customHeight="true" outlineLevel="0" collapsed="false">
      <c r="A9500" s="4" t="n">
        <v>8577</v>
      </c>
      <c r="B9500" s="4" t="s">
        <v>50423</v>
      </c>
      <c r="C9500" s="4" t="s">
        <v>50424</v>
      </c>
      <c r="D9500" s="4" t="s">
        <v>50425</v>
      </c>
      <c r="E9500" s="5" t="s">
        <v>2962</v>
      </c>
      <c r="F9500" s="4" t="s">
        <v>35921</v>
      </c>
      <c r="G9500" s="4" t="s">
        <v>146</v>
      </c>
      <c r="H9500" s="5" t="s">
        <v>50426</v>
      </c>
      <c r="I9500" s="4" t="str">
        <f aca="false">IFERROR(__xludf.dummyfunction("""info@""&amp;LOWER(REGEXREPLACE(B9500,""[^A-Za-z0-9]"",""""))&amp;"".com"""),"info@calpascual.com")</f>
        <v>info@calpascual.com</v>
      </c>
      <c r="J9500" s="5" t="n">
        <f aca="false">LEN(K9500)</f>
        <v>14</v>
      </c>
      <c r="K9500" s="6" t="s">
        <v>50427</v>
      </c>
      <c r="L9500" s="4" t="s">
        <v>31</v>
      </c>
      <c r="M9500" s="4" t="s">
        <v>359</v>
      </c>
    </row>
    <row r="9501" customFormat="false" ht="15.75" hidden="false" customHeight="true" outlineLevel="0" collapsed="false">
      <c r="A9501" s="4" t="n">
        <v>8587</v>
      </c>
      <c r="B9501" s="4" t="s">
        <v>50428</v>
      </c>
      <c r="C9501" s="4"/>
      <c r="D9501" s="4" t="s">
        <v>50429</v>
      </c>
      <c r="E9501" s="5" t="s">
        <v>35934</v>
      </c>
      <c r="F9501" s="4" t="s">
        <v>2963</v>
      </c>
      <c r="G9501" s="4" t="s">
        <v>146</v>
      </c>
      <c r="H9501" s="5" t="s">
        <v>50430</v>
      </c>
      <c r="I9501" s="4" t="str">
        <f aca="false">IFERROR(__xludf.dummyfunction("""info@""&amp;LOWER(REGEXREPLACE(B9501,""[^A-Za-z0-9]"",""""))&amp;"".com"""),"info@lamolinasl.com")</f>
        <v>info@lamolinasl.com</v>
      </c>
      <c r="J9501" s="5" t="n">
        <f aca="false">LEN(K9501)</f>
        <v>14</v>
      </c>
      <c r="K9501" s="6" t="s">
        <v>50431</v>
      </c>
      <c r="L9501" s="4" t="s">
        <v>31</v>
      </c>
      <c r="M9501" s="4" t="s">
        <v>2890</v>
      </c>
    </row>
    <row r="9502" customFormat="false" ht="15.75" hidden="false" customHeight="true" outlineLevel="0" collapsed="false">
      <c r="A9502" s="4" t="n">
        <v>8599</v>
      </c>
      <c r="B9502" s="4" t="s">
        <v>50432</v>
      </c>
      <c r="C9502" s="4" t="s">
        <v>50433</v>
      </c>
      <c r="D9502" s="4" t="s">
        <v>50434</v>
      </c>
      <c r="E9502" s="5" t="s">
        <v>9910</v>
      </c>
      <c r="F9502" s="4" t="s">
        <v>9911</v>
      </c>
      <c r="G9502" s="4" t="s">
        <v>146</v>
      </c>
      <c r="H9502" s="5" t="s">
        <v>50435</v>
      </c>
      <c r="I9502" s="4" t="s">
        <v>50436</v>
      </c>
      <c r="J9502" s="5" t="n">
        <f aca="false">LEN(K9502)</f>
        <v>14</v>
      </c>
      <c r="K9502" s="6" t="s">
        <v>50437</v>
      </c>
      <c r="L9502" s="4" t="s">
        <v>66</v>
      </c>
      <c r="M9502" s="4" t="s">
        <v>877</v>
      </c>
    </row>
    <row r="9503" customFormat="false" ht="15.75" hidden="false" customHeight="true" outlineLevel="0" collapsed="false">
      <c r="A9503" s="4" t="n">
        <v>11935</v>
      </c>
      <c r="B9503" s="4" t="s">
        <v>50438</v>
      </c>
      <c r="C9503" s="4" t="s">
        <v>50439</v>
      </c>
      <c r="D9503" s="4" t="s">
        <v>35950</v>
      </c>
      <c r="E9503" s="5" t="s">
        <v>18338</v>
      </c>
      <c r="F9503" s="4" t="s">
        <v>18317</v>
      </c>
      <c r="G9503" s="4" t="s">
        <v>1567</v>
      </c>
      <c r="H9503" s="5" t="s">
        <v>50440</v>
      </c>
      <c r="I9503" s="4" t="s">
        <v>50441</v>
      </c>
      <c r="J9503" s="5" t="n">
        <f aca="false">LEN(K9503)</f>
        <v>14</v>
      </c>
      <c r="K9503" s="6" t="s">
        <v>50442</v>
      </c>
      <c r="L9503" s="4" t="s">
        <v>31</v>
      </c>
      <c r="M9503" s="4" t="s">
        <v>2890</v>
      </c>
    </row>
    <row r="9504" customFormat="false" ht="15.75" hidden="false" customHeight="true" outlineLevel="0" collapsed="false">
      <c r="A9504" s="4" t="n">
        <v>8603</v>
      </c>
      <c r="B9504" s="4" t="s">
        <v>50443</v>
      </c>
      <c r="C9504" s="4" t="s">
        <v>50444</v>
      </c>
      <c r="D9504" s="4" t="s">
        <v>50445</v>
      </c>
      <c r="E9504" s="5" t="s">
        <v>50446</v>
      </c>
      <c r="F9504" s="4" t="s">
        <v>26055</v>
      </c>
      <c r="G9504" s="4" t="s">
        <v>1567</v>
      </c>
      <c r="H9504" s="5" t="s">
        <v>50447</v>
      </c>
      <c r="I9504" s="4" t="s">
        <v>50448</v>
      </c>
      <c r="J9504" s="5" t="n">
        <f aca="false">LEN(K9504)</f>
        <v>14</v>
      </c>
      <c r="K9504" s="6" t="s">
        <v>50449</v>
      </c>
      <c r="L9504" s="4" t="s">
        <v>31</v>
      </c>
      <c r="M9504" s="4" t="s">
        <v>1016</v>
      </c>
    </row>
    <row r="9505" customFormat="false" ht="15.75" hidden="false" customHeight="true" outlineLevel="0" collapsed="false">
      <c r="A9505" s="4" t="n">
        <v>8614</v>
      </c>
      <c r="B9505" s="4" t="s">
        <v>50450</v>
      </c>
      <c r="C9505" s="4"/>
      <c r="D9505" s="4" t="s">
        <v>35950</v>
      </c>
      <c r="E9505" s="5" t="s">
        <v>50451</v>
      </c>
      <c r="F9505" s="4" t="s">
        <v>50452</v>
      </c>
      <c r="G9505" s="4" t="s">
        <v>1567</v>
      </c>
      <c r="H9505" s="5" t="s">
        <v>50453</v>
      </c>
      <c r="I9505" s="4" t="str">
        <f aca="false">IFERROR(__xludf.dummyfunction("""info@""&amp;LOWER(REGEXREPLACE(B9505,""[^A-Za-z0-9]"",""""))&amp;"".com"""),"info@masvinyals.com")</f>
        <v>info@masvinyals.com</v>
      </c>
      <c r="J9505" s="5" t="n">
        <f aca="false">LEN(K9505)</f>
        <v>14</v>
      </c>
      <c r="K9505" s="6" t="s">
        <v>50454</v>
      </c>
      <c r="L9505" s="4" t="s">
        <v>21</v>
      </c>
      <c r="M9505" s="4" t="s">
        <v>32</v>
      </c>
    </row>
    <row r="9506" customFormat="false" ht="15.75" hidden="false" customHeight="true" outlineLevel="0" collapsed="false">
      <c r="A9506" s="4" t="n">
        <v>8615</v>
      </c>
      <c r="B9506" s="4" t="s">
        <v>50455</v>
      </c>
      <c r="C9506" s="4" t="s">
        <v>47726</v>
      </c>
      <c r="D9506" s="4" t="s">
        <v>50456</v>
      </c>
      <c r="E9506" s="5" t="s">
        <v>50457</v>
      </c>
      <c r="F9506" s="4" t="s">
        <v>1567</v>
      </c>
      <c r="G9506" s="4" t="s">
        <v>1567</v>
      </c>
      <c r="H9506" s="5" t="s">
        <v>50458</v>
      </c>
      <c r="I9506" s="4" t="s">
        <v>50459</v>
      </c>
      <c r="J9506" s="5" t="n">
        <f aca="false">LEN(K9506)</f>
        <v>14</v>
      </c>
      <c r="K9506" s="6" t="s">
        <v>47730</v>
      </c>
      <c r="L9506" s="4" t="s">
        <v>21</v>
      </c>
      <c r="M9506" s="4" t="s">
        <v>31</v>
      </c>
    </row>
    <row r="9507" customFormat="false" ht="15.75" hidden="false" customHeight="true" outlineLevel="0" collapsed="false">
      <c r="A9507" s="4" t="n">
        <v>8630</v>
      </c>
      <c r="B9507" s="4" t="s">
        <v>50460</v>
      </c>
      <c r="C9507" s="4"/>
      <c r="D9507" s="4" t="s">
        <v>50461</v>
      </c>
      <c r="E9507" s="5" t="s">
        <v>30574</v>
      </c>
      <c r="F9507" s="4" t="s">
        <v>30575</v>
      </c>
      <c r="G9507" s="4" t="s">
        <v>1567</v>
      </c>
      <c r="H9507" s="5" t="s">
        <v>50462</v>
      </c>
      <c r="I9507" s="7" t="s">
        <v>50463</v>
      </c>
      <c r="J9507" s="5" t="n">
        <f aca="false">LEN(K9507)</f>
        <v>14</v>
      </c>
      <c r="K9507" s="6" t="s">
        <v>50464</v>
      </c>
      <c r="L9507" s="4" t="s">
        <v>57</v>
      </c>
      <c r="M9507" s="4" t="s">
        <v>1208</v>
      </c>
    </row>
    <row r="9508" customFormat="false" ht="15.75" hidden="false" customHeight="true" outlineLevel="0" collapsed="false">
      <c r="A9508" s="4" t="n">
        <v>8636</v>
      </c>
      <c r="B9508" s="4" t="s">
        <v>50465</v>
      </c>
      <c r="C9508" s="4" t="s">
        <v>50466</v>
      </c>
      <c r="D9508" s="4" t="s">
        <v>50467</v>
      </c>
      <c r="E9508" s="5" t="s">
        <v>50468</v>
      </c>
      <c r="F9508" s="4" t="s">
        <v>50469</v>
      </c>
      <c r="G9508" s="4" t="s">
        <v>1567</v>
      </c>
      <c r="H9508" s="5" t="s">
        <v>50470</v>
      </c>
      <c r="I9508" s="4" t="s">
        <v>50471</v>
      </c>
      <c r="J9508" s="5" t="n">
        <f aca="false">LEN(K9508)</f>
        <v>14</v>
      </c>
      <c r="K9508" s="6" t="s">
        <v>50472</v>
      </c>
      <c r="L9508" s="4" t="s">
        <v>21</v>
      </c>
      <c r="M9508" s="4" t="s">
        <v>1462</v>
      </c>
    </row>
    <row r="9509" customFormat="false" ht="15.75" hidden="false" customHeight="true" outlineLevel="0" collapsed="false">
      <c r="A9509" s="4" t="n">
        <v>8650</v>
      </c>
      <c r="B9509" s="4" t="s">
        <v>50473</v>
      </c>
      <c r="C9509" s="4" t="s">
        <v>50474</v>
      </c>
      <c r="D9509" s="4" t="s">
        <v>50475</v>
      </c>
      <c r="E9509" s="5" t="s">
        <v>12195</v>
      </c>
      <c r="F9509" s="4" t="s">
        <v>12196</v>
      </c>
      <c r="G9509" s="4" t="s">
        <v>1567</v>
      </c>
      <c r="H9509" s="5" t="s">
        <v>50476</v>
      </c>
      <c r="I9509" s="4" t="s">
        <v>50477</v>
      </c>
      <c r="J9509" s="5" t="n">
        <f aca="false">LEN(K9509)</f>
        <v>14</v>
      </c>
      <c r="K9509" s="6" t="s">
        <v>50478</v>
      </c>
      <c r="L9509" s="4" t="s">
        <v>57</v>
      </c>
      <c r="M9509" s="4" t="s">
        <v>317</v>
      </c>
    </row>
    <row r="9510" customFormat="false" ht="15.75" hidden="false" customHeight="true" outlineLevel="0" collapsed="false">
      <c r="A9510" s="4" t="n">
        <v>8661</v>
      </c>
      <c r="B9510" s="4" t="s">
        <v>50479</v>
      </c>
      <c r="C9510" s="4" t="s">
        <v>50480</v>
      </c>
      <c r="D9510" s="4" t="s">
        <v>50481</v>
      </c>
      <c r="E9510" s="5" t="s">
        <v>50482</v>
      </c>
      <c r="F9510" s="4" t="s">
        <v>50483</v>
      </c>
      <c r="G9510" s="4" t="s">
        <v>1567</v>
      </c>
      <c r="H9510" s="5" t="s">
        <v>50484</v>
      </c>
      <c r="I9510" s="4" t="s">
        <v>50485</v>
      </c>
      <c r="J9510" s="5" t="n">
        <f aca="false">LEN(K9510)</f>
        <v>14</v>
      </c>
      <c r="K9510" s="6" t="s">
        <v>50486</v>
      </c>
      <c r="L9510" s="4" t="s">
        <v>57</v>
      </c>
      <c r="M9510" s="4" t="s">
        <v>10060</v>
      </c>
    </row>
    <row r="9511" customFormat="false" ht="15.75" hidden="false" customHeight="true" outlineLevel="0" collapsed="false">
      <c r="A9511" s="4" t="n">
        <v>8713</v>
      </c>
      <c r="B9511" s="4" t="s">
        <v>50487</v>
      </c>
      <c r="C9511" s="4" t="s">
        <v>50488</v>
      </c>
      <c r="D9511" s="4" t="s">
        <v>50489</v>
      </c>
      <c r="E9511" s="5" t="s">
        <v>22758</v>
      </c>
      <c r="F9511" s="4" t="s">
        <v>1984</v>
      </c>
      <c r="G9511" s="4" t="s">
        <v>1567</v>
      </c>
      <c r="H9511" s="5" t="s">
        <v>50490</v>
      </c>
      <c r="I9511" s="4" t="s">
        <v>50491</v>
      </c>
      <c r="J9511" s="5" t="n">
        <f aca="false">LEN(K9511)</f>
        <v>14</v>
      </c>
      <c r="K9511" s="6" t="s">
        <v>50492</v>
      </c>
      <c r="L9511" s="4" t="s">
        <v>57</v>
      </c>
      <c r="M9511" s="4" t="s">
        <v>967</v>
      </c>
    </row>
    <row r="9512" customFormat="false" ht="15.75" hidden="false" customHeight="true" outlineLevel="0" collapsed="false">
      <c r="A9512" s="4" t="n">
        <v>8714</v>
      </c>
      <c r="B9512" s="4" t="s">
        <v>50493</v>
      </c>
      <c r="C9512" s="4"/>
      <c r="D9512" s="4" t="s">
        <v>50494</v>
      </c>
      <c r="E9512" s="5" t="s">
        <v>1983</v>
      </c>
      <c r="F9512" s="4" t="s">
        <v>1984</v>
      </c>
      <c r="G9512" s="4" t="s">
        <v>1567</v>
      </c>
      <c r="H9512" s="5" t="s">
        <v>50495</v>
      </c>
      <c r="I9512" s="4" t="s">
        <v>50496</v>
      </c>
      <c r="J9512" s="5" t="n">
        <f aca="false">LEN(K9512)</f>
        <v>14</v>
      </c>
      <c r="K9512" s="6" t="s">
        <v>50497</v>
      </c>
      <c r="L9512" s="4" t="s">
        <v>21</v>
      </c>
      <c r="M9512" s="4" t="s">
        <v>967</v>
      </c>
    </row>
    <row r="9513" customFormat="false" ht="15.75" hidden="false" customHeight="true" outlineLevel="0" collapsed="false">
      <c r="A9513" s="4" t="n">
        <v>8747</v>
      </c>
      <c r="B9513" s="4" t="s">
        <v>50498</v>
      </c>
      <c r="C9513" s="4"/>
      <c r="D9513" s="4" t="s">
        <v>30545</v>
      </c>
      <c r="E9513" s="5" t="s">
        <v>6533</v>
      </c>
      <c r="F9513" s="4" t="s">
        <v>6534</v>
      </c>
      <c r="G9513" s="4" t="s">
        <v>1567</v>
      </c>
      <c r="H9513" s="5" t="s">
        <v>50499</v>
      </c>
      <c r="I9513" s="4" t="str">
        <f aca="false">IFERROR(__xludf.dummyfunction("""info@""&amp;LOWER(REGEXREPLACE(B9513,""[^A-Za-z0-9]"",""""))&amp;"".com"""),"info@montromies.com")</f>
        <v>info@montromies.com</v>
      </c>
      <c r="J9513" s="5" t="n">
        <f aca="false">LEN(K9513)</f>
        <v>14</v>
      </c>
      <c r="K9513" s="6" t="s">
        <v>50500</v>
      </c>
      <c r="L9513" s="4" t="s">
        <v>57</v>
      </c>
      <c r="M9513" s="4" t="s">
        <v>577</v>
      </c>
    </row>
    <row r="9514" customFormat="false" ht="15.75" hidden="false" customHeight="true" outlineLevel="0" collapsed="false">
      <c r="A9514" s="4" t="n">
        <v>8760</v>
      </c>
      <c r="B9514" s="4" t="s">
        <v>50501</v>
      </c>
      <c r="C9514" s="4" t="s">
        <v>50502</v>
      </c>
      <c r="D9514" s="4" t="s">
        <v>50503</v>
      </c>
      <c r="E9514" s="5" t="s">
        <v>50504</v>
      </c>
      <c r="F9514" s="4" t="s">
        <v>50505</v>
      </c>
      <c r="G9514" s="4" t="s">
        <v>1567</v>
      </c>
      <c r="H9514" s="5" t="s">
        <v>50506</v>
      </c>
      <c r="I9514" s="4" t="s">
        <v>50507</v>
      </c>
      <c r="J9514" s="5" t="n">
        <f aca="false">LEN(K9514)</f>
        <v>14</v>
      </c>
      <c r="K9514" s="6" t="s">
        <v>50508</v>
      </c>
      <c r="L9514" s="4" t="s">
        <v>21</v>
      </c>
      <c r="M9514" s="4" t="s">
        <v>2082</v>
      </c>
    </row>
    <row r="9515" customFormat="false" ht="15.75" hidden="false" customHeight="true" outlineLevel="0" collapsed="false">
      <c r="A9515" s="4" t="n">
        <v>8775</v>
      </c>
      <c r="B9515" s="4" t="s">
        <v>50509</v>
      </c>
      <c r="C9515" s="4" t="s">
        <v>50510</v>
      </c>
      <c r="D9515" s="4" t="s">
        <v>50511</v>
      </c>
      <c r="E9515" s="5" t="s">
        <v>50512</v>
      </c>
      <c r="F9515" s="4" t="s">
        <v>50513</v>
      </c>
      <c r="G9515" s="4" t="s">
        <v>1567</v>
      </c>
      <c r="H9515" s="5" t="s">
        <v>50514</v>
      </c>
      <c r="I9515" s="7" t="str">
        <f aca="false">IFERROR(__xludf.dummyfunction("""info@""&amp;LOWER(REGEXREPLACE(B9515,""[^A-Za-z0-9]"",""""))&amp;"".com"""),"info@larosaleda.com")</f>
        <v>info@larosaleda.com</v>
      </c>
      <c r="J9515" s="5" t="n">
        <f aca="false">LEN(K9515)</f>
        <v>14</v>
      </c>
      <c r="K9515" s="6" t="s">
        <v>50515</v>
      </c>
      <c r="L9515" s="4" t="s">
        <v>78</v>
      </c>
      <c r="M9515" s="4" t="s">
        <v>32</v>
      </c>
    </row>
    <row r="9516" customFormat="false" ht="15.75" hidden="false" customHeight="true" outlineLevel="0" collapsed="false">
      <c r="A9516" s="4" t="n">
        <v>11701</v>
      </c>
      <c r="B9516" s="4" t="s">
        <v>50516</v>
      </c>
      <c r="C9516" s="4"/>
      <c r="D9516" s="4" t="s">
        <v>50517</v>
      </c>
      <c r="E9516" s="5" t="s">
        <v>15047</v>
      </c>
      <c r="F9516" s="4" t="s">
        <v>6553</v>
      </c>
      <c r="G9516" s="4" t="s">
        <v>355</v>
      </c>
      <c r="H9516" s="5" t="s">
        <v>50518</v>
      </c>
      <c r="I9516" s="4" t="s">
        <v>50519</v>
      </c>
      <c r="J9516" s="5" t="n">
        <f aca="false">LEN(K9516)</f>
        <v>14</v>
      </c>
      <c r="K9516" s="6" t="s">
        <v>50520</v>
      </c>
      <c r="L9516" s="4" t="s">
        <v>31</v>
      </c>
      <c r="M9516" s="4" t="s">
        <v>336</v>
      </c>
    </row>
    <row r="9517" customFormat="false" ht="15.75" hidden="false" customHeight="true" outlineLevel="0" collapsed="false">
      <c r="A9517" s="4" t="n">
        <v>11706</v>
      </c>
      <c r="B9517" s="4" t="s">
        <v>50521</v>
      </c>
      <c r="C9517" s="4"/>
      <c r="D9517" s="4" t="s">
        <v>50522</v>
      </c>
      <c r="E9517" s="5" t="s">
        <v>41388</v>
      </c>
      <c r="F9517" s="4" t="s">
        <v>50521</v>
      </c>
      <c r="G9517" s="4" t="s">
        <v>355</v>
      </c>
      <c r="H9517" s="5" t="s">
        <v>50523</v>
      </c>
      <c r="I9517" s="4" t="s">
        <v>50524</v>
      </c>
      <c r="J9517" s="5" t="n">
        <f aca="false">LEN(K9517)</f>
        <v>14</v>
      </c>
      <c r="K9517" s="6" t="s">
        <v>50525</v>
      </c>
      <c r="L9517" s="4" t="s">
        <v>57</v>
      </c>
      <c r="M9517" s="4" t="s">
        <v>929</v>
      </c>
    </row>
    <row r="9518" customFormat="false" ht="15.75" hidden="false" customHeight="true" outlineLevel="0" collapsed="false">
      <c r="A9518" s="4" t="n">
        <v>8787</v>
      </c>
      <c r="B9518" s="4" t="s">
        <v>50526</v>
      </c>
      <c r="C9518" s="4"/>
      <c r="D9518" s="4" t="s">
        <v>50527</v>
      </c>
      <c r="E9518" s="5" t="s">
        <v>50528</v>
      </c>
      <c r="F9518" s="4" t="s">
        <v>50529</v>
      </c>
      <c r="G9518" s="4" t="s">
        <v>355</v>
      </c>
      <c r="H9518" s="5" t="s">
        <v>50530</v>
      </c>
      <c r="I9518" s="4" t="s">
        <v>50531</v>
      </c>
      <c r="J9518" s="5" t="n">
        <f aca="false">LEN(K9518)</f>
        <v>14</v>
      </c>
      <c r="K9518" s="6" t="s">
        <v>50532</v>
      </c>
      <c r="L9518" s="4" t="s">
        <v>31</v>
      </c>
      <c r="M9518" s="4" t="s">
        <v>918</v>
      </c>
    </row>
    <row r="9519" customFormat="false" ht="15.75" hidden="false" customHeight="true" outlineLevel="0" collapsed="false">
      <c r="A9519" s="4" t="n">
        <v>8793</v>
      </c>
      <c r="B9519" s="4" t="s">
        <v>50533</v>
      </c>
      <c r="C9519" s="4"/>
      <c r="D9519" s="4" t="s">
        <v>50534</v>
      </c>
      <c r="E9519" s="5" t="s">
        <v>18371</v>
      </c>
      <c r="F9519" s="4" t="s">
        <v>18372</v>
      </c>
      <c r="G9519" s="4" t="s">
        <v>355</v>
      </c>
      <c r="H9519" s="5" t="s">
        <v>50535</v>
      </c>
      <c r="I9519" s="4" t="s">
        <v>50536</v>
      </c>
      <c r="J9519" s="5" t="n">
        <f aca="false">LEN(K9519)</f>
        <v>14</v>
      </c>
      <c r="K9519" s="6" t="s">
        <v>50537</v>
      </c>
      <c r="L9519" s="4" t="s">
        <v>31</v>
      </c>
      <c r="M9519" s="4" t="s">
        <v>22</v>
      </c>
    </row>
    <row r="9520" customFormat="false" ht="15.75" hidden="false" customHeight="true" outlineLevel="0" collapsed="false">
      <c r="A9520" s="4" t="n">
        <v>8797</v>
      </c>
      <c r="B9520" s="4" t="s">
        <v>50538</v>
      </c>
      <c r="C9520" s="4"/>
      <c r="D9520" s="4" t="s">
        <v>50539</v>
      </c>
      <c r="E9520" s="5" t="s">
        <v>6540</v>
      </c>
      <c r="F9520" s="4" t="s">
        <v>6541</v>
      </c>
      <c r="G9520" s="4" t="s">
        <v>355</v>
      </c>
      <c r="H9520" s="5" t="s">
        <v>50540</v>
      </c>
      <c r="I9520" s="4" t="s">
        <v>50541</v>
      </c>
      <c r="J9520" s="5" t="n">
        <f aca="false">LEN(K9520)</f>
        <v>14</v>
      </c>
      <c r="K9520" s="6" t="s">
        <v>50542</v>
      </c>
      <c r="L9520" s="4" t="s">
        <v>21</v>
      </c>
      <c r="M9520" s="4" t="s">
        <v>344</v>
      </c>
    </row>
    <row r="9521" customFormat="false" ht="15.75" hidden="false" customHeight="true" outlineLevel="0" collapsed="false">
      <c r="A9521" s="4" t="n">
        <v>8815</v>
      </c>
      <c r="B9521" s="4" t="s">
        <v>50543</v>
      </c>
      <c r="C9521" s="4"/>
      <c r="D9521" s="4" t="s">
        <v>50544</v>
      </c>
      <c r="E9521" s="5" t="s">
        <v>3607</v>
      </c>
      <c r="F9521" s="4" t="s">
        <v>3608</v>
      </c>
      <c r="G9521" s="4" t="s">
        <v>355</v>
      </c>
      <c r="H9521" s="5" t="s">
        <v>50545</v>
      </c>
      <c r="I9521" s="4" t="s">
        <v>50546</v>
      </c>
      <c r="J9521" s="5" t="n">
        <f aca="false">LEN(K9521)</f>
        <v>14</v>
      </c>
      <c r="K9521" s="6" t="s">
        <v>50547</v>
      </c>
      <c r="L9521" s="4" t="s">
        <v>31</v>
      </c>
      <c r="M9521" s="4" t="s">
        <v>1063</v>
      </c>
    </row>
    <row r="9522" customFormat="false" ht="15.75" hidden="false" customHeight="true" outlineLevel="0" collapsed="false">
      <c r="A9522" s="4" t="n">
        <v>8837</v>
      </c>
      <c r="B9522" s="4" t="s">
        <v>50548</v>
      </c>
      <c r="C9522" s="4"/>
      <c r="D9522" s="4" t="s">
        <v>50549</v>
      </c>
      <c r="E9522" s="5" t="s">
        <v>50550</v>
      </c>
      <c r="F9522" s="4" t="s">
        <v>15008</v>
      </c>
      <c r="G9522" s="4" t="s">
        <v>355</v>
      </c>
      <c r="H9522" s="5" t="s">
        <v>50551</v>
      </c>
      <c r="I9522" s="4" t="s">
        <v>50552</v>
      </c>
      <c r="J9522" s="5" t="n">
        <f aca="false">LEN(K9522)</f>
        <v>14</v>
      </c>
      <c r="K9522" s="6" t="s">
        <v>50553</v>
      </c>
      <c r="L9522" s="4" t="s">
        <v>31</v>
      </c>
      <c r="M9522" s="4" t="s">
        <v>1216</v>
      </c>
    </row>
    <row r="9523" customFormat="false" ht="15.75" hidden="false" customHeight="true" outlineLevel="0" collapsed="false">
      <c r="A9523" s="4" t="n">
        <v>8859</v>
      </c>
      <c r="B9523" s="4" t="s">
        <v>50554</v>
      </c>
      <c r="C9523" s="4"/>
      <c r="D9523" s="4" t="s">
        <v>50555</v>
      </c>
      <c r="E9523" s="5" t="s">
        <v>50556</v>
      </c>
      <c r="F9523" s="4" t="s">
        <v>9962</v>
      </c>
      <c r="G9523" s="4" t="s">
        <v>355</v>
      </c>
      <c r="H9523" s="5" t="s">
        <v>50557</v>
      </c>
      <c r="I9523" s="4" t="str">
        <f aca="false">IFERROR(__xludf.dummyfunction("""info@""&amp;LOWER(REGEXREPLACE(B9523,""[^A-Za-z0-9]"",""""))&amp;"".com"""),"info@hotelgavin.com")</f>
        <v>info@hotelgavin.com</v>
      </c>
      <c r="J9523" s="5" t="n">
        <f aca="false">LEN(K9523)</f>
        <v>14</v>
      </c>
      <c r="K9523" s="10" t="s">
        <v>50558</v>
      </c>
      <c r="L9523" s="4" t="s">
        <v>66</v>
      </c>
      <c r="M9523" s="4" t="s">
        <v>381</v>
      </c>
    </row>
    <row r="9524" customFormat="false" ht="15.75" hidden="false" customHeight="true" outlineLevel="0" collapsed="false">
      <c r="A9524" s="4" t="n">
        <v>8871</v>
      </c>
      <c r="B9524" s="4" t="s">
        <v>50559</v>
      </c>
      <c r="C9524" s="4"/>
      <c r="D9524" s="4" t="s">
        <v>50560</v>
      </c>
      <c r="E9524" s="5" t="s">
        <v>50561</v>
      </c>
      <c r="F9524" s="4" t="s">
        <v>1338</v>
      </c>
      <c r="G9524" s="4" t="s">
        <v>355</v>
      </c>
      <c r="H9524" s="5" t="s">
        <v>50562</v>
      </c>
      <c r="I9524" s="4" t="s">
        <v>50563</v>
      </c>
      <c r="J9524" s="5" t="n">
        <f aca="false">LEN(K9524)</f>
        <v>14</v>
      </c>
      <c r="K9524" s="6" t="s">
        <v>50564</v>
      </c>
      <c r="L9524" s="4" t="s">
        <v>21</v>
      </c>
      <c r="M9524" s="4" t="s">
        <v>2097</v>
      </c>
    </row>
    <row r="9525" customFormat="false" ht="15.75" hidden="false" customHeight="true" outlineLevel="0" collapsed="false">
      <c r="A9525" s="4" t="n">
        <v>8898</v>
      </c>
      <c r="B9525" s="4" t="s">
        <v>50565</v>
      </c>
      <c r="C9525" s="4"/>
      <c r="D9525" s="4" t="s">
        <v>50566</v>
      </c>
      <c r="E9525" s="5" t="s">
        <v>15024</v>
      </c>
      <c r="F9525" s="4" t="s">
        <v>1658</v>
      </c>
      <c r="G9525" s="4" t="s">
        <v>355</v>
      </c>
      <c r="H9525" s="5" t="s">
        <v>50567</v>
      </c>
      <c r="I9525" s="4" t="s">
        <v>50568</v>
      </c>
      <c r="J9525" s="5" t="n">
        <f aca="false">LEN(K9525)</f>
        <v>14</v>
      </c>
      <c r="K9525" s="6" t="s">
        <v>50569</v>
      </c>
      <c r="L9525" s="4" t="s">
        <v>78</v>
      </c>
      <c r="M9525" s="4" t="s">
        <v>4841</v>
      </c>
    </row>
    <row r="9526" customFormat="false" ht="15.75" hidden="false" customHeight="true" outlineLevel="0" collapsed="false">
      <c r="A9526" s="4" t="n">
        <v>8908</v>
      </c>
      <c r="B9526" s="4" t="s">
        <v>50570</v>
      </c>
      <c r="C9526" s="4"/>
      <c r="D9526" s="4" t="s">
        <v>50571</v>
      </c>
      <c r="E9526" s="5" t="s">
        <v>50572</v>
      </c>
      <c r="F9526" s="4" t="s">
        <v>50573</v>
      </c>
      <c r="G9526" s="4" t="s">
        <v>355</v>
      </c>
      <c r="H9526" s="5" t="s">
        <v>50574</v>
      </c>
      <c r="I9526" s="4" t="s">
        <v>50575</v>
      </c>
      <c r="J9526" s="5" t="n">
        <f aca="false">LEN(K9526)</f>
        <v>14</v>
      </c>
      <c r="K9526" s="6" t="s">
        <v>50576</v>
      </c>
      <c r="L9526" s="4" t="s">
        <v>31</v>
      </c>
      <c r="M9526" s="4" t="s">
        <v>680</v>
      </c>
    </row>
    <row r="9527" customFormat="false" ht="15.75" hidden="false" customHeight="true" outlineLevel="0" collapsed="false">
      <c r="A9527" s="4" t="n">
        <v>8909</v>
      </c>
      <c r="B9527" s="4" t="s">
        <v>50577</v>
      </c>
      <c r="C9527" s="4"/>
      <c r="D9527" s="4" t="s">
        <v>50578</v>
      </c>
      <c r="E9527" s="5" t="s">
        <v>15030</v>
      </c>
      <c r="F9527" s="4" t="s">
        <v>4353</v>
      </c>
      <c r="G9527" s="4" t="s">
        <v>355</v>
      </c>
      <c r="H9527" s="5" t="s">
        <v>50579</v>
      </c>
      <c r="I9527" s="4" t="s">
        <v>50580</v>
      </c>
      <c r="J9527" s="5" t="n">
        <f aca="false">LEN(K9527)</f>
        <v>14</v>
      </c>
      <c r="K9527" s="10" t="s">
        <v>50581</v>
      </c>
      <c r="L9527" s="4" t="s">
        <v>31</v>
      </c>
      <c r="M9527" s="4" t="s">
        <v>819</v>
      </c>
    </row>
    <row r="9528" customFormat="false" ht="15.75" hidden="false" customHeight="true" outlineLevel="0" collapsed="false">
      <c r="A9528" s="4" t="n">
        <v>8911</v>
      </c>
      <c r="B9528" s="4" t="s">
        <v>50582</v>
      </c>
      <c r="C9528" s="4"/>
      <c r="D9528" s="4" t="s">
        <v>18354</v>
      </c>
      <c r="E9528" s="5" t="s">
        <v>15030</v>
      </c>
      <c r="F9528" s="4" t="s">
        <v>4353</v>
      </c>
      <c r="G9528" s="4" t="s">
        <v>355</v>
      </c>
      <c r="H9528" s="5" t="s">
        <v>50583</v>
      </c>
      <c r="I9528" s="4" t="s">
        <v>50584</v>
      </c>
      <c r="J9528" s="5" t="n">
        <f aca="false">LEN(K9528)</f>
        <v>14</v>
      </c>
      <c r="K9528" s="6" t="s">
        <v>50585</v>
      </c>
      <c r="L9528" s="4" t="s">
        <v>31</v>
      </c>
      <c r="M9528" s="4" t="s">
        <v>317</v>
      </c>
    </row>
    <row r="9529" customFormat="false" ht="15.75" hidden="false" customHeight="true" outlineLevel="0" collapsed="false">
      <c r="A9529" s="4" t="n">
        <v>8918</v>
      </c>
      <c r="B9529" s="4" t="s">
        <v>50586</v>
      </c>
      <c r="C9529" s="4"/>
      <c r="D9529" s="4" t="s">
        <v>50587</v>
      </c>
      <c r="E9529" s="5" t="s">
        <v>50588</v>
      </c>
      <c r="F9529" s="4" t="s">
        <v>50589</v>
      </c>
      <c r="G9529" s="4" t="s">
        <v>355</v>
      </c>
      <c r="H9529" s="5" t="s">
        <v>50590</v>
      </c>
      <c r="I9529" s="4" t="s">
        <v>50591</v>
      </c>
      <c r="J9529" s="5" t="n">
        <f aca="false">LEN(K9529)</f>
        <v>14</v>
      </c>
      <c r="K9529" s="6" t="s">
        <v>50592</v>
      </c>
      <c r="L9529" s="4" t="s">
        <v>31</v>
      </c>
      <c r="M9529" s="4" t="s">
        <v>2097</v>
      </c>
    </row>
    <row r="9530" customFormat="false" ht="15.75" hidden="false" customHeight="true" outlineLevel="0" collapsed="false">
      <c r="A9530" s="4" t="n">
        <v>8919</v>
      </c>
      <c r="B9530" s="4" t="s">
        <v>50586</v>
      </c>
      <c r="C9530" s="4"/>
      <c r="D9530" s="4" t="s">
        <v>50593</v>
      </c>
      <c r="E9530" s="5" t="s">
        <v>50588</v>
      </c>
      <c r="F9530" s="4" t="s">
        <v>50589</v>
      </c>
      <c r="G9530" s="4" t="s">
        <v>355</v>
      </c>
      <c r="H9530" s="5" t="s">
        <v>50594</v>
      </c>
      <c r="I9530" s="4" t="s">
        <v>50591</v>
      </c>
      <c r="J9530" s="5" t="n">
        <f aca="false">LEN(K9530)</f>
        <v>14</v>
      </c>
      <c r="K9530" s="6" t="s">
        <v>50592</v>
      </c>
      <c r="L9530" s="4" t="s">
        <v>57</v>
      </c>
      <c r="M9530" s="4" t="s">
        <v>1793</v>
      </c>
    </row>
    <row r="9531" customFormat="false" ht="15.75" hidden="false" customHeight="true" outlineLevel="0" collapsed="false">
      <c r="A9531" s="4" t="n">
        <v>8924</v>
      </c>
      <c r="B9531" s="4" t="s">
        <v>50595</v>
      </c>
      <c r="C9531" s="4"/>
      <c r="D9531" s="4" t="s">
        <v>50596</v>
      </c>
      <c r="E9531" s="5" t="s">
        <v>50597</v>
      </c>
      <c r="F9531" s="4" t="s">
        <v>50598</v>
      </c>
      <c r="G9531" s="4" t="s">
        <v>355</v>
      </c>
      <c r="H9531" s="5" t="s">
        <v>50599</v>
      </c>
      <c r="I9531" s="4" t="s">
        <v>50600</v>
      </c>
      <c r="J9531" s="5" t="n">
        <f aca="false">LEN(K9531)</f>
        <v>14</v>
      </c>
      <c r="K9531" s="6" t="s">
        <v>50601</v>
      </c>
      <c r="L9531" s="4" t="s">
        <v>31</v>
      </c>
      <c r="M9531" s="4" t="s">
        <v>996</v>
      </c>
    </row>
    <row r="9532" customFormat="false" ht="15.75" hidden="false" customHeight="true" outlineLevel="0" collapsed="false">
      <c r="A9532" s="4" t="n">
        <v>8933</v>
      </c>
      <c r="B9532" s="4" t="s">
        <v>50602</v>
      </c>
      <c r="C9532" s="4"/>
      <c r="D9532" s="4" t="s">
        <v>50603</v>
      </c>
      <c r="E9532" s="5" t="s">
        <v>8072</v>
      </c>
      <c r="F9532" s="4" t="s">
        <v>8073</v>
      </c>
      <c r="G9532" s="4" t="s">
        <v>355</v>
      </c>
      <c r="H9532" s="5" t="s">
        <v>50604</v>
      </c>
      <c r="I9532" s="4" t="s">
        <v>50605</v>
      </c>
      <c r="J9532" s="5" t="n">
        <f aca="false">LEN(K9532)</f>
        <v>14</v>
      </c>
      <c r="K9532" s="6" t="s">
        <v>50606</v>
      </c>
      <c r="L9532" s="4" t="s">
        <v>31</v>
      </c>
      <c r="M9532" s="4" t="s">
        <v>1208</v>
      </c>
    </row>
    <row r="9533" customFormat="false" ht="15.75" hidden="false" customHeight="true" outlineLevel="0" collapsed="false">
      <c r="A9533" s="4" t="n">
        <v>8937</v>
      </c>
      <c r="B9533" s="4" t="s">
        <v>50607</v>
      </c>
      <c r="C9533" s="4"/>
      <c r="D9533" s="4" t="s">
        <v>50608</v>
      </c>
      <c r="E9533" s="5" t="s">
        <v>18397</v>
      </c>
      <c r="F9533" s="4" t="s">
        <v>8073</v>
      </c>
      <c r="G9533" s="4" t="s">
        <v>355</v>
      </c>
      <c r="H9533" s="5" t="s">
        <v>50609</v>
      </c>
      <c r="I9533" s="4" t="s">
        <v>50610</v>
      </c>
      <c r="J9533" s="5" t="n">
        <f aca="false">LEN(K9533)</f>
        <v>14</v>
      </c>
      <c r="K9533" s="6" t="s">
        <v>50611</v>
      </c>
      <c r="L9533" s="4" t="s">
        <v>66</v>
      </c>
      <c r="M9533" s="4" t="s">
        <v>996</v>
      </c>
    </row>
    <row r="9534" customFormat="false" ht="15.75" hidden="false" customHeight="true" outlineLevel="0" collapsed="false">
      <c r="A9534" s="4" t="n">
        <v>8938</v>
      </c>
      <c r="B9534" s="4" t="s">
        <v>50612</v>
      </c>
      <c r="C9534" s="4"/>
      <c r="D9534" s="4" t="s">
        <v>50613</v>
      </c>
      <c r="E9534" s="5" t="s">
        <v>18397</v>
      </c>
      <c r="F9534" s="4" t="s">
        <v>8073</v>
      </c>
      <c r="G9534" s="4" t="s">
        <v>355</v>
      </c>
      <c r="H9534" s="5" t="s">
        <v>50609</v>
      </c>
      <c r="I9534" s="4" t="s">
        <v>50614</v>
      </c>
      <c r="J9534" s="5" t="n">
        <f aca="false">LEN(K9534)</f>
        <v>14</v>
      </c>
      <c r="K9534" s="10" t="s">
        <v>50611</v>
      </c>
      <c r="L9534" s="4" t="s">
        <v>31</v>
      </c>
      <c r="M9534" s="4" t="s">
        <v>996</v>
      </c>
    </row>
    <row r="9535" customFormat="false" ht="15.75" hidden="false" customHeight="true" outlineLevel="0" collapsed="false">
      <c r="A9535" s="4" t="n">
        <v>8940</v>
      </c>
      <c r="B9535" s="4" t="s">
        <v>50615</v>
      </c>
      <c r="C9535" s="4"/>
      <c r="D9535" s="4" t="s">
        <v>50616</v>
      </c>
      <c r="E9535" s="5" t="s">
        <v>18397</v>
      </c>
      <c r="F9535" s="4" t="s">
        <v>8073</v>
      </c>
      <c r="G9535" s="4" t="s">
        <v>355</v>
      </c>
      <c r="H9535" s="5" t="s">
        <v>50617</v>
      </c>
      <c r="I9535" s="4" t="s">
        <v>50618</v>
      </c>
      <c r="J9535" s="5" t="n">
        <f aca="false">LEN(K9535)</f>
        <v>14</v>
      </c>
      <c r="K9535" s="6" t="s">
        <v>50619</v>
      </c>
      <c r="L9535" s="4" t="s">
        <v>31</v>
      </c>
      <c r="M9535" s="4" t="s">
        <v>1085</v>
      </c>
    </row>
    <row r="9536" customFormat="false" ht="15.75" hidden="false" customHeight="true" outlineLevel="0" collapsed="false">
      <c r="A9536" s="4" t="n">
        <v>8945</v>
      </c>
      <c r="B9536" s="4" t="s">
        <v>50620</v>
      </c>
      <c r="C9536" s="4"/>
      <c r="D9536" s="4" t="s">
        <v>50621</v>
      </c>
      <c r="E9536" s="5" t="s">
        <v>18397</v>
      </c>
      <c r="F9536" s="4" t="s">
        <v>8073</v>
      </c>
      <c r="G9536" s="4" t="s">
        <v>355</v>
      </c>
      <c r="H9536" s="5" t="s">
        <v>50622</v>
      </c>
      <c r="I9536" s="4" t="s">
        <v>50623</v>
      </c>
      <c r="J9536" s="5" t="n">
        <f aca="false">LEN(K9536)</f>
        <v>14</v>
      </c>
      <c r="K9536" s="10" t="s">
        <v>50624</v>
      </c>
      <c r="L9536" s="4" t="s">
        <v>78</v>
      </c>
      <c r="M9536" s="4" t="s">
        <v>877</v>
      </c>
    </row>
    <row r="9537" customFormat="false" ht="15.75" hidden="false" customHeight="true" outlineLevel="0" collapsed="false">
      <c r="A9537" s="4" t="n">
        <v>8949</v>
      </c>
      <c r="B9537" s="4" t="s">
        <v>50625</v>
      </c>
      <c r="C9537" s="4"/>
      <c r="D9537" s="4" t="s">
        <v>50626</v>
      </c>
      <c r="E9537" s="5" t="s">
        <v>10353</v>
      </c>
      <c r="F9537" s="4" t="s">
        <v>10354</v>
      </c>
      <c r="G9537" s="4" t="s">
        <v>355</v>
      </c>
      <c r="H9537" s="5" t="s">
        <v>50627</v>
      </c>
      <c r="I9537" s="4" t="s">
        <v>50628</v>
      </c>
      <c r="J9537" s="5" t="n">
        <f aca="false">LEN(K9537)</f>
        <v>14</v>
      </c>
      <c r="K9537" s="6" t="s">
        <v>50629</v>
      </c>
      <c r="L9537" s="4" t="s">
        <v>31</v>
      </c>
      <c r="M9537" s="4" t="s">
        <v>929</v>
      </c>
    </row>
    <row r="9538" customFormat="false" ht="15.75" hidden="false" customHeight="true" outlineLevel="0" collapsed="false">
      <c r="A9538" s="4" t="n">
        <v>8953</v>
      </c>
      <c r="B9538" s="4" t="s">
        <v>50630</v>
      </c>
      <c r="C9538" s="4"/>
      <c r="D9538" s="4" t="s">
        <v>50631</v>
      </c>
      <c r="E9538" s="5" t="s">
        <v>4345</v>
      </c>
      <c r="F9538" s="4" t="s">
        <v>4346</v>
      </c>
      <c r="G9538" s="4" t="s">
        <v>355</v>
      </c>
      <c r="H9538" s="5" t="s">
        <v>50632</v>
      </c>
      <c r="I9538" s="4" t="s">
        <v>50633</v>
      </c>
      <c r="J9538" s="5" t="n">
        <f aca="false">LEN(K9538)</f>
        <v>14</v>
      </c>
      <c r="K9538" s="6" t="s">
        <v>50634</v>
      </c>
      <c r="L9538" s="4" t="s">
        <v>78</v>
      </c>
      <c r="M9538" s="4" t="s">
        <v>133</v>
      </c>
    </row>
    <row r="9539" customFormat="false" ht="15.75" hidden="false" customHeight="true" outlineLevel="0" collapsed="false">
      <c r="A9539" s="4" t="n">
        <v>8969</v>
      </c>
      <c r="B9539" s="4" t="s">
        <v>50635</v>
      </c>
      <c r="C9539" s="4"/>
      <c r="D9539" s="4" t="s">
        <v>50636</v>
      </c>
      <c r="E9539" s="5" t="s">
        <v>15053</v>
      </c>
      <c r="F9539" s="4" t="s">
        <v>700</v>
      </c>
      <c r="G9539" s="4" t="s">
        <v>700</v>
      </c>
      <c r="H9539" s="5" t="s">
        <v>50637</v>
      </c>
      <c r="I9539" s="4" t="s">
        <v>50638</v>
      </c>
      <c r="J9539" s="5" t="n">
        <f aca="false">LEN(K9539)</f>
        <v>14</v>
      </c>
      <c r="K9539" s="10" t="s">
        <v>50639</v>
      </c>
      <c r="L9539" s="4" t="s">
        <v>21</v>
      </c>
      <c r="M9539" s="4" t="s">
        <v>2167</v>
      </c>
    </row>
    <row r="9540" customFormat="false" ht="15.75" hidden="false" customHeight="true" outlineLevel="0" collapsed="false">
      <c r="A9540" s="4" t="n">
        <v>8992</v>
      </c>
      <c r="B9540" s="4" t="s">
        <v>36136</v>
      </c>
      <c r="C9540" s="4"/>
      <c r="D9540" s="4" t="s">
        <v>50640</v>
      </c>
      <c r="E9540" s="5" t="s">
        <v>1168</v>
      </c>
      <c r="F9540" s="4" t="s">
        <v>1169</v>
      </c>
      <c r="G9540" s="4" t="s">
        <v>700</v>
      </c>
      <c r="H9540" s="5" t="s">
        <v>50641</v>
      </c>
      <c r="I9540" s="4" t="str">
        <f aca="false">IFERROR(__xludf.dummyfunction("""info@""&amp;LOWER(REGEXREPLACE(B9540,""[^A-Za-z0-9]"",""""))&amp;"".com"""),"info@rioucerosa.com")</f>
        <v>info@rioucerosa.com</v>
      </c>
      <c r="J9540" s="5" t="n">
        <f aca="false">LEN(K9540)</f>
        <v>14</v>
      </c>
      <c r="K9540" s="6" t="s">
        <v>50642</v>
      </c>
      <c r="L9540" s="4" t="s">
        <v>31</v>
      </c>
      <c r="M9540" s="4" t="s">
        <v>31</v>
      </c>
    </row>
    <row r="9541" customFormat="false" ht="15.75" hidden="false" customHeight="true" outlineLevel="0" collapsed="false">
      <c r="A9541" s="4" t="n">
        <v>9023</v>
      </c>
      <c r="B9541" s="4" t="s">
        <v>50643</v>
      </c>
      <c r="C9541" s="4"/>
      <c r="D9541" s="4" t="s">
        <v>50644</v>
      </c>
      <c r="E9541" s="5" t="s">
        <v>2057</v>
      </c>
      <c r="F9541" s="4" t="s">
        <v>1574</v>
      </c>
      <c r="G9541" s="4" t="s">
        <v>1574</v>
      </c>
      <c r="H9541" s="5" t="s">
        <v>50645</v>
      </c>
      <c r="I9541" s="4" t="s">
        <v>50646</v>
      </c>
      <c r="J9541" s="5" t="n">
        <f aca="false">LEN(K9541)</f>
        <v>14</v>
      </c>
      <c r="K9541" s="6" t="s">
        <v>50647</v>
      </c>
      <c r="L9541" s="4" t="s">
        <v>57</v>
      </c>
      <c r="M9541" s="4" t="s">
        <v>1216</v>
      </c>
    </row>
    <row r="9542" customFormat="false" ht="15.75" hidden="false" customHeight="true" outlineLevel="0" collapsed="false">
      <c r="A9542" s="4" t="n">
        <v>9027</v>
      </c>
      <c r="B9542" s="4" t="s">
        <v>50648</v>
      </c>
      <c r="C9542" s="4"/>
      <c r="D9542" s="4" t="s">
        <v>50649</v>
      </c>
      <c r="E9542" s="5" t="s">
        <v>50650</v>
      </c>
      <c r="F9542" s="4" t="s">
        <v>1574</v>
      </c>
      <c r="G9542" s="4" t="s">
        <v>1574</v>
      </c>
      <c r="H9542" s="5" t="s">
        <v>50651</v>
      </c>
      <c r="I9542" s="4" t="s">
        <v>50652</v>
      </c>
      <c r="J9542" s="5" t="n">
        <f aca="false">LEN(K9542)</f>
        <v>14</v>
      </c>
      <c r="K9542" s="10" t="s">
        <v>48271</v>
      </c>
      <c r="L9542" s="4" t="s">
        <v>57</v>
      </c>
      <c r="M9542" s="4" t="s">
        <v>2801</v>
      </c>
    </row>
    <row r="9543" customFormat="false" ht="15.75" hidden="false" customHeight="true" outlineLevel="0" collapsed="false">
      <c r="A9543" s="4" t="n">
        <v>9043</v>
      </c>
      <c r="B9543" s="4" t="s">
        <v>17463</v>
      </c>
      <c r="C9543" s="4"/>
      <c r="D9543" s="4" t="s">
        <v>50653</v>
      </c>
      <c r="E9543" s="5" t="s">
        <v>1573</v>
      </c>
      <c r="F9543" s="4" t="s">
        <v>1574</v>
      </c>
      <c r="G9543" s="4" t="s">
        <v>1574</v>
      </c>
      <c r="H9543" s="5" t="s">
        <v>50654</v>
      </c>
      <c r="I9543" s="4" t="s">
        <v>50655</v>
      </c>
      <c r="J9543" s="5" t="n">
        <f aca="false">LEN(K9543)</f>
        <v>14</v>
      </c>
      <c r="K9543" s="10" t="s">
        <v>50656</v>
      </c>
      <c r="L9543" s="4" t="s">
        <v>31</v>
      </c>
      <c r="M9543" s="4" t="s">
        <v>591</v>
      </c>
    </row>
    <row r="9544" customFormat="false" ht="15.75" hidden="false" customHeight="true" outlineLevel="0" collapsed="false">
      <c r="A9544" s="4" t="n">
        <v>9081</v>
      </c>
      <c r="B9544" s="4" t="s">
        <v>50657</v>
      </c>
      <c r="C9544" s="4"/>
      <c r="D9544" s="4" t="s">
        <v>50658</v>
      </c>
      <c r="E9544" s="5" t="s">
        <v>41520</v>
      </c>
      <c r="F9544" s="4" t="s">
        <v>41521</v>
      </c>
      <c r="G9544" s="4" t="s">
        <v>1574</v>
      </c>
      <c r="H9544" s="5" t="s">
        <v>50659</v>
      </c>
      <c r="I9544" s="4" t="s">
        <v>50660</v>
      </c>
      <c r="J9544" s="5" t="n">
        <f aca="false">LEN(K9544)</f>
        <v>14</v>
      </c>
      <c r="K9544" s="6" t="s">
        <v>50661</v>
      </c>
      <c r="L9544" s="4" t="s">
        <v>57</v>
      </c>
      <c r="M9544" s="4" t="s">
        <v>2124</v>
      </c>
    </row>
    <row r="9545" customFormat="false" ht="15.75" hidden="false" customHeight="true" outlineLevel="0" collapsed="false">
      <c r="A9545" s="4" t="n">
        <v>9090</v>
      </c>
      <c r="B9545" s="4" t="s">
        <v>50662</v>
      </c>
      <c r="C9545" s="4"/>
      <c r="D9545" s="4" t="s">
        <v>13104</v>
      </c>
      <c r="E9545" s="5" t="s">
        <v>30786</v>
      </c>
      <c r="F9545" s="4" t="s">
        <v>30787</v>
      </c>
      <c r="G9545" s="4" t="s">
        <v>1574</v>
      </c>
      <c r="H9545" s="5" t="s">
        <v>50663</v>
      </c>
      <c r="I9545" s="4" t="str">
        <f aca="false">IFERROR(__xludf.dummyfunction("""info@""&amp;LOWER(REGEXREPLACE(B9545,""[^A-Za-z0-9]"",""""))&amp;"".com"""),"info@lastruchas.com")</f>
        <v>info@lastruchas.com</v>
      </c>
      <c r="J9545" s="5" t="n">
        <f aca="false">LEN(K9545)</f>
        <v>14</v>
      </c>
      <c r="K9545" s="10" t="s">
        <v>50664</v>
      </c>
      <c r="L9545" s="4" t="s">
        <v>31</v>
      </c>
      <c r="M9545" s="4" t="s">
        <v>3501</v>
      </c>
    </row>
    <row r="9546" customFormat="false" ht="15.75" hidden="false" customHeight="true" outlineLevel="0" collapsed="false">
      <c r="A9546" s="4" t="n">
        <v>9113</v>
      </c>
      <c r="B9546" s="4" t="s">
        <v>15311</v>
      </c>
      <c r="C9546" s="4" t="s">
        <v>50665</v>
      </c>
      <c r="D9546" s="4" t="s">
        <v>50666</v>
      </c>
      <c r="E9546" s="5" t="s">
        <v>26342</v>
      </c>
      <c r="F9546" s="4" t="s">
        <v>26343</v>
      </c>
      <c r="G9546" s="4" t="s">
        <v>259</v>
      </c>
      <c r="H9546" s="5" t="s">
        <v>50667</v>
      </c>
      <c r="I9546" s="4" t="s">
        <v>50668</v>
      </c>
      <c r="J9546" s="5" t="n">
        <f aca="false">LEN(K9546)</f>
        <v>14</v>
      </c>
      <c r="K9546" s="6" t="s">
        <v>50669</v>
      </c>
      <c r="L9546" s="4" t="s">
        <v>31</v>
      </c>
      <c r="M9546" s="4" t="s">
        <v>368</v>
      </c>
    </row>
    <row r="9547" customFormat="false" ht="15.75" hidden="false" customHeight="true" outlineLevel="0" collapsed="false">
      <c r="A9547" s="4" t="n">
        <v>9127</v>
      </c>
      <c r="B9547" s="4" t="s">
        <v>50670</v>
      </c>
      <c r="C9547" s="4" t="s">
        <v>50671</v>
      </c>
      <c r="D9547" s="4" t="s">
        <v>50672</v>
      </c>
      <c r="E9547" s="5" t="s">
        <v>26286</v>
      </c>
      <c r="F9547" s="4" t="s">
        <v>259</v>
      </c>
      <c r="G9547" s="4" t="s">
        <v>259</v>
      </c>
      <c r="H9547" s="5" t="s">
        <v>50673</v>
      </c>
      <c r="I9547" s="4" t="s">
        <v>50674</v>
      </c>
      <c r="J9547" s="5" t="n">
        <f aca="false">LEN(K9547)</f>
        <v>14</v>
      </c>
      <c r="K9547" s="6" t="s">
        <v>50675</v>
      </c>
      <c r="L9547" s="4" t="s">
        <v>31</v>
      </c>
      <c r="M9547" s="4" t="s">
        <v>1694</v>
      </c>
    </row>
    <row r="9548" customFormat="false" ht="15.75" hidden="false" customHeight="true" outlineLevel="0" collapsed="false">
      <c r="A9548" s="4" t="n">
        <v>9139</v>
      </c>
      <c r="B9548" s="4" t="s">
        <v>50676</v>
      </c>
      <c r="C9548" s="4"/>
      <c r="D9548" s="4" t="s">
        <v>50677</v>
      </c>
      <c r="E9548" s="5" t="s">
        <v>21987</v>
      </c>
      <c r="F9548" s="4" t="s">
        <v>21988</v>
      </c>
      <c r="G9548" s="4" t="s">
        <v>259</v>
      </c>
      <c r="H9548" s="5" t="s">
        <v>50678</v>
      </c>
      <c r="I9548" s="4" t="s">
        <v>50679</v>
      </c>
      <c r="J9548" s="5" t="n">
        <f aca="false">LEN(K9548)</f>
        <v>14</v>
      </c>
      <c r="K9548" s="10" t="s">
        <v>50680</v>
      </c>
      <c r="L9548" s="4" t="s">
        <v>1970</v>
      </c>
      <c r="M9548" s="4" t="s">
        <v>381</v>
      </c>
    </row>
    <row r="9549" customFormat="false" ht="15.75" hidden="false" customHeight="true" outlineLevel="0" collapsed="false">
      <c r="A9549" s="4" t="n">
        <v>9192</v>
      </c>
      <c r="B9549" s="4" t="s">
        <v>50681</v>
      </c>
      <c r="C9549" s="4" t="s">
        <v>50682</v>
      </c>
      <c r="D9549" s="4" t="s">
        <v>50683</v>
      </c>
      <c r="E9549" s="5" t="s">
        <v>3614</v>
      </c>
      <c r="F9549" s="4" t="s">
        <v>3615</v>
      </c>
      <c r="G9549" s="4" t="s">
        <v>259</v>
      </c>
      <c r="H9549" s="5" t="s">
        <v>50684</v>
      </c>
      <c r="I9549" s="4" t="s">
        <v>48375</v>
      </c>
      <c r="J9549" s="5" t="n">
        <f aca="false">LEN(K9549)</f>
        <v>14</v>
      </c>
      <c r="K9549" s="10" t="s">
        <v>48376</v>
      </c>
      <c r="L9549" s="4" t="s">
        <v>21</v>
      </c>
      <c r="M9549" s="4" t="s">
        <v>13069</v>
      </c>
    </row>
    <row r="9550" customFormat="false" ht="15.75" hidden="false" customHeight="true" outlineLevel="0" collapsed="false">
      <c r="A9550" s="4" t="n">
        <v>9194</v>
      </c>
      <c r="B9550" s="4" t="s">
        <v>50685</v>
      </c>
      <c r="C9550" s="4" t="s">
        <v>15095</v>
      </c>
      <c r="D9550" s="4" t="s">
        <v>50686</v>
      </c>
      <c r="E9550" s="5" t="s">
        <v>12258</v>
      </c>
      <c r="F9550" s="4" t="s">
        <v>12259</v>
      </c>
      <c r="G9550" s="4" t="s">
        <v>259</v>
      </c>
      <c r="H9550" s="5" t="s">
        <v>50687</v>
      </c>
      <c r="I9550" s="4" t="s">
        <v>50688</v>
      </c>
      <c r="J9550" s="5" t="n">
        <f aca="false">LEN(K9550)</f>
        <v>14</v>
      </c>
      <c r="K9550" s="6" t="s">
        <v>50689</v>
      </c>
      <c r="L9550" s="4" t="s">
        <v>78</v>
      </c>
      <c r="M9550" s="4" t="s">
        <v>50690</v>
      </c>
    </row>
    <row r="9551" customFormat="false" ht="15.75" hidden="false" customHeight="true" outlineLevel="0" collapsed="false">
      <c r="A9551" s="4" t="n">
        <v>9215</v>
      </c>
      <c r="B9551" s="4" t="s">
        <v>50691</v>
      </c>
      <c r="C9551" s="4"/>
      <c r="D9551" s="4" t="s">
        <v>50692</v>
      </c>
      <c r="E9551" s="5" t="s">
        <v>3614</v>
      </c>
      <c r="F9551" s="4" t="s">
        <v>3615</v>
      </c>
      <c r="G9551" s="4" t="s">
        <v>259</v>
      </c>
      <c r="H9551" s="5" t="s">
        <v>50693</v>
      </c>
      <c r="I9551" s="4" t="str">
        <f aca="false">IFERROR(__xludf.dummyfunction("""info@""&amp;LOWER(REGEXREPLACE(B9551,""[^A-Za-z0-9]"",""""))&amp;"".com"""),"info@sarhotelsl.com")</f>
        <v>info@sarhotelsl.com</v>
      </c>
      <c r="J9551" s="5" t="n">
        <f aca="false">LEN(K9551)</f>
        <v>14</v>
      </c>
      <c r="K9551" s="6" t="s">
        <v>50694</v>
      </c>
      <c r="L9551" s="4" t="s">
        <v>21</v>
      </c>
      <c r="M9551" s="4" t="s">
        <v>31</v>
      </c>
    </row>
    <row r="9552" customFormat="false" ht="15.75" hidden="false" customHeight="true" outlineLevel="0" collapsed="false">
      <c r="A9552" s="4" t="n">
        <v>9234</v>
      </c>
      <c r="B9552" s="4" t="s">
        <v>50695</v>
      </c>
      <c r="C9552" s="4" t="s">
        <v>50696</v>
      </c>
      <c r="D9552" s="4" t="s">
        <v>50697</v>
      </c>
      <c r="E9552" s="5" t="s">
        <v>50698</v>
      </c>
      <c r="F9552" s="4" t="s">
        <v>50699</v>
      </c>
      <c r="G9552" s="4" t="s">
        <v>259</v>
      </c>
      <c r="H9552" s="5" t="s">
        <v>50700</v>
      </c>
      <c r="I9552" s="4" t="str">
        <f aca="false">IFERROR(__xludf.dummyfunction("""info@""&amp;LOWER(REGEXREPLACE(B9552,""[^A-Za-z0-9]"",""""))&amp;"".com"""),"info@moraparksl.com")</f>
        <v>info@moraparksl.com</v>
      </c>
      <c r="J9552" s="5" t="n">
        <f aca="false">LEN(K9552)</f>
        <v>14</v>
      </c>
      <c r="K9552" s="6" t="s">
        <v>50701</v>
      </c>
      <c r="L9552" s="4" t="s">
        <v>31</v>
      </c>
      <c r="M9552" s="4" t="s">
        <v>1208</v>
      </c>
    </row>
    <row r="9553" customFormat="false" ht="15.75" hidden="false" customHeight="true" outlineLevel="0" collapsed="false">
      <c r="A9553" s="4" t="n">
        <v>9238</v>
      </c>
      <c r="B9553" s="4" t="s">
        <v>50702</v>
      </c>
      <c r="C9553" s="4" t="s">
        <v>50703</v>
      </c>
      <c r="D9553" s="4" t="s">
        <v>50704</v>
      </c>
      <c r="E9553" s="5" t="s">
        <v>50705</v>
      </c>
      <c r="F9553" s="4" t="s">
        <v>50706</v>
      </c>
      <c r="G9553" s="4" t="s">
        <v>259</v>
      </c>
      <c r="H9553" s="5" t="s">
        <v>50707</v>
      </c>
      <c r="I9553" s="4" t="s">
        <v>50708</v>
      </c>
      <c r="J9553" s="5" t="n">
        <f aca="false">LEN(K9553)</f>
        <v>14</v>
      </c>
      <c r="K9553" s="6" t="s">
        <v>50709</v>
      </c>
      <c r="L9553" s="4" t="s">
        <v>78</v>
      </c>
      <c r="M9553" s="4" t="s">
        <v>967</v>
      </c>
    </row>
    <row r="9554" customFormat="false" ht="15.75" hidden="false" customHeight="true" outlineLevel="0" collapsed="false">
      <c r="A9554" s="4" t="n">
        <v>9243</v>
      </c>
      <c r="B9554" s="4" t="s">
        <v>50710</v>
      </c>
      <c r="C9554" s="4" t="s">
        <v>50711</v>
      </c>
      <c r="D9554" s="4" t="s">
        <v>50712</v>
      </c>
      <c r="E9554" s="5" t="s">
        <v>50713</v>
      </c>
      <c r="F9554" s="4" t="s">
        <v>50714</v>
      </c>
      <c r="G9554" s="4" t="s">
        <v>259</v>
      </c>
      <c r="H9554" s="5" t="s">
        <v>50715</v>
      </c>
      <c r="I9554" s="4" t="s">
        <v>50716</v>
      </c>
      <c r="J9554" s="5" t="n">
        <f aca="false">LEN(K9554)</f>
        <v>14</v>
      </c>
      <c r="K9554" s="6" t="s">
        <v>50717</v>
      </c>
      <c r="L9554" s="4" t="s">
        <v>21</v>
      </c>
      <c r="M9554" s="4" t="s">
        <v>1979</v>
      </c>
    </row>
    <row r="9555" customFormat="false" ht="15.75" hidden="false" customHeight="true" outlineLevel="0" collapsed="false">
      <c r="A9555" s="4" t="n">
        <v>9256</v>
      </c>
      <c r="B9555" s="4" t="s">
        <v>50718</v>
      </c>
      <c r="C9555" s="4" t="s">
        <v>50719</v>
      </c>
      <c r="D9555" s="4" t="s">
        <v>50720</v>
      </c>
      <c r="E9555" s="5" t="s">
        <v>28274</v>
      </c>
      <c r="F9555" s="4" t="s">
        <v>28275</v>
      </c>
      <c r="G9555" s="4" t="s">
        <v>259</v>
      </c>
      <c r="H9555" s="5" t="s">
        <v>50721</v>
      </c>
      <c r="I9555" s="4" t="s">
        <v>50722</v>
      </c>
      <c r="J9555" s="5" t="n">
        <f aca="false">LEN(K9555)</f>
        <v>14</v>
      </c>
      <c r="K9555" s="6" t="s">
        <v>50723</v>
      </c>
      <c r="L9555" s="4" t="s">
        <v>57</v>
      </c>
      <c r="M9555" s="4" t="s">
        <v>1793</v>
      </c>
    </row>
    <row r="9556" customFormat="false" ht="15.75" hidden="false" customHeight="true" outlineLevel="0" collapsed="false">
      <c r="A9556" s="4" t="n">
        <v>9262</v>
      </c>
      <c r="B9556" s="4" t="s">
        <v>50724</v>
      </c>
      <c r="C9556" s="4" t="s">
        <v>50725</v>
      </c>
      <c r="D9556" s="4" t="s">
        <v>50726</v>
      </c>
      <c r="E9556" s="5" t="s">
        <v>6618</v>
      </c>
      <c r="F9556" s="4" t="s">
        <v>259</v>
      </c>
      <c r="G9556" s="4" t="s">
        <v>259</v>
      </c>
      <c r="H9556" s="5" t="s">
        <v>50727</v>
      </c>
      <c r="I9556" s="4" t="s">
        <v>50728</v>
      </c>
      <c r="J9556" s="5" t="n">
        <f aca="false">LEN(K9556)</f>
        <v>14</v>
      </c>
      <c r="K9556" s="6" t="s">
        <v>50729</v>
      </c>
      <c r="L9556" s="4" t="s">
        <v>637</v>
      </c>
      <c r="M9556" s="4" t="s">
        <v>118</v>
      </c>
    </row>
    <row r="9557" customFormat="false" ht="15.75" hidden="false" customHeight="true" outlineLevel="0" collapsed="false">
      <c r="A9557" s="4" t="n">
        <v>9266</v>
      </c>
      <c r="B9557" s="4" t="s">
        <v>49656</v>
      </c>
      <c r="C9557" s="4" t="s">
        <v>50730</v>
      </c>
      <c r="D9557" s="4" t="s">
        <v>50731</v>
      </c>
      <c r="E9557" s="5" t="s">
        <v>26326</v>
      </c>
      <c r="F9557" s="4" t="s">
        <v>26327</v>
      </c>
      <c r="G9557" s="4" t="s">
        <v>259</v>
      </c>
      <c r="H9557" s="5" t="s">
        <v>50732</v>
      </c>
      <c r="I9557" s="4" t="s">
        <v>50733</v>
      </c>
      <c r="J9557" s="5" t="n">
        <f aca="false">LEN(K9557)</f>
        <v>14</v>
      </c>
      <c r="K9557" s="6" t="s">
        <v>50734</v>
      </c>
      <c r="L9557" s="4" t="s">
        <v>21</v>
      </c>
      <c r="M9557" s="4" t="s">
        <v>1863</v>
      </c>
    </row>
    <row r="9558" customFormat="false" ht="15.75" hidden="false" customHeight="true" outlineLevel="0" collapsed="false">
      <c r="A9558" s="4" t="n">
        <v>9292</v>
      </c>
      <c r="B9558" s="4" t="s">
        <v>50735</v>
      </c>
      <c r="C9558" s="4" t="s">
        <v>50736</v>
      </c>
      <c r="D9558" s="4" t="s">
        <v>50737</v>
      </c>
      <c r="E9558" s="5" t="s">
        <v>3006</v>
      </c>
      <c r="F9558" s="4" t="s">
        <v>3007</v>
      </c>
      <c r="G9558" s="4" t="s">
        <v>259</v>
      </c>
      <c r="H9558" s="5" t="s">
        <v>50738</v>
      </c>
      <c r="I9558" s="4" t="s">
        <v>50739</v>
      </c>
      <c r="J9558" s="5" t="n">
        <f aca="false">LEN(K9558)</f>
        <v>14</v>
      </c>
      <c r="K9558" s="6" t="s">
        <v>50740</v>
      </c>
      <c r="L9558" s="4" t="s">
        <v>78</v>
      </c>
      <c r="M9558" s="4" t="s">
        <v>31</v>
      </c>
    </row>
    <row r="9559" customFormat="false" ht="15.75" hidden="false" customHeight="true" outlineLevel="0" collapsed="false">
      <c r="A9559" s="4" t="n">
        <v>9309</v>
      </c>
      <c r="B9559" s="4" t="s">
        <v>50741</v>
      </c>
      <c r="C9559" s="4" t="s">
        <v>50742</v>
      </c>
      <c r="D9559" s="4" t="s">
        <v>50743</v>
      </c>
      <c r="E9559" s="5" t="s">
        <v>27156</v>
      </c>
      <c r="F9559" s="4" t="s">
        <v>27157</v>
      </c>
      <c r="G9559" s="4" t="s">
        <v>259</v>
      </c>
      <c r="H9559" s="5" t="s">
        <v>50744</v>
      </c>
      <c r="I9559" s="4" t="s">
        <v>50745</v>
      </c>
      <c r="J9559" s="5" t="n">
        <f aca="false">LEN(K9559)</f>
        <v>14</v>
      </c>
      <c r="K9559" s="10" t="s">
        <v>50746</v>
      </c>
      <c r="L9559" s="4" t="s">
        <v>57</v>
      </c>
      <c r="M9559" s="4" t="s">
        <v>368</v>
      </c>
    </row>
    <row r="9560" customFormat="false" ht="15.75" hidden="false" customHeight="true" outlineLevel="0" collapsed="false">
      <c r="A9560" s="4" t="n">
        <v>9311</v>
      </c>
      <c r="B9560" s="4" t="s">
        <v>50747</v>
      </c>
      <c r="C9560" s="4" t="s">
        <v>50748</v>
      </c>
      <c r="D9560" s="4" t="s">
        <v>50749</v>
      </c>
      <c r="E9560" s="5" t="s">
        <v>50750</v>
      </c>
      <c r="F9560" s="4" t="s">
        <v>10543</v>
      </c>
      <c r="G9560" s="4" t="s">
        <v>259</v>
      </c>
      <c r="H9560" s="5" t="s">
        <v>50751</v>
      </c>
      <c r="I9560" s="4" t="s">
        <v>50752</v>
      </c>
      <c r="J9560" s="5" t="n">
        <f aca="false">LEN(K9560)</f>
        <v>14</v>
      </c>
      <c r="K9560" s="6" t="s">
        <v>50753</v>
      </c>
      <c r="L9560" s="4" t="s">
        <v>31</v>
      </c>
      <c r="M9560" s="4" t="s">
        <v>1016</v>
      </c>
    </row>
    <row r="9561" customFormat="false" ht="15.75" hidden="false" customHeight="true" outlineLevel="0" collapsed="false">
      <c r="A9561" s="4" t="n">
        <v>9312</v>
      </c>
      <c r="B9561" s="4" t="s">
        <v>50754</v>
      </c>
      <c r="C9561" s="4" t="s">
        <v>50748</v>
      </c>
      <c r="D9561" s="4" t="s">
        <v>50755</v>
      </c>
      <c r="E9561" s="5" t="s">
        <v>50750</v>
      </c>
      <c r="F9561" s="4" t="s">
        <v>10543</v>
      </c>
      <c r="G9561" s="4" t="s">
        <v>259</v>
      </c>
      <c r="H9561" s="5" t="s">
        <v>50756</v>
      </c>
      <c r="I9561" s="7" t="s">
        <v>50752</v>
      </c>
      <c r="J9561" s="5" t="n">
        <f aca="false">LEN(K9561)</f>
        <v>14</v>
      </c>
      <c r="K9561" s="6" t="s">
        <v>50753</v>
      </c>
      <c r="L9561" s="4" t="s">
        <v>31</v>
      </c>
      <c r="M9561" s="4" t="s">
        <v>1016</v>
      </c>
    </row>
    <row r="9562" customFormat="false" ht="15.75" hidden="false" customHeight="true" outlineLevel="0" collapsed="false">
      <c r="A9562" s="4" t="n">
        <v>9335</v>
      </c>
      <c r="B9562" s="4" t="s">
        <v>50757</v>
      </c>
      <c r="C9562" s="4" t="s">
        <v>50758</v>
      </c>
      <c r="D9562" s="4" t="s">
        <v>50759</v>
      </c>
      <c r="E9562" s="5" t="s">
        <v>50760</v>
      </c>
      <c r="F9562" s="4" t="s">
        <v>50761</v>
      </c>
      <c r="G9562" s="4" t="s">
        <v>259</v>
      </c>
      <c r="H9562" s="5" t="s">
        <v>50762</v>
      </c>
      <c r="I9562" s="4" t="s">
        <v>50763</v>
      </c>
      <c r="J9562" s="5" t="n">
        <f aca="false">LEN(K9562)</f>
        <v>14</v>
      </c>
      <c r="K9562" s="6" t="s">
        <v>50764</v>
      </c>
      <c r="L9562" s="4" t="s">
        <v>78</v>
      </c>
      <c r="M9562" s="4" t="s">
        <v>32</v>
      </c>
    </row>
    <row r="9563" customFormat="false" ht="15.75" hidden="false" customHeight="true" outlineLevel="0" collapsed="false">
      <c r="A9563" s="4" t="n">
        <v>9358</v>
      </c>
      <c r="B9563" s="4" t="s">
        <v>50765</v>
      </c>
      <c r="C9563" s="4"/>
      <c r="D9563" s="4" t="s">
        <v>46465</v>
      </c>
      <c r="E9563" s="5" t="s">
        <v>4375</v>
      </c>
      <c r="F9563" s="4" t="s">
        <v>2214</v>
      </c>
      <c r="G9563" s="4" t="s">
        <v>2214</v>
      </c>
      <c r="H9563" s="5" t="s">
        <v>50766</v>
      </c>
      <c r="I9563" s="4" t="s">
        <v>50767</v>
      </c>
      <c r="J9563" s="5" t="n">
        <f aca="false">LEN(K9563)</f>
        <v>14</v>
      </c>
      <c r="K9563" s="10" t="s">
        <v>50768</v>
      </c>
      <c r="L9563" s="4" t="s">
        <v>21</v>
      </c>
      <c r="M9563" s="4" t="s">
        <v>819</v>
      </c>
    </row>
    <row r="9564" customFormat="false" ht="15.75" hidden="false" customHeight="true" outlineLevel="0" collapsed="false">
      <c r="A9564" s="4" t="n">
        <v>9378</v>
      </c>
      <c r="B9564" s="4" t="s">
        <v>50769</v>
      </c>
      <c r="C9564" s="4"/>
      <c r="D9564" s="4" t="s">
        <v>50770</v>
      </c>
      <c r="E9564" s="5" t="s">
        <v>4381</v>
      </c>
      <c r="F9564" s="4" t="s">
        <v>4382</v>
      </c>
      <c r="G9564" s="4" t="s">
        <v>2214</v>
      </c>
      <c r="H9564" s="5" t="s">
        <v>50771</v>
      </c>
      <c r="I9564" s="4" t="s">
        <v>50772</v>
      </c>
      <c r="J9564" s="5" t="n">
        <f aca="false">LEN(K9564)</f>
        <v>14</v>
      </c>
      <c r="K9564" s="6" t="s">
        <v>50773</v>
      </c>
      <c r="L9564" s="4" t="s">
        <v>31</v>
      </c>
      <c r="M9564" s="4" t="s">
        <v>368</v>
      </c>
    </row>
    <row r="9565" customFormat="false" ht="15.75" hidden="false" customHeight="true" outlineLevel="0" collapsed="false">
      <c r="A9565" s="4" t="n">
        <v>9384</v>
      </c>
      <c r="B9565" s="4" t="s">
        <v>50774</v>
      </c>
      <c r="C9565" s="4"/>
      <c r="D9565" s="4" t="s">
        <v>50775</v>
      </c>
      <c r="E9565" s="5" t="s">
        <v>50776</v>
      </c>
      <c r="F9565" s="4" t="s">
        <v>50777</v>
      </c>
      <c r="G9565" s="4" t="s">
        <v>2214</v>
      </c>
      <c r="H9565" s="5" t="s">
        <v>50778</v>
      </c>
      <c r="I9565" s="7" t="s">
        <v>50779</v>
      </c>
      <c r="J9565" s="5" t="n">
        <f aca="false">LEN(K9565)</f>
        <v>14</v>
      </c>
      <c r="K9565" s="6" t="s">
        <v>50780</v>
      </c>
      <c r="L9565" s="4" t="s">
        <v>31</v>
      </c>
      <c r="M9565" s="4" t="s">
        <v>1016</v>
      </c>
    </row>
    <row r="9566" customFormat="false" ht="15.75" hidden="false" customHeight="true" outlineLevel="0" collapsed="false">
      <c r="A9566" s="4" t="n">
        <v>9387</v>
      </c>
      <c r="B9566" s="4" t="s">
        <v>50781</v>
      </c>
      <c r="C9566" s="4"/>
      <c r="D9566" s="4" t="s">
        <v>50782</v>
      </c>
      <c r="E9566" s="5" t="s">
        <v>50783</v>
      </c>
      <c r="F9566" s="4" t="s">
        <v>50784</v>
      </c>
      <c r="G9566" s="4" t="s">
        <v>2214</v>
      </c>
      <c r="H9566" s="5" t="s">
        <v>50785</v>
      </c>
      <c r="I9566" s="4" t="str">
        <f aca="false">IFERROR(__xludf.dummyfunction("""info@""&amp;LOWER(REGEXREPLACE(B9566,""[^A-Za-z0-9]"",""""))&amp;"".com"""),"info@casavalero.com")</f>
        <v>info@casavalero.com</v>
      </c>
      <c r="J9566" s="5" t="n">
        <f aca="false">LEN(K9566)</f>
        <v>14</v>
      </c>
      <c r="K9566" s="6" t="s">
        <v>50786</v>
      </c>
      <c r="L9566" s="4" t="s">
        <v>57</v>
      </c>
      <c r="M9566" s="4" t="s">
        <v>32</v>
      </c>
    </row>
    <row r="9567" customFormat="false" ht="15.75" hidden="false" customHeight="true" outlineLevel="0" collapsed="false">
      <c r="A9567" s="4" t="n">
        <v>9388</v>
      </c>
      <c r="B9567" s="4" t="s">
        <v>50787</v>
      </c>
      <c r="C9567" s="4"/>
      <c r="D9567" s="4" t="s">
        <v>50788</v>
      </c>
      <c r="E9567" s="5" t="s">
        <v>50789</v>
      </c>
      <c r="F9567" s="4" t="s">
        <v>50790</v>
      </c>
      <c r="G9567" s="4" t="s">
        <v>2214</v>
      </c>
      <c r="H9567" s="5" t="s">
        <v>50791</v>
      </c>
      <c r="I9567" s="4" t="s">
        <v>50792</v>
      </c>
      <c r="J9567" s="5" t="n">
        <f aca="false">LEN(K9567)</f>
        <v>14</v>
      </c>
      <c r="K9567" s="6" t="s">
        <v>50793</v>
      </c>
      <c r="L9567" s="4" t="s">
        <v>21</v>
      </c>
      <c r="M9567" s="4" t="s">
        <v>929</v>
      </c>
    </row>
    <row r="9568" customFormat="false" ht="15.75" hidden="false" customHeight="true" outlineLevel="0" collapsed="false">
      <c r="A9568" s="4" t="n">
        <v>9440</v>
      </c>
      <c r="B9568" s="4" t="s">
        <v>50794</v>
      </c>
      <c r="C9568" s="4"/>
      <c r="D9568" s="4" t="s">
        <v>50795</v>
      </c>
      <c r="E9568" s="5" t="s">
        <v>50796</v>
      </c>
      <c r="F9568" s="4" t="s">
        <v>3020</v>
      </c>
      <c r="G9568" s="4" t="s">
        <v>2538</v>
      </c>
      <c r="H9568" s="5" t="s">
        <v>50797</v>
      </c>
      <c r="I9568" s="4" t="s">
        <v>50798</v>
      </c>
      <c r="J9568" s="5" t="n">
        <f aca="false">LEN(K9568)</f>
        <v>14</v>
      </c>
      <c r="K9568" s="6" t="s">
        <v>50799</v>
      </c>
      <c r="L9568" s="4" t="s">
        <v>31</v>
      </c>
      <c r="M9568" s="4" t="s">
        <v>31</v>
      </c>
    </row>
    <row r="9569" customFormat="false" ht="15.75" hidden="false" customHeight="true" outlineLevel="0" collapsed="false">
      <c r="A9569" s="4" t="n">
        <v>9442</v>
      </c>
      <c r="B9569" s="4" t="s">
        <v>50800</v>
      </c>
      <c r="C9569" s="4"/>
      <c r="D9569" s="4" t="s">
        <v>50801</v>
      </c>
      <c r="E9569" s="5" t="s">
        <v>50802</v>
      </c>
      <c r="F9569" s="4" t="s">
        <v>3027</v>
      </c>
      <c r="G9569" s="4" t="s">
        <v>2538</v>
      </c>
      <c r="H9569" s="5" t="s">
        <v>50803</v>
      </c>
      <c r="I9569" s="4" t="s">
        <v>50804</v>
      </c>
      <c r="J9569" s="5" t="n">
        <f aca="false">LEN(K9569)</f>
        <v>14</v>
      </c>
      <c r="K9569" s="10" t="s">
        <v>50805</v>
      </c>
      <c r="L9569" s="4" t="s">
        <v>57</v>
      </c>
      <c r="M9569" s="4" t="s">
        <v>381</v>
      </c>
    </row>
    <row r="9570" customFormat="false" ht="15.75" hidden="false" customHeight="true" outlineLevel="0" collapsed="false">
      <c r="A9570" s="4" t="n">
        <v>9461</v>
      </c>
      <c r="B9570" s="4" t="s">
        <v>50806</v>
      </c>
      <c r="C9570" s="4"/>
      <c r="D9570" s="4" t="s">
        <v>50807</v>
      </c>
      <c r="E9570" s="5" t="s">
        <v>4393</v>
      </c>
      <c r="F9570" s="4" t="s">
        <v>4394</v>
      </c>
      <c r="G9570" s="4" t="s">
        <v>2538</v>
      </c>
      <c r="H9570" s="5" t="s">
        <v>4395</v>
      </c>
      <c r="I9570" s="4" t="s">
        <v>50808</v>
      </c>
      <c r="J9570" s="5" t="n">
        <f aca="false">LEN(K9570)</f>
        <v>14</v>
      </c>
      <c r="K9570" s="6" t="s">
        <v>50809</v>
      </c>
      <c r="L9570" s="4" t="s">
        <v>21</v>
      </c>
      <c r="M9570" s="4" t="s">
        <v>1216</v>
      </c>
    </row>
    <row r="9571" customFormat="false" ht="15.75" hidden="false" customHeight="true" outlineLevel="0" collapsed="false">
      <c r="A9571" s="4" t="n">
        <v>9516</v>
      </c>
      <c r="B9571" s="4" t="s">
        <v>50810</v>
      </c>
      <c r="C9571" s="4"/>
      <c r="D9571" s="4" t="s">
        <v>50811</v>
      </c>
      <c r="E9571" s="5" t="s">
        <v>15739</v>
      </c>
      <c r="F9571" s="4" t="s">
        <v>15740</v>
      </c>
      <c r="G9571" s="4" t="s">
        <v>1081</v>
      </c>
      <c r="H9571" s="5" t="s">
        <v>50812</v>
      </c>
      <c r="I9571" s="4" t="str">
        <f aca="false">IFERROR(__xludf.dummyfunction("""info@""&amp;LOWER(REGEXREPLACE(B9571,""[^A-Za-z0-9]"",""""))&amp;"".com"""),"info@losperales.com")</f>
        <v>info@losperales.com</v>
      </c>
      <c r="J9571" s="5" t="n">
        <f aca="false">LEN(K9571)</f>
        <v>14</v>
      </c>
      <c r="K9571" s="6" t="s">
        <v>50813</v>
      </c>
      <c r="L9571" s="4" t="s">
        <v>57</v>
      </c>
      <c r="M9571" s="4" t="s">
        <v>1793</v>
      </c>
    </row>
    <row r="9572" customFormat="false" ht="15.75" hidden="false" customHeight="true" outlineLevel="0" collapsed="false">
      <c r="A9572" s="4" t="n">
        <v>9520</v>
      </c>
      <c r="B9572" s="4" t="s">
        <v>50814</v>
      </c>
      <c r="C9572" s="4"/>
      <c r="D9572" s="4" t="s">
        <v>50815</v>
      </c>
      <c r="E9572" s="5" t="s">
        <v>50816</v>
      </c>
      <c r="F9572" s="4" t="s">
        <v>50817</v>
      </c>
      <c r="G9572" s="4" t="s">
        <v>1081</v>
      </c>
      <c r="H9572" s="5" t="s">
        <v>50818</v>
      </c>
      <c r="I9572" s="4" t="str">
        <f aca="false">IFERROR(__xludf.dummyfunction("""info@""&amp;LOWER(REGEXREPLACE(B9572,""[^A-Za-z0-9]"",""""))&amp;"".com"""),"info@hotelmaite.com")</f>
        <v>info@hotelmaite.com</v>
      </c>
      <c r="J9572" s="5" t="n">
        <f aca="false">LEN(K9572)</f>
        <v>14</v>
      </c>
      <c r="K9572" s="6" t="s">
        <v>50819</v>
      </c>
      <c r="L9572" s="4" t="s">
        <v>21</v>
      </c>
      <c r="M9572" s="4" t="s">
        <v>1208</v>
      </c>
    </row>
    <row r="9573" customFormat="false" ht="15.75" hidden="false" customHeight="true" outlineLevel="0" collapsed="false">
      <c r="A9573" s="4" t="n">
        <v>9539</v>
      </c>
      <c r="B9573" s="4" t="s">
        <v>50820</v>
      </c>
      <c r="C9573" s="4"/>
      <c r="D9573" s="4" t="s">
        <v>50821</v>
      </c>
      <c r="E9573" s="5" t="s">
        <v>50822</v>
      </c>
      <c r="F9573" s="4" t="s">
        <v>50823</v>
      </c>
      <c r="G9573" s="4" t="s">
        <v>1081</v>
      </c>
      <c r="H9573" s="5" t="s">
        <v>50824</v>
      </c>
      <c r="I9573" s="4" t="s">
        <v>50825</v>
      </c>
      <c r="J9573" s="5" t="n">
        <f aca="false">LEN(K9573)</f>
        <v>14</v>
      </c>
      <c r="K9573" s="10" t="s">
        <v>50826</v>
      </c>
      <c r="L9573" s="4" t="s">
        <v>66</v>
      </c>
      <c r="M9573" s="4" t="s">
        <v>918</v>
      </c>
    </row>
    <row r="9574" customFormat="false" ht="15.75" hidden="false" customHeight="true" outlineLevel="0" collapsed="false">
      <c r="A9574" s="4" t="n">
        <v>11050</v>
      </c>
      <c r="B9574" s="4" t="s">
        <v>50827</v>
      </c>
      <c r="C9574" s="4"/>
      <c r="D9574" s="4" t="s">
        <v>50828</v>
      </c>
      <c r="E9574" s="5" t="s">
        <v>31671</v>
      </c>
      <c r="F9574" s="4" t="s">
        <v>31672</v>
      </c>
      <c r="G9574" s="4" t="s">
        <v>603</v>
      </c>
      <c r="H9574" s="5" t="s">
        <v>50829</v>
      </c>
      <c r="I9574" s="4" t="s">
        <v>50830</v>
      </c>
      <c r="J9574" s="5" t="n">
        <f aca="false">LEN(K9574)</f>
        <v>14</v>
      </c>
      <c r="K9574" s="6" t="s">
        <v>50831</v>
      </c>
      <c r="L9574" s="4" t="s">
        <v>31</v>
      </c>
      <c r="M9574" s="4" t="s">
        <v>31</v>
      </c>
    </row>
    <row r="9575" customFormat="false" ht="15.75" hidden="false" customHeight="true" outlineLevel="0" collapsed="false">
      <c r="A9575" s="4" t="n">
        <v>9547</v>
      </c>
      <c r="B9575" s="4" t="s">
        <v>50832</v>
      </c>
      <c r="C9575" s="4"/>
      <c r="D9575" s="4" t="s">
        <v>50833</v>
      </c>
      <c r="E9575" s="5" t="s">
        <v>36408</v>
      </c>
      <c r="F9575" s="4" t="s">
        <v>603</v>
      </c>
      <c r="G9575" s="4" t="s">
        <v>603</v>
      </c>
      <c r="H9575" s="5" t="s">
        <v>50834</v>
      </c>
      <c r="I9575" s="4" t="str">
        <f aca="false">IFERROR(__xludf.dummyfunction("""info@""&amp;LOWER(REGEXREPLACE(B9575,""[^A-Za-z0-9]"",""""))&amp;"".com"""),"info@husacenter.com")</f>
        <v>info@husacenter.com</v>
      </c>
      <c r="J9575" s="5" t="n">
        <f aca="false">LEN(K9575)</f>
        <v>14</v>
      </c>
      <c r="K9575" s="10" t="s">
        <v>50835</v>
      </c>
      <c r="L9575" s="4" t="s">
        <v>57</v>
      </c>
      <c r="M9575" s="4" t="s">
        <v>2980</v>
      </c>
    </row>
    <row r="9576" customFormat="false" ht="15.75" hidden="false" customHeight="true" outlineLevel="0" collapsed="false">
      <c r="A9576" s="4" t="n">
        <v>9570</v>
      </c>
      <c r="B9576" s="4" t="s">
        <v>50836</v>
      </c>
      <c r="C9576" s="4"/>
      <c r="D9576" s="4" t="s">
        <v>50837</v>
      </c>
      <c r="E9576" s="5" t="s">
        <v>26458</v>
      </c>
      <c r="F9576" s="4" t="s">
        <v>12367</v>
      </c>
      <c r="G9576" s="4" t="s">
        <v>603</v>
      </c>
      <c r="H9576" s="5" t="s">
        <v>41725</v>
      </c>
      <c r="I9576" s="4" t="s">
        <v>50838</v>
      </c>
      <c r="J9576" s="5" t="n">
        <f aca="false">LEN(K9576)</f>
        <v>14</v>
      </c>
      <c r="K9576" s="6" t="s">
        <v>50839</v>
      </c>
      <c r="L9576" s="4" t="s">
        <v>21</v>
      </c>
      <c r="M9576" s="4" t="s">
        <v>794</v>
      </c>
    </row>
    <row r="9577" customFormat="false" ht="15.75" hidden="false" customHeight="true" outlineLevel="0" collapsed="false">
      <c r="A9577" s="4" t="n">
        <v>9589</v>
      </c>
      <c r="B9577" s="4" t="s">
        <v>50840</v>
      </c>
      <c r="C9577" s="4"/>
      <c r="D9577" s="4" t="s">
        <v>50841</v>
      </c>
      <c r="E9577" s="5" t="s">
        <v>42420</v>
      </c>
      <c r="F9577" s="4" t="s">
        <v>42421</v>
      </c>
      <c r="G9577" s="4" t="s">
        <v>603</v>
      </c>
      <c r="H9577" s="5" t="s">
        <v>50842</v>
      </c>
      <c r="I9577" s="4" t="s">
        <v>50843</v>
      </c>
      <c r="J9577" s="5" t="n">
        <f aca="false">LEN(K9577)</f>
        <v>14</v>
      </c>
      <c r="K9577" s="6" t="s">
        <v>50844</v>
      </c>
      <c r="L9577" s="4" t="s">
        <v>21</v>
      </c>
      <c r="M9577" s="4" t="s">
        <v>1694</v>
      </c>
    </row>
    <row r="9578" customFormat="false" ht="15.75" hidden="false" customHeight="true" outlineLevel="0" collapsed="false">
      <c r="A9578" s="4" t="n">
        <v>9592</v>
      </c>
      <c r="B9578" s="4" t="s">
        <v>50845</v>
      </c>
      <c r="C9578" s="4"/>
      <c r="D9578" s="4" t="s">
        <v>50846</v>
      </c>
      <c r="E9578" s="5" t="s">
        <v>31013</v>
      </c>
      <c r="F9578" s="4" t="s">
        <v>31014</v>
      </c>
      <c r="G9578" s="4" t="s">
        <v>603</v>
      </c>
      <c r="H9578" s="5" t="s">
        <v>50847</v>
      </c>
      <c r="I9578" s="4" t="s">
        <v>50848</v>
      </c>
      <c r="J9578" s="5" t="n">
        <f aca="false">LEN(K9578)</f>
        <v>14</v>
      </c>
      <c r="K9578" s="6" t="s">
        <v>50849</v>
      </c>
      <c r="L9578" s="4" t="s">
        <v>57</v>
      </c>
      <c r="M9578" s="4" t="s">
        <v>794</v>
      </c>
    </row>
    <row r="9579" customFormat="false" ht="15.75" hidden="false" customHeight="true" outlineLevel="0" collapsed="false">
      <c r="A9579" s="4" t="n">
        <v>9602</v>
      </c>
      <c r="B9579" s="4" t="s">
        <v>50850</v>
      </c>
      <c r="C9579" s="4"/>
      <c r="D9579" s="4" t="s">
        <v>50851</v>
      </c>
      <c r="E9579" s="5" t="s">
        <v>46622</v>
      </c>
      <c r="F9579" s="4" t="s">
        <v>46612</v>
      </c>
      <c r="G9579" s="4" t="s">
        <v>603</v>
      </c>
      <c r="H9579" s="5" t="s">
        <v>50852</v>
      </c>
      <c r="I9579" s="4" t="s">
        <v>50853</v>
      </c>
      <c r="J9579" s="5" t="n">
        <f aca="false">LEN(K9579)</f>
        <v>14</v>
      </c>
      <c r="K9579" s="6" t="s">
        <v>50854</v>
      </c>
      <c r="L9579" s="4" t="s">
        <v>21</v>
      </c>
      <c r="M9579" s="4" t="s">
        <v>336</v>
      </c>
    </row>
    <row r="9580" customFormat="false" ht="15.75" hidden="false" customHeight="true" outlineLevel="0" collapsed="false">
      <c r="A9580" s="4" t="n">
        <v>9607</v>
      </c>
      <c r="B9580" s="4" t="s">
        <v>50855</v>
      </c>
      <c r="C9580" s="4"/>
      <c r="D9580" s="4" t="s">
        <v>50856</v>
      </c>
      <c r="E9580" s="5" t="s">
        <v>6644</v>
      </c>
      <c r="F9580" s="4" t="s">
        <v>3782</v>
      </c>
      <c r="G9580" s="4" t="s">
        <v>603</v>
      </c>
      <c r="H9580" s="5" t="s">
        <v>50857</v>
      </c>
      <c r="I9580" s="4" t="s">
        <v>50858</v>
      </c>
      <c r="J9580" s="5" t="n">
        <f aca="false">LEN(K9580)</f>
        <v>14</v>
      </c>
      <c r="K9580" s="6" t="s">
        <v>48332</v>
      </c>
      <c r="L9580" s="4" t="s">
        <v>21</v>
      </c>
      <c r="M9580" s="4" t="s">
        <v>1005</v>
      </c>
    </row>
    <row r="9581" customFormat="false" ht="15.75" hidden="false" customHeight="true" outlineLevel="0" collapsed="false">
      <c r="A9581" s="4" t="n">
        <v>9626</v>
      </c>
      <c r="B9581" s="4" t="s">
        <v>50859</v>
      </c>
      <c r="C9581" s="4"/>
      <c r="D9581" s="4" t="s">
        <v>50860</v>
      </c>
      <c r="E9581" s="5" t="s">
        <v>5313</v>
      </c>
      <c r="F9581" s="4" t="s">
        <v>3782</v>
      </c>
      <c r="G9581" s="4" t="s">
        <v>603</v>
      </c>
      <c r="H9581" s="5" t="s">
        <v>50861</v>
      </c>
      <c r="I9581" s="4" t="s">
        <v>22414</v>
      </c>
      <c r="J9581" s="5" t="n">
        <f aca="false">LEN(K9581)</f>
        <v>14</v>
      </c>
      <c r="K9581" s="10" t="s">
        <v>50862</v>
      </c>
      <c r="L9581" s="4" t="s">
        <v>57</v>
      </c>
      <c r="M9581" s="4" t="s">
        <v>929</v>
      </c>
    </row>
    <row r="9582" customFormat="false" ht="15.75" hidden="false" customHeight="true" outlineLevel="0" collapsed="false">
      <c r="A9582" s="4" t="n">
        <v>9642</v>
      </c>
      <c r="B9582" s="4" t="s">
        <v>50863</v>
      </c>
      <c r="C9582" s="4"/>
      <c r="D9582" s="4" t="s">
        <v>50864</v>
      </c>
      <c r="E9582" s="5" t="s">
        <v>5313</v>
      </c>
      <c r="F9582" s="4" t="s">
        <v>3782</v>
      </c>
      <c r="G9582" s="4" t="s">
        <v>603</v>
      </c>
      <c r="H9582" s="5" t="s">
        <v>50865</v>
      </c>
      <c r="I9582" s="4" t="s">
        <v>50866</v>
      </c>
      <c r="J9582" s="5" t="n">
        <f aca="false">LEN(K9582)</f>
        <v>14</v>
      </c>
      <c r="K9582" s="6" t="s">
        <v>50867</v>
      </c>
      <c r="L9582" s="4" t="s">
        <v>31</v>
      </c>
      <c r="M9582" s="4" t="s">
        <v>929</v>
      </c>
    </row>
    <row r="9583" customFormat="false" ht="15.75" hidden="false" customHeight="true" outlineLevel="0" collapsed="false">
      <c r="A9583" s="4" t="n">
        <v>9662</v>
      </c>
      <c r="B9583" s="4" t="s">
        <v>50868</v>
      </c>
      <c r="C9583" s="4"/>
      <c r="D9583" s="4" t="s">
        <v>50869</v>
      </c>
      <c r="E9583" s="5" t="s">
        <v>12387</v>
      </c>
      <c r="F9583" s="4" t="s">
        <v>12388</v>
      </c>
      <c r="G9583" s="4" t="s">
        <v>603</v>
      </c>
      <c r="H9583" s="5" t="s">
        <v>50870</v>
      </c>
      <c r="I9583" s="4" t="s">
        <v>50871</v>
      </c>
      <c r="J9583" s="5" t="n">
        <f aca="false">LEN(K9583)</f>
        <v>14</v>
      </c>
      <c r="K9583" s="6" t="s">
        <v>50872</v>
      </c>
      <c r="L9583" s="4" t="s">
        <v>57</v>
      </c>
      <c r="M9583" s="4" t="s">
        <v>2429</v>
      </c>
    </row>
    <row r="9584" customFormat="false" ht="15.75" hidden="false" customHeight="true" outlineLevel="0" collapsed="false">
      <c r="A9584" s="4" t="n">
        <v>9669</v>
      </c>
      <c r="B9584" s="4" t="s">
        <v>50873</v>
      </c>
      <c r="C9584" s="4"/>
      <c r="D9584" s="4" t="s">
        <v>50874</v>
      </c>
      <c r="E9584" s="5" t="s">
        <v>6650</v>
      </c>
      <c r="F9584" s="4" t="s">
        <v>6651</v>
      </c>
      <c r="G9584" s="4" t="s">
        <v>603</v>
      </c>
      <c r="H9584" s="5" t="s">
        <v>50875</v>
      </c>
      <c r="I9584" s="4" t="s">
        <v>50876</v>
      </c>
      <c r="J9584" s="5" t="n">
        <f aca="false">LEN(K9584)</f>
        <v>14</v>
      </c>
      <c r="K9584" s="6" t="s">
        <v>50877</v>
      </c>
      <c r="L9584" s="4" t="s">
        <v>31</v>
      </c>
      <c r="M9584" s="4" t="s">
        <v>3415</v>
      </c>
    </row>
    <row r="9585" customFormat="false" ht="15.75" hidden="false" customHeight="true" outlineLevel="0" collapsed="false">
      <c r="A9585" s="4" t="n">
        <v>9692</v>
      </c>
      <c r="B9585" s="4" t="s">
        <v>40600</v>
      </c>
      <c r="C9585" s="4"/>
      <c r="D9585" s="4" t="s">
        <v>50878</v>
      </c>
      <c r="E9585" s="5" t="s">
        <v>3033</v>
      </c>
      <c r="F9585" s="4" t="s">
        <v>3034</v>
      </c>
      <c r="G9585" s="4" t="s">
        <v>603</v>
      </c>
      <c r="H9585" s="5" t="s">
        <v>50879</v>
      </c>
      <c r="I9585" s="4" t="str">
        <f aca="false">IFERROR(__xludf.dummyfunction("""info@""&amp;LOWER(REGEXREPLACE(B9585,""[^A-Za-z0-9]"",""""))&amp;"".com"""),"info@costaverde.com")</f>
        <v>info@costaverde.com</v>
      </c>
      <c r="J9585" s="5" t="n">
        <f aca="false">LEN(K9585)</f>
        <v>14</v>
      </c>
      <c r="K9585" s="6" t="s">
        <v>50880</v>
      </c>
      <c r="L9585" s="4" t="s">
        <v>1970</v>
      </c>
      <c r="M9585" s="4" t="s">
        <v>1063</v>
      </c>
    </row>
    <row r="9586" customFormat="false" ht="15.75" hidden="false" customHeight="true" outlineLevel="0" collapsed="false">
      <c r="A9586" s="4" t="n">
        <v>9721</v>
      </c>
      <c r="B9586" s="4" t="s">
        <v>50881</v>
      </c>
      <c r="C9586" s="4"/>
      <c r="D9586" s="4" t="s">
        <v>50882</v>
      </c>
      <c r="E9586" s="5" t="s">
        <v>46672</v>
      </c>
      <c r="F9586" s="4" t="s">
        <v>6753</v>
      </c>
      <c r="G9586" s="4" t="s">
        <v>603</v>
      </c>
      <c r="H9586" s="5" t="s">
        <v>50883</v>
      </c>
      <c r="I9586" s="4" t="s">
        <v>50884</v>
      </c>
      <c r="J9586" s="5" t="n">
        <f aca="false">LEN(K9586)</f>
        <v>14</v>
      </c>
      <c r="K9586" s="6" t="s">
        <v>50885</v>
      </c>
      <c r="L9586" s="4" t="s">
        <v>66</v>
      </c>
      <c r="M9586" s="4" t="s">
        <v>996</v>
      </c>
    </row>
    <row r="9587" customFormat="false" ht="15.75" hidden="false" customHeight="true" outlineLevel="0" collapsed="false">
      <c r="A9587" s="4" t="n">
        <v>9724</v>
      </c>
      <c r="B9587" s="4" t="s">
        <v>50886</v>
      </c>
      <c r="C9587" s="4"/>
      <c r="D9587" s="4" t="s">
        <v>50887</v>
      </c>
      <c r="E9587" s="5" t="s">
        <v>50888</v>
      </c>
      <c r="F9587" s="4" t="s">
        <v>6753</v>
      </c>
      <c r="G9587" s="4" t="s">
        <v>603</v>
      </c>
      <c r="H9587" s="5" t="s">
        <v>50889</v>
      </c>
      <c r="I9587" s="4" t="s">
        <v>50890</v>
      </c>
      <c r="J9587" s="5" t="n">
        <f aca="false">LEN(K9587)</f>
        <v>14</v>
      </c>
      <c r="K9587" s="6" t="s">
        <v>50891</v>
      </c>
      <c r="L9587" s="4" t="s">
        <v>21</v>
      </c>
      <c r="M9587" s="4" t="s">
        <v>381</v>
      </c>
    </row>
    <row r="9588" customFormat="false" ht="15.75" hidden="false" customHeight="true" outlineLevel="0" collapsed="false">
      <c r="A9588" s="4" t="n">
        <v>9734</v>
      </c>
      <c r="B9588" s="4" t="s">
        <v>50892</v>
      </c>
      <c r="C9588" s="4"/>
      <c r="D9588" s="4" t="s">
        <v>50893</v>
      </c>
      <c r="E9588" s="5" t="s">
        <v>41799</v>
      </c>
      <c r="F9588" s="4" t="s">
        <v>41800</v>
      </c>
      <c r="G9588" s="4" t="s">
        <v>603</v>
      </c>
      <c r="H9588" s="5" t="s">
        <v>50894</v>
      </c>
      <c r="I9588" s="4" t="s">
        <v>50895</v>
      </c>
      <c r="J9588" s="5" t="n">
        <f aca="false">LEN(K9588)</f>
        <v>14</v>
      </c>
      <c r="K9588" s="6" t="s">
        <v>50896</v>
      </c>
      <c r="L9588" s="4" t="s">
        <v>21</v>
      </c>
      <c r="M9588" s="4" t="s">
        <v>31</v>
      </c>
    </row>
    <row r="9589" customFormat="false" ht="15.75" hidden="false" customHeight="true" outlineLevel="0" collapsed="false">
      <c r="A9589" s="4" t="n">
        <v>9754</v>
      </c>
      <c r="B9589" s="4" t="s">
        <v>50897</v>
      </c>
      <c r="C9589" s="4"/>
      <c r="D9589" s="4" t="s">
        <v>50898</v>
      </c>
      <c r="E9589" s="5" t="s">
        <v>8160</v>
      </c>
      <c r="F9589" s="4" t="s">
        <v>603</v>
      </c>
      <c r="G9589" s="4" t="s">
        <v>603</v>
      </c>
      <c r="H9589" s="5" t="s">
        <v>50899</v>
      </c>
      <c r="I9589" s="4" t="s">
        <v>50900</v>
      </c>
      <c r="J9589" s="5" t="n">
        <f aca="false">LEN(K9589)</f>
        <v>14</v>
      </c>
      <c r="K9589" s="6" t="s">
        <v>50901</v>
      </c>
      <c r="L9589" s="4" t="s">
        <v>31</v>
      </c>
      <c r="M9589" s="4" t="s">
        <v>819</v>
      </c>
    </row>
    <row r="9590" customFormat="false" ht="15.75" hidden="false" customHeight="true" outlineLevel="0" collapsed="false">
      <c r="A9590" s="4" t="n">
        <v>9761</v>
      </c>
      <c r="B9590" s="4" t="s">
        <v>50902</v>
      </c>
      <c r="C9590" s="4"/>
      <c r="D9590" s="4" t="s">
        <v>50903</v>
      </c>
      <c r="E9590" s="5" t="s">
        <v>5332</v>
      </c>
      <c r="F9590" s="4" t="s">
        <v>5333</v>
      </c>
      <c r="G9590" s="4" t="s">
        <v>242</v>
      </c>
      <c r="H9590" s="5" t="s">
        <v>50904</v>
      </c>
      <c r="I9590" s="7" t="s">
        <v>50905</v>
      </c>
      <c r="J9590" s="5" t="n">
        <f aca="false">LEN(K9590)</f>
        <v>14</v>
      </c>
      <c r="K9590" s="6" t="s">
        <v>50906</v>
      </c>
      <c r="L9590" s="4" t="s">
        <v>31</v>
      </c>
      <c r="M9590" s="4" t="s">
        <v>2097</v>
      </c>
    </row>
    <row r="9591" customFormat="false" ht="15.75" hidden="false" customHeight="true" outlineLevel="0" collapsed="false">
      <c r="A9591" s="4" t="n">
        <v>9771</v>
      </c>
      <c r="B9591" s="4" t="s">
        <v>50907</v>
      </c>
      <c r="C9591" s="4"/>
      <c r="D9591" s="4" t="s">
        <v>50908</v>
      </c>
      <c r="E9591" s="5" t="s">
        <v>5332</v>
      </c>
      <c r="F9591" s="4" t="s">
        <v>5333</v>
      </c>
      <c r="G9591" s="4" t="s">
        <v>242</v>
      </c>
      <c r="H9591" s="5" t="s">
        <v>50909</v>
      </c>
      <c r="I9591" s="4" t="s">
        <v>50910</v>
      </c>
      <c r="J9591" s="5" t="n">
        <f aca="false">LEN(K9591)</f>
        <v>14</v>
      </c>
      <c r="K9591" s="6" t="s">
        <v>50911</v>
      </c>
      <c r="L9591" s="4" t="s">
        <v>78</v>
      </c>
      <c r="M9591" s="4" t="s">
        <v>819</v>
      </c>
    </row>
    <row r="9592" customFormat="false" ht="15.75" hidden="false" customHeight="true" outlineLevel="0" collapsed="false">
      <c r="A9592" s="4" t="n">
        <v>9776</v>
      </c>
      <c r="B9592" s="4" t="s">
        <v>50912</v>
      </c>
      <c r="C9592" s="4"/>
      <c r="D9592" s="4" t="s">
        <v>50913</v>
      </c>
      <c r="E9592" s="5" t="s">
        <v>31105</v>
      </c>
      <c r="F9592" s="4" t="s">
        <v>31106</v>
      </c>
      <c r="G9592" s="4" t="s">
        <v>242</v>
      </c>
      <c r="H9592" s="5" t="s">
        <v>50914</v>
      </c>
      <c r="I9592" s="4" t="s">
        <v>50915</v>
      </c>
      <c r="J9592" s="5" t="n">
        <f aca="false">LEN(K9592)</f>
        <v>14</v>
      </c>
      <c r="K9592" s="10" t="s">
        <v>50916</v>
      </c>
      <c r="L9592" s="4" t="s">
        <v>78</v>
      </c>
      <c r="M9592" s="4" t="s">
        <v>3470</v>
      </c>
    </row>
    <row r="9593" customFormat="false" ht="15.75" hidden="false" customHeight="true" outlineLevel="0" collapsed="false">
      <c r="A9593" s="4" t="n">
        <v>9792</v>
      </c>
      <c r="B9593" s="4" t="s">
        <v>50917</v>
      </c>
      <c r="C9593" s="4"/>
      <c r="D9593" s="4" t="s">
        <v>50918</v>
      </c>
      <c r="E9593" s="5" t="s">
        <v>22124</v>
      </c>
      <c r="F9593" s="4" t="s">
        <v>242</v>
      </c>
      <c r="G9593" s="4" t="s">
        <v>242</v>
      </c>
      <c r="H9593" s="5" t="s">
        <v>50919</v>
      </c>
      <c r="I9593" s="4" t="s">
        <v>50920</v>
      </c>
      <c r="J9593" s="5" t="n">
        <f aca="false">LEN(K9593)</f>
        <v>14</v>
      </c>
      <c r="K9593" s="6" t="s">
        <v>50921</v>
      </c>
      <c r="L9593" s="4" t="s">
        <v>57</v>
      </c>
      <c r="M9593" s="4" t="s">
        <v>2097</v>
      </c>
    </row>
    <row r="9594" customFormat="false" ht="15.75" hidden="false" customHeight="true" outlineLevel="0" collapsed="false">
      <c r="A9594" s="4" t="n">
        <v>9803</v>
      </c>
      <c r="B9594" s="4" t="s">
        <v>50922</v>
      </c>
      <c r="C9594" s="4"/>
      <c r="D9594" s="4" t="s">
        <v>46547</v>
      </c>
      <c r="E9594" s="5" t="s">
        <v>50923</v>
      </c>
      <c r="F9594" s="4" t="s">
        <v>50924</v>
      </c>
      <c r="G9594" s="4" t="s">
        <v>242</v>
      </c>
      <c r="H9594" s="5" t="s">
        <v>50925</v>
      </c>
      <c r="I9594" s="4" t="s">
        <v>50926</v>
      </c>
      <c r="J9594" s="5" t="n">
        <f aca="false">LEN(K9594)</f>
        <v>14</v>
      </c>
      <c r="K9594" s="6" t="s">
        <v>50927</v>
      </c>
      <c r="L9594" s="4" t="s">
        <v>21</v>
      </c>
      <c r="M9594" s="4" t="s">
        <v>32</v>
      </c>
    </row>
    <row r="9595" customFormat="false" ht="15.75" hidden="false" customHeight="true" outlineLevel="0" collapsed="false">
      <c r="A9595" s="4" t="n">
        <v>9804</v>
      </c>
      <c r="B9595" s="4" t="s">
        <v>50928</v>
      </c>
      <c r="C9595" s="4"/>
      <c r="D9595" s="4" t="s">
        <v>50929</v>
      </c>
      <c r="E9595" s="5" t="s">
        <v>50930</v>
      </c>
      <c r="F9595" s="4" t="s">
        <v>50931</v>
      </c>
      <c r="G9595" s="4" t="s">
        <v>242</v>
      </c>
      <c r="H9595" s="5" t="s">
        <v>50932</v>
      </c>
      <c r="I9595" s="4" t="str">
        <f aca="false">IFERROR(__xludf.dummyfunction("""info@""&amp;LOWER(REGEXREPLACE(B9595,""[^A-Za-z0-9]"",""""))&amp;"".com"""),"info@casacarolo.com")</f>
        <v>info@casacarolo.com</v>
      </c>
      <c r="J9595" s="5" t="n">
        <f aca="false">LEN(K9595)</f>
        <v>14</v>
      </c>
      <c r="K9595" s="10" t="s">
        <v>50933</v>
      </c>
      <c r="L9595" s="4" t="s">
        <v>66</v>
      </c>
      <c r="M9595" s="4" t="s">
        <v>381</v>
      </c>
    </row>
    <row r="9596" customFormat="false" ht="15.75" hidden="false" customHeight="true" outlineLevel="0" collapsed="false">
      <c r="A9596" s="4" t="n">
        <v>9821</v>
      </c>
      <c r="B9596" s="4" t="s">
        <v>50934</v>
      </c>
      <c r="C9596" s="4"/>
      <c r="D9596" s="4" t="s">
        <v>50935</v>
      </c>
      <c r="E9596" s="5" t="s">
        <v>50936</v>
      </c>
      <c r="F9596" s="4" t="s">
        <v>41849</v>
      </c>
      <c r="G9596" s="4" t="s">
        <v>242</v>
      </c>
      <c r="H9596" s="5" t="s">
        <v>50937</v>
      </c>
      <c r="I9596" s="4" t="s">
        <v>50938</v>
      </c>
      <c r="J9596" s="5" t="n">
        <f aca="false">LEN(K9596)</f>
        <v>14</v>
      </c>
      <c r="K9596" s="10" t="s">
        <v>50939</v>
      </c>
      <c r="L9596" s="4" t="s">
        <v>31</v>
      </c>
      <c r="M9596" s="4" t="s">
        <v>924</v>
      </c>
    </row>
    <row r="9597" customFormat="false" ht="15.75" hidden="false" customHeight="true" outlineLevel="0" collapsed="false">
      <c r="A9597" s="4" t="n">
        <v>9826</v>
      </c>
      <c r="B9597" s="4" t="s">
        <v>50940</v>
      </c>
      <c r="C9597" s="4"/>
      <c r="D9597" s="4" t="s">
        <v>50941</v>
      </c>
      <c r="E9597" s="5" t="s">
        <v>22152</v>
      </c>
      <c r="F9597" s="4" t="s">
        <v>22153</v>
      </c>
      <c r="G9597" s="4" t="s">
        <v>242</v>
      </c>
      <c r="H9597" s="5" t="s">
        <v>50942</v>
      </c>
      <c r="I9597" s="4" t="s">
        <v>50943</v>
      </c>
      <c r="J9597" s="5" t="n">
        <f aca="false">LEN(K9597)</f>
        <v>14</v>
      </c>
      <c r="K9597" s="10" t="s">
        <v>50944</v>
      </c>
      <c r="L9597" s="4" t="s">
        <v>31</v>
      </c>
      <c r="M9597" s="4" t="s">
        <v>924</v>
      </c>
    </row>
    <row r="9598" customFormat="false" ht="15.75" hidden="false" customHeight="true" outlineLevel="0" collapsed="false">
      <c r="A9598" s="4" t="n">
        <v>9871</v>
      </c>
      <c r="B9598" s="4" t="s">
        <v>50945</v>
      </c>
      <c r="C9598" s="4"/>
      <c r="D9598" s="4" t="s">
        <v>50946</v>
      </c>
      <c r="E9598" s="5" t="s">
        <v>26567</v>
      </c>
      <c r="F9598" s="4" t="s">
        <v>611</v>
      </c>
      <c r="G9598" s="4" t="s">
        <v>611</v>
      </c>
      <c r="H9598" s="5" t="s">
        <v>26568</v>
      </c>
      <c r="I9598" s="4" t="str">
        <f aca="false">IFERROR(__xludf.dummyfunction("""info@""&amp;LOWER(REGEXREPLACE(B9598,""[^A-Za-z0-9]"",""""))&amp;"".com"""),"info@predio10sa.com")</f>
        <v>info@predio10sa.com</v>
      </c>
      <c r="J9598" s="5" t="n">
        <f aca="false">LEN(K9598)</f>
        <v>14</v>
      </c>
      <c r="K9598" s="10" t="s">
        <v>50947</v>
      </c>
      <c r="L9598" s="4" t="s">
        <v>21</v>
      </c>
      <c r="M9598" s="4" t="s">
        <v>31</v>
      </c>
    </row>
    <row r="9599" customFormat="false" ht="15.75" hidden="false" customHeight="true" outlineLevel="0" collapsed="false">
      <c r="A9599" s="4" t="n">
        <v>9914</v>
      </c>
      <c r="B9599" s="4" t="s">
        <v>50948</v>
      </c>
      <c r="C9599" s="4"/>
      <c r="D9599" s="4" t="s">
        <v>50949</v>
      </c>
      <c r="E9599" s="5" t="s">
        <v>50950</v>
      </c>
      <c r="F9599" s="4" t="s">
        <v>50951</v>
      </c>
      <c r="G9599" s="4" t="s">
        <v>611</v>
      </c>
      <c r="H9599" s="5" t="s">
        <v>50952</v>
      </c>
      <c r="I9599" s="4" t="s">
        <v>50953</v>
      </c>
      <c r="J9599" s="5" t="n">
        <f aca="false">LEN(K9599)</f>
        <v>14</v>
      </c>
      <c r="K9599" s="6" t="s">
        <v>50954</v>
      </c>
      <c r="L9599" s="4" t="s">
        <v>66</v>
      </c>
      <c r="M9599" s="4" t="s">
        <v>118</v>
      </c>
    </row>
    <row r="9600" customFormat="false" ht="15.75" hidden="false" customHeight="true" outlineLevel="0" collapsed="false">
      <c r="A9600" s="4" t="n">
        <v>9936</v>
      </c>
      <c r="B9600" s="4" t="s">
        <v>50955</v>
      </c>
      <c r="C9600" s="4"/>
      <c r="D9600" s="4" t="s">
        <v>41498</v>
      </c>
      <c r="E9600" s="5" t="s">
        <v>50956</v>
      </c>
      <c r="F9600" s="4" t="s">
        <v>50957</v>
      </c>
      <c r="G9600" s="4" t="s">
        <v>611</v>
      </c>
      <c r="H9600" s="5" t="s">
        <v>50958</v>
      </c>
      <c r="I9600" s="4" t="s">
        <v>50959</v>
      </c>
      <c r="J9600" s="5" t="n">
        <f aca="false">LEN(K9600)</f>
        <v>14</v>
      </c>
      <c r="K9600" s="10" t="s">
        <v>50960</v>
      </c>
      <c r="L9600" s="4" t="s">
        <v>78</v>
      </c>
      <c r="M9600" s="4" t="s">
        <v>1979</v>
      </c>
    </row>
    <row r="9601" customFormat="false" ht="15.75" hidden="false" customHeight="true" outlineLevel="0" collapsed="false">
      <c r="A9601" s="4" t="n">
        <v>9969</v>
      </c>
      <c r="B9601" s="4" t="s">
        <v>50961</v>
      </c>
      <c r="C9601" s="4"/>
      <c r="D9601" s="4" t="s">
        <v>50962</v>
      </c>
      <c r="E9601" s="5" t="s">
        <v>3650</v>
      </c>
      <c r="F9601" s="4" t="s">
        <v>1782</v>
      </c>
      <c r="G9601" s="4" t="s">
        <v>620</v>
      </c>
      <c r="H9601" s="5" t="s">
        <v>50963</v>
      </c>
      <c r="I9601" s="4" t="s">
        <v>50964</v>
      </c>
      <c r="J9601" s="5" t="n">
        <f aca="false">LEN(K9601)</f>
        <v>14</v>
      </c>
      <c r="K9601" s="6" t="s">
        <v>50965</v>
      </c>
      <c r="L9601" s="4" t="s">
        <v>57</v>
      </c>
      <c r="M9601" s="4" t="s">
        <v>31</v>
      </c>
    </row>
    <row r="9602" customFormat="false" ht="15.75" hidden="false" customHeight="true" outlineLevel="0" collapsed="false">
      <c r="A9602" s="4" t="n">
        <v>9972</v>
      </c>
      <c r="B9602" s="4" t="s">
        <v>50966</v>
      </c>
      <c r="C9602" s="4"/>
      <c r="D9602" s="4" t="s">
        <v>50967</v>
      </c>
      <c r="E9602" s="5" t="s">
        <v>8228</v>
      </c>
      <c r="F9602" s="4" t="s">
        <v>1261</v>
      </c>
      <c r="G9602" s="4" t="s">
        <v>620</v>
      </c>
      <c r="H9602" s="5" t="s">
        <v>50968</v>
      </c>
      <c r="I9602" s="4" t="str">
        <f aca="false">IFERROR(__xludf.dummyfunction("""info@""&amp;LOWER(REGEXREPLACE(B9602,""[^A-Za-z0-9]"",""""))&amp;"".com"""),"info@hotelalcif.com")</f>
        <v>info@hotelalcif.com</v>
      </c>
      <c r="J9602" s="5" t="n">
        <f aca="false">LEN(K9602)</f>
        <v>14</v>
      </c>
      <c r="K9602" s="6" t="s">
        <v>50969</v>
      </c>
      <c r="L9602" s="4" t="s">
        <v>78</v>
      </c>
      <c r="M9602" s="4" t="s">
        <v>1016</v>
      </c>
    </row>
    <row r="9603" customFormat="false" ht="15.75" hidden="false" customHeight="true" outlineLevel="0" collapsed="false">
      <c r="A9603" s="4" t="n">
        <v>11261</v>
      </c>
      <c r="B9603" s="4" t="s">
        <v>50970</v>
      </c>
      <c r="C9603" s="4"/>
      <c r="D9603" s="4" t="s">
        <v>50971</v>
      </c>
      <c r="E9603" s="5" t="s">
        <v>31269</v>
      </c>
      <c r="F9603" s="4" t="s">
        <v>31267</v>
      </c>
      <c r="G9603" s="4" t="s">
        <v>620</v>
      </c>
      <c r="H9603" s="5" t="s">
        <v>50972</v>
      </c>
      <c r="I9603" s="4" t="s">
        <v>50973</v>
      </c>
      <c r="J9603" s="5" t="n">
        <f aca="false">LEN(K9603)</f>
        <v>14</v>
      </c>
      <c r="K9603" s="6" t="s">
        <v>50974</v>
      </c>
      <c r="L9603" s="4" t="s">
        <v>78</v>
      </c>
      <c r="M9603" s="4" t="s">
        <v>1208</v>
      </c>
    </row>
    <row r="9604" customFormat="false" ht="15.75" hidden="false" customHeight="true" outlineLevel="0" collapsed="false">
      <c r="A9604" s="4" t="n">
        <v>9991</v>
      </c>
      <c r="B9604" s="4" t="s">
        <v>50975</v>
      </c>
      <c r="C9604" s="4"/>
      <c r="D9604" s="4" t="s">
        <v>50976</v>
      </c>
      <c r="E9604" s="5" t="s">
        <v>15302</v>
      </c>
      <c r="F9604" s="4" t="s">
        <v>1261</v>
      </c>
      <c r="G9604" s="4" t="s">
        <v>620</v>
      </c>
      <c r="H9604" s="5" t="s">
        <v>50977</v>
      </c>
      <c r="I9604" s="4" t="s">
        <v>50978</v>
      </c>
      <c r="J9604" s="5" t="n">
        <f aca="false">LEN(K9604)</f>
        <v>14</v>
      </c>
      <c r="K9604" s="6" t="s">
        <v>50979</v>
      </c>
      <c r="L9604" s="4" t="s">
        <v>31</v>
      </c>
      <c r="M9604" s="4" t="s">
        <v>819</v>
      </c>
    </row>
    <row r="9605" customFormat="false" ht="15.75" hidden="false" customHeight="true" outlineLevel="0" collapsed="false">
      <c r="A9605" s="4" t="n">
        <v>9995</v>
      </c>
      <c r="B9605" s="4" t="s">
        <v>50980</v>
      </c>
      <c r="C9605" s="4"/>
      <c r="D9605" s="4" t="s">
        <v>50981</v>
      </c>
      <c r="E9605" s="5" t="s">
        <v>4427</v>
      </c>
      <c r="F9605" s="4" t="s">
        <v>3664</v>
      </c>
      <c r="G9605" s="4" t="s">
        <v>620</v>
      </c>
      <c r="H9605" s="5" t="s">
        <v>50982</v>
      </c>
      <c r="I9605" s="4" t="s">
        <v>50983</v>
      </c>
      <c r="J9605" s="5" t="n">
        <f aca="false">LEN(K9605)</f>
        <v>14</v>
      </c>
      <c r="K9605" s="6" t="s">
        <v>50984</v>
      </c>
      <c r="L9605" s="4" t="s">
        <v>31</v>
      </c>
      <c r="M9605" s="4" t="s">
        <v>22</v>
      </c>
    </row>
    <row r="9606" customFormat="false" ht="15.75" hidden="false" customHeight="true" outlineLevel="0" collapsed="false">
      <c r="A9606" s="4" t="n">
        <v>10003</v>
      </c>
      <c r="B9606" s="4" t="s">
        <v>50985</v>
      </c>
      <c r="C9606" s="4"/>
      <c r="D9606" s="4" t="s">
        <v>50986</v>
      </c>
      <c r="E9606" s="5" t="s">
        <v>50987</v>
      </c>
      <c r="F9606" s="4" t="s">
        <v>1261</v>
      </c>
      <c r="G9606" s="4" t="s">
        <v>620</v>
      </c>
      <c r="H9606" s="5" t="s">
        <v>50988</v>
      </c>
      <c r="I9606" s="4" t="s">
        <v>50989</v>
      </c>
      <c r="J9606" s="5" t="n">
        <f aca="false">LEN(K9606)</f>
        <v>14</v>
      </c>
      <c r="K9606" s="6" t="s">
        <v>50990</v>
      </c>
      <c r="L9606" s="4" t="s">
        <v>1679</v>
      </c>
      <c r="M9606" s="4" t="s">
        <v>2890</v>
      </c>
    </row>
    <row r="9607" customFormat="false" ht="15.75" hidden="false" customHeight="true" outlineLevel="0" collapsed="false">
      <c r="A9607" s="4" t="n">
        <v>10004</v>
      </c>
      <c r="B9607" s="4" t="s">
        <v>50991</v>
      </c>
      <c r="C9607" s="4"/>
      <c r="D9607" s="4" t="s">
        <v>50992</v>
      </c>
      <c r="E9607" s="5" t="s">
        <v>31191</v>
      </c>
      <c r="F9607" s="4" t="s">
        <v>1261</v>
      </c>
      <c r="G9607" s="4" t="s">
        <v>620</v>
      </c>
      <c r="H9607" s="5" t="s">
        <v>50993</v>
      </c>
      <c r="I9607" s="4" t="s">
        <v>50994</v>
      </c>
      <c r="J9607" s="5" t="n">
        <f aca="false">LEN(K9607)</f>
        <v>14</v>
      </c>
      <c r="K9607" s="10" t="s">
        <v>50995</v>
      </c>
      <c r="L9607" s="4" t="s">
        <v>31</v>
      </c>
      <c r="M9607" s="4" t="s">
        <v>31</v>
      </c>
    </row>
    <row r="9608" customFormat="false" ht="15.75" hidden="false" customHeight="true" outlineLevel="0" collapsed="false">
      <c r="A9608" s="4" t="n">
        <v>10020</v>
      </c>
      <c r="B9608" s="4" t="s">
        <v>50996</v>
      </c>
      <c r="C9608" s="4"/>
      <c r="D9608" s="4" t="s">
        <v>50997</v>
      </c>
      <c r="E9608" s="5" t="s">
        <v>6669</v>
      </c>
      <c r="F9608" s="4" t="s">
        <v>3664</v>
      </c>
      <c r="G9608" s="4" t="s">
        <v>620</v>
      </c>
      <c r="H9608" s="5" t="s">
        <v>50998</v>
      </c>
      <c r="I9608" s="4" t="s">
        <v>50999</v>
      </c>
      <c r="J9608" s="5" t="n">
        <f aca="false">LEN(K9608)</f>
        <v>14</v>
      </c>
      <c r="K9608" s="10" t="s">
        <v>51000</v>
      </c>
      <c r="L9608" s="4" t="s">
        <v>66</v>
      </c>
      <c r="M9608" s="4" t="s">
        <v>5765</v>
      </c>
    </row>
    <row r="9609" customFormat="false" ht="15.75" hidden="false" customHeight="true" outlineLevel="0" collapsed="false">
      <c r="A9609" s="4" t="n">
        <v>10035</v>
      </c>
      <c r="B9609" s="4" t="s">
        <v>51001</v>
      </c>
      <c r="C9609" s="4"/>
      <c r="D9609" s="4" t="s">
        <v>51002</v>
      </c>
      <c r="E9609" s="5" t="s">
        <v>10163</v>
      </c>
      <c r="F9609" s="4" t="s">
        <v>3664</v>
      </c>
      <c r="G9609" s="4" t="s">
        <v>620</v>
      </c>
      <c r="H9609" s="5" t="s">
        <v>51003</v>
      </c>
      <c r="I9609" s="4" t="s">
        <v>46908</v>
      </c>
      <c r="J9609" s="5" t="n">
        <f aca="false">LEN(K9609)</f>
        <v>14</v>
      </c>
      <c r="K9609" s="10" t="s">
        <v>51004</v>
      </c>
      <c r="L9609" s="4" t="s">
        <v>78</v>
      </c>
      <c r="M9609" s="4" t="s">
        <v>2474</v>
      </c>
    </row>
    <row r="9610" customFormat="false" ht="15.75" hidden="false" customHeight="true" outlineLevel="0" collapsed="false">
      <c r="A9610" s="4" t="n">
        <v>10052</v>
      </c>
      <c r="B9610" s="4" t="s">
        <v>51005</v>
      </c>
      <c r="C9610" s="4"/>
      <c r="D9610" s="4" t="s">
        <v>51006</v>
      </c>
      <c r="E9610" s="5" t="s">
        <v>15302</v>
      </c>
      <c r="F9610" s="4" t="s">
        <v>1261</v>
      </c>
      <c r="G9610" s="4" t="s">
        <v>620</v>
      </c>
      <c r="H9610" s="5" t="s">
        <v>51007</v>
      </c>
      <c r="I9610" s="4" t="s">
        <v>51008</v>
      </c>
      <c r="J9610" s="5" t="n">
        <f aca="false">LEN(K9610)</f>
        <v>14</v>
      </c>
      <c r="K9610" s="6" t="s">
        <v>51009</v>
      </c>
      <c r="L9610" s="4" t="s">
        <v>78</v>
      </c>
      <c r="M9610" s="4" t="s">
        <v>186</v>
      </c>
    </row>
    <row r="9611" customFormat="false" ht="15.75" hidden="false" customHeight="true" outlineLevel="0" collapsed="false">
      <c r="A9611" s="4" t="n">
        <v>10060</v>
      </c>
      <c r="B9611" s="4" t="s">
        <v>10786</v>
      </c>
      <c r="C9611" s="4"/>
      <c r="D9611" s="4" t="s">
        <v>51010</v>
      </c>
      <c r="E9611" s="5" t="s">
        <v>2562</v>
      </c>
      <c r="F9611" s="4" t="s">
        <v>1261</v>
      </c>
      <c r="G9611" s="4" t="s">
        <v>620</v>
      </c>
      <c r="H9611" s="5" t="s">
        <v>51011</v>
      </c>
      <c r="I9611" s="4" t="s">
        <v>51012</v>
      </c>
      <c r="J9611" s="5" t="n">
        <f aca="false">LEN(K9611)</f>
        <v>14</v>
      </c>
      <c r="K9611" s="6" t="s">
        <v>51013</v>
      </c>
      <c r="L9611" s="4" t="s">
        <v>66</v>
      </c>
      <c r="M9611" s="4" t="s">
        <v>419</v>
      </c>
    </row>
    <row r="9612" customFormat="false" ht="15.75" hidden="false" customHeight="true" outlineLevel="0" collapsed="false">
      <c r="A9612" s="4" t="n">
        <v>10070</v>
      </c>
      <c r="B9612" s="4" t="s">
        <v>51014</v>
      </c>
      <c r="C9612" s="4"/>
      <c r="D9612" s="4" t="s">
        <v>51015</v>
      </c>
      <c r="E9612" s="5" t="s">
        <v>15302</v>
      </c>
      <c r="F9612" s="4" t="s">
        <v>1261</v>
      </c>
      <c r="G9612" s="4" t="s">
        <v>620</v>
      </c>
      <c r="H9612" s="5" t="s">
        <v>51016</v>
      </c>
      <c r="I9612" s="4" t="s">
        <v>51017</v>
      </c>
      <c r="J9612" s="5" t="n">
        <f aca="false">LEN(K9612)</f>
        <v>14</v>
      </c>
      <c r="K9612" s="6" t="s">
        <v>51018</v>
      </c>
      <c r="L9612" s="4" t="s">
        <v>66</v>
      </c>
      <c r="M9612" s="4" t="s">
        <v>1063</v>
      </c>
    </row>
    <row r="9613" customFormat="false" ht="15.75" hidden="false" customHeight="true" outlineLevel="0" collapsed="false">
      <c r="A9613" s="4" t="n">
        <v>10074</v>
      </c>
      <c r="B9613" s="4" t="s">
        <v>14429</v>
      </c>
      <c r="C9613" s="4"/>
      <c r="D9613" s="4" t="s">
        <v>51019</v>
      </c>
      <c r="E9613" s="5" t="s">
        <v>2562</v>
      </c>
      <c r="F9613" s="4" t="s">
        <v>1261</v>
      </c>
      <c r="G9613" s="4" t="s">
        <v>620</v>
      </c>
      <c r="H9613" s="5" t="s">
        <v>51020</v>
      </c>
      <c r="I9613" s="4" t="s">
        <v>51021</v>
      </c>
      <c r="J9613" s="5" t="n">
        <f aca="false">LEN(K9613)</f>
        <v>14</v>
      </c>
      <c r="K9613" s="6" t="s">
        <v>51022</v>
      </c>
      <c r="L9613" s="4" t="s">
        <v>66</v>
      </c>
      <c r="M9613" s="4" t="s">
        <v>1979</v>
      </c>
    </row>
    <row r="9614" customFormat="false" ht="15.75" hidden="false" customHeight="true" outlineLevel="0" collapsed="false">
      <c r="A9614" s="4" t="n">
        <v>10089</v>
      </c>
      <c r="B9614" s="4" t="s">
        <v>51023</v>
      </c>
      <c r="C9614" s="4"/>
      <c r="D9614" s="4" t="s">
        <v>51024</v>
      </c>
      <c r="E9614" s="5" t="s">
        <v>1013</v>
      </c>
      <c r="F9614" s="4" t="s">
        <v>619</v>
      </c>
      <c r="G9614" s="4" t="s">
        <v>620</v>
      </c>
      <c r="H9614" s="5" t="s">
        <v>51025</v>
      </c>
      <c r="I9614" s="4" t="s">
        <v>17449</v>
      </c>
      <c r="J9614" s="5" t="n">
        <f aca="false">LEN(K9614)</f>
        <v>14</v>
      </c>
      <c r="K9614" s="6" t="s">
        <v>51026</v>
      </c>
      <c r="L9614" s="4" t="s">
        <v>66</v>
      </c>
      <c r="M9614" s="4" t="s">
        <v>2177</v>
      </c>
    </row>
    <row r="9615" customFormat="false" ht="15.75" hidden="false" customHeight="true" outlineLevel="0" collapsed="false">
      <c r="A9615" s="4" t="n">
        <v>10092</v>
      </c>
      <c r="B9615" s="4" t="s">
        <v>51027</v>
      </c>
      <c r="C9615" s="4"/>
      <c r="D9615" s="4" t="s">
        <v>51028</v>
      </c>
      <c r="E9615" s="5" t="s">
        <v>5346</v>
      </c>
      <c r="F9615" s="4" t="s">
        <v>619</v>
      </c>
      <c r="G9615" s="4" t="s">
        <v>620</v>
      </c>
      <c r="H9615" s="5" t="s">
        <v>51029</v>
      </c>
      <c r="I9615" s="4" t="s">
        <v>51030</v>
      </c>
      <c r="J9615" s="5" t="n">
        <f aca="false">LEN(K9615)</f>
        <v>14</v>
      </c>
      <c r="K9615" s="6" t="s">
        <v>51031</v>
      </c>
      <c r="L9615" s="4" t="s">
        <v>78</v>
      </c>
      <c r="M9615" s="4" t="s">
        <v>3461</v>
      </c>
    </row>
    <row r="9616" customFormat="false" ht="15.75" hidden="false" customHeight="true" outlineLevel="0" collapsed="false">
      <c r="A9616" s="4" t="n">
        <v>10097</v>
      </c>
      <c r="B9616" s="4" t="s">
        <v>51032</v>
      </c>
      <c r="C9616" s="4"/>
      <c r="D9616" s="4" t="s">
        <v>51033</v>
      </c>
      <c r="E9616" s="5" t="s">
        <v>5346</v>
      </c>
      <c r="F9616" s="4" t="s">
        <v>619</v>
      </c>
      <c r="G9616" s="4" t="s">
        <v>620</v>
      </c>
      <c r="H9616" s="5" t="s">
        <v>51034</v>
      </c>
      <c r="I9616" s="4" t="str">
        <f aca="false">IFERROR(__xludf.dummyfunction("""info@""&amp;LOWER(REGEXREPLACE(B9616,""[^A-Za-z0-9]"",""""))&amp;"".com"""),"info@casapancho.com")</f>
        <v>info@casapancho.com</v>
      </c>
      <c r="J9616" s="5" t="n">
        <f aca="false">LEN(K9616)</f>
        <v>14</v>
      </c>
      <c r="K9616" s="10" t="s">
        <v>51035</v>
      </c>
      <c r="L9616" s="4" t="s">
        <v>66</v>
      </c>
      <c r="M9616" s="4" t="s">
        <v>877</v>
      </c>
    </row>
    <row r="9617" customFormat="false" ht="15.75" hidden="false" customHeight="true" outlineLevel="0" collapsed="false">
      <c r="A9617" s="4" t="n">
        <v>10100</v>
      </c>
      <c r="B9617" s="4" t="s">
        <v>51036</v>
      </c>
      <c r="C9617" s="4"/>
      <c r="D9617" s="4" t="s">
        <v>51037</v>
      </c>
      <c r="E9617" s="5" t="s">
        <v>5346</v>
      </c>
      <c r="F9617" s="4" t="s">
        <v>619</v>
      </c>
      <c r="G9617" s="4" t="s">
        <v>620</v>
      </c>
      <c r="H9617" s="5" t="s">
        <v>51038</v>
      </c>
      <c r="I9617" s="4" t="str">
        <f aca="false">IFERROR(__xludf.dummyfunction("""info@""&amp;LOWER(REGEXREPLACE(B9617,""[^A-Za-z0-9]"",""""))&amp;"".com"""),"info@elpedregal.com")</f>
        <v>info@elpedregal.com</v>
      </c>
      <c r="J9617" s="5" t="n">
        <f aca="false">LEN(K9617)</f>
        <v>14</v>
      </c>
      <c r="K9617" s="6" t="s">
        <v>51039</v>
      </c>
      <c r="L9617" s="4" t="s">
        <v>66</v>
      </c>
      <c r="M9617" s="4" t="s">
        <v>929</v>
      </c>
    </row>
    <row r="9618" customFormat="false" ht="15.75" hidden="false" customHeight="true" outlineLevel="0" collapsed="false">
      <c r="A9618" s="4" t="n">
        <v>10121</v>
      </c>
      <c r="B9618" s="4" t="s">
        <v>51040</v>
      </c>
      <c r="C9618" s="4"/>
      <c r="D9618" s="4" t="s">
        <v>51041</v>
      </c>
      <c r="E9618" s="5" t="s">
        <v>1013</v>
      </c>
      <c r="F9618" s="4" t="s">
        <v>619</v>
      </c>
      <c r="G9618" s="4" t="s">
        <v>620</v>
      </c>
      <c r="H9618" s="5" t="s">
        <v>51042</v>
      </c>
      <c r="I9618" s="4" t="str">
        <f aca="false">IFERROR(__xludf.dummyfunction("""info@""&amp;LOWER(REGEXREPLACE(B9618,""[^A-Za-z0-9]"",""""))&amp;"".com"""),"info@lluvecessl.com")</f>
        <v>info@lluvecessl.com</v>
      </c>
      <c r="J9618" s="5" t="n">
        <f aca="false">LEN(K9618)</f>
        <v>14</v>
      </c>
      <c r="K9618" s="10" t="s">
        <v>51043</v>
      </c>
      <c r="L9618" s="4" t="s">
        <v>78</v>
      </c>
      <c r="M9618" s="4" t="s">
        <v>31</v>
      </c>
    </row>
    <row r="9619" customFormat="false" ht="15.75" hidden="false" customHeight="true" outlineLevel="0" collapsed="false">
      <c r="A9619" s="4" t="n">
        <v>10144</v>
      </c>
      <c r="B9619" s="4" t="s">
        <v>51044</v>
      </c>
      <c r="C9619" s="4"/>
      <c r="D9619" s="4" t="s">
        <v>18688</v>
      </c>
      <c r="E9619" s="5" t="s">
        <v>15332</v>
      </c>
      <c r="F9619" s="4" t="s">
        <v>18689</v>
      </c>
      <c r="G9619" s="4" t="s">
        <v>620</v>
      </c>
      <c r="H9619" s="5" t="s">
        <v>51045</v>
      </c>
      <c r="I9619" s="4" t="s">
        <v>51046</v>
      </c>
      <c r="J9619" s="5" t="n">
        <f aca="false">LEN(K9619)</f>
        <v>14</v>
      </c>
      <c r="K9619" s="6" t="s">
        <v>51047</v>
      </c>
      <c r="L9619" s="4" t="s">
        <v>66</v>
      </c>
      <c r="M9619" s="4" t="s">
        <v>3415</v>
      </c>
    </row>
    <row r="9620" customFormat="false" ht="15.75" hidden="false" customHeight="true" outlineLevel="0" collapsed="false">
      <c r="A9620" s="4" t="n">
        <v>10148</v>
      </c>
      <c r="B9620" s="4" t="s">
        <v>51048</v>
      </c>
      <c r="C9620" s="4"/>
      <c r="D9620" s="4" t="s">
        <v>51049</v>
      </c>
      <c r="E9620" s="5" t="s">
        <v>15332</v>
      </c>
      <c r="F9620" s="4" t="s">
        <v>18689</v>
      </c>
      <c r="G9620" s="4" t="s">
        <v>620</v>
      </c>
      <c r="H9620" s="5" t="s">
        <v>51050</v>
      </c>
      <c r="I9620" s="4" t="s">
        <v>51051</v>
      </c>
      <c r="J9620" s="5" t="n">
        <f aca="false">LEN(K9620)</f>
        <v>14</v>
      </c>
      <c r="K9620" s="6" t="s">
        <v>51052</v>
      </c>
      <c r="L9620" s="4" t="s">
        <v>78</v>
      </c>
      <c r="M9620" s="4" t="s">
        <v>32</v>
      </c>
    </row>
    <row r="9621" customFormat="false" ht="15.75" hidden="false" customHeight="true" outlineLevel="0" collapsed="false">
      <c r="A9621" s="4" t="n">
        <v>10150</v>
      </c>
      <c r="B9621" s="4" t="s">
        <v>51053</v>
      </c>
      <c r="C9621" s="4"/>
      <c r="D9621" s="4" t="s">
        <v>51054</v>
      </c>
      <c r="E9621" s="5" t="s">
        <v>51055</v>
      </c>
      <c r="F9621" s="4" t="s">
        <v>51056</v>
      </c>
      <c r="G9621" s="4" t="s">
        <v>620</v>
      </c>
      <c r="H9621" s="5" t="s">
        <v>51057</v>
      </c>
      <c r="I9621" s="4" t="s">
        <v>51046</v>
      </c>
      <c r="J9621" s="5" t="n">
        <f aca="false">LEN(K9621)</f>
        <v>14</v>
      </c>
      <c r="K9621" s="6" t="s">
        <v>51058</v>
      </c>
      <c r="L9621" s="4" t="s">
        <v>78</v>
      </c>
      <c r="M9621" s="4" t="s">
        <v>186</v>
      </c>
    </row>
    <row r="9622" customFormat="false" ht="15.75" hidden="false" customHeight="true" outlineLevel="0" collapsed="false">
      <c r="A9622" s="4" t="n">
        <v>10154</v>
      </c>
      <c r="B9622" s="4" t="s">
        <v>51059</v>
      </c>
      <c r="C9622" s="4"/>
      <c r="D9622" s="4" t="s">
        <v>8252</v>
      </c>
      <c r="E9622" s="5" t="s">
        <v>51060</v>
      </c>
      <c r="F9622" s="4" t="s">
        <v>36719</v>
      </c>
      <c r="G9622" s="4" t="s">
        <v>620</v>
      </c>
      <c r="H9622" s="5" t="s">
        <v>51061</v>
      </c>
      <c r="I9622" s="4" t="str">
        <f aca="false">IFERROR(__xludf.dummyfunction("""info@""&amp;LOWER(REGEXREPLACE(B9622,""[^A-Za-z0-9]"",""""))&amp;"".com"""),"info@rocaudalsl.com")</f>
        <v>info@rocaudalsl.com</v>
      </c>
      <c r="J9622" s="5" t="n">
        <f aca="false">LEN(K9622)</f>
        <v>14</v>
      </c>
      <c r="K9622" s="6" t="s">
        <v>51062</v>
      </c>
      <c r="L9622" s="4" t="s">
        <v>66</v>
      </c>
      <c r="M9622" s="4" t="s">
        <v>31</v>
      </c>
    </row>
    <row r="9623" customFormat="false" ht="15.75" hidden="false" customHeight="true" outlineLevel="0" collapsed="false">
      <c r="A9623" s="4" t="n">
        <v>10178</v>
      </c>
      <c r="B9623" s="4" t="s">
        <v>51063</v>
      </c>
      <c r="C9623" s="4"/>
      <c r="D9623" s="4" t="s">
        <v>51064</v>
      </c>
      <c r="E9623" s="5" t="s">
        <v>31236</v>
      </c>
      <c r="F9623" s="4" t="s">
        <v>31237</v>
      </c>
      <c r="G9623" s="4" t="s">
        <v>620</v>
      </c>
      <c r="H9623" s="5" t="s">
        <v>51065</v>
      </c>
      <c r="I9623" s="4" t="s">
        <v>51066</v>
      </c>
      <c r="J9623" s="5" t="n">
        <f aca="false">LEN(K9623)</f>
        <v>14</v>
      </c>
      <c r="K9623" s="6" t="s">
        <v>51067</v>
      </c>
      <c r="L9623" s="4" t="s">
        <v>66</v>
      </c>
      <c r="M9623" s="4" t="s">
        <v>133</v>
      </c>
    </row>
    <row r="9624" customFormat="false" ht="15.75" hidden="false" customHeight="true" outlineLevel="0" collapsed="false">
      <c r="A9624" s="4" t="n">
        <v>10183</v>
      </c>
      <c r="B9624" s="4" t="s">
        <v>51068</v>
      </c>
      <c r="C9624" s="4"/>
      <c r="D9624" s="4" t="s">
        <v>51069</v>
      </c>
      <c r="E9624" s="5" t="s">
        <v>26687</v>
      </c>
      <c r="F9624" s="4" t="s">
        <v>26688</v>
      </c>
      <c r="G9624" s="4" t="s">
        <v>620</v>
      </c>
      <c r="H9624" s="5" t="s">
        <v>51070</v>
      </c>
      <c r="I9624" s="4" t="str">
        <f aca="false">IFERROR(__xludf.dummyfunction("""info@""&amp;LOWER(REGEXREPLACE(B9624,""[^A-Za-z0-9]"",""""))&amp;"".com"""),"info@lapayareta.com")</f>
        <v>info@lapayareta.com</v>
      </c>
      <c r="J9624" s="5" t="n">
        <f aca="false">LEN(K9624)</f>
        <v>14</v>
      </c>
      <c r="K9624" s="6" t="s">
        <v>51071</v>
      </c>
      <c r="L9624" s="4" t="s">
        <v>31</v>
      </c>
      <c r="M9624" s="4" t="s">
        <v>317</v>
      </c>
    </row>
    <row r="9625" customFormat="false" ht="15.75" hidden="false" customHeight="true" outlineLevel="0" collapsed="false">
      <c r="A9625" s="4" t="n">
        <v>10184</v>
      </c>
      <c r="B9625" s="4" t="s">
        <v>51072</v>
      </c>
      <c r="C9625" s="4"/>
      <c r="D9625" s="4" t="s">
        <v>51073</v>
      </c>
      <c r="E9625" s="5" t="s">
        <v>51074</v>
      </c>
      <c r="F9625" s="4" t="s">
        <v>31237</v>
      </c>
      <c r="G9625" s="4" t="s">
        <v>620</v>
      </c>
      <c r="H9625" s="5" t="s">
        <v>51075</v>
      </c>
      <c r="I9625" s="4" t="s">
        <v>51076</v>
      </c>
      <c r="J9625" s="5" t="n">
        <f aca="false">LEN(K9625)</f>
        <v>14</v>
      </c>
      <c r="K9625" s="6" t="s">
        <v>51077</v>
      </c>
      <c r="L9625" s="4" t="s">
        <v>78</v>
      </c>
      <c r="M9625" s="4" t="s">
        <v>317</v>
      </c>
    </row>
    <row r="9626" customFormat="false" ht="15.75" hidden="false" customHeight="true" outlineLevel="0" collapsed="false">
      <c r="A9626" s="4" t="n">
        <v>10199</v>
      </c>
      <c r="B9626" s="4" t="s">
        <v>51078</v>
      </c>
      <c r="C9626" s="4"/>
      <c r="D9626" s="4" t="s">
        <v>51079</v>
      </c>
      <c r="E9626" s="5" t="s">
        <v>51080</v>
      </c>
      <c r="F9626" s="4" t="s">
        <v>12517</v>
      </c>
      <c r="G9626" s="4" t="s">
        <v>620</v>
      </c>
      <c r="H9626" s="5" t="s">
        <v>51081</v>
      </c>
      <c r="I9626" s="4" t="s">
        <v>51082</v>
      </c>
      <c r="J9626" s="5" t="n">
        <f aca="false">LEN(K9626)</f>
        <v>14</v>
      </c>
      <c r="K9626" s="6" t="s">
        <v>51083</v>
      </c>
      <c r="L9626" s="4" t="s">
        <v>78</v>
      </c>
      <c r="M9626" s="4" t="s">
        <v>31</v>
      </c>
    </row>
    <row r="9627" customFormat="false" ht="15.75" hidden="false" customHeight="true" outlineLevel="0" collapsed="false">
      <c r="A9627" s="4" t="n">
        <v>10227</v>
      </c>
      <c r="B9627" s="4" t="s">
        <v>51084</v>
      </c>
      <c r="C9627" s="4"/>
      <c r="D9627" s="4" t="s">
        <v>51085</v>
      </c>
      <c r="E9627" s="5" t="s">
        <v>15348</v>
      </c>
      <c r="F9627" s="4" t="s">
        <v>3050</v>
      </c>
      <c r="G9627" s="4" t="s">
        <v>620</v>
      </c>
      <c r="H9627" s="5" t="s">
        <v>51086</v>
      </c>
      <c r="I9627" s="4" t="s">
        <v>51087</v>
      </c>
      <c r="J9627" s="5" t="n">
        <f aca="false">LEN(K9627)</f>
        <v>14</v>
      </c>
      <c r="K9627" s="10" t="s">
        <v>51088</v>
      </c>
      <c r="L9627" s="4" t="s">
        <v>78</v>
      </c>
      <c r="M9627" s="4" t="s">
        <v>1208</v>
      </c>
    </row>
    <row r="9628" customFormat="false" ht="15.75" hidden="false" customHeight="true" outlineLevel="0" collapsed="false">
      <c r="A9628" s="4" t="n">
        <v>10254</v>
      </c>
      <c r="B9628" s="4" t="s">
        <v>51089</v>
      </c>
      <c r="C9628" s="4"/>
      <c r="D9628" s="4" t="s">
        <v>51090</v>
      </c>
      <c r="E9628" s="5" t="s">
        <v>51091</v>
      </c>
      <c r="F9628" s="4" t="s">
        <v>42477</v>
      </c>
      <c r="G9628" s="4" t="s">
        <v>620</v>
      </c>
      <c r="H9628" s="5" t="s">
        <v>51092</v>
      </c>
      <c r="I9628" s="4" t="str">
        <f aca="false">IFERROR(__xludf.dummyfunction("""info@""&amp;LOWER(REGEXREPLACE(B9628,""[^A-Za-z0-9]"",""""))&amp;"".com"""),"info@lasgrandas.com")</f>
        <v>info@lasgrandas.com</v>
      </c>
      <c r="J9628" s="5" t="n">
        <f aca="false">LEN(K9628)</f>
        <v>14</v>
      </c>
      <c r="K9628" s="10" t="s">
        <v>51093</v>
      </c>
      <c r="L9628" s="4" t="s">
        <v>78</v>
      </c>
      <c r="M9628" s="4" t="s">
        <v>336</v>
      </c>
    </row>
    <row r="9629" customFormat="false" ht="15.75" hidden="false" customHeight="true" outlineLevel="0" collapsed="false">
      <c r="A9629" s="4" t="n">
        <v>10255</v>
      </c>
      <c r="B9629" s="4" t="s">
        <v>51094</v>
      </c>
      <c r="C9629" s="4"/>
      <c r="D9629" s="4" t="s">
        <v>51095</v>
      </c>
      <c r="E9629" s="5" t="s">
        <v>10527</v>
      </c>
      <c r="F9629" s="4" t="s">
        <v>10528</v>
      </c>
      <c r="G9629" s="4" t="s">
        <v>620</v>
      </c>
      <c r="H9629" s="5" t="s">
        <v>51096</v>
      </c>
      <c r="I9629" s="4" t="s">
        <v>51097</v>
      </c>
      <c r="J9629" s="5" t="n">
        <f aca="false">LEN(K9629)</f>
        <v>14</v>
      </c>
      <c r="K9629" s="10" t="s">
        <v>51098</v>
      </c>
      <c r="L9629" s="4" t="s">
        <v>21</v>
      </c>
      <c r="M9629" s="4" t="s">
        <v>1208</v>
      </c>
    </row>
    <row r="9630" customFormat="false" ht="15.75" hidden="false" customHeight="true" outlineLevel="0" collapsed="false">
      <c r="A9630" s="4" t="n">
        <v>10257</v>
      </c>
      <c r="B9630" s="4" t="s">
        <v>51099</v>
      </c>
      <c r="C9630" s="4"/>
      <c r="D9630" s="4" t="s">
        <v>51100</v>
      </c>
      <c r="E9630" s="5" t="s">
        <v>12466</v>
      </c>
      <c r="F9630" s="4" t="s">
        <v>2621</v>
      </c>
      <c r="G9630" s="4" t="s">
        <v>620</v>
      </c>
      <c r="H9630" s="5" t="s">
        <v>51101</v>
      </c>
      <c r="I9630" s="4" t="s">
        <v>51102</v>
      </c>
      <c r="J9630" s="5" t="n">
        <f aca="false">LEN(K9630)</f>
        <v>14</v>
      </c>
      <c r="K9630" s="6" t="s">
        <v>51103</v>
      </c>
      <c r="L9630" s="4" t="s">
        <v>21</v>
      </c>
      <c r="M9630" s="4" t="s">
        <v>3501</v>
      </c>
    </row>
    <row r="9631" customFormat="false" ht="15.75" hidden="false" customHeight="true" outlineLevel="0" collapsed="false">
      <c r="A9631" s="4" t="n">
        <v>10298</v>
      </c>
      <c r="B9631" s="4" t="s">
        <v>51104</v>
      </c>
      <c r="C9631" s="4"/>
      <c r="D9631" s="4" t="s">
        <v>51105</v>
      </c>
      <c r="E9631" s="5" t="s">
        <v>2235</v>
      </c>
      <c r="F9631" s="4" t="s">
        <v>2236</v>
      </c>
      <c r="G9631" s="4" t="s">
        <v>620</v>
      </c>
      <c r="H9631" s="5" t="s">
        <v>51106</v>
      </c>
      <c r="I9631" s="4" t="str">
        <f aca="false">IFERROR(__xludf.dummyfunction("""info@""&amp;LOWER(REGEXREPLACE(B9631,""[^A-Za-z0-9]"",""""))&amp;"".com"""),"info@donalberto.com")</f>
        <v>info@donalberto.com</v>
      </c>
      <c r="J9631" s="5" t="n">
        <f aca="false">LEN(K9631)</f>
        <v>14</v>
      </c>
      <c r="K9631" s="6" t="s">
        <v>51107</v>
      </c>
      <c r="L9631" s="4" t="s">
        <v>21</v>
      </c>
      <c r="M9631" s="4" t="s">
        <v>133</v>
      </c>
    </row>
    <row r="9632" customFormat="false" ht="15.75" hidden="false" customHeight="true" outlineLevel="0" collapsed="false">
      <c r="A9632" s="4" t="n">
        <v>10315</v>
      </c>
      <c r="B9632" s="4" t="s">
        <v>51108</v>
      </c>
      <c r="C9632" s="4"/>
      <c r="D9632" s="4" t="s">
        <v>31294</v>
      </c>
      <c r="E9632" s="5" t="s">
        <v>31295</v>
      </c>
      <c r="F9632" s="4" t="s">
        <v>1287</v>
      </c>
      <c r="G9632" s="4" t="s">
        <v>620</v>
      </c>
      <c r="H9632" s="5" t="s">
        <v>51109</v>
      </c>
      <c r="I9632" s="4" t="s">
        <v>51110</v>
      </c>
      <c r="J9632" s="5" t="n">
        <f aca="false">LEN(K9632)</f>
        <v>14</v>
      </c>
      <c r="K9632" s="6" t="s">
        <v>51111</v>
      </c>
      <c r="L9632" s="4" t="s">
        <v>31</v>
      </c>
      <c r="M9632" s="4" t="s">
        <v>317</v>
      </c>
    </row>
    <row r="9633" customFormat="false" ht="15.75" hidden="false" customHeight="true" outlineLevel="0" collapsed="false">
      <c r="A9633" s="4" t="n">
        <v>10383</v>
      </c>
      <c r="B9633" s="4" t="s">
        <v>51112</v>
      </c>
      <c r="C9633" s="4"/>
      <c r="D9633" s="4" t="s">
        <v>51113</v>
      </c>
      <c r="E9633" s="5" t="s">
        <v>3650</v>
      </c>
      <c r="F9633" s="4" t="s">
        <v>1782</v>
      </c>
      <c r="G9633" s="4" t="s">
        <v>620</v>
      </c>
      <c r="H9633" s="5" t="s">
        <v>51114</v>
      </c>
      <c r="I9633" s="4" t="s">
        <v>51115</v>
      </c>
      <c r="J9633" s="5" t="n">
        <f aca="false">LEN(K9633)</f>
        <v>14</v>
      </c>
      <c r="K9633" s="10" t="s">
        <v>51116</v>
      </c>
      <c r="L9633" s="4" t="s">
        <v>57</v>
      </c>
      <c r="M9633" s="4" t="s">
        <v>326</v>
      </c>
    </row>
    <row r="9634" customFormat="false" ht="15.75" hidden="false" customHeight="true" outlineLevel="0" collapsed="false">
      <c r="A9634" s="4" t="n">
        <v>10409</v>
      </c>
      <c r="B9634" s="4" t="s">
        <v>51117</v>
      </c>
      <c r="C9634" s="4"/>
      <c r="D9634" s="4" t="s">
        <v>51118</v>
      </c>
      <c r="E9634" s="5" t="s">
        <v>26758</v>
      </c>
      <c r="F9634" s="4" t="s">
        <v>15809</v>
      </c>
      <c r="G9634" s="4" t="s">
        <v>620</v>
      </c>
      <c r="H9634" s="5" t="s">
        <v>51119</v>
      </c>
      <c r="I9634" s="4" t="s">
        <v>51120</v>
      </c>
      <c r="J9634" s="5" t="n">
        <f aca="false">LEN(K9634)</f>
        <v>14</v>
      </c>
      <c r="K9634" s="6" t="s">
        <v>51121</v>
      </c>
      <c r="L9634" s="4" t="s">
        <v>78</v>
      </c>
      <c r="M9634" s="4" t="s">
        <v>31</v>
      </c>
    </row>
    <row r="9635" customFormat="false" ht="15.75" hidden="false" customHeight="true" outlineLevel="0" collapsed="false">
      <c r="A9635" s="4" t="n">
        <v>10453</v>
      </c>
      <c r="B9635" s="4" t="s">
        <v>49247</v>
      </c>
      <c r="C9635" s="4"/>
      <c r="D9635" s="4" t="s">
        <v>51122</v>
      </c>
      <c r="E9635" s="5" t="s">
        <v>12531</v>
      </c>
      <c r="F9635" s="4" t="s">
        <v>2243</v>
      </c>
      <c r="G9635" s="4" t="s">
        <v>620</v>
      </c>
      <c r="H9635" s="5" t="s">
        <v>51123</v>
      </c>
      <c r="I9635" s="4" t="str">
        <f aca="false">IFERROR(__xludf.dummyfunction("""info@""&amp;LOWER(REGEXREPLACE(B9635,""[^A-Za-z0-9]"",""""))&amp;"".com"""),"info@casablanca.com")</f>
        <v>info@casablanca.com</v>
      </c>
      <c r="J9635" s="5" t="n">
        <f aca="false">LEN(K9635)</f>
        <v>14</v>
      </c>
      <c r="K9635" s="6" t="s">
        <v>51124</v>
      </c>
      <c r="L9635" s="4" t="s">
        <v>57</v>
      </c>
      <c r="M9635" s="4" t="s">
        <v>186</v>
      </c>
    </row>
    <row r="9636" customFormat="false" ht="15.75" hidden="false" customHeight="true" outlineLevel="0" collapsed="false">
      <c r="A9636" s="4" t="n">
        <v>12163</v>
      </c>
      <c r="B9636" s="4" t="s">
        <v>51125</v>
      </c>
      <c r="C9636" s="4"/>
      <c r="D9636" s="4" t="s">
        <v>51126</v>
      </c>
      <c r="E9636" s="5" t="s">
        <v>1088</v>
      </c>
      <c r="F9636" s="4" t="s">
        <v>1089</v>
      </c>
      <c r="G9636" s="4" t="s">
        <v>882</v>
      </c>
      <c r="H9636" s="5" t="s">
        <v>51127</v>
      </c>
      <c r="I9636" s="4" t="s">
        <v>51128</v>
      </c>
      <c r="J9636" s="5" t="n">
        <f aca="false">LEN(K9636)</f>
        <v>14</v>
      </c>
      <c r="K9636" s="6" t="s">
        <v>51129</v>
      </c>
      <c r="L9636" s="4" t="s">
        <v>78</v>
      </c>
      <c r="M9636" s="4" t="s">
        <v>877</v>
      </c>
    </row>
    <row r="9637" customFormat="false" ht="15.75" hidden="false" customHeight="true" outlineLevel="0" collapsed="false">
      <c r="A9637" s="4" t="n">
        <v>10518</v>
      </c>
      <c r="B9637" s="4" t="s">
        <v>51130</v>
      </c>
      <c r="C9637" s="4"/>
      <c r="D9637" s="4" t="s">
        <v>51131</v>
      </c>
      <c r="E9637" s="5" t="s">
        <v>880</v>
      </c>
      <c r="F9637" s="4" t="s">
        <v>881</v>
      </c>
      <c r="G9637" s="4" t="s">
        <v>882</v>
      </c>
      <c r="H9637" s="5" t="s">
        <v>51132</v>
      </c>
      <c r="I9637" s="4" t="s">
        <v>51133</v>
      </c>
      <c r="J9637" s="5" t="n">
        <f aca="false">LEN(K9637)</f>
        <v>14</v>
      </c>
      <c r="K9637" s="6" t="s">
        <v>51134</v>
      </c>
      <c r="L9637" s="4" t="s">
        <v>57</v>
      </c>
      <c r="M9637" s="4" t="s">
        <v>819</v>
      </c>
    </row>
    <row r="9638" customFormat="false" ht="15.75" hidden="false" customHeight="true" outlineLevel="0" collapsed="false">
      <c r="A9638" s="4" t="n">
        <v>10541</v>
      </c>
      <c r="B9638" s="4" t="s">
        <v>51135</v>
      </c>
      <c r="C9638" s="4"/>
      <c r="D9638" s="4" t="s">
        <v>51136</v>
      </c>
      <c r="E9638" s="5" t="s">
        <v>12541</v>
      </c>
      <c r="F9638" s="4" t="s">
        <v>5616</v>
      </c>
      <c r="G9638" s="4" t="s">
        <v>882</v>
      </c>
      <c r="H9638" s="5" t="s">
        <v>51137</v>
      </c>
      <c r="I9638" s="4" t="str">
        <f aca="false">IFERROR(__xludf.dummyfunction("""info@""&amp;LOWER(REGEXREPLACE(B9638,""[^A-Za-z0-9]"",""""))&amp;"".com"""),"info@hoteldoade.com")</f>
        <v>info@hoteldoade.com</v>
      </c>
      <c r="J9638" s="5" t="n">
        <f aca="false">LEN(K9638)</f>
        <v>14</v>
      </c>
      <c r="K9638" s="6" t="s">
        <v>51138</v>
      </c>
      <c r="L9638" s="4" t="s">
        <v>637</v>
      </c>
      <c r="M9638" s="4" t="s">
        <v>31</v>
      </c>
    </row>
    <row r="9639" customFormat="false" ht="15.75" hidden="false" customHeight="true" outlineLevel="0" collapsed="false">
      <c r="A9639" s="4" t="n">
        <v>10563</v>
      </c>
      <c r="B9639" s="4" t="s">
        <v>51139</v>
      </c>
      <c r="C9639" s="4"/>
      <c r="D9639" s="4" t="s">
        <v>51140</v>
      </c>
      <c r="E9639" s="5" t="s">
        <v>51141</v>
      </c>
      <c r="F9639" s="4" t="s">
        <v>15440</v>
      </c>
      <c r="G9639" s="4" t="s">
        <v>882</v>
      </c>
      <c r="H9639" s="5" t="s">
        <v>51142</v>
      </c>
      <c r="I9639" s="4" t="s">
        <v>51143</v>
      </c>
      <c r="J9639" s="5" t="n">
        <f aca="false">LEN(K9639)</f>
        <v>14</v>
      </c>
      <c r="K9639" s="6" t="s">
        <v>51144</v>
      </c>
      <c r="L9639" s="4" t="s">
        <v>1970</v>
      </c>
      <c r="M9639" s="4" t="s">
        <v>2657</v>
      </c>
    </row>
    <row r="9640" customFormat="false" ht="15.75" hidden="false" customHeight="true" outlineLevel="0" collapsed="false">
      <c r="A9640" s="4" t="n">
        <v>10578</v>
      </c>
      <c r="B9640" s="4" t="s">
        <v>51145</v>
      </c>
      <c r="C9640" s="4"/>
      <c r="D9640" s="4" t="s">
        <v>51146</v>
      </c>
      <c r="E9640" s="5" t="s">
        <v>880</v>
      </c>
      <c r="F9640" s="4" t="s">
        <v>881</v>
      </c>
      <c r="G9640" s="4" t="s">
        <v>882</v>
      </c>
      <c r="H9640" s="5" t="s">
        <v>51147</v>
      </c>
      <c r="I9640" s="4" t="str">
        <f aca="false">IFERROR(__xludf.dummyfunction("""info@""&amp;LOWER(REGEXREPLACE(B9640,""[^A-Za-z0-9]"",""""))&amp;"".com"""),"info@hotelguila.com")</f>
        <v>info@hotelguila.com</v>
      </c>
      <c r="J9640" s="5" t="n">
        <f aca="false">LEN(K9640)</f>
        <v>14</v>
      </c>
      <c r="K9640" s="10" t="s">
        <v>51148</v>
      </c>
      <c r="L9640" s="4" t="s">
        <v>31</v>
      </c>
      <c r="M9640" s="4" t="s">
        <v>794</v>
      </c>
    </row>
    <row r="9641" customFormat="false" ht="15.75" hidden="false" customHeight="true" outlineLevel="0" collapsed="false">
      <c r="A9641" s="4" t="n">
        <v>10589</v>
      </c>
      <c r="B9641" s="4" t="s">
        <v>51149</v>
      </c>
      <c r="C9641" s="4"/>
      <c r="D9641" s="4" t="s">
        <v>51150</v>
      </c>
      <c r="E9641" s="5" t="s">
        <v>880</v>
      </c>
      <c r="F9641" s="4" t="s">
        <v>881</v>
      </c>
      <c r="G9641" s="4" t="s">
        <v>882</v>
      </c>
      <c r="H9641" s="5" t="s">
        <v>51151</v>
      </c>
      <c r="I9641" s="4" t="s">
        <v>51152</v>
      </c>
      <c r="J9641" s="5" t="n">
        <f aca="false">LEN(K9641)</f>
        <v>14</v>
      </c>
      <c r="K9641" s="10" t="s">
        <v>51153</v>
      </c>
      <c r="L9641" s="4" t="s">
        <v>21</v>
      </c>
      <c r="M9641" s="4" t="s">
        <v>2321</v>
      </c>
    </row>
    <row r="9642" customFormat="false" ht="15.75" hidden="false" customHeight="true" outlineLevel="0" collapsed="false">
      <c r="A9642" s="4" t="n">
        <v>10621</v>
      </c>
      <c r="B9642" s="4" t="s">
        <v>51154</v>
      </c>
      <c r="C9642" s="4"/>
      <c r="D9642" s="4" t="s">
        <v>51155</v>
      </c>
      <c r="E9642" s="5" t="s">
        <v>51156</v>
      </c>
      <c r="F9642" s="4" t="s">
        <v>51157</v>
      </c>
      <c r="G9642" s="4" t="s">
        <v>882</v>
      </c>
      <c r="H9642" s="5" t="s">
        <v>51158</v>
      </c>
      <c r="I9642" s="4" t="s">
        <v>51159</v>
      </c>
      <c r="J9642" s="5" t="n">
        <f aca="false">LEN(K9642)</f>
        <v>14</v>
      </c>
      <c r="K9642" s="6" t="s">
        <v>51160</v>
      </c>
      <c r="L9642" s="4" t="s">
        <v>57</v>
      </c>
      <c r="M9642" s="4" t="s">
        <v>326</v>
      </c>
    </row>
    <row r="9643" customFormat="false" ht="15.75" hidden="false" customHeight="true" outlineLevel="0" collapsed="false">
      <c r="A9643" s="4" t="n">
        <v>10624</v>
      </c>
      <c r="B9643" s="4" t="s">
        <v>51161</v>
      </c>
      <c r="C9643" s="4"/>
      <c r="D9643" s="4" t="s">
        <v>51162</v>
      </c>
      <c r="E9643" s="5" t="s">
        <v>36924</v>
      </c>
      <c r="F9643" s="4" t="s">
        <v>15457</v>
      </c>
      <c r="G9643" s="4" t="s">
        <v>882</v>
      </c>
      <c r="H9643" s="5" t="s">
        <v>51163</v>
      </c>
      <c r="I9643" s="4" t="s">
        <v>51164</v>
      </c>
      <c r="J9643" s="5" t="n">
        <f aca="false">LEN(K9643)</f>
        <v>14</v>
      </c>
      <c r="K9643" s="10" t="s">
        <v>51165</v>
      </c>
      <c r="L9643" s="4" t="s">
        <v>78</v>
      </c>
      <c r="M9643" s="4" t="s">
        <v>1043</v>
      </c>
    </row>
    <row r="9644" customFormat="false" ht="15.75" hidden="false" customHeight="true" outlineLevel="0" collapsed="false">
      <c r="A9644" s="4" t="n">
        <v>10633</v>
      </c>
      <c r="B9644" s="4" t="s">
        <v>51166</v>
      </c>
      <c r="C9644" s="4"/>
      <c r="D9644" s="4" t="s">
        <v>51167</v>
      </c>
      <c r="E9644" s="5" t="s">
        <v>15456</v>
      </c>
      <c r="F9644" s="4" t="s">
        <v>15457</v>
      </c>
      <c r="G9644" s="4" t="s">
        <v>882</v>
      </c>
      <c r="H9644" s="5" t="s">
        <v>51168</v>
      </c>
      <c r="I9644" s="4" t="s">
        <v>51169</v>
      </c>
      <c r="J9644" s="5" t="n">
        <f aca="false">LEN(K9644)</f>
        <v>14</v>
      </c>
      <c r="K9644" s="6" t="s">
        <v>51170</v>
      </c>
      <c r="L9644" s="4" t="s">
        <v>31</v>
      </c>
      <c r="M9644" s="4" t="s">
        <v>368</v>
      </c>
    </row>
    <row r="9645" customFormat="false" ht="15.75" hidden="false" customHeight="true" outlineLevel="0" collapsed="false">
      <c r="A9645" s="4" t="n">
        <v>10636</v>
      </c>
      <c r="B9645" s="4" t="s">
        <v>51171</v>
      </c>
      <c r="C9645" s="4"/>
      <c r="D9645" s="4" t="s">
        <v>51172</v>
      </c>
      <c r="E9645" s="5" t="s">
        <v>51173</v>
      </c>
      <c r="F9645" s="4" t="s">
        <v>31442</v>
      </c>
      <c r="G9645" s="4" t="s">
        <v>882</v>
      </c>
      <c r="H9645" s="5" t="s">
        <v>51174</v>
      </c>
      <c r="I9645" s="4" t="s">
        <v>51175</v>
      </c>
      <c r="J9645" s="5" t="n">
        <f aca="false">LEN(K9645)</f>
        <v>14</v>
      </c>
      <c r="K9645" s="6" t="s">
        <v>51176</v>
      </c>
      <c r="L9645" s="4" t="s">
        <v>637</v>
      </c>
      <c r="M9645" s="4" t="s">
        <v>2082</v>
      </c>
    </row>
    <row r="9646" customFormat="false" ht="15.75" hidden="false" customHeight="true" outlineLevel="0" collapsed="false">
      <c r="A9646" s="4" t="n">
        <v>10637</v>
      </c>
      <c r="B9646" s="4" t="s">
        <v>51177</v>
      </c>
      <c r="C9646" s="4"/>
      <c r="D9646" s="4" t="s">
        <v>51178</v>
      </c>
      <c r="E9646" s="5" t="s">
        <v>51173</v>
      </c>
      <c r="F9646" s="4" t="s">
        <v>31442</v>
      </c>
      <c r="G9646" s="4" t="s">
        <v>882</v>
      </c>
      <c r="H9646" s="5" t="s">
        <v>51174</v>
      </c>
      <c r="I9646" s="4" t="s">
        <v>51175</v>
      </c>
      <c r="J9646" s="5" t="n">
        <f aca="false">LEN(K9646)</f>
        <v>14</v>
      </c>
      <c r="K9646" s="6" t="s">
        <v>51176</v>
      </c>
      <c r="L9646" s="4" t="s">
        <v>21</v>
      </c>
      <c r="M9646" s="4" t="s">
        <v>1063</v>
      </c>
    </row>
    <row r="9647" customFormat="false" ht="15.75" hidden="false" customHeight="true" outlineLevel="0" collapsed="false">
      <c r="A9647" s="4" t="n">
        <v>10659</v>
      </c>
      <c r="B9647" s="4" t="s">
        <v>51179</v>
      </c>
      <c r="C9647" s="4"/>
      <c r="D9647" s="4" t="s">
        <v>51180</v>
      </c>
      <c r="E9647" s="5" t="s">
        <v>42239</v>
      </c>
      <c r="F9647" s="4" t="s">
        <v>42240</v>
      </c>
      <c r="G9647" s="4" t="s">
        <v>882</v>
      </c>
      <c r="H9647" s="5" t="s">
        <v>51181</v>
      </c>
      <c r="I9647" s="4" t="s">
        <v>51182</v>
      </c>
      <c r="J9647" s="5" t="n">
        <f aca="false">LEN(K9647)</f>
        <v>14</v>
      </c>
      <c r="K9647" s="6" t="s">
        <v>51183</v>
      </c>
      <c r="L9647" s="4" t="s">
        <v>1970</v>
      </c>
      <c r="M9647" s="4" t="s">
        <v>577</v>
      </c>
    </row>
    <row r="9648" customFormat="false" ht="15.75" hidden="false" customHeight="true" outlineLevel="0" collapsed="false">
      <c r="A9648" s="4" t="n">
        <v>10664</v>
      </c>
      <c r="B9648" s="4" t="s">
        <v>51184</v>
      </c>
      <c r="C9648" s="4"/>
      <c r="D9648" s="4" t="s">
        <v>51185</v>
      </c>
      <c r="E9648" s="5" t="s">
        <v>22446</v>
      </c>
      <c r="F9648" s="4" t="s">
        <v>22447</v>
      </c>
      <c r="G9648" s="4" t="s">
        <v>882</v>
      </c>
      <c r="H9648" s="5" t="s">
        <v>51186</v>
      </c>
      <c r="I9648" s="4" t="s">
        <v>51187</v>
      </c>
      <c r="J9648" s="5" t="n">
        <f aca="false">LEN(K9648)</f>
        <v>14</v>
      </c>
      <c r="K9648" s="10" t="s">
        <v>51188</v>
      </c>
      <c r="L9648" s="4" t="s">
        <v>31</v>
      </c>
      <c r="M9648" s="4" t="s">
        <v>3523</v>
      </c>
    </row>
    <row r="9649" customFormat="false" ht="15.75" hidden="false" customHeight="true" outlineLevel="0" collapsed="false">
      <c r="A9649" s="4" t="n">
        <v>10673</v>
      </c>
      <c r="B9649" s="4" t="s">
        <v>51189</v>
      </c>
      <c r="C9649" s="4"/>
      <c r="D9649" s="4" t="s">
        <v>51190</v>
      </c>
      <c r="E9649" s="5" t="s">
        <v>5393</v>
      </c>
      <c r="F9649" s="4" t="s">
        <v>1089</v>
      </c>
      <c r="G9649" s="4" t="s">
        <v>882</v>
      </c>
      <c r="H9649" s="5" t="s">
        <v>51191</v>
      </c>
      <c r="I9649" s="4" t="s">
        <v>51192</v>
      </c>
      <c r="J9649" s="5" t="n">
        <f aca="false">LEN(K9649)</f>
        <v>14</v>
      </c>
      <c r="K9649" s="6" t="s">
        <v>51193</v>
      </c>
      <c r="L9649" s="4" t="s">
        <v>21</v>
      </c>
      <c r="M9649" s="4" t="s">
        <v>1063</v>
      </c>
    </row>
    <row r="9650" customFormat="false" ht="15.75" hidden="false" customHeight="true" outlineLevel="0" collapsed="false">
      <c r="A9650" s="4" t="n">
        <v>10674</v>
      </c>
      <c r="B9650" s="4" t="s">
        <v>51194</v>
      </c>
      <c r="C9650" s="4"/>
      <c r="D9650" s="4" t="s">
        <v>51195</v>
      </c>
      <c r="E9650" s="5" t="s">
        <v>8305</v>
      </c>
      <c r="F9650" s="4" t="s">
        <v>1089</v>
      </c>
      <c r="G9650" s="4" t="s">
        <v>882</v>
      </c>
      <c r="H9650" s="5" t="s">
        <v>51196</v>
      </c>
      <c r="I9650" s="4" t="s">
        <v>51197</v>
      </c>
      <c r="J9650" s="5" t="n">
        <f aca="false">LEN(K9650)</f>
        <v>14</v>
      </c>
      <c r="K9650" s="6" t="s">
        <v>51198</v>
      </c>
      <c r="L9650" s="4" t="s">
        <v>57</v>
      </c>
      <c r="M9650" s="4" t="s">
        <v>577</v>
      </c>
    </row>
    <row r="9651" customFormat="false" ht="15.75" hidden="false" customHeight="true" outlineLevel="0" collapsed="false">
      <c r="A9651" s="4" t="n">
        <v>10684</v>
      </c>
      <c r="B9651" s="4" t="s">
        <v>51199</v>
      </c>
      <c r="C9651" s="4"/>
      <c r="D9651" s="4" t="s">
        <v>51195</v>
      </c>
      <c r="E9651" s="5" t="s">
        <v>8305</v>
      </c>
      <c r="F9651" s="4" t="s">
        <v>1089</v>
      </c>
      <c r="G9651" s="4" t="s">
        <v>882</v>
      </c>
      <c r="H9651" s="5" t="s">
        <v>51200</v>
      </c>
      <c r="I9651" s="4" t="s">
        <v>51201</v>
      </c>
      <c r="J9651" s="5" t="n">
        <f aca="false">LEN(K9651)</f>
        <v>14</v>
      </c>
      <c r="K9651" s="10" t="s">
        <v>51198</v>
      </c>
      <c r="L9651" s="4" t="s">
        <v>31</v>
      </c>
      <c r="M9651" s="4" t="s">
        <v>31</v>
      </c>
    </row>
    <row r="9652" customFormat="false" ht="15.75" hidden="false" customHeight="true" outlineLevel="0" collapsed="false">
      <c r="A9652" s="4" t="n">
        <v>10685</v>
      </c>
      <c r="B9652" s="4" t="s">
        <v>51202</v>
      </c>
      <c r="C9652" s="4"/>
      <c r="D9652" s="4" t="s">
        <v>51203</v>
      </c>
      <c r="E9652" s="5" t="s">
        <v>8305</v>
      </c>
      <c r="F9652" s="4" t="s">
        <v>1089</v>
      </c>
      <c r="G9652" s="4" t="s">
        <v>882</v>
      </c>
      <c r="H9652" s="5" t="s">
        <v>51204</v>
      </c>
      <c r="I9652" s="4" t="s">
        <v>51205</v>
      </c>
      <c r="J9652" s="5" t="n">
        <f aca="false">LEN(K9652)</f>
        <v>14</v>
      </c>
      <c r="K9652" s="6" t="s">
        <v>51206</v>
      </c>
      <c r="L9652" s="4" t="s">
        <v>31</v>
      </c>
      <c r="M9652" s="4" t="s">
        <v>133</v>
      </c>
    </row>
    <row r="9653" customFormat="false" ht="15.75" hidden="false" customHeight="true" outlineLevel="0" collapsed="false">
      <c r="A9653" s="4" t="n">
        <v>10697</v>
      </c>
      <c r="B9653" s="4" t="s">
        <v>51207</v>
      </c>
      <c r="C9653" s="4"/>
      <c r="D9653" s="4" t="s">
        <v>51208</v>
      </c>
      <c r="E9653" s="5" t="s">
        <v>5393</v>
      </c>
      <c r="F9653" s="4" t="s">
        <v>1089</v>
      </c>
      <c r="G9653" s="4" t="s">
        <v>882</v>
      </c>
      <c r="H9653" s="5" t="s">
        <v>51209</v>
      </c>
      <c r="I9653" s="7" t="s">
        <v>51210</v>
      </c>
      <c r="J9653" s="5" t="n">
        <f aca="false">LEN(K9653)</f>
        <v>14</v>
      </c>
      <c r="K9653" s="6" t="s">
        <v>51211</v>
      </c>
      <c r="L9653" s="4" t="s">
        <v>21</v>
      </c>
      <c r="M9653" s="4" t="s">
        <v>2321</v>
      </c>
    </row>
    <row r="9654" customFormat="false" ht="15.75" hidden="false" customHeight="true" outlineLevel="0" collapsed="false">
      <c r="A9654" s="4" t="n">
        <v>10706</v>
      </c>
      <c r="B9654" s="4" t="s">
        <v>51212</v>
      </c>
      <c r="C9654" s="4"/>
      <c r="D9654" s="4" t="s">
        <v>51213</v>
      </c>
      <c r="E9654" s="5" t="s">
        <v>3063</v>
      </c>
      <c r="F9654" s="4" t="s">
        <v>1089</v>
      </c>
      <c r="G9654" s="4" t="s">
        <v>882</v>
      </c>
      <c r="H9654" s="5" t="s">
        <v>51214</v>
      </c>
      <c r="I9654" s="4" t="s">
        <v>51215</v>
      </c>
      <c r="J9654" s="5" t="n">
        <f aca="false">LEN(K9654)</f>
        <v>14</v>
      </c>
      <c r="K9654" s="6" t="s">
        <v>51216</v>
      </c>
      <c r="L9654" s="4" t="s">
        <v>31</v>
      </c>
      <c r="M9654" s="4" t="s">
        <v>924</v>
      </c>
    </row>
    <row r="9655" customFormat="false" ht="15.75" hidden="false" customHeight="true" outlineLevel="0" collapsed="false">
      <c r="A9655" s="4" t="n">
        <v>10707</v>
      </c>
      <c r="B9655" s="4" t="s">
        <v>51217</v>
      </c>
      <c r="C9655" s="4"/>
      <c r="D9655" s="4" t="s">
        <v>51213</v>
      </c>
      <c r="E9655" s="5" t="s">
        <v>3063</v>
      </c>
      <c r="F9655" s="4" t="s">
        <v>1089</v>
      </c>
      <c r="G9655" s="4" t="s">
        <v>882</v>
      </c>
      <c r="H9655" s="5" t="s">
        <v>51214</v>
      </c>
      <c r="I9655" s="4" t="s">
        <v>51215</v>
      </c>
      <c r="J9655" s="5" t="n">
        <f aca="false">LEN(K9655)</f>
        <v>14</v>
      </c>
      <c r="K9655" s="6" t="s">
        <v>51216</v>
      </c>
      <c r="L9655" s="4" t="s">
        <v>21</v>
      </c>
      <c r="M9655" s="4" t="s">
        <v>924</v>
      </c>
    </row>
    <row r="9656" customFormat="false" ht="15.75" hidden="false" customHeight="true" outlineLevel="0" collapsed="false">
      <c r="A9656" s="4" t="n">
        <v>10711</v>
      </c>
      <c r="B9656" s="4" t="s">
        <v>51218</v>
      </c>
      <c r="C9656" s="4"/>
      <c r="D9656" s="4" t="s">
        <v>51219</v>
      </c>
      <c r="E9656" s="5" t="s">
        <v>8305</v>
      </c>
      <c r="F9656" s="4" t="s">
        <v>1089</v>
      </c>
      <c r="G9656" s="4" t="s">
        <v>882</v>
      </c>
      <c r="H9656" s="5" t="s">
        <v>51220</v>
      </c>
      <c r="I9656" s="4" t="s">
        <v>51221</v>
      </c>
      <c r="J9656" s="5" t="n">
        <f aca="false">LEN(K9656)</f>
        <v>14</v>
      </c>
      <c r="K9656" s="6" t="s">
        <v>51222</v>
      </c>
      <c r="L9656" s="4" t="s">
        <v>31</v>
      </c>
      <c r="M9656" s="4" t="s">
        <v>794</v>
      </c>
    </row>
    <row r="9657" customFormat="false" ht="15.75" hidden="false" customHeight="true" outlineLevel="0" collapsed="false">
      <c r="A9657" s="4" t="n">
        <v>10712</v>
      </c>
      <c r="B9657" s="4" t="s">
        <v>51223</v>
      </c>
      <c r="C9657" s="4"/>
      <c r="D9657" s="4" t="s">
        <v>51224</v>
      </c>
      <c r="E9657" s="5" t="s">
        <v>8305</v>
      </c>
      <c r="F9657" s="4" t="s">
        <v>1089</v>
      </c>
      <c r="G9657" s="4" t="s">
        <v>882</v>
      </c>
      <c r="H9657" s="5" t="s">
        <v>51225</v>
      </c>
      <c r="I9657" s="4" t="s">
        <v>51226</v>
      </c>
      <c r="J9657" s="5" t="n">
        <f aca="false">LEN(K9657)</f>
        <v>14</v>
      </c>
      <c r="K9657" s="6" t="s">
        <v>51227</v>
      </c>
      <c r="L9657" s="4" t="s">
        <v>21</v>
      </c>
      <c r="M9657" s="4" t="s">
        <v>294</v>
      </c>
    </row>
    <row r="9658" customFormat="false" ht="15.75" hidden="false" customHeight="true" outlineLevel="0" collapsed="false">
      <c r="A9658" s="4" t="n">
        <v>10725</v>
      </c>
      <c r="B9658" s="4" t="s">
        <v>51228</v>
      </c>
      <c r="C9658" s="4"/>
      <c r="D9658" s="4" t="s">
        <v>51229</v>
      </c>
      <c r="E9658" s="5" t="s">
        <v>8305</v>
      </c>
      <c r="F9658" s="4" t="s">
        <v>1089</v>
      </c>
      <c r="G9658" s="4" t="s">
        <v>882</v>
      </c>
      <c r="H9658" s="5" t="s">
        <v>51230</v>
      </c>
      <c r="I9658" s="4" t="s">
        <v>51231</v>
      </c>
      <c r="J9658" s="5" t="n">
        <f aca="false">LEN(K9658)</f>
        <v>14</v>
      </c>
      <c r="K9658" s="6" t="s">
        <v>51232</v>
      </c>
      <c r="L9658" s="4" t="s">
        <v>31</v>
      </c>
      <c r="M9658" s="4" t="s">
        <v>209</v>
      </c>
    </row>
    <row r="9659" customFormat="false" ht="15.75" hidden="false" customHeight="true" outlineLevel="0" collapsed="false">
      <c r="A9659" s="4" t="n">
        <v>10727</v>
      </c>
      <c r="B9659" s="4" t="s">
        <v>51233</v>
      </c>
      <c r="C9659" s="4"/>
      <c r="D9659" s="4" t="s">
        <v>51234</v>
      </c>
      <c r="E9659" s="5" t="s">
        <v>5393</v>
      </c>
      <c r="F9659" s="4" t="s">
        <v>1089</v>
      </c>
      <c r="G9659" s="4" t="s">
        <v>882</v>
      </c>
      <c r="H9659" s="5" t="s">
        <v>51235</v>
      </c>
      <c r="I9659" s="4" t="s">
        <v>51236</v>
      </c>
      <c r="J9659" s="5" t="n">
        <f aca="false">LEN(K9659)</f>
        <v>14</v>
      </c>
      <c r="K9659" s="6" t="s">
        <v>51237</v>
      </c>
      <c r="L9659" s="4" t="s">
        <v>10283</v>
      </c>
      <c r="M9659" s="4" t="s">
        <v>3408</v>
      </c>
    </row>
    <row r="9660" customFormat="false" ht="15.75" hidden="false" customHeight="true" outlineLevel="0" collapsed="false">
      <c r="A9660" s="4" t="n">
        <v>10737</v>
      </c>
      <c r="B9660" s="4" t="s">
        <v>51238</v>
      </c>
      <c r="C9660" s="4"/>
      <c r="D9660" s="4" t="s">
        <v>51239</v>
      </c>
      <c r="E9660" s="5" t="s">
        <v>1788</v>
      </c>
      <c r="F9660" s="4" t="s">
        <v>1789</v>
      </c>
      <c r="G9660" s="4" t="s">
        <v>882</v>
      </c>
      <c r="H9660" s="5" t="s">
        <v>51240</v>
      </c>
      <c r="I9660" s="4" t="str">
        <f aca="false">IFERROR(__xludf.dummyfunction("""info@""&amp;LOWER(REGEXREPLACE(B9660,""[^A-Za-z0-9]"",""""))&amp;"".com"""),"info@tamanacosl.com")</f>
        <v>info@tamanacosl.com</v>
      </c>
      <c r="J9660" s="5" t="n">
        <f aca="false">LEN(K9660)</f>
        <v>14</v>
      </c>
      <c r="K9660" s="6" t="s">
        <v>51241</v>
      </c>
      <c r="L9660" s="4" t="s">
        <v>31</v>
      </c>
      <c r="M9660" s="4" t="s">
        <v>3895</v>
      </c>
    </row>
    <row r="9661" customFormat="false" ht="15.75" hidden="false" customHeight="true" outlineLevel="0" collapsed="false">
      <c r="A9661" s="4" t="n">
        <v>10742</v>
      </c>
      <c r="B9661" s="4" t="s">
        <v>51242</v>
      </c>
      <c r="C9661" s="4"/>
      <c r="D9661" s="4" t="s">
        <v>51243</v>
      </c>
      <c r="E9661" s="5" t="s">
        <v>1788</v>
      </c>
      <c r="F9661" s="4" t="s">
        <v>1789</v>
      </c>
      <c r="G9661" s="4" t="s">
        <v>882</v>
      </c>
      <c r="H9661" s="5" t="s">
        <v>51244</v>
      </c>
      <c r="I9661" s="7" t="s">
        <v>51245</v>
      </c>
      <c r="J9661" s="5" t="n">
        <f aca="false">LEN(K9661)</f>
        <v>14</v>
      </c>
      <c r="K9661" s="6" t="s">
        <v>51246</v>
      </c>
      <c r="L9661" s="4" t="s">
        <v>31</v>
      </c>
      <c r="M9661" s="4" t="s">
        <v>186</v>
      </c>
    </row>
    <row r="9662" customFormat="false" ht="15.75" hidden="false" customHeight="true" outlineLevel="0" collapsed="false">
      <c r="A9662" s="4" t="n">
        <v>10750</v>
      </c>
      <c r="B9662" s="4" t="s">
        <v>51247</v>
      </c>
      <c r="C9662" s="4"/>
      <c r="D9662" s="4" t="s">
        <v>51248</v>
      </c>
      <c r="E9662" s="5" t="s">
        <v>1788</v>
      </c>
      <c r="F9662" s="4" t="s">
        <v>1789</v>
      </c>
      <c r="G9662" s="4" t="s">
        <v>882</v>
      </c>
      <c r="H9662" s="5" t="s">
        <v>51249</v>
      </c>
      <c r="I9662" s="7" t="str">
        <f aca="false">IFERROR(__xludf.dummyfunction("""info@""&amp;LOWER(REGEXREPLACE(B9662,""[^A-Za-z0-9]"",""""))&amp;"".com"""),"info@casacampaa.com")</f>
        <v>info@casacampaa.com</v>
      </c>
      <c r="J9662" s="5" t="n">
        <f aca="false">LEN(K9662)</f>
        <v>14</v>
      </c>
      <c r="K9662" s="6" t="s">
        <v>51250</v>
      </c>
      <c r="L9662" s="4" t="s">
        <v>1970</v>
      </c>
      <c r="M9662" s="4" t="s">
        <v>326</v>
      </c>
    </row>
    <row r="9663" customFormat="false" ht="15.75" hidden="false" customHeight="true" outlineLevel="0" collapsed="false">
      <c r="A9663" s="4" t="n">
        <v>10758</v>
      </c>
      <c r="B9663" s="4" t="s">
        <v>51251</v>
      </c>
      <c r="C9663" s="4"/>
      <c r="D9663" s="4" t="s">
        <v>51252</v>
      </c>
      <c r="E9663" s="5" t="s">
        <v>15680</v>
      </c>
      <c r="F9663" s="4" t="s">
        <v>1789</v>
      </c>
      <c r="G9663" s="4" t="s">
        <v>882</v>
      </c>
      <c r="H9663" s="5" t="s">
        <v>51253</v>
      </c>
      <c r="I9663" s="4" t="s">
        <v>51254</v>
      </c>
      <c r="J9663" s="5" t="n">
        <f aca="false">LEN(K9663)</f>
        <v>14</v>
      </c>
      <c r="K9663" s="6" t="s">
        <v>51255</v>
      </c>
      <c r="L9663" s="4" t="s">
        <v>21</v>
      </c>
      <c r="M9663" s="4" t="s">
        <v>929</v>
      </c>
    </row>
    <row r="9664" customFormat="false" ht="15.75" hidden="false" customHeight="true" outlineLevel="0" collapsed="false">
      <c r="A9664" s="4" t="n">
        <v>10761</v>
      </c>
      <c r="B9664" s="4" t="s">
        <v>51256</v>
      </c>
      <c r="C9664" s="4"/>
      <c r="D9664" s="4" t="s">
        <v>51257</v>
      </c>
      <c r="E9664" s="5" t="s">
        <v>8467</v>
      </c>
      <c r="F9664" s="4" t="s">
        <v>1089</v>
      </c>
      <c r="G9664" s="4" t="s">
        <v>882</v>
      </c>
      <c r="H9664" s="5" t="s">
        <v>51258</v>
      </c>
      <c r="I9664" s="4" t="s">
        <v>51259</v>
      </c>
      <c r="J9664" s="5" t="n">
        <f aca="false">LEN(K9664)</f>
        <v>14</v>
      </c>
      <c r="K9664" s="6" t="s">
        <v>51260</v>
      </c>
      <c r="L9664" s="4" t="s">
        <v>31</v>
      </c>
      <c r="M9664" s="4" t="s">
        <v>31</v>
      </c>
    </row>
    <row r="9665" customFormat="false" ht="15.75" hidden="false" customHeight="true" outlineLevel="0" collapsed="false">
      <c r="A9665" s="4" t="n">
        <v>10764</v>
      </c>
      <c r="B9665" s="4" t="s">
        <v>51261</v>
      </c>
      <c r="C9665" s="4"/>
      <c r="D9665" s="4" t="s">
        <v>51262</v>
      </c>
      <c r="E9665" s="5" t="s">
        <v>36987</v>
      </c>
      <c r="F9665" s="4" t="s">
        <v>15752</v>
      </c>
      <c r="G9665" s="4" t="s">
        <v>882</v>
      </c>
      <c r="H9665" s="5" t="s">
        <v>51263</v>
      </c>
      <c r="I9665" s="4" t="s">
        <v>51264</v>
      </c>
      <c r="J9665" s="5" t="n">
        <f aca="false">LEN(K9665)</f>
        <v>14</v>
      </c>
      <c r="K9665" s="6" t="s">
        <v>51265</v>
      </c>
      <c r="L9665" s="4" t="s">
        <v>57</v>
      </c>
      <c r="M9665" s="4" t="s">
        <v>967</v>
      </c>
    </row>
    <row r="9666" customFormat="false" ht="15.75" hidden="false" customHeight="true" outlineLevel="0" collapsed="false">
      <c r="A9666" s="4" t="n">
        <v>10765</v>
      </c>
      <c r="B9666" s="4" t="s">
        <v>51261</v>
      </c>
      <c r="C9666" s="4"/>
      <c r="D9666" s="4" t="s">
        <v>51266</v>
      </c>
      <c r="E9666" s="5" t="s">
        <v>51267</v>
      </c>
      <c r="F9666" s="4" t="s">
        <v>51268</v>
      </c>
      <c r="G9666" s="4" t="s">
        <v>882</v>
      </c>
      <c r="H9666" s="5" t="s">
        <v>51263</v>
      </c>
      <c r="I9666" s="4" t="s">
        <v>51264</v>
      </c>
      <c r="J9666" s="5" t="n">
        <f aca="false">LEN(K9666)</f>
        <v>14</v>
      </c>
      <c r="K9666" s="6" t="s">
        <v>51265</v>
      </c>
      <c r="L9666" s="4" t="s">
        <v>57</v>
      </c>
      <c r="M9666" s="4" t="s">
        <v>967</v>
      </c>
    </row>
    <row r="9667" customFormat="false" ht="15.75" hidden="false" customHeight="true" outlineLevel="0" collapsed="false">
      <c r="A9667" s="4" t="n">
        <v>10767</v>
      </c>
      <c r="B9667" s="4" t="s">
        <v>51269</v>
      </c>
      <c r="C9667" s="4"/>
      <c r="D9667" s="4" t="s">
        <v>51270</v>
      </c>
      <c r="E9667" s="5" t="s">
        <v>8467</v>
      </c>
      <c r="F9667" s="4" t="s">
        <v>1089</v>
      </c>
      <c r="G9667" s="4" t="s">
        <v>882</v>
      </c>
      <c r="H9667" s="5" t="s">
        <v>51271</v>
      </c>
      <c r="I9667" s="4" t="s">
        <v>51272</v>
      </c>
      <c r="J9667" s="5" t="n">
        <f aca="false">LEN(K9667)</f>
        <v>14</v>
      </c>
      <c r="K9667" s="6" t="s">
        <v>51273</v>
      </c>
      <c r="L9667" s="4" t="s">
        <v>57</v>
      </c>
      <c r="M9667" s="4" t="s">
        <v>3415</v>
      </c>
    </row>
    <row r="9668" customFormat="false" ht="15.75" hidden="false" customHeight="true" outlineLevel="0" collapsed="false">
      <c r="A9668" s="4" t="n">
        <v>10770</v>
      </c>
      <c r="B9668" s="4" t="s">
        <v>51274</v>
      </c>
      <c r="C9668" s="4"/>
      <c r="D9668" s="4" t="s">
        <v>51275</v>
      </c>
      <c r="E9668" s="5" t="s">
        <v>1088</v>
      </c>
      <c r="F9668" s="4" t="s">
        <v>1089</v>
      </c>
      <c r="G9668" s="4" t="s">
        <v>882</v>
      </c>
      <c r="H9668" s="5" t="s">
        <v>51276</v>
      </c>
      <c r="I9668" s="4" t="s">
        <v>51277</v>
      </c>
      <c r="J9668" s="5" t="n">
        <f aca="false">LEN(K9668)</f>
        <v>14</v>
      </c>
      <c r="K9668" s="10" t="s">
        <v>51278</v>
      </c>
      <c r="L9668" s="4" t="s">
        <v>57</v>
      </c>
      <c r="M9668" s="4" t="s">
        <v>25115</v>
      </c>
    </row>
    <row r="9669" customFormat="false" ht="15.75" hidden="false" customHeight="true" outlineLevel="0" collapsed="false">
      <c r="A9669" s="4" t="n">
        <v>10791</v>
      </c>
      <c r="B9669" s="4" t="s">
        <v>21469</v>
      </c>
      <c r="C9669" s="4"/>
      <c r="D9669" s="4" t="s">
        <v>51279</v>
      </c>
      <c r="E9669" s="5" t="s">
        <v>1088</v>
      </c>
      <c r="F9669" s="4" t="s">
        <v>1089</v>
      </c>
      <c r="G9669" s="4" t="s">
        <v>882</v>
      </c>
      <c r="H9669" s="5" t="s">
        <v>51280</v>
      </c>
      <c r="I9669" s="4" t="s">
        <v>51281</v>
      </c>
      <c r="J9669" s="5" t="n">
        <f aca="false">LEN(K9669)</f>
        <v>14</v>
      </c>
      <c r="K9669" s="6" t="s">
        <v>51282</v>
      </c>
      <c r="L9669" s="4" t="s">
        <v>31</v>
      </c>
      <c r="M9669" s="4" t="s">
        <v>31</v>
      </c>
    </row>
    <row r="9670" customFormat="false" ht="15.75" hidden="false" customHeight="true" outlineLevel="0" collapsed="false">
      <c r="A9670" s="4" t="n">
        <v>10792</v>
      </c>
      <c r="B9670" s="4" t="s">
        <v>51283</v>
      </c>
      <c r="C9670" s="4"/>
      <c r="D9670" s="4" t="s">
        <v>51284</v>
      </c>
      <c r="E9670" s="5" t="s">
        <v>1088</v>
      </c>
      <c r="F9670" s="4" t="s">
        <v>1089</v>
      </c>
      <c r="G9670" s="4" t="s">
        <v>882</v>
      </c>
      <c r="H9670" s="5" t="s">
        <v>51280</v>
      </c>
      <c r="I9670" s="4" t="s">
        <v>51281</v>
      </c>
      <c r="J9670" s="5" t="n">
        <f aca="false">LEN(K9670)</f>
        <v>14</v>
      </c>
      <c r="K9670" s="6" t="s">
        <v>51282</v>
      </c>
      <c r="L9670" s="4" t="s">
        <v>66</v>
      </c>
      <c r="M9670" s="4" t="s">
        <v>680</v>
      </c>
    </row>
    <row r="9671" customFormat="false" ht="15.75" hidden="false" customHeight="true" outlineLevel="0" collapsed="false">
      <c r="A9671" s="4" t="n">
        <v>10802</v>
      </c>
      <c r="B9671" s="4" t="s">
        <v>51285</v>
      </c>
      <c r="C9671" s="4"/>
      <c r="D9671" s="4" t="s">
        <v>51286</v>
      </c>
      <c r="E9671" s="5" t="s">
        <v>51287</v>
      </c>
      <c r="F9671" s="4" t="s">
        <v>51288</v>
      </c>
      <c r="G9671" s="4" t="s">
        <v>882</v>
      </c>
      <c r="H9671" s="5" t="s">
        <v>51289</v>
      </c>
      <c r="I9671" s="4" t="s">
        <v>51290</v>
      </c>
      <c r="J9671" s="5" t="n">
        <f aca="false">LEN(K9671)</f>
        <v>14</v>
      </c>
      <c r="K9671" s="6" t="s">
        <v>51291</v>
      </c>
      <c r="L9671" s="4" t="s">
        <v>57</v>
      </c>
      <c r="M9671" s="4" t="s">
        <v>877</v>
      </c>
    </row>
    <row r="9672" customFormat="false" ht="15.75" hidden="false" customHeight="true" outlineLevel="0" collapsed="false">
      <c r="A9672" s="4" t="n">
        <v>10803</v>
      </c>
      <c r="B9672" s="4" t="s">
        <v>51292</v>
      </c>
      <c r="C9672" s="4"/>
      <c r="D9672" s="4" t="s">
        <v>51293</v>
      </c>
      <c r="E9672" s="5" t="s">
        <v>51294</v>
      </c>
      <c r="F9672" s="4" t="s">
        <v>51295</v>
      </c>
      <c r="G9672" s="4" t="s">
        <v>882</v>
      </c>
      <c r="H9672" s="5" t="s">
        <v>51296</v>
      </c>
      <c r="I9672" s="4" t="s">
        <v>51297</v>
      </c>
      <c r="J9672" s="5" t="n">
        <f aca="false">LEN(K9672)</f>
        <v>14</v>
      </c>
      <c r="K9672" s="6" t="s">
        <v>51298</v>
      </c>
      <c r="L9672" s="4" t="s">
        <v>57</v>
      </c>
      <c r="M9672" s="4" t="s">
        <v>31</v>
      </c>
    </row>
    <row r="9673" customFormat="false" ht="15.75" hidden="false" customHeight="true" outlineLevel="0" collapsed="false">
      <c r="A9673" s="4" t="n">
        <v>10804</v>
      </c>
      <c r="B9673" s="4" t="s">
        <v>51299</v>
      </c>
      <c r="C9673" s="4"/>
      <c r="D9673" s="4" t="s">
        <v>51300</v>
      </c>
      <c r="E9673" s="5" t="s">
        <v>51301</v>
      </c>
      <c r="F9673" s="4" t="s">
        <v>51295</v>
      </c>
      <c r="G9673" s="4" t="s">
        <v>882</v>
      </c>
      <c r="H9673" s="5" t="s">
        <v>51302</v>
      </c>
      <c r="I9673" s="4" t="s">
        <v>51303</v>
      </c>
      <c r="J9673" s="5" t="n">
        <f aca="false">LEN(K9673)</f>
        <v>14</v>
      </c>
      <c r="K9673" s="10" t="s">
        <v>51304</v>
      </c>
      <c r="L9673" s="4" t="s">
        <v>57</v>
      </c>
      <c r="M9673" s="4" t="s">
        <v>186</v>
      </c>
    </row>
    <row r="9674" customFormat="false" ht="15.75" hidden="false" customHeight="true" outlineLevel="0" collapsed="false">
      <c r="A9674" s="4" t="n">
        <v>10835</v>
      </c>
      <c r="B9674" s="4" t="s">
        <v>51305</v>
      </c>
      <c r="C9674" s="4"/>
      <c r="D9674" s="4" t="s">
        <v>51306</v>
      </c>
      <c r="E9674" s="5" t="s">
        <v>51307</v>
      </c>
      <c r="F9674" s="4" t="s">
        <v>4458</v>
      </c>
      <c r="G9674" s="4" t="s">
        <v>364</v>
      </c>
      <c r="H9674" s="5" t="s">
        <v>51308</v>
      </c>
      <c r="I9674" s="4" t="str">
        <f aca="false">IFERROR(__xludf.dummyfunction("""info@""&amp;LOWER(REGEXREPLACE(B9674,""[^A-Za-z0-9]"",""""))&amp;"".com"""),"info@ctrcavadas.com")</f>
        <v>info@ctrcavadas.com</v>
      </c>
      <c r="J9674" s="5" t="n">
        <f aca="false">LEN(K9674)</f>
        <v>14</v>
      </c>
      <c r="K9674" s="6" t="s">
        <v>51309</v>
      </c>
      <c r="L9674" s="4" t="s">
        <v>10283</v>
      </c>
      <c r="M9674" s="4" t="s">
        <v>31</v>
      </c>
    </row>
    <row r="9675" customFormat="false" ht="15.75" hidden="false" customHeight="true" outlineLevel="0" collapsed="false">
      <c r="A9675" s="4" t="n">
        <v>10838</v>
      </c>
      <c r="B9675" s="4" t="s">
        <v>51310</v>
      </c>
      <c r="C9675" s="4"/>
      <c r="D9675" s="4" t="s">
        <v>51311</v>
      </c>
      <c r="E9675" s="5" t="s">
        <v>51312</v>
      </c>
      <c r="F9675" s="4" t="s">
        <v>37025</v>
      </c>
      <c r="G9675" s="4" t="s">
        <v>364</v>
      </c>
      <c r="H9675" s="5" t="s">
        <v>51313</v>
      </c>
      <c r="I9675" s="4" t="s">
        <v>51314</v>
      </c>
      <c r="J9675" s="5" t="n">
        <f aca="false">LEN(K9675)</f>
        <v>14</v>
      </c>
      <c r="K9675" s="6" t="s">
        <v>51315</v>
      </c>
      <c r="L9675" s="4" t="s">
        <v>637</v>
      </c>
      <c r="M9675" s="4" t="s">
        <v>31</v>
      </c>
    </row>
    <row r="9676" customFormat="false" ht="15.75" hidden="false" customHeight="true" outlineLevel="0" collapsed="false">
      <c r="A9676" s="4" t="n">
        <v>10846</v>
      </c>
      <c r="B9676" s="4" t="s">
        <v>51316</v>
      </c>
      <c r="C9676" s="4"/>
      <c r="D9676" s="4" t="s">
        <v>51317</v>
      </c>
      <c r="E9676" s="5" t="s">
        <v>12609</v>
      </c>
      <c r="F9676" s="4" t="s">
        <v>364</v>
      </c>
      <c r="G9676" s="4" t="s">
        <v>364</v>
      </c>
      <c r="H9676" s="5" t="s">
        <v>51318</v>
      </c>
      <c r="I9676" s="4" t="s">
        <v>51319</v>
      </c>
      <c r="J9676" s="5" t="n">
        <f aca="false">LEN(K9676)</f>
        <v>14</v>
      </c>
      <c r="K9676" s="6" t="s">
        <v>51320</v>
      </c>
      <c r="L9676" s="4" t="s">
        <v>78</v>
      </c>
      <c r="M9676" s="4" t="s">
        <v>22</v>
      </c>
    </row>
    <row r="9677" customFormat="false" ht="15.75" hidden="false" customHeight="true" outlineLevel="0" collapsed="false">
      <c r="A9677" s="4" t="n">
        <v>10862</v>
      </c>
      <c r="B9677" s="4" t="s">
        <v>51321</v>
      </c>
      <c r="C9677" s="4"/>
      <c r="D9677" s="4" t="s">
        <v>51322</v>
      </c>
      <c r="E9677" s="5" t="s">
        <v>51323</v>
      </c>
      <c r="F9677" s="4" t="s">
        <v>51324</v>
      </c>
      <c r="G9677" s="4" t="s">
        <v>364</v>
      </c>
      <c r="H9677" s="5" t="s">
        <v>51325</v>
      </c>
      <c r="I9677" s="4" t="s">
        <v>51326</v>
      </c>
      <c r="J9677" s="5" t="n">
        <f aca="false">LEN(K9677)</f>
        <v>14</v>
      </c>
      <c r="K9677" s="6" t="s">
        <v>51083</v>
      </c>
      <c r="L9677" s="4" t="s">
        <v>66</v>
      </c>
      <c r="M9677" s="4" t="s">
        <v>967</v>
      </c>
    </row>
    <row r="9678" customFormat="false" ht="15.75" hidden="false" customHeight="true" outlineLevel="0" collapsed="false">
      <c r="A9678" s="4" t="n">
        <v>10864</v>
      </c>
      <c r="B9678" s="4" t="s">
        <v>51327</v>
      </c>
      <c r="C9678" s="4"/>
      <c r="D9678" s="4" t="s">
        <v>51328</v>
      </c>
      <c r="E9678" s="5" t="s">
        <v>37052</v>
      </c>
      <c r="F9678" s="4" t="s">
        <v>37053</v>
      </c>
      <c r="G9678" s="4" t="s">
        <v>364</v>
      </c>
      <c r="H9678" s="5" t="s">
        <v>51329</v>
      </c>
      <c r="I9678" s="4" t="s">
        <v>51330</v>
      </c>
      <c r="J9678" s="5" t="n">
        <f aca="false">LEN(K9678)</f>
        <v>14</v>
      </c>
      <c r="K9678" s="6" t="s">
        <v>51331</v>
      </c>
      <c r="L9678" s="4" t="s">
        <v>31</v>
      </c>
      <c r="M9678" s="4" t="s">
        <v>22</v>
      </c>
    </row>
    <row r="9679" customFormat="false" ht="15.75" hidden="false" customHeight="true" outlineLevel="0" collapsed="false">
      <c r="A9679" s="4" t="n">
        <v>10873</v>
      </c>
      <c r="B9679" s="4" t="s">
        <v>51332</v>
      </c>
      <c r="C9679" s="4"/>
      <c r="D9679" s="4" t="s">
        <v>51333</v>
      </c>
      <c r="E9679" s="5" t="s">
        <v>12620</v>
      </c>
      <c r="F9679" s="4" t="s">
        <v>4458</v>
      </c>
      <c r="G9679" s="4" t="s">
        <v>364</v>
      </c>
      <c r="H9679" s="5" t="s">
        <v>51334</v>
      </c>
      <c r="I9679" s="4" t="str">
        <f aca="false">IFERROR(__xludf.dummyfunction("""info@""&amp;LOWER(REGEXREPLACE(B9679,""[^A-Za-z0-9]"",""""))&amp;"".com"""),"info@reyjofrasl.com")</f>
        <v>info@reyjofrasl.com</v>
      </c>
      <c r="J9679" s="5" t="n">
        <f aca="false">LEN(K9679)</f>
        <v>14</v>
      </c>
      <c r="K9679" s="10" t="s">
        <v>51335</v>
      </c>
      <c r="L9679" s="4" t="s">
        <v>21</v>
      </c>
      <c r="M9679" s="4" t="s">
        <v>22</v>
      </c>
    </row>
    <row r="9680" customFormat="false" ht="15.75" hidden="false" customHeight="true" outlineLevel="0" collapsed="false">
      <c r="A9680" s="4" t="n">
        <v>10889</v>
      </c>
      <c r="B9680" s="4" t="s">
        <v>51336</v>
      </c>
      <c r="C9680" s="4"/>
      <c r="D9680" s="4" t="s">
        <v>51337</v>
      </c>
      <c r="E9680" s="5" t="s">
        <v>3099</v>
      </c>
      <c r="F9680" s="4" t="s">
        <v>3100</v>
      </c>
      <c r="G9680" s="4" t="s">
        <v>364</v>
      </c>
      <c r="H9680" s="5" t="s">
        <v>51338</v>
      </c>
      <c r="I9680" s="4" t="s">
        <v>51339</v>
      </c>
      <c r="J9680" s="5" t="n">
        <f aca="false">LEN(K9680)</f>
        <v>14</v>
      </c>
      <c r="K9680" s="10" t="s">
        <v>51340</v>
      </c>
      <c r="L9680" s="4" t="s">
        <v>57</v>
      </c>
      <c r="M9680" s="4" t="s">
        <v>326</v>
      </c>
    </row>
    <row r="9681" customFormat="false" ht="15.75" hidden="false" customHeight="true" outlineLevel="0" collapsed="false">
      <c r="A9681" s="4" t="n">
        <v>10893</v>
      </c>
      <c r="B9681" s="4" t="s">
        <v>51341</v>
      </c>
      <c r="C9681" s="4"/>
      <c r="D9681" s="4" t="s">
        <v>51342</v>
      </c>
      <c r="E9681" s="5" t="s">
        <v>51343</v>
      </c>
      <c r="F9681" s="4" t="s">
        <v>51344</v>
      </c>
      <c r="G9681" s="4" t="s">
        <v>364</v>
      </c>
      <c r="H9681" s="5" t="s">
        <v>51345</v>
      </c>
      <c r="I9681" s="4" t="str">
        <f aca="false">IFERROR(__xludf.dummyfunction("""info@""&amp;LOWER(REGEXREPLACE(B9681,""[^A-Za-z0-9]"",""""))&amp;"".com"""),"info@lapeahotel.com")</f>
        <v>info@lapeahotel.com</v>
      </c>
      <c r="J9681" s="5" t="n">
        <f aca="false">LEN(K9681)</f>
        <v>14</v>
      </c>
      <c r="K9681" s="6" t="s">
        <v>51346</v>
      </c>
      <c r="L9681" s="4" t="s">
        <v>78</v>
      </c>
      <c r="M9681" s="4" t="s">
        <v>31</v>
      </c>
    </row>
    <row r="9682" customFormat="false" ht="15.75" hidden="false" customHeight="true" outlineLevel="0" collapsed="false">
      <c r="A9682" s="4" t="n">
        <v>10900</v>
      </c>
      <c r="B9682" s="4" t="s">
        <v>51347</v>
      </c>
      <c r="C9682" s="4"/>
      <c r="D9682" s="4" t="s">
        <v>51348</v>
      </c>
      <c r="E9682" s="5" t="s">
        <v>51349</v>
      </c>
      <c r="F9682" s="4" t="s">
        <v>51350</v>
      </c>
      <c r="G9682" s="4" t="s">
        <v>364</v>
      </c>
      <c r="H9682" s="5" t="s">
        <v>51351</v>
      </c>
      <c r="I9682" s="4" t="s">
        <v>51352</v>
      </c>
      <c r="J9682" s="5" t="n">
        <f aca="false">LEN(K9682)</f>
        <v>14</v>
      </c>
      <c r="K9682" s="6" t="s">
        <v>51353</v>
      </c>
      <c r="L9682" s="4" t="s">
        <v>31</v>
      </c>
      <c r="M9682" s="4" t="s">
        <v>1208</v>
      </c>
    </row>
    <row r="9683" customFormat="false" ht="15.75" hidden="false" customHeight="true" outlineLevel="0" collapsed="false">
      <c r="A9683" s="4" t="n">
        <v>10919</v>
      </c>
      <c r="B9683" s="4" t="s">
        <v>51354</v>
      </c>
      <c r="C9683" s="4"/>
      <c r="D9683" s="4" t="s">
        <v>51355</v>
      </c>
      <c r="E9683" s="5" t="s">
        <v>6726</v>
      </c>
      <c r="F9683" s="4" t="s">
        <v>6727</v>
      </c>
      <c r="G9683" s="4" t="s">
        <v>364</v>
      </c>
      <c r="H9683" s="5" t="s">
        <v>51356</v>
      </c>
      <c r="I9683" s="4" t="str">
        <f aca="false">IFERROR(__xludf.dummyfunction("""info@""&amp;LOWER(REGEXREPLACE(B9683,""[^A-Za-z0-9]"",""""))&amp;"".com"""),"info@casadetepa.com")</f>
        <v>info@casadetepa.com</v>
      </c>
      <c r="J9683" s="5" t="n">
        <f aca="false">LEN(K9683)</f>
        <v>14</v>
      </c>
      <c r="K9683" s="6" t="s">
        <v>51357</v>
      </c>
      <c r="L9683" s="4" t="s">
        <v>31</v>
      </c>
      <c r="M9683" s="4" t="s">
        <v>22</v>
      </c>
    </row>
    <row r="9684" customFormat="false" ht="15.75" hidden="false" customHeight="true" outlineLevel="0" collapsed="false">
      <c r="A9684" s="4" t="n">
        <v>10955</v>
      </c>
      <c r="B9684" s="4" t="s">
        <v>51358</v>
      </c>
      <c r="C9684" s="4"/>
      <c r="D9684" s="4" t="s">
        <v>51359</v>
      </c>
      <c r="E9684" s="5" t="s">
        <v>18951</v>
      </c>
      <c r="F9684" s="4" t="s">
        <v>364</v>
      </c>
      <c r="G9684" s="4" t="s">
        <v>364</v>
      </c>
      <c r="H9684" s="5" t="s">
        <v>51360</v>
      </c>
      <c r="I9684" s="4" t="s">
        <v>51361</v>
      </c>
      <c r="J9684" s="5" t="n">
        <f aca="false">LEN(K9684)</f>
        <v>14</v>
      </c>
      <c r="K9684" s="6" t="s">
        <v>51362</v>
      </c>
      <c r="L9684" s="4" t="s">
        <v>31</v>
      </c>
      <c r="M9684" s="4" t="s">
        <v>729</v>
      </c>
    </row>
    <row r="9685" customFormat="false" ht="15.75" hidden="false" customHeight="true" outlineLevel="0" collapsed="false">
      <c r="A9685" s="4" t="n">
        <v>10976</v>
      </c>
      <c r="B9685" s="4" t="s">
        <v>51363</v>
      </c>
      <c r="C9685" s="4"/>
      <c r="D9685" s="4" t="s">
        <v>51364</v>
      </c>
      <c r="E9685" s="5" t="s">
        <v>18957</v>
      </c>
      <c r="F9685" s="4" t="s">
        <v>1270</v>
      </c>
      <c r="G9685" s="4" t="s">
        <v>1270</v>
      </c>
      <c r="H9685" s="5" t="s">
        <v>51365</v>
      </c>
      <c r="I9685" s="4" t="s">
        <v>51366</v>
      </c>
      <c r="J9685" s="5" t="n">
        <f aca="false">LEN(K9685)</f>
        <v>14</v>
      </c>
      <c r="K9685" s="6" t="s">
        <v>51367</v>
      </c>
      <c r="L9685" s="4" t="s">
        <v>21</v>
      </c>
      <c r="M9685" s="4" t="s">
        <v>336</v>
      </c>
    </row>
    <row r="9686" customFormat="false" ht="15.75" hidden="false" customHeight="true" outlineLevel="0" collapsed="false">
      <c r="A9686" s="4" t="n">
        <v>10977</v>
      </c>
      <c r="B9686" s="4" t="s">
        <v>51363</v>
      </c>
      <c r="C9686" s="4"/>
      <c r="D9686" s="4" t="s">
        <v>51368</v>
      </c>
      <c r="E9686" s="5" t="s">
        <v>18957</v>
      </c>
      <c r="F9686" s="4" t="s">
        <v>1270</v>
      </c>
      <c r="G9686" s="4" t="s">
        <v>1270</v>
      </c>
      <c r="H9686" s="5" t="s">
        <v>51365</v>
      </c>
      <c r="I9686" s="4" t="s">
        <v>51366</v>
      </c>
      <c r="J9686" s="5" t="n">
        <f aca="false">LEN(K9686)</f>
        <v>14</v>
      </c>
      <c r="K9686" s="6" t="s">
        <v>51367</v>
      </c>
      <c r="L9686" s="4" t="s">
        <v>78</v>
      </c>
      <c r="M9686" s="4" t="s">
        <v>929</v>
      </c>
    </row>
    <row r="9687" customFormat="false" ht="15.75" hidden="false" customHeight="true" outlineLevel="0" collapsed="false">
      <c r="A9687" s="4" t="n">
        <v>10983</v>
      </c>
      <c r="B9687" s="4" t="s">
        <v>51369</v>
      </c>
      <c r="C9687" s="4"/>
      <c r="D9687" s="4" t="s">
        <v>51370</v>
      </c>
      <c r="E9687" s="5" t="s">
        <v>1446</v>
      </c>
      <c r="F9687" s="4" t="s">
        <v>1270</v>
      </c>
      <c r="G9687" s="4" t="s">
        <v>1270</v>
      </c>
      <c r="H9687" s="5" t="s">
        <v>51371</v>
      </c>
      <c r="I9687" s="4" t="s">
        <v>51372</v>
      </c>
      <c r="J9687" s="5" t="n">
        <f aca="false">LEN(K9687)</f>
        <v>14</v>
      </c>
      <c r="K9687" s="6" t="s">
        <v>51373</v>
      </c>
      <c r="L9687" s="4" t="s">
        <v>21</v>
      </c>
      <c r="M9687" s="4" t="s">
        <v>794</v>
      </c>
    </row>
    <row r="9688" customFormat="false" ht="15.75" hidden="false" customHeight="true" outlineLevel="0" collapsed="false">
      <c r="A9688" s="4" t="n">
        <v>10985</v>
      </c>
      <c r="B9688" s="4" t="s">
        <v>51374</v>
      </c>
      <c r="C9688" s="4"/>
      <c r="D9688" s="4" t="s">
        <v>51375</v>
      </c>
      <c r="E9688" s="5" t="s">
        <v>51376</v>
      </c>
      <c r="F9688" s="4" t="s">
        <v>31613</v>
      </c>
      <c r="G9688" s="4" t="s">
        <v>1270</v>
      </c>
      <c r="H9688" s="5" t="s">
        <v>51377</v>
      </c>
      <c r="I9688" s="4" t="s">
        <v>51378</v>
      </c>
      <c r="J9688" s="5" t="n">
        <f aca="false">LEN(K9688)</f>
        <v>14</v>
      </c>
      <c r="K9688" s="6" t="s">
        <v>51379</v>
      </c>
      <c r="L9688" s="4" t="s">
        <v>57</v>
      </c>
      <c r="M9688" s="4" t="s">
        <v>317</v>
      </c>
    </row>
    <row r="9689" customFormat="false" ht="15.75" hidden="false" customHeight="true" outlineLevel="0" collapsed="false">
      <c r="A9689" s="4" t="n">
        <v>10995</v>
      </c>
      <c r="B9689" s="4" t="s">
        <v>51380</v>
      </c>
      <c r="C9689" s="4"/>
      <c r="D9689" s="4" t="s">
        <v>51381</v>
      </c>
      <c r="E9689" s="5" t="s">
        <v>51382</v>
      </c>
      <c r="F9689" s="4" t="s">
        <v>51383</v>
      </c>
      <c r="G9689" s="4" t="s">
        <v>1270</v>
      </c>
      <c r="H9689" s="5" t="s">
        <v>51384</v>
      </c>
      <c r="I9689" s="4" t="str">
        <f aca="false">IFERROR(__xludf.dummyfunction("""info@""&amp;LOWER(REGEXREPLACE(B9689,""[^A-Za-z0-9]"",""""))&amp;"".com"""),"info@hotelberna.com")</f>
        <v>info@hotelberna.com</v>
      </c>
      <c r="J9689" s="5" t="n">
        <f aca="false">LEN(K9689)</f>
        <v>14</v>
      </c>
      <c r="K9689" s="6" t="s">
        <v>51385</v>
      </c>
      <c r="L9689" s="4" t="s">
        <v>57</v>
      </c>
      <c r="M9689" s="4" t="s">
        <v>1793</v>
      </c>
    </row>
    <row r="9690" customFormat="false" ht="15.75" hidden="false" customHeight="true" outlineLevel="0" collapsed="false">
      <c r="A9690" s="4" t="n">
        <v>11017</v>
      </c>
      <c r="B9690" s="4" t="s">
        <v>51386</v>
      </c>
      <c r="C9690" s="4"/>
      <c r="D9690" s="4" t="s">
        <v>51387</v>
      </c>
      <c r="E9690" s="5" t="s">
        <v>51388</v>
      </c>
      <c r="F9690" s="4" t="s">
        <v>3088</v>
      </c>
      <c r="G9690" s="4" t="s">
        <v>1270</v>
      </c>
      <c r="H9690" s="5" t="s">
        <v>51389</v>
      </c>
      <c r="I9690" s="4" t="s">
        <v>51390</v>
      </c>
      <c r="J9690" s="5" t="n">
        <f aca="false">LEN(K9690)</f>
        <v>14</v>
      </c>
      <c r="K9690" s="6" t="s">
        <v>51391</v>
      </c>
      <c r="L9690" s="4" t="s">
        <v>21</v>
      </c>
      <c r="M9690" s="4" t="s">
        <v>929</v>
      </c>
    </row>
    <row r="9691" customFormat="false" ht="15.75" hidden="false" customHeight="true" outlineLevel="0" collapsed="false">
      <c r="A9691" s="4" t="n">
        <v>11022</v>
      </c>
      <c r="B9691" s="4" t="s">
        <v>51392</v>
      </c>
      <c r="C9691" s="4"/>
      <c r="D9691" s="4" t="s">
        <v>51393</v>
      </c>
      <c r="E9691" s="5" t="s">
        <v>42413</v>
      </c>
      <c r="F9691" s="4" t="s">
        <v>42414</v>
      </c>
      <c r="G9691" s="4" t="s">
        <v>1270</v>
      </c>
      <c r="H9691" s="5" t="s">
        <v>51394</v>
      </c>
      <c r="I9691" s="4" t="s">
        <v>51395</v>
      </c>
      <c r="J9691" s="5" t="n">
        <f aca="false">LEN(K9691)</f>
        <v>14</v>
      </c>
      <c r="K9691" s="6" t="s">
        <v>51396</v>
      </c>
      <c r="L9691" s="4" t="s">
        <v>57</v>
      </c>
      <c r="M9691" s="4" t="s">
        <v>591</v>
      </c>
    </row>
    <row r="9692" customFormat="false" ht="15.75" hidden="false" customHeight="true" outlineLevel="0" collapsed="false">
      <c r="A9692" s="4" t="n">
        <v>11030</v>
      </c>
      <c r="B9692" s="4" t="s">
        <v>8154</v>
      </c>
      <c r="C9692" s="4"/>
      <c r="D9692" s="4" t="s">
        <v>51397</v>
      </c>
      <c r="E9692" s="5" t="s">
        <v>37129</v>
      </c>
      <c r="F9692" s="4" t="s">
        <v>37127</v>
      </c>
      <c r="G9692" s="4" t="s">
        <v>1270</v>
      </c>
      <c r="H9692" s="5" t="s">
        <v>51398</v>
      </c>
      <c r="I9692" s="4" t="str">
        <f aca="false">IFERROR(__xludf.dummyfunction("""info@""&amp;LOWER(REGEXREPLACE(B9692,""[^A-Za-z0-9]"",""""))&amp;"".com"""),"info@betanzossl.com")</f>
        <v>info@betanzossl.com</v>
      </c>
      <c r="J9692" s="5" t="n">
        <f aca="false">LEN(K9692)</f>
        <v>14</v>
      </c>
      <c r="K9692" s="6" t="s">
        <v>51399</v>
      </c>
      <c r="L9692" s="4" t="s">
        <v>78</v>
      </c>
      <c r="M9692" s="4" t="s">
        <v>344</v>
      </c>
    </row>
    <row r="9693" customFormat="false" ht="15.75" hidden="false" customHeight="true" outlineLevel="0" collapsed="false">
      <c r="A9693" s="4" t="n">
        <v>12092</v>
      </c>
      <c r="B9693" s="4" t="s">
        <v>51400</v>
      </c>
      <c r="C9693" s="4"/>
      <c r="D9693" s="4" t="s">
        <v>51401</v>
      </c>
      <c r="E9693" s="5" t="s">
        <v>7570</v>
      </c>
      <c r="F9693" s="4" t="s">
        <v>7571</v>
      </c>
      <c r="G9693" s="4" t="s">
        <v>107</v>
      </c>
      <c r="H9693" s="5" t="n">
        <v>600006305</v>
      </c>
      <c r="I9693" s="4" t="s">
        <v>51402</v>
      </c>
      <c r="J9693" s="5" t="n">
        <f aca="false">LEN(K9693)</f>
        <v>13</v>
      </c>
      <c r="K9693" s="10" t="s">
        <v>51403</v>
      </c>
      <c r="L9693" s="4" t="s">
        <v>637</v>
      </c>
      <c r="M9693" s="4" t="s">
        <v>31</v>
      </c>
    </row>
    <row r="9694" customFormat="false" ht="15.75" hidden="false" customHeight="true" outlineLevel="0" collapsed="false">
      <c r="A9694" s="4" t="n">
        <v>11628</v>
      </c>
      <c r="B9694" s="4" t="s">
        <v>51404</v>
      </c>
      <c r="C9694" s="4" t="s">
        <v>51405</v>
      </c>
      <c r="D9694" s="4" t="s">
        <v>51406</v>
      </c>
      <c r="E9694" s="5" t="s">
        <v>51407</v>
      </c>
      <c r="F9694" s="4" t="s">
        <v>51408</v>
      </c>
      <c r="G9694" s="4" t="s">
        <v>146</v>
      </c>
      <c r="H9694" s="5" t="n">
        <v>605544485</v>
      </c>
      <c r="I9694" s="4" t="s">
        <v>51409</v>
      </c>
      <c r="J9694" s="5" t="n">
        <f aca="false">LEN(K9694)</f>
        <v>13</v>
      </c>
      <c r="K9694" s="10" t="s">
        <v>51410</v>
      </c>
      <c r="L9694" s="4" t="s">
        <v>78</v>
      </c>
      <c r="M9694" s="4" t="s">
        <v>22</v>
      </c>
    </row>
    <row r="9695" customFormat="false" ht="15.75" hidden="false" customHeight="true" outlineLevel="0" collapsed="false">
      <c r="A9695" s="4" t="n">
        <v>11922</v>
      </c>
      <c r="B9695" s="4" t="s">
        <v>51411</v>
      </c>
      <c r="C9695" s="4"/>
      <c r="D9695" s="4" t="s">
        <v>51412</v>
      </c>
      <c r="E9695" s="5" t="s">
        <v>31814</v>
      </c>
      <c r="F9695" s="4" t="s">
        <v>363</v>
      </c>
      <c r="G9695" s="4" t="s">
        <v>364</v>
      </c>
      <c r="H9695" s="5" t="n">
        <v>616934636</v>
      </c>
      <c r="I9695" s="4" t="s">
        <v>51413</v>
      </c>
      <c r="J9695" s="5" t="n">
        <f aca="false">LEN(K9695)</f>
        <v>13</v>
      </c>
      <c r="K9695" s="6" t="s">
        <v>51414</v>
      </c>
      <c r="L9695" s="4" t="s">
        <v>31</v>
      </c>
      <c r="M9695" s="4" t="s">
        <v>22</v>
      </c>
    </row>
    <row r="9696" customFormat="false" ht="15.75" hidden="false" customHeight="true" outlineLevel="0" collapsed="false">
      <c r="A9696" s="4" t="n">
        <v>12316</v>
      </c>
      <c r="B9696" s="4" t="s">
        <v>51415</v>
      </c>
      <c r="C9696" s="4" t="s">
        <v>51416</v>
      </c>
      <c r="D9696" s="4" t="s">
        <v>51417</v>
      </c>
      <c r="E9696" s="5" t="s">
        <v>5539</v>
      </c>
      <c r="F9696" s="4" t="s">
        <v>51418</v>
      </c>
      <c r="G9696" s="4" t="s">
        <v>259</v>
      </c>
      <c r="H9696" s="5" t="n">
        <v>619023779</v>
      </c>
      <c r="I9696" s="4" t="s">
        <v>51419</v>
      </c>
      <c r="J9696" s="5" t="n">
        <f aca="false">LEN(K9696)</f>
        <v>13</v>
      </c>
      <c r="K9696" s="6" t="s">
        <v>51420</v>
      </c>
      <c r="L9696" s="4" t="s">
        <v>31</v>
      </c>
      <c r="M9696" s="4" t="s">
        <v>317</v>
      </c>
    </row>
    <row r="9697" customFormat="false" ht="15.75" hidden="false" customHeight="true" outlineLevel="0" collapsed="false">
      <c r="A9697" s="4" t="n">
        <v>12317</v>
      </c>
      <c r="B9697" s="4" t="s">
        <v>51421</v>
      </c>
      <c r="C9697" s="4" t="s">
        <v>51416</v>
      </c>
      <c r="D9697" s="4" t="s">
        <v>51422</v>
      </c>
      <c r="E9697" s="5" t="s">
        <v>5539</v>
      </c>
      <c r="F9697" s="4" t="s">
        <v>51418</v>
      </c>
      <c r="G9697" s="4" t="s">
        <v>259</v>
      </c>
      <c r="H9697" s="5" t="n">
        <v>619023779</v>
      </c>
      <c r="I9697" s="4" t="s">
        <v>51419</v>
      </c>
      <c r="J9697" s="5" t="n">
        <f aca="false">LEN(K9697)</f>
        <v>13</v>
      </c>
      <c r="K9697" s="6" t="s">
        <v>51420</v>
      </c>
      <c r="L9697" s="4" t="s">
        <v>31</v>
      </c>
      <c r="M9697" s="4" t="s">
        <v>31</v>
      </c>
    </row>
    <row r="9698" customFormat="false" ht="15.75" hidden="false" customHeight="true" outlineLevel="0" collapsed="false">
      <c r="A9698" s="4" t="n">
        <v>12094</v>
      </c>
      <c r="B9698" s="4" t="s">
        <v>51423</v>
      </c>
      <c r="C9698" s="4"/>
      <c r="D9698" s="4" t="s">
        <v>51424</v>
      </c>
      <c r="E9698" s="5" t="s">
        <v>1130</v>
      </c>
      <c r="F9698" s="4" t="s">
        <v>1131</v>
      </c>
      <c r="G9698" s="4" t="s">
        <v>107</v>
      </c>
      <c r="H9698" s="5" t="n">
        <v>667338162</v>
      </c>
      <c r="I9698" s="4" t="s">
        <v>51425</v>
      </c>
      <c r="J9698" s="5" t="n">
        <f aca="false">LEN(K9698)</f>
        <v>13</v>
      </c>
      <c r="K9698" s="10" t="s">
        <v>51426</v>
      </c>
      <c r="L9698" s="4" t="s">
        <v>78</v>
      </c>
      <c r="M9698" s="4" t="s">
        <v>31</v>
      </c>
    </row>
    <row r="9699" customFormat="false" ht="15.75" hidden="false" customHeight="true" outlineLevel="0" collapsed="false">
      <c r="A9699" s="4" t="n">
        <v>12357</v>
      </c>
      <c r="B9699" s="4" t="s">
        <v>51427</v>
      </c>
      <c r="C9699" s="4"/>
      <c r="D9699" s="4" t="s">
        <v>51428</v>
      </c>
      <c r="E9699" s="5" t="s">
        <v>51429</v>
      </c>
      <c r="F9699" s="4" t="s">
        <v>51430</v>
      </c>
      <c r="G9699" s="4" t="s">
        <v>18</v>
      </c>
      <c r="H9699" s="5" t="n">
        <v>681383145</v>
      </c>
      <c r="I9699" s="4" t="s">
        <v>51431</v>
      </c>
      <c r="J9699" s="5" t="n">
        <f aca="false">LEN(K9699)</f>
        <v>13</v>
      </c>
      <c r="K9699" s="10" t="s">
        <v>51432</v>
      </c>
      <c r="L9699" s="4" t="s">
        <v>57</v>
      </c>
      <c r="M9699" s="4" t="s">
        <v>133</v>
      </c>
    </row>
    <row r="9700" customFormat="false" ht="15.75" hidden="false" customHeight="true" outlineLevel="0" collapsed="false">
      <c r="A9700" s="4" t="n">
        <v>11079</v>
      </c>
      <c r="B9700" s="4" t="s">
        <v>51433</v>
      </c>
      <c r="C9700" s="4"/>
      <c r="D9700" s="4" t="s">
        <v>51434</v>
      </c>
      <c r="E9700" s="5" t="s">
        <v>46678</v>
      </c>
      <c r="F9700" s="4" t="s">
        <v>1009</v>
      </c>
      <c r="G9700" s="4" t="s">
        <v>603</v>
      </c>
      <c r="H9700" s="5" t="s">
        <v>283</v>
      </c>
      <c r="I9700" s="4" t="s">
        <v>51435</v>
      </c>
      <c r="J9700" s="5" t="n">
        <f aca="false">LEN(K9700)</f>
        <v>13</v>
      </c>
      <c r="K9700" s="10" t="s">
        <v>51436</v>
      </c>
      <c r="L9700" s="4" t="s">
        <v>78</v>
      </c>
      <c r="M9700" s="4" t="s">
        <v>381</v>
      </c>
    </row>
    <row r="9701" customFormat="false" ht="15.75" hidden="false" customHeight="true" outlineLevel="0" collapsed="false">
      <c r="A9701" s="4" t="n">
        <v>11056</v>
      </c>
      <c r="B9701" s="4" t="s">
        <v>51437</v>
      </c>
      <c r="C9701" s="4"/>
      <c r="D9701" s="4" t="s">
        <v>51438</v>
      </c>
      <c r="E9701" s="5" t="s">
        <v>6908</v>
      </c>
      <c r="F9701" s="4" t="s">
        <v>6909</v>
      </c>
      <c r="G9701" s="4" t="s">
        <v>603</v>
      </c>
      <c r="H9701" s="5" t="s">
        <v>283</v>
      </c>
      <c r="I9701" s="4" t="s">
        <v>51439</v>
      </c>
      <c r="J9701" s="5" t="n">
        <f aca="false">LEN(K9701)</f>
        <v>13</v>
      </c>
      <c r="K9701" s="6" t="s">
        <v>51440</v>
      </c>
      <c r="L9701" s="4" t="s">
        <v>31</v>
      </c>
      <c r="M9701" s="4" t="s">
        <v>1208</v>
      </c>
    </row>
    <row r="9702" customFormat="false" ht="15.75" hidden="false" customHeight="true" outlineLevel="0" collapsed="false">
      <c r="A9702" s="4" t="n">
        <v>11077</v>
      </c>
      <c r="B9702" s="4" t="s">
        <v>51441</v>
      </c>
      <c r="C9702" s="4"/>
      <c r="D9702" s="4" t="s">
        <v>51442</v>
      </c>
      <c r="E9702" s="5" t="s">
        <v>31030</v>
      </c>
      <c r="F9702" s="4" t="s">
        <v>602</v>
      </c>
      <c r="G9702" s="4" t="s">
        <v>603</v>
      </c>
      <c r="H9702" s="5" t="s">
        <v>283</v>
      </c>
      <c r="I9702" s="4" t="s">
        <v>51443</v>
      </c>
      <c r="J9702" s="5" t="n">
        <f aca="false">LEN(K9702)</f>
        <v>13</v>
      </c>
      <c r="K9702" s="6" t="s">
        <v>51444</v>
      </c>
      <c r="L9702" s="4" t="s">
        <v>78</v>
      </c>
      <c r="M9702" s="4" t="s">
        <v>31</v>
      </c>
    </row>
    <row r="9703" customFormat="false" ht="15.75" hidden="false" customHeight="true" outlineLevel="0" collapsed="false">
      <c r="A9703" s="4" t="n">
        <v>11096</v>
      </c>
      <c r="B9703" s="4" t="s">
        <v>51445</v>
      </c>
      <c r="C9703" s="4"/>
      <c r="D9703" s="4" t="s">
        <v>47381</v>
      </c>
      <c r="E9703" s="5" t="s">
        <v>9166</v>
      </c>
      <c r="F9703" s="4" t="s">
        <v>4866</v>
      </c>
      <c r="G9703" s="4" t="s">
        <v>1498</v>
      </c>
      <c r="H9703" s="5" t="s">
        <v>283</v>
      </c>
      <c r="I9703" s="4" t="s">
        <v>51446</v>
      </c>
      <c r="J9703" s="5" t="n">
        <f aca="false">LEN(K9703)</f>
        <v>13</v>
      </c>
      <c r="K9703" s="10" t="str">
        <f aca="false">LOWER(SUBSTITUTE(SUBSTITUTE(SUBSTITUTE(SUBSTITUTE(SUBSTITUTE(SUBSTITUTE(SUBSTITUTE(B9703,"S.L.",""),"SL",""),"S.A.",""),"SA","")," ",""),".",""),",",""))&amp;".com"</f>
        <v>ibaiondoi.com</v>
      </c>
      <c r="L9703" s="4" t="s">
        <v>31</v>
      </c>
      <c r="M9703" s="4" t="s">
        <v>1793</v>
      </c>
    </row>
    <row r="9704" customFormat="false" ht="15.75" hidden="false" customHeight="true" outlineLevel="0" collapsed="false">
      <c r="A9704" s="4" t="n">
        <v>11120</v>
      </c>
      <c r="B9704" s="4" t="s">
        <v>51447</v>
      </c>
      <c r="C9704" s="4"/>
      <c r="D9704" s="4" t="s">
        <v>51448</v>
      </c>
      <c r="E9704" s="5" t="s">
        <v>25330</v>
      </c>
      <c r="F9704" s="4" t="s">
        <v>423</v>
      </c>
      <c r="G9704" s="4" t="s">
        <v>27</v>
      </c>
      <c r="H9704" s="5" t="s">
        <v>283</v>
      </c>
      <c r="I9704" s="4" t="s">
        <v>51449</v>
      </c>
      <c r="J9704" s="5" t="n">
        <f aca="false">LEN(K9704)</f>
        <v>13</v>
      </c>
      <c r="K9704" s="6" t="s">
        <v>51450</v>
      </c>
      <c r="L9704" s="4" t="s">
        <v>21</v>
      </c>
      <c r="M9704" s="4" t="s">
        <v>32</v>
      </c>
    </row>
    <row r="9705" customFormat="false" ht="15.75" hidden="false" customHeight="true" outlineLevel="0" collapsed="false">
      <c r="A9705" s="4" t="n">
        <v>11251</v>
      </c>
      <c r="B9705" s="4" t="s">
        <v>51451</v>
      </c>
      <c r="C9705" s="4"/>
      <c r="D9705" s="4" t="s">
        <v>51452</v>
      </c>
      <c r="E9705" s="5" t="s">
        <v>51453</v>
      </c>
      <c r="F9705" s="4" t="s">
        <v>10222</v>
      </c>
      <c r="G9705" s="4" t="s">
        <v>620</v>
      </c>
      <c r="H9705" s="5" t="s">
        <v>283</v>
      </c>
      <c r="I9705" s="4" t="s">
        <v>51454</v>
      </c>
      <c r="J9705" s="5" t="n">
        <f aca="false">LEN(K9705)</f>
        <v>13</v>
      </c>
      <c r="K9705" s="6" t="str">
        <f aca="false">LOWER(SUBSTITUTE(SUBSTITUTE(SUBSTITUTE(SUBSTITUTE(SUBSTITUTE(SUBSTITUTE(SUBSTITUTE(B9705,"S.L.",""),"SL",""),"S.A.",""),"SA","")," ",""),".",""),",",""))&amp;".com"</f>
        <v>caaurelio.com</v>
      </c>
      <c r="L9705" s="4" t="s">
        <v>31</v>
      </c>
      <c r="M9705" s="4" t="s">
        <v>929</v>
      </c>
    </row>
    <row r="9706" customFormat="false" ht="15.75" hidden="false" customHeight="true" outlineLevel="0" collapsed="false">
      <c r="A9706" s="4" t="n">
        <v>11253</v>
      </c>
      <c r="B9706" s="4" t="s">
        <v>51455</v>
      </c>
      <c r="C9706" s="4"/>
      <c r="D9706" s="4" t="s">
        <v>51456</v>
      </c>
      <c r="E9706" s="5" t="s">
        <v>51457</v>
      </c>
      <c r="F9706" s="4" t="s">
        <v>10222</v>
      </c>
      <c r="G9706" s="4" t="s">
        <v>620</v>
      </c>
      <c r="H9706" s="5" t="s">
        <v>283</v>
      </c>
      <c r="I9706" s="4" t="s">
        <v>51458</v>
      </c>
      <c r="J9706" s="5" t="n">
        <f aca="false">LEN(K9706)</f>
        <v>13</v>
      </c>
      <c r="K9706" s="6" t="s">
        <v>51459</v>
      </c>
      <c r="L9706" s="4" t="s">
        <v>31</v>
      </c>
      <c r="M9706" s="4" t="s">
        <v>1016</v>
      </c>
    </row>
    <row r="9707" customFormat="false" ht="15.75" hidden="false" customHeight="true" outlineLevel="0" collapsed="false">
      <c r="A9707" s="4" t="n">
        <v>11313</v>
      </c>
      <c r="B9707" s="4" t="s">
        <v>51460</v>
      </c>
      <c r="C9707" s="4"/>
      <c r="D9707" s="4" t="s">
        <v>51461</v>
      </c>
      <c r="E9707" s="5" t="s">
        <v>8773</v>
      </c>
      <c r="F9707" s="4" t="s">
        <v>8774</v>
      </c>
      <c r="G9707" s="4" t="s">
        <v>1097</v>
      </c>
      <c r="H9707" s="5" t="s">
        <v>283</v>
      </c>
      <c r="I9707" s="4" t="s">
        <v>51462</v>
      </c>
      <c r="J9707" s="5" t="n">
        <f aca="false">LEN(K9707)</f>
        <v>13</v>
      </c>
      <c r="K9707" s="6" t="str">
        <f aca="false">LOWER(SUBSTITUTE(SUBSTITUTE(SUBSTITUTE(SUBSTITUTE(SUBSTITUTE(SUBSTITUTE(SUBSTITUTE(B9707,"S.L.",""),"SL",""),"S.A.",""),"SA","")," ",""),".",""),",",""))&amp;".com"</f>
        <v>elpantano.com</v>
      </c>
      <c r="L9707" s="4" t="s">
        <v>78</v>
      </c>
      <c r="M9707" s="4" t="s">
        <v>381</v>
      </c>
    </row>
    <row r="9708" customFormat="false" ht="15.75" hidden="false" customHeight="true" outlineLevel="0" collapsed="false">
      <c r="A9708" s="4" t="n">
        <v>11376</v>
      </c>
      <c r="B9708" s="4" t="s">
        <v>51463</v>
      </c>
      <c r="C9708" s="4"/>
      <c r="D9708" s="4" t="s">
        <v>51464</v>
      </c>
      <c r="E9708" s="5" t="s">
        <v>3963</v>
      </c>
      <c r="F9708" s="4" t="s">
        <v>3964</v>
      </c>
      <c r="G9708" s="4" t="s">
        <v>138</v>
      </c>
      <c r="H9708" s="5" t="s">
        <v>283</v>
      </c>
      <c r="I9708" s="4" t="s">
        <v>51465</v>
      </c>
      <c r="J9708" s="5" t="n">
        <f aca="false">LEN(K9708)</f>
        <v>13</v>
      </c>
      <c r="K9708" s="6" t="s">
        <v>51466</v>
      </c>
      <c r="L9708" s="4" t="s">
        <v>57</v>
      </c>
      <c r="M9708" s="4" t="s">
        <v>186</v>
      </c>
    </row>
    <row r="9709" customFormat="false" ht="15.75" hidden="false" customHeight="true" outlineLevel="0" collapsed="false">
      <c r="A9709" s="4" t="n">
        <v>11342</v>
      </c>
      <c r="B9709" s="4" t="s">
        <v>51467</v>
      </c>
      <c r="C9709" s="4"/>
      <c r="D9709" s="4" t="s">
        <v>51468</v>
      </c>
      <c r="E9709" s="5" t="s">
        <v>1867</v>
      </c>
      <c r="F9709" s="4" t="s">
        <v>138</v>
      </c>
      <c r="G9709" s="4" t="s">
        <v>138</v>
      </c>
      <c r="H9709" s="5" t="s">
        <v>283</v>
      </c>
      <c r="I9709" s="4" t="s">
        <v>51469</v>
      </c>
      <c r="J9709" s="5" t="n">
        <f aca="false">LEN(K9709)</f>
        <v>13</v>
      </c>
      <c r="K9709" s="6" t="str">
        <f aca="false">LOWER(SUBSTITUTE(SUBSTITUTE(SUBSTITUTE(SUBSTITUTE(SUBSTITUTE(SUBSTITUTE(SUBSTITUTE(B9709,"S.L.",""),"SL",""),"S.A.",""),"SA","")," ",""),".",""),",",""))&amp;".com"</f>
        <v>hbcnrooms.com</v>
      </c>
      <c r="L9709" s="4" t="s">
        <v>31</v>
      </c>
      <c r="M9709" s="4" t="s">
        <v>32</v>
      </c>
    </row>
    <row r="9710" customFormat="false" ht="15.75" hidden="false" customHeight="true" outlineLevel="0" collapsed="false">
      <c r="A9710" s="4" t="n">
        <v>11379</v>
      </c>
      <c r="B9710" s="4" t="s">
        <v>51470</v>
      </c>
      <c r="C9710" s="4" t="s">
        <v>51471</v>
      </c>
      <c r="D9710" s="4" t="s">
        <v>51472</v>
      </c>
      <c r="E9710" s="5" t="s">
        <v>3963</v>
      </c>
      <c r="F9710" s="4" t="s">
        <v>3964</v>
      </c>
      <c r="G9710" s="4" t="s">
        <v>138</v>
      </c>
      <c r="H9710" s="5" t="s">
        <v>283</v>
      </c>
      <c r="I9710" s="4" t="s">
        <v>51473</v>
      </c>
      <c r="J9710" s="5" t="n">
        <f aca="false">LEN(K9710)</f>
        <v>13</v>
      </c>
      <c r="K9710" s="6" t="s">
        <v>51474</v>
      </c>
      <c r="L9710" s="4" t="s">
        <v>78</v>
      </c>
      <c r="M9710" s="4" t="s">
        <v>1016</v>
      </c>
    </row>
    <row r="9711" customFormat="false" ht="15.75" hidden="false" customHeight="true" outlineLevel="0" collapsed="false">
      <c r="A9711" s="4" t="n">
        <v>11356</v>
      </c>
      <c r="B9711" s="4" t="s">
        <v>51475</v>
      </c>
      <c r="C9711" s="4"/>
      <c r="D9711" s="4" t="s">
        <v>51476</v>
      </c>
      <c r="E9711" s="5" t="s">
        <v>1708</v>
      </c>
      <c r="F9711" s="4" t="s">
        <v>138</v>
      </c>
      <c r="G9711" s="4" t="s">
        <v>138</v>
      </c>
      <c r="H9711" s="5" t="s">
        <v>283</v>
      </c>
      <c r="I9711" s="4" t="s">
        <v>51477</v>
      </c>
      <c r="J9711" s="5" t="n">
        <f aca="false">LEN(K9711)</f>
        <v>13</v>
      </c>
      <c r="K9711" s="6" t="str">
        <f aca="false">LOWER(SUBSTITUTE(SUBSTITUTE(SUBSTITUTE(SUBSTITUTE(SUBSTITUTE(SUBSTITUTE(SUBSTITUTE(B9711,"S.L.",""),"SL",""),"S.A.",""),"SA","")," ",""),".",""),",",""))&amp;".com"</f>
        <v>vilabeach.com</v>
      </c>
      <c r="L9711" s="4" t="s">
        <v>21</v>
      </c>
      <c r="M9711" s="4" t="s">
        <v>31</v>
      </c>
    </row>
    <row r="9712" customFormat="false" ht="15.75" hidden="false" customHeight="true" outlineLevel="0" collapsed="false">
      <c r="A9712" s="4" t="n">
        <v>11394</v>
      </c>
      <c r="B9712" s="4" t="s">
        <v>11900</v>
      </c>
      <c r="C9712" s="4"/>
      <c r="D9712" s="4" t="s">
        <v>51478</v>
      </c>
      <c r="E9712" s="5" t="s">
        <v>4858</v>
      </c>
      <c r="F9712" s="4" t="s">
        <v>4859</v>
      </c>
      <c r="G9712" s="4" t="s">
        <v>1390</v>
      </c>
      <c r="H9712" s="5" t="s">
        <v>283</v>
      </c>
      <c r="I9712" s="4" t="s">
        <v>51479</v>
      </c>
      <c r="J9712" s="5" t="n">
        <f aca="false">LEN(K9712)</f>
        <v>13</v>
      </c>
      <c r="K9712" s="6" t="str">
        <f aca="false">LOWER(SUBSTITUTE(SUBSTITUTE(SUBSTITUTE(SUBSTITUTE(SUBSTITUTE(SUBSTITUTE(SUBSTITUTE(B9712,"S.L.",""),"SL",""),"S.A.",""),"SA","")," ",""),".",""),",",""))&amp;".com"</f>
        <v>elmirador.com</v>
      </c>
      <c r="L9712" s="4" t="s">
        <v>57</v>
      </c>
      <c r="M9712" s="4" t="s">
        <v>31</v>
      </c>
    </row>
    <row r="9713" customFormat="false" ht="15.75" hidden="false" customHeight="true" outlineLevel="0" collapsed="false">
      <c r="A9713" s="4" t="n">
        <v>11479</v>
      </c>
      <c r="B9713" s="4" t="s">
        <v>16011</v>
      </c>
      <c r="C9713" s="4"/>
      <c r="D9713" s="4" t="s">
        <v>51480</v>
      </c>
      <c r="E9713" s="5" t="s">
        <v>14271</v>
      </c>
      <c r="F9713" s="4" t="s">
        <v>14272</v>
      </c>
      <c r="G9713" s="4" t="s">
        <v>332</v>
      </c>
      <c r="H9713" s="5" t="s">
        <v>283</v>
      </c>
      <c r="I9713" s="4" t="s">
        <v>51481</v>
      </c>
      <c r="J9713" s="5" t="n">
        <f aca="false">LEN(K9713)</f>
        <v>13</v>
      </c>
      <c r="K9713" s="10" t="s">
        <v>51482</v>
      </c>
      <c r="L9713" s="4" t="s">
        <v>57</v>
      </c>
      <c r="M9713" s="4" t="s">
        <v>186</v>
      </c>
    </row>
    <row r="9714" customFormat="false" ht="15.75" hidden="false" customHeight="true" outlineLevel="0" collapsed="false">
      <c r="A9714" s="4" t="n">
        <v>11509</v>
      </c>
      <c r="B9714" s="4" t="s">
        <v>51483</v>
      </c>
      <c r="C9714" s="4"/>
      <c r="D9714" s="4" t="s">
        <v>51484</v>
      </c>
      <c r="E9714" s="5" t="s">
        <v>16848</v>
      </c>
      <c r="F9714" s="4" t="s">
        <v>10598</v>
      </c>
      <c r="G9714" s="4" t="s">
        <v>313</v>
      </c>
      <c r="H9714" s="5" t="s">
        <v>283</v>
      </c>
      <c r="I9714" s="4" t="s">
        <v>51485</v>
      </c>
      <c r="J9714" s="5" t="n">
        <f aca="false">LEN(K9714)</f>
        <v>13</v>
      </c>
      <c r="K9714" s="6" t="str">
        <f aca="false">LOWER(SUBSTITUTE(SUBSTITUTE(SUBSTITUTE(SUBSTITUTE(SUBSTITUTE(SUBSTITUTE(SUBSTITUTE(B9714,"S.L.",""),"SL",""),"S.A.",""),"SA","")," ",""),".",""),",",""))&amp;".com"</f>
        <v>tinamayor.com</v>
      </c>
      <c r="L9714" s="4" t="s">
        <v>21</v>
      </c>
      <c r="M9714" s="4" t="s">
        <v>31</v>
      </c>
    </row>
    <row r="9715" customFormat="false" ht="15.75" hidden="false" customHeight="true" outlineLevel="0" collapsed="false">
      <c r="A9715" s="4" t="n">
        <v>11542</v>
      </c>
      <c r="B9715" s="4" t="s">
        <v>51486</v>
      </c>
      <c r="C9715" s="4"/>
      <c r="D9715" s="4" t="s">
        <v>51487</v>
      </c>
      <c r="E9715" s="5" t="s">
        <v>23543</v>
      </c>
      <c r="F9715" s="4" t="s">
        <v>23544</v>
      </c>
      <c r="G9715" s="4" t="s">
        <v>2093</v>
      </c>
      <c r="H9715" s="5" t="s">
        <v>283</v>
      </c>
      <c r="I9715" s="4" t="s">
        <v>51488</v>
      </c>
      <c r="J9715" s="5" t="n">
        <f aca="false">LEN(K9715)</f>
        <v>13</v>
      </c>
      <c r="K9715" s="6" t="s">
        <v>51489</v>
      </c>
      <c r="L9715" s="4" t="s">
        <v>31</v>
      </c>
      <c r="M9715" s="4" t="s">
        <v>1979</v>
      </c>
    </row>
    <row r="9716" customFormat="false" ht="15.75" hidden="false" customHeight="true" outlineLevel="0" collapsed="false">
      <c r="A9716" s="4" t="n">
        <v>11547</v>
      </c>
      <c r="B9716" s="4" t="s">
        <v>51490</v>
      </c>
      <c r="C9716" s="4"/>
      <c r="D9716" s="4" t="s">
        <v>51491</v>
      </c>
      <c r="E9716" s="5" t="s">
        <v>10909</v>
      </c>
      <c r="F9716" s="4" t="s">
        <v>10910</v>
      </c>
      <c r="G9716" s="4" t="s">
        <v>2093</v>
      </c>
      <c r="H9716" s="5" t="s">
        <v>283</v>
      </c>
      <c r="I9716" s="4" t="s">
        <v>51492</v>
      </c>
      <c r="J9716" s="5" t="n">
        <f aca="false">LEN(K9716)</f>
        <v>13</v>
      </c>
      <c r="K9716" s="6" t="str">
        <f aca="false">LOWER(SUBSTITUTE(SUBSTITUTE(SUBSTITUTE(SUBSTITUTE(SUBSTITUTE(SUBSTITUTE(SUBSTITUTE(B9716,"S.L.",""),"SL",""),"S.A.",""),"SA","")," ",""),".",""),",",""))&amp;".com"</f>
        <v>doñapilar.com</v>
      </c>
      <c r="L9716" s="4" t="s">
        <v>78</v>
      </c>
      <c r="M9716" s="4" t="s">
        <v>2429</v>
      </c>
    </row>
    <row r="9717" customFormat="false" ht="15.75" hidden="false" customHeight="true" outlineLevel="0" collapsed="false">
      <c r="A9717" s="4" t="n">
        <v>11569</v>
      </c>
      <c r="B9717" s="4" t="s">
        <v>51493</v>
      </c>
      <c r="C9717" s="4"/>
      <c r="D9717" s="4" t="s">
        <v>51494</v>
      </c>
      <c r="E9717" s="5" t="s">
        <v>51495</v>
      </c>
      <c r="F9717" s="4" t="s">
        <v>51496</v>
      </c>
      <c r="G9717" s="4" t="s">
        <v>1423</v>
      </c>
      <c r="H9717" s="5" t="s">
        <v>283</v>
      </c>
      <c r="I9717" s="4" t="s">
        <v>51497</v>
      </c>
      <c r="J9717" s="5" t="n">
        <f aca="false">LEN(K9717)</f>
        <v>13</v>
      </c>
      <c r="K9717" s="6" t="str">
        <f aca="false">LOWER(SUBSTITUTE(SUBSTITUTE(SUBSTITUTE(SUBSTITUTE(SUBSTITUTE(SUBSTITUTE(SUBSTITUTE(B9717,"S.L.",""),"SL",""),"S.A.",""),"SA","")," ",""),".",""),",",""))&amp;".com"</f>
        <v>elromeral.com</v>
      </c>
      <c r="L9717" s="4" t="s">
        <v>31</v>
      </c>
      <c r="M9717" s="4" t="s">
        <v>381</v>
      </c>
    </row>
    <row r="9718" customFormat="false" ht="15.75" hidden="false" customHeight="true" outlineLevel="0" collapsed="false">
      <c r="A9718" s="4" t="n">
        <v>11576</v>
      </c>
      <c r="B9718" s="4" t="s">
        <v>51498</v>
      </c>
      <c r="C9718" s="4"/>
      <c r="D9718" s="4" t="s">
        <v>51499</v>
      </c>
      <c r="E9718" s="5" t="s">
        <v>27084</v>
      </c>
      <c r="F9718" s="4" t="s">
        <v>27085</v>
      </c>
      <c r="G9718" s="4" t="s">
        <v>1423</v>
      </c>
      <c r="H9718" s="5" t="s">
        <v>283</v>
      </c>
      <c r="I9718" s="4" t="s">
        <v>51500</v>
      </c>
      <c r="J9718" s="5" t="n">
        <f aca="false">LEN(K9718)</f>
        <v>13</v>
      </c>
      <c r="K9718" s="6" t="s">
        <v>51501</v>
      </c>
      <c r="L9718" s="4" t="s">
        <v>31</v>
      </c>
      <c r="M9718" s="4" t="s">
        <v>317</v>
      </c>
    </row>
    <row r="9719" customFormat="false" ht="15.75" hidden="false" customHeight="true" outlineLevel="0" collapsed="false">
      <c r="A9719" s="4" t="n">
        <v>11703</v>
      </c>
      <c r="B9719" s="4" t="s">
        <v>51502</v>
      </c>
      <c r="C9719" s="4"/>
      <c r="D9719" s="4" t="s">
        <v>51503</v>
      </c>
      <c r="E9719" s="5" t="s">
        <v>1657</v>
      </c>
      <c r="F9719" s="4" t="s">
        <v>1658</v>
      </c>
      <c r="G9719" s="4" t="s">
        <v>355</v>
      </c>
      <c r="H9719" s="5" t="s">
        <v>283</v>
      </c>
      <c r="I9719" s="4" t="s">
        <v>51504</v>
      </c>
      <c r="J9719" s="5" t="n">
        <f aca="false">LEN(K9719)</f>
        <v>13</v>
      </c>
      <c r="K9719" s="6" t="str">
        <f aca="false">LOWER(SUBSTITUTE(SUBSTITUTE(SUBSTITUTE(SUBSTITUTE(SUBSTITUTE(SUBSTITUTE(SUBSTITUTE(B9719,"S.L.",""),"SL",""),"S.A.",""),"SA","")," ",""),".",""),",",""))&amp;".com"</f>
        <v>camarieta.com</v>
      </c>
      <c r="L9719" s="4" t="s">
        <v>78</v>
      </c>
      <c r="M9719" s="4" t="s">
        <v>1016</v>
      </c>
    </row>
    <row r="9720" customFormat="false" ht="15.75" hidden="false" customHeight="true" outlineLevel="0" collapsed="false">
      <c r="A9720" s="4" t="n">
        <v>11741</v>
      </c>
      <c r="B9720" s="4" t="s">
        <v>51505</v>
      </c>
      <c r="C9720" s="4"/>
      <c r="D9720" s="4" t="s">
        <v>51506</v>
      </c>
      <c r="E9720" s="5" t="s">
        <v>648</v>
      </c>
      <c r="F9720" s="4" t="s">
        <v>649</v>
      </c>
      <c r="G9720" s="4" t="s">
        <v>84</v>
      </c>
      <c r="H9720" s="5" t="s">
        <v>283</v>
      </c>
      <c r="I9720" s="4" t="s">
        <v>51507</v>
      </c>
      <c r="J9720" s="5" t="n">
        <f aca="false">LEN(K9720)</f>
        <v>13</v>
      </c>
      <c r="K9720" s="6" t="str">
        <f aca="false">LOWER(SUBSTITUTE(SUBSTITUTE(SUBSTITUTE(SUBSTITUTE(SUBSTITUTE(SUBSTITUTE(SUBSTITUTE(B9720,"S.L.",""),"SL",""),"S.A.",""),"SA","")," ",""),".",""),",",""))&amp;".com"</f>
        <v>105suites.com</v>
      </c>
      <c r="L9720" s="4" t="s">
        <v>57</v>
      </c>
      <c r="M9720" s="4" t="s">
        <v>31</v>
      </c>
    </row>
    <row r="9721" customFormat="false" ht="15.75" hidden="false" customHeight="true" outlineLevel="0" collapsed="false">
      <c r="A9721" s="4" t="n">
        <v>11827</v>
      </c>
      <c r="B9721" s="4" t="s">
        <v>51508</v>
      </c>
      <c r="C9721" s="4"/>
      <c r="D9721" s="4" t="s">
        <v>51509</v>
      </c>
      <c r="E9721" s="5" t="s">
        <v>12044</v>
      </c>
      <c r="F9721" s="4" t="s">
        <v>6463</v>
      </c>
      <c r="G9721" s="4" t="s">
        <v>84</v>
      </c>
      <c r="H9721" s="5" t="s">
        <v>283</v>
      </c>
      <c r="I9721" s="4" t="s">
        <v>51510</v>
      </c>
      <c r="J9721" s="5" t="n">
        <f aca="false">LEN(K9721)</f>
        <v>13</v>
      </c>
      <c r="K9721" s="6" t="s">
        <v>51511</v>
      </c>
      <c r="L9721" s="4" t="s">
        <v>31</v>
      </c>
      <c r="M9721" s="4" t="s">
        <v>31</v>
      </c>
    </row>
    <row r="9722" customFormat="false" ht="15.75" hidden="false" customHeight="true" outlineLevel="0" collapsed="false">
      <c r="A9722" s="4" t="n">
        <v>11728</v>
      </c>
      <c r="B9722" s="4" t="s">
        <v>51512</v>
      </c>
      <c r="C9722" s="4"/>
      <c r="D9722" s="4" t="s">
        <v>51513</v>
      </c>
      <c r="E9722" s="5" t="s">
        <v>228</v>
      </c>
      <c r="F9722" s="4" t="s">
        <v>162</v>
      </c>
      <c r="G9722" s="4" t="s">
        <v>84</v>
      </c>
      <c r="H9722" s="5" t="s">
        <v>283</v>
      </c>
      <c r="I9722" s="4" t="s">
        <v>51514</v>
      </c>
      <c r="J9722" s="5" t="n">
        <f aca="false">LEN(K9722)</f>
        <v>13</v>
      </c>
      <c r="K9722" s="6" t="s">
        <v>51515</v>
      </c>
      <c r="L9722" s="4" t="s">
        <v>21</v>
      </c>
      <c r="M9722" s="4" t="s">
        <v>22</v>
      </c>
    </row>
    <row r="9723" customFormat="false" ht="15.75" hidden="false" customHeight="true" outlineLevel="0" collapsed="false">
      <c r="A9723" s="4" t="n">
        <v>11810</v>
      </c>
      <c r="B9723" s="4" t="s">
        <v>51516</v>
      </c>
      <c r="C9723" s="4"/>
      <c r="D9723" s="4" t="s">
        <v>51517</v>
      </c>
      <c r="E9723" s="5" t="s">
        <v>3565</v>
      </c>
      <c r="F9723" s="4" t="s">
        <v>3566</v>
      </c>
      <c r="G9723" s="4" t="s">
        <v>84</v>
      </c>
      <c r="H9723" s="5" t="s">
        <v>283</v>
      </c>
      <c r="I9723" s="4" t="s">
        <v>51518</v>
      </c>
      <c r="J9723" s="5" t="n">
        <f aca="false">LEN(K9723)</f>
        <v>13</v>
      </c>
      <c r="K9723" s="10" t="s">
        <v>51519</v>
      </c>
      <c r="L9723" s="4" t="s">
        <v>31</v>
      </c>
      <c r="M9723" s="4" t="s">
        <v>31</v>
      </c>
    </row>
    <row r="9724" customFormat="false" ht="15.75" hidden="false" customHeight="true" outlineLevel="0" collapsed="false">
      <c r="A9724" s="4" t="n">
        <v>11856</v>
      </c>
      <c r="B9724" s="4" t="s">
        <v>51520</v>
      </c>
      <c r="C9724" s="4"/>
      <c r="D9724" s="4" t="s">
        <v>51521</v>
      </c>
      <c r="E9724" s="5" t="s">
        <v>2700</v>
      </c>
      <c r="F9724" s="4" t="s">
        <v>2701</v>
      </c>
      <c r="G9724" s="4" t="s">
        <v>37</v>
      </c>
      <c r="H9724" s="5" t="s">
        <v>283</v>
      </c>
      <c r="I9724" s="4" t="s">
        <v>51522</v>
      </c>
      <c r="J9724" s="5" t="n">
        <f aca="false">LEN(K9724)</f>
        <v>13</v>
      </c>
      <c r="K9724" s="6" t="str">
        <f aca="false">LOWER(SUBSTITUTE(SUBSTITUTE(SUBSTITUTE(SUBSTITUTE(SUBSTITUTE(SUBSTITUTE(SUBSTITUTE(B9724,"S.L.",""),"SL",""),"S.A.",""),"SA","")," ",""),".",""),",",""))&amp;".com"</f>
        <v>lasarenas.com</v>
      </c>
      <c r="L9724" s="4" t="s">
        <v>31</v>
      </c>
      <c r="M9724" s="4" t="s">
        <v>31</v>
      </c>
    </row>
    <row r="9725" customFormat="false" ht="15.75" hidden="false" customHeight="true" outlineLevel="0" collapsed="false">
      <c r="A9725" s="4" t="n">
        <v>11934</v>
      </c>
      <c r="B9725" s="4" t="s">
        <v>51523</v>
      </c>
      <c r="C9725" s="4"/>
      <c r="D9725" s="4" t="s">
        <v>51524</v>
      </c>
      <c r="E9725" s="5" t="s">
        <v>51525</v>
      </c>
      <c r="F9725" s="4" t="s">
        <v>51526</v>
      </c>
      <c r="G9725" s="4" t="s">
        <v>1567</v>
      </c>
      <c r="H9725" s="5" t="s">
        <v>283</v>
      </c>
      <c r="I9725" s="4" t="s">
        <v>51527</v>
      </c>
      <c r="J9725" s="5" t="n">
        <f aca="false">LEN(K9725)</f>
        <v>13</v>
      </c>
      <c r="K9725" s="6" t="s">
        <v>51528</v>
      </c>
      <c r="L9725" s="4" t="s">
        <v>21</v>
      </c>
      <c r="M9725" s="4" t="s">
        <v>996</v>
      </c>
    </row>
    <row r="9726" customFormat="false" ht="15.75" hidden="false" customHeight="true" outlineLevel="0" collapsed="false">
      <c r="A9726" s="4" t="n">
        <v>11933</v>
      </c>
      <c r="B9726" s="4" t="s">
        <v>51523</v>
      </c>
      <c r="C9726" s="4"/>
      <c r="D9726" s="4" t="s">
        <v>51529</v>
      </c>
      <c r="E9726" s="5" t="s">
        <v>51525</v>
      </c>
      <c r="F9726" s="4" t="s">
        <v>51526</v>
      </c>
      <c r="G9726" s="4" t="s">
        <v>1567</v>
      </c>
      <c r="H9726" s="5" t="s">
        <v>283</v>
      </c>
      <c r="I9726" s="4" t="s">
        <v>51527</v>
      </c>
      <c r="J9726" s="5" t="n">
        <f aca="false">LEN(K9726)</f>
        <v>13</v>
      </c>
      <c r="K9726" s="10" t="s">
        <v>51528</v>
      </c>
      <c r="L9726" s="4" t="s">
        <v>66</v>
      </c>
      <c r="M9726" s="4" t="s">
        <v>31</v>
      </c>
    </row>
    <row r="9727" customFormat="false" ht="15.75" hidden="false" customHeight="true" outlineLevel="0" collapsed="false">
      <c r="A9727" s="4" t="n">
        <v>11995</v>
      </c>
      <c r="B9727" s="4" t="s">
        <v>51530</v>
      </c>
      <c r="C9727" s="4"/>
      <c r="D9727" s="4" t="s">
        <v>51531</v>
      </c>
      <c r="E9727" s="5" t="s">
        <v>51532</v>
      </c>
      <c r="F9727" s="4" t="s">
        <v>205</v>
      </c>
      <c r="G9727" s="4" t="s">
        <v>205</v>
      </c>
      <c r="H9727" s="5" t="s">
        <v>283</v>
      </c>
      <c r="I9727" s="4" t="s">
        <v>51533</v>
      </c>
      <c r="J9727" s="5" t="n">
        <f aca="false">LEN(K9727)</f>
        <v>13</v>
      </c>
      <c r="K9727" s="10" t="str">
        <f aca="false">LOWER(SUBSTITUTE(SUBSTITUTE(SUBSTITUTE(SUBSTITUTE(SUBSTITUTE(SUBSTITUTE(SUBSTITUTE(B9727,"S.L.",""),"SL",""),"S.A.",""),"SA","")," ",""),".",""),",",""))&amp;".com"</f>
        <v>navarra24.com</v>
      </c>
      <c r="L9727" s="4" t="s">
        <v>21</v>
      </c>
      <c r="M9727" s="4" t="s">
        <v>31</v>
      </c>
    </row>
    <row r="9728" customFormat="false" ht="15.75" hidden="false" customHeight="true" outlineLevel="0" collapsed="false">
      <c r="A9728" s="4" t="n">
        <v>12028</v>
      </c>
      <c r="B9728" s="4" t="s">
        <v>51534</v>
      </c>
      <c r="C9728" s="4"/>
      <c r="D9728" s="4" t="s">
        <v>51535</v>
      </c>
      <c r="E9728" s="5" t="s">
        <v>544</v>
      </c>
      <c r="F9728" s="4" t="s">
        <v>545</v>
      </c>
      <c r="G9728" s="4" t="s">
        <v>107</v>
      </c>
      <c r="H9728" s="5" t="s">
        <v>283</v>
      </c>
      <c r="I9728" s="23" t="s">
        <v>51536</v>
      </c>
      <c r="J9728" s="5" t="n">
        <f aca="false">LEN(K9728)</f>
        <v>13</v>
      </c>
      <c r="K9728" s="6" t="s">
        <v>51537</v>
      </c>
      <c r="L9728" s="4" t="s">
        <v>31</v>
      </c>
      <c r="M9728" s="4" t="s">
        <v>31</v>
      </c>
    </row>
    <row r="9729" customFormat="false" ht="15.75" hidden="false" customHeight="true" outlineLevel="0" collapsed="false">
      <c r="A9729" s="4" t="n">
        <v>12193</v>
      </c>
      <c r="B9729" s="4" t="s">
        <v>51538</v>
      </c>
      <c r="C9729" s="4"/>
      <c r="D9729" s="4" t="s">
        <v>51539</v>
      </c>
      <c r="E9729" s="5" t="s">
        <v>51540</v>
      </c>
      <c r="F9729" s="4" t="s">
        <v>51541</v>
      </c>
      <c r="G9729" s="4" t="s">
        <v>322</v>
      </c>
      <c r="H9729" s="5" t="s">
        <v>283</v>
      </c>
      <c r="I9729" s="4" t="s">
        <v>51542</v>
      </c>
      <c r="J9729" s="5" t="n">
        <f aca="false">LEN(K9729)</f>
        <v>13</v>
      </c>
      <c r="K9729" s="6" t="s">
        <v>51543</v>
      </c>
      <c r="L9729" s="4" t="s">
        <v>637</v>
      </c>
      <c r="M9729" s="4" t="s">
        <v>381</v>
      </c>
    </row>
    <row r="9730" customFormat="false" ht="15.75" hidden="false" customHeight="true" outlineLevel="0" collapsed="false">
      <c r="A9730" s="4" t="n">
        <v>12196</v>
      </c>
      <c r="B9730" s="4" t="s">
        <v>51544</v>
      </c>
      <c r="C9730" s="4"/>
      <c r="D9730" s="4" t="s">
        <v>51545</v>
      </c>
      <c r="E9730" s="5" t="s">
        <v>1465</v>
      </c>
      <c r="F9730" s="4" t="s">
        <v>430</v>
      </c>
      <c r="G9730" s="4" t="s">
        <v>431</v>
      </c>
      <c r="H9730" s="5" t="s">
        <v>283</v>
      </c>
      <c r="I9730" s="4" t="s">
        <v>51546</v>
      </c>
      <c r="J9730" s="5" t="n">
        <f aca="false">LEN(K9730)</f>
        <v>13</v>
      </c>
      <c r="K9730" s="10" t="str">
        <f aca="false">LOWER(SUBSTITUTE(SUBSTITUTE(SUBSTITUTE(SUBSTITUTE(SUBSTITUTE(SUBSTITUTE(SUBSTITUTE(B9730,"S.L.",""),"SL",""),"S.A.",""),"SA","")," ",""),".",""),",",""))&amp;".com"</f>
        <v>ecoavatar.com</v>
      </c>
      <c r="L9730" s="4" t="s">
        <v>57</v>
      </c>
      <c r="M9730" s="4" t="s">
        <v>31</v>
      </c>
    </row>
    <row r="9731" customFormat="false" ht="15.75" hidden="false" customHeight="true" outlineLevel="0" collapsed="false">
      <c r="A9731" s="4" t="n">
        <v>12230</v>
      </c>
      <c r="B9731" s="4" t="s">
        <v>51547</v>
      </c>
      <c r="C9731" s="4"/>
      <c r="D9731" s="4" t="s">
        <v>51548</v>
      </c>
      <c r="E9731" s="5" t="s">
        <v>51549</v>
      </c>
      <c r="F9731" s="4" t="s">
        <v>51550</v>
      </c>
      <c r="G9731" s="4" t="s">
        <v>431</v>
      </c>
      <c r="H9731" s="5" t="s">
        <v>283</v>
      </c>
      <c r="I9731" s="4" t="s">
        <v>51551</v>
      </c>
      <c r="J9731" s="5" t="n">
        <f aca="false">LEN(K9731)</f>
        <v>13</v>
      </c>
      <c r="K9731" s="6" t="str">
        <f aca="false">LOWER(SUBSTITUTE(SUBSTITUTE(SUBSTITUTE(SUBSTITUTE(SUBSTITUTE(SUBSTITUTE(SUBSTITUTE(B9731,"S.L.",""),"SL",""),"S.A.",""),"SA","")," ",""),".",""),",",""))&amp;".com"</f>
        <v>cacasilda.com</v>
      </c>
      <c r="L9731" s="4" t="s">
        <v>78</v>
      </c>
      <c r="M9731" s="4" t="s">
        <v>317</v>
      </c>
    </row>
    <row r="9732" customFormat="false" ht="15.75" hidden="false" customHeight="true" outlineLevel="0" collapsed="false">
      <c r="A9732" s="4" t="n">
        <v>12225</v>
      </c>
      <c r="B9732" s="4" t="s">
        <v>51552</v>
      </c>
      <c r="C9732" s="4"/>
      <c r="D9732" s="4" t="s">
        <v>51553</v>
      </c>
      <c r="E9732" s="5" t="s">
        <v>10788</v>
      </c>
      <c r="F9732" s="4" t="s">
        <v>959</v>
      </c>
      <c r="G9732" s="4" t="s">
        <v>431</v>
      </c>
      <c r="H9732" s="5" t="s">
        <v>283</v>
      </c>
      <c r="I9732" s="4" t="s">
        <v>51554</v>
      </c>
      <c r="J9732" s="5" t="n">
        <f aca="false">LEN(K9732)</f>
        <v>13</v>
      </c>
      <c r="K9732" s="6" t="str">
        <f aca="false">LOWER(SUBSTITUTE(SUBSTITUTE(SUBSTITUTE(SUBSTITUTE(SUBSTITUTE(SUBSTITUTE(SUBSTITUTE(B9732,"S.L.",""),"SL",""),"S.A.",""),"SA","")," ",""),".",""),",",""))&amp;".com"</f>
        <v>4esquinas.com</v>
      </c>
      <c r="L9732" s="4" t="s">
        <v>31</v>
      </c>
      <c r="M9732" s="4" t="s">
        <v>22</v>
      </c>
    </row>
    <row r="9733" customFormat="false" ht="15.75" hidden="false" customHeight="true" outlineLevel="0" collapsed="false">
      <c r="A9733" s="4" t="n">
        <v>12247</v>
      </c>
      <c r="B9733" s="4" t="s">
        <v>51555</v>
      </c>
      <c r="C9733" s="4"/>
      <c r="D9733" s="4" t="s">
        <v>51556</v>
      </c>
      <c r="E9733" s="5" t="s">
        <v>7627</v>
      </c>
      <c r="F9733" s="4" t="s">
        <v>7628</v>
      </c>
      <c r="G9733" s="4" t="s">
        <v>372</v>
      </c>
      <c r="H9733" s="5" t="s">
        <v>283</v>
      </c>
      <c r="I9733" s="4" t="s">
        <v>51557</v>
      </c>
      <c r="J9733" s="5" t="n">
        <f aca="false">LEN(K9733)</f>
        <v>13</v>
      </c>
      <c r="K9733" s="6" t="s">
        <v>51558</v>
      </c>
      <c r="L9733" s="4" t="s">
        <v>21</v>
      </c>
      <c r="M9733" s="4" t="s">
        <v>31</v>
      </c>
    </row>
    <row r="9734" customFormat="false" ht="15.75" hidden="false" customHeight="true" outlineLevel="0" collapsed="false">
      <c r="A9734" s="4" t="n">
        <v>12322</v>
      </c>
      <c r="B9734" s="4" t="s">
        <v>51559</v>
      </c>
      <c r="C9734" s="4" t="s">
        <v>51560</v>
      </c>
      <c r="D9734" s="4" t="s">
        <v>51561</v>
      </c>
      <c r="E9734" s="5" t="s">
        <v>51562</v>
      </c>
      <c r="F9734" s="4" t="s">
        <v>51563</v>
      </c>
      <c r="G9734" s="4" t="s">
        <v>259</v>
      </c>
      <c r="H9734" s="5" t="s">
        <v>283</v>
      </c>
      <c r="I9734" s="4" t="s">
        <v>51564</v>
      </c>
      <c r="J9734" s="5" t="n">
        <f aca="false">LEN(K9734)</f>
        <v>13</v>
      </c>
      <c r="K9734" s="6" t="s">
        <v>51565</v>
      </c>
      <c r="L9734" s="4" t="s">
        <v>78</v>
      </c>
      <c r="M9734" s="4" t="s">
        <v>1016</v>
      </c>
    </row>
    <row r="9735" customFormat="false" ht="15.75" hidden="false" customHeight="true" outlineLevel="0" collapsed="false">
      <c r="A9735" s="4" t="n">
        <v>11439</v>
      </c>
      <c r="B9735" s="4" t="s">
        <v>51566</v>
      </c>
      <c r="C9735" s="4"/>
      <c r="D9735" s="4" t="s">
        <v>51567</v>
      </c>
      <c r="E9735" s="5" t="s">
        <v>51568</v>
      </c>
      <c r="F9735" s="4" t="s">
        <v>51569</v>
      </c>
      <c r="G9735" s="4" t="s">
        <v>895</v>
      </c>
      <c r="H9735" s="5" t="s">
        <v>51570</v>
      </c>
      <c r="I9735" s="4" t="s">
        <v>51571</v>
      </c>
      <c r="J9735" s="5" t="n">
        <f aca="false">LEN(K9735)</f>
        <v>13</v>
      </c>
      <c r="K9735" s="10" t="s">
        <v>51572</v>
      </c>
      <c r="L9735" s="4" t="s">
        <v>57</v>
      </c>
      <c r="M9735" s="4" t="s">
        <v>31</v>
      </c>
    </row>
    <row r="9736" customFormat="false" ht="15.75" hidden="false" customHeight="true" outlineLevel="0" collapsed="false">
      <c r="A9736" s="4" t="n">
        <v>11087</v>
      </c>
      <c r="B9736" s="4" t="s">
        <v>51573</v>
      </c>
      <c r="C9736" s="4"/>
      <c r="D9736" s="4" t="s">
        <v>51574</v>
      </c>
      <c r="E9736" s="5" t="s">
        <v>51575</v>
      </c>
      <c r="F9736" s="4" t="s">
        <v>3782</v>
      </c>
      <c r="G9736" s="4" t="s">
        <v>603</v>
      </c>
      <c r="H9736" s="5" t="s">
        <v>51576</v>
      </c>
      <c r="I9736" s="4" t="s">
        <v>51577</v>
      </c>
      <c r="J9736" s="5" t="n">
        <f aca="false">LEN(K9736)</f>
        <v>13</v>
      </c>
      <c r="K9736" s="6" t="s">
        <v>51578</v>
      </c>
      <c r="L9736" s="4" t="s">
        <v>66</v>
      </c>
      <c r="M9736" s="4" t="s">
        <v>31</v>
      </c>
    </row>
    <row r="9737" customFormat="false" ht="15.75" hidden="false" customHeight="true" outlineLevel="0" collapsed="false">
      <c r="A9737" s="4" t="n">
        <v>11350</v>
      </c>
      <c r="B9737" s="4" t="s">
        <v>51579</v>
      </c>
      <c r="C9737" s="4"/>
      <c r="D9737" s="4" t="s">
        <v>51580</v>
      </c>
      <c r="E9737" s="5" t="s">
        <v>8406</v>
      </c>
      <c r="F9737" s="4" t="s">
        <v>138</v>
      </c>
      <c r="G9737" s="4" t="s">
        <v>138</v>
      </c>
      <c r="H9737" s="5" t="s">
        <v>51581</v>
      </c>
      <c r="I9737" s="4" t="s">
        <v>51582</v>
      </c>
      <c r="J9737" s="5" t="n">
        <f aca="false">LEN(K9737)</f>
        <v>13</v>
      </c>
      <c r="K9737" s="6" t="str">
        <f aca="false">LOWER(SUBSTITUTE(SUBSTITUTE(SUBSTITUTE(SUBSTITUTE(SUBSTITUTE(SUBSTITUTE(SUBSTITUTE(B9737,"S.L.",""),"SL",""),"S.A.",""),"SA","")," ",""),".",""),",",""))&amp;".com"</f>
        <v>morarooms.com</v>
      </c>
      <c r="L9737" s="4" t="s">
        <v>21</v>
      </c>
      <c r="M9737" s="4" t="s">
        <v>31</v>
      </c>
    </row>
    <row r="9738" customFormat="false" ht="15.75" hidden="false" customHeight="true" outlineLevel="0" collapsed="false">
      <c r="A9738" s="4" t="n">
        <v>11132</v>
      </c>
      <c r="B9738" s="4" t="s">
        <v>51583</v>
      </c>
      <c r="C9738" s="4"/>
      <c r="D9738" s="4" t="s">
        <v>51584</v>
      </c>
      <c r="E9738" s="5" t="s">
        <v>6769</v>
      </c>
      <c r="F9738" s="4" t="s">
        <v>6770</v>
      </c>
      <c r="G9738" s="4" t="s">
        <v>27</v>
      </c>
      <c r="H9738" s="5" t="s">
        <v>51585</v>
      </c>
      <c r="I9738" s="4" t="s">
        <v>51586</v>
      </c>
      <c r="J9738" s="5" t="n">
        <f aca="false">LEN(K9738)</f>
        <v>13</v>
      </c>
      <c r="K9738" s="6" t="str">
        <f aca="false">LOWER(SUBSTITUTE(SUBSTITUTE(SUBSTITUTE(SUBSTITUTE(SUBSTITUTE(SUBSTITUTE(SUBSTITUTE(B9738,"S.L.",""),"SL",""),"S.A.",""),"SA","")," ",""),".",""),",",""))&amp;".com"</f>
        <v>caarmonía.com</v>
      </c>
      <c r="L9738" s="4" t="s">
        <v>21</v>
      </c>
      <c r="M9738" s="4" t="s">
        <v>1016</v>
      </c>
    </row>
    <row r="9739" customFormat="false" ht="15.75" hidden="false" customHeight="true" outlineLevel="0" collapsed="false">
      <c r="A9739" s="4" t="n">
        <v>12047</v>
      </c>
      <c r="B9739" s="4" t="s">
        <v>51587</v>
      </c>
      <c r="C9739" s="4" t="s">
        <v>51588</v>
      </c>
      <c r="D9739" s="4" t="s">
        <v>51589</v>
      </c>
      <c r="E9739" s="5" t="s">
        <v>51590</v>
      </c>
      <c r="F9739" s="4" t="s">
        <v>51591</v>
      </c>
      <c r="G9739" s="4" t="s">
        <v>107</v>
      </c>
      <c r="H9739" s="5" t="s">
        <v>51592</v>
      </c>
      <c r="I9739" s="4" t="s">
        <v>51593</v>
      </c>
      <c r="J9739" s="5" t="n">
        <f aca="false">LEN(K9739)</f>
        <v>13</v>
      </c>
      <c r="K9739" s="6" t="str">
        <f aca="false">LOWER(SUBSTITUTE(SUBSTITUTE(SUBSTITUTE(SUBSTITUTE(SUBSTITUTE(SUBSTITUTE(SUBSTITUTE(B9739,"S.L.",""),"SL",""),"S.A.",""),"SA","")," ",""),".",""),",",""))&amp;".com"</f>
        <v>lafructuo.com</v>
      </c>
      <c r="L9739" s="4" t="s">
        <v>21</v>
      </c>
      <c r="M9739" s="4" t="s">
        <v>805</v>
      </c>
    </row>
    <row r="9740" customFormat="false" ht="15.75" hidden="false" customHeight="true" outlineLevel="0" collapsed="false">
      <c r="A9740" s="4" t="n">
        <v>11911</v>
      </c>
      <c r="B9740" s="4" t="s">
        <v>51594</v>
      </c>
      <c r="C9740" s="4"/>
      <c r="D9740" s="4" t="s">
        <v>51595</v>
      </c>
      <c r="E9740" s="5" t="s">
        <v>2643</v>
      </c>
      <c r="F9740" s="4" t="s">
        <v>2644</v>
      </c>
      <c r="G9740" s="4" t="s">
        <v>364</v>
      </c>
      <c r="H9740" s="5" t="s">
        <v>51596</v>
      </c>
      <c r="I9740" s="4" t="s">
        <v>51597</v>
      </c>
      <c r="J9740" s="5" t="n">
        <f aca="false">LEN(K9740)</f>
        <v>13</v>
      </c>
      <c r="K9740" s="6" t="s">
        <v>51598</v>
      </c>
      <c r="L9740" s="4" t="s">
        <v>31</v>
      </c>
      <c r="M9740" s="4" t="s">
        <v>317</v>
      </c>
    </row>
    <row r="9741" customFormat="false" ht="15.75" hidden="false" customHeight="true" outlineLevel="0" collapsed="false">
      <c r="A9741" s="4" t="n">
        <v>11684</v>
      </c>
      <c r="B9741" s="4" t="s">
        <v>51599</v>
      </c>
      <c r="C9741" s="4"/>
      <c r="D9741" s="4" t="s">
        <v>51600</v>
      </c>
      <c r="E9741" s="5" t="s">
        <v>51601</v>
      </c>
      <c r="F9741" s="4" t="s">
        <v>51602</v>
      </c>
      <c r="G9741" s="4" t="s">
        <v>355</v>
      </c>
      <c r="H9741" s="5" t="s">
        <v>51603</v>
      </c>
      <c r="I9741" s="4" t="s">
        <v>51604</v>
      </c>
      <c r="J9741" s="5" t="n">
        <f aca="false">LEN(K9741)</f>
        <v>13</v>
      </c>
      <c r="K9741" s="10" t="s">
        <v>51605</v>
      </c>
      <c r="L9741" s="4" t="s">
        <v>66</v>
      </c>
      <c r="M9741" s="4" t="s">
        <v>31</v>
      </c>
    </row>
    <row r="9742" customFormat="false" ht="15.75" hidden="false" customHeight="true" outlineLevel="0" collapsed="false">
      <c r="A9742" s="4" t="n">
        <v>12321</v>
      </c>
      <c r="B9742" s="4" t="s">
        <v>51606</v>
      </c>
      <c r="C9742" s="4" t="s">
        <v>51607</v>
      </c>
      <c r="D9742" s="4" t="s">
        <v>51608</v>
      </c>
      <c r="E9742" s="5" t="s">
        <v>51609</v>
      </c>
      <c r="F9742" s="4" t="s">
        <v>51610</v>
      </c>
      <c r="G9742" s="4" t="s">
        <v>259</v>
      </c>
      <c r="H9742" s="5" t="s">
        <v>51611</v>
      </c>
      <c r="I9742" s="4" t="s">
        <v>51612</v>
      </c>
      <c r="J9742" s="5" t="n">
        <f aca="false">LEN(K9742)</f>
        <v>13</v>
      </c>
      <c r="K9742" s="6" t="s">
        <v>51613</v>
      </c>
      <c r="L9742" s="4" t="s">
        <v>21</v>
      </c>
      <c r="M9742" s="4" t="s">
        <v>359</v>
      </c>
    </row>
    <row r="9743" customFormat="false" ht="15.75" hidden="false" customHeight="true" outlineLevel="0" collapsed="false">
      <c r="A9743" s="4" t="n">
        <v>11777</v>
      </c>
      <c r="B9743" s="4" t="s">
        <v>51614</v>
      </c>
      <c r="C9743" s="4"/>
      <c r="D9743" s="4" t="s">
        <v>51615</v>
      </c>
      <c r="E9743" s="5" t="s">
        <v>40657</v>
      </c>
      <c r="F9743" s="4" t="s">
        <v>83</v>
      </c>
      <c r="G9743" s="4" t="s">
        <v>84</v>
      </c>
      <c r="H9743" s="5" t="s">
        <v>51616</v>
      </c>
      <c r="I9743" s="4" t="s">
        <v>51617</v>
      </c>
      <c r="J9743" s="5" t="n">
        <f aca="false">LEN(K9743)</f>
        <v>13</v>
      </c>
      <c r="K9743" s="6" t="s">
        <v>51618</v>
      </c>
      <c r="L9743" s="4" t="s">
        <v>31</v>
      </c>
      <c r="M9743" s="4" t="s">
        <v>31</v>
      </c>
    </row>
    <row r="9744" customFormat="false" ht="15.75" hidden="false" customHeight="true" outlineLevel="0" collapsed="false">
      <c r="A9744" s="4" t="n">
        <v>11954</v>
      </c>
      <c r="B9744" s="4" t="s">
        <v>51619</v>
      </c>
      <c r="C9744" s="4"/>
      <c r="D9744" s="4" t="s">
        <v>51620</v>
      </c>
      <c r="E9744" s="5" t="s">
        <v>31105</v>
      </c>
      <c r="F9744" s="4" t="s">
        <v>31106</v>
      </c>
      <c r="G9744" s="4" t="s">
        <v>242</v>
      </c>
      <c r="H9744" s="5" t="s">
        <v>51621</v>
      </c>
      <c r="I9744" s="4" t="s">
        <v>51622</v>
      </c>
      <c r="J9744" s="5" t="n">
        <f aca="false">LEN(K9744)</f>
        <v>13</v>
      </c>
      <c r="K9744" s="10" t="str">
        <f aca="false">LOWER(SUBSTITUTE(SUBSTITUTE(SUBSTITUTE(SUBSTITUTE(SUBSTITUTE(SUBSTITUTE(SUBSTITUTE(B9744,"S.L.",""),"SL",""),"S.A.",""),"SA","")," ",""),".",""),",",""))&amp;".com"</f>
        <v>mundobuda.com</v>
      </c>
      <c r="L9744" s="4" t="s">
        <v>21</v>
      </c>
      <c r="M9744" s="4" t="s">
        <v>381</v>
      </c>
    </row>
    <row r="9745" customFormat="false" ht="15.75" hidden="false" customHeight="true" outlineLevel="0" collapsed="false">
      <c r="A9745" s="4" t="n">
        <v>11687</v>
      </c>
      <c r="B9745" s="4" t="s">
        <v>51623</v>
      </c>
      <c r="C9745" s="4"/>
      <c r="D9745" s="4" t="s">
        <v>51624</v>
      </c>
      <c r="E9745" s="5" t="s">
        <v>5575</v>
      </c>
      <c r="F9745" s="4" t="s">
        <v>5576</v>
      </c>
      <c r="G9745" s="4" t="s">
        <v>355</v>
      </c>
      <c r="H9745" s="5" t="s">
        <v>51625</v>
      </c>
      <c r="I9745" s="4" t="s">
        <v>51626</v>
      </c>
      <c r="J9745" s="5" t="n">
        <f aca="false">LEN(K9745)</f>
        <v>13</v>
      </c>
      <c r="K9745" s="10" t="s">
        <v>51627</v>
      </c>
      <c r="L9745" s="4" t="s">
        <v>21</v>
      </c>
      <c r="M9745" s="4" t="s">
        <v>186</v>
      </c>
    </row>
    <row r="9746" customFormat="false" ht="15.75" hidden="false" customHeight="true" outlineLevel="0" collapsed="false">
      <c r="A9746" s="4" t="n">
        <v>11352</v>
      </c>
      <c r="B9746" s="4" t="s">
        <v>51628</v>
      </c>
      <c r="C9746" s="4"/>
      <c r="D9746" s="4" t="s">
        <v>51629</v>
      </c>
      <c r="E9746" s="5" t="s">
        <v>13637</v>
      </c>
      <c r="F9746" s="4" t="s">
        <v>138</v>
      </c>
      <c r="G9746" s="4" t="s">
        <v>138</v>
      </c>
      <c r="H9746" s="5" t="s">
        <v>51630</v>
      </c>
      <c r="I9746" s="4" t="s">
        <v>51631</v>
      </c>
      <c r="J9746" s="5" t="n">
        <f aca="false">LEN(K9746)</f>
        <v>13</v>
      </c>
      <c r="K9746" s="10" t="s">
        <v>51632</v>
      </c>
      <c r="L9746" s="4" t="s">
        <v>57</v>
      </c>
      <c r="M9746" s="4" t="s">
        <v>577</v>
      </c>
    </row>
    <row r="9747" customFormat="false" ht="15.75" hidden="false" customHeight="true" outlineLevel="0" collapsed="false">
      <c r="A9747" s="4" t="n">
        <v>11723</v>
      </c>
      <c r="B9747" s="4" t="s">
        <v>51633</v>
      </c>
      <c r="C9747" s="4"/>
      <c r="D9747" s="4" t="s">
        <v>51634</v>
      </c>
      <c r="E9747" s="5" t="s">
        <v>1644</v>
      </c>
      <c r="F9747" s="4" t="s">
        <v>1645</v>
      </c>
      <c r="G9747" s="4" t="s">
        <v>84</v>
      </c>
      <c r="H9747" s="5" t="s">
        <v>51635</v>
      </c>
      <c r="I9747" s="4" t="s">
        <v>51636</v>
      </c>
      <c r="J9747" s="5" t="n">
        <f aca="false">LEN(K9747)</f>
        <v>13</v>
      </c>
      <c r="K9747" s="6" t="s">
        <v>51637</v>
      </c>
      <c r="L9747" s="4" t="s">
        <v>10677</v>
      </c>
      <c r="M9747" s="4" t="s">
        <v>336</v>
      </c>
    </row>
    <row r="9748" customFormat="false" ht="15.75" hidden="false" customHeight="true" outlineLevel="0" collapsed="false">
      <c r="A9748" s="4" t="n">
        <v>11245</v>
      </c>
      <c r="B9748" s="4" t="s">
        <v>51638</v>
      </c>
      <c r="C9748" s="4"/>
      <c r="D9748" s="4" t="s">
        <v>51639</v>
      </c>
      <c r="E9748" s="5" t="s">
        <v>6700</v>
      </c>
      <c r="F9748" s="4" t="s">
        <v>3657</v>
      </c>
      <c r="G9748" s="4" t="s">
        <v>620</v>
      </c>
      <c r="H9748" s="5" t="s">
        <v>51640</v>
      </c>
      <c r="I9748" s="4" t="s">
        <v>51641</v>
      </c>
      <c r="J9748" s="5" t="n">
        <f aca="false">LEN(K9748)</f>
        <v>13</v>
      </c>
      <c r="K9748" s="10" t="s">
        <v>51642</v>
      </c>
      <c r="L9748" s="4" t="s">
        <v>31</v>
      </c>
      <c r="M9748" s="4" t="s">
        <v>32</v>
      </c>
    </row>
    <row r="9749" customFormat="false" ht="15.75" hidden="false" customHeight="true" outlineLevel="0" collapsed="false">
      <c r="A9749" s="4" t="n">
        <v>11622</v>
      </c>
      <c r="B9749" s="4" t="s">
        <v>51643</v>
      </c>
      <c r="C9749" s="4"/>
      <c r="D9749" s="4" t="s">
        <v>51644</v>
      </c>
      <c r="E9749" s="5" t="s">
        <v>50316</v>
      </c>
      <c r="F9749" s="4" t="s">
        <v>50317</v>
      </c>
      <c r="G9749" s="4" t="s">
        <v>146</v>
      </c>
      <c r="H9749" s="5" t="s">
        <v>51645</v>
      </c>
      <c r="I9749" s="4" t="s">
        <v>51646</v>
      </c>
      <c r="J9749" s="5" t="n">
        <f aca="false">LEN(K9749)</f>
        <v>13</v>
      </c>
      <c r="K9749" s="6" t="s">
        <v>51647</v>
      </c>
      <c r="L9749" s="4" t="s">
        <v>31</v>
      </c>
      <c r="M9749" s="4" t="s">
        <v>317</v>
      </c>
    </row>
    <row r="9750" customFormat="false" ht="15.75" hidden="false" customHeight="true" outlineLevel="0" collapsed="false">
      <c r="A9750" s="4" t="n">
        <v>12373</v>
      </c>
      <c r="B9750" s="4" t="s">
        <v>51648</v>
      </c>
      <c r="C9750" s="4"/>
      <c r="D9750" s="4" t="s">
        <v>51649</v>
      </c>
      <c r="E9750" s="5" t="s">
        <v>1523</v>
      </c>
      <c r="F9750" s="4" t="s">
        <v>62</v>
      </c>
      <c r="G9750" s="4" t="s">
        <v>18</v>
      </c>
      <c r="H9750" s="5" t="s">
        <v>51650</v>
      </c>
      <c r="I9750" s="4" t="s">
        <v>51651</v>
      </c>
      <c r="J9750" s="5" t="n">
        <f aca="false">LEN(K9750)</f>
        <v>13</v>
      </c>
      <c r="K9750" s="10" t="str">
        <f aca="false">LOWER(SUBSTITUTE(SUBSTITUTE(SUBSTITUTE(SUBSTITUTE(SUBSTITUTE(SUBSTITUTE(SUBSTITUTE(B9750,"S.L.",""),"SL",""),"S.A.",""),"SA","")," ",""),".",""),",",""))&amp;".com"</f>
        <v>buhohouse.com</v>
      </c>
      <c r="L9750" s="4" t="s">
        <v>57</v>
      </c>
      <c r="M9750" s="4" t="s">
        <v>31</v>
      </c>
    </row>
    <row r="9751" customFormat="false" ht="15.75" hidden="false" customHeight="true" outlineLevel="0" collapsed="false">
      <c r="A9751" s="4" t="n">
        <v>11847</v>
      </c>
      <c r="B9751" s="4" t="s">
        <v>51652</v>
      </c>
      <c r="C9751" s="4"/>
      <c r="D9751" s="4" t="s">
        <v>51653</v>
      </c>
      <c r="E9751" s="5" t="s">
        <v>48533</v>
      </c>
      <c r="F9751" s="4" t="s">
        <v>48534</v>
      </c>
      <c r="G9751" s="4" t="s">
        <v>1610</v>
      </c>
      <c r="H9751" s="5" t="s">
        <v>51654</v>
      </c>
      <c r="I9751" s="4" t="s">
        <v>51655</v>
      </c>
      <c r="J9751" s="5" t="n">
        <f aca="false">LEN(K9751)</f>
        <v>13</v>
      </c>
      <c r="K9751" s="6" t="s">
        <v>51656</v>
      </c>
      <c r="L9751" s="4" t="s">
        <v>31</v>
      </c>
      <c r="M9751" s="4" t="s">
        <v>32</v>
      </c>
    </row>
    <row r="9752" customFormat="false" ht="15.75" hidden="false" customHeight="true" outlineLevel="0" collapsed="false">
      <c r="A9752" s="4" t="n">
        <v>11776</v>
      </c>
      <c r="B9752" s="4" t="s">
        <v>51657</v>
      </c>
      <c r="C9752" s="4"/>
      <c r="D9752" s="4" t="s">
        <v>51658</v>
      </c>
      <c r="E9752" s="5" t="s">
        <v>8438</v>
      </c>
      <c r="F9752" s="4" t="s">
        <v>8439</v>
      </c>
      <c r="G9752" s="4" t="s">
        <v>84</v>
      </c>
      <c r="H9752" s="5" t="s">
        <v>51659</v>
      </c>
      <c r="I9752" s="4" t="s">
        <v>51660</v>
      </c>
      <c r="J9752" s="5" t="n">
        <f aca="false">LEN(K9752)</f>
        <v>13</v>
      </c>
      <c r="K9752" s="10" t="s">
        <v>51661</v>
      </c>
      <c r="L9752" s="4" t="s">
        <v>57</v>
      </c>
      <c r="M9752" s="4" t="s">
        <v>2890</v>
      </c>
    </row>
    <row r="9753" customFormat="false" ht="15.75" hidden="false" customHeight="true" outlineLevel="0" collapsed="false">
      <c r="A9753" s="4" t="n">
        <v>11475</v>
      </c>
      <c r="B9753" s="4" t="s">
        <v>51662</v>
      </c>
      <c r="C9753" s="4"/>
      <c r="D9753" s="4" t="s">
        <v>51663</v>
      </c>
      <c r="E9753" s="5" t="s">
        <v>9514</v>
      </c>
      <c r="F9753" s="4" t="s">
        <v>1305</v>
      </c>
      <c r="G9753" s="4" t="s">
        <v>332</v>
      </c>
      <c r="H9753" s="5" t="s">
        <v>51664</v>
      </c>
      <c r="I9753" s="4" t="s">
        <v>51665</v>
      </c>
      <c r="J9753" s="5" t="n">
        <f aca="false">LEN(K9753)</f>
        <v>13</v>
      </c>
      <c r="K9753" s="6" t="s">
        <v>51666</v>
      </c>
      <c r="L9753" s="4" t="s">
        <v>21</v>
      </c>
      <c r="M9753" s="4" t="s">
        <v>1016</v>
      </c>
    </row>
    <row r="9754" customFormat="false" ht="15.75" hidden="false" customHeight="true" outlineLevel="0" collapsed="false">
      <c r="A9754" s="4" t="n">
        <v>6</v>
      </c>
      <c r="B9754" s="4" t="s">
        <v>51667</v>
      </c>
      <c r="C9754" s="4"/>
      <c r="D9754" s="4" t="s">
        <v>51668</v>
      </c>
      <c r="E9754" s="5" t="s">
        <v>2355</v>
      </c>
      <c r="F9754" s="4" t="s">
        <v>1027</v>
      </c>
      <c r="G9754" s="4" t="s">
        <v>431</v>
      </c>
      <c r="H9754" s="5" t="s">
        <v>51669</v>
      </c>
      <c r="I9754" s="4" t="s">
        <v>51670</v>
      </c>
      <c r="J9754" s="5" t="n">
        <f aca="false">LEN(K9754)</f>
        <v>13</v>
      </c>
      <c r="K9754" s="6" t="s">
        <v>51671</v>
      </c>
      <c r="L9754" s="4" t="s">
        <v>78</v>
      </c>
      <c r="M9754" s="4" t="s">
        <v>2505</v>
      </c>
    </row>
    <row r="9755" customFormat="false" ht="15.75" hidden="false" customHeight="true" outlineLevel="0" collapsed="false">
      <c r="A9755" s="4" t="n">
        <v>16</v>
      </c>
      <c r="B9755" s="4" t="s">
        <v>51672</v>
      </c>
      <c r="C9755" s="4"/>
      <c r="D9755" s="4" t="s">
        <v>51673</v>
      </c>
      <c r="E9755" s="5" t="n">
        <v>35014</v>
      </c>
      <c r="F9755" s="4" t="s">
        <v>478</v>
      </c>
      <c r="G9755" s="4" t="s">
        <v>37</v>
      </c>
      <c r="H9755" s="5" t="s">
        <v>51674</v>
      </c>
      <c r="I9755" s="4" t="s">
        <v>51675</v>
      </c>
      <c r="J9755" s="5" t="n">
        <f aca="false">LEN(K9755)</f>
        <v>13</v>
      </c>
      <c r="K9755" s="6" t="s">
        <v>51676</v>
      </c>
      <c r="L9755" s="4" t="s">
        <v>31</v>
      </c>
      <c r="M9755" s="4" t="s">
        <v>31</v>
      </c>
    </row>
    <row r="9756" customFormat="false" ht="15.75" hidden="false" customHeight="true" outlineLevel="0" collapsed="false">
      <c r="A9756" s="4" t="n">
        <v>19</v>
      </c>
      <c r="B9756" s="4" t="s">
        <v>51677</v>
      </c>
      <c r="C9756" s="4"/>
      <c r="D9756" s="4" t="s">
        <v>51678</v>
      </c>
      <c r="E9756" s="5" t="n">
        <v>20115</v>
      </c>
      <c r="F9756" s="4" t="s">
        <v>51679</v>
      </c>
      <c r="G9756" s="4" t="s">
        <v>852</v>
      </c>
      <c r="H9756" s="5" t="s">
        <v>51680</v>
      </c>
      <c r="I9756" s="4" t="s">
        <v>51681</v>
      </c>
      <c r="J9756" s="5" t="n">
        <f aca="false">LEN(K9756)</f>
        <v>13</v>
      </c>
      <c r="K9756" s="10" t="s">
        <v>51682</v>
      </c>
      <c r="L9756" s="4" t="s">
        <v>78</v>
      </c>
      <c r="M9756" s="4" t="s">
        <v>794</v>
      </c>
    </row>
    <row r="9757" customFormat="false" ht="15.75" hidden="false" customHeight="true" outlineLevel="0" collapsed="false">
      <c r="A9757" s="4" t="n">
        <v>27</v>
      </c>
      <c r="B9757" s="4" t="s">
        <v>51683</v>
      </c>
      <c r="C9757" s="4"/>
      <c r="D9757" s="4" t="s">
        <v>51684</v>
      </c>
      <c r="E9757" s="5" t="s">
        <v>51685</v>
      </c>
      <c r="F9757" s="4" t="s">
        <v>51686</v>
      </c>
      <c r="G9757" s="4" t="s">
        <v>332</v>
      </c>
      <c r="H9757" s="5" t="s">
        <v>51687</v>
      </c>
      <c r="I9757" s="4" t="s">
        <v>51688</v>
      </c>
      <c r="J9757" s="5" t="n">
        <f aca="false">LEN(K9757)</f>
        <v>13</v>
      </c>
      <c r="K9757" s="6" t="s">
        <v>51689</v>
      </c>
      <c r="L9757" s="4" t="s">
        <v>31</v>
      </c>
      <c r="M9757" s="4" t="s">
        <v>31</v>
      </c>
    </row>
    <row r="9758" customFormat="false" ht="15.75" hidden="false" customHeight="true" outlineLevel="0" collapsed="false">
      <c r="A9758" s="4" t="n">
        <v>57</v>
      </c>
      <c r="B9758" s="4" t="s">
        <v>51690</v>
      </c>
      <c r="C9758" s="4"/>
      <c r="D9758" s="4" t="s">
        <v>51691</v>
      </c>
      <c r="E9758" s="5" t="n">
        <v>7800</v>
      </c>
      <c r="F9758" s="4" t="s">
        <v>649</v>
      </c>
      <c r="G9758" s="4" t="s">
        <v>84</v>
      </c>
      <c r="H9758" s="5" t="s">
        <v>51692</v>
      </c>
      <c r="I9758" s="4" t="s">
        <v>51693</v>
      </c>
      <c r="J9758" s="5" t="n">
        <f aca="false">LEN(K9758)</f>
        <v>13</v>
      </c>
      <c r="K9758" s="6" t="s">
        <v>51694</v>
      </c>
      <c r="L9758" s="4" t="s">
        <v>78</v>
      </c>
      <c r="M9758" s="4" t="s">
        <v>1085</v>
      </c>
    </row>
    <row r="9759" customFormat="false" ht="15.75" hidden="false" customHeight="true" outlineLevel="0" collapsed="false">
      <c r="A9759" s="4" t="n">
        <v>72</v>
      </c>
      <c r="B9759" s="4" t="s">
        <v>51695</v>
      </c>
      <c r="C9759" s="4"/>
      <c r="D9759" s="4" t="s">
        <v>51696</v>
      </c>
      <c r="E9759" s="5" t="s">
        <v>1768</v>
      </c>
      <c r="F9759" s="4" t="s">
        <v>83</v>
      </c>
      <c r="G9759" s="4" t="s">
        <v>84</v>
      </c>
      <c r="H9759" s="5" t="s">
        <v>51697</v>
      </c>
      <c r="I9759" s="4" t="s">
        <v>51698</v>
      </c>
      <c r="J9759" s="5" t="n">
        <f aca="false">LEN(K9759)</f>
        <v>13</v>
      </c>
      <c r="K9759" s="10" t="s">
        <v>51699</v>
      </c>
      <c r="L9759" s="4" t="s">
        <v>66</v>
      </c>
      <c r="M9759" s="4" t="s">
        <v>31</v>
      </c>
    </row>
    <row r="9760" customFormat="false" ht="15.75" hidden="false" customHeight="true" outlineLevel="0" collapsed="false">
      <c r="A9760" s="4" t="n">
        <v>77</v>
      </c>
      <c r="B9760" s="4" t="s">
        <v>51700</v>
      </c>
      <c r="C9760" s="4"/>
      <c r="D9760" s="4" t="s">
        <v>51701</v>
      </c>
      <c r="E9760" s="5" t="s">
        <v>2931</v>
      </c>
      <c r="F9760" s="4" t="s">
        <v>83</v>
      </c>
      <c r="G9760" s="4" t="s">
        <v>84</v>
      </c>
      <c r="H9760" s="5" t="s">
        <v>51702</v>
      </c>
      <c r="I9760" s="4" t="s">
        <v>51703</v>
      </c>
      <c r="J9760" s="5" t="n">
        <f aca="false">LEN(K9760)</f>
        <v>13</v>
      </c>
      <c r="K9760" s="6" t="s">
        <v>51704</v>
      </c>
      <c r="L9760" s="4" t="s">
        <v>78</v>
      </c>
      <c r="M9760" s="4" t="s">
        <v>31</v>
      </c>
    </row>
    <row r="9761" customFormat="false" ht="15.75" hidden="false" customHeight="true" outlineLevel="0" collapsed="false">
      <c r="A9761" s="4" t="n">
        <v>84</v>
      </c>
      <c r="B9761" s="4" t="s">
        <v>51705</v>
      </c>
      <c r="C9761" s="4" t="s">
        <v>51706</v>
      </c>
      <c r="D9761" s="4" t="s">
        <v>51707</v>
      </c>
      <c r="E9761" s="5" t="n">
        <v>17743</v>
      </c>
      <c r="F9761" s="4" t="s">
        <v>51708</v>
      </c>
      <c r="G9761" s="4" t="s">
        <v>146</v>
      </c>
      <c r="H9761" s="5" t="s">
        <v>51709</v>
      </c>
      <c r="I9761" s="4" t="s">
        <v>51710</v>
      </c>
      <c r="J9761" s="5" t="n">
        <f aca="false">LEN(K9761)</f>
        <v>13</v>
      </c>
      <c r="K9761" s="6" t="s">
        <v>51711</v>
      </c>
      <c r="L9761" s="4" t="s">
        <v>66</v>
      </c>
      <c r="M9761" s="4" t="s">
        <v>359</v>
      </c>
    </row>
    <row r="9762" customFormat="false" ht="15.75" hidden="false" customHeight="true" outlineLevel="0" collapsed="false">
      <c r="A9762" s="4" t="n">
        <v>90</v>
      </c>
      <c r="B9762" s="4" t="s">
        <v>51712</v>
      </c>
      <c r="C9762" s="4" t="s">
        <v>51713</v>
      </c>
      <c r="D9762" s="4" t="s">
        <v>51714</v>
      </c>
      <c r="E9762" s="5" t="s">
        <v>14939</v>
      </c>
      <c r="F9762" s="4" t="s">
        <v>14940</v>
      </c>
      <c r="G9762" s="4" t="s">
        <v>146</v>
      </c>
      <c r="H9762" s="5" t="s">
        <v>51715</v>
      </c>
      <c r="I9762" s="4" t="s">
        <v>51716</v>
      </c>
      <c r="J9762" s="5" t="n">
        <f aca="false">LEN(K9762)</f>
        <v>13</v>
      </c>
      <c r="K9762" s="6" t="s">
        <v>51717</v>
      </c>
      <c r="L9762" s="4" t="s">
        <v>78</v>
      </c>
      <c r="M9762" s="4" t="s">
        <v>31</v>
      </c>
    </row>
    <row r="9763" customFormat="false" ht="15.75" hidden="false" customHeight="true" outlineLevel="0" collapsed="false">
      <c r="A9763" s="4" t="n">
        <v>11048</v>
      </c>
      <c r="B9763" s="4" t="s">
        <v>51718</v>
      </c>
      <c r="C9763" s="4"/>
      <c r="D9763" s="4" t="s">
        <v>51719</v>
      </c>
      <c r="E9763" s="5" t="s">
        <v>41743</v>
      </c>
      <c r="F9763" s="4" t="s">
        <v>41744</v>
      </c>
      <c r="G9763" s="4" t="s">
        <v>603</v>
      </c>
      <c r="H9763" s="5" t="s">
        <v>51720</v>
      </c>
      <c r="I9763" s="4" t="s">
        <v>51721</v>
      </c>
      <c r="J9763" s="5" t="n">
        <f aca="false">LEN(K9763)</f>
        <v>13</v>
      </c>
      <c r="K9763" s="10" t="s">
        <v>51722</v>
      </c>
      <c r="L9763" s="4" t="s">
        <v>31</v>
      </c>
      <c r="M9763" s="4" t="s">
        <v>1208</v>
      </c>
    </row>
    <row r="9764" customFormat="false" ht="15.75" hidden="false" customHeight="true" outlineLevel="0" collapsed="false">
      <c r="A9764" s="4" t="n">
        <v>111</v>
      </c>
      <c r="B9764" s="4" t="s">
        <v>51723</v>
      </c>
      <c r="C9764" s="4"/>
      <c r="D9764" s="4" t="s">
        <v>51724</v>
      </c>
      <c r="E9764" s="5" t="s">
        <v>5313</v>
      </c>
      <c r="F9764" s="4" t="s">
        <v>3782</v>
      </c>
      <c r="G9764" s="4" t="s">
        <v>603</v>
      </c>
      <c r="H9764" s="26" t="s">
        <v>51725</v>
      </c>
      <c r="I9764" s="4" t="s">
        <v>51726</v>
      </c>
      <c r="J9764" s="5" t="n">
        <f aca="false">LEN(K9764)</f>
        <v>13</v>
      </c>
      <c r="K9764" s="6" t="s">
        <v>51727</v>
      </c>
      <c r="L9764" s="4" t="s">
        <v>31</v>
      </c>
      <c r="M9764" s="4" t="s">
        <v>22</v>
      </c>
    </row>
    <row r="9765" customFormat="false" ht="15.75" hidden="false" customHeight="true" outlineLevel="0" collapsed="false">
      <c r="A9765" s="4" t="n">
        <v>116</v>
      </c>
      <c r="B9765" s="4" t="s">
        <v>51728</v>
      </c>
      <c r="C9765" s="4"/>
      <c r="D9765" s="4" t="s">
        <v>51729</v>
      </c>
      <c r="E9765" s="5" t="s">
        <v>12387</v>
      </c>
      <c r="F9765" s="4" t="s">
        <v>12388</v>
      </c>
      <c r="G9765" s="4" t="s">
        <v>603</v>
      </c>
      <c r="H9765" s="5" t="s">
        <v>51730</v>
      </c>
      <c r="I9765" s="4" t="s">
        <v>51731</v>
      </c>
      <c r="J9765" s="5" t="n">
        <f aca="false">LEN(K9765)</f>
        <v>13</v>
      </c>
      <c r="K9765" s="6" t="s">
        <v>51732</v>
      </c>
      <c r="L9765" s="4" t="s">
        <v>21</v>
      </c>
      <c r="M9765" s="4" t="s">
        <v>996</v>
      </c>
    </row>
    <row r="9766" customFormat="false" ht="15.75" hidden="false" customHeight="true" outlineLevel="0" collapsed="false">
      <c r="A9766" s="4" t="n">
        <v>118</v>
      </c>
      <c r="B9766" s="4" t="s">
        <v>51733</v>
      </c>
      <c r="C9766" s="4"/>
      <c r="D9766" s="4" t="s">
        <v>51734</v>
      </c>
      <c r="E9766" s="5" t="n">
        <v>15160</v>
      </c>
      <c r="F9766" s="4" t="s">
        <v>51735</v>
      </c>
      <c r="G9766" s="4" t="s">
        <v>603</v>
      </c>
      <c r="H9766" s="5" t="s">
        <v>51736</v>
      </c>
      <c r="I9766" s="4" t="s">
        <v>51737</v>
      </c>
      <c r="J9766" s="5" t="n">
        <f aca="false">LEN(K9766)</f>
        <v>13</v>
      </c>
      <c r="K9766" s="10" t="s">
        <v>51738</v>
      </c>
      <c r="L9766" s="4" t="s">
        <v>21</v>
      </c>
      <c r="M9766" s="4" t="s">
        <v>31</v>
      </c>
    </row>
    <row r="9767" customFormat="false" ht="15.75" hidden="false" customHeight="true" outlineLevel="0" collapsed="false">
      <c r="A9767" s="4" t="n">
        <v>12198</v>
      </c>
      <c r="B9767" s="4" t="s">
        <v>51739</v>
      </c>
      <c r="C9767" s="4"/>
      <c r="D9767" s="4" t="s">
        <v>51740</v>
      </c>
      <c r="E9767" s="5" t="s">
        <v>429</v>
      </c>
      <c r="F9767" s="4" t="s">
        <v>430</v>
      </c>
      <c r="G9767" s="4" t="s">
        <v>431</v>
      </c>
      <c r="H9767" s="5" t="s">
        <v>51741</v>
      </c>
      <c r="I9767" s="4" t="s">
        <v>51742</v>
      </c>
      <c r="J9767" s="5" t="n">
        <f aca="false">LEN(K9767)</f>
        <v>13</v>
      </c>
      <c r="K9767" s="10" t="s">
        <v>51743</v>
      </c>
      <c r="L9767" s="4" t="s">
        <v>31</v>
      </c>
      <c r="M9767" s="4" t="s">
        <v>6291</v>
      </c>
    </row>
    <row r="9768" customFormat="false" ht="15.75" hidden="false" customHeight="true" outlineLevel="0" collapsed="false">
      <c r="A9768" s="4" t="n">
        <v>12199</v>
      </c>
      <c r="B9768" s="4" t="s">
        <v>51744</v>
      </c>
      <c r="C9768" s="4"/>
      <c r="D9768" s="4" t="s">
        <v>51745</v>
      </c>
      <c r="E9768" s="5" t="s">
        <v>429</v>
      </c>
      <c r="F9768" s="4" t="s">
        <v>430</v>
      </c>
      <c r="G9768" s="4" t="s">
        <v>431</v>
      </c>
      <c r="H9768" s="5" t="s">
        <v>51741</v>
      </c>
      <c r="I9768" s="4" t="s">
        <v>51742</v>
      </c>
      <c r="J9768" s="5" t="n">
        <f aca="false">LEN(K9768)</f>
        <v>13</v>
      </c>
      <c r="K9768" s="10" t="s">
        <v>51743</v>
      </c>
      <c r="L9768" s="4" t="s">
        <v>31</v>
      </c>
      <c r="M9768" s="4" t="s">
        <v>1793</v>
      </c>
    </row>
    <row r="9769" customFormat="false" ht="15.75" hidden="false" customHeight="true" outlineLevel="0" collapsed="false">
      <c r="A9769" s="4" t="n">
        <v>124</v>
      </c>
      <c r="B9769" s="4" t="s">
        <v>51746</v>
      </c>
      <c r="C9769" s="4"/>
      <c r="D9769" s="4" t="s">
        <v>51747</v>
      </c>
      <c r="E9769" s="5" t="s">
        <v>594</v>
      </c>
      <c r="F9769" s="4" t="s">
        <v>595</v>
      </c>
      <c r="G9769" s="4" t="s">
        <v>27</v>
      </c>
      <c r="H9769" s="5" t="s">
        <v>51748</v>
      </c>
      <c r="I9769" s="7" t="s">
        <v>51749</v>
      </c>
      <c r="J9769" s="5" t="n">
        <f aca="false">LEN(K9769)</f>
        <v>13</v>
      </c>
      <c r="K9769" s="6" t="s">
        <v>51750</v>
      </c>
      <c r="L9769" s="4" t="s">
        <v>66</v>
      </c>
      <c r="M9769" s="4" t="s">
        <v>2505</v>
      </c>
    </row>
    <row r="9770" customFormat="false" ht="15.75" hidden="false" customHeight="true" outlineLevel="0" collapsed="false">
      <c r="A9770" s="4" t="n">
        <v>130</v>
      </c>
      <c r="B9770" s="4" t="s">
        <v>51751</v>
      </c>
      <c r="C9770" s="4"/>
      <c r="D9770" s="4" t="s">
        <v>51752</v>
      </c>
      <c r="E9770" s="5" t="n">
        <v>41930</v>
      </c>
      <c r="F9770" s="4" t="s">
        <v>7628</v>
      </c>
      <c r="G9770" s="4" t="s">
        <v>372</v>
      </c>
      <c r="H9770" s="5" t="s">
        <v>51753</v>
      </c>
      <c r="I9770" s="23" t="s">
        <v>51754</v>
      </c>
      <c r="J9770" s="5" t="n">
        <f aca="false">LEN(K9770)</f>
        <v>13</v>
      </c>
      <c r="K9770" s="6" t="s">
        <v>51755</v>
      </c>
      <c r="L9770" s="4" t="s">
        <v>66</v>
      </c>
      <c r="M9770" s="4" t="s">
        <v>31</v>
      </c>
    </row>
    <row r="9771" customFormat="false" ht="15.75" hidden="false" customHeight="true" outlineLevel="0" collapsed="false">
      <c r="A9771" s="4" t="n">
        <v>131</v>
      </c>
      <c r="B9771" s="4" t="s">
        <v>51756</v>
      </c>
      <c r="C9771" s="4"/>
      <c r="D9771" s="4" t="s">
        <v>51757</v>
      </c>
      <c r="E9771" s="5" t="n">
        <v>12594</v>
      </c>
      <c r="F9771" s="4" t="s">
        <v>1937</v>
      </c>
      <c r="G9771" s="4" t="s">
        <v>154</v>
      </c>
      <c r="H9771" s="5" t="s">
        <v>51758</v>
      </c>
      <c r="I9771" s="4" t="s">
        <v>51759</v>
      </c>
      <c r="J9771" s="5" t="n">
        <f aca="false">LEN(K9771)</f>
        <v>13</v>
      </c>
      <c r="K9771" s="6" t="s">
        <v>51760</v>
      </c>
      <c r="L9771" s="4" t="s">
        <v>31</v>
      </c>
      <c r="M9771" s="4" t="s">
        <v>31</v>
      </c>
    </row>
    <row r="9772" customFormat="false" ht="15.75" hidden="false" customHeight="true" outlineLevel="0" collapsed="false">
      <c r="A9772" s="4" t="n">
        <v>132</v>
      </c>
      <c r="B9772" s="4" t="s">
        <v>51761</v>
      </c>
      <c r="C9772" s="4"/>
      <c r="D9772" s="4" t="s">
        <v>51762</v>
      </c>
      <c r="E9772" s="5" t="n">
        <v>12594</v>
      </c>
      <c r="F9772" s="4" t="s">
        <v>1937</v>
      </c>
      <c r="G9772" s="4" t="s">
        <v>154</v>
      </c>
      <c r="H9772" s="5" t="s">
        <v>51758</v>
      </c>
      <c r="I9772" s="4" t="s">
        <v>51759</v>
      </c>
      <c r="J9772" s="5" t="n">
        <f aca="false">LEN(K9772)</f>
        <v>13</v>
      </c>
      <c r="K9772" s="6" t="s">
        <v>51760</v>
      </c>
      <c r="L9772" s="4" t="s">
        <v>31</v>
      </c>
      <c r="M9772" s="4" t="s">
        <v>23336</v>
      </c>
    </row>
    <row r="9773" customFormat="false" ht="15.75" hidden="false" customHeight="true" outlineLevel="0" collapsed="false">
      <c r="A9773" s="4" t="n">
        <v>159</v>
      </c>
      <c r="B9773" s="4" t="s">
        <v>51763</v>
      </c>
      <c r="C9773" s="4"/>
      <c r="D9773" s="4" t="s">
        <v>51764</v>
      </c>
      <c r="E9773" s="5" t="s">
        <v>6650</v>
      </c>
      <c r="F9773" s="4" t="s">
        <v>6651</v>
      </c>
      <c r="G9773" s="4" t="s">
        <v>603</v>
      </c>
      <c r="H9773" s="5" t="s">
        <v>51765</v>
      </c>
      <c r="I9773" s="4" t="s">
        <v>51766</v>
      </c>
      <c r="J9773" s="5" t="n">
        <f aca="false">LEN(K9773)</f>
        <v>13</v>
      </c>
      <c r="K9773" s="6" t="s">
        <v>51767</v>
      </c>
      <c r="L9773" s="4" t="s">
        <v>78</v>
      </c>
      <c r="M9773" s="4" t="s">
        <v>819</v>
      </c>
    </row>
    <row r="9774" customFormat="false" ht="15.75" hidden="false" customHeight="true" outlineLevel="0" collapsed="false">
      <c r="A9774" s="4" t="n">
        <v>172</v>
      </c>
      <c r="B9774" s="4" t="s">
        <v>51768</v>
      </c>
      <c r="C9774" s="4"/>
      <c r="D9774" s="4" t="s">
        <v>51769</v>
      </c>
      <c r="E9774" s="5" t="s">
        <v>51770</v>
      </c>
      <c r="F9774" s="4" t="s">
        <v>51771</v>
      </c>
      <c r="G9774" s="4" t="s">
        <v>146</v>
      </c>
      <c r="H9774" s="5" t="s">
        <v>51772</v>
      </c>
      <c r="I9774" s="4" t="s">
        <v>51773</v>
      </c>
      <c r="J9774" s="5" t="n">
        <f aca="false">LEN(K9774)</f>
        <v>13</v>
      </c>
      <c r="K9774" s="6" t="s">
        <v>51774</v>
      </c>
      <c r="L9774" s="4" t="s">
        <v>31</v>
      </c>
      <c r="M9774" s="4" t="s">
        <v>2097</v>
      </c>
    </row>
    <row r="9775" customFormat="false" ht="15.75" hidden="false" customHeight="true" outlineLevel="0" collapsed="false">
      <c r="A9775" s="4" t="n">
        <v>216</v>
      </c>
      <c r="B9775" s="4" t="s">
        <v>51775</v>
      </c>
      <c r="C9775" s="4"/>
      <c r="D9775" s="4" t="s">
        <v>51776</v>
      </c>
      <c r="E9775" s="5" t="n">
        <v>46183</v>
      </c>
      <c r="F9775" s="4" t="s">
        <v>51777</v>
      </c>
      <c r="G9775" s="4" t="s">
        <v>18</v>
      </c>
      <c r="H9775" s="5" t="s">
        <v>51778</v>
      </c>
      <c r="I9775" s="7" t="s">
        <v>51779</v>
      </c>
      <c r="J9775" s="5" t="n">
        <f aca="false">LEN(K9775)</f>
        <v>13</v>
      </c>
      <c r="K9775" s="6" t="s">
        <v>51780</v>
      </c>
      <c r="L9775" s="4" t="s">
        <v>57</v>
      </c>
      <c r="M9775" s="4" t="s">
        <v>1005</v>
      </c>
    </row>
    <row r="9776" customFormat="false" ht="15.75" hidden="false" customHeight="true" outlineLevel="0" collapsed="false">
      <c r="A9776" s="4" t="n">
        <v>219</v>
      </c>
      <c r="B9776" s="4" t="s">
        <v>51781</v>
      </c>
      <c r="C9776" s="4"/>
      <c r="D9776" s="4" t="s">
        <v>51782</v>
      </c>
      <c r="E9776" s="5" t="n">
        <v>29649</v>
      </c>
      <c r="F9776" s="4" t="s">
        <v>914</v>
      </c>
      <c r="G9776" s="4" t="s">
        <v>107</v>
      </c>
      <c r="H9776" s="5" t="s">
        <v>51783</v>
      </c>
      <c r="I9776" s="7" t="s">
        <v>51784</v>
      </c>
      <c r="J9776" s="5" t="n">
        <f aca="false">LEN(K9776)</f>
        <v>13</v>
      </c>
      <c r="K9776" s="6" t="s">
        <v>51785</v>
      </c>
      <c r="L9776" s="4" t="s">
        <v>57</v>
      </c>
      <c r="M9776" s="4" t="s">
        <v>118</v>
      </c>
    </row>
    <row r="9777" customFormat="false" ht="15.75" hidden="false" customHeight="true" outlineLevel="0" collapsed="false">
      <c r="A9777" s="4" t="n">
        <v>227</v>
      </c>
      <c r="B9777" s="4" t="s">
        <v>51786</v>
      </c>
      <c r="C9777" s="4" t="s">
        <v>51787</v>
      </c>
      <c r="D9777" s="4" t="s">
        <v>51788</v>
      </c>
      <c r="E9777" s="5" t="s">
        <v>105</v>
      </c>
      <c r="F9777" s="4" t="s">
        <v>106</v>
      </c>
      <c r="G9777" s="4" t="s">
        <v>107</v>
      </c>
      <c r="H9777" s="5" t="s">
        <v>51789</v>
      </c>
      <c r="I9777" s="4" t="s">
        <v>51790</v>
      </c>
      <c r="J9777" s="5" t="n">
        <f aca="false">LEN(K9777)</f>
        <v>13</v>
      </c>
      <c r="K9777" s="6" t="s">
        <v>51791</v>
      </c>
      <c r="L9777" s="4" t="s">
        <v>31</v>
      </c>
      <c r="M9777" s="4" t="s">
        <v>2410</v>
      </c>
    </row>
    <row r="9778" customFormat="false" ht="15.75" hidden="false" customHeight="true" outlineLevel="0" collapsed="false">
      <c r="A9778" s="4" t="n">
        <v>12049</v>
      </c>
      <c r="B9778" s="4" t="s">
        <v>51792</v>
      </c>
      <c r="C9778" s="4"/>
      <c r="D9778" s="4" t="s">
        <v>51793</v>
      </c>
      <c r="E9778" s="5" t="s">
        <v>2791</v>
      </c>
      <c r="F9778" s="4" t="s">
        <v>107</v>
      </c>
      <c r="G9778" s="4" t="s">
        <v>107</v>
      </c>
      <c r="H9778" s="5" t="s">
        <v>51794</v>
      </c>
      <c r="I9778" s="4" t="s">
        <v>51795</v>
      </c>
      <c r="J9778" s="5" t="n">
        <f aca="false">LEN(K9778)</f>
        <v>13</v>
      </c>
      <c r="K9778" s="6" t="s">
        <v>51796</v>
      </c>
      <c r="L9778" s="4" t="s">
        <v>31</v>
      </c>
      <c r="M9778" s="4" t="s">
        <v>31</v>
      </c>
    </row>
    <row r="9779" customFormat="false" ht="15.75" hidden="false" customHeight="true" outlineLevel="0" collapsed="false">
      <c r="A9779" s="4" t="n">
        <v>253</v>
      </c>
      <c r="B9779" s="4" t="s">
        <v>51797</v>
      </c>
      <c r="C9779" s="4"/>
      <c r="D9779" s="4" t="s">
        <v>51798</v>
      </c>
      <c r="E9779" s="5" t="n">
        <v>28491</v>
      </c>
      <c r="F9779" s="4" t="s">
        <v>5692</v>
      </c>
      <c r="G9779" s="4" t="s">
        <v>205</v>
      </c>
      <c r="H9779" s="5" t="s">
        <v>51799</v>
      </c>
      <c r="I9779" s="4" t="s">
        <v>51800</v>
      </c>
      <c r="J9779" s="5" t="n">
        <f aca="false">LEN(K9779)</f>
        <v>13</v>
      </c>
      <c r="K9779" s="6" t="s">
        <v>51801</v>
      </c>
      <c r="L9779" s="4" t="s">
        <v>31</v>
      </c>
      <c r="M9779" s="4" t="s">
        <v>31</v>
      </c>
    </row>
    <row r="9780" customFormat="false" ht="15.75" hidden="false" customHeight="true" outlineLevel="0" collapsed="false">
      <c r="A9780" s="4" t="n">
        <v>258</v>
      </c>
      <c r="B9780" s="4" t="s">
        <v>51802</v>
      </c>
      <c r="C9780" s="4"/>
      <c r="D9780" s="4" t="s">
        <v>51803</v>
      </c>
      <c r="E9780" s="5" t="s">
        <v>580</v>
      </c>
      <c r="F9780" s="4" t="s">
        <v>205</v>
      </c>
      <c r="G9780" s="4" t="s">
        <v>205</v>
      </c>
      <c r="H9780" s="5" t="s">
        <v>51804</v>
      </c>
      <c r="I9780" s="4" t="s">
        <v>51805</v>
      </c>
      <c r="J9780" s="5" t="n">
        <f aca="false">LEN(K9780)</f>
        <v>13</v>
      </c>
      <c r="K9780" s="6" t="s">
        <v>51806</v>
      </c>
      <c r="L9780" s="4" t="s">
        <v>21</v>
      </c>
      <c r="M9780" s="4" t="s">
        <v>31</v>
      </c>
    </row>
    <row r="9781" customFormat="false" ht="15.75" hidden="false" customHeight="true" outlineLevel="0" collapsed="false">
      <c r="A9781" s="4" t="n">
        <v>11986</v>
      </c>
      <c r="B9781" s="4" t="s">
        <v>51807</v>
      </c>
      <c r="C9781" s="4"/>
      <c r="D9781" s="4" t="s">
        <v>51808</v>
      </c>
      <c r="E9781" s="5" t="s">
        <v>3171</v>
      </c>
      <c r="F9781" s="4" t="s">
        <v>205</v>
      </c>
      <c r="G9781" s="4" t="s">
        <v>205</v>
      </c>
      <c r="H9781" s="5" t="s">
        <v>51809</v>
      </c>
      <c r="I9781" s="4" t="s">
        <v>51810</v>
      </c>
      <c r="J9781" s="5" t="n">
        <f aca="false">LEN(K9781)</f>
        <v>13</v>
      </c>
      <c r="K9781" s="6" t="s">
        <v>51811</v>
      </c>
      <c r="L9781" s="4" t="s">
        <v>57</v>
      </c>
      <c r="M9781" s="4" t="s">
        <v>31</v>
      </c>
    </row>
    <row r="9782" customFormat="false" ht="15.75" hidden="false" customHeight="true" outlineLevel="0" collapsed="false">
      <c r="A9782" s="4" t="n">
        <v>298</v>
      </c>
      <c r="B9782" s="4" t="s">
        <v>51812</v>
      </c>
      <c r="C9782" s="4"/>
      <c r="D9782" s="4" t="s">
        <v>51813</v>
      </c>
      <c r="E9782" s="5" t="s">
        <v>23141</v>
      </c>
      <c r="F9782" s="4" t="s">
        <v>205</v>
      </c>
      <c r="G9782" s="4" t="s">
        <v>205</v>
      </c>
      <c r="H9782" s="5" t="s">
        <v>51814</v>
      </c>
      <c r="I9782" s="4" t="s">
        <v>51815</v>
      </c>
      <c r="J9782" s="5" t="n">
        <f aca="false">LEN(K9782)</f>
        <v>13</v>
      </c>
      <c r="K9782" s="6" t="s">
        <v>51816</v>
      </c>
      <c r="L9782" s="4" t="s">
        <v>31</v>
      </c>
      <c r="M9782" s="4" t="s">
        <v>1418</v>
      </c>
    </row>
    <row r="9783" customFormat="false" ht="15.75" hidden="false" customHeight="true" outlineLevel="0" collapsed="false">
      <c r="A9783" s="4" t="n">
        <v>306</v>
      </c>
      <c r="B9783" s="4" t="s">
        <v>51817</v>
      </c>
      <c r="C9783" s="4"/>
      <c r="D9783" s="4" t="s">
        <v>51818</v>
      </c>
      <c r="E9783" s="5" t="s">
        <v>51819</v>
      </c>
      <c r="F9783" s="4" t="s">
        <v>51820</v>
      </c>
      <c r="G9783" s="4" t="s">
        <v>205</v>
      </c>
      <c r="H9783" s="5" t="s">
        <v>51821</v>
      </c>
      <c r="I9783" s="4" t="s">
        <v>51822</v>
      </c>
      <c r="J9783" s="5" t="n">
        <f aca="false">LEN(K9783)</f>
        <v>13</v>
      </c>
      <c r="K9783" s="6" t="s">
        <v>51823</v>
      </c>
      <c r="L9783" s="4" t="s">
        <v>637</v>
      </c>
      <c r="M9783" s="4" t="s">
        <v>32</v>
      </c>
    </row>
    <row r="9784" customFormat="false" ht="15.75" hidden="false" customHeight="true" outlineLevel="0" collapsed="false">
      <c r="A9784" s="4" t="n">
        <v>316</v>
      </c>
      <c r="B9784" s="4" t="s">
        <v>51824</v>
      </c>
      <c r="C9784" s="4"/>
      <c r="D9784" s="4" t="s">
        <v>51825</v>
      </c>
      <c r="E9784" s="5" t="s">
        <v>3835</v>
      </c>
      <c r="F9784" s="4" t="s">
        <v>205</v>
      </c>
      <c r="G9784" s="4" t="s">
        <v>205</v>
      </c>
      <c r="H9784" s="5" t="s">
        <v>51826</v>
      </c>
      <c r="I9784" s="4" t="s">
        <v>27621</v>
      </c>
      <c r="J9784" s="5" t="n">
        <f aca="false">LEN(K9784)</f>
        <v>13</v>
      </c>
      <c r="K9784" s="6" t="s">
        <v>51827</v>
      </c>
      <c r="L9784" s="4" t="s">
        <v>31</v>
      </c>
      <c r="M9784" s="4" t="s">
        <v>2768</v>
      </c>
    </row>
    <row r="9785" customFormat="false" ht="15.75" hidden="false" customHeight="true" outlineLevel="0" collapsed="false">
      <c r="A9785" s="4" t="n">
        <v>320</v>
      </c>
      <c r="B9785" s="4" t="s">
        <v>51828</v>
      </c>
      <c r="C9785" s="4"/>
      <c r="D9785" s="4" t="s">
        <v>51829</v>
      </c>
      <c r="E9785" s="5" t="s">
        <v>10680</v>
      </c>
      <c r="F9785" s="4" t="s">
        <v>205</v>
      </c>
      <c r="G9785" s="4" t="s">
        <v>205</v>
      </c>
      <c r="H9785" s="5" t="s">
        <v>51830</v>
      </c>
      <c r="I9785" s="4" t="s">
        <v>51831</v>
      </c>
      <c r="J9785" s="5" t="n">
        <f aca="false">LEN(K9785)</f>
        <v>13</v>
      </c>
      <c r="K9785" s="6" t="s">
        <v>51832</v>
      </c>
      <c r="L9785" s="4" t="s">
        <v>57</v>
      </c>
      <c r="M9785" s="4" t="s">
        <v>794</v>
      </c>
    </row>
    <row r="9786" customFormat="false" ht="15.75" hidden="false" customHeight="true" outlineLevel="0" collapsed="false">
      <c r="A9786" s="4" t="n">
        <v>326</v>
      </c>
      <c r="B9786" s="4" t="s">
        <v>51833</v>
      </c>
      <c r="C9786" s="4"/>
      <c r="D9786" s="4" t="s">
        <v>51834</v>
      </c>
      <c r="E9786" s="5" t="n">
        <v>28035</v>
      </c>
      <c r="F9786" s="4" t="s">
        <v>205</v>
      </c>
      <c r="G9786" s="4" t="s">
        <v>205</v>
      </c>
      <c r="H9786" s="5" t="s">
        <v>51835</v>
      </c>
      <c r="I9786" s="4" t="s">
        <v>51836</v>
      </c>
      <c r="J9786" s="5" t="n">
        <f aca="false">LEN(K9786)</f>
        <v>13</v>
      </c>
      <c r="K9786" s="10" t="s">
        <v>51837</v>
      </c>
      <c r="L9786" s="4" t="s">
        <v>66</v>
      </c>
      <c r="M9786" s="4" t="s">
        <v>31</v>
      </c>
    </row>
    <row r="9787" customFormat="false" ht="15.75" hidden="false" customHeight="true" outlineLevel="0" collapsed="false">
      <c r="A9787" s="4" t="n">
        <v>343</v>
      </c>
      <c r="B9787" s="4" t="s">
        <v>51838</v>
      </c>
      <c r="C9787" s="4"/>
      <c r="D9787" s="4" t="s">
        <v>51839</v>
      </c>
      <c r="E9787" s="5" t="n">
        <v>28036</v>
      </c>
      <c r="F9787" s="4" t="s">
        <v>205</v>
      </c>
      <c r="G9787" s="4" t="s">
        <v>205</v>
      </c>
      <c r="H9787" s="5" t="s">
        <v>51840</v>
      </c>
      <c r="I9787" s="4" t="s">
        <v>51841</v>
      </c>
      <c r="J9787" s="5" t="n">
        <f aca="false">LEN(K9787)</f>
        <v>13</v>
      </c>
      <c r="K9787" s="6" t="s">
        <v>51842</v>
      </c>
      <c r="L9787" s="4" t="s">
        <v>78</v>
      </c>
      <c r="M9787" s="4" t="s">
        <v>381</v>
      </c>
    </row>
    <row r="9788" customFormat="false" ht="15.75" hidden="false" customHeight="true" outlineLevel="0" collapsed="false">
      <c r="A9788" s="4" t="n">
        <v>345</v>
      </c>
      <c r="B9788" s="4" t="s">
        <v>51843</v>
      </c>
      <c r="C9788" s="4"/>
      <c r="D9788" s="4" t="s">
        <v>51844</v>
      </c>
      <c r="E9788" s="5" t="s">
        <v>32168</v>
      </c>
      <c r="F9788" s="4" t="s">
        <v>205</v>
      </c>
      <c r="G9788" s="4" t="s">
        <v>205</v>
      </c>
      <c r="H9788" s="5" t="s">
        <v>51845</v>
      </c>
      <c r="I9788" s="4" t="s">
        <v>51846</v>
      </c>
      <c r="J9788" s="5" t="n">
        <f aca="false">LEN(K9788)</f>
        <v>13</v>
      </c>
      <c r="K9788" s="10" t="s">
        <v>51791</v>
      </c>
      <c r="L9788" s="4" t="s">
        <v>21</v>
      </c>
      <c r="M9788" s="4" t="s">
        <v>31</v>
      </c>
    </row>
    <row r="9789" customFormat="false" ht="15.75" hidden="false" customHeight="true" outlineLevel="0" collapsed="false">
      <c r="A9789" s="4" t="n">
        <v>348</v>
      </c>
      <c r="B9789" s="4" t="s">
        <v>51847</v>
      </c>
      <c r="C9789" s="4"/>
      <c r="D9789" s="4" t="s">
        <v>51848</v>
      </c>
      <c r="E9789" s="5" t="s">
        <v>8607</v>
      </c>
      <c r="F9789" s="4" t="s">
        <v>205</v>
      </c>
      <c r="G9789" s="4" t="s">
        <v>205</v>
      </c>
      <c r="H9789" s="5" t="s">
        <v>51849</v>
      </c>
      <c r="I9789" s="4" t="s">
        <v>51850</v>
      </c>
      <c r="J9789" s="5" t="n">
        <f aca="false">LEN(K9789)</f>
        <v>13</v>
      </c>
      <c r="K9789" s="6" t="s">
        <v>51851</v>
      </c>
      <c r="L9789" s="4" t="s">
        <v>78</v>
      </c>
      <c r="M9789" s="4" t="s">
        <v>467</v>
      </c>
    </row>
    <row r="9790" customFormat="false" ht="15.75" hidden="false" customHeight="true" outlineLevel="0" collapsed="false">
      <c r="A9790" s="4" t="n">
        <v>355</v>
      </c>
      <c r="B9790" s="4" t="s">
        <v>51852</v>
      </c>
      <c r="C9790" s="4"/>
      <c r="D9790" s="4" t="s">
        <v>51853</v>
      </c>
      <c r="E9790" s="5" t="s">
        <v>2311</v>
      </c>
      <c r="F9790" s="4" t="s">
        <v>205</v>
      </c>
      <c r="G9790" s="4" t="s">
        <v>205</v>
      </c>
      <c r="H9790" s="5" t="s">
        <v>51854</v>
      </c>
      <c r="I9790" s="4" t="s">
        <v>51855</v>
      </c>
      <c r="J9790" s="5" t="n">
        <f aca="false">LEN(K9790)</f>
        <v>13</v>
      </c>
      <c r="K9790" s="10" t="s">
        <v>51851</v>
      </c>
      <c r="L9790" s="4" t="s">
        <v>21</v>
      </c>
      <c r="M9790" s="4" t="s">
        <v>14555</v>
      </c>
    </row>
    <row r="9791" customFormat="false" ht="15.75" hidden="false" customHeight="true" outlineLevel="0" collapsed="false">
      <c r="A9791" s="4" t="n">
        <v>356</v>
      </c>
      <c r="B9791" s="4" t="s">
        <v>51856</v>
      </c>
      <c r="C9791" s="4"/>
      <c r="D9791" s="4" t="s">
        <v>51857</v>
      </c>
      <c r="E9791" s="5" t="s">
        <v>13079</v>
      </c>
      <c r="F9791" s="4" t="s">
        <v>205</v>
      </c>
      <c r="G9791" s="4" t="s">
        <v>205</v>
      </c>
      <c r="H9791" s="5" t="s">
        <v>51858</v>
      </c>
      <c r="I9791" s="4" t="s">
        <v>51859</v>
      </c>
      <c r="J9791" s="5" t="n">
        <f aca="false">LEN(K9791)</f>
        <v>13</v>
      </c>
      <c r="K9791" s="6" t="s">
        <v>51791</v>
      </c>
      <c r="L9791" s="4" t="s">
        <v>66</v>
      </c>
      <c r="M9791" s="4" t="s">
        <v>25182</v>
      </c>
    </row>
    <row r="9792" customFormat="false" ht="15.75" hidden="false" customHeight="true" outlineLevel="0" collapsed="false">
      <c r="A9792" s="4" t="n">
        <v>368</v>
      </c>
      <c r="B9792" s="4" t="s">
        <v>51860</v>
      </c>
      <c r="C9792" s="4"/>
      <c r="D9792" s="4" t="s">
        <v>51861</v>
      </c>
      <c r="E9792" s="5" t="s">
        <v>23141</v>
      </c>
      <c r="F9792" s="4" t="s">
        <v>205</v>
      </c>
      <c r="G9792" s="4" t="s">
        <v>205</v>
      </c>
      <c r="H9792" s="5" t="s">
        <v>51862</v>
      </c>
      <c r="I9792" s="4" t="s">
        <v>51863</v>
      </c>
      <c r="J9792" s="5" t="n">
        <f aca="false">LEN(K9792)</f>
        <v>13</v>
      </c>
      <c r="K9792" s="6" t="s">
        <v>51864</v>
      </c>
      <c r="L9792" s="4" t="s">
        <v>21</v>
      </c>
      <c r="M9792" s="4" t="s">
        <v>7942</v>
      </c>
    </row>
    <row r="9793" customFormat="false" ht="15.75" hidden="false" customHeight="true" outlineLevel="0" collapsed="false">
      <c r="A9793" s="4" t="n">
        <v>373</v>
      </c>
      <c r="B9793" s="4" t="s">
        <v>51865</v>
      </c>
      <c r="C9793" s="4"/>
      <c r="D9793" s="4" t="s">
        <v>51866</v>
      </c>
      <c r="E9793" s="5" t="n">
        <v>28043</v>
      </c>
      <c r="F9793" s="4" t="s">
        <v>205</v>
      </c>
      <c r="G9793" s="4" t="s">
        <v>205</v>
      </c>
      <c r="H9793" s="5" t="s">
        <v>51867</v>
      </c>
      <c r="I9793" s="4" t="s">
        <v>51868</v>
      </c>
      <c r="J9793" s="5" t="n">
        <f aca="false">LEN(K9793)</f>
        <v>13</v>
      </c>
      <c r="K9793" s="6" t="s">
        <v>51869</v>
      </c>
      <c r="L9793" s="4" t="s">
        <v>31</v>
      </c>
      <c r="M9793" s="4" t="s">
        <v>31</v>
      </c>
    </row>
    <row r="9794" customFormat="false" ht="15.75" hidden="false" customHeight="true" outlineLevel="0" collapsed="false">
      <c r="A9794" s="4" t="n">
        <v>377</v>
      </c>
      <c r="B9794" s="4" t="s">
        <v>51870</v>
      </c>
      <c r="C9794" s="4"/>
      <c r="D9794" s="4" t="s">
        <v>51871</v>
      </c>
      <c r="E9794" s="5" t="s">
        <v>580</v>
      </c>
      <c r="F9794" s="4" t="s">
        <v>205</v>
      </c>
      <c r="G9794" s="4" t="s">
        <v>205</v>
      </c>
      <c r="H9794" s="5" t="s">
        <v>51872</v>
      </c>
      <c r="I9794" s="4" t="s">
        <v>51873</v>
      </c>
      <c r="J9794" s="5" t="n">
        <f aca="false">LEN(K9794)</f>
        <v>13</v>
      </c>
      <c r="K9794" s="6" t="s">
        <v>51791</v>
      </c>
      <c r="L9794" s="4" t="s">
        <v>20572</v>
      </c>
      <c r="M9794" s="4" t="s">
        <v>4870</v>
      </c>
    </row>
    <row r="9795" customFormat="false" ht="15.75" hidden="false" customHeight="true" outlineLevel="0" collapsed="false">
      <c r="A9795" s="4" t="n">
        <v>378</v>
      </c>
      <c r="B9795" s="4" t="s">
        <v>51874</v>
      </c>
      <c r="C9795" s="4"/>
      <c r="D9795" s="4" t="s">
        <v>51875</v>
      </c>
      <c r="E9795" s="5" t="s">
        <v>580</v>
      </c>
      <c r="F9795" s="4" t="s">
        <v>205</v>
      </c>
      <c r="G9795" s="4" t="s">
        <v>205</v>
      </c>
      <c r="H9795" s="5" t="s">
        <v>51872</v>
      </c>
      <c r="I9795" s="4" t="s">
        <v>51876</v>
      </c>
      <c r="J9795" s="5" t="n">
        <f aca="false">LEN(K9795)</f>
        <v>13</v>
      </c>
      <c r="K9795" s="6" t="s">
        <v>51791</v>
      </c>
      <c r="L9795" s="4" t="s">
        <v>78</v>
      </c>
      <c r="M9795" s="4" t="s">
        <v>4870</v>
      </c>
    </row>
    <row r="9796" customFormat="false" ht="15.75" hidden="false" customHeight="true" outlineLevel="0" collapsed="false">
      <c r="A9796" s="4" t="n">
        <v>380</v>
      </c>
      <c r="B9796" s="4" t="s">
        <v>51877</v>
      </c>
      <c r="C9796" s="4"/>
      <c r="D9796" s="4" t="s">
        <v>51878</v>
      </c>
      <c r="E9796" s="5" t="s">
        <v>8160</v>
      </c>
      <c r="F9796" s="4" t="s">
        <v>603</v>
      </c>
      <c r="G9796" s="4" t="s">
        <v>603</v>
      </c>
      <c r="H9796" s="5" t="s">
        <v>51879</v>
      </c>
      <c r="I9796" s="4" t="s">
        <v>2875</v>
      </c>
      <c r="J9796" s="5" t="n">
        <f aca="false">LEN(K9796)</f>
        <v>13</v>
      </c>
      <c r="K9796" s="10" t="s">
        <v>51791</v>
      </c>
      <c r="L9796" s="4" t="s">
        <v>21</v>
      </c>
      <c r="M9796" s="4" t="s">
        <v>17733</v>
      </c>
    </row>
    <row r="9797" customFormat="false" ht="15.75" hidden="false" customHeight="true" outlineLevel="0" collapsed="false">
      <c r="A9797" s="4" t="n">
        <v>381</v>
      </c>
      <c r="B9797" s="4" t="s">
        <v>51880</v>
      </c>
      <c r="C9797" s="4"/>
      <c r="D9797" s="4" t="s">
        <v>51881</v>
      </c>
      <c r="E9797" s="5" t="s">
        <v>38064</v>
      </c>
      <c r="F9797" s="4" t="s">
        <v>2093</v>
      </c>
      <c r="G9797" s="4" t="s">
        <v>2093</v>
      </c>
      <c r="H9797" s="5" t="s">
        <v>51882</v>
      </c>
      <c r="I9797" s="4" t="s">
        <v>51883</v>
      </c>
      <c r="J9797" s="5" t="n">
        <f aca="false">LEN(K9797)</f>
        <v>13</v>
      </c>
      <c r="K9797" s="6" t="s">
        <v>51851</v>
      </c>
      <c r="L9797" s="4" t="s">
        <v>78</v>
      </c>
      <c r="M9797" s="4" t="s">
        <v>4894</v>
      </c>
    </row>
    <row r="9798" customFormat="false" ht="15.75" hidden="false" customHeight="true" outlineLevel="0" collapsed="false">
      <c r="A9798" s="4" t="n">
        <v>396</v>
      </c>
      <c r="B9798" s="4" t="s">
        <v>51884</v>
      </c>
      <c r="C9798" s="4"/>
      <c r="D9798" s="4" t="s">
        <v>51885</v>
      </c>
      <c r="E9798" s="5" t="n">
        <v>28012</v>
      </c>
      <c r="F9798" s="4" t="s">
        <v>205</v>
      </c>
      <c r="G9798" s="4" t="s">
        <v>205</v>
      </c>
      <c r="H9798" s="5" t="s">
        <v>51886</v>
      </c>
      <c r="I9798" s="4" t="s">
        <v>51887</v>
      </c>
      <c r="J9798" s="5" t="n">
        <f aca="false">LEN(K9798)</f>
        <v>13</v>
      </c>
      <c r="K9798" s="6" t="s">
        <v>51888</v>
      </c>
      <c r="L9798" s="4" t="s">
        <v>31</v>
      </c>
      <c r="M9798" s="4" t="s">
        <v>577</v>
      </c>
    </row>
    <row r="9799" customFormat="false" ht="15.75" hidden="false" customHeight="true" outlineLevel="0" collapsed="false">
      <c r="A9799" s="4" t="n">
        <v>399</v>
      </c>
      <c r="B9799" s="4" t="s">
        <v>51889</v>
      </c>
      <c r="C9799" s="4"/>
      <c r="D9799" s="4" t="s">
        <v>51890</v>
      </c>
      <c r="E9799" s="5" t="s">
        <v>725</v>
      </c>
      <c r="F9799" s="4" t="s">
        <v>205</v>
      </c>
      <c r="G9799" s="4" t="s">
        <v>205</v>
      </c>
      <c r="H9799" s="5" t="s">
        <v>51891</v>
      </c>
      <c r="I9799" s="4" t="s">
        <v>51892</v>
      </c>
      <c r="J9799" s="5" t="n">
        <f aca="false">LEN(K9799)</f>
        <v>13</v>
      </c>
      <c r="K9799" s="10" t="s">
        <v>51851</v>
      </c>
      <c r="L9799" s="4" t="s">
        <v>21</v>
      </c>
      <c r="M9799" s="4" t="s">
        <v>34825</v>
      </c>
    </row>
    <row r="9800" customFormat="false" ht="15.75" hidden="false" customHeight="true" outlineLevel="0" collapsed="false">
      <c r="A9800" s="4" t="n">
        <v>402</v>
      </c>
      <c r="B9800" s="4" t="s">
        <v>51893</v>
      </c>
      <c r="C9800" s="4"/>
      <c r="D9800" s="4" t="s">
        <v>51894</v>
      </c>
      <c r="E9800" s="5" t="s">
        <v>32275</v>
      </c>
      <c r="F9800" s="4" t="s">
        <v>205</v>
      </c>
      <c r="G9800" s="4" t="s">
        <v>205</v>
      </c>
      <c r="H9800" s="5" t="s">
        <v>51895</v>
      </c>
      <c r="I9800" s="4" t="s">
        <v>51896</v>
      </c>
      <c r="J9800" s="5" t="n">
        <f aca="false">LEN(K9800)</f>
        <v>13</v>
      </c>
      <c r="K9800" s="6" t="s">
        <v>51851</v>
      </c>
      <c r="L9800" s="4" t="s">
        <v>21</v>
      </c>
      <c r="M9800" s="4" t="s">
        <v>6582</v>
      </c>
    </row>
    <row r="9801" customFormat="false" ht="15.75" hidden="false" customHeight="true" outlineLevel="0" collapsed="false">
      <c r="A9801" s="4" t="n">
        <v>403</v>
      </c>
      <c r="B9801" s="4" t="s">
        <v>51897</v>
      </c>
      <c r="C9801" s="4"/>
      <c r="D9801" s="4" t="s">
        <v>51898</v>
      </c>
      <c r="E9801" s="5" t="s">
        <v>51899</v>
      </c>
      <c r="F9801" s="4" t="s">
        <v>205</v>
      </c>
      <c r="G9801" s="4" t="s">
        <v>205</v>
      </c>
      <c r="H9801" s="5" t="s">
        <v>51900</v>
      </c>
      <c r="I9801" s="4" t="s">
        <v>51901</v>
      </c>
      <c r="J9801" s="5" t="n">
        <f aca="false">LEN(K9801)</f>
        <v>13</v>
      </c>
      <c r="K9801" s="10" t="s">
        <v>51851</v>
      </c>
      <c r="L9801" s="4" t="s">
        <v>31</v>
      </c>
      <c r="M9801" s="4" t="s">
        <v>18125</v>
      </c>
    </row>
    <row r="9802" customFormat="false" ht="15.75" hidden="false" customHeight="true" outlineLevel="0" collapsed="false">
      <c r="A9802" s="4" t="n">
        <v>410</v>
      </c>
      <c r="B9802" s="4" t="s">
        <v>7232</v>
      </c>
      <c r="C9802" s="4"/>
      <c r="D9802" s="4" t="s">
        <v>51902</v>
      </c>
      <c r="E9802" s="5" t="s">
        <v>8600</v>
      </c>
      <c r="F9802" s="4" t="s">
        <v>205</v>
      </c>
      <c r="G9802" s="4" t="s">
        <v>205</v>
      </c>
      <c r="H9802" s="5" t="s">
        <v>51903</v>
      </c>
      <c r="I9802" s="4" t="s">
        <v>51904</v>
      </c>
      <c r="J9802" s="5" t="n">
        <f aca="false">LEN(K9802)</f>
        <v>13</v>
      </c>
      <c r="K9802" s="10" t="s">
        <v>51905</v>
      </c>
      <c r="L9802" s="4" t="s">
        <v>31</v>
      </c>
      <c r="M9802" s="4" t="s">
        <v>13737</v>
      </c>
    </row>
    <row r="9803" customFormat="false" ht="15.75" hidden="false" customHeight="true" outlineLevel="0" collapsed="false">
      <c r="A9803" s="4" t="n">
        <v>414</v>
      </c>
      <c r="B9803" s="4" t="s">
        <v>51906</v>
      </c>
      <c r="C9803" s="4"/>
      <c r="D9803" s="4" t="s">
        <v>51907</v>
      </c>
      <c r="E9803" s="5" t="s">
        <v>6964</v>
      </c>
      <c r="F9803" s="4" t="s">
        <v>205</v>
      </c>
      <c r="G9803" s="4" t="s">
        <v>205</v>
      </c>
      <c r="H9803" s="5" t="s">
        <v>51908</v>
      </c>
      <c r="I9803" s="4" t="s">
        <v>51909</v>
      </c>
      <c r="J9803" s="5" t="n">
        <f aca="false">LEN(K9803)</f>
        <v>13</v>
      </c>
      <c r="K9803" s="6" t="s">
        <v>51851</v>
      </c>
      <c r="L9803" s="4" t="s">
        <v>57</v>
      </c>
      <c r="M9803" s="4" t="s">
        <v>3938</v>
      </c>
    </row>
    <row r="9804" customFormat="false" ht="15.75" hidden="false" customHeight="true" outlineLevel="0" collapsed="false">
      <c r="A9804" s="4" t="n">
        <v>415</v>
      </c>
      <c r="B9804" s="4" t="s">
        <v>51910</v>
      </c>
      <c r="C9804" s="4"/>
      <c r="D9804" s="4" t="s">
        <v>51911</v>
      </c>
      <c r="E9804" s="5" t="s">
        <v>6964</v>
      </c>
      <c r="F9804" s="4" t="s">
        <v>205</v>
      </c>
      <c r="G9804" s="4" t="s">
        <v>205</v>
      </c>
      <c r="H9804" s="5" t="s">
        <v>51912</v>
      </c>
      <c r="I9804" s="4" t="s">
        <v>51913</v>
      </c>
      <c r="J9804" s="5" t="n">
        <f aca="false">LEN(K9804)</f>
        <v>13</v>
      </c>
      <c r="K9804" s="10" t="s">
        <v>51851</v>
      </c>
      <c r="L9804" s="4" t="s">
        <v>78</v>
      </c>
      <c r="M9804" s="4" t="s">
        <v>3470</v>
      </c>
    </row>
    <row r="9805" customFormat="false" ht="15.75" hidden="false" customHeight="true" outlineLevel="0" collapsed="false">
      <c r="A9805" s="4" t="n">
        <v>417</v>
      </c>
      <c r="B9805" s="4" t="s">
        <v>51914</v>
      </c>
      <c r="C9805" s="4"/>
      <c r="D9805" s="4" t="s">
        <v>51915</v>
      </c>
      <c r="E9805" s="5" t="n">
        <v>28004</v>
      </c>
      <c r="F9805" s="4" t="s">
        <v>205</v>
      </c>
      <c r="G9805" s="4" t="s">
        <v>205</v>
      </c>
      <c r="H9805" s="5" t="s">
        <v>51916</v>
      </c>
      <c r="I9805" s="7" t="s">
        <v>51917</v>
      </c>
      <c r="J9805" s="5" t="n">
        <f aca="false">LEN(K9805)</f>
        <v>13</v>
      </c>
      <c r="K9805" s="6" t="s">
        <v>51918</v>
      </c>
      <c r="L9805" s="4" t="s">
        <v>21</v>
      </c>
      <c r="M9805" s="4" t="s">
        <v>2139</v>
      </c>
    </row>
    <row r="9806" customFormat="false" ht="15.75" hidden="false" customHeight="true" outlineLevel="0" collapsed="false">
      <c r="A9806" s="4" t="n">
        <v>437</v>
      </c>
      <c r="B9806" s="4" t="s">
        <v>51919</v>
      </c>
      <c r="C9806" s="4"/>
      <c r="D9806" s="4" t="s">
        <v>51920</v>
      </c>
      <c r="E9806" s="5" t="s">
        <v>203</v>
      </c>
      <c r="F9806" s="4" t="s">
        <v>204</v>
      </c>
      <c r="G9806" s="4" t="s">
        <v>205</v>
      </c>
      <c r="H9806" s="5" t="s">
        <v>51921</v>
      </c>
      <c r="I9806" s="4" t="s">
        <v>51922</v>
      </c>
      <c r="J9806" s="5" t="n">
        <f aca="false">LEN(K9806)</f>
        <v>13</v>
      </c>
      <c r="K9806" s="10" t="s">
        <v>51851</v>
      </c>
      <c r="L9806" s="4" t="s">
        <v>78</v>
      </c>
      <c r="M9806" s="4" t="s">
        <v>2139</v>
      </c>
    </row>
    <row r="9807" customFormat="false" ht="15.75" hidden="false" customHeight="true" outlineLevel="0" collapsed="false">
      <c r="A9807" s="4" t="n">
        <v>440</v>
      </c>
      <c r="B9807" s="4" t="s">
        <v>856</v>
      </c>
      <c r="C9807" s="4"/>
      <c r="D9807" s="4" t="s">
        <v>51923</v>
      </c>
      <c r="E9807" s="5" t="n">
        <v>28014</v>
      </c>
      <c r="F9807" s="4" t="s">
        <v>205</v>
      </c>
      <c r="G9807" s="4" t="s">
        <v>205</v>
      </c>
      <c r="H9807" s="5" t="s">
        <v>51924</v>
      </c>
      <c r="I9807" s="4" t="s">
        <v>51925</v>
      </c>
      <c r="J9807" s="5" t="n">
        <f aca="false">LEN(K9807)</f>
        <v>13</v>
      </c>
      <c r="K9807" s="10" t="s">
        <v>51851</v>
      </c>
      <c r="L9807" s="4" t="s">
        <v>66</v>
      </c>
      <c r="M9807" s="4" t="s">
        <v>31</v>
      </c>
    </row>
    <row r="9808" customFormat="false" ht="15.75" hidden="false" customHeight="true" outlineLevel="0" collapsed="false">
      <c r="A9808" s="4" t="n">
        <v>442</v>
      </c>
      <c r="B9808" s="4" t="s">
        <v>51926</v>
      </c>
      <c r="C9808" s="4"/>
      <c r="D9808" s="4" t="s">
        <v>51927</v>
      </c>
      <c r="E9808" s="5" t="s">
        <v>51928</v>
      </c>
      <c r="F9808" s="4" t="s">
        <v>1366</v>
      </c>
      <c r="G9808" s="4" t="s">
        <v>205</v>
      </c>
      <c r="H9808" s="5" t="s">
        <v>51929</v>
      </c>
      <c r="I9808" s="7" t="s">
        <v>51930</v>
      </c>
      <c r="J9808" s="5" t="n">
        <f aca="false">LEN(K9808)</f>
        <v>13</v>
      </c>
      <c r="K9808" s="6" t="s">
        <v>51791</v>
      </c>
      <c r="L9808" s="4" t="s">
        <v>57</v>
      </c>
      <c r="M9808" s="4" t="s">
        <v>451</v>
      </c>
    </row>
    <row r="9809" customFormat="false" ht="15.75" hidden="false" customHeight="true" outlineLevel="0" collapsed="false">
      <c r="A9809" s="4" t="n">
        <v>456</v>
      </c>
      <c r="B9809" s="4" t="s">
        <v>3823</v>
      </c>
      <c r="C9809" s="4"/>
      <c r="D9809" s="4" t="s">
        <v>51931</v>
      </c>
      <c r="E9809" s="5" t="n">
        <v>28013</v>
      </c>
      <c r="F9809" s="4" t="s">
        <v>205</v>
      </c>
      <c r="G9809" s="4" t="s">
        <v>205</v>
      </c>
      <c r="H9809" s="5" t="s">
        <v>3825</v>
      </c>
      <c r="I9809" s="4" t="s">
        <v>51932</v>
      </c>
      <c r="J9809" s="5" t="n">
        <f aca="false">LEN(K9809)</f>
        <v>13</v>
      </c>
      <c r="K9809" s="10" t="s">
        <v>51933</v>
      </c>
      <c r="L9809" s="4" t="s">
        <v>21</v>
      </c>
      <c r="M9809" s="4" t="s">
        <v>2167</v>
      </c>
    </row>
    <row r="9810" customFormat="false" ht="15.75" hidden="false" customHeight="true" outlineLevel="0" collapsed="false">
      <c r="A9810" s="4" t="n">
        <v>485</v>
      </c>
      <c r="B9810" s="4" t="s">
        <v>51934</v>
      </c>
      <c r="C9810" s="4"/>
      <c r="D9810" s="4" t="s">
        <v>51935</v>
      </c>
      <c r="E9810" s="5" t="s">
        <v>384</v>
      </c>
      <c r="F9810" s="4" t="s">
        <v>205</v>
      </c>
      <c r="G9810" s="4" t="s">
        <v>205</v>
      </c>
      <c r="H9810" s="5" t="s">
        <v>19555</v>
      </c>
      <c r="I9810" s="4" t="s">
        <v>51936</v>
      </c>
      <c r="J9810" s="5" t="n">
        <f aca="false">LEN(K9810)</f>
        <v>13</v>
      </c>
      <c r="K9810" s="6" t="s">
        <v>51743</v>
      </c>
      <c r="L9810" s="4" t="s">
        <v>21</v>
      </c>
      <c r="M9810" s="4" t="s">
        <v>2663</v>
      </c>
    </row>
    <row r="9811" customFormat="false" ht="15.75" hidden="false" customHeight="true" outlineLevel="0" collapsed="false">
      <c r="A9811" s="4" t="n">
        <v>489</v>
      </c>
      <c r="B9811" s="4" t="s">
        <v>51937</v>
      </c>
      <c r="C9811" s="4"/>
      <c r="D9811" s="4" t="s">
        <v>51938</v>
      </c>
      <c r="E9811" s="5" t="s">
        <v>384</v>
      </c>
      <c r="F9811" s="4" t="s">
        <v>205</v>
      </c>
      <c r="G9811" s="4" t="s">
        <v>205</v>
      </c>
      <c r="H9811" s="5" t="s">
        <v>51939</v>
      </c>
      <c r="I9811" s="4" t="s">
        <v>51940</v>
      </c>
      <c r="J9811" s="5" t="n">
        <f aca="false">LEN(K9811)</f>
        <v>13</v>
      </c>
      <c r="K9811" s="10" t="s">
        <v>51671</v>
      </c>
      <c r="L9811" s="4" t="s">
        <v>21</v>
      </c>
      <c r="M9811" s="4" t="s">
        <v>5134</v>
      </c>
    </row>
    <row r="9812" customFormat="false" ht="15.75" hidden="false" customHeight="true" outlineLevel="0" collapsed="false">
      <c r="A9812" s="4" t="n">
        <v>492</v>
      </c>
      <c r="B9812" s="4" t="s">
        <v>51941</v>
      </c>
      <c r="C9812" s="4"/>
      <c r="D9812" s="4" t="s">
        <v>51942</v>
      </c>
      <c r="E9812" s="5" t="n">
        <v>28014</v>
      </c>
      <c r="F9812" s="4" t="s">
        <v>205</v>
      </c>
      <c r="G9812" s="4" t="s">
        <v>205</v>
      </c>
      <c r="H9812" s="5" t="s">
        <v>51943</v>
      </c>
      <c r="I9812" s="4" t="s">
        <v>51944</v>
      </c>
      <c r="J9812" s="5" t="n">
        <f aca="false">LEN(K9812)</f>
        <v>13</v>
      </c>
      <c r="K9812" s="6" t="s">
        <v>51851</v>
      </c>
      <c r="L9812" s="4" t="s">
        <v>78</v>
      </c>
      <c r="M9812" s="4" t="s">
        <v>9493</v>
      </c>
    </row>
    <row r="9813" customFormat="false" ht="15.75" hidden="false" customHeight="true" outlineLevel="0" collapsed="false">
      <c r="A9813" s="4" t="n">
        <v>502</v>
      </c>
      <c r="B9813" s="4" t="s">
        <v>51945</v>
      </c>
      <c r="C9813" s="4"/>
      <c r="D9813" s="4" t="s">
        <v>51946</v>
      </c>
      <c r="E9813" s="5" t="s">
        <v>580</v>
      </c>
      <c r="F9813" s="4" t="s">
        <v>205</v>
      </c>
      <c r="G9813" s="4" t="s">
        <v>205</v>
      </c>
      <c r="H9813" s="5" t="s">
        <v>51947</v>
      </c>
      <c r="I9813" s="7" t="s">
        <v>51948</v>
      </c>
      <c r="J9813" s="5" t="n">
        <f aca="false">LEN(K9813)</f>
        <v>13</v>
      </c>
      <c r="K9813" s="6" t="s">
        <v>51949</v>
      </c>
      <c r="L9813" s="4" t="s">
        <v>21</v>
      </c>
      <c r="M9813" s="4" t="s">
        <v>3895</v>
      </c>
    </row>
    <row r="9814" customFormat="false" ht="15.75" hidden="false" customHeight="true" outlineLevel="0" collapsed="false">
      <c r="A9814" s="4" t="n">
        <v>513</v>
      </c>
      <c r="B9814" s="4" t="s">
        <v>51950</v>
      </c>
      <c r="C9814" s="4"/>
      <c r="D9814" s="4" t="s">
        <v>51951</v>
      </c>
      <c r="E9814" s="5" t="s">
        <v>725</v>
      </c>
      <c r="F9814" s="4" t="s">
        <v>205</v>
      </c>
      <c r="G9814" s="4" t="s">
        <v>205</v>
      </c>
      <c r="H9814" s="5" t="s">
        <v>51952</v>
      </c>
      <c r="I9814" s="7" t="s">
        <v>51953</v>
      </c>
      <c r="J9814" s="5" t="n">
        <f aca="false">LEN(K9814)</f>
        <v>13</v>
      </c>
      <c r="K9814" s="6" t="s">
        <v>51851</v>
      </c>
      <c r="L9814" s="4" t="s">
        <v>57</v>
      </c>
      <c r="M9814" s="4" t="s">
        <v>2177</v>
      </c>
    </row>
    <row r="9815" customFormat="false" ht="15.75" hidden="false" customHeight="true" outlineLevel="0" collapsed="false">
      <c r="A9815" s="4" t="n">
        <v>521</v>
      </c>
      <c r="B9815" s="4" t="s">
        <v>51954</v>
      </c>
      <c r="C9815" s="4"/>
      <c r="D9815" s="4" t="s">
        <v>51955</v>
      </c>
      <c r="E9815" s="5" t="s">
        <v>10702</v>
      </c>
      <c r="F9815" s="4" t="s">
        <v>205</v>
      </c>
      <c r="G9815" s="4" t="s">
        <v>205</v>
      </c>
      <c r="H9815" s="5" t="s">
        <v>51956</v>
      </c>
      <c r="I9815" s="7" t="s">
        <v>51957</v>
      </c>
      <c r="J9815" s="5" t="n">
        <f aca="false">LEN(K9815)</f>
        <v>13</v>
      </c>
      <c r="K9815" s="6" t="str">
        <f aca="false">LOWER(SUBSTITUTE(SUBSTITUTE(SUBSTITUTE(SUBSTITUTE(SUBSTITUTE(SUBSTITUTE(SUBSTITUTE(B9815,"S.L.",""),"SL",""),"S.A.",""),"SA","")," ",""),".",""),",",""))&amp;".com"</f>
        <v>humoncloa.com</v>
      </c>
      <c r="L9815" s="4" t="s">
        <v>57</v>
      </c>
      <c r="M9815" s="4" t="s">
        <v>2232</v>
      </c>
    </row>
    <row r="9816" customFormat="false" ht="15.75" hidden="false" customHeight="true" outlineLevel="0" collapsed="false">
      <c r="A9816" s="4" t="n">
        <v>551</v>
      </c>
      <c r="B9816" s="4" t="s">
        <v>51958</v>
      </c>
      <c r="C9816" s="4"/>
      <c r="D9816" s="4" t="s">
        <v>51959</v>
      </c>
      <c r="E9816" s="5" t="s">
        <v>7006</v>
      </c>
      <c r="F9816" s="4" t="s">
        <v>205</v>
      </c>
      <c r="G9816" s="4" t="s">
        <v>205</v>
      </c>
      <c r="H9816" s="5" t="s">
        <v>51960</v>
      </c>
      <c r="I9816" s="4" t="s">
        <v>51961</v>
      </c>
      <c r="J9816" s="5" t="n">
        <f aca="false">LEN(K9816)</f>
        <v>13</v>
      </c>
      <c r="K9816" s="10" t="s">
        <v>51791</v>
      </c>
      <c r="L9816" s="4" t="s">
        <v>31</v>
      </c>
      <c r="M9816" s="4" t="s">
        <v>3448</v>
      </c>
    </row>
    <row r="9817" customFormat="false" ht="15.75" hidden="false" customHeight="true" outlineLevel="0" collapsed="false">
      <c r="A9817" s="4" t="n">
        <v>554</v>
      </c>
      <c r="B9817" s="4" t="s">
        <v>51962</v>
      </c>
      <c r="C9817" s="4"/>
      <c r="D9817" s="4" t="s">
        <v>51963</v>
      </c>
      <c r="E9817" s="5" t="s">
        <v>7006</v>
      </c>
      <c r="F9817" s="4" t="s">
        <v>205</v>
      </c>
      <c r="G9817" s="4" t="s">
        <v>205</v>
      </c>
      <c r="H9817" s="5" t="s">
        <v>51964</v>
      </c>
      <c r="I9817" s="4" t="s">
        <v>51965</v>
      </c>
      <c r="J9817" s="5" t="n">
        <f aca="false">LEN(K9817)</f>
        <v>13</v>
      </c>
      <c r="K9817" s="10" t="s">
        <v>51851</v>
      </c>
      <c r="L9817" s="4" t="s">
        <v>31</v>
      </c>
      <c r="M9817" s="4" t="s">
        <v>549</v>
      </c>
    </row>
    <row r="9818" customFormat="false" ht="15.75" hidden="false" customHeight="true" outlineLevel="0" collapsed="false">
      <c r="A9818" s="4" t="n">
        <v>557</v>
      </c>
      <c r="B9818" s="4" t="s">
        <v>51966</v>
      </c>
      <c r="C9818" s="4"/>
      <c r="D9818" s="4" t="s">
        <v>51967</v>
      </c>
      <c r="E9818" s="5" t="s">
        <v>2052</v>
      </c>
      <c r="F9818" s="4" t="s">
        <v>205</v>
      </c>
      <c r="G9818" s="4" t="s">
        <v>205</v>
      </c>
      <c r="H9818" s="5" t="s">
        <v>51968</v>
      </c>
      <c r="I9818" s="4" t="s">
        <v>51969</v>
      </c>
      <c r="J9818" s="5" t="n">
        <f aca="false">LEN(K9818)</f>
        <v>13</v>
      </c>
      <c r="K9818" s="6" t="s">
        <v>51970</v>
      </c>
      <c r="L9818" s="4" t="s">
        <v>21</v>
      </c>
      <c r="M9818" s="4" t="s">
        <v>2801</v>
      </c>
    </row>
    <row r="9819" customFormat="false" ht="15.75" hidden="false" customHeight="true" outlineLevel="0" collapsed="false">
      <c r="A9819" s="4" t="n">
        <v>563</v>
      </c>
      <c r="B9819" s="4" t="s">
        <v>51971</v>
      </c>
      <c r="C9819" s="4"/>
      <c r="D9819" s="4" t="s">
        <v>51972</v>
      </c>
      <c r="E9819" s="5" t="s">
        <v>2324</v>
      </c>
      <c r="F9819" s="4" t="s">
        <v>205</v>
      </c>
      <c r="G9819" s="4" t="s">
        <v>205</v>
      </c>
      <c r="H9819" s="5" t="s">
        <v>51973</v>
      </c>
      <c r="I9819" s="4" t="s">
        <v>51974</v>
      </c>
      <c r="J9819" s="5" t="n">
        <f aca="false">LEN(K9819)</f>
        <v>13</v>
      </c>
      <c r="K9819" s="6" t="s">
        <v>51791</v>
      </c>
      <c r="L9819" s="4" t="s">
        <v>31</v>
      </c>
      <c r="M9819" s="4" t="s">
        <v>779</v>
      </c>
    </row>
    <row r="9820" customFormat="false" ht="15.75" hidden="false" customHeight="true" outlineLevel="0" collapsed="false">
      <c r="A9820" s="4" t="n">
        <v>564</v>
      </c>
      <c r="B9820" s="4" t="s">
        <v>51975</v>
      </c>
      <c r="C9820" s="4"/>
      <c r="D9820" s="4" t="s">
        <v>51976</v>
      </c>
      <c r="E9820" s="5" t="s">
        <v>2324</v>
      </c>
      <c r="F9820" s="4" t="s">
        <v>205</v>
      </c>
      <c r="G9820" s="4" t="s">
        <v>205</v>
      </c>
      <c r="H9820" s="5" t="s">
        <v>51977</v>
      </c>
      <c r="I9820" s="4" t="s">
        <v>51978</v>
      </c>
      <c r="J9820" s="5" t="n">
        <f aca="false">LEN(K9820)</f>
        <v>13</v>
      </c>
      <c r="K9820" s="10" t="s">
        <v>51851</v>
      </c>
      <c r="L9820" s="4" t="s">
        <v>31</v>
      </c>
      <c r="M9820" s="4" t="s">
        <v>1700</v>
      </c>
    </row>
    <row r="9821" customFormat="false" ht="15.75" hidden="false" customHeight="true" outlineLevel="0" collapsed="false">
      <c r="A9821" s="4" t="n">
        <v>573</v>
      </c>
      <c r="B9821" s="4" t="s">
        <v>51979</v>
      </c>
      <c r="C9821" s="4"/>
      <c r="D9821" s="4" t="s">
        <v>51980</v>
      </c>
      <c r="E9821" s="5" t="s">
        <v>6952</v>
      </c>
      <c r="F9821" s="4" t="s">
        <v>205</v>
      </c>
      <c r="G9821" s="4" t="s">
        <v>205</v>
      </c>
      <c r="H9821" s="5" t="s">
        <v>51981</v>
      </c>
      <c r="I9821" s="4" t="s">
        <v>51982</v>
      </c>
      <c r="J9821" s="5" t="n">
        <f aca="false">LEN(K9821)</f>
        <v>13</v>
      </c>
      <c r="K9821" s="6" t="s">
        <v>51851</v>
      </c>
      <c r="L9821" s="4" t="s">
        <v>21</v>
      </c>
      <c r="M9821" s="4" t="s">
        <v>779</v>
      </c>
    </row>
    <row r="9822" customFormat="false" ht="15.75" hidden="false" customHeight="true" outlineLevel="0" collapsed="false">
      <c r="A9822" s="4" t="n">
        <v>574</v>
      </c>
      <c r="B9822" s="4" t="s">
        <v>51983</v>
      </c>
      <c r="C9822" s="4"/>
      <c r="D9822" s="4" t="s">
        <v>51980</v>
      </c>
      <c r="E9822" s="5" t="s">
        <v>6952</v>
      </c>
      <c r="F9822" s="4" t="s">
        <v>205</v>
      </c>
      <c r="G9822" s="4" t="s">
        <v>205</v>
      </c>
      <c r="H9822" s="5" t="s">
        <v>51984</v>
      </c>
      <c r="I9822" s="4" t="s">
        <v>2875</v>
      </c>
      <c r="J9822" s="5" t="n">
        <f aca="false">LEN(K9822)</f>
        <v>13</v>
      </c>
      <c r="K9822" s="6" t="s">
        <v>51851</v>
      </c>
      <c r="L9822" s="4" t="s">
        <v>31</v>
      </c>
      <c r="M9822" s="4" t="s">
        <v>3294</v>
      </c>
    </row>
    <row r="9823" customFormat="false" ht="15.75" hidden="false" customHeight="true" outlineLevel="0" collapsed="false">
      <c r="A9823" s="4" t="n">
        <v>584</v>
      </c>
      <c r="B9823" s="4" t="s">
        <v>51985</v>
      </c>
      <c r="C9823" s="4"/>
      <c r="D9823" s="4" t="s">
        <v>51986</v>
      </c>
      <c r="E9823" s="5" t="s">
        <v>51987</v>
      </c>
      <c r="F9823" s="4" t="s">
        <v>4598</v>
      </c>
      <c r="G9823" s="4" t="s">
        <v>205</v>
      </c>
      <c r="H9823" s="5" t="s">
        <v>51988</v>
      </c>
      <c r="I9823" s="4" t="s">
        <v>51989</v>
      </c>
      <c r="J9823" s="5" t="n">
        <f aca="false">LEN(K9823)</f>
        <v>13</v>
      </c>
      <c r="K9823" s="6" t="s">
        <v>51990</v>
      </c>
      <c r="L9823" s="4" t="s">
        <v>57</v>
      </c>
      <c r="M9823" s="4" t="s">
        <v>5909</v>
      </c>
    </row>
    <row r="9824" customFormat="false" ht="15.75" hidden="false" customHeight="true" outlineLevel="0" collapsed="false">
      <c r="A9824" s="4" t="n">
        <v>601</v>
      </c>
      <c r="B9824" s="4" t="s">
        <v>51991</v>
      </c>
      <c r="C9824" s="4"/>
      <c r="D9824" s="4" t="s">
        <v>51992</v>
      </c>
      <c r="E9824" s="5" t="s">
        <v>51993</v>
      </c>
      <c r="F9824" s="4" t="s">
        <v>844</v>
      </c>
      <c r="G9824" s="4" t="s">
        <v>205</v>
      </c>
      <c r="H9824" s="5" t="s">
        <v>51994</v>
      </c>
      <c r="I9824" s="4" t="s">
        <v>2875</v>
      </c>
      <c r="J9824" s="5" t="n">
        <f aca="false">LEN(K9824)</f>
        <v>13</v>
      </c>
      <c r="K9824" s="6" t="s">
        <v>51851</v>
      </c>
      <c r="L9824" s="4" t="s">
        <v>31</v>
      </c>
      <c r="M9824" s="4" t="s">
        <v>502</v>
      </c>
    </row>
    <row r="9825" customFormat="false" ht="15.75" hidden="false" customHeight="true" outlineLevel="0" collapsed="false">
      <c r="A9825" s="4" t="n">
        <v>608</v>
      </c>
      <c r="B9825" s="4" t="s">
        <v>51995</v>
      </c>
      <c r="C9825" s="4"/>
      <c r="D9825" s="4" t="s">
        <v>51996</v>
      </c>
      <c r="E9825" s="5" t="s">
        <v>32148</v>
      </c>
      <c r="F9825" s="4" t="s">
        <v>6979</v>
      </c>
      <c r="G9825" s="4" t="s">
        <v>205</v>
      </c>
      <c r="H9825" s="5" t="s">
        <v>51997</v>
      </c>
      <c r="I9825" s="4" t="s">
        <v>51998</v>
      </c>
      <c r="J9825" s="5" t="n">
        <f aca="false">LEN(K9825)</f>
        <v>13</v>
      </c>
      <c r="K9825" s="6" t="str">
        <f aca="false">LOWER(SUBSTITUTE(SUBSTITUTE(SUBSTITUTE(SUBSTITUTE(SUBSTITUTE(SUBSTITUTE(SUBSTITUTE(B9825,"S.L.",""),"SL",""),"S.A.",""),"SA","")," ",""),".",""),",",""))&amp;".com"</f>
        <v>motelavia.com</v>
      </c>
      <c r="L9825" s="4" t="s">
        <v>21</v>
      </c>
      <c r="M9825" s="4" t="s">
        <v>31</v>
      </c>
    </row>
    <row r="9826" customFormat="false" ht="15.75" hidden="false" customHeight="true" outlineLevel="0" collapsed="false">
      <c r="A9826" s="4" t="n">
        <v>614</v>
      </c>
      <c r="B9826" s="4" t="s">
        <v>51999</v>
      </c>
      <c r="C9826" s="4"/>
      <c r="D9826" s="4" t="s">
        <v>52000</v>
      </c>
      <c r="E9826" s="5" t="s">
        <v>2071</v>
      </c>
      <c r="F9826" s="4" t="s">
        <v>2072</v>
      </c>
      <c r="G9826" s="4" t="s">
        <v>205</v>
      </c>
      <c r="H9826" s="5" t="s">
        <v>52001</v>
      </c>
      <c r="I9826" s="4" t="s">
        <v>2875</v>
      </c>
      <c r="J9826" s="5" t="n">
        <f aca="false">LEN(K9826)</f>
        <v>13</v>
      </c>
      <c r="K9826" s="6" t="s">
        <v>51851</v>
      </c>
      <c r="L9826" s="4" t="s">
        <v>20572</v>
      </c>
      <c r="M9826" s="4" t="s">
        <v>1418</v>
      </c>
    </row>
    <row r="9827" customFormat="false" ht="15.75" hidden="false" customHeight="true" outlineLevel="0" collapsed="false">
      <c r="A9827" s="4" t="n">
        <v>618</v>
      </c>
      <c r="B9827" s="4" t="s">
        <v>52002</v>
      </c>
      <c r="C9827" s="4"/>
      <c r="D9827" s="4" t="s">
        <v>52003</v>
      </c>
      <c r="E9827" s="5" t="s">
        <v>52004</v>
      </c>
      <c r="F9827" s="4" t="s">
        <v>52005</v>
      </c>
      <c r="G9827" s="4" t="s">
        <v>205</v>
      </c>
      <c r="H9827" s="5" t="s">
        <v>52006</v>
      </c>
      <c r="I9827" s="4" t="s">
        <v>52007</v>
      </c>
      <c r="J9827" s="5" t="n">
        <f aca="false">LEN(K9827)</f>
        <v>13</v>
      </c>
      <c r="K9827" s="6" t="s">
        <v>51791</v>
      </c>
      <c r="L9827" s="4" t="s">
        <v>21</v>
      </c>
      <c r="M9827" s="4" t="s">
        <v>1120</v>
      </c>
    </row>
    <row r="9828" customFormat="false" ht="15.75" hidden="false" customHeight="true" outlineLevel="0" collapsed="false">
      <c r="A9828" s="4" t="n">
        <v>646</v>
      </c>
      <c r="B9828" s="4" t="s">
        <v>52008</v>
      </c>
      <c r="C9828" s="4"/>
      <c r="D9828" s="4" t="s">
        <v>52009</v>
      </c>
      <c r="E9828" s="5" t="s">
        <v>8549</v>
      </c>
      <c r="F9828" s="4" t="s">
        <v>6946</v>
      </c>
      <c r="G9828" s="4" t="s">
        <v>205</v>
      </c>
      <c r="H9828" s="5" t="s">
        <v>52010</v>
      </c>
      <c r="I9828" s="4" t="s">
        <v>52011</v>
      </c>
      <c r="J9828" s="5" t="n">
        <f aca="false">LEN(K9828)</f>
        <v>13</v>
      </c>
      <c r="K9828" s="10" t="s">
        <v>51791</v>
      </c>
      <c r="L9828" s="4" t="s">
        <v>57</v>
      </c>
      <c r="M9828" s="4" t="s">
        <v>232</v>
      </c>
    </row>
    <row r="9829" customFormat="false" ht="15.75" hidden="false" customHeight="true" outlineLevel="0" collapsed="false">
      <c r="A9829" s="4" t="n">
        <v>647</v>
      </c>
      <c r="B9829" s="4" t="s">
        <v>52012</v>
      </c>
      <c r="C9829" s="4"/>
      <c r="D9829" s="4" t="s">
        <v>52013</v>
      </c>
      <c r="E9829" s="5" t="s">
        <v>8549</v>
      </c>
      <c r="F9829" s="4" t="s">
        <v>6946</v>
      </c>
      <c r="G9829" s="4" t="s">
        <v>205</v>
      </c>
      <c r="H9829" s="5" t="s">
        <v>52014</v>
      </c>
      <c r="I9829" s="4" t="s">
        <v>52015</v>
      </c>
      <c r="J9829" s="5" t="n">
        <f aca="false">LEN(K9829)</f>
        <v>13</v>
      </c>
      <c r="K9829" s="6" t="s">
        <v>51851</v>
      </c>
      <c r="L9829" s="4" t="s">
        <v>57</v>
      </c>
      <c r="M9829" s="4" t="s">
        <v>232</v>
      </c>
    </row>
    <row r="9830" customFormat="false" ht="15.75" hidden="false" customHeight="true" outlineLevel="0" collapsed="false">
      <c r="A9830" s="4" t="n">
        <v>656</v>
      </c>
      <c r="B9830" s="4" t="s">
        <v>4969</v>
      </c>
      <c r="C9830" s="4"/>
      <c r="D9830" s="4" t="s">
        <v>52016</v>
      </c>
      <c r="E9830" s="5" t="s">
        <v>3835</v>
      </c>
      <c r="F9830" s="4" t="s">
        <v>205</v>
      </c>
      <c r="G9830" s="4" t="s">
        <v>205</v>
      </c>
      <c r="H9830" s="5" t="s">
        <v>52017</v>
      </c>
      <c r="I9830" s="4" t="s">
        <v>4816</v>
      </c>
      <c r="J9830" s="5" t="n">
        <f aca="false">LEN(K9830)</f>
        <v>13</v>
      </c>
      <c r="K9830" s="6" t="s">
        <v>52018</v>
      </c>
      <c r="L9830" s="4" t="s">
        <v>78</v>
      </c>
      <c r="M9830" s="4" t="s">
        <v>2909</v>
      </c>
    </row>
    <row r="9831" customFormat="false" ht="15.75" hidden="false" customHeight="true" outlineLevel="0" collapsed="false">
      <c r="A9831" s="4" t="n">
        <v>657</v>
      </c>
      <c r="B9831" s="4" t="s">
        <v>52019</v>
      </c>
      <c r="C9831" s="4"/>
      <c r="D9831" s="4" t="s">
        <v>52020</v>
      </c>
      <c r="E9831" s="5" t="s">
        <v>3835</v>
      </c>
      <c r="F9831" s="4" t="s">
        <v>205</v>
      </c>
      <c r="G9831" s="4" t="s">
        <v>205</v>
      </c>
      <c r="H9831" s="5" t="s">
        <v>52021</v>
      </c>
      <c r="I9831" s="7" t="s">
        <v>52022</v>
      </c>
      <c r="J9831" s="5" t="n">
        <f aca="false">LEN(K9831)</f>
        <v>13</v>
      </c>
      <c r="K9831" s="6" t="s">
        <v>51851</v>
      </c>
      <c r="L9831" s="4" t="s">
        <v>78</v>
      </c>
      <c r="M9831" s="4" t="s">
        <v>15240</v>
      </c>
    </row>
    <row r="9832" customFormat="false" ht="15.75" hidden="false" customHeight="true" outlineLevel="0" collapsed="false">
      <c r="A9832" s="4" t="n">
        <v>666</v>
      </c>
      <c r="B9832" s="4" t="s">
        <v>52023</v>
      </c>
      <c r="C9832" s="4"/>
      <c r="D9832" s="4" t="s">
        <v>52024</v>
      </c>
      <c r="E9832" s="5" t="s">
        <v>15881</v>
      </c>
      <c r="F9832" s="4" t="s">
        <v>205</v>
      </c>
      <c r="G9832" s="4" t="s">
        <v>205</v>
      </c>
      <c r="H9832" s="5" t="s">
        <v>52025</v>
      </c>
      <c r="I9832" s="4" t="s">
        <v>52026</v>
      </c>
      <c r="J9832" s="5" t="n">
        <f aca="false">LEN(K9832)</f>
        <v>13</v>
      </c>
      <c r="K9832" s="10" t="s">
        <v>51791</v>
      </c>
      <c r="L9832" s="4" t="s">
        <v>31</v>
      </c>
      <c r="M9832" s="4" t="s">
        <v>30083</v>
      </c>
    </row>
    <row r="9833" customFormat="false" ht="15.75" hidden="false" customHeight="true" outlineLevel="0" collapsed="false">
      <c r="A9833" s="4" t="n">
        <v>694</v>
      </c>
      <c r="B9833" s="4" t="s">
        <v>52027</v>
      </c>
      <c r="C9833" s="4"/>
      <c r="D9833" s="4" t="s">
        <v>52028</v>
      </c>
      <c r="E9833" s="5" t="s">
        <v>52029</v>
      </c>
      <c r="F9833" s="4" t="s">
        <v>52030</v>
      </c>
      <c r="G9833" s="4" t="s">
        <v>205</v>
      </c>
      <c r="H9833" s="5" t="s">
        <v>52031</v>
      </c>
      <c r="I9833" s="7" t="s">
        <v>52032</v>
      </c>
      <c r="J9833" s="5" t="n">
        <f aca="false">LEN(K9833)</f>
        <v>13</v>
      </c>
      <c r="K9833" s="6" t="str">
        <f aca="false">LOWER(SUBSTITUTE(SUBSTITUTE(SUBSTITUTE(SUBSTITUTE(SUBSTITUTE(SUBSTITUTE(SUBSTITUTE(B9833,"S.L.",""),"SL",""),"S.A.",""),"SA","")," ",""),".",""),",",""))&amp;".com"</f>
        <v>losleones.com</v>
      </c>
      <c r="L9833" s="4" t="s">
        <v>66</v>
      </c>
      <c r="M9833" s="4" t="s">
        <v>31</v>
      </c>
    </row>
    <row r="9834" customFormat="false" ht="15.75" hidden="false" customHeight="true" outlineLevel="0" collapsed="false">
      <c r="A9834" s="4" t="n">
        <v>696</v>
      </c>
      <c r="B9834" s="4" t="s">
        <v>52033</v>
      </c>
      <c r="C9834" s="4"/>
      <c r="D9834" s="4" t="s">
        <v>52034</v>
      </c>
      <c r="E9834" s="5" t="s">
        <v>2627</v>
      </c>
      <c r="F9834" s="4" t="s">
        <v>2628</v>
      </c>
      <c r="G9834" s="4" t="s">
        <v>205</v>
      </c>
      <c r="H9834" s="5" t="s">
        <v>52035</v>
      </c>
      <c r="I9834" s="4" t="s">
        <v>52036</v>
      </c>
      <c r="J9834" s="5" t="n">
        <f aca="false">LEN(K9834)</f>
        <v>13</v>
      </c>
      <c r="K9834" s="10" t="s">
        <v>51851</v>
      </c>
      <c r="L9834" s="4" t="s">
        <v>31</v>
      </c>
      <c r="M9834" s="4" t="s">
        <v>2781</v>
      </c>
    </row>
    <row r="9835" customFormat="false" ht="15.75" hidden="false" customHeight="true" outlineLevel="0" collapsed="false">
      <c r="A9835" s="4" t="n">
        <v>712</v>
      </c>
      <c r="B9835" s="4" t="s">
        <v>8335</v>
      </c>
      <c r="C9835" s="4"/>
      <c r="D9835" s="4" t="s">
        <v>52037</v>
      </c>
      <c r="E9835" s="5" t="s">
        <v>8337</v>
      </c>
      <c r="F9835" s="4" t="s">
        <v>8338</v>
      </c>
      <c r="G9835" s="4" t="s">
        <v>205</v>
      </c>
      <c r="H9835" s="5" t="s">
        <v>52038</v>
      </c>
      <c r="I9835" s="7" t="s">
        <v>8339</v>
      </c>
      <c r="J9835" s="5" t="n">
        <f aca="false">LEN(K9835)</f>
        <v>13</v>
      </c>
      <c r="K9835" s="6" t="s">
        <v>52039</v>
      </c>
      <c r="L9835" s="4" t="s">
        <v>31</v>
      </c>
      <c r="M9835" s="4" t="s">
        <v>381</v>
      </c>
    </row>
    <row r="9836" customFormat="false" ht="15.75" hidden="false" customHeight="true" outlineLevel="0" collapsed="false">
      <c r="A9836" s="4" t="n">
        <v>727</v>
      </c>
      <c r="B9836" s="4" t="s">
        <v>52040</v>
      </c>
      <c r="C9836" s="4"/>
      <c r="D9836" s="4" t="s">
        <v>52041</v>
      </c>
      <c r="E9836" s="5" t="s">
        <v>10741</v>
      </c>
      <c r="F9836" s="4" t="s">
        <v>10742</v>
      </c>
      <c r="G9836" s="4" t="s">
        <v>205</v>
      </c>
      <c r="H9836" s="5" t="s">
        <v>52042</v>
      </c>
      <c r="I9836" s="4" t="s">
        <v>52043</v>
      </c>
      <c r="J9836" s="5" t="n">
        <f aca="false">LEN(K9836)</f>
        <v>13</v>
      </c>
      <c r="K9836" s="6" t="s">
        <v>52044</v>
      </c>
      <c r="L9836" s="4" t="s">
        <v>31</v>
      </c>
      <c r="M9836" s="4" t="s">
        <v>3895</v>
      </c>
    </row>
    <row r="9837" customFormat="false" ht="15.75" hidden="false" customHeight="true" outlineLevel="0" collapsed="false">
      <c r="A9837" s="4" t="n">
        <v>768</v>
      </c>
      <c r="B9837" s="4" t="s">
        <v>52045</v>
      </c>
      <c r="C9837" s="4"/>
      <c r="D9837" s="4" t="s">
        <v>52046</v>
      </c>
      <c r="E9837" s="5" t="s">
        <v>2660</v>
      </c>
      <c r="F9837" s="4" t="s">
        <v>2331</v>
      </c>
      <c r="G9837" s="4" t="s">
        <v>205</v>
      </c>
      <c r="H9837" s="5" t="s">
        <v>52047</v>
      </c>
      <c r="I9837" s="7" t="s">
        <v>52048</v>
      </c>
      <c r="J9837" s="5" t="n">
        <f aca="false">LEN(K9837)</f>
        <v>13</v>
      </c>
      <c r="K9837" s="6" t="s">
        <v>52049</v>
      </c>
      <c r="L9837" s="4" t="s">
        <v>57</v>
      </c>
      <c r="M9837" s="4" t="s">
        <v>3523</v>
      </c>
    </row>
    <row r="9838" customFormat="false" ht="15.75" hidden="false" customHeight="true" outlineLevel="0" collapsed="false">
      <c r="A9838" s="4" t="n">
        <v>774</v>
      </c>
      <c r="B9838" s="4" t="s">
        <v>52050</v>
      </c>
      <c r="C9838" s="4"/>
      <c r="D9838" s="4" t="s">
        <v>52051</v>
      </c>
      <c r="E9838" s="5" t="s">
        <v>32159</v>
      </c>
      <c r="F9838" s="4" t="s">
        <v>2331</v>
      </c>
      <c r="G9838" s="4" t="s">
        <v>205</v>
      </c>
      <c r="H9838" s="5" t="s">
        <v>52052</v>
      </c>
      <c r="I9838" s="7" t="s">
        <v>52053</v>
      </c>
      <c r="J9838" s="5" t="n">
        <f aca="false">LEN(K9838)</f>
        <v>13</v>
      </c>
      <c r="K9838" s="6" t="s">
        <v>51864</v>
      </c>
      <c r="L9838" s="4" t="s">
        <v>31</v>
      </c>
      <c r="M9838" s="4" t="s">
        <v>271</v>
      </c>
    </row>
    <row r="9839" customFormat="false" ht="15.75" hidden="false" customHeight="true" outlineLevel="0" collapsed="false">
      <c r="A9839" s="4" t="n">
        <v>784</v>
      </c>
      <c r="B9839" s="4" t="s">
        <v>52054</v>
      </c>
      <c r="C9839" s="4"/>
      <c r="D9839" s="4" t="s">
        <v>52055</v>
      </c>
      <c r="E9839" s="5" t="s">
        <v>16033</v>
      </c>
      <c r="F9839" s="4" t="s">
        <v>16034</v>
      </c>
      <c r="G9839" s="4" t="s">
        <v>205</v>
      </c>
      <c r="H9839" s="5" t="s">
        <v>52056</v>
      </c>
      <c r="I9839" s="7" t="s">
        <v>52057</v>
      </c>
      <c r="J9839" s="5" t="n">
        <f aca="false">LEN(K9839)</f>
        <v>13</v>
      </c>
      <c r="K9839" s="6" t="str">
        <f aca="false">LOWER(SUBSTITUTE(SUBSTITUTE(SUBSTITUTE(SUBSTITUTE(SUBSTITUTE(SUBSTITUTE(SUBSTITUTE(B9839,"S.L.",""),"SL",""),"S.A.",""),"SA","")," ",""),".",""),",",""))&amp;".com"</f>
        <v>tresarcos.com</v>
      </c>
      <c r="L9839" s="4" t="s">
        <v>31</v>
      </c>
      <c r="M9839" s="4" t="s">
        <v>31</v>
      </c>
    </row>
    <row r="9840" customFormat="false" ht="15.75" hidden="false" customHeight="true" outlineLevel="0" collapsed="false">
      <c r="A9840" s="4" t="n">
        <v>797</v>
      </c>
      <c r="B9840" s="4" t="s">
        <v>52058</v>
      </c>
      <c r="C9840" s="4"/>
      <c r="D9840" s="4" t="s">
        <v>52059</v>
      </c>
      <c r="E9840" s="5" t="s">
        <v>16033</v>
      </c>
      <c r="F9840" s="4" t="s">
        <v>16034</v>
      </c>
      <c r="G9840" s="4" t="s">
        <v>205</v>
      </c>
      <c r="H9840" s="5" t="s">
        <v>52060</v>
      </c>
      <c r="I9840" s="7" t="s">
        <v>52061</v>
      </c>
      <c r="J9840" s="5" t="n">
        <f aca="false">LEN(K9840)</f>
        <v>13</v>
      </c>
      <c r="K9840" s="6" t="s">
        <v>51851</v>
      </c>
      <c r="L9840" s="4" t="s">
        <v>21</v>
      </c>
      <c r="M9840" s="4" t="s">
        <v>158</v>
      </c>
    </row>
    <row r="9841" customFormat="false" ht="15.75" hidden="false" customHeight="true" outlineLevel="0" collapsed="false">
      <c r="A9841" s="4" t="n">
        <v>833</v>
      </c>
      <c r="B9841" s="4" t="s">
        <v>52062</v>
      </c>
      <c r="C9841" s="4"/>
      <c r="D9841" s="4" t="s">
        <v>52063</v>
      </c>
      <c r="E9841" s="5" t="s">
        <v>19658</v>
      </c>
      <c r="F9841" s="4" t="s">
        <v>2305</v>
      </c>
      <c r="G9841" s="4" t="s">
        <v>2305</v>
      </c>
      <c r="H9841" s="5" t="s">
        <v>47903</v>
      </c>
      <c r="I9841" s="4" t="s">
        <v>52064</v>
      </c>
      <c r="J9841" s="5" t="n">
        <f aca="false">LEN(K9841)</f>
        <v>13</v>
      </c>
      <c r="K9841" s="10" t="s">
        <v>52065</v>
      </c>
      <c r="L9841" s="4" t="s">
        <v>21</v>
      </c>
      <c r="M9841" s="4" t="s">
        <v>133</v>
      </c>
    </row>
    <row r="9842" customFormat="false" ht="15.75" hidden="false" customHeight="true" outlineLevel="0" collapsed="false">
      <c r="A9842" s="4" t="n">
        <v>12238</v>
      </c>
      <c r="B9842" s="4" t="s">
        <v>52066</v>
      </c>
      <c r="C9842" s="4"/>
      <c r="D9842" s="4" t="s">
        <v>52067</v>
      </c>
      <c r="E9842" s="5" t="s">
        <v>8681</v>
      </c>
      <c r="F9842" s="4" t="s">
        <v>3183</v>
      </c>
      <c r="G9842" s="4" t="s">
        <v>1482</v>
      </c>
      <c r="H9842" s="5" t="s">
        <v>52068</v>
      </c>
      <c r="I9842" s="7" t="s">
        <v>52069</v>
      </c>
      <c r="J9842" s="5" t="n">
        <f aca="false">LEN(K9842)</f>
        <v>13</v>
      </c>
      <c r="K9842" s="6" t="s">
        <v>52070</v>
      </c>
      <c r="L9842" s="4" t="s">
        <v>31</v>
      </c>
      <c r="M9842" s="4" t="s">
        <v>336</v>
      </c>
    </row>
    <row r="9843" customFormat="false" ht="15.75" hidden="false" customHeight="true" outlineLevel="0" collapsed="false">
      <c r="A9843" s="4" t="n">
        <v>897</v>
      </c>
      <c r="B9843" s="4" t="s">
        <v>52071</v>
      </c>
      <c r="C9843" s="4"/>
      <c r="D9843" s="4" t="s">
        <v>52072</v>
      </c>
      <c r="E9843" s="5" t="s">
        <v>52073</v>
      </c>
      <c r="F9843" s="4" t="s">
        <v>27488</v>
      </c>
      <c r="G9843" s="4" t="s">
        <v>1482</v>
      </c>
      <c r="H9843" s="5" t="s">
        <v>52074</v>
      </c>
      <c r="I9843" s="4" t="s">
        <v>52075</v>
      </c>
      <c r="J9843" s="5" t="n">
        <f aca="false">LEN(K9843)</f>
        <v>13</v>
      </c>
      <c r="K9843" s="10" t="s">
        <v>52076</v>
      </c>
      <c r="L9843" s="4" t="s">
        <v>21</v>
      </c>
      <c r="M9843" s="4" t="s">
        <v>929</v>
      </c>
    </row>
    <row r="9844" customFormat="false" ht="15.75" hidden="false" customHeight="true" outlineLevel="0" collapsed="false">
      <c r="A9844" s="4" t="n">
        <v>931</v>
      </c>
      <c r="B9844" s="4" t="s">
        <v>52077</v>
      </c>
      <c r="C9844" s="4"/>
      <c r="D9844" s="4" t="s">
        <v>52078</v>
      </c>
      <c r="E9844" s="5" t="s">
        <v>8743</v>
      </c>
      <c r="F9844" s="4" t="s">
        <v>8744</v>
      </c>
      <c r="G9844" s="4" t="s">
        <v>431</v>
      </c>
      <c r="H9844" s="5" t="s">
        <v>52079</v>
      </c>
      <c r="I9844" s="7" t="s">
        <v>52080</v>
      </c>
      <c r="J9844" s="5" t="n">
        <f aca="false">LEN(K9844)</f>
        <v>13</v>
      </c>
      <c r="K9844" s="5" t="s">
        <v>52081</v>
      </c>
      <c r="L9844" s="4" t="s">
        <v>21</v>
      </c>
      <c r="M9844" s="4" t="s">
        <v>1216</v>
      </c>
    </row>
    <row r="9845" customFormat="false" ht="15.75" hidden="false" customHeight="true" outlineLevel="0" collapsed="false">
      <c r="A9845" s="4" t="n">
        <v>941</v>
      </c>
      <c r="B9845" s="4" t="s">
        <v>52082</v>
      </c>
      <c r="C9845" s="4"/>
      <c r="D9845" s="4" t="s">
        <v>52083</v>
      </c>
      <c r="E9845" s="5" t="s">
        <v>2045</v>
      </c>
      <c r="F9845" s="4" t="s">
        <v>2046</v>
      </c>
      <c r="G9845" s="4" t="s">
        <v>431</v>
      </c>
      <c r="H9845" s="5" t="s">
        <v>52084</v>
      </c>
      <c r="I9845" s="7" t="s">
        <v>52085</v>
      </c>
      <c r="J9845" s="5" t="n">
        <f aca="false">LEN(K9845)</f>
        <v>13</v>
      </c>
      <c r="K9845" s="6" t="s">
        <v>52086</v>
      </c>
      <c r="L9845" s="4" t="s">
        <v>21</v>
      </c>
      <c r="M9845" s="4" t="s">
        <v>317</v>
      </c>
    </row>
    <row r="9846" customFormat="false" ht="15.75" hidden="false" customHeight="true" outlineLevel="0" collapsed="false">
      <c r="A9846" s="4" t="n">
        <v>942</v>
      </c>
      <c r="B9846" s="4" t="s">
        <v>52087</v>
      </c>
      <c r="C9846" s="4"/>
      <c r="D9846" s="4" t="s">
        <v>52088</v>
      </c>
      <c r="E9846" s="5" t="s">
        <v>3188</v>
      </c>
      <c r="F9846" s="4" t="s">
        <v>3189</v>
      </c>
      <c r="G9846" s="4" t="s">
        <v>431</v>
      </c>
      <c r="H9846" s="5" t="s">
        <v>52089</v>
      </c>
      <c r="I9846" s="15" t="s">
        <v>52090</v>
      </c>
      <c r="J9846" s="5" t="n">
        <f aca="false">LEN(K9846)</f>
        <v>13</v>
      </c>
      <c r="K9846" s="24" t="s">
        <v>51671</v>
      </c>
      <c r="L9846" s="4" t="s">
        <v>57</v>
      </c>
      <c r="M9846" s="4" t="s">
        <v>52091</v>
      </c>
    </row>
    <row r="9847" customFormat="false" ht="15.75" hidden="false" customHeight="true" outlineLevel="0" collapsed="false">
      <c r="A9847" s="4" t="n">
        <v>955</v>
      </c>
      <c r="B9847" s="4" t="s">
        <v>52092</v>
      </c>
      <c r="C9847" s="4"/>
      <c r="D9847" s="4" t="s">
        <v>5730</v>
      </c>
      <c r="E9847" s="5" t="s">
        <v>5731</v>
      </c>
      <c r="F9847" s="4" t="s">
        <v>431</v>
      </c>
      <c r="G9847" s="4" t="s">
        <v>431</v>
      </c>
      <c r="H9847" s="5" t="s">
        <v>52093</v>
      </c>
      <c r="I9847" s="7" t="s">
        <v>52094</v>
      </c>
      <c r="J9847" s="5" t="n">
        <f aca="false">LEN(K9847)</f>
        <v>13</v>
      </c>
      <c r="K9847" s="6" t="str">
        <f aca="false">LOWER(SUBSTITUTE(SUBSTITUTE(SUBSTITUTE(SUBSTITUTE(SUBSTITUTE(SUBSTITUTE(SUBSTITUTE(B9847,"S.L.",""),"SL",""),"S.A.",""),"SA","")," ",""),".",""),",",""))&amp;".com"</f>
        <v>horizonte.com</v>
      </c>
      <c r="L9847" s="4" t="s">
        <v>57</v>
      </c>
      <c r="M9847" s="4" t="s">
        <v>28343</v>
      </c>
    </row>
    <row r="9848" customFormat="false" ht="15.75" hidden="false" customHeight="true" outlineLevel="0" collapsed="false">
      <c r="A9848" s="4" t="n">
        <v>966</v>
      </c>
      <c r="B9848" s="4" t="s">
        <v>52095</v>
      </c>
      <c r="C9848" s="4"/>
      <c r="D9848" s="4" t="s">
        <v>52096</v>
      </c>
      <c r="E9848" s="5" t="s">
        <v>13281</v>
      </c>
      <c r="F9848" s="4" t="s">
        <v>13282</v>
      </c>
      <c r="G9848" s="4" t="s">
        <v>431</v>
      </c>
      <c r="H9848" s="5" t="s">
        <v>52097</v>
      </c>
      <c r="I9848" s="4" t="s">
        <v>52098</v>
      </c>
      <c r="J9848" s="5" t="n">
        <f aca="false">LEN(K9848)</f>
        <v>13</v>
      </c>
      <c r="K9848" s="6" t="s">
        <v>52099</v>
      </c>
      <c r="L9848" s="4" t="s">
        <v>57</v>
      </c>
      <c r="M9848" s="4" t="s">
        <v>31</v>
      </c>
    </row>
    <row r="9849" customFormat="false" ht="15.75" hidden="false" customHeight="true" outlineLevel="0" collapsed="false">
      <c r="A9849" s="4" t="n">
        <v>984</v>
      </c>
      <c r="B9849" s="4" t="s">
        <v>52100</v>
      </c>
      <c r="C9849" s="4"/>
      <c r="D9849" s="4" t="s">
        <v>52101</v>
      </c>
      <c r="E9849" s="5" t="s">
        <v>3864</v>
      </c>
      <c r="F9849" s="4" t="s">
        <v>3865</v>
      </c>
      <c r="G9849" s="4" t="s">
        <v>431</v>
      </c>
      <c r="H9849" s="5" t="s">
        <v>52102</v>
      </c>
      <c r="I9849" s="4" t="s">
        <v>52103</v>
      </c>
      <c r="J9849" s="5" t="n">
        <f aca="false">LEN(K9849)</f>
        <v>13</v>
      </c>
      <c r="K9849" s="6" t="s">
        <v>52104</v>
      </c>
      <c r="L9849" s="4" t="s">
        <v>78</v>
      </c>
      <c r="M9849" s="4" t="s">
        <v>21442</v>
      </c>
    </row>
    <row r="9850" customFormat="false" ht="15.75" hidden="false" customHeight="true" outlineLevel="0" collapsed="false">
      <c r="A9850" s="4" t="n">
        <v>1018</v>
      </c>
      <c r="B9850" s="4" t="s">
        <v>52105</v>
      </c>
      <c r="C9850" s="4"/>
      <c r="D9850" s="4" t="s">
        <v>52106</v>
      </c>
      <c r="E9850" s="5" t="s">
        <v>3864</v>
      </c>
      <c r="F9850" s="4" t="s">
        <v>3865</v>
      </c>
      <c r="G9850" s="4" t="s">
        <v>431</v>
      </c>
      <c r="H9850" s="5" t="s">
        <v>52107</v>
      </c>
      <c r="I9850" s="7" t="s">
        <v>52108</v>
      </c>
      <c r="J9850" s="5" t="n">
        <f aca="false">LEN(K9850)</f>
        <v>13</v>
      </c>
      <c r="K9850" s="6" t="s">
        <v>51671</v>
      </c>
      <c r="L9850" s="4" t="s">
        <v>78</v>
      </c>
      <c r="M9850" s="4" t="s">
        <v>23714</v>
      </c>
    </row>
    <row r="9851" customFormat="false" ht="15.75" hidden="false" customHeight="true" outlineLevel="0" collapsed="false">
      <c r="A9851" s="4" t="n">
        <v>1030</v>
      </c>
      <c r="B9851" s="4" t="s">
        <v>52109</v>
      </c>
      <c r="C9851" s="4"/>
      <c r="D9851" s="4" t="s">
        <v>52110</v>
      </c>
      <c r="E9851" s="5" t="s">
        <v>3864</v>
      </c>
      <c r="F9851" s="4" t="s">
        <v>3865</v>
      </c>
      <c r="G9851" s="4" t="s">
        <v>431</v>
      </c>
      <c r="H9851" s="5" t="s">
        <v>52111</v>
      </c>
      <c r="I9851" s="4" t="s">
        <v>52112</v>
      </c>
      <c r="J9851" s="5" t="n">
        <f aca="false">LEN(K9851)</f>
        <v>13</v>
      </c>
      <c r="K9851" s="6" t="s">
        <v>52113</v>
      </c>
      <c r="L9851" s="4" t="s">
        <v>78</v>
      </c>
      <c r="M9851" s="4" t="s">
        <v>967</v>
      </c>
    </row>
    <row r="9852" customFormat="false" ht="15.75" hidden="false" customHeight="true" outlineLevel="0" collapsed="false">
      <c r="A9852" s="4" t="n">
        <v>1033</v>
      </c>
      <c r="B9852" s="4" t="s">
        <v>52114</v>
      </c>
      <c r="C9852" s="4"/>
      <c r="D9852" s="4" t="s">
        <v>52115</v>
      </c>
      <c r="E9852" s="5" t="s">
        <v>3864</v>
      </c>
      <c r="F9852" s="4" t="s">
        <v>3865</v>
      </c>
      <c r="G9852" s="4" t="s">
        <v>431</v>
      </c>
      <c r="H9852" s="5" t="s">
        <v>52116</v>
      </c>
      <c r="I9852" s="7" t="s">
        <v>52117</v>
      </c>
      <c r="J9852" s="5" t="n">
        <f aca="false">LEN(K9852)</f>
        <v>13</v>
      </c>
      <c r="K9852" s="6" t="s">
        <v>52118</v>
      </c>
      <c r="L9852" s="4" t="s">
        <v>78</v>
      </c>
      <c r="M9852" s="4" t="s">
        <v>31</v>
      </c>
    </row>
    <row r="9853" customFormat="false" ht="15.75" hidden="false" customHeight="true" outlineLevel="0" collapsed="false">
      <c r="A9853" s="4" t="n">
        <v>1052</v>
      </c>
      <c r="B9853" s="4" t="s">
        <v>52119</v>
      </c>
      <c r="C9853" s="4"/>
      <c r="D9853" s="4" t="s">
        <v>52120</v>
      </c>
      <c r="E9853" s="5" t="s">
        <v>16132</v>
      </c>
      <c r="F9853" s="4" t="s">
        <v>3872</v>
      </c>
      <c r="G9853" s="4" t="s">
        <v>431</v>
      </c>
      <c r="H9853" s="5" t="s">
        <v>52121</v>
      </c>
      <c r="I9853" s="4" t="s">
        <v>52122</v>
      </c>
      <c r="J9853" s="5" t="n">
        <f aca="false">LEN(K9853)</f>
        <v>13</v>
      </c>
      <c r="K9853" s="6" t="s">
        <v>52123</v>
      </c>
      <c r="L9853" s="4" t="s">
        <v>78</v>
      </c>
      <c r="M9853" s="4" t="s">
        <v>31</v>
      </c>
    </row>
    <row r="9854" customFormat="false" ht="15.75" hidden="false" customHeight="true" outlineLevel="0" collapsed="false">
      <c r="A9854" s="4" t="n">
        <v>1055</v>
      </c>
      <c r="B9854" s="4" t="s">
        <v>52124</v>
      </c>
      <c r="C9854" s="4"/>
      <c r="D9854" s="4" t="s">
        <v>52125</v>
      </c>
      <c r="E9854" s="5" t="s">
        <v>1842</v>
      </c>
      <c r="F9854" s="4" t="s">
        <v>1843</v>
      </c>
      <c r="G9854" s="4" t="s">
        <v>431</v>
      </c>
      <c r="H9854" s="5" t="s">
        <v>52126</v>
      </c>
      <c r="I9854" s="4" t="s">
        <v>52127</v>
      </c>
      <c r="J9854" s="5" t="n">
        <f aca="false">LEN(K9854)</f>
        <v>13</v>
      </c>
      <c r="K9854" s="6" t="s">
        <v>52128</v>
      </c>
      <c r="L9854" s="4" t="s">
        <v>57</v>
      </c>
      <c r="M9854" s="4" t="s">
        <v>2890</v>
      </c>
    </row>
    <row r="9855" customFormat="false" ht="15.75" hidden="false" customHeight="true" outlineLevel="0" collapsed="false">
      <c r="A9855" s="4" t="n">
        <v>1065</v>
      </c>
      <c r="B9855" s="4" t="s">
        <v>52129</v>
      </c>
      <c r="C9855" s="4"/>
      <c r="D9855" s="4" t="s">
        <v>52130</v>
      </c>
      <c r="E9855" s="5" t="s">
        <v>3188</v>
      </c>
      <c r="F9855" s="4" t="s">
        <v>3189</v>
      </c>
      <c r="G9855" s="4" t="s">
        <v>431</v>
      </c>
      <c r="H9855" s="5" t="s">
        <v>52131</v>
      </c>
      <c r="I9855" s="7" t="s">
        <v>52132</v>
      </c>
      <c r="J9855" s="5" t="n">
        <f aca="false">LEN(K9855)</f>
        <v>13</v>
      </c>
      <c r="K9855" s="6" t="s">
        <v>51671</v>
      </c>
      <c r="L9855" s="4" t="s">
        <v>57</v>
      </c>
      <c r="M9855" s="4" t="s">
        <v>31</v>
      </c>
    </row>
    <row r="9856" customFormat="false" ht="15.75" hidden="false" customHeight="true" outlineLevel="0" collapsed="false">
      <c r="A9856" s="4" t="n">
        <v>1066</v>
      </c>
      <c r="B9856" s="4" t="s">
        <v>52133</v>
      </c>
      <c r="C9856" s="4"/>
      <c r="D9856" s="4" t="s">
        <v>52134</v>
      </c>
      <c r="E9856" s="5" t="s">
        <v>3188</v>
      </c>
      <c r="F9856" s="4" t="s">
        <v>3189</v>
      </c>
      <c r="G9856" s="4" t="s">
        <v>431</v>
      </c>
      <c r="H9856" s="5" t="s">
        <v>52135</v>
      </c>
      <c r="I9856" s="4" t="s">
        <v>52136</v>
      </c>
      <c r="J9856" s="5" t="n">
        <f aca="false">LEN(K9856)</f>
        <v>13</v>
      </c>
      <c r="K9856" s="6" t="s">
        <v>51671</v>
      </c>
      <c r="L9856" s="4" t="s">
        <v>31</v>
      </c>
      <c r="M9856" s="4" t="s">
        <v>31</v>
      </c>
    </row>
    <row r="9857" customFormat="false" ht="15.75" hidden="false" customHeight="true" outlineLevel="0" collapsed="false">
      <c r="A9857" s="4" t="n">
        <v>1075</v>
      </c>
      <c r="B9857" s="4" t="s">
        <v>52137</v>
      </c>
      <c r="C9857" s="4"/>
      <c r="D9857" s="4" t="s">
        <v>52138</v>
      </c>
      <c r="E9857" s="5" t="s">
        <v>13275</v>
      </c>
      <c r="F9857" s="4" t="s">
        <v>431</v>
      </c>
      <c r="G9857" s="4" t="s">
        <v>431</v>
      </c>
      <c r="H9857" s="5" t="s">
        <v>52139</v>
      </c>
      <c r="I9857" s="4" t="s">
        <v>52140</v>
      </c>
      <c r="J9857" s="5" t="n">
        <f aca="false">LEN(K9857)</f>
        <v>13</v>
      </c>
      <c r="K9857" s="6" t="s">
        <v>51851</v>
      </c>
      <c r="L9857" s="4" t="s">
        <v>78</v>
      </c>
      <c r="M9857" s="4" t="s">
        <v>10060</v>
      </c>
    </row>
    <row r="9858" customFormat="false" ht="15.75" hidden="false" customHeight="true" outlineLevel="0" collapsed="false">
      <c r="A9858" s="4" t="n">
        <v>1100</v>
      </c>
      <c r="B9858" s="4" t="s">
        <v>52141</v>
      </c>
      <c r="C9858" s="4"/>
      <c r="D9858" s="4" t="s">
        <v>52142</v>
      </c>
      <c r="E9858" s="5" t="s">
        <v>741</v>
      </c>
      <c r="F9858" s="4" t="s">
        <v>430</v>
      </c>
      <c r="G9858" s="4" t="s">
        <v>431</v>
      </c>
      <c r="H9858" s="5" t="s">
        <v>52143</v>
      </c>
      <c r="I9858" s="4" t="s">
        <v>52144</v>
      </c>
      <c r="J9858" s="5" t="n">
        <f aca="false">LEN(K9858)</f>
        <v>13</v>
      </c>
      <c r="K9858" s="6" t="s">
        <v>51743</v>
      </c>
      <c r="L9858" s="4" t="s">
        <v>78</v>
      </c>
      <c r="M9858" s="4" t="s">
        <v>52145</v>
      </c>
    </row>
    <row r="9859" customFormat="false" ht="15.75" hidden="false" customHeight="true" outlineLevel="0" collapsed="false">
      <c r="A9859" s="4" t="n">
        <v>1101</v>
      </c>
      <c r="B9859" s="4" t="s">
        <v>52146</v>
      </c>
      <c r="C9859" s="4"/>
      <c r="D9859" s="4" t="s">
        <v>52147</v>
      </c>
      <c r="E9859" s="5" t="s">
        <v>741</v>
      </c>
      <c r="F9859" s="4" t="s">
        <v>430</v>
      </c>
      <c r="G9859" s="4" t="s">
        <v>431</v>
      </c>
      <c r="H9859" s="5" t="s">
        <v>52148</v>
      </c>
      <c r="I9859" s="4" t="s">
        <v>52149</v>
      </c>
      <c r="J9859" s="5" t="n">
        <f aca="false">LEN(K9859)</f>
        <v>13</v>
      </c>
      <c r="K9859" s="6" t="s">
        <v>51743</v>
      </c>
      <c r="L9859" s="4" t="s">
        <v>78</v>
      </c>
      <c r="M9859" s="4" t="s">
        <v>31</v>
      </c>
    </row>
    <row r="9860" customFormat="false" ht="15.75" hidden="false" customHeight="true" outlineLevel="0" collapsed="false">
      <c r="A9860" s="4" t="n">
        <v>1125</v>
      </c>
      <c r="B9860" s="4" t="s">
        <v>47992</v>
      </c>
      <c r="C9860" s="4"/>
      <c r="D9860" s="4" t="s">
        <v>52150</v>
      </c>
      <c r="E9860" s="5" t="s">
        <v>16099</v>
      </c>
      <c r="F9860" s="4" t="s">
        <v>430</v>
      </c>
      <c r="G9860" s="4" t="s">
        <v>431</v>
      </c>
      <c r="H9860" s="5" t="s">
        <v>52151</v>
      </c>
      <c r="I9860" s="4" t="s">
        <v>3882</v>
      </c>
      <c r="J9860" s="5" t="n">
        <f aca="false">LEN(K9860)</f>
        <v>13</v>
      </c>
      <c r="K9860" s="6" t="s">
        <v>51671</v>
      </c>
      <c r="L9860" s="4" t="s">
        <v>78</v>
      </c>
      <c r="M9860" s="4" t="s">
        <v>31</v>
      </c>
    </row>
    <row r="9861" customFormat="false" ht="15.75" hidden="false" customHeight="true" outlineLevel="0" collapsed="false">
      <c r="A9861" s="4" t="n">
        <v>1132</v>
      </c>
      <c r="B9861" s="4" t="s">
        <v>52152</v>
      </c>
      <c r="C9861" s="4"/>
      <c r="D9861" s="4" t="s">
        <v>52153</v>
      </c>
      <c r="E9861" s="5" t="s">
        <v>429</v>
      </c>
      <c r="F9861" s="4" t="s">
        <v>430</v>
      </c>
      <c r="G9861" s="4" t="s">
        <v>431</v>
      </c>
      <c r="H9861" s="5" t="s">
        <v>52154</v>
      </c>
      <c r="I9861" s="7" t="s">
        <v>52155</v>
      </c>
      <c r="J9861" s="5" t="n">
        <f aca="false">LEN(K9861)</f>
        <v>13</v>
      </c>
      <c r="K9861" s="6" t="s">
        <v>52156</v>
      </c>
      <c r="L9861" s="4" t="s">
        <v>78</v>
      </c>
      <c r="M9861" s="4" t="s">
        <v>31</v>
      </c>
    </row>
    <row r="9862" customFormat="false" ht="15.75" hidden="false" customHeight="true" outlineLevel="0" collapsed="false">
      <c r="A9862" s="4" t="n">
        <v>1137</v>
      </c>
      <c r="B9862" s="4" t="s">
        <v>52157</v>
      </c>
      <c r="C9862" s="4"/>
      <c r="D9862" s="4" t="s">
        <v>52158</v>
      </c>
      <c r="E9862" s="5" t="s">
        <v>429</v>
      </c>
      <c r="F9862" s="4" t="s">
        <v>430</v>
      </c>
      <c r="G9862" s="4" t="s">
        <v>431</v>
      </c>
      <c r="H9862" s="5" t="s">
        <v>52159</v>
      </c>
      <c r="I9862" s="7" t="s">
        <v>52160</v>
      </c>
      <c r="J9862" s="5" t="n">
        <f aca="false">LEN(K9862)</f>
        <v>13</v>
      </c>
      <c r="K9862" s="6" t="s">
        <v>52161</v>
      </c>
      <c r="L9862" s="4" t="s">
        <v>31</v>
      </c>
      <c r="M9862" s="4" t="s">
        <v>30221</v>
      </c>
    </row>
    <row r="9863" customFormat="false" ht="15.75" hidden="false" customHeight="true" outlineLevel="0" collapsed="false">
      <c r="A9863" s="4" t="n">
        <v>1177</v>
      </c>
      <c r="B9863" s="4" t="s">
        <v>7715</v>
      </c>
      <c r="C9863" s="4"/>
      <c r="D9863" s="4" t="s">
        <v>52162</v>
      </c>
      <c r="E9863" s="5" t="s">
        <v>429</v>
      </c>
      <c r="F9863" s="4" t="s">
        <v>430</v>
      </c>
      <c r="G9863" s="4" t="s">
        <v>431</v>
      </c>
      <c r="H9863" s="5" t="s">
        <v>23405</v>
      </c>
      <c r="I9863" s="4" t="s">
        <v>52163</v>
      </c>
      <c r="J9863" s="5" t="n">
        <f aca="false">LEN(K9863)</f>
        <v>13</v>
      </c>
      <c r="K9863" s="6" t="s">
        <v>52161</v>
      </c>
      <c r="L9863" s="4" t="s">
        <v>21</v>
      </c>
      <c r="M9863" s="4" t="s">
        <v>15950</v>
      </c>
    </row>
    <row r="9864" customFormat="false" ht="15.75" hidden="false" customHeight="true" outlineLevel="0" collapsed="false">
      <c r="A9864" s="4" t="n">
        <v>1179</v>
      </c>
      <c r="B9864" s="4" t="s">
        <v>52164</v>
      </c>
      <c r="C9864" s="4"/>
      <c r="D9864" s="4" t="s">
        <v>52165</v>
      </c>
      <c r="E9864" s="5" t="s">
        <v>958</v>
      </c>
      <c r="F9864" s="4" t="s">
        <v>959</v>
      </c>
      <c r="G9864" s="4" t="s">
        <v>431</v>
      </c>
      <c r="H9864" s="5" t="s">
        <v>52166</v>
      </c>
      <c r="I9864" s="4" t="s">
        <v>52167</v>
      </c>
      <c r="J9864" s="5" t="n">
        <f aca="false">LEN(K9864)</f>
        <v>13</v>
      </c>
      <c r="K9864" s="6" t="s">
        <v>52168</v>
      </c>
      <c r="L9864" s="4" t="s">
        <v>78</v>
      </c>
      <c r="M9864" s="4" t="s">
        <v>15110</v>
      </c>
    </row>
    <row r="9865" customFormat="false" ht="15.75" hidden="false" customHeight="true" outlineLevel="0" collapsed="false">
      <c r="A9865" s="4" t="n">
        <v>1188</v>
      </c>
      <c r="B9865" s="4" t="s">
        <v>52169</v>
      </c>
      <c r="C9865" s="4"/>
      <c r="D9865" s="4" t="s">
        <v>52170</v>
      </c>
      <c r="E9865" s="5" t="s">
        <v>429</v>
      </c>
      <c r="F9865" s="4" t="s">
        <v>1027</v>
      </c>
      <c r="G9865" s="4" t="s">
        <v>431</v>
      </c>
      <c r="H9865" s="5" t="s">
        <v>52171</v>
      </c>
      <c r="I9865" s="7" t="s">
        <v>52172</v>
      </c>
      <c r="J9865" s="5" t="n">
        <f aca="false">LEN(K9865)</f>
        <v>13</v>
      </c>
      <c r="K9865" s="6" t="s">
        <v>51671</v>
      </c>
      <c r="L9865" s="4" t="s">
        <v>57</v>
      </c>
      <c r="M9865" s="4" t="s">
        <v>52173</v>
      </c>
    </row>
    <row r="9866" customFormat="false" ht="15.75" hidden="false" customHeight="true" outlineLevel="0" collapsed="false">
      <c r="A9866" s="4" t="n">
        <v>1195</v>
      </c>
      <c r="B9866" s="4" t="s">
        <v>52174</v>
      </c>
      <c r="C9866" s="4"/>
      <c r="D9866" s="4" t="s">
        <v>1464</v>
      </c>
      <c r="E9866" s="5" t="s">
        <v>1465</v>
      </c>
      <c r="F9866" s="4" t="s">
        <v>430</v>
      </c>
      <c r="G9866" s="4" t="s">
        <v>431</v>
      </c>
      <c r="H9866" s="5" t="s">
        <v>52175</v>
      </c>
      <c r="I9866" s="7" t="s">
        <v>52176</v>
      </c>
      <c r="J9866" s="5" t="n">
        <f aca="false">LEN(K9866)</f>
        <v>13</v>
      </c>
      <c r="K9866" s="5" t="s">
        <v>51671</v>
      </c>
      <c r="L9866" s="4" t="s">
        <v>78</v>
      </c>
      <c r="M9866" s="4" t="s">
        <v>31</v>
      </c>
    </row>
    <row r="9867" customFormat="false" ht="15.75" hidden="false" customHeight="true" outlineLevel="0" collapsed="false">
      <c r="A9867" s="4" t="n">
        <v>1214</v>
      </c>
      <c r="B9867" s="4" t="s">
        <v>52177</v>
      </c>
      <c r="C9867" s="4"/>
      <c r="D9867" s="4" t="s">
        <v>52178</v>
      </c>
      <c r="E9867" s="5" t="s">
        <v>2355</v>
      </c>
      <c r="F9867" s="4" t="s">
        <v>1027</v>
      </c>
      <c r="G9867" s="4" t="s">
        <v>431</v>
      </c>
      <c r="H9867" s="5" t="s">
        <v>52179</v>
      </c>
      <c r="I9867" s="4" t="s">
        <v>52180</v>
      </c>
      <c r="J9867" s="5" t="n">
        <f aca="false">LEN(K9867)</f>
        <v>13</v>
      </c>
      <c r="K9867" s="6" t="s">
        <v>52181</v>
      </c>
      <c r="L9867" s="4" t="s">
        <v>21</v>
      </c>
      <c r="M9867" s="4" t="s">
        <v>31</v>
      </c>
    </row>
    <row r="9868" customFormat="false" ht="15.75" hidden="false" customHeight="true" outlineLevel="0" collapsed="false">
      <c r="A9868" s="4" t="n">
        <v>1216</v>
      </c>
      <c r="B9868" s="4" t="s">
        <v>52182</v>
      </c>
      <c r="C9868" s="4"/>
      <c r="D9868" s="4" t="s">
        <v>52183</v>
      </c>
      <c r="E9868" s="5" t="s">
        <v>741</v>
      </c>
      <c r="F9868" s="4" t="s">
        <v>430</v>
      </c>
      <c r="G9868" s="4" t="s">
        <v>431</v>
      </c>
      <c r="H9868" s="5" t="s">
        <v>52184</v>
      </c>
      <c r="I9868" s="4" t="s">
        <v>52185</v>
      </c>
      <c r="J9868" s="5" t="n">
        <f aca="false">LEN(K9868)</f>
        <v>13</v>
      </c>
      <c r="K9868" s="6" t="s">
        <v>52186</v>
      </c>
      <c r="L9868" s="4" t="s">
        <v>57</v>
      </c>
      <c r="M9868" s="4" t="s">
        <v>31</v>
      </c>
    </row>
    <row r="9869" customFormat="false" ht="15.75" hidden="false" customHeight="true" outlineLevel="0" collapsed="false">
      <c r="A9869" s="4" t="n">
        <v>1220</v>
      </c>
      <c r="B9869" s="4" t="s">
        <v>52187</v>
      </c>
      <c r="C9869" s="4"/>
      <c r="D9869" s="4" t="s">
        <v>52188</v>
      </c>
      <c r="E9869" s="5" t="s">
        <v>429</v>
      </c>
      <c r="F9869" s="4" t="s">
        <v>430</v>
      </c>
      <c r="G9869" s="4" t="s">
        <v>431</v>
      </c>
      <c r="H9869" s="16" t="s">
        <v>52189</v>
      </c>
      <c r="I9869" s="4" t="s">
        <v>52190</v>
      </c>
      <c r="J9869" s="5" t="n">
        <f aca="false">LEN(K9869)</f>
        <v>13</v>
      </c>
      <c r="K9869" s="6" t="s">
        <v>51743</v>
      </c>
      <c r="L9869" s="4" t="s">
        <v>21</v>
      </c>
      <c r="M9869" s="4" t="s">
        <v>1979</v>
      </c>
    </row>
    <row r="9870" customFormat="false" ht="15.75" hidden="false" customHeight="true" outlineLevel="0" collapsed="false">
      <c r="A9870" s="4" t="n">
        <v>1227</v>
      </c>
      <c r="B9870" s="4" t="s">
        <v>10831</v>
      </c>
      <c r="C9870" s="4"/>
      <c r="D9870" s="4" t="s">
        <v>52191</v>
      </c>
      <c r="E9870" s="5" t="s">
        <v>2355</v>
      </c>
      <c r="F9870" s="4" t="s">
        <v>1027</v>
      </c>
      <c r="G9870" s="4" t="s">
        <v>431</v>
      </c>
      <c r="H9870" s="5" t="s">
        <v>10833</v>
      </c>
      <c r="I9870" s="4" t="s">
        <v>52192</v>
      </c>
      <c r="J9870" s="5" t="n">
        <f aca="false">LEN(K9870)</f>
        <v>13</v>
      </c>
      <c r="K9870" s="6" t="s">
        <v>51671</v>
      </c>
      <c r="L9870" s="4" t="s">
        <v>21</v>
      </c>
      <c r="M9870" s="4" t="s">
        <v>10836</v>
      </c>
    </row>
    <row r="9871" customFormat="false" ht="15.75" hidden="false" customHeight="true" outlineLevel="0" collapsed="false">
      <c r="A9871" s="4" t="n">
        <v>1234</v>
      </c>
      <c r="B9871" s="4" t="s">
        <v>52193</v>
      </c>
      <c r="C9871" s="4"/>
      <c r="D9871" s="4" t="s">
        <v>52194</v>
      </c>
      <c r="E9871" s="5" t="s">
        <v>2355</v>
      </c>
      <c r="F9871" s="4" t="s">
        <v>1027</v>
      </c>
      <c r="G9871" s="4" t="s">
        <v>431</v>
      </c>
      <c r="H9871" s="5" t="s">
        <v>52195</v>
      </c>
      <c r="I9871" s="4" t="s">
        <v>52196</v>
      </c>
      <c r="J9871" s="5" t="n">
        <f aca="false">LEN(K9871)</f>
        <v>13</v>
      </c>
      <c r="K9871" s="6" t="s">
        <v>52197</v>
      </c>
      <c r="L9871" s="4" t="s">
        <v>31</v>
      </c>
      <c r="M9871" s="4" t="s">
        <v>1063</v>
      </c>
    </row>
    <row r="9872" customFormat="false" ht="15.75" hidden="false" customHeight="true" outlineLevel="0" collapsed="false">
      <c r="A9872" s="4" t="n">
        <v>1235</v>
      </c>
      <c r="B9872" s="4" t="s">
        <v>52198</v>
      </c>
      <c r="C9872" s="4"/>
      <c r="D9872" s="4" t="s">
        <v>52199</v>
      </c>
      <c r="E9872" s="5" t="s">
        <v>429</v>
      </c>
      <c r="F9872" s="4" t="s">
        <v>430</v>
      </c>
      <c r="G9872" s="4" t="s">
        <v>431</v>
      </c>
      <c r="H9872" s="5" t="s">
        <v>52200</v>
      </c>
      <c r="I9872" s="4" t="s">
        <v>52201</v>
      </c>
      <c r="J9872" s="5" t="n">
        <f aca="false">LEN(K9872)</f>
        <v>13</v>
      </c>
      <c r="K9872" s="6" t="s">
        <v>51743</v>
      </c>
      <c r="L9872" s="4" t="s">
        <v>78</v>
      </c>
      <c r="M9872" s="4" t="s">
        <v>19818</v>
      </c>
    </row>
    <row r="9873" customFormat="false" ht="15.75" hidden="false" customHeight="true" outlineLevel="0" collapsed="false">
      <c r="A9873" s="4" t="n">
        <v>1238</v>
      </c>
      <c r="B9873" s="4" t="s">
        <v>52202</v>
      </c>
      <c r="C9873" s="4"/>
      <c r="D9873" s="4" t="s">
        <v>52203</v>
      </c>
      <c r="E9873" s="5" t="s">
        <v>429</v>
      </c>
      <c r="F9873" s="4" t="s">
        <v>1027</v>
      </c>
      <c r="G9873" s="4" t="s">
        <v>431</v>
      </c>
      <c r="H9873" s="5" t="s">
        <v>52204</v>
      </c>
      <c r="I9873" s="4" t="s">
        <v>52205</v>
      </c>
      <c r="J9873" s="5" t="n">
        <f aca="false">LEN(K9873)</f>
        <v>13</v>
      </c>
      <c r="K9873" s="6" t="s">
        <v>52086</v>
      </c>
      <c r="L9873" s="4" t="s">
        <v>21</v>
      </c>
      <c r="M9873" s="4" t="s">
        <v>31</v>
      </c>
    </row>
    <row r="9874" customFormat="false" ht="15.75" hidden="false" customHeight="true" outlineLevel="0" collapsed="false">
      <c r="A9874" s="4" t="n">
        <v>1259</v>
      </c>
      <c r="B9874" s="4" t="s">
        <v>52206</v>
      </c>
      <c r="C9874" s="4"/>
      <c r="D9874" s="4" t="s">
        <v>52207</v>
      </c>
      <c r="E9874" s="5" t="s">
        <v>16092</v>
      </c>
      <c r="F9874" s="4" t="s">
        <v>16093</v>
      </c>
      <c r="G9874" s="4" t="s">
        <v>431</v>
      </c>
      <c r="H9874" s="5" t="s">
        <v>52208</v>
      </c>
      <c r="I9874" s="4" t="s">
        <v>52209</v>
      </c>
      <c r="J9874" s="5" t="n">
        <f aca="false">LEN(K9874)</f>
        <v>13</v>
      </c>
      <c r="K9874" s="6" t="s">
        <v>52210</v>
      </c>
      <c r="L9874" s="4" t="s">
        <v>21</v>
      </c>
      <c r="M9874" s="4" t="s">
        <v>31</v>
      </c>
    </row>
    <row r="9875" customFormat="false" ht="15.75" hidden="false" customHeight="true" outlineLevel="0" collapsed="false">
      <c r="A9875" s="4" t="n">
        <v>1334</v>
      </c>
      <c r="B9875" s="4" t="s">
        <v>52211</v>
      </c>
      <c r="C9875" s="4"/>
      <c r="D9875" s="4" t="s">
        <v>52212</v>
      </c>
      <c r="E9875" s="5" t="s">
        <v>2078</v>
      </c>
      <c r="F9875" s="4" t="s">
        <v>322</v>
      </c>
      <c r="G9875" s="4" t="s">
        <v>322</v>
      </c>
      <c r="H9875" s="5" t="s">
        <v>52213</v>
      </c>
      <c r="I9875" s="4" t="s">
        <v>52214</v>
      </c>
      <c r="J9875" s="5" t="n">
        <f aca="false">LEN(K9875)</f>
        <v>13</v>
      </c>
      <c r="K9875" s="6" t="s">
        <v>51851</v>
      </c>
      <c r="L9875" s="4" t="s">
        <v>21</v>
      </c>
      <c r="M9875" s="4" t="s">
        <v>1988</v>
      </c>
    </row>
    <row r="9876" customFormat="false" ht="15.75" hidden="false" customHeight="true" outlineLevel="0" collapsed="false">
      <c r="A9876" s="4" t="n">
        <v>1346</v>
      </c>
      <c r="B9876" s="4" t="s">
        <v>52215</v>
      </c>
      <c r="C9876" s="4"/>
      <c r="D9876" s="4" t="s">
        <v>32641</v>
      </c>
      <c r="E9876" s="5" t="s">
        <v>5768</v>
      </c>
      <c r="F9876" s="4" t="s">
        <v>322</v>
      </c>
      <c r="G9876" s="4" t="s">
        <v>322</v>
      </c>
      <c r="H9876" s="5" t="s">
        <v>52216</v>
      </c>
      <c r="I9876" s="4" t="s">
        <v>52217</v>
      </c>
      <c r="J9876" s="5" t="n">
        <f aca="false">LEN(K9876)</f>
        <v>13</v>
      </c>
      <c r="K9876" s="6" t="s">
        <v>51851</v>
      </c>
      <c r="L9876" s="4" t="s">
        <v>31</v>
      </c>
      <c r="M9876" s="4" t="s">
        <v>2474</v>
      </c>
    </row>
    <row r="9877" customFormat="false" ht="15.75" hidden="false" customHeight="true" outlineLevel="0" collapsed="false">
      <c r="A9877" s="4" t="n">
        <v>1352</v>
      </c>
      <c r="B9877" s="4" t="s">
        <v>52218</v>
      </c>
      <c r="C9877" s="4"/>
      <c r="D9877" s="4" t="s">
        <v>52219</v>
      </c>
      <c r="E9877" s="5" t="s">
        <v>52220</v>
      </c>
      <c r="F9877" s="4" t="s">
        <v>52221</v>
      </c>
      <c r="G9877" s="4" t="s">
        <v>322</v>
      </c>
      <c r="H9877" s="5" t="s">
        <v>52222</v>
      </c>
      <c r="I9877" s="4" t="s">
        <v>52223</v>
      </c>
      <c r="J9877" s="5" t="n">
        <f aca="false">LEN(K9877)</f>
        <v>13</v>
      </c>
      <c r="K9877" s="6" t="s">
        <v>52224</v>
      </c>
      <c r="L9877" s="4" t="s">
        <v>21</v>
      </c>
      <c r="M9877" s="4" t="s">
        <v>31</v>
      </c>
    </row>
    <row r="9878" customFormat="false" ht="15.75" hidden="false" customHeight="true" outlineLevel="0" collapsed="false">
      <c r="A9878" s="4" t="n">
        <v>1358</v>
      </c>
      <c r="B9878" s="4" t="s">
        <v>52225</v>
      </c>
      <c r="C9878" s="4"/>
      <c r="D9878" s="4" t="s">
        <v>52226</v>
      </c>
      <c r="E9878" s="5" t="s">
        <v>52227</v>
      </c>
      <c r="F9878" s="4" t="s">
        <v>52228</v>
      </c>
      <c r="G9878" s="4" t="s">
        <v>322</v>
      </c>
      <c r="H9878" s="5" t="s">
        <v>52229</v>
      </c>
      <c r="I9878" s="4" t="s">
        <v>52230</v>
      </c>
      <c r="J9878" s="5" t="n">
        <f aca="false">LEN(K9878)</f>
        <v>13</v>
      </c>
      <c r="K9878" s="6" t="s">
        <v>52231</v>
      </c>
      <c r="L9878" s="4" t="s">
        <v>21</v>
      </c>
      <c r="M9878" s="4" t="s">
        <v>2097</v>
      </c>
    </row>
    <row r="9879" customFormat="false" ht="15.75" hidden="false" customHeight="true" outlineLevel="0" collapsed="false">
      <c r="A9879" s="4" t="n">
        <v>1397</v>
      </c>
      <c r="B9879" s="4" t="s">
        <v>3775</v>
      </c>
      <c r="C9879" s="4"/>
      <c r="D9879" s="4" t="s">
        <v>52232</v>
      </c>
      <c r="E9879" s="5" t="s">
        <v>52233</v>
      </c>
      <c r="F9879" s="4" t="s">
        <v>1097</v>
      </c>
      <c r="G9879" s="4" t="s">
        <v>1097</v>
      </c>
      <c r="H9879" s="5" t="s">
        <v>52234</v>
      </c>
      <c r="I9879" s="4" t="s">
        <v>52235</v>
      </c>
      <c r="J9879" s="5" t="n">
        <f aca="false">LEN(K9879)</f>
        <v>13</v>
      </c>
      <c r="K9879" s="6" t="s">
        <v>52236</v>
      </c>
      <c r="L9879" s="4" t="s">
        <v>21</v>
      </c>
      <c r="M9879" s="4" t="s">
        <v>1085</v>
      </c>
    </row>
    <row r="9880" customFormat="false" ht="15.75" hidden="false" customHeight="true" outlineLevel="0" collapsed="false">
      <c r="A9880" s="4" t="n">
        <v>1402</v>
      </c>
      <c r="B9880" s="4" t="s">
        <v>52237</v>
      </c>
      <c r="C9880" s="4"/>
      <c r="D9880" s="4" t="s">
        <v>52238</v>
      </c>
      <c r="E9880" s="5" t="s">
        <v>16234</v>
      </c>
      <c r="F9880" s="4" t="s">
        <v>1097</v>
      </c>
      <c r="G9880" s="4" t="s">
        <v>1097</v>
      </c>
      <c r="H9880" s="5" t="s">
        <v>52239</v>
      </c>
      <c r="I9880" s="4" t="s">
        <v>52240</v>
      </c>
      <c r="J9880" s="5" t="n">
        <f aca="false">LEN(K9880)</f>
        <v>13</v>
      </c>
      <c r="K9880" s="6" t="s">
        <v>51851</v>
      </c>
      <c r="L9880" s="4" t="s">
        <v>21</v>
      </c>
      <c r="M9880" s="4" t="s">
        <v>502</v>
      </c>
    </row>
    <row r="9881" customFormat="false" ht="15.75" hidden="false" customHeight="true" outlineLevel="0" collapsed="false">
      <c r="A9881" s="4" t="n">
        <v>1419</v>
      </c>
      <c r="B9881" s="4" t="s">
        <v>52241</v>
      </c>
      <c r="C9881" s="4"/>
      <c r="D9881" s="4" t="s">
        <v>52242</v>
      </c>
      <c r="E9881" s="5" t="s">
        <v>52243</v>
      </c>
      <c r="F9881" s="4" t="s">
        <v>52244</v>
      </c>
      <c r="G9881" s="4" t="s">
        <v>1097</v>
      </c>
      <c r="H9881" s="5" t="s">
        <v>52245</v>
      </c>
      <c r="I9881" s="4" t="s">
        <v>52246</v>
      </c>
      <c r="J9881" s="5" t="n">
        <f aca="false">LEN(K9881)</f>
        <v>13</v>
      </c>
      <c r="K9881" s="6" t="s">
        <v>52247</v>
      </c>
      <c r="L9881" s="4" t="s">
        <v>78</v>
      </c>
      <c r="M9881" s="4" t="s">
        <v>32</v>
      </c>
    </row>
    <row r="9882" customFormat="false" ht="15.75" hidden="false" customHeight="true" outlineLevel="0" collapsed="false">
      <c r="A9882" s="4" t="n">
        <v>1433</v>
      </c>
      <c r="B9882" s="4" t="s">
        <v>52248</v>
      </c>
      <c r="C9882" s="4"/>
      <c r="D9882" s="4" t="s">
        <v>52249</v>
      </c>
      <c r="E9882" s="5" t="s">
        <v>32699</v>
      </c>
      <c r="F9882" s="4" t="s">
        <v>32700</v>
      </c>
      <c r="G9882" s="4" t="s">
        <v>1097</v>
      </c>
      <c r="H9882" s="5" t="s">
        <v>52250</v>
      </c>
      <c r="I9882" s="4" t="s">
        <v>52251</v>
      </c>
      <c r="J9882" s="5" t="n">
        <f aca="false">LEN(K9882)</f>
        <v>13</v>
      </c>
      <c r="K9882" s="6" t="s">
        <v>52252</v>
      </c>
      <c r="L9882" s="4" t="s">
        <v>31</v>
      </c>
      <c r="M9882" s="4" t="s">
        <v>2082</v>
      </c>
    </row>
    <row r="9883" customFormat="false" ht="15.75" hidden="false" customHeight="true" outlineLevel="0" collapsed="false">
      <c r="A9883" s="15" t="n">
        <v>1434</v>
      </c>
      <c r="B9883" s="15" t="s">
        <v>52253</v>
      </c>
      <c r="C9883" s="15"/>
      <c r="D9883" s="15" t="s">
        <v>52254</v>
      </c>
      <c r="E9883" s="16" t="s">
        <v>32699</v>
      </c>
      <c r="F9883" s="15" t="s">
        <v>32700</v>
      </c>
      <c r="G9883" s="15" t="s">
        <v>1097</v>
      </c>
      <c r="H9883" s="5" t="s">
        <v>52255</v>
      </c>
      <c r="I9883" s="17" t="s">
        <v>52256</v>
      </c>
      <c r="J9883" s="5" t="n">
        <f aca="false">LEN(K9883)</f>
        <v>13</v>
      </c>
      <c r="K9883" s="19" t="s">
        <v>52257</v>
      </c>
      <c r="L9883" s="4" t="s">
        <v>31</v>
      </c>
      <c r="M9883" s="4" t="s">
        <v>31</v>
      </c>
    </row>
    <row r="9884" customFormat="false" ht="15.75" hidden="false" customHeight="true" outlineLevel="0" collapsed="false">
      <c r="A9884" s="15" t="n">
        <v>1457</v>
      </c>
      <c r="B9884" s="15" t="s">
        <v>52258</v>
      </c>
      <c r="C9884" s="15"/>
      <c r="D9884" s="15" t="s">
        <v>52259</v>
      </c>
      <c r="E9884" s="16" t="s">
        <v>7125</v>
      </c>
      <c r="F9884" s="15" t="s">
        <v>7126</v>
      </c>
      <c r="G9884" s="15" t="s">
        <v>1097</v>
      </c>
      <c r="H9884" s="5" t="s">
        <v>52260</v>
      </c>
      <c r="I9884" s="17" t="s">
        <v>52261</v>
      </c>
      <c r="J9884" s="5" t="n">
        <f aca="false">LEN(K9884)</f>
        <v>13</v>
      </c>
      <c r="K9884" s="30" t="s">
        <v>52262</v>
      </c>
      <c r="L9884" s="4" t="s">
        <v>21</v>
      </c>
      <c r="M9884" s="4" t="s">
        <v>1063</v>
      </c>
    </row>
    <row r="9885" customFormat="false" ht="15.75" hidden="false" customHeight="true" outlineLevel="0" collapsed="false">
      <c r="A9885" s="4" t="n">
        <v>12350</v>
      </c>
      <c r="B9885" s="4" t="s">
        <v>52263</v>
      </c>
      <c r="C9885" s="4"/>
      <c r="D9885" s="4" t="s">
        <v>52264</v>
      </c>
      <c r="E9885" s="5" t="s">
        <v>3206</v>
      </c>
      <c r="F9885" s="4" t="s">
        <v>464</v>
      </c>
      <c r="G9885" s="4" t="s">
        <v>464</v>
      </c>
      <c r="H9885" s="5" t="s">
        <v>52265</v>
      </c>
      <c r="I9885" s="4" t="s">
        <v>52266</v>
      </c>
      <c r="J9885" s="5" t="n">
        <f aca="false">LEN(K9885)</f>
        <v>13</v>
      </c>
      <c r="K9885" s="6" t="s">
        <v>52267</v>
      </c>
      <c r="L9885" s="4" t="s">
        <v>78</v>
      </c>
      <c r="M9885" s="4" t="s">
        <v>31</v>
      </c>
    </row>
    <row r="9886" customFormat="false" ht="15.75" hidden="false" customHeight="true" outlineLevel="0" collapsed="false">
      <c r="A9886" s="15" t="n">
        <v>12351</v>
      </c>
      <c r="B9886" s="15" t="s">
        <v>52268</v>
      </c>
      <c r="C9886" s="15"/>
      <c r="D9886" s="15" t="s">
        <v>52269</v>
      </c>
      <c r="E9886" s="16" t="s">
        <v>5788</v>
      </c>
      <c r="F9886" s="15" t="s">
        <v>464</v>
      </c>
      <c r="G9886" s="15" t="s">
        <v>464</v>
      </c>
      <c r="H9886" s="5" t="s">
        <v>52270</v>
      </c>
      <c r="I9886" s="17" t="s">
        <v>10881</v>
      </c>
      <c r="J9886" s="5" t="n">
        <f aca="false">LEN(K9886)</f>
        <v>13</v>
      </c>
      <c r="K9886" s="19" t="s">
        <v>52271</v>
      </c>
      <c r="L9886" s="4" t="s">
        <v>57</v>
      </c>
      <c r="M9886" s="4" t="s">
        <v>31</v>
      </c>
    </row>
    <row r="9887" customFormat="false" ht="15.75" hidden="false" customHeight="true" outlineLevel="0" collapsed="false">
      <c r="A9887" s="4" t="n">
        <v>1497</v>
      </c>
      <c r="B9887" s="4" t="s">
        <v>52272</v>
      </c>
      <c r="C9887" s="4"/>
      <c r="D9887" s="4" t="s">
        <v>52273</v>
      </c>
      <c r="E9887" s="5" t="s">
        <v>1031</v>
      </c>
      <c r="F9887" s="4" t="s">
        <v>464</v>
      </c>
      <c r="G9887" s="4" t="s">
        <v>464</v>
      </c>
      <c r="H9887" s="5" t="s">
        <v>52274</v>
      </c>
      <c r="I9887" s="4" t="s">
        <v>52275</v>
      </c>
      <c r="J9887" s="5" t="n">
        <f aca="false">LEN(K9887)</f>
        <v>13</v>
      </c>
      <c r="K9887" s="6" t="s">
        <v>52276</v>
      </c>
      <c r="L9887" s="4" t="s">
        <v>78</v>
      </c>
      <c r="M9887" s="4" t="s">
        <v>467</v>
      </c>
    </row>
    <row r="9888" customFormat="false" ht="15.75" hidden="false" customHeight="true" outlineLevel="0" collapsed="false">
      <c r="A9888" s="4" t="n">
        <v>1498</v>
      </c>
      <c r="B9888" s="4" t="s">
        <v>52277</v>
      </c>
      <c r="C9888" s="4"/>
      <c r="D9888" s="4" t="s">
        <v>52278</v>
      </c>
      <c r="E9888" s="5" t="s">
        <v>52279</v>
      </c>
      <c r="F9888" s="4" t="s">
        <v>52280</v>
      </c>
      <c r="G9888" s="4" t="s">
        <v>464</v>
      </c>
      <c r="H9888" s="5" t="s">
        <v>52281</v>
      </c>
      <c r="I9888" s="4" t="s">
        <v>52282</v>
      </c>
      <c r="J9888" s="5" t="n">
        <f aca="false">LEN(K9888)</f>
        <v>13</v>
      </c>
      <c r="K9888" s="6" t="s">
        <v>52283</v>
      </c>
      <c r="L9888" s="4" t="s">
        <v>31</v>
      </c>
      <c r="M9888" s="4" t="s">
        <v>31</v>
      </c>
    </row>
    <row r="9889" customFormat="false" ht="15.75" hidden="false" customHeight="true" outlineLevel="0" collapsed="false">
      <c r="A9889" s="15" t="n">
        <v>1501</v>
      </c>
      <c r="B9889" s="15" t="s">
        <v>52284</v>
      </c>
      <c r="C9889" s="15"/>
      <c r="D9889" s="15" t="s">
        <v>19913</v>
      </c>
      <c r="E9889" s="16" t="s">
        <v>19914</v>
      </c>
      <c r="F9889" s="15" t="s">
        <v>19915</v>
      </c>
      <c r="G9889" s="15" t="s">
        <v>464</v>
      </c>
      <c r="H9889" s="5" t="s">
        <v>52285</v>
      </c>
      <c r="I9889" s="17" t="s">
        <v>52286</v>
      </c>
      <c r="J9889" s="5" t="n">
        <f aca="false">LEN(K9889)</f>
        <v>13</v>
      </c>
      <c r="K9889" s="19" t="str">
        <f aca="false">LOWER(SUBSTITUTE(SUBSTITUTE(SUBSTITUTE(SUBSTITUTE(SUBSTITUTE(SUBSTITUTE(SUBSTITUTE(B9889,"S.L.",""),"SL",""),"S.A.",""),"SA","")," ",""),".",""),",",""))&amp;".com"</f>
        <v>guindanao.com</v>
      </c>
      <c r="L9889" s="4" t="s">
        <v>31</v>
      </c>
      <c r="M9889" s="4" t="s">
        <v>929</v>
      </c>
    </row>
    <row r="9890" customFormat="false" ht="15.75" hidden="false" customHeight="true" outlineLevel="0" collapsed="false">
      <c r="A9890" s="4" t="n">
        <v>1570</v>
      </c>
      <c r="B9890" s="4" t="s">
        <v>52287</v>
      </c>
      <c r="C9890" s="4"/>
      <c r="D9890" s="4" t="s">
        <v>52288</v>
      </c>
      <c r="E9890" s="5" t="s">
        <v>3231</v>
      </c>
      <c r="F9890" s="4" t="s">
        <v>3232</v>
      </c>
      <c r="G9890" s="4" t="s">
        <v>2093</v>
      </c>
      <c r="H9890" s="5" t="s">
        <v>52289</v>
      </c>
      <c r="I9890" s="4" t="s">
        <v>52290</v>
      </c>
      <c r="J9890" s="5" t="n">
        <f aca="false">LEN(K9890)</f>
        <v>13</v>
      </c>
      <c r="K9890" s="6" t="s">
        <v>52291</v>
      </c>
      <c r="L9890" s="4" t="s">
        <v>78</v>
      </c>
      <c r="M9890" s="4" t="s">
        <v>133</v>
      </c>
    </row>
    <row r="9891" customFormat="false" ht="15.75" hidden="false" customHeight="true" outlineLevel="0" collapsed="false">
      <c r="A9891" s="4" t="n">
        <v>1574</v>
      </c>
      <c r="B9891" s="4" t="s">
        <v>45012</v>
      </c>
      <c r="C9891" s="4"/>
      <c r="D9891" s="4" t="s">
        <v>52292</v>
      </c>
      <c r="E9891" s="5" t="s">
        <v>3231</v>
      </c>
      <c r="F9891" s="4" t="s">
        <v>3232</v>
      </c>
      <c r="G9891" s="4" t="s">
        <v>2093</v>
      </c>
      <c r="H9891" s="5" t="s">
        <v>52293</v>
      </c>
      <c r="I9891" s="4" t="s">
        <v>52294</v>
      </c>
      <c r="J9891" s="5" t="n">
        <f aca="false">LEN(K9891)</f>
        <v>13</v>
      </c>
      <c r="K9891" s="6" t="str">
        <f aca="false">LOWER(SUBSTITUTE(SUBSTITUTE(SUBSTITUTE(SUBSTITUTE(SUBSTITUTE(SUBSTITUTE(SUBSTITUTE(B9891,"S.L.",""),"SL",""),"S.A.",""),"SA","")," ",""),".",""),",",""))&amp;".com"</f>
        <v>capalacio.com</v>
      </c>
      <c r="L9891" s="4" t="s">
        <v>31</v>
      </c>
      <c r="M9891" s="4" t="s">
        <v>133</v>
      </c>
    </row>
    <row r="9892" customFormat="false" ht="15.75" hidden="false" customHeight="true" outlineLevel="0" collapsed="false">
      <c r="A9892" s="4" t="n">
        <v>1575</v>
      </c>
      <c r="B9892" s="4" t="s">
        <v>52295</v>
      </c>
      <c r="C9892" s="4"/>
      <c r="D9892" s="4" t="s">
        <v>52296</v>
      </c>
      <c r="E9892" s="5" t="s">
        <v>2273</v>
      </c>
      <c r="F9892" s="4" t="s">
        <v>2274</v>
      </c>
      <c r="G9892" s="4" t="s">
        <v>2093</v>
      </c>
      <c r="H9892" s="5" t="s">
        <v>52297</v>
      </c>
      <c r="I9892" s="4" t="s">
        <v>52298</v>
      </c>
      <c r="J9892" s="5" t="n">
        <f aca="false">LEN(K9892)</f>
        <v>13</v>
      </c>
      <c r="K9892" s="10" t="s">
        <v>52299</v>
      </c>
      <c r="L9892" s="4" t="s">
        <v>21</v>
      </c>
      <c r="M9892" s="4" t="s">
        <v>317</v>
      </c>
    </row>
    <row r="9893" customFormat="false" ht="15.75" hidden="false" customHeight="true" outlineLevel="0" collapsed="false">
      <c r="A9893" s="4" t="n">
        <v>1586</v>
      </c>
      <c r="B9893" s="4" t="s">
        <v>52300</v>
      </c>
      <c r="C9893" s="4"/>
      <c r="D9893" s="4" t="s">
        <v>52301</v>
      </c>
      <c r="E9893" s="5" t="s">
        <v>10909</v>
      </c>
      <c r="F9893" s="4" t="s">
        <v>10910</v>
      </c>
      <c r="G9893" s="4" t="s">
        <v>2093</v>
      </c>
      <c r="H9893" s="5" t="s">
        <v>52302</v>
      </c>
      <c r="I9893" s="4" t="s">
        <v>52303</v>
      </c>
      <c r="J9893" s="5" t="n">
        <f aca="false">LEN(K9893)</f>
        <v>13</v>
      </c>
      <c r="K9893" s="6" t="s">
        <v>52304</v>
      </c>
      <c r="L9893" s="4" t="s">
        <v>66</v>
      </c>
      <c r="M9893" s="4" t="s">
        <v>680</v>
      </c>
    </row>
    <row r="9894" customFormat="false" ht="15.75" hidden="false" customHeight="true" outlineLevel="0" collapsed="false">
      <c r="A9894" s="15" t="n">
        <v>1588</v>
      </c>
      <c r="B9894" s="15" t="s">
        <v>51490</v>
      </c>
      <c r="C9894" s="15"/>
      <c r="D9894" s="15" t="s">
        <v>52305</v>
      </c>
      <c r="E9894" s="16" t="s">
        <v>10909</v>
      </c>
      <c r="F9894" s="15" t="s">
        <v>10910</v>
      </c>
      <c r="G9894" s="15" t="s">
        <v>2093</v>
      </c>
      <c r="H9894" s="5" t="s">
        <v>52306</v>
      </c>
      <c r="I9894" s="17" t="s">
        <v>51492</v>
      </c>
      <c r="J9894" s="5" t="n">
        <f aca="false">LEN(K9894)</f>
        <v>13</v>
      </c>
      <c r="K9894" s="19" t="str">
        <f aca="false">LOWER(SUBSTITUTE(SUBSTITUTE(SUBSTITUTE(SUBSTITUTE(SUBSTITUTE(SUBSTITUTE(SUBSTITUTE(B9894,"S.L.",""),"SL",""),"S.A.",""),"SA","")," ",""),".",""),",",""))&amp;".com"</f>
        <v>doñapilar.com</v>
      </c>
      <c r="L9894" s="4" t="s">
        <v>31</v>
      </c>
      <c r="M9894" s="4" t="s">
        <v>381</v>
      </c>
    </row>
    <row r="9895" customFormat="false" ht="15.75" hidden="false" customHeight="true" outlineLevel="0" collapsed="false">
      <c r="A9895" s="4" t="n">
        <v>1600</v>
      </c>
      <c r="B9895" s="4" t="s">
        <v>52307</v>
      </c>
      <c r="C9895" s="4"/>
      <c r="D9895" s="4" t="s">
        <v>52308</v>
      </c>
      <c r="E9895" s="5" t="s">
        <v>23555</v>
      </c>
      <c r="F9895" s="4" t="s">
        <v>23556</v>
      </c>
      <c r="G9895" s="4" t="s">
        <v>2093</v>
      </c>
      <c r="H9895" s="5" t="s">
        <v>52309</v>
      </c>
      <c r="I9895" s="4" t="s">
        <v>52310</v>
      </c>
      <c r="J9895" s="5" t="n">
        <f aca="false">LEN(K9895)</f>
        <v>13</v>
      </c>
      <c r="K9895" s="6" t="s">
        <v>52311</v>
      </c>
      <c r="L9895" s="4" t="s">
        <v>78</v>
      </c>
      <c r="M9895" s="4" t="s">
        <v>381</v>
      </c>
    </row>
    <row r="9896" customFormat="false" ht="15.75" hidden="false" customHeight="true" outlineLevel="0" collapsed="false">
      <c r="A9896" s="4" t="n">
        <v>1611</v>
      </c>
      <c r="B9896" s="4" t="s">
        <v>52312</v>
      </c>
      <c r="C9896" s="4"/>
      <c r="D9896" s="4" t="s">
        <v>52313</v>
      </c>
      <c r="E9896" s="5" t="s">
        <v>3249</v>
      </c>
      <c r="F9896" s="4" t="s">
        <v>3250</v>
      </c>
      <c r="G9896" s="4" t="s">
        <v>2093</v>
      </c>
      <c r="H9896" s="5" t="s">
        <v>52314</v>
      </c>
      <c r="I9896" s="4" t="s">
        <v>52315</v>
      </c>
      <c r="J9896" s="5" t="n">
        <f aca="false">LEN(K9896)</f>
        <v>13</v>
      </c>
      <c r="K9896" s="6" t="s">
        <v>52316</v>
      </c>
      <c r="L9896" s="4" t="s">
        <v>31</v>
      </c>
      <c r="M9896" s="4" t="s">
        <v>368</v>
      </c>
    </row>
    <row r="9897" customFormat="false" ht="15.75" hidden="false" customHeight="true" outlineLevel="0" collapsed="false">
      <c r="A9897" s="4" t="n">
        <v>1633</v>
      </c>
      <c r="B9897" s="4" t="s">
        <v>52317</v>
      </c>
      <c r="C9897" s="4"/>
      <c r="D9897" s="4" t="s">
        <v>52318</v>
      </c>
      <c r="E9897" s="5" t="s">
        <v>52319</v>
      </c>
      <c r="F9897" s="4" t="s">
        <v>52320</v>
      </c>
      <c r="G9897" s="4" t="s">
        <v>895</v>
      </c>
      <c r="H9897" s="5" t="s">
        <v>52321</v>
      </c>
      <c r="I9897" s="4" t="s">
        <v>52322</v>
      </c>
      <c r="J9897" s="5" t="n">
        <f aca="false">LEN(K9897)</f>
        <v>13</v>
      </c>
      <c r="K9897" s="6" t="str">
        <f aca="false">LOWER(SUBSTITUTE(SUBSTITUTE(SUBSTITUTE(SUBSTITUTE(SUBSTITUTE(SUBSTITUTE(SUBSTITUTE(B9897,"S.L.",""),"SL",""),"S.A.",""),"SA","")," ",""),".",""),",",""))&amp;".com"</f>
        <v>cabadolca.com</v>
      </c>
      <c r="L9897" s="4" t="s">
        <v>78</v>
      </c>
      <c r="M9897" s="4" t="s">
        <v>31</v>
      </c>
    </row>
    <row r="9898" customFormat="false" ht="15.75" hidden="false" customHeight="true" outlineLevel="0" collapsed="false">
      <c r="A9898" s="15" t="n">
        <v>1639</v>
      </c>
      <c r="B9898" s="15" t="s">
        <v>52323</v>
      </c>
      <c r="C9898" s="15"/>
      <c r="D9898" s="15" t="s">
        <v>52324</v>
      </c>
      <c r="E9898" s="16" t="s">
        <v>5806</v>
      </c>
      <c r="F9898" s="15" t="s">
        <v>895</v>
      </c>
      <c r="G9898" s="15" t="s">
        <v>895</v>
      </c>
      <c r="H9898" s="5" t="s">
        <v>52325</v>
      </c>
      <c r="I9898" s="17" t="s">
        <v>52326</v>
      </c>
      <c r="J9898" s="5" t="n">
        <f aca="false">LEN(K9898)</f>
        <v>13</v>
      </c>
      <c r="K9898" s="19" t="s">
        <v>51851</v>
      </c>
      <c r="L9898" s="4" t="s">
        <v>57</v>
      </c>
      <c r="M9898" s="4" t="s">
        <v>2980</v>
      </c>
    </row>
    <row r="9899" customFormat="false" ht="15.75" hidden="false" customHeight="true" outlineLevel="0" collapsed="false">
      <c r="A9899" s="15" t="n">
        <v>1679</v>
      </c>
      <c r="B9899" s="15" t="s">
        <v>52327</v>
      </c>
      <c r="C9899" s="15"/>
      <c r="D9899" s="15" t="s">
        <v>52328</v>
      </c>
      <c r="E9899" s="16" t="s">
        <v>1038</v>
      </c>
      <c r="F9899" s="15" t="s">
        <v>1039</v>
      </c>
      <c r="G9899" s="15" t="s">
        <v>895</v>
      </c>
      <c r="H9899" s="5" t="s">
        <v>52329</v>
      </c>
      <c r="I9899" s="17" t="s">
        <v>52330</v>
      </c>
      <c r="J9899" s="5" t="n">
        <f aca="false">LEN(K9899)</f>
        <v>13</v>
      </c>
      <c r="K9899" s="19" t="s">
        <v>52331</v>
      </c>
      <c r="L9899" s="4" t="s">
        <v>31</v>
      </c>
      <c r="M9899" s="4" t="s">
        <v>3203</v>
      </c>
    </row>
    <row r="9900" customFormat="false" ht="15.75" hidden="false" customHeight="true" outlineLevel="0" collapsed="false">
      <c r="A9900" s="15" t="n">
        <v>1730</v>
      </c>
      <c r="B9900" s="15" t="s">
        <v>52332</v>
      </c>
      <c r="C9900" s="15"/>
      <c r="D9900" s="15" t="s">
        <v>52333</v>
      </c>
      <c r="E9900" s="16" t="s">
        <v>19958</v>
      </c>
      <c r="F9900" s="15" t="s">
        <v>895</v>
      </c>
      <c r="G9900" s="15" t="s">
        <v>895</v>
      </c>
      <c r="H9900" s="5" t="s">
        <v>52334</v>
      </c>
      <c r="I9900" s="17" t="s">
        <v>52335</v>
      </c>
      <c r="J9900" s="5" t="n">
        <f aca="false">LEN(K9900)</f>
        <v>13</v>
      </c>
      <c r="K9900" s="19" t="s">
        <v>52283</v>
      </c>
      <c r="L9900" s="4" t="s">
        <v>21</v>
      </c>
      <c r="M9900" s="4" t="s">
        <v>225</v>
      </c>
    </row>
    <row r="9901" customFormat="false" ht="15.75" hidden="false" customHeight="true" outlineLevel="0" collapsed="false">
      <c r="A9901" s="4" t="n">
        <v>1735</v>
      </c>
      <c r="B9901" s="4" t="s">
        <v>52336</v>
      </c>
      <c r="C9901" s="4"/>
      <c r="D9901" s="4" t="s">
        <v>52337</v>
      </c>
      <c r="E9901" s="5" t="s">
        <v>8832</v>
      </c>
      <c r="F9901" s="4" t="s">
        <v>8833</v>
      </c>
      <c r="G9901" s="4" t="s">
        <v>895</v>
      </c>
      <c r="H9901" s="5" t="s">
        <v>52338</v>
      </c>
      <c r="I9901" s="4" t="s">
        <v>2875</v>
      </c>
      <c r="J9901" s="5" t="n">
        <f aca="false">LEN(K9901)</f>
        <v>13</v>
      </c>
      <c r="K9901" s="6" t="s">
        <v>51851</v>
      </c>
      <c r="L9901" s="4" t="s">
        <v>78</v>
      </c>
      <c r="M9901" s="4" t="s">
        <v>967</v>
      </c>
    </row>
    <row r="9902" customFormat="false" ht="15.75" hidden="false" customHeight="true" outlineLevel="0" collapsed="false">
      <c r="A9902" s="4" t="n">
        <v>1799</v>
      </c>
      <c r="B9902" s="4" t="s">
        <v>52339</v>
      </c>
      <c r="C9902" s="4"/>
      <c r="D9902" s="4" t="s">
        <v>52340</v>
      </c>
      <c r="E9902" s="5" t="s">
        <v>539</v>
      </c>
      <c r="F9902" s="4" t="s">
        <v>169</v>
      </c>
      <c r="G9902" s="4" t="s">
        <v>37</v>
      </c>
      <c r="H9902" s="5" t="s">
        <v>52341</v>
      </c>
      <c r="I9902" s="4" t="s">
        <v>52342</v>
      </c>
      <c r="J9902" s="5" t="n">
        <f aca="false">LEN(K9902)</f>
        <v>13</v>
      </c>
      <c r="K9902" s="6" t="s">
        <v>51743</v>
      </c>
      <c r="L9902" s="4" t="s">
        <v>66</v>
      </c>
      <c r="M9902" s="4" t="s">
        <v>9811</v>
      </c>
    </row>
    <row r="9903" customFormat="false" ht="15.75" hidden="false" customHeight="true" outlineLevel="0" collapsed="false">
      <c r="A9903" s="15" t="n">
        <v>1826</v>
      </c>
      <c r="B9903" s="15" t="s">
        <v>52343</v>
      </c>
      <c r="C9903" s="15"/>
      <c r="D9903" s="15" t="s">
        <v>52344</v>
      </c>
      <c r="E9903" s="16" t="s">
        <v>2100</v>
      </c>
      <c r="F9903" s="15" t="s">
        <v>478</v>
      </c>
      <c r="G9903" s="15" t="s">
        <v>37</v>
      </c>
      <c r="H9903" s="5" t="s">
        <v>52345</v>
      </c>
      <c r="I9903" s="17" t="s">
        <v>52346</v>
      </c>
      <c r="J9903" s="5" t="n">
        <f aca="false">LEN(K9903)</f>
        <v>13</v>
      </c>
      <c r="K9903" s="19" t="s">
        <v>52347</v>
      </c>
      <c r="L9903" s="4" t="s">
        <v>57</v>
      </c>
      <c r="M9903" s="4" t="s">
        <v>729</v>
      </c>
    </row>
    <row r="9904" customFormat="false" ht="15.75" hidden="false" customHeight="true" outlineLevel="0" collapsed="false">
      <c r="A9904" s="15" t="n">
        <v>1833</v>
      </c>
      <c r="B9904" s="15" t="s">
        <v>52348</v>
      </c>
      <c r="C9904" s="15"/>
      <c r="D9904" s="15" t="s">
        <v>52349</v>
      </c>
      <c r="E9904" s="16" t="s">
        <v>539</v>
      </c>
      <c r="F9904" s="15" t="s">
        <v>169</v>
      </c>
      <c r="G9904" s="15" t="s">
        <v>37</v>
      </c>
      <c r="H9904" s="5" t="s">
        <v>52350</v>
      </c>
      <c r="I9904" s="17" t="s">
        <v>52351</v>
      </c>
      <c r="J9904" s="5" t="n">
        <f aca="false">LEN(K9904)</f>
        <v>13</v>
      </c>
      <c r="K9904" s="19" t="s">
        <v>52352</v>
      </c>
      <c r="L9904" s="4" t="s">
        <v>21</v>
      </c>
      <c r="M9904" s="4" t="s">
        <v>13512</v>
      </c>
    </row>
    <row r="9905" customFormat="false" ht="15.75" hidden="false" customHeight="true" outlineLevel="0" collapsed="false">
      <c r="A9905" s="4" t="n">
        <v>1835</v>
      </c>
      <c r="B9905" s="4" t="s">
        <v>52353</v>
      </c>
      <c r="C9905" s="4"/>
      <c r="D9905" s="4" t="s">
        <v>52354</v>
      </c>
      <c r="E9905" s="5" t="s">
        <v>52355</v>
      </c>
      <c r="F9905" s="4" t="s">
        <v>5843</v>
      </c>
      <c r="G9905" s="4" t="s">
        <v>37</v>
      </c>
      <c r="H9905" s="5" t="s">
        <v>52356</v>
      </c>
      <c r="I9905" s="4" t="s">
        <v>52357</v>
      </c>
      <c r="J9905" s="5" t="n">
        <f aca="false">LEN(K9905)</f>
        <v>13</v>
      </c>
      <c r="K9905" s="6" t="str">
        <f aca="false">LOWER(SUBSTITUTE(SUBSTITUTE(SUBSTITUTE(SUBSTITUTE(SUBSTITUTE(SUBSTITUTE(SUBSTITUTE(B9905,"S.L.",""),"SL",""),"S.A.",""),"SA","")," ",""),".",""),",",""))&amp;".com"</f>
        <v>sotavento.com</v>
      </c>
      <c r="L9905" s="4" t="s">
        <v>57</v>
      </c>
      <c r="M9905" s="4" t="s">
        <v>31</v>
      </c>
    </row>
    <row r="9906" customFormat="false" ht="15.75" hidden="false" customHeight="true" outlineLevel="0" collapsed="false">
      <c r="A9906" s="4" t="n">
        <v>1843</v>
      </c>
      <c r="B9906" s="4" t="s">
        <v>52358</v>
      </c>
      <c r="C9906" s="4"/>
      <c r="D9906" s="4" t="s">
        <v>43442</v>
      </c>
      <c r="E9906" s="5" t="s">
        <v>2111</v>
      </c>
      <c r="F9906" s="4" t="s">
        <v>2112</v>
      </c>
      <c r="G9906" s="4" t="s">
        <v>37</v>
      </c>
      <c r="H9906" s="5" t="s">
        <v>52359</v>
      </c>
      <c r="I9906" s="4" t="s">
        <v>52360</v>
      </c>
      <c r="J9906" s="5" t="n">
        <f aca="false">LEN(K9906)</f>
        <v>13</v>
      </c>
      <c r="K9906" s="6" t="s">
        <v>52361</v>
      </c>
      <c r="L9906" s="4" t="s">
        <v>57</v>
      </c>
      <c r="M9906" s="4" t="s">
        <v>1793</v>
      </c>
    </row>
    <row r="9907" customFormat="false" ht="15.75" hidden="false" customHeight="true" outlineLevel="0" collapsed="false">
      <c r="A9907" s="15" t="n">
        <v>1847</v>
      </c>
      <c r="B9907" s="15" t="s">
        <v>52362</v>
      </c>
      <c r="C9907" s="15"/>
      <c r="D9907" s="15" t="s">
        <v>52363</v>
      </c>
      <c r="E9907" s="16" t="s">
        <v>48196</v>
      </c>
      <c r="F9907" s="15" t="s">
        <v>478</v>
      </c>
      <c r="G9907" s="15" t="s">
        <v>37</v>
      </c>
      <c r="H9907" s="5" t="s">
        <v>52364</v>
      </c>
      <c r="I9907" s="17" t="s">
        <v>52365</v>
      </c>
      <c r="J9907" s="5" t="n">
        <f aca="false">LEN(K9907)</f>
        <v>13</v>
      </c>
      <c r="K9907" s="19" t="s">
        <v>51851</v>
      </c>
      <c r="L9907" s="4" t="s">
        <v>57</v>
      </c>
      <c r="M9907" s="4" t="s">
        <v>9493</v>
      </c>
    </row>
    <row r="9908" customFormat="false" ht="15.75" hidden="false" customHeight="true" outlineLevel="0" collapsed="false">
      <c r="A9908" s="4" t="n">
        <v>1851</v>
      </c>
      <c r="B9908" s="4" t="s">
        <v>52366</v>
      </c>
      <c r="C9908" s="4"/>
      <c r="D9908" s="4" t="s">
        <v>52367</v>
      </c>
      <c r="E9908" s="5" t="s">
        <v>2105</v>
      </c>
      <c r="F9908" s="4" t="s">
        <v>478</v>
      </c>
      <c r="G9908" s="4" t="s">
        <v>37</v>
      </c>
      <c r="H9908" s="5" t="s">
        <v>52368</v>
      </c>
      <c r="I9908" s="4" t="s">
        <v>52369</v>
      </c>
      <c r="J9908" s="5" t="n">
        <f aca="false">LEN(K9908)</f>
        <v>13</v>
      </c>
      <c r="K9908" s="6" t="s">
        <v>51791</v>
      </c>
      <c r="L9908" s="4" t="s">
        <v>57</v>
      </c>
      <c r="M9908" s="4" t="s">
        <v>7964</v>
      </c>
    </row>
    <row r="9909" customFormat="false" ht="15.75" hidden="false" customHeight="true" outlineLevel="0" collapsed="false">
      <c r="A9909" s="4" t="n">
        <v>1852</v>
      </c>
      <c r="B9909" s="4" t="s">
        <v>52366</v>
      </c>
      <c r="C9909" s="4"/>
      <c r="D9909" s="4" t="s">
        <v>52370</v>
      </c>
      <c r="E9909" s="5" t="s">
        <v>2105</v>
      </c>
      <c r="F9909" s="4" t="s">
        <v>478</v>
      </c>
      <c r="G9909" s="4" t="s">
        <v>37</v>
      </c>
      <c r="H9909" s="5" t="s">
        <v>52371</v>
      </c>
      <c r="I9909" s="7" t="s">
        <v>2875</v>
      </c>
      <c r="J9909" s="5" t="n">
        <f aca="false">LEN(K9909)</f>
        <v>13</v>
      </c>
      <c r="K9909" s="6" t="s">
        <v>51851</v>
      </c>
      <c r="L9909" s="4" t="s">
        <v>31</v>
      </c>
      <c r="M9909" s="4" t="s">
        <v>4517</v>
      </c>
    </row>
    <row r="9910" customFormat="false" ht="15.75" hidden="false" customHeight="true" outlineLevel="0" collapsed="false">
      <c r="A9910" s="4" t="n">
        <v>1868</v>
      </c>
      <c r="B9910" s="4" t="s">
        <v>52372</v>
      </c>
      <c r="C9910" s="4"/>
      <c r="D9910" s="4" t="s">
        <v>52373</v>
      </c>
      <c r="E9910" s="5" t="s">
        <v>13502</v>
      </c>
      <c r="F9910" s="4" t="s">
        <v>1047</v>
      </c>
      <c r="G9910" s="4" t="s">
        <v>37</v>
      </c>
      <c r="H9910" s="5" t="s">
        <v>52374</v>
      </c>
      <c r="I9910" s="4" t="s">
        <v>52375</v>
      </c>
      <c r="J9910" s="5" t="n">
        <f aca="false">LEN(K9910)</f>
        <v>13</v>
      </c>
      <c r="K9910" s="6" t="s">
        <v>52376</v>
      </c>
      <c r="L9910" s="4" t="s">
        <v>57</v>
      </c>
      <c r="M9910" s="4" t="s">
        <v>31</v>
      </c>
    </row>
    <row r="9911" customFormat="false" ht="15.75" hidden="false" customHeight="true" outlineLevel="0" collapsed="false">
      <c r="A9911" s="4" t="n">
        <v>1870</v>
      </c>
      <c r="B9911" s="4" t="s">
        <v>52377</v>
      </c>
      <c r="C9911" s="4"/>
      <c r="D9911" s="4" t="s">
        <v>52378</v>
      </c>
      <c r="E9911" s="5" t="s">
        <v>1046</v>
      </c>
      <c r="F9911" s="4" t="s">
        <v>1047</v>
      </c>
      <c r="G9911" s="4" t="s">
        <v>37</v>
      </c>
      <c r="H9911" s="5" t="s">
        <v>52379</v>
      </c>
      <c r="I9911" s="4" t="s">
        <v>52380</v>
      </c>
      <c r="J9911" s="5" t="n">
        <f aca="false">LEN(K9911)</f>
        <v>13</v>
      </c>
      <c r="K9911" s="6" t="str">
        <f aca="false">LOWER(SUBSTITUTE(SUBSTITUTE(SUBSTITUTE(SUBSTITUTE(SUBSTITUTE(SUBSTITUTE(SUBSTITUTE(B9911,"S.L.",""),"SL",""),"S.A.",""),"SA","")," ",""),".",""),",",""))&amp;".com"</f>
        <v>barcarola.com</v>
      </c>
      <c r="L9911" s="4" t="s">
        <v>21</v>
      </c>
      <c r="M9911" s="4" t="s">
        <v>1369</v>
      </c>
    </row>
    <row r="9912" customFormat="false" ht="15.75" hidden="false" customHeight="true" outlineLevel="0" collapsed="false">
      <c r="A9912" s="4" t="n">
        <v>1883</v>
      </c>
      <c r="B9912" s="4" t="s">
        <v>52381</v>
      </c>
      <c r="C9912" s="4"/>
      <c r="D9912" s="4" t="s">
        <v>52382</v>
      </c>
      <c r="E9912" s="5" t="s">
        <v>1046</v>
      </c>
      <c r="F9912" s="4" t="s">
        <v>1047</v>
      </c>
      <c r="G9912" s="4" t="s">
        <v>37</v>
      </c>
      <c r="H9912" s="5" t="s">
        <v>52383</v>
      </c>
      <c r="I9912" s="4" t="s">
        <v>52384</v>
      </c>
      <c r="J9912" s="5" t="n">
        <f aca="false">LEN(K9912)</f>
        <v>13</v>
      </c>
      <c r="K9912" s="6" t="s">
        <v>52385</v>
      </c>
      <c r="L9912" s="4" t="s">
        <v>31</v>
      </c>
      <c r="M9912" s="4" t="s">
        <v>31</v>
      </c>
    </row>
    <row r="9913" customFormat="false" ht="15.75" hidden="false" customHeight="true" outlineLevel="0" collapsed="false">
      <c r="A9913" s="4" t="n">
        <v>1892</v>
      </c>
      <c r="B9913" s="4" t="s">
        <v>52386</v>
      </c>
      <c r="C9913" s="4"/>
      <c r="D9913" s="4" t="s">
        <v>52387</v>
      </c>
      <c r="E9913" s="5" t="s">
        <v>1046</v>
      </c>
      <c r="F9913" s="4" t="s">
        <v>1047</v>
      </c>
      <c r="G9913" s="4" t="s">
        <v>37</v>
      </c>
      <c r="H9913" s="5" t="s">
        <v>52388</v>
      </c>
      <c r="I9913" s="4" t="s">
        <v>52389</v>
      </c>
      <c r="J9913" s="5" t="n">
        <f aca="false">LEN(K9913)</f>
        <v>13</v>
      </c>
      <c r="K9913" s="6" t="s">
        <v>52390</v>
      </c>
      <c r="L9913" s="4" t="s">
        <v>31</v>
      </c>
      <c r="M9913" s="4" t="s">
        <v>904</v>
      </c>
    </row>
    <row r="9914" customFormat="false" ht="15.75" hidden="false" customHeight="true" outlineLevel="0" collapsed="false">
      <c r="A9914" s="15" t="n">
        <v>1895</v>
      </c>
      <c r="B9914" s="15" t="s">
        <v>52391</v>
      </c>
      <c r="C9914" s="15"/>
      <c r="D9914" s="15" t="s">
        <v>52392</v>
      </c>
      <c r="E9914" s="16" t="s">
        <v>266</v>
      </c>
      <c r="F9914" s="15" t="s">
        <v>267</v>
      </c>
      <c r="G9914" s="15" t="s">
        <v>37</v>
      </c>
      <c r="H9914" s="5" t="s">
        <v>52393</v>
      </c>
      <c r="I9914" s="17" t="s">
        <v>52394</v>
      </c>
      <c r="J9914" s="5" t="n">
        <f aca="false">LEN(K9914)</f>
        <v>13</v>
      </c>
      <c r="K9914" s="19" t="s">
        <v>51671</v>
      </c>
      <c r="L9914" s="4" t="s">
        <v>31</v>
      </c>
      <c r="M9914" s="4" t="s">
        <v>31</v>
      </c>
    </row>
    <row r="9915" customFormat="false" ht="15.75" hidden="false" customHeight="true" outlineLevel="0" collapsed="false">
      <c r="A9915" s="15" t="n">
        <v>1896</v>
      </c>
      <c r="B9915" s="15" t="s">
        <v>52395</v>
      </c>
      <c r="C9915" s="15"/>
      <c r="D9915" s="15" t="s">
        <v>52396</v>
      </c>
      <c r="E9915" s="16" t="s">
        <v>266</v>
      </c>
      <c r="F9915" s="15" t="s">
        <v>267</v>
      </c>
      <c r="G9915" s="15" t="s">
        <v>37</v>
      </c>
      <c r="H9915" s="5" t="s">
        <v>52397</v>
      </c>
      <c r="I9915" s="17" t="s">
        <v>52398</v>
      </c>
      <c r="J9915" s="5" t="n">
        <f aca="false">LEN(K9915)</f>
        <v>13</v>
      </c>
      <c r="K9915" s="19" t="s">
        <v>51743</v>
      </c>
      <c r="L9915" s="4" t="s">
        <v>31</v>
      </c>
      <c r="M9915" s="4" t="s">
        <v>25741</v>
      </c>
    </row>
    <row r="9916" customFormat="false" ht="15.75" hidden="false" customHeight="true" outlineLevel="0" collapsed="false">
      <c r="A9916" s="4" t="n">
        <v>1897</v>
      </c>
      <c r="B9916" s="4" t="s">
        <v>52399</v>
      </c>
      <c r="C9916" s="4"/>
      <c r="D9916" s="4" t="s">
        <v>52400</v>
      </c>
      <c r="E9916" s="5" t="s">
        <v>266</v>
      </c>
      <c r="F9916" s="4" t="s">
        <v>267</v>
      </c>
      <c r="G9916" s="4" t="s">
        <v>37</v>
      </c>
      <c r="H9916" s="5" t="s">
        <v>52401</v>
      </c>
      <c r="I9916" s="4" t="s">
        <v>52402</v>
      </c>
      <c r="J9916" s="5" t="n">
        <f aca="false">LEN(K9916)</f>
        <v>13</v>
      </c>
      <c r="K9916" s="6" t="s">
        <v>51671</v>
      </c>
      <c r="L9916" s="4" t="s">
        <v>31</v>
      </c>
      <c r="M9916" s="4" t="s">
        <v>45341</v>
      </c>
    </row>
    <row r="9917" customFormat="false" ht="15.75" hidden="false" customHeight="true" outlineLevel="0" collapsed="false">
      <c r="A9917" s="4" t="n">
        <v>1898</v>
      </c>
      <c r="B9917" s="4" t="s">
        <v>52403</v>
      </c>
      <c r="C9917" s="4"/>
      <c r="D9917" s="4" t="s">
        <v>52404</v>
      </c>
      <c r="E9917" s="5" t="s">
        <v>266</v>
      </c>
      <c r="F9917" s="4" t="s">
        <v>267</v>
      </c>
      <c r="G9917" s="4" t="s">
        <v>37</v>
      </c>
      <c r="H9917" s="5" t="s">
        <v>52405</v>
      </c>
      <c r="I9917" s="4" t="s">
        <v>2875</v>
      </c>
      <c r="J9917" s="5" t="n">
        <f aca="false">LEN(K9917)</f>
        <v>13</v>
      </c>
      <c r="K9917" s="6" t="s">
        <v>51791</v>
      </c>
      <c r="L9917" s="4" t="s">
        <v>21</v>
      </c>
      <c r="M9917" s="4" t="s">
        <v>52406</v>
      </c>
    </row>
    <row r="9918" customFormat="false" ht="15.75" hidden="false" customHeight="true" outlineLevel="0" collapsed="false">
      <c r="A9918" s="4" t="n">
        <v>1911</v>
      </c>
      <c r="B9918" s="4" t="s">
        <v>52407</v>
      </c>
      <c r="C9918" s="4"/>
      <c r="D9918" s="4" t="s">
        <v>52408</v>
      </c>
      <c r="E9918" s="5" t="s">
        <v>266</v>
      </c>
      <c r="F9918" s="4" t="s">
        <v>267</v>
      </c>
      <c r="G9918" s="4" t="s">
        <v>37</v>
      </c>
      <c r="H9918" s="5" t="s">
        <v>52409</v>
      </c>
      <c r="I9918" s="4" t="s">
        <v>52389</v>
      </c>
      <c r="J9918" s="5" t="n">
        <f aca="false">LEN(K9918)</f>
        <v>13</v>
      </c>
      <c r="K9918" s="6" t="s">
        <v>52390</v>
      </c>
      <c r="L9918" s="4" t="s">
        <v>31</v>
      </c>
      <c r="M9918" s="4" t="s">
        <v>25701</v>
      </c>
    </row>
    <row r="9919" customFormat="false" ht="15.75" hidden="false" customHeight="true" outlineLevel="0" collapsed="false">
      <c r="A9919" s="4" t="n">
        <v>1919</v>
      </c>
      <c r="B9919" s="4" t="s">
        <v>52410</v>
      </c>
      <c r="C9919" s="4"/>
      <c r="D9919" s="4" t="s">
        <v>23633</v>
      </c>
      <c r="E9919" s="5" t="s">
        <v>266</v>
      </c>
      <c r="F9919" s="4" t="s">
        <v>267</v>
      </c>
      <c r="G9919" s="4" t="s">
        <v>37</v>
      </c>
      <c r="H9919" s="5" t="s">
        <v>23634</v>
      </c>
      <c r="I9919" s="4" t="s">
        <v>52411</v>
      </c>
      <c r="J9919" s="5" t="n">
        <f aca="false">LEN(K9919)</f>
        <v>13</v>
      </c>
      <c r="K9919" s="6" t="s">
        <v>51743</v>
      </c>
      <c r="L9919" s="4" t="s">
        <v>31</v>
      </c>
      <c r="M9919" s="4" t="s">
        <v>31</v>
      </c>
    </row>
    <row r="9920" customFormat="false" ht="15.75" hidden="false" customHeight="true" outlineLevel="0" collapsed="false">
      <c r="A9920" s="4" t="n">
        <v>1928</v>
      </c>
      <c r="B9920" s="4" t="s">
        <v>52412</v>
      </c>
      <c r="C9920" s="4"/>
      <c r="D9920" s="4" t="s">
        <v>52413</v>
      </c>
      <c r="E9920" s="5" t="s">
        <v>281</v>
      </c>
      <c r="F9920" s="4" t="s">
        <v>282</v>
      </c>
      <c r="G9920" s="4" t="s">
        <v>37</v>
      </c>
      <c r="H9920" s="5" t="s">
        <v>52414</v>
      </c>
      <c r="I9920" s="4" t="s">
        <v>52415</v>
      </c>
      <c r="J9920" s="5" t="n">
        <f aca="false">LEN(K9920)</f>
        <v>13</v>
      </c>
      <c r="K9920" s="6" t="s">
        <v>51671</v>
      </c>
      <c r="L9920" s="4" t="s">
        <v>21</v>
      </c>
      <c r="M9920" s="4" t="s">
        <v>615</v>
      </c>
    </row>
    <row r="9921" customFormat="false" ht="15.75" hidden="false" customHeight="true" outlineLevel="0" collapsed="false">
      <c r="A9921" s="15" t="n">
        <v>1947</v>
      </c>
      <c r="B9921" s="15" t="s">
        <v>52416</v>
      </c>
      <c r="C9921" s="15"/>
      <c r="D9921" s="15" t="s">
        <v>52417</v>
      </c>
      <c r="E9921" s="16" t="s">
        <v>539</v>
      </c>
      <c r="F9921" s="15" t="s">
        <v>169</v>
      </c>
      <c r="G9921" s="15" t="s">
        <v>37</v>
      </c>
      <c r="H9921" s="5" t="s">
        <v>52418</v>
      </c>
      <c r="I9921" s="17" t="s">
        <v>52419</v>
      </c>
      <c r="J9921" s="5" t="n">
        <f aca="false">LEN(K9921)</f>
        <v>13</v>
      </c>
      <c r="K9921" s="19" t="s">
        <v>51743</v>
      </c>
      <c r="L9921" s="4" t="s">
        <v>31</v>
      </c>
      <c r="M9921" s="4" t="s">
        <v>5930</v>
      </c>
    </row>
    <row r="9922" customFormat="false" ht="15.75" hidden="false" customHeight="true" outlineLevel="0" collapsed="false">
      <c r="A9922" s="4" t="n">
        <v>1964</v>
      </c>
      <c r="B9922" s="4" t="s">
        <v>52420</v>
      </c>
      <c r="C9922" s="4"/>
      <c r="D9922" s="4" t="s">
        <v>52421</v>
      </c>
      <c r="E9922" s="5" t="s">
        <v>539</v>
      </c>
      <c r="F9922" s="4" t="s">
        <v>169</v>
      </c>
      <c r="G9922" s="4" t="s">
        <v>37</v>
      </c>
      <c r="H9922" s="5" t="s">
        <v>52422</v>
      </c>
      <c r="I9922" s="4" t="s">
        <v>52423</v>
      </c>
      <c r="J9922" s="5" t="n">
        <f aca="false">LEN(K9922)</f>
        <v>13</v>
      </c>
      <c r="K9922" s="6" t="s">
        <v>51743</v>
      </c>
      <c r="L9922" s="4" t="s">
        <v>57</v>
      </c>
      <c r="M9922" s="4" t="s">
        <v>6510</v>
      </c>
    </row>
    <row r="9923" customFormat="false" ht="15.75" hidden="false" customHeight="true" outlineLevel="0" collapsed="false">
      <c r="A9923" s="4" t="n">
        <v>1970</v>
      </c>
      <c r="B9923" s="4" t="s">
        <v>52424</v>
      </c>
      <c r="C9923" s="4"/>
      <c r="D9923" s="4" t="s">
        <v>52425</v>
      </c>
      <c r="E9923" s="5" t="s">
        <v>3956</v>
      </c>
      <c r="F9923" s="4" t="s">
        <v>169</v>
      </c>
      <c r="G9923" s="4" t="s">
        <v>37</v>
      </c>
      <c r="H9923" s="5" t="s">
        <v>52426</v>
      </c>
      <c r="I9923" s="4" t="s">
        <v>52427</v>
      </c>
      <c r="J9923" s="5" t="n">
        <f aca="false">LEN(K9923)</f>
        <v>13</v>
      </c>
      <c r="K9923" s="6" t="s">
        <v>51671</v>
      </c>
      <c r="L9923" s="4" t="s">
        <v>21</v>
      </c>
      <c r="M9923" s="4" t="s">
        <v>52428</v>
      </c>
    </row>
    <row r="9924" customFormat="false" ht="15.75" hidden="false" customHeight="true" outlineLevel="0" collapsed="false">
      <c r="A9924" s="4" t="n">
        <v>1976</v>
      </c>
      <c r="B9924" s="4" t="s">
        <v>52429</v>
      </c>
      <c r="C9924" s="4"/>
      <c r="D9924" s="4" t="s">
        <v>52430</v>
      </c>
      <c r="E9924" s="5" t="s">
        <v>3956</v>
      </c>
      <c r="F9924" s="4" t="s">
        <v>169</v>
      </c>
      <c r="G9924" s="4" t="s">
        <v>37</v>
      </c>
      <c r="H9924" s="5" t="s">
        <v>52431</v>
      </c>
      <c r="I9924" s="4" t="s">
        <v>52432</v>
      </c>
      <c r="J9924" s="5" t="n">
        <f aca="false">LEN(K9924)</f>
        <v>13</v>
      </c>
      <c r="K9924" s="6" t="s">
        <v>52361</v>
      </c>
      <c r="L9924" s="4" t="s">
        <v>57</v>
      </c>
      <c r="M9924" s="4" t="s">
        <v>31</v>
      </c>
    </row>
    <row r="9925" customFormat="false" ht="15.75" hidden="false" customHeight="true" outlineLevel="0" collapsed="false">
      <c r="A9925" s="4" t="n">
        <v>2033</v>
      </c>
      <c r="B9925" s="4" t="s">
        <v>52433</v>
      </c>
      <c r="C9925" s="4"/>
      <c r="D9925" s="4" t="s">
        <v>52434</v>
      </c>
      <c r="E9925" s="5" t="s">
        <v>35</v>
      </c>
      <c r="F9925" s="4" t="s">
        <v>36</v>
      </c>
      <c r="G9925" s="4" t="s">
        <v>37</v>
      </c>
      <c r="H9925" s="5" t="s">
        <v>52435</v>
      </c>
      <c r="I9925" s="4" t="s">
        <v>52436</v>
      </c>
      <c r="J9925" s="5" t="n">
        <f aca="false">LEN(K9925)</f>
        <v>13</v>
      </c>
      <c r="K9925" s="6" t="s">
        <v>52437</v>
      </c>
      <c r="L9925" s="4" t="s">
        <v>21</v>
      </c>
      <c r="M9925" s="4" t="s">
        <v>31</v>
      </c>
    </row>
    <row r="9926" customFormat="false" ht="15.75" hidden="false" customHeight="true" outlineLevel="0" collapsed="false">
      <c r="A9926" s="15" t="n">
        <v>2035</v>
      </c>
      <c r="B9926" s="15" t="s">
        <v>52438</v>
      </c>
      <c r="C9926" s="15"/>
      <c r="D9926" s="15" t="s">
        <v>52439</v>
      </c>
      <c r="E9926" s="16" t="s">
        <v>1046</v>
      </c>
      <c r="F9926" s="15" t="s">
        <v>1047</v>
      </c>
      <c r="G9926" s="15" t="s">
        <v>37</v>
      </c>
      <c r="H9926" s="5" t="s">
        <v>52440</v>
      </c>
      <c r="I9926" s="17" t="s">
        <v>52441</v>
      </c>
      <c r="J9926" s="5" t="n">
        <f aca="false">LEN(K9926)</f>
        <v>13</v>
      </c>
      <c r="K9926" s="19" t="s">
        <v>52442</v>
      </c>
      <c r="L9926" s="4" t="s">
        <v>637</v>
      </c>
      <c r="M9926" s="4" t="s">
        <v>3523</v>
      </c>
    </row>
    <row r="9927" customFormat="false" ht="15.75" hidden="false" customHeight="true" outlineLevel="0" collapsed="false">
      <c r="A9927" s="4" t="n">
        <v>2041</v>
      </c>
      <c r="B9927" s="4" t="s">
        <v>52443</v>
      </c>
      <c r="C9927" s="4"/>
      <c r="D9927" s="4" t="s">
        <v>52444</v>
      </c>
      <c r="E9927" s="5" t="s">
        <v>52445</v>
      </c>
      <c r="F9927" s="4" t="s">
        <v>7245</v>
      </c>
      <c r="G9927" s="4" t="s">
        <v>37</v>
      </c>
      <c r="H9927" s="5" t="s">
        <v>52446</v>
      </c>
      <c r="I9927" s="4" t="s">
        <v>52447</v>
      </c>
      <c r="J9927" s="5" t="n">
        <f aca="false">LEN(K9927)</f>
        <v>13</v>
      </c>
      <c r="K9927" s="6" t="s">
        <v>52448</v>
      </c>
      <c r="L9927" s="4" t="s">
        <v>57</v>
      </c>
      <c r="M9927" s="4" t="s">
        <v>31</v>
      </c>
    </row>
    <row r="9928" customFormat="false" ht="15.75" hidden="false" customHeight="true" outlineLevel="0" collapsed="false">
      <c r="A9928" s="4" t="n">
        <v>2114</v>
      </c>
      <c r="B9928" s="4" t="s">
        <v>52449</v>
      </c>
      <c r="C9928" s="4"/>
      <c r="D9928" s="4" t="s">
        <v>52450</v>
      </c>
      <c r="E9928" s="5" t="s">
        <v>52</v>
      </c>
      <c r="F9928" s="4" t="s">
        <v>53</v>
      </c>
      <c r="G9928" s="4" t="s">
        <v>37</v>
      </c>
      <c r="H9928" s="5" t="s">
        <v>52451</v>
      </c>
      <c r="I9928" s="4" t="s">
        <v>52351</v>
      </c>
      <c r="J9928" s="5" t="n">
        <f aca="false">LEN(K9928)</f>
        <v>13</v>
      </c>
      <c r="K9928" s="6" t="s">
        <v>52352</v>
      </c>
      <c r="L9928" s="4" t="s">
        <v>78</v>
      </c>
      <c r="M9928" s="4" t="s">
        <v>2760</v>
      </c>
    </row>
    <row r="9929" customFormat="false" ht="15.75" hidden="false" customHeight="true" outlineLevel="0" collapsed="false">
      <c r="A9929" s="4" t="n">
        <v>2146</v>
      </c>
      <c r="B9929" s="4" t="s">
        <v>52452</v>
      </c>
      <c r="C9929" s="4"/>
      <c r="D9929" s="4" t="s">
        <v>52453</v>
      </c>
      <c r="E9929" s="5" t="s">
        <v>281</v>
      </c>
      <c r="F9929" s="4" t="s">
        <v>282</v>
      </c>
      <c r="G9929" s="4" t="s">
        <v>37</v>
      </c>
      <c r="H9929" s="5" t="s">
        <v>52454</v>
      </c>
      <c r="I9929" s="4" t="s">
        <v>52455</v>
      </c>
      <c r="J9929" s="5" t="n">
        <f aca="false">LEN(K9929)</f>
        <v>13</v>
      </c>
      <c r="K9929" s="6" t="str">
        <f aca="false">LOWER(SUBSTITUTE(SUBSTITUTE(SUBSTITUTE(SUBSTITUTE(SUBSTITUTE(SUBSTITUTE(SUBSTITUTE(B9929,"S.L.",""),"SL",""),"S.A.",""),"SA","")," ",""),".",""),",",""))&amp;".com"</f>
        <v>solbrimar.com</v>
      </c>
      <c r="L9929" s="4" t="s">
        <v>66</v>
      </c>
      <c r="M9929" s="4" t="s">
        <v>6467</v>
      </c>
    </row>
    <row r="9930" customFormat="false" ht="15.75" hidden="false" customHeight="true" outlineLevel="0" collapsed="false">
      <c r="A9930" s="4" t="n">
        <v>2157</v>
      </c>
      <c r="B9930" s="4" t="s">
        <v>52456</v>
      </c>
      <c r="C9930" s="4"/>
      <c r="D9930" s="4" t="s">
        <v>52457</v>
      </c>
      <c r="E9930" s="5" t="s">
        <v>3956</v>
      </c>
      <c r="F9930" s="4" t="s">
        <v>169</v>
      </c>
      <c r="G9930" s="4" t="s">
        <v>37</v>
      </c>
      <c r="H9930" s="5" t="s">
        <v>52458</v>
      </c>
      <c r="I9930" s="4" t="s">
        <v>52459</v>
      </c>
      <c r="J9930" s="5" t="n">
        <f aca="false">LEN(K9930)</f>
        <v>13</v>
      </c>
      <c r="K9930" s="6" t="s">
        <v>52086</v>
      </c>
      <c r="L9930" s="4" t="s">
        <v>21</v>
      </c>
      <c r="M9930" s="4" t="s">
        <v>32118</v>
      </c>
    </row>
    <row r="9931" customFormat="false" ht="15.75" hidden="false" customHeight="true" outlineLevel="0" collapsed="false">
      <c r="A9931" s="4" t="n">
        <v>2160</v>
      </c>
      <c r="B9931" s="4" t="s">
        <v>52460</v>
      </c>
      <c r="C9931" s="4"/>
      <c r="D9931" s="4" t="s">
        <v>52461</v>
      </c>
      <c r="E9931" s="5" t="s">
        <v>3956</v>
      </c>
      <c r="F9931" s="4" t="s">
        <v>169</v>
      </c>
      <c r="G9931" s="4" t="s">
        <v>37</v>
      </c>
      <c r="H9931" s="5" t="s">
        <v>52462</v>
      </c>
      <c r="I9931" s="4" t="s">
        <v>52463</v>
      </c>
      <c r="J9931" s="5" t="n">
        <f aca="false">LEN(K9931)</f>
        <v>13</v>
      </c>
      <c r="K9931" s="6" t="s">
        <v>51671</v>
      </c>
      <c r="L9931" s="4" t="s">
        <v>57</v>
      </c>
      <c r="M9931" s="4" t="s">
        <v>9786</v>
      </c>
    </row>
    <row r="9932" customFormat="false" ht="15.75" hidden="false" customHeight="true" outlineLevel="0" collapsed="false">
      <c r="A9932" s="4" t="n">
        <v>2159</v>
      </c>
      <c r="B9932" s="4" t="s">
        <v>52460</v>
      </c>
      <c r="C9932" s="4"/>
      <c r="D9932" s="4" t="s">
        <v>52464</v>
      </c>
      <c r="E9932" s="5" t="s">
        <v>3956</v>
      </c>
      <c r="F9932" s="4" t="s">
        <v>169</v>
      </c>
      <c r="G9932" s="4" t="s">
        <v>37</v>
      </c>
      <c r="H9932" s="5" t="s">
        <v>52462</v>
      </c>
      <c r="I9932" s="4" t="s">
        <v>52463</v>
      </c>
      <c r="J9932" s="5" t="n">
        <f aca="false">LEN(K9932)</f>
        <v>13</v>
      </c>
      <c r="K9932" s="6" t="s">
        <v>51671</v>
      </c>
      <c r="L9932" s="4" t="s">
        <v>21</v>
      </c>
      <c r="M9932" s="4" t="s">
        <v>25102</v>
      </c>
    </row>
    <row r="9933" customFormat="false" ht="15.75" hidden="false" customHeight="true" outlineLevel="0" collapsed="false">
      <c r="A9933" s="15" t="n">
        <v>2161</v>
      </c>
      <c r="B9933" s="15" t="s">
        <v>52460</v>
      </c>
      <c r="C9933" s="15"/>
      <c r="D9933" s="15" t="s">
        <v>52465</v>
      </c>
      <c r="E9933" s="16" t="s">
        <v>3956</v>
      </c>
      <c r="F9933" s="15" t="s">
        <v>169</v>
      </c>
      <c r="G9933" s="15" t="s">
        <v>37</v>
      </c>
      <c r="H9933" s="5" t="s">
        <v>52462</v>
      </c>
      <c r="I9933" s="17" t="s">
        <v>52176</v>
      </c>
      <c r="J9933" s="5" t="n">
        <f aca="false">LEN(K9933)</f>
        <v>13</v>
      </c>
      <c r="K9933" s="19" t="s">
        <v>51671</v>
      </c>
      <c r="L9933" s="4" t="s">
        <v>31</v>
      </c>
      <c r="M9933" s="4" t="s">
        <v>9786</v>
      </c>
    </row>
    <row r="9934" customFormat="false" ht="15.75" hidden="false" customHeight="true" outlineLevel="0" collapsed="false">
      <c r="A9934" s="4" t="n">
        <v>2162</v>
      </c>
      <c r="B9934" s="4" t="s">
        <v>52466</v>
      </c>
      <c r="C9934" s="4"/>
      <c r="D9934" s="4" t="s">
        <v>52467</v>
      </c>
      <c r="E9934" s="5" t="s">
        <v>3956</v>
      </c>
      <c r="F9934" s="4" t="s">
        <v>169</v>
      </c>
      <c r="G9934" s="4" t="s">
        <v>37</v>
      </c>
      <c r="H9934" s="5" t="s">
        <v>52468</v>
      </c>
      <c r="I9934" s="4" t="s">
        <v>52469</v>
      </c>
      <c r="J9934" s="5" t="n">
        <f aca="false">LEN(K9934)</f>
        <v>13</v>
      </c>
      <c r="K9934" s="6" t="s">
        <v>52470</v>
      </c>
      <c r="L9934" s="4" t="s">
        <v>31</v>
      </c>
      <c r="M9934" s="4" t="s">
        <v>20922</v>
      </c>
    </row>
    <row r="9935" customFormat="false" ht="15.75" hidden="false" customHeight="true" outlineLevel="0" collapsed="false">
      <c r="A9935" s="15" t="n">
        <v>2195</v>
      </c>
      <c r="B9935" s="15" t="s">
        <v>52471</v>
      </c>
      <c r="C9935" s="15" t="s">
        <v>52472</v>
      </c>
      <c r="D9935" s="15" t="s">
        <v>52473</v>
      </c>
      <c r="E9935" s="16" t="s">
        <v>48383</v>
      </c>
      <c r="F9935" s="15" t="s">
        <v>48384</v>
      </c>
      <c r="G9935" s="15" t="s">
        <v>138</v>
      </c>
      <c r="H9935" s="5" t="s">
        <v>52474</v>
      </c>
      <c r="I9935" s="17" t="s">
        <v>52475</v>
      </c>
      <c r="J9935" s="5" t="n">
        <f aca="false">LEN(K9935)</f>
        <v>13</v>
      </c>
      <c r="K9935" s="19" t="s">
        <v>52476</v>
      </c>
      <c r="L9935" s="4" t="s">
        <v>21</v>
      </c>
      <c r="M9935" s="4" t="s">
        <v>317</v>
      </c>
    </row>
    <row r="9936" customFormat="false" ht="15.75" hidden="false" customHeight="true" outlineLevel="0" collapsed="false">
      <c r="A9936" s="4" t="n">
        <v>2198</v>
      </c>
      <c r="B9936" s="4" t="s">
        <v>52477</v>
      </c>
      <c r="C9936" s="4"/>
      <c r="D9936" s="4" t="s">
        <v>52478</v>
      </c>
      <c r="E9936" s="5" t="s">
        <v>38531</v>
      </c>
      <c r="F9936" s="4" t="s">
        <v>9014</v>
      </c>
      <c r="G9936" s="4" t="s">
        <v>138</v>
      </c>
      <c r="H9936" s="5" t="s">
        <v>52479</v>
      </c>
      <c r="I9936" s="4" t="s">
        <v>52480</v>
      </c>
      <c r="J9936" s="5" t="n">
        <f aca="false">LEN(K9936)</f>
        <v>13</v>
      </c>
      <c r="K9936" s="6" t="str">
        <f aca="false">LOWER(SUBSTITUTE(SUBSTITUTE(SUBSTITUTE(SUBSTITUTE(SUBSTITUTE(SUBSTITUTE(SUBSTITUTE(B9936,"S.L.",""),"SL",""),"S.A.",""),"SA","")," ",""),".",""),",",""))&amp;".com"</f>
        <v>jiangchen.com</v>
      </c>
      <c r="L9936" s="4" t="s">
        <v>66</v>
      </c>
      <c r="M9936" s="4" t="s">
        <v>31</v>
      </c>
    </row>
    <row r="9937" customFormat="false" ht="15.75" hidden="false" customHeight="true" outlineLevel="0" collapsed="false">
      <c r="A9937" s="15" t="n">
        <v>2210</v>
      </c>
      <c r="B9937" s="15" t="s">
        <v>52481</v>
      </c>
      <c r="C9937" s="15" t="s">
        <v>52482</v>
      </c>
      <c r="D9937" s="15" t="s">
        <v>52483</v>
      </c>
      <c r="E9937" s="16" t="s">
        <v>13593</v>
      </c>
      <c r="F9937" s="15" t="s">
        <v>447</v>
      </c>
      <c r="G9937" s="15" t="s">
        <v>138</v>
      </c>
      <c r="H9937" s="5" t="s">
        <v>52484</v>
      </c>
      <c r="I9937" s="17" t="s">
        <v>52485</v>
      </c>
      <c r="J9937" s="5" t="n">
        <f aca="false">LEN(K9937)</f>
        <v>13</v>
      </c>
      <c r="K9937" s="19" t="s">
        <v>52486</v>
      </c>
      <c r="L9937" s="4" t="s">
        <v>21</v>
      </c>
      <c r="M9937" s="4" t="s">
        <v>31</v>
      </c>
    </row>
    <row r="9938" customFormat="false" ht="15.75" hidden="false" customHeight="true" outlineLevel="0" collapsed="false">
      <c r="A9938" s="4" t="n">
        <v>2212</v>
      </c>
      <c r="B9938" s="4" t="s">
        <v>52487</v>
      </c>
      <c r="C9938" s="4" t="s">
        <v>52488</v>
      </c>
      <c r="D9938" s="4" t="s">
        <v>52489</v>
      </c>
      <c r="E9938" s="5" t="s">
        <v>6920</v>
      </c>
      <c r="F9938" s="4" t="s">
        <v>138</v>
      </c>
      <c r="G9938" s="4" t="s">
        <v>138</v>
      </c>
      <c r="H9938" s="5" t="s">
        <v>52490</v>
      </c>
      <c r="I9938" s="4" t="s">
        <v>2875</v>
      </c>
      <c r="J9938" s="5" t="n">
        <f aca="false">LEN(K9938)</f>
        <v>13</v>
      </c>
      <c r="K9938" s="6" t="s">
        <v>51851</v>
      </c>
      <c r="L9938" s="4" t="s">
        <v>31</v>
      </c>
      <c r="M9938" s="4" t="s">
        <v>13737</v>
      </c>
    </row>
    <row r="9939" customFormat="false" ht="15.75" hidden="false" customHeight="true" outlineLevel="0" collapsed="false">
      <c r="A9939" s="4" t="n">
        <v>2217</v>
      </c>
      <c r="B9939" s="4" t="s">
        <v>52491</v>
      </c>
      <c r="C9939" s="4" t="s">
        <v>52492</v>
      </c>
      <c r="D9939" s="4" t="s">
        <v>52493</v>
      </c>
      <c r="E9939" s="5" t="s">
        <v>6920</v>
      </c>
      <c r="F9939" s="4" t="s">
        <v>138</v>
      </c>
      <c r="G9939" s="4" t="s">
        <v>138</v>
      </c>
      <c r="H9939" s="5" t="s">
        <v>52494</v>
      </c>
      <c r="I9939" s="4" t="s">
        <v>52495</v>
      </c>
      <c r="J9939" s="5" t="n">
        <f aca="false">LEN(K9939)</f>
        <v>13</v>
      </c>
      <c r="K9939" s="6" t="s">
        <v>52496</v>
      </c>
      <c r="L9939" s="4" t="s">
        <v>31</v>
      </c>
      <c r="M9939" s="4" t="s">
        <v>3203</v>
      </c>
    </row>
    <row r="9940" customFormat="false" ht="15.75" hidden="false" customHeight="true" outlineLevel="0" collapsed="false">
      <c r="A9940" s="15" t="n">
        <v>2220</v>
      </c>
      <c r="B9940" s="15" t="s">
        <v>52497</v>
      </c>
      <c r="C9940" s="15" t="s">
        <v>52498</v>
      </c>
      <c r="D9940" s="15" t="s">
        <v>52499</v>
      </c>
      <c r="E9940" s="16" t="s">
        <v>6920</v>
      </c>
      <c r="F9940" s="15" t="s">
        <v>138</v>
      </c>
      <c r="G9940" s="15" t="s">
        <v>138</v>
      </c>
      <c r="H9940" s="5" t="s">
        <v>52500</v>
      </c>
      <c r="I9940" s="17" t="s">
        <v>52501</v>
      </c>
      <c r="J9940" s="5" t="n">
        <f aca="false">LEN(K9940)</f>
        <v>13</v>
      </c>
      <c r="K9940" s="19" t="s">
        <v>52502</v>
      </c>
      <c r="L9940" s="4" t="s">
        <v>78</v>
      </c>
      <c r="M9940" s="4" t="s">
        <v>31</v>
      </c>
    </row>
    <row r="9941" customFormat="false" ht="15.75" hidden="false" customHeight="true" outlineLevel="0" collapsed="false">
      <c r="A9941" s="4" t="n">
        <v>2232</v>
      </c>
      <c r="B9941" s="4" t="s">
        <v>52503</v>
      </c>
      <c r="C9941" s="4" t="s">
        <v>52504</v>
      </c>
      <c r="D9941" s="4" t="s">
        <v>52505</v>
      </c>
      <c r="E9941" s="5" t="s">
        <v>2709</v>
      </c>
      <c r="F9941" s="4" t="s">
        <v>138</v>
      </c>
      <c r="G9941" s="4" t="s">
        <v>138</v>
      </c>
      <c r="H9941" s="5" t="s">
        <v>52506</v>
      </c>
      <c r="I9941" s="4" t="s">
        <v>52507</v>
      </c>
      <c r="J9941" s="5" t="n">
        <f aca="false">LEN(K9941)</f>
        <v>13</v>
      </c>
      <c r="K9941" s="6" t="s">
        <v>52502</v>
      </c>
      <c r="L9941" s="4" t="s">
        <v>21</v>
      </c>
      <c r="M9941" s="4" t="s">
        <v>9493</v>
      </c>
    </row>
    <row r="9942" customFormat="false" ht="15.75" hidden="false" customHeight="true" outlineLevel="0" collapsed="false">
      <c r="A9942" s="4" t="n">
        <v>2238</v>
      </c>
      <c r="B9942" s="4" t="s">
        <v>52508</v>
      </c>
      <c r="C9942" s="4" t="s">
        <v>52509</v>
      </c>
      <c r="D9942" s="4" t="s">
        <v>52510</v>
      </c>
      <c r="E9942" s="5" t="s">
        <v>2720</v>
      </c>
      <c r="F9942" s="4" t="s">
        <v>138</v>
      </c>
      <c r="G9942" s="4" t="s">
        <v>138</v>
      </c>
      <c r="H9942" s="5" t="s">
        <v>52511</v>
      </c>
      <c r="I9942" s="4" t="s">
        <v>52512</v>
      </c>
      <c r="J9942" s="5" t="n">
        <f aca="false">LEN(K9942)</f>
        <v>13</v>
      </c>
      <c r="K9942" s="6" t="s">
        <v>51671</v>
      </c>
      <c r="L9942" s="4" t="s">
        <v>66</v>
      </c>
      <c r="M9942" s="4" t="s">
        <v>435</v>
      </c>
    </row>
    <row r="9943" customFormat="false" ht="15.75" hidden="false" customHeight="true" outlineLevel="0" collapsed="false">
      <c r="A9943" s="4" t="n">
        <v>2240</v>
      </c>
      <c r="B9943" s="4" t="s">
        <v>52513</v>
      </c>
      <c r="C9943" s="4" t="s">
        <v>52514</v>
      </c>
      <c r="D9943" s="4" t="s">
        <v>52515</v>
      </c>
      <c r="E9943" s="5" t="s">
        <v>1190</v>
      </c>
      <c r="F9943" s="4" t="s">
        <v>138</v>
      </c>
      <c r="G9943" s="4" t="s">
        <v>138</v>
      </c>
      <c r="H9943" s="5" t="s">
        <v>52516</v>
      </c>
      <c r="I9943" s="7" t="s">
        <v>52192</v>
      </c>
      <c r="J9943" s="5" t="n">
        <f aca="false">LEN(K9943)</f>
        <v>13</v>
      </c>
      <c r="K9943" s="6" t="s">
        <v>51671</v>
      </c>
      <c r="L9943" s="4" t="s">
        <v>31</v>
      </c>
      <c r="M9943" s="4" t="s">
        <v>31</v>
      </c>
    </row>
    <row r="9944" customFormat="false" ht="15.75" hidden="false" customHeight="true" outlineLevel="0" collapsed="false">
      <c r="A9944" s="4" t="n">
        <v>2245</v>
      </c>
      <c r="B9944" s="4" t="s">
        <v>52517</v>
      </c>
      <c r="C9944" s="4" t="s">
        <v>52518</v>
      </c>
      <c r="D9944" s="4" t="s">
        <v>52519</v>
      </c>
      <c r="E9944" s="5" t="s">
        <v>3339</v>
      </c>
      <c r="F9944" s="4" t="s">
        <v>138</v>
      </c>
      <c r="G9944" s="4" t="s">
        <v>138</v>
      </c>
      <c r="H9944" s="5" t="s">
        <v>52520</v>
      </c>
      <c r="I9944" s="4" t="s">
        <v>52521</v>
      </c>
      <c r="J9944" s="5" t="n">
        <f aca="false">LEN(K9944)</f>
        <v>13</v>
      </c>
      <c r="K9944" s="6" t="s">
        <v>52522</v>
      </c>
      <c r="L9944" s="4" t="s">
        <v>57</v>
      </c>
      <c r="M9944" s="4" t="s">
        <v>31</v>
      </c>
    </row>
    <row r="9945" customFormat="false" ht="15.75" hidden="false" customHeight="true" outlineLevel="0" collapsed="false">
      <c r="A9945" s="4" t="n">
        <v>2248</v>
      </c>
      <c r="B9945" s="4" t="s">
        <v>52523</v>
      </c>
      <c r="C9945" s="4" t="s">
        <v>52524</v>
      </c>
      <c r="D9945" s="4" t="s">
        <v>52525</v>
      </c>
      <c r="E9945" s="5" t="s">
        <v>3334</v>
      </c>
      <c r="F9945" s="4" t="s">
        <v>138</v>
      </c>
      <c r="G9945" s="4" t="s">
        <v>138</v>
      </c>
      <c r="H9945" s="5" t="s">
        <v>52526</v>
      </c>
      <c r="I9945" s="4" t="s">
        <v>52527</v>
      </c>
      <c r="J9945" s="5" t="n">
        <f aca="false">LEN(K9945)</f>
        <v>13</v>
      </c>
      <c r="K9945" s="6" t="s">
        <v>52528</v>
      </c>
      <c r="L9945" s="4" t="s">
        <v>31</v>
      </c>
      <c r="M9945" s="4" t="s">
        <v>271</v>
      </c>
    </row>
    <row r="9946" customFormat="false" ht="15.75" hidden="false" customHeight="true" outlineLevel="0" collapsed="false">
      <c r="A9946" s="4" t="n">
        <v>2252</v>
      </c>
      <c r="B9946" s="4" t="s">
        <v>52529</v>
      </c>
      <c r="C9946" s="4"/>
      <c r="D9946" s="4" t="s">
        <v>52530</v>
      </c>
      <c r="E9946" s="5" t="s">
        <v>2720</v>
      </c>
      <c r="F9946" s="4" t="s">
        <v>138</v>
      </c>
      <c r="G9946" s="4" t="s">
        <v>138</v>
      </c>
      <c r="H9946" s="5" t="s">
        <v>52531</v>
      </c>
      <c r="I9946" s="4" t="s">
        <v>52532</v>
      </c>
      <c r="J9946" s="5" t="n">
        <f aca="false">LEN(K9946)</f>
        <v>13</v>
      </c>
      <c r="K9946" s="6" t="s">
        <v>52533</v>
      </c>
      <c r="L9946" s="4" t="s">
        <v>31</v>
      </c>
      <c r="M9946" s="4" t="s">
        <v>31</v>
      </c>
    </row>
    <row r="9947" customFormat="false" ht="15.75" hidden="false" customHeight="true" outlineLevel="0" collapsed="false">
      <c r="A9947" s="4" t="n">
        <v>2253</v>
      </c>
      <c r="B9947" s="4" t="s">
        <v>52534</v>
      </c>
      <c r="C9947" s="4"/>
      <c r="D9947" s="4" t="s">
        <v>52535</v>
      </c>
      <c r="E9947" s="5" t="s">
        <v>8406</v>
      </c>
      <c r="F9947" s="4" t="s">
        <v>138</v>
      </c>
      <c r="G9947" s="4" t="s">
        <v>138</v>
      </c>
      <c r="H9947" s="5" t="s">
        <v>52536</v>
      </c>
      <c r="I9947" s="4" t="s">
        <v>52537</v>
      </c>
      <c r="J9947" s="5" t="n">
        <f aca="false">LEN(K9947)</f>
        <v>13</v>
      </c>
      <c r="K9947" s="6" t="str">
        <f aca="false">LOWER(SUBSTITUTE(SUBSTITUTE(SUBSTITUTE(SUBSTITUTE(SUBSTITUTE(SUBSTITUTE(SUBSTITUTE(B9947,"S.L.",""),"SL",""),"S.A.",""),"SA","")," ",""),".",""),",",""))&amp;".com"</f>
        <v>hcristina.com</v>
      </c>
      <c r="L9947" s="4" t="s">
        <v>57</v>
      </c>
      <c r="M9947" s="4" t="s">
        <v>877</v>
      </c>
    </row>
    <row r="9948" customFormat="false" ht="15.75" hidden="false" customHeight="true" outlineLevel="0" collapsed="false">
      <c r="A9948" s="4" t="n">
        <v>2258</v>
      </c>
      <c r="B9948" s="4" t="s">
        <v>52538</v>
      </c>
      <c r="C9948" s="4" t="s">
        <v>52539</v>
      </c>
      <c r="D9948" s="4" t="s">
        <v>52540</v>
      </c>
      <c r="E9948" s="5" t="s">
        <v>3988</v>
      </c>
      <c r="F9948" s="4" t="s">
        <v>3989</v>
      </c>
      <c r="G9948" s="4" t="s">
        <v>138</v>
      </c>
      <c r="H9948" s="5" t="s">
        <v>52541</v>
      </c>
      <c r="I9948" s="4" t="s">
        <v>52542</v>
      </c>
      <c r="J9948" s="5" t="n">
        <f aca="false">LEN(K9948)</f>
        <v>13</v>
      </c>
      <c r="K9948" s="6" t="s">
        <v>52502</v>
      </c>
      <c r="L9948" s="4" t="s">
        <v>57</v>
      </c>
      <c r="M9948" s="4" t="s">
        <v>4122</v>
      </c>
    </row>
    <row r="9949" customFormat="false" ht="15.75" hidden="false" customHeight="true" outlineLevel="0" collapsed="false">
      <c r="A9949" s="4" t="n">
        <v>2260</v>
      </c>
      <c r="B9949" s="4" t="s">
        <v>52543</v>
      </c>
      <c r="C9949" s="4" t="s">
        <v>52544</v>
      </c>
      <c r="D9949" s="4" t="s">
        <v>52545</v>
      </c>
      <c r="E9949" s="5" t="s">
        <v>1867</v>
      </c>
      <c r="F9949" s="4" t="s">
        <v>138</v>
      </c>
      <c r="G9949" s="4" t="s">
        <v>138</v>
      </c>
      <c r="H9949" s="5" t="s">
        <v>52546</v>
      </c>
      <c r="I9949" s="4" t="s">
        <v>52547</v>
      </c>
      <c r="J9949" s="5" t="n">
        <f aca="false">LEN(K9949)</f>
        <v>13</v>
      </c>
      <c r="K9949" s="6" t="s">
        <v>51671</v>
      </c>
      <c r="L9949" s="4" t="s">
        <v>66</v>
      </c>
      <c r="M9949" s="4" t="s">
        <v>488</v>
      </c>
    </row>
    <row r="9950" customFormat="false" ht="15.75" hidden="false" customHeight="true" outlineLevel="0" collapsed="false">
      <c r="A9950" s="4" t="n">
        <v>2271</v>
      </c>
      <c r="B9950" s="4" t="s">
        <v>52548</v>
      </c>
      <c r="C9950" s="4" t="s">
        <v>52549</v>
      </c>
      <c r="D9950" s="4" t="s">
        <v>52550</v>
      </c>
      <c r="E9950" s="5" t="s">
        <v>2399</v>
      </c>
      <c r="F9950" s="4" t="s">
        <v>138</v>
      </c>
      <c r="G9950" s="4" t="s">
        <v>138</v>
      </c>
      <c r="H9950" s="5" t="s">
        <v>52551</v>
      </c>
      <c r="I9950" s="4" t="s">
        <v>52552</v>
      </c>
      <c r="J9950" s="5" t="n">
        <f aca="false">LEN(K9950)</f>
        <v>13</v>
      </c>
      <c r="K9950" s="6" t="s">
        <v>51671</v>
      </c>
      <c r="L9950" s="4" t="s">
        <v>31</v>
      </c>
      <c r="M9950" s="4" t="s">
        <v>6459</v>
      </c>
    </row>
    <row r="9951" customFormat="false" ht="15.75" hidden="false" customHeight="true" outlineLevel="0" collapsed="false">
      <c r="A9951" s="4" t="n">
        <v>2276</v>
      </c>
      <c r="B9951" s="4" t="s">
        <v>52553</v>
      </c>
      <c r="C9951" s="4" t="s">
        <v>52554</v>
      </c>
      <c r="D9951" s="4" t="s">
        <v>52555</v>
      </c>
      <c r="E9951" s="5" t="s">
        <v>5944</v>
      </c>
      <c r="F9951" s="4" t="s">
        <v>138</v>
      </c>
      <c r="G9951" s="4" t="s">
        <v>138</v>
      </c>
      <c r="H9951" s="5" t="s">
        <v>52556</v>
      </c>
      <c r="I9951" s="4" t="s">
        <v>52557</v>
      </c>
      <c r="J9951" s="5" t="n">
        <f aca="false">LEN(K9951)</f>
        <v>13</v>
      </c>
      <c r="K9951" s="6" t="s">
        <v>52283</v>
      </c>
      <c r="L9951" s="4" t="s">
        <v>21</v>
      </c>
      <c r="M9951" s="4" t="s">
        <v>31</v>
      </c>
    </row>
    <row r="9952" customFormat="false" ht="15.75" hidden="false" customHeight="true" outlineLevel="0" collapsed="false">
      <c r="A9952" s="4" t="n">
        <v>2302</v>
      </c>
      <c r="B9952" s="4" t="s">
        <v>52558</v>
      </c>
      <c r="C9952" s="4" t="s">
        <v>52559</v>
      </c>
      <c r="D9952" s="4" t="s">
        <v>52560</v>
      </c>
      <c r="E9952" s="5" t="s">
        <v>446</v>
      </c>
      <c r="F9952" s="4" t="s">
        <v>447</v>
      </c>
      <c r="G9952" s="4" t="s">
        <v>138</v>
      </c>
      <c r="H9952" s="5" t="s">
        <v>52561</v>
      </c>
      <c r="I9952" s="4" t="s">
        <v>51815</v>
      </c>
      <c r="J9952" s="5" t="n">
        <f aca="false">LEN(K9952)</f>
        <v>13</v>
      </c>
      <c r="K9952" s="6" t="s">
        <v>51816</v>
      </c>
      <c r="L9952" s="4" t="s">
        <v>31</v>
      </c>
      <c r="M9952" s="4" t="s">
        <v>9006</v>
      </c>
    </row>
    <row r="9953" customFormat="false" ht="15.75" hidden="false" customHeight="true" outlineLevel="0" collapsed="false">
      <c r="A9953" s="4" t="n">
        <v>2326</v>
      </c>
      <c r="B9953" s="4" t="s">
        <v>52562</v>
      </c>
      <c r="C9953" s="4" t="s">
        <v>52563</v>
      </c>
      <c r="D9953" s="4" t="s">
        <v>52564</v>
      </c>
      <c r="E9953" s="5" t="s">
        <v>213</v>
      </c>
      <c r="F9953" s="4" t="s">
        <v>138</v>
      </c>
      <c r="G9953" s="4" t="s">
        <v>138</v>
      </c>
      <c r="H9953" s="5" t="s">
        <v>52565</v>
      </c>
      <c r="I9953" s="7" t="s">
        <v>52566</v>
      </c>
      <c r="J9953" s="5" t="n">
        <f aca="false">LEN(K9953)</f>
        <v>13</v>
      </c>
      <c r="K9953" s="6" t="s">
        <v>52567</v>
      </c>
      <c r="L9953" s="4" t="s">
        <v>57</v>
      </c>
      <c r="M9953" s="4" t="s">
        <v>13165</v>
      </c>
    </row>
    <row r="9954" customFormat="false" ht="15.75" hidden="false" customHeight="true" outlineLevel="0" collapsed="false">
      <c r="A9954" s="4" t="n">
        <v>2330</v>
      </c>
      <c r="B9954" s="4" t="s">
        <v>52568</v>
      </c>
      <c r="C9954" s="4"/>
      <c r="D9954" s="4" t="s">
        <v>52569</v>
      </c>
      <c r="E9954" s="5" t="s">
        <v>213</v>
      </c>
      <c r="F9954" s="4" t="s">
        <v>138</v>
      </c>
      <c r="G9954" s="4" t="s">
        <v>138</v>
      </c>
      <c r="H9954" s="5" t="s">
        <v>52570</v>
      </c>
      <c r="I9954" s="4" t="s">
        <v>52571</v>
      </c>
      <c r="J9954" s="5" t="n">
        <f aca="false">LEN(K9954)</f>
        <v>13</v>
      </c>
      <c r="K9954" s="6" t="s">
        <v>51851</v>
      </c>
      <c r="L9954" s="4" t="s">
        <v>57</v>
      </c>
      <c r="M9954" s="4" t="s">
        <v>1035</v>
      </c>
    </row>
    <row r="9955" customFormat="false" ht="15.75" hidden="false" customHeight="true" outlineLevel="0" collapsed="false">
      <c r="A9955" s="4" t="n">
        <v>2339</v>
      </c>
      <c r="B9955" s="4" t="s">
        <v>52572</v>
      </c>
      <c r="C9955" s="4" t="s">
        <v>52573</v>
      </c>
      <c r="D9955" s="4" t="s">
        <v>52574</v>
      </c>
      <c r="E9955" s="5" t="s">
        <v>4828</v>
      </c>
      <c r="F9955" s="4" t="s">
        <v>138</v>
      </c>
      <c r="G9955" s="4" t="s">
        <v>138</v>
      </c>
      <c r="H9955" s="5" t="s">
        <v>52575</v>
      </c>
      <c r="I9955" s="4" t="s">
        <v>52576</v>
      </c>
      <c r="J9955" s="5" t="n">
        <f aca="false">LEN(K9955)</f>
        <v>13</v>
      </c>
      <c r="K9955" s="6" t="s">
        <v>51851</v>
      </c>
      <c r="L9955" s="4" t="s">
        <v>78</v>
      </c>
      <c r="M9955" s="4" t="s">
        <v>20727</v>
      </c>
    </row>
    <row r="9956" customFormat="false" ht="15.75" hidden="false" customHeight="true" outlineLevel="0" collapsed="false">
      <c r="A9956" s="4" t="n">
        <v>2345</v>
      </c>
      <c r="B9956" s="4" t="s">
        <v>52577</v>
      </c>
      <c r="C9956" s="4"/>
      <c r="D9956" s="4" t="s">
        <v>52578</v>
      </c>
      <c r="E9956" s="5" t="s">
        <v>1867</v>
      </c>
      <c r="F9956" s="4" t="s">
        <v>138</v>
      </c>
      <c r="G9956" s="4" t="s">
        <v>138</v>
      </c>
      <c r="H9956" s="5" t="s">
        <v>52579</v>
      </c>
      <c r="I9956" s="4" t="s">
        <v>52580</v>
      </c>
      <c r="J9956" s="5" t="n">
        <f aca="false">LEN(K9956)</f>
        <v>13</v>
      </c>
      <c r="K9956" s="6" t="s">
        <v>52581</v>
      </c>
      <c r="L9956" s="4" t="s">
        <v>21</v>
      </c>
      <c r="M9956" s="4" t="s">
        <v>779</v>
      </c>
    </row>
    <row r="9957" customFormat="false" ht="15.75" hidden="false" customHeight="true" outlineLevel="0" collapsed="false">
      <c r="A9957" s="4" t="n">
        <v>2356</v>
      </c>
      <c r="B9957" s="4" t="s">
        <v>52582</v>
      </c>
      <c r="C9957" s="4" t="s">
        <v>52583</v>
      </c>
      <c r="D9957" s="4" t="s">
        <v>52584</v>
      </c>
      <c r="E9957" s="5" t="s">
        <v>5944</v>
      </c>
      <c r="F9957" s="4" t="s">
        <v>138</v>
      </c>
      <c r="G9957" s="4" t="s">
        <v>138</v>
      </c>
      <c r="H9957" s="5" t="s">
        <v>52585</v>
      </c>
      <c r="I9957" s="4" t="s">
        <v>52586</v>
      </c>
      <c r="J9957" s="5" t="n">
        <f aca="false">LEN(K9957)</f>
        <v>13</v>
      </c>
      <c r="K9957" s="6" t="s">
        <v>51851</v>
      </c>
      <c r="L9957" s="4" t="s">
        <v>21</v>
      </c>
      <c r="M9957" s="4" t="s">
        <v>14887</v>
      </c>
    </row>
    <row r="9958" customFormat="false" ht="15.75" hidden="false" customHeight="true" outlineLevel="0" collapsed="false">
      <c r="A9958" s="4" t="n">
        <v>2358</v>
      </c>
      <c r="B9958" s="4" t="s">
        <v>52587</v>
      </c>
      <c r="C9958" s="4" t="s">
        <v>52588</v>
      </c>
      <c r="D9958" s="4" t="s">
        <v>52589</v>
      </c>
      <c r="E9958" s="5" t="s">
        <v>213</v>
      </c>
      <c r="F9958" s="4" t="s">
        <v>138</v>
      </c>
      <c r="G9958" s="4" t="s">
        <v>138</v>
      </c>
      <c r="H9958" s="5" t="s">
        <v>52590</v>
      </c>
      <c r="I9958" s="4" t="s">
        <v>13627</v>
      </c>
      <c r="J9958" s="5" t="n">
        <f aca="false">LEN(K9958)</f>
        <v>13</v>
      </c>
      <c r="K9958" s="6" t="s">
        <v>52591</v>
      </c>
      <c r="L9958" s="4" t="s">
        <v>78</v>
      </c>
      <c r="M9958" s="4" t="s">
        <v>1700</v>
      </c>
    </row>
    <row r="9959" customFormat="false" ht="15.75" hidden="false" customHeight="true" outlineLevel="0" collapsed="false">
      <c r="A9959" s="4" t="n">
        <v>2359</v>
      </c>
      <c r="B9959" s="4" t="s">
        <v>52592</v>
      </c>
      <c r="C9959" s="4"/>
      <c r="D9959" s="4" t="s">
        <v>52593</v>
      </c>
      <c r="E9959" s="5" t="s">
        <v>6920</v>
      </c>
      <c r="F9959" s="4" t="s">
        <v>138</v>
      </c>
      <c r="G9959" s="4" t="s">
        <v>138</v>
      </c>
      <c r="H9959" s="5" t="s">
        <v>52594</v>
      </c>
      <c r="I9959" s="4" t="s">
        <v>52595</v>
      </c>
      <c r="J9959" s="5" t="n">
        <f aca="false">LEN(K9959)</f>
        <v>13</v>
      </c>
      <c r="K9959" s="6" t="str">
        <f aca="false">LOWER(SUBSTITUTE(SUBSTITUTE(SUBSTITUTE(SUBSTITUTE(SUBSTITUTE(SUBSTITUTE(SUBSTITUTE(B9959,"S.L.",""),"SL",""),"S.A.",""),"SA","")," ",""),".",""),",",""))&amp;".com"</f>
        <v>peronella.com</v>
      </c>
      <c r="L9959" s="4" t="s">
        <v>31</v>
      </c>
      <c r="M9959" s="4" t="s">
        <v>31</v>
      </c>
    </row>
    <row r="9960" customFormat="false" ht="15.75" hidden="false" customHeight="true" outlineLevel="0" collapsed="false">
      <c r="A9960" s="4" t="n">
        <v>2384</v>
      </c>
      <c r="B9960" s="4" t="s">
        <v>52596</v>
      </c>
      <c r="C9960" s="4" t="s">
        <v>52597</v>
      </c>
      <c r="D9960" s="4" t="s">
        <v>52598</v>
      </c>
      <c r="E9960" s="5" t="s">
        <v>213</v>
      </c>
      <c r="F9960" s="4" t="s">
        <v>138</v>
      </c>
      <c r="G9960" s="4" t="s">
        <v>138</v>
      </c>
      <c r="H9960" s="5" t="s">
        <v>52599</v>
      </c>
      <c r="I9960" s="4" t="s">
        <v>52600</v>
      </c>
      <c r="J9960" s="5" t="n">
        <f aca="false">LEN(K9960)</f>
        <v>13</v>
      </c>
      <c r="K9960" s="6" t="s">
        <v>52601</v>
      </c>
      <c r="L9960" s="4" t="s">
        <v>78</v>
      </c>
      <c r="M9960" s="4" t="s">
        <v>294</v>
      </c>
    </row>
    <row r="9961" customFormat="false" ht="15.75" hidden="false" customHeight="true" outlineLevel="0" collapsed="false">
      <c r="A9961" s="4" t="n">
        <v>2388</v>
      </c>
      <c r="B9961" s="4" t="s">
        <v>52602</v>
      </c>
      <c r="C9961" s="4" t="s">
        <v>52603</v>
      </c>
      <c r="D9961" s="4" t="s">
        <v>52604</v>
      </c>
      <c r="E9961" s="5" t="s">
        <v>213</v>
      </c>
      <c r="F9961" s="4" t="s">
        <v>138</v>
      </c>
      <c r="G9961" s="4" t="s">
        <v>138</v>
      </c>
      <c r="H9961" s="5" t="s">
        <v>52605</v>
      </c>
      <c r="I9961" s="7" t="s">
        <v>52606</v>
      </c>
      <c r="J9961" s="5" t="n">
        <f aca="false">LEN(K9961)</f>
        <v>13</v>
      </c>
      <c r="K9961" s="6" t="s">
        <v>52607</v>
      </c>
      <c r="L9961" s="4" t="s">
        <v>31</v>
      </c>
      <c r="M9961" s="4" t="s">
        <v>294</v>
      </c>
    </row>
    <row r="9962" customFormat="false" ht="15.75" hidden="false" customHeight="true" outlineLevel="0" collapsed="false">
      <c r="A9962" s="4" t="n">
        <v>2391</v>
      </c>
      <c r="B9962" s="4" t="s">
        <v>52608</v>
      </c>
      <c r="C9962" s="4" t="s">
        <v>52609</v>
      </c>
      <c r="D9962" s="4" t="s">
        <v>52610</v>
      </c>
      <c r="E9962" s="5" t="s">
        <v>2406</v>
      </c>
      <c r="F9962" s="4" t="s">
        <v>138</v>
      </c>
      <c r="G9962" s="4" t="s">
        <v>138</v>
      </c>
      <c r="H9962" s="5" t="s">
        <v>52611</v>
      </c>
      <c r="I9962" s="4" t="s">
        <v>52612</v>
      </c>
      <c r="J9962" s="5" t="n">
        <f aca="false">LEN(K9962)</f>
        <v>13</v>
      </c>
      <c r="K9962" s="6" t="s">
        <v>51851</v>
      </c>
      <c r="L9962" s="4" t="s">
        <v>78</v>
      </c>
      <c r="M9962" s="4" t="s">
        <v>5940</v>
      </c>
    </row>
    <row r="9963" customFormat="false" ht="15.75" hidden="false" customHeight="true" outlineLevel="0" collapsed="false">
      <c r="A9963" s="4" t="n">
        <v>2392</v>
      </c>
      <c r="B9963" s="4" t="s">
        <v>52613</v>
      </c>
      <c r="C9963" s="4" t="s">
        <v>52614</v>
      </c>
      <c r="D9963" s="4" t="s">
        <v>52615</v>
      </c>
      <c r="E9963" s="5" t="s">
        <v>1708</v>
      </c>
      <c r="F9963" s="4" t="s">
        <v>138</v>
      </c>
      <c r="G9963" s="4" t="s">
        <v>138</v>
      </c>
      <c r="H9963" s="5" t="s">
        <v>52616</v>
      </c>
      <c r="I9963" s="4" t="s">
        <v>52617</v>
      </c>
      <c r="J9963" s="5" t="n">
        <f aca="false">LEN(K9963)</f>
        <v>13</v>
      </c>
      <c r="K9963" s="10" t="s">
        <v>51671</v>
      </c>
      <c r="L9963" s="4" t="s">
        <v>21</v>
      </c>
      <c r="M9963" s="4" t="s">
        <v>102</v>
      </c>
    </row>
    <row r="9964" customFormat="false" ht="15.75" hidden="false" customHeight="true" outlineLevel="0" collapsed="false">
      <c r="A9964" s="4" t="n">
        <v>2393</v>
      </c>
      <c r="B9964" s="4" t="s">
        <v>52618</v>
      </c>
      <c r="C9964" s="4" t="s">
        <v>52619</v>
      </c>
      <c r="D9964" s="4" t="s">
        <v>52620</v>
      </c>
      <c r="E9964" s="5" t="s">
        <v>1703</v>
      </c>
      <c r="F9964" s="4" t="s">
        <v>138</v>
      </c>
      <c r="G9964" s="4" t="s">
        <v>138</v>
      </c>
      <c r="H9964" s="5" t="s">
        <v>52621</v>
      </c>
      <c r="I9964" s="4" t="s">
        <v>52192</v>
      </c>
      <c r="J9964" s="5" t="n">
        <f aca="false">LEN(K9964)</f>
        <v>13</v>
      </c>
      <c r="K9964" s="6" t="s">
        <v>51671</v>
      </c>
      <c r="L9964" s="4" t="s">
        <v>21</v>
      </c>
      <c r="M9964" s="4" t="s">
        <v>1988</v>
      </c>
    </row>
    <row r="9965" customFormat="false" ht="15.75" hidden="false" customHeight="true" outlineLevel="0" collapsed="false">
      <c r="A9965" s="4" t="n">
        <v>2415</v>
      </c>
      <c r="B9965" s="4" t="s">
        <v>52622</v>
      </c>
      <c r="C9965" s="4" t="s">
        <v>52623</v>
      </c>
      <c r="D9965" s="4" t="s">
        <v>52624</v>
      </c>
      <c r="E9965" s="5" t="s">
        <v>213</v>
      </c>
      <c r="F9965" s="4" t="s">
        <v>138</v>
      </c>
      <c r="G9965" s="4" t="s">
        <v>138</v>
      </c>
      <c r="H9965" s="5" t="s">
        <v>52625</v>
      </c>
      <c r="I9965" s="4" t="s">
        <v>52626</v>
      </c>
      <c r="J9965" s="5" t="n">
        <f aca="false">LEN(K9965)</f>
        <v>13</v>
      </c>
      <c r="K9965" s="6" t="s">
        <v>51671</v>
      </c>
      <c r="L9965" s="4" t="s">
        <v>78</v>
      </c>
      <c r="M9965" s="4" t="s">
        <v>4855</v>
      </c>
    </row>
    <row r="9966" customFormat="false" ht="15.75" hidden="false" customHeight="true" outlineLevel="0" collapsed="false">
      <c r="A9966" s="4" t="n">
        <v>2437</v>
      </c>
      <c r="B9966" s="4" t="s">
        <v>52258</v>
      </c>
      <c r="C9966" s="4" t="s">
        <v>52627</v>
      </c>
      <c r="D9966" s="4" t="s">
        <v>52628</v>
      </c>
      <c r="E9966" s="5" t="s">
        <v>1703</v>
      </c>
      <c r="F9966" s="4" t="s">
        <v>138</v>
      </c>
      <c r="G9966" s="4" t="s">
        <v>138</v>
      </c>
      <c r="H9966" s="5" t="s">
        <v>52629</v>
      </c>
      <c r="I9966" s="4" t="s">
        <v>52630</v>
      </c>
      <c r="J9966" s="5" t="n">
        <f aca="false">LEN(K9966)</f>
        <v>13</v>
      </c>
      <c r="K9966" s="6" t="s">
        <v>52631</v>
      </c>
      <c r="L9966" s="4" t="s">
        <v>21</v>
      </c>
      <c r="M9966" s="4" t="s">
        <v>4122</v>
      </c>
    </row>
    <row r="9967" customFormat="false" ht="15.75" hidden="false" customHeight="true" outlineLevel="0" collapsed="false">
      <c r="A9967" s="4" t="n">
        <v>2441</v>
      </c>
      <c r="B9967" s="4" t="s">
        <v>52632</v>
      </c>
      <c r="C9967" s="4" t="s">
        <v>52633</v>
      </c>
      <c r="D9967" s="4" t="s">
        <v>52634</v>
      </c>
      <c r="E9967" s="5" t="s">
        <v>1703</v>
      </c>
      <c r="F9967" s="4" t="s">
        <v>138</v>
      </c>
      <c r="G9967" s="4" t="s">
        <v>138</v>
      </c>
      <c r="H9967" s="5" t="s">
        <v>52635</v>
      </c>
      <c r="I9967" s="7" t="s">
        <v>52636</v>
      </c>
      <c r="J9967" s="5" t="n">
        <f aca="false">LEN(K9967)</f>
        <v>13</v>
      </c>
      <c r="K9967" s="6" t="s">
        <v>51671</v>
      </c>
      <c r="L9967" s="4" t="s">
        <v>66</v>
      </c>
      <c r="M9967" s="4" t="s">
        <v>779</v>
      </c>
    </row>
    <row r="9968" customFormat="false" ht="15.75" hidden="false" customHeight="true" outlineLevel="0" collapsed="false">
      <c r="A9968" s="4" t="n">
        <v>2442</v>
      </c>
      <c r="B9968" s="4" t="s">
        <v>52637</v>
      </c>
      <c r="C9968" s="4" t="s">
        <v>52638</v>
      </c>
      <c r="D9968" s="4" t="s">
        <v>52639</v>
      </c>
      <c r="E9968" s="5" t="s">
        <v>213</v>
      </c>
      <c r="F9968" s="4" t="s">
        <v>138</v>
      </c>
      <c r="G9968" s="4" t="s">
        <v>138</v>
      </c>
      <c r="H9968" s="5" t="s">
        <v>52640</v>
      </c>
      <c r="I9968" s="4" t="s">
        <v>52641</v>
      </c>
      <c r="J9968" s="5" t="n">
        <f aca="false">LEN(K9968)</f>
        <v>13</v>
      </c>
      <c r="K9968" s="6" t="s">
        <v>52642</v>
      </c>
      <c r="L9968" s="4" t="s">
        <v>57</v>
      </c>
      <c r="M9968" s="4" t="s">
        <v>1063</v>
      </c>
    </row>
    <row r="9969" customFormat="false" ht="15.75" hidden="false" customHeight="true" outlineLevel="0" collapsed="false">
      <c r="A9969" s="4" t="n">
        <v>2445</v>
      </c>
      <c r="B9969" s="4" t="s">
        <v>52643</v>
      </c>
      <c r="C9969" s="4" t="s">
        <v>52644</v>
      </c>
      <c r="D9969" s="4" t="s">
        <v>52645</v>
      </c>
      <c r="E9969" s="5" t="s">
        <v>4828</v>
      </c>
      <c r="F9969" s="4" t="s">
        <v>138</v>
      </c>
      <c r="G9969" s="4" t="s">
        <v>138</v>
      </c>
      <c r="H9969" s="5" t="s">
        <v>52646</v>
      </c>
      <c r="I9969" s="7" t="s">
        <v>52647</v>
      </c>
      <c r="J9969" s="5" t="n">
        <f aca="false">LEN(K9969)</f>
        <v>13</v>
      </c>
      <c r="K9969" s="19" t="s">
        <v>52648</v>
      </c>
      <c r="L9969" s="4" t="s">
        <v>57</v>
      </c>
      <c r="M9969" s="4" t="s">
        <v>31</v>
      </c>
    </row>
    <row r="9970" customFormat="false" ht="15.75" hidden="false" customHeight="true" outlineLevel="0" collapsed="false">
      <c r="A9970" s="4" t="n">
        <v>2446</v>
      </c>
      <c r="B9970" s="4" t="s">
        <v>52649</v>
      </c>
      <c r="C9970" s="4" t="s">
        <v>52650</v>
      </c>
      <c r="D9970" s="4" t="s">
        <v>52651</v>
      </c>
      <c r="E9970" s="5" t="s">
        <v>4828</v>
      </c>
      <c r="F9970" s="4" t="s">
        <v>138</v>
      </c>
      <c r="G9970" s="4" t="s">
        <v>138</v>
      </c>
      <c r="H9970" s="5" t="s">
        <v>52652</v>
      </c>
      <c r="I9970" s="4" t="s">
        <v>52653</v>
      </c>
      <c r="J9970" s="5" t="n">
        <f aca="false">LEN(K9970)</f>
        <v>13</v>
      </c>
      <c r="K9970" s="6" t="s">
        <v>51851</v>
      </c>
      <c r="L9970" s="4" t="s">
        <v>57</v>
      </c>
      <c r="M9970" s="4" t="s">
        <v>2768</v>
      </c>
    </row>
    <row r="9971" customFormat="false" ht="15.75" hidden="false" customHeight="true" outlineLevel="0" collapsed="false">
      <c r="A9971" s="4" t="n">
        <v>2449</v>
      </c>
      <c r="B9971" s="4" t="s">
        <v>52654</v>
      </c>
      <c r="C9971" s="4" t="s">
        <v>52655</v>
      </c>
      <c r="D9971" s="4" t="s">
        <v>52656</v>
      </c>
      <c r="E9971" s="5" t="s">
        <v>484</v>
      </c>
      <c r="F9971" s="4" t="s">
        <v>138</v>
      </c>
      <c r="G9971" s="4" t="s">
        <v>138</v>
      </c>
      <c r="H9971" s="5" t="s">
        <v>52657</v>
      </c>
      <c r="I9971" s="4" t="s">
        <v>52658</v>
      </c>
      <c r="J9971" s="5" t="n">
        <f aca="false">LEN(K9971)</f>
        <v>13</v>
      </c>
      <c r="K9971" s="6" t="s">
        <v>52659</v>
      </c>
      <c r="L9971" s="4" t="s">
        <v>78</v>
      </c>
      <c r="M9971" s="4" t="s">
        <v>1418</v>
      </c>
    </row>
    <row r="9972" customFormat="false" ht="15.75" hidden="false" customHeight="true" outlineLevel="0" collapsed="false">
      <c r="A9972" s="4" t="n">
        <v>2450</v>
      </c>
      <c r="B9972" s="4" t="s">
        <v>52660</v>
      </c>
      <c r="C9972" s="4" t="s">
        <v>52661</v>
      </c>
      <c r="D9972" s="4" t="s">
        <v>52662</v>
      </c>
      <c r="E9972" s="5" t="s">
        <v>4828</v>
      </c>
      <c r="F9972" s="4" t="s">
        <v>138</v>
      </c>
      <c r="G9972" s="4" t="s">
        <v>138</v>
      </c>
      <c r="H9972" s="5" t="s">
        <v>52663</v>
      </c>
      <c r="I9972" s="4" t="s">
        <v>52664</v>
      </c>
      <c r="J9972" s="5" t="n">
        <f aca="false">LEN(K9972)</f>
        <v>13</v>
      </c>
      <c r="K9972" s="6" t="s">
        <v>51851</v>
      </c>
      <c r="L9972" s="4" t="s">
        <v>31</v>
      </c>
      <c r="M9972" s="4" t="s">
        <v>32118</v>
      </c>
    </row>
    <row r="9973" customFormat="false" ht="15.75" hidden="false" customHeight="true" outlineLevel="0" collapsed="false">
      <c r="A9973" s="4" t="n">
        <v>2460</v>
      </c>
      <c r="B9973" s="4" t="s">
        <v>33041</v>
      </c>
      <c r="C9973" s="4" t="s">
        <v>33042</v>
      </c>
      <c r="D9973" s="4" t="s">
        <v>52665</v>
      </c>
      <c r="E9973" s="5" t="s">
        <v>3334</v>
      </c>
      <c r="F9973" s="4" t="s">
        <v>138</v>
      </c>
      <c r="G9973" s="4" t="s">
        <v>138</v>
      </c>
      <c r="H9973" s="5" t="s">
        <v>52666</v>
      </c>
      <c r="I9973" s="4" t="s">
        <v>52667</v>
      </c>
      <c r="J9973" s="5" t="n">
        <f aca="false">LEN(K9973)</f>
        <v>13</v>
      </c>
      <c r="K9973" s="6" t="str">
        <f aca="false">LOWER(SUBSTITUTE(SUBSTITUTE(SUBSTITUTE(SUBSTITUTE(SUBSTITUTE(SUBSTITUTE(SUBSTITUTE(B9973,"S.L.",""),"SL",""),"S.A.",""),"SA","")," ",""),".",""),",",""))&amp;".com"</f>
        <v>granronda.com</v>
      </c>
      <c r="L9973" s="4" t="s">
        <v>57</v>
      </c>
      <c r="M9973" s="4" t="s">
        <v>2167</v>
      </c>
    </row>
    <row r="9974" customFormat="false" ht="15.75" hidden="false" customHeight="true" outlineLevel="0" collapsed="false">
      <c r="A9974" s="4" t="n">
        <v>2459</v>
      </c>
      <c r="B9974" s="4" t="s">
        <v>33041</v>
      </c>
      <c r="C9974" s="4" t="s">
        <v>33042</v>
      </c>
      <c r="D9974" s="4" t="s">
        <v>52668</v>
      </c>
      <c r="E9974" s="5" t="s">
        <v>3334</v>
      </c>
      <c r="F9974" s="4" t="s">
        <v>138</v>
      </c>
      <c r="G9974" s="4" t="s">
        <v>138</v>
      </c>
      <c r="H9974" s="5" t="s">
        <v>52666</v>
      </c>
      <c r="I9974" s="4" t="s">
        <v>52669</v>
      </c>
      <c r="J9974" s="5" t="n">
        <f aca="false">LEN(K9974)</f>
        <v>13</v>
      </c>
      <c r="K9974" s="6" t="s">
        <v>52670</v>
      </c>
      <c r="L9974" s="4" t="s">
        <v>78</v>
      </c>
      <c r="M9974" s="4" t="s">
        <v>2167</v>
      </c>
    </row>
    <row r="9975" customFormat="false" ht="15.75" hidden="false" customHeight="true" outlineLevel="0" collapsed="false">
      <c r="A9975" s="4" t="n">
        <v>2469</v>
      </c>
      <c r="B9975" s="4" t="s">
        <v>52671</v>
      </c>
      <c r="C9975" s="4" t="s">
        <v>52672</v>
      </c>
      <c r="D9975" s="4" t="s">
        <v>52673</v>
      </c>
      <c r="E9975" s="5" t="s">
        <v>5926</v>
      </c>
      <c r="F9975" s="4" t="s">
        <v>138</v>
      </c>
      <c r="G9975" s="4" t="s">
        <v>138</v>
      </c>
      <c r="H9975" s="5" t="s">
        <v>52674</v>
      </c>
      <c r="I9975" s="7" t="s">
        <v>52675</v>
      </c>
      <c r="J9975" s="5" t="n">
        <f aca="false">LEN(K9975)</f>
        <v>13</v>
      </c>
      <c r="K9975" s="6" t="s">
        <v>51791</v>
      </c>
      <c r="L9975" s="4" t="s">
        <v>57</v>
      </c>
      <c r="M9975" s="4" t="s">
        <v>4901</v>
      </c>
    </row>
    <row r="9976" customFormat="false" ht="15.75" hidden="false" customHeight="true" outlineLevel="0" collapsed="false">
      <c r="A9976" s="4" t="n">
        <v>2471</v>
      </c>
      <c r="B9976" s="4" t="s">
        <v>52676</v>
      </c>
      <c r="C9976" s="4" t="s">
        <v>52677</v>
      </c>
      <c r="D9976" s="4" t="s">
        <v>52678</v>
      </c>
      <c r="E9976" s="5" t="s">
        <v>1703</v>
      </c>
      <c r="F9976" s="4" t="s">
        <v>138</v>
      </c>
      <c r="G9976" s="4" t="s">
        <v>138</v>
      </c>
      <c r="H9976" s="5" t="s">
        <v>52679</v>
      </c>
      <c r="I9976" s="4" t="s">
        <v>52680</v>
      </c>
      <c r="J9976" s="5" t="n">
        <f aca="false">LEN(K9976)</f>
        <v>13</v>
      </c>
      <c r="K9976" s="6" t="s">
        <v>52681</v>
      </c>
      <c r="L9976" s="4" t="s">
        <v>66</v>
      </c>
      <c r="M9976" s="4" t="s">
        <v>5134</v>
      </c>
    </row>
    <row r="9977" customFormat="false" ht="15.75" hidden="false" customHeight="true" outlineLevel="0" collapsed="false">
      <c r="A9977" s="4" t="n">
        <v>2474</v>
      </c>
      <c r="B9977" s="4" t="s">
        <v>52682</v>
      </c>
      <c r="C9977" s="4" t="s">
        <v>52683</v>
      </c>
      <c r="D9977" s="4" t="s">
        <v>52684</v>
      </c>
      <c r="E9977" s="5" t="s">
        <v>213</v>
      </c>
      <c r="F9977" s="4" t="s">
        <v>138</v>
      </c>
      <c r="G9977" s="4" t="s">
        <v>138</v>
      </c>
      <c r="H9977" s="5" t="s">
        <v>52685</v>
      </c>
      <c r="I9977" s="4" t="s">
        <v>52686</v>
      </c>
      <c r="J9977" s="5" t="n">
        <f aca="false">LEN(K9977)</f>
        <v>13</v>
      </c>
      <c r="K9977" s="6" t="s">
        <v>51671</v>
      </c>
      <c r="L9977" s="4" t="s">
        <v>637</v>
      </c>
      <c r="M9977" s="4" t="s">
        <v>2474</v>
      </c>
    </row>
    <row r="9978" customFormat="false" ht="15.75" hidden="false" customHeight="true" outlineLevel="0" collapsed="false">
      <c r="A9978" s="4" t="n">
        <v>2478</v>
      </c>
      <c r="B9978" s="4" t="s">
        <v>52687</v>
      </c>
      <c r="C9978" s="4" t="s">
        <v>52688</v>
      </c>
      <c r="D9978" s="4" t="s">
        <v>52689</v>
      </c>
      <c r="E9978" s="5" t="s">
        <v>5944</v>
      </c>
      <c r="F9978" s="4" t="s">
        <v>138</v>
      </c>
      <c r="G9978" s="4" t="s">
        <v>138</v>
      </c>
      <c r="H9978" s="5" t="s">
        <v>52690</v>
      </c>
      <c r="I9978" s="4" t="s">
        <v>52691</v>
      </c>
      <c r="J9978" s="5" t="n">
        <f aca="false">LEN(K9978)</f>
        <v>13</v>
      </c>
      <c r="K9978" s="6" t="s">
        <v>51671</v>
      </c>
      <c r="L9978" s="4" t="s">
        <v>57</v>
      </c>
      <c r="M9978" s="4" t="s">
        <v>2801</v>
      </c>
    </row>
    <row r="9979" customFormat="false" ht="15.75" hidden="false" customHeight="true" outlineLevel="0" collapsed="false">
      <c r="A9979" s="4" t="n">
        <v>2479</v>
      </c>
      <c r="B9979" s="4" t="s">
        <v>52692</v>
      </c>
      <c r="C9979" s="4" t="s">
        <v>52693</v>
      </c>
      <c r="D9979" s="4" t="s">
        <v>52694</v>
      </c>
      <c r="E9979" s="5" t="s">
        <v>2399</v>
      </c>
      <c r="F9979" s="4" t="s">
        <v>138</v>
      </c>
      <c r="G9979" s="4" t="s">
        <v>138</v>
      </c>
      <c r="H9979" s="5" t="s">
        <v>52695</v>
      </c>
      <c r="I9979" s="4" t="s">
        <v>52696</v>
      </c>
      <c r="J9979" s="5" t="n">
        <f aca="false">LEN(K9979)</f>
        <v>13</v>
      </c>
      <c r="K9979" s="6" t="s">
        <v>52697</v>
      </c>
      <c r="L9979" s="4" t="s">
        <v>21</v>
      </c>
      <c r="M9979" s="4" t="s">
        <v>317</v>
      </c>
    </row>
    <row r="9980" customFormat="false" ht="15.75" hidden="false" customHeight="true" outlineLevel="0" collapsed="false">
      <c r="A9980" s="4" t="n">
        <v>2485</v>
      </c>
      <c r="B9980" s="4" t="s">
        <v>52698</v>
      </c>
      <c r="C9980" s="4"/>
      <c r="D9980" s="4" t="s">
        <v>52699</v>
      </c>
      <c r="E9980" s="5" t="s">
        <v>213</v>
      </c>
      <c r="F9980" s="4" t="s">
        <v>138</v>
      </c>
      <c r="G9980" s="4" t="s">
        <v>138</v>
      </c>
      <c r="H9980" s="5" t="s">
        <v>52700</v>
      </c>
      <c r="I9980" s="4" t="s">
        <v>52701</v>
      </c>
      <c r="J9980" s="5" t="n">
        <f aca="false">LEN(K9980)</f>
        <v>13</v>
      </c>
      <c r="K9980" s="6" t="s">
        <v>52283</v>
      </c>
      <c r="L9980" s="4" t="s">
        <v>57</v>
      </c>
      <c r="M9980" s="4" t="s">
        <v>1063</v>
      </c>
    </row>
    <row r="9981" customFormat="false" ht="15.75" hidden="false" customHeight="true" outlineLevel="0" collapsed="false">
      <c r="A9981" s="4" t="n">
        <v>2500</v>
      </c>
      <c r="B9981" s="4" t="s">
        <v>52702</v>
      </c>
      <c r="C9981" s="4"/>
      <c r="D9981" s="4" t="s">
        <v>52703</v>
      </c>
      <c r="E9981" s="5" t="s">
        <v>5944</v>
      </c>
      <c r="F9981" s="4" t="s">
        <v>138</v>
      </c>
      <c r="G9981" s="4" t="s">
        <v>138</v>
      </c>
      <c r="H9981" s="5" t="s">
        <v>52704</v>
      </c>
      <c r="I9981" s="4" t="s">
        <v>52705</v>
      </c>
      <c r="J9981" s="5" t="n">
        <f aca="false">LEN(K9981)</f>
        <v>13</v>
      </c>
      <c r="K9981" s="6" t="str">
        <f aca="false">LOWER(SUBSTITUTE(SUBSTITUTE(SUBSTITUTE(SUBSTITUTE(SUBSTITUTE(SUBSTITUTE(SUBSTITUTE(B9981,"S.L.",""),"SL",""),"S.A.",""),"SA","")," ",""),".",""),",",""))&amp;".com"</f>
        <v>hcclugano.com</v>
      </c>
      <c r="L9981" s="4" t="s">
        <v>21</v>
      </c>
      <c r="M9981" s="4" t="s">
        <v>31</v>
      </c>
    </row>
    <row r="9982" customFormat="false" ht="15.75" hidden="false" customHeight="true" outlineLevel="0" collapsed="false">
      <c r="A9982" s="4" t="n">
        <v>2505</v>
      </c>
      <c r="B9982" s="4" t="s">
        <v>52706</v>
      </c>
      <c r="C9982" s="4"/>
      <c r="D9982" s="4" t="s">
        <v>52707</v>
      </c>
      <c r="E9982" s="5" t="s">
        <v>3323</v>
      </c>
      <c r="F9982" s="4" t="s">
        <v>3324</v>
      </c>
      <c r="G9982" s="4" t="s">
        <v>138</v>
      </c>
      <c r="H9982" s="5" t="s">
        <v>52708</v>
      </c>
      <c r="I9982" s="4" t="s">
        <v>52709</v>
      </c>
      <c r="J9982" s="5" t="n">
        <f aca="false">LEN(K9982)</f>
        <v>13</v>
      </c>
      <c r="K9982" s="6" t="s">
        <v>52710</v>
      </c>
      <c r="L9982" s="4" t="s">
        <v>21</v>
      </c>
      <c r="M9982" s="4" t="s">
        <v>31</v>
      </c>
    </row>
    <row r="9983" customFormat="false" ht="15.75" hidden="false" customHeight="true" outlineLevel="0" collapsed="false">
      <c r="A9983" s="4" t="n">
        <v>2513</v>
      </c>
      <c r="B9983" s="4" t="s">
        <v>52711</v>
      </c>
      <c r="C9983" s="4" t="s">
        <v>52712</v>
      </c>
      <c r="D9983" s="4" t="s">
        <v>52713</v>
      </c>
      <c r="E9983" s="5" t="s">
        <v>3334</v>
      </c>
      <c r="F9983" s="4" t="s">
        <v>138</v>
      </c>
      <c r="G9983" s="4" t="s">
        <v>138</v>
      </c>
      <c r="H9983" s="5" t="s">
        <v>52714</v>
      </c>
      <c r="I9983" s="4" t="s">
        <v>52715</v>
      </c>
      <c r="J9983" s="5" t="n">
        <f aca="false">LEN(K9983)</f>
        <v>13</v>
      </c>
      <c r="K9983" s="6" t="s">
        <v>51671</v>
      </c>
      <c r="L9983" s="4" t="s">
        <v>66</v>
      </c>
      <c r="M9983" s="4" t="s">
        <v>3348</v>
      </c>
    </row>
    <row r="9984" customFormat="false" ht="15.75" hidden="false" customHeight="true" outlineLevel="0" collapsed="false">
      <c r="A9984" s="4" t="n">
        <v>2521</v>
      </c>
      <c r="B9984" s="4" t="s">
        <v>52716</v>
      </c>
      <c r="C9984" s="4"/>
      <c r="D9984" s="4" t="s">
        <v>52717</v>
      </c>
      <c r="E9984" s="5" t="s">
        <v>5944</v>
      </c>
      <c r="F9984" s="4" t="s">
        <v>138</v>
      </c>
      <c r="G9984" s="4" t="s">
        <v>138</v>
      </c>
      <c r="H9984" s="5" t="s">
        <v>52718</v>
      </c>
      <c r="I9984" s="17" t="s">
        <v>52719</v>
      </c>
      <c r="J9984" s="5" t="n">
        <f aca="false">LEN(K9984)</f>
        <v>13</v>
      </c>
      <c r="K9984" s="19" t="s">
        <v>52581</v>
      </c>
      <c r="L9984" s="4" t="s">
        <v>57</v>
      </c>
      <c r="M9984" s="4" t="s">
        <v>31</v>
      </c>
    </row>
    <row r="9985" customFormat="false" ht="15.75" hidden="false" customHeight="true" outlineLevel="0" collapsed="false">
      <c r="A9985" s="4" t="n">
        <v>2523</v>
      </c>
      <c r="B9985" s="4" t="s">
        <v>52720</v>
      </c>
      <c r="C9985" s="4" t="s">
        <v>52721</v>
      </c>
      <c r="D9985" s="4" t="s">
        <v>52722</v>
      </c>
      <c r="E9985" s="5" t="s">
        <v>927</v>
      </c>
      <c r="F9985" s="4" t="s">
        <v>138</v>
      </c>
      <c r="G9985" s="4" t="s">
        <v>138</v>
      </c>
      <c r="H9985" s="5" t="s">
        <v>52723</v>
      </c>
      <c r="I9985" s="4" t="s">
        <v>52724</v>
      </c>
      <c r="J9985" s="5" t="n">
        <f aca="false">LEN(K9985)</f>
        <v>13</v>
      </c>
      <c r="K9985" s="6" t="s">
        <v>52725</v>
      </c>
      <c r="L9985" s="4" t="s">
        <v>57</v>
      </c>
      <c r="M9985" s="4" t="s">
        <v>729</v>
      </c>
    </row>
    <row r="9986" customFormat="false" ht="15.75" hidden="false" customHeight="true" outlineLevel="0" collapsed="false">
      <c r="A9986" s="4" t="n">
        <v>2524</v>
      </c>
      <c r="B9986" s="4" t="s">
        <v>52726</v>
      </c>
      <c r="C9986" s="4"/>
      <c r="D9986" s="4" t="s">
        <v>52727</v>
      </c>
      <c r="E9986" s="5" t="s">
        <v>13593</v>
      </c>
      <c r="F9986" s="4" t="s">
        <v>447</v>
      </c>
      <c r="G9986" s="4" t="s">
        <v>138</v>
      </c>
      <c r="H9986" s="5" t="s">
        <v>52728</v>
      </c>
      <c r="I9986" s="4" t="s">
        <v>2875</v>
      </c>
      <c r="J9986" s="5" t="n">
        <f aca="false">LEN(K9986)</f>
        <v>13</v>
      </c>
      <c r="K9986" s="6" t="s">
        <v>51851</v>
      </c>
      <c r="L9986" s="4" t="s">
        <v>21</v>
      </c>
      <c r="M9986" s="4" t="s">
        <v>3507</v>
      </c>
    </row>
    <row r="9987" customFormat="false" ht="15.75" hidden="false" customHeight="true" outlineLevel="0" collapsed="false">
      <c r="A9987" s="4" t="n">
        <v>2532</v>
      </c>
      <c r="B9987" s="4" t="s">
        <v>52729</v>
      </c>
      <c r="C9987" s="4" t="s">
        <v>52730</v>
      </c>
      <c r="D9987" s="4" t="s">
        <v>52731</v>
      </c>
      <c r="E9987" s="5" t="s">
        <v>4828</v>
      </c>
      <c r="F9987" s="4" t="s">
        <v>138</v>
      </c>
      <c r="G9987" s="4" t="s">
        <v>138</v>
      </c>
      <c r="H9987" s="5" t="s">
        <v>52732</v>
      </c>
      <c r="I9987" s="4" t="s">
        <v>52733</v>
      </c>
      <c r="J9987" s="5" t="n">
        <f aca="false">LEN(K9987)</f>
        <v>13</v>
      </c>
      <c r="K9987" s="6" t="s">
        <v>51851</v>
      </c>
      <c r="L9987" s="4" t="s">
        <v>21</v>
      </c>
      <c r="M9987" s="4" t="s">
        <v>5765</v>
      </c>
    </row>
    <row r="9988" customFormat="false" ht="15.75" hidden="false" customHeight="true" outlineLevel="0" collapsed="false">
      <c r="A9988" s="4" t="n">
        <v>2540</v>
      </c>
      <c r="B9988" s="4" t="s">
        <v>52734</v>
      </c>
      <c r="C9988" s="4"/>
      <c r="D9988" s="4" t="s">
        <v>52735</v>
      </c>
      <c r="E9988" s="5" t="s">
        <v>1867</v>
      </c>
      <c r="F9988" s="4" t="s">
        <v>138</v>
      </c>
      <c r="G9988" s="4" t="s">
        <v>138</v>
      </c>
      <c r="H9988" s="5" t="s">
        <v>52736</v>
      </c>
      <c r="I9988" s="17" t="s">
        <v>52737</v>
      </c>
      <c r="J9988" s="5" t="n">
        <f aca="false">LEN(K9988)</f>
        <v>13</v>
      </c>
      <c r="K9988" s="19" t="s">
        <v>52502</v>
      </c>
      <c r="L9988" s="4" t="s">
        <v>21</v>
      </c>
      <c r="M9988" s="4" t="s">
        <v>209</v>
      </c>
    </row>
    <row r="9989" customFormat="false" ht="15.75" hidden="false" customHeight="true" outlineLevel="0" collapsed="false">
      <c r="A9989" s="4" t="n">
        <v>2547</v>
      </c>
      <c r="B9989" s="4" t="s">
        <v>52738</v>
      </c>
      <c r="C9989" s="4" t="s">
        <v>52739</v>
      </c>
      <c r="D9989" s="4" t="s">
        <v>52740</v>
      </c>
      <c r="E9989" s="5" t="s">
        <v>1708</v>
      </c>
      <c r="F9989" s="4" t="s">
        <v>138</v>
      </c>
      <c r="G9989" s="4" t="s">
        <v>138</v>
      </c>
      <c r="H9989" s="5" t="s">
        <v>52741</v>
      </c>
      <c r="I9989" s="4" t="s">
        <v>52742</v>
      </c>
      <c r="J9989" s="5" t="n">
        <f aca="false">LEN(K9989)</f>
        <v>13</v>
      </c>
      <c r="K9989" s="6" t="s">
        <v>52743</v>
      </c>
      <c r="L9989" s="4" t="s">
        <v>57</v>
      </c>
      <c r="M9989" s="4" t="s">
        <v>1321</v>
      </c>
    </row>
    <row r="9990" customFormat="false" ht="15.75" hidden="false" customHeight="true" outlineLevel="0" collapsed="false">
      <c r="A9990" s="4" t="n">
        <v>2562</v>
      </c>
      <c r="B9990" s="4" t="s">
        <v>52744</v>
      </c>
      <c r="C9990" s="4" t="s">
        <v>52745</v>
      </c>
      <c r="D9990" s="4" t="s">
        <v>52746</v>
      </c>
      <c r="E9990" s="5" t="s">
        <v>2720</v>
      </c>
      <c r="F9990" s="4" t="s">
        <v>138</v>
      </c>
      <c r="G9990" s="4" t="s">
        <v>138</v>
      </c>
      <c r="H9990" s="5" t="s">
        <v>48343</v>
      </c>
      <c r="I9990" s="4" t="s">
        <v>52747</v>
      </c>
      <c r="J9990" s="5" t="n">
        <f aca="false">LEN(K9990)</f>
        <v>13</v>
      </c>
      <c r="K9990" s="6" t="s">
        <v>51694</v>
      </c>
      <c r="L9990" s="4" t="s">
        <v>21</v>
      </c>
      <c r="M9990" s="4" t="s">
        <v>2843</v>
      </c>
    </row>
    <row r="9991" customFormat="false" ht="15.75" hidden="false" customHeight="true" outlineLevel="0" collapsed="false">
      <c r="A9991" s="4" t="n">
        <v>2600</v>
      </c>
      <c r="B9991" s="4" t="s">
        <v>52748</v>
      </c>
      <c r="C9991" s="4" t="s">
        <v>52749</v>
      </c>
      <c r="D9991" s="4" t="s">
        <v>52750</v>
      </c>
      <c r="E9991" s="5" t="s">
        <v>7311</v>
      </c>
      <c r="F9991" s="4" t="s">
        <v>7312</v>
      </c>
      <c r="G9991" s="4" t="s">
        <v>138</v>
      </c>
      <c r="H9991" s="5" t="s">
        <v>52751</v>
      </c>
      <c r="I9991" s="4" t="s">
        <v>2875</v>
      </c>
      <c r="J9991" s="5" t="n">
        <f aca="false">LEN(K9991)</f>
        <v>13</v>
      </c>
      <c r="K9991" s="6" t="s">
        <v>51791</v>
      </c>
      <c r="L9991" s="4" t="s">
        <v>31</v>
      </c>
      <c r="M9991" s="4" t="s">
        <v>8641</v>
      </c>
    </row>
    <row r="9992" customFormat="false" ht="15.75" hidden="false" customHeight="true" outlineLevel="0" collapsed="false">
      <c r="A9992" s="4" t="n">
        <v>2603</v>
      </c>
      <c r="B9992" s="4" t="s">
        <v>52752</v>
      </c>
      <c r="C9992" s="4"/>
      <c r="D9992" s="4" t="s">
        <v>52753</v>
      </c>
      <c r="E9992" s="5" t="s">
        <v>580</v>
      </c>
      <c r="F9992" s="4" t="s">
        <v>205</v>
      </c>
      <c r="G9992" s="4" t="s">
        <v>205</v>
      </c>
      <c r="H9992" s="5" t="s">
        <v>5933</v>
      </c>
      <c r="I9992" s="4" t="s">
        <v>52754</v>
      </c>
      <c r="J9992" s="5" t="n">
        <f aca="false">LEN(K9992)</f>
        <v>13</v>
      </c>
      <c r="K9992" s="6" t="s">
        <v>52755</v>
      </c>
      <c r="L9992" s="4" t="s">
        <v>57</v>
      </c>
      <c r="M9992" s="4" t="s">
        <v>31</v>
      </c>
    </row>
    <row r="9993" customFormat="false" ht="15.75" hidden="false" customHeight="true" outlineLevel="0" collapsed="false">
      <c r="A9993" s="4" t="n">
        <v>2604</v>
      </c>
      <c r="B9993" s="4" t="s">
        <v>52756</v>
      </c>
      <c r="C9993" s="4"/>
      <c r="D9993" s="4" t="s">
        <v>52757</v>
      </c>
      <c r="E9993" s="5" t="s">
        <v>1197</v>
      </c>
      <c r="F9993" s="4" t="s">
        <v>1697</v>
      </c>
      <c r="G9993" s="4" t="s">
        <v>138</v>
      </c>
      <c r="H9993" s="5" t="s">
        <v>52758</v>
      </c>
      <c r="I9993" s="4" t="s">
        <v>52759</v>
      </c>
      <c r="J9993" s="5" t="n">
        <f aca="false">LEN(K9993)</f>
        <v>13</v>
      </c>
      <c r="K9993" s="6" t="s">
        <v>51851</v>
      </c>
      <c r="L9993" s="4" t="s">
        <v>57</v>
      </c>
      <c r="M9993" s="4" t="s">
        <v>6459</v>
      </c>
    </row>
    <row r="9994" customFormat="false" ht="15.75" hidden="false" customHeight="true" outlineLevel="0" collapsed="false">
      <c r="A9994" s="4" t="n">
        <v>2609</v>
      </c>
      <c r="B9994" s="4" t="s">
        <v>52760</v>
      </c>
      <c r="C9994" s="4" t="s">
        <v>52761</v>
      </c>
      <c r="D9994" s="4" t="s">
        <v>52762</v>
      </c>
      <c r="E9994" s="5" t="s">
        <v>7278</v>
      </c>
      <c r="F9994" s="4" t="s">
        <v>138</v>
      </c>
      <c r="G9994" s="4" t="s">
        <v>138</v>
      </c>
      <c r="H9994" s="5" t="s">
        <v>52763</v>
      </c>
      <c r="I9994" s="4" t="s">
        <v>52764</v>
      </c>
      <c r="J9994" s="5" t="n">
        <f aca="false">LEN(K9994)</f>
        <v>13</v>
      </c>
      <c r="K9994" s="6" t="s">
        <v>52765</v>
      </c>
      <c r="L9994" s="4" t="s">
        <v>57</v>
      </c>
      <c r="M9994" s="4" t="s">
        <v>794</v>
      </c>
    </row>
    <row r="9995" customFormat="false" ht="15.75" hidden="false" customHeight="true" outlineLevel="0" collapsed="false">
      <c r="A9995" s="4" t="n">
        <v>2610</v>
      </c>
      <c r="B9995" s="4" t="s">
        <v>52766</v>
      </c>
      <c r="C9995" s="4" t="s">
        <v>52767</v>
      </c>
      <c r="D9995" s="4" t="s">
        <v>52768</v>
      </c>
      <c r="E9995" s="5" t="s">
        <v>23736</v>
      </c>
      <c r="F9995" s="4" t="s">
        <v>23737</v>
      </c>
      <c r="G9995" s="4" t="s">
        <v>138</v>
      </c>
      <c r="H9995" s="5" t="s">
        <v>52769</v>
      </c>
      <c r="I9995" s="4" t="s">
        <v>2875</v>
      </c>
      <c r="J9995" s="5" t="n">
        <f aca="false">LEN(K9995)</f>
        <v>13</v>
      </c>
      <c r="K9995" s="6" t="s">
        <v>51851</v>
      </c>
      <c r="L9995" s="4" t="s">
        <v>31</v>
      </c>
      <c r="M9995" s="4" t="s">
        <v>549</v>
      </c>
    </row>
    <row r="9996" customFormat="false" ht="15.75" hidden="false" customHeight="true" outlineLevel="0" collapsed="false">
      <c r="A9996" s="4" t="n">
        <v>2612</v>
      </c>
      <c r="B9996" s="4" t="s">
        <v>52770</v>
      </c>
      <c r="C9996" s="4"/>
      <c r="D9996" s="4" t="s">
        <v>52771</v>
      </c>
      <c r="E9996" s="5" t="s">
        <v>7311</v>
      </c>
      <c r="F9996" s="4" t="s">
        <v>7312</v>
      </c>
      <c r="G9996" s="4" t="s">
        <v>138</v>
      </c>
      <c r="H9996" s="5" t="s">
        <v>52772</v>
      </c>
      <c r="I9996" s="4" t="s">
        <v>52773</v>
      </c>
      <c r="J9996" s="5" t="n">
        <f aca="false">LEN(K9996)</f>
        <v>13</v>
      </c>
      <c r="K9996" s="6" t="s">
        <v>51851</v>
      </c>
      <c r="L9996" s="4" t="s">
        <v>57</v>
      </c>
      <c r="M9996" s="4" t="s">
        <v>1418</v>
      </c>
    </row>
    <row r="9997" customFormat="false" ht="15.75" hidden="false" customHeight="true" outlineLevel="0" collapsed="false">
      <c r="A9997" s="4" t="n">
        <v>2618</v>
      </c>
      <c r="B9997" s="4" t="s">
        <v>52774</v>
      </c>
      <c r="C9997" s="4" t="s">
        <v>52775</v>
      </c>
      <c r="D9997" s="4" t="s">
        <v>52776</v>
      </c>
      <c r="E9997" s="5" t="s">
        <v>5944</v>
      </c>
      <c r="F9997" s="4" t="s">
        <v>138</v>
      </c>
      <c r="G9997" s="4" t="s">
        <v>138</v>
      </c>
      <c r="H9997" s="5" t="s">
        <v>52777</v>
      </c>
      <c r="I9997" s="4" t="s">
        <v>52778</v>
      </c>
      <c r="J9997" s="5" t="n">
        <f aca="false">LEN(K9997)</f>
        <v>13</v>
      </c>
      <c r="K9997" s="6" t="s">
        <v>52581</v>
      </c>
      <c r="L9997" s="4" t="s">
        <v>31</v>
      </c>
      <c r="M9997" s="4" t="s">
        <v>2781</v>
      </c>
    </row>
    <row r="9998" customFormat="false" ht="15.75" hidden="false" customHeight="true" outlineLevel="0" collapsed="false">
      <c r="A9998" s="4" t="n">
        <v>2639</v>
      </c>
      <c r="B9998" s="4" t="s">
        <v>52779</v>
      </c>
      <c r="C9998" s="4" t="s">
        <v>52780</v>
      </c>
      <c r="D9998" s="4" t="s">
        <v>52781</v>
      </c>
      <c r="E9998" s="5" t="s">
        <v>5926</v>
      </c>
      <c r="F9998" s="4" t="s">
        <v>138</v>
      </c>
      <c r="G9998" s="4" t="s">
        <v>138</v>
      </c>
      <c r="H9998" s="5" t="s">
        <v>52782</v>
      </c>
      <c r="I9998" s="4" t="s">
        <v>52783</v>
      </c>
      <c r="J9998" s="5" t="n">
        <f aca="false">LEN(K9998)</f>
        <v>13</v>
      </c>
      <c r="K9998" s="6" t="s">
        <v>52502</v>
      </c>
      <c r="L9998" s="4" t="s">
        <v>57</v>
      </c>
      <c r="M9998" s="4" t="s">
        <v>4122</v>
      </c>
    </row>
    <row r="9999" customFormat="false" ht="15.75" hidden="false" customHeight="true" outlineLevel="0" collapsed="false">
      <c r="A9999" s="4" t="n">
        <v>2642</v>
      </c>
      <c r="B9999" s="4" t="s">
        <v>52784</v>
      </c>
      <c r="C9999" s="4" t="s">
        <v>52785</v>
      </c>
      <c r="D9999" s="4" t="s">
        <v>52786</v>
      </c>
      <c r="E9999" s="5" t="s">
        <v>4828</v>
      </c>
      <c r="F9999" s="4" t="s">
        <v>138</v>
      </c>
      <c r="G9999" s="4" t="s">
        <v>138</v>
      </c>
      <c r="H9999" s="5" t="s">
        <v>52787</v>
      </c>
      <c r="I9999" s="9" t="s">
        <v>52788</v>
      </c>
      <c r="J9999" s="5" t="n">
        <f aca="false">LEN(K9999)</f>
        <v>13</v>
      </c>
      <c r="K9999" s="6" t="s">
        <v>52789</v>
      </c>
      <c r="L9999" s="4" t="s">
        <v>57</v>
      </c>
      <c r="M9999" s="4" t="s">
        <v>2061</v>
      </c>
    </row>
    <row r="10000" customFormat="false" ht="15.75" hidden="false" customHeight="true" outlineLevel="0" collapsed="false">
      <c r="A10000" s="4" t="n">
        <v>2655</v>
      </c>
      <c r="B10000" s="4" t="s">
        <v>52790</v>
      </c>
      <c r="C10000" s="4" t="s">
        <v>52791</v>
      </c>
      <c r="D10000" s="4" t="s">
        <v>52792</v>
      </c>
      <c r="E10000" s="5" t="s">
        <v>2720</v>
      </c>
      <c r="F10000" s="4" t="s">
        <v>138</v>
      </c>
      <c r="G10000" s="4" t="s">
        <v>138</v>
      </c>
      <c r="H10000" s="5" t="s">
        <v>52793</v>
      </c>
      <c r="I10000" s="4" t="s">
        <v>52794</v>
      </c>
      <c r="J10000" s="5" t="n">
        <f aca="false">LEN(K10000)</f>
        <v>13</v>
      </c>
      <c r="K10000" s="6" t="s">
        <v>52795</v>
      </c>
      <c r="L10000" s="4" t="s">
        <v>31</v>
      </c>
      <c r="M10000" s="4" t="s">
        <v>317</v>
      </c>
    </row>
    <row r="10001" customFormat="false" ht="15.75" hidden="false" customHeight="true" outlineLevel="0" collapsed="false">
      <c r="A10001" s="4" t="n">
        <v>2662</v>
      </c>
      <c r="B10001" s="4" t="s">
        <v>52796</v>
      </c>
      <c r="C10001" s="4"/>
      <c r="D10001" s="4" t="s">
        <v>52797</v>
      </c>
      <c r="E10001" s="5" t="s">
        <v>2709</v>
      </c>
      <c r="F10001" s="4" t="s">
        <v>138</v>
      </c>
      <c r="G10001" s="4" t="s">
        <v>138</v>
      </c>
      <c r="H10001" s="5" t="s">
        <v>52798</v>
      </c>
      <c r="I10001" s="4" t="s">
        <v>52799</v>
      </c>
      <c r="J10001" s="5" t="n">
        <f aca="false">LEN(K10001)</f>
        <v>13</v>
      </c>
      <c r="K10001" s="6" t="s">
        <v>52800</v>
      </c>
      <c r="L10001" s="4" t="s">
        <v>31</v>
      </c>
      <c r="M10001" s="4" t="s">
        <v>31</v>
      </c>
    </row>
    <row r="10002" customFormat="false" ht="15.75" hidden="false" customHeight="true" outlineLevel="0" collapsed="false">
      <c r="A10002" s="4" t="n">
        <v>2663</v>
      </c>
      <c r="B10002" s="4" t="s">
        <v>52801</v>
      </c>
      <c r="C10002" s="4" t="s">
        <v>16468</v>
      </c>
      <c r="D10002" s="4" t="s">
        <v>52802</v>
      </c>
      <c r="E10002" s="5" t="s">
        <v>2720</v>
      </c>
      <c r="F10002" s="4" t="s">
        <v>138</v>
      </c>
      <c r="G10002" s="4" t="s">
        <v>138</v>
      </c>
      <c r="H10002" s="5" t="s">
        <v>52803</v>
      </c>
      <c r="I10002" s="4" t="s">
        <v>52804</v>
      </c>
      <c r="J10002" s="5" t="n">
        <f aca="false">LEN(K10002)</f>
        <v>13</v>
      </c>
      <c r="K10002" s="6" t="s">
        <v>51806</v>
      </c>
      <c r="L10002" s="4" t="s">
        <v>31</v>
      </c>
      <c r="M10002" s="4" t="s">
        <v>2097</v>
      </c>
    </row>
    <row r="10003" customFormat="false" ht="15.75" hidden="false" customHeight="true" outlineLevel="0" collapsed="false">
      <c r="A10003" s="4" t="n">
        <v>2670</v>
      </c>
      <c r="B10003" s="4" t="s">
        <v>52805</v>
      </c>
      <c r="C10003" s="4" t="s">
        <v>52806</v>
      </c>
      <c r="D10003" s="4" t="s">
        <v>52807</v>
      </c>
      <c r="E10003" s="5" t="s">
        <v>28224</v>
      </c>
      <c r="F10003" s="4" t="s">
        <v>9014</v>
      </c>
      <c r="G10003" s="4" t="s">
        <v>138</v>
      </c>
      <c r="H10003" s="5" t="s">
        <v>52808</v>
      </c>
      <c r="I10003" s="4" t="s">
        <v>52809</v>
      </c>
      <c r="J10003" s="5" t="n">
        <f aca="false">LEN(K10003)</f>
        <v>13</v>
      </c>
      <c r="K10003" s="6" t="s">
        <v>52810</v>
      </c>
      <c r="L10003" s="4" t="s">
        <v>21</v>
      </c>
      <c r="M10003" s="4" t="s">
        <v>1063</v>
      </c>
    </row>
    <row r="10004" customFormat="false" ht="15.75" hidden="false" customHeight="true" outlineLevel="0" collapsed="false">
      <c r="A10004" s="4" t="n">
        <v>2680</v>
      </c>
      <c r="B10004" s="4" t="s">
        <v>52811</v>
      </c>
      <c r="C10004" s="4" t="s">
        <v>52812</v>
      </c>
      <c r="D10004" s="4" t="s">
        <v>52813</v>
      </c>
      <c r="E10004" s="5" t="s">
        <v>213</v>
      </c>
      <c r="F10004" s="4" t="s">
        <v>138</v>
      </c>
      <c r="G10004" s="4" t="s">
        <v>138</v>
      </c>
      <c r="H10004" s="5" t="s">
        <v>52814</v>
      </c>
      <c r="I10004" s="4" t="s">
        <v>52815</v>
      </c>
      <c r="J10004" s="5" t="n">
        <f aca="false">LEN(K10004)</f>
        <v>13</v>
      </c>
      <c r="K10004" s="6" t="s">
        <v>52816</v>
      </c>
      <c r="L10004" s="4" t="s">
        <v>57</v>
      </c>
      <c r="M10004" s="4" t="s">
        <v>27418</v>
      </c>
    </row>
    <row r="10005" customFormat="false" ht="15.75" hidden="false" customHeight="true" outlineLevel="0" collapsed="false">
      <c r="A10005" s="4" t="n">
        <v>2682</v>
      </c>
      <c r="B10005" s="4" t="s">
        <v>52817</v>
      </c>
      <c r="C10005" s="4" t="s">
        <v>52818</v>
      </c>
      <c r="D10005" s="4" t="s">
        <v>52819</v>
      </c>
      <c r="E10005" s="5" t="s">
        <v>927</v>
      </c>
      <c r="F10005" s="4" t="s">
        <v>138</v>
      </c>
      <c r="G10005" s="4" t="s">
        <v>138</v>
      </c>
      <c r="H10005" s="5" t="s">
        <v>52820</v>
      </c>
      <c r="I10005" s="4" t="s">
        <v>52821</v>
      </c>
      <c r="J10005" s="5" t="n">
        <f aca="false">LEN(K10005)</f>
        <v>13</v>
      </c>
      <c r="K10005" s="6" t="s">
        <v>52822</v>
      </c>
      <c r="L10005" s="4" t="s">
        <v>31</v>
      </c>
      <c r="M10005" s="4" t="s">
        <v>2663</v>
      </c>
    </row>
    <row r="10006" customFormat="false" ht="15.75" hidden="false" customHeight="true" outlineLevel="0" collapsed="false">
      <c r="A10006" s="4" t="n">
        <v>2686</v>
      </c>
      <c r="B10006" s="4" t="s">
        <v>52702</v>
      </c>
      <c r="C10006" s="4"/>
      <c r="D10006" s="4" t="s">
        <v>52823</v>
      </c>
      <c r="E10006" s="5" t="s">
        <v>1867</v>
      </c>
      <c r="F10006" s="4" t="s">
        <v>138</v>
      </c>
      <c r="G10006" s="4" t="s">
        <v>138</v>
      </c>
      <c r="H10006" s="5" t="s">
        <v>52824</v>
      </c>
      <c r="I10006" s="4" t="s">
        <v>52825</v>
      </c>
      <c r="J10006" s="5" t="n">
        <f aca="false">LEN(K10006)</f>
        <v>13</v>
      </c>
      <c r="K10006" s="6" t="s">
        <v>52581</v>
      </c>
      <c r="L10006" s="4" t="s">
        <v>78</v>
      </c>
      <c r="M10006" s="4" t="s">
        <v>3523</v>
      </c>
    </row>
    <row r="10007" customFormat="false" ht="15.75" hidden="false" customHeight="true" outlineLevel="0" collapsed="false">
      <c r="A10007" s="4" t="n">
        <v>2719</v>
      </c>
      <c r="B10007" s="4" t="s">
        <v>52826</v>
      </c>
      <c r="C10007" s="4" t="s">
        <v>52827</v>
      </c>
      <c r="D10007" s="4" t="s">
        <v>52828</v>
      </c>
      <c r="E10007" s="5" t="s">
        <v>1708</v>
      </c>
      <c r="F10007" s="4" t="s">
        <v>138</v>
      </c>
      <c r="G10007" s="4" t="s">
        <v>138</v>
      </c>
      <c r="H10007" s="5" t="s">
        <v>52829</v>
      </c>
      <c r="I10007" s="4" t="s">
        <v>51815</v>
      </c>
      <c r="J10007" s="5" t="n">
        <f aca="false">LEN(K10007)</f>
        <v>13</v>
      </c>
      <c r="K10007" s="10" t="s">
        <v>51816</v>
      </c>
      <c r="L10007" s="4" t="s">
        <v>21</v>
      </c>
      <c r="M10007" s="4" t="s">
        <v>14515</v>
      </c>
    </row>
    <row r="10008" customFormat="false" ht="15.75" hidden="false" customHeight="true" outlineLevel="0" collapsed="false">
      <c r="A10008" s="4" t="n">
        <v>2720</v>
      </c>
      <c r="B10008" s="4" t="s">
        <v>52830</v>
      </c>
      <c r="C10008" s="4" t="s">
        <v>52831</v>
      </c>
      <c r="D10008" s="4" t="s">
        <v>52832</v>
      </c>
      <c r="E10008" s="5" t="s">
        <v>2406</v>
      </c>
      <c r="F10008" s="4" t="s">
        <v>138</v>
      </c>
      <c r="G10008" s="4" t="s">
        <v>138</v>
      </c>
      <c r="H10008" s="5" t="s">
        <v>52833</v>
      </c>
      <c r="I10008" s="4" t="s">
        <v>52834</v>
      </c>
      <c r="J10008" s="5" t="n">
        <f aca="false">LEN(K10008)</f>
        <v>13</v>
      </c>
      <c r="K10008" s="6" t="s">
        <v>52835</v>
      </c>
      <c r="L10008" s="4" t="s">
        <v>57</v>
      </c>
      <c r="M10008" s="4" t="s">
        <v>52836</v>
      </c>
    </row>
    <row r="10009" customFormat="false" ht="15.75" hidden="false" customHeight="true" outlineLevel="0" collapsed="false">
      <c r="A10009" s="4" t="n">
        <v>2723</v>
      </c>
      <c r="B10009" s="4" t="s">
        <v>52837</v>
      </c>
      <c r="C10009" s="4" t="s">
        <v>52838</v>
      </c>
      <c r="D10009" s="4" t="s">
        <v>52839</v>
      </c>
      <c r="E10009" s="5" t="s">
        <v>13682</v>
      </c>
      <c r="F10009" s="4" t="s">
        <v>138</v>
      </c>
      <c r="G10009" s="4" t="s">
        <v>138</v>
      </c>
      <c r="H10009" s="5" t="s">
        <v>52840</v>
      </c>
      <c r="I10009" s="4" t="s">
        <v>51805</v>
      </c>
      <c r="J10009" s="5" t="n">
        <f aca="false">LEN(K10009)</f>
        <v>13</v>
      </c>
      <c r="K10009" s="10" t="s">
        <v>51806</v>
      </c>
      <c r="L10009" s="4" t="s">
        <v>57</v>
      </c>
      <c r="M10009" s="4" t="s">
        <v>31</v>
      </c>
    </row>
    <row r="10010" customFormat="false" ht="15.75" hidden="false" customHeight="true" outlineLevel="0" collapsed="false">
      <c r="A10010" s="4" t="n">
        <v>2724</v>
      </c>
      <c r="B10010" s="4" t="s">
        <v>52841</v>
      </c>
      <c r="C10010" s="4"/>
      <c r="D10010" s="4" t="s">
        <v>52842</v>
      </c>
      <c r="E10010" s="5" t="s">
        <v>7326</v>
      </c>
      <c r="F10010" s="4" t="s">
        <v>3964</v>
      </c>
      <c r="G10010" s="4" t="s">
        <v>138</v>
      </c>
      <c r="H10010" s="5" t="s">
        <v>52843</v>
      </c>
      <c r="I10010" s="4" t="s">
        <v>52844</v>
      </c>
      <c r="J10010" s="5" t="n">
        <f aca="false">LEN(K10010)</f>
        <v>13</v>
      </c>
      <c r="K10010" s="6" t="str">
        <f aca="false">LOWER(SUBSTITUTE(SUBSTITUTE(SUBSTITUTE(SUBSTITUTE(SUBSTITUTE(SUBSTITUTE(SUBSTITUTE(B10010,"S.L.",""),"SL",""),"S.A.",""),"SA","")," ",""),".",""),",",""))&amp;".com"</f>
        <v>hotelquim.com</v>
      </c>
      <c r="L10010" s="4" t="s">
        <v>21</v>
      </c>
      <c r="M10010" s="4" t="s">
        <v>31</v>
      </c>
    </row>
    <row r="10011" customFormat="false" ht="15.75" hidden="false" customHeight="true" outlineLevel="0" collapsed="false">
      <c r="A10011" s="4" t="n">
        <v>2727</v>
      </c>
      <c r="B10011" s="4" t="s">
        <v>52845</v>
      </c>
      <c r="C10011" s="4"/>
      <c r="D10011" s="4" t="s">
        <v>52846</v>
      </c>
      <c r="E10011" s="5" t="s">
        <v>1716</v>
      </c>
      <c r="F10011" s="4" t="s">
        <v>1717</v>
      </c>
      <c r="G10011" s="4" t="s">
        <v>138</v>
      </c>
      <c r="H10011" s="5" t="s">
        <v>52847</v>
      </c>
      <c r="I10011" s="4" t="s">
        <v>52848</v>
      </c>
      <c r="J10011" s="5" t="n">
        <f aca="false">LEN(K10011)</f>
        <v>13</v>
      </c>
      <c r="K10011" s="10" t="s">
        <v>51851</v>
      </c>
      <c r="L10011" s="4" t="s">
        <v>21</v>
      </c>
      <c r="M10011" s="4" t="s">
        <v>5967</v>
      </c>
    </row>
    <row r="10012" customFormat="false" ht="15.75" hidden="false" customHeight="true" outlineLevel="0" collapsed="false">
      <c r="A10012" s="4" t="n">
        <v>2731</v>
      </c>
      <c r="B10012" s="4" t="s">
        <v>52849</v>
      </c>
      <c r="C10012" s="4" t="s">
        <v>52850</v>
      </c>
      <c r="D10012" s="4" t="s">
        <v>52851</v>
      </c>
      <c r="E10012" s="5" t="s">
        <v>7326</v>
      </c>
      <c r="F10012" s="4" t="s">
        <v>7327</v>
      </c>
      <c r="G10012" s="4" t="s">
        <v>138</v>
      </c>
      <c r="H10012" s="5" t="s">
        <v>52852</v>
      </c>
      <c r="I10012" s="4" t="s">
        <v>52853</v>
      </c>
      <c r="J10012" s="5" t="n">
        <f aca="false">LEN(K10012)</f>
        <v>13</v>
      </c>
      <c r="K10012" s="5" t="s">
        <v>52854</v>
      </c>
      <c r="L10012" s="4" t="s">
        <v>31</v>
      </c>
      <c r="M10012" s="4" t="s">
        <v>2321</v>
      </c>
    </row>
    <row r="10013" customFormat="false" ht="15.75" hidden="false" customHeight="true" outlineLevel="0" collapsed="false">
      <c r="A10013" s="4" t="n">
        <v>2732</v>
      </c>
      <c r="B10013" s="4" t="s">
        <v>52855</v>
      </c>
      <c r="C10013" s="4" t="s">
        <v>52856</v>
      </c>
      <c r="D10013" s="4" t="s">
        <v>52857</v>
      </c>
      <c r="E10013" s="5" t="s">
        <v>7326</v>
      </c>
      <c r="F10013" s="4" t="s">
        <v>7327</v>
      </c>
      <c r="G10013" s="4" t="s">
        <v>138</v>
      </c>
      <c r="H10013" s="5" t="s">
        <v>52858</v>
      </c>
      <c r="I10013" s="4" t="s">
        <v>52859</v>
      </c>
      <c r="J10013" s="5" t="n">
        <f aca="false">LEN(K10013)</f>
        <v>13</v>
      </c>
      <c r="K10013" s="6" t="s">
        <v>52860</v>
      </c>
      <c r="L10013" s="4" t="s">
        <v>57</v>
      </c>
      <c r="M10013" s="4" t="s">
        <v>271</v>
      </c>
    </row>
    <row r="10014" customFormat="false" ht="15.75" hidden="false" customHeight="true" outlineLevel="0" collapsed="false">
      <c r="A10014" s="4" t="n">
        <v>2736</v>
      </c>
      <c r="B10014" s="4" t="s">
        <v>52861</v>
      </c>
      <c r="C10014" s="4" t="s">
        <v>52862</v>
      </c>
      <c r="D10014" s="4" t="s">
        <v>52863</v>
      </c>
      <c r="E10014" s="5" t="s">
        <v>52864</v>
      </c>
      <c r="F10014" s="4" t="s">
        <v>52865</v>
      </c>
      <c r="G10014" s="4" t="s">
        <v>138</v>
      </c>
      <c r="H10014" s="5" t="s">
        <v>52866</v>
      </c>
      <c r="I10014" s="4" t="s">
        <v>52867</v>
      </c>
      <c r="J10014" s="5" t="n">
        <f aca="false">LEN(K10014)</f>
        <v>13</v>
      </c>
      <c r="K10014" s="6" t="s">
        <v>51864</v>
      </c>
      <c r="L10014" s="4" t="s">
        <v>78</v>
      </c>
      <c r="M10014" s="4" t="s">
        <v>451</v>
      </c>
    </row>
    <row r="10015" customFormat="false" ht="15.75" hidden="false" customHeight="true" outlineLevel="0" collapsed="false">
      <c r="A10015" s="4" t="n">
        <v>2738</v>
      </c>
      <c r="B10015" s="4" t="s">
        <v>30958</v>
      </c>
      <c r="C10015" s="4" t="s">
        <v>52868</v>
      </c>
      <c r="D10015" s="4" t="s">
        <v>52869</v>
      </c>
      <c r="E10015" s="5" t="s">
        <v>1716</v>
      </c>
      <c r="F10015" s="4" t="s">
        <v>1717</v>
      </c>
      <c r="G10015" s="4" t="s">
        <v>138</v>
      </c>
      <c r="H10015" s="5" t="s">
        <v>52870</v>
      </c>
      <c r="I10015" s="4" t="s">
        <v>52871</v>
      </c>
      <c r="J10015" s="5" t="n">
        <f aca="false">LEN(K10015)</f>
        <v>13</v>
      </c>
      <c r="K10015" s="10" t="s">
        <v>52872</v>
      </c>
      <c r="L10015" s="4" t="s">
        <v>31</v>
      </c>
      <c r="M10015" s="4" t="s">
        <v>3203</v>
      </c>
    </row>
    <row r="10016" customFormat="false" ht="15.75" hidden="false" customHeight="true" outlineLevel="0" collapsed="false">
      <c r="A10016" s="4" t="n">
        <v>2746</v>
      </c>
      <c r="B10016" s="4" t="s">
        <v>52873</v>
      </c>
      <c r="C10016" s="4" t="s">
        <v>52874</v>
      </c>
      <c r="D10016" s="4" t="s">
        <v>52875</v>
      </c>
      <c r="E10016" s="5" t="s">
        <v>7326</v>
      </c>
      <c r="F10016" s="4" t="s">
        <v>7327</v>
      </c>
      <c r="G10016" s="4" t="s">
        <v>138</v>
      </c>
      <c r="H10016" s="5" t="s">
        <v>52876</v>
      </c>
      <c r="I10016" s="7" t="s">
        <v>52877</v>
      </c>
      <c r="J10016" s="5" t="n">
        <f aca="false">LEN(K10016)</f>
        <v>13</v>
      </c>
      <c r="K10016" s="6" t="s">
        <v>52878</v>
      </c>
      <c r="L10016" s="4" t="s">
        <v>31</v>
      </c>
      <c r="M10016" s="4" t="s">
        <v>1793</v>
      </c>
    </row>
    <row r="10017" customFormat="false" ht="15.75" hidden="false" customHeight="true" outlineLevel="0" collapsed="false">
      <c r="A10017" s="4" t="n">
        <v>2773</v>
      </c>
      <c r="B10017" s="4" t="s">
        <v>52879</v>
      </c>
      <c r="C10017" s="4"/>
      <c r="D10017" s="4" t="s">
        <v>52880</v>
      </c>
      <c r="E10017" s="5" t="s">
        <v>13682</v>
      </c>
      <c r="F10017" s="4" t="s">
        <v>138</v>
      </c>
      <c r="G10017" s="4" t="s">
        <v>138</v>
      </c>
      <c r="H10017" s="5" t="s">
        <v>52881</v>
      </c>
      <c r="I10017" s="7" t="s">
        <v>52882</v>
      </c>
      <c r="J10017" s="5" t="n">
        <f aca="false">LEN(K10017)</f>
        <v>13</v>
      </c>
      <c r="K10017" s="6" t="s">
        <v>51743</v>
      </c>
      <c r="L10017" s="4" t="s">
        <v>31</v>
      </c>
      <c r="M10017" s="4" t="s">
        <v>3002</v>
      </c>
    </row>
    <row r="10018" customFormat="false" ht="15.75" hidden="false" customHeight="true" outlineLevel="0" collapsed="false">
      <c r="A10018" s="4" t="n">
        <v>2783</v>
      </c>
      <c r="B10018" s="4" t="s">
        <v>11811</v>
      </c>
      <c r="C10018" s="4" t="s">
        <v>52883</v>
      </c>
      <c r="D10018" s="4" t="s">
        <v>52884</v>
      </c>
      <c r="E10018" s="5" t="s">
        <v>13717</v>
      </c>
      <c r="F10018" s="4" t="s">
        <v>13718</v>
      </c>
      <c r="G10018" s="4" t="s">
        <v>138</v>
      </c>
      <c r="H10018" s="5" t="s">
        <v>52885</v>
      </c>
      <c r="I10018" s="4" t="s">
        <v>52886</v>
      </c>
      <c r="J10018" s="5" t="n">
        <f aca="false">LEN(K10018)</f>
        <v>13</v>
      </c>
      <c r="K10018" s="6" t="str">
        <f aca="false">LOWER(SUBSTITUTE(SUBSTITUTE(SUBSTITUTE(SUBSTITUTE(SUBSTITUTE(SUBSTITUTE(SUBSTITUTE(B10018,"S.L.",""),"SL",""),"S.A.",""),"SA","")," ",""),".",""),",",""))&amp;".com"</f>
        <v>campanile.com</v>
      </c>
      <c r="L10018" s="4" t="s">
        <v>66</v>
      </c>
      <c r="M10018" s="4" t="s">
        <v>763</v>
      </c>
    </row>
    <row r="10019" customFormat="false" ht="15.75" hidden="false" customHeight="true" outlineLevel="0" collapsed="false">
      <c r="A10019" s="4" t="n">
        <v>2806</v>
      </c>
      <c r="B10019" s="4" t="s">
        <v>52887</v>
      </c>
      <c r="C10019" s="4"/>
      <c r="D10019" s="4" t="s">
        <v>52888</v>
      </c>
      <c r="E10019" s="5" t="s">
        <v>5991</v>
      </c>
      <c r="F10019" s="4" t="s">
        <v>5992</v>
      </c>
      <c r="G10019" s="4" t="s">
        <v>138</v>
      </c>
      <c r="H10019" s="5" t="s">
        <v>52889</v>
      </c>
      <c r="I10019" s="7" t="s">
        <v>52890</v>
      </c>
      <c r="J10019" s="5" t="n">
        <f aca="false">LEN(K10019)</f>
        <v>13</v>
      </c>
      <c r="K10019" s="6" t="s">
        <v>52891</v>
      </c>
      <c r="L10019" s="4" t="s">
        <v>21</v>
      </c>
      <c r="M10019" s="4" t="s">
        <v>5225</v>
      </c>
    </row>
    <row r="10020" customFormat="false" ht="15.75" hidden="false" customHeight="true" outlineLevel="0" collapsed="false">
      <c r="A10020" s="4" t="n">
        <v>2810</v>
      </c>
      <c r="B10020" s="4" t="s">
        <v>52892</v>
      </c>
      <c r="C10020" s="4" t="s">
        <v>52893</v>
      </c>
      <c r="D10020" s="4" t="s">
        <v>52894</v>
      </c>
      <c r="E10020" s="5" t="s">
        <v>5991</v>
      </c>
      <c r="F10020" s="4" t="s">
        <v>5992</v>
      </c>
      <c r="G10020" s="4" t="s">
        <v>138</v>
      </c>
      <c r="H10020" s="5" t="s">
        <v>52895</v>
      </c>
      <c r="I10020" s="4" t="s">
        <v>52896</v>
      </c>
      <c r="J10020" s="5" t="n">
        <f aca="false">LEN(K10020)</f>
        <v>13</v>
      </c>
      <c r="K10020" s="10" t="s">
        <v>52897</v>
      </c>
      <c r="L10020" s="4" t="s">
        <v>31</v>
      </c>
      <c r="M10020" s="4" t="s">
        <v>4671</v>
      </c>
    </row>
    <row r="10021" customFormat="false" ht="15.75" hidden="false" customHeight="true" outlineLevel="0" collapsed="false">
      <c r="A10021" s="4" t="n">
        <v>2817</v>
      </c>
      <c r="B10021" s="4" t="s">
        <v>52898</v>
      </c>
      <c r="C10021" s="4" t="s">
        <v>52899</v>
      </c>
      <c r="D10021" s="4" t="s">
        <v>52900</v>
      </c>
      <c r="E10021" s="5" t="s">
        <v>400</v>
      </c>
      <c r="F10021" s="4" t="s">
        <v>401</v>
      </c>
      <c r="G10021" s="4" t="s">
        <v>138</v>
      </c>
      <c r="H10021" s="5" t="s">
        <v>52901</v>
      </c>
      <c r="I10021" s="4" t="s">
        <v>52902</v>
      </c>
      <c r="J10021" s="5" t="n">
        <f aca="false">LEN(K10021)</f>
        <v>13</v>
      </c>
      <c r="K10021" s="10" t="str">
        <f aca="false">LOWER(SUBSTITUTE(SUBSTITUTE(SUBSTITUTE(SUBSTITUTE(SUBSTITUTE(SUBSTITUTE(SUBSTITUTE(B10021,"S.L.",""),"SL",""),"S.A.",""),"SA","")," ",""),".",""),",",""))&amp;".com"</f>
        <v>oasispark.com</v>
      </c>
      <c r="L10021" s="4" t="s">
        <v>78</v>
      </c>
      <c r="M10021" s="4" t="s">
        <v>17328</v>
      </c>
    </row>
    <row r="10022" customFormat="false" ht="15.75" hidden="false" customHeight="true" outlineLevel="0" collapsed="false">
      <c r="A10022" s="4" t="n">
        <v>2819</v>
      </c>
      <c r="B10022" s="4" t="s">
        <v>52903</v>
      </c>
      <c r="C10022" s="4"/>
      <c r="D10022" s="4" t="s">
        <v>52904</v>
      </c>
      <c r="E10022" s="5" t="s">
        <v>400</v>
      </c>
      <c r="F10022" s="4" t="s">
        <v>401</v>
      </c>
      <c r="G10022" s="4" t="s">
        <v>138</v>
      </c>
      <c r="H10022" s="5" t="s">
        <v>52905</v>
      </c>
      <c r="I10022" s="7" t="s">
        <v>52906</v>
      </c>
      <c r="J10022" s="5" t="n">
        <f aca="false">LEN(K10022)</f>
        <v>13</v>
      </c>
      <c r="K10022" s="5" t="s">
        <v>52907</v>
      </c>
      <c r="L10022" s="4" t="s">
        <v>21</v>
      </c>
      <c r="M10022" s="4" t="s">
        <v>5660</v>
      </c>
    </row>
    <row r="10023" customFormat="false" ht="15.75" hidden="false" customHeight="true" outlineLevel="0" collapsed="false">
      <c r="A10023" s="4" t="n">
        <v>2824</v>
      </c>
      <c r="B10023" s="4" t="s">
        <v>52908</v>
      </c>
      <c r="C10023" s="4" t="s">
        <v>52909</v>
      </c>
      <c r="D10023" s="4" t="s">
        <v>52910</v>
      </c>
      <c r="E10023" s="5" t="s">
        <v>400</v>
      </c>
      <c r="F10023" s="4" t="s">
        <v>401</v>
      </c>
      <c r="G10023" s="4" t="s">
        <v>138</v>
      </c>
      <c r="H10023" s="5" t="s">
        <v>52911</v>
      </c>
      <c r="I10023" s="4" t="s">
        <v>52912</v>
      </c>
      <c r="J10023" s="5" t="n">
        <f aca="false">LEN(K10023)</f>
        <v>13</v>
      </c>
      <c r="K10023" s="6" t="s">
        <v>52907</v>
      </c>
      <c r="L10023" s="4" t="s">
        <v>66</v>
      </c>
      <c r="M10023" s="4" t="s">
        <v>1369</v>
      </c>
    </row>
    <row r="10024" customFormat="false" ht="15.75" hidden="false" customHeight="true" outlineLevel="0" collapsed="false">
      <c r="A10024" s="4" t="n">
        <v>2829</v>
      </c>
      <c r="B10024" s="4" t="s">
        <v>52913</v>
      </c>
      <c r="C10024" s="4" t="s">
        <v>52914</v>
      </c>
      <c r="D10024" s="4" t="s">
        <v>52915</v>
      </c>
      <c r="E10024" s="5" t="s">
        <v>16660</v>
      </c>
      <c r="F10024" s="4" t="s">
        <v>16661</v>
      </c>
      <c r="G10024" s="4" t="s">
        <v>138</v>
      </c>
      <c r="H10024" s="5" t="s">
        <v>52916</v>
      </c>
      <c r="I10024" s="4" t="s">
        <v>52917</v>
      </c>
      <c r="J10024" s="5" t="n">
        <f aca="false">LEN(K10024)</f>
        <v>13</v>
      </c>
      <c r="K10024" s="6" t="s">
        <v>52891</v>
      </c>
      <c r="L10024" s="4" t="s">
        <v>21</v>
      </c>
      <c r="M10024" s="4" t="s">
        <v>5846</v>
      </c>
    </row>
    <row r="10025" customFormat="false" ht="15.75" hidden="false" customHeight="true" outlineLevel="0" collapsed="false">
      <c r="A10025" s="4" t="n">
        <v>2837</v>
      </c>
      <c r="B10025" s="4" t="s">
        <v>52918</v>
      </c>
      <c r="C10025" s="4" t="s">
        <v>52919</v>
      </c>
      <c r="D10025" s="4" t="s">
        <v>52920</v>
      </c>
      <c r="E10025" s="5" t="s">
        <v>16660</v>
      </c>
      <c r="F10025" s="4" t="s">
        <v>16661</v>
      </c>
      <c r="G10025" s="4" t="s">
        <v>138</v>
      </c>
      <c r="H10025" s="5" t="s">
        <v>52921</v>
      </c>
      <c r="I10025" s="7" t="s">
        <v>52922</v>
      </c>
      <c r="J10025" s="5" t="n">
        <f aca="false">LEN(K10025)</f>
        <v>13</v>
      </c>
      <c r="K10025" s="6" t="str">
        <f aca="false">LOWER(SUBSTITUTE(SUBSTITUTE(SUBSTITUTE(SUBSTITUTE(SUBSTITUTE(SUBSTITUTE(SUBSTITUTE(B10025,"S.L.",""),"SL",""),"S.A.",""),"SA","")," ",""),".",""),",",""))&amp;".com"</f>
        <v>montpalau.com</v>
      </c>
      <c r="L10025" s="4" t="s">
        <v>31</v>
      </c>
      <c r="M10025" s="4" t="s">
        <v>2209</v>
      </c>
    </row>
    <row r="10026" customFormat="false" ht="15.75" hidden="false" customHeight="true" outlineLevel="0" collapsed="false">
      <c r="A10026" s="4" t="n">
        <v>2839</v>
      </c>
      <c r="B10026" s="4" t="s">
        <v>52923</v>
      </c>
      <c r="C10026" s="4"/>
      <c r="D10026" s="4" t="s">
        <v>52924</v>
      </c>
      <c r="E10026" s="5" t="s">
        <v>11076</v>
      </c>
      <c r="F10026" s="4" t="s">
        <v>11077</v>
      </c>
      <c r="G10026" s="4" t="s">
        <v>138</v>
      </c>
      <c r="H10026" s="5" t="s">
        <v>52925</v>
      </c>
      <c r="I10026" s="4" t="s">
        <v>52926</v>
      </c>
      <c r="J10026" s="5" t="n">
        <f aca="false">LEN(K10026)</f>
        <v>13</v>
      </c>
      <c r="K10026" s="6" t="str">
        <f aca="false">LOWER(SUBSTITUTE(SUBSTITUTE(SUBSTITUTE(SUBSTITUTE(SUBSTITUTE(SUBSTITUTE(SUBSTITUTE(B10026,"S.L.",""),"SL",""),"S.A.",""),"SA","")," ",""),".",""),",",""))&amp;".com"</f>
        <v>momahotel.com</v>
      </c>
      <c r="L10026" s="4" t="s">
        <v>21</v>
      </c>
      <c r="M10026" s="4" t="s">
        <v>18449</v>
      </c>
    </row>
    <row r="10027" customFormat="false" ht="15.75" hidden="false" customHeight="true" outlineLevel="0" collapsed="false">
      <c r="A10027" s="4" t="n">
        <v>2844</v>
      </c>
      <c r="B10027" s="4" t="s">
        <v>52927</v>
      </c>
      <c r="C10027" s="4"/>
      <c r="D10027" s="4" t="s">
        <v>52928</v>
      </c>
      <c r="E10027" s="5" t="s">
        <v>11076</v>
      </c>
      <c r="F10027" s="4" t="s">
        <v>11077</v>
      </c>
      <c r="G10027" s="4" t="s">
        <v>138</v>
      </c>
      <c r="H10027" s="5" t="s">
        <v>52929</v>
      </c>
      <c r="I10027" s="4" t="s">
        <v>52930</v>
      </c>
      <c r="J10027" s="5" t="n">
        <f aca="false">LEN(K10027)</f>
        <v>13</v>
      </c>
      <c r="K10027" s="6" t="s">
        <v>52891</v>
      </c>
      <c r="L10027" s="4" t="s">
        <v>31</v>
      </c>
      <c r="M10027" s="4" t="s">
        <v>52931</v>
      </c>
    </row>
    <row r="10028" customFormat="false" ht="15.75" hidden="false" customHeight="true" outlineLevel="0" collapsed="false">
      <c r="A10028" s="4" t="n">
        <v>2846</v>
      </c>
      <c r="B10028" s="4" t="s">
        <v>52932</v>
      </c>
      <c r="C10028" s="4"/>
      <c r="D10028" s="4" t="s">
        <v>52933</v>
      </c>
      <c r="E10028" s="5" t="s">
        <v>11076</v>
      </c>
      <c r="F10028" s="4" t="s">
        <v>11077</v>
      </c>
      <c r="G10028" s="4" t="s">
        <v>138</v>
      </c>
      <c r="H10028" s="5" t="s">
        <v>52934</v>
      </c>
      <c r="I10028" s="7" t="s">
        <v>52935</v>
      </c>
      <c r="J10028" s="5" t="n">
        <f aca="false">LEN(K10028)</f>
        <v>13</v>
      </c>
      <c r="K10028" s="6" t="s">
        <v>52891</v>
      </c>
      <c r="L10028" s="4" t="s">
        <v>57</v>
      </c>
      <c r="M10028" s="4" t="s">
        <v>96</v>
      </c>
    </row>
    <row r="10029" customFormat="false" ht="15.75" hidden="false" customHeight="true" outlineLevel="0" collapsed="false">
      <c r="A10029" s="4" t="n">
        <v>2853</v>
      </c>
      <c r="B10029" s="4" t="s">
        <v>52936</v>
      </c>
      <c r="C10029" s="4" t="s">
        <v>28359</v>
      </c>
      <c r="D10029" s="4" t="s">
        <v>52937</v>
      </c>
      <c r="E10029" s="5" t="s">
        <v>11076</v>
      </c>
      <c r="F10029" s="4" t="s">
        <v>11077</v>
      </c>
      <c r="G10029" s="4" t="s">
        <v>138</v>
      </c>
      <c r="H10029" s="5" t="s">
        <v>52938</v>
      </c>
      <c r="I10029" s="4" t="s">
        <v>52939</v>
      </c>
      <c r="J10029" s="5" t="n">
        <f aca="false">LEN(K10029)</f>
        <v>13</v>
      </c>
      <c r="K10029" s="6" t="s">
        <v>52891</v>
      </c>
      <c r="L10029" s="4" t="s">
        <v>78</v>
      </c>
      <c r="M10029" s="4" t="s">
        <v>31</v>
      </c>
    </row>
    <row r="10030" customFormat="false" ht="15.75" hidden="false" customHeight="true" outlineLevel="0" collapsed="false">
      <c r="A10030" s="4" t="n">
        <v>2861</v>
      </c>
      <c r="B10030" s="4" t="s">
        <v>52940</v>
      </c>
      <c r="C10030" s="4"/>
      <c r="D10030" s="4" t="s">
        <v>52941</v>
      </c>
      <c r="E10030" s="5" t="s">
        <v>400</v>
      </c>
      <c r="F10030" s="4" t="s">
        <v>401</v>
      </c>
      <c r="G10030" s="4" t="s">
        <v>138</v>
      </c>
      <c r="H10030" s="5" t="s">
        <v>52942</v>
      </c>
      <c r="I10030" s="4" t="s">
        <v>52943</v>
      </c>
      <c r="J10030" s="5" t="n">
        <f aca="false">LEN(K10030)</f>
        <v>13</v>
      </c>
      <c r="K10030" s="6" t="str">
        <f aca="false">LOWER(SUBSTITUTE(SUBSTITUTE(SUBSTITUTE(SUBSTITUTE(SUBSTITUTE(SUBSTITUTE(SUBSTITUTE(B10030,"S.L.",""),"SL",""),"S.A.",""),"SA","")," ",""),".",""),",",""))&amp;".com"</f>
        <v>hotelvila.com</v>
      </c>
      <c r="L10030" s="4" t="s">
        <v>57</v>
      </c>
      <c r="M10030" s="4" t="s">
        <v>27418</v>
      </c>
    </row>
    <row r="10031" customFormat="false" ht="15.75" hidden="false" customHeight="true" outlineLevel="0" collapsed="false">
      <c r="A10031" s="4" t="n">
        <v>2876</v>
      </c>
      <c r="B10031" s="4" t="s">
        <v>52944</v>
      </c>
      <c r="C10031" s="4" t="s">
        <v>52945</v>
      </c>
      <c r="D10031" s="4" t="s">
        <v>52946</v>
      </c>
      <c r="E10031" s="5" t="s">
        <v>400</v>
      </c>
      <c r="F10031" s="4" t="s">
        <v>401</v>
      </c>
      <c r="G10031" s="4" t="s">
        <v>138</v>
      </c>
      <c r="H10031" s="5" t="s">
        <v>52947</v>
      </c>
      <c r="I10031" s="4" t="s">
        <v>52948</v>
      </c>
      <c r="J10031" s="5" t="n">
        <f aca="false">LEN(K10031)</f>
        <v>13</v>
      </c>
      <c r="K10031" s="6" t="s">
        <v>52897</v>
      </c>
      <c r="L10031" s="4" t="s">
        <v>31</v>
      </c>
      <c r="M10031" s="4" t="s">
        <v>6405</v>
      </c>
    </row>
    <row r="10032" customFormat="false" ht="15.75" hidden="false" customHeight="true" outlineLevel="0" collapsed="false">
      <c r="A10032" s="4" t="n">
        <v>2895</v>
      </c>
      <c r="B10032" s="4" t="s">
        <v>52949</v>
      </c>
      <c r="C10032" s="4"/>
      <c r="D10032" s="4" t="s">
        <v>52950</v>
      </c>
      <c r="E10032" s="5" t="s">
        <v>28297</v>
      </c>
      <c r="F10032" s="4" t="s">
        <v>28298</v>
      </c>
      <c r="G10032" s="4" t="s">
        <v>138</v>
      </c>
      <c r="H10032" s="5" t="s">
        <v>52951</v>
      </c>
      <c r="I10032" s="4" t="s">
        <v>52952</v>
      </c>
      <c r="J10032" s="5" t="n">
        <f aca="false">LEN(K10032)</f>
        <v>13</v>
      </c>
      <c r="K10032" s="6" t="s">
        <v>52953</v>
      </c>
      <c r="L10032" s="4" t="s">
        <v>78</v>
      </c>
      <c r="M10032" s="4" t="s">
        <v>22</v>
      </c>
    </row>
    <row r="10033" customFormat="false" ht="15.75" hidden="false" customHeight="true" outlineLevel="0" collapsed="false">
      <c r="A10033" s="4" t="n">
        <v>2899</v>
      </c>
      <c r="B10033" s="4" t="s">
        <v>52954</v>
      </c>
      <c r="C10033" s="4"/>
      <c r="D10033" s="4" t="s">
        <v>52955</v>
      </c>
      <c r="E10033" s="5" t="s">
        <v>52956</v>
      </c>
      <c r="F10033" s="4" t="s">
        <v>52957</v>
      </c>
      <c r="G10033" s="4" t="s">
        <v>138</v>
      </c>
      <c r="H10033" s="5" t="s">
        <v>52958</v>
      </c>
      <c r="I10033" s="7" t="s">
        <v>52959</v>
      </c>
      <c r="J10033" s="5" t="n">
        <f aca="false">LEN(K10033)</f>
        <v>13</v>
      </c>
      <c r="K10033" s="6" t="s">
        <v>52960</v>
      </c>
      <c r="L10033" s="4" t="s">
        <v>57</v>
      </c>
      <c r="M10033" s="4" t="s">
        <v>359</v>
      </c>
    </row>
    <row r="10034" customFormat="false" ht="15.75" hidden="false" customHeight="true" outlineLevel="0" collapsed="false">
      <c r="A10034" s="4" t="n">
        <v>2901</v>
      </c>
      <c r="B10034" s="4" t="s">
        <v>52961</v>
      </c>
      <c r="C10034" s="4"/>
      <c r="D10034" s="4" t="s">
        <v>52962</v>
      </c>
      <c r="E10034" s="5" t="s">
        <v>52963</v>
      </c>
      <c r="F10034" s="4" t="s">
        <v>52964</v>
      </c>
      <c r="G10034" s="4" t="s">
        <v>138</v>
      </c>
      <c r="H10034" s="5" t="s">
        <v>52965</v>
      </c>
      <c r="I10034" s="4" t="s">
        <v>52966</v>
      </c>
      <c r="J10034" s="5" t="n">
        <f aca="false">LEN(K10034)</f>
        <v>13</v>
      </c>
      <c r="K10034" s="6" t="s">
        <v>52967</v>
      </c>
      <c r="L10034" s="4" t="s">
        <v>21</v>
      </c>
      <c r="M10034" s="4" t="s">
        <v>31</v>
      </c>
    </row>
    <row r="10035" customFormat="false" ht="15.75" hidden="false" customHeight="true" outlineLevel="0" collapsed="false">
      <c r="A10035" s="4" t="n">
        <v>2913</v>
      </c>
      <c r="B10035" s="4" t="s">
        <v>52968</v>
      </c>
      <c r="C10035" s="4" t="s">
        <v>52969</v>
      </c>
      <c r="D10035" s="4" t="s">
        <v>52970</v>
      </c>
      <c r="E10035" s="5" t="s">
        <v>3963</v>
      </c>
      <c r="F10035" s="4" t="s">
        <v>3964</v>
      </c>
      <c r="G10035" s="4" t="s">
        <v>138</v>
      </c>
      <c r="H10035" s="5" t="s">
        <v>52971</v>
      </c>
      <c r="I10035" s="4" t="s">
        <v>52972</v>
      </c>
      <c r="J10035" s="5" t="n">
        <f aca="false">LEN(K10035)</f>
        <v>13</v>
      </c>
      <c r="K10035" s="6" t="s">
        <v>52973</v>
      </c>
      <c r="L10035" s="4" t="s">
        <v>57</v>
      </c>
      <c r="M10035" s="4" t="s">
        <v>2429</v>
      </c>
    </row>
    <row r="10036" customFormat="false" ht="15.75" hidden="false" customHeight="true" outlineLevel="0" collapsed="false">
      <c r="A10036" s="4" t="n">
        <v>2934</v>
      </c>
      <c r="B10036" s="4" t="s">
        <v>52974</v>
      </c>
      <c r="C10036" s="4" t="s">
        <v>24009</v>
      </c>
      <c r="D10036" s="4" t="s">
        <v>24010</v>
      </c>
      <c r="E10036" s="5" t="s">
        <v>20303</v>
      </c>
      <c r="F10036" s="4" t="s">
        <v>20304</v>
      </c>
      <c r="G10036" s="4" t="s">
        <v>138</v>
      </c>
      <c r="H10036" s="5" t="s">
        <v>24011</v>
      </c>
      <c r="I10036" s="4" t="s">
        <v>24012</v>
      </c>
      <c r="J10036" s="5" t="n">
        <f aca="false">LEN(K10036)</f>
        <v>13</v>
      </c>
      <c r="K10036" s="6" t="s">
        <v>52975</v>
      </c>
      <c r="L10036" s="4" t="s">
        <v>31</v>
      </c>
      <c r="M10036" s="4" t="s">
        <v>2124</v>
      </c>
    </row>
    <row r="10037" customFormat="false" ht="15.75" hidden="false" customHeight="true" outlineLevel="0" collapsed="false">
      <c r="A10037" s="4" t="n">
        <v>2950</v>
      </c>
      <c r="B10037" s="4" t="s">
        <v>52976</v>
      </c>
      <c r="C10037" s="4"/>
      <c r="D10037" s="4" t="s">
        <v>40858</v>
      </c>
      <c r="E10037" s="5" t="s">
        <v>52977</v>
      </c>
      <c r="F10037" s="4" t="s">
        <v>52978</v>
      </c>
      <c r="G10037" s="4" t="s">
        <v>138</v>
      </c>
      <c r="H10037" s="5" t="s">
        <v>52979</v>
      </c>
      <c r="I10037" s="4" t="s">
        <v>52980</v>
      </c>
      <c r="J10037" s="5" t="n">
        <f aca="false">LEN(K10037)</f>
        <v>13</v>
      </c>
      <c r="K10037" s="6" t="s">
        <v>52981</v>
      </c>
      <c r="L10037" s="4" t="s">
        <v>31</v>
      </c>
      <c r="M10037" s="4" t="s">
        <v>31</v>
      </c>
    </row>
    <row r="10038" customFormat="false" ht="15.75" hidden="false" customHeight="true" outlineLevel="0" collapsed="false">
      <c r="A10038" s="4" t="n">
        <v>2982</v>
      </c>
      <c r="B10038" s="4" t="s">
        <v>52982</v>
      </c>
      <c r="C10038" s="4" t="s">
        <v>52983</v>
      </c>
      <c r="D10038" s="4" t="s">
        <v>52984</v>
      </c>
      <c r="E10038" s="5" t="s">
        <v>52985</v>
      </c>
      <c r="F10038" s="4" t="s">
        <v>52986</v>
      </c>
      <c r="G10038" s="4" t="s">
        <v>138</v>
      </c>
      <c r="H10038" s="5" t="s">
        <v>52987</v>
      </c>
      <c r="I10038" s="4" t="s">
        <v>52988</v>
      </c>
      <c r="J10038" s="5" t="n">
        <f aca="false">LEN(K10038)</f>
        <v>13</v>
      </c>
      <c r="K10038" s="6" t="s">
        <v>52989</v>
      </c>
      <c r="L10038" s="4" t="s">
        <v>31</v>
      </c>
      <c r="M10038" s="4" t="s">
        <v>186</v>
      </c>
    </row>
    <row r="10039" customFormat="false" ht="15.75" hidden="false" customHeight="true" outlineLevel="0" collapsed="false">
      <c r="A10039" s="4" t="n">
        <v>2983</v>
      </c>
      <c r="B10039" s="4" t="s">
        <v>52990</v>
      </c>
      <c r="C10039" s="4" t="s">
        <v>52991</v>
      </c>
      <c r="D10039" s="4" t="s">
        <v>52992</v>
      </c>
      <c r="E10039" s="5" t="s">
        <v>24028</v>
      </c>
      <c r="F10039" s="4" t="s">
        <v>24025</v>
      </c>
      <c r="G10039" s="4" t="s">
        <v>138</v>
      </c>
      <c r="H10039" s="5" t="s">
        <v>52993</v>
      </c>
      <c r="I10039" s="7" t="s">
        <v>52994</v>
      </c>
      <c r="J10039" s="5" t="n">
        <f aca="false">LEN(K10039)</f>
        <v>13</v>
      </c>
      <c r="K10039" s="6" t="s">
        <v>52995</v>
      </c>
      <c r="L10039" s="4" t="s">
        <v>57</v>
      </c>
      <c r="M10039" s="4" t="s">
        <v>2429</v>
      </c>
    </row>
    <row r="10040" customFormat="false" ht="15.75" hidden="false" customHeight="true" outlineLevel="0" collapsed="false">
      <c r="A10040" s="4" t="n">
        <v>2996</v>
      </c>
      <c r="B10040" s="4" t="s">
        <v>52996</v>
      </c>
      <c r="C10040" s="4"/>
      <c r="D10040" s="4" t="s">
        <v>52997</v>
      </c>
      <c r="E10040" s="5" t="s">
        <v>52998</v>
      </c>
      <c r="F10040" s="4" t="s">
        <v>19108</v>
      </c>
      <c r="G10040" s="4" t="s">
        <v>138</v>
      </c>
      <c r="H10040" s="5" t="s">
        <v>52999</v>
      </c>
      <c r="I10040" s="4" t="s">
        <v>53000</v>
      </c>
      <c r="J10040" s="5" t="n">
        <f aca="false">LEN(K10040)</f>
        <v>13</v>
      </c>
      <c r="K10040" s="6" t="s">
        <v>53001</v>
      </c>
      <c r="L10040" s="4" t="s">
        <v>31</v>
      </c>
      <c r="M10040" s="4" t="s">
        <v>32</v>
      </c>
    </row>
    <row r="10041" customFormat="false" ht="15.75" hidden="false" customHeight="true" outlineLevel="0" collapsed="false">
      <c r="A10041" s="4" t="n">
        <v>2999</v>
      </c>
      <c r="B10041" s="4" t="s">
        <v>53002</v>
      </c>
      <c r="C10041" s="4"/>
      <c r="D10041" s="4" t="s">
        <v>53003</v>
      </c>
      <c r="E10041" s="5" t="s">
        <v>38661</v>
      </c>
      <c r="F10041" s="4" t="s">
        <v>5985</v>
      </c>
      <c r="G10041" s="4" t="s">
        <v>138</v>
      </c>
      <c r="H10041" s="5" t="s">
        <v>53004</v>
      </c>
      <c r="I10041" s="4" t="s">
        <v>53005</v>
      </c>
      <c r="J10041" s="5" t="n">
        <f aca="false">LEN(K10041)</f>
        <v>13</v>
      </c>
      <c r="K10041" s="6" t="str">
        <f aca="false">LOWER(SUBSTITUTE(SUBSTITUTE(SUBSTITUTE(SUBSTITUTE(SUBSTITUTE(SUBSTITUTE(SUBSTITUTE(B10041,"S.L.",""),"SL",""),"S.A.",""),"SA","")," ",""),".",""),",",""))&amp;".com"</f>
        <v>grupiasol.com</v>
      </c>
      <c r="L10041" s="4" t="s">
        <v>31</v>
      </c>
      <c r="M10041" s="4" t="s">
        <v>31</v>
      </c>
    </row>
    <row r="10042" customFormat="false" ht="15.75" hidden="false" customHeight="true" outlineLevel="0" collapsed="false">
      <c r="A10042" s="4" t="n">
        <v>3000</v>
      </c>
      <c r="B10042" s="4" t="s">
        <v>9229</v>
      </c>
      <c r="C10042" s="4" t="s">
        <v>53006</v>
      </c>
      <c r="D10042" s="4" t="s">
        <v>53007</v>
      </c>
      <c r="E10042" s="5" t="s">
        <v>38661</v>
      </c>
      <c r="F10042" s="4" t="s">
        <v>5985</v>
      </c>
      <c r="G10042" s="4" t="s">
        <v>138</v>
      </c>
      <c r="H10042" s="5" t="s">
        <v>53008</v>
      </c>
      <c r="I10042" s="4" t="s">
        <v>53009</v>
      </c>
      <c r="J10042" s="5" t="n">
        <f aca="false">LEN(K10042)</f>
        <v>13</v>
      </c>
      <c r="K10042" s="6" t="s">
        <v>53010</v>
      </c>
      <c r="L10042" s="4" t="s">
        <v>78</v>
      </c>
      <c r="M10042" s="4" t="s">
        <v>1863</v>
      </c>
    </row>
    <row r="10043" customFormat="false" ht="15.75" hidden="false" customHeight="true" outlineLevel="0" collapsed="false">
      <c r="A10043" s="4" t="n">
        <v>3001</v>
      </c>
      <c r="B10043" s="4" t="s">
        <v>53011</v>
      </c>
      <c r="C10043" s="4" t="s">
        <v>53012</v>
      </c>
      <c r="D10043" s="4" t="s">
        <v>53013</v>
      </c>
      <c r="E10043" s="5" t="s">
        <v>24051</v>
      </c>
      <c r="F10043" s="4" t="s">
        <v>5985</v>
      </c>
      <c r="G10043" s="4" t="s">
        <v>138</v>
      </c>
      <c r="H10043" s="5" t="s">
        <v>53014</v>
      </c>
      <c r="I10043" s="4" t="s">
        <v>53015</v>
      </c>
      <c r="J10043" s="5" t="n">
        <f aca="false">LEN(K10043)</f>
        <v>13</v>
      </c>
      <c r="K10043" s="6" t="s">
        <v>52502</v>
      </c>
      <c r="L10043" s="4" t="s">
        <v>78</v>
      </c>
      <c r="M10043" s="4" t="s">
        <v>2980</v>
      </c>
    </row>
    <row r="10044" customFormat="false" ht="15.75" hidden="false" customHeight="true" outlineLevel="0" collapsed="false">
      <c r="A10044" s="4" t="n">
        <v>3013</v>
      </c>
      <c r="B10044" s="4" t="s">
        <v>53016</v>
      </c>
      <c r="C10044" s="4" t="s">
        <v>53017</v>
      </c>
      <c r="D10044" s="4" t="s">
        <v>53018</v>
      </c>
      <c r="E10044" s="5" t="s">
        <v>53019</v>
      </c>
      <c r="F10044" s="4" t="s">
        <v>53020</v>
      </c>
      <c r="G10044" s="4" t="s">
        <v>138</v>
      </c>
      <c r="H10044" s="5" t="s">
        <v>53021</v>
      </c>
      <c r="I10044" s="4" t="s">
        <v>53022</v>
      </c>
      <c r="J10044" s="5" t="n">
        <f aca="false">LEN(K10044)</f>
        <v>13</v>
      </c>
      <c r="K10044" s="6" t="s">
        <v>53023</v>
      </c>
      <c r="L10044" s="4" t="s">
        <v>31</v>
      </c>
      <c r="M10044" s="4" t="s">
        <v>381</v>
      </c>
    </row>
    <row r="10045" customFormat="false" ht="15.75" hidden="false" customHeight="true" outlineLevel="0" collapsed="false">
      <c r="A10045" s="4" t="n">
        <v>3047</v>
      </c>
      <c r="B10045" s="4" t="s">
        <v>53024</v>
      </c>
      <c r="C10045" s="4"/>
      <c r="D10045" s="4" t="s">
        <v>53025</v>
      </c>
      <c r="E10045" s="5" t="s">
        <v>16712</v>
      </c>
      <c r="F10045" s="4" t="s">
        <v>16713</v>
      </c>
      <c r="G10045" s="4" t="s">
        <v>1610</v>
      </c>
      <c r="H10045" s="5" t="s">
        <v>53026</v>
      </c>
      <c r="I10045" s="4" t="s">
        <v>53027</v>
      </c>
      <c r="J10045" s="5" t="n">
        <f aca="false">LEN(K10045)</f>
        <v>13</v>
      </c>
      <c r="K10045" s="6" t="s">
        <v>53028</v>
      </c>
      <c r="L10045" s="4" t="s">
        <v>31</v>
      </c>
      <c r="M10045" s="4" t="s">
        <v>929</v>
      </c>
    </row>
    <row r="10046" customFormat="false" ht="15.75" hidden="false" customHeight="true" outlineLevel="0" collapsed="false">
      <c r="A10046" s="4" t="n">
        <v>3056</v>
      </c>
      <c r="B10046" s="4" t="s">
        <v>53029</v>
      </c>
      <c r="C10046" s="4"/>
      <c r="D10046" s="4" t="s">
        <v>53030</v>
      </c>
      <c r="E10046" s="5" t="s">
        <v>6011</v>
      </c>
      <c r="F10046" s="4" t="s">
        <v>6012</v>
      </c>
      <c r="G10046" s="4" t="s">
        <v>1610</v>
      </c>
      <c r="H10046" s="5" t="s">
        <v>53031</v>
      </c>
      <c r="I10046" s="4" t="s">
        <v>53032</v>
      </c>
      <c r="J10046" s="5" t="n">
        <f aca="false">LEN(K10046)</f>
        <v>13</v>
      </c>
      <c r="K10046" s="6" t="str">
        <f aca="false">LOWER(SUBSTITUTE(SUBSTITUTE(SUBSTITUTE(SUBSTITUTE(SUBSTITUTE(SUBSTITUTE(SUBSTITUTE(B10046,"S.L.",""),"SL",""),"S.A.",""),"SA","")," ",""),".",""),",",""))&amp;".com"</f>
        <v>hugranvia.com</v>
      </c>
      <c r="L10046" s="4" t="s">
        <v>78</v>
      </c>
      <c r="M10046" s="4" t="s">
        <v>2801</v>
      </c>
    </row>
    <row r="10047" customFormat="false" ht="15.75" hidden="false" customHeight="true" outlineLevel="0" collapsed="false">
      <c r="A10047" s="4" t="n">
        <v>3087</v>
      </c>
      <c r="B10047" s="4" t="s">
        <v>53033</v>
      </c>
      <c r="C10047" s="4"/>
      <c r="D10047" s="4" t="s">
        <v>53034</v>
      </c>
      <c r="E10047" s="5" t="s">
        <v>2013</v>
      </c>
      <c r="F10047" s="4" t="s">
        <v>2014</v>
      </c>
      <c r="G10047" s="4" t="s">
        <v>1610</v>
      </c>
      <c r="H10047" s="5" t="s">
        <v>53035</v>
      </c>
      <c r="I10047" s="7" t="s">
        <v>53036</v>
      </c>
      <c r="J10047" s="5" t="n">
        <f aca="false">LEN(K10047)</f>
        <v>13</v>
      </c>
      <c r="K10047" s="6" t="s">
        <v>53037</v>
      </c>
      <c r="L10047" s="4" t="s">
        <v>57</v>
      </c>
      <c r="M10047" s="4" t="s">
        <v>294</v>
      </c>
    </row>
    <row r="10048" customFormat="false" ht="15.75" hidden="false" customHeight="true" outlineLevel="0" collapsed="false">
      <c r="A10048" s="4" t="n">
        <v>3092</v>
      </c>
      <c r="B10048" s="4" t="s">
        <v>9693</v>
      </c>
      <c r="C10048" s="4"/>
      <c r="D10048" s="4" t="s">
        <v>53038</v>
      </c>
      <c r="E10048" s="5" t="s">
        <v>53039</v>
      </c>
      <c r="F10048" s="4" t="s">
        <v>53040</v>
      </c>
      <c r="G10048" s="4" t="s">
        <v>1610</v>
      </c>
      <c r="H10048" s="5" t="s">
        <v>53041</v>
      </c>
      <c r="I10048" s="4" t="s">
        <v>53042</v>
      </c>
      <c r="J10048" s="5" t="n">
        <f aca="false">LEN(K10048)</f>
        <v>13</v>
      </c>
      <c r="K10048" s="6" t="s">
        <v>53043</v>
      </c>
      <c r="L10048" s="4" t="s">
        <v>21</v>
      </c>
      <c r="M10048" s="4" t="s">
        <v>4855</v>
      </c>
    </row>
    <row r="10049" customFormat="false" ht="15.75" hidden="false" customHeight="true" outlineLevel="0" collapsed="false">
      <c r="A10049" s="4" t="n">
        <v>3100</v>
      </c>
      <c r="B10049" s="4" t="s">
        <v>53044</v>
      </c>
      <c r="C10049" s="4"/>
      <c r="D10049" s="4" t="s">
        <v>53045</v>
      </c>
      <c r="E10049" s="5" t="s">
        <v>53046</v>
      </c>
      <c r="F10049" s="4" t="s">
        <v>53047</v>
      </c>
      <c r="G10049" s="4" t="s">
        <v>1610</v>
      </c>
      <c r="H10049" s="5" t="s">
        <v>53048</v>
      </c>
      <c r="I10049" s="4" t="s">
        <v>53049</v>
      </c>
      <c r="J10049" s="5" t="n">
        <f aca="false">LEN(K10049)</f>
        <v>13</v>
      </c>
      <c r="K10049" s="6" t="s">
        <v>53050</v>
      </c>
      <c r="L10049" s="4" t="s">
        <v>78</v>
      </c>
      <c r="M10049" s="4" t="s">
        <v>2082</v>
      </c>
    </row>
    <row r="10050" customFormat="false" ht="15.75" hidden="false" customHeight="true" outlineLevel="0" collapsed="false">
      <c r="A10050" s="4" t="n">
        <v>3104</v>
      </c>
      <c r="B10050" s="4" t="s">
        <v>53051</v>
      </c>
      <c r="C10050" s="4"/>
      <c r="D10050" s="4" t="s">
        <v>53052</v>
      </c>
      <c r="E10050" s="5" t="s">
        <v>13792</v>
      </c>
      <c r="F10050" s="4" t="s">
        <v>13793</v>
      </c>
      <c r="G10050" s="4" t="s">
        <v>1610</v>
      </c>
      <c r="H10050" s="5" t="s">
        <v>53053</v>
      </c>
      <c r="I10050" s="4" t="s">
        <v>53054</v>
      </c>
      <c r="J10050" s="5" t="n">
        <f aca="false">LEN(K10050)</f>
        <v>13</v>
      </c>
      <c r="K10050" s="6" t="s">
        <v>53055</v>
      </c>
      <c r="L10050" s="4" t="s">
        <v>31</v>
      </c>
      <c r="M10050" s="4" t="s">
        <v>1979</v>
      </c>
    </row>
    <row r="10051" customFormat="false" ht="15.75" hidden="false" customHeight="true" outlineLevel="0" collapsed="false">
      <c r="A10051" s="4" t="n">
        <v>3110</v>
      </c>
      <c r="B10051" s="4" t="s">
        <v>53056</v>
      </c>
      <c r="C10051" s="4"/>
      <c r="D10051" s="4" t="s">
        <v>53057</v>
      </c>
      <c r="E10051" s="5" t="s">
        <v>2739</v>
      </c>
      <c r="F10051" s="4" t="s">
        <v>2733</v>
      </c>
      <c r="G10051" s="4" t="s">
        <v>313</v>
      </c>
      <c r="H10051" s="5" t="s">
        <v>53058</v>
      </c>
      <c r="I10051" s="4" t="s">
        <v>53059</v>
      </c>
      <c r="J10051" s="5" t="n">
        <f aca="false">LEN(K10051)</f>
        <v>13</v>
      </c>
      <c r="K10051" s="6" t="s">
        <v>53060</v>
      </c>
      <c r="L10051" s="4" t="s">
        <v>66</v>
      </c>
      <c r="M10051" s="4" t="s">
        <v>31</v>
      </c>
    </row>
    <row r="10052" customFormat="false" ht="15.75" hidden="false" customHeight="true" outlineLevel="0" collapsed="false">
      <c r="A10052" s="4" t="n">
        <v>3115</v>
      </c>
      <c r="B10052" s="4" t="s">
        <v>53061</v>
      </c>
      <c r="C10052" s="4"/>
      <c r="D10052" s="4" t="s">
        <v>53062</v>
      </c>
      <c r="E10052" s="5" t="s">
        <v>53063</v>
      </c>
      <c r="F10052" s="4" t="s">
        <v>53064</v>
      </c>
      <c r="G10052" s="4" t="s">
        <v>313</v>
      </c>
      <c r="H10052" s="5" t="s">
        <v>53065</v>
      </c>
      <c r="I10052" s="4" t="s">
        <v>53066</v>
      </c>
      <c r="J10052" s="5" t="n">
        <f aca="false">LEN(K10052)</f>
        <v>13</v>
      </c>
      <c r="K10052" s="6" t="s">
        <v>53067</v>
      </c>
      <c r="L10052" s="4" t="s">
        <v>21</v>
      </c>
      <c r="M10052" s="4" t="s">
        <v>2097</v>
      </c>
    </row>
    <row r="10053" customFormat="false" ht="15.75" hidden="false" customHeight="true" outlineLevel="0" collapsed="false">
      <c r="A10053" s="4" t="n">
        <v>3137</v>
      </c>
      <c r="B10053" s="4" t="s">
        <v>53068</v>
      </c>
      <c r="C10053" s="4"/>
      <c r="D10053" s="4" t="s">
        <v>53069</v>
      </c>
      <c r="E10053" s="5" t="s">
        <v>9064</v>
      </c>
      <c r="F10053" s="4" t="s">
        <v>2733</v>
      </c>
      <c r="G10053" s="4" t="s">
        <v>313</v>
      </c>
      <c r="H10053" s="5" t="s">
        <v>53070</v>
      </c>
      <c r="I10053" s="4" t="s">
        <v>53071</v>
      </c>
      <c r="J10053" s="5" t="n">
        <f aca="false">LEN(K10053)</f>
        <v>13</v>
      </c>
      <c r="K10053" s="5" t="s">
        <v>51851</v>
      </c>
      <c r="L10053" s="4" t="s">
        <v>57</v>
      </c>
      <c r="M10053" s="4" t="s">
        <v>118</v>
      </c>
    </row>
    <row r="10054" customFormat="false" ht="15.75" hidden="false" customHeight="true" outlineLevel="0" collapsed="false">
      <c r="A10054" s="4" t="n">
        <v>3187</v>
      </c>
      <c r="B10054" s="4" t="s">
        <v>53072</v>
      </c>
      <c r="C10054" s="4"/>
      <c r="D10054" s="4" t="s">
        <v>53073</v>
      </c>
      <c r="E10054" s="5" t="s">
        <v>53074</v>
      </c>
      <c r="F10054" s="4" t="s">
        <v>20382</v>
      </c>
      <c r="G10054" s="4" t="s">
        <v>313</v>
      </c>
      <c r="H10054" s="5" t="s">
        <v>53075</v>
      </c>
      <c r="I10054" s="4" t="s">
        <v>53076</v>
      </c>
      <c r="J10054" s="5" t="n">
        <f aca="false">LEN(K10054)</f>
        <v>13</v>
      </c>
      <c r="K10054" s="6" t="s">
        <v>53077</v>
      </c>
      <c r="L10054" s="4" t="s">
        <v>31</v>
      </c>
      <c r="M10054" s="4" t="s">
        <v>2097</v>
      </c>
    </row>
    <row r="10055" customFormat="false" ht="15.75" hidden="false" customHeight="true" outlineLevel="0" collapsed="false">
      <c r="A10055" s="4" t="n">
        <v>3194</v>
      </c>
      <c r="B10055" s="4" t="s">
        <v>53078</v>
      </c>
      <c r="C10055" s="4"/>
      <c r="D10055" s="4" t="s">
        <v>53079</v>
      </c>
      <c r="E10055" s="5" t="s">
        <v>2745</v>
      </c>
      <c r="F10055" s="4" t="s">
        <v>2746</v>
      </c>
      <c r="G10055" s="4" t="s">
        <v>313</v>
      </c>
      <c r="H10055" s="5" t="s">
        <v>53080</v>
      </c>
      <c r="I10055" s="4" t="s">
        <v>53081</v>
      </c>
      <c r="J10055" s="5" t="n">
        <f aca="false">LEN(K10055)</f>
        <v>13</v>
      </c>
      <c r="K10055" s="10" t="s">
        <v>53082</v>
      </c>
      <c r="L10055" s="4" t="s">
        <v>78</v>
      </c>
      <c r="M10055" s="4" t="s">
        <v>695</v>
      </c>
    </row>
    <row r="10056" customFormat="false" ht="15.75" hidden="false" customHeight="true" outlineLevel="0" collapsed="false">
      <c r="A10056" s="4" t="n">
        <v>3208</v>
      </c>
      <c r="B10056" s="4" t="s">
        <v>53083</v>
      </c>
      <c r="C10056" s="4"/>
      <c r="D10056" s="4" t="s">
        <v>53084</v>
      </c>
      <c r="E10056" s="5" t="s">
        <v>2755</v>
      </c>
      <c r="F10056" s="4" t="s">
        <v>2756</v>
      </c>
      <c r="G10056" s="4" t="s">
        <v>313</v>
      </c>
      <c r="H10056" s="5" t="s">
        <v>53085</v>
      </c>
      <c r="I10056" s="4" t="s">
        <v>53086</v>
      </c>
      <c r="J10056" s="5" t="n">
        <f aca="false">LEN(K10056)</f>
        <v>13</v>
      </c>
      <c r="K10056" s="6" t="s">
        <v>53087</v>
      </c>
      <c r="L10056" s="4" t="s">
        <v>31</v>
      </c>
      <c r="M10056" s="4" t="s">
        <v>591</v>
      </c>
    </row>
    <row r="10057" customFormat="false" ht="15.75" hidden="false" customHeight="true" outlineLevel="0" collapsed="false">
      <c r="A10057" s="4" t="n">
        <v>3213</v>
      </c>
      <c r="B10057" s="4" t="s">
        <v>53088</v>
      </c>
      <c r="C10057" s="4"/>
      <c r="D10057" s="4" t="s">
        <v>53089</v>
      </c>
      <c r="E10057" s="5" t="s">
        <v>2755</v>
      </c>
      <c r="F10057" s="4" t="s">
        <v>2756</v>
      </c>
      <c r="G10057" s="4" t="s">
        <v>313</v>
      </c>
      <c r="H10057" s="5" t="s">
        <v>53090</v>
      </c>
      <c r="I10057" s="7" t="s">
        <v>53091</v>
      </c>
      <c r="J10057" s="5" t="n">
        <f aca="false">LEN(K10057)</f>
        <v>13</v>
      </c>
      <c r="K10057" s="6" t="s">
        <v>53092</v>
      </c>
      <c r="L10057" s="4" t="s">
        <v>78</v>
      </c>
      <c r="M10057" s="4" t="s">
        <v>967</v>
      </c>
    </row>
    <row r="10058" customFormat="false" ht="15.75" hidden="false" customHeight="true" outlineLevel="0" collapsed="false">
      <c r="A10058" s="4" t="n">
        <v>3256</v>
      </c>
      <c r="B10058" s="4" t="s">
        <v>53093</v>
      </c>
      <c r="C10058" s="4"/>
      <c r="D10058" s="4" t="s">
        <v>53094</v>
      </c>
      <c r="E10058" s="5" t="s">
        <v>53095</v>
      </c>
      <c r="F10058" s="4" t="s">
        <v>16827</v>
      </c>
      <c r="G10058" s="4" t="s">
        <v>313</v>
      </c>
      <c r="H10058" s="5" t="s">
        <v>53096</v>
      </c>
      <c r="I10058" s="4" t="s">
        <v>53097</v>
      </c>
      <c r="J10058" s="5" t="n">
        <f aca="false">LEN(K10058)</f>
        <v>13</v>
      </c>
      <c r="K10058" s="6" t="s">
        <v>53098</v>
      </c>
      <c r="L10058" s="4" t="s">
        <v>57</v>
      </c>
      <c r="M10058" s="4" t="s">
        <v>2097</v>
      </c>
    </row>
    <row r="10059" customFormat="false" ht="15.75" hidden="false" customHeight="true" outlineLevel="0" collapsed="false">
      <c r="A10059" s="4" t="n">
        <v>3295</v>
      </c>
      <c r="B10059" s="4" t="s">
        <v>43995</v>
      </c>
      <c r="C10059" s="4"/>
      <c r="D10059" s="4" t="s">
        <v>53099</v>
      </c>
      <c r="E10059" s="5" t="s">
        <v>6044</v>
      </c>
      <c r="F10059" s="4" t="s">
        <v>6045</v>
      </c>
      <c r="G10059" s="4" t="s">
        <v>313</v>
      </c>
      <c r="H10059" s="5" t="s">
        <v>53100</v>
      </c>
      <c r="I10059" s="4" t="s">
        <v>53101</v>
      </c>
      <c r="J10059" s="5" t="n">
        <f aca="false">LEN(K10059)</f>
        <v>13</v>
      </c>
      <c r="K10059" s="6" t="s">
        <v>53102</v>
      </c>
      <c r="L10059" s="4" t="s">
        <v>21</v>
      </c>
      <c r="M10059" s="4" t="s">
        <v>31</v>
      </c>
    </row>
    <row r="10060" customFormat="false" ht="15.75" hidden="false" customHeight="true" outlineLevel="0" collapsed="false">
      <c r="A10060" s="4" t="n">
        <v>3318</v>
      </c>
      <c r="B10060" s="4" t="s">
        <v>53103</v>
      </c>
      <c r="C10060" s="4"/>
      <c r="D10060" s="4" t="s">
        <v>53104</v>
      </c>
      <c r="E10060" s="5" t="s">
        <v>4050</v>
      </c>
      <c r="F10060" s="4" t="s">
        <v>4051</v>
      </c>
      <c r="G10060" s="4" t="s">
        <v>313</v>
      </c>
      <c r="H10060" s="5" t="s">
        <v>53105</v>
      </c>
      <c r="I10060" s="4" t="s">
        <v>53106</v>
      </c>
      <c r="J10060" s="5" t="n">
        <f aca="false">LEN(K10060)</f>
        <v>13</v>
      </c>
      <c r="K10060" s="6" t="str">
        <f aca="false">LOWER(SUBSTITUTE(SUBSTITUTE(SUBSTITUTE(SUBSTITUTE(SUBSTITUTE(SUBSTITUTE(SUBSTITUTE(B10060,"S.L.",""),"SL",""),"S.A.",""),"SA","")," ",""),".",""),",",""))&amp;".com"</f>
        <v>hotelbeya.com</v>
      </c>
      <c r="L10060" s="4" t="s">
        <v>31</v>
      </c>
      <c r="M10060" s="4" t="s">
        <v>577</v>
      </c>
    </row>
    <row r="10061" customFormat="false" ht="15.75" hidden="false" customHeight="true" outlineLevel="0" collapsed="false">
      <c r="A10061" s="4" t="n">
        <v>3396</v>
      </c>
      <c r="B10061" s="4" t="s">
        <v>53107</v>
      </c>
      <c r="C10061" s="4"/>
      <c r="D10061" s="4" t="s">
        <v>53108</v>
      </c>
      <c r="E10061" s="5" t="s">
        <v>13896</v>
      </c>
      <c r="F10061" s="4" t="s">
        <v>851</v>
      </c>
      <c r="G10061" s="4" t="s">
        <v>852</v>
      </c>
      <c r="H10061" s="5" t="s">
        <v>53109</v>
      </c>
      <c r="I10061" s="4" t="s">
        <v>53110</v>
      </c>
      <c r="J10061" s="5" t="n">
        <f aca="false">LEN(K10061)</f>
        <v>13</v>
      </c>
      <c r="K10061" s="6" t="s">
        <v>51851</v>
      </c>
      <c r="L10061" s="4" t="s">
        <v>78</v>
      </c>
      <c r="M10061" s="4" t="s">
        <v>7861</v>
      </c>
    </row>
    <row r="10062" customFormat="false" ht="15.75" hidden="false" customHeight="true" outlineLevel="0" collapsed="false">
      <c r="A10062" s="4" t="n">
        <v>3407</v>
      </c>
      <c r="B10062" s="4" t="s">
        <v>53111</v>
      </c>
      <c r="C10062" s="4"/>
      <c r="D10062" s="4" t="s">
        <v>53112</v>
      </c>
      <c r="E10062" s="5" t="s">
        <v>5489</v>
      </c>
      <c r="F10062" s="4" t="s">
        <v>851</v>
      </c>
      <c r="G10062" s="4" t="s">
        <v>852</v>
      </c>
      <c r="H10062" s="5" t="s">
        <v>53113</v>
      </c>
      <c r="I10062" s="4" t="s">
        <v>53114</v>
      </c>
      <c r="J10062" s="5" t="n">
        <f aca="false">LEN(K10062)</f>
        <v>13</v>
      </c>
      <c r="K10062" s="6" t="s">
        <v>53115</v>
      </c>
      <c r="L10062" s="4" t="s">
        <v>66</v>
      </c>
      <c r="M10062" s="4" t="s">
        <v>2890</v>
      </c>
    </row>
    <row r="10063" customFormat="false" ht="15.75" hidden="false" customHeight="true" outlineLevel="0" collapsed="false">
      <c r="A10063" s="4" t="n">
        <v>3409</v>
      </c>
      <c r="B10063" s="4" t="s">
        <v>53116</v>
      </c>
      <c r="C10063" s="4"/>
      <c r="D10063" s="4" t="s">
        <v>53117</v>
      </c>
      <c r="E10063" s="5" t="s">
        <v>13896</v>
      </c>
      <c r="F10063" s="4" t="s">
        <v>851</v>
      </c>
      <c r="G10063" s="4" t="s">
        <v>852</v>
      </c>
      <c r="H10063" s="5" t="s">
        <v>53118</v>
      </c>
      <c r="I10063" s="4" t="s">
        <v>2875</v>
      </c>
      <c r="J10063" s="5" t="n">
        <f aca="false">LEN(K10063)</f>
        <v>13</v>
      </c>
      <c r="K10063" s="6" t="s">
        <v>51791</v>
      </c>
      <c r="L10063" s="4" t="s">
        <v>57</v>
      </c>
      <c r="M10063" s="4" t="s">
        <v>2321</v>
      </c>
    </row>
    <row r="10064" customFormat="false" ht="15.75" hidden="false" customHeight="true" outlineLevel="0" collapsed="false">
      <c r="A10064" s="4" t="n">
        <v>3426</v>
      </c>
      <c r="B10064" s="4" t="s">
        <v>53119</v>
      </c>
      <c r="C10064" s="4"/>
      <c r="D10064" s="4" t="s">
        <v>53120</v>
      </c>
      <c r="E10064" s="5" t="s">
        <v>850</v>
      </c>
      <c r="F10064" s="4" t="s">
        <v>851</v>
      </c>
      <c r="G10064" s="4" t="s">
        <v>852</v>
      </c>
      <c r="H10064" s="5" t="s">
        <v>53121</v>
      </c>
      <c r="I10064" s="7" t="s">
        <v>53122</v>
      </c>
      <c r="J10064" s="5" t="n">
        <f aca="false">LEN(K10064)</f>
        <v>13</v>
      </c>
      <c r="K10064" s="6" t="s">
        <v>53123</v>
      </c>
      <c r="L10064" s="4" t="s">
        <v>31</v>
      </c>
      <c r="M10064" s="4" t="s">
        <v>1216</v>
      </c>
    </row>
    <row r="10065" customFormat="false" ht="15.75" hidden="false" customHeight="true" outlineLevel="0" collapsed="false">
      <c r="A10065" s="4" t="n">
        <v>3451</v>
      </c>
      <c r="B10065" s="4" t="s">
        <v>53124</v>
      </c>
      <c r="C10065" s="4"/>
      <c r="D10065" s="4" t="s">
        <v>53125</v>
      </c>
      <c r="E10065" s="5" t="s">
        <v>53126</v>
      </c>
      <c r="F10065" s="4" t="s">
        <v>53127</v>
      </c>
      <c r="G10065" s="4" t="s">
        <v>852</v>
      </c>
      <c r="H10065" s="5" t="s">
        <v>53128</v>
      </c>
      <c r="I10065" s="4" t="s">
        <v>53129</v>
      </c>
      <c r="J10065" s="5" t="n">
        <f aca="false">LEN(K10065)</f>
        <v>13</v>
      </c>
      <c r="K10065" s="6" t="s">
        <v>53130</v>
      </c>
      <c r="L10065" s="4" t="s">
        <v>31</v>
      </c>
      <c r="M10065" s="4" t="s">
        <v>1979</v>
      </c>
    </row>
    <row r="10066" customFormat="false" ht="15.75" hidden="false" customHeight="true" outlineLevel="0" collapsed="false">
      <c r="A10066" s="4" t="n">
        <v>3462</v>
      </c>
      <c r="B10066" s="4" t="s">
        <v>53131</v>
      </c>
      <c r="C10066" s="4"/>
      <c r="D10066" s="4" t="s">
        <v>53132</v>
      </c>
      <c r="E10066" s="5" t="s">
        <v>33485</v>
      </c>
      <c r="F10066" s="4" t="s">
        <v>33486</v>
      </c>
      <c r="G10066" s="4" t="s">
        <v>852</v>
      </c>
      <c r="H10066" s="5" t="s">
        <v>53133</v>
      </c>
      <c r="I10066" s="4" t="s">
        <v>53134</v>
      </c>
      <c r="J10066" s="5" t="n">
        <f aca="false">LEN(K10066)</f>
        <v>13</v>
      </c>
      <c r="K10066" s="6" t="s">
        <v>53135</v>
      </c>
      <c r="L10066" s="4" t="s">
        <v>78</v>
      </c>
      <c r="M10066" s="4" t="s">
        <v>419</v>
      </c>
    </row>
    <row r="10067" customFormat="false" ht="15.75" hidden="false" customHeight="true" outlineLevel="0" collapsed="false">
      <c r="A10067" s="4" t="n">
        <v>3464</v>
      </c>
      <c r="B10067" s="4" t="s">
        <v>53136</v>
      </c>
      <c r="C10067" s="4"/>
      <c r="D10067" s="4" t="s">
        <v>53137</v>
      </c>
      <c r="E10067" s="5" t="s">
        <v>9133</v>
      </c>
      <c r="F10067" s="4" t="s">
        <v>4852</v>
      </c>
      <c r="G10067" s="4" t="s">
        <v>852</v>
      </c>
      <c r="H10067" s="5" t="s">
        <v>53138</v>
      </c>
      <c r="I10067" s="4" t="s">
        <v>53139</v>
      </c>
      <c r="J10067" s="5" t="n">
        <f aca="false">LEN(K10067)</f>
        <v>13</v>
      </c>
      <c r="K10067" s="6" t="s">
        <v>53140</v>
      </c>
      <c r="L10067" s="4" t="s">
        <v>31</v>
      </c>
      <c r="M10067" s="4" t="s">
        <v>1208</v>
      </c>
    </row>
    <row r="10068" customFormat="false" ht="15.75" hidden="false" customHeight="true" outlineLevel="0" collapsed="false">
      <c r="A10068" s="4" t="n">
        <v>3465</v>
      </c>
      <c r="B10068" s="4" t="s">
        <v>53141</v>
      </c>
      <c r="C10068" s="4"/>
      <c r="D10068" s="4" t="s">
        <v>53142</v>
      </c>
      <c r="E10068" s="5" t="s">
        <v>53143</v>
      </c>
      <c r="F10068" s="4" t="s">
        <v>53144</v>
      </c>
      <c r="G10068" s="4" t="s">
        <v>852</v>
      </c>
      <c r="H10068" s="5" t="s">
        <v>53145</v>
      </c>
      <c r="I10068" s="4" t="s">
        <v>53146</v>
      </c>
      <c r="J10068" s="5" t="n">
        <f aca="false">LEN(K10068)</f>
        <v>13</v>
      </c>
      <c r="K10068" s="6" t="s">
        <v>53147</v>
      </c>
      <c r="L10068" s="4" t="s">
        <v>57</v>
      </c>
      <c r="M10068" s="4" t="s">
        <v>2474</v>
      </c>
    </row>
    <row r="10069" customFormat="false" ht="15.75" hidden="false" customHeight="true" outlineLevel="0" collapsed="false">
      <c r="A10069" s="4" t="n">
        <v>3466</v>
      </c>
      <c r="B10069" s="4" t="s">
        <v>53141</v>
      </c>
      <c r="C10069" s="4"/>
      <c r="D10069" s="4" t="s">
        <v>53148</v>
      </c>
      <c r="E10069" s="5" t="s">
        <v>53143</v>
      </c>
      <c r="F10069" s="4" t="s">
        <v>53144</v>
      </c>
      <c r="G10069" s="4" t="s">
        <v>852</v>
      </c>
      <c r="H10069" s="5" t="s">
        <v>53145</v>
      </c>
      <c r="I10069" s="4" t="s">
        <v>53149</v>
      </c>
      <c r="J10069" s="5" t="n">
        <f aca="false">LEN(K10069)</f>
        <v>13</v>
      </c>
      <c r="K10069" s="6" t="s">
        <v>53147</v>
      </c>
      <c r="L10069" s="4" t="s">
        <v>66</v>
      </c>
      <c r="M10069" s="4" t="s">
        <v>2474</v>
      </c>
    </row>
    <row r="10070" customFormat="false" ht="15.75" hidden="false" customHeight="true" outlineLevel="0" collapsed="false">
      <c r="A10070" s="4" t="n">
        <v>3472</v>
      </c>
      <c r="B10070" s="4" t="s">
        <v>53150</v>
      </c>
      <c r="C10070" s="4"/>
      <c r="D10070" s="4" t="s">
        <v>53151</v>
      </c>
      <c r="E10070" s="5" t="s">
        <v>53152</v>
      </c>
      <c r="F10070" s="4" t="s">
        <v>4852</v>
      </c>
      <c r="G10070" s="4" t="s">
        <v>852</v>
      </c>
      <c r="H10070" s="5" t="s">
        <v>53153</v>
      </c>
      <c r="I10070" s="4" t="s">
        <v>53154</v>
      </c>
      <c r="J10070" s="5" t="n">
        <f aca="false">LEN(K10070)</f>
        <v>13</v>
      </c>
      <c r="K10070" s="6" t="s">
        <v>53155</v>
      </c>
      <c r="L10070" s="4" t="s">
        <v>31</v>
      </c>
      <c r="M10070" s="4" t="s">
        <v>1979</v>
      </c>
    </row>
    <row r="10071" customFormat="false" ht="15.75" hidden="false" customHeight="true" outlineLevel="0" collapsed="false">
      <c r="A10071" s="4" t="n">
        <v>3475</v>
      </c>
      <c r="B10071" s="4" t="s">
        <v>53156</v>
      </c>
      <c r="C10071" s="4"/>
      <c r="D10071" s="4" t="s">
        <v>53157</v>
      </c>
      <c r="E10071" s="5" t="s">
        <v>53158</v>
      </c>
      <c r="F10071" s="4" t="s">
        <v>53159</v>
      </c>
      <c r="G10071" s="4" t="s">
        <v>852</v>
      </c>
      <c r="H10071" s="5" t="s">
        <v>53160</v>
      </c>
      <c r="I10071" s="4" t="s">
        <v>53161</v>
      </c>
      <c r="J10071" s="5" t="n">
        <f aca="false">LEN(K10071)</f>
        <v>13</v>
      </c>
      <c r="K10071" s="6" t="s">
        <v>53162</v>
      </c>
      <c r="L10071" s="4" t="s">
        <v>57</v>
      </c>
      <c r="M10071" s="4" t="s">
        <v>2097</v>
      </c>
    </row>
    <row r="10072" customFormat="false" ht="15.75" hidden="false" customHeight="true" outlineLevel="0" collapsed="false">
      <c r="A10072" s="4" t="n">
        <v>3494</v>
      </c>
      <c r="B10072" s="4" t="s">
        <v>53163</v>
      </c>
      <c r="C10072" s="4"/>
      <c r="D10072" s="4" t="s">
        <v>53164</v>
      </c>
      <c r="E10072" s="5" t="s">
        <v>38911</v>
      </c>
      <c r="F10072" s="4" t="s">
        <v>1389</v>
      </c>
      <c r="G10072" s="4" t="s">
        <v>1390</v>
      </c>
      <c r="H10072" s="5" t="s">
        <v>53165</v>
      </c>
      <c r="I10072" s="4" t="s">
        <v>1118</v>
      </c>
      <c r="J10072" s="5" t="n">
        <f aca="false">LEN(K10072)</f>
        <v>13</v>
      </c>
      <c r="K10072" s="6" t="s">
        <v>51791</v>
      </c>
      <c r="L10072" s="4" t="s">
        <v>31</v>
      </c>
      <c r="M10072" s="4" t="s">
        <v>828</v>
      </c>
    </row>
    <row r="10073" customFormat="false" ht="15.75" hidden="false" customHeight="true" outlineLevel="0" collapsed="false">
      <c r="A10073" s="4" t="n">
        <v>3497</v>
      </c>
      <c r="B10073" s="4" t="s">
        <v>53166</v>
      </c>
      <c r="C10073" s="4"/>
      <c r="D10073" s="4" t="s">
        <v>53167</v>
      </c>
      <c r="E10073" s="5" t="s">
        <v>53168</v>
      </c>
      <c r="F10073" s="4" t="s">
        <v>53169</v>
      </c>
      <c r="G10073" s="4" t="s">
        <v>1390</v>
      </c>
      <c r="H10073" s="5" t="s">
        <v>53170</v>
      </c>
      <c r="I10073" s="4" t="s">
        <v>53171</v>
      </c>
      <c r="J10073" s="5" t="n">
        <f aca="false">LEN(K10073)</f>
        <v>13</v>
      </c>
      <c r="K10073" s="6" t="s">
        <v>53172</v>
      </c>
      <c r="L10073" s="4" t="s">
        <v>21</v>
      </c>
      <c r="M10073" s="4" t="s">
        <v>819</v>
      </c>
    </row>
    <row r="10074" customFormat="false" ht="15.75" hidden="false" customHeight="true" outlineLevel="0" collapsed="false">
      <c r="A10074" s="4" t="n">
        <v>3498</v>
      </c>
      <c r="B10074" s="4" t="s">
        <v>53173</v>
      </c>
      <c r="C10074" s="4"/>
      <c r="D10074" s="4" t="s">
        <v>53174</v>
      </c>
      <c r="E10074" s="5" t="s">
        <v>53168</v>
      </c>
      <c r="F10074" s="4" t="s">
        <v>53169</v>
      </c>
      <c r="G10074" s="4" t="s">
        <v>1390</v>
      </c>
      <c r="H10074" s="5" t="s">
        <v>53170</v>
      </c>
      <c r="I10074" s="4" t="s">
        <v>53171</v>
      </c>
      <c r="J10074" s="5" t="n">
        <f aca="false">LEN(K10074)</f>
        <v>13</v>
      </c>
      <c r="K10074" s="6" t="s">
        <v>53172</v>
      </c>
      <c r="L10074" s="4" t="s">
        <v>1970</v>
      </c>
      <c r="M10074" s="4" t="s">
        <v>1063</v>
      </c>
    </row>
    <row r="10075" customFormat="false" ht="15.75" hidden="false" customHeight="true" outlineLevel="0" collapsed="false">
      <c r="A10075" s="4" t="n">
        <v>3528</v>
      </c>
      <c r="B10075" s="4" t="s">
        <v>53175</v>
      </c>
      <c r="C10075" s="4"/>
      <c r="D10075" s="4" t="s">
        <v>53176</v>
      </c>
      <c r="E10075" s="5" t="s">
        <v>33552</v>
      </c>
      <c r="F10075" s="4" t="s">
        <v>1389</v>
      </c>
      <c r="G10075" s="4" t="s">
        <v>1390</v>
      </c>
      <c r="H10075" s="5" t="s">
        <v>53177</v>
      </c>
      <c r="I10075" s="7" t="s">
        <v>53178</v>
      </c>
      <c r="J10075" s="5" t="n">
        <f aca="false">LEN(K10075)</f>
        <v>13</v>
      </c>
      <c r="K10075" s="6" t="s">
        <v>52755</v>
      </c>
      <c r="L10075" s="4" t="s">
        <v>21</v>
      </c>
      <c r="M10075" s="4" t="s">
        <v>3558</v>
      </c>
    </row>
    <row r="10076" customFormat="false" ht="15.75" hidden="false" customHeight="true" outlineLevel="0" collapsed="false">
      <c r="A10076" s="4" t="n">
        <v>3534</v>
      </c>
      <c r="B10076" s="4" t="s">
        <v>53179</v>
      </c>
      <c r="C10076" s="4"/>
      <c r="D10076" s="4" t="s">
        <v>53180</v>
      </c>
      <c r="E10076" s="5" t="s">
        <v>53181</v>
      </c>
      <c r="F10076" s="4" t="s">
        <v>53182</v>
      </c>
      <c r="G10076" s="4" t="s">
        <v>1390</v>
      </c>
      <c r="H10076" s="5" t="s">
        <v>53183</v>
      </c>
      <c r="I10076" s="4" t="s">
        <v>53184</v>
      </c>
      <c r="J10076" s="5" t="n">
        <f aca="false">LEN(K10076)</f>
        <v>13</v>
      </c>
      <c r="K10076" s="6" t="s">
        <v>51851</v>
      </c>
      <c r="L10076" s="4" t="s">
        <v>31</v>
      </c>
      <c r="M10076" s="4" t="s">
        <v>4027</v>
      </c>
    </row>
    <row r="10077" customFormat="false" ht="15.75" hidden="false" customHeight="true" outlineLevel="0" collapsed="false">
      <c r="A10077" s="4" t="n">
        <v>3535</v>
      </c>
      <c r="B10077" s="4" t="s">
        <v>53185</v>
      </c>
      <c r="C10077" s="4"/>
      <c r="D10077" s="4" t="s">
        <v>53186</v>
      </c>
      <c r="E10077" s="5" t="s">
        <v>19256</v>
      </c>
      <c r="F10077" s="4" t="s">
        <v>19257</v>
      </c>
      <c r="G10077" s="4" t="s">
        <v>1390</v>
      </c>
      <c r="H10077" s="5" t="s">
        <v>53187</v>
      </c>
      <c r="I10077" s="4" t="s">
        <v>53188</v>
      </c>
      <c r="J10077" s="5" t="n">
        <f aca="false">LEN(K10077)</f>
        <v>13</v>
      </c>
      <c r="K10077" s="6" t="s">
        <v>53189</v>
      </c>
      <c r="L10077" s="4" t="s">
        <v>31</v>
      </c>
      <c r="M10077" s="4" t="s">
        <v>22</v>
      </c>
    </row>
    <row r="10078" customFormat="false" ht="15.75" hidden="false" customHeight="true" outlineLevel="0" collapsed="false">
      <c r="A10078" s="4" t="n">
        <v>3541</v>
      </c>
      <c r="B10078" s="4" t="s">
        <v>53190</v>
      </c>
      <c r="C10078" s="4"/>
      <c r="D10078" s="4" t="s">
        <v>53191</v>
      </c>
      <c r="E10078" s="5" t="s">
        <v>6897</v>
      </c>
      <c r="F10078" s="4" t="s">
        <v>1389</v>
      </c>
      <c r="G10078" s="4" t="s">
        <v>1390</v>
      </c>
      <c r="H10078" s="5" t="s">
        <v>53192</v>
      </c>
      <c r="I10078" s="4" t="s">
        <v>53193</v>
      </c>
      <c r="J10078" s="5" t="n">
        <f aca="false">LEN(K10078)</f>
        <v>13</v>
      </c>
      <c r="K10078" s="6" t="s">
        <v>51791</v>
      </c>
      <c r="L10078" s="4" t="s">
        <v>57</v>
      </c>
      <c r="M10078" s="4" t="s">
        <v>3523</v>
      </c>
    </row>
    <row r="10079" customFormat="false" ht="15.75" hidden="false" customHeight="true" outlineLevel="0" collapsed="false">
      <c r="A10079" s="4" t="n">
        <v>3545</v>
      </c>
      <c r="B10079" s="4" t="s">
        <v>53194</v>
      </c>
      <c r="C10079" s="4"/>
      <c r="D10079" s="4" t="s">
        <v>53195</v>
      </c>
      <c r="E10079" s="5" t="s">
        <v>9144</v>
      </c>
      <c r="F10079" s="4" t="s">
        <v>9145</v>
      </c>
      <c r="G10079" s="4" t="s">
        <v>1390</v>
      </c>
      <c r="H10079" s="5" t="s">
        <v>53196</v>
      </c>
      <c r="I10079" s="7" t="s">
        <v>53197</v>
      </c>
      <c r="J10079" s="5" t="n">
        <f aca="false">LEN(K10079)</f>
        <v>13</v>
      </c>
      <c r="K10079" s="6" t="s">
        <v>53198</v>
      </c>
      <c r="L10079" s="4" t="s">
        <v>57</v>
      </c>
      <c r="M10079" s="4" t="s">
        <v>4027</v>
      </c>
    </row>
    <row r="10080" customFormat="false" ht="15.75" hidden="false" customHeight="true" outlineLevel="0" collapsed="false">
      <c r="A10080" s="4" t="n">
        <v>3559</v>
      </c>
      <c r="B10080" s="4" t="s">
        <v>13902</v>
      </c>
      <c r="C10080" s="4"/>
      <c r="D10080" s="4" t="s">
        <v>53199</v>
      </c>
      <c r="E10080" s="5" t="s">
        <v>9160</v>
      </c>
      <c r="F10080" s="4" t="s">
        <v>4866</v>
      </c>
      <c r="G10080" s="4" t="s">
        <v>1498</v>
      </c>
      <c r="H10080" s="5" t="s">
        <v>53200</v>
      </c>
      <c r="I10080" s="4" t="s">
        <v>13905</v>
      </c>
      <c r="J10080" s="5" t="n">
        <f aca="false">LEN(K10080)</f>
        <v>13</v>
      </c>
      <c r="K10080" s="6" t="s">
        <v>53201</v>
      </c>
      <c r="L10080" s="4" t="s">
        <v>78</v>
      </c>
      <c r="M10080" s="4" t="s">
        <v>929</v>
      </c>
    </row>
    <row r="10081" customFormat="false" ht="15.75" hidden="false" customHeight="true" outlineLevel="0" collapsed="false">
      <c r="A10081" s="4" t="n">
        <v>3567</v>
      </c>
      <c r="B10081" s="4" t="s">
        <v>53202</v>
      </c>
      <c r="C10081" s="4"/>
      <c r="D10081" s="4" t="s">
        <v>20494</v>
      </c>
      <c r="E10081" s="5" t="s">
        <v>9166</v>
      </c>
      <c r="F10081" s="4" t="s">
        <v>4866</v>
      </c>
      <c r="G10081" s="4" t="s">
        <v>1498</v>
      </c>
      <c r="H10081" s="5" t="s">
        <v>53203</v>
      </c>
      <c r="I10081" s="4" t="s">
        <v>53204</v>
      </c>
      <c r="J10081" s="5" t="n">
        <f aca="false">LEN(K10081)</f>
        <v>13</v>
      </c>
      <c r="K10081" s="6" t="s">
        <v>53205</v>
      </c>
      <c r="L10081" s="4" t="s">
        <v>31</v>
      </c>
      <c r="M10081" s="4" t="s">
        <v>1216</v>
      </c>
    </row>
    <row r="10082" customFormat="false" ht="15.75" hidden="false" customHeight="true" outlineLevel="0" collapsed="false">
      <c r="A10082" s="4" t="n">
        <v>3572</v>
      </c>
      <c r="B10082" s="4" t="s">
        <v>10074</v>
      </c>
      <c r="C10082" s="4"/>
      <c r="D10082" s="4" t="s">
        <v>53206</v>
      </c>
      <c r="E10082" s="5" t="s">
        <v>4865</v>
      </c>
      <c r="F10082" s="4" t="s">
        <v>4866</v>
      </c>
      <c r="G10082" s="4" t="s">
        <v>1498</v>
      </c>
      <c r="H10082" s="5" t="s">
        <v>53207</v>
      </c>
      <c r="I10082" s="4" t="s">
        <v>53208</v>
      </c>
      <c r="J10082" s="5" t="n">
        <f aca="false">LEN(K10082)</f>
        <v>13</v>
      </c>
      <c r="K10082" s="6" t="s">
        <v>53209</v>
      </c>
      <c r="L10082" s="4" t="s">
        <v>21</v>
      </c>
      <c r="M10082" s="4" t="s">
        <v>805</v>
      </c>
    </row>
    <row r="10083" customFormat="false" ht="15.75" hidden="false" customHeight="true" outlineLevel="0" collapsed="false">
      <c r="A10083" s="4" t="n">
        <v>3574</v>
      </c>
      <c r="B10083" s="4" t="s">
        <v>53210</v>
      </c>
      <c r="C10083" s="4"/>
      <c r="D10083" s="4" t="s">
        <v>53211</v>
      </c>
      <c r="E10083" s="5" t="s">
        <v>53212</v>
      </c>
      <c r="F10083" s="4" t="s">
        <v>4866</v>
      </c>
      <c r="G10083" s="4" t="s">
        <v>1498</v>
      </c>
      <c r="H10083" s="5" t="s">
        <v>53213</v>
      </c>
      <c r="I10083" s="4" t="s">
        <v>53214</v>
      </c>
      <c r="J10083" s="5" t="n">
        <f aca="false">LEN(K10083)</f>
        <v>13</v>
      </c>
      <c r="K10083" s="6" t="s">
        <v>53215</v>
      </c>
      <c r="L10083" s="4" t="s">
        <v>78</v>
      </c>
      <c r="M10083" s="4" t="s">
        <v>924</v>
      </c>
    </row>
    <row r="10084" customFormat="false" ht="15.75" hidden="false" customHeight="true" outlineLevel="0" collapsed="false">
      <c r="A10084" s="4" t="n">
        <v>3584</v>
      </c>
      <c r="B10084" s="4" t="s">
        <v>53216</v>
      </c>
      <c r="C10084" s="4"/>
      <c r="D10084" s="4" t="s">
        <v>53217</v>
      </c>
      <c r="E10084" s="5" t="s">
        <v>53218</v>
      </c>
      <c r="F10084" s="4" t="s">
        <v>53219</v>
      </c>
      <c r="G10084" s="4" t="s">
        <v>1498</v>
      </c>
      <c r="H10084" s="5" t="s">
        <v>53220</v>
      </c>
      <c r="I10084" s="4" t="s">
        <v>53221</v>
      </c>
      <c r="J10084" s="5" t="n">
        <f aca="false">LEN(K10084)</f>
        <v>13</v>
      </c>
      <c r="K10084" s="6" t="s">
        <v>53222</v>
      </c>
      <c r="L10084" s="4" t="s">
        <v>57</v>
      </c>
      <c r="M10084" s="4" t="s">
        <v>3895</v>
      </c>
    </row>
    <row r="10085" customFormat="false" ht="15.75" hidden="false" customHeight="true" outlineLevel="0" collapsed="false">
      <c r="A10085" s="4" t="n">
        <v>3600</v>
      </c>
      <c r="B10085" s="4" t="s">
        <v>53223</v>
      </c>
      <c r="C10085" s="4"/>
      <c r="D10085" s="4" t="s">
        <v>53224</v>
      </c>
      <c r="E10085" s="5" t="s">
        <v>24182</v>
      </c>
      <c r="F10085" s="4" t="s">
        <v>4866</v>
      </c>
      <c r="G10085" s="4" t="s">
        <v>1498</v>
      </c>
      <c r="H10085" s="5" t="s">
        <v>53225</v>
      </c>
      <c r="I10085" s="4" t="s">
        <v>53226</v>
      </c>
      <c r="J10085" s="5" t="n">
        <f aca="false">LEN(K10085)</f>
        <v>13</v>
      </c>
      <c r="K10085" s="6" t="s">
        <v>51851</v>
      </c>
      <c r="L10085" s="4" t="s">
        <v>21</v>
      </c>
      <c r="M10085" s="4" t="s">
        <v>15240</v>
      </c>
    </row>
    <row r="10086" customFormat="false" ht="15.75" hidden="false" customHeight="true" outlineLevel="0" collapsed="false">
      <c r="A10086" s="4" t="n">
        <v>3608</v>
      </c>
      <c r="B10086" s="4" t="s">
        <v>53227</v>
      </c>
      <c r="C10086" s="4"/>
      <c r="D10086" s="4" t="s">
        <v>53228</v>
      </c>
      <c r="E10086" s="5" t="s">
        <v>53229</v>
      </c>
      <c r="F10086" s="4" t="s">
        <v>53230</v>
      </c>
      <c r="G10086" s="4" t="s">
        <v>1390</v>
      </c>
      <c r="H10086" s="5" t="s">
        <v>53231</v>
      </c>
      <c r="I10086" s="4" t="s">
        <v>53232</v>
      </c>
      <c r="J10086" s="5" t="n">
        <f aca="false">LEN(K10086)</f>
        <v>13</v>
      </c>
      <c r="K10086" s="6" t="s">
        <v>53233</v>
      </c>
      <c r="L10086" s="4" t="s">
        <v>66</v>
      </c>
      <c r="M10086" s="4" t="s">
        <v>877</v>
      </c>
    </row>
    <row r="10087" customFormat="false" ht="15.75" hidden="false" customHeight="true" outlineLevel="0" collapsed="false">
      <c r="A10087" s="4" t="n">
        <v>3642</v>
      </c>
      <c r="B10087" s="4" t="s">
        <v>53234</v>
      </c>
      <c r="C10087" s="4"/>
      <c r="D10087" s="4" t="s">
        <v>53235</v>
      </c>
      <c r="E10087" s="5" t="s">
        <v>53236</v>
      </c>
      <c r="F10087" s="4" t="s">
        <v>33622</v>
      </c>
      <c r="G10087" s="4" t="s">
        <v>1390</v>
      </c>
      <c r="H10087" s="5" t="s">
        <v>53237</v>
      </c>
      <c r="I10087" s="7" t="s">
        <v>53238</v>
      </c>
      <c r="J10087" s="5" t="n">
        <f aca="false">LEN(K10087)</f>
        <v>13</v>
      </c>
      <c r="K10087" s="6" t="s">
        <v>53239</v>
      </c>
      <c r="L10087" s="4" t="s">
        <v>31</v>
      </c>
      <c r="M10087" s="4" t="s">
        <v>31</v>
      </c>
    </row>
    <row r="10088" customFormat="false" ht="15.75" hidden="false" customHeight="true" outlineLevel="0" collapsed="false">
      <c r="A10088" s="4" t="n">
        <v>3651</v>
      </c>
      <c r="B10088" s="4" t="s">
        <v>53240</v>
      </c>
      <c r="C10088" s="4"/>
      <c r="D10088" s="4" t="s">
        <v>53241</v>
      </c>
      <c r="E10088" s="5" t="s">
        <v>53242</v>
      </c>
      <c r="F10088" s="4" t="s">
        <v>48514</v>
      </c>
      <c r="G10088" s="4" t="s">
        <v>1390</v>
      </c>
      <c r="H10088" s="5" t="s">
        <v>53243</v>
      </c>
      <c r="I10088" s="4" t="s">
        <v>53244</v>
      </c>
      <c r="J10088" s="5" t="n">
        <f aca="false">LEN(K10088)</f>
        <v>13</v>
      </c>
      <c r="K10088" s="6" t="s">
        <v>53245</v>
      </c>
      <c r="L10088" s="4" t="s">
        <v>57</v>
      </c>
      <c r="M10088" s="4" t="s">
        <v>3461</v>
      </c>
    </row>
    <row r="10089" customFormat="false" ht="15.75" hidden="false" customHeight="true" outlineLevel="0" collapsed="false">
      <c r="A10089" s="4" t="n">
        <v>3656</v>
      </c>
      <c r="B10089" s="4" t="s">
        <v>53246</v>
      </c>
      <c r="C10089" s="4"/>
      <c r="D10089" s="4" t="s">
        <v>53247</v>
      </c>
      <c r="E10089" s="5" t="s">
        <v>53248</v>
      </c>
      <c r="F10089" s="4" t="s">
        <v>53249</v>
      </c>
      <c r="G10089" s="4" t="s">
        <v>1390</v>
      </c>
      <c r="H10089" s="5" t="s">
        <v>53250</v>
      </c>
      <c r="I10089" s="4" t="s">
        <v>53251</v>
      </c>
      <c r="J10089" s="5" t="n">
        <f aca="false">LEN(K10089)</f>
        <v>13</v>
      </c>
      <c r="K10089" s="6" t="s">
        <v>53252</v>
      </c>
      <c r="L10089" s="4" t="s">
        <v>31</v>
      </c>
      <c r="M10089" s="4" t="s">
        <v>31</v>
      </c>
    </row>
    <row r="10090" customFormat="false" ht="15.75" hidden="false" customHeight="true" outlineLevel="0" collapsed="false">
      <c r="A10090" s="4" t="n">
        <v>3690</v>
      </c>
      <c r="B10090" s="4" t="s">
        <v>53253</v>
      </c>
      <c r="C10090" s="4"/>
      <c r="D10090" s="4" t="s">
        <v>53254</v>
      </c>
      <c r="E10090" s="5" t="s">
        <v>4062</v>
      </c>
      <c r="F10090" s="4" t="s">
        <v>290</v>
      </c>
      <c r="G10090" s="4" t="s">
        <v>290</v>
      </c>
      <c r="H10090" s="5" t="s">
        <v>53255</v>
      </c>
      <c r="I10090" s="4" t="s">
        <v>53256</v>
      </c>
      <c r="J10090" s="5" t="n">
        <f aca="false">LEN(K10090)</f>
        <v>13</v>
      </c>
      <c r="K10090" s="6" t="s">
        <v>53257</v>
      </c>
      <c r="L10090" s="4" t="s">
        <v>31</v>
      </c>
      <c r="M10090" s="4" t="s">
        <v>31</v>
      </c>
    </row>
    <row r="10091" customFormat="false" ht="15.75" hidden="false" customHeight="true" outlineLevel="0" collapsed="false">
      <c r="A10091" s="4" t="n">
        <v>3698</v>
      </c>
      <c r="B10091" s="4" t="s">
        <v>53258</v>
      </c>
      <c r="C10091" s="4"/>
      <c r="D10091" s="4" t="s">
        <v>53259</v>
      </c>
      <c r="E10091" s="5" t="s">
        <v>13953</v>
      </c>
      <c r="F10091" s="4" t="s">
        <v>290</v>
      </c>
      <c r="G10091" s="4" t="s">
        <v>290</v>
      </c>
      <c r="H10091" s="5" t="s">
        <v>53260</v>
      </c>
      <c r="I10091" s="4" t="s">
        <v>53261</v>
      </c>
      <c r="J10091" s="5" t="n">
        <f aca="false">LEN(K10091)</f>
        <v>13</v>
      </c>
      <c r="K10091" s="6" t="s">
        <v>53262</v>
      </c>
      <c r="L10091" s="4" t="s">
        <v>31</v>
      </c>
      <c r="M10091" s="4" t="s">
        <v>929</v>
      </c>
    </row>
    <row r="10092" customFormat="false" ht="15.75" hidden="false" customHeight="true" outlineLevel="0" collapsed="false">
      <c r="A10092" s="4" t="n">
        <v>3733</v>
      </c>
      <c r="B10092" s="4" t="s">
        <v>53263</v>
      </c>
      <c r="C10092" s="4"/>
      <c r="D10092" s="4" t="s">
        <v>53264</v>
      </c>
      <c r="E10092" s="5" t="s">
        <v>4068</v>
      </c>
      <c r="F10092" s="4" t="s">
        <v>4069</v>
      </c>
      <c r="G10092" s="4" t="s">
        <v>290</v>
      </c>
      <c r="H10092" s="5" t="s">
        <v>53265</v>
      </c>
      <c r="I10092" s="4" t="s">
        <v>53266</v>
      </c>
      <c r="J10092" s="5" t="n">
        <f aca="false">LEN(K10092)</f>
        <v>13</v>
      </c>
      <c r="K10092" s="6" t="str">
        <f aca="false">LOWER(SUBSTITUTE(SUBSTITUTE(SUBSTITUTE(SUBSTITUTE(SUBSTITUTE(SUBSTITUTE(SUBSTITUTE(B10092,"S.L.",""),"SL",""),"S.A.",""),"SA","")," ",""),".",""),",",""))&amp;".com"</f>
        <v>arconjuan.com</v>
      </c>
      <c r="L10092" s="4" t="s">
        <v>1679</v>
      </c>
      <c r="M10092" s="4" t="s">
        <v>294</v>
      </c>
    </row>
    <row r="10093" customFormat="false" ht="15.75" hidden="false" customHeight="true" outlineLevel="0" collapsed="false">
      <c r="A10093" s="4" t="n">
        <v>3750</v>
      </c>
      <c r="B10093" s="4" t="s">
        <v>53267</v>
      </c>
      <c r="C10093" s="4"/>
      <c r="D10093" s="4" t="s">
        <v>53268</v>
      </c>
      <c r="E10093" s="5" t="s">
        <v>4062</v>
      </c>
      <c r="F10093" s="4" t="s">
        <v>290</v>
      </c>
      <c r="G10093" s="4" t="s">
        <v>290</v>
      </c>
      <c r="H10093" s="5" t="s">
        <v>53269</v>
      </c>
      <c r="I10093" s="4" t="s">
        <v>2875</v>
      </c>
      <c r="J10093" s="5" t="n">
        <f aca="false">LEN(K10093)</f>
        <v>13</v>
      </c>
      <c r="K10093" s="6" t="s">
        <v>51791</v>
      </c>
      <c r="L10093" s="4" t="s">
        <v>21</v>
      </c>
      <c r="M10093" s="4" t="s">
        <v>79</v>
      </c>
    </row>
    <row r="10094" customFormat="false" ht="15.75" hidden="false" customHeight="true" outlineLevel="0" collapsed="false">
      <c r="A10094" s="4" t="n">
        <v>3753</v>
      </c>
      <c r="B10094" s="4" t="s">
        <v>53270</v>
      </c>
      <c r="C10094" s="4"/>
      <c r="D10094" s="4" t="s">
        <v>53271</v>
      </c>
      <c r="E10094" s="5" t="s">
        <v>288</v>
      </c>
      <c r="F10094" s="4" t="s">
        <v>24264</v>
      </c>
      <c r="G10094" s="4" t="s">
        <v>290</v>
      </c>
      <c r="H10094" s="5" t="s">
        <v>53272</v>
      </c>
      <c r="I10094" s="4" t="s">
        <v>53273</v>
      </c>
      <c r="J10094" s="5" t="n">
        <f aca="false">LEN(K10094)</f>
        <v>13</v>
      </c>
      <c r="K10094" s="6" t="s">
        <v>53274</v>
      </c>
      <c r="L10094" s="4" t="s">
        <v>31</v>
      </c>
      <c r="M10094" s="4" t="s">
        <v>118</v>
      </c>
    </row>
    <row r="10095" customFormat="false" ht="15.75" hidden="false" customHeight="true" outlineLevel="0" collapsed="false">
      <c r="A10095" s="4" t="n">
        <v>3765</v>
      </c>
      <c r="B10095" s="4" t="s">
        <v>53275</v>
      </c>
      <c r="C10095" s="4"/>
      <c r="D10095" s="4" t="s">
        <v>53276</v>
      </c>
      <c r="E10095" s="5" t="s">
        <v>28756</v>
      </c>
      <c r="F10095" s="4" t="s">
        <v>53277</v>
      </c>
      <c r="G10095" s="4" t="s">
        <v>290</v>
      </c>
      <c r="H10095" s="5" t="s">
        <v>53278</v>
      </c>
      <c r="I10095" s="4" t="s">
        <v>53279</v>
      </c>
      <c r="J10095" s="5" t="n">
        <f aca="false">LEN(K10095)</f>
        <v>13</v>
      </c>
      <c r="K10095" s="6" t="s">
        <v>53280</v>
      </c>
      <c r="L10095" s="4" t="s">
        <v>21</v>
      </c>
      <c r="M10095" s="4" t="s">
        <v>929</v>
      </c>
    </row>
    <row r="10096" customFormat="false" ht="15.75" hidden="false" customHeight="true" outlineLevel="0" collapsed="false">
      <c r="A10096" s="4" t="n">
        <v>12114</v>
      </c>
      <c r="B10096" s="4" t="s">
        <v>53281</v>
      </c>
      <c r="C10096" s="4"/>
      <c r="D10096" s="4" t="s">
        <v>53282</v>
      </c>
      <c r="E10096" s="5" t="s">
        <v>53283</v>
      </c>
      <c r="F10096" s="4" t="s">
        <v>39073</v>
      </c>
      <c r="G10096" s="4" t="s">
        <v>409</v>
      </c>
      <c r="H10096" s="5" t="s">
        <v>53284</v>
      </c>
      <c r="I10096" s="4" t="s">
        <v>53285</v>
      </c>
      <c r="J10096" s="5" t="n">
        <f aca="false">LEN(K10096)</f>
        <v>13</v>
      </c>
      <c r="K10096" s="6" t="s">
        <v>53286</v>
      </c>
      <c r="L10096" s="4" t="s">
        <v>57</v>
      </c>
      <c r="M10096" s="4" t="s">
        <v>22</v>
      </c>
    </row>
    <row r="10097" customFormat="false" ht="15.75" hidden="false" customHeight="true" outlineLevel="0" collapsed="false">
      <c r="A10097" s="4" t="n">
        <v>3781</v>
      </c>
      <c r="B10097" s="4" t="s">
        <v>53287</v>
      </c>
      <c r="C10097" s="4"/>
      <c r="D10097" s="4" t="s">
        <v>53288</v>
      </c>
      <c r="E10097" s="5" t="s">
        <v>53289</v>
      </c>
      <c r="F10097" s="4" t="s">
        <v>53290</v>
      </c>
      <c r="G10097" s="4" t="s">
        <v>409</v>
      </c>
      <c r="H10097" s="5" t="s">
        <v>53291</v>
      </c>
      <c r="I10097" s="4" t="s">
        <v>53292</v>
      </c>
      <c r="J10097" s="5" t="n">
        <f aca="false">LEN(K10097)</f>
        <v>13</v>
      </c>
      <c r="K10097" s="6" t="str">
        <f aca="false">LOWER(SUBSTITUTE(SUBSTITUTE(SUBSTITUTE(SUBSTITUTE(SUBSTITUTE(SUBSTITUTE(SUBSTITUTE(B10097,"S.L.",""),"SL",""),"S.A.",""),"SA","")," ",""),".",""),",",""))&amp;".com"</f>
        <v>ahnfermin.com</v>
      </c>
      <c r="L10097" s="4" t="s">
        <v>21</v>
      </c>
      <c r="M10097" s="4" t="s">
        <v>31</v>
      </c>
    </row>
    <row r="10098" customFormat="false" ht="15.75" hidden="false" customHeight="true" outlineLevel="0" collapsed="false">
      <c r="A10098" s="4" t="n">
        <v>3787</v>
      </c>
      <c r="B10098" s="4" t="s">
        <v>53293</v>
      </c>
      <c r="C10098" s="4"/>
      <c r="D10098" s="4" t="s">
        <v>53294</v>
      </c>
      <c r="E10098" s="5" t="s">
        <v>4890</v>
      </c>
      <c r="F10098" s="4" t="s">
        <v>4891</v>
      </c>
      <c r="G10098" s="4" t="s">
        <v>409</v>
      </c>
      <c r="H10098" s="5" t="s">
        <v>48757</v>
      </c>
      <c r="I10098" s="4" t="s">
        <v>48758</v>
      </c>
      <c r="J10098" s="5" t="n">
        <f aca="false">LEN(K10098)</f>
        <v>13</v>
      </c>
      <c r="K10098" s="6" t="s">
        <v>51851</v>
      </c>
      <c r="L10098" s="4" t="s">
        <v>21</v>
      </c>
      <c r="M10098" s="4" t="s">
        <v>8699</v>
      </c>
    </row>
    <row r="10099" customFormat="false" ht="15.75" hidden="false" customHeight="true" outlineLevel="0" collapsed="false">
      <c r="A10099" s="4" t="n">
        <v>3810</v>
      </c>
      <c r="B10099" s="4" t="s">
        <v>53295</v>
      </c>
      <c r="C10099" s="4"/>
      <c r="D10099" s="4" t="s">
        <v>53296</v>
      </c>
      <c r="E10099" s="5" t="s">
        <v>11274</v>
      </c>
      <c r="F10099" s="4" t="s">
        <v>11275</v>
      </c>
      <c r="G10099" s="4" t="s">
        <v>409</v>
      </c>
      <c r="H10099" s="5" t="s">
        <v>53297</v>
      </c>
      <c r="I10099" s="4" t="s">
        <v>53298</v>
      </c>
      <c r="J10099" s="5" t="n">
        <f aca="false">LEN(K10099)</f>
        <v>13</v>
      </c>
      <c r="K10099" s="6" t="str">
        <f aca="false">LOWER(SUBSTITUTE(SUBSTITUTE(SUBSTITUTE(SUBSTITUTE(SUBSTITUTE(SUBSTITUTE(SUBSTITUTE(B10099,"S.L.",""),"SL",""),"S.A.",""),"SA","")," ",""),".",""),",",""))&amp;".com"</f>
        <v>gartxenia.com</v>
      </c>
      <c r="L10099" s="4" t="s">
        <v>31</v>
      </c>
      <c r="M10099" s="4" t="s">
        <v>317</v>
      </c>
    </row>
    <row r="10100" customFormat="false" ht="15.75" hidden="false" customHeight="true" outlineLevel="0" collapsed="false">
      <c r="A10100" s="4" t="n">
        <v>3824</v>
      </c>
      <c r="B10100" s="4" t="s">
        <v>53299</v>
      </c>
      <c r="C10100" s="4"/>
      <c r="D10100" s="4" t="s">
        <v>53300</v>
      </c>
      <c r="E10100" s="5" t="s">
        <v>9208</v>
      </c>
      <c r="F10100" s="4" t="s">
        <v>9209</v>
      </c>
      <c r="G10100" s="4" t="s">
        <v>409</v>
      </c>
      <c r="H10100" s="5" t="s">
        <v>53301</v>
      </c>
      <c r="I10100" s="4" t="s">
        <v>53302</v>
      </c>
      <c r="J10100" s="5" t="n">
        <f aca="false">LEN(K10100)</f>
        <v>13</v>
      </c>
      <c r="K10100" s="6" t="s">
        <v>53303</v>
      </c>
      <c r="L10100" s="4" t="s">
        <v>21</v>
      </c>
      <c r="M10100" s="4" t="s">
        <v>577</v>
      </c>
    </row>
    <row r="10101" customFormat="false" ht="15.75" hidden="false" customHeight="true" outlineLevel="0" collapsed="false">
      <c r="A10101" s="4" t="n">
        <v>3845</v>
      </c>
      <c r="B10101" s="4" t="s">
        <v>53304</v>
      </c>
      <c r="C10101" s="4"/>
      <c r="D10101" s="4" t="s">
        <v>53305</v>
      </c>
      <c r="E10101" s="5" t="s">
        <v>53306</v>
      </c>
      <c r="F10101" s="4" t="s">
        <v>53307</v>
      </c>
      <c r="G10101" s="4" t="s">
        <v>409</v>
      </c>
      <c r="H10101" s="5" t="s">
        <v>53308</v>
      </c>
      <c r="I10101" s="7" t="s">
        <v>53309</v>
      </c>
      <c r="J10101" s="5" t="n">
        <f aca="false">LEN(K10101)</f>
        <v>13</v>
      </c>
      <c r="K10101" s="6" t="s">
        <v>53310</v>
      </c>
      <c r="L10101" s="4" t="s">
        <v>78</v>
      </c>
      <c r="M10101" s="4" t="s">
        <v>2097</v>
      </c>
    </row>
    <row r="10102" customFormat="false" ht="15.75" hidden="false" customHeight="true" outlineLevel="0" collapsed="false">
      <c r="A10102" s="4" t="n">
        <v>3854</v>
      </c>
      <c r="B10102" s="4" t="s">
        <v>53311</v>
      </c>
      <c r="C10102" s="4"/>
      <c r="D10102" s="4" t="s">
        <v>53312</v>
      </c>
      <c r="E10102" s="5" t="s">
        <v>19049</v>
      </c>
      <c r="F10102" s="4" t="s">
        <v>19050</v>
      </c>
      <c r="G10102" s="4" t="s">
        <v>409</v>
      </c>
      <c r="H10102" s="5" t="s">
        <v>53313</v>
      </c>
      <c r="I10102" s="4" t="s">
        <v>53314</v>
      </c>
      <c r="J10102" s="5" t="n">
        <f aca="false">LEN(K10102)</f>
        <v>13</v>
      </c>
      <c r="K10102" s="10" t="s">
        <v>53315</v>
      </c>
      <c r="L10102" s="4" t="s">
        <v>78</v>
      </c>
      <c r="M10102" s="4" t="s">
        <v>819</v>
      </c>
    </row>
    <row r="10103" customFormat="false" ht="15.75" hidden="false" customHeight="true" outlineLevel="0" collapsed="false">
      <c r="A10103" s="4" t="n">
        <v>4116</v>
      </c>
      <c r="B10103" s="4" t="s">
        <v>53316</v>
      </c>
      <c r="C10103" s="4"/>
      <c r="D10103" s="4" t="s">
        <v>53317</v>
      </c>
      <c r="E10103" s="5" t="s">
        <v>1361</v>
      </c>
      <c r="F10103" s="4" t="s">
        <v>1362</v>
      </c>
      <c r="G10103" s="4" t="s">
        <v>107</v>
      </c>
      <c r="H10103" s="5" t="s">
        <v>53318</v>
      </c>
      <c r="I10103" s="4" t="s">
        <v>52389</v>
      </c>
      <c r="J10103" s="5" t="n">
        <f aca="false">LEN(K10103)</f>
        <v>13</v>
      </c>
      <c r="K10103" s="6" t="s">
        <v>52390</v>
      </c>
      <c r="L10103" s="4" t="s">
        <v>57</v>
      </c>
      <c r="M10103" s="4" t="s">
        <v>23053</v>
      </c>
    </row>
    <row r="10104" customFormat="false" ht="15.75" hidden="false" customHeight="true" outlineLevel="0" collapsed="false">
      <c r="A10104" s="4" t="n">
        <v>4128</v>
      </c>
      <c r="B10104" s="4" t="s">
        <v>53319</v>
      </c>
      <c r="C10104" s="4"/>
      <c r="D10104" s="4" t="s">
        <v>53320</v>
      </c>
      <c r="E10104" s="5" t="s">
        <v>1725</v>
      </c>
      <c r="F10104" s="4" t="s">
        <v>107</v>
      </c>
      <c r="G10104" s="4" t="s">
        <v>107</v>
      </c>
      <c r="H10104" s="5" t="s">
        <v>53321</v>
      </c>
      <c r="I10104" s="4" t="s">
        <v>53322</v>
      </c>
      <c r="J10104" s="5" t="n">
        <f aca="false">LEN(K10104)</f>
        <v>13</v>
      </c>
      <c r="K10104" s="6" t="s">
        <v>53323</v>
      </c>
      <c r="L10104" s="4" t="s">
        <v>31</v>
      </c>
      <c r="M10104" s="4" t="s">
        <v>31</v>
      </c>
    </row>
    <row r="10105" customFormat="false" ht="15.75" hidden="false" customHeight="true" outlineLevel="0" collapsed="false">
      <c r="A10105" s="4" t="n">
        <v>12030</v>
      </c>
      <c r="B10105" s="4" t="s">
        <v>53324</v>
      </c>
      <c r="C10105" s="4"/>
      <c r="D10105" s="4" t="s">
        <v>53325</v>
      </c>
      <c r="E10105" s="5" t="s">
        <v>544</v>
      </c>
      <c r="F10105" s="4" t="s">
        <v>545</v>
      </c>
      <c r="G10105" s="4" t="s">
        <v>107</v>
      </c>
      <c r="H10105" s="5" t="s">
        <v>53326</v>
      </c>
      <c r="I10105" s="4" t="s">
        <v>53327</v>
      </c>
      <c r="J10105" s="5" t="n">
        <f aca="false">LEN(K10105)</f>
        <v>13</v>
      </c>
      <c r="K10105" s="6" t="s">
        <v>53328</v>
      </c>
      <c r="L10105" s="4" t="s">
        <v>21</v>
      </c>
      <c r="M10105" s="4" t="s">
        <v>31</v>
      </c>
    </row>
    <row r="10106" customFormat="false" ht="15.75" hidden="false" customHeight="true" outlineLevel="0" collapsed="false">
      <c r="A10106" s="4" t="n">
        <v>4136</v>
      </c>
      <c r="B10106" s="4" t="s">
        <v>53329</v>
      </c>
      <c r="C10106" s="4"/>
      <c r="D10106" s="4" t="s">
        <v>53330</v>
      </c>
      <c r="E10106" s="5" t="s">
        <v>24474</v>
      </c>
      <c r="F10106" s="4" t="s">
        <v>712</v>
      </c>
      <c r="G10106" s="4" t="s">
        <v>107</v>
      </c>
      <c r="H10106" s="5" t="s">
        <v>53331</v>
      </c>
      <c r="I10106" s="4" t="s">
        <v>53332</v>
      </c>
      <c r="J10106" s="5" t="n">
        <f aca="false">LEN(K10106)</f>
        <v>13</v>
      </c>
      <c r="K10106" s="6" t="s">
        <v>51743</v>
      </c>
      <c r="L10106" s="4" t="s">
        <v>78</v>
      </c>
      <c r="M10106" s="4" t="s">
        <v>21474</v>
      </c>
    </row>
    <row r="10107" customFormat="false" ht="15.75" hidden="false" customHeight="true" outlineLevel="0" collapsed="false">
      <c r="A10107" s="4" t="n">
        <v>4152</v>
      </c>
      <c r="B10107" s="4" t="s">
        <v>53333</v>
      </c>
      <c r="C10107" s="4" t="s">
        <v>53334</v>
      </c>
      <c r="D10107" s="4" t="s">
        <v>53335</v>
      </c>
      <c r="E10107" s="5" t="s">
        <v>14125</v>
      </c>
      <c r="F10107" s="4" t="s">
        <v>107</v>
      </c>
      <c r="G10107" s="4" t="s">
        <v>107</v>
      </c>
      <c r="H10107" s="5" t="s">
        <v>53336</v>
      </c>
      <c r="I10107" s="4" t="s">
        <v>53337</v>
      </c>
      <c r="J10107" s="5" t="n">
        <f aca="false">LEN(K10107)</f>
        <v>13</v>
      </c>
      <c r="K10107" s="6" t="s">
        <v>51851</v>
      </c>
      <c r="L10107" s="4" t="s">
        <v>31</v>
      </c>
      <c r="M10107" s="4" t="s">
        <v>1952</v>
      </c>
    </row>
    <row r="10108" customFormat="false" ht="15.75" hidden="false" customHeight="true" outlineLevel="0" collapsed="false">
      <c r="A10108" s="4" t="n">
        <v>4153</v>
      </c>
      <c r="B10108" s="4" t="s">
        <v>53338</v>
      </c>
      <c r="C10108" s="4"/>
      <c r="D10108" s="4" t="s">
        <v>53339</v>
      </c>
      <c r="E10108" s="5" t="s">
        <v>14125</v>
      </c>
      <c r="F10108" s="4" t="s">
        <v>107</v>
      </c>
      <c r="G10108" s="4" t="s">
        <v>107</v>
      </c>
      <c r="H10108" s="5" t="s">
        <v>53340</v>
      </c>
      <c r="I10108" s="4" t="s">
        <v>53341</v>
      </c>
      <c r="J10108" s="5" t="n">
        <f aca="false">LEN(K10108)</f>
        <v>13</v>
      </c>
      <c r="K10108" s="6" t="s">
        <v>51864</v>
      </c>
      <c r="L10108" s="4" t="s">
        <v>31</v>
      </c>
      <c r="M10108" s="4" t="s">
        <v>17178</v>
      </c>
    </row>
    <row r="10109" customFormat="false" ht="15.75" hidden="false" customHeight="true" outlineLevel="0" collapsed="false">
      <c r="A10109" s="4" t="n">
        <v>4179</v>
      </c>
      <c r="B10109" s="4" t="s">
        <v>53342</v>
      </c>
      <c r="C10109" s="4" t="s">
        <v>53343</v>
      </c>
      <c r="D10109" s="4" t="s">
        <v>53344</v>
      </c>
      <c r="E10109" s="5" t="s">
        <v>53345</v>
      </c>
      <c r="F10109" s="4" t="s">
        <v>7571</v>
      </c>
      <c r="G10109" s="4" t="s">
        <v>107</v>
      </c>
      <c r="H10109" s="5" t="s">
        <v>53346</v>
      </c>
      <c r="I10109" s="7" t="s">
        <v>53347</v>
      </c>
      <c r="J10109" s="5" t="n">
        <f aca="false">LEN(K10109)</f>
        <v>13</v>
      </c>
      <c r="K10109" s="6" t="s">
        <v>53348</v>
      </c>
      <c r="L10109" s="4" t="s">
        <v>31</v>
      </c>
      <c r="M10109" s="4" t="s">
        <v>467</v>
      </c>
    </row>
    <row r="10110" customFormat="false" ht="15.75" hidden="false" customHeight="true" outlineLevel="0" collapsed="false">
      <c r="A10110" s="4" t="n">
        <v>4185</v>
      </c>
      <c r="B10110" s="4" t="s">
        <v>53349</v>
      </c>
      <c r="C10110" s="4" t="s">
        <v>53350</v>
      </c>
      <c r="D10110" s="4" t="s">
        <v>53351</v>
      </c>
      <c r="E10110" s="5" t="s">
        <v>6865</v>
      </c>
      <c r="F10110" s="4" t="s">
        <v>107</v>
      </c>
      <c r="G10110" s="4" t="s">
        <v>107</v>
      </c>
      <c r="H10110" s="5" t="s">
        <v>53352</v>
      </c>
      <c r="I10110" s="4" t="s">
        <v>53353</v>
      </c>
      <c r="J10110" s="5" t="n">
        <f aca="false">LEN(K10110)</f>
        <v>13</v>
      </c>
      <c r="K10110" s="6" t="s">
        <v>52283</v>
      </c>
      <c r="L10110" s="4" t="s">
        <v>78</v>
      </c>
      <c r="M10110" s="4" t="s">
        <v>2321</v>
      </c>
    </row>
    <row r="10111" customFormat="false" ht="15.75" hidden="false" customHeight="true" outlineLevel="0" collapsed="false">
      <c r="A10111" s="4" t="n">
        <v>4187</v>
      </c>
      <c r="B10111" s="4" t="s">
        <v>53354</v>
      </c>
      <c r="C10111" s="4"/>
      <c r="D10111" s="4" t="s">
        <v>53355</v>
      </c>
      <c r="E10111" s="5" t="s">
        <v>4924</v>
      </c>
      <c r="F10111" s="4" t="s">
        <v>107</v>
      </c>
      <c r="G10111" s="4" t="s">
        <v>107</v>
      </c>
      <c r="H10111" s="5" t="s">
        <v>53356</v>
      </c>
      <c r="I10111" s="4" t="s">
        <v>53357</v>
      </c>
      <c r="J10111" s="5" t="n">
        <f aca="false">LEN(K10111)</f>
        <v>13</v>
      </c>
      <c r="K10111" s="6" t="s">
        <v>53358</v>
      </c>
      <c r="L10111" s="4" t="s">
        <v>21</v>
      </c>
      <c r="M10111" s="4" t="s">
        <v>2843</v>
      </c>
    </row>
    <row r="10112" customFormat="false" ht="15.75" hidden="false" customHeight="true" outlineLevel="0" collapsed="false">
      <c r="A10112" s="4" t="n">
        <v>4188</v>
      </c>
      <c r="B10112" s="4" t="s">
        <v>53359</v>
      </c>
      <c r="C10112" s="4" t="s">
        <v>53360</v>
      </c>
      <c r="D10112" s="4" t="s">
        <v>53361</v>
      </c>
      <c r="E10112" s="5" t="s">
        <v>4924</v>
      </c>
      <c r="F10112" s="4" t="s">
        <v>107</v>
      </c>
      <c r="G10112" s="4" t="s">
        <v>107</v>
      </c>
      <c r="H10112" s="5" t="s">
        <v>53362</v>
      </c>
      <c r="I10112" s="4" t="s">
        <v>53357</v>
      </c>
      <c r="J10112" s="5" t="n">
        <f aca="false">LEN(K10112)</f>
        <v>13</v>
      </c>
      <c r="K10112" s="6" t="s">
        <v>53358</v>
      </c>
      <c r="L10112" s="4" t="s">
        <v>31</v>
      </c>
      <c r="M10112" s="4" t="s">
        <v>2980</v>
      </c>
    </row>
    <row r="10113" customFormat="false" ht="15.75" hidden="false" customHeight="true" outlineLevel="0" collapsed="false">
      <c r="A10113" s="4" t="n">
        <v>4204</v>
      </c>
      <c r="B10113" s="4" t="s">
        <v>53363</v>
      </c>
      <c r="C10113" s="4" t="s">
        <v>53364</v>
      </c>
      <c r="D10113" s="4" t="s">
        <v>53365</v>
      </c>
      <c r="E10113" s="5" t="s">
        <v>4918</v>
      </c>
      <c r="F10113" s="4" t="s">
        <v>107</v>
      </c>
      <c r="G10113" s="4" t="s">
        <v>107</v>
      </c>
      <c r="H10113" s="5" t="s">
        <v>53366</v>
      </c>
      <c r="I10113" s="4" t="s">
        <v>53367</v>
      </c>
      <c r="J10113" s="5" t="n">
        <f aca="false">LEN(K10113)</f>
        <v>13</v>
      </c>
      <c r="K10113" s="6" t="s">
        <v>53368</v>
      </c>
      <c r="L10113" s="4" t="s">
        <v>57</v>
      </c>
      <c r="M10113" s="4" t="s">
        <v>1863</v>
      </c>
    </row>
    <row r="10114" customFormat="false" ht="15.75" hidden="false" customHeight="true" outlineLevel="0" collapsed="false">
      <c r="A10114" s="4" t="n">
        <v>4224</v>
      </c>
      <c r="B10114" s="4" t="s">
        <v>53369</v>
      </c>
      <c r="C10114" s="4"/>
      <c r="D10114" s="4" t="s">
        <v>53370</v>
      </c>
      <c r="E10114" s="5" t="s">
        <v>1130</v>
      </c>
      <c r="F10114" s="4" t="s">
        <v>1131</v>
      </c>
      <c r="G10114" s="4" t="s">
        <v>107</v>
      </c>
      <c r="H10114" s="5" t="s">
        <v>53371</v>
      </c>
      <c r="I10114" s="4" t="s">
        <v>53372</v>
      </c>
      <c r="J10114" s="5" t="n">
        <f aca="false">LEN(K10114)</f>
        <v>13</v>
      </c>
      <c r="K10114" s="6" t="s">
        <v>53373</v>
      </c>
      <c r="L10114" s="4" t="s">
        <v>31</v>
      </c>
      <c r="M10114" s="4" t="s">
        <v>5909</v>
      </c>
    </row>
    <row r="10115" customFormat="false" ht="15.75" hidden="false" customHeight="true" outlineLevel="0" collapsed="false">
      <c r="A10115" s="4" t="n">
        <v>4228</v>
      </c>
      <c r="B10115" s="4" t="s">
        <v>53374</v>
      </c>
      <c r="C10115" s="4"/>
      <c r="D10115" s="4" t="s">
        <v>53375</v>
      </c>
      <c r="E10115" s="5" t="s">
        <v>1130</v>
      </c>
      <c r="F10115" s="4" t="s">
        <v>1131</v>
      </c>
      <c r="G10115" s="4" t="s">
        <v>107</v>
      </c>
      <c r="H10115" s="5" t="s">
        <v>53376</v>
      </c>
      <c r="I10115" s="4" t="s">
        <v>53377</v>
      </c>
      <c r="J10115" s="5" t="n">
        <f aca="false">LEN(K10115)</f>
        <v>13</v>
      </c>
      <c r="K10115" s="6" t="s">
        <v>53358</v>
      </c>
      <c r="L10115" s="4" t="s">
        <v>31</v>
      </c>
      <c r="M10115" s="4" t="s">
        <v>3002</v>
      </c>
    </row>
    <row r="10116" customFormat="false" ht="15.75" hidden="false" customHeight="true" outlineLevel="0" collapsed="false">
      <c r="A10116" s="4" t="n">
        <v>4230</v>
      </c>
      <c r="B10116" s="4" t="s">
        <v>53378</v>
      </c>
      <c r="C10116" s="4"/>
      <c r="D10116" s="4" t="s">
        <v>53379</v>
      </c>
      <c r="E10116" s="5" t="s">
        <v>1130</v>
      </c>
      <c r="F10116" s="4" t="s">
        <v>1131</v>
      </c>
      <c r="G10116" s="4" t="s">
        <v>107</v>
      </c>
      <c r="H10116" s="5" t="s">
        <v>53380</v>
      </c>
      <c r="I10116" s="4" t="s">
        <v>53381</v>
      </c>
      <c r="J10116" s="5" t="n">
        <f aca="false">LEN(K10116)</f>
        <v>13</v>
      </c>
      <c r="K10116" s="6" t="s">
        <v>53382</v>
      </c>
      <c r="L10116" s="4" t="s">
        <v>22875</v>
      </c>
      <c r="M10116" s="4" t="s">
        <v>31</v>
      </c>
    </row>
    <row r="10117" customFormat="false" ht="27.75" hidden="false" customHeight="true" outlineLevel="0" collapsed="false">
      <c r="A10117" s="4" t="n">
        <v>4243</v>
      </c>
      <c r="B10117" s="4" t="s">
        <v>53383</v>
      </c>
      <c r="C10117" s="4" t="s">
        <v>53384</v>
      </c>
      <c r="D10117" s="4" t="s">
        <v>53385</v>
      </c>
      <c r="E10117" s="5" t="s">
        <v>1130</v>
      </c>
      <c r="F10117" s="4" t="s">
        <v>1131</v>
      </c>
      <c r="G10117" s="4" t="s">
        <v>107</v>
      </c>
      <c r="H10117" s="5" t="s">
        <v>53386</v>
      </c>
      <c r="I10117" s="7" t="s">
        <v>53387</v>
      </c>
      <c r="J10117" s="5" t="n">
        <f aca="false">LEN(K10117)</f>
        <v>13</v>
      </c>
      <c r="K10117" s="6" t="s">
        <v>53388</v>
      </c>
      <c r="L10117" s="4" t="s">
        <v>31</v>
      </c>
      <c r="M10117" s="4" t="s">
        <v>4855</v>
      </c>
    </row>
    <row r="10118" customFormat="false" ht="15.75" hidden="false" customHeight="true" outlineLevel="0" collapsed="false">
      <c r="A10118" s="4" t="n">
        <v>4247</v>
      </c>
      <c r="B10118" s="4" t="s">
        <v>53378</v>
      </c>
      <c r="C10118" s="4"/>
      <c r="D10118" s="4" t="s">
        <v>53389</v>
      </c>
      <c r="E10118" s="5" t="s">
        <v>1130</v>
      </c>
      <c r="F10118" s="4" t="s">
        <v>1131</v>
      </c>
      <c r="G10118" s="4" t="s">
        <v>107</v>
      </c>
      <c r="H10118" s="5" t="s">
        <v>53390</v>
      </c>
      <c r="I10118" s="4" t="s">
        <v>53381</v>
      </c>
      <c r="J10118" s="5" t="n">
        <f aca="false">LEN(K10118)</f>
        <v>13</v>
      </c>
      <c r="K10118" s="6" t="s">
        <v>53382</v>
      </c>
      <c r="L10118" s="4" t="s">
        <v>31</v>
      </c>
      <c r="M10118" s="4" t="s">
        <v>4316</v>
      </c>
    </row>
    <row r="10119" customFormat="false" ht="15.75" hidden="false" customHeight="true" outlineLevel="0" collapsed="false">
      <c r="A10119" s="4" t="n">
        <v>4284</v>
      </c>
      <c r="B10119" s="4" t="s">
        <v>53391</v>
      </c>
      <c r="C10119" s="4" t="s">
        <v>53392</v>
      </c>
      <c r="D10119" s="4" t="s">
        <v>53393</v>
      </c>
      <c r="E10119" s="5" t="s">
        <v>17145</v>
      </c>
      <c r="F10119" s="4" t="s">
        <v>17138</v>
      </c>
      <c r="G10119" s="4" t="s">
        <v>107</v>
      </c>
      <c r="H10119" s="5" t="s">
        <v>53394</v>
      </c>
      <c r="I10119" s="4" t="s">
        <v>53395</v>
      </c>
      <c r="J10119" s="5" t="n">
        <f aca="false">LEN(K10119)</f>
        <v>13</v>
      </c>
      <c r="K10119" s="6" t="s">
        <v>53396</v>
      </c>
      <c r="L10119" s="4" t="s">
        <v>21</v>
      </c>
      <c r="M10119" s="4" t="s">
        <v>2429</v>
      </c>
    </row>
    <row r="10120" customFormat="false" ht="15.75" hidden="false" customHeight="true" outlineLevel="0" collapsed="false">
      <c r="A10120" s="4" t="n">
        <v>4289</v>
      </c>
      <c r="B10120" s="4" t="s">
        <v>53397</v>
      </c>
      <c r="C10120" s="4" t="s">
        <v>53398</v>
      </c>
      <c r="D10120" s="4" t="s">
        <v>53399</v>
      </c>
      <c r="E10120" s="5" t="s">
        <v>544</v>
      </c>
      <c r="F10120" s="4" t="s">
        <v>545</v>
      </c>
      <c r="G10120" s="4" t="s">
        <v>107</v>
      </c>
      <c r="H10120" s="5" t="s">
        <v>53400</v>
      </c>
      <c r="I10120" s="4" t="s">
        <v>53401</v>
      </c>
      <c r="J10120" s="5" t="n">
        <f aca="false">LEN(K10120)</f>
        <v>13</v>
      </c>
      <c r="K10120" s="6" t="s">
        <v>53402</v>
      </c>
      <c r="L10120" s="4" t="s">
        <v>57</v>
      </c>
      <c r="M10120" s="4" t="s">
        <v>6351</v>
      </c>
    </row>
    <row r="10121" customFormat="false" ht="15.75" hidden="false" customHeight="true" outlineLevel="0" collapsed="false">
      <c r="A10121" s="4" t="n">
        <v>4296</v>
      </c>
      <c r="B10121" s="4" t="s">
        <v>53403</v>
      </c>
      <c r="C10121" s="4" t="s">
        <v>53404</v>
      </c>
      <c r="D10121" s="4" t="s">
        <v>53405</v>
      </c>
      <c r="E10121" s="5" t="s">
        <v>544</v>
      </c>
      <c r="F10121" s="4" t="s">
        <v>545</v>
      </c>
      <c r="G10121" s="4" t="s">
        <v>107</v>
      </c>
      <c r="H10121" s="5" t="s">
        <v>53406</v>
      </c>
      <c r="I10121" s="4" t="s">
        <v>53407</v>
      </c>
      <c r="J10121" s="5" t="n">
        <f aca="false">LEN(K10121)</f>
        <v>13</v>
      </c>
      <c r="K10121" s="6" t="s">
        <v>52104</v>
      </c>
      <c r="L10121" s="4" t="s">
        <v>31</v>
      </c>
      <c r="M10121" s="4" t="s">
        <v>20048</v>
      </c>
    </row>
    <row r="10122" customFormat="false" ht="15.75" hidden="false" customHeight="true" outlineLevel="0" collapsed="false">
      <c r="A10122" s="4" t="n">
        <v>4297</v>
      </c>
      <c r="B10122" s="4" t="s">
        <v>53408</v>
      </c>
      <c r="C10122" s="4" t="s">
        <v>53409</v>
      </c>
      <c r="D10122" s="4" t="s">
        <v>53410</v>
      </c>
      <c r="E10122" s="5" t="s">
        <v>544</v>
      </c>
      <c r="F10122" s="4" t="s">
        <v>545</v>
      </c>
      <c r="G10122" s="4" t="s">
        <v>107</v>
      </c>
      <c r="H10122" s="5" t="s">
        <v>53411</v>
      </c>
      <c r="I10122" s="4" t="s">
        <v>53412</v>
      </c>
      <c r="J10122" s="5" t="n">
        <f aca="false">LEN(K10122)</f>
        <v>13</v>
      </c>
      <c r="K10122" s="6" t="s">
        <v>52104</v>
      </c>
      <c r="L10122" s="4" t="s">
        <v>78</v>
      </c>
      <c r="M10122" s="4" t="s">
        <v>53413</v>
      </c>
    </row>
    <row r="10123" customFormat="false" ht="15.75" hidden="false" customHeight="true" outlineLevel="0" collapsed="false">
      <c r="A10123" s="4" t="n">
        <v>4301</v>
      </c>
      <c r="B10123" s="4" t="s">
        <v>53414</v>
      </c>
      <c r="C10123" s="4" t="s">
        <v>53415</v>
      </c>
      <c r="D10123" s="4" t="s">
        <v>53416</v>
      </c>
      <c r="E10123" s="5" t="s">
        <v>544</v>
      </c>
      <c r="F10123" s="4" t="s">
        <v>545</v>
      </c>
      <c r="G10123" s="4" t="s">
        <v>107</v>
      </c>
      <c r="H10123" s="5" t="s">
        <v>53417</v>
      </c>
      <c r="I10123" s="4" t="s">
        <v>53418</v>
      </c>
      <c r="J10123" s="5" t="n">
        <f aca="false">LEN(K10123)</f>
        <v>13</v>
      </c>
      <c r="K10123" s="6" t="s">
        <v>52104</v>
      </c>
      <c r="L10123" s="4" t="s">
        <v>31</v>
      </c>
      <c r="M10123" s="4" t="s">
        <v>15110</v>
      </c>
    </row>
    <row r="10124" customFormat="false" ht="15.75" hidden="false" customHeight="true" outlineLevel="0" collapsed="false">
      <c r="A10124" s="4" t="n">
        <v>4302</v>
      </c>
      <c r="B10124" s="4" t="s">
        <v>53419</v>
      </c>
      <c r="C10124" s="4"/>
      <c r="D10124" s="4" t="s">
        <v>53420</v>
      </c>
      <c r="E10124" s="5" t="s">
        <v>544</v>
      </c>
      <c r="F10124" s="4" t="s">
        <v>545</v>
      </c>
      <c r="G10124" s="4" t="s">
        <v>107</v>
      </c>
      <c r="H10124" s="5" t="s">
        <v>53421</v>
      </c>
      <c r="I10124" s="4" t="s">
        <v>53422</v>
      </c>
      <c r="J10124" s="5" t="n">
        <f aca="false">LEN(K10124)</f>
        <v>13</v>
      </c>
      <c r="K10124" s="6" t="str">
        <f aca="false">LOWER(SUBSTITUTE(SUBSTITUTE(SUBSTITUTE(SUBSTITUTE(SUBSTITUTE(SUBSTITUTE(SUBSTITUTE(B10124,"S.L.",""),"SL",""),"S.A.",""),"SA","")," ",""),".",""),",",""))&amp;".com"</f>
        <v>velasquez.com</v>
      </c>
      <c r="L10124" s="4" t="s">
        <v>78</v>
      </c>
      <c r="M10124" s="4" t="s">
        <v>904</v>
      </c>
    </row>
    <row r="10125" customFormat="false" ht="15.75" hidden="false" customHeight="true" outlineLevel="0" collapsed="false">
      <c r="A10125" s="4" t="n">
        <v>4304</v>
      </c>
      <c r="B10125" s="4" t="s">
        <v>53423</v>
      </c>
      <c r="C10125" s="4"/>
      <c r="D10125" s="4" t="s">
        <v>53424</v>
      </c>
      <c r="E10125" s="5" t="s">
        <v>544</v>
      </c>
      <c r="F10125" s="4" t="s">
        <v>545</v>
      </c>
      <c r="G10125" s="4" t="s">
        <v>107</v>
      </c>
      <c r="H10125" s="5" t="s">
        <v>53425</v>
      </c>
      <c r="I10125" s="4" t="s">
        <v>52389</v>
      </c>
      <c r="J10125" s="5" t="n">
        <f aca="false">LEN(K10125)</f>
        <v>13</v>
      </c>
      <c r="K10125" s="6" t="s">
        <v>52390</v>
      </c>
      <c r="L10125" s="4" t="s">
        <v>31</v>
      </c>
      <c r="M10125" s="4" t="s">
        <v>28115</v>
      </c>
    </row>
    <row r="10126" customFormat="false" ht="15.75" hidden="false" customHeight="true" outlineLevel="0" collapsed="false">
      <c r="A10126" s="4" t="n">
        <v>4310</v>
      </c>
      <c r="B10126" s="4" t="s">
        <v>53426</v>
      </c>
      <c r="C10126" s="4" t="s">
        <v>53427</v>
      </c>
      <c r="D10126" s="4" t="s">
        <v>53428</v>
      </c>
      <c r="E10126" s="5" t="s">
        <v>1361</v>
      </c>
      <c r="F10126" s="4" t="s">
        <v>1362</v>
      </c>
      <c r="G10126" s="4" t="s">
        <v>107</v>
      </c>
      <c r="H10126" s="5" t="s">
        <v>53429</v>
      </c>
      <c r="I10126" s="4" t="s">
        <v>53430</v>
      </c>
      <c r="J10126" s="5" t="n">
        <f aca="false">LEN(K10126)</f>
        <v>13</v>
      </c>
      <c r="K10126" s="6" t="s">
        <v>53431</v>
      </c>
      <c r="L10126" s="4" t="s">
        <v>31</v>
      </c>
      <c r="M10126" s="4" t="s">
        <v>2321</v>
      </c>
    </row>
    <row r="10127" customFormat="false" ht="15.75" hidden="false" customHeight="true" outlineLevel="0" collapsed="false">
      <c r="A10127" s="4" t="n">
        <v>4339</v>
      </c>
      <c r="B10127" s="4" t="s">
        <v>53432</v>
      </c>
      <c r="C10127" s="4" t="s">
        <v>53433</v>
      </c>
      <c r="D10127" s="4" t="s">
        <v>53434</v>
      </c>
      <c r="E10127" s="5" t="s">
        <v>17106</v>
      </c>
      <c r="F10127" s="4" t="s">
        <v>17107</v>
      </c>
      <c r="G10127" s="4" t="s">
        <v>107</v>
      </c>
      <c r="H10127" s="5" t="s">
        <v>53435</v>
      </c>
      <c r="I10127" s="4" t="s">
        <v>53436</v>
      </c>
      <c r="J10127" s="5" t="n">
        <f aca="false">LEN(K10127)</f>
        <v>13</v>
      </c>
      <c r="K10127" s="6" t="s">
        <v>53437</v>
      </c>
      <c r="L10127" s="4" t="s">
        <v>66</v>
      </c>
      <c r="M10127" s="4" t="s">
        <v>577</v>
      </c>
    </row>
    <row r="10128" customFormat="false" ht="15.75" hidden="false" customHeight="true" outlineLevel="0" collapsed="false">
      <c r="A10128" s="4" t="n">
        <v>4342</v>
      </c>
      <c r="B10128" s="4" t="s">
        <v>53438</v>
      </c>
      <c r="C10128" s="4"/>
      <c r="D10128" s="4" t="s">
        <v>53439</v>
      </c>
      <c r="E10128" s="5" t="s">
        <v>33975</v>
      </c>
      <c r="F10128" s="4" t="s">
        <v>33976</v>
      </c>
      <c r="G10128" s="4" t="s">
        <v>107</v>
      </c>
      <c r="H10128" s="5" t="s">
        <v>53440</v>
      </c>
      <c r="I10128" s="4" t="s">
        <v>53441</v>
      </c>
      <c r="J10128" s="5" t="n">
        <f aca="false">LEN(K10128)</f>
        <v>13</v>
      </c>
      <c r="K10128" s="6" t="s">
        <v>53442</v>
      </c>
      <c r="L10128" s="4" t="s">
        <v>21</v>
      </c>
      <c r="M10128" s="4" t="s">
        <v>22</v>
      </c>
    </row>
    <row r="10129" customFormat="false" ht="15.75" hidden="false" customHeight="true" outlineLevel="0" collapsed="false">
      <c r="A10129" s="4" t="n">
        <v>4345</v>
      </c>
      <c r="B10129" s="4" t="s">
        <v>53443</v>
      </c>
      <c r="C10129" s="4" t="s">
        <v>53444</v>
      </c>
      <c r="D10129" s="4" t="s">
        <v>53445</v>
      </c>
      <c r="E10129" s="5" t="s">
        <v>14110</v>
      </c>
      <c r="F10129" s="4" t="s">
        <v>14111</v>
      </c>
      <c r="G10129" s="4" t="s">
        <v>107</v>
      </c>
      <c r="H10129" s="5" t="s">
        <v>53446</v>
      </c>
      <c r="I10129" s="4" t="s">
        <v>53447</v>
      </c>
      <c r="J10129" s="5" t="n">
        <f aca="false">LEN(K10129)</f>
        <v>13</v>
      </c>
      <c r="K10129" s="6" t="s">
        <v>53448</v>
      </c>
      <c r="L10129" s="4" t="s">
        <v>31</v>
      </c>
      <c r="M10129" s="4" t="s">
        <v>2663</v>
      </c>
    </row>
    <row r="10130" customFormat="false" ht="15.75" hidden="false" customHeight="true" outlineLevel="0" collapsed="false">
      <c r="A10130" s="4" t="n">
        <v>4375</v>
      </c>
      <c r="B10130" s="4" t="s">
        <v>53449</v>
      </c>
      <c r="C10130" s="4" t="s">
        <v>53450</v>
      </c>
      <c r="D10130" s="4" t="s">
        <v>53451</v>
      </c>
      <c r="E10130" s="5" t="s">
        <v>33968</v>
      </c>
      <c r="F10130" s="4" t="s">
        <v>17107</v>
      </c>
      <c r="G10130" s="4" t="s">
        <v>107</v>
      </c>
      <c r="H10130" s="5" t="s">
        <v>53452</v>
      </c>
      <c r="I10130" s="4" t="s">
        <v>53453</v>
      </c>
      <c r="J10130" s="5" t="n">
        <f aca="false">LEN(K10130)</f>
        <v>13</v>
      </c>
      <c r="K10130" s="6" t="s">
        <v>53454</v>
      </c>
      <c r="L10130" s="4" t="s">
        <v>66</v>
      </c>
      <c r="M10130" s="4" t="s">
        <v>4671</v>
      </c>
    </row>
    <row r="10131" customFormat="false" ht="15.75" hidden="false" customHeight="true" outlineLevel="0" collapsed="false">
      <c r="A10131" s="4" t="n">
        <v>4387</v>
      </c>
      <c r="B10131" s="4" t="s">
        <v>53455</v>
      </c>
      <c r="C10131" s="4" t="s">
        <v>53456</v>
      </c>
      <c r="D10131" s="4" t="s">
        <v>53457</v>
      </c>
      <c r="E10131" s="5" t="s">
        <v>4918</v>
      </c>
      <c r="F10131" s="4" t="s">
        <v>107</v>
      </c>
      <c r="G10131" s="4" t="s">
        <v>107</v>
      </c>
      <c r="H10131" s="5" t="s">
        <v>53458</v>
      </c>
      <c r="I10131" s="4" t="s">
        <v>53459</v>
      </c>
      <c r="J10131" s="5" t="n">
        <f aca="false">LEN(K10131)</f>
        <v>13</v>
      </c>
      <c r="K10131" s="6" t="s">
        <v>53460</v>
      </c>
      <c r="L10131" s="4" t="s">
        <v>31</v>
      </c>
      <c r="M10131" s="4" t="s">
        <v>5765</v>
      </c>
    </row>
    <row r="10132" customFormat="false" ht="15.75" hidden="false" customHeight="true" outlineLevel="0" collapsed="false">
      <c r="A10132" s="4" t="n">
        <v>4398</v>
      </c>
      <c r="B10132" s="4" t="s">
        <v>53461</v>
      </c>
      <c r="C10132" s="4"/>
      <c r="D10132" s="4" t="s">
        <v>53462</v>
      </c>
      <c r="E10132" s="5" t="s">
        <v>3404</v>
      </c>
      <c r="F10132" s="4" t="s">
        <v>914</v>
      </c>
      <c r="G10132" s="4" t="s">
        <v>107</v>
      </c>
      <c r="H10132" s="5" t="s">
        <v>53463</v>
      </c>
      <c r="I10132" s="4" t="s">
        <v>53464</v>
      </c>
      <c r="J10132" s="5" t="n">
        <f aca="false">LEN(K10132)</f>
        <v>13</v>
      </c>
      <c r="K10132" s="6" t="s">
        <v>53465</v>
      </c>
      <c r="L10132" s="4" t="s">
        <v>21</v>
      </c>
      <c r="M10132" s="4" t="s">
        <v>381</v>
      </c>
    </row>
    <row r="10133" customFormat="false" ht="15.75" hidden="false" customHeight="true" outlineLevel="0" collapsed="false">
      <c r="A10133" s="4" t="n">
        <v>4411</v>
      </c>
      <c r="B10133" s="4" t="s">
        <v>42257</v>
      </c>
      <c r="C10133" s="4" t="s">
        <v>53466</v>
      </c>
      <c r="D10133" s="4" t="s">
        <v>53467</v>
      </c>
      <c r="E10133" s="5" t="s">
        <v>1361</v>
      </c>
      <c r="F10133" s="4" t="s">
        <v>1362</v>
      </c>
      <c r="G10133" s="4" t="s">
        <v>107</v>
      </c>
      <c r="H10133" s="5" t="s">
        <v>53468</v>
      </c>
      <c r="I10133" s="4" t="s">
        <v>53469</v>
      </c>
      <c r="J10133" s="5" t="n">
        <f aca="false">LEN(K10133)</f>
        <v>13</v>
      </c>
      <c r="K10133" s="6" t="s">
        <v>53470</v>
      </c>
      <c r="L10133" s="4" t="s">
        <v>21</v>
      </c>
      <c r="M10133" s="4" t="s">
        <v>877</v>
      </c>
    </row>
    <row r="10134" customFormat="false" ht="15.75" hidden="false" customHeight="true" outlineLevel="0" collapsed="false">
      <c r="A10134" s="4" t="n">
        <v>4441</v>
      </c>
      <c r="B10134" s="4" t="s">
        <v>53471</v>
      </c>
      <c r="C10134" s="4"/>
      <c r="D10134" s="4" t="s">
        <v>53472</v>
      </c>
      <c r="E10134" s="5" t="s">
        <v>105</v>
      </c>
      <c r="F10134" s="4" t="s">
        <v>106</v>
      </c>
      <c r="G10134" s="4" t="s">
        <v>107</v>
      </c>
      <c r="H10134" s="5" t="s">
        <v>53473</v>
      </c>
      <c r="I10134" s="4" t="s">
        <v>51790</v>
      </c>
      <c r="J10134" s="5" t="n">
        <f aca="false">LEN(K10134)</f>
        <v>13</v>
      </c>
      <c r="K10134" s="6" t="s">
        <v>51851</v>
      </c>
      <c r="L10134" s="4" t="s">
        <v>31</v>
      </c>
      <c r="M10134" s="4" t="s">
        <v>5232</v>
      </c>
    </row>
    <row r="10135" customFormat="false" ht="15.75" hidden="false" customHeight="true" outlineLevel="0" collapsed="false">
      <c r="A10135" s="4" t="n">
        <v>4461</v>
      </c>
      <c r="B10135" s="4" t="s">
        <v>53474</v>
      </c>
      <c r="C10135" s="4" t="s">
        <v>53475</v>
      </c>
      <c r="D10135" s="4" t="s">
        <v>53476</v>
      </c>
      <c r="E10135" s="5" t="s">
        <v>1821</v>
      </c>
      <c r="F10135" s="4" t="s">
        <v>106</v>
      </c>
      <c r="G10135" s="4" t="s">
        <v>107</v>
      </c>
      <c r="H10135" s="5" t="s">
        <v>53477</v>
      </c>
      <c r="I10135" s="4" t="s">
        <v>53478</v>
      </c>
      <c r="J10135" s="5" t="n">
        <f aca="false">LEN(K10135)</f>
        <v>13</v>
      </c>
      <c r="K10135" s="6" t="s">
        <v>53479</v>
      </c>
      <c r="L10135" s="4" t="s">
        <v>31</v>
      </c>
      <c r="M10135" s="4" t="s">
        <v>336</v>
      </c>
    </row>
    <row r="10136" customFormat="false" ht="15.75" hidden="false" customHeight="true" outlineLevel="0" collapsed="false">
      <c r="A10136" s="4" t="n">
        <v>4465</v>
      </c>
      <c r="B10136" s="4" t="s">
        <v>53480</v>
      </c>
      <c r="C10136" s="4" t="s">
        <v>53481</v>
      </c>
      <c r="D10136" s="4" t="s">
        <v>53482</v>
      </c>
      <c r="E10136" s="5" t="s">
        <v>2798</v>
      </c>
      <c r="F10136" s="4" t="s">
        <v>712</v>
      </c>
      <c r="G10136" s="4" t="s">
        <v>107</v>
      </c>
      <c r="H10136" s="5" t="s">
        <v>53483</v>
      </c>
      <c r="I10136" s="4" t="s">
        <v>53484</v>
      </c>
      <c r="J10136" s="5" t="n">
        <f aca="false">LEN(K10136)</f>
        <v>13</v>
      </c>
      <c r="K10136" s="6" t="s">
        <v>51671</v>
      </c>
      <c r="L10136" s="4" t="s">
        <v>21</v>
      </c>
      <c r="M10136" s="4" t="s">
        <v>3310</v>
      </c>
    </row>
    <row r="10137" customFormat="false" ht="15.75" hidden="false" customHeight="true" outlineLevel="0" collapsed="false">
      <c r="A10137" s="4" t="n">
        <v>4476</v>
      </c>
      <c r="B10137" s="4" t="s">
        <v>53485</v>
      </c>
      <c r="C10137" s="4" t="s">
        <v>53486</v>
      </c>
      <c r="D10137" s="4" t="s">
        <v>53487</v>
      </c>
      <c r="E10137" s="5" t="s">
        <v>2798</v>
      </c>
      <c r="F10137" s="4" t="s">
        <v>712</v>
      </c>
      <c r="G10137" s="4" t="s">
        <v>107</v>
      </c>
      <c r="H10137" s="5" t="s">
        <v>53488</v>
      </c>
      <c r="I10137" s="4" t="s">
        <v>53489</v>
      </c>
      <c r="J10137" s="5" t="n">
        <f aca="false">LEN(K10137)</f>
        <v>13</v>
      </c>
      <c r="K10137" s="6" t="s">
        <v>53490</v>
      </c>
      <c r="L10137" s="4" t="s">
        <v>31</v>
      </c>
      <c r="M10137" s="4" t="s">
        <v>7942</v>
      </c>
    </row>
    <row r="10138" customFormat="false" ht="15.75" hidden="false" customHeight="true" outlineLevel="0" collapsed="false">
      <c r="A10138" s="4" t="n">
        <v>4480</v>
      </c>
      <c r="B10138" s="4" t="s">
        <v>53491</v>
      </c>
      <c r="C10138" s="4" t="s">
        <v>53492</v>
      </c>
      <c r="D10138" s="4" t="s">
        <v>53493</v>
      </c>
      <c r="E10138" s="5" t="s">
        <v>2024</v>
      </c>
      <c r="F10138" s="4" t="s">
        <v>106</v>
      </c>
      <c r="G10138" s="4" t="s">
        <v>107</v>
      </c>
      <c r="H10138" s="5" t="s">
        <v>53494</v>
      </c>
      <c r="I10138" s="7" t="s">
        <v>53495</v>
      </c>
      <c r="J10138" s="5" t="n">
        <f aca="false">LEN(K10138)</f>
        <v>13</v>
      </c>
      <c r="K10138" s="6" t="s">
        <v>51671</v>
      </c>
      <c r="L10138" s="4" t="s">
        <v>78</v>
      </c>
      <c r="M10138" s="4" t="s">
        <v>26303</v>
      </c>
    </row>
    <row r="10139" customFormat="false" ht="15.75" hidden="false" customHeight="true" outlineLevel="0" collapsed="false">
      <c r="A10139" s="4" t="n">
        <v>4494</v>
      </c>
      <c r="B10139" s="4" t="s">
        <v>53496</v>
      </c>
      <c r="C10139" s="4" t="s">
        <v>53497</v>
      </c>
      <c r="D10139" s="4" t="s">
        <v>53498</v>
      </c>
      <c r="E10139" s="5" t="s">
        <v>105</v>
      </c>
      <c r="F10139" s="4" t="s">
        <v>106</v>
      </c>
      <c r="G10139" s="4" t="s">
        <v>107</v>
      </c>
      <c r="H10139" s="5" t="s">
        <v>53499</v>
      </c>
      <c r="I10139" s="4" t="s">
        <v>53500</v>
      </c>
      <c r="J10139" s="5" t="n">
        <f aca="false">LEN(K10139)</f>
        <v>13</v>
      </c>
      <c r="K10139" s="6" t="s">
        <v>51743</v>
      </c>
      <c r="L10139" s="4" t="s">
        <v>21</v>
      </c>
      <c r="M10139" s="4" t="s">
        <v>5660</v>
      </c>
    </row>
    <row r="10140" customFormat="false" ht="15.75" hidden="false" customHeight="true" outlineLevel="0" collapsed="false">
      <c r="A10140" s="4" t="n">
        <v>4498</v>
      </c>
      <c r="B10140" s="4" t="s">
        <v>53501</v>
      </c>
      <c r="C10140" s="4"/>
      <c r="D10140" s="4" t="s">
        <v>53502</v>
      </c>
      <c r="E10140" s="5" t="s">
        <v>4937</v>
      </c>
      <c r="F10140" s="4" t="s">
        <v>106</v>
      </c>
      <c r="G10140" s="4" t="s">
        <v>107</v>
      </c>
      <c r="H10140" s="5" t="s">
        <v>53503</v>
      </c>
      <c r="I10140" s="4" t="s">
        <v>53504</v>
      </c>
      <c r="J10140" s="5" t="n">
        <f aca="false">LEN(K10140)</f>
        <v>13</v>
      </c>
      <c r="K10140" s="6" t="str">
        <f aca="false">LOWER(SUBSTITUTE(SUBSTITUTE(SUBSTITUTE(SUBSTITUTE(SUBSTITUTE(SUBSTITUTE(SUBSTITUTE(B10140,"S.L.",""),"SL",""),"S.A.",""),"SA","")," ",""),".",""),",",""))&amp;".com"</f>
        <v>playareal.com</v>
      </c>
      <c r="L10140" s="4" t="s">
        <v>57</v>
      </c>
      <c r="M10140" s="4" t="s">
        <v>31</v>
      </c>
    </row>
    <row r="10141" customFormat="false" ht="15.75" hidden="false" customHeight="true" outlineLevel="0" collapsed="false">
      <c r="A10141" s="4" t="n">
        <v>4513</v>
      </c>
      <c r="B10141" s="4" t="s">
        <v>53505</v>
      </c>
      <c r="C10141" s="4"/>
      <c r="D10141" s="4" t="s">
        <v>53506</v>
      </c>
      <c r="E10141" s="5" t="s">
        <v>3389</v>
      </c>
      <c r="F10141" s="4" t="s">
        <v>3390</v>
      </c>
      <c r="G10141" s="4" t="s">
        <v>107</v>
      </c>
      <c r="H10141" s="5" t="s">
        <v>53507</v>
      </c>
      <c r="I10141" s="4" t="s">
        <v>53508</v>
      </c>
      <c r="J10141" s="5" t="n">
        <f aca="false">LEN(K10141)</f>
        <v>13</v>
      </c>
      <c r="K10141" s="6" t="s">
        <v>53509</v>
      </c>
      <c r="L10141" s="4" t="s">
        <v>66</v>
      </c>
      <c r="M10141" s="4" t="s">
        <v>2097</v>
      </c>
    </row>
    <row r="10142" customFormat="false" ht="15.75" hidden="false" customHeight="true" outlineLevel="0" collapsed="false">
      <c r="A10142" s="4" t="n">
        <v>4514</v>
      </c>
      <c r="B10142" s="4" t="s">
        <v>53510</v>
      </c>
      <c r="C10142" s="4"/>
      <c r="D10142" s="4" t="s">
        <v>53511</v>
      </c>
      <c r="E10142" s="5" t="s">
        <v>9324</v>
      </c>
      <c r="F10142" s="4" t="s">
        <v>106</v>
      </c>
      <c r="G10142" s="4" t="s">
        <v>107</v>
      </c>
      <c r="H10142" s="5" t="s">
        <v>53512</v>
      </c>
      <c r="I10142" s="4" t="s">
        <v>2875</v>
      </c>
      <c r="J10142" s="5" t="n">
        <f aca="false">LEN(K10142)</f>
        <v>13</v>
      </c>
      <c r="K10142" s="6" t="s">
        <v>51791</v>
      </c>
      <c r="L10142" s="4" t="s">
        <v>78</v>
      </c>
      <c r="M10142" s="4" t="s">
        <v>31</v>
      </c>
    </row>
    <row r="10143" customFormat="false" ht="15.75" hidden="false" customHeight="true" outlineLevel="0" collapsed="false">
      <c r="A10143" s="4" t="n">
        <v>4515</v>
      </c>
      <c r="B10143" s="4" t="s">
        <v>53513</v>
      </c>
      <c r="C10143" s="4" t="s">
        <v>53514</v>
      </c>
      <c r="D10143" s="4" t="s">
        <v>53515</v>
      </c>
      <c r="E10143" s="5" t="s">
        <v>24382</v>
      </c>
      <c r="F10143" s="4" t="s">
        <v>24383</v>
      </c>
      <c r="G10143" s="4" t="s">
        <v>107</v>
      </c>
      <c r="H10143" s="5" t="s">
        <v>53516</v>
      </c>
      <c r="I10143" s="4" t="s">
        <v>53517</v>
      </c>
      <c r="J10143" s="5" t="n">
        <f aca="false">LEN(K10143)</f>
        <v>13</v>
      </c>
      <c r="K10143" s="6" t="s">
        <v>53518</v>
      </c>
      <c r="L10143" s="4" t="s">
        <v>21</v>
      </c>
      <c r="M10143" s="4" t="s">
        <v>877</v>
      </c>
    </row>
    <row r="10144" customFormat="false" ht="15.75" hidden="false" customHeight="true" outlineLevel="0" collapsed="false">
      <c r="A10144" s="4" t="n">
        <v>4519</v>
      </c>
      <c r="B10144" s="4" t="s">
        <v>53519</v>
      </c>
      <c r="C10144" s="4" t="s">
        <v>53520</v>
      </c>
      <c r="D10144" s="4" t="s">
        <v>53521</v>
      </c>
      <c r="E10144" s="5" t="s">
        <v>7570</v>
      </c>
      <c r="F10144" s="4" t="s">
        <v>7571</v>
      </c>
      <c r="G10144" s="4" t="s">
        <v>107</v>
      </c>
      <c r="H10144" s="5" t="s">
        <v>53522</v>
      </c>
      <c r="I10144" s="4" t="s">
        <v>53523</v>
      </c>
      <c r="J10144" s="5" t="n">
        <f aca="false">LEN(K10144)</f>
        <v>13</v>
      </c>
      <c r="K10144" s="6" t="s">
        <v>53524</v>
      </c>
      <c r="L10144" s="4" t="s">
        <v>21</v>
      </c>
      <c r="M10144" s="4" t="s">
        <v>877</v>
      </c>
    </row>
    <row r="10145" customFormat="false" ht="15.75" hidden="false" customHeight="true" outlineLevel="0" collapsed="false">
      <c r="A10145" s="4" t="n">
        <v>4554</v>
      </c>
      <c r="B10145" s="4" t="s">
        <v>53525</v>
      </c>
      <c r="C10145" s="4"/>
      <c r="D10145" s="4" t="s">
        <v>104</v>
      </c>
      <c r="E10145" s="5" t="s">
        <v>105</v>
      </c>
      <c r="F10145" s="4" t="s">
        <v>106</v>
      </c>
      <c r="G10145" s="4" t="s">
        <v>107</v>
      </c>
      <c r="H10145" s="5" t="s">
        <v>53526</v>
      </c>
      <c r="I10145" s="4" t="s">
        <v>53527</v>
      </c>
      <c r="J10145" s="5" t="n">
        <f aca="false">LEN(K10145)</f>
        <v>13</v>
      </c>
      <c r="K10145" s="6" t="s">
        <v>51791</v>
      </c>
      <c r="L10145" s="4" t="s">
        <v>21</v>
      </c>
      <c r="M10145" s="4" t="s">
        <v>1920</v>
      </c>
    </row>
    <row r="10146" customFormat="false" ht="15.75" hidden="false" customHeight="true" outlineLevel="0" collapsed="false">
      <c r="A10146" s="4" t="n">
        <v>4559</v>
      </c>
      <c r="B10146" s="4" t="s">
        <v>53528</v>
      </c>
      <c r="C10146" s="4"/>
      <c r="D10146" s="4" t="s">
        <v>53529</v>
      </c>
      <c r="E10146" s="5" t="s">
        <v>2024</v>
      </c>
      <c r="F10146" s="4" t="s">
        <v>106</v>
      </c>
      <c r="G10146" s="4" t="s">
        <v>107</v>
      </c>
      <c r="H10146" s="5" t="s">
        <v>53530</v>
      </c>
      <c r="I10146" s="7" t="s">
        <v>53531</v>
      </c>
      <c r="J10146" s="5" t="n">
        <f aca="false">LEN(K10146)</f>
        <v>13</v>
      </c>
      <c r="K10146" s="6" t="str">
        <f aca="false">LOWER(SUBSTITUTE(SUBSTITUTE(SUBSTITUTE(SUBSTITUTE(SUBSTITUTE(SUBSTITUTE(SUBSTITUTE(B10146,"S.L.",""),"SL",""),"S.A.",""),"SA","")," ",""),".",""),",",""))&amp;".com"</f>
        <v>lorcrimar.com</v>
      </c>
      <c r="L10146" s="4" t="s">
        <v>21</v>
      </c>
      <c r="M10146" s="4" t="s">
        <v>158</v>
      </c>
    </row>
    <row r="10147" customFormat="false" ht="15.75" hidden="false" customHeight="true" outlineLevel="0" collapsed="false">
      <c r="A10147" s="4" t="n">
        <v>4568</v>
      </c>
      <c r="B10147" s="4" t="s">
        <v>53532</v>
      </c>
      <c r="C10147" s="4"/>
      <c r="D10147" s="4" t="s">
        <v>53533</v>
      </c>
      <c r="E10147" s="5" t="s">
        <v>6387</v>
      </c>
      <c r="F10147" s="4" t="s">
        <v>45</v>
      </c>
      <c r="G10147" s="4" t="s">
        <v>27</v>
      </c>
      <c r="H10147" s="5" t="s">
        <v>53534</v>
      </c>
      <c r="I10147" s="7" t="s">
        <v>53535</v>
      </c>
      <c r="J10147" s="5" t="n">
        <f aca="false">LEN(K10147)</f>
        <v>13</v>
      </c>
      <c r="K10147" s="13" t="s">
        <v>53536</v>
      </c>
      <c r="L10147" s="4" t="s">
        <v>21</v>
      </c>
      <c r="M10147" s="4" t="s">
        <v>779</v>
      </c>
    </row>
    <row r="10148" customFormat="false" ht="15.75" hidden="false" customHeight="true" outlineLevel="0" collapsed="false">
      <c r="A10148" s="4" t="n">
        <v>4601</v>
      </c>
      <c r="B10148" s="4" t="s">
        <v>53537</v>
      </c>
      <c r="C10148" s="4"/>
      <c r="D10148" s="4" t="s">
        <v>53538</v>
      </c>
      <c r="E10148" s="5" t="s">
        <v>9338</v>
      </c>
      <c r="F10148" s="4" t="s">
        <v>948</v>
      </c>
      <c r="G10148" s="4" t="s">
        <v>948</v>
      </c>
      <c r="H10148" s="5" t="s">
        <v>53539</v>
      </c>
      <c r="I10148" s="4" t="s">
        <v>53540</v>
      </c>
      <c r="J10148" s="5" t="n">
        <f aca="false">LEN(K10148)</f>
        <v>13</v>
      </c>
      <c r="K10148" s="6" t="s">
        <v>53541</v>
      </c>
      <c r="L10148" s="4" t="s">
        <v>78</v>
      </c>
      <c r="M10148" s="4" t="s">
        <v>1208</v>
      </c>
    </row>
    <row r="10149" customFormat="false" ht="15.75" hidden="false" customHeight="true" outlineLevel="0" collapsed="false">
      <c r="A10149" s="4" t="n">
        <v>4615</v>
      </c>
      <c r="B10149" s="4" t="s">
        <v>53542</v>
      </c>
      <c r="C10149" s="4"/>
      <c r="D10149" s="4" t="s">
        <v>53543</v>
      </c>
      <c r="E10149" s="5" t="s">
        <v>4126</v>
      </c>
      <c r="F10149" s="4" t="s">
        <v>4127</v>
      </c>
      <c r="G10149" s="4" t="s">
        <v>948</v>
      </c>
      <c r="H10149" s="5" t="s">
        <v>53544</v>
      </c>
      <c r="I10149" s="7" t="s">
        <v>53545</v>
      </c>
      <c r="J10149" s="5" t="n">
        <f aca="false">LEN(K10149)</f>
        <v>13</v>
      </c>
      <c r="K10149" s="6" t="s">
        <v>53546</v>
      </c>
      <c r="L10149" s="4" t="s">
        <v>78</v>
      </c>
      <c r="M10149" s="4" t="s">
        <v>336</v>
      </c>
    </row>
    <row r="10150" customFormat="false" ht="15.75" hidden="false" customHeight="true" outlineLevel="0" collapsed="false">
      <c r="A10150" s="4" t="n">
        <v>4625</v>
      </c>
      <c r="B10150" s="4" t="s">
        <v>53547</v>
      </c>
      <c r="C10150" s="4" t="s">
        <v>53548</v>
      </c>
      <c r="D10150" s="4" t="s">
        <v>53549</v>
      </c>
      <c r="E10150" s="5" t="s">
        <v>1733</v>
      </c>
      <c r="F10150" s="4" t="s">
        <v>1734</v>
      </c>
      <c r="G10150" s="4" t="s">
        <v>948</v>
      </c>
      <c r="H10150" s="5" t="s">
        <v>53550</v>
      </c>
      <c r="I10150" s="4" t="s">
        <v>53551</v>
      </c>
      <c r="J10150" s="5" t="n">
        <f aca="false">LEN(K10150)</f>
        <v>13</v>
      </c>
      <c r="K10150" s="6" t="s">
        <v>53552</v>
      </c>
      <c r="L10150" s="4" t="s">
        <v>57</v>
      </c>
      <c r="M10150" s="4" t="s">
        <v>2082</v>
      </c>
    </row>
    <row r="10151" customFormat="false" ht="15.75" hidden="false" customHeight="true" outlineLevel="0" collapsed="false">
      <c r="A10151" s="4" t="n">
        <v>4627</v>
      </c>
      <c r="B10151" s="4" t="s">
        <v>53553</v>
      </c>
      <c r="C10151" s="4" t="s">
        <v>53554</v>
      </c>
      <c r="D10151" s="4" t="s">
        <v>53555</v>
      </c>
      <c r="E10151" s="5" t="s">
        <v>53556</v>
      </c>
      <c r="F10151" s="4" t="s">
        <v>53557</v>
      </c>
      <c r="G10151" s="4" t="s">
        <v>948</v>
      </c>
      <c r="H10151" s="5" t="s">
        <v>53558</v>
      </c>
      <c r="I10151" s="4" t="s">
        <v>53559</v>
      </c>
      <c r="J10151" s="5" t="n">
        <f aca="false">LEN(K10151)</f>
        <v>13</v>
      </c>
      <c r="K10151" s="6" t="s">
        <v>53560</v>
      </c>
      <c r="L10151" s="4" t="s">
        <v>21</v>
      </c>
      <c r="M10151" s="4" t="s">
        <v>1979</v>
      </c>
    </row>
    <row r="10152" customFormat="false" ht="15.75" hidden="false" customHeight="true" outlineLevel="0" collapsed="false">
      <c r="A10152" s="4" t="n">
        <v>4629</v>
      </c>
      <c r="B10152" s="4" t="s">
        <v>53561</v>
      </c>
      <c r="C10152" s="4" t="s">
        <v>53562</v>
      </c>
      <c r="D10152" s="4" t="s">
        <v>53563</v>
      </c>
      <c r="E10152" s="5" t="s">
        <v>53564</v>
      </c>
      <c r="F10152" s="4" t="s">
        <v>22927</v>
      </c>
      <c r="G10152" s="4" t="s">
        <v>948</v>
      </c>
      <c r="H10152" s="5" t="s">
        <v>53565</v>
      </c>
      <c r="I10152" s="20" t="s">
        <v>53566</v>
      </c>
      <c r="J10152" s="5" t="n">
        <f aca="false">LEN(K10152)</f>
        <v>13</v>
      </c>
      <c r="K10152" s="13" t="s">
        <v>53567</v>
      </c>
      <c r="L10152" s="4" t="s">
        <v>21</v>
      </c>
      <c r="M10152" s="4" t="s">
        <v>1216</v>
      </c>
    </row>
    <row r="10153" customFormat="false" ht="15.75" hidden="false" customHeight="true" outlineLevel="0" collapsed="false">
      <c r="A10153" s="4" t="n">
        <v>4648</v>
      </c>
      <c r="B10153" s="4" t="s">
        <v>53568</v>
      </c>
      <c r="C10153" s="4" t="s">
        <v>53569</v>
      </c>
      <c r="D10153" s="4" t="s">
        <v>53570</v>
      </c>
      <c r="E10153" s="5" t="s">
        <v>39360</v>
      </c>
      <c r="F10153" s="4" t="s">
        <v>39361</v>
      </c>
      <c r="G10153" s="4" t="s">
        <v>948</v>
      </c>
      <c r="H10153" s="5" t="s">
        <v>53571</v>
      </c>
      <c r="I10153" s="7" t="s">
        <v>53572</v>
      </c>
      <c r="J10153" s="5" t="n">
        <f aca="false">LEN(K10153)</f>
        <v>13</v>
      </c>
      <c r="K10153" s="6" t="s">
        <v>53573</v>
      </c>
      <c r="L10153" s="4" t="s">
        <v>31</v>
      </c>
      <c r="M10153" s="4" t="s">
        <v>695</v>
      </c>
    </row>
    <row r="10154" customFormat="false" ht="15.75" hidden="false" customHeight="true" outlineLevel="0" collapsed="false">
      <c r="A10154" s="4" t="n">
        <v>4650</v>
      </c>
      <c r="B10154" s="4" t="s">
        <v>53574</v>
      </c>
      <c r="C10154" s="4"/>
      <c r="D10154" s="4" t="s">
        <v>53575</v>
      </c>
      <c r="E10154" s="5" t="s">
        <v>3427</v>
      </c>
      <c r="F10154" s="4" t="s">
        <v>3428</v>
      </c>
      <c r="G10154" s="4" t="s">
        <v>948</v>
      </c>
      <c r="H10154" s="5" t="s">
        <v>53576</v>
      </c>
      <c r="I10154" s="7" t="s">
        <v>53577</v>
      </c>
      <c r="J10154" s="5" t="n">
        <f aca="false">LEN(K10154)</f>
        <v>13</v>
      </c>
      <c r="K10154" s="6" t="str">
        <f aca="false">LOWER(SUBSTITUTE(SUBSTITUTE(SUBSTITUTE(SUBSTITUTE(SUBSTITUTE(SUBSTITUTE(SUBSTITUTE(B10154,"S.L.",""),"SL",""),"S.A.",""),"SA","")," ",""),".",""),",",""))&amp;".com"</f>
        <v>truckstop.com</v>
      </c>
      <c r="L10154" s="4" t="s">
        <v>21</v>
      </c>
      <c r="M10154" s="4" t="s">
        <v>1216</v>
      </c>
    </row>
    <row r="10155" customFormat="false" ht="15.75" hidden="false" customHeight="true" outlineLevel="0" collapsed="false">
      <c r="A10155" s="4" t="n">
        <v>4653</v>
      </c>
      <c r="B10155" s="4" t="s">
        <v>53578</v>
      </c>
      <c r="C10155" s="4" t="s">
        <v>53579</v>
      </c>
      <c r="D10155" s="4" t="s">
        <v>53580</v>
      </c>
      <c r="E10155" s="5" t="s">
        <v>39360</v>
      </c>
      <c r="F10155" s="4" t="s">
        <v>39361</v>
      </c>
      <c r="G10155" s="4" t="s">
        <v>948</v>
      </c>
      <c r="H10155" s="5" t="s">
        <v>53581</v>
      </c>
      <c r="I10155" s="4" t="s">
        <v>53582</v>
      </c>
      <c r="J10155" s="5" t="n">
        <f aca="false">LEN(K10155)</f>
        <v>13</v>
      </c>
      <c r="K10155" s="6" t="s">
        <v>53583</v>
      </c>
      <c r="L10155" s="4" t="s">
        <v>57</v>
      </c>
      <c r="M10155" s="4" t="s">
        <v>1208</v>
      </c>
    </row>
    <row r="10156" customFormat="false" ht="15.75" hidden="false" customHeight="true" outlineLevel="0" collapsed="false">
      <c r="A10156" s="4" t="n">
        <v>4658</v>
      </c>
      <c r="B10156" s="4" t="s">
        <v>53584</v>
      </c>
      <c r="C10156" s="4" t="s">
        <v>53585</v>
      </c>
      <c r="D10156" s="4" t="s">
        <v>53586</v>
      </c>
      <c r="E10156" s="5" t="s">
        <v>1473</v>
      </c>
      <c r="F10156" s="4" t="s">
        <v>1404</v>
      </c>
      <c r="G10156" s="4" t="s">
        <v>948</v>
      </c>
      <c r="H10156" s="5" t="s">
        <v>53587</v>
      </c>
      <c r="I10156" s="20" t="s">
        <v>53588</v>
      </c>
      <c r="J10156" s="5" t="n">
        <f aca="false">LEN(K10156)</f>
        <v>13</v>
      </c>
      <c r="K10156" s="21" t="s">
        <v>53589</v>
      </c>
      <c r="L10156" s="4" t="s">
        <v>57</v>
      </c>
      <c r="M10156" s="4" t="s">
        <v>1043</v>
      </c>
    </row>
    <row r="10157" customFormat="false" ht="15.75" hidden="false" customHeight="true" outlineLevel="0" collapsed="false">
      <c r="A10157" s="4" t="n">
        <v>4674</v>
      </c>
      <c r="B10157" s="4" t="s">
        <v>2737</v>
      </c>
      <c r="C10157" s="4" t="s">
        <v>53590</v>
      </c>
      <c r="D10157" s="4" t="s">
        <v>53591</v>
      </c>
      <c r="E10157" s="5" t="s">
        <v>9378</v>
      </c>
      <c r="F10157" s="4" t="s">
        <v>9379</v>
      </c>
      <c r="G10157" s="4" t="s">
        <v>948</v>
      </c>
      <c r="H10157" s="5" t="s">
        <v>53592</v>
      </c>
      <c r="I10157" s="7" t="s">
        <v>53593</v>
      </c>
      <c r="J10157" s="5" t="n">
        <f aca="false">LEN(K10157)</f>
        <v>13</v>
      </c>
      <c r="K10157" s="13" t="s">
        <v>53594</v>
      </c>
      <c r="L10157" s="4" t="s">
        <v>66</v>
      </c>
      <c r="M10157" s="4" t="s">
        <v>577</v>
      </c>
    </row>
    <row r="10158" customFormat="false" ht="15.75" hidden="false" customHeight="true" outlineLevel="0" collapsed="false">
      <c r="A10158" s="4" t="n">
        <v>4675</v>
      </c>
      <c r="B10158" s="4" t="s">
        <v>53595</v>
      </c>
      <c r="C10158" s="4"/>
      <c r="D10158" s="4" t="s">
        <v>53596</v>
      </c>
      <c r="E10158" s="5" t="s">
        <v>9378</v>
      </c>
      <c r="F10158" s="4" t="s">
        <v>9379</v>
      </c>
      <c r="G10158" s="4" t="s">
        <v>948</v>
      </c>
      <c r="H10158" s="5" t="s">
        <v>53597</v>
      </c>
      <c r="I10158" s="7" t="s">
        <v>53598</v>
      </c>
      <c r="J10158" s="5" t="n">
        <f aca="false">LEN(K10158)</f>
        <v>13</v>
      </c>
      <c r="K10158" s="6" t="s">
        <v>53599</v>
      </c>
      <c r="L10158" s="4" t="s">
        <v>57</v>
      </c>
      <c r="M10158" s="4" t="s">
        <v>1085</v>
      </c>
    </row>
    <row r="10159" customFormat="false" ht="15.75" hidden="false" customHeight="true" outlineLevel="0" collapsed="false">
      <c r="A10159" s="4" t="n">
        <v>4678</v>
      </c>
      <c r="B10159" s="4" t="s">
        <v>49022</v>
      </c>
      <c r="C10159" s="4"/>
      <c r="D10159" s="4" t="s">
        <v>53600</v>
      </c>
      <c r="E10159" s="5" t="s">
        <v>9371</v>
      </c>
      <c r="F10159" s="4" t="s">
        <v>1505</v>
      </c>
      <c r="G10159" s="4" t="s">
        <v>948</v>
      </c>
      <c r="H10159" s="5" t="s">
        <v>53601</v>
      </c>
      <c r="I10159" s="4" t="s">
        <v>53602</v>
      </c>
      <c r="J10159" s="5" t="n">
        <f aca="false">LEN(K10159)</f>
        <v>13</v>
      </c>
      <c r="K10159" s="6" t="s">
        <v>53589</v>
      </c>
      <c r="L10159" s="4" t="s">
        <v>57</v>
      </c>
      <c r="M10159" s="4" t="s">
        <v>1063</v>
      </c>
    </row>
    <row r="10160" customFormat="false" ht="15.75" hidden="false" customHeight="true" outlineLevel="0" collapsed="false">
      <c r="A10160" s="4" t="n">
        <v>4736</v>
      </c>
      <c r="B10160" s="4" t="s">
        <v>53603</v>
      </c>
      <c r="C10160" s="4" t="s">
        <v>53604</v>
      </c>
      <c r="D10160" s="4" t="s">
        <v>53605</v>
      </c>
      <c r="E10160" s="5" t="s">
        <v>455</v>
      </c>
      <c r="F10160" s="4" t="s">
        <v>372</v>
      </c>
      <c r="G10160" s="4" t="s">
        <v>372</v>
      </c>
      <c r="H10160" s="5" t="s">
        <v>53606</v>
      </c>
      <c r="I10160" s="4" t="s">
        <v>53607</v>
      </c>
      <c r="J10160" s="5" t="n">
        <f aca="false">LEN(K10160)</f>
        <v>13</v>
      </c>
      <c r="K10160" s="6" t="s">
        <v>53608</v>
      </c>
      <c r="L10160" s="4" t="s">
        <v>21</v>
      </c>
      <c r="M10160" s="4" t="s">
        <v>1979</v>
      </c>
    </row>
    <row r="10161" customFormat="false" ht="15.75" hidden="false" customHeight="true" outlineLevel="0" collapsed="false">
      <c r="A10161" s="4" t="n">
        <v>4800</v>
      </c>
      <c r="B10161" s="4" t="s">
        <v>53609</v>
      </c>
      <c r="C10161" s="4"/>
      <c r="D10161" s="4" t="s">
        <v>53610</v>
      </c>
      <c r="E10161" s="5" t="s">
        <v>4134</v>
      </c>
      <c r="F10161" s="4" t="s">
        <v>372</v>
      </c>
      <c r="G10161" s="4" t="s">
        <v>372</v>
      </c>
      <c r="H10161" s="5" t="s">
        <v>53611</v>
      </c>
      <c r="I10161" s="4" t="s">
        <v>53612</v>
      </c>
      <c r="J10161" s="5" t="n">
        <f aca="false">LEN(K10161)</f>
        <v>13</v>
      </c>
      <c r="K10161" s="6" t="s">
        <v>51851</v>
      </c>
      <c r="L10161" s="4" t="s">
        <v>31</v>
      </c>
      <c r="M10161" s="4" t="s">
        <v>7936</v>
      </c>
    </row>
    <row r="10162" customFormat="false" ht="15.75" hidden="false" customHeight="true" outlineLevel="0" collapsed="false">
      <c r="A10162" s="4" t="n">
        <v>4804</v>
      </c>
      <c r="B10162" s="4" t="s">
        <v>53613</v>
      </c>
      <c r="C10162" s="4" t="s">
        <v>53614</v>
      </c>
      <c r="D10162" s="4" t="s">
        <v>53615</v>
      </c>
      <c r="E10162" s="5" t="s">
        <v>471</v>
      </c>
      <c r="F10162" s="4" t="s">
        <v>372</v>
      </c>
      <c r="G10162" s="4" t="s">
        <v>372</v>
      </c>
      <c r="H10162" s="5" t="s">
        <v>53616</v>
      </c>
      <c r="I10162" s="4" t="s">
        <v>53617</v>
      </c>
      <c r="J10162" s="5" t="n">
        <f aca="false">LEN(K10162)</f>
        <v>13</v>
      </c>
      <c r="K10162" s="6" t="s">
        <v>53618</v>
      </c>
      <c r="L10162" s="4" t="s">
        <v>21</v>
      </c>
      <c r="M10162" s="4" t="s">
        <v>794</v>
      </c>
    </row>
    <row r="10163" customFormat="false" ht="15.75" hidden="false" customHeight="true" outlineLevel="0" collapsed="false">
      <c r="A10163" s="4" t="n">
        <v>4823</v>
      </c>
      <c r="B10163" s="4" t="s">
        <v>51493</v>
      </c>
      <c r="C10163" s="4"/>
      <c r="D10163" s="4" t="s">
        <v>53619</v>
      </c>
      <c r="E10163" s="5" t="s">
        <v>53620</v>
      </c>
      <c r="F10163" s="4" t="s">
        <v>53621</v>
      </c>
      <c r="G10163" s="4" t="s">
        <v>372</v>
      </c>
      <c r="H10163" s="5" t="s">
        <v>53622</v>
      </c>
      <c r="I10163" s="20" t="s">
        <v>53623</v>
      </c>
      <c r="J10163" s="5" t="n">
        <f aca="false">LEN(K10163)</f>
        <v>13</v>
      </c>
      <c r="K10163" s="13" t="s">
        <v>53624</v>
      </c>
      <c r="L10163" s="4" t="s">
        <v>78</v>
      </c>
      <c r="M10163" s="4" t="s">
        <v>317</v>
      </c>
    </row>
    <row r="10164" customFormat="false" ht="15.75" hidden="false" customHeight="true" outlineLevel="0" collapsed="false">
      <c r="A10164" s="4" t="n">
        <v>4826</v>
      </c>
      <c r="B10164" s="4" t="s">
        <v>53625</v>
      </c>
      <c r="C10164" s="4"/>
      <c r="D10164" s="4" t="s">
        <v>9412</v>
      </c>
      <c r="E10164" s="5" t="s">
        <v>9413</v>
      </c>
      <c r="F10164" s="4" t="s">
        <v>9414</v>
      </c>
      <c r="G10164" s="4" t="s">
        <v>372</v>
      </c>
      <c r="H10164" s="5" t="s">
        <v>53626</v>
      </c>
      <c r="I10164" s="4" t="s">
        <v>9416</v>
      </c>
      <c r="J10164" s="5" t="n">
        <f aca="false">LEN(K10164)</f>
        <v>13</v>
      </c>
      <c r="K10164" s="6" t="s">
        <v>53627</v>
      </c>
      <c r="L10164" s="4" t="s">
        <v>57</v>
      </c>
      <c r="M10164" s="4" t="s">
        <v>45668</v>
      </c>
    </row>
    <row r="10165" customFormat="false" ht="15.75" hidden="false" customHeight="true" outlineLevel="0" collapsed="false">
      <c r="A10165" s="4" t="n">
        <v>4851</v>
      </c>
      <c r="B10165" s="4" t="s">
        <v>53628</v>
      </c>
      <c r="C10165" s="4" t="s">
        <v>53629</v>
      </c>
      <c r="D10165" s="4" t="s">
        <v>53630</v>
      </c>
      <c r="E10165" s="5" t="s">
        <v>455</v>
      </c>
      <c r="F10165" s="4" t="s">
        <v>372</v>
      </c>
      <c r="G10165" s="4" t="s">
        <v>372</v>
      </c>
      <c r="H10165" s="5" t="s">
        <v>53631</v>
      </c>
      <c r="I10165" s="4" t="s">
        <v>53632</v>
      </c>
      <c r="J10165" s="5" t="n">
        <f aca="false">LEN(K10165)</f>
        <v>13</v>
      </c>
      <c r="K10165" s="6" t="s">
        <v>51851</v>
      </c>
      <c r="L10165" s="4" t="s">
        <v>31</v>
      </c>
      <c r="M10165" s="4" t="s">
        <v>20041</v>
      </c>
    </row>
    <row r="10166" customFormat="false" ht="15.75" hidden="false" customHeight="true" outlineLevel="0" collapsed="false">
      <c r="A10166" s="4" t="n">
        <v>4873</v>
      </c>
      <c r="B10166" s="4" t="s">
        <v>53633</v>
      </c>
      <c r="C10166" s="4"/>
      <c r="D10166" s="4" t="s">
        <v>53634</v>
      </c>
      <c r="E10166" s="5" t="s">
        <v>1675</v>
      </c>
      <c r="F10166" s="4" t="s">
        <v>372</v>
      </c>
      <c r="G10166" s="4" t="s">
        <v>372</v>
      </c>
      <c r="H10166" s="5" t="s">
        <v>53635</v>
      </c>
      <c r="I10166" s="4" t="s">
        <v>53636</v>
      </c>
      <c r="J10166" s="5" t="n">
        <f aca="false">LEN(K10166)</f>
        <v>13</v>
      </c>
      <c r="K10166" s="6" t="s">
        <v>51755</v>
      </c>
      <c r="L10166" s="4" t="s">
        <v>57</v>
      </c>
      <c r="M10166" s="4" t="s">
        <v>31</v>
      </c>
    </row>
    <row r="10167" customFormat="false" ht="15.75" hidden="false" customHeight="true" outlineLevel="0" collapsed="false">
      <c r="A10167" s="4" t="n">
        <v>4930</v>
      </c>
      <c r="B10167" s="4" t="s">
        <v>53637</v>
      </c>
      <c r="C10167" s="4"/>
      <c r="D10167" s="4" t="s">
        <v>53638</v>
      </c>
      <c r="E10167" s="5" t="s">
        <v>1452</v>
      </c>
      <c r="F10167" s="4" t="s">
        <v>5629</v>
      </c>
      <c r="G10167" s="4" t="s">
        <v>332</v>
      </c>
      <c r="H10167" s="5" t="s">
        <v>53639</v>
      </c>
      <c r="I10167" s="4" t="s">
        <v>53640</v>
      </c>
      <c r="J10167" s="5" t="n">
        <f aca="false">LEN(K10167)</f>
        <v>13</v>
      </c>
      <c r="K10167" s="6" t="s">
        <v>52104</v>
      </c>
      <c r="L10167" s="4" t="s">
        <v>31</v>
      </c>
      <c r="M10167" s="4" t="s">
        <v>31</v>
      </c>
    </row>
    <row r="10168" customFormat="false" ht="15.75" hidden="false" customHeight="true" outlineLevel="0" collapsed="false">
      <c r="A10168" s="4" t="n">
        <v>4934</v>
      </c>
      <c r="B10168" s="4" t="s">
        <v>53641</v>
      </c>
      <c r="C10168" s="4" t="s">
        <v>53642</v>
      </c>
      <c r="D10168" s="4" t="s">
        <v>53643</v>
      </c>
      <c r="E10168" s="5" t="s">
        <v>1458</v>
      </c>
      <c r="F10168" s="4" t="s">
        <v>1459</v>
      </c>
      <c r="G10168" s="4" t="s">
        <v>332</v>
      </c>
      <c r="H10168" s="5" t="s">
        <v>53644</v>
      </c>
      <c r="I10168" s="4" t="s">
        <v>53645</v>
      </c>
      <c r="J10168" s="5" t="n">
        <f aca="false">LEN(K10168)</f>
        <v>13</v>
      </c>
      <c r="K10168" s="6" t="s">
        <v>53646</v>
      </c>
      <c r="L10168" s="4" t="s">
        <v>78</v>
      </c>
      <c r="M10168" s="4" t="s">
        <v>5207</v>
      </c>
    </row>
    <row r="10169" customFormat="false" ht="15.75" hidden="false" customHeight="true" outlineLevel="0" collapsed="false">
      <c r="A10169" s="4" t="n">
        <v>4972</v>
      </c>
      <c r="B10169" s="4" t="s">
        <v>53647</v>
      </c>
      <c r="C10169" s="4"/>
      <c r="D10169" s="4" t="s">
        <v>53648</v>
      </c>
      <c r="E10169" s="5" t="s">
        <v>53649</v>
      </c>
      <c r="F10169" s="4" t="s">
        <v>53650</v>
      </c>
      <c r="G10169" s="4" t="s">
        <v>332</v>
      </c>
      <c r="H10169" s="5" t="s">
        <v>53651</v>
      </c>
      <c r="I10169" s="7" t="s">
        <v>53652</v>
      </c>
      <c r="J10169" s="5" t="n">
        <f aca="false">LEN(K10169)</f>
        <v>13</v>
      </c>
      <c r="K10169" s="6" t="s">
        <v>53653</v>
      </c>
      <c r="L10169" s="4" t="s">
        <v>78</v>
      </c>
      <c r="M10169" s="4" t="s">
        <v>1063</v>
      </c>
    </row>
    <row r="10170" customFormat="false" ht="15.75" hidden="false" customHeight="true" outlineLevel="0" collapsed="false">
      <c r="A10170" s="4" t="n">
        <v>4992</v>
      </c>
      <c r="B10170" s="4" t="s">
        <v>53654</v>
      </c>
      <c r="C10170" s="4" t="s">
        <v>53655</v>
      </c>
      <c r="D10170" s="4" t="s">
        <v>53656</v>
      </c>
      <c r="E10170" s="5" t="s">
        <v>24685</v>
      </c>
      <c r="F10170" s="4" t="s">
        <v>815</v>
      </c>
      <c r="G10170" s="4" t="s">
        <v>332</v>
      </c>
      <c r="H10170" s="5" t="s">
        <v>53657</v>
      </c>
      <c r="I10170" s="4" t="s">
        <v>53658</v>
      </c>
      <c r="J10170" s="5" t="n">
        <f aca="false">LEN(K10170)</f>
        <v>13</v>
      </c>
      <c r="K10170" s="6" t="s">
        <v>51851</v>
      </c>
      <c r="L10170" s="4" t="s">
        <v>31</v>
      </c>
      <c r="M10170" s="4" t="s">
        <v>435</v>
      </c>
    </row>
    <row r="10171" customFormat="false" ht="15.75" hidden="false" customHeight="true" outlineLevel="0" collapsed="false">
      <c r="A10171" s="4" t="n">
        <v>5016</v>
      </c>
      <c r="B10171" s="4" t="s">
        <v>53659</v>
      </c>
      <c r="C10171" s="4"/>
      <c r="D10171" s="4" t="s">
        <v>53660</v>
      </c>
      <c r="E10171" s="5" t="s">
        <v>6247</v>
      </c>
      <c r="F10171" s="4" t="s">
        <v>6248</v>
      </c>
      <c r="G10171" s="4" t="s">
        <v>332</v>
      </c>
      <c r="H10171" s="5" t="s">
        <v>53661</v>
      </c>
      <c r="I10171" s="4" t="s">
        <v>53662</v>
      </c>
      <c r="J10171" s="5" t="n">
        <f aca="false">LEN(K10171)</f>
        <v>13</v>
      </c>
      <c r="K10171" s="6" t="s">
        <v>53663</v>
      </c>
      <c r="L10171" s="4" t="s">
        <v>31</v>
      </c>
      <c r="M10171" s="4" t="s">
        <v>877</v>
      </c>
    </row>
    <row r="10172" customFormat="false" ht="27.75" hidden="false" customHeight="true" outlineLevel="0" collapsed="false">
      <c r="A10172" s="4" t="n">
        <v>5034</v>
      </c>
      <c r="B10172" s="4" t="s">
        <v>1202</v>
      </c>
      <c r="C10172" s="4"/>
      <c r="D10172" s="4" t="s">
        <v>53664</v>
      </c>
      <c r="E10172" s="5" t="s">
        <v>1204</v>
      </c>
      <c r="F10172" s="4" t="s">
        <v>972</v>
      </c>
      <c r="G10172" s="4" t="s">
        <v>332</v>
      </c>
      <c r="H10172" s="5" t="s">
        <v>1205</v>
      </c>
      <c r="I10172" s="7" t="s">
        <v>53665</v>
      </c>
      <c r="J10172" s="5" t="n">
        <f aca="false">LEN(K10172)</f>
        <v>13</v>
      </c>
      <c r="K10172" s="13" t="s">
        <v>53666</v>
      </c>
      <c r="L10172" s="4" t="s">
        <v>1679</v>
      </c>
      <c r="M10172" s="4" t="s">
        <v>1208</v>
      </c>
    </row>
    <row r="10173" customFormat="false" ht="15.75" hidden="false" customHeight="true" outlineLevel="0" collapsed="false">
      <c r="A10173" s="4" t="n">
        <v>5036</v>
      </c>
      <c r="B10173" s="4" t="s">
        <v>53667</v>
      </c>
      <c r="C10173" s="4"/>
      <c r="D10173" s="4" t="s">
        <v>53668</v>
      </c>
      <c r="E10173" s="5" t="s">
        <v>1204</v>
      </c>
      <c r="F10173" s="4" t="s">
        <v>972</v>
      </c>
      <c r="G10173" s="4" t="s">
        <v>332</v>
      </c>
      <c r="H10173" s="5" t="s">
        <v>53669</v>
      </c>
      <c r="I10173" s="4" t="s">
        <v>53670</v>
      </c>
      <c r="J10173" s="5" t="n">
        <f aca="false">LEN(K10173)</f>
        <v>13</v>
      </c>
      <c r="K10173" s="6" t="str">
        <f aca="false">LOWER(SUBSTITUTE(SUBSTITUTE(SUBSTITUTE(SUBSTITUTE(SUBSTITUTE(SUBSTITUTE(SUBSTITUTE(B10173,"S.L.",""),"SL",""),"S.A.",""),"SA","")," ",""),".",""),",",""))&amp;".com"</f>
        <v>atlantico.com</v>
      </c>
      <c r="L10173" s="4" t="s">
        <v>21</v>
      </c>
      <c r="M10173" s="4" t="s">
        <v>336</v>
      </c>
    </row>
    <row r="10174" customFormat="false" ht="15.75" hidden="false" customHeight="true" outlineLevel="0" collapsed="false">
      <c r="A10174" s="4" t="n">
        <v>5080</v>
      </c>
      <c r="B10174" s="4" t="s">
        <v>53671</v>
      </c>
      <c r="C10174" s="4"/>
      <c r="D10174" s="4" t="s">
        <v>53672</v>
      </c>
      <c r="E10174" s="5" t="s">
        <v>1458</v>
      </c>
      <c r="F10174" s="4" t="s">
        <v>1459</v>
      </c>
      <c r="G10174" s="4" t="s">
        <v>332</v>
      </c>
      <c r="H10174" s="5" t="s">
        <v>53673</v>
      </c>
      <c r="I10174" s="7" t="s">
        <v>53674</v>
      </c>
      <c r="J10174" s="5" t="n">
        <f aca="false">LEN(K10174)</f>
        <v>13</v>
      </c>
      <c r="K10174" s="6" t="s">
        <v>53675</v>
      </c>
      <c r="L10174" s="4" t="s">
        <v>57</v>
      </c>
      <c r="M10174" s="4" t="s">
        <v>31</v>
      </c>
    </row>
    <row r="10175" customFormat="false" ht="15.75" hidden="false" customHeight="true" outlineLevel="0" collapsed="false">
      <c r="A10175" s="4" t="n">
        <v>5084</v>
      </c>
      <c r="B10175" s="4" t="s">
        <v>53676</v>
      </c>
      <c r="C10175" s="4"/>
      <c r="D10175" s="4" t="s">
        <v>53677</v>
      </c>
      <c r="E10175" s="5" t="s">
        <v>53678</v>
      </c>
      <c r="F10175" s="4" t="s">
        <v>53679</v>
      </c>
      <c r="G10175" s="4" t="s">
        <v>332</v>
      </c>
      <c r="H10175" s="5" t="s">
        <v>53680</v>
      </c>
      <c r="I10175" s="4" t="s">
        <v>53681</v>
      </c>
      <c r="J10175" s="5" t="n">
        <f aca="false">LEN(K10175)</f>
        <v>13</v>
      </c>
      <c r="K10175" s="6" t="str">
        <f aca="false">LOWER(SUBSTITUTE(SUBSTITUTE(SUBSTITUTE(SUBSTITUTE(SUBSTITUTE(SUBSTITUTE(SUBSTITUTE(B10175,"S.L.",""),"SL",""),"S.A.",""),"SA","")," ",""),".",""),",",""))&amp;".com"</f>
        <v>ubrimelli.com</v>
      </c>
      <c r="L10175" s="4" t="s">
        <v>31</v>
      </c>
      <c r="M10175" s="4" t="s">
        <v>31</v>
      </c>
    </row>
    <row r="10176" customFormat="false" ht="15.75" hidden="false" customHeight="true" outlineLevel="0" collapsed="false">
      <c r="A10176" s="4" t="n">
        <v>5093</v>
      </c>
      <c r="B10176" s="4" t="s">
        <v>53682</v>
      </c>
      <c r="C10176" s="4" t="s">
        <v>53683</v>
      </c>
      <c r="D10176" s="4" t="s">
        <v>53684</v>
      </c>
      <c r="E10176" s="5" t="s">
        <v>1915</v>
      </c>
      <c r="F10176" s="4" t="s">
        <v>1916</v>
      </c>
      <c r="G10176" s="4" t="s">
        <v>332</v>
      </c>
      <c r="H10176" s="5" t="s">
        <v>53685</v>
      </c>
      <c r="I10176" s="4" t="s">
        <v>53686</v>
      </c>
      <c r="J10176" s="5" t="n">
        <f aca="false">LEN(K10176)</f>
        <v>13</v>
      </c>
      <c r="K10176" s="6" t="s">
        <v>51743</v>
      </c>
      <c r="L10176" s="4" t="s">
        <v>21</v>
      </c>
      <c r="M10176" s="4" t="s">
        <v>1216</v>
      </c>
    </row>
    <row r="10177" customFormat="false" ht="15.75" hidden="false" customHeight="true" outlineLevel="0" collapsed="false">
      <c r="A10177" s="4" t="n">
        <v>5102</v>
      </c>
      <c r="B10177" s="4" t="s">
        <v>53687</v>
      </c>
      <c r="C10177" s="4"/>
      <c r="D10177" s="4" t="s">
        <v>53688</v>
      </c>
      <c r="E10177" s="5" t="s">
        <v>7633</v>
      </c>
      <c r="F10177" s="4" t="s">
        <v>7634</v>
      </c>
      <c r="G10177" s="4" t="s">
        <v>7634</v>
      </c>
      <c r="H10177" s="5" t="s">
        <v>53689</v>
      </c>
      <c r="I10177" s="4" t="s">
        <v>53690</v>
      </c>
      <c r="J10177" s="5" t="n">
        <f aca="false">LEN(K10177)</f>
        <v>13</v>
      </c>
      <c r="K10177" s="6" t="s">
        <v>53691</v>
      </c>
      <c r="L10177" s="4" t="s">
        <v>31</v>
      </c>
      <c r="M10177" s="4" t="s">
        <v>9530</v>
      </c>
    </row>
    <row r="10178" customFormat="false" ht="15.75" hidden="false" customHeight="true" outlineLevel="0" collapsed="false">
      <c r="A10178" s="4" t="n">
        <v>5132</v>
      </c>
      <c r="B10178" s="4" t="s">
        <v>53692</v>
      </c>
      <c r="C10178" s="4"/>
      <c r="D10178" s="4" t="s">
        <v>53693</v>
      </c>
      <c r="E10178" s="5" t="s">
        <v>20952</v>
      </c>
      <c r="F10178" s="4" t="s">
        <v>14317</v>
      </c>
      <c r="G10178" s="4" t="s">
        <v>332</v>
      </c>
      <c r="H10178" s="5" t="s">
        <v>53694</v>
      </c>
      <c r="I10178" s="7" t="s">
        <v>861</v>
      </c>
      <c r="J10178" s="5" t="n">
        <f aca="false">LEN(K10178)</f>
        <v>13</v>
      </c>
      <c r="K10178" s="13" t="s">
        <v>51851</v>
      </c>
      <c r="L10178" s="4" t="s">
        <v>1970</v>
      </c>
      <c r="M10178" s="4" t="s">
        <v>779</v>
      </c>
    </row>
    <row r="10179" customFormat="false" ht="15.75" hidden="false" customHeight="true" outlineLevel="0" collapsed="false">
      <c r="A10179" s="4" t="n">
        <v>5154</v>
      </c>
      <c r="B10179" s="4" t="s">
        <v>53695</v>
      </c>
      <c r="C10179" s="4" t="s">
        <v>53696</v>
      </c>
      <c r="D10179" s="4" t="s">
        <v>53697</v>
      </c>
      <c r="E10179" s="5" t="s">
        <v>20964</v>
      </c>
      <c r="F10179" s="4" t="s">
        <v>20965</v>
      </c>
      <c r="G10179" s="4" t="s">
        <v>332</v>
      </c>
      <c r="H10179" s="5" t="s">
        <v>53698</v>
      </c>
      <c r="I10179" s="4" t="s">
        <v>53699</v>
      </c>
      <c r="J10179" s="5" t="n">
        <f aca="false">LEN(K10179)</f>
        <v>13</v>
      </c>
      <c r="K10179" s="6" t="s">
        <v>53700</v>
      </c>
      <c r="L10179" s="4" t="s">
        <v>78</v>
      </c>
      <c r="M10179" s="4" t="s">
        <v>5134</v>
      </c>
    </row>
    <row r="10180" customFormat="false" ht="15.75" hidden="false" customHeight="true" outlineLevel="0" collapsed="false">
      <c r="A10180" s="4" t="n">
        <v>5156</v>
      </c>
      <c r="B10180" s="4" t="s">
        <v>53701</v>
      </c>
      <c r="C10180" s="4"/>
      <c r="D10180" s="4" t="s">
        <v>53702</v>
      </c>
      <c r="E10180" s="5" t="s">
        <v>4161</v>
      </c>
      <c r="F10180" s="4" t="s">
        <v>859</v>
      </c>
      <c r="G10180" s="4" t="s">
        <v>332</v>
      </c>
      <c r="H10180" s="5" t="s">
        <v>53703</v>
      </c>
      <c r="I10180" s="4" t="s">
        <v>53704</v>
      </c>
      <c r="J10180" s="5" t="n">
        <f aca="false">LEN(K10180)</f>
        <v>13</v>
      </c>
      <c r="K10180" s="6" t="s">
        <v>51851</v>
      </c>
      <c r="L10180" s="4" t="s">
        <v>21</v>
      </c>
      <c r="M10180" s="4" t="s">
        <v>8621</v>
      </c>
    </row>
    <row r="10181" customFormat="false" ht="15.75" hidden="false" customHeight="true" outlineLevel="0" collapsed="false">
      <c r="A10181" s="4" t="n">
        <v>5169</v>
      </c>
      <c r="B10181" s="4" t="s">
        <v>53705</v>
      </c>
      <c r="C10181" s="4" t="s">
        <v>53706</v>
      </c>
      <c r="D10181" s="4" t="s">
        <v>53707</v>
      </c>
      <c r="E10181" s="5" t="s">
        <v>17424</v>
      </c>
      <c r="F10181" s="4" t="s">
        <v>15603</v>
      </c>
      <c r="G10181" s="4" t="s">
        <v>332</v>
      </c>
      <c r="H10181" s="5" t="s">
        <v>53708</v>
      </c>
      <c r="I10181" s="4" t="s">
        <v>53709</v>
      </c>
      <c r="J10181" s="5" t="n">
        <f aca="false">LEN(K10181)</f>
        <v>13</v>
      </c>
      <c r="K10181" s="6" t="s">
        <v>53710</v>
      </c>
      <c r="L10181" s="4" t="s">
        <v>78</v>
      </c>
      <c r="M10181" s="4" t="s">
        <v>32</v>
      </c>
    </row>
    <row r="10182" customFormat="false" ht="15.75" hidden="false" customHeight="true" outlineLevel="0" collapsed="false">
      <c r="A10182" s="4" t="n">
        <v>5177</v>
      </c>
      <c r="B10182" s="4" t="s">
        <v>53711</v>
      </c>
      <c r="C10182" s="4" t="s">
        <v>53712</v>
      </c>
      <c r="D10182" s="4" t="s">
        <v>53713</v>
      </c>
      <c r="E10182" s="5" t="s">
        <v>34224</v>
      </c>
      <c r="F10182" s="4" t="s">
        <v>34225</v>
      </c>
      <c r="G10182" s="4" t="s">
        <v>332</v>
      </c>
      <c r="H10182" s="5" t="s">
        <v>53714</v>
      </c>
      <c r="I10182" s="4" t="s">
        <v>53715</v>
      </c>
      <c r="J10182" s="5" t="n">
        <f aca="false">LEN(K10182)</f>
        <v>13</v>
      </c>
      <c r="K10182" s="6" t="s">
        <v>51743</v>
      </c>
      <c r="L10182" s="4" t="s">
        <v>66</v>
      </c>
      <c r="M10182" s="4" t="s">
        <v>24751</v>
      </c>
    </row>
    <row r="10183" customFormat="false" ht="15.75" hidden="false" customHeight="true" outlineLevel="0" collapsed="false">
      <c r="A10183" s="4" t="n">
        <v>5184</v>
      </c>
      <c r="B10183" s="4" t="s">
        <v>53716</v>
      </c>
      <c r="C10183" s="4"/>
      <c r="D10183" s="4" t="s">
        <v>53717</v>
      </c>
      <c r="E10183" s="5" t="s">
        <v>9525</v>
      </c>
      <c r="F10183" s="4" t="s">
        <v>9526</v>
      </c>
      <c r="G10183" s="4" t="s">
        <v>332</v>
      </c>
      <c r="H10183" s="5" t="s">
        <v>53718</v>
      </c>
      <c r="I10183" s="4" t="s">
        <v>53719</v>
      </c>
      <c r="J10183" s="5" t="n">
        <f aca="false">LEN(K10183)</f>
        <v>13</v>
      </c>
      <c r="K10183" s="10" t="s">
        <v>53720</v>
      </c>
      <c r="L10183" s="4" t="s">
        <v>78</v>
      </c>
      <c r="M10183" s="4" t="s">
        <v>1063</v>
      </c>
    </row>
    <row r="10184" customFormat="false" ht="15.75" hidden="false" customHeight="true" outlineLevel="0" collapsed="false">
      <c r="A10184" s="4" t="n">
        <v>5196</v>
      </c>
      <c r="B10184" s="4" t="s">
        <v>53721</v>
      </c>
      <c r="C10184" s="4" t="s">
        <v>53722</v>
      </c>
      <c r="D10184" s="4" t="s">
        <v>53723</v>
      </c>
      <c r="E10184" s="5" t="s">
        <v>718</v>
      </c>
      <c r="F10184" s="4" t="s">
        <v>719</v>
      </c>
      <c r="G10184" s="4" t="s">
        <v>332</v>
      </c>
      <c r="H10184" s="5" t="s">
        <v>53724</v>
      </c>
      <c r="I10184" s="7" t="s">
        <v>53725</v>
      </c>
      <c r="J10184" s="5" t="n">
        <f aca="false">LEN(K10184)</f>
        <v>13</v>
      </c>
      <c r="K10184" s="13" t="s">
        <v>53726</v>
      </c>
      <c r="L10184" s="4" t="s">
        <v>57</v>
      </c>
      <c r="M10184" s="4" t="s">
        <v>6582</v>
      </c>
    </row>
    <row r="10185" customFormat="false" ht="15.75" hidden="false" customHeight="true" outlineLevel="0" collapsed="false">
      <c r="A10185" s="4" t="n">
        <v>5209</v>
      </c>
      <c r="B10185" s="4" t="s">
        <v>12433</v>
      </c>
      <c r="C10185" s="4" t="s">
        <v>53727</v>
      </c>
      <c r="D10185" s="4" t="s">
        <v>53728</v>
      </c>
      <c r="E10185" s="5" t="s">
        <v>7657</v>
      </c>
      <c r="F10185" s="4" t="s">
        <v>7658</v>
      </c>
      <c r="G10185" s="4" t="s">
        <v>332</v>
      </c>
      <c r="H10185" s="5" t="s">
        <v>53729</v>
      </c>
      <c r="I10185" s="4" t="s">
        <v>53730</v>
      </c>
      <c r="J10185" s="5" t="n">
        <f aca="false">LEN(K10185)</f>
        <v>13</v>
      </c>
      <c r="K10185" s="10" t="s">
        <v>53731</v>
      </c>
      <c r="L10185" s="4" t="s">
        <v>78</v>
      </c>
      <c r="M10185" s="4" t="s">
        <v>819</v>
      </c>
    </row>
    <row r="10186" customFormat="false" ht="15.75" hidden="false" customHeight="true" outlineLevel="0" collapsed="false">
      <c r="A10186" s="4" t="n">
        <v>5225</v>
      </c>
      <c r="B10186" s="4" t="s">
        <v>53732</v>
      </c>
      <c r="C10186" s="4" t="s">
        <v>53733</v>
      </c>
      <c r="D10186" s="4" t="s">
        <v>53734</v>
      </c>
      <c r="E10186" s="5" t="s">
        <v>53735</v>
      </c>
      <c r="F10186" s="4" t="s">
        <v>53736</v>
      </c>
      <c r="G10186" s="4" t="s">
        <v>824</v>
      </c>
      <c r="H10186" s="5" t="s">
        <v>53737</v>
      </c>
      <c r="I10186" s="7" t="s">
        <v>53738</v>
      </c>
      <c r="J10186" s="5" t="n">
        <f aca="false">LEN(K10186)</f>
        <v>13</v>
      </c>
      <c r="K10186" s="13" t="s">
        <v>53739</v>
      </c>
      <c r="L10186" s="4" t="s">
        <v>78</v>
      </c>
      <c r="M10186" s="4" t="s">
        <v>794</v>
      </c>
    </row>
    <row r="10187" customFormat="false" ht="15.75" hidden="false" customHeight="true" outlineLevel="0" collapsed="false">
      <c r="A10187" s="4" t="n">
        <v>5240</v>
      </c>
      <c r="B10187" s="4" t="s">
        <v>53740</v>
      </c>
      <c r="C10187" s="4" t="s">
        <v>53741</v>
      </c>
      <c r="D10187" s="4" t="s">
        <v>53742</v>
      </c>
      <c r="E10187" s="5" t="s">
        <v>823</v>
      </c>
      <c r="F10187" s="4" t="s">
        <v>824</v>
      </c>
      <c r="G10187" s="4" t="s">
        <v>824</v>
      </c>
      <c r="H10187" s="5" t="s">
        <v>53743</v>
      </c>
      <c r="I10187" s="4" t="s">
        <v>53744</v>
      </c>
      <c r="J10187" s="5" t="n">
        <f aca="false">LEN(K10187)</f>
        <v>13</v>
      </c>
      <c r="K10187" s="6" t="s">
        <v>51851</v>
      </c>
      <c r="L10187" s="4" t="s">
        <v>21</v>
      </c>
      <c r="M10187" s="4" t="s">
        <v>271</v>
      </c>
    </row>
    <row r="10188" customFormat="false" ht="15.75" hidden="false" customHeight="true" outlineLevel="0" collapsed="false">
      <c r="A10188" s="4" t="n">
        <v>5249</v>
      </c>
      <c r="B10188" s="4" t="s">
        <v>53745</v>
      </c>
      <c r="C10188" s="4"/>
      <c r="D10188" s="4" t="s">
        <v>53746</v>
      </c>
      <c r="E10188" s="5" t="s">
        <v>53747</v>
      </c>
      <c r="F10188" s="4" t="s">
        <v>53748</v>
      </c>
      <c r="G10188" s="4" t="s">
        <v>824</v>
      </c>
      <c r="H10188" s="5" t="s">
        <v>53749</v>
      </c>
      <c r="I10188" s="7" t="s">
        <v>53750</v>
      </c>
      <c r="J10188" s="5" t="n">
        <f aca="false">LEN(K10188)</f>
        <v>13</v>
      </c>
      <c r="K10188" s="6" t="str">
        <f aca="false">LOWER(SUBSTITUTE(SUBSTITUTE(SUBSTITUTE(SUBSTITUTE(SUBSTITUTE(SUBSTITUTE(SUBSTITUTE(B10188,"S.L.",""),"SL",""),"S.A.",""),"SA","")," ",""),".",""),",",""))&amp;".com"</f>
        <v>franamica.com</v>
      </c>
      <c r="L10188" s="4" t="s">
        <v>31</v>
      </c>
      <c r="M10188" s="4" t="s">
        <v>31</v>
      </c>
    </row>
    <row r="10189" customFormat="false" ht="15.75" hidden="false" customHeight="true" outlineLevel="0" collapsed="false">
      <c r="A10189" s="4" t="n">
        <v>5254</v>
      </c>
      <c r="B10189" s="4" t="s">
        <v>53751</v>
      </c>
      <c r="C10189" s="4"/>
      <c r="D10189" s="4" t="s">
        <v>53752</v>
      </c>
      <c r="E10189" s="5" t="s">
        <v>2163</v>
      </c>
      <c r="F10189" s="4" t="s">
        <v>824</v>
      </c>
      <c r="G10189" s="4" t="s">
        <v>824</v>
      </c>
      <c r="H10189" s="5" t="s">
        <v>53753</v>
      </c>
      <c r="I10189" s="4" t="s">
        <v>53754</v>
      </c>
      <c r="J10189" s="5" t="n">
        <f aca="false">LEN(K10189)</f>
        <v>13</v>
      </c>
      <c r="K10189" s="6" t="s">
        <v>51851</v>
      </c>
      <c r="L10189" s="4" t="s">
        <v>21</v>
      </c>
      <c r="M10189" s="4" t="s">
        <v>4901</v>
      </c>
    </row>
    <row r="10190" customFormat="false" ht="15.75" hidden="false" customHeight="true" outlineLevel="0" collapsed="false">
      <c r="A10190" s="4" t="n">
        <v>5266</v>
      </c>
      <c r="B10190" s="4" t="s">
        <v>53755</v>
      </c>
      <c r="C10190" s="4" t="s">
        <v>53756</v>
      </c>
      <c r="D10190" s="4" t="s">
        <v>53757</v>
      </c>
      <c r="E10190" s="5" t="s">
        <v>823</v>
      </c>
      <c r="F10190" s="4" t="s">
        <v>824</v>
      </c>
      <c r="G10190" s="4" t="s">
        <v>824</v>
      </c>
      <c r="H10190" s="5" t="s">
        <v>53758</v>
      </c>
      <c r="I10190" s="4" t="s">
        <v>53759</v>
      </c>
      <c r="J10190" s="5" t="n">
        <f aca="false">LEN(K10190)</f>
        <v>13</v>
      </c>
      <c r="K10190" s="6" t="s">
        <v>53760</v>
      </c>
      <c r="L10190" s="4" t="s">
        <v>31</v>
      </c>
      <c r="M10190" s="4" t="s">
        <v>2061</v>
      </c>
    </row>
    <row r="10191" customFormat="false" ht="15.75" hidden="false" customHeight="true" outlineLevel="0" collapsed="false">
      <c r="A10191" s="4" t="n">
        <v>5267</v>
      </c>
      <c r="B10191" s="4" t="s">
        <v>53761</v>
      </c>
      <c r="C10191" s="4" t="s">
        <v>53762</v>
      </c>
      <c r="D10191" s="4" t="s">
        <v>53763</v>
      </c>
      <c r="E10191" s="5" t="s">
        <v>823</v>
      </c>
      <c r="F10191" s="4" t="s">
        <v>824</v>
      </c>
      <c r="G10191" s="4" t="s">
        <v>824</v>
      </c>
      <c r="H10191" s="5" t="s">
        <v>53764</v>
      </c>
      <c r="I10191" s="4" t="s">
        <v>53765</v>
      </c>
      <c r="J10191" s="5" t="n">
        <f aca="false">LEN(K10191)</f>
        <v>13</v>
      </c>
      <c r="K10191" s="6" t="s">
        <v>53766</v>
      </c>
      <c r="L10191" s="4" t="s">
        <v>31</v>
      </c>
      <c r="M10191" s="4" t="s">
        <v>2890</v>
      </c>
    </row>
    <row r="10192" customFormat="false" ht="15.75" hidden="false" customHeight="true" outlineLevel="0" collapsed="false">
      <c r="A10192" s="4" t="n">
        <v>5288</v>
      </c>
      <c r="B10192" s="4" t="s">
        <v>53767</v>
      </c>
      <c r="C10192" s="4" t="s">
        <v>53768</v>
      </c>
      <c r="D10192" s="4" t="s">
        <v>53769</v>
      </c>
      <c r="E10192" s="5" t="s">
        <v>53770</v>
      </c>
      <c r="F10192" s="4" t="s">
        <v>23007</v>
      </c>
      <c r="G10192" s="4" t="s">
        <v>824</v>
      </c>
      <c r="H10192" s="5" t="s">
        <v>53771</v>
      </c>
      <c r="I10192" s="4" t="s">
        <v>53772</v>
      </c>
      <c r="J10192" s="5" t="n">
        <f aca="false">LEN(K10192)</f>
        <v>13</v>
      </c>
      <c r="K10192" s="6" t="s">
        <v>53773</v>
      </c>
      <c r="L10192" s="4" t="s">
        <v>1679</v>
      </c>
      <c r="M10192" s="4" t="s">
        <v>336</v>
      </c>
    </row>
    <row r="10193" customFormat="false" ht="15.75" hidden="false" customHeight="true" outlineLevel="0" collapsed="false">
      <c r="A10193" s="4" t="n">
        <v>5301</v>
      </c>
      <c r="B10193" s="4" t="s">
        <v>29908</v>
      </c>
      <c r="C10193" s="4"/>
      <c r="D10193" s="4" t="s">
        <v>53774</v>
      </c>
      <c r="E10193" s="5" t="s">
        <v>53775</v>
      </c>
      <c r="F10193" s="4" t="s">
        <v>53776</v>
      </c>
      <c r="G10193" s="4" t="s">
        <v>824</v>
      </c>
      <c r="H10193" s="5" t="s">
        <v>53777</v>
      </c>
      <c r="I10193" s="4" t="s">
        <v>53778</v>
      </c>
      <c r="J10193" s="5" t="n">
        <f aca="false">LEN(K10193)</f>
        <v>13</v>
      </c>
      <c r="K10193" s="6" t="str">
        <f aca="false">LOWER(SUBSTITUTE(SUBSTITUTE(SUBSTITUTE(SUBSTITUTE(SUBSTITUTE(SUBSTITUTE(SUBSTITUTE(B10193,"S.L.",""),"SL",""),"S.A.",""),"SA","")," ",""),".",""),",",""))&amp;".com"</f>
        <v>carlosiii.com</v>
      </c>
      <c r="L10193" s="4" t="s">
        <v>78</v>
      </c>
      <c r="M10193" s="4" t="s">
        <v>877</v>
      </c>
    </row>
    <row r="10194" customFormat="false" ht="15.75" hidden="false" customHeight="true" outlineLevel="0" collapsed="false">
      <c r="A10194" s="4" t="n">
        <v>5325</v>
      </c>
      <c r="B10194" s="4" t="s">
        <v>53779</v>
      </c>
      <c r="C10194" s="4" t="s">
        <v>53780</v>
      </c>
      <c r="D10194" s="4" t="s">
        <v>53781</v>
      </c>
      <c r="E10194" s="5" t="s">
        <v>4189</v>
      </c>
      <c r="F10194" s="4" t="s">
        <v>250</v>
      </c>
      <c r="G10194" s="4" t="s">
        <v>250</v>
      </c>
      <c r="H10194" s="5" t="s">
        <v>53782</v>
      </c>
      <c r="I10194" s="4" t="s">
        <v>2875</v>
      </c>
      <c r="J10194" s="5" t="n">
        <f aca="false">LEN(K10194)</f>
        <v>13</v>
      </c>
      <c r="K10194" s="6" t="s">
        <v>51851</v>
      </c>
      <c r="L10194" s="4" t="s">
        <v>66</v>
      </c>
      <c r="M10194" s="4" t="s">
        <v>3523</v>
      </c>
    </row>
    <row r="10195" customFormat="false" ht="15.75" hidden="false" customHeight="true" outlineLevel="0" collapsed="false">
      <c r="A10195" s="4" t="n">
        <v>5412</v>
      </c>
      <c r="B10195" s="4" t="s">
        <v>53783</v>
      </c>
      <c r="C10195" s="4"/>
      <c r="D10195" s="4" t="s">
        <v>53784</v>
      </c>
      <c r="E10195" s="5" t="s">
        <v>17498</v>
      </c>
      <c r="F10195" s="4" t="s">
        <v>250</v>
      </c>
      <c r="G10195" s="4" t="s">
        <v>250</v>
      </c>
      <c r="H10195" s="5" t="s">
        <v>53785</v>
      </c>
      <c r="I10195" s="4" t="s">
        <v>34473</v>
      </c>
      <c r="J10195" s="5" t="n">
        <f aca="false">LEN(K10195)</f>
        <v>13</v>
      </c>
      <c r="K10195" s="6" t="s">
        <v>53786</v>
      </c>
      <c r="L10195" s="4" t="s">
        <v>78</v>
      </c>
      <c r="M10195" s="4" t="s">
        <v>3461</v>
      </c>
    </row>
    <row r="10196" customFormat="false" ht="15.75" hidden="false" customHeight="true" outlineLevel="0" collapsed="false">
      <c r="A10196" s="4" t="n">
        <v>5438</v>
      </c>
      <c r="B10196" s="4" t="s">
        <v>53787</v>
      </c>
      <c r="C10196" s="4" t="s">
        <v>53788</v>
      </c>
      <c r="D10196" s="4" t="s">
        <v>53789</v>
      </c>
      <c r="E10196" s="5" t="s">
        <v>32128</v>
      </c>
      <c r="F10196" s="4" t="s">
        <v>14401</v>
      </c>
      <c r="G10196" s="4" t="s">
        <v>250</v>
      </c>
      <c r="H10196" s="5" t="s">
        <v>53790</v>
      </c>
      <c r="I10196" s="4" t="s">
        <v>53791</v>
      </c>
      <c r="J10196" s="5" t="n">
        <f aca="false">LEN(K10196)</f>
        <v>13</v>
      </c>
      <c r="K10196" s="6" t="s">
        <v>53792</v>
      </c>
      <c r="L10196" s="4" t="s">
        <v>78</v>
      </c>
      <c r="M10196" s="4" t="s">
        <v>877</v>
      </c>
    </row>
    <row r="10197" customFormat="false" ht="15.75" hidden="false" customHeight="true" outlineLevel="0" collapsed="false">
      <c r="A10197" s="4" t="n">
        <v>5462</v>
      </c>
      <c r="B10197" s="4" t="s">
        <v>53793</v>
      </c>
      <c r="C10197" s="4" t="s">
        <v>53794</v>
      </c>
      <c r="D10197" s="4" t="s">
        <v>53795</v>
      </c>
      <c r="E10197" s="5" t="s">
        <v>5013</v>
      </c>
      <c r="F10197" s="4" t="s">
        <v>5014</v>
      </c>
      <c r="G10197" s="4" t="s">
        <v>250</v>
      </c>
      <c r="H10197" s="5" t="s">
        <v>53796</v>
      </c>
      <c r="I10197" s="7" t="s">
        <v>53797</v>
      </c>
      <c r="J10197" s="5" t="n">
        <f aca="false">LEN(K10197)</f>
        <v>13</v>
      </c>
      <c r="K10197" s="13" t="s">
        <v>53798</v>
      </c>
      <c r="L10197" s="4" t="s">
        <v>21</v>
      </c>
      <c r="M10197" s="4" t="s">
        <v>819</v>
      </c>
    </row>
    <row r="10198" customFormat="false" ht="15.75" hidden="false" customHeight="true" outlineLevel="0" collapsed="false">
      <c r="A10198" s="4" t="n">
        <v>5504</v>
      </c>
      <c r="B10198" s="4" t="s">
        <v>53799</v>
      </c>
      <c r="C10198" s="4" t="s">
        <v>53800</v>
      </c>
      <c r="D10198" s="4" t="s">
        <v>53801</v>
      </c>
      <c r="E10198" s="5" t="s">
        <v>340</v>
      </c>
      <c r="F10198" s="4" t="s">
        <v>250</v>
      </c>
      <c r="G10198" s="4" t="s">
        <v>250</v>
      </c>
      <c r="H10198" s="5" t="s">
        <v>53802</v>
      </c>
      <c r="I10198" s="4" t="s">
        <v>53803</v>
      </c>
      <c r="J10198" s="5" t="n">
        <f aca="false">LEN(K10198)</f>
        <v>13</v>
      </c>
      <c r="K10198" s="6" t="s">
        <v>51851</v>
      </c>
      <c r="L10198" s="4" t="s">
        <v>78</v>
      </c>
      <c r="M10198" s="4" t="s">
        <v>591</v>
      </c>
    </row>
    <row r="10199" customFormat="false" ht="15.75" hidden="false" customHeight="true" outlineLevel="0" collapsed="false">
      <c r="A10199" s="4" t="n">
        <v>5518</v>
      </c>
      <c r="B10199" s="4" t="s">
        <v>53804</v>
      </c>
      <c r="C10199" s="4" t="s">
        <v>53805</v>
      </c>
      <c r="D10199" s="4" t="s">
        <v>53806</v>
      </c>
      <c r="E10199" s="5" t="s">
        <v>34509</v>
      </c>
      <c r="F10199" s="4" t="s">
        <v>642</v>
      </c>
      <c r="G10199" s="4" t="s">
        <v>250</v>
      </c>
      <c r="H10199" s="5" t="s">
        <v>53807</v>
      </c>
      <c r="I10199" s="4" t="s">
        <v>53808</v>
      </c>
      <c r="J10199" s="5" t="n">
        <f aca="false">LEN(K10199)</f>
        <v>13</v>
      </c>
      <c r="K10199" s="6" t="s">
        <v>52104</v>
      </c>
      <c r="L10199" s="4" t="s">
        <v>21</v>
      </c>
      <c r="M10199" s="4" t="s">
        <v>32581</v>
      </c>
    </row>
    <row r="10200" customFormat="false" ht="15.75" hidden="false" customHeight="true" outlineLevel="0" collapsed="false">
      <c r="A10200" s="4" t="n">
        <v>5575</v>
      </c>
      <c r="B10200" s="4" t="s">
        <v>53809</v>
      </c>
      <c r="C10200" s="4" t="s">
        <v>53810</v>
      </c>
      <c r="D10200" s="4" t="s">
        <v>53811</v>
      </c>
      <c r="E10200" s="5" t="s">
        <v>9606</v>
      </c>
      <c r="F10200" s="4" t="s">
        <v>9607</v>
      </c>
      <c r="G10200" s="4" t="s">
        <v>250</v>
      </c>
      <c r="H10200" s="5" t="s">
        <v>53812</v>
      </c>
      <c r="I10200" s="4" t="s">
        <v>53813</v>
      </c>
      <c r="J10200" s="5" t="n">
        <f aca="false">LEN(K10200)</f>
        <v>13</v>
      </c>
      <c r="K10200" s="6" t="s">
        <v>53814</v>
      </c>
      <c r="L10200" s="4" t="s">
        <v>78</v>
      </c>
      <c r="M10200" s="4" t="s">
        <v>5765</v>
      </c>
    </row>
    <row r="10201" customFormat="false" ht="15.75" hidden="false" customHeight="true" outlineLevel="0" collapsed="false">
      <c r="A10201" s="4" t="n">
        <v>5589</v>
      </c>
      <c r="B10201" s="4" t="s">
        <v>53815</v>
      </c>
      <c r="C10201" s="4"/>
      <c r="D10201" s="4" t="s">
        <v>53816</v>
      </c>
      <c r="E10201" s="5" t="s">
        <v>13065</v>
      </c>
      <c r="F10201" s="4" t="s">
        <v>250</v>
      </c>
      <c r="G10201" s="4" t="s">
        <v>250</v>
      </c>
      <c r="H10201" s="5" t="s">
        <v>53817</v>
      </c>
      <c r="I10201" s="4" t="s">
        <v>53818</v>
      </c>
      <c r="J10201" s="5" t="n">
        <f aca="false">LEN(K10201)</f>
        <v>13</v>
      </c>
      <c r="K10201" s="6" t="str">
        <f aca="false">LOWER(SUBSTITUTE(SUBSTITUTE(SUBSTITUTE(SUBSTITUTE(SUBSTITUTE(SUBSTITUTE(SUBSTITUTE(B10201,"S.L.",""),"SL",""),"S.A.",""),"SA","")," ",""),".",""),",",""))&amp;".com"</f>
        <v>darabenaz.com</v>
      </c>
      <c r="L10201" s="4" t="s">
        <v>31</v>
      </c>
      <c r="M10201" s="4" t="s">
        <v>381</v>
      </c>
    </row>
    <row r="10202" customFormat="false" ht="15.75" hidden="false" customHeight="true" outlineLevel="0" collapsed="false">
      <c r="A10202" s="4" t="n">
        <v>11674</v>
      </c>
      <c r="B10202" s="4" t="s">
        <v>53819</v>
      </c>
      <c r="C10202" s="4" t="s">
        <v>53820</v>
      </c>
      <c r="D10202" s="4" t="s">
        <v>53821</v>
      </c>
      <c r="E10202" s="5" t="s">
        <v>2861</v>
      </c>
      <c r="F10202" s="4" t="s">
        <v>2862</v>
      </c>
      <c r="G10202" s="4" t="s">
        <v>573</v>
      </c>
      <c r="H10202" s="5" t="s">
        <v>53822</v>
      </c>
      <c r="I10202" s="4" t="s">
        <v>53823</v>
      </c>
      <c r="J10202" s="5" t="n">
        <f aca="false">LEN(K10202)</f>
        <v>13</v>
      </c>
      <c r="K10202" s="6" t="s">
        <v>53824</v>
      </c>
      <c r="L10202" s="4" t="s">
        <v>31</v>
      </c>
      <c r="M10202" s="4" t="s">
        <v>877</v>
      </c>
    </row>
    <row r="10203" customFormat="false" ht="15.75" hidden="false" customHeight="true" outlineLevel="0" collapsed="false">
      <c r="A10203" s="4" t="n">
        <v>5625</v>
      </c>
      <c r="B10203" s="4" t="s">
        <v>53825</v>
      </c>
      <c r="C10203" s="4" t="s">
        <v>53826</v>
      </c>
      <c r="D10203" s="4" t="s">
        <v>53827</v>
      </c>
      <c r="E10203" s="5" t="s">
        <v>14463</v>
      </c>
      <c r="F10203" s="4" t="s">
        <v>573</v>
      </c>
      <c r="G10203" s="4" t="s">
        <v>573</v>
      </c>
      <c r="H10203" s="5" t="s">
        <v>53828</v>
      </c>
      <c r="I10203" s="4" t="s">
        <v>53829</v>
      </c>
      <c r="J10203" s="5" t="n">
        <f aca="false">LEN(K10203)</f>
        <v>13</v>
      </c>
      <c r="K10203" s="6" t="s">
        <v>51851</v>
      </c>
      <c r="L10203" s="4" t="s">
        <v>31</v>
      </c>
      <c r="M10203" s="4" t="s">
        <v>4122</v>
      </c>
    </row>
    <row r="10204" customFormat="false" ht="15.75" hidden="false" customHeight="true" outlineLevel="0" collapsed="false">
      <c r="A10204" s="4" t="n">
        <v>5670</v>
      </c>
      <c r="B10204" s="4" t="s">
        <v>53830</v>
      </c>
      <c r="C10204" s="4" t="s">
        <v>53831</v>
      </c>
      <c r="D10204" s="4" t="s">
        <v>53832</v>
      </c>
      <c r="E10204" s="5" t="s">
        <v>11725</v>
      </c>
      <c r="F10204" s="4" t="s">
        <v>572</v>
      </c>
      <c r="G10204" s="4" t="s">
        <v>573</v>
      </c>
      <c r="H10204" s="5" t="s">
        <v>53833</v>
      </c>
      <c r="I10204" s="4" t="s">
        <v>53834</v>
      </c>
      <c r="J10204" s="5" t="n">
        <f aca="false">LEN(K10204)</f>
        <v>13</v>
      </c>
      <c r="K10204" s="6" t="s">
        <v>53835</v>
      </c>
      <c r="L10204" s="4" t="s">
        <v>57</v>
      </c>
      <c r="M10204" s="4" t="s">
        <v>16377</v>
      </c>
    </row>
    <row r="10205" customFormat="false" ht="15.75" hidden="false" customHeight="true" outlineLevel="0" collapsed="false">
      <c r="A10205" s="4" t="n">
        <v>5676</v>
      </c>
      <c r="B10205" s="4" t="s">
        <v>53578</v>
      </c>
      <c r="C10205" s="4"/>
      <c r="D10205" s="4" t="s">
        <v>53836</v>
      </c>
      <c r="E10205" s="5" t="s">
        <v>14480</v>
      </c>
      <c r="F10205" s="4" t="s">
        <v>5028</v>
      </c>
      <c r="G10205" s="4" t="s">
        <v>573</v>
      </c>
      <c r="H10205" s="5" t="s">
        <v>53837</v>
      </c>
      <c r="I10205" s="4" t="s">
        <v>53582</v>
      </c>
      <c r="J10205" s="5" t="n">
        <f aca="false">LEN(K10205)</f>
        <v>13</v>
      </c>
      <c r="K10205" s="6" t="s">
        <v>53583</v>
      </c>
      <c r="L10205" s="4" t="s">
        <v>78</v>
      </c>
      <c r="M10205" s="4" t="s">
        <v>1208</v>
      </c>
    </row>
    <row r="10206" customFormat="false" ht="15.75" hidden="false" customHeight="true" outlineLevel="0" collapsed="false">
      <c r="A10206" s="4" t="n">
        <v>11143</v>
      </c>
      <c r="B10206" s="4" t="s">
        <v>53838</v>
      </c>
      <c r="C10206" s="4"/>
      <c r="D10206" s="4" t="s">
        <v>53839</v>
      </c>
      <c r="E10206" s="5" t="s">
        <v>53840</v>
      </c>
      <c r="F10206" s="4" t="s">
        <v>3516</v>
      </c>
      <c r="G10206" s="4" t="s">
        <v>27</v>
      </c>
      <c r="H10206" s="5" t="s">
        <v>53841</v>
      </c>
      <c r="I10206" s="4" t="s">
        <v>53842</v>
      </c>
      <c r="J10206" s="5" t="n">
        <f aca="false">LEN(K10206)</f>
        <v>13</v>
      </c>
      <c r="K10206" s="6" t="s">
        <v>53843</v>
      </c>
      <c r="L10206" s="4" t="s">
        <v>21</v>
      </c>
      <c r="M10206" s="4" t="s">
        <v>31</v>
      </c>
    </row>
    <row r="10207" customFormat="false" ht="15.75" hidden="false" customHeight="true" outlineLevel="0" collapsed="false">
      <c r="A10207" s="4" t="n">
        <v>5702</v>
      </c>
      <c r="B10207" s="4" t="s">
        <v>53844</v>
      </c>
      <c r="C10207" s="4"/>
      <c r="D10207" s="4" t="s">
        <v>53845</v>
      </c>
      <c r="E10207" s="5" t="s">
        <v>1523</v>
      </c>
      <c r="F10207" s="4" t="s">
        <v>62</v>
      </c>
      <c r="G10207" s="4" t="s">
        <v>18</v>
      </c>
      <c r="H10207" s="5" t="s">
        <v>53846</v>
      </c>
      <c r="I10207" s="4" t="s">
        <v>53847</v>
      </c>
      <c r="J10207" s="5" t="n">
        <f aca="false">LEN(K10207)</f>
        <v>13</v>
      </c>
      <c r="K10207" s="6" t="s">
        <v>53848</v>
      </c>
      <c r="L10207" s="4" t="s">
        <v>31</v>
      </c>
      <c r="M10207" s="4" t="s">
        <v>133</v>
      </c>
    </row>
    <row r="10208" customFormat="false" ht="15.75" hidden="false" customHeight="true" outlineLevel="0" collapsed="false">
      <c r="A10208" s="4" t="n">
        <v>5725</v>
      </c>
      <c r="B10208" s="4" t="s">
        <v>53849</v>
      </c>
      <c r="C10208" s="4"/>
      <c r="D10208" s="4" t="s">
        <v>53850</v>
      </c>
      <c r="E10208" s="5" t="s">
        <v>39926</v>
      </c>
      <c r="F10208" s="4" t="s">
        <v>39927</v>
      </c>
      <c r="G10208" s="4" t="s">
        <v>18</v>
      </c>
      <c r="H10208" s="5" t="s">
        <v>53851</v>
      </c>
      <c r="I10208" s="7" t="s">
        <v>53852</v>
      </c>
      <c r="J10208" s="5" t="n">
        <f aca="false">LEN(K10208)</f>
        <v>13</v>
      </c>
      <c r="K10208" s="13" t="s">
        <v>53853</v>
      </c>
      <c r="L10208" s="4" t="s">
        <v>21</v>
      </c>
      <c r="M10208" s="4" t="s">
        <v>467</v>
      </c>
    </row>
    <row r="10209" customFormat="false" ht="15.75" hidden="false" customHeight="true" outlineLevel="0" collapsed="false">
      <c r="A10209" s="4" t="n">
        <v>5726</v>
      </c>
      <c r="B10209" s="4" t="s">
        <v>53854</v>
      </c>
      <c r="C10209" s="4"/>
      <c r="D10209" s="4" t="s">
        <v>53855</v>
      </c>
      <c r="E10209" s="5" t="s">
        <v>39926</v>
      </c>
      <c r="F10209" s="4" t="s">
        <v>39927</v>
      </c>
      <c r="G10209" s="4" t="s">
        <v>18</v>
      </c>
      <c r="H10209" s="5" t="s">
        <v>53856</v>
      </c>
      <c r="I10209" s="4" t="s">
        <v>53857</v>
      </c>
      <c r="J10209" s="5" t="n">
        <f aca="false">LEN(K10209)</f>
        <v>13</v>
      </c>
      <c r="K10209" s="6" t="s">
        <v>53858</v>
      </c>
      <c r="L10209" s="4" t="s">
        <v>31</v>
      </c>
      <c r="M10209" s="4" t="s">
        <v>31</v>
      </c>
    </row>
    <row r="10210" customFormat="false" ht="15.75" hidden="false" customHeight="true" outlineLevel="0" collapsed="false">
      <c r="A10210" s="4" t="n">
        <v>5727</v>
      </c>
      <c r="B10210" s="4" t="s">
        <v>53859</v>
      </c>
      <c r="C10210" s="4"/>
      <c r="D10210" s="4" t="s">
        <v>53860</v>
      </c>
      <c r="E10210" s="5" t="s">
        <v>39926</v>
      </c>
      <c r="F10210" s="4" t="s">
        <v>39927</v>
      </c>
      <c r="G10210" s="4" t="s">
        <v>18</v>
      </c>
      <c r="H10210" s="5" t="s">
        <v>53856</v>
      </c>
      <c r="I10210" s="7" t="s">
        <v>53857</v>
      </c>
      <c r="J10210" s="5" t="n">
        <f aca="false">LEN(K10210)</f>
        <v>13</v>
      </c>
      <c r="K10210" s="13" t="s">
        <v>53858</v>
      </c>
      <c r="L10210" s="4" t="s">
        <v>637</v>
      </c>
      <c r="M10210" s="4" t="s">
        <v>419</v>
      </c>
    </row>
    <row r="10211" customFormat="false" ht="15.75" hidden="false" customHeight="true" outlineLevel="0" collapsed="false">
      <c r="A10211" s="4" t="n">
        <v>5731</v>
      </c>
      <c r="B10211" s="4" t="s">
        <v>53861</v>
      </c>
      <c r="C10211" s="4"/>
      <c r="D10211" s="4" t="s">
        <v>53862</v>
      </c>
      <c r="E10211" s="5" t="s">
        <v>39943</v>
      </c>
      <c r="F10211" s="4" t="s">
        <v>39944</v>
      </c>
      <c r="G10211" s="4" t="s">
        <v>18</v>
      </c>
      <c r="H10211" s="5" t="s">
        <v>53863</v>
      </c>
      <c r="I10211" s="7" t="s">
        <v>51815</v>
      </c>
      <c r="J10211" s="5" t="n">
        <f aca="false">LEN(K10211)</f>
        <v>13</v>
      </c>
      <c r="K10211" s="13" t="s">
        <v>51816</v>
      </c>
      <c r="L10211" s="4" t="s">
        <v>57</v>
      </c>
      <c r="M10211" s="4" t="s">
        <v>5967</v>
      </c>
    </row>
    <row r="10212" customFormat="false" ht="15.75" hidden="false" customHeight="true" outlineLevel="0" collapsed="false">
      <c r="A10212" s="4" t="n">
        <v>5732</v>
      </c>
      <c r="B10212" s="4" t="s">
        <v>53864</v>
      </c>
      <c r="C10212" s="4"/>
      <c r="D10212" s="4" t="s">
        <v>53865</v>
      </c>
      <c r="E10212" s="5" t="s">
        <v>39943</v>
      </c>
      <c r="F10212" s="4" t="s">
        <v>39944</v>
      </c>
      <c r="G10212" s="4" t="s">
        <v>18</v>
      </c>
      <c r="H10212" s="5" t="s">
        <v>53866</v>
      </c>
      <c r="I10212" s="4" t="s">
        <v>53867</v>
      </c>
      <c r="J10212" s="5" t="n">
        <f aca="false">LEN(K10212)</f>
        <v>13</v>
      </c>
      <c r="K10212" s="6" t="s">
        <v>51864</v>
      </c>
      <c r="L10212" s="4" t="s">
        <v>31</v>
      </c>
      <c r="M10212" s="4" t="s">
        <v>232</v>
      </c>
    </row>
    <row r="10213" customFormat="false" ht="15.75" hidden="false" customHeight="true" outlineLevel="0" collapsed="false">
      <c r="A10213" s="4" t="n">
        <v>5755</v>
      </c>
      <c r="B10213" s="4" t="s">
        <v>53868</v>
      </c>
      <c r="C10213" s="4"/>
      <c r="D10213" s="4" t="s">
        <v>29616</v>
      </c>
      <c r="E10213" s="5" t="s">
        <v>17620</v>
      </c>
      <c r="F10213" s="4" t="s">
        <v>17621</v>
      </c>
      <c r="G10213" s="4" t="s">
        <v>18</v>
      </c>
      <c r="H10213" s="5" t="s">
        <v>53869</v>
      </c>
      <c r="I10213" s="4" t="s">
        <v>53870</v>
      </c>
      <c r="J10213" s="5" t="n">
        <f aca="false">LEN(K10213)</f>
        <v>13</v>
      </c>
      <c r="K10213" s="6" t="str">
        <f aca="false">LOWER(SUBSTITUTE(SUBSTITUTE(SUBSTITUTE(SUBSTITUTE(SUBSTITUTE(SUBSTITUTE(SUBSTITUTE(B10213,"S.L.",""),"SL",""),"S.A.",""),"SA","")," ",""),".",""),",",""))&amp;".com"</f>
        <v>hoteldesi.com</v>
      </c>
      <c r="L10213" s="4" t="s">
        <v>21</v>
      </c>
      <c r="M10213" s="4" t="s">
        <v>368</v>
      </c>
    </row>
    <row r="10214" customFormat="false" ht="15.75" hidden="false" customHeight="true" outlineLevel="0" collapsed="false">
      <c r="A10214" s="4" t="n">
        <v>5764</v>
      </c>
      <c r="B10214" s="4" t="s">
        <v>53871</v>
      </c>
      <c r="C10214" s="4"/>
      <c r="D10214" s="4" t="s">
        <v>53872</v>
      </c>
      <c r="E10214" s="5" t="s">
        <v>9658</v>
      </c>
      <c r="F10214" s="4" t="s">
        <v>9659</v>
      </c>
      <c r="G10214" s="4" t="s">
        <v>18</v>
      </c>
      <c r="H10214" s="5" t="s">
        <v>53873</v>
      </c>
      <c r="I10214" s="4" t="s">
        <v>53874</v>
      </c>
      <c r="J10214" s="5" t="n">
        <f aca="false">LEN(K10214)</f>
        <v>13</v>
      </c>
      <c r="K10214" s="6" t="s">
        <v>53875</v>
      </c>
      <c r="L10214" s="4" t="s">
        <v>31</v>
      </c>
      <c r="M10214" s="4" t="s">
        <v>2097</v>
      </c>
    </row>
    <row r="10215" customFormat="false" ht="15.75" hidden="false" customHeight="true" outlineLevel="0" collapsed="false">
      <c r="A10215" s="4" t="n">
        <v>5767</v>
      </c>
      <c r="B10215" s="4" t="s">
        <v>53876</v>
      </c>
      <c r="C10215" s="4"/>
      <c r="D10215" s="4" t="s">
        <v>53877</v>
      </c>
      <c r="E10215" s="5" t="s">
        <v>29600</v>
      </c>
      <c r="F10215" s="4" t="s">
        <v>29601</v>
      </c>
      <c r="G10215" s="4" t="s">
        <v>18</v>
      </c>
      <c r="H10215" s="5" t="s">
        <v>53878</v>
      </c>
      <c r="I10215" s="4" t="s">
        <v>53879</v>
      </c>
      <c r="J10215" s="5" t="n">
        <f aca="false">LEN(K10215)</f>
        <v>13</v>
      </c>
      <c r="K10215" s="6" t="s">
        <v>53880</v>
      </c>
      <c r="L10215" s="4" t="s">
        <v>57</v>
      </c>
      <c r="M10215" s="4" t="s">
        <v>14555</v>
      </c>
    </row>
    <row r="10216" customFormat="false" ht="15.75" hidden="false" customHeight="true" outlineLevel="0" collapsed="false">
      <c r="A10216" s="4" t="n">
        <v>5780</v>
      </c>
      <c r="B10216" s="4" t="s">
        <v>53881</v>
      </c>
      <c r="C10216" s="4"/>
      <c r="D10216" s="4" t="s">
        <v>53882</v>
      </c>
      <c r="E10216" s="5" t="s">
        <v>53883</v>
      </c>
      <c r="F10216" s="4" t="s">
        <v>53884</v>
      </c>
      <c r="G10216" s="4" t="s">
        <v>18</v>
      </c>
      <c r="H10216" s="5" t="s">
        <v>53885</v>
      </c>
      <c r="I10216" s="7" t="s">
        <v>53886</v>
      </c>
      <c r="J10216" s="5" t="n">
        <f aca="false">LEN(K10216)</f>
        <v>13</v>
      </c>
      <c r="K10216" s="13" t="s">
        <v>53887</v>
      </c>
      <c r="L10216" s="4" t="s">
        <v>57</v>
      </c>
      <c r="M10216" s="4" t="s">
        <v>32</v>
      </c>
    </row>
    <row r="10217" customFormat="false" ht="15.75" hidden="false" customHeight="true" outlineLevel="0" collapsed="false">
      <c r="A10217" s="4" t="n">
        <v>5781</v>
      </c>
      <c r="B10217" s="4" t="s">
        <v>53888</v>
      </c>
      <c r="C10217" s="4"/>
      <c r="D10217" s="4" t="s">
        <v>53889</v>
      </c>
      <c r="E10217" s="5" t="s">
        <v>53890</v>
      </c>
      <c r="F10217" s="4" t="s">
        <v>53888</v>
      </c>
      <c r="G10217" s="4" t="s">
        <v>18</v>
      </c>
      <c r="H10217" s="5" t="s">
        <v>53891</v>
      </c>
      <c r="I10217" s="4" t="s">
        <v>53892</v>
      </c>
      <c r="J10217" s="5" t="n">
        <f aca="false">LEN(K10217)</f>
        <v>13</v>
      </c>
      <c r="K10217" s="6" t="s">
        <v>53893</v>
      </c>
      <c r="L10217" s="4" t="s">
        <v>57</v>
      </c>
      <c r="M10217" s="4" t="s">
        <v>680</v>
      </c>
    </row>
    <row r="10218" customFormat="false" ht="15.75" hidden="false" customHeight="true" outlineLevel="0" collapsed="false">
      <c r="A10218" s="4" t="n">
        <v>5787</v>
      </c>
      <c r="B10218" s="4" t="s">
        <v>53894</v>
      </c>
      <c r="C10218" s="4"/>
      <c r="D10218" s="4" t="s">
        <v>53895</v>
      </c>
      <c r="E10218" s="5" t="s">
        <v>14524</v>
      </c>
      <c r="F10218" s="4" t="s">
        <v>14525</v>
      </c>
      <c r="G10218" s="4" t="s">
        <v>18</v>
      </c>
      <c r="H10218" s="5" t="s">
        <v>53896</v>
      </c>
      <c r="I10218" s="4" t="s">
        <v>53897</v>
      </c>
      <c r="J10218" s="5" t="n">
        <f aca="false">LEN(K10218)</f>
        <v>13</v>
      </c>
      <c r="K10218" s="6" t="s">
        <v>53898</v>
      </c>
      <c r="L10218" s="4" t="s">
        <v>21</v>
      </c>
      <c r="M10218" s="4" t="s">
        <v>336</v>
      </c>
    </row>
    <row r="10219" customFormat="false" ht="15.75" hidden="false" customHeight="true" outlineLevel="0" collapsed="false">
      <c r="A10219" s="4" t="n">
        <v>5821</v>
      </c>
      <c r="B10219" s="4" t="s">
        <v>53899</v>
      </c>
      <c r="C10219" s="4"/>
      <c r="D10219" s="4" t="s">
        <v>53900</v>
      </c>
      <c r="E10219" s="5" t="s">
        <v>29630</v>
      </c>
      <c r="F10219" s="4" t="s">
        <v>21158</v>
      </c>
      <c r="G10219" s="4" t="s">
        <v>18</v>
      </c>
      <c r="H10219" s="5" t="s">
        <v>53901</v>
      </c>
      <c r="I10219" s="4" t="s">
        <v>53902</v>
      </c>
      <c r="J10219" s="5" t="n">
        <f aca="false">LEN(K10219)</f>
        <v>13</v>
      </c>
      <c r="K10219" s="6" t="str">
        <f aca="false">LOWER(SUBSTITUTE(SUBSTITUTE(SUBSTITUTE(SUBSTITUTE(SUBSTITUTE(SUBSTITUTE(SUBSTITUTE(B10219,"S.L.",""),"SL",""),"S.A.",""),"SA","")," ",""),".",""),",",""))&amp;".com"</f>
        <v>austria76.com</v>
      </c>
      <c r="L10219" s="4" t="s">
        <v>21</v>
      </c>
      <c r="M10219" s="4" t="s">
        <v>326</v>
      </c>
    </row>
    <row r="10220" customFormat="false" ht="15.75" hidden="false" customHeight="true" outlineLevel="0" collapsed="false">
      <c r="A10220" s="4" t="n">
        <v>5824</v>
      </c>
      <c r="B10220" s="4" t="s">
        <v>49418</v>
      </c>
      <c r="C10220" s="4"/>
      <c r="D10220" s="4" t="s">
        <v>49419</v>
      </c>
      <c r="E10220" s="5" t="s">
        <v>25088</v>
      </c>
      <c r="F10220" s="4" t="s">
        <v>25089</v>
      </c>
      <c r="G10220" s="4" t="s">
        <v>18</v>
      </c>
      <c r="H10220" s="5" t="s">
        <v>49420</v>
      </c>
      <c r="I10220" s="7" t="s">
        <v>53903</v>
      </c>
      <c r="J10220" s="5" t="n">
        <f aca="false">LEN(K10220)</f>
        <v>13</v>
      </c>
      <c r="K10220" s="6" t="s">
        <v>53904</v>
      </c>
      <c r="L10220" s="4" t="s">
        <v>21</v>
      </c>
      <c r="M10220" s="4" t="s">
        <v>30083</v>
      </c>
    </row>
    <row r="10221" customFormat="false" ht="15.75" hidden="false" customHeight="true" outlineLevel="0" collapsed="false">
      <c r="A10221" s="4" t="n">
        <v>5833</v>
      </c>
      <c r="B10221" s="4" t="s">
        <v>53905</v>
      </c>
      <c r="C10221" s="4"/>
      <c r="D10221" s="4" t="s">
        <v>53906</v>
      </c>
      <c r="E10221" s="5" t="s">
        <v>113</v>
      </c>
      <c r="F10221" s="4" t="s">
        <v>114</v>
      </c>
      <c r="G10221" s="4" t="s">
        <v>18</v>
      </c>
      <c r="H10221" s="5" t="s">
        <v>53907</v>
      </c>
      <c r="I10221" s="4" t="s">
        <v>53908</v>
      </c>
      <c r="J10221" s="5" t="n">
        <f aca="false">LEN(K10221)</f>
        <v>13</v>
      </c>
      <c r="K10221" s="6" t="s">
        <v>53909</v>
      </c>
      <c r="L10221" s="4" t="s">
        <v>57</v>
      </c>
      <c r="M10221" s="4" t="s">
        <v>118</v>
      </c>
    </row>
    <row r="10222" customFormat="false" ht="15.75" hidden="false" customHeight="true" outlineLevel="0" collapsed="false">
      <c r="A10222" s="4" t="n">
        <v>5839</v>
      </c>
      <c r="B10222" s="4" t="s">
        <v>53910</v>
      </c>
      <c r="C10222" s="4"/>
      <c r="D10222" s="4" t="s">
        <v>53911</v>
      </c>
      <c r="E10222" s="5" t="s">
        <v>113</v>
      </c>
      <c r="F10222" s="4" t="s">
        <v>114</v>
      </c>
      <c r="G10222" s="4" t="s">
        <v>18</v>
      </c>
      <c r="H10222" s="5" t="s">
        <v>53912</v>
      </c>
      <c r="I10222" s="4" t="s">
        <v>53913</v>
      </c>
      <c r="J10222" s="5" t="n">
        <f aca="false">LEN(K10222)</f>
        <v>13</v>
      </c>
      <c r="K10222" s="6" t="s">
        <v>53914</v>
      </c>
      <c r="L10222" s="4" t="s">
        <v>57</v>
      </c>
      <c r="M10222" s="4" t="s">
        <v>561</v>
      </c>
    </row>
    <row r="10223" customFormat="false" ht="15.75" hidden="false" customHeight="true" outlineLevel="0" collapsed="false">
      <c r="A10223" s="4" t="n">
        <v>5850</v>
      </c>
      <c r="B10223" s="4" t="s">
        <v>53915</v>
      </c>
      <c r="C10223" s="4"/>
      <c r="D10223" s="4" t="s">
        <v>53916</v>
      </c>
      <c r="E10223" s="5" t="s">
        <v>113</v>
      </c>
      <c r="F10223" s="4" t="s">
        <v>114</v>
      </c>
      <c r="G10223" s="4" t="s">
        <v>18</v>
      </c>
      <c r="H10223" s="5" t="s">
        <v>53917</v>
      </c>
      <c r="I10223" s="4" t="s">
        <v>53913</v>
      </c>
      <c r="J10223" s="5" t="n">
        <f aca="false">LEN(K10223)</f>
        <v>13</v>
      </c>
      <c r="K10223" s="6" t="s">
        <v>53914</v>
      </c>
      <c r="L10223" s="4" t="s">
        <v>31</v>
      </c>
      <c r="M10223" s="4" t="s">
        <v>5116</v>
      </c>
    </row>
    <row r="10224" customFormat="false" ht="15.75" hidden="false" customHeight="true" outlineLevel="0" collapsed="false">
      <c r="A10224" s="4" t="n">
        <v>5858</v>
      </c>
      <c r="B10224" s="4" t="s">
        <v>53918</v>
      </c>
      <c r="C10224" s="4"/>
      <c r="D10224" s="4" t="s">
        <v>53919</v>
      </c>
      <c r="E10224" s="5" t="s">
        <v>25105</v>
      </c>
      <c r="F10224" s="4" t="s">
        <v>25106</v>
      </c>
      <c r="G10224" s="4" t="s">
        <v>18</v>
      </c>
      <c r="H10224" s="5" t="s">
        <v>53920</v>
      </c>
      <c r="I10224" s="4" t="s">
        <v>53921</v>
      </c>
      <c r="J10224" s="5" t="n">
        <f aca="false">LEN(K10224)</f>
        <v>13</v>
      </c>
      <c r="K10224" s="6" t="s">
        <v>53922</v>
      </c>
      <c r="L10224" s="4" t="s">
        <v>21</v>
      </c>
      <c r="M10224" s="4" t="s">
        <v>8699</v>
      </c>
    </row>
    <row r="10225" customFormat="false" ht="15.75" hidden="false" customHeight="true" outlineLevel="0" collapsed="false">
      <c r="A10225" s="4" t="n">
        <v>5859</v>
      </c>
      <c r="B10225" s="4" t="s">
        <v>53923</v>
      </c>
      <c r="C10225" s="4"/>
      <c r="D10225" s="4" t="s">
        <v>53924</v>
      </c>
      <c r="E10225" s="5" t="s">
        <v>25105</v>
      </c>
      <c r="F10225" s="4" t="s">
        <v>25106</v>
      </c>
      <c r="G10225" s="4" t="s">
        <v>18</v>
      </c>
      <c r="H10225" s="5" t="s">
        <v>53925</v>
      </c>
      <c r="I10225" s="7" t="s">
        <v>53926</v>
      </c>
      <c r="J10225" s="5" t="n">
        <f aca="false">LEN(K10225)</f>
        <v>13</v>
      </c>
      <c r="K10225" s="6" t="s">
        <v>53922</v>
      </c>
      <c r="L10225" s="4" t="s">
        <v>57</v>
      </c>
      <c r="M10225" s="4" t="s">
        <v>31</v>
      </c>
    </row>
    <row r="10226" customFormat="false" ht="15.75" hidden="false" customHeight="true" outlineLevel="0" collapsed="false">
      <c r="A10226" s="4" t="n">
        <v>5860</v>
      </c>
      <c r="B10226" s="4" t="s">
        <v>53927</v>
      </c>
      <c r="C10226" s="4"/>
      <c r="D10226" s="4" t="s">
        <v>53928</v>
      </c>
      <c r="E10226" s="5" t="s">
        <v>14518</v>
      </c>
      <c r="F10226" s="4" t="s">
        <v>114</v>
      </c>
      <c r="G10226" s="4" t="s">
        <v>18</v>
      </c>
      <c r="H10226" s="5" t="s">
        <v>53929</v>
      </c>
      <c r="I10226" s="4" t="s">
        <v>53930</v>
      </c>
      <c r="J10226" s="5" t="n">
        <f aca="false">LEN(K10226)</f>
        <v>13</v>
      </c>
      <c r="K10226" s="6" t="s">
        <v>53931</v>
      </c>
      <c r="L10226" s="4" t="s">
        <v>21</v>
      </c>
      <c r="M10226" s="4" t="s">
        <v>232</v>
      </c>
    </row>
    <row r="10227" customFormat="false" ht="15.75" hidden="false" customHeight="true" outlineLevel="0" collapsed="false">
      <c r="A10227" s="4" t="n">
        <v>5865</v>
      </c>
      <c r="B10227" s="4" t="s">
        <v>53932</v>
      </c>
      <c r="C10227" s="4"/>
      <c r="D10227" s="4" t="s">
        <v>53933</v>
      </c>
      <c r="E10227" s="5" t="s">
        <v>34661</v>
      </c>
      <c r="F10227" s="4" t="s">
        <v>34662</v>
      </c>
      <c r="G10227" s="4" t="s">
        <v>18</v>
      </c>
      <c r="H10227" s="5" t="s">
        <v>53934</v>
      </c>
      <c r="I10227" s="7" t="s">
        <v>53935</v>
      </c>
      <c r="J10227" s="5" t="n">
        <f aca="false">LEN(K10227)</f>
        <v>13</v>
      </c>
      <c r="K10227" s="6" t="s">
        <v>53936</v>
      </c>
      <c r="L10227" s="4" t="s">
        <v>57</v>
      </c>
      <c r="M10227" s="4" t="s">
        <v>32</v>
      </c>
    </row>
    <row r="10228" customFormat="false" ht="15.75" hidden="false" customHeight="true" outlineLevel="0" collapsed="false">
      <c r="A10228" s="4" t="n">
        <v>5875</v>
      </c>
      <c r="B10228" s="4" t="s">
        <v>53937</v>
      </c>
      <c r="C10228" s="4"/>
      <c r="D10228" s="4" t="s">
        <v>53938</v>
      </c>
      <c r="E10228" s="5" t="s">
        <v>1523</v>
      </c>
      <c r="F10228" s="4" t="s">
        <v>62</v>
      </c>
      <c r="G10228" s="4" t="s">
        <v>18</v>
      </c>
      <c r="H10228" s="5" t="s">
        <v>53939</v>
      </c>
      <c r="I10228" s="4" t="s">
        <v>53940</v>
      </c>
      <c r="J10228" s="5" t="n">
        <f aca="false">LEN(K10228)</f>
        <v>13</v>
      </c>
      <c r="K10228" s="6" t="s">
        <v>53941</v>
      </c>
      <c r="L10228" s="4" t="s">
        <v>31</v>
      </c>
      <c r="M10228" s="4" t="s">
        <v>467</v>
      </c>
    </row>
    <row r="10229" customFormat="false" ht="15.75" hidden="false" customHeight="true" outlineLevel="0" collapsed="false">
      <c r="A10229" s="4" t="n">
        <v>5910</v>
      </c>
      <c r="B10229" s="4" t="s">
        <v>53942</v>
      </c>
      <c r="C10229" s="4"/>
      <c r="D10229" s="4" t="s">
        <v>53943</v>
      </c>
      <c r="E10229" s="5" t="s">
        <v>978</v>
      </c>
      <c r="F10229" s="4" t="s">
        <v>62</v>
      </c>
      <c r="G10229" s="4" t="s">
        <v>18</v>
      </c>
      <c r="H10229" s="5" t="s">
        <v>21191</v>
      </c>
      <c r="I10229" s="4" t="s">
        <v>53944</v>
      </c>
      <c r="J10229" s="5" t="n">
        <f aca="false">LEN(K10229)</f>
        <v>13</v>
      </c>
      <c r="K10229" s="6" t="s">
        <v>51851</v>
      </c>
      <c r="L10229" s="4" t="s">
        <v>21</v>
      </c>
      <c r="M10229" s="4" t="s">
        <v>3448</v>
      </c>
    </row>
    <row r="10230" customFormat="false" ht="15.75" hidden="false" customHeight="true" outlineLevel="0" collapsed="false">
      <c r="A10230" s="4" t="n">
        <v>5917</v>
      </c>
      <c r="B10230" s="4" t="s">
        <v>53945</v>
      </c>
      <c r="C10230" s="4"/>
      <c r="D10230" s="4" t="s">
        <v>53946</v>
      </c>
      <c r="E10230" s="5" t="s">
        <v>45008</v>
      </c>
      <c r="F10230" s="4" t="s">
        <v>62</v>
      </c>
      <c r="G10230" s="4" t="s">
        <v>18</v>
      </c>
      <c r="H10230" s="5" t="s">
        <v>53947</v>
      </c>
      <c r="I10230" s="4" t="s">
        <v>53948</v>
      </c>
      <c r="J10230" s="5" t="n">
        <f aca="false">LEN(K10230)</f>
        <v>13</v>
      </c>
      <c r="K10230" s="6" t="s">
        <v>53949</v>
      </c>
      <c r="L10230" s="4" t="s">
        <v>31</v>
      </c>
      <c r="M10230" s="4" t="s">
        <v>368</v>
      </c>
    </row>
    <row r="10231" customFormat="false" ht="15.75" hidden="false" customHeight="true" outlineLevel="0" collapsed="false">
      <c r="A10231" s="4" t="n">
        <v>5920</v>
      </c>
      <c r="B10231" s="4" t="s">
        <v>53950</v>
      </c>
      <c r="C10231" s="4"/>
      <c r="D10231" s="4" t="s">
        <v>53951</v>
      </c>
      <c r="E10231" s="5" t="s">
        <v>776</v>
      </c>
      <c r="F10231" s="4" t="s">
        <v>62</v>
      </c>
      <c r="G10231" s="4" t="s">
        <v>18</v>
      </c>
      <c r="H10231" s="5" t="s">
        <v>53952</v>
      </c>
      <c r="I10231" s="4" t="s">
        <v>53953</v>
      </c>
      <c r="J10231" s="5" t="n">
        <f aca="false">LEN(K10231)</f>
        <v>13</v>
      </c>
      <c r="K10231" s="6" t="s">
        <v>51851</v>
      </c>
      <c r="L10231" s="4" t="s">
        <v>637</v>
      </c>
      <c r="M10231" s="4" t="s">
        <v>5846</v>
      </c>
    </row>
    <row r="10232" customFormat="false" ht="15.75" hidden="false" customHeight="true" outlineLevel="0" collapsed="false">
      <c r="A10232" s="4" t="n">
        <v>5921</v>
      </c>
      <c r="B10232" s="4" t="s">
        <v>53954</v>
      </c>
      <c r="C10232" s="4"/>
      <c r="D10232" s="4" t="s">
        <v>53955</v>
      </c>
      <c r="E10232" s="5" t="s">
        <v>776</v>
      </c>
      <c r="F10232" s="4" t="s">
        <v>62</v>
      </c>
      <c r="G10232" s="4" t="s">
        <v>18</v>
      </c>
      <c r="H10232" s="5" t="s">
        <v>53956</v>
      </c>
      <c r="I10232" s="4" t="s">
        <v>53957</v>
      </c>
      <c r="J10232" s="5" t="n">
        <f aca="false">LEN(K10232)</f>
        <v>13</v>
      </c>
      <c r="K10232" s="6" t="s">
        <v>51851</v>
      </c>
      <c r="L10232" s="4" t="s">
        <v>31</v>
      </c>
      <c r="M10232" s="4" t="s">
        <v>2209</v>
      </c>
    </row>
    <row r="10233" customFormat="false" ht="15.75" hidden="false" customHeight="true" outlineLevel="0" collapsed="false">
      <c r="A10233" s="4" t="n">
        <v>5927</v>
      </c>
      <c r="B10233" s="4" t="s">
        <v>53958</v>
      </c>
      <c r="C10233" s="4"/>
      <c r="D10233" s="4" t="s">
        <v>53959</v>
      </c>
      <c r="E10233" s="5" t="s">
        <v>17637</v>
      </c>
      <c r="F10233" s="4" t="s">
        <v>62</v>
      </c>
      <c r="G10233" s="4" t="s">
        <v>18</v>
      </c>
      <c r="H10233" s="5" t="s">
        <v>53960</v>
      </c>
      <c r="I10233" s="4" t="s">
        <v>53961</v>
      </c>
      <c r="J10233" s="5" t="n">
        <f aca="false">LEN(K10233)</f>
        <v>13</v>
      </c>
      <c r="K10233" s="6" t="s">
        <v>53962</v>
      </c>
      <c r="L10233" s="4" t="s">
        <v>31</v>
      </c>
      <c r="M10233" s="4" t="s">
        <v>4818</v>
      </c>
    </row>
    <row r="10234" customFormat="false" ht="15.75" hidden="false" customHeight="true" outlineLevel="0" collapsed="false">
      <c r="A10234" s="4" t="n">
        <v>5944</v>
      </c>
      <c r="B10234" s="4" t="s">
        <v>53963</v>
      </c>
      <c r="C10234" s="4"/>
      <c r="D10234" s="4" t="s">
        <v>53964</v>
      </c>
      <c r="E10234" s="5" t="s">
        <v>21201</v>
      </c>
      <c r="F10234" s="4" t="s">
        <v>62</v>
      </c>
      <c r="G10234" s="4" t="s">
        <v>18</v>
      </c>
      <c r="H10234" s="5" t="s">
        <v>53965</v>
      </c>
      <c r="I10234" s="4" t="s">
        <v>53966</v>
      </c>
      <c r="J10234" s="5" t="n">
        <f aca="false">LEN(K10234)</f>
        <v>13</v>
      </c>
      <c r="K10234" s="6" t="s">
        <v>53967</v>
      </c>
      <c r="L10234" s="4" t="s">
        <v>57</v>
      </c>
      <c r="M10234" s="4" t="s">
        <v>31</v>
      </c>
    </row>
    <row r="10235" customFormat="false" ht="15.75" hidden="false" customHeight="true" outlineLevel="0" collapsed="false">
      <c r="A10235" s="4" t="n">
        <v>5959</v>
      </c>
      <c r="B10235" s="4" t="s">
        <v>53968</v>
      </c>
      <c r="C10235" s="4"/>
      <c r="D10235" s="4" t="s">
        <v>53969</v>
      </c>
      <c r="E10235" s="5" t="s">
        <v>61</v>
      </c>
      <c r="F10235" s="4" t="s">
        <v>62</v>
      </c>
      <c r="G10235" s="4" t="s">
        <v>18</v>
      </c>
      <c r="H10235" s="5" t="s">
        <v>53970</v>
      </c>
      <c r="I10235" s="7" t="s">
        <v>25715</v>
      </c>
      <c r="J10235" s="5" t="n">
        <f aca="false">LEN(K10235)</f>
        <v>13</v>
      </c>
      <c r="K10235" s="13" t="s">
        <v>53971</v>
      </c>
      <c r="L10235" s="4" t="s">
        <v>21</v>
      </c>
      <c r="M10235" s="4" t="s">
        <v>577</v>
      </c>
    </row>
    <row r="10236" customFormat="false" ht="15.75" hidden="false" customHeight="true" outlineLevel="0" collapsed="false">
      <c r="A10236" s="4" t="n">
        <v>5987</v>
      </c>
      <c r="B10236" s="4" t="s">
        <v>53972</v>
      </c>
      <c r="C10236" s="4"/>
      <c r="D10236" s="4" t="s">
        <v>53973</v>
      </c>
      <c r="E10236" s="5" t="s">
        <v>2461</v>
      </c>
      <c r="F10236" s="4" t="s">
        <v>2466</v>
      </c>
      <c r="G10236" s="4" t="s">
        <v>154</v>
      </c>
      <c r="H10236" s="5" t="s">
        <v>53974</v>
      </c>
      <c r="I10236" s="4" t="s">
        <v>49472</v>
      </c>
      <c r="J10236" s="5" t="n">
        <f aca="false">LEN(K10236)</f>
        <v>13</v>
      </c>
      <c r="K10236" s="6" t="s">
        <v>53975</v>
      </c>
      <c r="L10236" s="4" t="s">
        <v>57</v>
      </c>
      <c r="M10236" s="4" t="s">
        <v>1605</v>
      </c>
    </row>
    <row r="10237" customFormat="false" ht="15.75" hidden="false" customHeight="true" outlineLevel="0" collapsed="false">
      <c r="A10237" s="4" t="n">
        <v>5996</v>
      </c>
      <c r="B10237" s="4" t="s">
        <v>53976</v>
      </c>
      <c r="C10237" s="4"/>
      <c r="D10237" s="4" t="s">
        <v>53977</v>
      </c>
      <c r="E10237" s="5" t="s">
        <v>152</v>
      </c>
      <c r="F10237" s="4" t="s">
        <v>153</v>
      </c>
      <c r="G10237" s="4" t="s">
        <v>154</v>
      </c>
      <c r="H10237" s="5" t="s">
        <v>53978</v>
      </c>
      <c r="I10237" s="4" t="s">
        <v>53979</v>
      </c>
      <c r="J10237" s="5" t="n">
        <f aca="false">LEN(K10237)</f>
        <v>13</v>
      </c>
      <c r="K10237" s="6" t="s">
        <v>51791</v>
      </c>
      <c r="L10237" s="4" t="s">
        <v>31</v>
      </c>
      <c r="M10237" s="4" t="s">
        <v>2801</v>
      </c>
    </row>
    <row r="10238" customFormat="false" ht="15.75" hidden="false" customHeight="true" outlineLevel="0" collapsed="false">
      <c r="A10238" s="4" t="n">
        <v>6001</v>
      </c>
      <c r="B10238" s="4" t="s">
        <v>53980</v>
      </c>
      <c r="C10238" s="4"/>
      <c r="D10238" s="4" t="s">
        <v>53981</v>
      </c>
      <c r="E10238" s="5" t="s">
        <v>17665</v>
      </c>
      <c r="F10238" s="4" t="s">
        <v>153</v>
      </c>
      <c r="G10238" s="4" t="s">
        <v>154</v>
      </c>
      <c r="H10238" s="5" t="s">
        <v>53982</v>
      </c>
      <c r="I10238" s="4" t="s">
        <v>53983</v>
      </c>
      <c r="J10238" s="5" t="n">
        <f aca="false">LEN(K10238)</f>
        <v>13</v>
      </c>
      <c r="K10238" s="6" t="s">
        <v>51851</v>
      </c>
      <c r="L10238" s="4" t="s">
        <v>57</v>
      </c>
      <c r="M10238" s="4" t="s">
        <v>3523</v>
      </c>
    </row>
    <row r="10239" customFormat="false" ht="15.75" hidden="false" customHeight="true" outlineLevel="0" collapsed="false">
      <c r="A10239" s="4" t="n">
        <v>6028</v>
      </c>
      <c r="B10239" s="4" t="s">
        <v>53984</v>
      </c>
      <c r="C10239" s="4"/>
      <c r="D10239" s="4" t="s">
        <v>53985</v>
      </c>
      <c r="E10239" s="5" t="s">
        <v>1936</v>
      </c>
      <c r="F10239" s="4" t="s">
        <v>1937</v>
      </c>
      <c r="G10239" s="4" t="s">
        <v>154</v>
      </c>
      <c r="H10239" s="5" t="s">
        <v>53986</v>
      </c>
      <c r="I10239" s="4" t="s">
        <v>53987</v>
      </c>
      <c r="J10239" s="5" t="n">
        <f aca="false">LEN(K10239)</f>
        <v>13</v>
      </c>
      <c r="K10239" s="6" t="s">
        <v>51760</v>
      </c>
      <c r="L10239" s="4" t="s">
        <v>21</v>
      </c>
      <c r="M10239" s="4" t="s">
        <v>8641</v>
      </c>
    </row>
    <row r="10240" customFormat="false" ht="15.75" hidden="false" customHeight="true" outlineLevel="0" collapsed="false">
      <c r="A10240" s="4" t="n">
        <v>6029</v>
      </c>
      <c r="B10240" s="4" t="s">
        <v>53988</v>
      </c>
      <c r="C10240" s="4"/>
      <c r="D10240" s="4" t="s">
        <v>53989</v>
      </c>
      <c r="E10240" s="5" t="s">
        <v>1936</v>
      </c>
      <c r="F10240" s="4" t="s">
        <v>1937</v>
      </c>
      <c r="G10240" s="4" t="s">
        <v>154</v>
      </c>
      <c r="H10240" s="5" t="s">
        <v>53990</v>
      </c>
      <c r="I10240" s="4" t="s">
        <v>53987</v>
      </c>
      <c r="J10240" s="5" t="n">
        <f aca="false">LEN(K10240)</f>
        <v>13</v>
      </c>
      <c r="K10240" s="6" t="s">
        <v>51760</v>
      </c>
      <c r="L10240" s="4" t="s">
        <v>21</v>
      </c>
      <c r="M10240" s="4" t="s">
        <v>13506</v>
      </c>
    </row>
    <row r="10241" customFormat="false" ht="15.75" hidden="false" customHeight="true" outlineLevel="0" collapsed="false">
      <c r="A10241" s="4" t="n">
        <v>6031</v>
      </c>
      <c r="B10241" s="4" t="s">
        <v>53991</v>
      </c>
      <c r="C10241" s="4"/>
      <c r="D10241" s="4" t="s">
        <v>53992</v>
      </c>
      <c r="E10241" s="5" t="s">
        <v>1936</v>
      </c>
      <c r="F10241" s="4" t="s">
        <v>1937</v>
      </c>
      <c r="G10241" s="4" t="s">
        <v>154</v>
      </c>
      <c r="H10241" s="5" t="s">
        <v>53993</v>
      </c>
      <c r="I10241" s="4" t="s">
        <v>53987</v>
      </c>
      <c r="J10241" s="5" t="n">
        <f aca="false">LEN(K10241)</f>
        <v>13</v>
      </c>
      <c r="K10241" s="6" t="s">
        <v>51760</v>
      </c>
      <c r="L10241" s="4" t="s">
        <v>78</v>
      </c>
      <c r="M10241" s="4" t="s">
        <v>6405</v>
      </c>
    </row>
    <row r="10242" customFormat="false" ht="15.75" hidden="false" customHeight="true" outlineLevel="0" collapsed="false">
      <c r="A10242" s="4" t="n">
        <v>6044</v>
      </c>
      <c r="B10242" s="4" t="s">
        <v>53994</v>
      </c>
      <c r="C10242" s="4"/>
      <c r="D10242" s="4" t="s">
        <v>53995</v>
      </c>
      <c r="E10242" s="5" t="s">
        <v>46441</v>
      </c>
      <c r="F10242" s="4" t="s">
        <v>11793</v>
      </c>
      <c r="G10242" s="4" t="s">
        <v>154</v>
      </c>
      <c r="H10242" s="5" t="s">
        <v>53996</v>
      </c>
      <c r="I10242" s="4" t="s">
        <v>53997</v>
      </c>
      <c r="J10242" s="5" t="n">
        <f aca="false">LEN(K10242)</f>
        <v>13</v>
      </c>
      <c r="K10242" s="6" t="s">
        <v>53998</v>
      </c>
      <c r="L10242" s="4" t="s">
        <v>637</v>
      </c>
      <c r="M10242" s="4" t="s">
        <v>3895</v>
      </c>
    </row>
    <row r="10243" customFormat="false" ht="15.75" hidden="false" customHeight="true" outlineLevel="0" collapsed="false">
      <c r="A10243" s="4" t="n">
        <v>6052</v>
      </c>
      <c r="B10243" s="4" t="s">
        <v>53999</v>
      </c>
      <c r="C10243" s="4"/>
      <c r="D10243" s="4" t="s">
        <v>54000</v>
      </c>
      <c r="E10243" s="5" t="s">
        <v>2461</v>
      </c>
      <c r="F10243" s="4" t="s">
        <v>2466</v>
      </c>
      <c r="G10243" s="4" t="s">
        <v>154</v>
      </c>
      <c r="H10243" s="5" t="s">
        <v>54001</v>
      </c>
      <c r="I10243" s="4" t="s">
        <v>54002</v>
      </c>
      <c r="J10243" s="5" t="n">
        <f aca="false">LEN(K10243)</f>
        <v>13</v>
      </c>
      <c r="K10243" s="10" t="s">
        <v>54003</v>
      </c>
      <c r="L10243" s="4" t="s">
        <v>57</v>
      </c>
      <c r="M10243" s="4" t="s">
        <v>7861</v>
      </c>
    </row>
    <row r="10244" customFormat="false" ht="15.75" hidden="false" customHeight="true" outlineLevel="0" collapsed="false">
      <c r="A10244" s="4" t="n">
        <v>6064</v>
      </c>
      <c r="B10244" s="4" t="s">
        <v>54004</v>
      </c>
      <c r="C10244" s="4"/>
      <c r="D10244" s="4" t="s">
        <v>54005</v>
      </c>
      <c r="E10244" s="5" t="s">
        <v>7761</v>
      </c>
      <c r="F10244" s="4" t="s">
        <v>7762</v>
      </c>
      <c r="G10244" s="4" t="s">
        <v>154</v>
      </c>
      <c r="H10244" s="5" t="s">
        <v>54006</v>
      </c>
      <c r="I10244" s="4" t="s">
        <v>54007</v>
      </c>
      <c r="J10244" s="5" t="n">
        <f aca="false">LEN(K10244)</f>
        <v>13</v>
      </c>
      <c r="K10244" s="6" t="s">
        <v>54008</v>
      </c>
      <c r="L10244" s="4" t="s">
        <v>57</v>
      </c>
      <c r="M10244" s="4" t="s">
        <v>1988</v>
      </c>
    </row>
    <row r="10245" customFormat="false" ht="15.75" hidden="false" customHeight="true" outlineLevel="0" collapsed="false">
      <c r="A10245" s="4" t="n">
        <v>6068</v>
      </c>
      <c r="B10245" s="4" t="s">
        <v>54009</v>
      </c>
      <c r="C10245" s="4"/>
      <c r="D10245" s="4" t="s">
        <v>54010</v>
      </c>
      <c r="E10245" s="5" t="s">
        <v>29718</v>
      </c>
      <c r="F10245" s="4" t="s">
        <v>29719</v>
      </c>
      <c r="G10245" s="4" t="s">
        <v>154</v>
      </c>
      <c r="H10245" s="5" t="s">
        <v>54011</v>
      </c>
      <c r="I10245" s="4" t="s">
        <v>54012</v>
      </c>
      <c r="J10245" s="5" t="n">
        <f aca="false">LEN(K10245)</f>
        <v>13</v>
      </c>
      <c r="K10245" s="6" t="s">
        <v>54013</v>
      </c>
      <c r="L10245" s="4" t="s">
        <v>31</v>
      </c>
      <c r="M10245" s="4" t="s">
        <v>1793</v>
      </c>
    </row>
    <row r="10246" customFormat="false" ht="15.75" hidden="false" customHeight="true" outlineLevel="0" collapsed="false">
      <c r="A10246" s="4" t="n">
        <v>6076</v>
      </c>
      <c r="B10246" s="4" t="s">
        <v>54014</v>
      </c>
      <c r="C10246" s="4"/>
      <c r="D10246" s="4" t="s">
        <v>54015</v>
      </c>
      <c r="E10246" s="5" t="s">
        <v>29718</v>
      </c>
      <c r="F10246" s="4" t="s">
        <v>29719</v>
      </c>
      <c r="G10246" s="4" t="s">
        <v>154</v>
      </c>
      <c r="H10246" s="5" t="s">
        <v>54016</v>
      </c>
      <c r="I10246" s="4" t="s">
        <v>54017</v>
      </c>
      <c r="J10246" s="5" t="n">
        <f aca="false">LEN(K10246)</f>
        <v>13</v>
      </c>
      <c r="K10246" s="6" t="s">
        <v>54018</v>
      </c>
      <c r="L10246" s="4" t="s">
        <v>57</v>
      </c>
      <c r="M10246" s="4" t="s">
        <v>326</v>
      </c>
    </row>
    <row r="10247" customFormat="false" ht="15.75" hidden="false" customHeight="true" outlineLevel="0" collapsed="false">
      <c r="A10247" s="4" t="n">
        <v>6087</v>
      </c>
      <c r="B10247" s="4" t="s">
        <v>54019</v>
      </c>
      <c r="C10247" s="4"/>
      <c r="D10247" s="4" t="s">
        <v>14632</v>
      </c>
      <c r="E10247" s="5" t="s">
        <v>782</v>
      </c>
      <c r="F10247" s="4" t="s">
        <v>783</v>
      </c>
      <c r="G10247" s="4" t="s">
        <v>154</v>
      </c>
      <c r="H10247" s="5" t="s">
        <v>49476</v>
      </c>
      <c r="I10247" s="4" t="s">
        <v>49472</v>
      </c>
      <c r="J10247" s="5" t="n">
        <f aca="false">LEN(K10247)</f>
        <v>13</v>
      </c>
      <c r="K10247" s="6" t="s">
        <v>53975</v>
      </c>
      <c r="L10247" s="4" t="s">
        <v>57</v>
      </c>
      <c r="M10247" s="4" t="s">
        <v>52836</v>
      </c>
    </row>
    <row r="10248" customFormat="false" ht="15.75" hidden="false" customHeight="true" outlineLevel="0" collapsed="false">
      <c r="A10248" s="4" t="n">
        <v>6108</v>
      </c>
      <c r="B10248" s="4" t="s">
        <v>54020</v>
      </c>
      <c r="C10248" s="4"/>
      <c r="D10248" s="4" t="s">
        <v>54021</v>
      </c>
      <c r="E10248" s="5" t="s">
        <v>45048</v>
      </c>
      <c r="F10248" s="4" t="s">
        <v>45049</v>
      </c>
      <c r="G10248" s="4" t="s">
        <v>154</v>
      </c>
      <c r="H10248" s="5" t="s">
        <v>54022</v>
      </c>
      <c r="I10248" s="4" t="s">
        <v>53987</v>
      </c>
      <c r="J10248" s="5" t="n">
        <f aca="false">LEN(K10248)</f>
        <v>13</v>
      </c>
      <c r="K10248" s="6" t="s">
        <v>51760</v>
      </c>
      <c r="L10248" s="4" t="s">
        <v>57</v>
      </c>
      <c r="M10248" s="4" t="s">
        <v>6459</v>
      </c>
    </row>
    <row r="10249" customFormat="false" ht="15.75" hidden="false" customHeight="true" outlineLevel="0" collapsed="false">
      <c r="A10249" s="4" t="n">
        <v>6120</v>
      </c>
      <c r="B10249" s="4" t="s">
        <v>54023</v>
      </c>
      <c r="C10249" s="4"/>
      <c r="D10249" s="4" t="s">
        <v>54024</v>
      </c>
      <c r="E10249" s="5" t="s">
        <v>5073</v>
      </c>
      <c r="F10249" s="4" t="s">
        <v>5074</v>
      </c>
      <c r="G10249" s="4" t="s">
        <v>154</v>
      </c>
      <c r="H10249" s="5" t="s">
        <v>54025</v>
      </c>
      <c r="I10249" s="7" t="s">
        <v>54026</v>
      </c>
      <c r="J10249" s="5" t="n">
        <f aca="false">LEN(K10249)</f>
        <v>13</v>
      </c>
      <c r="K10249" s="13" t="s">
        <v>54027</v>
      </c>
      <c r="L10249" s="4" t="s">
        <v>66</v>
      </c>
      <c r="M10249" s="4" t="s">
        <v>3461</v>
      </c>
    </row>
    <row r="10250" customFormat="false" ht="15.75" hidden="false" customHeight="true" outlineLevel="0" collapsed="false">
      <c r="A10250" s="4" t="n">
        <v>6125</v>
      </c>
      <c r="B10250" s="4" t="s">
        <v>53984</v>
      </c>
      <c r="C10250" s="4"/>
      <c r="D10250" s="4" t="s">
        <v>54028</v>
      </c>
      <c r="E10250" s="5" t="s">
        <v>1936</v>
      </c>
      <c r="F10250" s="4" t="s">
        <v>1937</v>
      </c>
      <c r="G10250" s="4" t="s">
        <v>154</v>
      </c>
      <c r="H10250" s="5" t="s">
        <v>54029</v>
      </c>
      <c r="I10250" s="4" t="s">
        <v>53987</v>
      </c>
      <c r="J10250" s="5" t="n">
        <f aca="false">LEN(K10250)</f>
        <v>13</v>
      </c>
      <c r="K10250" s="6" t="s">
        <v>51760</v>
      </c>
      <c r="L10250" s="4" t="s">
        <v>57</v>
      </c>
      <c r="M10250" s="4" t="s">
        <v>6405</v>
      </c>
    </row>
    <row r="10251" customFormat="false" ht="15.75" hidden="false" customHeight="true" outlineLevel="0" collapsed="false">
      <c r="A10251" s="4" t="n">
        <v>6129</v>
      </c>
      <c r="B10251" s="4" t="s">
        <v>54030</v>
      </c>
      <c r="C10251" s="4"/>
      <c r="D10251" s="4" t="s">
        <v>54031</v>
      </c>
      <c r="E10251" s="5" t="s">
        <v>54032</v>
      </c>
      <c r="F10251" s="4" t="s">
        <v>54033</v>
      </c>
      <c r="G10251" s="4" t="s">
        <v>154</v>
      </c>
      <c r="H10251" s="5" t="s">
        <v>54034</v>
      </c>
      <c r="I10251" s="4" t="s">
        <v>54035</v>
      </c>
      <c r="J10251" s="5" t="n">
        <f aca="false">LEN(K10251)</f>
        <v>13</v>
      </c>
      <c r="K10251" s="6" t="s">
        <v>54036</v>
      </c>
      <c r="L10251" s="4" t="s">
        <v>78</v>
      </c>
      <c r="M10251" s="4" t="s">
        <v>1016</v>
      </c>
    </row>
    <row r="10252" customFormat="false" ht="15.75" hidden="false" customHeight="true" outlineLevel="0" collapsed="false">
      <c r="A10252" s="4" t="n">
        <v>6131</v>
      </c>
      <c r="B10252" s="4" t="s">
        <v>54037</v>
      </c>
      <c r="C10252" s="4"/>
      <c r="D10252" s="4" t="s">
        <v>54038</v>
      </c>
      <c r="E10252" s="5" t="s">
        <v>782</v>
      </c>
      <c r="F10252" s="4" t="s">
        <v>783</v>
      </c>
      <c r="G10252" s="4" t="s">
        <v>154</v>
      </c>
      <c r="H10252" s="5" t="s">
        <v>17709</v>
      </c>
      <c r="I10252" s="4" t="s">
        <v>17710</v>
      </c>
      <c r="J10252" s="5" t="n">
        <f aca="false">LEN(K10252)</f>
        <v>13</v>
      </c>
      <c r="K10252" s="6" t="s">
        <v>54039</v>
      </c>
      <c r="L10252" s="4" t="s">
        <v>1679</v>
      </c>
      <c r="M10252" s="4" t="s">
        <v>186</v>
      </c>
    </row>
    <row r="10253" customFormat="false" ht="15.75" hidden="false" customHeight="true" outlineLevel="0" collapsed="false">
      <c r="A10253" s="4" t="n">
        <v>6132</v>
      </c>
      <c r="B10253" s="4" t="s">
        <v>54040</v>
      </c>
      <c r="C10253" s="4"/>
      <c r="D10253" s="4" t="s">
        <v>54041</v>
      </c>
      <c r="E10253" s="5" t="s">
        <v>782</v>
      </c>
      <c r="F10253" s="4" t="s">
        <v>783</v>
      </c>
      <c r="G10253" s="4" t="s">
        <v>154</v>
      </c>
      <c r="H10253" s="5" t="s">
        <v>17709</v>
      </c>
      <c r="I10253" s="4" t="s">
        <v>17710</v>
      </c>
      <c r="J10253" s="5" t="n">
        <f aca="false">LEN(K10253)</f>
        <v>13</v>
      </c>
      <c r="K10253" s="10" t="s">
        <v>54039</v>
      </c>
      <c r="L10253" s="4" t="s">
        <v>66</v>
      </c>
      <c r="M10253" s="4" t="s">
        <v>1979</v>
      </c>
    </row>
    <row r="10254" customFormat="false" ht="15.75" hidden="false" customHeight="true" outlineLevel="0" collapsed="false">
      <c r="A10254" s="4" t="n">
        <v>6136</v>
      </c>
      <c r="B10254" s="4" t="s">
        <v>54042</v>
      </c>
      <c r="C10254" s="4"/>
      <c r="D10254" s="4" t="s">
        <v>54043</v>
      </c>
      <c r="E10254" s="5" t="s">
        <v>5091</v>
      </c>
      <c r="F10254" s="4" t="s">
        <v>423</v>
      </c>
      <c r="G10254" s="4" t="s">
        <v>27</v>
      </c>
      <c r="H10254" s="5" t="s">
        <v>54044</v>
      </c>
      <c r="I10254" s="4" t="s">
        <v>54045</v>
      </c>
      <c r="J10254" s="5" t="n">
        <f aca="false">LEN(K10254)</f>
        <v>13</v>
      </c>
      <c r="K10254" s="6" t="s">
        <v>51864</v>
      </c>
      <c r="L10254" s="4" t="s">
        <v>57</v>
      </c>
      <c r="M10254" s="4" t="s">
        <v>615</v>
      </c>
    </row>
    <row r="10255" customFormat="false" ht="15.75" hidden="false" customHeight="true" outlineLevel="0" collapsed="false">
      <c r="A10255" s="4" t="n">
        <v>6137</v>
      </c>
      <c r="B10255" s="4" t="s">
        <v>54046</v>
      </c>
      <c r="C10255" s="4"/>
      <c r="D10255" s="4" t="s">
        <v>54047</v>
      </c>
      <c r="E10255" s="5" t="s">
        <v>5091</v>
      </c>
      <c r="F10255" s="4" t="s">
        <v>423</v>
      </c>
      <c r="G10255" s="4" t="s">
        <v>27</v>
      </c>
      <c r="H10255" s="5" t="s">
        <v>54048</v>
      </c>
      <c r="I10255" s="4" t="s">
        <v>54049</v>
      </c>
      <c r="J10255" s="5" t="n">
        <f aca="false">LEN(K10255)</f>
        <v>13</v>
      </c>
      <c r="K10255" s="10" t="s">
        <v>51851</v>
      </c>
      <c r="L10255" s="4" t="s">
        <v>31</v>
      </c>
      <c r="M10255" s="4" t="s">
        <v>779</v>
      </c>
    </row>
    <row r="10256" customFormat="false" ht="15.75" hidden="false" customHeight="true" outlineLevel="0" collapsed="false">
      <c r="A10256" s="4" t="n">
        <v>6138</v>
      </c>
      <c r="B10256" s="4" t="s">
        <v>54046</v>
      </c>
      <c r="C10256" s="4"/>
      <c r="D10256" s="4" t="s">
        <v>54050</v>
      </c>
      <c r="E10256" s="5" t="s">
        <v>5091</v>
      </c>
      <c r="F10256" s="4" t="s">
        <v>423</v>
      </c>
      <c r="G10256" s="4" t="s">
        <v>27</v>
      </c>
      <c r="H10256" s="5" t="s">
        <v>54048</v>
      </c>
      <c r="I10256" s="4" t="s">
        <v>54049</v>
      </c>
      <c r="J10256" s="5" t="n">
        <f aca="false">LEN(K10256)</f>
        <v>13</v>
      </c>
      <c r="K10256" s="6" t="s">
        <v>51791</v>
      </c>
      <c r="L10256" s="4" t="s">
        <v>57</v>
      </c>
      <c r="M10256" s="4" t="s">
        <v>779</v>
      </c>
    </row>
    <row r="10257" customFormat="false" ht="15.75" hidden="false" customHeight="true" outlineLevel="0" collapsed="false">
      <c r="A10257" s="4" t="n">
        <v>6139</v>
      </c>
      <c r="B10257" s="4" t="s">
        <v>54051</v>
      </c>
      <c r="C10257" s="4"/>
      <c r="D10257" s="4" t="s">
        <v>54052</v>
      </c>
      <c r="E10257" s="5" t="s">
        <v>5091</v>
      </c>
      <c r="F10257" s="4" t="s">
        <v>423</v>
      </c>
      <c r="G10257" s="4" t="s">
        <v>27</v>
      </c>
      <c r="H10257" s="5" t="s">
        <v>54053</v>
      </c>
      <c r="I10257" s="4" t="s">
        <v>54045</v>
      </c>
      <c r="J10257" s="5" t="n">
        <f aca="false">LEN(K10257)</f>
        <v>13</v>
      </c>
      <c r="K10257" s="10" t="s">
        <v>51864</v>
      </c>
      <c r="L10257" s="4" t="s">
        <v>31</v>
      </c>
      <c r="M10257" s="4" t="s">
        <v>615</v>
      </c>
    </row>
    <row r="10258" customFormat="false" ht="15.75" hidden="false" customHeight="true" outlineLevel="0" collapsed="false">
      <c r="A10258" s="4" t="n">
        <v>6140</v>
      </c>
      <c r="B10258" s="4" t="s">
        <v>11811</v>
      </c>
      <c r="C10258" s="4"/>
      <c r="D10258" s="4" t="s">
        <v>54054</v>
      </c>
      <c r="E10258" s="5" t="s">
        <v>5091</v>
      </c>
      <c r="F10258" s="4" t="s">
        <v>423</v>
      </c>
      <c r="G10258" s="4" t="s">
        <v>27</v>
      </c>
      <c r="H10258" s="5" t="s">
        <v>54055</v>
      </c>
      <c r="I10258" s="4" t="s">
        <v>52886</v>
      </c>
      <c r="J10258" s="5" t="n">
        <f aca="false">LEN(K10258)</f>
        <v>13</v>
      </c>
      <c r="K10258" s="6" t="str">
        <f aca="false">LOWER(SUBSTITUTE(SUBSTITUTE(SUBSTITUTE(SUBSTITUTE(SUBSTITUTE(SUBSTITUTE(SUBSTITUTE(B10258,"S.L.",""),"SL",""),"S.A.",""),"SA","")," ",""),".",""),",",""))&amp;".com"</f>
        <v>campanile.com</v>
      </c>
      <c r="L10258" s="4" t="s">
        <v>31</v>
      </c>
      <c r="M10258" s="4" t="s">
        <v>2980</v>
      </c>
    </row>
    <row r="10259" customFormat="false" ht="15.75" hidden="false" customHeight="true" outlineLevel="0" collapsed="false">
      <c r="A10259" s="4" t="n">
        <v>6153</v>
      </c>
      <c r="B10259" s="4" t="s">
        <v>54056</v>
      </c>
      <c r="C10259" s="4"/>
      <c r="D10259" s="4" t="s">
        <v>54057</v>
      </c>
      <c r="E10259" s="5" t="s">
        <v>17724</v>
      </c>
      <c r="F10259" s="4" t="s">
        <v>423</v>
      </c>
      <c r="G10259" s="4" t="s">
        <v>27</v>
      </c>
      <c r="H10259" s="5" t="s">
        <v>54058</v>
      </c>
      <c r="I10259" s="4" t="s">
        <v>54059</v>
      </c>
      <c r="J10259" s="5" t="n">
        <f aca="false">LEN(K10259)</f>
        <v>13</v>
      </c>
      <c r="K10259" s="6" t="s">
        <v>54060</v>
      </c>
      <c r="L10259" s="4" t="s">
        <v>1679</v>
      </c>
      <c r="M10259" s="4" t="s">
        <v>5232</v>
      </c>
    </row>
    <row r="10260" customFormat="false" ht="15.75" hidden="false" customHeight="true" outlineLevel="0" collapsed="false">
      <c r="A10260" s="4" t="n">
        <v>6179</v>
      </c>
      <c r="B10260" s="4" t="s">
        <v>54061</v>
      </c>
      <c r="C10260" s="4"/>
      <c r="D10260" s="4" t="s">
        <v>54062</v>
      </c>
      <c r="E10260" s="5" t="s">
        <v>1529</v>
      </c>
      <c r="F10260" s="4" t="s">
        <v>1530</v>
      </c>
      <c r="G10260" s="4" t="s">
        <v>27</v>
      </c>
      <c r="H10260" s="5" t="s">
        <v>54063</v>
      </c>
      <c r="I10260" s="4" t="s">
        <v>54064</v>
      </c>
      <c r="J10260" s="5" t="n">
        <f aca="false">LEN(K10260)</f>
        <v>13</v>
      </c>
      <c r="K10260" s="6" t="s">
        <v>54065</v>
      </c>
      <c r="L10260" s="4" t="s">
        <v>31</v>
      </c>
      <c r="M10260" s="4" t="s">
        <v>31</v>
      </c>
    </row>
    <row r="10261" customFormat="false" ht="15.75" hidden="false" customHeight="true" outlineLevel="0" collapsed="false">
      <c r="A10261" s="4" t="n">
        <v>6201</v>
      </c>
      <c r="B10261" s="4" t="s">
        <v>54066</v>
      </c>
      <c r="C10261" s="4"/>
      <c r="D10261" s="4" t="s">
        <v>54067</v>
      </c>
      <c r="E10261" s="5" t="s">
        <v>29589</v>
      </c>
      <c r="F10261" s="4" t="s">
        <v>42929</v>
      </c>
      <c r="G10261" s="4" t="s">
        <v>27</v>
      </c>
      <c r="H10261" s="5" t="s">
        <v>54068</v>
      </c>
      <c r="I10261" s="4" t="s">
        <v>54069</v>
      </c>
      <c r="J10261" s="5" t="n">
        <f aca="false">LEN(K10261)</f>
        <v>13</v>
      </c>
      <c r="K10261" s="6" t="s">
        <v>54070</v>
      </c>
      <c r="L10261" s="4" t="s">
        <v>31</v>
      </c>
      <c r="M10261" s="4" t="s">
        <v>3974</v>
      </c>
    </row>
    <row r="10262" customFormat="false" ht="15.75" hidden="false" customHeight="true" outlineLevel="0" collapsed="false">
      <c r="A10262" s="4" t="n">
        <v>6210</v>
      </c>
      <c r="B10262" s="4" t="s">
        <v>54071</v>
      </c>
      <c r="C10262" s="4"/>
      <c r="D10262" s="4" t="s">
        <v>54072</v>
      </c>
      <c r="E10262" s="5" t="s">
        <v>17753</v>
      </c>
      <c r="F10262" s="4" t="s">
        <v>17754</v>
      </c>
      <c r="G10262" s="4" t="s">
        <v>27</v>
      </c>
      <c r="H10262" s="5" t="s">
        <v>54073</v>
      </c>
      <c r="I10262" s="4" t="s">
        <v>54074</v>
      </c>
      <c r="J10262" s="5" t="n">
        <f aca="false">LEN(K10262)</f>
        <v>13</v>
      </c>
      <c r="K10262" s="6" t="s">
        <v>54075</v>
      </c>
      <c r="L10262" s="4" t="s">
        <v>31</v>
      </c>
      <c r="M10262" s="4" t="s">
        <v>186</v>
      </c>
    </row>
    <row r="10263" customFormat="false" ht="15.75" hidden="false" customHeight="true" outlineLevel="0" collapsed="false">
      <c r="A10263" s="4" t="n">
        <v>6213</v>
      </c>
      <c r="B10263" s="4" t="s">
        <v>54076</v>
      </c>
      <c r="C10263" s="4"/>
      <c r="D10263" s="4" t="s">
        <v>54077</v>
      </c>
      <c r="E10263" s="5" t="s">
        <v>25242</v>
      </c>
      <c r="F10263" s="4" t="s">
        <v>3516</v>
      </c>
      <c r="G10263" s="4" t="s">
        <v>27</v>
      </c>
      <c r="H10263" s="5" t="s">
        <v>54078</v>
      </c>
      <c r="I10263" s="7" t="s">
        <v>54079</v>
      </c>
      <c r="J10263" s="5" t="n">
        <f aca="false">LEN(K10263)</f>
        <v>13</v>
      </c>
      <c r="K10263" s="6" t="s">
        <v>54080</v>
      </c>
      <c r="L10263" s="4" t="s">
        <v>31</v>
      </c>
      <c r="M10263" s="4" t="s">
        <v>5116</v>
      </c>
    </row>
    <row r="10264" customFormat="false" ht="15.75" hidden="false" customHeight="true" outlineLevel="0" collapsed="false">
      <c r="A10264" s="4" t="n">
        <v>6218</v>
      </c>
      <c r="B10264" s="4" t="s">
        <v>54081</v>
      </c>
      <c r="C10264" s="4"/>
      <c r="D10264" s="4" t="s">
        <v>54082</v>
      </c>
      <c r="E10264" s="5" t="s">
        <v>25248</v>
      </c>
      <c r="F10264" s="4" t="s">
        <v>4479</v>
      </c>
      <c r="G10264" s="4" t="s">
        <v>27</v>
      </c>
      <c r="H10264" s="5" t="s">
        <v>54083</v>
      </c>
      <c r="I10264" s="4" t="s">
        <v>54084</v>
      </c>
      <c r="J10264" s="5" t="n">
        <f aca="false">LEN(K10264)</f>
        <v>13</v>
      </c>
      <c r="K10264" s="6" t="s">
        <v>54085</v>
      </c>
      <c r="L10264" s="4" t="s">
        <v>66</v>
      </c>
      <c r="M10264" s="4" t="s">
        <v>819</v>
      </c>
    </row>
    <row r="10265" customFormat="false" ht="15.75" hidden="false" customHeight="true" outlineLevel="0" collapsed="false">
      <c r="A10265" s="4" t="n">
        <v>6220</v>
      </c>
      <c r="B10265" s="4" t="s">
        <v>14727</v>
      </c>
      <c r="C10265" s="4"/>
      <c r="D10265" s="4" t="s">
        <v>54086</v>
      </c>
      <c r="E10265" s="5" t="s">
        <v>4478</v>
      </c>
      <c r="F10265" s="4" t="s">
        <v>4479</v>
      </c>
      <c r="G10265" s="4" t="s">
        <v>27</v>
      </c>
      <c r="H10265" s="5" t="s">
        <v>54087</v>
      </c>
      <c r="I10265" s="4" t="s">
        <v>54088</v>
      </c>
      <c r="J10265" s="5" t="n">
        <f aca="false">LEN(K10265)</f>
        <v>13</v>
      </c>
      <c r="K10265" s="10" t="s">
        <v>54089</v>
      </c>
      <c r="L10265" s="4" t="s">
        <v>21</v>
      </c>
      <c r="M10265" s="4" t="s">
        <v>680</v>
      </c>
    </row>
    <row r="10266" customFormat="false" ht="15.75" hidden="false" customHeight="true" outlineLevel="0" collapsed="false">
      <c r="A10266" s="4" t="n">
        <v>6221</v>
      </c>
      <c r="B10266" s="4" t="s">
        <v>54090</v>
      </c>
      <c r="C10266" s="4"/>
      <c r="D10266" s="4" t="s">
        <v>54091</v>
      </c>
      <c r="E10266" s="5" t="s">
        <v>54092</v>
      </c>
      <c r="F10266" s="4" t="s">
        <v>4479</v>
      </c>
      <c r="G10266" s="4" t="s">
        <v>27</v>
      </c>
      <c r="H10266" s="5" t="s">
        <v>54093</v>
      </c>
      <c r="I10266" s="4" t="s">
        <v>7302</v>
      </c>
      <c r="J10266" s="5" t="n">
        <f aca="false">LEN(K10266)</f>
        <v>13</v>
      </c>
      <c r="K10266" s="6" t="s">
        <v>54094</v>
      </c>
      <c r="L10266" s="4" t="s">
        <v>57</v>
      </c>
      <c r="M10266" s="4" t="s">
        <v>31</v>
      </c>
    </row>
    <row r="10267" customFormat="false" ht="15.75" hidden="false" customHeight="true" outlineLevel="0" collapsed="false">
      <c r="A10267" s="4" t="n">
        <v>6234</v>
      </c>
      <c r="B10267" s="4" t="s">
        <v>52312</v>
      </c>
      <c r="C10267" s="4"/>
      <c r="D10267" s="4" t="s">
        <v>54095</v>
      </c>
      <c r="E10267" s="5" t="s">
        <v>17765</v>
      </c>
      <c r="F10267" s="4" t="s">
        <v>17766</v>
      </c>
      <c r="G10267" s="4" t="s">
        <v>27</v>
      </c>
      <c r="H10267" s="5" t="s">
        <v>54096</v>
      </c>
      <c r="I10267" s="7" t="s">
        <v>54097</v>
      </c>
      <c r="J10267" s="5" t="n">
        <f aca="false">LEN(K10267)</f>
        <v>13</v>
      </c>
      <c r="K10267" s="13" t="s">
        <v>54098</v>
      </c>
      <c r="L10267" s="4" t="s">
        <v>21</v>
      </c>
      <c r="M10267" s="4" t="s">
        <v>1085</v>
      </c>
    </row>
    <row r="10268" customFormat="false" ht="15.75" hidden="false" customHeight="true" outlineLevel="0" collapsed="false">
      <c r="A10268" s="4" t="n">
        <v>6265</v>
      </c>
      <c r="B10268" s="4" t="s">
        <v>54099</v>
      </c>
      <c r="C10268" s="4"/>
      <c r="D10268" s="4" t="s">
        <v>54100</v>
      </c>
      <c r="E10268" s="5" t="s">
        <v>594</v>
      </c>
      <c r="F10268" s="4" t="s">
        <v>595</v>
      </c>
      <c r="G10268" s="4" t="s">
        <v>27</v>
      </c>
      <c r="H10268" s="5" t="s">
        <v>54101</v>
      </c>
      <c r="I10268" s="4" t="s">
        <v>54102</v>
      </c>
      <c r="J10268" s="5" t="n">
        <f aca="false">LEN(K10268)</f>
        <v>13</v>
      </c>
      <c r="K10268" s="6" t="s">
        <v>54103</v>
      </c>
      <c r="L10268" s="4" t="s">
        <v>57</v>
      </c>
      <c r="M10268" s="4" t="s">
        <v>6582</v>
      </c>
    </row>
    <row r="10269" customFormat="false" ht="15.75" hidden="false" customHeight="true" outlineLevel="0" collapsed="false">
      <c r="A10269" s="4" t="n">
        <v>6267</v>
      </c>
      <c r="B10269" s="4" t="s">
        <v>54104</v>
      </c>
      <c r="C10269" s="4"/>
      <c r="D10269" s="4" t="s">
        <v>54105</v>
      </c>
      <c r="E10269" s="5" t="s">
        <v>594</v>
      </c>
      <c r="F10269" s="4" t="s">
        <v>595</v>
      </c>
      <c r="G10269" s="4" t="s">
        <v>27</v>
      </c>
      <c r="H10269" s="5" t="s">
        <v>54106</v>
      </c>
      <c r="I10269" s="4" t="s">
        <v>54107</v>
      </c>
      <c r="J10269" s="5" t="n">
        <f aca="false">LEN(K10269)</f>
        <v>13</v>
      </c>
      <c r="K10269" s="6" t="s">
        <v>54108</v>
      </c>
      <c r="L10269" s="4" t="s">
        <v>21</v>
      </c>
      <c r="M10269" s="4" t="s">
        <v>381</v>
      </c>
    </row>
    <row r="10270" customFormat="false" ht="15.75" hidden="false" customHeight="true" outlineLevel="0" collapsed="false">
      <c r="A10270" s="4" t="n">
        <v>6281</v>
      </c>
      <c r="B10270" s="4" t="s">
        <v>33166</v>
      </c>
      <c r="C10270" s="4"/>
      <c r="D10270" s="4" t="s">
        <v>54109</v>
      </c>
      <c r="E10270" s="5" t="s">
        <v>1230</v>
      </c>
      <c r="F10270" s="4" t="s">
        <v>45</v>
      </c>
      <c r="G10270" s="4" t="s">
        <v>27</v>
      </c>
      <c r="H10270" s="5" t="s">
        <v>54110</v>
      </c>
      <c r="I10270" s="4" t="s">
        <v>54111</v>
      </c>
      <c r="J10270" s="5" t="n">
        <f aca="false">LEN(K10270)</f>
        <v>13</v>
      </c>
      <c r="K10270" s="6" t="s">
        <v>54112</v>
      </c>
      <c r="L10270" s="4" t="s">
        <v>21</v>
      </c>
      <c r="M10270" s="4" t="s">
        <v>4915</v>
      </c>
    </row>
    <row r="10271" customFormat="false" ht="15.75" hidden="false" customHeight="true" outlineLevel="0" collapsed="false">
      <c r="A10271" s="4" t="n">
        <v>6294</v>
      </c>
      <c r="B10271" s="4" t="s">
        <v>54113</v>
      </c>
      <c r="C10271" s="4"/>
      <c r="D10271" s="4" t="s">
        <v>54114</v>
      </c>
      <c r="E10271" s="5" t="s">
        <v>6387</v>
      </c>
      <c r="F10271" s="4" t="s">
        <v>45</v>
      </c>
      <c r="G10271" s="4" t="s">
        <v>27</v>
      </c>
      <c r="H10271" s="5" t="s">
        <v>54115</v>
      </c>
      <c r="I10271" s="7" t="s">
        <v>54116</v>
      </c>
      <c r="J10271" s="5" t="n">
        <f aca="false">LEN(K10271)</f>
        <v>13</v>
      </c>
      <c r="K10271" s="6" t="s">
        <v>54117</v>
      </c>
      <c r="L10271" s="4" t="s">
        <v>21</v>
      </c>
      <c r="M10271" s="4" t="s">
        <v>1952</v>
      </c>
    </row>
    <row r="10272" customFormat="false" ht="15.75" hidden="false" customHeight="true" outlineLevel="0" collapsed="false">
      <c r="A10272" s="4" t="n">
        <v>6300</v>
      </c>
      <c r="B10272" s="4" t="s">
        <v>15300</v>
      </c>
      <c r="C10272" s="4"/>
      <c r="D10272" s="4" t="s">
        <v>54118</v>
      </c>
      <c r="E10272" s="5" t="s">
        <v>44</v>
      </c>
      <c r="F10272" s="4" t="s">
        <v>45</v>
      </c>
      <c r="G10272" s="4" t="s">
        <v>27</v>
      </c>
      <c r="H10272" s="5" t="s">
        <v>54119</v>
      </c>
      <c r="I10272" s="4" t="s">
        <v>49472</v>
      </c>
      <c r="J10272" s="5" t="n">
        <f aca="false">LEN(K10272)</f>
        <v>13</v>
      </c>
      <c r="K10272" s="6" t="s">
        <v>53975</v>
      </c>
      <c r="L10272" s="4" t="s">
        <v>31</v>
      </c>
      <c r="M10272" s="4" t="s">
        <v>6235</v>
      </c>
    </row>
    <row r="10273" customFormat="false" ht="15.75" hidden="false" customHeight="true" outlineLevel="0" collapsed="false">
      <c r="A10273" s="4" t="n">
        <v>6301</v>
      </c>
      <c r="B10273" s="4" t="s">
        <v>54120</v>
      </c>
      <c r="C10273" s="4"/>
      <c r="D10273" s="4" t="s">
        <v>54121</v>
      </c>
      <c r="E10273" s="5" t="s">
        <v>1230</v>
      </c>
      <c r="F10273" s="4" t="s">
        <v>45</v>
      </c>
      <c r="G10273" s="4" t="s">
        <v>27</v>
      </c>
      <c r="H10273" s="5" t="s">
        <v>54122</v>
      </c>
      <c r="I10273" s="4" t="s">
        <v>54123</v>
      </c>
      <c r="J10273" s="5" t="n">
        <f aca="false">LEN(K10273)</f>
        <v>13</v>
      </c>
      <c r="K10273" s="6" t="s">
        <v>54108</v>
      </c>
      <c r="L10273" s="4" t="s">
        <v>31</v>
      </c>
      <c r="M10273" s="4" t="s">
        <v>1863</v>
      </c>
    </row>
    <row r="10274" customFormat="false" ht="15.75" hidden="false" customHeight="true" outlineLevel="0" collapsed="false">
      <c r="A10274" s="4" t="n">
        <v>6302</v>
      </c>
      <c r="B10274" s="4" t="s">
        <v>54124</v>
      </c>
      <c r="C10274" s="4"/>
      <c r="D10274" s="4" t="s">
        <v>54125</v>
      </c>
      <c r="E10274" s="5" t="s">
        <v>44</v>
      </c>
      <c r="F10274" s="4" t="s">
        <v>45</v>
      </c>
      <c r="G10274" s="4" t="s">
        <v>27</v>
      </c>
      <c r="H10274" s="5" t="s">
        <v>54126</v>
      </c>
      <c r="I10274" s="4" t="s">
        <v>49472</v>
      </c>
      <c r="J10274" s="5" t="n">
        <f aca="false">LEN(K10274)</f>
        <v>13</v>
      </c>
      <c r="K10274" s="10" t="s">
        <v>53975</v>
      </c>
      <c r="L10274" s="4" t="s">
        <v>78</v>
      </c>
      <c r="M10274" s="4" t="s">
        <v>24497</v>
      </c>
    </row>
    <row r="10275" customFormat="false" ht="15.75" hidden="false" customHeight="true" outlineLevel="0" collapsed="false">
      <c r="A10275" s="4" t="n">
        <v>6308</v>
      </c>
      <c r="B10275" s="4" t="s">
        <v>54127</v>
      </c>
      <c r="C10275" s="4"/>
      <c r="D10275" s="4" t="s">
        <v>54128</v>
      </c>
      <c r="E10275" s="5" t="s">
        <v>1230</v>
      </c>
      <c r="F10275" s="4" t="s">
        <v>45</v>
      </c>
      <c r="G10275" s="4" t="s">
        <v>27</v>
      </c>
      <c r="H10275" s="5" t="s">
        <v>54129</v>
      </c>
      <c r="I10275" s="4" t="s">
        <v>54130</v>
      </c>
      <c r="J10275" s="5" t="n">
        <f aca="false">LEN(K10275)</f>
        <v>13</v>
      </c>
      <c r="K10275" s="6" t="s">
        <v>54131</v>
      </c>
      <c r="L10275" s="4" t="s">
        <v>31</v>
      </c>
      <c r="M10275" s="4" t="s">
        <v>3523</v>
      </c>
    </row>
    <row r="10276" customFormat="false" ht="15.75" hidden="false" customHeight="true" outlineLevel="0" collapsed="false">
      <c r="A10276" s="4" t="n">
        <v>6316</v>
      </c>
      <c r="B10276" s="4" t="s">
        <v>54132</v>
      </c>
      <c r="C10276" s="4"/>
      <c r="D10276" s="4" t="s">
        <v>54133</v>
      </c>
      <c r="E10276" s="5" t="s">
        <v>6387</v>
      </c>
      <c r="F10276" s="4" t="s">
        <v>45</v>
      </c>
      <c r="G10276" s="4" t="s">
        <v>27</v>
      </c>
      <c r="H10276" s="5" t="s">
        <v>54134</v>
      </c>
      <c r="I10276" s="4" t="s">
        <v>54135</v>
      </c>
      <c r="J10276" s="5" t="n">
        <f aca="false">LEN(K10276)</f>
        <v>13</v>
      </c>
      <c r="K10276" s="6" t="s">
        <v>54136</v>
      </c>
      <c r="L10276" s="4" t="s">
        <v>57</v>
      </c>
      <c r="M10276" s="4" t="s">
        <v>1597</v>
      </c>
    </row>
    <row r="10277" customFormat="false" ht="15.75" hidden="false" customHeight="true" outlineLevel="0" collapsed="false">
      <c r="A10277" s="4" t="n">
        <v>6320</v>
      </c>
      <c r="B10277" s="4" t="s">
        <v>54137</v>
      </c>
      <c r="C10277" s="4"/>
      <c r="D10277" s="4" t="s">
        <v>54138</v>
      </c>
      <c r="E10277" s="5" t="s">
        <v>44</v>
      </c>
      <c r="F10277" s="4" t="s">
        <v>45</v>
      </c>
      <c r="G10277" s="4" t="s">
        <v>27</v>
      </c>
      <c r="H10277" s="5" t="s">
        <v>54139</v>
      </c>
      <c r="I10277" s="4" t="s">
        <v>49472</v>
      </c>
      <c r="J10277" s="5" t="n">
        <f aca="false">LEN(K10277)</f>
        <v>13</v>
      </c>
      <c r="K10277" s="6" t="s">
        <v>53975</v>
      </c>
      <c r="L10277" s="4" t="s">
        <v>31</v>
      </c>
      <c r="M10277" s="4" t="s">
        <v>54140</v>
      </c>
    </row>
    <row r="10278" customFormat="false" ht="15.75" hidden="false" customHeight="true" outlineLevel="0" collapsed="false">
      <c r="A10278" s="4" t="n">
        <v>6322</v>
      </c>
      <c r="B10278" s="4" t="s">
        <v>54141</v>
      </c>
      <c r="C10278" s="4"/>
      <c r="D10278" s="4" t="s">
        <v>54142</v>
      </c>
      <c r="E10278" s="5" t="s">
        <v>6387</v>
      </c>
      <c r="F10278" s="4" t="s">
        <v>45</v>
      </c>
      <c r="G10278" s="4" t="s">
        <v>27</v>
      </c>
      <c r="H10278" s="5" t="s">
        <v>54143</v>
      </c>
      <c r="I10278" s="4" t="s">
        <v>54144</v>
      </c>
      <c r="J10278" s="5" t="n">
        <f aca="false">LEN(K10278)</f>
        <v>13</v>
      </c>
      <c r="K10278" s="6" t="s">
        <v>53914</v>
      </c>
      <c r="L10278" s="4" t="s">
        <v>57</v>
      </c>
      <c r="M10278" s="4" t="s">
        <v>5940</v>
      </c>
    </row>
    <row r="10279" customFormat="false" ht="15.75" hidden="false" customHeight="true" outlineLevel="0" collapsed="false">
      <c r="A10279" s="4" t="n">
        <v>6324</v>
      </c>
      <c r="B10279" s="4" t="s">
        <v>54145</v>
      </c>
      <c r="C10279" s="4"/>
      <c r="D10279" s="4" t="s">
        <v>54146</v>
      </c>
      <c r="E10279" s="5" t="s">
        <v>44</v>
      </c>
      <c r="F10279" s="4" t="s">
        <v>45</v>
      </c>
      <c r="G10279" s="4" t="s">
        <v>27</v>
      </c>
      <c r="H10279" s="5" t="s">
        <v>54147</v>
      </c>
      <c r="I10279" s="7" t="s">
        <v>54148</v>
      </c>
      <c r="J10279" s="5" t="n">
        <f aca="false">LEN(K10279)</f>
        <v>13</v>
      </c>
      <c r="K10279" s="6" t="s">
        <v>53975</v>
      </c>
      <c r="L10279" s="4" t="s">
        <v>21</v>
      </c>
      <c r="M10279" s="4" t="s">
        <v>2061</v>
      </c>
    </row>
    <row r="10280" customFormat="false" ht="15.75" hidden="false" customHeight="true" outlineLevel="0" collapsed="false">
      <c r="A10280" s="4" t="n">
        <v>6333</v>
      </c>
      <c r="B10280" s="4" t="s">
        <v>54149</v>
      </c>
      <c r="C10280" s="4"/>
      <c r="D10280" s="4" t="s">
        <v>54150</v>
      </c>
      <c r="E10280" s="5" t="s">
        <v>1230</v>
      </c>
      <c r="F10280" s="4" t="s">
        <v>45</v>
      </c>
      <c r="G10280" s="4" t="s">
        <v>27</v>
      </c>
      <c r="H10280" s="5" t="s">
        <v>54151</v>
      </c>
      <c r="I10280" s="4" t="s">
        <v>54152</v>
      </c>
      <c r="J10280" s="5" t="n">
        <f aca="false">LEN(K10280)</f>
        <v>13</v>
      </c>
      <c r="K10280" s="6" t="s">
        <v>53914</v>
      </c>
      <c r="L10280" s="4" t="s">
        <v>31</v>
      </c>
      <c r="M10280" s="4" t="s">
        <v>6235</v>
      </c>
    </row>
    <row r="10281" customFormat="false" ht="15.75" hidden="false" customHeight="true" outlineLevel="0" collapsed="false">
      <c r="A10281" s="4" t="n">
        <v>6332</v>
      </c>
      <c r="B10281" s="4" t="s">
        <v>54153</v>
      </c>
      <c r="C10281" s="4"/>
      <c r="D10281" s="4" t="s">
        <v>54154</v>
      </c>
      <c r="E10281" s="5" t="s">
        <v>1230</v>
      </c>
      <c r="F10281" s="4" t="s">
        <v>45</v>
      </c>
      <c r="G10281" s="4" t="s">
        <v>27</v>
      </c>
      <c r="H10281" s="5" t="s">
        <v>54151</v>
      </c>
      <c r="I10281" s="4" t="s">
        <v>40204</v>
      </c>
      <c r="J10281" s="5" t="n">
        <f aca="false">LEN(K10281)</f>
        <v>13</v>
      </c>
      <c r="K10281" s="6" t="s">
        <v>53914</v>
      </c>
      <c r="L10281" s="4" t="s">
        <v>31</v>
      </c>
      <c r="M10281" s="4" t="s">
        <v>5744</v>
      </c>
    </row>
    <row r="10282" customFormat="false" ht="15.75" hidden="false" customHeight="true" outlineLevel="0" collapsed="false">
      <c r="A10282" s="4" t="n">
        <v>6340</v>
      </c>
      <c r="B10282" s="4" t="s">
        <v>54155</v>
      </c>
      <c r="C10282" s="4"/>
      <c r="D10282" s="4" t="s">
        <v>54156</v>
      </c>
      <c r="E10282" s="5" t="s">
        <v>6387</v>
      </c>
      <c r="F10282" s="4" t="s">
        <v>45</v>
      </c>
      <c r="G10282" s="4" t="s">
        <v>27</v>
      </c>
      <c r="H10282" s="5" t="s">
        <v>54157</v>
      </c>
      <c r="I10282" s="4" t="s">
        <v>49472</v>
      </c>
      <c r="J10282" s="5" t="n">
        <f aca="false">LEN(K10282)</f>
        <v>13</v>
      </c>
      <c r="K10282" s="6" t="s">
        <v>53975</v>
      </c>
      <c r="L10282" s="4" t="s">
        <v>31</v>
      </c>
      <c r="M10282" s="4" t="s">
        <v>20664</v>
      </c>
    </row>
    <row r="10283" customFormat="false" ht="15.75" hidden="false" customHeight="true" outlineLevel="0" collapsed="false">
      <c r="A10283" s="4" t="n">
        <v>6344</v>
      </c>
      <c r="B10283" s="4" t="s">
        <v>54158</v>
      </c>
      <c r="C10283" s="4"/>
      <c r="D10283" s="4" t="s">
        <v>54159</v>
      </c>
      <c r="E10283" s="5" t="s">
        <v>44</v>
      </c>
      <c r="F10283" s="4" t="s">
        <v>45</v>
      </c>
      <c r="G10283" s="4" t="s">
        <v>27</v>
      </c>
      <c r="H10283" s="5" t="s">
        <v>54160</v>
      </c>
      <c r="I10283" s="7" t="s">
        <v>49472</v>
      </c>
      <c r="J10283" s="5" t="n">
        <f aca="false">LEN(K10283)</f>
        <v>13</v>
      </c>
      <c r="K10283" s="6" t="s">
        <v>53975</v>
      </c>
      <c r="L10283" s="4" t="s">
        <v>31</v>
      </c>
      <c r="M10283" s="4" t="s">
        <v>7920</v>
      </c>
    </row>
    <row r="10284" customFormat="false" ht="15.75" hidden="false" customHeight="true" outlineLevel="0" collapsed="false">
      <c r="A10284" s="4" t="n">
        <v>6345</v>
      </c>
      <c r="B10284" s="4" t="s">
        <v>54161</v>
      </c>
      <c r="C10284" s="4"/>
      <c r="D10284" s="4" t="s">
        <v>54162</v>
      </c>
      <c r="E10284" s="5" t="s">
        <v>44</v>
      </c>
      <c r="F10284" s="4" t="s">
        <v>45</v>
      </c>
      <c r="G10284" s="4" t="s">
        <v>27</v>
      </c>
      <c r="H10284" s="5" t="s">
        <v>54163</v>
      </c>
      <c r="I10284" s="4" t="s">
        <v>2894</v>
      </c>
      <c r="J10284" s="5" t="n">
        <f aca="false">LEN(K10284)</f>
        <v>13</v>
      </c>
      <c r="K10284" s="6" t="s">
        <v>54164</v>
      </c>
      <c r="L10284" s="4" t="s">
        <v>31</v>
      </c>
      <c r="M10284" s="4" t="s">
        <v>4901</v>
      </c>
    </row>
    <row r="10285" customFormat="false" ht="15.75" hidden="false" customHeight="true" outlineLevel="0" collapsed="false">
      <c r="A10285" s="4" t="n">
        <v>6346</v>
      </c>
      <c r="B10285" s="4" t="s">
        <v>54165</v>
      </c>
      <c r="C10285" s="4"/>
      <c r="D10285" s="4" t="s">
        <v>54166</v>
      </c>
      <c r="E10285" s="5" t="s">
        <v>44</v>
      </c>
      <c r="F10285" s="4" t="s">
        <v>45</v>
      </c>
      <c r="G10285" s="4" t="s">
        <v>27</v>
      </c>
      <c r="H10285" s="5" t="s">
        <v>54167</v>
      </c>
      <c r="I10285" s="7" t="s">
        <v>49472</v>
      </c>
      <c r="J10285" s="5" t="n">
        <f aca="false">LEN(K10285)</f>
        <v>13</v>
      </c>
      <c r="K10285" s="6" t="s">
        <v>53975</v>
      </c>
      <c r="L10285" s="4" t="s">
        <v>31</v>
      </c>
      <c r="M10285" s="4" t="s">
        <v>16118</v>
      </c>
    </row>
    <row r="10286" customFormat="false" ht="15.75" hidden="false" customHeight="true" outlineLevel="0" collapsed="false">
      <c r="A10286" s="4" t="n">
        <v>6369</v>
      </c>
      <c r="B10286" s="4" t="s">
        <v>54168</v>
      </c>
      <c r="C10286" s="4"/>
      <c r="D10286" s="4" t="s">
        <v>54169</v>
      </c>
      <c r="E10286" s="5" t="s">
        <v>44</v>
      </c>
      <c r="F10286" s="4" t="s">
        <v>45</v>
      </c>
      <c r="G10286" s="4" t="s">
        <v>27</v>
      </c>
      <c r="H10286" s="5" t="s">
        <v>54170</v>
      </c>
      <c r="I10286" s="4" t="s">
        <v>54171</v>
      </c>
      <c r="J10286" s="5" t="n">
        <f aca="false">LEN(K10286)</f>
        <v>13</v>
      </c>
      <c r="K10286" s="6" t="s">
        <v>54172</v>
      </c>
      <c r="L10286" s="4" t="s">
        <v>57</v>
      </c>
      <c r="M10286" s="4" t="s">
        <v>118</v>
      </c>
    </row>
    <row r="10287" customFormat="false" ht="15.75" hidden="false" customHeight="true" outlineLevel="0" collapsed="false">
      <c r="A10287" s="4" t="n">
        <v>6371</v>
      </c>
      <c r="B10287" s="4" t="s">
        <v>54173</v>
      </c>
      <c r="C10287" s="4"/>
      <c r="D10287" s="4" t="s">
        <v>54174</v>
      </c>
      <c r="E10287" s="5" t="s">
        <v>1230</v>
      </c>
      <c r="F10287" s="4" t="s">
        <v>45</v>
      </c>
      <c r="G10287" s="4" t="s">
        <v>27</v>
      </c>
      <c r="H10287" s="5" t="s">
        <v>54175</v>
      </c>
      <c r="I10287" s="7" t="s">
        <v>54130</v>
      </c>
      <c r="J10287" s="5" t="n">
        <f aca="false">LEN(K10287)</f>
        <v>13</v>
      </c>
      <c r="K10287" s="6" t="s">
        <v>54131</v>
      </c>
      <c r="L10287" s="4" t="s">
        <v>57</v>
      </c>
      <c r="M10287" s="4" t="s">
        <v>31</v>
      </c>
    </row>
    <row r="10288" customFormat="false" ht="15.75" hidden="false" customHeight="true" outlineLevel="0" collapsed="false">
      <c r="A10288" s="4" t="n">
        <v>6372</v>
      </c>
      <c r="B10288" s="4" t="s">
        <v>54176</v>
      </c>
      <c r="C10288" s="4"/>
      <c r="D10288" s="4" t="s">
        <v>54177</v>
      </c>
      <c r="E10288" s="5" t="s">
        <v>44</v>
      </c>
      <c r="F10288" s="4" t="s">
        <v>45</v>
      </c>
      <c r="G10288" s="4" t="s">
        <v>27</v>
      </c>
      <c r="H10288" s="5" t="s">
        <v>54178</v>
      </c>
      <c r="I10288" s="4" t="s">
        <v>54179</v>
      </c>
      <c r="J10288" s="5" t="n">
        <f aca="false">LEN(K10288)</f>
        <v>13</v>
      </c>
      <c r="K10288" s="6" t="s">
        <v>54180</v>
      </c>
      <c r="L10288" s="4" t="s">
        <v>57</v>
      </c>
      <c r="M10288" s="4" t="s">
        <v>904</v>
      </c>
    </row>
    <row r="10289" customFormat="false" ht="15.75" hidden="false" customHeight="true" outlineLevel="0" collapsed="false">
      <c r="A10289" s="4" t="n">
        <v>6388</v>
      </c>
      <c r="B10289" s="4" t="s">
        <v>54181</v>
      </c>
      <c r="C10289" s="4"/>
      <c r="D10289" s="4" t="s">
        <v>49519</v>
      </c>
      <c r="E10289" s="5" t="s">
        <v>594</v>
      </c>
      <c r="F10289" s="4" t="s">
        <v>595</v>
      </c>
      <c r="G10289" s="4" t="s">
        <v>27</v>
      </c>
      <c r="H10289" s="5" t="s">
        <v>54182</v>
      </c>
      <c r="I10289" s="4" t="s">
        <v>54183</v>
      </c>
      <c r="J10289" s="5" t="n">
        <f aca="false">LEN(K10289)</f>
        <v>13</v>
      </c>
      <c r="K10289" s="10" t="s">
        <v>51750</v>
      </c>
      <c r="L10289" s="4" t="s">
        <v>21</v>
      </c>
      <c r="M10289" s="4" t="s">
        <v>11496</v>
      </c>
    </row>
    <row r="10290" customFormat="false" ht="15.75" hidden="false" customHeight="true" outlineLevel="0" collapsed="false">
      <c r="A10290" s="4" t="n">
        <v>6417</v>
      </c>
      <c r="B10290" s="4" t="s">
        <v>54184</v>
      </c>
      <c r="C10290" s="4"/>
      <c r="D10290" s="4" t="s">
        <v>54185</v>
      </c>
      <c r="E10290" s="5" t="s">
        <v>5079</v>
      </c>
      <c r="F10290" s="4" t="s">
        <v>5080</v>
      </c>
      <c r="G10290" s="4" t="s">
        <v>27</v>
      </c>
      <c r="H10290" s="5" t="s">
        <v>54186</v>
      </c>
      <c r="I10290" s="4" t="s">
        <v>54187</v>
      </c>
      <c r="J10290" s="5" t="n">
        <f aca="false">LEN(K10290)</f>
        <v>13</v>
      </c>
      <c r="K10290" s="6" t="s">
        <v>54188</v>
      </c>
      <c r="L10290" s="4" t="s">
        <v>637</v>
      </c>
      <c r="M10290" s="4" t="s">
        <v>577</v>
      </c>
    </row>
    <row r="10291" customFormat="false" ht="15.75" hidden="false" customHeight="true" outlineLevel="0" collapsed="false">
      <c r="A10291" s="4" t="n">
        <v>6443</v>
      </c>
      <c r="B10291" s="4" t="s">
        <v>54189</v>
      </c>
      <c r="C10291" s="4"/>
      <c r="D10291" s="4" t="s">
        <v>54190</v>
      </c>
      <c r="E10291" s="5" t="s">
        <v>54191</v>
      </c>
      <c r="F10291" s="4" t="s">
        <v>54192</v>
      </c>
      <c r="G10291" s="4" t="s">
        <v>27</v>
      </c>
      <c r="H10291" s="5" t="s">
        <v>54193</v>
      </c>
      <c r="I10291" s="4" t="s">
        <v>54194</v>
      </c>
      <c r="J10291" s="5" t="n">
        <f aca="false">LEN(K10291)</f>
        <v>13</v>
      </c>
      <c r="K10291" s="10" t="s">
        <v>54195</v>
      </c>
      <c r="L10291" s="4" t="s">
        <v>31</v>
      </c>
      <c r="M10291" s="4" t="s">
        <v>186</v>
      </c>
    </row>
    <row r="10292" customFormat="false" ht="15.75" hidden="false" customHeight="true" outlineLevel="0" collapsed="false">
      <c r="A10292" s="4" t="n">
        <v>6446</v>
      </c>
      <c r="B10292" s="4" t="s">
        <v>54196</v>
      </c>
      <c r="C10292" s="4"/>
      <c r="D10292" s="4" t="s">
        <v>54197</v>
      </c>
      <c r="E10292" s="5" t="s">
        <v>54198</v>
      </c>
      <c r="F10292" s="4" t="s">
        <v>54199</v>
      </c>
      <c r="G10292" s="4" t="s">
        <v>27</v>
      </c>
      <c r="H10292" s="5" t="s">
        <v>54200</v>
      </c>
      <c r="I10292" s="4" t="s">
        <v>54201</v>
      </c>
      <c r="J10292" s="5" t="n">
        <f aca="false">LEN(K10292)</f>
        <v>13</v>
      </c>
      <c r="K10292" s="6" t="str">
        <f aca="false">LOWER(SUBSTITUTE(SUBSTITUTE(SUBSTITUTE(SUBSTITUTE(SUBSTITUTE(SUBSTITUTE(SUBSTITUTE(B10292,"S.L.",""),"SL",""),"S.A.",""),"SA","")," ",""),".",""),",",""))&amp;".com"</f>
        <v>hotelonil.com</v>
      </c>
      <c r="L10292" s="4" t="s">
        <v>57</v>
      </c>
      <c r="M10292" s="4" t="s">
        <v>336</v>
      </c>
    </row>
    <row r="10293" customFormat="false" ht="15.75" hidden="false" customHeight="true" outlineLevel="0" collapsed="false">
      <c r="A10293" s="4" t="n">
        <v>6456</v>
      </c>
      <c r="B10293" s="4" t="s">
        <v>54202</v>
      </c>
      <c r="C10293" s="4"/>
      <c r="D10293" s="4" t="s">
        <v>54203</v>
      </c>
      <c r="E10293" s="5" t="s">
        <v>7781</v>
      </c>
      <c r="F10293" s="4" t="s">
        <v>4479</v>
      </c>
      <c r="G10293" s="4" t="s">
        <v>27</v>
      </c>
      <c r="H10293" s="5" t="s">
        <v>54204</v>
      </c>
      <c r="I10293" s="7" t="s">
        <v>54205</v>
      </c>
      <c r="J10293" s="5" t="n">
        <f aca="false">LEN(K10293)</f>
        <v>13</v>
      </c>
      <c r="K10293" s="6" t="s">
        <v>54206</v>
      </c>
      <c r="L10293" s="4" t="s">
        <v>57</v>
      </c>
      <c r="M10293" s="4" t="s">
        <v>819</v>
      </c>
    </row>
    <row r="10294" customFormat="false" ht="15.75" hidden="false" customHeight="true" outlineLevel="0" collapsed="false">
      <c r="A10294" s="4" t="n">
        <v>6475</v>
      </c>
      <c r="B10294" s="4" t="s">
        <v>54207</v>
      </c>
      <c r="C10294" s="4"/>
      <c r="D10294" s="4" t="s">
        <v>29817</v>
      </c>
      <c r="E10294" s="5" t="s">
        <v>44</v>
      </c>
      <c r="F10294" s="4" t="s">
        <v>45</v>
      </c>
      <c r="G10294" s="4" t="s">
        <v>27</v>
      </c>
      <c r="H10294" s="5" t="s">
        <v>54208</v>
      </c>
      <c r="I10294" s="4" t="s">
        <v>34935</v>
      </c>
      <c r="J10294" s="5" t="n">
        <f aca="false">LEN(K10294)</f>
        <v>13</v>
      </c>
      <c r="K10294" s="10" t="s">
        <v>54136</v>
      </c>
      <c r="L10294" s="4" t="s">
        <v>57</v>
      </c>
      <c r="M10294" s="4" t="s">
        <v>31</v>
      </c>
    </row>
    <row r="10295" customFormat="false" ht="15.75" hidden="false" customHeight="true" outlineLevel="0" collapsed="false">
      <c r="A10295" s="4" t="n">
        <v>6503</v>
      </c>
      <c r="B10295" s="4" t="s">
        <v>54209</v>
      </c>
      <c r="C10295" s="4"/>
      <c r="D10295" s="4" t="s">
        <v>54210</v>
      </c>
      <c r="E10295" s="5" t="s">
        <v>11831</v>
      </c>
      <c r="F10295" s="4" t="s">
        <v>11832</v>
      </c>
      <c r="G10295" s="4" t="s">
        <v>27</v>
      </c>
      <c r="H10295" s="5" t="s">
        <v>54211</v>
      </c>
      <c r="I10295" s="4" t="s">
        <v>54212</v>
      </c>
      <c r="J10295" s="5" t="n">
        <f aca="false">LEN(K10295)</f>
        <v>13</v>
      </c>
      <c r="K10295" s="6" t="s">
        <v>54213</v>
      </c>
      <c r="L10295" s="4" t="s">
        <v>21</v>
      </c>
      <c r="M10295" s="4" t="s">
        <v>1016</v>
      </c>
    </row>
    <row r="10296" customFormat="false" ht="15.75" hidden="false" customHeight="true" outlineLevel="0" collapsed="false">
      <c r="A10296" s="4" t="n">
        <v>6507</v>
      </c>
      <c r="B10296" s="4" t="s">
        <v>54214</v>
      </c>
      <c r="C10296" s="4"/>
      <c r="D10296" s="4" t="s">
        <v>54215</v>
      </c>
      <c r="E10296" s="5" t="s">
        <v>21309</v>
      </c>
      <c r="F10296" s="4" t="s">
        <v>4479</v>
      </c>
      <c r="G10296" s="4" t="s">
        <v>27</v>
      </c>
      <c r="H10296" s="5" t="s">
        <v>54216</v>
      </c>
      <c r="I10296" s="4" t="s">
        <v>54217</v>
      </c>
      <c r="J10296" s="5" t="n">
        <f aca="false">LEN(K10296)</f>
        <v>13</v>
      </c>
      <c r="K10296" s="10" t="s">
        <v>54218</v>
      </c>
      <c r="L10296" s="4" t="s">
        <v>57</v>
      </c>
      <c r="M10296" s="4" t="s">
        <v>2890</v>
      </c>
    </row>
    <row r="10297" customFormat="false" ht="15.75" hidden="false" customHeight="true" outlineLevel="0" collapsed="false">
      <c r="A10297" s="4" t="n">
        <v>6508</v>
      </c>
      <c r="B10297" s="4" t="s">
        <v>54219</v>
      </c>
      <c r="C10297" s="4"/>
      <c r="D10297" s="4" t="s">
        <v>54220</v>
      </c>
      <c r="E10297" s="5" t="s">
        <v>54092</v>
      </c>
      <c r="F10297" s="4" t="s">
        <v>4479</v>
      </c>
      <c r="G10297" s="4" t="s">
        <v>27</v>
      </c>
      <c r="H10297" s="5" t="s">
        <v>54221</v>
      </c>
      <c r="I10297" s="4" t="s">
        <v>54222</v>
      </c>
      <c r="J10297" s="5" t="n">
        <f aca="false">LEN(K10297)</f>
        <v>13</v>
      </c>
      <c r="K10297" s="6" t="s">
        <v>54223</v>
      </c>
      <c r="L10297" s="4" t="s">
        <v>57</v>
      </c>
      <c r="M10297" s="4" t="s">
        <v>967</v>
      </c>
    </row>
    <row r="10298" customFormat="false" ht="15.75" hidden="false" customHeight="true" outlineLevel="0" collapsed="false">
      <c r="A10298" s="4" t="n">
        <v>6523</v>
      </c>
      <c r="B10298" s="4" t="s">
        <v>54224</v>
      </c>
      <c r="C10298" s="4"/>
      <c r="D10298" s="4" t="s">
        <v>54225</v>
      </c>
      <c r="E10298" s="5" t="s">
        <v>2469</v>
      </c>
      <c r="F10298" s="4" t="s">
        <v>2470</v>
      </c>
      <c r="G10298" s="4" t="s">
        <v>1423</v>
      </c>
      <c r="H10298" s="5" t="s">
        <v>54226</v>
      </c>
      <c r="I10298" s="4" t="s">
        <v>54227</v>
      </c>
      <c r="J10298" s="5" t="n">
        <f aca="false">LEN(K10298)</f>
        <v>13</v>
      </c>
      <c r="K10298" s="6" t="s">
        <v>54228</v>
      </c>
      <c r="L10298" s="4" t="s">
        <v>31</v>
      </c>
      <c r="M10298" s="4" t="s">
        <v>22</v>
      </c>
    </row>
    <row r="10299" customFormat="false" ht="15.75" hidden="false" customHeight="true" outlineLevel="0" collapsed="false">
      <c r="A10299" s="4" t="n">
        <v>6581</v>
      </c>
      <c r="B10299" s="4" t="s">
        <v>54229</v>
      </c>
      <c r="C10299" s="4"/>
      <c r="D10299" s="4" t="s">
        <v>54230</v>
      </c>
      <c r="E10299" s="5" t="s">
        <v>21351</v>
      </c>
      <c r="F10299" s="4" t="s">
        <v>1542</v>
      </c>
      <c r="G10299" s="4" t="s">
        <v>1155</v>
      </c>
      <c r="H10299" s="5" t="s">
        <v>54231</v>
      </c>
      <c r="I10299" s="4" t="s">
        <v>54232</v>
      </c>
      <c r="J10299" s="5" t="n">
        <f aca="false">LEN(K10299)</f>
        <v>13</v>
      </c>
      <c r="K10299" s="6" t="s">
        <v>51851</v>
      </c>
      <c r="L10299" s="4" t="s">
        <v>637</v>
      </c>
      <c r="M10299" s="4" t="s">
        <v>8621</v>
      </c>
    </row>
    <row r="10300" customFormat="false" ht="15.75" hidden="false" customHeight="true" outlineLevel="0" collapsed="false">
      <c r="A10300" s="4" t="n">
        <v>6588</v>
      </c>
      <c r="B10300" s="4" t="s">
        <v>54233</v>
      </c>
      <c r="C10300" s="4"/>
      <c r="D10300" s="4" t="s">
        <v>2892</v>
      </c>
      <c r="E10300" s="5" t="s">
        <v>1541</v>
      </c>
      <c r="F10300" s="4" t="s">
        <v>1542</v>
      </c>
      <c r="G10300" s="4" t="s">
        <v>1155</v>
      </c>
      <c r="H10300" s="5" t="s">
        <v>54234</v>
      </c>
      <c r="I10300" s="4" t="s">
        <v>54235</v>
      </c>
      <c r="J10300" s="5" t="n">
        <f aca="false">LEN(K10300)</f>
        <v>13</v>
      </c>
      <c r="K10300" s="6" t="s">
        <v>54164</v>
      </c>
      <c r="L10300" s="4" t="s">
        <v>57</v>
      </c>
      <c r="M10300" s="4" t="s">
        <v>2896</v>
      </c>
    </row>
    <row r="10301" customFormat="false" ht="15.75" hidden="false" customHeight="true" outlineLevel="0" collapsed="false">
      <c r="A10301" s="4" t="n">
        <v>6590</v>
      </c>
      <c r="B10301" s="4" t="s">
        <v>54236</v>
      </c>
      <c r="C10301" s="4"/>
      <c r="D10301" s="4" t="s">
        <v>54237</v>
      </c>
      <c r="E10301" s="5" t="s">
        <v>29904</v>
      </c>
      <c r="F10301" s="4" t="s">
        <v>1542</v>
      </c>
      <c r="G10301" s="4" t="s">
        <v>1155</v>
      </c>
      <c r="H10301" s="5" t="s">
        <v>54238</v>
      </c>
      <c r="I10301" s="4" t="s">
        <v>54239</v>
      </c>
      <c r="J10301" s="5" t="n">
        <f aca="false">LEN(K10301)</f>
        <v>13</v>
      </c>
      <c r="K10301" s="6" t="s">
        <v>51851</v>
      </c>
      <c r="L10301" s="4" t="s">
        <v>57</v>
      </c>
      <c r="M10301" s="4" t="s">
        <v>779</v>
      </c>
    </row>
    <row r="10302" customFormat="false" ht="15.75" hidden="false" customHeight="true" outlineLevel="0" collapsed="false">
      <c r="A10302" s="4" t="n">
        <v>6603</v>
      </c>
      <c r="B10302" s="4" t="s">
        <v>54240</v>
      </c>
      <c r="C10302" s="4"/>
      <c r="D10302" s="4" t="s">
        <v>54241</v>
      </c>
      <c r="E10302" s="5" t="s">
        <v>1153</v>
      </c>
      <c r="F10302" s="4" t="s">
        <v>1154</v>
      </c>
      <c r="G10302" s="4" t="s">
        <v>1155</v>
      </c>
      <c r="H10302" s="5" t="s">
        <v>54242</v>
      </c>
      <c r="I10302" s="4" t="s">
        <v>54243</v>
      </c>
      <c r="J10302" s="5" t="n">
        <f aca="false">LEN(K10302)</f>
        <v>13</v>
      </c>
      <c r="K10302" s="6" t="s">
        <v>54244</v>
      </c>
      <c r="L10302" s="4" t="s">
        <v>57</v>
      </c>
      <c r="M10302" s="4" t="s">
        <v>3448</v>
      </c>
    </row>
    <row r="10303" customFormat="false" ht="15.75" hidden="false" customHeight="true" outlineLevel="0" collapsed="false">
      <c r="A10303" s="4" t="n">
        <v>6618</v>
      </c>
      <c r="B10303" s="4" t="s">
        <v>54245</v>
      </c>
      <c r="C10303" s="4"/>
      <c r="D10303" s="4" t="s">
        <v>49647</v>
      </c>
      <c r="E10303" s="5" t="s">
        <v>45238</v>
      </c>
      <c r="F10303" s="4" t="s">
        <v>1155</v>
      </c>
      <c r="G10303" s="4" t="s">
        <v>1155</v>
      </c>
      <c r="H10303" s="5" t="s">
        <v>54246</v>
      </c>
      <c r="I10303" s="4" t="s">
        <v>54247</v>
      </c>
      <c r="J10303" s="5" t="n">
        <f aca="false">LEN(K10303)</f>
        <v>13</v>
      </c>
      <c r="K10303" s="6" t="s">
        <v>54248</v>
      </c>
      <c r="L10303" s="4" t="s">
        <v>21</v>
      </c>
      <c r="M10303" s="4" t="s">
        <v>3348</v>
      </c>
    </row>
    <row r="10304" customFormat="false" ht="15.75" hidden="false" customHeight="true" outlineLevel="0" collapsed="false">
      <c r="A10304" s="4" t="n">
        <v>6622</v>
      </c>
      <c r="B10304" s="4" t="s">
        <v>54249</v>
      </c>
      <c r="C10304" s="4"/>
      <c r="D10304" s="4" t="s">
        <v>54250</v>
      </c>
      <c r="E10304" s="5" t="s">
        <v>1236</v>
      </c>
      <c r="F10304" s="4" t="s">
        <v>1155</v>
      </c>
      <c r="G10304" s="4" t="s">
        <v>1155</v>
      </c>
      <c r="H10304" s="5" t="s">
        <v>54251</v>
      </c>
      <c r="I10304" s="4" t="s">
        <v>54252</v>
      </c>
      <c r="J10304" s="5" t="n">
        <f aca="false">LEN(K10304)</f>
        <v>13</v>
      </c>
      <c r="K10304" s="6" t="s">
        <v>51791</v>
      </c>
      <c r="L10304" s="4" t="s">
        <v>57</v>
      </c>
      <c r="M10304" s="4" t="s">
        <v>8641</v>
      </c>
    </row>
    <row r="10305" customFormat="false" ht="15.75" hidden="false" customHeight="true" outlineLevel="0" collapsed="false">
      <c r="A10305" s="4" t="n">
        <v>6633</v>
      </c>
      <c r="B10305" s="4" t="s">
        <v>35634</v>
      </c>
      <c r="C10305" s="4"/>
      <c r="D10305" s="4" t="s">
        <v>54253</v>
      </c>
      <c r="E10305" s="5" t="s">
        <v>1541</v>
      </c>
      <c r="F10305" s="4" t="s">
        <v>1542</v>
      </c>
      <c r="G10305" s="4" t="s">
        <v>1155</v>
      </c>
      <c r="H10305" s="5" t="s">
        <v>54254</v>
      </c>
      <c r="I10305" s="4" t="s">
        <v>54255</v>
      </c>
      <c r="J10305" s="5" t="n">
        <f aca="false">LEN(K10305)</f>
        <v>13</v>
      </c>
      <c r="K10305" s="6" t="s">
        <v>54256</v>
      </c>
      <c r="L10305" s="4" t="s">
        <v>31</v>
      </c>
      <c r="M10305" s="4" t="s">
        <v>4806</v>
      </c>
    </row>
    <row r="10306" customFormat="false" ht="15.75" hidden="false" customHeight="true" outlineLevel="0" collapsed="false">
      <c r="A10306" s="4" t="n">
        <v>6634</v>
      </c>
      <c r="B10306" s="4" t="s">
        <v>54257</v>
      </c>
      <c r="C10306" s="4"/>
      <c r="D10306" s="4" t="s">
        <v>54258</v>
      </c>
      <c r="E10306" s="5" t="s">
        <v>1541</v>
      </c>
      <c r="F10306" s="4" t="s">
        <v>1542</v>
      </c>
      <c r="G10306" s="4" t="s">
        <v>1155</v>
      </c>
      <c r="H10306" s="5" t="s">
        <v>54259</v>
      </c>
      <c r="I10306" s="4" t="s">
        <v>54235</v>
      </c>
      <c r="J10306" s="5" t="n">
        <f aca="false">LEN(K10306)</f>
        <v>13</v>
      </c>
      <c r="K10306" s="6" t="s">
        <v>54164</v>
      </c>
      <c r="L10306" s="4" t="s">
        <v>637</v>
      </c>
      <c r="M10306" s="4" t="s">
        <v>16158</v>
      </c>
    </row>
    <row r="10307" customFormat="false" ht="15.75" hidden="false" customHeight="true" outlineLevel="0" collapsed="false">
      <c r="A10307" s="4" t="n">
        <v>6643</v>
      </c>
      <c r="B10307" s="4" t="s">
        <v>54260</v>
      </c>
      <c r="C10307" s="4"/>
      <c r="D10307" s="4" t="s">
        <v>54261</v>
      </c>
      <c r="E10307" s="5" t="s">
        <v>6428</v>
      </c>
      <c r="F10307" s="4" t="s">
        <v>6429</v>
      </c>
      <c r="G10307" s="4" t="s">
        <v>1155</v>
      </c>
      <c r="H10307" s="5" t="s">
        <v>54262</v>
      </c>
      <c r="I10307" s="4" t="s">
        <v>54263</v>
      </c>
      <c r="J10307" s="5" t="n">
        <f aca="false">LEN(K10307)</f>
        <v>13</v>
      </c>
      <c r="K10307" s="10" t="s">
        <v>54264</v>
      </c>
      <c r="L10307" s="4" t="s">
        <v>21</v>
      </c>
      <c r="M10307" s="4" t="s">
        <v>2082</v>
      </c>
    </row>
    <row r="10308" customFormat="false" ht="15.75" hidden="false" customHeight="true" outlineLevel="0" collapsed="false">
      <c r="A10308" s="4" t="n">
        <v>6667</v>
      </c>
      <c r="B10308" s="4" t="s">
        <v>54265</v>
      </c>
      <c r="C10308" s="4"/>
      <c r="D10308" s="4" t="s">
        <v>54266</v>
      </c>
      <c r="E10308" s="5" t="s">
        <v>1541</v>
      </c>
      <c r="F10308" s="4" t="s">
        <v>1542</v>
      </c>
      <c r="G10308" s="4" t="s">
        <v>1155</v>
      </c>
      <c r="H10308" s="5" t="s">
        <v>54267</v>
      </c>
      <c r="I10308" s="4" t="s">
        <v>2894</v>
      </c>
      <c r="J10308" s="5" t="n">
        <f aca="false">LEN(K10308)</f>
        <v>13</v>
      </c>
      <c r="K10308" s="6" t="s">
        <v>54164</v>
      </c>
      <c r="L10308" s="4" t="s">
        <v>31</v>
      </c>
      <c r="M10308" s="4" t="s">
        <v>32589</v>
      </c>
    </row>
    <row r="10309" customFormat="false" ht="15.75" hidden="false" customHeight="true" outlineLevel="0" collapsed="false">
      <c r="A10309" s="4" t="n">
        <v>6668</v>
      </c>
      <c r="B10309" s="4" t="s">
        <v>54268</v>
      </c>
      <c r="C10309" s="4"/>
      <c r="D10309" s="4" t="s">
        <v>54266</v>
      </c>
      <c r="E10309" s="5" t="s">
        <v>1541</v>
      </c>
      <c r="F10309" s="4" t="s">
        <v>1542</v>
      </c>
      <c r="G10309" s="4" t="s">
        <v>1155</v>
      </c>
      <c r="H10309" s="5" t="s">
        <v>54269</v>
      </c>
      <c r="I10309" s="4" t="s">
        <v>2894</v>
      </c>
      <c r="J10309" s="5" t="n">
        <f aca="false">LEN(K10309)</f>
        <v>13</v>
      </c>
      <c r="K10309" s="6" t="s">
        <v>54164</v>
      </c>
      <c r="L10309" s="4" t="s">
        <v>31</v>
      </c>
      <c r="M10309" s="4" t="s">
        <v>53413</v>
      </c>
    </row>
    <row r="10310" customFormat="false" ht="15.75" hidden="false" customHeight="true" outlineLevel="0" collapsed="false">
      <c r="A10310" s="4" t="n">
        <v>6690</v>
      </c>
      <c r="B10310" s="4" t="s">
        <v>54270</v>
      </c>
      <c r="C10310" s="4"/>
      <c r="D10310" s="4" t="s">
        <v>54271</v>
      </c>
      <c r="E10310" s="5" t="s">
        <v>54272</v>
      </c>
      <c r="F10310" s="4" t="s">
        <v>54273</v>
      </c>
      <c r="G10310" s="4" t="s">
        <v>1155</v>
      </c>
      <c r="H10310" s="5" t="s">
        <v>54274</v>
      </c>
      <c r="I10310" s="7" t="s">
        <v>54275</v>
      </c>
      <c r="J10310" s="5" t="n">
        <f aca="false">LEN(K10310)</f>
        <v>13</v>
      </c>
      <c r="K10310" s="6" t="s">
        <v>54276</v>
      </c>
      <c r="L10310" s="4" t="s">
        <v>66</v>
      </c>
      <c r="M10310" s="4" t="s">
        <v>9493</v>
      </c>
    </row>
    <row r="10311" customFormat="false" ht="15.75" hidden="false" customHeight="true" outlineLevel="0" collapsed="false">
      <c r="A10311" s="4" t="n">
        <v>6706</v>
      </c>
      <c r="B10311" s="4" t="s">
        <v>54224</v>
      </c>
      <c r="C10311" s="4"/>
      <c r="D10311" s="4" t="s">
        <v>54277</v>
      </c>
      <c r="E10311" s="5" t="s">
        <v>54278</v>
      </c>
      <c r="F10311" s="4" t="s">
        <v>54279</v>
      </c>
      <c r="G10311" s="4" t="s">
        <v>1155</v>
      </c>
      <c r="H10311" s="5" t="s">
        <v>54280</v>
      </c>
      <c r="I10311" s="7" t="s">
        <v>54281</v>
      </c>
      <c r="J10311" s="5" t="n">
        <f aca="false">LEN(K10311)</f>
        <v>13</v>
      </c>
      <c r="K10311" s="6" t="str">
        <f aca="false">LOWER(SUBSTITUTE(SUBSTITUTE(SUBSTITUTE(SUBSTITUTE(SUBSTITUTE(SUBSTITUTE(SUBSTITUTE(B10311,"S.L.",""),"SL",""),"S.A.",""),"SA","")," ",""),".",""),",",""))&amp;".com"</f>
        <v>lamuralla.com</v>
      </c>
      <c r="L10311" s="4" t="s">
        <v>31</v>
      </c>
      <c r="M10311" s="4" t="s">
        <v>32</v>
      </c>
    </row>
    <row r="10312" customFormat="false" ht="15.75" hidden="false" customHeight="true" outlineLevel="0" collapsed="false">
      <c r="A10312" s="4" t="n">
        <v>6737</v>
      </c>
      <c r="B10312" s="4" t="s">
        <v>54282</v>
      </c>
      <c r="C10312" s="4"/>
      <c r="D10312" s="4" t="s">
        <v>54283</v>
      </c>
      <c r="E10312" s="5" t="s">
        <v>3539</v>
      </c>
      <c r="F10312" s="4" t="s">
        <v>1423</v>
      </c>
      <c r="G10312" s="4" t="s">
        <v>1423</v>
      </c>
      <c r="H10312" s="5" t="s">
        <v>54284</v>
      </c>
      <c r="I10312" s="7" t="s">
        <v>54285</v>
      </c>
      <c r="J10312" s="5" t="n">
        <f aca="false">LEN(K10312)</f>
        <v>13</v>
      </c>
      <c r="K10312" s="6" t="str">
        <f aca="false">LOWER(SUBSTITUTE(SUBSTITUTE(SUBSTITUTE(SUBSTITUTE(SUBSTITUTE(SUBSTITUTE(SUBSTITUTE(B10312,"S.L.",""),"SL",""),"S.A.",""),"SA","")," ",""),".",""),",",""))&amp;".com"</f>
        <v>francabel.com</v>
      </c>
      <c r="L10312" s="4" t="s">
        <v>21</v>
      </c>
      <c r="M10312" s="4" t="s">
        <v>1063</v>
      </c>
    </row>
    <row r="10313" customFormat="false" ht="15.75" hidden="false" customHeight="true" outlineLevel="0" collapsed="false">
      <c r="A10313" s="4" t="n">
        <v>6738</v>
      </c>
      <c r="B10313" s="4" t="s">
        <v>54286</v>
      </c>
      <c r="C10313" s="4"/>
      <c r="D10313" s="4" t="s">
        <v>54287</v>
      </c>
      <c r="E10313" s="5" t="s">
        <v>25471</v>
      </c>
      <c r="F10313" s="4" t="s">
        <v>1423</v>
      </c>
      <c r="G10313" s="4" t="s">
        <v>1423</v>
      </c>
      <c r="H10313" s="5" t="s">
        <v>54288</v>
      </c>
      <c r="I10313" s="4" t="s">
        <v>54289</v>
      </c>
      <c r="J10313" s="5" t="n">
        <f aca="false">LEN(K10313)</f>
        <v>13</v>
      </c>
      <c r="K10313" s="6" t="s">
        <v>51851</v>
      </c>
      <c r="L10313" s="4" t="s">
        <v>21</v>
      </c>
      <c r="M10313" s="4" t="s">
        <v>5134</v>
      </c>
    </row>
    <row r="10314" customFormat="false" ht="15.75" hidden="false" customHeight="true" outlineLevel="0" collapsed="false">
      <c r="A10314" s="4" t="n">
        <v>6762</v>
      </c>
      <c r="B10314" s="4" t="s">
        <v>54290</v>
      </c>
      <c r="C10314" s="4"/>
      <c r="D10314" s="4" t="s">
        <v>54291</v>
      </c>
      <c r="E10314" s="5" t="s">
        <v>49686</v>
      </c>
      <c r="F10314" s="4" t="s">
        <v>49687</v>
      </c>
      <c r="G10314" s="4" t="s">
        <v>1423</v>
      </c>
      <c r="H10314" s="5" t="s">
        <v>54292</v>
      </c>
      <c r="I10314" s="7" t="s">
        <v>54293</v>
      </c>
      <c r="J10314" s="5" t="n">
        <f aca="false">LEN(K10314)</f>
        <v>13</v>
      </c>
      <c r="K10314" s="6" t="s">
        <v>54294</v>
      </c>
      <c r="L10314" s="4" t="s">
        <v>78</v>
      </c>
      <c r="M10314" s="4" t="s">
        <v>31</v>
      </c>
    </row>
    <row r="10315" customFormat="false" ht="15.75" hidden="false" customHeight="true" outlineLevel="0" collapsed="false">
      <c r="A10315" s="4" t="n">
        <v>6764</v>
      </c>
      <c r="B10315" s="4" t="s">
        <v>54295</v>
      </c>
      <c r="C10315" s="4"/>
      <c r="D10315" s="4" t="s">
        <v>54296</v>
      </c>
      <c r="E10315" s="5" t="s">
        <v>54297</v>
      </c>
      <c r="F10315" s="4" t="s">
        <v>54298</v>
      </c>
      <c r="G10315" s="4" t="s">
        <v>1423</v>
      </c>
      <c r="H10315" s="5" t="s">
        <v>54299</v>
      </c>
      <c r="I10315" s="4" t="s">
        <v>54300</v>
      </c>
      <c r="J10315" s="5" t="n">
        <f aca="false">LEN(K10315)</f>
        <v>13</v>
      </c>
      <c r="K10315" s="6" t="s">
        <v>54301</v>
      </c>
      <c r="L10315" s="4" t="s">
        <v>21</v>
      </c>
      <c r="M10315" s="4" t="s">
        <v>31</v>
      </c>
    </row>
    <row r="10316" customFormat="false" ht="15.75" hidden="false" customHeight="true" outlineLevel="0" collapsed="false">
      <c r="A10316" s="4" t="n">
        <v>11714</v>
      </c>
      <c r="B10316" s="4" t="s">
        <v>54302</v>
      </c>
      <c r="C10316" s="4"/>
      <c r="D10316" s="4" t="s">
        <v>54303</v>
      </c>
      <c r="E10316" s="5" t="s">
        <v>25673</v>
      </c>
      <c r="F10316" s="4" t="s">
        <v>25674</v>
      </c>
      <c r="G10316" s="4" t="s">
        <v>84</v>
      </c>
      <c r="H10316" s="5" t="s">
        <v>54304</v>
      </c>
      <c r="I10316" s="4" t="s">
        <v>18036</v>
      </c>
      <c r="J10316" s="5" t="n">
        <f aca="false">LEN(K10316)</f>
        <v>13</v>
      </c>
      <c r="K10316" s="10" t="s">
        <v>54305</v>
      </c>
      <c r="L10316" s="4" t="s">
        <v>78</v>
      </c>
      <c r="M10316" s="4" t="s">
        <v>31</v>
      </c>
    </row>
    <row r="10317" customFormat="false" ht="15.75" hidden="false" customHeight="true" outlineLevel="0" collapsed="false">
      <c r="A10317" s="4" t="n">
        <v>11805</v>
      </c>
      <c r="B10317" s="4" t="s">
        <v>54306</v>
      </c>
      <c r="C10317" s="4"/>
      <c r="D10317" s="4" t="s">
        <v>54307</v>
      </c>
      <c r="E10317" s="5" t="s">
        <v>1650</v>
      </c>
      <c r="F10317" s="4" t="s">
        <v>1651</v>
      </c>
      <c r="G10317" s="4" t="s">
        <v>84</v>
      </c>
      <c r="H10317" s="5" t="s">
        <v>54308</v>
      </c>
      <c r="I10317" s="4" t="s">
        <v>54309</v>
      </c>
      <c r="J10317" s="5" t="n">
        <f aca="false">LEN(K10317)</f>
        <v>13</v>
      </c>
      <c r="K10317" s="6" t="str">
        <f aca="false">LOWER(SUBSTITUTE(SUBSTITUTE(SUBSTITUTE(SUBSTITUTE(SUBSTITUTE(SUBSTITUTE(SUBSTITUTE(B10317,"S.L.",""),"SL",""),"S.A.",""),"SA","")," ",""),".",""),",",""))&amp;".com"</f>
        <v>bluebeach.com</v>
      </c>
      <c r="L10317" s="4" t="s">
        <v>21</v>
      </c>
      <c r="M10317" s="4" t="s">
        <v>1979</v>
      </c>
    </row>
    <row r="10318" customFormat="false" ht="15.75" hidden="false" customHeight="true" outlineLevel="0" collapsed="false">
      <c r="A10318" s="4" t="n">
        <v>6784</v>
      </c>
      <c r="B10318" s="4" t="s">
        <v>54310</v>
      </c>
      <c r="C10318" s="4"/>
      <c r="D10318" s="4" t="s">
        <v>54311</v>
      </c>
      <c r="E10318" s="5" t="s">
        <v>6480</v>
      </c>
      <c r="F10318" s="4" t="s">
        <v>505</v>
      </c>
      <c r="G10318" s="4" t="s">
        <v>84</v>
      </c>
      <c r="H10318" s="5" t="s">
        <v>54312</v>
      </c>
      <c r="I10318" s="4" t="s">
        <v>54313</v>
      </c>
      <c r="J10318" s="5" t="n">
        <f aca="false">LEN(K10318)</f>
        <v>13</v>
      </c>
      <c r="K10318" s="10" t="s">
        <v>51743</v>
      </c>
      <c r="L10318" s="4" t="s">
        <v>57</v>
      </c>
      <c r="M10318" s="4" t="s">
        <v>3869</v>
      </c>
    </row>
    <row r="10319" customFormat="false" ht="15.75" hidden="false" customHeight="true" outlineLevel="0" collapsed="false">
      <c r="A10319" s="4" t="n">
        <v>6788</v>
      </c>
      <c r="B10319" s="4" t="s">
        <v>54314</v>
      </c>
      <c r="C10319" s="4"/>
      <c r="D10319" s="4" t="s">
        <v>54315</v>
      </c>
      <c r="E10319" s="5" t="s">
        <v>504</v>
      </c>
      <c r="F10319" s="4" t="s">
        <v>505</v>
      </c>
      <c r="G10319" s="4" t="s">
        <v>84</v>
      </c>
      <c r="H10319" s="5" t="s">
        <v>54316</v>
      </c>
      <c r="I10319" s="4" t="s">
        <v>54317</v>
      </c>
      <c r="J10319" s="5" t="n">
        <f aca="false">LEN(K10319)</f>
        <v>13</v>
      </c>
      <c r="K10319" s="6" t="s">
        <v>51743</v>
      </c>
      <c r="L10319" s="4" t="s">
        <v>1970</v>
      </c>
      <c r="M10319" s="4" t="s">
        <v>6988</v>
      </c>
    </row>
    <row r="10320" customFormat="false" ht="15.75" hidden="false" customHeight="true" outlineLevel="0" collapsed="false">
      <c r="A10320" s="4" t="n">
        <v>6789</v>
      </c>
      <c r="B10320" s="4" t="s">
        <v>54318</v>
      </c>
      <c r="C10320" s="4"/>
      <c r="D10320" s="4" t="s">
        <v>54319</v>
      </c>
      <c r="E10320" s="5" t="s">
        <v>5500</v>
      </c>
      <c r="F10320" s="4" t="s">
        <v>6463</v>
      </c>
      <c r="G10320" s="4" t="s">
        <v>84</v>
      </c>
      <c r="H10320" s="5" t="s">
        <v>54320</v>
      </c>
      <c r="I10320" s="4" t="s">
        <v>54321</v>
      </c>
      <c r="J10320" s="5" t="n">
        <f aca="false">LEN(K10320)</f>
        <v>13</v>
      </c>
      <c r="K10320" s="6" t="s">
        <v>51743</v>
      </c>
      <c r="L10320" s="4" t="s">
        <v>78</v>
      </c>
      <c r="M10320" s="4" t="s">
        <v>31</v>
      </c>
    </row>
    <row r="10321" customFormat="false" ht="27.75" hidden="false" customHeight="true" outlineLevel="0" collapsed="false">
      <c r="A10321" s="4" t="n">
        <v>6798</v>
      </c>
      <c r="B10321" s="4" t="s">
        <v>54322</v>
      </c>
      <c r="C10321" s="4"/>
      <c r="D10321" s="4" t="s">
        <v>54323</v>
      </c>
      <c r="E10321" s="5" t="s">
        <v>25778</v>
      </c>
      <c r="F10321" s="4" t="s">
        <v>1769</v>
      </c>
      <c r="G10321" s="4" t="s">
        <v>84</v>
      </c>
      <c r="H10321" s="5" t="s">
        <v>54324</v>
      </c>
      <c r="I10321" s="7" t="s">
        <v>54325</v>
      </c>
      <c r="J10321" s="5" t="n">
        <f aca="false">LEN(K10321)</f>
        <v>13</v>
      </c>
      <c r="K10321" s="6" t="s">
        <v>52104</v>
      </c>
      <c r="L10321" s="4" t="s">
        <v>57</v>
      </c>
      <c r="M10321" s="4" t="s">
        <v>31</v>
      </c>
    </row>
    <row r="10322" customFormat="false" ht="15.75" hidden="false" customHeight="true" outlineLevel="0" collapsed="false">
      <c r="A10322" s="4" t="n">
        <v>6818</v>
      </c>
      <c r="B10322" s="4" t="s">
        <v>54326</v>
      </c>
      <c r="C10322" s="4"/>
      <c r="D10322" s="4" t="s">
        <v>54327</v>
      </c>
      <c r="E10322" s="5" t="s">
        <v>3583</v>
      </c>
      <c r="F10322" s="4" t="s">
        <v>505</v>
      </c>
      <c r="G10322" s="4" t="s">
        <v>84</v>
      </c>
      <c r="H10322" s="5" t="s">
        <v>54328</v>
      </c>
      <c r="I10322" s="4" t="s">
        <v>54329</v>
      </c>
      <c r="J10322" s="5" t="n">
        <f aca="false">LEN(K10322)</f>
        <v>13</v>
      </c>
      <c r="K10322" s="6" t="s">
        <v>53454</v>
      </c>
      <c r="L10322" s="4" t="s">
        <v>21</v>
      </c>
      <c r="M10322" s="4" t="s">
        <v>6988</v>
      </c>
    </row>
    <row r="10323" customFormat="false" ht="15.75" hidden="false" customHeight="true" outlineLevel="0" collapsed="false">
      <c r="A10323" s="4" t="n">
        <v>6822</v>
      </c>
      <c r="B10323" s="4" t="s">
        <v>54330</v>
      </c>
      <c r="C10323" s="4"/>
      <c r="D10323" s="4" t="s">
        <v>54331</v>
      </c>
      <c r="E10323" s="5" t="s">
        <v>9824</v>
      </c>
      <c r="F10323" s="4" t="s">
        <v>5186</v>
      </c>
      <c r="G10323" s="4" t="s">
        <v>84</v>
      </c>
      <c r="H10323" s="5" t="s">
        <v>54332</v>
      </c>
      <c r="I10323" s="4" t="s">
        <v>54333</v>
      </c>
      <c r="J10323" s="5" t="n">
        <f aca="false">LEN(K10323)</f>
        <v>13</v>
      </c>
      <c r="K10323" s="6" t="str">
        <f aca="false">LOWER(SUBSTITUTE(SUBSTITUTE(SUBSTITUTE(SUBSTITUTE(SUBSTITUTE(SUBSTITUTE(SUBSTITUTE(B10323,"S.L.",""),"SL",""),"S.A.",""),"SA","")," ",""),".",""),",",""))&amp;".com"</f>
        <v>sethotels.com</v>
      </c>
      <c r="L10323" s="4" t="s">
        <v>637</v>
      </c>
      <c r="M10323" s="4" t="s">
        <v>31</v>
      </c>
    </row>
    <row r="10324" customFormat="false" ht="15.75" hidden="false" customHeight="true" outlineLevel="0" collapsed="false">
      <c r="A10324" s="4" t="n">
        <v>6868</v>
      </c>
      <c r="B10324" s="4" t="s">
        <v>54334</v>
      </c>
      <c r="C10324" s="4"/>
      <c r="D10324" s="4" t="s">
        <v>54335</v>
      </c>
      <c r="E10324" s="5" t="s">
        <v>648</v>
      </c>
      <c r="F10324" s="4" t="s">
        <v>649</v>
      </c>
      <c r="G10324" s="4" t="s">
        <v>84</v>
      </c>
      <c r="H10324" s="5" t="s">
        <v>54336</v>
      </c>
      <c r="I10324" s="4" t="s">
        <v>54337</v>
      </c>
      <c r="J10324" s="5" t="n">
        <f aca="false">LEN(K10324)</f>
        <v>13</v>
      </c>
      <c r="K10324" s="10" t="str">
        <f aca="false">LOWER(SUBSTITUTE(SUBSTITUTE(SUBSTITUTE(SUBSTITUTE(SUBSTITUTE(SUBSTITUTE(SUBSTITUTE(B10324,"S.L.",""),"SL",""),"S.A.",""),"SA","")," ",""),".",""),",",""))&amp;".com"</f>
        <v>incógnito.com</v>
      </c>
      <c r="L10324" s="4" t="s">
        <v>31</v>
      </c>
      <c r="M10324" s="4" t="s">
        <v>31</v>
      </c>
    </row>
    <row r="10325" customFormat="false" ht="15.75" hidden="false" customHeight="true" outlineLevel="0" collapsed="false">
      <c r="A10325" s="4" t="n">
        <v>6879</v>
      </c>
      <c r="B10325" s="4" t="s">
        <v>54338</v>
      </c>
      <c r="C10325" s="4"/>
      <c r="D10325" s="4" t="s">
        <v>54339</v>
      </c>
      <c r="E10325" s="5" t="s">
        <v>2928</v>
      </c>
      <c r="F10325" s="4" t="s">
        <v>83</v>
      </c>
      <c r="G10325" s="4" t="s">
        <v>84</v>
      </c>
      <c r="H10325" s="5" t="s">
        <v>54340</v>
      </c>
      <c r="I10325" s="4" t="s">
        <v>54341</v>
      </c>
      <c r="J10325" s="5" t="n">
        <f aca="false">LEN(K10325)</f>
        <v>13</v>
      </c>
      <c r="K10325" s="6" t="s">
        <v>54342</v>
      </c>
      <c r="L10325" s="4" t="s">
        <v>21</v>
      </c>
      <c r="M10325" s="4" t="s">
        <v>794</v>
      </c>
    </row>
    <row r="10326" customFormat="false" ht="15.75" hidden="false" customHeight="true" outlineLevel="0" collapsed="false">
      <c r="A10326" s="4" t="n">
        <v>6889</v>
      </c>
      <c r="B10326" s="4" t="s">
        <v>54343</v>
      </c>
      <c r="C10326" s="4"/>
      <c r="D10326" s="4" t="s">
        <v>54344</v>
      </c>
      <c r="E10326" s="5" t="s">
        <v>2931</v>
      </c>
      <c r="F10326" s="4" t="s">
        <v>83</v>
      </c>
      <c r="G10326" s="4" t="s">
        <v>84</v>
      </c>
      <c r="H10326" s="5" t="s">
        <v>54345</v>
      </c>
      <c r="I10326" s="4" t="s">
        <v>54346</v>
      </c>
      <c r="J10326" s="5" t="n">
        <f aca="false">LEN(K10326)</f>
        <v>13</v>
      </c>
      <c r="K10326" s="6" t="s">
        <v>54347</v>
      </c>
      <c r="L10326" s="4" t="s">
        <v>31</v>
      </c>
      <c r="M10326" s="4" t="s">
        <v>31</v>
      </c>
    </row>
    <row r="10327" customFormat="false" ht="15.75" hidden="false" customHeight="true" outlineLevel="0" collapsed="false">
      <c r="A10327" s="4" t="n">
        <v>6913</v>
      </c>
      <c r="B10327" s="4" t="s">
        <v>54348</v>
      </c>
      <c r="C10327" s="4"/>
      <c r="D10327" s="4" t="s">
        <v>54349</v>
      </c>
      <c r="E10327" s="5" t="s">
        <v>1768</v>
      </c>
      <c r="F10327" s="4" t="s">
        <v>83</v>
      </c>
      <c r="G10327" s="4" t="s">
        <v>84</v>
      </c>
      <c r="H10327" s="5" t="s">
        <v>54350</v>
      </c>
      <c r="I10327" s="7" t="s">
        <v>54351</v>
      </c>
      <c r="J10327" s="5" t="n">
        <f aca="false">LEN(K10327)</f>
        <v>13</v>
      </c>
      <c r="K10327" s="6" t="str">
        <f aca="false">LOWER(SUBSTITUTE(SUBSTITUTE(SUBSTITUTE(SUBSTITUTE(SUBSTITUTE(SUBSTITUTE(SUBSTITUTE(B10327,"S.L.",""),"SL",""),"S.A.",""),"SA","")," ",""),".",""),",",""))&amp;".com"</f>
        <v>ayronpark.com</v>
      </c>
      <c r="L10327" s="4" t="s">
        <v>57</v>
      </c>
      <c r="M10327" s="4" t="s">
        <v>1729</v>
      </c>
    </row>
    <row r="10328" customFormat="false" ht="15.75" hidden="false" customHeight="true" outlineLevel="0" collapsed="false">
      <c r="A10328" s="4" t="n">
        <v>6916</v>
      </c>
      <c r="B10328" s="4" t="s">
        <v>54352</v>
      </c>
      <c r="C10328" s="4"/>
      <c r="D10328" s="4" t="s">
        <v>54353</v>
      </c>
      <c r="E10328" s="5" t="s">
        <v>82</v>
      </c>
      <c r="F10328" s="4" t="s">
        <v>83</v>
      </c>
      <c r="G10328" s="4" t="s">
        <v>84</v>
      </c>
      <c r="H10328" s="5" t="s">
        <v>54354</v>
      </c>
      <c r="I10328" s="4" t="s">
        <v>54355</v>
      </c>
      <c r="J10328" s="5" t="n">
        <f aca="false">LEN(K10328)</f>
        <v>13</v>
      </c>
      <c r="K10328" s="6" t="s">
        <v>52390</v>
      </c>
      <c r="L10328" s="4" t="s">
        <v>21</v>
      </c>
      <c r="M10328" s="4" t="s">
        <v>102</v>
      </c>
    </row>
    <row r="10329" customFormat="false" ht="15.75" hidden="false" customHeight="true" outlineLevel="0" collapsed="false">
      <c r="A10329" s="4" t="n">
        <v>6932</v>
      </c>
      <c r="B10329" s="4" t="s">
        <v>54356</v>
      </c>
      <c r="C10329" s="4"/>
      <c r="D10329" s="4" t="s">
        <v>54357</v>
      </c>
      <c r="E10329" s="5" t="s">
        <v>82</v>
      </c>
      <c r="F10329" s="4" t="s">
        <v>83</v>
      </c>
      <c r="G10329" s="4" t="s">
        <v>84</v>
      </c>
      <c r="H10329" s="5" t="s">
        <v>54358</v>
      </c>
      <c r="I10329" s="4" t="s">
        <v>54359</v>
      </c>
      <c r="J10329" s="5" t="n">
        <f aca="false">LEN(K10329)</f>
        <v>13</v>
      </c>
      <c r="K10329" s="6" t="s">
        <v>53454</v>
      </c>
      <c r="L10329" s="4" t="s">
        <v>57</v>
      </c>
      <c r="M10329" s="4" t="s">
        <v>502</v>
      </c>
    </row>
    <row r="10330" customFormat="false" ht="15.75" hidden="false" customHeight="true" outlineLevel="0" collapsed="false">
      <c r="A10330" s="4" t="n">
        <v>6941</v>
      </c>
      <c r="B10330" s="4" t="s">
        <v>50577</v>
      </c>
      <c r="C10330" s="4"/>
      <c r="D10330" s="4" t="s">
        <v>54360</v>
      </c>
      <c r="E10330" s="5" t="s">
        <v>82</v>
      </c>
      <c r="F10330" s="4" t="s">
        <v>83</v>
      </c>
      <c r="G10330" s="4" t="s">
        <v>84</v>
      </c>
      <c r="H10330" s="5" t="s">
        <v>54361</v>
      </c>
      <c r="I10330" s="4" t="s">
        <v>54359</v>
      </c>
      <c r="J10330" s="5" t="n">
        <f aca="false">LEN(K10330)</f>
        <v>13</v>
      </c>
      <c r="K10330" s="6" t="s">
        <v>53454</v>
      </c>
      <c r="L10330" s="4" t="s">
        <v>21</v>
      </c>
      <c r="M10330" s="4" t="s">
        <v>8641</v>
      </c>
    </row>
    <row r="10331" customFormat="false" ht="15.75" hidden="false" customHeight="true" outlineLevel="0" collapsed="false">
      <c r="A10331" s="4" t="n">
        <v>6944</v>
      </c>
      <c r="B10331" s="4" t="s">
        <v>54362</v>
      </c>
      <c r="C10331" s="4"/>
      <c r="D10331" s="4" t="s">
        <v>54363</v>
      </c>
      <c r="E10331" s="5" t="s">
        <v>82</v>
      </c>
      <c r="F10331" s="4" t="s">
        <v>83</v>
      </c>
      <c r="G10331" s="4" t="s">
        <v>84</v>
      </c>
      <c r="H10331" s="5" t="s">
        <v>54364</v>
      </c>
      <c r="I10331" s="4" t="s">
        <v>54365</v>
      </c>
      <c r="J10331" s="5" t="n">
        <f aca="false">LEN(K10331)</f>
        <v>13</v>
      </c>
      <c r="K10331" s="6" t="s">
        <v>54366</v>
      </c>
      <c r="L10331" s="4" t="s">
        <v>31</v>
      </c>
      <c r="M10331" s="4" t="s">
        <v>3002</v>
      </c>
    </row>
    <row r="10332" customFormat="false" ht="15.75" hidden="false" customHeight="true" outlineLevel="0" collapsed="false">
      <c r="A10332" s="4" t="n">
        <v>6954</v>
      </c>
      <c r="B10332" s="4" t="s">
        <v>54367</v>
      </c>
      <c r="C10332" s="4"/>
      <c r="D10332" s="4" t="s">
        <v>54368</v>
      </c>
      <c r="E10332" s="5" t="s">
        <v>82</v>
      </c>
      <c r="F10332" s="4" t="s">
        <v>83</v>
      </c>
      <c r="G10332" s="4" t="s">
        <v>84</v>
      </c>
      <c r="H10332" s="5" t="s">
        <v>54369</v>
      </c>
      <c r="I10332" s="7" t="s">
        <v>54370</v>
      </c>
      <c r="J10332" s="5" t="n">
        <f aca="false">LEN(K10332)</f>
        <v>13</v>
      </c>
      <c r="K10332" s="6" t="s">
        <v>52390</v>
      </c>
      <c r="L10332" s="4" t="s">
        <v>31</v>
      </c>
      <c r="M10332" s="4" t="s">
        <v>6235</v>
      </c>
    </row>
    <row r="10333" customFormat="false" ht="15.75" hidden="false" customHeight="true" outlineLevel="0" collapsed="false">
      <c r="A10333" s="4" t="n">
        <v>6976</v>
      </c>
      <c r="B10333" s="4" t="s">
        <v>54371</v>
      </c>
      <c r="C10333" s="4"/>
      <c r="D10333" s="4" t="s">
        <v>54372</v>
      </c>
      <c r="E10333" s="5" t="s">
        <v>1768</v>
      </c>
      <c r="F10333" s="4" t="s">
        <v>83</v>
      </c>
      <c r="G10333" s="4" t="s">
        <v>84</v>
      </c>
      <c r="H10333" s="5" t="s">
        <v>54373</v>
      </c>
      <c r="I10333" s="4" t="s">
        <v>54359</v>
      </c>
      <c r="J10333" s="5" t="n">
        <f aca="false">LEN(K10333)</f>
        <v>13</v>
      </c>
      <c r="K10333" s="6" t="s">
        <v>53454</v>
      </c>
      <c r="L10333" s="4" t="s">
        <v>78</v>
      </c>
      <c r="M10333" s="4" t="s">
        <v>1005</v>
      </c>
    </row>
    <row r="10334" customFormat="false" ht="15.75" hidden="false" customHeight="true" outlineLevel="0" collapsed="false">
      <c r="A10334" s="4" t="n">
        <v>7007</v>
      </c>
      <c r="B10334" s="4" t="s">
        <v>54374</v>
      </c>
      <c r="C10334" s="4"/>
      <c r="D10334" s="4" t="s">
        <v>54375</v>
      </c>
      <c r="E10334" s="5" t="s">
        <v>648</v>
      </c>
      <c r="F10334" s="4" t="s">
        <v>649</v>
      </c>
      <c r="G10334" s="4" t="s">
        <v>84</v>
      </c>
      <c r="H10334" s="5" t="s">
        <v>655</v>
      </c>
      <c r="I10334" s="4" t="s">
        <v>54376</v>
      </c>
      <c r="J10334" s="5" t="n">
        <f aca="false">LEN(K10334)</f>
        <v>13</v>
      </c>
      <c r="K10334" s="10" t="s">
        <v>52390</v>
      </c>
      <c r="L10334" s="4" t="s">
        <v>31</v>
      </c>
      <c r="M10334" s="4" t="s">
        <v>5232</v>
      </c>
    </row>
    <row r="10335" customFormat="false" ht="15.75" hidden="false" customHeight="true" outlineLevel="0" collapsed="false">
      <c r="A10335" s="4" t="n">
        <v>7030</v>
      </c>
      <c r="B10335" s="4" t="s">
        <v>54377</v>
      </c>
      <c r="C10335" s="4"/>
      <c r="D10335" s="4" t="s">
        <v>54378</v>
      </c>
      <c r="E10335" s="5" t="s">
        <v>648</v>
      </c>
      <c r="F10335" s="4" t="s">
        <v>649</v>
      </c>
      <c r="G10335" s="4" t="s">
        <v>84</v>
      </c>
      <c r="H10335" s="5" t="s">
        <v>54379</v>
      </c>
      <c r="I10335" s="4" t="s">
        <v>54380</v>
      </c>
      <c r="J10335" s="5" t="n">
        <f aca="false">LEN(K10335)</f>
        <v>13</v>
      </c>
      <c r="K10335" s="6" t="s">
        <v>52522</v>
      </c>
      <c r="L10335" s="4" t="s">
        <v>57</v>
      </c>
      <c r="M10335" s="4" t="s">
        <v>4517</v>
      </c>
    </row>
    <row r="10336" customFormat="false" ht="15.75" hidden="false" customHeight="true" outlineLevel="0" collapsed="false">
      <c r="A10336" s="4" t="n">
        <v>7040</v>
      </c>
      <c r="B10336" s="4" t="s">
        <v>54381</v>
      </c>
      <c r="C10336" s="4"/>
      <c r="D10336" s="4" t="s">
        <v>54382</v>
      </c>
      <c r="E10336" s="5" t="s">
        <v>648</v>
      </c>
      <c r="F10336" s="4" t="s">
        <v>649</v>
      </c>
      <c r="G10336" s="4" t="s">
        <v>84</v>
      </c>
      <c r="H10336" s="5" t="s">
        <v>54383</v>
      </c>
      <c r="I10336" s="4" t="s">
        <v>54384</v>
      </c>
      <c r="J10336" s="5" t="n">
        <f aca="false">LEN(K10336)</f>
        <v>13</v>
      </c>
      <c r="K10336" s="10" t="s">
        <v>52522</v>
      </c>
      <c r="L10336" s="4" t="s">
        <v>57</v>
      </c>
      <c r="M10336" s="4" t="s">
        <v>3895</v>
      </c>
    </row>
    <row r="10337" customFormat="false" ht="15.75" hidden="false" customHeight="true" outlineLevel="0" collapsed="false">
      <c r="A10337" s="4" t="n">
        <v>7050</v>
      </c>
      <c r="B10337" s="4" t="s">
        <v>54385</v>
      </c>
      <c r="C10337" s="4"/>
      <c r="D10337" s="4" t="s">
        <v>54386</v>
      </c>
      <c r="E10337" s="5" t="s">
        <v>30025</v>
      </c>
      <c r="F10337" s="4" t="s">
        <v>4277</v>
      </c>
      <c r="G10337" s="4" t="s">
        <v>84</v>
      </c>
      <c r="H10337" s="5" t="s">
        <v>54387</v>
      </c>
      <c r="I10337" s="4" t="s">
        <v>54388</v>
      </c>
      <c r="J10337" s="5" t="n">
        <f aca="false">LEN(K10337)</f>
        <v>13</v>
      </c>
      <c r="K10337" s="6" t="s">
        <v>54389</v>
      </c>
      <c r="L10337" s="4" t="s">
        <v>21</v>
      </c>
      <c r="M10337" s="4" t="s">
        <v>13506</v>
      </c>
    </row>
    <row r="10338" customFormat="false" ht="15.75" hidden="false" customHeight="true" outlineLevel="0" collapsed="false">
      <c r="A10338" s="4" t="n">
        <v>7052</v>
      </c>
      <c r="B10338" s="4" t="s">
        <v>54390</v>
      </c>
      <c r="C10338" s="4"/>
      <c r="D10338" s="4" t="s">
        <v>54391</v>
      </c>
      <c r="E10338" s="5" t="s">
        <v>30025</v>
      </c>
      <c r="F10338" s="4" t="s">
        <v>4277</v>
      </c>
      <c r="G10338" s="4" t="s">
        <v>84</v>
      </c>
      <c r="H10338" s="5" t="s">
        <v>54392</v>
      </c>
      <c r="I10338" s="4" t="s">
        <v>54393</v>
      </c>
      <c r="J10338" s="5" t="n">
        <f aca="false">LEN(K10338)</f>
        <v>13</v>
      </c>
      <c r="K10338" s="6" t="s">
        <v>54389</v>
      </c>
      <c r="L10338" s="4" t="s">
        <v>31</v>
      </c>
      <c r="M10338" s="4" t="s">
        <v>24751</v>
      </c>
    </row>
    <row r="10339" customFormat="false" ht="15.75" hidden="false" customHeight="true" outlineLevel="0" collapsed="false">
      <c r="A10339" s="4" t="n">
        <v>7088</v>
      </c>
      <c r="B10339" s="4" t="s">
        <v>54394</v>
      </c>
      <c r="C10339" s="4"/>
      <c r="D10339" s="4" t="s">
        <v>54395</v>
      </c>
      <c r="E10339" s="5" t="s">
        <v>9764</v>
      </c>
      <c r="F10339" s="4" t="s">
        <v>4285</v>
      </c>
      <c r="G10339" s="4" t="s">
        <v>84</v>
      </c>
      <c r="H10339" s="5" t="s">
        <v>54396</v>
      </c>
      <c r="I10339" s="4" t="s">
        <v>54397</v>
      </c>
      <c r="J10339" s="5" t="n">
        <f aca="false">LEN(K10339)</f>
        <v>13</v>
      </c>
      <c r="K10339" s="6" t="s">
        <v>51743</v>
      </c>
      <c r="L10339" s="4" t="s">
        <v>57</v>
      </c>
      <c r="M10339" s="4" t="s">
        <v>3960</v>
      </c>
    </row>
    <row r="10340" customFormat="false" ht="15.75" hidden="false" customHeight="true" outlineLevel="0" collapsed="false">
      <c r="A10340" s="4" t="n">
        <v>7105</v>
      </c>
      <c r="B10340" s="4" t="s">
        <v>54398</v>
      </c>
      <c r="C10340" s="4"/>
      <c r="D10340" s="4" t="s">
        <v>54399</v>
      </c>
      <c r="E10340" s="5" t="s">
        <v>4284</v>
      </c>
      <c r="F10340" s="4" t="s">
        <v>4285</v>
      </c>
      <c r="G10340" s="4" t="s">
        <v>84</v>
      </c>
      <c r="H10340" s="5" t="s">
        <v>54400</v>
      </c>
      <c r="I10340" s="7" t="s">
        <v>54401</v>
      </c>
      <c r="J10340" s="5" t="n">
        <f aca="false">LEN(K10340)</f>
        <v>13</v>
      </c>
      <c r="K10340" s="6" t="s">
        <v>54402</v>
      </c>
      <c r="L10340" s="4" t="s">
        <v>57</v>
      </c>
      <c r="M10340" s="4" t="s">
        <v>381</v>
      </c>
    </row>
    <row r="10341" customFormat="false" ht="15.75" hidden="false" customHeight="true" outlineLevel="0" collapsed="false">
      <c r="A10341" s="4" t="n">
        <v>7108</v>
      </c>
      <c r="B10341" s="4" t="s">
        <v>54403</v>
      </c>
      <c r="C10341" s="4"/>
      <c r="D10341" s="4" t="s">
        <v>54404</v>
      </c>
      <c r="E10341" s="5" t="s">
        <v>30025</v>
      </c>
      <c r="F10341" s="4" t="s">
        <v>4277</v>
      </c>
      <c r="G10341" s="4" t="s">
        <v>84</v>
      </c>
      <c r="H10341" s="5" t="s">
        <v>54405</v>
      </c>
      <c r="I10341" s="4" t="s">
        <v>54406</v>
      </c>
      <c r="J10341" s="5" t="n">
        <f aca="false">LEN(K10341)</f>
        <v>13</v>
      </c>
      <c r="K10341" s="6" t="s">
        <v>54407</v>
      </c>
      <c r="L10341" s="4" t="s">
        <v>57</v>
      </c>
      <c r="M10341" s="4" t="s">
        <v>22</v>
      </c>
    </row>
    <row r="10342" customFormat="false" ht="15.75" hidden="false" customHeight="true" outlineLevel="0" collapsed="false">
      <c r="A10342" s="4" t="n">
        <v>7137</v>
      </c>
      <c r="B10342" s="4" t="s">
        <v>54408</v>
      </c>
      <c r="C10342" s="4"/>
      <c r="D10342" s="4" t="s">
        <v>54409</v>
      </c>
      <c r="E10342" s="5" t="s">
        <v>5155</v>
      </c>
      <c r="F10342" s="4" t="s">
        <v>122</v>
      </c>
      <c r="G10342" s="4" t="s">
        <v>84</v>
      </c>
      <c r="H10342" s="5" t="s">
        <v>30054</v>
      </c>
      <c r="I10342" s="4" t="s">
        <v>54410</v>
      </c>
      <c r="J10342" s="5" t="n">
        <f aca="false">LEN(K10342)</f>
        <v>13</v>
      </c>
      <c r="K10342" s="6" t="str">
        <f aca="false">LOWER(SUBSTITUTE(SUBSTITUTE(SUBSTITUTE(SUBSTITUTE(SUBSTITUTE(SUBSTITUTE(SUBSTITUTE(B10342,"S.L.",""),"SL",""),"S.A.",""),"SA","")," ",""),".",""),",",""))&amp;".com"</f>
        <v>clubnremo.com</v>
      </c>
      <c r="L10342" s="4" t="s">
        <v>66</v>
      </c>
      <c r="M10342" s="4" t="s">
        <v>3448</v>
      </c>
    </row>
    <row r="10343" customFormat="false" ht="15.75" hidden="false" customHeight="true" outlineLevel="0" collapsed="false">
      <c r="A10343" s="4" t="n">
        <v>7156</v>
      </c>
      <c r="B10343" s="4" t="s">
        <v>18182</v>
      </c>
      <c r="C10343" s="4"/>
      <c r="D10343" s="4" t="s">
        <v>54411</v>
      </c>
      <c r="E10343" s="5" t="s">
        <v>91</v>
      </c>
      <c r="F10343" s="4" t="s">
        <v>92</v>
      </c>
      <c r="G10343" s="4" t="s">
        <v>84</v>
      </c>
      <c r="H10343" s="5" t="s">
        <v>40545</v>
      </c>
      <c r="I10343" s="4" t="s">
        <v>54412</v>
      </c>
      <c r="J10343" s="5" t="n">
        <f aca="false">LEN(K10343)</f>
        <v>13</v>
      </c>
      <c r="K10343" s="6" t="s">
        <v>54413</v>
      </c>
      <c r="L10343" s="4" t="s">
        <v>21</v>
      </c>
      <c r="M10343" s="4" t="s">
        <v>11354</v>
      </c>
    </row>
    <row r="10344" customFormat="false" ht="15.75" hidden="false" customHeight="true" outlineLevel="0" collapsed="false">
      <c r="A10344" s="4" t="n">
        <v>7158</v>
      </c>
      <c r="B10344" s="4" t="s">
        <v>54414</v>
      </c>
      <c r="C10344" s="4"/>
      <c r="D10344" s="4" t="s">
        <v>54415</v>
      </c>
      <c r="E10344" s="5" t="s">
        <v>91</v>
      </c>
      <c r="F10344" s="4" t="s">
        <v>92</v>
      </c>
      <c r="G10344" s="4" t="s">
        <v>84</v>
      </c>
      <c r="H10344" s="5" t="s">
        <v>54416</v>
      </c>
      <c r="I10344" s="4" t="s">
        <v>54417</v>
      </c>
      <c r="J10344" s="5" t="n">
        <f aca="false">LEN(K10344)</f>
        <v>13</v>
      </c>
      <c r="K10344" s="10" t="s">
        <v>52390</v>
      </c>
      <c r="L10344" s="4" t="s">
        <v>21</v>
      </c>
      <c r="M10344" s="4" t="s">
        <v>31</v>
      </c>
    </row>
    <row r="10345" customFormat="false" ht="15.75" hidden="false" customHeight="true" outlineLevel="0" collapsed="false">
      <c r="A10345" s="4" t="n">
        <v>7171</v>
      </c>
      <c r="B10345" s="4" t="s">
        <v>31567</v>
      </c>
      <c r="C10345" s="4"/>
      <c r="D10345" s="4" t="s">
        <v>54418</v>
      </c>
      <c r="E10345" s="5" t="s">
        <v>121</v>
      </c>
      <c r="F10345" s="4" t="s">
        <v>122</v>
      </c>
      <c r="G10345" s="4" t="s">
        <v>84</v>
      </c>
      <c r="H10345" s="5" t="s">
        <v>54419</v>
      </c>
      <c r="I10345" s="4" t="s">
        <v>54420</v>
      </c>
      <c r="J10345" s="5" t="n">
        <f aca="false">LEN(K10345)</f>
        <v>13</v>
      </c>
      <c r="K10345" s="6" t="s">
        <v>54421</v>
      </c>
      <c r="L10345" s="4" t="s">
        <v>31</v>
      </c>
      <c r="M10345" s="4" t="s">
        <v>31</v>
      </c>
    </row>
    <row r="10346" customFormat="false" ht="15.75" hidden="false" customHeight="true" outlineLevel="0" collapsed="false">
      <c r="A10346" s="4" t="n">
        <v>7179</v>
      </c>
      <c r="B10346" s="4" t="s">
        <v>54422</v>
      </c>
      <c r="C10346" s="4"/>
      <c r="D10346" s="4" t="s">
        <v>54423</v>
      </c>
      <c r="E10346" s="5" t="s">
        <v>91</v>
      </c>
      <c r="F10346" s="4" t="s">
        <v>92</v>
      </c>
      <c r="G10346" s="4" t="s">
        <v>84</v>
      </c>
      <c r="H10346" s="5" t="s">
        <v>54424</v>
      </c>
      <c r="I10346" s="4" t="s">
        <v>54425</v>
      </c>
      <c r="J10346" s="5" t="n">
        <f aca="false">LEN(K10346)</f>
        <v>13</v>
      </c>
      <c r="K10346" s="6" t="s">
        <v>52390</v>
      </c>
      <c r="L10346" s="4" t="s">
        <v>66</v>
      </c>
      <c r="M10346" s="4" t="s">
        <v>10060</v>
      </c>
    </row>
    <row r="10347" customFormat="false" ht="15.75" hidden="false" customHeight="true" outlineLevel="0" collapsed="false">
      <c r="A10347" s="4" t="n">
        <v>7185</v>
      </c>
      <c r="B10347" s="4" t="s">
        <v>54426</v>
      </c>
      <c r="C10347" s="4"/>
      <c r="D10347" s="4" t="s">
        <v>54427</v>
      </c>
      <c r="E10347" s="5" t="s">
        <v>11994</v>
      </c>
      <c r="F10347" s="4" t="s">
        <v>11995</v>
      </c>
      <c r="G10347" s="4" t="s">
        <v>84</v>
      </c>
      <c r="H10347" s="5" t="s">
        <v>54428</v>
      </c>
      <c r="I10347" s="4" t="s">
        <v>54429</v>
      </c>
      <c r="J10347" s="5" t="n">
        <f aca="false">LEN(K10347)</f>
        <v>13</v>
      </c>
      <c r="K10347" s="6" t="s">
        <v>54430</v>
      </c>
      <c r="L10347" s="4" t="s">
        <v>21</v>
      </c>
      <c r="M10347" s="4" t="s">
        <v>32</v>
      </c>
    </row>
    <row r="10348" customFormat="false" ht="15.75" hidden="false" customHeight="true" outlineLevel="0" collapsed="false">
      <c r="A10348" s="4" t="n">
        <v>7187</v>
      </c>
      <c r="B10348" s="4" t="s">
        <v>54431</v>
      </c>
      <c r="C10348" s="4"/>
      <c r="D10348" s="4" t="s">
        <v>54432</v>
      </c>
      <c r="E10348" s="5" t="s">
        <v>25622</v>
      </c>
      <c r="F10348" s="4" t="s">
        <v>25623</v>
      </c>
      <c r="G10348" s="4" t="s">
        <v>84</v>
      </c>
      <c r="H10348" s="5" t="s">
        <v>54433</v>
      </c>
      <c r="I10348" s="4" t="s">
        <v>54434</v>
      </c>
      <c r="J10348" s="5" t="n">
        <f aca="false">LEN(K10348)</f>
        <v>13</v>
      </c>
      <c r="K10348" s="6" t="s">
        <v>54435</v>
      </c>
      <c r="L10348" s="4" t="s">
        <v>21</v>
      </c>
      <c r="M10348" s="4" t="s">
        <v>5660</v>
      </c>
    </row>
    <row r="10349" customFormat="false" ht="15.75" hidden="false" customHeight="true" outlineLevel="0" collapsed="false">
      <c r="A10349" s="4" t="n">
        <v>7195</v>
      </c>
      <c r="B10349" s="4" t="s">
        <v>54436</v>
      </c>
      <c r="C10349" s="4"/>
      <c r="D10349" s="4" t="s">
        <v>54437</v>
      </c>
      <c r="E10349" s="5" t="s">
        <v>11994</v>
      </c>
      <c r="F10349" s="4" t="s">
        <v>11995</v>
      </c>
      <c r="G10349" s="4" t="s">
        <v>84</v>
      </c>
      <c r="H10349" s="5" t="s">
        <v>54438</v>
      </c>
      <c r="I10349" s="4" t="s">
        <v>54439</v>
      </c>
      <c r="J10349" s="5" t="n">
        <f aca="false">LEN(K10349)</f>
        <v>13</v>
      </c>
      <c r="K10349" s="6" t="s">
        <v>54435</v>
      </c>
      <c r="L10349" s="4" t="s">
        <v>78</v>
      </c>
      <c r="M10349" s="4" t="s">
        <v>2896</v>
      </c>
    </row>
    <row r="10350" customFormat="false" ht="15.75" hidden="false" customHeight="true" outlineLevel="0" collapsed="false">
      <c r="A10350" s="4" t="n">
        <v>7196</v>
      </c>
      <c r="B10350" s="4" t="s">
        <v>54440</v>
      </c>
      <c r="C10350" s="4"/>
      <c r="D10350" s="4" t="s">
        <v>54441</v>
      </c>
      <c r="E10350" s="5" t="s">
        <v>9824</v>
      </c>
      <c r="F10350" s="4" t="s">
        <v>5186</v>
      </c>
      <c r="G10350" s="4" t="s">
        <v>84</v>
      </c>
      <c r="H10350" s="5" t="s">
        <v>54442</v>
      </c>
      <c r="I10350" s="4" t="s">
        <v>54443</v>
      </c>
      <c r="J10350" s="5" t="n">
        <f aca="false">LEN(K10350)</f>
        <v>13</v>
      </c>
      <c r="K10350" s="6" t="s">
        <v>54435</v>
      </c>
      <c r="L10350" s="4" t="s">
        <v>31</v>
      </c>
      <c r="M10350" s="4" t="s">
        <v>158</v>
      </c>
    </row>
    <row r="10351" customFormat="false" ht="27.75" hidden="false" customHeight="true" outlineLevel="0" collapsed="false">
      <c r="A10351" s="4" t="n">
        <v>7202</v>
      </c>
      <c r="B10351" s="4" t="s">
        <v>54444</v>
      </c>
      <c r="C10351" s="4"/>
      <c r="D10351" s="4" t="s">
        <v>54445</v>
      </c>
      <c r="E10351" s="5" t="s">
        <v>25622</v>
      </c>
      <c r="F10351" s="4" t="s">
        <v>25623</v>
      </c>
      <c r="G10351" s="4" t="s">
        <v>84</v>
      </c>
      <c r="H10351" s="5" t="s">
        <v>54446</v>
      </c>
      <c r="I10351" s="7" t="s">
        <v>54447</v>
      </c>
      <c r="J10351" s="5" t="n">
        <f aca="false">LEN(K10351)</f>
        <v>13</v>
      </c>
      <c r="K10351" s="6" t="s">
        <v>54435</v>
      </c>
      <c r="L10351" s="4" t="s">
        <v>31</v>
      </c>
      <c r="M10351" s="4" t="s">
        <v>4870</v>
      </c>
    </row>
    <row r="10352" customFormat="false" ht="15.75" hidden="false" customHeight="true" outlineLevel="0" collapsed="false">
      <c r="A10352" s="4" t="n">
        <v>7205</v>
      </c>
      <c r="B10352" s="4" t="s">
        <v>54330</v>
      </c>
      <c r="C10352" s="4"/>
      <c r="D10352" s="4" t="s">
        <v>54448</v>
      </c>
      <c r="E10352" s="5" t="s">
        <v>1161</v>
      </c>
      <c r="F10352" s="4" t="s">
        <v>1162</v>
      </c>
      <c r="G10352" s="4" t="s">
        <v>84</v>
      </c>
      <c r="H10352" s="5" t="s">
        <v>54449</v>
      </c>
      <c r="I10352" s="7" t="s">
        <v>54450</v>
      </c>
      <c r="J10352" s="5" t="n">
        <f aca="false">LEN(K10352)</f>
        <v>13</v>
      </c>
      <c r="K10352" s="6" t="s">
        <v>54435</v>
      </c>
      <c r="L10352" s="4" t="s">
        <v>21</v>
      </c>
      <c r="M10352" s="4" t="s">
        <v>31</v>
      </c>
    </row>
    <row r="10353" customFormat="false" ht="15.75" hidden="false" customHeight="true" outlineLevel="0" collapsed="false">
      <c r="A10353" s="4" t="n">
        <v>7215</v>
      </c>
      <c r="B10353" s="4" t="s">
        <v>54451</v>
      </c>
      <c r="C10353" s="4"/>
      <c r="D10353" s="4" t="s">
        <v>54452</v>
      </c>
      <c r="E10353" s="5" t="s">
        <v>4272</v>
      </c>
      <c r="F10353" s="4" t="s">
        <v>4273</v>
      </c>
      <c r="G10353" s="4" t="s">
        <v>84</v>
      </c>
      <c r="H10353" s="5" t="s">
        <v>54453</v>
      </c>
      <c r="I10353" s="4" t="s">
        <v>54454</v>
      </c>
      <c r="J10353" s="5" t="n">
        <f aca="false">LEN(K10353)</f>
        <v>13</v>
      </c>
      <c r="K10353" s="6" t="s">
        <v>54435</v>
      </c>
      <c r="L10353" s="4" t="s">
        <v>21</v>
      </c>
      <c r="M10353" s="4" t="s">
        <v>549</v>
      </c>
    </row>
    <row r="10354" customFormat="false" ht="15.75" hidden="false" customHeight="true" outlineLevel="0" collapsed="false">
      <c r="A10354" s="4" t="n">
        <v>7216</v>
      </c>
      <c r="B10354" s="4" t="s">
        <v>54455</v>
      </c>
      <c r="C10354" s="4"/>
      <c r="D10354" s="4" t="s">
        <v>54456</v>
      </c>
      <c r="E10354" s="5" t="s">
        <v>4272</v>
      </c>
      <c r="F10354" s="4" t="s">
        <v>4273</v>
      </c>
      <c r="G10354" s="4" t="s">
        <v>84</v>
      </c>
      <c r="H10354" s="5" t="s">
        <v>54457</v>
      </c>
      <c r="I10354" s="4" t="s">
        <v>54458</v>
      </c>
      <c r="J10354" s="5" t="n">
        <f aca="false">LEN(K10354)</f>
        <v>13</v>
      </c>
      <c r="K10354" s="6" t="s">
        <v>54459</v>
      </c>
      <c r="L10354" s="4" t="s">
        <v>21</v>
      </c>
      <c r="M10354" s="4" t="s">
        <v>3974</v>
      </c>
    </row>
    <row r="10355" customFormat="false" ht="15.75" hidden="false" customHeight="true" outlineLevel="0" collapsed="false">
      <c r="A10355" s="4" t="n">
        <v>7218</v>
      </c>
      <c r="B10355" s="4" t="s">
        <v>54460</v>
      </c>
      <c r="C10355" s="4"/>
      <c r="D10355" s="4" t="s">
        <v>54461</v>
      </c>
      <c r="E10355" s="5" t="s">
        <v>4272</v>
      </c>
      <c r="F10355" s="4" t="s">
        <v>4273</v>
      </c>
      <c r="G10355" s="4" t="s">
        <v>84</v>
      </c>
      <c r="H10355" s="5" t="s">
        <v>54462</v>
      </c>
      <c r="I10355" s="4" t="s">
        <v>54463</v>
      </c>
      <c r="J10355" s="5" t="n">
        <f aca="false">LEN(K10355)</f>
        <v>13</v>
      </c>
      <c r="K10355" s="6" t="s">
        <v>54464</v>
      </c>
      <c r="L10355" s="4" t="s">
        <v>78</v>
      </c>
      <c r="M10355" s="4" t="s">
        <v>31</v>
      </c>
    </row>
    <row r="10356" customFormat="false" ht="15.75" hidden="false" customHeight="true" outlineLevel="0" collapsed="false">
      <c r="A10356" s="4" t="n">
        <v>7256</v>
      </c>
      <c r="B10356" s="4" t="s">
        <v>54465</v>
      </c>
      <c r="C10356" s="4"/>
      <c r="D10356" s="4" t="s">
        <v>54466</v>
      </c>
      <c r="E10356" s="5" t="s">
        <v>161</v>
      </c>
      <c r="F10356" s="4" t="s">
        <v>162</v>
      </c>
      <c r="G10356" s="4" t="s">
        <v>84</v>
      </c>
      <c r="H10356" s="5" t="s">
        <v>54467</v>
      </c>
      <c r="I10356" s="4" t="s">
        <v>54468</v>
      </c>
      <c r="J10356" s="5" t="n">
        <f aca="false">LEN(K10356)</f>
        <v>13</v>
      </c>
      <c r="K10356" s="10" t="s">
        <v>54469</v>
      </c>
      <c r="L10356" s="4" t="s">
        <v>78</v>
      </c>
      <c r="M10356" s="4" t="s">
        <v>549</v>
      </c>
    </row>
    <row r="10357" customFormat="false" ht="15.75" hidden="false" customHeight="true" outlineLevel="0" collapsed="false">
      <c r="A10357" s="4" t="n">
        <v>7282</v>
      </c>
      <c r="B10357" s="4" t="s">
        <v>54470</v>
      </c>
      <c r="C10357" s="4"/>
      <c r="D10357" s="4" t="s">
        <v>54471</v>
      </c>
      <c r="E10357" s="5" t="s">
        <v>12100</v>
      </c>
      <c r="F10357" s="4" t="s">
        <v>83</v>
      </c>
      <c r="G10357" s="4" t="s">
        <v>84</v>
      </c>
      <c r="H10357" s="5" t="s">
        <v>54472</v>
      </c>
      <c r="I10357" s="4" t="s">
        <v>54473</v>
      </c>
      <c r="J10357" s="5" t="n">
        <f aca="false">LEN(K10357)</f>
        <v>13</v>
      </c>
      <c r="K10357" s="6" t="s">
        <v>54474</v>
      </c>
      <c r="L10357" s="4" t="s">
        <v>66</v>
      </c>
      <c r="M10357" s="4" t="s">
        <v>28343</v>
      </c>
    </row>
    <row r="10358" customFormat="false" ht="15.75" hidden="false" customHeight="true" outlineLevel="0" collapsed="false">
      <c r="A10358" s="4" t="n">
        <v>7285</v>
      </c>
      <c r="B10358" s="4" t="s">
        <v>54475</v>
      </c>
      <c r="C10358" s="4"/>
      <c r="D10358" s="4" t="s">
        <v>54476</v>
      </c>
      <c r="E10358" s="5" t="s">
        <v>12100</v>
      </c>
      <c r="F10358" s="4" t="s">
        <v>83</v>
      </c>
      <c r="G10358" s="4" t="s">
        <v>84</v>
      </c>
      <c r="H10358" s="5" t="s">
        <v>54477</v>
      </c>
      <c r="I10358" s="7" t="s">
        <v>54359</v>
      </c>
      <c r="J10358" s="5" t="n">
        <f aca="false">LEN(K10358)</f>
        <v>13</v>
      </c>
      <c r="K10358" s="6" t="s">
        <v>53454</v>
      </c>
      <c r="L10358" s="4" t="s">
        <v>31</v>
      </c>
      <c r="M10358" s="4" t="s">
        <v>43415</v>
      </c>
    </row>
    <row r="10359" customFormat="false" ht="15.75" hidden="false" customHeight="true" outlineLevel="0" collapsed="false">
      <c r="A10359" s="4" t="n">
        <v>7301</v>
      </c>
      <c r="B10359" s="4" t="s">
        <v>54478</v>
      </c>
      <c r="C10359" s="4"/>
      <c r="D10359" s="4" t="s">
        <v>54479</v>
      </c>
      <c r="E10359" s="5" t="s">
        <v>2931</v>
      </c>
      <c r="F10359" s="4" t="s">
        <v>83</v>
      </c>
      <c r="G10359" s="4" t="s">
        <v>84</v>
      </c>
      <c r="H10359" s="5" t="s">
        <v>54480</v>
      </c>
      <c r="I10359" s="23" t="s">
        <v>54481</v>
      </c>
      <c r="J10359" s="5" t="n">
        <f aca="false">LEN(K10359)</f>
        <v>13</v>
      </c>
      <c r="K10359" s="6" t="s">
        <v>54482</v>
      </c>
      <c r="L10359" s="4" t="s">
        <v>57</v>
      </c>
      <c r="M10359" s="4" t="s">
        <v>5765</v>
      </c>
    </row>
    <row r="10360" customFormat="false" ht="15.75" hidden="false" customHeight="true" outlineLevel="0" collapsed="false">
      <c r="A10360" s="4" t="n">
        <v>7302</v>
      </c>
      <c r="B10360" s="4" t="s">
        <v>54478</v>
      </c>
      <c r="C10360" s="4"/>
      <c r="D10360" s="4" t="s">
        <v>54483</v>
      </c>
      <c r="E10360" s="5" t="s">
        <v>2931</v>
      </c>
      <c r="F10360" s="4" t="s">
        <v>83</v>
      </c>
      <c r="G10360" s="4" t="s">
        <v>84</v>
      </c>
      <c r="H10360" s="5" t="s">
        <v>54480</v>
      </c>
      <c r="I10360" s="4" t="s">
        <v>54481</v>
      </c>
      <c r="J10360" s="5" t="n">
        <f aca="false">LEN(K10360)</f>
        <v>13</v>
      </c>
      <c r="K10360" s="6" t="s">
        <v>54482</v>
      </c>
      <c r="L10360" s="4" t="s">
        <v>78</v>
      </c>
      <c r="M10360" s="4" t="s">
        <v>5765</v>
      </c>
    </row>
    <row r="10361" customFormat="false" ht="15.75" hidden="false" customHeight="true" outlineLevel="0" collapsed="false">
      <c r="A10361" s="4" t="n">
        <v>7303</v>
      </c>
      <c r="B10361" s="4" t="s">
        <v>54484</v>
      </c>
      <c r="C10361" s="4"/>
      <c r="D10361" s="4" t="s">
        <v>54485</v>
      </c>
      <c r="E10361" s="5" t="s">
        <v>2931</v>
      </c>
      <c r="F10361" s="4" t="s">
        <v>83</v>
      </c>
      <c r="G10361" s="4" t="s">
        <v>84</v>
      </c>
      <c r="H10361" s="5" t="s">
        <v>54486</v>
      </c>
      <c r="I10361" s="4" t="s">
        <v>42956</v>
      </c>
      <c r="J10361" s="5" t="n">
        <f aca="false">LEN(K10361)</f>
        <v>13</v>
      </c>
      <c r="K10361" s="6" t="s">
        <v>54487</v>
      </c>
      <c r="L10361" s="4" t="s">
        <v>78</v>
      </c>
      <c r="M10361" s="4" t="s">
        <v>3501</v>
      </c>
    </row>
    <row r="10362" customFormat="false" ht="15.75" hidden="false" customHeight="true" outlineLevel="0" collapsed="false">
      <c r="A10362" s="4" t="n">
        <v>7308</v>
      </c>
      <c r="B10362" s="4" t="s">
        <v>45695</v>
      </c>
      <c r="C10362" s="4"/>
      <c r="D10362" s="4" t="s">
        <v>54488</v>
      </c>
      <c r="E10362" s="5" t="s">
        <v>21598</v>
      </c>
      <c r="F10362" s="4" t="s">
        <v>83</v>
      </c>
      <c r="G10362" s="4" t="s">
        <v>84</v>
      </c>
      <c r="H10362" s="5" t="s">
        <v>54489</v>
      </c>
      <c r="I10362" s="4" t="s">
        <v>54490</v>
      </c>
      <c r="J10362" s="5" t="n">
        <f aca="false">LEN(K10362)</f>
        <v>13</v>
      </c>
      <c r="K10362" s="6" t="str">
        <f aca="false">LOWER(SUBSTITUTE(SUBSTITUTE(SUBSTITUTE(SUBSTITUTE(SUBSTITUTE(SUBSTITUTE(SUBSTITUTE(B10362,"S.L.",""),"SL",""),"S.A.",""),"SA","")," ",""),".",""),",",""))&amp;".com"</f>
        <v>cadenamar.com</v>
      </c>
      <c r="L10362" s="4" t="s">
        <v>21</v>
      </c>
      <c r="M10362" s="4" t="s">
        <v>31</v>
      </c>
    </row>
    <row r="10363" customFormat="false" ht="15.75" hidden="false" customHeight="true" outlineLevel="0" collapsed="false">
      <c r="A10363" s="4" t="n">
        <v>7312</v>
      </c>
      <c r="B10363" s="4" t="s">
        <v>54491</v>
      </c>
      <c r="C10363" s="4"/>
      <c r="D10363" s="4" t="s">
        <v>54492</v>
      </c>
      <c r="E10363" s="5" t="s">
        <v>1768</v>
      </c>
      <c r="F10363" s="4" t="s">
        <v>1769</v>
      </c>
      <c r="G10363" s="4" t="s">
        <v>84</v>
      </c>
      <c r="H10363" s="5" t="s">
        <v>54493</v>
      </c>
      <c r="I10363" s="4" t="s">
        <v>54494</v>
      </c>
      <c r="J10363" s="5" t="n">
        <f aca="false">LEN(K10363)</f>
        <v>13</v>
      </c>
      <c r="K10363" s="6" t="str">
        <f aca="false">LOWER(SUBSTITUTE(SUBSTITUTE(SUBSTITUTE(SUBSTITUTE(SUBSTITUTE(SUBSTITUTE(SUBSTITUTE(B10363,"S.L.",""),"SL",""),"S.A.",""),"SA","")," ",""),".",""),",",""))&amp;".com"</f>
        <v>piñerotal.com</v>
      </c>
      <c r="L10363" s="4" t="s">
        <v>57</v>
      </c>
      <c r="M10363" s="4" t="s">
        <v>14555</v>
      </c>
    </row>
    <row r="10364" customFormat="false" ht="15.75" hidden="false" customHeight="true" outlineLevel="0" collapsed="false">
      <c r="A10364" s="4" t="n">
        <v>7345</v>
      </c>
      <c r="B10364" s="4" t="s">
        <v>54495</v>
      </c>
      <c r="C10364" s="4"/>
      <c r="D10364" s="4" t="s">
        <v>54496</v>
      </c>
      <c r="E10364" s="5" t="s">
        <v>504</v>
      </c>
      <c r="F10364" s="4" t="s">
        <v>505</v>
      </c>
      <c r="G10364" s="4" t="s">
        <v>84</v>
      </c>
      <c r="H10364" s="5" t="s">
        <v>54497</v>
      </c>
      <c r="I10364" s="4" t="s">
        <v>1556</v>
      </c>
      <c r="J10364" s="5" t="n">
        <f aca="false">LEN(K10364)</f>
        <v>13</v>
      </c>
      <c r="K10364" s="6" t="s">
        <v>54498</v>
      </c>
      <c r="L10364" s="4" t="s">
        <v>31</v>
      </c>
      <c r="M10364" s="4" t="s">
        <v>6467</v>
      </c>
    </row>
    <row r="10365" customFormat="false" ht="15.75" hidden="false" customHeight="true" outlineLevel="0" collapsed="false">
      <c r="A10365" s="4" t="n">
        <v>7346</v>
      </c>
      <c r="B10365" s="4" t="s">
        <v>54499</v>
      </c>
      <c r="C10365" s="4"/>
      <c r="D10365" s="4" t="s">
        <v>54500</v>
      </c>
      <c r="E10365" s="5" t="s">
        <v>1768</v>
      </c>
      <c r="F10365" s="4" t="s">
        <v>1769</v>
      </c>
      <c r="G10365" s="4" t="s">
        <v>84</v>
      </c>
      <c r="H10365" s="5" t="s">
        <v>54497</v>
      </c>
      <c r="I10365" s="4" t="s">
        <v>54501</v>
      </c>
      <c r="J10365" s="5" t="n">
        <f aca="false">LEN(K10365)</f>
        <v>13</v>
      </c>
      <c r="K10365" s="6" t="s">
        <v>54498</v>
      </c>
      <c r="L10365" s="4" t="s">
        <v>1679</v>
      </c>
      <c r="M10365" s="4" t="s">
        <v>31</v>
      </c>
    </row>
    <row r="10366" customFormat="false" ht="15.75" hidden="false" customHeight="true" outlineLevel="0" collapsed="false">
      <c r="A10366" s="4" t="n">
        <v>7353</v>
      </c>
      <c r="B10366" s="4" t="s">
        <v>54502</v>
      </c>
      <c r="C10366" s="4"/>
      <c r="D10366" s="4" t="s">
        <v>54503</v>
      </c>
      <c r="E10366" s="5" t="s">
        <v>228</v>
      </c>
      <c r="F10366" s="4" t="s">
        <v>162</v>
      </c>
      <c r="G10366" s="4" t="s">
        <v>84</v>
      </c>
      <c r="H10366" s="5" t="s">
        <v>54504</v>
      </c>
      <c r="I10366" s="4" t="s">
        <v>54505</v>
      </c>
      <c r="J10366" s="5" t="n">
        <f aca="false">LEN(K10366)</f>
        <v>13</v>
      </c>
      <c r="K10366" s="6" t="s">
        <v>54435</v>
      </c>
      <c r="L10366" s="4" t="s">
        <v>57</v>
      </c>
      <c r="M10366" s="4" t="s">
        <v>232</v>
      </c>
    </row>
    <row r="10367" customFormat="false" ht="15.75" hidden="false" customHeight="true" outlineLevel="0" collapsed="false">
      <c r="A10367" s="4" t="n">
        <v>7356</v>
      </c>
      <c r="B10367" s="4" t="s">
        <v>51512</v>
      </c>
      <c r="C10367" s="4"/>
      <c r="D10367" s="4" t="s">
        <v>54506</v>
      </c>
      <c r="E10367" s="5" t="s">
        <v>228</v>
      </c>
      <c r="F10367" s="4" t="s">
        <v>162</v>
      </c>
      <c r="G10367" s="4" t="s">
        <v>84</v>
      </c>
      <c r="H10367" s="5" t="s">
        <v>54507</v>
      </c>
      <c r="I10367" s="4" t="s">
        <v>51514</v>
      </c>
      <c r="J10367" s="5" t="n">
        <f aca="false">LEN(K10367)</f>
        <v>13</v>
      </c>
      <c r="K10367" s="6" t="s">
        <v>51515</v>
      </c>
      <c r="L10367" s="4" t="s">
        <v>1970</v>
      </c>
      <c r="M10367" s="4" t="s">
        <v>877</v>
      </c>
    </row>
    <row r="10368" customFormat="false" ht="15.75" hidden="false" customHeight="true" outlineLevel="0" collapsed="false">
      <c r="A10368" s="4" t="n">
        <v>7365</v>
      </c>
      <c r="B10368" s="4" t="s">
        <v>54508</v>
      </c>
      <c r="C10368" s="4"/>
      <c r="D10368" s="4" t="s">
        <v>54509</v>
      </c>
      <c r="E10368" s="5" t="s">
        <v>82</v>
      </c>
      <c r="F10368" s="4" t="s">
        <v>83</v>
      </c>
      <c r="G10368" s="4" t="s">
        <v>84</v>
      </c>
      <c r="H10368" s="5" t="s">
        <v>54510</v>
      </c>
      <c r="I10368" s="4" t="s">
        <v>54511</v>
      </c>
      <c r="J10368" s="5" t="n">
        <f aca="false">LEN(K10368)</f>
        <v>13</v>
      </c>
      <c r="K10368" s="6" t="s">
        <v>51743</v>
      </c>
      <c r="L10368" s="4" t="s">
        <v>637</v>
      </c>
      <c r="M10368" s="4" t="s">
        <v>54512</v>
      </c>
    </row>
    <row r="10369" customFormat="false" ht="15.75" hidden="false" customHeight="true" outlineLevel="0" collapsed="false">
      <c r="A10369" s="4" t="n">
        <v>7373</v>
      </c>
      <c r="B10369" s="4" t="s">
        <v>54513</v>
      </c>
      <c r="C10369" s="4"/>
      <c r="D10369" s="4" t="s">
        <v>54514</v>
      </c>
      <c r="E10369" s="5" t="s">
        <v>25673</v>
      </c>
      <c r="F10369" s="4" t="s">
        <v>25674</v>
      </c>
      <c r="G10369" s="4" t="s">
        <v>84</v>
      </c>
      <c r="H10369" s="5" t="s">
        <v>54515</v>
      </c>
      <c r="I10369" s="4" t="s">
        <v>54516</v>
      </c>
      <c r="J10369" s="5" t="n">
        <f aca="false">LEN(K10369)</f>
        <v>13</v>
      </c>
      <c r="K10369" s="6" t="s">
        <v>54517</v>
      </c>
      <c r="L10369" s="4" t="s">
        <v>637</v>
      </c>
      <c r="M10369" s="4" t="s">
        <v>294</v>
      </c>
    </row>
    <row r="10370" customFormat="false" ht="15.75" hidden="false" customHeight="true" outlineLevel="0" collapsed="false">
      <c r="A10370" s="4" t="n">
        <v>7387</v>
      </c>
      <c r="B10370" s="4" t="s">
        <v>54518</v>
      </c>
      <c r="C10370" s="4"/>
      <c r="D10370" s="4" t="s">
        <v>54519</v>
      </c>
      <c r="E10370" s="5" t="s">
        <v>1961</v>
      </c>
      <c r="F10370" s="4" t="s">
        <v>1956</v>
      </c>
      <c r="G10370" s="4" t="s">
        <v>84</v>
      </c>
      <c r="H10370" s="5" t="s">
        <v>54520</v>
      </c>
      <c r="I10370" s="4" t="s">
        <v>54521</v>
      </c>
      <c r="J10370" s="5" t="n">
        <f aca="false">LEN(K10370)</f>
        <v>13</v>
      </c>
      <c r="K10370" s="6" t="s">
        <v>54522</v>
      </c>
      <c r="L10370" s="4" t="s">
        <v>31</v>
      </c>
      <c r="M10370" s="4" t="s">
        <v>294</v>
      </c>
    </row>
    <row r="10371" customFormat="false" ht="15.75" hidden="false" customHeight="true" outlineLevel="0" collapsed="false">
      <c r="A10371" s="4" t="n">
        <v>7395</v>
      </c>
      <c r="B10371" s="4" t="s">
        <v>54523</v>
      </c>
      <c r="C10371" s="4"/>
      <c r="D10371" s="4" t="s">
        <v>54524</v>
      </c>
      <c r="E10371" s="5" t="s">
        <v>1955</v>
      </c>
      <c r="F10371" s="4" t="s">
        <v>1956</v>
      </c>
      <c r="G10371" s="4" t="s">
        <v>84</v>
      </c>
      <c r="H10371" s="5" t="s">
        <v>54525</v>
      </c>
      <c r="I10371" s="4" t="s">
        <v>54526</v>
      </c>
      <c r="J10371" s="5" t="n">
        <f aca="false">LEN(K10371)</f>
        <v>13</v>
      </c>
      <c r="K10371" s="6" t="s">
        <v>54527</v>
      </c>
      <c r="L10371" s="4" t="s">
        <v>57</v>
      </c>
      <c r="M10371" s="4" t="s">
        <v>22</v>
      </c>
    </row>
    <row r="10372" customFormat="false" ht="15.75" hidden="false" customHeight="true" outlineLevel="0" collapsed="false">
      <c r="A10372" s="4" t="n">
        <v>7394</v>
      </c>
      <c r="B10372" s="4" t="s">
        <v>54523</v>
      </c>
      <c r="C10372" s="4"/>
      <c r="D10372" s="4" t="s">
        <v>54524</v>
      </c>
      <c r="E10372" s="5" t="s">
        <v>1955</v>
      </c>
      <c r="F10372" s="4" t="s">
        <v>1956</v>
      </c>
      <c r="G10372" s="4" t="s">
        <v>84</v>
      </c>
      <c r="H10372" s="5" t="s">
        <v>54525</v>
      </c>
      <c r="I10372" s="4" t="s">
        <v>54528</v>
      </c>
      <c r="J10372" s="5" t="n">
        <f aca="false">LEN(K10372)</f>
        <v>13</v>
      </c>
      <c r="K10372" s="6" t="s">
        <v>54527</v>
      </c>
      <c r="L10372" s="4" t="s">
        <v>57</v>
      </c>
      <c r="M10372" s="4" t="s">
        <v>22</v>
      </c>
    </row>
    <row r="10373" customFormat="false" ht="15.75" hidden="false" customHeight="true" outlineLevel="0" collapsed="false">
      <c r="A10373" s="4" t="n">
        <v>7407</v>
      </c>
      <c r="B10373" s="4" t="s">
        <v>54529</v>
      </c>
      <c r="C10373" s="4"/>
      <c r="D10373" s="4" t="s">
        <v>54530</v>
      </c>
      <c r="E10373" s="5" t="s">
        <v>510</v>
      </c>
      <c r="F10373" s="4" t="s">
        <v>511</v>
      </c>
      <c r="G10373" s="4" t="s">
        <v>84</v>
      </c>
      <c r="H10373" s="5" t="s">
        <v>54531</v>
      </c>
      <c r="I10373" s="7" t="s">
        <v>54532</v>
      </c>
      <c r="J10373" s="5" t="n">
        <f aca="false">LEN(K10373)</f>
        <v>13</v>
      </c>
      <c r="K10373" s="6" t="s">
        <v>54533</v>
      </c>
      <c r="L10373" s="4" t="s">
        <v>31</v>
      </c>
      <c r="M10373" s="4" t="s">
        <v>102</v>
      </c>
    </row>
    <row r="10374" customFormat="false" ht="15.75" hidden="false" customHeight="true" outlineLevel="0" collapsed="false">
      <c r="A10374" s="4" t="n">
        <v>7413</v>
      </c>
      <c r="B10374" s="4" t="s">
        <v>54534</v>
      </c>
      <c r="C10374" s="4"/>
      <c r="D10374" s="4" t="s">
        <v>54535</v>
      </c>
      <c r="E10374" s="5" t="s">
        <v>510</v>
      </c>
      <c r="F10374" s="4" t="s">
        <v>511</v>
      </c>
      <c r="G10374" s="4" t="s">
        <v>84</v>
      </c>
      <c r="H10374" s="5" t="s">
        <v>54536</v>
      </c>
      <c r="I10374" s="4" t="s">
        <v>54537</v>
      </c>
      <c r="J10374" s="5" t="n">
        <f aca="false">LEN(K10374)</f>
        <v>13</v>
      </c>
      <c r="K10374" s="6" t="s">
        <v>54538</v>
      </c>
      <c r="L10374" s="4" t="s">
        <v>21</v>
      </c>
      <c r="M10374" s="4" t="s">
        <v>5967</v>
      </c>
    </row>
    <row r="10375" customFormat="false" ht="15.75" hidden="false" customHeight="true" outlineLevel="0" collapsed="false">
      <c r="A10375" s="4" t="n">
        <v>7445</v>
      </c>
      <c r="B10375" s="4" t="s">
        <v>54539</v>
      </c>
      <c r="C10375" s="4"/>
      <c r="D10375" s="4" t="s">
        <v>54540</v>
      </c>
      <c r="E10375" s="5" t="s">
        <v>1644</v>
      </c>
      <c r="F10375" s="4" t="s">
        <v>1645</v>
      </c>
      <c r="G10375" s="4" t="s">
        <v>84</v>
      </c>
      <c r="H10375" s="5" t="s">
        <v>54541</v>
      </c>
      <c r="I10375" s="4" t="s">
        <v>54542</v>
      </c>
      <c r="J10375" s="5" t="n">
        <f aca="false">LEN(K10375)</f>
        <v>13</v>
      </c>
      <c r="K10375" s="6" t="s">
        <v>54543</v>
      </c>
      <c r="L10375" s="4" t="s">
        <v>66</v>
      </c>
      <c r="M10375" s="4" t="s">
        <v>1793</v>
      </c>
    </row>
    <row r="10376" customFormat="false" ht="15.75" hidden="false" customHeight="true" outlineLevel="0" collapsed="false">
      <c r="A10376" s="4" t="n">
        <v>7465</v>
      </c>
      <c r="B10376" s="4" t="s">
        <v>54544</v>
      </c>
      <c r="C10376" s="4"/>
      <c r="D10376" s="4" t="s">
        <v>54545</v>
      </c>
      <c r="E10376" s="5" t="s">
        <v>1644</v>
      </c>
      <c r="F10376" s="4" t="s">
        <v>1645</v>
      </c>
      <c r="G10376" s="4" t="s">
        <v>84</v>
      </c>
      <c r="H10376" s="5" t="s">
        <v>54546</v>
      </c>
      <c r="I10376" s="4" t="s">
        <v>54547</v>
      </c>
      <c r="J10376" s="5" t="n">
        <f aca="false">LEN(K10376)</f>
        <v>13</v>
      </c>
      <c r="K10376" s="6" t="s">
        <v>52390</v>
      </c>
      <c r="L10376" s="4" t="s">
        <v>57</v>
      </c>
      <c r="M10376" s="4" t="s">
        <v>1700</v>
      </c>
    </row>
    <row r="10377" customFormat="false" ht="15.75" hidden="false" customHeight="true" outlineLevel="0" collapsed="false">
      <c r="A10377" s="4" t="n">
        <v>7481</v>
      </c>
      <c r="B10377" s="4" t="s">
        <v>54548</v>
      </c>
      <c r="C10377" s="4"/>
      <c r="D10377" s="4" t="s">
        <v>54549</v>
      </c>
      <c r="E10377" s="5" t="s">
        <v>13018</v>
      </c>
      <c r="F10377" s="4" t="s">
        <v>888</v>
      </c>
      <c r="G10377" s="4" t="s">
        <v>84</v>
      </c>
      <c r="H10377" s="5" t="s">
        <v>54550</v>
      </c>
      <c r="I10377" s="4" t="s">
        <v>54551</v>
      </c>
      <c r="J10377" s="5" t="n">
        <f aca="false">LEN(K10377)</f>
        <v>13</v>
      </c>
      <c r="K10377" s="6" t="s">
        <v>54552</v>
      </c>
      <c r="L10377" s="4" t="s">
        <v>78</v>
      </c>
      <c r="M10377" s="4" t="s">
        <v>326</v>
      </c>
    </row>
    <row r="10378" customFormat="false" ht="15.75" hidden="false" customHeight="true" outlineLevel="0" collapsed="false">
      <c r="A10378" s="4" t="n">
        <v>7488</v>
      </c>
      <c r="B10378" s="4" t="s">
        <v>54553</v>
      </c>
      <c r="C10378" s="4"/>
      <c r="D10378" s="4" t="s">
        <v>54554</v>
      </c>
      <c r="E10378" s="5" t="s">
        <v>5500</v>
      </c>
      <c r="F10378" s="4" t="s">
        <v>6463</v>
      </c>
      <c r="G10378" s="4" t="s">
        <v>84</v>
      </c>
      <c r="H10378" s="5" t="s">
        <v>54555</v>
      </c>
      <c r="I10378" s="4" t="s">
        <v>54556</v>
      </c>
      <c r="J10378" s="5" t="n">
        <f aca="false">LEN(K10378)</f>
        <v>13</v>
      </c>
      <c r="K10378" s="6" t="s">
        <v>54557</v>
      </c>
      <c r="L10378" s="4" t="s">
        <v>57</v>
      </c>
      <c r="M10378" s="4" t="s">
        <v>4281</v>
      </c>
    </row>
    <row r="10379" customFormat="false" ht="15.75" hidden="false" customHeight="true" outlineLevel="0" collapsed="false">
      <c r="A10379" s="4" t="n">
        <v>7496</v>
      </c>
      <c r="B10379" s="4" t="s">
        <v>54553</v>
      </c>
      <c r="C10379" s="4"/>
      <c r="D10379" s="4" t="s">
        <v>54558</v>
      </c>
      <c r="E10379" s="5" t="s">
        <v>5500</v>
      </c>
      <c r="F10379" s="4" t="s">
        <v>6463</v>
      </c>
      <c r="G10379" s="4" t="s">
        <v>84</v>
      </c>
      <c r="H10379" s="5" t="s">
        <v>54559</v>
      </c>
      <c r="I10379" s="4" t="s">
        <v>54560</v>
      </c>
      <c r="J10379" s="5" t="n">
        <f aca="false">LEN(K10379)</f>
        <v>13</v>
      </c>
      <c r="K10379" s="6" t="s">
        <v>54557</v>
      </c>
      <c r="L10379" s="4" t="s">
        <v>637</v>
      </c>
      <c r="M10379" s="4" t="s">
        <v>31</v>
      </c>
    </row>
    <row r="10380" customFormat="false" ht="15.75" hidden="false" customHeight="true" outlineLevel="0" collapsed="false">
      <c r="A10380" s="4" t="n">
        <v>7573</v>
      </c>
      <c r="B10380" s="4" t="s">
        <v>45828</v>
      </c>
      <c r="C10380" s="4"/>
      <c r="D10380" s="4" t="s">
        <v>54561</v>
      </c>
      <c r="E10380" s="5" t="s">
        <v>3554</v>
      </c>
      <c r="F10380" s="4" t="s">
        <v>3555</v>
      </c>
      <c r="G10380" s="4" t="s">
        <v>84</v>
      </c>
      <c r="H10380" s="5" t="s">
        <v>54562</v>
      </c>
      <c r="I10380" s="4" t="s">
        <v>54563</v>
      </c>
      <c r="J10380" s="5" t="n">
        <f aca="false">LEN(K10380)</f>
        <v>13</v>
      </c>
      <c r="K10380" s="6" t="s">
        <v>54564</v>
      </c>
      <c r="L10380" s="4" t="s">
        <v>31</v>
      </c>
      <c r="M10380" s="4" t="s">
        <v>3558</v>
      </c>
    </row>
    <row r="10381" customFormat="false" ht="15.75" hidden="false" customHeight="true" outlineLevel="0" collapsed="false">
      <c r="A10381" s="4" t="n">
        <v>7581</v>
      </c>
      <c r="B10381" s="4" t="s">
        <v>54565</v>
      </c>
      <c r="C10381" s="4"/>
      <c r="D10381" s="4" t="s">
        <v>54566</v>
      </c>
      <c r="E10381" s="5" t="s">
        <v>8496</v>
      </c>
      <c r="F10381" s="4" t="s">
        <v>3555</v>
      </c>
      <c r="G10381" s="4" t="s">
        <v>84</v>
      </c>
      <c r="H10381" s="5" t="s">
        <v>54567</v>
      </c>
      <c r="I10381" s="4" t="s">
        <v>54568</v>
      </c>
      <c r="J10381" s="5" t="n">
        <f aca="false">LEN(K10381)</f>
        <v>13</v>
      </c>
      <c r="K10381" s="6" t="s">
        <v>54569</v>
      </c>
      <c r="L10381" s="4" t="s">
        <v>66</v>
      </c>
      <c r="M10381" s="4" t="s">
        <v>1462</v>
      </c>
    </row>
    <row r="10382" customFormat="false" ht="15.75" hidden="false" customHeight="true" outlineLevel="0" collapsed="false">
      <c r="A10382" s="4" t="n">
        <v>7589</v>
      </c>
      <c r="B10382" s="4" t="s">
        <v>54570</v>
      </c>
      <c r="C10382" s="4"/>
      <c r="D10382" s="4" t="s">
        <v>54571</v>
      </c>
      <c r="E10382" s="5" t="s">
        <v>8496</v>
      </c>
      <c r="F10382" s="4" t="s">
        <v>3555</v>
      </c>
      <c r="G10382" s="4" t="s">
        <v>84</v>
      </c>
      <c r="H10382" s="5" t="s">
        <v>54572</v>
      </c>
      <c r="I10382" s="4" t="s">
        <v>54573</v>
      </c>
      <c r="J10382" s="5" t="n">
        <f aca="false">LEN(K10382)</f>
        <v>13</v>
      </c>
      <c r="K10382" s="6" t="s">
        <v>54574</v>
      </c>
      <c r="L10382" s="4" t="s">
        <v>21</v>
      </c>
      <c r="M10382" s="4" t="s">
        <v>317</v>
      </c>
    </row>
    <row r="10383" customFormat="false" ht="15.75" hidden="false" customHeight="true" outlineLevel="0" collapsed="false">
      <c r="A10383" s="4" t="n">
        <v>7601</v>
      </c>
      <c r="B10383" s="4" t="s">
        <v>54575</v>
      </c>
      <c r="C10383" s="4"/>
      <c r="D10383" s="4" t="s">
        <v>54576</v>
      </c>
      <c r="E10383" s="5" t="s">
        <v>3565</v>
      </c>
      <c r="F10383" s="4" t="s">
        <v>3566</v>
      </c>
      <c r="G10383" s="4" t="s">
        <v>84</v>
      </c>
      <c r="H10383" s="5" t="s">
        <v>54577</v>
      </c>
      <c r="I10383" s="4" t="s">
        <v>54578</v>
      </c>
      <c r="J10383" s="5" t="n">
        <f aca="false">LEN(K10383)</f>
        <v>13</v>
      </c>
      <c r="K10383" s="6" t="s">
        <v>54579</v>
      </c>
      <c r="L10383" s="4" t="s">
        <v>31</v>
      </c>
      <c r="M10383" s="4" t="s">
        <v>232</v>
      </c>
    </row>
    <row r="10384" customFormat="false" ht="15.75" hidden="false" customHeight="true" outlineLevel="0" collapsed="false">
      <c r="A10384" s="4" t="n">
        <v>7607</v>
      </c>
      <c r="B10384" s="4" t="s">
        <v>54580</v>
      </c>
      <c r="C10384" s="4"/>
      <c r="D10384" s="4" t="s">
        <v>54581</v>
      </c>
      <c r="E10384" s="5" t="s">
        <v>2922</v>
      </c>
      <c r="F10384" s="4" t="s">
        <v>2923</v>
      </c>
      <c r="G10384" s="4" t="s">
        <v>84</v>
      </c>
      <c r="H10384" s="5" t="s">
        <v>54582</v>
      </c>
      <c r="I10384" s="4" t="s">
        <v>54583</v>
      </c>
      <c r="J10384" s="5" t="n">
        <f aca="false">LEN(K10384)</f>
        <v>13</v>
      </c>
      <c r="K10384" s="6" t="s">
        <v>54584</v>
      </c>
      <c r="L10384" s="4" t="s">
        <v>21</v>
      </c>
      <c r="M10384" s="4" t="s">
        <v>31</v>
      </c>
    </row>
    <row r="10385" customFormat="false" ht="15.75" hidden="false" customHeight="true" outlineLevel="0" collapsed="false">
      <c r="A10385" s="4" t="n">
        <v>7608</v>
      </c>
      <c r="B10385" s="4" t="s">
        <v>54585</v>
      </c>
      <c r="C10385" s="4"/>
      <c r="D10385" s="4" t="s">
        <v>54586</v>
      </c>
      <c r="E10385" s="5" t="s">
        <v>3565</v>
      </c>
      <c r="F10385" s="4" t="s">
        <v>3566</v>
      </c>
      <c r="G10385" s="4" t="s">
        <v>84</v>
      </c>
      <c r="H10385" s="5" t="s">
        <v>54587</v>
      </c>
      <c r="I10385" s="4" t="s">
        <v>54583</v>
      </c>
      <c r="J10385" s="5" t="n">
        <f aca="false">LEN(K10385)</f>
        <v>13</v>
      </c>
      <c r="K10385" s="6" t="s">
        <v>54584</v>
      </c>
      <c r="L10385" s="4" t="s">
        <v>21</v>
      </c>
      <c r="M10385" s="4" t="s">
        <v>31</v>
      </c>
    </row>
    <row r="10386" customFormat="false" ht="15.75" hidden="false" customHeight="true" outlineLevel="0" collapsed="false">
      <c r="A10386" s="4" t="n">
        <v>7609</v>
      </c>
      <c r="B10386" s="4" t="s">
        <v>54588</v>
      </c>
      <c r="C10386" s="4"/>
      <c r="D10386" s="4" t="s">
        <v>54589</v>
      </c>
      <c r="E10386" s="5" t="s">
        <v>45655</v>
      </c>
      <c r="F10386" s="4" t="s">
        <v>3566</v>
      </c>
      <c r="G10386" s="4" t="s">
        <v>84</v>
      </c>
      <c r="H10386" s="5" t="s">
        <v>54590</v>
      </c>
      <c r="I10386" s="4" t="s">
        <v>54591</v>
      </c>
      <c r="J10386" s="5" t="n">
        <f aca="false">LEN(K10386)</f>
        <v>13</v>
      </c>
      <c r="K10386" s="6" t="s">
        <v>54592</v>
      </c>
      <c r="L10386" s="4" t="s">
        <v>31</v>
      </c>
      <c r="M10386" s="4" t="s">
        <v>1979</v>
      </c>
    </row>
    <row r="10387" customFormat="false" ht="15.75" hidden="false" customHeight="true" outlineLevel="0" collapsed="false">
      <c r="A10387" s="4" t="n">
        <v>7616</v>
      </c>
      <c r="B10387" s="4" t="s">
        <v>54593</v>
      </c>
      <c r="C10387" s="4"/>
      <c r="D10387" s="4" t="s">
        <v>54594</v>
      </c>
      <c r="E10387" s="5" t="s">
        <v>30181</v>
      </c>
      <c r="F10387" s="4" t="s">
        <v>30182</v>
      </c>
      <c r="G10387" s="4" t="s">
        <v>84</v>
      </c>
      <c r="H10387" s="5" t="s">
        <v>54595</v>
      </c>
      <c r="I10387" s="4" t="s">
        <v>54596</v>
      </c>
      <c r="J10387" s="5" t="n">
        <f aca="false">LEN(K10387)</f>
        <v>13</v>
      </c>
      <c r="K10387" s="6" t="s">
        <v>54597</v>
      </c>
      <c r="L10387" s="4" t="s">
        <v>21</v>
      </c>
      <c r="M10387" s="4" t="s">
        <v>2097</v>
      </c>
    </row>
    <row r="10388" customFormat="false" ht="15.75" hidden="false" customHeight="true" outlineLevel="0" collapsed="false">
      <c r="A10388" s="4" t="n">
        <v>7627</v>
      </c>
      <c r="B10388" s="4" t="s">
        <v>54598</v>
      </c>
      <c r="C10388" s="4"/>
      <c r="D10388" s="4" t="s">
        <v>54599</v>
      </c>
      <c r="E10388" s="5" t="s">
        <v>14855</v>
      </c>
      <c r="F10388" s="4" t="s">
        <v>7889</v>
      </c>
      <c r="G10388" s="4" t="s">
        <v>84</v>
      </c>
      <c r="H10388" s="5" t="s">
        <v>54600</v>
      </c>
      <c r="I10388" s="4" t="s">
        <v>54601</v>
      </c>
      <c r="J10388" s="5" t="n">
        <f aca="false">LEN(K10388)</f>
        <v>13</v>
      </c>
      <c r="K10388" s="6" t="s">
        <v>52390</v>
      </c>
      <c r="L10388" s="4" t="s">
        <v>31</v>
      </c>
      <c r="M10388" s="4" t="s">
        <v>238</v>
      </c>
    </row>
    <row r="10389" customFormat="false" ht="15.75" hidden="false" customHeight="true" outlineLevel="0" collapsed="false">
      <c r="A10389" s="4" t="n">
        <v>7637</v>
      </c>
      <c r="B10389" s="4" t="s">
        <v>54602</v>
      </c>
      <c r="C10389" s="4"/>
      <c r="D10389" s="4" t="s">
        <v>54603</v>
      </c>
      <c r="E10389" s="5" t="s">
        <v>3565</v>
      </c>
      <c r="F10389" s="4" t="s">
        <v>3566</v>
      </c>
      <c r="G10389" s="4" t="s">
        <v>84</v>
      </c>
      <c r="H10389" s="5" t="s">
        <v>54604</v>
      </c>
      <c r="I10389" s="4" t="s">
        <v>54583</v>
      </c>
      <c r="J10389" s="5" t="n">
        <f aca="false">LEN(K10389)</f>
        <v>13</v>
      </c>
      <c r="K10389" s="6" t="s">
        <v>54584</v>
      </c>
      <c r="L10389" s="4" t="s">
        <v>21</v>
      </c>
      <c r="M10389" s="4" t="s">
        <v>19993</v>
      </c>
    </row>
    <row r="10390" customFormat="false" ht="15.75" hidden="false" customHeight="true" outlineLevel="0" collapsed="false">
      <c r="A10390" s="4" t="n">
        <v>7638</v>
      </c>
      <c r="B10390" s="4" t="s">
        <v>54580</v>
      </c>
      <c r="C10390" s="4"/>
      <c r="D10390" s="4" t="s">
        <v>54605</v>
      </c>
      <c r="E10390" s="5" t="s">
        <v>3565</v>
      </c>
      <c r="F10390" s="4" t="s">
        <v>3566</v>
      </c>
      <c r="G10390" s="4" t="s">
        <v>84</v>
      </c>
      <c r="H10390" s="5" t="s">
        <v>54604</v>
      </c>
      <c r="I10390" s="4" t="s">
        <v>54583</v>
      </c>
      <c r="J10390" s="5" t="n">
        <f aca="false">LEN(K10390)</f>
        <v>13</v>
      </c>
      <c r="K10390" s="6" t="s">
        <v>54584</v>
      </c>
      <c r="L10390" s="4" t="s">
        <v>637</v>
      </c>
      <c r="M10390" s="4" t="s">
        <v>31</v>
      </c>
    </row>
    <row r="10391" customFormat="false" ht="15.75" hidden="false" customHeight="true" outlineLevel="0" collapsed="false">
      <c r="A10391" s="4" t="n">
        <v>7639</v>
      </c>
      <c r="B10391" s="4" t="s">
        <v>54606</v>
      </c>
      <c r="C10391" s="4"/>
      <c r="D10391" s="4" t="s">
        <v>54607</v>
      </c>
      <c r="E10391" s="5" t="s">
        <v>3565</v>
      </c>
      <c r="F10391" s="4" t="s">
        <v>3566</v>
      </c>
      <c r="G10391" s="4" t="s">
        <v>84</v>
      </c>
      <c r="H10391" s="5" t="s">
        <v>54608</v>
      </c>
      <c r="I10391" s="4" t="s">
        <v>54609</v>
      </c>
      <c r="J10391" s="5" t="n">
        <f aca="false">LEN(K10391)</f>
        <v>13</v>
      </c>
      <c r="K10391" s="6" t="s">
        <v>54610</v>
      </c>
      <c r="L10391" s="4" t="s">
        <v>21</v>
      </c>
      <c r="M10391" s="4" t="s">
        <v>31</v>
      </c>
    </row>
    <row r="10392" customFormat="false" ht="15.75" hidden="false" customHeight="true" outlineLevel="0" collapsed="false">
      <c r="A10392" s="4" t="n">
        <v>7643</v>
      </c>
      <c r="B10392" s="4" t="s">
        <v>54580</v>
      </c>
      <c r="C10392" s="4"/>
      <c r="D10392" s="4" t="s">
        <v>54611</v>
      </c>
      <c r="E10392" s="5" t="s">
        <v>3565</v>
      </c>
      <c r="F10392" s="4" t="s">
        <v>3566</v>
      </c>
      <c r="G10392" s="4" t="s">
        <v>84</v>
      </c>
      <c r="H10392" s="5" t="s">
        <v>54612</v>
      </c>
      <c r="I10392" s="4" t="s">
        <v>54583</v>
      </c>
      <c r="J10392" s="5" t="n">
        <f aca="false">LEN(K10392)</f>
        <v>13</v>
      </c>
      <c r="K10392" s="6" t="s">
        <v>54584</v>
      </c>
      <c r="L10392" s="4" t="s">
        <v>57</v>
      </c>
      <c r="M10392" s="4" t="s">
        <v>31</v>
      </c>
    </row>
    <row r="10393" customFormat="false" ht="15.75" hidden="false" customHeight="true" outlineLevel="0" collapsed="false">
      <c r="A10393" s="4" t="n">
        <v>7644</v>
      </c>
      <c r="B10393" s="4" t="s">
        <v>54613</v>
      </c>
      <c r="C10393" s="4"/>
      <c r="D10393" s="4" t="s">
        <v>54614</v>
      </c>
      <c r="E10393" s="5" t="s">
        <v>3565</v>
      </c>
      <c r="F10393" s="4" t="s">
        <v>3566</v>
      </c>
      <c r="G10393" s="4" t="s">
        <v>84</v>
      </c>
      <c r="H10393" s="5" t="s">
        <v>54612</v>
      </c>
      <c r="I10393" s="4" t="s">
        <v>54583</v>
      </c>
      <c r="J10393" s="5" t="n">
        <f aca="false">LEN(K10393)</f>
        <v>13</v>
      </c>
      <c r="K10393" s="6" t="s">
        <v>54584</v>
      </c>
      <c r="L10393" s="4" t="s">
        <v>57</v>
      </c>
      <c r="M10393" s="4" t="s">
        <v>31</v>
      </c>
    </row>
    <row r="10394" customFormat="false" ht="15.75" hidden="false" customHeight="true" outlineLevel="0" collapsed="false">
      <c r="A10394" s="4" t="n">
        <v>7648</v>
      </c>
      <c r="B10394" s="4" t="s">
        <v>54615</v>
      </c>
      <c r="C10394" s="4"/>
      <c r="D10394" s="4" t="s">
        <v>54616</v>
      </c>
      <c r="E10394" s="5" t="s">
        <v>2922</v>
      </c>
      <c r="F10394" s="4" t="s">
        <v>2923</v>
      </c>
      <c r="G10394" s="4" t="s">
        <v>84</v>
      </c>
      <c r="H10394" s="5" t="s">
        <v>54617</v>
      </c>
      <c r="I10394" s="4" t="s">
        <v>54618</v>
      </c>
      <c r="J10394" s="5" t="n">
        <f aca="false">LEN(K10394)</f>
        <v>13</v>
      </c>
      <c r="K10394" s="6" t="s">
        <v>54619</v>
      </c>
      <c r="L10394" s="4" t="s">
        <v>57</v>
      </c>
      <c r="M10394" s="4" t="s">
        <v>7861</v>
      </c>
    </row>
    <row r="10395" customFormat="false" ht="15.75" hidden="false" customHeight="true" outlineLevel="0" collapsed="false">
      <c r="A10395" s="4" t="n">
        <v>7663</v>
      </c>
      <c r="B10395" s="4" t="s">
        <v>54620</v>
      </c>
      <c r="C10395" s="4"/>
      <c r="D10395" s="4" t="s">
        <v>54621</v>
      </c>
      <c r="E10395" s="5" t="s">
        <v>3565</v>
      </c>
      <c r="F10395" s="4" t="s">
        <v>3566</v>
      </c>
      <c r="G10395" s="4" t="s">
        <v>84</v>
      </c>
      <c r="H10395" s="5" t="s">
        <v>54622</v>
      </c>
      <c r="I10395" s="4" t="s">
        <v>54623</v>
      </c>
      <c r="J10395" s="5" t="n">
        <f aca="false">LEN(K10395)</f>
        <v>13</v>
      </c>
      <c r="K10395" s="6" t="s">
        <v>54624</v>
      </c>
      <c r="L10395" s="4" t="s">
        <v>21</v>
      </c>
      <c r="M10395" s="4" t="s">
        <v>1597</v>
      </c>
    </row>
    <row r="10396" customFormat="false" ht="15.75" hidden="false" customHeight="true" outlineLevel="0" collapsed="false">
      <c r="A10396" s="4" t="n">
        <v>7666</v>
      </c>
      <c r="B10396" s="4" t="s">
        <v>54625</v>
      </c>
      <c r="C10396" s="4"/>
      <c r="D10396" s="4" t="s">
        <v>54626</v>
      </c>
      <c r="E10396" s="5" t="s">
        <v>45655</v>
      </c>
      <c r="F10396" s="4" t="s">
        <v>3566</v>
      </c>
      <c r="G10396" s="4" t="s">
        <v>84</v>
      </c>
      <c r="H10396" s="5" t="s">
        <v>54627</v>
      </c>
      <c r="I10396" s="4" t="s">
        <v>54628</v>
      </c>
      <c r="J10396" s="5" t="n">
        <f aca="false">LEN(K10396)</f>
        <v>13</v>
      </c>
      <c r="K10396" s="6" t="s">
        <v>51743</v>
      </c>
      <c r="L10396" s="4" t="s">
        <v>21</v>
      </c>
      <c r="M10396" s="4" t="s">
        <v>18462</v>
      </c>
    </row>
    <row r="10397" customFormat="false" ht="15.75" hidden="false" customHeight="true" outlineLevel="0" collapsed="false">
      <c r="A10397" s="4" t="n">
        <v>7686</v>
      </c>
      <c r="B10397" s="4" t="s">
        <v>54629</v>
      </c>
      <c r="C10397" s="4"/>
      <c r="D10397" s="4" t="s">
        <v>54630</v>
      </c>
      <c r="E10397" s="5" t="s">
        <v>504</v>
      </c>
      <c r="F10397" s="4" t="s">
        <v>505</v>
      </c>
      <c r="G10397" s="4" t="s">
        <v>84</v>
      </c>
      <c r="H10397" s="5" t="s">
        <v>54631</v>
      </c>
      <c r="I10397" s="7" t="s">
        <v>54632</v>
      </c>
      <c r="J10397" s="5" t="n">
        <f aca="false">LEN(K10397)</f>
        <v>13</v>
      </c>
      <c r="K10397" s="6" t="s">
        <v>52522</v>
      </c>
      <c r="L10397" s="4" t="s">
        <v>31</v>
      </c>
      <c r="M10397" s="4" t="s">
        <v>158</v>
      </c>
    </row>
    <row r="10398" customFormat="false" ht="15.75" hidden="false" customHeight="true" outlineLevel="0" collapsed="false">
      <c r="A10398" s="4" t="n">
        <v>7691</v>
      </c>
      <c r="B10398" s="4" t="s">
        <v>54633</v>
      </c>
      <c r="C10398" s="4"/>
      <c r="D10398" s="4" t="s">
        <v>54634</v>
      </c>
      <c r="E10398" s="5" t="s">
        <v>504</v>
      </c>
      <c r="F10398" s="4" t="s">
        <v>505</v>
      </c>
      <c r="G10398" s="4" t="s">
        <v>84</v>
      </c>
      <c r="H10398" s="5" t="s">
        <v>54635</v>
      </c>
      <c r="I10398" s="4" t="s">
        <v>54578</v>
      </c>
      <c r="J10398" s="5" t="n">
        <f aca="false">LEN(K10398)</f>
        <v>13</v>
      </c>
      <c r="K10398" s="6" t="s">
        <v>54579</v>
      </c>
      <c r="L10398" s="4" t="s">
        <v>57</v>
      </c>
      <c r="M10398" s="4" t="s">
        <v>1321</v>
      </c>
    </row>
    <row r="10399" customFormat="false" ht="15.75" hidden="false" customHeight="true" outlineLevel="0" collapsed="false">
      <c r="A10399" s="4" t="n">
        <v>7692</v>
      </c>
      <c r="B10399" s="4" t="s">
        <v>54636</v>
      </c>
      <c r="C10399" s="4"/>
      <c r="D10399" s="4" t="s">
        <v>54637</v>
      </c>
      <c r="E10399" s="5" t="s">
        <v>2928</v>
      </c>
      <c r="F10399" s="4" t="s">
        <v>83</v>
      </c>
      <c r="G10399" s="4" t="s">
        <v>84</v>
      </c>
      <c r="H10399" s="5" t="s">
        <v>54638</v>
      </c>
      <c r="I10399" s="4" t="s">
        <v>54639</v>
      </c>
      <c r="J10399" s="5" t="n">
        <f aca="false">LEN(K10399)</f>
        <v>13</v>
      </c>
      <c r="K10399" s="6" t="s">
        <v>54640</v>
      </c>
      <c r="L10399" s="4" t="s">
        <v>57</v>
      </c>
      <c r="M10399" s="4" t="s">
        <v>31</v>
      </c>
    </row>
    <row r="10400" customFormat="false" ht="15.75" hidden="false" customHeight="true" outlineLevel="0" collapsed="false">
      <c r="A10400" s="4" t="n">
        <v>7695</v>
      </c>
      <c r="B10400" s="4" t="s">
        <v>54641</v>
      </c>
      <c r="C10400" s="4"/>
      <c r="D10400" s="4" t="s">
        <v>54642</v>
      </c>
      <c r="E10400" s="5" t="s">
        <v>504</v>
      </c>
      <c r="F10400" s="4" t="s">
        <v>505</v>
      </c>
      <c r="G10400" s="4" t="s">
        <v>84</v>
      </c>
      <c r="H10400" s="5" t="s">
        <v>54643</v>
      </c>
      <c r="I10400" s="4" t="s">
        <v>54578</v>
      </c>
      <c r="J10400" s="5" t="n">
        <f aca="false">LEN(K10400)</f>
        <v>13</v>
      </c>
      <c r="K10400" s="6" t="s">
        <v>54579</v>
      </c>
      <c r="L10400" s="4" t="s">
        <v>57</v>
      </c>
      <c r="M10400" s="4" t="s">
        <v>2209</v>
      </c>
    </row>
    <row r="10401" customFormat="false" ht="15.75" hidden="false" customHeight="true" outlineLevel="0" collapsed="false">
      <c r="A10401" s="4" t="n">
        <v>7697</v>
      </c>
      <c r="B10401" s="4" t="s">
        <v>54644</v>
      </c>
      <c r="C10401" s="4"/>
      <c r="D10401" s="4" t="s">
        <v>54645</v>
      </c>
      <c r="E10401" s="5" t="s">
        <v>504</v>
      </c>
      <c r="F10401" s="4" t="s">
        <v>505</v>
      </c>
      <c r="G10401" s="4" t="s">
        <v>84</v>
      </c>
      <c r="H10401" s="5" t="s">
        <v>54646</v>
      </c>
      <c r="I10401" s="4" t="s">
        <v>54578</v>
      </c>
      <c r="J10401" s="5" t="n">
        <f aca="false">LEN(K10401)</f>
        <v>13</v>
      </c>
      <c r="K10401" s="6" t="s">
        <v>54579</v>
      </c>
      <c r="L10401" s="4" t="s">
        <v>57</v>
      </c>
      <c r="M10401" s="4" t="s">
        <v>24611</v>
      </c>
    </row>
    <row r="10402" customFormat="false" ht="15.75" hidden="false" customHeight="true" outlineLevel="0" collapsed="false">
      <c r="A10402" s="4" t="n">
        <v>7705</v>
      </c>
      <c r="B10402" s="4" t="s">
        <v>54647</v>
      </c>
      <c r="C10402" s="4"/>
      <c r="D10402" s="4" t="s">
        <v>54648</v>
      </c>
      <c r="E10402" s="5" t="s">
        <v>504</v>
      </c>
      <c r="F10402" s="4" t="s">
        <v>505</v>
      </c>
      <c r="G10402" s="4" t="s">
        <v>84</v>
      </c>
      <c r="H10402" s="5" t="s">
        <v>54649</v>
      </c>
      <c r="I10402" s="4" t="str">
        <f aca="false">IFERROR(__xludf.dummyfunction("""info@""&amp;LOWER(REGEXREPLACE(B10402,""[^A-Za-z0-9]"",""""))&amp;"".com"""),"info@aguabeach.com")</f>
        <v>info@aguabeach.com</v>
      </c>
      <c r="J10402" s="5" t="n">
        <f aca="false">LEN(K10402)</f>
        <v>13</v>
      </c>
      <c r="K10402" s="6" t="s">
        <v>54650</v>
      </c>
      <c r="L10402" s="4" t="s">
        <v>31</v>
      </c>
      <c r="M10402" s="4" t="s">
        <v>6016</v>
      </c>
    </row>
    <row r="10403" customFormat="false" ht="15.75" hidden="false" customHeight="true" outlineLevel="0" collapsed="false">
      <c r="A10403" s="4" t="n">
        <v>7706</v>
      </c>
      <c r="B10403" s="4" t="s">
        <v>54651</v>
      </c>
      <c r="C10403" s="4"/>
      <c r="D10403" s="4" t="s">
        <v>54652</v>
      </c>
      <c r="E10403" s="5" t="s">
        <v>504</v>
      </c>
      <c r="F10403" s="4" t="s">
        <v>505</v>
      </c>
      <c r="G10403" s="4" t="s">
        <v>84</v>
      </c>
      <c r="H10403" s="5" t="s">
        <v>54653</v>
      </c>
      <c r="I10403" s="4" t="s">
        <v>54654</v>
      </c>
      <c r="J10403" s="5" t="n">
        <f aca="false">LEN(K10403)</f>
        <v>13</v>
      </c>
      <c r="K10403" s="6" t="s">
        <v>51671</v>
      </c>
      <c r="L10403" s="4" t="s">
        <v>1970</v>
      </c>
      <c r="M10403" s="4" t="s">
        <v>4122</v>
      </c>
    </row>
    <row r="10404" customFormat="false" ht="15.75" hidden="false" customHeight="true" outlineLevel="0" collapsed="false">
      <c r="A10404" s="4" t="n">
        <v>7728</v>
      </c>
      <c r="B10404" s="4" t="s">
        <v>54655</v>
      </c>
      <c r="C10404" s="4"/>
      <c r="D10404" s="4" t="s">
        <v>54656</v>
      </c>
      <c r="E10404" s="5" t="s">
        <v>504</v>
      </c>
      <c r="F10404" s="4" t="s">
        <v>505</v>
      </c>
      <c r="G10404" s="4" t="s">
        <v>84</v>
      </c>
      <c r="H10404" s="5" t="s">
        <v>54657</v>
      </c>
      <c r="I10404" s="4" t="s">
        <v>54618</v>
      </c>
      <c r="J10404" s="5" t="n">
        <f aca="false">LEN(K10404)</f>
        <v>13</v>
      </c>
      <c r="K10404" s="6" t="s">
        <v>54619</v>
      </c>
      <c r="L10404" s="4" t="s">
        <v>78</v>
      </c>
      <c r="M10404" s="4" t="s">
        <v>13506</v>
      </c>
    </row>
    <row r="10405" customFormat="false" ht="15.75" hidden="false" customHeight="true" outlineLevel="0" collapsed="false">
      <c r="A10405" s="4" t="n">
        <v>7755</v>
      </c>
      <c r="B10405" s="4" t="s">
        <v>54658</v>
      </c>
      <c r="C10405" s="4"/>
      <c r="D10405" s="4" t="s">
        <v>54659</v>
      </c>
      <c r="E10405" s="5" t="s">
        <v>3583</v>
      </c>
      <c r="F10405" s="4" t="s">
        <v>505</v>
      </c>
      <c r="G10405" s="4" t="s">
        <v>84</v>
      </c>
      <c r="H10405" s="5" t="s">
        <v>54660</v>
      </c>
      <c r="I10405" s="4" t="s">
        <v>54661</v>
      </c>
      <c r="J10405" s="5" t="n">
        <f aca="false">LEN(K10405)</f>
        <v>13</v>
      </c>
      <c r="K10405" s="6" t="s">
        <v>53454</v>
      </c>
      <c r="L10405" s="4" t="s">
        <v>21</v>
      </c>
      <c r="M10405" s="4" t="s">
        <v>13737</v>
      </c>
    </row>
    <row r="10406" customFormat="false" ht="15.75" hidden="false" customHeight="true" outlineLevel="0" collapsed="false">
      <c r="A10406" s="4" t="n">
        <v>7761</v>
      </c>
      <c r="B10406" s="4" t="s">
        <v>54662</v>
      </c>
      <c r="C10406" s="4"/>
      <c r="D10406" s="4" t="s">
        <v>54663</v>
      </c>
      <c r="E10406" s="5" t="s">
        <v>3583</v>
      </c>
      <c r="F10406" s="4" t="s">
        <v>505</v>
      </c>
      <c r="G10406" s="4" t="s">
        <v>84</v>
      </c>
      <c r="H10406" s="5" t="s">
        <v>54664</v>
      </c>
      <c r="I10406" s="4" t="s">
        <v>54665</v>
      </c>
      <c r="J10406" s="5" t="n">
        <f aca="false">LEN(K10406)</f>
        <v>13</v>
      </c>
      <c r="K10406" s="6" t="s">
        <v>54666</v>
      </c>
      <c r="L10406" s="4" t="s">
        <v>57</v>
      </c>
      <c r="M10406" s="4" t="s">
        <v>9006</v>
      </c>
    </row>
    <row r="10407" customFormat="false" ht="15.75" hidden="false" customHeight="true" outlineLevel="0" collapsed="false">
      <c r="A10407" s="4" t="n">
        <v>7787</v>
      </c>
      <c r="B10407" s="4" t="s">
        <v>54667</v>
      </c>
      <c r="C10407" s="4"/>
      <c r="D10407" s="4" t="s">
        <v>54668</v>
      </c>
      <c r="E10407" s="5" t="s">
        <v>6480</v>
      </c>
      <c r="F10407" s="4" t="s">
        <v>505</v>
      </c>
      <c r="G10407" s="4" t="s">
        <v>84</v>
      </c>
      <c r="H10407" s="5" t="s">
        <v>54669</v>
      </c>
      <c r="I10407" s="4" t="s">
        <v>54670</v>
      </c>
      <c r="J10407" s="5" t="n">
        <f aca="false">LEN(K10407)</f>
        <v>13</v>
      </c>
      <c r="K10407" s="6" t="s">
        <v>54671</v>
      </c>
      <c r="L10407" s="4" t="s">
        <v>57</v>
      </c>
      <c r="M10407" s="4" t="s">
        <v>467</v>
      </c>
    </row>
    <row r="10408" customFormat="false" ht="15.75" hidden="false" customHeight="true" outlineLevel="0" collapsed="false">
      <c r="A10408" s="4" t="n">
        <v>7792</v>
      </c>
      <c r="B10408" s="4" t="s">
        <v>54672</v>
      </c>
      <c r="C10408" s="4"/>
      <c r="D10408" s="4" t="s">
        <v>54673</v>
      </c>
      <c r="E10408" s="5" t="s">
        <v>6480</v>
      </c>
      <c r="F10408" s="4" t="s">
        <v>505</v>
      </c>
      <c r="G10408" s="4" t="s">
        <v>84</v>
      </c>
      <c r="H10408" s="5" t="s">
        <v>54674</v>
      </c>
      <c r="I10408" s="4" t="s">
        <v>54675</v>
      </c>
      <c r="J10408" s="5" t="n">
        <f aca="false">LEN(K10408)</f>
        <v>13</v>
      </c>
      <c r="K10408" s="6" t="s">
        <v>51671</v>
      </c>
      <c r="L10408" s="4" t="s">
        <v>31</v>
      </c>
      <c r="M10408" s="4" t="s">
        <v>763</v>
      </c>
    </row>
    <row r="10409" customFormat="false" ht="15.75" hidden="false" customHeight="true" outlineLevel="0" collapsed="false">
      <c r="A10409" s="4" t="n">
        <v>7794</v>
      </c>
      <c r="B10409" s="4" t="s">
        <v>54676</v>
      </c>
      <c r="C10409" s="4"/>
      <c r="D10409" s="4" t="s">
        <v>54677</v>
      </c>
      <c r="E10409" s="5" t="s">
        <v>6480</v>
      </c>
      <c r="F10409" s="4" t="s">
        <v>505</v>
      </c>
      <c r="G10409" s="4" t="s">
        <v>84</v>
      </c>
      <c r="H10409" s="5" t="s">
        <v>54678</v>
      </c>
      <c r="I10409" s="4" t="s">
        <v>52192</v>
      </c>
      <c r="J10409" s="5" t="n">
        <f aca="false">LEN(K10409)</f>
        <v>13</v>
      </c>
      <c r="K10409" s="6" t="s">
        <v>51671</v>
      </c>
      <c r="L10409" s="4" t="s">
        <v>31</v>
      </c>
      <c r="M10409" s="4" t="s">
        <v>763</v>
      </c>
    </row>
    <row r="10410" customFormat="false" ht="15.75" hidden="false" customHeight="true" outlineLevel="0" collapsed="false">
      <c r="A10410" s="4" t="n">
        <v>7796</v>
      </c>
      <c r="B10410" s="4" t="s">
        <v>54679</v>
      </c>
      <c r="C10410" s="4"/>
      <c r="D10410" s="4" t="s">
        <v>54680</v>
      </c>
      <c r="E10410" s="5" t="s">
        <v>12100</v>
      </c>
      <c r="F10410" s="4" t="s">
        <v>83</v>
      </c>
      <c r="G10410" s="4" t="s">
        <v>84</v>
      </c>
      <c r="H10410" s="5" t="s">
        <v>54681</v>
      </c>
      <c r="I10410" s="4" t="s">
        <v>54682</v>
      </c>
      <c r="J10410" s="5" t="n">
        <f aca="false">LEN(K10410)</f>
        <v>13</v>
      </c>
      <c r="K10410" s="6" t="s">
        <v>53454</v>
      </c>
      <c r="L10410" s="4" t="s">
        <v>31</v>
      </c>
      <c r="M10410" s="4" t="s">
        <v>3974</v>
      </c>
    </row>
    <row r="10411" customFormat="false" ht="15.75" hidden="false" customHeight="true" outlineLevel="0" collapsed="false">
      <c r="A10411" s="4" t="n">
        <v>7797</v>
      </c>
      <c r="B10411" s="4" t="s">
        <v>54683</v>
      </c>
      <c r="C10411" s="4"/>
      <c r="D10411" s="4" t="s">
        <v>54684</v>
      </c>
      <c r="E10411" s="5" t="s">
        <v>12100</v>
      </c>
      <c r="F10411" s="4" t="s">
        <v>83</v>
      </c>
      <c r="G10411" s="4" t="s">
        <v>84</v>
      </c>
      <c r="H10411" s="5" t="s">
        <v>54685</v>
      </c>
      <c r="I10411" s="4" t="s">
        <v>54359</v>
      </c>
      <c r="J10411" s="5" t="n">
        <f aca="false">LEN(K10411)</f>
        <v>13</v>
      </c>
      <c r="K10411" s="6" t="s">
        <v>53454</v>
      </c>
      <c r="L10411" s="4" t="s">
        <v>31</v>
      </c>
      <c r="M10411" s="4" t="s">
        <v>43415</v>
      </c>
    </row>
    <row r="10412" customFormat="false" ht="15.75" hidden="false" customHeight="true" outlineLevel="0" collapsed="false">
      <c r="A10412" s="4" t="n">
        <v>7808</v>
      </c>
      <c r="B10412" s="4" t="s">
        <v>54686</v>
      </c>
      <c r="C10412" s="4"/>
      <c r="D10412" s="4" t="s">
        <v>30250</v>
      </c>
      <c r="E10412" s="5" t="s">
        <v>2931</v>
      </c>
      <c r="F10412" s="4" t="s">
        <v>83</v>
      </c>
      <c r="G10412" s="4" t="s">
        <v>84</v>
      </c>
      <c r="H10412" s="5" t="s">
        <v>54687</v>
      </c>
      <c r="I10412" s="4" t="s">
        <v>54688</v>
      </c>
      <c r="J10412" s="5" t="n">
        <f aca="false">LEN(K10412)</f>
        <v>13</v>
      </c>
      <c r="K10412" s="6" t="s">
        <v>54689</v>
      </c>
      <c r="L10412" s="4" t="s">
        <v>21</v>
      </c>
      <c r="M10412" s="4" t="s">
        <v>924</v>
      </c>
    </row>
    <row r="10413" customFormat="false" ht="15.75" hidden="false" customHeight="true" outlineLevel="0" collapsed="false">
      <c r="A10413" s="4" t="n">
        <v>7815</v>
      </c>
      <c r="B10413" s="4" t="s">
        <v>54690</v>
      </c>
      <c r="C10413" s="4"/>
      <c r="D10413" s="4" t="s">
        <v>54691</v>
      </c>
      <c r="E10413" s="5" t="s">
        <v>2928</v>
      </c>
      <c r="F10413" s="4" t="s">
        <v>83</v>
      </c>
      <c r="G10413" s="4" t="s">
        <v>84</v>
      </c>
      <c r="H10413" s="5" t="s">
        <v>54692</v>
      </c>
      <c r="I10413" s="4" t="s">
        <v>54693</v>
      </c>
      <c r="J10413" s="5" t="n">
        <f aca="false">LEN(K10413)</f>
        <v>13</v>
      </c>
      <c r="K10413" s="6" t="s">
        <v>54694</v>
      </c>
      <c r="L10413" s="4" t="s">
        <v>57</v>
      </c>
      <c r="M10413" s="4" t="s">
        <v>1988</v>
      </c>
    </row>
    <row r="10414" customFormat="false" ht="15.75" hidden="false" customHeight="true" outlineLevel="0" collapsed="false">
      <c r="A10414" s="4" t="n">
        <v>7833</v>
      </c>
      <c r="B10414" s="4" t="s">
        <v>54695</v>
      </c>
      <c r="C10414" s="4"/>
      <c r="D10414" s="4" t="s">
        <v>54696</v>
      </c>
      <c r="E10414" s="5" t="s">
        <v>25778</v>
      </c>
      <c r="F10414" s="4" t="s">
        <v>1769</v>
      </c>
      <c r="G10414" s="4" t="s">
        <v>84</v>
      </c>
      <c r="H10414" s="5" t="s">
        <v>54697</v>
      </c>
      <c r="I10414" s="4" t="s">
        <v>54578</v>
      </c>
      <c r="J10414" s="5" t="n">
        <f aca="false">LEN(K10414)</f>
        <v>13</v>
      </c>
      <c r="K10414" s="6" t="s">
        <v>54579</v>
      </c>
      <c r="L10414" s="4" t="s">
        <v>637</v>
      </c>
      <c r="M10414" s="4" t="s">
        <v>6351</v>
      </c>
    </row>
    <row r="10415" customFormat="false" ht="15.75" hidden="false" customHeight="true" outlineLevel="0" collapsed="false">
      <c r="A10415" s="4" t="n">
        <v>7856</v>
      </c>
      <c r="B10415" s="4" t="s">
        <v>54698</v>
      </c>
      <c r="C10415" s="4"/>
      <c r="D10415" s="4" t="s">
        <v>54699</v>
      </c>
      <c r="E10415" s="5" t="s">
        <v>6502</v>
      </c>
      <c r="F10415" s="4" t="s">
        <v>1645</v>
      </c>
      <c r="G10415" s="4" t="s">
        <v>84</v>
      </c>
      <c r="H10415" s="5" t="s">
        <v>54700</v>
      </c>
      <c r="I10415" s="4" t="s">
        <v>54701</v>
      </c>
      <c r="J10415" s="5" t="n">
        <f aca="false">LEN(K10415)</f>
        <v>13</v>
      </c>
      <c r="K10415" s="6" t="s">
        <v>51743</v>
      </c>
      <c r="L10415" s="4" t="s">
        <v>78</v>
      </c>
      <c r="M10415" s="4" t="s">
        <v>32118</v>
      </c>
    </row>
    <row r="10416" customFormat="false" ht="15.75" hidden="false" customHeight="true" outlineLevel="0" collapsed="false">
      <c r="A10416" s="4" t="n">
        <v>7864</v>
      </c>
      <c r="B10416" s="4" t="s">
        <v>54702</v>
      </c>
      <c r="C10416" s="4"/>
      <c r="D10416" s="4" t="s">
        <v>54703</v>
      </c>
      <c r="E10416" s="5" t="s">
        <v>54704</v>
      </c>
      <c r="F10416" s="4" t="s">
        <v>92</v>
      </c>
      <c r="G10416" s="4" t="s">
        <v>84</v>
      </c>
      <c r="H10416" s="5" t="s">
        <v>54705</v>
      </c>
      <c r="I10416" s="4" t="s">
        <v>54706</v>
      </c>
      <c r="J10416" s="5" t="n">
        <f aca="false">LEN(K10416)</f>
        <v>13</v>
      </c>
      <c r="K10416" s="6" t="s">
        <v>54707</v>
      </c>
      <c r="L10416" s="4" t="s">
        <v>31</v>
      </c>
      <c r="M10416" s="4" t="s">
        <v>1016</v>
      </c>
    </row>
    <row r="10417" customFormat="false" ht="15.75" hidden="false" customHeight="true" outlineLevel="0" collapsed="false">
      <c r="A10417" s="4" t="n">
        <v>7881</v>
      </c>
      <c r="B10417" s="4" t="s">
        <v>54708</v>
      </c>
      <c r="C10417" s="4"/>
      <c r="D10417" s="4" t="s">
        <v>54709</v>
      </c>
      <c r="E10417" s="5" t="s">
        <v>5500</v>
      </c>
      <c r="F10417" s="4" t="s">
        <v>888</v>
      </c>
      <c r="G10417" s="4" t="s">
        <v>84</v>
      </c>
      <c r="H10417" s="5" t="s">
        <v>54710</v>
      </c>
      <c r="I10417" s="7" t="s">
        <v>54711</v>
      </c>
      <c r="J10417" s="5" t="n">
        <f aca="false">LEN(K10417)</f>
        <v>13</v>
      </c>
      <c r="K10417" s="6" t="s">
        <v>52390</v>
      </c>
      <c r="L10417" s="4" t="s">
        <v>637</v>
      </c>
      <c r="M10417" s="4" t="s">
        <v>2410</v>
      </c>
    </row>
    <row r="10418" customFormat="false" ht="15.75" hidden="false" customHeight="true" outlineLevel="0" collapsed="false">
      <c r="A10418" s="4" t="n">
        <v>7897</v>
      </c>
      <c r="B10418" s="4" t="s">
        <v>54712</v>
      </c>
      <c r="C10418" s="4"/>
      <c r="D10418" s="4" t="s">
        <v>54713</v>
      </c>
      <c r="E10418" s="5" t="s">
        <v>5500</v>
      </c>
      <c r="F10418" s="4" t="s">
        <v>888</v>
      </c>
      <c r="G10418" s="4" t="s">
        <v>84</v>
      </c>
      <c r="H10418" s="5" t="s">
        <v>54714</v>
      </c>
      <c r="I10418" s="4" t="s">
        <v>54715</v>
      </c>
      <c r="J10418" s="5" t="n">
        <f aca="false">LEN(K10418)</f>
        <v>13</v>
      </c>
      <c r="K10418" s="6" t="s">
        <v>54716</v>
      </c>
      <c r="L10418" s="4" t="s">
        <v>78</v>
      </c>
      <c r="M10418" s="4" t="s">
        <v>31</v>
      </c>
    </row>
    <row r="10419" customFormat="false" ht="15.75" hidden="false" customHeight="true" outlineLevel="0" collapsed="false">
      <c r="A10419" s="4" t="n">
        <v>7915</v>
      </c>
      <c r="B10419" s="4" t="s">
        <v>54717</v>
      </c>
      <c r="C10419" s="4"/>
      <c r="D10419" s="4" t="s">
        <v>54718</v>
      </c>
      <c r="E10419" s="5" t="s">
        <v>660</v>
      </c>
      <c r="F10419" s="4" t="s">
        <v>661</v>
      </c>
      <c r="G10419" s="4" t="s">
        <v>84</v>
      </c>
      <c r="H10419" s="5" t="s">
        <v>54719</v>
      </c>
      <c r="I10419" s="7" t="s">
        <v>54720</v>
      </c>
      <c r="J10419" s="5" t="n">
        <f aca="false">LEN(K10419)</f>
        <v>13</v>
      </c>
      <c r="K10419" s="6" t="s">
        <v>52390</v>
      </c>
      <c r="L10419" s="4" t="s">
        <v>31</v>
      </c>
      <c r="M10419" s="4" t="s">
        <v>8621</v>
      </c>
    </row>
    <row r="10420" customFormat="false" ht="15.75" hidden="false" customHeight="true" outlineLevel="0" collapsed="false">
      <c r="A10420" s="4" t="n">
        <v>7920</v>
      </c>
      <c r="B10420" s="4" t="s">
        <v>54721</v>
      </c>
      <c r="C10420" s="4"/>
      <c r="D10420" s="4" t="s">
        <v>54722</v>
      </c>
      <c r="E10420" s="5" t="s">
        <v>12104</v>
      </c>
      <c r="F10420" s="4" t="s">
        <v>2923</v>
      </c>
      <c r="G10420" s="4" t="s">
        <v>84</v>
      </c>
      <c r="H10420" s="5" t="s">
        <v>54723</v>
      </c>
      <c r="I10420" s="4" t="s">
        <v>54724</v>
      </c>
      <c r="J10420" s="5" t="n">
        <f aca="false">LEN(K10420)</f>
        <v>13</v>
      </c>
      <c r="K10420" s="6" t="s">
        <v>54579</v>
      </c>
      <c r="L10420" s="4" t="s">
        <v>66</v>
      </c>
      <c r="M10420" s="4" t="s">
        <v>31</v>
      </c>
    </row>
    <row r="10421" customFormat="false" ht="15.75" hidden="false" customHeight="true" outlineLevel="0" collapsed="false">
      <c r="A10421" s="4" t="n">
        <v>7922</v>
      </c>
      <c r="B10421" s="4" t="s">
        <v>54725</v>
      </c>
      <c r="C10421" s="4"/>
      <c r="D10421" s="4" t="s">
        <v>54726</v>
      </c>
      <c r="E10421" s="5" t="s">
        <v>12104</v>
      </c>
      <c r="F10421" s="4" t="s">
        <v>2923</v>
      </c>
      <c r="G10421" s="4" t="s">
        <v>84</v>
      </c>
      <c r="H10421" s="5" t="s">
        <v>54727</v>
      </c>
      <c r="I10421" s="4" t="s">
        <v>54578</v>
      </c>
      <c r="J10421" s="5" t="n">
        <f aca="false">LEN(K10421)</f>
        <v>13</v>
      </c>
      <c r="K10421" s="6" t="s">
        <v>54579</v>
      </c>
      <c r="L10421" s="4" t="s">
        <v>21</v>
      </c>
      <c r="M10421" s="4" t="s">
        <v>11460</v>
      </c>
    </row>
    <row r="10422" customFormat="false" ht="15.75" hidden="false" customHeight="true" outlineLevel="0" collapsed="false">
      <c r="A10422" s="4" t="n">
        <v>7942</v>
      </c>
      <c r="B10422" s="4" t="s">
        <v>54728</v>
      </c>
      <c r="C10422" s="4"/>
      <c r="D10422" s="4" t="s">
        <v>54605</v>
      </c>
      <c r="E10422" s="5" t="s">
        <v>3565</v>
      </c>
      <c r="F10422" s="4" t="s">
        <v>3566</v>
      </c>
      <c r="G10422" s="4" t="s">
        <v>84</v>
      </c>
      <c r="H10422" s="5" t="s">
        <v>54729</v>
      </c>
      <c r="I10422" s="4" t="s">
        <v>54730</v>
      </c>
      <c r="J10422" s="5" t="n">
        <f aca="false">LEN(K10422)</f>
        <v>13</v>
      </c>
      <c r="K10422" s="6" t="s">
        <v>54584</v>
      </c>
      <c r="L10422" s="4" t="s">
        <v>57</v>
      </c>
      <c r="M10422" s="4" t="s">
        <v>31</v>
      </c>
    </row>
    <row r="10423" customFormat="false" ht="15.75" hidden="false" customHeight="true" outlineLevel="0" collapsed="false">
      <c r="A10423" s="4" t="n">
        <v>7957</v>
      </c>
      <c r="B10423" s="4" t="s">
        <v>54731</v>
      </c>
      <c r="C10423" s="4"/>
      <c r="D10423" s="4" t="s">
        <v>54732</v>
      </c>
      <c r="E10423" s="5" t="s">
        <v>7849</v>
      </c>
      <c r="F10423" s="4" t="s">
        <v>661</v>
      </c>
      <c r="G10423" s="4" t="s">
        <v>84</v>
      </c>
      <c r="H10423" s="5" t="s">
        <v>54733</v>
      </c>
      <c r="I10423" s="4" t="s">
        <v>54734</v>
      </c>
      <c r="J10423" s="5" t="n">
        <f aca="false">LEN(K10423)</f>
        <v>13</v>
      </c>
      <c r="K10423" s="6" t="s">
        <v>54735</v>
      </c>
      <c r="L10423" s="4" t="s">
        <v>31</v>
      </c>
      <c r="M10423" s="4" t="s">
        <v>2097</v>
      </c>
    </row>
    <row r="10424" customFormat="false" ht="15.75" hidden="false" customHeight="true" outlineLevel="0" collapsed="false">
      <c r="A10424" s="4" t="n">
        <v>7975</v>
      </c>
      <c r="B10424" s="4" t="s">
        <v>54736</v>
      </c>
      <c r="C10424" s="4"/>
      <c r="D10424" s="4" t="s">
        <v>54737</v>
      </c>
      <c r="E10424" s="5" t="s">
        <v>1650</v>
      </c>
      <c r="F10424" s="4" t="s">
        <v>1651</v>
      </c>
      <c r="G10424" s="4" t="s">
        <v>84</v>
      </c>
      <c r="H10424" s="5" t="s">
        <v>54738</v>
      </c>
      <c r="I10424" s="4" t="s">
        <v>54739</v>
      </c>
      <c r="J10424" s="5" t="n">
        <f aca="false">LEN(K10424)</f>
        <v>13</v>
      </c>
      <c r="K10424" s="6" t="s">
        <v>52390</v>
      </c>
      <c r="L10424" s="4" t="s">
        <v>21</v>
      </c>
      <c r="M10424" s="4" t="s">
        <v>4577</v>
      </c>
    </row>
    <row r="10425" customFormat="false" ht="15.75" hidden="false" customHeight="true" outlineLevel="0" collapsed="false">
      <c r="A10425" s="4" t="n">
        <v>7993</v>
      </c>
      <c r="B10425" s="4" t="s">
        <v>54740</v>
      </c>
      <c r="C10425" s="4"/>
      <c r="D10425" s="4" t="s">
        <v>54741</v>
      </c>
      <c r="E10425" s="5" t="s">
        <v>3127</v>
      </c>
      <c r="F10425" s="4" t="s">
        <v>3128</v>
      </c>
      <c r="G10425" s="4" t="s">
        <v>84</v>
      </c>
      <c r="H10425" s="5" t="s">
        <v>54742</v>
      </c>
      <c r="I10425" s="7" t="s">
        <v>54743</v>
      </c>
      <c r="J10425" s="5" t="n">
        <f aca="false">LEN(K10425)</f>
        <v>13</v>
      </c>
      <c r="K10425" s="6" t="s">
        <v>54744</v>
      </c>
      <c r="L10425" s="4" t="s">
        <v>31</v>
      </c>
      <c r="M10425" s="4" t="s">
        <v>22</v>
      </c>
    </row>
    <row r="10426" customFormat="false" ht="15.75" hidden="false" customHeight="true" outlineLevel="0" collapsed="false">
      <c r="A10426" s="4" t="n">
        <v>8001</v>
      </c>
      <c r="B10426" s="4" t="s">
        <v>54745</v>
      </c>
      <c r="C10426" s="4"/>
      <c r="D10426" s="4" t="s">
        <v>54746</v>
      </c>
      <c r="E10426" s="5" t="s">
        <v>2918</v>
      </c>
      <c r="F10426" s="4" t="s">
        <v>1956</v>
      </c>
      <c r="G10426" s="4" t="s">
        <v>84</v>
      </c>
      <c r="H10426" s="5" t="s">
        <v>54747</v>
      </c>
      <c r="I10426" s="4" t="str">
        <f aca="false">IFERROR(__xludf.dummyfunction("""info@""&amp;LOWER(REGEXREPLACE(B10426,""[^A-Za-z0-9]"",""""))&amp;"".com"""),"info@hobbyclub.com")</f>
        <v>info@hobbyclub.com</v>
      </c>
      <c r="J10426" s="5" t="n">
        <f aca="false">LEN(K10426)</f>
        <v>13</v>
      </c>
      <c r="K10426" s="6" t="s">
        <v>54748</v>
      </c>
      <c r="L10426" s="4" t="s">
        <v>66</v>
      </c>
      <c r="M10426" s="4" t="s">
        <v>31</v>
      </c>
    </row>
    <row r="10427" customFormat="false" ht="15.75" hidden="false" customHeight="true" outlineLevel="0" collapsed="false">
      <c r="A10427" s="4" t="n">
        <v>8012</v>
      </c>
      <c r="B10427" s="4" t="s">
        <v>54749</v>
      </c>
      <c r="C10427" s="4"/>
      <c r="D10427" s="4" t="s">
        <v>54750</v>
      </c>
      <c r="E10427" s="5" t="s">
        <v>2918</v>
      </c>
      <c r="F10427" s="4" t="s">
        <v>1956</v>
      </c>
      <c r="G10427" s="4" t="s">
        <v>84</v>
      </c>
      <c r="H10427" s="5" t="s">
        <v>54751</v>
      </c>
      <c r="I10427" s="4" t="str">
        <f aca="false">IFERROR(__xludf.dummyfunction("""info@""&amp;LOWER(REGEXREPLACE(B10427,""[^A-Za-z0-9]"",""""))&amp;"".com"""),"info@hoteleolo.com")</f>
        <v>info@hoteleolo.com</v>
      </c>
      <c r="J10427" s="5" t="n">
        <f aca="false">LEN(K10427)</f>
        <v>13</v>
      </c>
      <c r="K10427" s="6" t="s">
        <v>54752</v>
      </c>
      <c r="L10427" s="4" t="s">
        <v>66</v>
      </c>
      <c r="M10427" s="4" t="s">
        <v>31</v>
      </c>
    </row>
    <row r="10428" customFormat="false" ht="15.75" hidden="false" customHeight="true" outlineLevel="0" collapsed="false">
      <c r="A10428" s="4" t="n">
        <v>8015</v>
      </c>
      <c r="B10428" s="4" t="s">
        <v>54753</v>
      </c>
      <c r="C10428" s="4"/>
      <c r="D10428" s="4" t="s">
        <v>54754</v>
      </c>
      <c r="E10428" s="5" t="s">
        <v>1955</v>
      </c>
      <c r="F10428" s="4" t="s">
        <v>1956</v>
      </c>
      <c r="G10428" s="4" t="s">
        <v>84</v>
      </c>
      <c r="H10428" s="5" t="s">
        <v>54755</v>
      </c>
      <c r="I10428" s="4" t="s">
        <v>54618</v>
      </c>
      <c r="J10428" s="5" t="n">
        <f aca="false">LEN(K10428)</f>
        <v>13</v>
      </c>
      <c r="K10428" s="6" t="s">
        <v>54619</v>
      </c>
      <c r="L10428" s="4" t="s">
        <v>31</v>
      </c>
      <c r="M10428" s="4" t="s">
        <v>1005</v>
      </c>
    </row>
    <row r="10429" customFormat="false" ht="15.75" hidden="false" customHeight="true" outlineLevel="0" collapsed="false">
      <c r="A10429" s="4" t="n">
        <v>8014</v>
      </c>
      <c r="B10429" s="4" t="s">
        <v>54756</v>
      </c>
      <c r="C10429" s="4"/>
      <c r="D10429" s="4" t="s">
        <v>54754</v>
      </c>
      <c r="E10429" s="5" t="s">
        <v>2918</v>
      </c>
      <c r="F10429" s="4" t="s">
        <v>1956</v>
      </c>
      <c r="G10429" s="4" t="s">
        <v>84</v>
      </c>
      <c r="H10429" s="5" t="s">
        <v>54755</v>
      </c>
      <c r="I10429" s="4" t="s">
        <v>54757</v>
      </c>
      <c r="J10429" s="5" t="n">
        <f aca="false">LEN(K10429)</f>
        <v>13</v>
      </c>
      <c r="K10429" s="6" t="s">
        <v>54619</v>
      </c>
      <c r="L10429" s="4" t="s">
        <v>31</v>
      </c>
      <c r="M10429" s="4" t="s">
        <v>31</v>
      </c>
    </row>
    <row r="10430" customFormat="false" ht="15.75" hidden="false" customHeight="true" outlineLevel="0" collapsed="false">
      <c r="A10430" s="4" t="n">
        <v>8020</v>
      </c>
      <c r="B10430" s="4" t="s">
        <v>54758</v>
      </c>
      <c r="C10430" s="4"/>
      <c r="D10430" s="4" t="s">
        <v>54759</v>
      </c>
      <c r="E10430" s="5" t="s">
        <v>2918</v>
      </c>
      <c r="F10430" s="4" t="s">
        <v>1956</v>
      </c>
      <c r="G10430" s="4" t="s">
        <v>84</v>
      </c>
      <c r="H10430" s="5" t="s">
        <v>54760</v>
      </c>
      <c r="I10430" s="4" t="s">
        <v>54761</v>
      </c>
      <c r="J10430" s="5" t="n">
        <f aca="false">LEN(K10430)</f>
        <v>13</v>
      </c>
      <c r="K10430" s="6" t="s">
        <v>54762</v>
      </c>
      <c r="L10430" s="4" t="s">
        <v>78</v>
      </c>
      <c r="M10430" s="4" t="s">
        <v>31</v>
      </c>
    </row>
    <row r="10431" customFormat="false" ht="15.75" hidden="false" customHeight="true" outlineLevel="0" collapsed="false">
      <c r="A10431" s="4" t="n">
        <v>8027</v>
      </c>
      <c r="B10431" s="4" t="s">
        <v>11995</v>
      </c>
      <c r="C10431" s="4"/>
      <c r="D10431" s="4" t="s">
        <v>27096</v>
      </c>
      <c r="E10431" s="5" t="s">
        <v>9891</v>
      </c>
      <c r="F10431" s="4" t="s">
        <v>9892</v>
      </c>
      <c r="G10431" s="4" t="s">
        <v>84</v>
      </c>
      <c r="H10431" s="5" t="s">
        <v>54763</v>
      </c>
      <c r="I10431" s="7" t="s">
        <v>54764</v>
      </c>
      <c r="J10431" s="5" t="n">
        <f aca="false">LEN(K10431)</f>
        <v>13</v>
      </c>
      <c r="K10431" s="6" t="s">
        <v>54765</v>
      </c>
      <c r="L10431" s="4" t="s">
        <v>66</v>
      </c>
      <c r="M10431" s="4" t="s">
        <v>877</v>
      </c>
    </row>
    <row r="10432" customFormat="false" ht="15.75" hidden="false" customHeight="true" outlineLevel="0" collapsed="false">
      <c r="A10432" s="4" t="n">
        <v>8040</v>
      </c>
      <c r="B10432" s="4" t="s">
        <v>54766</v>
      </c>
      <c r="C10432" s="4"/>
      <c r="D10432" s="4" t="s">
        <v>54767</v>
      </c>
      <c r="E10432" s="5" t="s">
        <v>510</v>
      </c>
      <c r="F10432" s="4" t="s">
        <v>511</v>
      </c>
      <c r="G10432" s="4" t="s">
        <v>84</v>
      </c>
      <c r="H10432" s="5" t="s">
        <v>54768</v>
      </c>
      <c r="I10432" s="4" t="s">
        <v>54769</v>
      </c>
      <c r="J10432" s="5" t="n">
        <f aca="false">LEN(K10432)</f>
        <v>13</v>
      </c>
      <c r="K10432" s="6" t="s">
        <v>51743</v>
      </c>
      <c r="L10432" s="4" t="s">
        <v>31</v>
      </c>
      <c r="M10432" s="4" t="s">
        <v>39880</v>
      </c>
    </row>
    <row r="10433" customFormat="false" ht="15.75" hidden="false" customHeight="true" outlineLevel="0" collapsed="false">
      <c r="A10433" s="4" t="n">
        <v>8041</v>
      </c>
      <c r="B10433" s="4" t="s">
        <v>54770</v>
      </c>
      <c r="C10433" s="4"/>
      <c r="D10433" s="4" t="s">
        <v>54771</v>
      </c>
      <c r="E10433" s="5" t="s">
        <v>510</v>
      </c>
      <c r="F10433" s="4" t="s">
        <v>511</v>
      </c>
      <c r="G10433" s="4" t="s">
        <v>84</v>
      </c>
      <c r="H10433" s="5" t="s">
        <v>54772</v>
      </c>
      <c r="I10433" s="4" t="s">
        <v>54618</v>
      </c>
      <c r="J10433" s="5" t="n">
        <f aca="false">LEN(K10433)</f>
        <v>13</v>
      </c>
      <c r="K10433" s="6" t="s">
        <v>54619</v>
      </c>
      <c r="L10433" s="4" t="s">
        <v>31</v>
      </c>
      <c r="M10433" s="4" t="s">
        <v>27775</v>
      </c>
    </row>
    <row r="10434" customFormat="false" ht="15.75" hidden="false" customHeight="true" outlineLevel="0" collapsed="false">
      <c r="A10434" s="4" t="n">
        <v>8050</v>
      </c>
      <c r="B10434" s="4" t="s">
        <v>54773</v>
      </c>
      <c r="C10434" s="4"/>
      <c r="D10434" s="4" t="s">
        <v>54774</v>
      </c>
      <c r="E10434" s="5" t="s">
        <v>5228</v>
      </c>
      <c r="F10434" s="4" t="s">
        <v>2501</v>
      </c>
      <c r="G10434" s="4" t="s">
        <v>84</v>
      </c>
      <c r="H10434" s="5" t="s">
        <v>54775</v>
      </c>
      <c r="I10434" s="4" t="s">
        <v>54618</v>
      </c>
      <c r="J10434" s="5" t="n">
        <f aca="false">LEN(K10434)</f>
        <v>13</v>
      </c>
      <c r="K10434" s="6" t="s">
        <v>54619</v>
      </c>
      <c r="L10434" s="4" t="s">
        <v>66</v>
      </c>
      <c r="M10434" s="4" t="s">
        <v>31</v>
      </c>
    </row>
    <row r="10435" customFormat="false" ht="15.75" hidden="false" customHeight="true" outlineLevel="0" collapsed="false">
      <c r="A10435" s="4" t="n">
        <v>8055</v>
      </c>
      <c r="B10435" s="4" t="s">
        <v>54776</v>
      </c>
      <c r="C10435" s="4"/>
      <c r="D10435" s="4" t="s">
        <v>54777</v>
      </c>
      <c r="E10435" s="5" t="s">
        <v>1650</v>
      </c>
      <c r="F10435" s="4" t="s">
        <v>2501</v>
      </c>
      <c r="G10435" s="4" t="s">
        <v>84</v>
      </c>
      <c r="H10435" s="5" t="s">
        <v>54778</v>
      </c>
      <c r="I10435" s="4" t="s">
        <v>54359</v>
      </c>
      <c r="J10435" s="5" t="n">
        <f aca="false">LEN(K10435)</f>
        <v>13</v>
      </c>
      <c r="K10435" s="6" t="s">
        <v>53454</v>
      </c>
      <c r="L10435" s="4" t="s">
        <v>31</v>
      </c>
      <c r="M10435" s="4" t="s">
        <v>13512</v>
      </c>
    </row>
    <row r="10436" customFormat="false" ht="15.75" hidden="false" customHeight="true" outlineLevel="0" collapsed="false">
      <c r="A10436" s="4" t="n">
        <v>8059</v>
      </c>
      <c r="B10436" s="4" t="s">
        <v>54779</v>
      </c>
      <c r="C10436" s="4"/>
      <c r="D10436" s="4" t="s">
        <v>54780</v>
      </c>
      <c r="E10436" s="5" t="s">
        <v>1650</v>
      </c>
      <c r="F10436" s="4" t="s">
        <v>2501</v>
      </c>
      <c r="G10436" s="4" t="s">
        <v>84</v>
      </c>
      <c r="H10436" s="5" t="s">
        <v>54781</v>
      </c>
      <c r="I10436" s="4" t="s">
        <v>54782</v>
      </c>
      <c r="J10436" s="5" t="n">
        <f aca="false">LEN(K10436)</f>
        <v>13</v>
      </c>
      <c r="K10436" s="6" t="s">
        <v>54783</v>
      </c>
      <c r="L10436" s="4" t="s">
        <v>78</v>
      </c>
      <c r="M10436" s="4" t="s">
        <v>31</v>
      </c>
    </row>
    <row r="10437" customFormat="false" ht="15.75" hidden="false" customHeight="true" outlineLevel="0" collapsed="false">
      <c r="A10437" s="4" t="n">
        <v>8067</v>
      </c>
      <c r="B10437" s="4" t="s">
        <v>54784</v>
      </c>
      <c r="C10437" s="4"/>
      <c r="D10437" s="4" t="s">
        <v>54785</v>
      </c>
      <c r="E10437" s="5" t="s">
        <v>510</v>
      </c>
      <c r="F10437" s="4" t="s">
        <v>511</v>
      </c>
      <c r="G10437" s="4" t="s">
        <v>84</v>
      </c>
      <c r="H10437" s="5" t="s">
        <v>54786</v>
      </c>
      <c r="I10437" s="4" t="s">
        <v>3568</v>
      </c>
      <c r="J10437" s="5" t="n">
        <f aca="false">LEN(K10437)</f>
        <v>13</v>
      </c>
      <c r="K10437" s="10" t="s">
        <v>54094</v>
      </c>
      <c r="L10437" s="4" t="s">
        <v>78</v>
      </c>
      <c r="M10437" s="4" t="s">
        <v>31</v>
      </c>
    </row>
    <row r="10438" customFormat="false" ht="15.75" hidden="false" customHeight="true" outlineLevel="0" collapsed="false">
      <c r="A10438" s="4" t="n">
        <v>8069</v>
      </c>
      <c r="B10438" s="4" t="s">
        <v>18841</v>
      </c>
      <c r="C10438" s="4"/>
      <c r="D10438" s="4" t="s">
        <v>54787</v>
      </c>
      <c r="E10438" s="5" t="s">
        <v>510</v>
      </c>
      <c r="F10438" s="4" t="s">
        <v>511</v>
      </c>
      <c r="G10438" s="4" t="s">
        <v>84</v>
      </c>
      <c r="H10438" s="5" t="s">
        <v>54788</v>
      </c>
      <c r="I10438" s="4" t="s">
        <v>54359</v>
      </c>
      <c r="J10438" s="5" t="n">
        <f aca="false">LEN(K10438)</f>
        <v>13</v>
      </c>
      <c r="K10438" s="6" t="s">
        <v>53454</v>
      </c>
      <c r="L10438" s="4" t="s">
        <v>31</v>
      </c>
      <c r="M10438" s="4" t="s">
        <v>6499</v>
      </c>
    </row>
    <row r="10439" customFormat="false" ht="15.75" hidden="false" customHeight="true" outlineLevel="0" collapsed="false">
      <c r="A10439" s="4" t="n">
        <v>8106</v>
      </c>
      <c r="B10439" s="4" t="s">
        <v>54789</v>
      </c>
      <c r="C10439" s="4"/>
      <c r="D10439" s="4" t="s">
        <v>54790</v>
      </c>
      <c r="E10439" s="5" t="s">
        <v>1650</v>
      </c>
      <c r="F10439" s="4" t="s">
        <v>2501</v>
      </c>
      <c r="G10439" s="4" t="s">
        <v>84</v>
      </c>
      <c r="H10439" s="5" t="s">
        <v>54791</v>
      </c>
      <c r="I10439" s="4" t="s">
        <v>54792</v>
      </c>
      <c r="J10439" s="5" t="n">
        <f aca="false">LEN(K10439)</f>
        <v>13</v>
      </c>
      <c r="K10439" s="6" t="s">
        <v>51743</v>
      </c>
      <c r="L10439" s="4" t="s">
        <v>57</v>
      </c>
      <c r="M10439" s="4" t="s">
        <v>7948</v>
      </c>
    </row>
    <row r="10440" customFormat="false" ht="15.75" hidden="false" customHeight="true" outlineLevel="0" collapsed="false">
      <c r="A10440" s="4" t="n">
        <v>8107</v>
      </c>
      <c r="B10440" s="4" t="s">
        <v>54793</v>
      </c>
      <c r="C10440" s="4"/>
      <c r="D10440" s="4" t="s">
        <v>54794</v>
      </c>
      <c r="E10440" s="5" t="s">
        <v>1650</v>
      </c>
      <c r="F10440" s="4" t="s">
        <v>2501</v>
      </c>
      <c r="G10440" s="4" t="s">
        <v>84</v>
      </c>
      <c r="H10440" s="5" t="s">
        <v>54791</v>
      </c>
      <c r="I10440" s="4" t="s">
        <v>54795</v>
      </c>
      <c r="J10440" s="5" t="n">
        <f aca="false">LEN(K10440)</f>
        <v>13</v>
      </c>
      <c r="K10440" s="6" t="s">
        <v>51743</v>
      </c>
      <c r="L10440" s="4" t="s">
        <v>57</v>
      </c>
      <c r="M10440" s="4" t="s">
        <v>54796</v>
      </c>
    </row>
    <row r="10441" customFormat="false" ht="15.75" hidden="false" customHeight="true" outlineLevel="0" collapsed="false">
      <c r="A10441" s="4" t="n">
        <v>8189</v>
      </c>
      <c r="B10441" s="4" t="s">
        <v>54797</v>
      </c>
      <c r="C10441" s="4" t="s">
        <v>54798</v>
      </c>
      <c r="D10441" s="4" t="s">
        <v>54799</v>
      </c>
      <c r="E10441" s="5" t="s">
        <v>19410</v>
      </c>
      <c r="F10441" s="4" t="s">
        <v>19411</v>
      </c>
      <c r="G10441" s="4" t="s">
        <v>146</v>
      </c>
      <c r="H10441" s="5" t="s">
        <v>54800</v>
      </c>
      <c r="I10441" s="4" t="s">
        <v>54801</v>
      </c>
      <c r="J10441" s="5" t="n">
        <f aca="false">LEN(K10441)</f>
        <v>13</v>
      </c>
      <c r="K10441" s="6" t="s">
        <v>54802</v>
      </c>
      <c r="L10441" s="4" t="s">
        <v>21</v>
      </c>
      <c r="M10441" s="4" t="s">
        <v>31</v>
      </c>
    </row>
    <row r="10442" customFormat="false" ht="15.75" hidden="false" customHeight="true" outlineLevel="0" collapsed="false">
      <c r="A10442" s="4" t="n">
        <v>8196</v>
      </c>
      <c r="B10442" s="4" t="s">
        <v>54803</v>
      </c>
      <c r="C10442" s="4" t="s">
        <v>54804</v>
      </c>
      <c r="D10442" s="4" t="s">
        <v>54805</v>
      </c>
      <c r="E10442" s="5" t="s">
        <v>2943</v>
      </c>
      <c r="F10442" s="4" t="s">
        <v>2517</v>
      </c>
      <c r="G10442" s="4" t="s">
        <v>146</v>
      </c>
      <c r="H10442" s="5" t="s">
        <v>54806</v>
      </c>
      <c r="I10442" s="7" t="s">
        <v>54807</v>
      </c>
      <c r="J10442" s="5" t="n">
        <f aca="false">LEN(K10442)</f>
        <v>13</v>
      </c>
      <c r="K10442" s="6" t="s">
        <v>54808</v>
      </c>
      <c r="L10442" s="4" t="s">
        <v>31</v>
      </c>
      <c r="M10442" s="4" t="s">
        <v>1863</v>
      </c>
    </row>
    <row r="10443" customFormat="false" ht="15.75" hidden="false" customHeight="true" outlineLevel="0" collapsed="false">
      <c r="A10443" s="4" t="n">
        <v>8218</v>
      </c>
      <c r="B10443" s="4" t="s">
        <v>54809</v>
      </c>
      <c r="C10443" s="4" t="s">
        <v>54810</v>
      </c>
      <c r="D10443" s="4" t="s">
        <v>54811</v>
      </c>
      <c r="E10443" s="5" t="s">
        <v>14939</v>
      </c>
      <c r="F10443" s="4" t="s">
        <v>14940</v>
      </c>
      <c r="G10443" s="4" t="s">
        <v>146</v>
      </c>
      <c r="H10443" s="5" t="s">
        <v>54812</v>
      </c>
      <c r="I10443" s="4" t="s">
        <v>54813</v>
      </c>
      <c r="J10443" s="5" t="n">
        <f aca="false">LEN(K10443)</f>
        <v>13</v>
      </c>
      <c r="K10443" s="6" t="s">
        <v>52907</v>
      </c>
      <c r="L10443" s="4" t="s">
        <v>66</v>
      </c>
      <c r="M10443" s="4" t="s">
        <v>779</v>
      </c>
    </row>
    <row r="10444" customFormat="false" ht="15.75" hidden="false" customHeight="true" outlineLevel="0" collapsed="false">
      <c r="A10444" s="4" t="n">
        <v>8223</v>
      </c>
      <c r="B10444" s="4" t="s">
        <v>52377</v>
      </c>
      <c r="C10444" s="4" t="s">
        <v>54814</v>
      </c>
      <c r="D10444" s="4" t="s">
        <v>54815</v>
      </c>
      <c r="E10444" s="5" t="s">
        <v>14939</v>
      </c>
      <c r="F10444" s="4" t="s">
        <v>14940</v>
      </c>
      <c r="G10444" s="4" t="s">
        <v>146</v>
      </c>
      <c r="H10444" s="5" t="s">
        <v>54816</v>
      </c>
      <c r="I10444" s="4" t="s">
        <v>52380</v>
      </c>
      <c r="J10444" s="5" t="n">
        <f aca="false">LEN(K10444)</f>
        <v>13</v>
      </c>
      <c r="K10444" s="6" t="s">
        <v>54817</v>
      </c>
      <c r="L10444" s="4" t="s">
        <v>31</v>
      </c>
      <c r="M10444" s="4" t="s">
        <v>1216</v>
      </c>
    </row>
    <row r="10445" customFormat="false" ht="15.75" hidden="false" customHeight="true" outlineLevel="0" collapsed="false">
      <c r="A10445" s="4" t="n">
        <v>8236</v>
      </c>
      <c r="B10445" s="4" t="s">
        <v>54818</v>
      </c>
      <c r="C10445" s="4" t="s">
        <v>54819</v>
      </c>
      <c r="D10445" s="4" t="s">
        <v>54820</v>
      </c>
      <c r="E10445" s="5" t="s">
        <v>5236</v>
      </c>
      <c r="F10445" s="4" t="s">
        <v>5237</v>
      </c>
      <c r="G10445" s="4" t="s">
        <v>146</v>
      </c>
      <c r="H10445" s="5" t="s">
        <v>54821</v>
      </c>
      <c r="I10445" s="4" t="s">
        <v>54822</v>
      </c>
      <c r="J10445" s="5" t="n">
        <f aca="false">LEN(K10445)</f>
        <v>13</v>
      </c>
      <c r="K10445" s="6" t="s">
        <v>52907</v>
      </c>
      <c r="L10445" s="4" t="s">
        <v>31</v>
      </c>
      <c r="M10445" s="4" t="s">
        <v>24751</v>
      </c>
    </row>
    <row r="10446" customFormat="false" ht="15.75" hidden="false" customHeight="true" outlineLevel="0" collapsed="false">
      <c r="A10446" s="4" t="n">
        <v>8240</v>
      </c>
      <c r="B10446" s="4" t="s">
        <v>54823</v>
      </c>
      <c r="C10446" s="4"/>
      <c r="D10446" s="4" t="s">
        <v>54824</v>
      </c>
      <c r="E10446" s="5" t="s">
        <v>5236</v>
      </c>
      <c r="F10446" s="4" t="s">
        <v>5237</v>
      </c>
      <c r="G10446" s="4" t="s">
        <v>146</v>
      </c>
      <c r="H10446" s="5" t="s">
        <v>54825</v>
      </c>
      <c r="I10446" s="4" t="str">
        <f aca="false">IFERROR(__xludf.dummyfunction("""info@""&amp;LOWER(REGEXREPLACE(B10446,""[^A-Za-z0-9]"",""""))&amp;"".com"""),"info@marblausl.com")</f>
        <v>info@marblausl.com</v>
      </c>
      <c r="J10446" s="5" t="n">
        <f aca="false">LEN(K10446)</f>
        <v>13</v>
      </c>
      <c r="K10446" s="10" t="s">
        <v>54826</v>
      </c>
      <c r="L10446" s="4" t="s">
        <v>78</v>
      </c>
      <c r="M10446" s="4" t="s">
        <v>3895</v>
      </c>
    </row>
    <row r="10447" customFormat="false" ht="15.75" hidden="false" customHeight="true" outlineLevel="0" collapsed="false">
      <c r="A10447" s="4" t="n">
        <v>8246</v>
      </c>
      <c r="B10447" s="4" t="s">
        <v>54827</v>
      </c>
      <c r="C10447" s="4" t="s">
        <v>54828</v>
      </c>
      <c r="D10447" s="4" t="s">
        <v>54829</v>
      </c>
      <c r="E10447" s="5" t="s">
        <v>5236</v>
      </c>
      <c r="F10447" s="4" t="s">
        <v>5237</v>
      </c>
      <c r="G10447" s="4" t="s">
        <v>146</v>
      </c>
      <c r="H10447" s="5" t="s">
        <v>54830</v>
      </c>
      <c r="I10447" s="4" t="s">
        <v>54831</v>
      </c>
      <c r="J10447" s="5" t="n">
        <f aca="false">LEN(K10447)</f>
        <v>13</v>
      </c>
      <c r="K10447" s="6" t="s">
        <v>52907</v>
      </c>
      <c r="L10447" s="4" t="s">
        <v>21</v>
      </c>
      <c r="M10447" s="4" t="s">
        <v>615</v>
      </c>
    </row>
    <row r="10448" customFormat="false" ht="15.75" hidden="false" customHeight="true" outlineLevel="0" collapsed="false">
      <c r="A10448" s="4" t="n">
        <v>8252</v>
      </c>
      <c r="B10448" s="4" t="s">
        <v>54832</v>
      </c>
      <c r="C10448" s="4"/>
      <c r="D10448" s="4" t="s">
        <v>54833</v>
      </c>
      <c r="E10448" s="5" t="s">
        <v>5236</v>
      </c>
      <c r="F10448" s="4" t="s">
        <v>5237</v>
      </c>
      <c r="G10448" s="4" t="s">
        <v>146</v>
      </c>
      <c r="H10448" s="5" t="s">
        <v>54834</v>
      </c>
      <c r="I10448" s="4" t="s">
        <v>54835</v>
      </c>
      <c r="J10448" s="5" t="n">
        <f aca="false">LEN(K10448)</f>
        <v>13</v>
      </c>
      <c r="K10448" s="6" t="s">
        <v>52907</v>
      </c>
      <c r="L10448" s="4" t="s">
        <v>66</v>
      </c>
      <c r="M10448" s="4" t="s">
        <v>31</v>
      </c>
    </row>
    <row r="10449" customFormat="false" ht="15.75" hidden="false" customHeight="true" outlineLevel="0" collapsed="false">
      <c r="A10449" s="4" t="n">
        <v>8283</v>
      </c>
      <c r="B10449" s="4" t="s">
        <v>54836</v>
      </c>
      <c r="C10449" s="4" t="s">
        <v>54837</v>
      </c>
      <c r="D10449" s="4" t="s">
        <v>54838</v>
      </c>
      <c r="E10449" s="5" t="s">
        <v>144</v>
      </c>
      <c r="F10449" s="4" t="s">
        <v>145</v>
      </c>
      <c r="G10449" s="4" t="s">
        <v>146</v>
      </c>
      <c r="H10449" s="5" t="s">
        <v>54839</v>
      </c>
      <c r="I10449" s="4" t="s">
        <v>54840</v>
      </c>
      <c r="J10449" s="5" t="n">
        <f aca="false">LEN(K10449)</f>
        <v>13</v>
      </c>
      <c r="K10449" s="6" t="s">
        <v>54841</v>
      </c>
      <c r="L10449" s="4" t="s">
        <v>31</v>
      </c>
      <c r="M10449" s="4" t="s">
        <v>967</v>
      </c>
    </row>
    <row r="10450" customFormat="false" ht="15.75" hidden="false" customHeight="true" outlineLevel="0" collapsed="false">
      <c r="A10450" s="4" t="n">
        <v>8296</v>
      </c>
      <c r="B10450" s="4" t="s">
        <v>54842</v>
      </c>
      <c r="C10450" s="4" t="s">
        <v>54843</v>
      </c>
      <c r="D10450" s="4" t="s">
        <v>54844</v>
      </c>
      <c r="E10450" s="5" t="s">
        <v>144</v>
      </c>
      <c r="F10450" s="4" t="s">
        <v>145</v>
      </c>
      <c r="G10450" s="4" t="s">
        <v>146</v>
      </c>
      <c r="H10450" s="5" t="s">
        <v>54845</v>
      </c>
      <c r="I10450" s="7" t="s">
        <v>48375</v>
      </c>
      <c r="J10450" s="5" t="n">
        <f aca="false">LEN(K10450)</f>
        <v>13</v>
      </c>
      <c r="K10450" s="6" t="s">
        <v>52897</v>
      </c>
      <c r="L10450" s="4" t="s">
        <v>21</v>
      </c>
      <c r="M10450" s="4" t="s">
        <v>23053</v>
      </c>
    </row>
    <row r="10451" customFormat="false" ht="15.75" hidden="false" customHeight="true" outlineLevel="0" collapsed="false">
      <c r="A10451" s="4" t="n">
        <v>8298</v>
      </c>
      <c r="B10451" s="4" t="s">
        <v>54846</v>
      </c>
      <c r="C10451" s="4"/>
      <c r="D10451" s="4" t="s">
        <v>54847</v>
      </c>
      <c r="E10451" s="5" t="s">
        <v>144</v>
      </c>
      <c r="F10451" s="4" t="s">
        <v>145</v>
      </c>
      <c r="G10451" s="4" t="s">
        <v>146</v>
      </c>
      <c r="H10451" s="5" t="s">
        <v>54848</v>
      </c>
      <c r="I10451" s="7" t="str">
        <f aca="false">IFERROR(__xludf.dummyfunction("""info@""&amp;LOWER(REGEXREPLACE(B10451,""[^A-Za-z0-9]"",""""))&amp;"".com"""),"info@sunrisesl.com")</f>
        <v>info@sunrisesl.com</v>
      </c>
      <c r="J10451" s="5" t="n">
        <f aca="false">LEN(K10451)</f>
        <v>13</v>
      </c>
      <c r="K10451" s="6" t="s">
        <v>54849</v>
      </c>
      <c r="L10451" s="4" t="s">
        <v>78</v>
      </c>
      <c r="M10451" s="4" t="s">
        <v>3529</v>
      </c>
    </row>
    <row r="10452" customFormat="false" ht="15.75" hidden="false" customHeight="true" outlineLevel="0" collapsed="false">
      <c r="A10452" s="4" t="n">
        <v>8329</v>
      </c>
      <c r="B10452" s="4" t="s">
        <v>54850</v>
      </c>
      <c r="C10452" s="4"/>
      <c r="D10452" s="4" t="s">
        <v>54851</v>
      </c>
      <c r="E10452" s="5" t="s">
        <v>144</v>
      </c>
      <c r="F10452" s="4" t="s">
        <v>145</v>
      </c>
      <c r="G10452" s="4" t="s">
        <v>146</v>
      </c>
      <c r="H10452" s="5" t="s">
        <v>54852</v>
      </c>
      <c r="I10452" s="4" t="s">
        <v>52906</v>
      </c>
      <c r="J10452" s="5" t="n">
        <f aca="false">LEN(K10452)</f>
        <v>13</v>
      </c>
      <c r="K10452" s="6" t="s">
        <v>52907</v>
      </c>
      <c r="L10452" s="4" t="s">
        <v>31</v>
      </c>
      <c r="M10452" s="4" t="s">
        <v>6351</v>
      </c>
    </row>
    <row r="10453" customFormat="false" ht="15.75" hidden="false" customHeight="true" outlineLevel="0" collapsed="false">
      <c r="A10453" s="4" t="n">
        <v>8334</v>
      </c>
      <c r="B10453" s="4" t="s">
        <v>54853</v>
      </c>
      <c r="C10453" s="4" t="s">
        <v>54854</v>
      </c>
      <c r="D10453" s="4" t="s">
        <v>54855</v>
      </c>
      <c r="E10453" s="5" t="s">
        <v>144</v>
      </c>
      <c r="F10453" s="4" t="s">
        <v>145</v>
      </c>
      <c r="G10453" s="4" t="s">
        <v>146</v>
      </c>
      <c r="H10453" s="5" t="s">
        <v>54856</v>
      </c>
      <c r="I10453" s="4" t="s">
        <v>54857</v>
      </c>
      <c r="J10453" s="5" t="n">
        <f aca="false">LEN(K10453)</f>
        <v>13</v>
      </c>
      <c r="K10453" s="6" t="s">
        <v>52891</v>
      </c>
      <c r="L10453" s="4" t="s">
        <v>78</v>
      </c>
      <c r="M10453" s="4" t="s">
        <v>8100</v>
      </c>
    </row>
    <row r="10454" customFormat="false" ht="15.75" hidden="false" customHeight="true" outlineLevel="0" collapsed="false">
      <c r="A10454" s="4" t="n">
        <v>8349</v>
      </c>
      <c r="B10454" s="4" t="s">
        <v>52898</v>
      </c>
      <c r="C10454" s="4"/>
      <c r="D10454" s="4" t="s">
        <v>54858</v>
      </c>
      <c r="E10454" s="5" t="s">
        <v>144</v>
      </c>
      <c r="F10454" s="4" t="s">
        <v>145</v>
      </c>
      <c r="G10454" s="4" t="s">
        <v>146</v>
      </c>
      <c r="H10454" s="5" t="s">
        <v>54859</v>
      </c>
      <c r="I10454" s="4" t="str">
        <f aca="false">IFERROR(__xludf.dummyfunction("""info@""&amp;LOWER(REGEXREPLACE(B10454,""[^A-Za-z0-9]"",""""))&amp;"".com"""),"info@oasispark.com")</f>
        <v>info@oasispark.com</v>
      </c>
      <c r="J10454" s="5" t="n">
        <f aca="false">LEN(K10454)</f>
        <v>13</v>
      </c>
      <c r="K10454" s="10" t="s">
        <v>54860</v>
      </c>
      <c r="L10454" s="4" t="s">
        <v>21</v>
      </c>
      <c r="M10454" s="4" t="s">
        <v>19600</v>
      </c>
    </row>
    <row r="10455" customFormat="false" ht="15.75" hidden="false" customHeight="true" outlineLevel="0" collapsed="false">
      <c r="A10455" s="4" t="n">
        <v>8377</v>
      </c>
      <c r="B10455" s="4" t="s">
        <v>54861</v>
      </c>
      <c r="C10455" s="4"/>
      <c r="D10455" s="4" t="s">
        <v>54862</v>
      </c>
      <c r="E10455" s="5" t="s">
        <v>9910</v>
      </c>
      <c r="F10455" s="4" t="s">
        <v>9911</v>
      </c>
      <c r="G10455" s="4" t="s">
        <v>146</v>
      </c>
      <c r="H10455" s="5" t="s">
        <v>54863</v>
      </c>
      <c r="I10455" s="4" t="s">
        <v>54864</v>
      </c>
      <c r="J10455" s="5" t="n">
        <f aca="false">LEN(K10455)</f>
        <v>13</v>
      </c>
      <c r="K10455" s="6" t="s">
        <v>54865</v>
      </c>
      <c r="L10455" s="4" t="s">
        <v>78</v>
      </c>
      <c r="M10455" s="4" t="s">
        <v>32</v>
      </c>
    </row>
    <row r="10456" customFormat="false" ht="15.75" hidden="false" customHeight="true" outlineLevel="0" collapsed="false">
      <c r="A10456" s="4" t="n">
        <v>8397</v>
      </c>
      <c r="B10456" s="4" t="s">
        <v>54866</v>
      </c>
      <c r="C10456" s="4" t="s">
        <v>54867</v>
      </c>
      <c r="D10456" s="4" t="s">
        <v>54868</v>
      </c>
      <c r="E10456" s="5" t="s">
        <v>9918</v>
      </c>
      <c r="F10456" s="4" t="s">
        <v>9919</v>
      </c>
      <c r="G10456" s="4" t="s">
        <v>146</v>
      </c>
      <c r="H10456" s="5" t="s">
        <v>54869</v>
      </c>
      <c r="I10456" s="7" t="s">
        <v>54870</v>
      </c>
      <c r="J10456" s="5" t="n">
        <f aca="false">LEN(K10456)</f>
        <v>13</v>
      </c>
      <c r="K10456" s="6" t="s">
        <v>54871</v>
      </c>
      <c r="L10456" s="4" t="s">
        <v>31</v>
      </c>
      <c r="M10456" s="4" t="s">
        <v>967</v>
      </c>
    </row>
    <row r="10457" customFormat="false" ht="15.75" hidden="false" customHeight="true" outlineLevel="0" collapsed="false">
      <c r="A10457" s="4" t="n">
        <v>8437</v>
      </c>
      <c r="B10457" s="4" t="s">
        <v>54872</v>
      </c>
      <c r="C10457" s="4"/>
      <c r="D10457" s="4" t="s">
        <v>54873</v>
      </c>
      <c r="E10457" s="5" t="s">
        <v>54874</v>
      </c>
      <c r="F10457" s="4" t="s">
        <v>54875</v>
      </c>
      <c r="G10457" s="4" t="s">
        <v>146</v>
      </c>
      <c r="H10457" s="5" t="s">
        <v>54876</v>
      </c>
      <c r="I10457" s="4" t="s">
        <v>54877</v>
      </c>
      <c r="J10457" s="5" t="n">
        <f aca="false">LEN(K10457)</f>
        <v>13</v>
      </c>
      <c r="K10457" s="6" t="s">
        <v>54878</v>
      </c>
      <c r="L10457" s="4" t="s">
        <v>78</v>
      </c>
      <c r="M10457" s="4" t="s">
        <v>22</v>
      </c>
    </row>
    <row r="10458" customFormat="false" ht="15.75" hidden="false" customHeight="true" outlineLevel="0" collapsed="false">
      <c r="A10458" s="4" t="n">
        <v>8439</v>
      </c>
      <c r="B10458" s="4" t="s">
        <v>54879</v>
      </c>
      <c r="C10458" s="4" t="s">
        <v>54880</v>
      </c>
      <c r="D10458" s="4" t="s">
        <v>54881</v>
      </c>
      <c r="E10458" s="5" t="s">
        <v>2508</v>
      </c>
      <c r="F10458" s="4" t="s">
        <v>2509</v>
      </c>
      <c r="G10458" s="4" t="s">
        <v>146</v>
      </c>
      <c r="H10458" s="5" t="s">
        <v>54882</v>
      </c>
      <c r="I10458" s="4" t="s">
        <v>54883</v>
      </c>
      <c r="J10458" s="5" t="n">
        <f aca="false">LEN(K10458)</f>
        <v>13</v>
      </c>
      <c r="K10458" s="6" t="s">
        <v>54884</v>
      </c>
      <c r="L10458" s="4" t="s">
        <v>31</v>
      </c>
      <c r="M10458" s="4" t="s">
        <v>209</v>
      </c>
    </row>
    <row r="10459" customFormat="false" ht="15.75" hidden="false" customHeight="true" outlineLevel="0" collapsed="false">
      <c r="A10459" s="4" t="n">
        <v>8463</v>
      </c>
      <c r="B10459" s="4" t="s">
        <v>54885</v>
      </c>
      <c r="C10459" s="4"/>
      <c r="D10459" s="4" t="s">
        <v>54886</v>
      </c>
      <c r="E10459" s="5" t="s">
        <v>41175</v>
      </c>
      <c r="F10459" s="4" t="s">
        <v>41176</v>
      </c>
      <c r="G10459" s="4" t="s">
        <v>146</v>
      </c>
      <c r="H10459" s="5" t="s">
        <v>54887</v>
      </c>
      <c r="I10459" s="4" t="s">
        <v>54888</v>
      </c>
      <c r="J10459" s="5" t="n">
        <f aca="false">LEN(K10459)</f>
        <v>13</v>
      </c>
      <c r="K10459" s="6" t="s">
        <v>54889</v>
      </c>
      <c r="L10459" s="4" t="s">
        <v>21</v>
      </c>
      <c r="M10459" s="4" t="s">
        <v>5765</v>
      </c>
    </row>
    <row r="10460" customFormat="false" ht="15.75" hidden="false" customHeight="true" outlineLevel="0" collapsed="false">
      <c r="A10460" s="4" t="n">
        <v>8464</v>
      </c>
      <c r="B10460" s="4" t="s">
        <v>54890</v>
      </c>
      <c r="C10460" s="4" t="s">
        <v>54891</v>
      </c>
      <c r="D10460" s="4" t="s">
        <v>54892</v>
      </c>
      <c r="E10460" s="5" t="s">
        <v>12167</v>
      </c>
      <c r="F10460" s="4" t="s">
        <v>12168</v>
      </c>
      <c r="G10460" s="4" t="s">
        <v>146</v>
      </c>
      <c r="H10460" s="5" t="s">
        <v>54893</v>
      </c>
      <c r="I10460" s="4" t="s">
        <v>54894</v>
      </c>
      <c r="J10460" s="5" t="n">
        <f aca="false">LEN(K10460)</f>
        <v>13</v>
      </c>
      <c r="K10460" s="6" t="s">
        <v>54895</v>
      </c>
      <c r="L10460" s="4" t="s">
        <v>57</v>
      </c>
      <c r="M10460" s="4" t="s">
        <v>929</v>
      </c>
    </row>
    <row r="10461" customFormat="false" ht="15.75" hidden="false" customHeight="true" outlineLevel="0" collapsed="false">
      <c r="A10461" s="4" t="n">
        <v>8466</v>
      </c>
      <c r="B10461" s="4" t="s">
        <v>54896</v>
      </c>
      <c r="C10461" s="4" t="s">
        <v>54897</v>
      </c>
      <c r="D10461" s="4" t="s">
        <v>54898</v>
      </c>
      <c r="E10461" s="5" t="s">
        <v>54899</v>
      </c>
      <c r="F10461" s="4" t="s">
        <v>41176</v>
      </c>
      <c r="G10461" s="4" t="s">
        <v>146</v>
      </c>
      <c r="H10461" s="5" t="s">
        <v>54900</v>
      </c>
      <c r="I10461" s="4" t="str">
        <f aca="false">IFERROR(__xludf.dummyfunction("""info@""&amp;LOWER(REGEXREPLACE(B10461,""[^A-Za-z0-9]"",""""))&amp;"".com"""),"info@masrabiol.com")</f>
        <v>info@masrabiol.com</v>
      </c>
      <c r="J10461" s="5" t="n">
        <f aca="false">LEN(K10461)</f>
        <v>13</v>
      </c>
      <c r="K10461" s="6" t="s">
        <v>54901</v>
      </c>
      <c r="L10461" s="4" t="s">
        <v>21</v>
      </c>
      <c r="M10461" s="4" t="s">
        <v>22</v>
      </c>
    </row>
    <row r="10462" customFormat="false" ht="15.75" hidden="false" customHeight="true" outlineLevel="0" collapsed="false">
      <c r="A10462" s="4" t="n">
        <v>8475</v>
      </c>
      <c r="B10462" s="4" t="s">
        <v>54902</v>
      </c>
      <c r="C10462" s="4" t="s">
        <v>54903</v>
      </c>
      <c r="D10462" s="4" t="s">
        <v>54904</v>
      </c>
      <c r="E10462" s="5" t="s">
        <v>21745</v>
      </c>
      <c r="F10462" s="4" t="s">
        <v>21746</v>
      </c>
      <c r="G10462" s="4" t="s">
        <v>146</v>
      </c>
      <c r="H10462" s="5" t="s">
        <v>54905</v>
      </c>
      <c r="I10462" s="7" t="s">
        <v>54906</v>
      </c>
      <c r="J10462" s="5" t="n">
        <f aca="false">LEN(K10462)</f>
        <v>13</v>
      </c>
      <c r="K10462" s="6" t="s">
        <v>54907</v>
      </c>
      <c r="L10462" s="4" t="s">
        <v>31</v>
      </c>
      <c r="M10462" s="4" t="s">
        <v>1043</v>
      </c>
    </row>
    <row r="10463" customFormat="false" ht="15.75" hidden="false" customHeight="true" outlineLevel="0" collapsed="false">
      <c r="A10463" s="4" t="n">
        <v>8519</v>
      </c>
      <c r="B10463" s="4" t="s">
        <v>54908</v>
      </c>
      <c r="C10463" s="4" t="s">
        <v>54909</v>
      </c>
      <c r="D10463" s="4" t="s">
        <v>54910</v>
      </c>
      <c r="E10463" s="5" t="s">
        <v>30529</v>
      </c>
      <c r="F10463" s="4" t="s">
        <v>348</v>
      </c>
      <c r="G10463" s="4" t="s">
        <v>146</v>
      </c>
      <c r="H10463" s="5" t="s">
        <v>54911</v>
      </c>
      <c r="I10463" s="7" t="str">
        <f aca="false">IFERROR(__xludf.dummyfunction("""info@""&amp;LOWER(REGEXREPLACE(B10463,""[^A-Za-z0-9]"",""""))&amp;"".com"""),"info@vilabella.com")</f>
        <v>info@vilabella.com</v>
      </c>
      <c r="J10463" s="5" t="n">
        <f aca="false">LEN(K10463)</f>
        <v>13</v>
      </c>
      <c r="K10463" s="5" t="s">
        <v>54912</v>
      </c>
      <c r="L10463" s="4" t="s">
        <v>31</v>
      </c>
      <c r="M10463" s="4" t="s">
        <v>359</v>
      </c>
    </row>
    <row r="10464" customFormat="false" ht="15.75" hidden="false" customHeight="true" outlineLevel="0" collapsed="false">
      <c r="A10464" s="4" t="n">
        <v>8524</v>
      </c>
      <c r="B10464" s="4" t="s">
        <v>54913</v>
      </c>
      <c r="C10464" s="4"/>
      <c r="D10464" s="4" t="s">
        <v>54914</v>
      </c>
      <c r="E10464" s="5" t="s">
        <v>15858</v>
      </c>
      <c r="F10464" s="4" t="s">
        <v>15859</v>
      </c>
      <c r="G10464" s="4" t="s">
        <v>146</v>
      </c>
      <c r="H10464" s="5" t="s">
        <v>54915</v>
      </c>
      <c r="I10464" s="4" t="s">
        <v>54916</v>
      </c>
      <c r="J10464" s="5" t="n">
        <f aca="false">LEN(K10464)</f>
        <v>13</v>
      </c>
      <c r="K10464" s="6" t="s">
        <v>54917</v>
      </c>
      <c r="L10464" s="4" t="s">
        <v>31</v>
      </c>
      <c r="M10464" s="4" t="s">
        <v>729</v>
      </c>
    </row>
    <row r="10465" customFormat="false" ht="15.75" hidden="false" customHeight="true" outlineLevel="0" collapsed="false">
      <c r="A10465" s="4" t="n">
        <v>8528</v>
      </c>
      <c r="B10465" s="4" t="s">
        <v>54918</v>
      </c>
      <c r="C10465" s="4" t="s">
        <v>54919</v>
      </c>
      <c r="D10465" s="4" t="s">
        <v>54920</v>
      </c>
      <c r="E10465" s="5" t="s">
        <v>46065</v>
      </c>
      <c r="F10465" s="4" t="s">
        <v>46066</v>
      </c>
      <c r="G10465" s="4" t="s">
        <v>146</v>
      </c>
      <c r="H10465" s="5" t="s">
        <v>54921</v>
      </c>
      <c r="I10465" s="7" t="s">
        <v>54922</v>
      </c>
      <c r="J10465" s="5" t="n">
        <f aca="false">LEN(K10465)</f>
        <v>13</v>
      </c>
      <c r="K10465" s="6" t="s">
        <v>54923</v>
      </c>
      <c r="L10465" s="4" t="s">
        <v>31</v>
      </c>
      <c r="M10465" s="4" t="s">
        <v>22</v>
      </c>
    </row>
    <row r="10466" customFormat="false" ht="15.75" hidden="false" customHeight="true" outlineLevel="0" collapsed="false">
      <c r="A10466" s="4" t="n">
        <v>8530</v>
      </c>
      <c r="B10466" s="4" t="s">
        <v>54924</v>
      </c>
      <c r="C10466" s="4"/>
      <c r="D10466" s="4" t="s">
        <v>54925</v>
      </c>
      <c r="E10466" s="5" t="s">
        <v>54926</v>
      </c>
      <c r="F10466" s="4" t="s">
        <v>27403</v>
      </c>
      <c r="G10466" s="4" t="s">
        <v>146</v>
      </c>
      <c r="H10466" s="5" t="s">
        <v>54927</v>
      </c>
      <c r="I10466" s="7" t="str">
        <f aca="false">IFERROR(__xludf.dummyfunction("""info@""&amp;LOWER(REGEXREPLACE(B10466,""[^A-Za-z0-9]"",""""))&amp;"".com"""),"info@flomapasa.com")</f>
        <v>info@flomapasa.com</v>
      </c>
      <c r="J10466" s="5" t="n">
        <f aca="false">LEN(K10466)</f>
        <v>13</v>
      </c>
      <c r="K10466" s="6" t="s">
        <v>54928</v>
      </c>
      <c r="L10466" s="4" t="s">
        <v>57</v>
      </c>
      <c r="M10466" s="4" t="s">
        <v>31</v>
      </c>
    </row>
    <row r="10467" customFormat="false" ht="15.75" hidden="false" customHeight="true" outlineLevel="0" collapsed="false">
      <c r="A10467" s="4" t="n">
        <v>8550</v>
      </c>
      <c r="B10467" s="4" t="s">
        <v>54929</v>
      </c>
      <c r="C10467" s="4" t="s">
        <v>54930</v>
      </c>
      <c r="D10467" s="4" t="s">
        <v>54931</v>
      </c>
      <c r="E10467" s="5" t="s">
        <v>9936</v>
      </c>
      <c r="F10467" s="4" t="s">
        <v>9937</v>
      </c>
      <c r="G10467" s="4" t="s">
        <v>146</v>
      </c>
      <c r="H10467" s="5" t="s">
        <v>54932</v>
      </c>
      <c r="I10467" s="4" t="s">
        <v>54933</v>
      </c>
      <c r="J10467" s="5" t="n">
        <f aca="false">LEN(K10467)</f>
        <v>13</v>
      </c>
      <c r="K10467" s="6" t="s">
        <v>54934</v>
      </c>
      <c r="L10467" s="4" t="s">
        <v>21</v>
      </c>
      <c r="M10467" s="4" t="s">
        <v>31</v>
      </c>
    </row>
    <row r="10468" customFormat="false" ht="15.75" hidden="false" customHeight="true" outlineLevel="0" collapsed="false">
      <c r="A10468" s="4" t="n">
        <v>8562</v>
      </c>
      <c r="B10468" s="4" t="s">
        <v>54935</v>
      </c>
      <c r="C10468" s="4" t="s">
        <v>54936</v>
      </c>
      <c r="D10468" s="4" t="s">
        <v>54937</v>
      </c>
      <c r="E10468" s="5" t="s">
        <v>8489</v>
      </c>
      <c r="F10468" s="4" t="s">
        <v>8490</v>
      </c>
      <c r="G10468" s="4" t="s">
        <v>146</v>
      </c>
      <c r="H10468" s="5" t="s">
        <v>54938</v>
      </c>
      <c r="I10468" s="4" t="s">
        <v>54939</v>
      </c>
      <c r="J10468" s="5" t="n">
        <f aca="false">LEN(K10468)</f>
        <v>13</v>
      </c>
      <c r="K10468" s="6" t="s">
        <v>54940</v>
      </c>
      <c r="L10468" s="4" t="s">
        <v>1970</v>
      </c>
      <c r="M10468" s="4" t="s">
        <v>31</v>
      </c>
    </row>
    <row r="10469" customFormat="false" ht="15.75" hidden="false" customHeight="true" outlineLevel="0" collapsed="false">
      <c r="A10469" s="4" t="n">
        <v>8567</v>
      </c>
      <c r="B10469" s="4" t="s">
        <v>32671</v>
      </c>
      <c r="C10469" s="4" t="s">
        <v>54941</v>
      </c>
      <c r="D10469" s="4" t="s">
        <v>54942</v>
      </c>
      <c r="E10469" s="5" t="s">
        <v>54943</v>
      </c>
      <c r="F10469" s="4" t="s">
        <v>54944</v>
      </c>
      <c r="G10469" s="4" t="s">
        <v>146</v>
      </c>
      <c r="H10469" s="5" t="s">
        <v>54945</v>
      </c>
      <c r="I10469" s="4" t="s">
        <v>54946</v>
      </c>
      <c r="J10469" s="5" t="n">
        <f aca="false">LEN(K10469)</f>
        <v>13</v>
      </c>
      <c r="K10469" s="6" t="s">
        <v>54947</v>
      </c>
      <c r="L10469" s="4" t="s">
        <v>637</v>
      </c>
      <c r="M10469" s="4" t="s">
        <v>32</v>
      </c>
    </row>
    <row r="10470" customFormat="false" ht="15.75" hidden="false" customHeight="true" outlineLevel="0" collapsed="false">
      <c r="A10470" s="4" t="n">
        <v>8576</v>
      </c>
      <c r="B10470" s="4" t="s">
        <v>54948</v>
      </c>
      <c r="C10470" s="4" t="s">
        <v>54949</v>
      </c>
      <c r="D10470" s="4" t="s">
        <v>54950</v>
      </c>
      <c r="E10470" s="5" t="s">
        <v>9903</v>
      </c>
      <c r="F10470" s="4" t="s">
        <v>9904</v>
      </c>
      <c r="G10470" s="4" t="s">
        <v>146</v>
      </c>
      <c r="H10470" s="5" t="s">
        <v>54951</v>
      </c>
      <c r="I10470" s="4" t="s">
        <v>54952</v>
      </c>
      <c r="J10470" s="5" t="n">
        <f aca="false">LEN(K10470)</f>
        <v>13</v>
      </c>
      <c r="K10470" s="6" t="s">
        <v>54953</v>
      </c>
      <c r="L10470" s="4" t="s">
        <v>31</v>
      </c>
      <c r="M10470" s="4" t="s">
        <v>794</v>
      </c>
    </row>
    <row r="10471" customFormat="false" ht="15.75" hidden="false" customHeight="true" outlineLevel="0" collapsed="false">
      <c r="A10471" s="4" t="n">
        <v>8605</v>
      </c>
      <c r="B10471" s="4" t="s">
        <v>54954</v>
      </c>
      <c r="C10471" s="4" t="s">
        <v>54955</v>
      </c>
      <c r="D10471" s="4" t="s">
        <v>54956</v>
      </c>
      <c r="E10471" s="5" t="s">
        <v>54957</v>
      </c>
      <c r="F10471" s="4" t="s">
        <v>1567</v>
      </c>
      <c r="G10471" s="4" t="s">
        <v>1567</v>
      </c>
      <c r="H10471" s="5" t="s">
        <v>54958</v>
      </c>
      <c r="I10471" s="4" t="s">
        <v>54959</v>
      </c>
      <c r="J10471" s="5" t="n">
        <f aca="false">LEN(K10471)</f>
        <v>13</v>
      </c>
      <c r="K10471" s="6" t="s">
        <v>54960</v>
      </c>
      <c r="L10471" s="4" t="s">
        <v>57</v>
      </c>
      <c r="M10471" s="4" t="s">
        <v>988</v>
      </c>
    </row>
    <row r="10472" customFormat="false" ht="15.75" hidden="false" customHeight="true" outlineLevel="0" collapsed="false">
      <c r="A10472" s="4" t="n">
        <v>8617</v>
      </c>
      <c r="B10472" s="4" t="s">
        <v>54961</v>
      </c>
      <c r="C10472" s="4" t="s">
        <v>54962</v>
      </c>
      <c r="D10472" s="4" t="s">
        <v>54963</v>
      </c>
      <c r="E10472" s="5" t="s">
        <v>54964</v>
      </c>
      <c r="F10472" s="4" t="s">
        <v>1567</v>
      </c>
      <c r="G10472" s="4" t="s">
        <v>1567</v>
      </c>
      <c r="H10472" s="5" t="s">
        <v>54965</v>
      </c>
      <c r="I10472" s="4" t="s">
        <v>54966</v>
      </c>
      <c r="J10472" s="5" t="n">
        <f aca="false">LEN(K10472)</f>
        <v>13</v>
      </c>
      <c r="K10472" s="6" t="s">
        <v>51791</v>
      </c>
      <c r="L10472" s="4" t="s">
        <v>57</v>
      </c>
      <c r="M10472" s="4" t="s">
        <v>31</v>
      </c>
    </row>
    <row r="10473" customFormat="false" ht="15.75" hidden="false" customHeight="true" outlineLevel="0" collapsed="false">
      <c r="A10473" s="4" t="n">
        <v>8621</v>
      </c>
      <c r="B10473" s="4" t="s">
        <v>54967</v>
      </c>
      <c r="C10473" s="4"/>
      <c r="D10473" s="4" t="s">
        <v>54968</v>
      </c>
      <c r="E10473" s="5" t="s">
        <v>3600</v>
      </c>
      <c r="F10473" s="4" t="s">
        <v>3601</v>
      </c>
      <c r="G10473" s="4" t="s">
        <v>1567</v>
      </c>
      <c r="H10473" s="5" t="s">
        <v>54969</v>
      </c>
      <c r="I10473" s="4" t="s">
        <v>54970</v>
      </c>
      <c r="J10473" s="5" t="n">
        <f aca="false">LEN(K10473)</f>
        <v>13</v>
      </c>
      <c r="K10473" s="6" t="s">
        <v>54971</v>
      </c>
      <c r="L10473" s="4" t="s">
        <v>57</v>
      </c>
      <c r="M10473" s="4" t="s">
        <v>2097</v>
      </c>
    </row>
    <row r="10474" customFormat="false" ht="15.75" hidden="false" customHeight="true" outlineLevel="0" collapsed="false">
      <c r="A10474" s="4" t="n">
        <v>8622</v>
      </c>
      <c r="B10474" s="4" t="s">
        <v>54972</v>
      </c>
      <c r="C10474" s="4"/>
      <c r="D10474" s="4" t="s">
        <v>21789</v>
      </c>
      <c r="E10474" s="5" t="s">
        <v>54973</v>
      </c>
      <c r="F10474" s="4" t="s">
        <v>54974</v>
      </c>
      <c r="G10474" s="4" t="s">
        <v>1567</v>
      </c>
      <c r="H10474" s="5" t="s">
        <v>54975</v>
      </c>
      <c r="I10474" s="4" t="s">
        <v>54976</v>
      </c>
      <c r="J10474" s="5" t="n">
        <f aca="false">LEN(K10474)</f>
        <v>13</v>
      </c>
      <c r="K10474" s="6" t="s">
        <v>53257</v>
      </c>
      <c r="L10474" s="4" t="s">
        <v>57</v>
      </c>
      <c r="M10474" s="4" t="s">
        <v>232</v>
      </c>
    </row>
    <row r="10475" customFormat="false" ht="15.75" hidden="false" customHeight="true" outlineLevel="0" collapsed="false">
      <c r="A10475" s="4" t="n">
        <v>8624</v>
      </c>
      <c r="B10475" s="4" t="s">
        <v>9586</v>
      </c>
      <c r="C10475" s="4" t="s">
        <v>54977</v>
      </c>
      <c r="D10475" s="4" t="s">
        <v>54978</v>
      </c>
      <c r="E10475" s="5" t="s">
        <v>30574</v>
      </c>
      <c r="F10475" s="4" t="s">
        <v>30575</v>
      </c>
      <c r="G10475" s="4" t="s">
        <v>1567</v>
      </c>
      <c r="H10475" s="5" t="s">
        <v>54979</v>
      </c>
      <c r="I10475" s="4" t="s">
        <v>54980</v>
      </c>
      <c r="J10475" s="5" t="n">
        <f aca="false">LEN(K10475)</f>
        <v>13</v>
      </c>
      <c r="K10475" s="6" t="s">
        <v>54981</v>
      </c>
      <c r="L10475" s="4" t="s">
        <v>57</v>
      </c>
      <c r="M10475" s="4" t="s">
        <v>1216</v>
      </c>
      <c r="N10475" s="1"/>
    </row>
    <row r="10476" customFormat="false" ht="15.75" hidden="false" customHeight="true" outlineLevel="0" collapsed="false">
      <c r="A10476" s="4" t="n">
        <v>8629</v>
      </c>
      <c r="B10476" s="4" t="s">
        <v>54982</v>
      </c>
      <c r="C10476" s="4"/>
      <c r="D10476" s="4" t="s">
        <v>54983</v>
      </c>
      <c r="E10476" s="5" t="s">
        <v>30574</v>
      </c>
      <c r="F10476" s="4" t="s">
        <v>30575</v>
      </c>
      <c r="G10476" s="4" t="s">
        <v>1567</v>
      </c>
      <c r="H10476" s="5" t="s">
        <v>54984</v>
      </c>
      <c r="I10476" s="7" t="s">
        <v>54985</v>
      </c>
      <c r="J10476" s="5" t="n">
        <f aca="false">LEN(K10476)</f>
        <v>13</v>
      </c>
      <c r="K10476" s="6" t="s">
        <v>54986</v>
      </c>
      <c r="L10476" s="4" t="s">
        <v>57</v>
      </c>
      <c r="M10476" s="4" t="s">
        <v>118</v>
      </c>
    </row>
    <row r="10477" customFormat="false" ht="15.75" hidden="false" customHeight="true" outlineLevel="0" collapsed="false">
      <c r="A10477" s="4" t="n">
        <v>8646</v>
      </c>
      <c r="B10477" s="4" t="s">
        <v>12192</v>
      </c>
      <c r="C10477" s="4" t="s">
        <v>12193</v>
      </c>
      <c r="D10477" s="4" t="s">
        <v>54987</v>
      </c>
      <c r="E10477" s="5" t="s">
        <v>12195</v>
      </c>
      <c r="F10477" s="4" t="s">
        <v>12196</v>
      </c>
      <c r="G10477" s="4" t="s">
        <v>1567</v>
      </c>
      <c r="H10477" s="5" t="s">
        <v>54988</v>
      </c>
      <c r="I10477" s="7" t="str">
        <f aca="false">IFERROR(__xludf.dummyfunction("""info@""&amp;LOWER(REGEXREPLACE(B10477,""[^A-Za-z0-9]"",""""))&amp;"".com"""),"info@gransolsa.com")</f>
        <v>info@gransolsa.com</v>
      </c>
      <c r="J10477" s="5" t="n">
        <f aca="false">LEN(K10477)</f>
        <v>13</v>
      </c>
      <c r="K10477" s="6" t="s">
        <v>54989</v>
      </c>
      <c r="L10477" s="4" t="s">
        <v>21</v>
      </c>
      <c r="M10477" s="4" t="s">
        <v>967</v>
      </c>
    </row>
    <row r="10478" customFormat="false" ht="15.75" hidden="false" customHeight="true" outlineLevel="0" collapsed="false">
      <c r="A10478" s="4" t="n">
        <v>8665</v>
      </c>
      <c r="B10478" s="4" t="s">
        <v>54990</v>
      </c>
      <c r="C10478" s="4" t="s">
        <v>54991</v>
      </c>
      <c r="D10478" s="4" t="s">
        <v>54992</v>
      </c>
      <c r="E10478" s="5" t="s">
        <v>54993</v>
      </c>
      <c r="F10478" s="4" t="s">
        <v>26070</v>
      </c>
      <c r="G10478" s="4" t="s">
        <v>1567</v>
      </c>
      <c r="H10478" s="5" t="s">
        <v>54994</v>
      </c>
      <c r="I10478" s="4" t="s">
        <v>54995</v>
      </c>
      <c r="J10478" s="5" t="n">
        <f aca="false">LEN(K10478)</f>
        <v>13</v>
      </c>
      <c r="K10478" s="6" t="s">
        <v>54996</v>
      </c>
      <c r="L10478" s="4" t="s">
        <v>637</v>
      </c>
      <c r="M10478" s="4" t="s">
        <v>381</v>
      </c>
    </row>
    <row r="10479" customFormat="false" ht="15.75" hidden="false" customHeight="true" outlineLevel="0" collapsed="false">
      <c r="A10479" s="4" t="n">
        <v>8680</v>
      </c>
      <c r="B10479" s="4" t="s">
        <v>54997</v>
      </c>
      <c r="C10479" s="4" t="s">
        <v>54998</v>
      </c>
      <c r="D10479" s="4" t="s">
        <v>54999</v>
      </c>
      <c r="E10479" s="5" t="s">
        <v>46153</v>
      </c>
      <c r="F10479" s="4" t="s">
        <v>21799</v>
      </c>
      <c r="G10479" s="4" t="s">
        <v>1567</v>
      </c>
      <c r="H10479" s="5" t="s">
        <v>55000</v>
      </c>
      <c r="I10479" s="4" t="s">
        <v>55001</v>
      </c>
      <c r="J10479" s="5" t="n">
        <f aca="false">LEN(K10479)</f>
        <v>13</v>
      </c>
      <c r="K10479" s="6" t="s">
        <v>55002</v>
      </c>
      <c r="L10479" s="4" t="s">
        <v>21</v>
      </c>
      <c r="M10479" s="4" t="s">
        <v>22</v>
      </c>
    </row>
    <row r="10480" customFormat="false" ht="15.75" hidden="false" customHeight="true" outlineLevel="0" collapsed="false">
      <c r="A10480" s="4" t="n">
        <v>8687</v>
      </c>
      <c r="B10480" s="4" t="s">
        <v>55003</v>
      </c>
      <c r="C10480" s="4" t="s">
        <v>55004</v>
      </c>
      <c r="D10480" s="4" t="s">
        <v>55005</v>
      </c>
      <c r="E10480" s="5" t="s">
        <v>26084</v>
      </c>
      <c r="F10480" s="4" t="s">
        <v>26085</v>
      </c>
      <c r="G10480" s="4" t="s">
        <v>1567</v>
      </c>
      <c r="H10480" s="5" t="s">
        <v>55006</v>
      </c>
      <c r="I10480" s="7" t="s">
        <v>55007</v>
      </c>
      <c r="J10480" s="5" t="n">
        <f aca="false">LEN(K10480)</f>
        <v>13</v>
      </c>
      <c r="K10480" s="6" t="s">
        <v>55008</v>
      </c>
      <c r="L10480" s="4" t="s">
        <v>57</v>
      </c>
      <c r="M10480" s="4" t="s">
        <v>877</v>
      </c>
    </row>
    <row r="10481" customFormat="false" ht="15.75" hidden="false" customHeight="true" outlineLevel="0" collapsed="false">
      <c r="A10481" s="4" t="n">
        <v>8692</v>
      </c>
      <c r="B10481" s="4" t="s">
        <v>55009</v>
      </c>
      <c r="C10481" s="4" t="s">
        <v>55010</v>
      </c>
      <c r="D10481" s="4" t="s">
        <v>55011</v>
      </c>
      <c r="E10481" s="5" t="s">
        <v>1983</v>
      </c>
      <c r="F10481" s="4" t="s">
        <v>1984</v>
      </c>
      <c r="G10481" s="4" t="s">
        <v>1567</v>
      </c>
      <c r="H10481" s="5" t="s">
        <v>55012</v>
      </c>
      <c r="I10481" s="7" t="str">
        <f aca="false">IFERROR(__xludf.dummyfunction("""info@""&amp;LOWER(REGEXREPLACE(B10481,""[^A-Za-z0-9]"",""""))&amp;"".com"""),"info@solvielha.com")</f>
        <v>info@solvielha.com</v>
      </c>
      <c r="J10481" s="5" t="n">
        <f aca="false">LEN(K10481)</f>
        <v>13</v>
      </c>
      <c r="K10481" s="6" t="s">
        <v>55013</v>
      </c>
      <c r="L10481" s="4" t="s">
        <v>78</v>
      </c>
      <c r="M10481" s="4" t="s">
        <v>1005</v>
      </c>
    </row>
    <row r="10482" customFormat="false" ht="15.75" hidden="false" customHeight="true" outlineLevel="0" collapsed="false">
      <c r="A10482" s="4" t="n">
        <v>8696</v>
      </c>
      <c r="B10482" s="4" t="s">
        <v>55014</v>
      </c>
      <c r="C10482" s="4" t="s">
        <v>55015</v>
      </c>
      <c r="D10482" s="4" t="s">
        <v>55016</v>
      </c>
      <c r="E10482" s="5" t="s">
        <v>1983</v>
      </c>
      <c r="F10482" s="4" t="s">
        <v>1984</v>
      </c>
      <c r="G10482" s="4" t="s">
        <v>1567</v>
      </c>
      <c r="H10482" s="5" t="s">
        <v>55017</v>
      </c>
      <c r="I10482" s="7" t="s">
        <v>55018</v>
      </c>
      <c r="J10482" s="5" t="n">
        <f aca="false">LEN(K10482)</f>
        <v>13</v>
      </c>
      <c r="K10482" s="6" t="s">
        <v>55019</v>
      </c>
      <c r="L10482" s="4" t="s">
        <v>637</v>
      </c>
      <c r="M10482" s="4" t="s">
        <v>4855</v>
      </c>
    </row>
    <row r="10483" customFormat="false" ht="15.75" hidden="false" customHeight="true" outlineLevel="0" collapsed="false">
      <c r="A10483" s="4" t="n">
        <v>8697</v>
      </c>
      <c r="B10483" s="4" t="s">
        <v>55020</v>
      </c>
      <c r="C10483" s="4"/>
      <c r="D10483" s="4" t="s">
        <v>55021</v>
      </c>
      <c r="E10483" s="5" t="s">
        <v>18345</v>
      </c>
      <c r="F10483" s="4" t="s">
        <v>1984</v>
      </c>
      <c r="G10483" s="4" t="s">
        <v>1567</v>
      </c>
      <c r="H10483" s="5" t="s">
        <v>55022</v>
      </c>
      <c r="I10483" s="4" t="str">
        <f aca="false">IFERROR(__xludf.dummyfunction("""info@""&amp;LOWER(REGEXREPLACE(B10483,""[^A-Za-z0-9]"",""""))&amp;"".com"""),"info@lacvielha.com")</f>
        <v>info@lacvielha.com</v>
      </c>
      <c r="J10483" s="5" t="n">
        <f aca="false">LEN(K10483)</f>
        <v>13</v>
      </c>
      <c r="K10483" s="6" t="s">
        <v>55023</v>
      </c>
      <c r="L10483" s="4" t="s">
        <v>31</v>
      </c>
      <c r="M10483" s="4" t="s">
        <v>680</v>
      </c>
    </row>
    <row r="10484" customFormat="false" ht="15.75" hidden="false" customHeight="true" outlineLevel="0" collapsed="false">
      <c r="A10484" s="4" t="n">
        <v>8723</v>
      </c>
      <c r="B10484" s="4" t="s">
        <v>55024</v>
      </c>
      <c r="C10484" s="4" t="s">
        <v>55025</v>
      </c>
      <c r="D10484" s="4" t="s">
        <v>55026</v>
      </c>
      <c r="E10484" s="5" t="s">
        <v>1983</v>
      </c>
      <c r="F10484" s="4" t="s">
        <v>1984</v>
      </c>
      <c r="G10484" s="4" t="s">
        <v>1567</v>
      </c>
      <c r="H10484" s="5" t="s">
        <v>55027</v>
      </c>
      <c r="I10484" s="4" t="s">
        <v>55028</v>
      </c>
      <c r="J10484" s="5" t="n">
        <f aca="false">LEN(K10484)</f>
        <v>13</v>
      </c>
      <c r="K10484" s="10" t="s">
        <v>55029</v>
      </c>
      <c r="L10484" s="4" t="s">
        <v>21</v>
      </c>
      <c r="M10484" s="4" t="s">
        <v>326</v>
      </c>
    </row>
    <row r="10485" customFormat="false" ht="15.75" hidden="false" customHeight="true" outlineLevel="0" collapsed="false">
      <c r="A10485" s="4" t="n">
        <v>8749</v>
      </c>
      <c r="B10485" s="4" t="s">
        <v>55030</v>
      </c>
      <c r="C10485" s="4"/>
      <c r="D10485" s="4" t="s">
        <v>55031</v>
      </c>
      <c r="E10485" s="5" t="s">
        <v>6533</v>
      </c>
      <c r="F10485" s="4" t="s">
        <v>6534</v>
      </c>
      <c r="G10485" s="4" t="s">
        <v>1567</v>
      </c>
      <c r="H10485" s="5" t="s">
        <v>55032</v>
      </c>
      <c r="I10485" s="4" t="s">
        <v>55033</v>
      </c>
      <c r="J10485" s="5" t="n">
        <f aca="false">LEN(K10485)</f>
        <v>13</v>
      </c>
      <c r="K10485" s="6" t="s">
        <v>55034</v>
      </c>
      <c r="L10485" s="4" t="s">
        <v>21</v>
      </c>
      <c r="M10485" s="4" t="s">
        <v>31</v>
      </c>
    </row>
    <row r="10486" customFormat="false" ht="15.75" hidden="false" customHeight="true" outlineLevel="0" collapsed="false">
      <c r="A10486" s="4" t="n">
        <v>8758</v>
      </c>
      <c r="B10486" s="4" t="s">
        <v>52295</v>
      </c>
      <c r="C10486" s="4" t="s">
        <v>55035</v>
      </c>
      <c r="D10486" s="4" t="s">
        <v>55036</v>
      </c>
      <c r="E10486" s="5" t="s">
        <v>37488</v>
      </c>
      <c r="F10486" s="4" t="s">
        <v>37489</v>
      </c>
      <c r="G10486" s="4" t="s">
        <v>1567</v>
      </c>
      <c r="H10486" s="5" t="s">
        <v>55037</v>
      </c>
      <c r="I10486" s="4" t="str">
        <f aca="false">IFERROR(__xludf.dummyfunction("""info@""&amp;LOWER(REGEXREPLACE(B10486,""[^A-Za-z0-9]"",""""))&amp;"".com"""),"info@lafabrica.com")</f>
        <v>info@lafabrica.com</v>
      </c>
      <c r="J10486" s="5" t="n">
        <f aca="false">LEN(K10486)</f>
        <v>13</v>
      </c>
      <c r="K10486" s="6" t="s">
        <v>52299</v>
      </c>
      <c r="L10486" s="4" t="s">
        <v>78</v>
      </c>
      <c r="M10486" s="4" t="s">
        <v>359</v>
      </c>
    </row>
    <row r="10487" customFormat="false" ht="15.75" hidden="false" customHeight="true" outlineLevel="0" collapsed="false">
      <c r="A10487" s="4" t="n">
        <v>8769</v>
      </c>
      <c r="B10487" s="4" t="s">
        <v>55038</v>
      </c>
      <c r="C10487" s="4" t="s">
        <v>55039</v>
      </c>
      <c r="D10487" s="4" t="s">
        <v>55040</v>
      </c>
      <c r="E10487" s="5" t="s">
        <v>26128</v>
      </c>
      <c r="F10487" s="4" t="s">
        <v>26122</v>
      </c>
      <c r="G10487" s="4" t="s">
        <v>1567</v>
      </c>
      <c r="H10487" s="5" t="s">
        <v>55041</v>
      </c>
      <c r="I10487" s="4" t="s">
        <v>55042</v>
      </c>
      <c r="J10487" s="5" t="n">
        <f aca="false">LEN(K10487)</f>
        <v>13</v>
      </c>
      <c r="K10487" s="6" t="s">
        <v>55043</v>
      </c>
      <c r="L10487" s="4" t="s">
        <v>31</v>
      </c>
      <c r="M10487" s="4" t="s">
        <v>32</v>
      </c>
    </row>
    <row r="10488" customFormat="false" ht="15.75" hidden="false" customHeight="true" outlineLevel="0" collapsed="false">
      <c r="A10488" s="4" t="n">
        <v>8772</v>
      </c>
      <c r="B10488" s="4" t="s">
        <v>55044</v>
      </c>
      <c r="C10488" s="4"/>
      <c r="D10488" s="4" t="s">
        <v>46215</v>
      </c>
      <c r="E10488" s="5" t="s">
        <v>26128</v>
      </c>
      <c r="F10488" s="4" t="s">
        <v>26122</v>
      </c>
      <c r="G10488" s="4" t="s">
        <v>1567</v>
      </c>
      <c r="H10488" s="5" t="s">
        <v>46216</v>
      </c>
      <c r="I10488" s="4" t="s">
        <v>46217</v>
      </c>
      <c r="J10488" s="5" t="n">
        <f aca="false">LEN(K10488)</f>
        <v>13</v>
      </c>
      <c r="K10488" s="6" t="s">
        <v>55045</v>
      </c>
      <c r="L10488" s="4" t="s">
        <v>31</v>
      </c>
      <c r="M10488" s="4" t="s">
        <v>31</v>
      </c>
    </row>
    <row r="10489" customFormat="false" ht="15.75" hidden="false" customHeight="true" outlineLevel="0" collapsed="false">
      <c r="A10489" s="4" t="n">
        <v>8777</v>
      </c>
      <c r="B10489" s="4" t="s">
        <v>55046</v>
      </c>
      <c r="C10489" s="4" t="s">
        <v>55047</v>
      </c>
      <c r="D10489" s="4" t="s">
        <v>55048</v>
      </c>
      <c r="E10489" s="5" t="s">
        <v>55049</v>
      </c>
      <c r="F10489" s="4" t="s">
        <v>1567</v>
      </c>
      <c r="G10489" s="4" t="s">
        <v>1567</v>
      </c>
      <c r="H10489" s="5" t="s">
        <v>55050</v>
      </c>
      <c r="I10489" s="4" t="str">
        <f aca="false">IFERROR(__xludf.dummyfunction("""info@""&amp;LOWER(REGEXREPLACE(B10489,""[^A-Za-z0-9]"",""""))&amp;"".com"""),"info@sansipark.com")</f>
        <v>info@sansipark.com</v>
      </c>
      <c r="J10489" s="5" t="n">
        <f aca="false">LEN(K10489)</f>
        <v>13</v>
      </c>
      <c r="K10489" s="6" t="s">
        <v>55051</v>
      </c>
      <c r="L10489" s="4" t="s">
        <v>31</v>
      </c>
      <c r="M10489" s="4" t="s">
        <v>6467</v>
      </c>
    </row>
    <row r="10490" customFormat="false" ht="15.75" hidden="false" customHeight="true" outlineLevel="0" collapsed="false">
      <c r="A10490" s="4" t="n">
        <v>8790</v>
      </c>
      <c r="B10490" s="4" t="s">
        <v>55052</v>
      </c>
      <c r="C10490" s="4"/>
      <c r="D10490" s="4" t="s">
        <v>55053</v>
      </c>
      <c r="E10490" s="5" t="s">
        <v>55054</v>
      </c>
      <c r="F10490" s="4" t="s">
        <v>55055</v>
      </c>
      <c r="G10490" s="4" t="s">
        <v>355</v>
      </c>
      <c r="H10490" s="5" t="s">
        <v>55056</v>
      </c>
      <c r="I10490" s="4" t="s">
        <v>55057</v>
      </c>
      <c r="J10490" s="5" t="n">
        <f aca="false">LEN(K10490)</f>
        <v>13</v>
      </c>
      <c r="K10490" s="6" t="s">
        <v>55058</v>
      </c>
      <c r="L10490" s="4" t="s">
        <v>57</v>
      </c>
      <c r="M10490" s="4" t="s">
        <v>31</v>
      </c>
    </row>
    <row r="10491" customFormat="false" ht="15.75" hidden="false" customHeight="true" outlineLevel="0" collapsed="false">
      <c r="A10491" s="4" t="n">
        <v>8816</v>
      </c>
      <c r="B10491" s="4" t="s">
        <v>55059</v>
      </c>
      <c r="C10491" s="4"/>
      <c r="D10491" s="4" t="s">
        <v>41393</v>
      </c>
      <c r="E10491" s="5" t="s">
        <v>3607</v>
      </c>
      <c r="F10491" s="4" t="s">
        <v>3608</v>
      </c>
      <c r="G10491" s="4" t="s">
        <v>355</v>
      </c>
      <c r="H10491" s="5" t="s">
        <v>55060</v>
      </c>
      <c r="I10491" s="4" t="s">
        <v>55061</v>
      </c>
      <c r="J10491" s="5" t="n">
        <f aca="false">LEN(K10491)</f>
        <v>13</v>
      </c>
      <c r="K10491" s="6" t="s">
        <v>55062</v>
      </c>
      <c r="L10491" s="4" t="s">
        <v>57</v>
      </c>
      <c r="M10491" s="4" t="s">
        <v>31</v>
      </c>
    </row>
    <row r="10492" customFormat="false" ht="15.75" hidden="false" customHeight="true" outlineLevel="0" collapsed="false">
      <c r="A10492" s="4" t="n">
        <v>8833</v>
      </c>
      <c r="B10492" s="4" t="s">
        <v>55063</v>
      </c>
      <c r="C10492" s="4"/>
      <c r="D10492" s="4" t="s">
        <v>55064</v>
      </c>
      <c r="E10492" s="5" t="s">
        <v>26174</v>
      </c>
      <c r="F10492" s="4" t="s">
        <v>26175</v>
      </c>
      <c r="G10492" s="4" t="s">
        <v>355</v>
      </c>
      <c r="H10492" s="5" t="s">
        <v>26176</v>
      </c>
      <c r="I10492" s="4" t="str">
        <f aca="false">IFERROR(__xludf.dummyfunction("""info@""&amp;LOWER(REGEXREPLACE(B10492,""[^A-Za-z0-9]"",""""))&amp;"".com"""),"info@loforaton.com")</f>
        <v>info@loforaton.com</v>
      </c>
      <c r="J10492" s="5" t="n">
        <f aca="false">LEN(K10492)</f>
        <v>13</v>
      </c>
      <c r="K10492" s="6" t="s">
        <v>55065</v>
      </c>
      <c r="L10492" s="4" t="s">
        <v>57</v>
      </c>
      <c r="M10492" s="4" t="s">
        <v>1063</v>
      </c>
    </row>
    <row r="10493" customFormat="false" ht="15.75" hidden="false" customHeight="true" outlineLevel="0" collapsed="false">
      <c r="A10493" s="4" t="n">
        <v>8849</v>
      </c>
      <c r="B10493" s="4" t="s">
        <v>55066</v>
      </c>
      <c r="C10493" s="4"/>
      <c r="D10493" s="4" t="s">
        <v>9953</v>
      </c>
      <c r="E10493" s="5" t="s">
        <v>9954</v>
      </c>
      <c r="F10493" s="4" t="s">
        <v>9955</v>
      </c>
      <c r="G10493" s="4" t="s">
        <v>355</v>
      </c>
      <c r="H10493" s="5" t="s">
        <v>55067</v>
      </c>
      <c r="I10493" s="4" t="s">
        <v>9957</v>
      </c>
      <c r="J10493" s="5" t="n">
        <f aca="false">LEN(K10493)</f>
        <v>13</v>
      </c>
      <c r="K10493" s="6" t="s">
        <v>55068</v>
      </c>
      <c r="L10493" s="4" t="s">
        <v>31</v>
      </c>
      <c r="M10493" s="4" t="s">
        <v>31</v>
      </c>
    </row>
    <row r="10494" customFormat="false" ht="15.75" hidden="false" customHeight="true" outlineLevel="0" collapsed="false">
      <c r="A10494" s="4" t="n">
        <v>8862</v>
      </c>
      <c r="B10494" s="4" t="s">
        <v>55069</v>
      </c>
      <c r="C10494" s="4"/>
      <c r="D10494" s="4" t="s">
        <v>55070</v>
      </c>
      <c r="E10494" s="5" t="s">
        <v>9961</v>
      </c>
      <c r="F10494" s="4" t="s">
        <v>9962</v>
      </c>
      <c r="G10494" s="4" t="s">
        <v>355</v>
      </c>
      <c r="H10494" s="5" t="s">
        <v>55071</v>
      </c>
      <c r="I10494" s="4" t="s">
        <v>55072</v>
      </c>
      <c r="J10494" s="5" t="n">
        <f aca="false">LEN(K10494)</f>
        <v>13</v>
      </c>
      <c r="K10494" s="6" t="s">
        <v>55073</v>
      </c>
      <c r="L10494" s="4" t="s">
        <v>57</v>
      </c>
      <c r="M10494" s="4" t="s">
        <v>2890</v>
      </c>
    </row>
    <row r="10495" customFormat="false" ht="15.75" hidden="false" customHeight="true" outlineLevel="0" collapsed="false">
      <c r="A10495" s="4" t="n">
        <v>8869</v>
      </c>
      <c r="B10495" s="4" t="s">
        <v>26106</v>
      </c>
      <c r="C10495" s="4"/>
      <c r="D10495" s="4" t="s">
        <v>55070</v>
      </c>
      <c r="E10495" s="5" t="s">
        <v>1337</v>
      </c>
      <c r="F10495" s="4" t="s">
        <v>1338</v>
      </c>
      <c r="G10495" s="4" t="s">
        <v>355</v>
      </c>
      <c r="H10495" s="5" t="s">
        <v>55074</v>
      </c>
      <c r="I10495" s="4" t="str">
        <f aca="false">IFERROR(__xludf.dummyfunction("""info@""&amp;LOWER(REGEXREPLACE(B10495,""[^A-Za-z0-9]"",""""))&amp;"".com"""),"info@edelweiss.com")</f>
        <v>info@edelweiss.com</v>
      </c>
      <c r="J10495" s="5" t="n">
        <f aca="false">LEN(K10495)</f>
        <v>13</v>
      </c>
      <c r="K10495" s="10" t="s">
        <v>55075</v>
      </c>
      <c r="L10495" s="4" t="s">
        <v>31</v>
      </c>
      <c r="M10495" s="4" t="s">
        <v>2321</v>
      </c>
    </row>
    <row r="10496" customFormat="false" ht="15.75" hidden="false" customHeight="true" outlineLevel="0" collapsed="false">
      <c r="A10496" s="4" t="n">
        <v>8877</v>
      </c>
      <c r="B10496" s="4" t="s">
        <v>45198</v>
      </c>
      <c r="C10496" s="4"/>
      <c r="D10496" s="4" t="s">
        <v>55076</v>
      </c>
      <c r="E10496" s="5" t="s">
        <v>55077</v>
      </c>
      <c r="F10496" s="4" t="s">
        <v>5256</v>
      </c>
      <c r="G10496" s="4" t="s">
        <v>355</v>
      </c>
      <c r="H10496" s="5" t="s">
        <v>55078</v>
      </c>
      <c r="I10496" s="4" t="s">
        <v>55079</v>
      </c>
      <c r="J10496" s="5" t="n">
        <f aca="false">LEN(K10496)</f>
        <v>13</v>
      </c>
      <c r="K10496" s="6" t="s">
        <v>55080</v>
      </c>
      <c r="L10496" s="4" t="s">
        <v>31</v>
      </c>
      <c r="M10496" s="4" t="s">
        <v>680</v>
      </c>
    </row>
    <row r="10497" customFormat="false" ht="15.75" hidden="false" customHeight="true" outlineLevel="0" collapsed="false">
      <c r="A10497" s="4" t="n">
        <v>8900</v>
      </c>
      <c r="B10497" s="4" t="s">
        <v>55081</v>
      </c>
      <c r="C10497" s="4"/>
      <c r="D10497" s="4" t="s">
        <v>18391</v>
      </c>
      <c r="E10497" s="5" t="s">
        <v>15024</v>
      </c>
      <c r="F10497" s="4" t="s">
        <v>1658</v>
      </c>
      <c r="G10497" s="4" t="s">
        <v>355</v>
      </c>
      <c r="H10497" s="5" t="s">
        <v>55082</v>
      </c>
      <c r="I10497" s="4" t="s">
        <v>55083</v>
      </c>
      <c r="J10497" s="5" t="n">
        <f aca="false">LEN(K10497)</f>
        <v>13</v>
      </c>
      <c r="K10497" s="6" t="s">
        <v>54464</v>
      </c>
      <c r="L10497" s="4" t="s">
        <v>78</v>
      </c>
      <c r="M10497" s="4" t="s">
        <v>4841</v>
      </c>
    </row>
    <row r="10498" customFormat="false" ht="15.75" hidden="false" customHeight="true" outlineLevel="0" collapsed="false">
      <c r="A10498" s="4" t="n">
        <v>8963</v>
      </c>
      <c r="B10498" s="4" t="s">
        <v>55084</v>
      </c>
      <c r="C10498" s="4"/>
      <c r="D10498" s="4" t="s">
        <v>55085</v>
      </c>
      <c r="E10498" s="5" t="s">
        <v>55086</v>
      </c>
      <c r="F10498" s="4" t="s">
        <v>55087</v>
      </c>
      <c r="G10498" s="4" t="s">
        <v>700</v>
      </c>
      <c r="H10498" s="5" t="s">
        <v>55088</v>
      </c>
      <c r="I10498" s="4" t="s">
        <v>55089</v>
      </c>
      <c r="J10498" s="5" t="n">
        <f aca="false">LEN(K10498)</f>
        <v>13</v>
      </c>
      <c r="K10498" s="6" t="s">
        <v>55090</v>
      </c>
      <c r="L10498" s="4" t="s">
        <v>21</v>
      </c>
      <c r="M10498" s="4" t="s">
        <v>1979</v>
      </c>
    </row>
    <row r="10499" customFormat="false" ht="15.75" hidden="false" customHeight="true" outlineLevel="0" collapsed="false">
      <c r="A10499" s="4" t="n">
        <v>9014</v>
      </c>
      <c r="B10499" s="4" t="s">
        <v>55091</v>
      </c>
      <c r="C10499" s="4"/>
      <c r="D10499" s="4" t="s">
        <v>55092</v>
      </c>
      <c r="E10499" s="5" t="s">
        <v>55093</v>
      </c>
      <c r="F10499" s="4" t="s">
        <v>1574</v>
      </c>
      <c r="G10499" s="4" t="s">
        <v>1574</v>
      </c>
      <c r="H10499" s="5" t="s">
        <v>55094</v>
      </c>
      <c r="I10499" s="7" t="s">
        <v>55095</v>
      </c>
      <c r="J10499" s="5" t="n">
        <f aca="false">LEN(K10499)</f>
        <v>13</v>
      </c>
      <c r="K10499" s="6" t="s">
        <v>55096</v>
      </c>
      <c r="L10499" s="4" t="s">
        <v>21</v>
      </c>
      <c r="M10499" s="4" t="s">
        <v>4027</v>
      </c>
    </row>
    <row r="10500" customFormat="false" ht="15.75" hidden="false" customHeight="true" outlineLevel="0" collapsed="false">
      <c r="A10500" s="4" t="n">
        <v>9017</v>
      </c>
      <c r="B10500" s="4" t="s">
        <v>55097</v>
      </c>
      <c r="C10500" s="4"/>
      <c r="D10500" s="4" t="s">
        <v>55098</v>
      </c>
      <c r="E10500" s="5" t="s">
        <v>55099</v>
      </c>
      <c r="F10500" s="4" t="s">
        <v>55100</v>
      </c>
      <c r="G10500" s="4" t="s">
        <v>1574</v>
      </c>
      <c r="H10500" s="5" t="s">
        <v>55101</v>
      </c>
      <c r="I10500" s="4" t="s">
        <v>55102</v>
      </c>
      <c r="J10500" s="5" t="n">
        <f aca="false">LEN(K10500)</f>
        <v>13</v>
      </c>
      <c r="K10500" s="6" t="s">
        <v>55103</v>
      </c>
      <c r="L10500" s="4" t="s">
        <v>21</v>
      </c>
      <c r="M10500" s="4" t="s">
        <v>459</v>
      </c>
    </row>
    <row r="10501" customFormat="false" ht="15.75" hidden="false" customHeight="true" outlineLevel="0" collapsed="false">
      <c r="A10501" s="4" t="n">
        <v>9021</v>
      </c>
      <c r="B10501" s="4" t="s">
        <v>55104</v>
      </c>
      <c r="C10501" s="4"/>
      <c r="D10501" s="4" t="s">
        <v>55105</v>
      </c>
      <c r="E10501" s="5" t="s">
        <v>55106</v>
      </c>
      <c r="F10501" s="4" t="s">
        <v>55107</v>
      </c>
      <c r="G10501" s="4" t="s">
        <v>1574</v>
      </c>
      <c r="H10501" s="5" t="s">
        <v>55108</v>
      </c>
      <c r="I10501" s="7" t="s">
        <v>55109</v>
      </c>
      <c r="J10501" s="5" t="n">
        <f aca="false">LEN(K10501)</f>
        <v>13</v>
      </c>
      <c r="K10501" s="6" t="s">
        <v>55110</v>
      </c>
      <c r="L10501" s="4" t="s">
        <v>31</v>
      </c>
      <c r="M10501" s="4" t="s">
        <v>22</v>
      </c>
    </row>
    <row r="10502" customFormat="false" ht="15.75" hidden="false" customHeight="true" outlineLevel="0" collapsed="false">
      <c r="A10502" s="4" t="n">
        <v>9032</v>
      </c>
      <c r="B10502" s="4" t="s">
        <v>55111</v>
      </c>
      <c r="C10502" s="4"/>
      <c r="D10502" s="4" t="s">
        <v>55112</v>
      </c>
      <c r="E10502" s="5" t="s">
        <v>15071</v>
      </c>
      <c r="F10502" s="4" t="s">
        <v>1574</v>
      </c>
      <c r="G10502" s="4" t="s">
        <v>1574</v>
      </c>
      <c r="H10502" s="5" t="s">
        <v>55113</v>
      </c>
      <c r="I10502" s="7" t="str">
        <f aca="false">IFERROR(__xludf.dummyfunction("""info@""&amp;LOWER(REGEXREPLACE(B10502,""[^A-Za-z0-9]"",""""))&amp;"".com"""),"info@hotelmaza.com")</f>
        <v>info@hotelmaza.com</v>
      </c>
      <c r="J10502" s="5" t="n">
        <f aca="false">LEN(K10502)</f>
        <v>13</v>
      </c>
      <c r="K10502" s="5" t="s">
        <v>55114</v>
      </c>
      <c r="L10502" s="4" t="s">
        <v>637</v>
      </c>
      <c r="M10502" s="4" t="s">
        <v>3470</v>
      </c>
    </row>
    <row r="10503" customFormat="false" ht="15.75" hidden="false" customHeight="true" outlineLevel="0" collapsed="false">
      <c r="A10503" s="4" t="n">
        <v>9036</v>
      </c>
      <c r="B10503" s="4" t="s">
        <v>55115</v>
      </c>
      <c r="C10503" s="4"/>
      <c r="D10503" s="4" t="s">
        <v>55116</v>
      </c>
      <c r="E10503" s="5" t="s">
        <v>2057</v>
      </c>
      <c r="F10503" s="4" t="s">
        <v>1574</v>
      </c>
      <c r="G10503" s="4" t="s">
        <v>1574</v>
      </c>
      <c r="H10503" s="5" t="s">
        <v>55117</v>
      </c>
      <c r="I10503" s="4" t="s">
        <v>2875</v>
      </c>
      <c r="J10503" s="5" t="n">
        <f aca="false">LEN(K10503)</f>
        <v>13</v>
      </c>
      <c r="K10503" s="6" t="s">
        <v>51851</v>
      </c>
      <c r="L10503" s="4" t="s">
        <v>31</v>
      </c>
      <c r="M10503" s="4" t="s">
        <v>2781</v>
      </c>
    </row>
    <row r="10504" customFormat="false" ht="15.75" hidden="false" customHeight="true" outlineLevel="0" collapsed="false">
      <c r="A10504" s="4" t="n">
        <v>9041</v>
      </c>
      <c r="B10504" s="4" t="s">
        <v>55118</v>
      </c>
      <c r="C10504" s="4"/>
      <c r="D10504" s="4" t="s">
        <v>55119</v>
      </c>
      <c r="E10504" s="5" t="s">
        <v>32042</v>
      </c>
      <c r="F10504" s="4" t="s">
        <v>1574</v>
      </c>
      <c r="G10504" s="4" t="s">
        <v>1574</v>
      </c>
      <c r="H10504" s="5" t="s">
        <v>55120</v>
      </c>
      <c r="I10504" s="4" t="s">
        <v>55121</v>
      </c>
      <c r="J10504" s="5" t="n">
        <f aca="false">LEN(K10504)</f>
        <v>13</v>
      </c>
      <c r="K10504" s="6" t="s">
        <v>51851</v>
      </c>
      <c r="L10504" s="4" t="s">
        <v>31</v>
      </c>
      <c r="M10504" s="4" t="s">
        <v>2167</v>
      </c>
    </row>
    <row r="10505" customFormat="false" ht="15.75" hidden="false" customHeight="true" outlineLevel="0" collapsed="false">
      <c r="A10505" s="4" t="n">
        <v>9046</v>
      </c>
      <c r="B10505" s="4" t="s">
        <v>55122</v>
      </c>
      <c r="C10505" s="4"/>
      <c r="D10505" s="4" t="s">
        <v>55123</v>
      </c>
      <c r="E10505" s="5" t="s">
        <v>2057</v>
      </c>
      <c r="F10505" s="4" t="s">
        <v>1574</v>
      </c>
      <c r="G10505" s="4" t="s">
        <v>1574</v>
      </c>
      <c r="H10505" s="5" t="s">
        <v>55124</v>
      </c>
      <c r="I10505" s="4" t="s">
        <v>55125</v>
      </c>
      <c r="J10505" s="5" t="n">
        <f aca="false">LEN(K10505)</f>
        <v>13</v>
      </c>
      <c r="K10505" s="6" t="s">
        <v>55126</v>
      </c>
      <c r="L10505" s="4" t="s">
        <v>637</v>
      </c>
      <c r="M10505" s="4" t="s">
        <v>1063</v>
      </c>
    </row>
    <row r="10506" customFormat="false" ht="15.75" hidden="false" customHeight="true" outlineLevel="0" collapsed="false">
      <c r="A10506" s="4" t="n">
        <v>9068</v>
      </c>
      <c r="B10506" s="4" t="s">
        <v>55127</v>
      </c>
      <c r="C10506" s="4"/>
      <c r="D10506" s="4" t="s">
        <v>55128</v>
      </c>
      <c r="E10506" s="5" t="s">
        <v>21899</v>
      </c>
      <c r="F10506" s="4" t="s">
        <v>21900</v>
      </c>
      <c r="G10506" s="4" t="s">
        <v>1574</v>
      </c>
      <c r="H10506" s="5" t="s">
        <v>55129</v>
      </c>
      <c r="I10506" s="7" t="s">
        <v>55130</v>
      </c>
      <c r="J10506" s="5" t="n">
        <f aca="false">LEN(K10506)</f>
        <v>13</v>
      </c>
      <c r="K10506" s="6" t="s">
        <v>55131</v>
      </c>
      <c r="L10506" s="4" t="s">
        <v>31</v>
      </c>
      <c r="M10506" s="4" t="s">
        <v>1793</v>
      </c>
    </row>
    <row r="10507" customFormat="false" ht="15.75" hidden="false" customHeight="true" outlineLevel="0" collapsed="false">
      <c r="A10507" s="4" t="n">
        <v>9076</v>
      </c>
      <c r="B10507" s="4" t="s">
        <v>55132</v>
      </c>
      <c r="C10507" s="4"/>
      <c r="D10507" s="4" t="s">
        <v>55133</v>
      </c>
      <c r="E10507" s="5" t="s">
        <v>27421</v>
      </c>
      <c r="F10507" s="4" t="s">
        <v>1574</v>
      </c>
      <c r="G10507" s="4" t="s">
        <v>1574</v>
      </c>
      <c r="H10507" s="5" t="s">
        <v>55134</v>
      </c>
      <c r="I10507" s="4" t="s">
        <v>55135</v>
      </c>
      <c r="J10507" s="5" t="n">
        <f aca="false">LEN(K10507)</f>
        <v>13</v>
      </c>
      <c r="K10507" s="6" t="s">
        <v>52283</v>
      </c>
      <c r="L10507" s="4" t="s">
        <v>31</v>
      </c>
      <c r="M10507" s="4" t="s">
        <v>4771</v>
      </c>
    </row>
    <row r="10508" customFormat="false" ht="15.75" hidden="false" customHeight="true" outlineLevel="0" collapsed="false">
      <c r="A10508" s="4" t="n">
        <v>9085</v>
      </c>
      <c r="B10508" s="4" t="s">
        <v>55136</v>
      </c>
      <c r="C10508" s="4"/>
      <c r="D10508" s="4" t="s">
        <v>55137</v>
      </c>
      <c r="E10508" s="5" t="s">
        <v>55138</v>
      </c>
      <c r="F10508" s="4" t="s">
        <v>55139</v>
      </c>
      <c r="G10508" s="4" t="s">
        <v>1574</v>
      </c>
      <c r="H10508" s="5" t="s">
        <v>55140</v>
      </c>
      <c r="I10508" s="4" t="str">
        <f aca="false">IFERROR(__xludf.dummyfunction("""info@""&amp;LOWER(REGEXREPLACE(B10508,""[^A-Za-z0-9]"",""""))&amp;"".com"""),"info@lacadiera.com")</f>
        <v>info@lacadiera.com</v>
      </c>
      <c r="J10508" s="5" t="n">
        <f aca="false">LEN(K10508)</f>
        <v>13</v>
      </c>
      <c r="K10508" s="6" t="s">
        <v>55141</v>
      </c>
      <c r="L10508" s="4" t="s">
        <v>1970</v>
      </c>
      <c r="M10508" s="4" t="s">
        <v>577</v>
      </c>
    </row>
    <row r="10509" customFormat="false" ht="15.75" hidden="false" customHeight="true" outlineLevel="0" collapsed="false">
      <c r="A10509" s="4" t="n">
        <v>9086</v>
      </c>
      <c r="B10509" s="4" t="s">
        <v>55142</v>
      </c>
      <c r="C10509" s="4"/>
      <c r="D10509" s="4" t="s">
        <v>55143</v>
      </c>
      <c r="E10509" s="5" t="s">
        <v>55144</v>
      </c>
      <c r="F10509" s="4" t="s">
        <v>55145</v>
      </c>
      <c r="G10509" s="4" t="s">
        <v>1574</v>
      </c>
      <c r="H10509" s="5" t="s">
        <v>55146</v>
      </c>
      <c r="I10509" s="4" t="s">
        <v>55147</v>
      </c>
      <c r="J10509" s="5" t="n">
        <f aca="false">LEN(K10509)</f>
        <v>13</v>
      </c>
      <c r="K10509" s="6" t="s">
        <v>55148</v>
      </c>
      <c r="L10509" s="4" t="s">
        <v>31</v>
      </c>
      <c r="M10509" s="4" t="s">
        <v>294</v>
      </c>
    </row>
    <row r="10510" customFormat="false" ht="15.75" hidden="false" customHeight="true" outlineLevel="0" collapsed="false">
      <c r="A10510" s="4" t="n">
        <v>9095</v>
      </c>
      <c r="B10510" s="4" t="s">
        <v>55149</v>
      </c>
      <c r="C10510" s="4"/>
      <c r="D10510" s="4" t="s">
        <v>55150</v>
      </c>
      <c r="E10510" s="5" t="s">
        <v>2990</v>
      </c>
      <c r="F10510" s="4" t="s">
        <v>2991</v>
      </c>
      <c r="G10510" s="4" t="s">
        <v>1574</v>
      </c>
      <c r="H10510" s="5" t="s">
        <v>55151</v>
      </c>
      <c r="I10510" s="4" t="s">
        <v>55152</v>
      </c>
      <c r="J10510" s="5" t="n">
        <f aca="false">LEN(K10510)</f>
        <v>13</v>
      </c>
      <c r="K10510" s="6" t="s">
        <v>55153</v>
      </c>
      <c r="L10510" s="4" t="s">
        <v>637</v>
      </c>
      <c r="M10510" s="4" t="s">
        <v>1043</v>
      </c>
    </row>
    <row r="10511" customFormat="false" ht="15.75" hidden="false" customHeight="true" outlineLevel="0" collapsed="false">
      <c r="A10511" s="4" t="n">
        <v>9118</v>
      </c>
      <c r="B10511" s="4" t="s">
        <v>55154</v>
      </c>
      <c r="C10511" s="4" t="s">
        <v>55155</v>
      </c>
      <c r="D10511" s="4" t="s">
        <v>55156</v>
      </c>
      <c r="E10511" s="5" t="s">
        <v>26363</v>
      </c>
      <c r="F10511" s="4" t="s">
        <v>26364</v>
      </c>
      <c r="G10511" s="4" t="s">
        <v>259</v>
      </c>
      <c r="H10511" s="5" t="s">
        <v>55157</v>
      </c>
      <c r="I10511" s="4" t="s">
        <v>55158</v>
      </c>
      <c r="J10511" s="5" t="n">
        <f aca="false">LEN(K10511)</f>
        <v>13</v>
      </c>
      <c r="K10511" s="6" t="s">
        <v>55159</v>
      </c>
      <c r="L10511" s="4" t="s">
        <v>57</v>
      </c>
      <c r="M10511" s="4" t="s">
        <v>680</v>
      </c>
    </row>
    <row r="10512" customFormat="false" ht="15.75" hidden="false" customHeight="true" outlineLevel="0" collapsed="false">
      <c r="A10512" s="4" t="n">
        <v>9124</v>
      </c>
      <c r="B10512" s="4" t="s">
        <v>55160</v>
      </c>
      <c r="C10512" s="4" t="s">
        <v>55161</v>
      </c>
      <c r="D10512" s="4" t="s">
        <v>55162</v>
      </c>
      <c r="E10512" s="5" t="s">
        <v>4545</v>
      </c>
      <c r="F10512" s="4" t="s">
        <v>259</v>
      </c>
      <c r="G10512" s="4" t="s">
        <v>259</v>
      </c>
      <c r="H10512" s="5" t="s">
        <v>55163</v>
      </c>
      <c r="I10512" s="4" t="s">
        <v>55164</v>
      </c>
      <c r="J10512" s="5" t="n">
        <f aca="false">LEN(K10512)</f>
        <v>13</v>
      </c>
      <c r="K10512" s="6" t="s">
        <v>55165</v>
      </c>
      <c r="L10512" s="4" t="s">
        <v>57</v>
      </c>
      <c r="M10512" s="4" t="s">
        <v>31</v>
      </c>
    </row>
    <row r="10513" customFormat="false" ht="15.75" hidden="false" customHeight="true" outlineLevel="0" collapsed="false">
      <c r="A10513" s="4" t="n">
        <v>9138</v>
      </c>
      <c r="B10513" s="4" t="s">
        <v>55166</v>
      </c>
      <c r="C10513" s="4"/>
      <c r="D10513" s="4" t="s">
        <v>55167</v>
      </c>
      <c r="E10513" s="5" t="s">
        <v>55168</v>
      </c>
      <c r="F10513" s="4" t="s">
        <v>55169</v>
      </c>
      <c r="G10513" s="4" t="s">
        <v>259</v>
      </c>
      <c r="H10513" s="5" t="s">
        <v>55170</v>
      </c>
      <c r="I10513" s="4" t="str">
        <f aca="false">IFERROR(__xludf.dummyfunction("""info@""&amp;LOWER(REGEXREPLACE(B10513,""[^A-Za-z0-9]"",""""))&amp;"".com"""),"info@mascanros.com")</f>
        <v>info@mascanros.com</v>
      </c>
      <c r="J10513" s="5" t="n">
        <f aca="false">LEN(K10513)</f>
        <v>13</v>
      </c>
      <c r="K10513" s="6" t="s">
        <v>55171</v>
      </c>
      <c r="L10513" s="4" t="s">
        <v>31</v>
      </c>
      <c r="M10513" s="4" t="s">
        <v>336</v>
      </c>
    </row>
    <row r="10514" customFormat="false" ht="15.75" hidden="false" customHeight="true" outlineLevel="0" collapsed="false">
      <c r="A10514" s="4" t="n">
        <v>9143</v>
      </c>
      <c r="B10514" s="4" t="s">
        <v>55172</v>
      </c>
      <c r="C10514" s="4"/>
      <c r="D10514" s="4" t="s">
        <v>55173</v>
      </c>
      <c r="E10514" s="5" t="s">
        <v>55174</v>
      </c>
      <c r="F10514" s="4" t="s">
        <v>26280</v>
      </c>
      <c r="G10514" s="4" t="s">
        <v>259</v>
      </c>
      <c r="H10514" s="5" t="s">
        <v>55175</v>
      </c>
      <c r="I10514" s="4" t="s">
        <v>55176</v>
      </c>
      <c r="J10514" s="5" t="n">
        <f aca="false">LEN(K10514)</f>
        <v>13</v>
      </c>
      <c r="K10514" s="6" t="s">
        <v>55177</v>
      </c>
      <c r="L10514" s="4" t="s">
        <v>78</v>
      </c>
      <c r="M10514" s="4" t="s">
        <v>3203</v>
      </c>
    </row>
    <row r="10515" customFormat="false" ht="15.75" hidden="false" customHeight="true" outlineLevel="0" collapsed="false">
      <c r="A10515" s="4" t="n">
        <v>9144</v>
      </c>
      <c r="B10515" s="4" t="s">
        <v>55178</v>
      </c>
      <c r="C10515" s="4" t="s">
        <v>55179</v>
      </c>
      <c r="D10515" s="4" t="s">
        <v>55180</v>
      </c>
      <c r="E10515" s="5" t="s">
        <v>55181</v>
      </c>
      <c r="F10515" s="4" t="s">
        <v>26280</v>
      </c>
      <c r="G10515" s="4" t="s">
        <v>259</v>
      </c>
      <c r="H10515" s="5" t="s">
        <v>55182</v>
      </c>
      <c r="I10515" s="4" t="s">
        <v>55183</v>
      </c>
      <c r="J10515" s="5" t="n">
        <f aca="false">LEN(K10515)</f>
        <v>13</v>
      </c>
      <c r="K10515" s="6" t="s">
        <v>51851</v>
      </c>
      <c r="L10515" s="4" t="s">
        <v>21</v>
      </c>
      <c r="M10515" s="4" t="s">
        <v>232</v>
      </c>
    </row>
    <row r="10516" customFormat="false" ht="15.75" hidden="false" customHeight="true" outlineLevel="0" collapsed="false">
      <c r="A10516" s="4" t="n">
        <v>9159</v>
      </c>
      <c r="B10516" s="4" t="s">
        <v>55184</v>
      </c>
      <c r="C10516" s="4" t="s">
        <v>55185</v>
      </c>
      <c r="D10516" s="4" t="s">
        <v>55186</v>
      </c>
      <c r="E10516" s="5" t="s">
        <v>3614</v>
      </c>
      <c r="F10516" s="4" t="s">
        <v>3615</v>
      </c>
      <c r="G10516" s="4" t="s">
        <v>259</v>
      </c>
      <c r="H10516" s="5" t="s">
        <v>55187</v>
      </c>
      <c r="I10516" s="4" t="s">
        <v>530</v>
      </c>
      <c r="J10516" s="5" t="n">
        <f aca="false">LEN(K10516)</f>
        <v>13</v>
      </c>
      <c r="K10516" s="6" t="s">
        <v>52104</v>
      </c>
      <c r="L10516" s="4" t="s">
        <v>57</v>
      </c>
      <c r="M10516" s="4" t="s">
        <v>19530</v>
      </c>
    </row>
    <row r="10517" customFormat="false" ht="15.75" hidden="false" customHeight="true" outlineLevel="0" collapsed="false">
      <c r="A10517" s="4" t="n">
        <v>9184</v>
      </c>
      <c r="B10517" s="4" t="s">
        <v>55188</v>
      </c>
      <c r="C10517" s="4" t="s">
        <v>55189</v>
      </c>
      <c r="D10517" s="4" t="s">
        <v>55190</v>
      </c>
      <c r="E10517" s="5" t="s">
        <v>257</v>
      </c>
      <c r="F10517" s="4" t="s">
        <v>258</v>
      </c>
      <c r="G10517" s="4" t="s">
        <v>259</v>
      </c>
      <c r="H10517" s="5" t="s">
        <v>55191</v>
      </c>
      <c r="I10517" s="4" t="s">
        <v>55192</v>
      </c>
      <c r="J10517" s="5" t="n">
        <f aca="false">LEN(K10517)</f>
        <v>13</v>
      </c>
      <c r="K10517" s="6" t="s">
        <v>55193</v>
      </c>
      <c r="L10517" s="4" t="s">
        <v>57</v>
      </c>
      <c r="M10517" s="4" t="s">
        <v>1793</v>
      </c>
    </row>
    <row r="10518" customFormat="false" ht="15.75" hidden="false" customHeight="true" outlineLevel="0" collapsed="false">
      <c r="A10518" s="4" t="n">
        <v>9185</v>
      </c>
      <c r="B10518" s="4" t="s">
        <v>55194</v>
      </c>
      <c r="C10518" s="4"/>
      <c r="D10518" s="4" t="s">
        <v>55195</v>
      </c>
      <c r="E10518" s="5" t="s">
        <v>12258</v>
      </c>
      <c r="F10518" s="4" t="s">
        <v>12259</v>
      </c>
      <c r="G10518" s="4" t="s">
        <v>259</v>
      </c>
      <c r="H10518" s="5" t="s">
        <v>21933</v>
      </c>
      <c r="I10518" s="7" t="s">
        <v>530</v>
      </c>
      <c r="J10518" s="5" t="n">
        <f aca="false">LEN(K10518)</f>
        <v>13</v>
      </c>
      <c r="K10518" s="6" t="s">
        <v>52104</v>
      </c>
      <c r="L10518" s="4" t="s">
        <v>78</v>
      </c>
      <c r="M10518" s="4" t="s">
        <v>2663</v>
      </c>
    </row>
    <row r="10519" customFormat="false" ht="15.75" hidden="false" customHeight="true" outlineLevel="0" collapsed="false">
      <c r="A10519" s="4" t="n">
        <v>9188</v>
      </c>
      <c r="B10519" s="4" t="s">
        <v>55196</v>
      </c>
      <c r="C10519" s="4" t="s">
        <v>55197</v>
      </c>
      <c r="D10519" s="4" t="s">
        <v>55198</v>
      </c>
      <c r="E10519" s="5" t="s">
        <v>3614</v>
      </c>
      <c r="F10519" s="4" t="s">
        <v>3615</v>
      </c>
      <c r="G10519" s="4" t="s">
        <v>259</v>
      </c>
      <c r="H10519" s="5" t="s">
        <v>55199</v>
      </c>
      <c r="I10519" s="4" t="s">
        <v>530</v>
      </c>
      <c r="J10519" s="5" t="n">
        <f aca="false">LEN(K10519)</f>
        <v>13</v>
      </c>
      <c r="K10519" s="6" t="s">
        <v>52104</v>
      </c>
      <c r="L10519" s="4" t="s">
        <v>78</v>
      </c>
      <c r="M10519" s="4" t="s">
        <v>779</v>
      </c>
    </row>
    <row r="10520" customFormat="false" ht="15.75" hidden="false" customHeight="true" outlineLevel="0" collapsed="false">
      <c r="A10520" s="4" t="n">
        <v>9195</v>
      </c>
      <c r="B10520" s="4" t="s">
        <v>55200</v>
      </c>
      <c r="C10520" s="4" t="s">
        <v>55201</v>
      </c>
      <c r="D10520" s="4" t="s">
        <v>55202</v>
      </c>
      <c r="E10520" s="5" t="s">
        <v>3614</v>
      </c>
      <c r="F10520" s="4" t="s">
        <v>3615</v>
      </c>
      <c r="G10520" s="4" t="s">
        <v>259</v>
      </c>
      <c r="H10520" s="5" t="s">
        <v>55203</v>
      </c>
      <c r="I10520" s="4" t="s">
        <v>55204</v>
      </c>
      <c r="J10520" s="5" t="n">
        <f aca="false">LEN(K10520)</f>
        <v>13</v>
      </c>
      <c r="K10520" s="6" t="s">
        <v>52104</v>
      </c>
      <c r="L10520" s="4" t="s">
        <v>21</v>
      </c>
      <c r="M10520" s="4" t="s">
        <v>23382</v>
      </c>
    </row>
    <row r="10521" customFormat="false" ht="15.75" hidden="false" customHeight="true" outlineLevel="0" collapsed="false">
      <c r="A10521" s="4" t="n">
        <v>9203</v>
      </c>
      <c r="B10521" s="4" t="s">
        <v>55205</v>
      </c>
      <c r="C10521" s="4" t="s">
        <v>55206</v>
      </c>
      <c r="D10521" s="4" t="s">
        <v>55207</v>
      </c>
      <c r="E10521" s="5" t="s">
        <v>3614</v>
      </c>
      <c r="F10521" s="4" t="s">
        <v>3615</v>
      </c>
      <c r="G10521" s="4" t="s">
        <v>259</v>
      </c>
      <c r="H10521" s="5" t="s">
        <v>55208</v>
      </c>
      <c r="I10521" s="4" t="s">
        <v>55209</v>
      </c>
      <c r="J10521" s="5" t="n">
        <f aca="false">LEN(K10521)</f>
        <v>13</v>
      </c>
      <c r="K10521" s="6" t="s">
        <v>51671</v>
      </c>
      <c r="L10521" s="4" t="s">
        <v>57</v>
      </c>
      <c r="M10521" s="4" t="s">
        <v>28058</v>
      </c>
    </row>
    <row r="10522" customFormat="false" ht="15.75" hidden="false" customHeight="true" outlineLevel="0" collapsed="false">
      <c r="A10522" s="4" t="n">
        <v>9205</v>
      </c>
      <c r="B10522" s="4" t="s">
        <v>18898</v>
      </c>
      <c r="C10522" s="4" t="s">
        <v>55210</v>
      </c>
      <c r="D10522" s="4" t="s">
        <v>55211</v>
      </c>
      <c r="E10522" s="5" t="s">
        <v>3614</v>
      </c>
      <c r="F10522" s="4" t="s">
        <v>3615</v>
      </c>
      <c r="G10522" s="4" t="s">
        <v>259</v>
      </c>
      <c r="H10522" s="5" t="s">
        <v>55212</v>
      </c>
      <c r="I10522" s="4" t="s">
        <v>55213</v>
      </c>
      <c r="J10522" s="5" t="n">
        <f aca="false">LEN(K10522)</f>
        <v>13</v>
      </c>
      <c r="K10522" s="6" t="s">
        <v>52104</v>
      </c>
      <c r="L10522" s="4" t="s">
        <v>78</v>
      </c>
      <c r="M10522" s="4" t="s">
        <v>6405</v>
      </c>
    </row>
    <row r="10523" customFormat="false" ht="15.75" hidden="false" customHeight="true" outlineLevel="0" collapsed="false">
      <c r="A10523" s="4" t="n">
        <v>9212</v>
      </c>
      <c r="B10523" s="4" t="s">
        <v>55214</v>
      </c>
      <c r="C10523" s="4" t="s">
        <v>55215</v>
      </c>
      <c r="D10523" s="4" t="s">
        <v>55216</v>
      </c>
      <c r="E10523" s="5" t="s">
        <v>3614</v>
      </c>
      <c r="F10523" s="4" t="s">
        <v>3615</v>
      </c>
      <c r="G10523" s="4" t="s">
        <v>259</v>
      </c>
      <c r="H10523" s="5" t="s">
        <v>55217</v>
      </c>
      <c r="I10523" s="4" t="s">
        <v>55218</v>
      </c>
      <c r="J10523" s="5" t="n">
        <f aca="false">LEN(K10523)</f>
        <v>13</v>
      </c>
      <c r="K10523" s="6" t="s">
        <v>51671</v>
      </c>
      <c r="L10523" s="4" t="s">
        <v>57</v>
      </c>
      <c r="M10523" s="4" t="s">
        <v>45421</v>
      </c>
    </row>
    <row r="10524" customFormat="false" ht="15.75" hidden="false" customHeight="true" outlineLevel="0" collapsed="false">
      <c r="A10524" s="4" t="n">
        <v>9213</v>
      </c>
      <c r="B10524" s="4" t="s">
        <v>7789</v>
      </c>
      <c r="C10524" s="4" t="s">
        <v>55219</v>
      </c>
      <c r="D10524" s="4" t="s">
        <v>55220</v>
      </c>
      <c r="E10524" s="5" t="s">
        <v>3614</v>
      </c>
      <c r="F10524" s="4" t="s">
        <v>3615</v>
      </c>
      <c r="G10524" s="4" t="s">
        <v>259</v>
      </c>
      <c r="H10524" s="5" t="s">
        <v>55221</v>
      </c>
      <c r="I10524" s="4" t="s">
        <v>55222</v>
      </c>
      <c r="J10524" s="5" t="n">
        <f aca="false">LEN(K10524)</f>
        <v>13</v>
      </c>
      <c r="K10524" s="6" t="s">
        <v>52104</v>
      </c>
      <c r="L10524" s="4" t="s">
        <v>31</v>
      </c>
      <c r="M10524" s="4" t="s">
        <v>20058</v>
      </c>
    </row>
    <row r="10525" customFormat="false" ht="15.75" hidden="false" customHeight="true" outlineLevel="0" collapsed="false">
      <c r="A10525" s="4" t="n">
        <v>9217</v>
      </c>
      <c r="B10525" s="4" t="s">
        <v>30127</v>
      </c>
      <c r="C10525" s="4" t="s">
        <v>55223</v>
      </c>
      <c r="D10525" s="4" t="s">
        <v>55224</v>
      </c>
      <c r="E10525" s="5" t="s">
        <v>3614</v>
      </c>
      <c r="F10525" s="4" t="s">
        <v>3615</v>
      </c>
      <c r="G10525" s="4" t="s">
        <v>259</v>
      </c>
      <c r="H10525" s="5" t="s">
        <v>55225</v>
      </c>
      <c r="I10525" s="4" t="s">
        <v>55226</v>
      </c>
      <c r="J10525" s="5" t="n">
        <f aca="false">LEN(K10525)</f>
        <v>13</v>
      </c>
      <c r="K10525" s="6" t="s">
        <v>52104</v>
      </c>
      <c r="L10525" s="4" t="s">
        <v>57</v>
      </c>
      <c r="M10525" s="4" t="s">
        <v>16118</v>
      </c>
    </row>
    <row r="10526" customFormat="false" ht="15.75" hidden="false" customHeight="true" outlineLevel="0" collapsed="false">
      <c r="A10526" s="4" t="n">
        <v>9219</v>
      </c>
      <c r="B10526" s="4" t="s">
        <v>55227</v>
      </c>
      <c r="C10526" s="4" t="s">
        <v>55228</v>
      </c>
      <c r="D10526" s="4" t="s">
        <v>55229</v>
      </c>
      <c r="E10526" s="5" t="s">
        <v>3614</v>
      </c>
      <c r="F10526" s="4" t="s">
        <v>3615</v>
      </c>
      <c r="G10526" s="4" t="s">
        <v>259</v>
      </c>
      <c r="H10526" s="5" t="s">
        <v>55230</v>
      </c>
      <c r="I10526" s="4" t="s">
        <v>55231</v>
      </c>
      <c r="J10526" s="5" t="n">
        <f aca="false">LEN(K10526)</f>
        <v>13</v>
      </c>
      <c r="K10526" s="6" t="s">
        <v>52104</v>
      </c>
      <c r="L10526" s="4" t="s">
        <v>31</v>
      </c>
      <c r="M10526" s="4" t="s">
        <v>96</v>
      </c>
    </row>
    <row r="10527" customFormat="false" ht="15.75" hidden="false" customHeight="true" outlineLevel="0" collapsed="false">
      <c r="A10527" s="4" t="n">
        <v>9220</v>
      </c>
      <c r="B10527" s="4" t="s">
        <v>55232</v>
      </c>
      <c r="C10527" s="4"/>
      <c r="D10527" s="4" t="s">
        <v>55233</v>
      </c>
      <c r="E10527" s="5" t="s">
        <v>3614</v>
      </c>
      <c r="F10527" s="4" t="s">
        <v>3615</v>
      </c>
      <c r="G10527" s="4" t="s">
        <v>259</v>
      </c>
      <c r="H10527" s="5" t="s">
        <v>55234</v>
      </c>
      <c r="I10527" s="4" t="s">
        <v>55235</v>
      </c>
      <c r="J10527" s="5" t="n">
        <f aca="false">LEN(K10527)</f>
        <v>13</v>
      </c>
      <c r="K10527" s="6" t="s">
        <v>51671</v>
      </c>
      <c r="L10527" s="4" t="s">
        <v>31</v>
      </c>
      <c r="M10527" s="4" t="s">
        <v>55236</v>
      </c>
    </row>
    <row r="10528" customFormat="false" ht="15.75" hidden="false" customHeight="true" outlineLevel="0" collapsed="false">
      <c r="A10528" s="4" t="n">
        <v>9224</v>
      </c>
      <c r="B10528" s="4" t="s">
        <v>55237</v>
      </c>
      <c r="C10528" s="4"/>
      <c r="D10528" s="4" t="s">
        <v>55238</v>
      </c>
      <c r="E10528" s="5" t="s">
        <v>3614</v>
      </c>
      <c r="F10528" s="4" t="s">
        <v>3615</v>
      </c>
      <c r="G10528" s="4" t="s">
        <v>259</v>
      </c>
      <c r="H10528" s="5" t="s">
        <v>55239</v>
      </c>
      <c r="I10528" s="4" t="s">
        <v>55240</v>
      </c>
      <c r="J10528" s="5" t="n">
        <f aca="false">LEN(K10528)</f>
        <v>13</v>
      </c>
      <c r="K10528" s="6" t="s">
        <v>52104</v>
      </c>
      <c r="L10528" s="4" t="s">
        <v>21</v>
      </c>
      <c r="M10528" s="4" t="s">
        <v>31</v>
      </c>
    </row>
    <row r="10529" customFormat="false" ht="15.75" hidden="false" customHeight="true" outlineLevel="0" collapsed="false">
      <c r="A10529" s="4" t="n">
        <v>9231</v>
      </c>
      <c r="B10529" s="4" t="s">
        <v>55241</v>
      </c>
      <c r="C10529" s="4" t="s">
        <v>55242</v>
      </c>
      <c r="D10529" s="4" t="s">
        <v>55243</v>
      </c>
      <c r="E10529" s="5" t="s">
        <v>3614</v>
      </c>
      <c r="F10529" s="4" t="s">
        <v>3615</v>
      </c>
      <c r="G10529" s="4" t="s">
        <v>259</v>
      </c>
      <c r="H10529" s="5" t="s">
        <v>55244</v>
      </c>
      <c r="I10529" s="4" t="s">
        <v>55245</v>
      </c>
      <c r="J10529" s="5" t="n">
        <f aca="false">LEN(K10529)</f>
        <v>13</v>
      </c>
      <c r="K10529" s="6" t="s">
        <v>51671</v>
      </c>
      <c r="L10529" s="4" t="s">
        <v>31</v>
      </c>
      <c r="M10529" s="4" t="s">
        <v>55246</v>
      </c>
    </row>
    <row r="10530" customFormat="false" ht="15.75" hidden="false" customHeight="true" outlineLevel="0" collapsed="false">
      <c r="A10530" s="4" t="n">
        <v>9233</v>
      </c>
      <c r="B10530" s="4" t="s">
        <v>55247</v>
      </c>
      <c r="C10530" s="4"/>
      <c r="D10530" s="4" t="s">
        <v>55248</v>
      </c>
      <c r="E10530" s="5" t="s">
        <v>15865</v>
      </c>
      <c r="F10530" s="4" t="s">
        <v>12259</v>
      </c>
      <c r="G10530" s="4" t="s">
        <v>259</v>
      </c>
      <c r="H10530" s="5" t="s">
        <v>55249</v>
      </c>
      <c r="I10530" s="4" t="s">
        <v>55250</v>
      </c>
      <c r="J10530" s="5" t="n">
        <f aca="false">LEN(K10530)</f>
        <v>13</v>
      </c>
      <c r="K10530" s="6" t="s">
        <v>52502</v>
      </c>
      <c r="L10530" s="4" t="s">
        <v>21</v>
      </c>
      <c r="M10530" s="4" t="s">
        <v>488</v>
      </c>
    </row>
    <row r="10531" customFormat="false" ht="15.75" hidden="false" customHeight="true" outlineLevel="0" collapsed="false">
      <c r="A10531" s="4" t="n">
        <v>9235</v>
      </c>
      <c r="B10531" s="4" t="s">
        <v>55251</v>
      </c>
      <c r="C10531" s="4" t="s">
        <v>55252</v>
      </c>
      <c r="D10531" s="4" t="s">
        <v>55253</v>
      </c>
      <c r="E10531" s="5" t="s">
        <v>55254</v>
      </c>
      <c r="F10531" s="4" t="s">
        <v>55255</v>
      </c>
      <c r="G10531" s="4" t="s">
        <v>259</v>
      </c>
      <c r="H10531" s="5" t="s">
        <v>55256</v>
      </c>
      <c r="I10531" s="4" t="s">
        <v>55257</v>
      </c>
      <c r="J10531" s="5" t="n">
        <f aca="false">LEN(K10531)</f>
        <v>13</v>
      </c>
      <c r="K10531" s="6" t="s">
        <v>55258</v>
      </c>
      <c r="L10531" s="4" t="s">
        <v>57</v>
      </c>
      <c r="M10531" s="4" t="s">
        <v>32</v>
      </c>
    </row>
    <row r="10532" customFormat="false" ht="15.75" hidden="false" customHeight="true" outlineLevel="0" collapsed="false">
      <c r="A10532" s="4" t="n">
        <v>9239</v>
      </c>
      <c r="B10532" s="4" t="s">
        <v>55259</v>
      </c>
      <c r="C10532" s="4" t="s">
        <v>55260</v>
      </c>
      <c r="D10532" s="4" t="s">
        <v>55261</v>
      </c>
      <c r="E10532" s="5" t="s">
        <v>55262</v>
      </c>
      <c r="F10532" s="4" t="s">
        <v>55263</v>
      </c>
      <c r="G10532" s="4" t="s">
        <v>259</v>
      </c>
      <c r="H10532" s="5" t="s">
        <v>55264</v>
      </c>
      <c r="I10532" s="4" t="s">
        <v>55265</v>
      </c>
      <c r="J10532" s="5" t="n">
        <f aca="false">LEN(K10532)</f>
        <v>13</v>
      </c>
      <c r="K10532" s="6" t="s">
        <v>55266</v>
      </c>
      <c r="L10532" s="4" t="s">
        <v>31</v>
      </c>
      <c r="M10532" s="4" t="s">
        <v>381</v>
      </c>
    </row>
    <row r="10533" customFormat="false" ht="15.75" hidden="false" customHeight="true" outlineLevel="0" collapsed="false">
      <c r="A10533" s="4" t="n">
        <v>9251</v>
      </c>
      <c r="B10533" s="4" t="s">
        <v>55267</v>
      </c>
      <c r="C10533" s="4" t="s">
        <v>55268</v>
      </c>
      <c r="D10533" s="4" t="s">
        <v>55269</v>
      </c>
      <c r="E10533" s="5" t="s">
        <v>21955</v>
      </c>
      <c r="F10533" s="4" t="s">
        <v>21956</v>
      </c>
      <c r="G10533" s="4" t="s">
        <v>259</v>
      </c>
      <c r="H10533" s="5" t="s">
        <v>55270</v>
      </c>
      <c r="I10533" s="4" t="s">
        <v>55271</v>
      </c>
      <c r="J10533" s="5" t="n">
        <f aca="false">LEN(K10533)</f>
        <v>13</v>
      </c>
      <c r="K10533" s="6" t="s">
        <v>55272</v>
      </c>
      <c r="L10533" s="4" t="s">
        <v>78</v>
      </c>
      <c r="M10533" s="4" t="s">
        <v>294</v>
      </c>
    </row>
    <row r="10534" customFormat="false" ht="15.75" hidden="false" customHeight="true" outlineLevel="0" collapsed="false">
      <c r="A10534" s="4" t="n">
        <v>9257</v>
      </c>
      <c r="B10534" s="4" t="s">
        <v>55273</v>
      </c>
      <c r="C10534" s="4" t="s">
        <v>55274</v>
      </c>
      <c r="D10534" s="4" t="s">
        <v>55275</v>
      </c>
      <c r="E10534" s="5" t="s">
        <v>28274</v>
      </c>
      <c r="F10534" s="4" t="s">
        <v>28275</v>
      </c>
      <c r="G10534" s="4" t="s">
        <v>259</v>
      </c>
      <c r="H10534" s="5" t="s">
        <v>55276</v>
      </c>
      <c r="I10534" s="4" t="s">
        <v>55277</v>
      </c>
      <c r="J10534" s="5" t="n">
        <f aca="false">LEN(K10534)</f>
        <v>13</v>
      </c>
      <c r="K10534" s="6" t="s">
        <v>55278</v>
      </c>
      <c r="L10534" s="4" t="s">
        <v>31</v>
      </c>
      <c r="M10534" s="4" t="s">
        <v>419</v>
      </c>
    </row>
    <row r="10535" customFormat="false" ht="15.75" hidden="false" customHeight="true" outlineLevel="0" collapsed="false">
      <c r="A10535" s="4" t="n">
        <v>9268</v>
      </c>
      <c r="B10535" s="4" t="s">
        <v>55279</v>
      </c>
      <c r="C10535" s="4"/>
      <c r="D10535" s="4" t="s">
        <v>55280</v>
      </c>
      <c r="E10535" s="5" t="s">
        <v>55281</v>
      </c>
      <c r="F10535" s="4" t="s">
        <v>55282</v>
      </c>
      <c r="G10535" s="4" t="s">
        <v>259</v>
      </c>
      <c r="H10535" s="5" t="s">
        <v>55283</v>
      </c>
      <c r="I10535" s="4" t="s">
        <v>55284</v>
      </c>
      <c r="J10535" s="5" t="n">
        <f aca="false">LEN(K10535)</f>
        <v>13</v>
      </c>
      <c r="K10535" s="6" t="s">
        <v>55285</v>
      </c>
      <c r="L10535" s="4" t="s">
        <v>31</v>
      </c>
      <c r="M10535" s="4" t="s">
        <v>1979</v>
      </c>
    </row>
    <row r="10536" customFormat="false" ht="15.75" hidden="false" customHeight="true" outlineLevel="0" collapsed="false">
      <c r="A10536" s="4" t="n">
        <v>9271</v>
      </c>
      <c r="B10536" s="4" t="s">
        <v>55286</v>
      </c>
      <c r="C10536" s="4" t="s">
        <v>55287</v>
      </c>
      <c r="D10536" s="4" t="s">
        <v>55288</v>
      </c>
      <c r="E10536" s="5" t="s">
        <v>26334</v>
      </c>
      <c r="F10536" s="4" t="s">
        <v>26335</v>
      </c>
      <c r="G10536" s="4" t="s">
        <v>259</v>
      </c>
      <c r="H10536" s="5" t="s">
        <v>55289</v>
      </c>
      <c r="I10536" s="4" t="s">
        <v>55290</v>
      </c>
      <c r="J10536" s="5" t="n">
        <f aca="false">LEN(K10536)</f>
        <v>13</v>
      </c>
      <c r="K10536" s="6" t="s">
        <v>55291</v>
      </c>
      <c r="L10536" s="4" t="s">
        <v>31</v>
      </c>
      <c r="M10536" s="4" t="s">
        <v>3415</v>
      </c>
    </row>
    <row r="10537" customFormat="false" ht="15.75" hidden="false" customHeight="true" outlineLevel="0" collapsed="false">
      <c r="A10537" s="4" t="n">
        <v>9291</v>
      </c>
      <c r="B10537" s="4" t="s">
        <v>30958</v>
      </c>
      <c r="C10537" s="4" t="s">
        <v>55292</v>
      </c>
      <c r="D10537" s="4" t="s">
        <v>55293</v>
      </c>
      <c r="E10537" s="5" t="s">
        <v>3006</v>
      </c>
      <c r="F10537" s="4" t="s">
        <v>3007</v>
      </c>
      <c r="G10537" s="4" t="s">
        <v>259</v>
      </c>
      <c r="H10537" s="5" t="s">
        <v>55294</v>
      </c>
      <c r="I10537" s="4" t="str">
        <f aca="false">IFERROR(__xludf.dummyfunction("""info@""&amp;LOWER(REGEXREPLACE(B10537,""[^A-Za-z0-9]"",""""))&amp;"".com"""),"info@elcastell.com")</f>
        <v>info@elcastell.com</v>
      </c>
      <c r="J10537" s="5" t="n">
        <f aca="false">LEN(K10537)</f>
        <v>13</v>
      </c>
      <c r="K10537" s="6" t="s">
        <v>52872</v>
      </c>
      <c r="L10537" s="4" t="s">
        <v>31</v>
      </c>
      <c r="M10537" s="4" t="s">
        <v>577</v>
      </c>
    </row>
    <row r="10538" customFormat="false" ht="15.75" hidden="false" customHeight="true" outlineLevel="0" collapsed="false">
      <c r="A10538" s="4" t="n">
        <v>9299</v>
      </c>
      <c r="B10538" s="4" t="s">
        <v>55295</v>
      </c>
      <c r="C10538" s="4"/>
      <c r="D10538" s="4" t="s">
        <v>55296</v>
      </c>
      <c r="E10538" s="5" t="s">
        <v>26342</v>
      </c>
      <c r="F10538" s="4" t="s">
        <v>26343</v>
      </c>
      <c r="G10538" s="4" t="s">
        <v>259</v>
      </c>
      <c r="H10538" s="5" t="s">
        <v>55297</v>
      </c>
      <c r="I10538" s="4" t="s">
        <v>55298</v>
      </c>
      <c r="J10538" s="5" t="n">
        <f aca="false">LEN(K10538)</f>
        <v>13</v>
      </c>
      <c r="K10538" s="6" t="s">
        <v>55299</v>
      </c>
      <c r="L10538" s="4" t="s">
        <v>57</v>
      </c>
      <c r="M10538" s="4" t="s">
        <v>577</v>
      </c>
    </row>
    <row r="10539" customFormat="false" ht="15.75" hidden="false" customHeight="true" outlineLevel="0" collapsed="false">
      <c r="A10539" s="4" t="n">
        <v>9318</v>
      </c>
      <c r="B10539" s="4" t="s">
        <v>55300</v>
      </c>
      <c r="C10539" s="4" t="s">
        <v>55301</v>
      </c>
      <c r="D10539" s="4" t="s">
        <v>55302</v>
      </c>
      <c r="E10539" s="5" t="s">
        <v>55303</v>
      </c>
      <c r="F10539" s="4" t="s">
        <v>55304</v>
      </c>
      <c r="G10539" s="4" t="s">
        <v>259</v>
      </c>
      <c r="H10539" s="5" t="s">
        <v>55305</v>
      </c>
      <c r="I10539" s="4" t="s">
        <v>55306</v>
      </c>
      <c r="J10539" s="5" t="n">
        <f aca="false">LEN(K10539)</f>
        <v>13</v>
      </c>
      <c r="K10539" s="6" t="s">
        <v>55307</v>
      </c>
      <c r="L10539" s="4" t="s">
        <v>57</v>
      </c>
      <c r="M10539" s="4" t="s">
        <v>381</v>
      </c>
    </row>
    <row r="10540" customFormat="false" ht="15.75" hidden="false" customHeight="true" outlineLevel="0" collapsed="false">
      <c r="A10540" s="4" t="n">
        <v>9409</v>
      </c>
      <c r="B10540" s="4" t="s">
        <v>55308</v>
      </c>
      <c r="C10540" s="4"/>
      <c r="D10540" s="4" t="s">
        <v>55309</v>
      </c>
      <c r="E10540" s="5" t="s">
        <v>6623</v>
      </c>
      <c r="F10540" s="4" t="s">
        <v>6624</v>
      </c>
      <c r="G10540" s="4" t="s">
        <v>2214</v>
      </c>
      <c r="H10540" s="5" t="s">
        <v>55310</v>
      </c>
      <c r="I10540" s="4" t="s">
        <v>55311</v>
      </c>
      <c r="J10540" s="5" t="n">
        <f aca="false">LEN(K10540)</f>
        <v>13</v>
      </c>
      <c r="K10540" s="6" t="s">
        <v>55312</v>
      </c>
      <c r="L10540" s="4" t="s">
        <v>78</v>
      </c>
      <c r="M10540" s="4" t="s">
        <v>31</v>
      </c>
    </row>
    <row r="10541" customFormat="false" ht="15.75" hidden="false" customHeight="true" outlineLevel="0" collapsed="false">
      <c r="A10541" s="4" t="n">
        <v>9416</v>
      </c>
      <c r="B10541" s="4" t="s">
        <v>55313</v>
      </c>
      <c r="C10541" s="4"/>
      <c r="D10541" s="4" t="s">
        <v>55314</v>
      </c>
      <c r="E10541" s="5" t="s">
        <v>22000</v>
      </c>
      <c r="F10541" s="4" t="s">
        <v>22001</v>
      </c>
      <c r="G10541" s="4" t="s">
        <v>2214</v>
      </c>
      <c r="H10541" s="5" t="s">
        <v>55315</v>
      </c>
      <c r="I10541" s="4" t="s">
        <v>55316</v>
      </c>
      <c r="J10541" s="5" t="n">
        <f aca="false">LEN(K10541)</f>
        <v>13</v>
      </c>
      <c r="K10541" s="10" t="s">
        <v>55317</v>
      </c>
      <c r="L10541" s="4" t="s">
        <v>31</v>
      </c>
      <c r="M10541" s="4" t="s">
        <v>317</v>
      </c>
    </row>
    <row r="10542" customFormat="false" ht="15.75" hidden="false" customHeight="true" outlineLevel="0" collapsed="false">
      <c r="A10542" s="4" t="n">
        <v>9446</v>
      </c>
      <c r="B10542" s="4" t="s">
        <v>55318</v>
      </c>
      <c r="C10542" s="4"/>
      <c r="D10542" s="4" t="s">
        <v>55319</v>
      </c>
      <c r="E10542" s="5" t="s">
        <v>18530</v>
      </c>
      <c r="F10542" s="4" t="s">
        <v>2538</v>
      </c>
      <c r="G10542" s="4" t="s">
        <v>2538</v>
      </c>
      <c r="H10542" s="5" t="s">
        <v>55320</v>
      </c>
      <c r="I10542" s="4" t="s">
        <v>55321</v>
      </c>
      <c r="J10542" s="5" t="n">
        <f aca="false">LEN(K10542)</f>
        <v>13</v>
      </c>
      <c r="K10542" s="6" t="s">
        <v>55322</v>
      </c>
      <c r="L10542" s="4" t="s">
        <v>31</v>
      </c>
      <c r="M10542" s="4" t="s">
        <v>5744</v>
      </c>
    </row>
    <row r="10543" customFormat="false" ht="15.75" hidden="false" customHeight="true" outlineLevel="0" collapsed="false">
      <c r="A10543" s="4" t="n">
        <v>9491</v>
      </c>
      <c r="B10543" s="4" t="s">
        <v>55323</v>
      </c>
      <c r="C10543" s="4"/>
      <c r="D10543" s="4" t="s">
        <v>55324</v>
      </c>
      <c r="E10543" s="5" t="s">
        <v>55325</v>
      </c>
      <c r="F10543" s="4" t="s">
        <v>1081</v>
      </c>
      <c r="G10543" s="4" t="s">
        <v>1081</v>
      </c>
      <c r="H10543" s="5" t="s">
        <v>55326</v>
      </c>
      <c r="I10543" s="4" t="s">
        <v>55327</v>
      </c>
      <c r="J10543" s="5" t="n">
        <f aca="false">LEN(K10543)</f>
        <v>13</v>
      </c>
      <c r="K10543" s="6" t="s">
        <v>51851</v>
      </c>
      <c r="L10543" s="4" t="s">
        <v>57</v>
      </c>
      <c r="M10543" s="4" t="s">
        <v>988</v>
      </c>
    </row>
    <row r="10544" customFormat="false" ht="15.75" hidden="false" customHeight="true" outlineLevel="0" collapsed="false">
      <c r="A10544" s="4" t="n">
        <v>9500</v>
      </c>
      <c r="B10544" s="4" t="s">
        <v>55328</v>
      </c>
      <c r="C10544" s="4"/>
      <c r="D10544" s="4" t="s">
        <v>55329</v>
      </c>
      <c r="E10544" s="5" t="s">
        <v>46548</v>
      </c>
      <c r="F10544" s="4" t="s">
        <v>1081</v>
      </c>
      <c r="G10544" s="4" t="s">
        <v>1081</v>
      </c>
      <c r="H10544" s="5" t="s">
        <v>55330</v>
      </c>
      <c r="I10544" s="4" t="s">
        <v>55331</v>
      </c>
      <c r="J10544" s="5" t="n">
        <f aca="false">LEN(K10544)</f>
        <v>13</v>
      </c>
      <c r="K10544" s="6" t="s">
        <v>55332</v>
      </c>
      <c r="L10544" s="4" t="s">
        <v>31</v>
      </c>
      <c r="M10544" s="4" t="s">
        <v>31</v>
      </c>
    </row>
    <row r="10545" customFormat="false" ht="15.75" hidden="false" customHeight="true" outlineLevel="0" collapsed="false">
      <c r="A10545" s="4" t="n">
        <v>9508</v>
      </c>
      <c r="B10545" s="4" t="s">
        <v>47481</v>
      </c>
      <c r="C10545" s="4"/>
      <c r="D10545" s="4" t="s">
        <v>55333</v>
      </c>
      <c r="E10545" s="5" t="s">
        <v>55334</v>
      </c>
      <c r="F10545" s="4" t="s">
        <v>55335</v>
      </c>
      <c r="G10545" s="4" t="s">
        <v>1081</v>
      </c>
      <c r="H10545" s="5" t="s">
        <v>55336</v>
      </c>
      <c r="I10545" s="4" t="s">
        <v>55337</v>
      </c>
      <c r="J10545" s="5" t="n">
        <f aca="false">LEN(K10545)</f>
        <v>13</v>
      </c>
      <c r="K10545" s="6" t="s">
        <v>55338</v>
      </c>
      <c r="L10545" s="4" t="s">
        <v>31</v>
      </c>
      <c r="M10545" s="4" t="s">
        <v>577</v>
      </c>
    </row>
    <row r="10546" customFormat="false" ht="15.75" hidden="false" customHeight="true" outlineLevel="0" collapsed="false">
      <c r="A10546" s="4" t="n">
        <v>9546</v>
      </c>
      <c r="B10546" s="4" t="s">
        <v>55339</v>
      </c>
      <c r="C10546" s="4"/>
      <c r="D10546" s="4" t="s">
        <v>55340</v>
      </c>
      <c r="E10546" s="5" t="s">
        <v>8160</v>
      </c>
      <c r="F10546" s="4" t="s">
        <v>603</v>
      </c>
      <c r="G10546" s="4" t="s">
        <v>603</v>
      </c>
      <c r="H10546" s="5" t="s">
        <v>55341</v>
      </c>
      <c r="I10546" s="4" t="str">
        <f aca="false">IFERROR(__xludf.dummyfunction("""info@""&amp;LOWER(REGEXREPLACE(B10546,""[^A-Za-z0-9]"",""""))&amp;"".com"""),"info@trypcorua.com")</f>
        <v>info@trypcorua.com</v>
      </c>
      <c r="J10546" s="5" t="n">
        <f aca="false">LEN(K10546)</f>
        <v>13</v>
      </c>
      <c r="K10546" s="10" t="s">
        <v>55342</v>
      </c>
      <c r="L10546" s="4" t="s">
        <v>21</v>
      </c>
      <c r="M10546" s="4" t="s">
        <v>3529</v>
      </c>
    </row>
    <row r="10547" customFormat="false" ht="15.75" hidden="false" customHeight="true" outlineLevel="0" collapsed="false">
      <c r="A10547" s="4" t="n">
        <v>9563</v>
      </c>
      <c r="B10547" s="4" t="s">
        <v>6687</v>
      </c>
      <c r="C10547" s="4"/>
      <c r="D10547" s="4" t="s">
        <v>55343</v>
      </c>
      <c r="E10547" s="5" t="s">
        <v>8160</v>
      </c>
      <c r="F10547" s="4" t="s">
        <v>603</v>
      </c>
      <c r="G10547" s="4" t="s">
        <v>603</v>
      </c>
      <c r="H10547" s="5" t="s">
        <v>55344</v>
      </c>
      <c r="I10547" s="4" t="s">
        <v>55345</v>
      </c>
      <c r="J10547" s="5" t="n">
        <f aca="false">LEN(K10547)</f>
        <v>13</v>
      </c>
      <c r="K10547" s="6" t="s">
        <v>55346</v>
      </c>
      <c r="L10547" s="4" t="s">
        <v>31</v>
      </c>
      <c r="M10547" s="4" t="s">
        <v>209</v>
      </c>
    </row>
    <row r="10548" customFormat="false" ht="15.75" hidden="false" customHeight="true" outlineLevel="0" collapsed="false">
      <c r="A10548" s="4" t="n">
        <v>9564</v>
      </c>
      <c r="B10548" s="4" t="s">
        <v>55347</v>
      </c>
      <c r="C10548" s="4"/>
      <c r="D10548" s="4" t="s">
        <v>55348</v>
      </c>
      <c r="E10548" s="5" t="s">
        <v>26458</v>
      </c>
      <c r="F10548" s="4" t="s">
        <v>12367</v>
      </c>
      <c r="G10548" s="4" t="s">
        <v>603</v>
      </c>
      <c r="H10548" s="5" t="s">
        <v>55349</v>
      </c>
      <c r="I10548" s="4" t="s">
        <v>22414</v>
      </c>
      <c r="J10548" s="5" t="n">
        <f aca="false">LEN(K10548)</f>
        <v>13</v>
      </c>
      <c r="K10548" s="6" t="s">
        <v>55350</v>
      </c>
      <c r="L10548" s="4" t="s">
        <v>31</v>
      </c>
      <c r="M10548" s="4" t="s">
        <v>344</v>
      </c>
    </row>
    <row r="10549" customFormat="false" ht="15.75" hidden="false" customHeight="true" outlineLevel="0" collapsed="false">
      <c r="A10549" s="4" t="n">
        <v>9601</v>
      </c>
      <c r="B10549" s="4" t="s">
        <v>55351</v>
      </c>
      <c r="C10549" s="4"/>
      <c r="D10549" s="4" t="s">
        <v>55352</v>
      </c>
      <c r="E10549" s="5" t="s">
        <v>46611</v>
      </c>
      <c r="F10549" s="4" t="s">
        <v>46612</v>
      </c>
      <c r="G10549" s="4" t="s">
        <v>603</v>
      </c>
      <c r="H10549" s="5" t="s">
        <v>55353</v>
      </c>
      <c r="I10549" s="4" t="s">
        <v>55354</v>
      </c>
      <c r="J10549" s="5" t="n">
        <f aca="false">LEN(K10549)</f>
        <v>13</v>
      </c>
      <c r="K10549" s="6" t="s">
        <v>55355</v>
      </c>
      <c r="L10549" s="4" t="s">
        <v>31</v>
      </c>
      <c r="M10549" s="4" t="s">
        <v>929</v>
      </c>
    </row>
    <row r="10550" customFormat="false" ht="15.75" hidden="false" customHeight="true" outlineLevel="0" collapsed="false">
      <c r="A10550" s="4" t="n">
        <v>9606</v>
      </c>
      <c r="B10550" s="4" t="s">
        <v>55356</v>
      </c>
      <c r="C10550" s="4"/>
      <c r="D10550" s="4" t="s">
        <v>55357</v>
      </c>
      <c r="E10550" s="5" t="s">
        <v>18568</v>
      </c>
      <c r="F10550" s="4" t="s">
        <v>3782</v>
      </c>
      <c r="G10550" s="4" t="s">
        <v>603</v>
      </c>
      <c r="H10550" s="5" t="s">
        <v>55358</v>
      </c>
      <c r="I10550" s="4" t="s">
        <v>2875</v>
      </c>
      <c r="J10550" s="5" t="n">
        <f aca="false">LEN(K10550)</f>
        <v>13</v>
      </c>
      <c r="K10550" s="6" t="s">
        <v>51851</v>
      </c>
      <c r="L10550" s="4" t="s">
        <v>31</v>
      </c>
      <c r="M10550" s="4" t="s">
        <v>16481</v>
      </c>
    </row>
    <row r="10551" customFormat="false" ht="15.75" hidden="false" customHeight="true" outlineLevel="0" collapsed="false">
      <c r="A10551" s="4" t="n">
        <v>9625</v>
      </c>
      <c r="B10551" s="4" t="s">
        <v>55359</v>
      </c>
      <c r="C10551" s="4"/>
      <c r="D10551" s="4" t="s">
        <v>55360</v>
      </c>
      <c r="E10551" s="5" t="s">
        <v>5313</v>
      </c>
      <c r="F10551" s="4" t="s">
        <v>3782</v>
      </c>
      <c r="G10551" s="4" t="s">
        <v>603</v>
      </c>
      <c r="H10551" s="5" t="s">
        <v>55361</v>
      </c>
      <c r="I10551" s="4" t="s">
        <v>55362</v>
      </c>
      <c r="J10551" s="5" t="n">
        <f aca="false">LEN(K10551)</f>
        <v>13</v>
      </c>
      <c r="K10551" s="6" t="s">
        <v>51851</v>
      </c>
      <c r="L10551" s="4" t="s">
        <v>78</v>
      </c>
      <c r="M10551" s="4" t="s">
        <v>23053</v>
      </c>
    </row>
    <row r="10552" customFormat="false" ht="15.75" hidden="false" customHeight="true" outlineLevel="0" collapsed="false">
      <c r="A10552" s="4" t="n">
        <v>9650</v>
      </c>
      <c r="B10552" s="4" t="s">
        <v>55363</v>
      </c>
      <c r="C10552" s="4"/>
      <c r="D10552" s="4" t="s">
        <v>55364</v>
      </c>
      <c r="E10552" s="5" t="s">
        <v>10095</v>
      </c>
      <c r="F10552" s="4" t="s">
        <v>3782</v>
      </c>
      <c r="G10552" s="4" t="s">
        <v>603</v>
      </c>
      <c r="H10552" s="5" t="s">
        <v>55365</v>
      </c>
      <c r="I10552" s="4" t="s">
        <v>55366</v>
      </c>
      <c r="J10552" s="5" t="n">
        <f aca="false">LEN(K10552)</f>
        <v>13</v>
      </c>
      <c r="K10552" s="10" t="s">
        <v>55367</v>
      </c>
      <c r="L10552" s="4" t="s">
        <v>21</v>
      </c>
      <c r="M10552" s="4" t="s">
        <v>133</v>
      </c>
    </row>
    <row r="10553" customFormat="false" ht="15.75" hidden="false" customHeight="true" outlineLevel="0" collapsed="false">
      <c r="A10553" s="4" t="n">
        <v>9658</v>
      </c>
      <c r="B10553" s="4" t="s">
        <v>55368</v>
      </c>
      <c r="C10553" s="4"/>
      <c r="D10553" s="4" t="s">
        <v>55369</v>
      </c>
      <c r="E10553" s="5" t="s">
        <v>12382</v>
      </c>
      <c r="F10553" s="4" t="s">
        <v>3782</v>
      </c>
      <c r="G10553" s="4" t="s">
        <v>603</v>
      </c>
      <c r="H10553" s="5" t="s">
        <v>55370</v>
      </c>
      <c r="I10553" s="4" t="s">
        <v>55371</v>
      </c>
      <c r="J10553" s="5" t="n">
        <f aca="false">LEN(K10553)</f>
        <v>13</v>
      </c>
      <c r="K10553" s="6" t="s">
        <v>55372</v>
      </c>
      <c r="L10553" s="4" t="s">
        <v>57</v>
      </c>
      <c r="M10553" s="4" t="s">
        <v>2896</v>
      </c>
    </row>
    <row r="10554" customFormat="false" ht="15.75" hidden="false" customHeight="true" outlineLevel="0" collapsed="false">
      <c r="A10554" s="4" t="n">
        <v>9661</v>
      </c>
      <c r="B10554" s="4" t="s">
        <v>55373</v>
      </c>
      <c r="C10554" s="4"/>
      <c r="D10554" s="4" t="s">
        <v>55374</v>
      </c>
      <c r="E10554" s="5" t="s">
        <v>12382</v>
      </c>
      <c r="F10554" s="4" t="s">
        <v>3782</v>
      </c>
      <c r="G10554" s="4" t="s">
        <v>603</v>
      </c>
      <c r="H10554" s="5" t="s">
        <v>55375</v>
      </c>
      <c r="I10554" s="4" t="s">
        <v>55376</v>
      </c>
      <c r="J10554" s="5" t="n">
        <f aca="false">LEN(K10554)</f>
        <v>13</v>
      </c>
      <c r="K10554" s="6" t="s">
        <v>55377</v>
      </c>
      <c r="L10554" s="4" t="s">
        <v>31</v>
      </c>
      <c r="M10554" s="4" t="s">
        <v>1979</v>
      </c>
    </row>
    <row r="10555" customFormat="false" ht="15.75" hidden="false" customHeight="true" outlineLevel="0" collapsed="false">
      <c r="A10555" s="4" t="n">
        <v>9671</v>
      </c>
      <c r="B10555" s="4" t="s">
        <v>55378</v>
      </c>
      <c r="C10555" s="4"/>
      <c r="D10555" s="4" t="s">
        <v>55379</v>
      </c>
      <c r="E10555" s="5" t="s">
        <v>6650</v>
      </c>
      <c r="F10555" s="4" t="s">
        <v>6651</v>
      </c>
      <c r="G10555" s="4" t="s">
        <v>603</v>
      </c>
      <c r="H10555" s="5" t="s">
        <v>55380</v>
      </c>
      <c r="I10555" s="4" t="s">
        <v>51766</v>
      </c>
      <c r="J10555" s="5" t="n">
        <f aca="false">LEN(K10555)</f>
        <v>13</v>
      </c>
      <c r="K10555" s="6" t="s">
        <v>51767</v>
      </c>
      <c r="L10555" s="4" t="s">
        <v>57</v>
      </c>
      <c r="M10555" s="4" t="s">
        <v>2097</v>
      </c>
    </row>
    <row r="10556" customFormat="false" ht="15.75" hidden="false" customHeight="true" outlineLevel="0" collapsed="false">
      <c r="A10556" s="4" t="n">
        <v>9682</v>
      </c>
      <c r="B10556" s="4" t="s">
        <v>55381</v>
      </c>
      <c r="C10556" s="4"/>
      <c r="D10556" s="4" t="s">
        <v>55382</v>
      </c>
      <c r="E10556" s="5" t="s">
        <v>37521</v>
      </c>
      <c r="F10556" s="4" t="s">
        <v>31672</v>
      </c>
      <c r="G10556" s="4" t="s">
        <v>603</v>
      </c>
      <c r="H10556" s="5" t="s">
        <v>55383</v>
      </c>
      <c r="I10556" s="4" t="s">
        <v>55384</v>
      </c>
      <c r="J10556" s="5" t="n">
        <f aca="false">LEN(K10556)</f>
        <v>13</v>
      </c>
      <c r="K10556" s="6" t="s">
        <v>55385</v>
      </c>
      <c r="L10556" s="4" t="s">
        <v>57</v>
      </c>
      <c r="M10556" s="4" t="s">
        <v>22</v>
      </c>
    </row>
    <row r="10557" customFormat="false" ht="15.75" hidden="false" customHeight="true" outlineLevel="0" collapsed="false">
      <c r="A10557" s="4" t="n">
        <v>9688</v>
      </c>
      <c r="B10557" s="4" t="s">
        <v>55386</v>
      </c>
      <c r="C10557" s="4"/>
      <c r="D10557" s="4" t="s">
        <v>55387</v>
      </c>
      <c r="E10557" s="5" t="s">
        <v>6908</v>
      </c>
      <c r="F10557" s="4" t="s">
        <v>6909</v>
      </c>
      <c r="G10557" s="4" t="s">
        <v>603</v>
      </c>
      <c r="H10557" s="5" t="s">
        <v>55388</v>
      </c>
      <c r="I10557" s="4" t="s">
        <v>51439</v>
      </c>
      <c r="J10557" s="5" t="n">
        <f aca="false">LEN(K10557)</f>
        <v>13</v>
      </c>
      <c r="K10557" s="6" t="s">
        <v>51440</v>
      </c>
      <c r="L10557" s="4" t="s">
        <v>57</v>
      </c>
      <c r="M10557" s="4" t="s">
        <v>1208</v>
      </c>
    </row>
    <row r="10558" customFormat="false" ht="15.75" hidden="false" customHeight="true" outlineLevel="0" collapsed="false">
      <c r="A10558" s="4" t="n">
        <v>9697</v>
      </c>
      <c r="B10558" s="4" t="s">
        <v>55389</v>
      </c>
      <c r="C10558" s="4"/>
      <c r="D10558" s="4" t="s">
        <v>55390</v>
      </c>
      <c r="E10558" s="5" t="s">
        <v>6908</v>
      </c>
      <c r="F10558" s="4" t="s">
        <v>6909</v>
      </c>
      <c r="G10558" s="4" t="s">
        <v>603</v>
      </c>
      <c r="H10558" s="5" t="s">
        <v>55391</v>
      </c>
      <c r="I10558" s="4" t="s">
        <v>55392</v>
      </c>
      <c r="J10558" s="5" t="n">
        <f aca="false">LEN(K10558)</f>
        <v>13</v>
      </c>
      <c r="K10558" s="6" t="s">
        <v>55393</v>
      </c>
      <c r="L10558" s="4" t="s">
        <v>78</v>
      </c>
      <c r="M10558" s="4" t="s">
        <v>317</v>
      </c>
    </row>
    <row r="10559" customFormat="false" ht="15.75" hidden="false" customHeight="true" outlineLevel="0" collapsed="false">
      <c r="A10559" s="4" t="n">
        <v>9709</v>
      </c>
      <c r="B10559" s="4" t="s">
        <v>55394</v>
      </c>
      <c r="C10559" s="4"/>
      <c r="D10559" s="4" t="s">
        <v>55395</v>
      </c>
      <c r="E10559" s="5" t="s">
        <v>55396</v>
      </c>
      <c r="F10559" s="4" t="s">
        <v>12395</v>
      </c>
      <c r="G10559" s="4" t="s">
        <v>603</v>
      </c>
      <c r="H10559" s="5" t="s">
        <v>55397</v>
      </c>
      <c r="I10559" s="4" t="s">
        <v>55398</v>
      </c>
      <c r="J10559" s="5" t="n">
        <f aca="false">LEN(K10559)</f>
        <v>13</v>
      </c>
      <c r="K10559" s="6" t="s">
        <v>55399</v>
      </c>
      <c r="L10559" s="4" t="s">
        <v>78</v>
      </c>
      <c r="M10559" s="4" t="s">
        <v>381</v>
      </c>
    </row>
    <row r="10560" customFormat="false" ht="15.75" hidden="false" customHeight="true" outlineLevel="0" collapsed="false">
      <c r="A10560" s="4" t="n">
        <v>9713</v>
      </c>
      <c r="B10560" s="4" t="s">
        <v>55400</v>
      </c>
      <c r="C10560" s="4"/>
      <c r="D10560" s="4" t="s">
        <v>55401</v>
      </c>
      <c r="E10560" s="5" t="s">
        <v>55402</v>
      </c>
      <c r="F10560" s="4" t="s">
        <v>18855</v>
      </c>
      <c r="G10560" s="4" t="s">
        <v>603</v>
      </c>
      <c r="H10560" s="5" t="s">
        <v>55403</v>
      </c>
      <c r="I10560" s="4" t="s">
        <v>55404</v>
      </c>
      <c r="J10560" s="5" t="n">
        <f aca="false">LEN(K10560)</f>
        <v>13</v>
      </c>
      <c r="K10560" s="6" t="s">
        <v>55405</v>
      </c>
      <c r="L10560" s="4" t="s">
        <v>21</v>
      </c>
      <c r="M10560" s="4" t="s">
        <v>877</v>
      </c>
    </row>
    <row r="10561" customFormat="false" ht="15.75" hidden="false" customHeight="true" outlineLevel="0" collapsed="false">
      <c r="A10561" s="4" t="n">
        <v>9730</v>
      </c>
      <c r="B10561" s="4" t="s">
        <v>55406</v>
      </c>
      <c r="C10561" s="4"/>
      <c r="D10561" s="4" t="s">
        <v>55407</v>
      </c>
      <c r="E10561" s="5" t="s">
        <v>36524</v>
      </c>
      <c r="F10561" s="4" t="s">
        <v>1009</v>
      </c>
      <c r="G10561" s="4" t="s">
        <v>603</v>
      </c>
      <c r="H10561" s="5" t="s">
        <v>55408</v>
      </c>
      <c r="I10561" s="4" t="s">
        <v>55409</v>
      </c>
      <c r="J10561" s="5" t="n">
        <f aca="false">LEN(K10561)</f>
        <v>13</v>
      </c>
      <c r="K10561" s="6" t="s">
        <v>55410</v>
      </c>
      <c r="L10561" s="4" t="s">
        <v>31</v>
      </c>
      <c r="M10561" s="4" t="s">
        <v>1016</v>
      </c>
    </row>
    <row r="10562" customFormat="false" ht="15.75" hidden="false" customHeight="true" outlineLevel="0" collapsed="false">
      <c r="A10562" s="4" t="n">
        <v>9731</v>
      </c>
      <c r="B10562" s="4" t="s">
        <v>55411</v>
      </c>
      <c r="C10562" s="4"/>
      <c r="D10562" s="4" t="s">
        <v>55412</v>
      </c>
      <c r="E10562" s="5" t="s">
        <v>36524</v>
      </c>
      <c r="F10562" s="4" t="s">
        <v>1009</v>
      </c>
      <c r="G10562" s="4" t="s">
        <v>603</v>
      </c>
      <c r="H10562" s="5" t="s">
        <v>55413</v>
      </c>
      <c r="I10562" s="4" t="s">
        <v>55414</v>
      </c>
      <c r="J10562" s="5" t="n">
        <f aca="false">LEN(K10562)</f>
        <v>13</v>
      </c>
      <c r="K10562" s="6" t="s">
        <v>55415</v>
      </c>
      <c r="L10562" s="4" t="s">
        <v>31</v>
      </c>
      <c r="M10562" s="4" t="s">
        <v>467</v>
      </c>
    </row>
    <row r="10563" customFormat="false" ht="15.75" hidden="false" customHeight="true" outlineLevel="0" collapsed="false">
      <c r="A10563" s="4" t="n">
        <v>9738</v>
      </c>
      <c r="B10563" s="4" t="s">
        <v>55416</v>
      </c>
      <c r="C10563" s="4"/>
      <c r="D10563" s="4" t="s">
        <v>55417</v>
      </c>
      <c r="E10563" s="5" t="s">
        <v>1774</v>
      </c>
      <c r="F10563" s="4" t="s">
        <v>1775</v>
      </c>
      <c r="G10563" s="4" t="s">
        <v>603</v>
      </c>
      <c r="H10563" s="5" t="s">
        <v>55418</v>
      </c>
      <c r="I10563" s="4" t="s">
        <v>55419</v>
      </c>
      <c r="J10563" s="5" t="n">
        <f aca="false">LEN(K10563)</f>
        <v>13</v>
      </c>
      <c r="K10563" s="6" t="s">
        <v>55420</v>
      </c>
      <c r="L10563" s="4" t="s">
        <v>21</v>
      </c>
      <c r="M10563" s="4" t="s">
        <v>381</v>
      </c>
    </row>
    <row r="10564" customFormat="false" ht="15.75" hidden="false" customHeight="true" outlineLevel="0" collapsed="false">
      <c r="A10564" s="4" t="n">
        <v>9773</v>
      </c>
      <c r="B10564" s="4" t="s">
        <v>55421</v>
      </c>
      <c r="C10564" s="4"/>
      <c r="D10564" s="4" t="s">
        <v>55422</v>
      </c>
      <c r="E10564" s="5" t="s">
        <v>5332</v>
      </c>
      <c r="F10564" s="4" t="s">
        <v>5333</v>
      </c>
      <c r="G10564" s="4" t="s">
        <v>242</v>
      </c>
      <c r="H10564" s="5" t="s">
        <v>55423</v>
      </c>
      <c r="I10564" s="4" t="s">
        <v>55424</v>
      </c>
      <c r="J10564" s="5" t="n">
        <f aca="false">LEN(K10564)</f>
        <v>13</v>
      </c>
      <c r="K10564" s="6" t="s">
        <v>55425</v>
      </c>
      <c r="L10564" s="4" t="s">
        <v>31</v>
      </c>
      <c r="M10564" s="4" t="s">
        <v>680</v>
      </c>
    </row>
    <row r="10565" customFormat="false" ht="15.75" hidden="false" customHeight="true" outlineLevel="0" collapsed="false">
      <c r="A10565" s="4" t="n">
        <v>9785</v>
      </c>
      <c r="B10565" s="4" t="s">
        <v>55426</v>
      </c>
      <c r="C10565" s="4"/>
      <c r="D10565" s="4" t="s">
        <v>55427</v>
      </c>
      <c r="E10565" s="5" t="s">
        <v>26539</v>
      </c>
      <c r="F10565" s="4" t="s">
        <v>242</v>
      </c>
      <c r="G10565" s="4" t="s">
        <v>242</v>
      </c>
      <c r="H10565" s="5" t="s">
        <v>55428</v>
      </c>
      <c r="I10565" s="4" t="s">
        <v>55429</v>
      </c>
      <c r="J10565" s="5" t="n">
        <f aca="false">LEN(K10565)</f>
        <v>13</v>
      </c>
      <c r="K10565" s="10" t="s">
        <v>55430</v>
      </c>
      <c r="L10565" s="4" t="s">
        <v>21</v>
      </c>
      <c r="M10565" s="4" t="s">
        <v>794</v>
      </c>
    </row>
    <row r="10566" customFormat="false" ht="15.75" hidden="false" customHeight="true" outlineLevel="0" collapsed="false">
      <c r="A10566" s="4" t="n">
        <v>9823</v>
      </c>
      <c r="B10566" s="4" t="s">
        <v>55431</v>
      </c>
      <c r="C10566" s="4"/>
      <c r="D10566" s="4" t="s">
        <v>55432</v>
      </c>
      <c r="E10566" s="5" t="s">
        <v>50936</v>
      </c>
      <c r="F10566" s="4" t="s">
        <v>41849</v>
      </c>
      <c r="G10566" s="4" t="s">
        <v>242</v>
      </c>
      <c r="H10566" s="5" t="s">
        <v>55433</v>
      </c>
      <c r="I10566" s="4" t="str">
        <f aca="false">IFERROR(__xludf.dummyfunction("""info@""&amp;LOWER(REGEXREPLACE(B10566,""[^A-Za-z0-9]"",""""))&amp;"".com"""),"info@citadelsl.com")</f>
        <v>info@citadelsl.com</v>
      </c>
      <c r="J10566" s="5" t="n">
        <f aca="false">LEN(K10566)</f>
        <v>13</v>
      </c>
      <c r="K10566" s="10" t="s">
        <v>55434</v>
      </c>
      <c r="L10566" s="4" t="s">
        <v>21</v>
      </c>
      <c r="M10566" s="4" t="s">
        <v>31</v>
      </c>
    </row>
    <row r="10567" customFormat="false" ht="15.75" hidden="false" customHeight="true" outlineLevel="0" collapsed="false">
      <c r="A10567" s="4" t="n">
        <v>9827</v>
      </c>
      <c r="B10567" s="4" t="s">
        <v>36952</v>
      </c>
      <c r="C10567" s="4"/>
      <c r="D10567" s="4" t="s">
        <v>55435</v>
      </c>
      <c r="E10567" s="5" t="s">
        <v>22152</v>
      </c>
      <c r="F10567" s="4" t="s">
        <v>22153</v>
      </c>
      <c r="G10567" s="4" t="s">
        <v>242</v>
      </c>
      <c r="H10567" s="5" t="s">
        <v>55436</v>
      </c>
      <c r="I10567" s="4" t="s">
        <v>55437</v>
      </c>
      <c r="J10567" s="5" t="n">
        <f aca="false">LEN(K10567)</f>
        <v>13</v>
      </c>
      <c r="K10567" s="6" t="s">
        <v>55438</v>
      </c>
      <c r="L10567" s="4" t="s">
        <v>21</v>
      </c>
      <c r="M10567" s="4" t="s">
        <v>877</v>
      </c>
    </row>
    <row r="10568" customFormat="false" ht="15.75" hidden="false" customHeight="true" outlineLevel="0" collapsed="false">
      <c r="A10568" s="4" t="n">
        <v>9830</v>
      </c>
      <c r="B10568" s="4" t="s">
        <v>55439</v>
      </c>
      <c r="C10568" s="4"/>
      <c r="D10568" s="4" t="s">
        <v>55440</v>
      </c>
      <c r="E10568" s="5" t="s">
        <v>55441</v>
      </c>
      <c r="F10568" s="4" t="s">
        <v>55442</v>
      </c>
      <c r="G10568" s="4" t="s">
        <v>242</v>
      </c>
      <c r="H10568" s="5" t="s">
        <v>55443</v>
      </c>
      <c r="I10568" s="4" t="s">
        <v>55444</v>
      </c>
      <c r="J10568" s="5" t="n">
        <f aca="false">LEN(K10568)</f>
        <v>13</v>
      </c>
      <c r="K10568" s="6" t="s">
        <v>55445</v>
      </c>
      <c r="L10568" s="4" t="s">
        <v>57</v>
      </c>
      <c r="M10568" s="4" t="s">
        <v>996</v>
      </c>
    </row>
    <row r="10569" customFormat="false" ht="15.75" hidden="false" customHeight="true" outlineLevel="0" collapsed="false">
      <c r="A10569" s="4" t="n">
        <v>9831</v>
      </c>
      <c r="B10569" s="4" t="s">
        <v>55446</v>
      </c>
      <c r="C10569" s="4"/>
      <c r="D10569" s="4" t="s">
        <v>55447</v>
      </c>
      <c r="E10569" s="5" t="s">
        <v>4509</v>
      </c>
      <c r="F10569" s="4" t="s">
        <v>4510</v>
      </c>
      <c r="G10569" s="4" t="s">
        <v>242</v>
      </c>
      <c r="H10569" s="5" t="s">
        <v>55448</v>
      </c>
      <c r="I10569" s="4" t="s">
        <v>55449</v>
      </c>
      <c r="J10569" s="5" t="n">
        <f aca="false">LEN(K10569)</f>
        <v>13</v>
      </c>
      <c r="K10569" s="6" t="s">
        <v>55450</v>
      </c>
      <c r="L10569" s="4" t="s">
        <v>57</v>
      </c>
      <c r="M10569" s="4" t="s">
        <v>1694</v>
      </c>
    </row>
    <row r="10570" customFormat="false" ht="15.75" hidden="false" customHeight="true" outlineLevel="0" collapsed="false">
      <c r="A10570" s="4" t="n">
        <v>9834</v>
      </c>
      <c r="B10570" s="4" t="s">
        <v>55451</v>
      </c>
      <c r="C10570" s="4"/>
      <c r="D10570" s="4" t="s">
        <v>55452</v>
      </c>
      <c r="E10570" s="5" t="s">
        <v>55453</v>
      </c>
      <c r="F10570" s="4" t="s">
        <v>4510</v>
      </c>
      <c r="G10570" s="4" t="s">
        <v>242</v>
      </c>
      <c r="H10570" s="5" t="s">
        <v>55454</v>
      </c>
      <c r="I10570" s="4" t="s">
        <v>55455</v>
      </c>
      <c r="J10570" s="5" t="n">
        <f aca="false">LEN(K10570)</f>
        <v>13</v>
      </c>
      <c r="K10570" s="10" t="s">
        <v>53257</v>
      </c>
      <c r="L10570" s="4" t="s">
        <v>31</v>
      </c>
      <c r="M10570" s="4" t="s">
        <v>918</v>
      </c>
    </row>
    <row r="10571" customFormat="false" ht="15.75" hidden="false" customHeight="true" outlineLevel="0" collapsed="false">
      <c r="A10571" s="4" t="n">
        <v>9860</v>
      </c>
      <c r="B10571" s="4" t="s">
        <v>55456</v>
      </c>
      <c r="C10571" s="4"/>
      <c r="D10571" s="4" t="s">
        <v>55457</v>
      </c>
      <c r="E10571" s="5" t="s">
        <v>31105</v>
      </c>
      <c r="F10571" s="4" t="s">
        <v>31106</v>
      </c>
      <c r="G10571" s="4" t="s">
        <v>242</v>
      </c>
      <c r="H10571" s="5" t="s">
        <v>55458</v>
      </c>
      <c r="I10571" s="4" t="s">
        <v>55459</v>
      </c>
      <c r="J10571" s="5" t="n">
        <f aca="false">LEN(K10571)</f>
        <v>13</v>
      </c>
      <c r="K10571" s="6" t="s">
        <v>53257</v>
      </c>
      <c r="L10571" s="4" t="s">
        <v>66</v>
      </c>
      <c r="M10571" s="4" t="s">
        <v>31</v>
      </c>
    </row>
    <row r="10572" customFormat="false" ht="15.75" hidden="false" customHeight="true" outlineLevel="0" collapsed="false">
      <c r="A10572" s="4" t="n">
        <v>9861</v>
      </c>
      <c r="B10572" s="4" t="s">
        <v>55460</v>
      </c>
      <c r="C10572" s="4"/>
      <c r="D10572" s="4" t="s">
        <v>55461</v>
      </c>
      <c r="E10572" s="5" t="s">
        <v>55462</v>
      </c>
      <c r="F10572" s="4" t="s">
        <v>55463</v>
      </c>
      <c r="G10572" s="4" t="s">
        <v>242</v>
      </c>
      <c r="H10572" s="5" t="s">
        <v>55464</v>
      </c>
      <c r="I10572" s="4" t="s">
        <v>55465</v>
      </c>
      <c r="J10572" s="5" t="n">
        <f aca="false">LEN(K10572)</f>
        <v>13</v>
      </c>
      <c r="K10572" s="6" t="s">
        <v>53257</v>
      </c>
      <c r="L10572" s="4" t="s">
        <v>31</v>
      </c>
      <c r="M10572" s="4" t="s">
        <v>31</v>
      </c>
    </row>
    <row r="10573" customFormat="false" ht="15.75" hidden="false" customHeight="true" outlineLevel="0" collapsed="false">
      <c r="A10573" s="4" t="n">
        <v>9887</v>
      </c>
      <c r="B10573" s="4" t="s">
        <v>55466</v>
      </c>
      <c r="C10573" s="4"/>
      <c r="D10573" s="4" t="s">
        <v>55467</v>
      </c>
      <c r="E10573" s="5" t="s">
        <v>8184</v>
      </c>
      <c r="F10573" s="4" t="s">
        <v>611</v>
      </c>
      <c r="G10573" s="4" t="s">
        <v>611</v>
      </c>
      <c r="H10573" s="5" t="s">
        <v>8185</v>
      </c>
      <c r="I10573" s="4" t="s">
        <v>55468</v>
      </c>
      <c r="J10573" s="5" t="n">
        <f aca="false">LEN(K10573)</f>
        <v>13</v>
      </c>
      <c r="K10573" s="6" t="s">
        <v>55469</v>
      </c>
      <c r="L10573" s="4" t="s">
        <v>57</v>
      </c>
      <c r="M10573" s="4" t="s">
        <v>1216</v>
      </c>
    </row>
    <row r="10574" customFormat="false" ht="15.75" hidden="false" customHeight="true" outlineLevel="0" collapsed="false">
      <c r="A10574" s="4" t="n">
        <v>9886</v>
      </c>
      <c r="B10574" s="4" t="s">
        <v>55470</v>
      </c>
      <c r="C10574" s="4"/>
      <c r="D10574" s="4" t="s">
        <v>55471</v>
      </c>
      <c r="E10574" s="5" t="s">
        <v>8184</v>
      </c>
      <c r="F10574" s="4" t="s">
        <v>611</v>
      </c>
      <c r="G10574" s="4" t="s">
        <v>611</v>
      </c>
      <c r="H10574" s="5" t="s">
        <v>8185</v>
      </c>
      <c r="I10574" s="4" t="s">
        <v>55472</v>
      </c>
      <c r="J10574" s="5" t="n">
        <f aca="false">LEN(K10574)</f>
        <v>13</v>
      </c>
      <c r="K10574" s="6" t="s">
        <v>55469</v>
      </c>
      <c r="L10574" s="4" t="s">
        <v>21</v>
      </c>
      <c r="M10574" s="4" t="s">
        <v>1216</v>
      </c>
    </row>
    <row r="10575" customFormat="false" ht="15.75" hidden="false" customHeight="true" outlineLevel="0" collapsed="false">
      <c r="A10575" s="4" t="n">
        <v>9888</v>
      </c>
      <c r="B10575" s="4" t="s">
        <v>55473</v>
      </c>
      <c r="C10575" s="4"/>
      <c r="D10575" s="4" t="s">
        <v>55474</v>
      </c>
      <c r="E10575" s="5" t="s">
        <v>2557</v>
      </c>
      <c r="F10575" s="4" t="s">
        <v>611</v>
      </c>
      <c r="G10575" s="4" t="s">
        <v>611</v>
      </c>
      <c r="H10575" s="5" t="s">
        <v>55475</v>
      </c>
      <c r="I10575" s="4" t="s">
        <v>55476</v>
      </c>
      <c r="J10575" s="5" t="n">
        <f aca="false">LEN(K10575)</f>
        <v>13</v>
      </c>
      <c r="K10575" s="6" t="s">
        <v>55477</v>
      </c>
      <c r="L10575" s="4" t="s">
        <v>21</v>
      </c>
      <c r="M10575" s="4" t="s">
        <v>3817</v>
      </c>
    </row>
    <row r="10576" customFormat="false" ht="15.75" hidden="false" customHeight="true" outlineLevel="0" collapsed="false">
      <c r="A10576" s="4" t="n">
        <v>9890</v>
      </c>
      <c r="B10576" s="4" t="s">
        <v>29615</v>
      </c>
      <c r="C10576" s="4"/>
      <c r="D10576" s="4" t="s">
        <v>55478</v>
      </c>
      <c r="E10576" s="5" t="s">
        <v>8184</v>
      </c>
      <c r="F10576" s="4" t="s">
        <v>611</v>
      </c>
      <c r="G10576" s="4" t="s">
        <v>611</v>
      </c>
      <c r="H10576" s="5" t="s">
        <v>55479</v>
      </c>
      <c r="I10576" s="4" t="s">
        <v>55480</v>
      </c>
      <c r="J10576" s="5" t="n">
        <f aca="false">LEN(K10576)</f>
        <v>13</v>
      </c>
      <c r="K10576" s="6" t="s">
        <v>55481</v>
      </c>
      <c r="L10576" s="4" t="s">
        <v>31</v>
      </c>
      <c r="M10576" s="4" t="s">
        <v>6582</v>
      </c>
    </row>
    <row r="10577" customFormat="false" ht="15.75" hidden="false" customHeight="true" outlineLevel="0" collapsed="false">
      <c r="A10577" s="4" t="n">
        <v>9894</v>
      </c>
      <c r="B10577" s="4" t="s">
        <v>55482</v>
      </c>
      <c r="C10577" s="4"/>
      <c r="D10577" s="4" t="s">
        <v>55483</v>
      </c>
      <c r="E10577" s="5" t="s">
        <v>1254</v>
      </c>
      <c r="F10577" s="4" t="s">
        <v>611</v>
      </c>
      <c r="G10577" s="4" t="s">
        <v>611</v>
      </c>
      <c r="H10577" s="5" t="s">
        <v>55484</v>
      </c>
      <c r="I10577" s="4" t="s">
        <v>55485</v>
      </c>
      <c r="J10577" s="5" t="n">
        <f aca="false">LEN(K10577)</f>
        <v>13</v>
      </c>
      <c r="K10577" s="6" t="s">
        <v>51791</v>
      </c>
      <c r="L10577" s="4" t="s">
        <v>66</v>
      </c>
      <c r="M10577" s="4" t="s">
        <v>2139</v>
      </c>
    </row>
    <row r="10578" customFormat="false" ht="15.75" hidden="false" customHeight="true" outlineLevel="0" collapsed="false">
      <c r="A10578" s="4" t="n">
        <v>9937</v>
      </c>
      <c r="B10578" s="4" t="s">
        <v>55486</v>
      </c>
      <c r="C10578" s="4"/>
      <c r="D10578" s="4" t="s">
        <v>55487</v>
      </c>
      <c r="E10578" s="5" t="s">
        <v>55488</v>
      </c>
      <c r="F10578" s="4" t="s">
        <v>55489</v>
      </c>
      <c r="G10578" s="4" t="s">
        <v>611</v>
      </c>
      <c r="H10578" s="5" t="s">
        <v>55490</v>
      </c>
      <c r="I10578" s="4" t="s">
        <v>55491</v>
      </c>
      <c r="J10578" s="5" t="n">
        <f aca="false">LEN(K10578)</f>
        <v>13</v>
      </c>
      <c r="K10578" s="6" t="s">
        <v>55492</v>
      </c>
      <c r="L10578" s="4" t="s">
        <v>21</v>
      </c>
      <c r="M10578" s="4" t="s">
        <v>317</v>
      </c>
    </row>
    <row r="10579" customFormat="false" ht="15.75" hidden="false" customHeight="true" outlineLevel="0" collapsed="false">
      <c r="A10579" s="4" t="n">
        <v>9947</v>
      </c>
      <c r="B10579" s="4" t="s">
        <v>55493</v>
      </c>
      <c r="C10579" s="4"/>
      <c r="D10579" s="4" t="s">
        <v>55494</v>
      </c>
      <c r="E10579" s="5" t="s">
        <v>12446</v>
      </c>
      <c r="F10579" s="4" t="s">
        <v>12447</v>
      </c>
      <c r="G10579" s="4" t="s">
        <v>611</v>
      </c>
      <c r="H10579" s="5" t="s">
        <v>55495</v>
      </c>
      <c r="I10579" s="4" t="str">
        <f aca="false">IFERROR(__xludf.dummyfunction("""info@""&amp;LOWER(REGEXREPLACE(B10579,""[^A-Za-z0-9]"",""""))&amp;"".com"""),"info@eltratado.com")</f>
        <v>info@eltratado.com</v>
      </c>
      <c r="J10579" s="5" t="n">
        <f aca="false">LEN(K10579)</f>
        <v>13</v>
      </c>
      <c r="K10579" s="6" t="s">
        <v>55496</v>
      </c>
      <c r="L10579" s="4" t="s">
        <v>21</v>
      </c>
      <c r="M10579" s="4" t="s">
        <v>326</v>
      </c>
    </row>
    <row r="10580" customFormat="false" ht="15.75" hidden="false" customHeight="true" outlineLevel="0" collapsed="false">
      <c r="A10580" s="4" t="n">
        <v>10000</v>
      </c>
      <c r="B10580" s="4" t="s">
        <v>55497</v>
      </c>
      <c r="C10580" s="4"/>
      <c r="D10580" s="4" t="s">
        <v>55498</v>
      </c>
      <c r="E10580" s="5" t="s">
        <v>22223</v>
      </c>
      <c r="F10580" s="4" t="s">
        <v>1261</v>
      </c>
      <c r="G10580" s="4" t="s">
        <v>620</v>
      </c>
      <c r="H10580" s="5" t="s">
        <v>55499</v>
      </c>
      <c r="I10580" s="4" t="s">
        <v>55500</v>
      </c>
      <c r="J10580" s="5" t="n">
        <f aca="false">LEN(K10580)</f>
        <v>13</v>
      </c>
      <c r="K10580" s="6" t="s">
        <v>53257</v>
      </c>
      <c r="L10580" s="4" t="s">
        <v>31</v>
      </c>
      <c r="M10580" s="4" t="s">
        <v>6582</v>
      </c>
    </row>
    <row r="10581" customFormat="false" ht="15.75" hidden="false" customHeight="true" outlineLevel="0" collapsed="false">
      <c r="A10581" s="4" t="n">
        <v>10005</v>
      </c>
      <c r="B10581" s="4" t="s">
        <v>55097</v>
      </c>
      <c r="C10581" s="4"/>
      <c r="D10581" s="4" t="s">
        <v>55501</v>
      </c>
      <c r="E10581" s="5" t="s">
        <v>50987</v>
      </c>
      <c r="F10581" s="4" t="s">
        <v>1261</v>
      </c>
      <c r="G10581" s="4" t="s">
        <v>620</v>
      </c>
      <c r="H10581" s="5" t="s">
        <v>55502</v>
      </c>
      <c r="I10581" s="4" t="s">
        <v>55503</v>
      </c>
      <c r="J10581" s="5" t="n">
        <f aca="false">LEN(K10581)</f>
        <v>13</v>
      </c>
      <c r="K10581" s="6" t="s">
        <v>55504</v>
      </c>
      <c r="L10581" s="4" t="s">
        <v>78</v>
      </c>
      <c r="M10581" s="4" t="s">
        <v>680</v>
      </c>
    </row>
    <row r="10582" customFormat="false" ht="15.75" hidden="false" customHeight="true" outlineLevel="0" collapsed="false">
      <c r="A10582" s="4" t="n">
        <v>10012</v>
      </c>
      <c r="B10582" s="4" t="s">
        <v>55505</v>
      </c>
      <c r="C10582" s="4"/>
      <c r="D10582" s="4" t="s">
        <v>55506</v>
      </c>
      <c r="E10582" s="5" t="s">
        <v>8228</v>
      </c>
      <c r="F10582" s="4" t="s">
        <v>1261</v>
      </c>
      <c r="G10582" s="4" t="s">
        <v>620</v>
      </c>
      <c r="H10582" s="5" t="s">
        <v>55507</v>
      </c>
      <c r="I10582" s="4" t="s">
        <v>55508</v>
      </c>
      <c r="J10582" s="5" t="n">
        <f aca="false">LEN(K10582)</f>
        <v>13</v>
      </c>
      <c r="K10582" s="6" t="s">
        <v>51851</v>
      </c>
      <c r="L10582" s="4" t="s">
        <v>21</v>
      </c>
      <c r="M10582" s="4" t="s">
        <v>2167</v>
      </c>
    </row>
    <row r="10583" customFormat="false" ht="15.75" hidden="false" customHeight="true" outlineLevel="0" collapsed="false">
      <c r="A10583" s="4" t="n">
        <v>10016</v>
      </c>
      <c r="B10583" s="4" t="s">
        <v>55509</v>
      </c>
      <c r="C10583" s="4"/>
      <c r="D10583" s="4" t="s">
        <v>55510</v>
      </c>
      <c r="E10583" s="5" t="s">
        <v>15286</v>
      </c>
      <c r="F10583" s="4" t="s">
        <v>3664</v>
      </c>
      <c r="G10583" s="4" t="s">
        <v>620</v>
      </c>
      <c r="H10583" s="5" t="s">
        <v>55511</v>
      </c>
      <c r="I10583" s="4" t="s">
        <v>55512</v>
      </c>
      <c r="J10583" s="5" t="n">
        <f aca="false">LEN(K10583)</f>
        <v>13</v>
      </c>
      <c r="K10583" s="6" t="s">
        <v>55513</v>
      </c>
      <c r="L10583" s="4" t="s">
        <v>78</v>
      </c>
      <c r="M10583" s="4" t="s">
        <v>877</v>
      </c>
    </row>
    <row r="10584" customFormat="false" ht="15.75" hidden="false" customHeight="true" outlineLevel="0" collapsed="false">
      <c r="A10584" s="4" t="n">
        <v>10018</v>
      </c>
      <c r="B10584" s="4" t="s">
        <v>55514</v>
      </c>
      <c r="C10584" s="4"/>
      <c r="D10584" s="4" t="s">
        <v>55515</v>
      </c>
      <c r="E10584" s="5" t="s">
        <v>22212</v>
      </c>
      <c r="F10584" s="4" t="s">
        <v>3664</v>
      </c>
      <c r="G10584" s="4" t="s">
        <v>620</v>
      </c>
      <c r="H10584" s="5" t="s">
        <v>55516</v>
      </c>
      <c r="I10584" s="4" t="s">
        <v>55517</v>
      </c>
      <c r="J10584" s="5" t="n">
        <f aca="false">LEN(K10584)</f>
        <v>13</v>
      </c>
      <c r="K10584" s="6" t="s">
        <v>53257</v>
      </c>
      <c r="L10584" s="4" t="s">
        <v>78</v>
      </c>
      <c r="M10584" s="4" t="s">
        <v>779</v>
      </c>
    </row>
    <row r="10585" customFormat="false" ht="15.75" hidden="false" customHeight="true" outlineLevel="0" collapsed="false">
      <c r="A10585" s="4" t="n">
        <v>10023</v>
      </c>
      <c r="B10585" s="4" t="s">
        <v>55518</v>
      </c>
      <c r="C10585" s="4"/>
      <c r="D10585" s="4" t="s">
        <v>55519</v>
      </c>
      <c r="E10585" s="5" t="s">
        <v>10163</v>
      </c>
      <c r="F10585" s="4" t="s">
        <v>3664</v>
      </c>
      <c r="G10585" s="4" t="s">
        <v>620</v>
      </c>
      <c r="H10585" s="5" t="s">
        <v>55520</v>
      </c>
      <c r="I10585" s="4" t="s">
        <v>55521</v>
      </c>
      <c r="J10585" s="5" t="n">
        <f aca="false">LEN(K10585)</f>
        <v>13</v>
      </c>
      <c r="K10585" s="10" t="s">
        <v>51851</v>
      </c>
      <c r="L10585" s="4" t="s">
        <v>31</v>
      </c>
      <c r="M10585" s="4" t="s">
        <v>4771</v>
      </c>
    </row>
    <row r="10586" customFormat="false" ht="15.75" hidden="false" customHeight="true" outlineLevel="0" collapsed="false">
      <c r="A10586" s="4" t="n">
        <v>10059</v>
      </c>
      <c r="B10586" s="4" t="s">
        <v>55522</v>
      </c>
      <c r="C10586" s="4"/>
      <c r="D10586" s="4" t="s">
        <v>55523</v>
      </c>
      <c r="E10586" s="5" t="s">
        <v>2562</v>
      </c>
      <c r="F10586" s="4" t="s">
        <v>1261</v>
      </c>
      <c r="G10586" s="4" t="s">
        <v>620</v>
      </c>
      <c r="H10586" s="5" t="s">
        <v>55524</v>
      </c>
      <c r="I10586" s="4" t="s">
        <v>55525</v>
      </c>
      <c r="J10586" s="5" t="n">
        <f aca="false">LEN(K10586)</f>
        <v>13</v>
      </c>
      <c r="K10586" s="6" t="s">
        <v>55526</v>
      </c>
      <c r="L10586" s="4" t="s">
        <v>21</v>
      </c>
      <c r="M10586" s="4" t="s">
        <v>996</v>
      </c>
    </row>
    <row r="10587" customFormat="false" ht="15.75" hidden="false" customHeight="true" outlineLevel="0" collapsed="false">
      <c r="A10587" s="4" t="n">
        <v>10123</v>
      </c>
      <c r="B10587" s="4" t="s">
        <v>55527</v>
      </c>
      <c r="C10587" s="4"/>
      <c r="D10587" s="4" t="s">
        <v>31959</v>
      </c>
      <c r="E10587" s="5" t="s">
        <v>5352</v>
      </c>
      <c r="F10587" s="4" t="s">
        <v>619</v>
      </c>
      <c r="G10587" s="4" t="s">
        <v>620</v>
      </c>
      <c r="H10587" s="5" t="s">
        <v>55528</v>
      </c>
      <c r="I10587" s="4" t="s">
        <v>55529</v>
      </c>
      <c r="J10587" s="5" t="n">
        <f aca="false">LEN(K10587)</f>
        <v>13</v>
      </c>
      <c r="K10587" s="6" t="s">
        <v>55530</v>
      </c>
      <c r="L10587" s="4" t="s">
        <v>31</v>
      </c>
      <c r="M10587" s="4" t="s">
        <v>381</v>
      </c>
    </row>
    <row r="10588" customFormat="false" ht="15.75" hidden="false" customHeight="true" outlineLevel="0" collapsed="false">
      <c r="A10588" s="4" t="n">
        <v>10135</v>
      </c>
      <c r="B10588" s="4" t="s">
        <v>55531</v>
      </c>
      <c r="C10588" s="4"/>
      <c r="D10588" s="4" t="s">
        <v>10180</v>
      </c>
      <c r="E10588" s="5" t="s">
        <v>10181</v>
      </c>
      <c r="F10588" s="4" t="s">
        <v>10182</v>
      </c>
      <c r="G10588" s="4" t="s">
        <v>620</v>
      </c>
      <c r="H10588" s="5" t="s">
        <v>55532</v>
      </c>
      <c r="I10588" s="4" t="s">
        <v>55533</v>
      </c>
      <c r="J10588" s="5" t="n">
        <f aca="false">LEN(K10588)</f>
        <v>13</v>
      </c>
      <c r="K10588" s="10" t="s">
        <v>55534</v>
      </c>
      <c r="L10588" s="4" t="s">
        <v>78</v>
      </c>
      <c r="M10588" s="4" t="s">
        <v>6459</v>
      </c>
    </row>
    <row r="10589" customFormat="false" ht="15.75" hidden="false" customHeight="true" outlineLevel="0" collapsed="false">
      <c r="A10589" s="4" t="n">
        <v>10160</v>
      </c>
      <c r="B10589" s="4" t="s">
        <v>55535</v>
      </c>
      <c r="C10589" s="4"/>
      <c r="D10589" s="4" t="s">
        <v>55536</v>
      </c>
      <c r="E10589" s="5" t="s">
        <v>55537</v>
      </c>
      <c r="F10589" s="4" t="s">
        <v>12472</v>
      </c>
      <c r="G10589" s="4" t="s">
        <v>620</v>
      </c>
      <c r="H10589" s="5" t="s">
        <v>15338</v>
      </c>
      <c r="I10589" s="4" t="s">
        <v>55538</v>
      </c>
      <c r="J10589" s="5" t="n">
        <f aca="false">LEN(K10589)</f>
        <v>13</v>
      </c>
      <c r="K10589" s="6" t="s">
        <v>55539</v>
      </c>
      <c r="L10589" s="4" t="s">
        <v>78</v>
      </c>
      <c r="M10589" s="4" t="s">
        <v>22</v>
      </c>
    </row>
    <row r="10590" customFormat="false" ht="15.75" hidden="false" customHeight="true" outlineLevel="0" collapsed="false">
      <c r="A10590" s="4" t="n">
        <v>10168</v>
      </c>
      <c r="B10590" s="4" t="s">
        <v>55540</v>
      </c>
      <c r="C10590" s="4"/>
      <c r="D10590" s="4" t="s">
        <v>51100</v>
      </c>
      <c r="E10590" s="5" t="s">
        <v>12466</v>
      </c>
      <c r="F10590" s="4" t="s">
        <v>2621</v>
      </c>
      <c r="G10590" s="4" t="s">
        <v>620</v>
      </c>
      <c r="H10590" s="5" t="s">
        <v>55541</v>
      </c>
      <c r="I10590" s="4" t="str">
        <f aca="false">IFERROR(__xludf.dummyfunction("""info@""&amp;LOWER(REGEXREPLACE(B10590,""[^A-Za-z0-9]"",""""))&amp;"".com"""),"info@lakabaasl.com")</f>
        <v>info@lakabaasl.com</v>
      </c>
      <c r="J10590" s="5" t="n">
        <f aca="false">LEN(K10590)</f>
        <v>13</v>
      </c>
      <c r="K10590" s="10" t="s">
        <v>55542</v>
      </c>
      <c r="L10590" s="4" t="s">
        <v>66</v>
      </c>
      <c r="M10590" s="4" t="s">
        <v>317</v>
      </c>
    </row>
    <row r="10591" customFormat="false" ht="15.75" hidden="false" customHeight="true" outlineLevel="0" collapsed="false">
      <c r="A10591" s="4" t="n">
        <v>10172</v>
      </c>
      <c r="B10591" s="4" t="s">
        <v>55543</v>
      </c>
      <c r="C10591" s="4"/>
      <c r="D10591" s="4" t="s">
        <v>55544</v>
      </c>
      <c r="E10591" s="5" t="s">
        <v>55545</v>
      </c>
      <c r="F10591" s="4" t="s">
        <v>10468</v>
      </c>
      <c r="G10591" s="4" t="s">
        <v>620</v>
      </c>
      <c r="H10591" s="5" t="s">
        <v>55546</v>
      </c>
      <c r="I10591" s="4" t="s">
        <v>55547</v>
      </c>
      <c r="J10591" s="5" t="n">
        <f aca="false">LEN(K10591)</f>
        <v>13</v>
      </c>
      <c r="K10591" s="6" t="s">
        <v>55548</v>
      </c>
      <c r="L10591" s="4" t="s">
        <v>21</v>
      </c>
      <c r="M10591" s="4" t="s">
        <v>359</v>
      </c>
    </row>
    <row r="10592" customFormat="false" ht="15.75" hidden="false" customHeight="true" outlineLevel="0" collapsed="false">
      <c r="A10592" s="4" t="n">
        <v>10175</v>
      </c>
      <c r="B10592" s="4" t="s">
        <v>55549</v>
      </c>
      <c r="C10592" s="4"/>
      <c r="D10592" s="4" t="s">
        <v>55550</v>
      </c>
      <c r="E10592" s="5" t="s">
        <v>12466</v>
      </c>
      <c r="F10592" s="4" t="s">
        <v>42018</v>
      </c>
      <c r="G10592" s="4" t="s">
        <v>620</v>
      </c>
      <c r="H10592" s="5" t="s">
        <v>55551</v>
      </c>
      <c r="I10592" s="7" t="s">
        <v>55552</v>
      </c>
      <c r="J10592" s="5" t="n">
        <f aca="false">LEN(K10592)</f>
        <v>13</v>
      </c>
      <c r="K10592" s="6" t="s">
        <v>55553</v>
      </c>
      <c r="L10592" s="4" t="s">
        <v>21</v>
      </c>
      <c r="M10592" s="4" t="s">
        <v>2097</v>
      </c>
    </row>
    <row r="10593" customFormat="false" ht="15.75" hidden="false" customHeight="true" outlineLevel="0" collapsed="false">
      <c r="A10593" s="4" t="n">
        <v>10182</v>
      </c>
      <c r="B10593" s="4" t="s">
        <v>55554</v>
      </c>
      <c r="C10593" s="4"/>
      <c r="D10593" s="4" t="s">
        <v>55555</v>
      </c>
      <c r="E10593" s="5" t="s">
        <v>26687</v>
      </c>
      <c r="F10593" s="4" t="s">
        <v>26688</v>
      </c>
      <c r="G10593" s="4" t="s">
        <v>620</v>
      </c>
      <c r="H10593" s="5" t="s">
        <v>55556</v>
      </c>
      <c r="I10593" s="4" t="str">
        <f aca="false">IFERROR(__xludf.dummyfunction("""info@""&amp;LOWER(REGEXREPLACE(B10593,""[^A-Za-z0-9]"",""""))&amp;"".com"""),"info@hotellena.com")</f>
        <v>info@hotellena.com</v>
      </c>
      <c r="J10593" s="5" t="n">
        <f aca="false">LEN(K10593)</f>
        <v>13</v>
      </c>
      <c r="K10593" s="10" t="s">
        <v>55557</v>
      </c>
      <c r="L10593" s="4" t="s">
        <v>31</v>
      </c>
      <c r="M10593" s="4" t="s">
        <v>317</v>
      </c>
    </row>
    <row r="10594" customFormat="false" ht="15.75" hidden="false" customHeight="true" outlineLevel="0" collapsed="false">
      <c r="A10594" s="4" t="n">
        <v>10190</v>
      </c>
      <c r="B10594" s="4" t="s">
        <v>55558</v>
      </c>
      <c r="C10594" s="4"/>
      <c r="D10594" s="4" t="s">
        <v>55559</v>
      </c>
      <c r="E10594" s="5" t="s">
        <v>15280</v>
      </c>
      <c r="F10594" s="4" t="s">
        <v>8235</v>
      </c>
      <c r="G10594" s="4" t="s">
        <v>620</v>
      </c>
      <c r="H10594" s="5" t="s">
        <v>55560</v>
      </c>
      <c r="I10594" s="4" t="s">
        <v>55561</v>
      </c>
      <c r="J10594" s="5" t="n">
        <f aca="false">LEN(K10594)</f>
        <v>13</v>
      </c>
      <c r="K10594" s="6" t="s">
        <v>55562</v>
      </c>
      <c r="L10594" s="4" t="s">
        <v>66</v>
      </c>
      <c r="M10594" s="4" t="s">
        <v>1016</v>
      </c>
    </row>
    <row r="10595" customFormat="false" ht="15.75" hidden="false" customHeight="true" outlineLevel="0" collapsed="false">
      <c r="A10595" s="4" t="n">
        <v>10189</v>
      </c>
      <c r="B10595" s="4" t="s">
        <v>55563</v>
      </c>
      <c r="C10595" s="4"/>
      <c r="D10595" s="4" t="s">
        <v>55564</v>
      </c>
      <c r="E10595" s="5" t="s">
        <v>15280</v>
      </c>
      <c r="F10595" s="4" t="s">
        <v>8235</v>
      </c>
      <c r="G10595" s="4" t="s">
        <v>620</v>
      </c>
      <c r="H10595" s="5" t="s">
        <v>55560</v>
      </c>
      <c r="I10595" s="4" t="s">
        <v>55565</v>
      </c>
      <c r="J10595" s="5" t="n">
        <f aca="false">LEN(K10595)</f>
        <v>13</v>
      </c>
      <c r="K10595" s="6" t="s">
        <v>55562</v>
      </c>
      <c r="L10595" s="4" t="s">
        <v>57</v>
      </c>
      <c r="M10595" s="4" t="s">
        <v>32</v>
      </c>
    </row>
    <row r="10596" customFormat="false" ht="15.75" hidden="false" customHeight="true" outlineLevel="0" collapsed="false">
      <c r="A10596" s="4" t="n">
        <v>10197</v>
      </c>
      <c r="B10596" s="4" t="s">
        <v>55566</v>
      </c>
      <c r="C10596" s="4"/>
      <c r="D10596" s="4" t="s">
        <v>55567</v>
      </c>
      <c r="E10596" s="5" t="s">
        <v>15280</v>
      </c>
      <c r="F10596" s="4" t="s">
        <v>8235</v>
      </c>
      <c r="G10596" s="4" t="s">
        <v>620</v>
      </c>
      <c r="H10596" s="5" t="s">
        <v>55568</v>
      </c>
      <c r="I10596" s="4" t="s">
        <v>55569</v>
      </c>
      <c r="J10596" s="5" t="n">
        <f aca="false">LEN(K10596)</f>
        <v>13</v>
      </c>
      <c r="K10596" s="6" t="s">
        <v>51851</v>
      </c>
      <c r="L10596" s="4" t="s">
        <v>31</v>
      </c>
      <c r="M10596" s="4" t="s">
        <v>2139</v>
      </c>
    </row>
    <row r="10597" customFormat="false" ht="15.75" hidden="false" customHeight="true" outlineLevel="0" collapsed="false">
      <c r="A10597" s="4" t="n">
        <v>10226</v>
      </c>
      <c r="B10597" s="4" t="s">
        <v>55570</v>
      </c>
      <c r="C10597" s="4"/>
      <c r="D10597" s="4" t="s">
        <v>55571</v>
      </c>
      <c r="E10597" s="5" t="s">
        <v>47000</v>
      </c>
      <c r="F10597" s="4" t="s">
        <v>3050</v>
      </c>
      <c r="G10597" s="4" t="s">
        <v>620</v>
      </c>
      <c r="H10597" s="5" t="s">
        <v>55572</v>
      </c>
      <c r="I10597" s="4" t="s">
        <v>55573</v>
      </c>
      <c r="J10597" s="5" t="n">
        <f aca="false">LEN(K10597)</f>
        <v>13</v>
      </c>
      <c r="K10597" s="10" t="s">
        <v>55574</v>
      </c>
      <c r="L10597" s="4" t="s">
        <v>21</v>
      </c>
      <c r="M10597" s="4" t="s">
        <v>877</v>
      </c>
    </row>
    <row r="10598" customFormat="false" ht="15.75" hidden="false" customHeight="true" outlineLevel="0" collapsed="false">
      <c r="A10598" s="4" t="n">
        <v>10230</v>
      </c>
      <c r="B10598" s="4" t="s">
        <v>55575</v>
      </c>
      <c r="C10598" s="4"/>
      <c r="D10598" s="4" t="s">
        <v>55576</v>
      </c>
      <c r="E10598" s="5" t="s">
        <v>15348</v>
      </c>
      <c r="F10598" s="4" t="s">
        <v>3050</v>
      </c>
      <c r="G10598" s="4" t="s">
        <v>620</v>
      </c>
      <c r="H10598" s="5" t="s">
        <v>55577</v>
      </c>
      <c r="I10598" s="4" t="s">
        <v>55578</v>
      </c>
      <c r="J10598" s="5" t="n">
        <f aca="false">LEN(K10598)</f>
        <v>13</v>
      </c>
      <c r="K10598" s="6" t="s">
        <v>55579</v>
      </c>
      <c r="L10598" s="4" t="s">
        <v>31</v>
      </c>
      <c r="M10598" s="4" t="s">
        <v>186</v>
      </c>
    </row>
    <row r="10599" customFormat="false" ht="15.75" hidden="false" customHeight="true" outlineLevel="0" collapsed="false">
      <c r="A10599" s="4" t="n">
        <v>10264</v>
      </c>
      <c r="B10599" s="4" t="s">
        <v>55580</v>
      </c>
      <c r="C10599" s="4"/>
      <c r="D10599" s="4" t="s">
        <v>55581</v>
      </c>
      <c r="E10599" s="5" t="s">
        <v>10467</v>
      </c>
      <c r="F10599" s="4" t="s">
        <v>10468</v>
      </c>
      <c r="G10599" s="4" t="s">
        <v>620</v>
      </c>
      <c r="H10599" s="5" t="s">
        <v>55582</v>
      </c>
      <c r="I10599" s="4" t="s">
        <v>55583</v>
      </c>
      <c r="J10599" s="5" t="n">
        <f aca="false">LEN(K10599)</f>
        <v>13</v>
      </c>
      <c r="K10599" s="6" t="s">
        <v>55584</v>
      </c>
      <c r="L10599" s="4" t="s">
        <v>78</v>
      </c>
      <c r="M10599" s="4" t="s">
        <v>794</v>
      </c>
    </row>
    <row r="10600" customFormat="false" ht="15.75" hidden="false" customHeight="true" outlineLevel="0" collapsed="false">
      <c r="A10600" s="4" t="n">
        <v>10280</v>
      </c>
      <c r="B10600" s="4" t="s">
        <v>55585</v>
      </c>
      <c r="C10600" s="4"/>
      <c r="D10600" s="4" t="s">
        <v>55586</v>
      </c>
      <c r="E10600" s="5" t="s">
        <v>55587</v>
      </c>
      <c r="F10600" s="4" t="s">
        <v>36766</v>
      </c>
      <c r="G10600" s="4" t="s">
        <v>620</v>
      </c>
      <c r="H10600" s="5" t="s">
        <v>55588</v>
      </c>
      <c r="I10600" s="4" t="s">
        <v>55589</v>
      </c>
      <c r="J10600" s="5" t="n">
        <f aca="false">LEN(K10600)</f>
        <v>13</v>
      </c>
      <c r="K10600" s="10" t="s">
        <v>55590</v>
      </c>
      <c r="L10600" s="4" t="s">
        <v>57</v>
      </c>
      <c r="M10600" s="4" t="s">
        <v>359</v>
      </c>
    </row>
    <row r="10601" customFormat="false" ht="15.75" hidden="false" customHeight="true" outlineLevel="0" collapsed="false">
      <c r="A10601" s="4" t="n">
        <v>10281</v>
      </c>
      <c r="B10601" s="4" t="s">
        <v>55591</v>
      </c>
      <c r="C10601" s="4"/>
      <c r="D10601" s="4" t="s">
        <v>55592</v>
      </c>
      <c r="E10601" s="5" t="s">
        <v>4432</v>
      </c>
      <c r="F10601" s="4" t="s">
        <v>4433</v>
      </c>
      <c r="G10601" s="4" t="s">
        <v>620</v>
      </c>
      <c r="H10601" s="5" t="s">
        <v>55593</v>
      </c>
      <c r="I10601" s="4" t="s">
        <v>55594</v>
      </c>
      <c r="J10601" s="5" t="n">
        <f aca="false">LEN(K10601)</f>
        <v>13</v>
      </c>
      <c r="K10601" s="6" t="s">
        <v>55595</v>
      </c>
      <c r="L10601" s="4" t="s">
        <v>21</v>
      </c>
      <c r="M10601" s="4" t="s">
        <v>186</v>
      </c>
    </row>
    <row r="10602" customFormat="false" ht="15.75" hidden="false" customHeight="true" outlineLevel="0" collapsed="false">
      <c r="A10602" s="4" t="n">
        <v>10288</v>
      </c>
      <c r="B10602" s="4" t="s">
        <v>55596</v>
      </c>
      <c r="C10602" s="4"/>
      <c r="D10602" s="4" t="s">
        <v>55597</v>
      </c>
      <c r="E10602" s="5" t="s">
        <v>55598</v>
      </c>
      <c r="F10602" s="4" t="s">
        <v>4433</v>
      </c>
      <c r="G10602" s="4" t="s">
        <v>620</v>
      </c>
      <c r="H10602" s="5" t="s">
        <v>55599</v>
      </c>
      <c r="I10602" s="4" t="str">
        <f aca="false">IFERROR(__xludf.dummyfunction("""info@""&amp;LOWER(REGEXREPLACE(B10602,""[^A-Za-z0-9]"",""""))&amp;"".com"""),"info@lareboira.com")</f>
        <v>info@lareboira.com</v>
      </c>
      <c r="J10602" s="5" t="n">
        <f aca="false">LEN(K10602)</f>
        <v>13</v>
      </c>
      <c r="K10602" s="10" t="s">
        <v>55600</v>
      </c>
      <c r="L10602" s="4" t="s">
        <v>66</v>
      </c>
      <c r="M10602" s="4" t="s">
        <v>317</v>
      </c>
    </row>
    <row r="10603" customFormat="false" ht="15.75" hidden="false" customHeight="true" outlineLevel="0" collapsed="false">
      <c r="A10603" s="4" t="n">
        <v>10291</v>
      </c>
      <c r="B10603" s="4" t="s">
        <v>55601</v>
      </c>
      <c r="C10603" s="4"/>
      <c r="D10603" s="4" t="s">
        <v>55602</v>
      </c>
      <c r="E10603" s="5" t="s">
        <v>12483</v>
      </c>
      <c r="F10603" s="4" t="s">
        <v>4433</v>
      </c>
      <c r="G10603" s="4" t="s">
        <v>620</v>
      </c>
      <c r="H10603" s="5" t="s">
        <v>55603</v>
      </c>
      <c r="I10603" s="4" t="s">
        <v>55604</v>
      </c>
      <c r="J10603" s="5" t="n">
        <f aca="false">LEN(K10603)</f>
        <v>13</v>
      </c>
      <c r="K10603" s="6" t="s">
        <v>55605</v>
      </c>
      <c r="L10603" s="4" t="s">
        <v>66</v>
      </c>
      <c r="M10603" s="4" t="s">
        <v>32</v>
      </c>
    </row>
    <row r="10604" customFormat="false" ht="15.75" hidden="false" customHeight="true" outlineLevel="0" collapsed="false">
      <c r="A10604" s="4" t="n">
        <v>10292</v>
      </c>
      <c r="B10604" s="4" t="s">
        <v>55606</v>
      </c>
      <c r="C10604" s="4"/>
      <c r="D10604" s="4" t="s">
        <v>55607</v>
      </c>
      <c r="E10604" s="5" t="s">
        <v>26723</v>
      </c>
      <c r="F10604" s="4" t="s">
        <v>4433</v>
      </c>
      <c r="G10604" s="4" t="s">
        <v>620</v>
      </c>
      <c r="H10604" s="5" t="s">
        <v>55608</v>
      </c>
      <c r="I10604" s="4" t="s">
        <v>55609</v>
      </c>
      <c r="J10604" s="5" t="n">
        <f aca="false">LEN(K10604)</f>
        <v>13</v>
      </c>
      <c r="K10604" s="6" t="s">
        <v>55610</v>
      </c>
      <c r="L10604" s="4" t="s">
        <v>31</v>
      </c>
      <c r="M10604" s="4" t="s">
        <v>877</v>
      </c>
    </row>
    <row r="10605" customFormat="false" ht="15.75" hidden="false" customHeight="true" outlineLevel="0" collapsed="false">
      <c r="A10605" s="4" t="n">
        <v>10300</v>
      </c>
      <c r="B10605" s="4" t="s">
        <v>47020</v>
      </c>
      <c r="C10605" s="4"/>
      <c r="D10605" s="4" t="s">
        <v>55611</v>
      </c>
      <c r="E10605" s="5" t="s">
        <v>2235</v>
      </c>
      <c r="F10605" s="4" t="s">
        <v>2236</v>
      </c>
      <c r="G10605" s="4" t="s">
        <v>620</v>
      </c>
      <c r="H10605" s="5" t="s">
        <v>2237</v>
      </c>
      <c r="I10605" s="4" t="str">
        <f aca="false">IFERROR(__xludf.dummyfunction("""info@""&amp;LOWER(REGEXREPLACE(B10605,""[^A-Za-z0-9]"",""""))&amp;"".com"""),"info@doanieves.com")</f>
        <v>info@doanieves.com</v>
      </c>
      <c r="J10605" s="5" t="n">
        <f aca="false">LEN(K10605)</f>
        <v>13</v>
      </c>
      <c r="K10605" s="10" t="s">
        <v>55612</v>
      </c>
      <c r="L10605" s="4" t="s">
        <v>57</v>
      </c>
      <c r="M10605" s="4" t="s">
        <v>695</v>
      </c>
    </row>
    <row r="10606" customFormat="false" ht="15.75" hidden="false" customHeight="true" outlineLevel="0" collapsed="false">
      <c r="A10606" s="4" t="n">
        <v>10313</v>
      </c>
      <c r="B10606" s="4" t="s">
        <v>55613</v>
      </c>
      <c r="C10606" s="4"/>
      <c r="D10606" s="4" t="s">
        <v>55614</v>
      </c>
      <c r="E10606" s="5" t="s">
        <v>55615</v>
      </c>
      <c r="F10606" s="4" t="s">
        <v>933</v>
      </c>
      <c r="G10606" s="4" t="s">
        <v>620</v>
      </c>
      <c r="H10606" s="5" t="s">
        <v>55616</v>
      </c>
      <c r="I10606" s="4" t="str">
        <f aca="false">IFERROR(__xludf.dummyfunction("""info@""&amp;LOWER(REGEXREPLACE(B10606,""[^A-Za-z0-9]"",""""))&amp;"".com"""),"info@lasmestas.com")</f>
        <v>info@lasmestas.com</v>
      </c>
      <c r="J10606" s="5" t="n">
        <f aca="false">LEN(K10606)</f>
        <v>13</v>
      </c>
      <c r="K10606" s="6" t="s">
        <v>55617</v>
      </c>
      <c r="L10606" s="4" t="s">
        <v>57</v>
      </c>
      <c r="M10606" s="4" t="s">
        <v>317</v>
      </c>
    </row>
    <row r="10607" customFormat="false" ht="15.75" hidden="false" customHeight="true" outlineLevel="0" collapsed="false">
      <c r="A10607" s="4" t="n">
        <v>10332</v>
      </c>
      <c r="B10607" s="4" t="s">
        <v>55618</v>
      </c>
      <c r="C10607" s="4"/>
      <c r="D10607" s="4" t="s">
        <v>55619</v>
      </c>
      <c r="E10607" s="5" t="s">
        <v>5362</v>
      </c>
      <c r="F10607" s="4" t="s">
        <v>5363</v>
      </c>
      <c r="G10607" s="4" t="s">
        <v>620</v>
      </c>
      <c r="H10607" s="5" t="s">
        <v>55620</v>
      </c>
      <c r="I10607" s="4" t="str">
        <f aca="false">IFERROR(__xludf.dummyfunction("""info@""&amp;LOWER(REGEXREPLACE(B10607,""[^A-Za-z0-9]"",""""))&amp;"".com"""),"info@pertierra.com")</f>
        <v>info@pertierra.com</v>
      </c>
      <c r="J10607" s="5" t="n">
        <f aca="false">LEN(K10607)</f>
        <v>13</v>
      </c>
      <c r="K10607" s="6" t="s">
        <v>55621</v>
      </c>
      <c r="L10607" s="4" t="s">
        <v>66</v>
      </c>
      <c r="M10607" s="4" t="s">
        <v>32</v>
      </c>
    </row>
    <row r="10608" customFormat="false" ht="15.75" hidden="false" customHeight="true" outlineLevel="0" collapsed="false">
      <c r="A10608" s="4" t="n">
        <v>10341</v>
      </c>
      <c r="B10608" s="4" t="s">
        <v>55622</v>
      </c>
      <c r="C10608" s="4"/>
      <c r="D10608" s="4" t="s">
        <v>6681</v>
      </c>
      <c r="E10608" s="5" t="s">
        <v>31179</v>
      </c>
      <c r="F10608" s="4" t="s">
        <v>31180</v>
      </c>
      <c r="G10608" s="4" t="s">
        <v>620</v>
      </c>
      <c r="H10608" s="5" t="s">
        <v>55623</v>
      </c>
      <c r="I10608" s="4" t="s">
        <v>55624</v>
      </c>
      <c r="J10608" s="5" t="n">
        <f aca="false">LEN(K10608)</f>
        <v>13</v>
      </c>
      <c r="K10608" s="6" t="s">
        <v>55625</v>
      </c>
      <c r="L10608" s="4" t="s">
        <v>21</v>
      </c>
      <c r="M10608" s="4" t="s">
        <v>929</v>
      </c>
    </row>
    <row r="10609" customFormat="false" ht="15.75" hidden="false" customHeight="true" outlineLevel="0" collapsed="false">
      <c r="A10609" s="4" t="n">
        <v>10343</v>
      </c>
      <c r="B10609" s="4" t="s">
        <v>55626</v>
      </c>
      <c r="C10609" s="4"/>
      <c r="D10609" s="4" t="s">
        <v>55627</v>
      </c>
      <c r="E10609" s="5" t="s">
        <v>31317</v>
      </c>
      <c r="F10609" s="4" t="s">
        <v>26694</v>
      </c>
      <c r="G10609" s="4" t="s">
        <v>620</v>
      </c>
      <c r="H10609" s="5" t="s">
        <v>55628</v>
      </c>
      <c r="I10609" s="4" t="s">
        <v>55629</v>
      </c>
      <c r="J10609" s="5" t="n">
        <f aca="false">LEN(K10609)</f>
        <v>13</v>
      </c>
      <c r="K10609" s="6" t="s">
        <v>55630</v>
      </c>
      <c r="L10609" s="4" t="s">
        <v>57</v>
      </c>
      <c r="M10609" s="4" t="s">
        <v>877</v>
      </c>
    </row>
    <row r="10610" customFormat="false" ht="15.75" hidden="false" customHeight="true" outlineLevel="0" collapsed="false">
      <c r="A10610" s="4" t="n">
        <v>10361</v>
      </c>
      <c r="B10610" s="4" t="s">
        <v>55631</v>
      </c>
      <c r="C10610" s="4"/>
      <c r="D10610" s="4" t="s">
        <v>8252</v>
      </c>
      <c r="E10610" s="5" t="s">
        <v>8273</v>
      </c>
      <c r="F10610" s="4" t="s">
        <v>18739</v>
      </c>
      <c r="G10610" s="4" t="s">
        <v>620</v>
      </c>
      <c r="H10610" s="5" t="s">
        <v>55632</v>
      </c>
      <c r="I10610" s="4" t="str">
        <f aca="false">IFERROR(__xludf.dummyfunction("""info@""&amp;LOWER(REGEXREPLACE(B10610,""[^A-Za-z0-9]"",""""))&amp;"".com"""),"info@casamoran.com")</f>
        <v>info@casamoran.com</v>
      </c>
      <c r="J10610" s="5" t="n">
        <f aca="false">LEN(K10610)</f>
        <v>13</v>
      </c>
      <c r="K10610" s="6" t="s">
        <v>55633</v>
      </c>
      <c r="L10610" s="4" t="s">
        <v>57</v>
      </c>
      <c r="M10610" s="4" t="s">
        <v>294</v>
      </c>
    </row>
    <row r="10611" customFormat="false" ht="15.75" hidden="false" customHeight="true" outlineLevel="0" collapsed="false">
      <c r="A10611" s="4" t="n">
        <v>10365</v>
      </c>
      <c r="B10611" s="4" t="s">
        <v>55634</v>
      </c>
      <c r="C10611" s="4"/>
      <c r="D10611" s="4" t="s">
        <v>55635</v>
      </c>
      <c r="E10611" s="5" t="s">
        <v>55636</v>
      </c>
      <c r="F10611" s="4" t="s">
        <v>8254</v>
      </c>
      <c r="G10611" s="4" t="s">
        <v>620</v>
      </c>
      <c r="H10611" s="5" t="s">
        <v>55637</v>
      </c>
      <c r="I10611" s="4" t="s">
        <v>55638</v>
      </c>
      <c r="J10611" s="5" t="n">
        <f aca="false">LEN(K10611)</f>
        <v>13</v>
      </c>
      <c r="K10611" s="6" t="s">
        <v>55639</v>
      </c>
      <c r="L10611" s="4" t="s">
        <v>78</v>
      </c>
      <c r="M10611" s="4" t="s">
        <v>1016</v>
      </c>
    </row>
    <row r="10612" customFormat="false" ht="15.75" hidden="false" customHeight="true" outlineLevel="0" collapsed="false">
      <c r="A10612" s="4" t="n">
        <v>10420</v>
      </c>
      <c r="B10612" s="4" t="s">
        <v>31219</v>
      </c>
      <c r="C10612" s="4"/>
      <c r="D10612" s="4" t="s">
        <v>55640</v>
      </c>
      <c r="E10612" s="5" t="s">
        <v>6700</v>
      </c>
      <c r="F10612" s="4" t="s">
        <v>3657</v>
      </c>
      <c r="G10612" s="4" t="s">
        <v>620</v>
      </c>
      <c r="H10612" s="5" t="s">
        <v>55641</v>
      </c>
      <c r="I10612" s="4" t="s">
        <v>55642</v>
      </c>
      <c r="J10612" s="5" t="n">
        <f aca="false">LEN(K10612)</f>
        <v>13</v>
      </c>
      <c r="K10612" s="6" t="s">
        <v>55643</v>
      </c>
      <c r="L10612" s="4" t="s">
        <v>57</v>
      </c>
      <c r="M10612" s="4" t="s">
        <v>32</v>
      </c>
    </row>
    <row r="10613" customFormat="false" ht="15.75" hidden="false" customHeight="true" outlineLevel="0" collapsed="false">
      <c r="A10613" s="4" t="n">
        <v>10472</v>
      </c>
      <c r="B10613" s="4" t="s">
        <v>55644</v>
      </c>
      <c r="C10613" s="4"/>
      <c r="D10613" s="4" t="s">
        <v>55645</v>
      </c>
      <c r="E10613" s="5" t="s">
        <v>31236</v>
      </c>
      <c r="F10613" s="4" t="s">
        <v>31237</v>
      </c>
      <c r="G10613" s="4" t="s">
        <v>620</v>
      </c>
      <c r="H10613" s="5" t="s">
        <v>55646</v>
      </c>
      <c r="I10613" s="4" t="s">
        <v>55647</v>
      </c>
      <c r="J10613" s="5" t="n">
        <f aca="false">LEN(K10613)</f>
        <v>13</v>
      </c>
      <c r="K10613" s="6" t="s">
        <v>55648</v>
      </c>
      <c r="L10613" s="4" t="s">
        <v>57</v>
      </c>
      <c r="M10613" s="4" t="s">
        <v>794</v>
      </c>
    </row>
    <row r="10614" customFormat="false" ht="15.75" hidden="false" customHeight="true" outlineLevel="0" collapsed="false">
      <c r="A10614" s="4" t="n">
        <v>10500</v>
      </c>
      <c r="B10614" s="4" t="s">
        <v>55649</v>
      </c>
      <c r="C10614" s="4"/>
      <c r="D10614" s="4" t="s">
        <v>55650</v>
      </c>
      <c r="E10614" s="5" t="s">
        <v>26733</v>
      </c>
      <c r="F10614" s="4" t="s">
        <v>2585</v>
      </c>
      <c r="G10614" s="4" t="s">
        <v>620</v>
      </c>
      <c r="H10614" s="5" t="s">
        <v>55651</v>
      </c>
      <c r="I10614" s="4" t="s">
        <v>55652</v>
      </c>
      <c r="J10614" s="5" t="n">
        <f aca="false">LEN(K10614)</f>
        <v>13</v>
      </c>
      <c r="K10614" s="6" t="s">
        <v>55653</v>
      </c>
      <c r="L10614" s="4" t="s">
        <v>637</v>
      </c>
      <c r="M10614" s="4" t="s">
        <v>1016</v>
      </c>
    </row>
    <row r="10615" customFormat="false" ht="15.75" hidden="false" customHeight="true" outlineLevel="0" collapsed="false">
      <c r="A10615" s="4" t="n">
        <v>10511</v>
      </c>
      <c r="B10615" s="4" t="s">
        <v>55654</v>
      </c>
      <c r="C10615" s="4"/>
      <c r="D10615" s="4" t="s">
        <v>55655</v>
      </c>
      <c r="E10615" s="5" t="s">
        <v>55656</v>
      </c>
      <c r="F10615" s="4" t="s">
        <v>881</v>
      </c>
      <c r="G10615" s="4" t="s">
        <v>882</v>
      </c>
      <c r="H10615" s="5" t="s">
        <v>55657</v>
      </c>
      <c r="I10615" s="4" t="s">
        <v>55658</v>
      </c>
      <c r="J10615" s="5" t="n">
        <f aca="false">LEN(K10615)</f>
        <v>13</v>
      </c>
      <c r="K10615" s="6" t="s">
        <v>55659</v>
      </c>
      <c r="L10615" s="4" t="s">
        <v>57</v>
      </c>
      <c r="M10615" s="4" t="s">
        <v>5940</v>
      </c>
    </row>
    <row r="10616" customFormat="false" ht="15.75" hidden="false" customHeight="true" outlineLevel="0" collapsed="false">
      <c r="A10616" s="4" t="n">
        <v>10531</v>
      </c>
      <c r="B10616" s="4" t="s">
        <v>55660</v>
      </c>
      <c r="C10616" s="4"/>
      <c r="D10616" s="4" t="s">
        <v>55661</v>
      </c>
      <c r="E10616" s="5" t="s">
        <v>47104</v>
      </c>
      <c r="F10616" s="4" t="s">
        <v>881</v>
      </c>
      <c r="G10616" s="4" t="s">
        <v>882</v>
      </c>
      <c r="H10616" s="5" t="s">
        <v>55662</v>
      </c>
      <c r="I10616" s="4" t="s">
        <v>2875</v>
      </c>
      <c r="J10616" s="5" t="n">
        <f aca="false">LEN(K10616)</f>
        <v>13</v>
      </c>
      <c r="K10616" s="10" t="s">
        <v>51791</v>
      </c>
      <c r="L10616" s="4" t="s">
        <v>31</v>
      </c>
      <c r="M10616" s="4" t="s">
        <v>1729</v>
      </c>
    </row>
    <row r="10617" customFormat="false" ht="15.75" hidden="false" customHeight="true" outlineLevel="0" collapsed="false">
      <c r="A10617" s="4" t="n">
        <v>10552</v>
      </c>
      <c r="B10617" s="4" t="s">
        <v>55663</v>
      </c>
      <c r="C10617" s="4"/>
      <c r="D10617" s="4" t="s">
        <v>55664</v>
      </c>
      <c r="E10617" s="5" t="s">
        <v>15439</v>
      </c>
      <c r="F10617" s="4" t="s">
        <v>15440</v>
      </c>
      <c r="G10617" s="4" t="s">
        <v>882</v>
      </c>
      <c r="H10617" s="5" t="s">
        <v>55665</v>
      </c>
      <c r="I10617" s="4" t="s">
        <v>55666</v>
      </c>
      <c r="J10617" s="5" t="n">
        <f aca="false">LEN(K10617)</f>
        <v>13</v>
      </c>
      <c r="K10617" s="6" t="s">
        <v>55667</v>
      </c>
      <c r="L10617" s="4" t="s">
        <v>57</v>
      </c>
      <c r="M10617" s="4" t="s">
        <v>133</v>
      </c>
    </row>
    <row r="10618" customFormat="false" ht="15.75" hidden="false" customHeight="true" outlineLevel="0" collapsed="false">
      <c r="A10618" s="4" t="n">
        <v>10566</v>
      </c>
      <c r="B10618" s="4" t="s">
        <v>55668</v>
      </c>
      <c r="C10618" s="4"/>
      <c r="D10618" s="4" t="s">
        <v>55669</v>
      </c>
      <c r="E10618" s="5" t="s">
        <v>22435</v>
      </c>
      <c r="F10618" s="4" t="s">
        <v>15440</v>
      </c>
      <c r="G10618" s="4" t="s">
        <v>882</v>
      </c>
      <c r="H10618" s="5" t="s">
        <v>55670</v>
      </c>
      <c r="I10618" s="4" t="s">
        <v>55671</v>
      </c>
      <c r="J10618" s="5" t="n">
        <f aca="false">LEN(K10618)</f>
        <v>13</v>
      </c>
      <c r="K10618" s="6" t="s">
        <v>55672</v>
      </c>
      <c r="L10618" s="4" t="s">
        <v>1970</v>
      </c>
      <c r="M10618" s="4" t="s">
        <v>2097</v>
      </c>
    </row>
    <row r="10619" customFormat="false" ht="15.75" hidden="false" customHeight="true" outlineLevel="0" collapsed="false">
      <c r="A10619" s="4" t="n">
        <v>10577</v>
      </c>
      <c r="B10619" s="4" t="s">
        <v>55673</v>
      </c>
      <c r="C10619" s="4"/>
      <c r="D10619" s="4" t="s">
        <v>55674</v>
      </c>
      <c r="E10619" s="5" t="s">
        <v>880</v>
      </c>
      <c r="F10619" s="4" t="s">
        <v>881</v>
      </c>
      <c r="G10619" s="4" t="s">
        <v>882</v>
      </c>
      <c r="H10619" s="5" t="s">
        <v>55675</v>
      </c>
      <c r="I10619" s="4" t="s">
        <v>55676</v>
      </c>
      <c r="J10619" s="5" t="n">
        <f aca="false">LEN(K10619)</f>
        <v>13</v>
      </c>
      <c r="K10619" s="6" t="s">
        <v>55677</v>
      </c>
      <c r="L10619" s="4" t="s">
        <v>1970</v>
      </c>
      <c r="M10619" s="4" t="s">
        <v>3470</v>
      </c>
    </row>
    <row r="10620" customFormat="false" ht="15.75" hidden="false" customHeight="true" outlineLevel="0" collapsed="false">
      <c r="A10620" s="4" t="n">
        <v>10580</v>
      </c>
      <c r="B10620" s="4" t="s">
        <v>55678</v>
      </c>
      <c r="C10620" s="4"/>
      <c r="D10620" s="4" t="s">
        <v>55679</v>
      </c>
      <c r="E10620" s="5" t="s">
        <v>880</v>
      </c>
      <c r="F10620" s="4" t="s">
        <v>881</v>
      </c>
      <c r="G10620" s="4" t="s">
        <v>882</v>
      </c>
      <c r="H10620" s="5" t="s">
        <v>55680</v>
      </c>
      <c r="I10620" s="4" t="s">
        <v>55681</v>
      </c>
      <c r="J10620" s="5" t="n">
        <f aca="false">LEN(K10620)</f>
        <v>13</v>
      </c>
      <c r="K10620" s="10" t="s">
        <v>51851</v>
      </c>
      <c r="L10620" s="4" t="s">
        <v>57</v>
      </c>
      <c r="M10620" s="4" t="s">
        <v>2663</v>
      </c>
    </row>
    <row r="10621" customFormat="false" ht="15.75" hidden="false" customHeight="true" outlineLevel="0" collapsed="false">
      <c r="A10621" s="4" t="n">
        <v>10610</v>
      </c>
      <c r="B10621" s="4" t="s">
        <v>55682</v>
      </c>
      <c r="C10621" s="4"/>
      <c r="D10621" s="4" t="s">
        <v>55683</v>
      </c>
      <c r="E10621" s="5" t="s">
        <v>8298</v>
      </c>
      <c r="F10621" s="4" t="s">
        <v>8299</v>
      </c>
      <c r="G10621" s="4" t="s">
        <v>882</v>
      </c>
      <c r="H10621" s="5" t="s">
        <v>55684</v>
      </c>
      <c r="I10621" s="4" t="s">
        <v>55685</v>
      </c>
      <c r="J10621" s="5" t="n">
        <f aca="false">LEN(K10621)</f>
        <v>13</v>
      </c>
      <c r="K10621" s="6" t="s">
        <v>55686</v>
      </c>
      <c r="L10621" s="4" t="s">
        <v>31</v>
      </c>
      <c r="M10621" s="4" t="s">
        <v>1988</v>
      </c>
    </row>
    <row r="10622" customFormat="false" ht="15.75" hidden="false" customHeight="true" outlineLevel="0" collapsed="false">
      <c r="A10622" s="4" t="n">
        <v>10616</v>
      </c>
      <c r="B10622" s="4" t="s">
        <v>55687</v>
      </c>
      <c r="C10622" s="4"/>
      <c r="D10622" s="4" t="s">
        <v>55688</v>
      </c>
      <c r="E10622" s="5" t="s">
        <v>55689</v>
      </c>
      <c r="F10622" s="4" t="s">
        <v>5380</v>
      </c>
      <c r="G10622" s="4" t="s">
        <v>882</v>
      </c>
      <c r="H10622" s="5" t="s">
        <v>55690</v>
      </c>
      <c r="I10622" s="4" t="s">
        <v>55691</v>
      </c>
      <c r="J10622" s="5" t="n">
        <f aca="false">LEN(K10622)</f>
        <v>13</v>
      </c>
      <c r="K10622" s="10" t="s">
        <v>55692</v>
      </c>
      <c r="L10622" s="4" t="s">
        <v>31</v>
      </c>
      <c r="M10622" s="4" t="s">
        <v>794</v>
      </c>
    </row>
    <row r="10623" customFormat="false" ht="15.75" hidden="false" customHeight="true" outlineLevel="0" collapsed="false">
      <c r="A10623" s="4" t="n">
        <v>10623</v>
      </c>
      <c r="B10623" s="4" t="s">
        <v>55693</v>
      </c>
      <c r="C10623" s="4"/>
      <c r="D10623" s="4" t="s">
        <v>55694</v>
      </c>
      <c r="E10623" s="5" t="s">
        <v>55695</v>
      </c>
      <c r="F10623" s="4" t="s">
        <v>55696</v>
      </c>
      <c r="G10623" s="4" t="s">
        <v>882</v>
      </c>
      <c r="H10623" s="5" t="s">
        <v>55697</v>
      </c>
      <c r="I10623" s="4" t="s">
        <v>55698</v>
      </c>
      <c r="J10623" s="5" t="n">
        <f aca="false">LEN(K10623)</f>
        <v>13</v>
      </c>
      <c r="K10623" s="6" t="s">
        <v>55699</v>
      </c>
      <c r="L10623" s="4" t="s">
        <v>31</v>
      </c>
      <c r="M10623" s="4" t="s">
        <v>794</v>
      </c>
    </row>
    <row r="10624" customFormat="false" ht="15.75" hidden="false" customHeight="true" outlineLevel="0" collapsed="false">
      <c r="A10624" s="4" t="n">
        <v>10648</v>
      </c>
      <c r="B10624" s="4" t="s">
        <v>55700</v>
      </c>
      <c r="C10624" s="4"/>
      <c r="D10624" s="4" t="s">
        <v>55701</v>
      </c>
      <c r="E10624" s="5" t="s">
        <v>18815</v>
      </c>
      <c r="F10624" s="4" t="s">
        <v>18809</v>
      </c>
      <c r="G10624" s="4" t="s">
        <v>882</v>
      </c>
      <c r="H10624" s="5" t="s">
        <v>55702</v>
      </c>
      <c r="I10624" s="4" t="s">
        <v>55703</v>
      </c>
      <c r="J10624" s="5" t="n">
        <f aca="false">LEN(K10624)</f>
        <v>13</v>
      </c>
      <c r="K10624" s="6" t="s">
        <v>55704</v>
      </c>
      <c r="L10624" s="4" t="s">
        <v>31</v>
      </c>
      <c r="M10624" s="4" t="s">
        <v>695</v>
      </c>
    </row>
    <row r="10625" customFormat="false" ht="15.75" hidden="false" customHeight="true" outlineLevel="0" collapsed="false">
      <c r="A10625" s="4" t="n">
        <v>10649</v>
      </c>
      <c r="B10625" s="4" t="s">
        <v>55705</v>
      </c>
      <c r="C10625" s="4"/>
      <c r="D10625" s="4" t="s">
        <v>55706</v>
      </c>
      <c r="E10625" s="5" t="s">
        <v>18808</v>
      </c>
      <c r="F10625" s="4" t="s">
        <v>18809</v>
      </c>
      <c r="G10625" s="4" t="s">
        <v>882</v>
      </c>
      <c r="H10625" s="5" t="s">
        <v>55707</v>
      </c>
      <c r="I10625" s="4" t="s">
        <v>55708</v>
      </c>
      <c r="J10625" s="5" t="n">
        <f aca="false">LEN(K10625)</f>
        <v>13</v>
      </c>
      <c r="K10625" s="10" t="s">
        <v>55709</v>
      </c>
      <c r="L10625" s="4" t="s">
        <v>57</v>
      </c>
      <c r="M10625" s="4" t="s">
        <v>577</v>
      </c>
    </row>
    <row r="10626" customFormat="false" ht="15.75" hidden="false" customHeight="true" outlineLevel="0" collapsed="false">
      <c r="A10626" s="4" t="n">
        <v>10694</v>
      </c>
      <c r="B10626" s="4" t="s">
        <v>55710</v>
      </c>
      <c r="C10626" s="4"/>
      <c r="D10626" s="4" t="s">
        <v>55711</v>
      </c>
      <c r="E10626" s="5" t="s">
        <v>5393</v>
      </c>
      <c r="F10626" s="4" t="s">
        <v>1089</v>
      </c>
      <c r="G10626" s="4" t="s">
        <v>882</v>
      </c>
      <c r="H10626" s="5" t="s">
        <v>55712</v>
      </c>
      <c r="I10626" s="4" t="s">
        <v>55713</v>
      </c>
      <c r="J10626" s="5" t="n">
        <f aca="false">LEN(K10626)</f>
        <v>13</v>
      </c>
      <c r="K10626" s="6" t="s">
        <v>55714</v>
      </c>
      <c r="L10626" s="4" t="s">
        <v>57</v>
      </c>
      <c r="M10626" s="4" t="s">
        <v>819</v>
      </c>
    </row>
    <row r="10627" customFormat="false" ht="15.75" hidden="false" customHeight="true" outlineLevel="0" collapsed="false">
      <c r="A10627" s="4" t="n">
        <v>10699</v>
      </c>
      <c r="B10627" s="4" t="s">
        <v>55715</v>
      </c>
      <c r="C10627" s="4"/>
      <c r="D10627" s="4" t="s">
        <v>55716</v>
      </c>
      <c r="E10627" s="5" t="s">
        <v>3063</v>
      </c>
      <c r="F10627" s="4" t="s">
        <v>1089</v>
      </c>
      <c r="G10627" s="4" t="s">
        <v>882</v>
      </c>
      <c r="H10627" s="5" t="s">
        <v>55717</v>
      </c>
      <c r="I10627" s="4" t="s">
        <v>55718</v>
      </c>
      <c r="J10627" s="5" t="n">
        <f aca="false">LEN(K10627)</f>
        <v>13</v>
      </c>
      <c r="K10627" s="10" t="s">
        <v>55719</v>
      </c>
      <c r="L10627" s="4" t="s">
        <v>21</v>
      </c>
      <c r="M10627" s="4" t="s">
        <v>294</v>
      </c>
    </row>
    <row r="10628" customFormat="false" ht="15.75" hidden="false" customHeight="true" outlineLevel="0" collapsed="false">
      <c r="A10628" s="4" t="n">
        <v>10701</v>
      </c>
      <c r="B10628" s="4" t="s">
        <v>55720</v>
      </c>
      <c r="C10628" s="4"/>
      <c r="D10628" s="4" t="s">
        <v>55721</v>
      </c>
      <c r="E10628" s="5" t="s">
        <v>3063</v>
      </c>
      <c r="F10628" s="4" t="s">
        <v>1089</v>
      </c>
      <c r="G10628" s="4" t="s">
        <v>882</v>
      </c>
      <c r="H10628" s="5" t="s">
        <v>55722</v>
      </c>
      <c r="I10628" s="4" t="s">
        <v>55723</v>
      </c>
      <c r="J10628" s="5" t="n">
        <f aca="false">LEN(K10628)</f>
        <v>13</v>
      </c>
      <c r="K10628" s="10" t="s">
        <v>55724</v>
      </c>
      <c r="L10628" s="4" t="s">
        <v>31</v>
      </c>
      <c r="M10628" s="4" t="s">
        <v>577</v>
      </c>
    </row>
    <row r="10629" customFormat="false" ht="15.75" hidden="false" customHeight="true" outlineLevel="0" collapsed="false">
      <c r="A10629" s="4" t="n">
        <v>10723</v>
      </c>
      <c r="B10629" s="4" t="s">
        <v>55725</v>
      </c>
      <c r="C10629" s="4"/>
      <c r="D10629" s="4" t="s">
        <v>55726</v>
      </c>
      <c r="E10629" s="5" t="s">
        <v>5393</v>
      </c>
      <c r="F10629" s="4" t="s">
        <v>1089</v>
      </c>
      <c r="G10629" s="4" t="s">
        <v>882</v>
      </c>
      <c r="H10629" s="5" t="s">
        <v>55727</v>
      </c>
      <c r="I10629" s="7" t="str">
        <f aca="false">IFERROR(__xludf.dummyfunction("""info@""&amp;LOWER(REGEXREPLACE(B10629,""[^A-Za-z0-9]"",""""))&amp;"".com"""),"info@veiganova.com")</f>
        <v>info@veiganova.com</v>
      </c>
      <c r="J10629" s="5" t="n">
        <f aca="false">LEN(K10629)</f>
        <v>13</v>
      </c>
      <c r="K10629" s="6" t="s">
        <v>55728</v>
      </c>
      <c r="L10629" s="4" t="s">
        <v>31</v>
      </c>
      <c r="M10629" s="4" t="s">
        <v>577</v>
      </c>
    </row>
    <row r="10630" customFormat="false" ht="15.75" hidden="false" customHeight="true" outlineLevel="0" collapsed="false">
      <c r="A10630" s="4" t="n">
        <v>10743</v>
      </c>
      <c r="B10630" s="4" t="s">
        <v>55729</v>
      </c>
      <c r="C10630" s="4"/>
      <c r="D10630" s="4" t="s">
        <v>55730</v>
      </c>
      <c r="E10630" s="5" t="s">
        <v>15680</v>
      </c>
      <c r="F10630" s="4" t="s">
        <v>1789</v>
      </c>
      <c r="G10630" s="4" t="s">
        <v>882</v>
      </c>
      <c r="H10630" s="5" t="s">
        <v>55731</v>
      </c>
      <c r="I10630" s="7" t="s">
        <v>55732</v>
      </c>
      <c r="J10630" s="5" t="n">
        <f aca="false">LEN(K10630)</f>
        <v>13</v>
      </c>
      <c r="K10630" s="6" t="s">
        <v>55733</v>
      </c>
      <c r="L10630" s="4" t="s">
        <v>57</v>
      </c>
      <c r="M10630" s="4" t="s">
        <v>591</v>
      </c>
    </row>
    <row r="10631" customFormat="false" ht="15.75" hidden="false" customHeight="true" outlineLevel="0" collapsed="false">
      <c r="A10631" s="4" t="n">
        <v>10774</v>
      </c>
      <c r="B10631" s="4" t="s">
        <v>55734</v>
      </c>
      <c r="C10631" s="4"/>
      <c r="D10631" s="4" t="s">
        <v>55735</v>
      </c>
      <c r="E10631" s="5" t="s">
        <v>1088</v>
      </c>
      <c r="F10631" s="4" t="s">
        <v>1089</v>
      </c>
      <c r="G10631" s="4" t="s">
        <v>882</v>
      </c>
      <c r="H10631" s="5" t="s">
        <v>55736</v>
      </c>
      <c r="I10631" s="4" t="s">
        <v>55737</v>
      </c>
      <c r="J10631" s="5" t="n">
        <f aca="false">LEN(K10631)</f>
        <v>13</v>
      </c>
      <c r="K10631" s="10" t="s">
        <v>55738</v>
      </c>
      <c r="L10631" s="4" t="s">
        <v>21</v>
      </c>
      <c r="M10631" s="4" t="s">
        <v>5134</v>
      </c>
    </row>
    <row r="10632" customFormat="false" ht="15.75" hidden="false" customHeight="true" outlineLevel="0" collapsed="false">
      <c r="A10632" s="4" t="n">
        <v>10778</v>
      </c>
      <c r="B10632" s="4" t="s">
        <v>55739</v>
      </c>
      <c r="C10632" s="4"/>
      <c r="D10632" s="4" t="s">
        <v>55740</v>
      </c>
      <c r="E10632" s="5" t="s">
        <v>1088</v>
      </c>
      <c r="F10632" s="4" t="s">
        <v>1089</v>
      </c>
      <c r="G10632" s="4" t="s">
        <v>882</v>
      </c>
      <c r="H10632" s="5" t="s">
        <v>55741</v>
      </c>
      <c r="I10632" s="4" t="s">
        <v>55742</v>
      </c>
      <c r="J10632" s="5" t="n">
        <f aca="false">LEN(K10632)</f>
        <v>13</v>
      </c>
      <c r="K10632" s="6" t="s">
        <v>55743</v>
      </c>
      <c r="L10632" s="4" t="s">
        <v>21</v>
      </c>
      <c r="M10632" s="4" t="s">
        <v>3348</v>
      </c>
    </row>
    <row r="10633" customFormat="false" ht="15.75" hidden="false" customHeight="true" outlineLevel="0" collapsed="false">
      <c r="A10633" s="4" t="n">
        <v>10783</v>
      </c>
      <c r="B10633" s="4" t="s">
        <v>55744</v>
      </c>
      <c r="C10633" s="4"/>
      <c r="D10633" s="4" t="s">
        <v>55745</v>
      </c>
      <c r="E10633" s="5" t="s">
        <v>5393</v>
      </c>
      <c r="F10633" s="4" t="s">
        <v>1089</v>
      </c>
      <c r="G10633" s="4" t="s">
        <v>882</v>
      </c>
      <c r="H10633" s="5" t="s">
        <v>55746</v>
      </c>
      <c r="I10633" s="4" t="s">
        <v>55747</v>
      </c>
      <c r="J10633" s="5" t="n">
        <f aca="false">LEN(K10633)</f>
        <v>13</v>
      </c>
      <c r="K10633" s="6" t="s">
        <v>55748</v>
      </c>
      <c r="L10633" s="4" t="s">
        <v>31</v>
      </c>
      <c r="M10633" s="4" t="s">
        <v>22</v>
      </c>
    </row>
    <row r="10634" customFormat="false" ht="15.75" hidden="false" customHeight="true" outlineLevel="0" collapsed="false">
      <c r="A10634" s="4" t="n">
        <v>10836</v>
      </c>
      <c r="B10634" s="4" t="s">
        <v>55749</v>
      </c>
      <c r="C10634" s="4"/>
      <c r="D10634" s="4" t="s">
        <v>55750</v>
      </c>
      <c r="E10634" s="5" t="s">
        <v>10291</v>
      </c>
      <c r="F10634" s="4" t="s">
        <v>364</v>
      </c>
      <c r="G10634" s="4" t="s">
        <v>364</v>
      </c>
      <c r="H10634" s="5" t="s">
        <v>55751</v>
      </c>
      <c r="I10634" s="4" t="s">
        <v>55752</v>
      </c>
      <c r="J10634" s="5" t="n">
        <f aca="false">LEN(K10634)</f>
        <v>13</v>
      </c>
      <c r="K10634" s="10" t="s">
        <v>55753</v>
      </c>
      <c r="L10634" s="4" t="s">
        <v>1970</v>
      </c>
      <c r="M10634" s="4" t="s">
        <v>22</v>
      </c>
    </row>
    <row r="10635" customFormat="false" ht="15.75" hidden="false" customHeight="true" outlineLevel="0" collapsed="false">
      <c r="A10635" s="4" t="n">
        <v>10841</v>
      </c>
      <c r="B10635" s="4" t="s">
        <v>55754</v>
      </c>
      <c r="C10635" s="4"/>
      <c r="D10635" s="4" t="s">
        <v>55755</v>
      </c>
      <c r="E10635" s="5" t="s">
        <v>18951</v>
      </c>
      <c r="F10635" s="4" t="s">
        <v>364</v>
      </c>
      <c r="G10635" s="4" t="s">
        <v>364</v>
      </c>
      <c r="H10635" s="5" t="s">
        <v>55756</v>
      </c>
      <c r="I10635" s="4" t="s">
        <v>55757</v>
      </c>
      <c r="J10635" s="5" t="n">
        <f aca="false">LEN(K10635)</f>
        <v>13</v>
      </c>
      <c r="K10635" s="10" t="s">
        <v>55758</v>
      </c>
      <c r="L10635" s="4" t="s">
        <v>57</v>
      </c>
      <c r="M10635" s="4" t="s">
        <v>368</v>
      </c>
    </row>
    <row r="10636" customFormat="false" ht="15.75" hidden="false" customHeight="true" outlineLevel="0" collapsed="false">
      <c r="A10636" s="4" t="n">
        <v>10856</v>
      </c>
      <c r="B10636" s="4" t="s">
        <v>55759</v>
      </c>
      <c r="C10636" s="4"/>
      <c r="D10636" s="4" t="s">
        <v>55760</v>
      </c>
      <c r="E10636" s="5" t="s">
        <v>12603</v>
      </c>
      <c r="F10636" s="4" t="s">
        <v>364</v>
      </c>
      <c r="G10636" s="4" t="s">
        <v>364</v>
      </c>
      <c r="H10636" s="5" t="s">
        <v>55761</v>
      </c>
      <c r="I10636" s="4" t="str">
        <f aca="false">IFERROR(__xludf.dummyfunction("""info@""&amp;LOWER(REGEXREPLACE(B10636,""[^A-Za-z0-9]"",""""))&amp;"".com"""),"info@qhhoteles.com")</f>
        <v>info@qhhoteles.com</v>
      </c>
      <c r="J10636" s="5" t="n">
        <f aca="false">LEN(K10636)</f>
        <v>13</v>
      </c>
      <c r="K10636" s="6" t="s">
        <v>55762</v>
      </c>
      <c r="L10636" s="4" t="s">
        <v>31</v>
      </c>
      <c r="M10636" s="4" t="s">
        <v>326</v>
      </c>
    </row>
    <row r="10637" customFormat="false" ht="15.75" hidden="false" customHeight="true" outlineLevel="0" collapsed="false">
      <c r="A10637" s="4" t="n">
        <v>10870</v>
      </c>
      <c r="B10637" s="4" t="s">
        <v>55763</v>
      </c>
      <c r="C10637" s="4"/>
      <c r="D10637" s="4" t="s">
        <v>55764</v>
      </c>
      <c r="E10637" s="5" t="s">
        <v>8316</v>
      </c>
      <c r="F10637" s="4" t="s">
        <v>8317</v>
      </c>
      <c r="G10637" s="4" t="s">
        <v>364</v>
      </c>
      <c r="H10637" s="5" t="s">
        <v>55765</v>
      </c>
      <c r="I10637" s="4" t="s">
        <v>55766</v>
      </c>
      <c r="J10637" s="5" t="n">
        <f aca="false">LEN(K10637)</f>
        <v>13</v>
      </c>
      <c r="K10637" s="6" t="s">
        <v>55767</v>
      </c>
      <c r="L10637" s="4" t="s">
        <v>78</v>
      </c>
      <c r="M10637" s="4" t="s">
        <v>317</v>
      </c>
    </row>
    <row r="10638" customFormat="false" ht="15.75" hidden="false" customHeight="true" outlineLevel="0" collapsed="false">
      <c r="A10638" s="4" t="n">
        <v>10879</v>
      </c>
      <c r="B10638" s="4" t="s">
        <v>55768</v>
      </c>
      <c r="C10638" s="4"/>
      <c r="D10638" s="4" t="s">
        <v>55769</v>
      </c>
      <c r="E10638" s="5" t="s">
        <v>18883</v>
      </c>
      <c r="F10638" s="4" t="s">
        <v>4458</v>
      </c>
      <c r="G10638" s="4" t="s">
        <v>364</v>
      </c>
      <c r="H10638" s="5" t="s">
        <v>55770</v>
      </c>
      <c r="I10638" s="4" t="s">
        <v>55771</v>
      </c>
      <c r="J10638" s="5" t="n">
        <f aca="false">LEN(K10638)</f>
        <v>13</v>
      </c>
      <c r="K10638" s="6" t="s">
        <v>51738</v>
      </c>
      <c r="L10638" s="4" t="s">
        <v>637</v>
      </c>
      <c r="M10638" s="4" t="s">
        <v>31</v>
      </c>
    </row>
    <row r="10639" customFormat="false" ht="15.75" hidden="false" customHeight="true" outlineLevel="0" collapsed="false">
      <c r="A10639" s="4" t="n">
        <v>10904</v>
      </c>
      <c r="B10639" s="4" t="s">
        <v>55772</v>
      </c>
      <c r="C10639" s="4"/>
      <c r="D10639" s="4" t="s">
        <v>55773</v>
      </c>
      <c r="E10639" s="5" t="s">
        <v>18899</v>
      </c>
      <c r="F10639" s="4" t="s">
        <v>18900</v>
      </c>
      <c r="G10639" s="4" t="s">
        <v>364</v>
      </c>
      <c r="H10639" s="5" t="s">
        <v>55774</v>
      </c>
      <c r="I10639" s="4" t="s">
        <v>55775</v>
      </c>
      <c r="J10639" s="5" t="n">
        <f aca="false">LEN(K10639)</f>
        <v>13</v>
      </c>
      <c r="K10639" s="6" t="s">
        <v>55776</v>
      </c>
      <c r="L10639" s="4" t="s">
        <v>31</v>
      </c>
      <c r="M10639" s="4" t="s">
        <v>996</v>
      </c>
    </row>
    <row r="10640" customFormat="false" ht="15.75" hidden="false" customHeight="true" outlineLevel="0" collapsed="false">
      <c r="A10640" s="4" t="n">
        <v>10914</v>
      </c>
      <c r="B10640" s="4" t="s">
        <v>55777</v>
      </c>
      <c r="C10640" s="4"/>
      <c r="D10640" s="4" t="s">
        <v>55778</v>
      </c>
      <c r="E10640" s="5" t="s">
        <v>55779</v>
      </c>
      <c r="F10640" s="4" t="s">
        <v>55780</v>
      </c>
      <c r="G10640" s="4" t="s">
        <v>364</v>
      </c>
      <c r="H10640" s="5" t="s">
        <v>55781</v>
      </c>
      <c r="I10640" s="4" t="s">
        <v>55782</v>
      </c>
      <c r="J10640" s="5" t="n">
        <f aca="false">LEN(K10640)</f>
        <v>13</v>
      </c>
      <c r="K10640" s="6" t="s">
        <v>55783</v>
      </c>
      <c r="L10640" s="4" t="s">
        <v>21</v>
      </c>
      <c r="M10640" s="4" t="s">
        <v>32</v>
      </c>
    </row>
    <row r="10641" customFormat="false" ht="15.75" hidden="false" customHeight="true" outlineLevel="0" collapsed="false">
      <c r="A10641" s="4" t="n">
        <v>10925</v>
      </c>
      <c r="B10641" s="4" t="s">
        <v>55784</v>
      </c>
      <c r="C10641" s="4"/>
      <c r="D10641" s="4" t="s">
        <v>55785</v>
      </c>
      <c r="E10641" s="5" t="s">
        <v>6726</v>
      </c>
      <c r="F10641" s="4" t="s">
        <v>6727</v>
      </c>
      <c r="G10641" s="4" t="s">
        <v>364</v>
      </c>
      <c r="H10641" s="5" t="s">
        <v>55786</v>
      </c>
      <c r="I10641" s="4" t="s">
        <v>55787</v>
      </c>
      <c r="J10641" s="5" t="n">
        <f aca="false">LEN(K10641)</f>
        <v>13</v>
      </c>
      <c r="K10641" s="10" t="s">
        <v>55788</v>
      </c>
      <c r="L10641" s="4" t="s">
        <v>31</v>
      </c>
      <c r="M10641" s="4" t="s">
        <v>729</v>
      </c>
    </row>
    <row r="10642" customFormat="false" ht="15.75" hidden="false" customHeight="true" outlineLevel="0" collapsed="false">
      <c r="A10642" s="4" t="n">
        <v>10954</v>
      </c>
      <c r="B10642" s="4" t="s">
        <v>55789</v>
      </c>
      <c r="C10642" s="4"/>
      <c r="D10642" s="4" t="s">
        <v>55790</v>
      </c>
      <c r="E10642" s="5" t="s">
        <v>31583</v>
      </c>
      <c r="F10642" s="4" t="s">
        <v>31584</v>
      </c>
      <c r="G10642" s="4" t="s">
        <v>364</v>
      </c>
      <c r="H10642" s="5" t="s">
        <v>55791</v>
      </c>
      <c r="I10642" s="4" t="s">
        <v>55792</v>
      </c>
      <c r="J10642" s="5" t="n">
        <f aca="false">LEN(K10642)</f>
        <v>13</v>
      </c>
      <c r="K10642" s="6" t="s">
        <v>55793</v>
      </c>
      <c r="L10642" s="4" t="s">
        <v>57</v>
      </c>
      <c r="M10642" s="4" t="s">
        <v>22</v>
      </c>
    </row>
    <row r="10643" customFormat="false" ht="15.75" hidden="false" customHeight="true" outlineLevel="0" collapsed="false">
      <c r="A10643" s="4" t="n">
        <v>10963</v>
      </c>
      <c r="B10643" s="4" t="s">
        <v>55794</v>
      </c>
      <c r="C10643" s="4"/>
      <c r="D10643" s="4" t="s">
        <v>55795</v>
      </c>
      <c r="E10643" s="5" t="s">
        <v>12603</v>
      </c>
      <c r="F10643" s="4" t="s">
        <v>364</v>
      </c>
      <c r="G10643" s="4" t="s">
        <v>364</v>
      </c>
      <c r="H10643" s="5" t="s">
        <v>55796</v>
      </c>
      <c r="I10643" s="4" t="s">
        <v>55797</v>
      </c>
      <c r="J10643" s="5" t="n">
        <f aca="false">LEN(K10643)</f>
        <v>13</v>
      </c>
      <c r="K10643" s="6" t="s">
        <v>55798</v>
      </c>
      <c r="L10643" s="4" t="s">
        <v>31</v>
      </c>
      <c r="M10643" s="4" t="s">
        <v>133</v>
      </c>
    </row>
    <row r="10644" customFormat="false" ht="15.75" hidden="false" customHeight="true" outlineLevel="0" collapsed="false">
      <c r="A10644" s="4" t="n">
        <v>10967</v>
      </c>
      <c r="B10644" s="4" t="s">
        <v>55799</v>
      </c>
      <c r="C10644" s="4"/>
      <c r="D10644" s="4" t="s">
        <v>55800</v>
      </c>
      <c r="E10644" s="5" t="s">
        <v>18951</v>
      </c>
      <c r="F10644" s="4" t="s">
        <v>364</v>
      </c>
      <c r="G10644" s="4" t="s">
        <v>364</v>
      </c>
      <c r="H10644" s="5" t="s">
        <v>55801</v>
      </c>
      <c r="I10644" s="4" t="s">
        <v>55802</v>
      </c>
      <c r="J10644" s="5" t="n">
        <f aca="false">LEN(K10644)</f>
        <v>13</v>
      </c>
      <c r="K10644" s="10" t="s">
        <v>51851</v>
      </c>
      <c r="L10644" s="4" t="s">
        <v>31</v>
      </c>
      <c r="M10644" s="4" t="s">
        <v>988</v>
      </c>
    </row>
    <row r="10645" customFormat="false" ht="15.75" hidden="false" customHeight="true" outlineLevel="0" collapsed="false">
      <c r="A10645" s="4" t="n">
        <v>10974</v>
      </c>
      <c r="B10645" s="4" t="s">
        <v>55803</v>
      </c>
      <c r="C10645" s="4"/>
      <c r="D10645" s="4" t="s">
        <v>55804</v>
      </c>
      <c r="E10645" s="5" t="s">
        <v>2567</v>
      </c>
      <c r="F10645" s="4" t="s">
        <v>1270</v>
      </c>
      <c r="G10645" s="4" t="s">
        <v>1270</v>
      </c>
      <c r="H10645" s="5" t="s">
        <v>55805</v>
      </c>
      <c r="I10645" s="7" t="s">
        <v>55806</v>
      </c>
      <c r="J10645" s="5" t="n">
        <f aca="false">LEN(K10645)</f>
        <v>13</v>
      </c>
      <c r="K10645" s="6" t="s">
        <v>55807</v>
      </c>
      <c r="L10645" s="4" t="s">
        <v>637</v>
      </c>
      <c r="M10645" s="4" t="s">
        <v>2082</v>
      </c>
    </row>
    <row r="10646" customFormat="false" ht="15.75" hidden="false" customHeight="true" outlineLevel="0" collapsed="false">
      <c r="A10646" s="4" t="n">
        <v>11000</v>
      </c>
      <c r="B10646" s="4" t="s">
        <v>55808</v>
      </c>
      <c r="C10646" s="4"/>
      <c r="D10646" s="4" t="s">
        <v>55809</v>
      </c>
      <c r="E10646" s="5" t="s">
        <v>55810</v>
      </c>
      <c r="F10646" s="4" t="s">
        <v>55811</v>
      </c>
      <c r="G10646" s="4" t="s">
        <v>1270</v>
      </c>
      <c r="H10646" s="5" t="s">
        <v>55812</v>
      </c>
      <c r="I10646" s="7" t="s">
        <v>55813</v>
      </c>
      <c r="J10646" s="5" t="n">
        <f aca="false">LEN(K10646)</f>
        <v>13</v>
      </c>
      <c r="K10646" s="6" t="s">
        <v>55814</v>
      </c>
      <c r="L10646" s="4" t="s">
        <v>21</v>
      </c>
      <c r="M10646" s="4" t="s">
        <v>294</v>
      </c>
    </row>
    <row r="10647" customFormat="false" ht="15.75" hidden="false" customHeight="true" outlineLevel="0" collapsed="false">
      <c r="A10647" s="4" t="n">
        <v>11008</v>
      </c>
      <c r="B10647" s="4" t="s">
        <v>25373</v>
      </c>
      <c r="C10647" s="4"/>
      <c r="D10647" s="4" t="s">
        <v>55815</v>
      </c>
      <c r="E10647" s="5" t="s">
        <v>31600</v>
      </c>
      <c r="F10647" s="4" t="s">
        <v>1270</v>
      </c>
      <c r="G10647" s="4" t="s">
        <v>1270</v>
      </c>
      <c r="H10647" s="5" t="s">
        <v>55816</v>
      </c>
      <c r="I10647" s="4" t="str">
        <f aca="false">IFERROR(__xludf.dummyfunction("""info@""&amp;LOWER(REGEXREPLACE(B10647,""[^A-Za-z0-9]"",""""))&amp;"".com"""),"info@sanmarcos.com")</f>
        <v>info@sanmarcos.com</v>
      </c>
      <c r="J10647" s="5" t="n">
        <f aca="false">LEN(K10647)</f>
        <v>13</v>
      </c>
      <c r="K10647" s="10" t="s">
        <v>55817</v>
      </c>
      <c r="L10647" s="4" t="s">
        <v>78</v>
      </c>
      <c r="M10647" s="4" t="s">
        <v>1979</v>
      </c>
    </row>
    <row r="10648" customFormat="false" ht="15.75" hidden="false" customHeight="true" outlineLevel="0" collapsed="false">
      <c r="A10648" s="4" t="n">
        <v>11020</v>
      </c>
      <c r="B10648" s="4" t="s">
        <v>21484</v>
      </c>
      <c r="C10648" s="4"/>
      <c r="D10648" s="4" t="s">
        <v>55818</v>
      </c>
      <c r="E10648" s="5" t="s">
        <v>22558</v>
      </c>
      <c r="F10648" s="4" t="s">
        <v>22559</v>
      </c>
      <c r="G10648" s="4" t="s">
        <v>1270</v>
      </c>
      <c r="H10648" s="5" t="s">
        <v>55819</v>
      </c>
      <c r="I10648" s="4" t="s">
        <v>55820</v>
      </c>
      <c r="J10648" s="5" t="n">
        <f aca="false">LEN(K10648)</f>
        <v>13</v>
      </c>
      <c r="K10648" s="6" t="s">
        <v>55821</v>
      </c>
      <c r="L10648" s="4" t="s">
        <v>31</v>
      </c>
      <c r="M10648" s="4" t="s">
        <v>2429</v>
      </c>
    </row>
    <row r="10649" customFormat="false" ht="15.75" hidden="false" customHeight="true" outlineLevel="0" collapsed="false">
      <c r="A10649" s="4" t="n">
        <v>11025</v>
      </c>
      <c r="B10649" s="4" t="s">
        <v>40784</v>
      </c>
      <c r="C10649" s="4"/>
      <c r="D10649" s="4" t="s">
        <v>55822</v>
      </c>
      <c r="E10649" s="5" t="s">
        <v>42413</v>
      </c>
      <c r="F10649" s="4" t="s">
        <v>42414</v>
      </c>
      <c r="G10649" s="4" t="s">
        <v>1270</v>
      </c>
      <c r="H10649" s="5" t="s">
        <v>55823</v>
      </c>
      <c r="I10649" s="4" t="s">
        <v>55824</v>
      </c>
      <c r="J10649" s="5" t="n">
        <f aca="false">LEN(K10649)</f>
        <v>13</v>
      </c>
      <c r="K10649" s="6" t="s">
        <v>55825</v>
      </c>
      <c r="L10649" s="4" t="s">
        <v>57</v>
      </c>
      <c r="M10649" s="4" t="s">
        <v>326</v>
      </c>
    </row>
    <row r="10650" customFormat="false" ht="15.75" hidden="false" customHeight="true" outlineLevel="0" collapsed="false">
      <c r="A10650" s="4" t="n">
        <v>11033</v>
      </c>
      <c r="B10650" s="4" t="s">
        <v>55826</v>
      </c>
      <c r="C10650" s="4"/>
      <c r="D10650" s="4" t="s">
        <v>55827</v>
      </c>
      <c r="E10650" s="5" t="s">
        <v>37140</v>
      </c>
      <c r="F10650" s="4" t="s">
        <v>37141</v>
      </c>
      <c r="G10650" s="4" t="s">
        <v>1270</v>
      </c>
      <c r="H10650" s="5" t="s">
        <v>55828</v>
      </c>
      <c r="I10650" s="4" t="s">
        <v>55829</v>
      </c>
      <c r="J10650" s="5" t="n">
        <f aca="false">LEN(K10650)</f>
        <v>13</v>
      </c>
      <c r="K10650" s="6" t="s">
        <v>55830</v>
      </c>
      <c r="L10650" s="4" t="s">
        <v>21</v>
      </c>
      <c r="M10650" s="4" t="s">
        <v>419</v>
      </c>
    </row>
    <row r="10651" customFormat="false" ht="15.75" hidden="false" customHeight="true" outlineLevel="0" collapsed="false">
      <c r="A10651" s="4" t="n">
        <v>11039</v>
      </c>
      <c r="B10651" s="4" t="s">
        <v>55831</v>
      </c>
      <c r="C10651" s="4"/>
      <c r="D10651" s="4" t="s">
        <v>55832</v>
      </c>
      <c r="E10651" s="5" t="s">
        <v>26961</v>
      </c>
      <c r="F10651" s="4" t="s">
        <v>15502</v>
      </c>
      <c r="G10651" s="4" t="s">
        <v>1270</v>
      </c>
      <c r="H10651" s="5" t="s">
        <v>55833</v>
      </c>
      <c r="I10651" s="4" t="s">
        <v>55834</v>
      </c>
      <c r="J10651" s="5" t="n">
        <f aca="false">LEN(K10651)</f>
        <v>13</v>
      </c>
      <c r="K10651" s="6" t="s">
        <v>55835</v>
      </c>
      <c r="L10651" s="4" t="s">
        <v>66</v>
      </c>
      <c r="M10651" s="4" t="s">
        <v>317</v>
      </c>
    </row>
    <row r="10652" customFormat="false" ht="15.75" hidden="false" customHeight="true" outlineLevel="0" collapsed="false">
      <c r="A10652" s="4" t="n">
        <v>11042</v>
      </c>
      <c r="B10652" s="4" t="s">
        <v>55836</v>
      </c>
      <c r="C10652" s="4"/>
      <c r="D10652" s="4" t="s">
        <v>55837</v>
      </c>
      <c r="E10652" s="5" t="s">
        <v>1446</v>
      </c>
      <c r="F10652" s="4" t="s">
        <v>1270</v>
      </c>
      <c r="G10652" s="4" t="s">
        <v>1270</v>
      </c>
      <c r="H10652" s="5" t="s">
        <v>55838</v>
      </c>
      <c r="I10652" s="4" t="s">
        <v>55839</v>
      </c>
      <c r="J10652" s="5" t="n">
        <f aca="false">LEN(K10652)</f>
        <v>13</v>
      </c>
      <c r="K10652" s="10" t="s">
        <v>51851</v>
      </c>
      <c r="L10652" s="4" t="s">
        <v>31</v>
      </c>
      <c r="M10652" s="4" t="s">
        <v>729</v>
      </c>
    </row>
    <row r="10653" customFormat="false" ht="15.75" hidden="false" customHeight="true" outlineLevel="0" collapsed="false">
      <c r="A10653" s="4" t="n">
        <v>11897</v>
      </c>
      <c r="B10653" s="4" t="s">
        <v>55840</v>
      </c>
      <c r="C10653" s="4"/>
      <c r="D10653" s="4" t="s">
        <v>13104</v>
      </c>
      <c r="E10653" s="5" t="s">
        <v>47292</v>
      </c>
      <c r="F10653" s="4" t="s">
        <v>6727</v>
      </c>
      <c r="G10653" s="4" t="s">
        <v>364</v>
      </c>
      <c r="H10653" s="5" t="n">
        <v>616598133</v>
      </c>
      <c r="I10653" s="4" t="s">
        <v>55841</v>
      </c>
      <c r="J10653" s="5" t="n">
        <f aca="false">LEN(K10653)</f>
        <v>12</v>
      </c>
      <c r="K10653" s="6" t="s">
        <v>55842</v>
      </c>
      <c r="L10653" s="4" t="s">
        <v>21</v>
      </c>
      <c r="M10653" s="4" t="s">
        <v>317</v>
      </c>
    </row>
    <row r="10654" customFormat="false" ht="15.75" hidden="false" customHeight="true" outlineLevel="0" collapsed="false">
      <c r="A10654" s="4" t="n">
        <v>11435</v>
      </c>
      <c r="B10654" s="4" t="s">
        <v>55843</v>
      </c>
      <c r="C10654" s="4"/>
      <c r="D10654" s="4" t="s">
        <v>55844</v>
      </c>
      <c r="E10654" s="5" t="s">
        <v>55845</v>
      </c>
      <c r="F10654" s="4" t="s">
        <v>55846</v>
      </c>
      <c r="G10654" s="4" t="s">
        <v>895</v>
      </c>
      <c r="H10654" s="5" t="n">
        <v>616611116</v>
      </c>
      <c r="I10654" s="4" t="s">
        <v>55847</v>
      </c>
      <c r="J10654" s="5" t="n">
        <f aca="false">LEN(K10654)</f>
        <v>12</v>
      </c>
      <c r="K10654" s="6" t="s">
        <v>55848</v>
      </c>
      <c r="L10654" s="4" t="s">
        <v>21</v>
      </c>
      <c r="M10654" s="4" t="s">
        <v>877</v>
      </c>
    </row>
    <row r="10655" customFormat="false" ht="15.75" hidden="false" customHeight="true" outlineLevel="0" collapsed="false">
      <c r="A10655" s="4" t="n">
        <v>11795</v>
      </c>
      <c r="B10655" s="4" t="s">
        <v>55849</v>
      </c>
      <c r="C10655" s="4"/>
      <c r="D10655" s="4" t="s">
        <v>55850</v>
      </c>
      <c r="E10655" s="5" t="s">
        <v>55851</v>
      </c>
      <c r="F10655" s="4" t="s">
        <v>4277</v>
      </c>
      <c r="G10655" s="4" t="s">
        <v>84</v>
      </c>
      <c r="H10655" s="5" t="n">
        <v>637221484</v>
      </c>
      <c r="I10655" s="4" t="s">
        <v>55852</v>
      </c>
      <c r="J10655" s="5" t="n">
        <f aca="false">LEN(K10655)</f>
        <v>12</v>
      </c>
      <c r="K10655" s="6" t="s">
        <v>55853</v>
      </c>
      <c r="L10655" s="4" t="s">
        <v>637</v>
      </c>
      <c r="M10655" s="4" t="s">
        <v>381</v>
      </c>
    </row>
    <row r="10656" customFormat="false" ht="15.75" hidden="false" customHeight="true" outlineLevel="0" collapsed="false">
      <c r="A10656" s="4" t="n">
        <v>12173</v>
      </c>
      <c r="B10656" s="4" t="s">
        <v>55854</v>
      </c>
      <c r="C10656" s="4"/>
      <c r="D10656" s="4" t="s">
        <v>55855</v>
      </c>
      <c r="E10656" s="5" t="s">
        <v>15456</v>
      </c>
      <c r="F10656" s="4" t="s">
        <v>15457</v>
      </c>
      <c r="G10656" s="4" t="s">
        <v>882</v>
      </c>
      <c r="H10656" s="5" t="n">
        <v>649520889</v>
      </c>
      <c r="I10656" s="4" t="s">
        <v>55856</v>
      </c>
      <c r="J10656" s="5" t="n">
        <f aca="false">LEN(K10656)</f>
        <v>12</v>
      </c>
      <c r="K10656" s="10" t="s">
        <v>55857</v>
      </c>
      <c r="L10656" s="4" t="s">
        <v>31</v>
      </c>
      <c r="M10656" s="4" t="s">
        <v>31</v>
      </c>
    </row>
    <row r="10657" customFormat="false" ht="15.75" hidden="false" customHeight="true" outlineLevel="0" collapsed="false">
      <c r="A10657" s="4" t="n">
        <v>11057</v>
      </c>
      <c r="B10657" s="4" t="s">
        <v>55858</v>
      </c>
      <c r="C10657" s="4"/>
      <c r="D10657" s="4" t="s">
        <v>55859</v>
      </c>
      <c r="E10657" s="5" t="s">
        <v>55396</v>
      </c>
      <c r="F10657" s="4" t="s">
        <v>12395</v>
      </c>
      <c r="G10657" s="4" t="s">
        <v>603</v>
      </c>
      <c r="H10657" s="5" t="n">
        <v>696735703</v>
      </c>
      <c r="I10657" s="4" t="s">
        <v>55860</v>
      </c>
      <c r="J10657" s="5" t="n">
        <f aca="false">LEN(K10657)</f>
        <v>12</v>
      </c>
      <c r="K10657" s="6" t="s">
        <v>55861</v>
      </c>
      <c r="L10657" s="4" t="s">
        <v>21</v>
      </c>
      <c r="M10657" s="4" t="s">
        <v>31</v>
      </c>
    </row>
    <row r="10658" customFormat="false" ht="15.75" hidden="false" customHeight="true" outlineLevel="0" collapsed="false">
      <c r="A10658" s="4" t="n">
        <v>11292</v>
      </c>
      <c r="B10658" s="4" t="s">
        <v>55862</v>
      </c>
      <c r="C10658" s="4"/>
      <c r="D10658" s="4" t="s">
        <v>55863</v>
      </c>
      <c r="E10658" s="5" t="s">
        <v>19640</v>
      </c>
      <c r="F10658" s="4" t="s">
        <v>19641</v>
      </c>
      <c r="G10658" s="4" t="s">
        <v>2305</v>
      </c>
      <c r="H10658" s="5" t="n">
        <v>918665101</v>
      </c>
      <c r="I10658" s="4" t="s">
        <v>55864</v>
      </c>
      <c r="J10658" s="5" t="n">
        <f aca="false">LEN(K10658)</f>
        <v>12</v>
      </c>
      <c r="K10658" s="6" t="s">
        <v>55865</v>
      </c>
      <c r="L10658" s="4" t="s">
        <v>21</v>
      </c>
      <c r="M10658" s="4" t="s">
        <v>359</v>
      </c>
    </row>
    <row r="10659" customFormat="false" ht="15.75" hidden="false" customHeight="true" outlineLevel="0" collapsed="false">
      <c r="A10659" s="4" t="n">
        <v>11722</v>
      </c>
      <c r="B10659" s="4" t="s">
        <v>55866</v>
      </c>
      <c r="C10659" s="4"/>
      <c r="D10659" s="4" t="s">
        <v>55867</v>
      </c>
      <c r="E10659" s="5" t="s">
        <v>30181</v>
      </c>
      <c r="F10659" s="4" t="s">
        <v>30182</v>
      </c>
      <c r="G10659" s="4" t="s">
        <v>84</v>
      </c>
      <c r="H10659" s="5" t="s">
        <v>55868</v>
      </c>
      <c r="I10659" s="4" t="s">
        <v>55869</v>
      </c>
      <c r="J10659" s="5" t="n">
        <f aca="false">LEN(K10659)</f>
        <v>12</v>
      </c>
      <c r="K10659" s="6" t="s">
        <v>55870</v>
      </c>
      <c r="L10659" s="4" t="s">
        <v>31</v>
      </c>
      <c r="M10659" s="4" t="s">
        <v>31</v>
      </c>
    </row>
    <row r="10660" customFormat="false" ht="15.75" hidden="false" customHeight="true" outlineLevel="0" collapsed="false">
      <c r="A10660" s="4" t="n">
        <v>11046</v>
      </c>
      <c r="B10660" s="4" t="s">
        <v>55871</v>
      </c>
      <c r="C10660" s="4"/>
      <c r="D10660" s="4" t="s">
        <v>50833</v>
      </c>
      <c r="E10660" s="5" t="s">
        <v>36408</v>
      </c>
      <c r="F10660" s="4" t="s">
        <v>603</v>
      </c>
      <c r="G10660" s="4" t="s">
        <v>603</v>
      </c>
      <c r="H10660" s="5" t="s">
        <v>283</v>
      </c>
      <c r="I10660" s="4" t="s">
        <v>55872</v>
      </c>
      <c r="J10660" s="5" t="n">
        <f aca="false">LEN(K10660)</f>
        <v>12</v>
      </c>
      <c r="K10660" s="6" t="s">
        <v>55873</v>
      </c>
      <c r="L10660" s="4" t="s">
        <v>78</v>
      </c>
      <c r="M10660" s="4" t="s">
        <v>31</v>
      </c>
    </row>
    <row r="10661" customFormat="false" ht="15.75" hidden="false" customHeight="true" outlineLevel="0" collapsed="false">
      <c r="A10661" s="4" t="n">
        <v>11142</v>
      </c>
      <c r="B10661" s="4" t="s">
        <v>55874</v>
      </c>
      <c r="C10661" s="4"/>
      <c r="D10661" s="4" t="s">
        <v>55875</v>
      </c>
      <c r="E10661" s="5" t="s">
        <v>1931</v>
      </c>
      <c r="F10661" s="4" t="s">
        <v>1317</v>
      </c>
      <c r="G10661" s="4" t="s">
        <v>27</v>
      </c>
      <c r="H10661" s="5" t="s">
        <v>283</v>
      </c>
      <c r="I10661" s="4" t="s">
        <v>55876</v>
      </c>
      <c r="J10661" s="5" t="n">
        <f aca="false">LEN(K10661)</f>
        <v>12</v>
      </c>
      <c r="K10661" s="6" t="str">
        <f aca="false">LOWER(SUBSTITUTE(SUBSTITUTE(SUBSTITUTE(SUBSTITUTE(SUBSTITUTE(SUBSTITUTE(SUBSTITUTE(B10661,"S.L.",""),"SL",""),"S.A.",""),"SA","")," ",""),".",""),",",""))&amp;".com"</f>
        <v>bungalow.com</v>
      </c>
      <c r="L10661" s="4" t="s">
        <v>57</v>
      </c>
      <c r="M10661" s="4" t="s">
        <v>31</v>
      </c>
    </row>
    <row r="10662" customFormat="false" ht="15.75" hidden="false" customHeight="true" outlineLevel="0" collapsed="false">
      <c r="A10662" s="4" t="n">
        <v>11268</v>
      </c>
      <c r="B10662" s="4" t="s">
        <v>55877</v>
      </c>
      <c r="C10662" s="4"/>
      <c r="D10662" s="4" t="s">
        <v>55878</v>
      </c>
      <c r="E10662" s="5" t="s">
        <v>8267</v>
      </c>
      <c r="F10662" s="4" t="s">
        <v>2243</v>
      </c>
      <c r="G10662" s="4" t="s">
        <v>620</v>
      </c>
      <c r="H10662" s="5" t="s">
        <v>283</v>
      </c>
      <c r="I10662" s="4" t="s">
        <v>55879</v>
      </c>
      <c r="J10662" s="5" t="n">
        <f aca="false">LEN(K10662)</f>
        <v>12</v>
      </c>
      <c r="K10662" s="6" t="s">
        <v>55880</v>
      </c>
      <c r="L10662" s="4" t="s">
        <v>31</v>
      </c>
      <c r="M10662" s="4" t="s">
        <v>22</v>
      </c>
    </row>
    <row r="10663" customFormat="false" ht="15.75" hidden="false" customHeight="true" outlineLevel="0" collapsed="false">
      <c r="A10663" s="4" t="n">
        <v>11455</v>
      </c>
      <c r="B10663" s="4" t="s">
        <v>55881</v>
      </c>
      <c r="C10663" s="4"/>
      <c r="D10663" s="4" t="s">
        <v>55882</v>
      </c>
      <c r="E10663" s="5" t="s">
        <v>53649</v>
      </c>
      <c r="F10663" s="4" t="s">
        <v>53650</v>
      </c>
      <c r="G10663" s="4" t="s">
        <v>332</v>
      </c>
      <c r="H10663" s="5" t="s">
        <v>283</v>
      </c>
      <c r="I10663" s="4" t="s">
        <v>55883</v>
      </c>
      <c r="J10663" s="5" t="n">
        <f aca="false">LEN(K10663)</f>
        <v>12</v>
      </c>
      <c r="K10663" s="6" t="s">
        <v>55884</v>
      </c>
      <c r="L10663" s="4" t="s">
        <v>57</v>
      </c>
      <c r="M10663" s="4" t="s">
        <v>186</v>
      </c>
    </row>
    <row r="10664" customFormat="false" ht="15.75" hidden="false" customHeight="true" outlineLevel="0" collapsed="false">
      <c r="A10664" s="4" t="n">
        <v>11527</v>
      </c>
      <c r="B10664" s="4" t="s">
        <v>55885</v>
      </c>
      <c r="C10664" s="4"/>
      <c r="D10664" s="4" t="s">
        <v>55886</v>
      </c>
      <c r="E10664" s="5" t="s">
        <v>7775</v>
      </c>
      <c r="F10664" s="4" t="s">
        <v>7776</v>
      </c>
      <c r="G10664" s="4" t="s">
        <v>154</v>
      </c>
      <c r="H10664" s="5" t="s">
        <v>283</v>
      </c>
      <c r="I10664" s="4" t="s">
        <v>55887</v>
      </c>
      <c r="J10664" s="5" t="n">
        <f aca="false">LEN(K10664)</f>
        <v>12</v>
      </c>
      <c r="K10664" s="6" t="str">
        <f aca="false">LOWER(SUBSTITUTE(SUBSTITUTE(SUBSTITUTE(SUBSTITUTE(SUBSTITUTE(SUBSTITUTE(SUBSTITUTE(B10664,"S.L.",""),"SL",""),"S.A.",""),"SA","")," ",""),".",""),",",""))&amp;".com"</f>
        <v>masblanc.com</v>
      </c>
      <c r="L10664" s="4" t="s">
        <v>21</v>
      </c>
      <c r="M10664" s="4" t="s">
        <v>2097</v>
      </c>
    </row>
    <row r="10665" customFormat="false" ht="15.75" hidden="false" customHeight="true" outlineLevel="0" collapsed="false">
      <c r="A10665" s="4" t="n">
        <v>11518</v>
      </c>
      <c r="B10665" s="4" t="s">
        <v>55888</v>
      </c>
      <c r="C10665" s="4"/>
      <c r="D10665" s="4" t="s">
        <v>55889</v>
      </c>
      <c r="E10665" s="5" t="s">
        <v>55890</v>
      </c>
      <c r="F10665" s="4" t="s">
        <v>1803</v>
      </c>
      <c r="G10665" s="4" t="s">
        <v>154</v>
      </c>
      <c r="H10665" s="5" t="s">
        <v>283</v>
      </c>
      <c r="I10665" s="4" t="s">
        <v>55891</v>
      </c>
      <c r="J10665" s="5" t="n">
        <f aca="false">LEN(K10665)</f>
        <v>12</v>
      </c>
      <c r="K10665" s="6" t="str">
        <f aca="false">LOWER(SUBSTITUTE(SUBSTITUTE(SUBSTITUTE(SUBSTITUTE(SUBSTITUTE(SUBSTITUTE(SUBSTITUTE(B10665,"S.L.",""),"SL",""),"S.A.",""),"SA","")," ",""),".",""),",",""))&amp;".com"</f>
        <v>natalmar.com</v>
      </c>
      <c r="L10665" s="4" t="s">
        <v>21</v>
      </c>
      <c r="M10665" s="4" t="s">
        <v>1085</v>
      </c>
    </row>
    <row r="10666" customFormat="false" ht="15.75" hidden="false" customHeight="true" outlineLevel="0" collapsed="false">
      <c r="A10666" s="4" t="n">
        <v>11602</v>
      </c>
      <c r="B10666" s="4" t="s">
        <v>55892</v>
      </c>
      <c r="C10666" s="4" t="s">
        <v>55893</v>
      </c>
      <c r="D10666" s="4" t="s">
        <v>55894</v>
      </c>
      <c r="E10666" s="5" t="s">
        <v>55895</v>
      </c>
      <c r="F10666" s="4" t="s">
        <v>55896</v>
      </c>
      <c r="G10666" s="4" t="s">
        <v>146</v>
      </c>
      <c r="H10666" s="5" t="s">
        <v>283</v>
      </c>
      <c r="I10666" s="4" t="s">
        <v>55897</v>
      </c>
      <c r="J10666" s="5" t="n">
        <f aca="false">LEN(K10666)</f>
        <v>12</v>
      </c>
      <c r="K10666" s="6" t="s">
        <v>55898</v>
      </c>
      <c r="L10666" s="4" t="s">
        <v>78</v>
      </c>
      <c r="M10666" s="4" t="s">
        <v>317</v>
      </c>
    </row>
    <row r="10667" customFormat="false" ht="15.75" hidden="false" customHeight="true" outlineLevel="0" collapsed="false">
      <c r="A10667" s="4" t="n">
        <v>11647</v>
      </c>
      <c r="B10667" s="4" t="s">
        <v>55899</v>
      </c>
      <c r="C10667" s="4"/>
      <c r="D10667" s="4" t="s">
        <v>55900</v>
      </c>
      <c r="E10667" s="5" t="s">
        <v>17566</v>
      </c>
      <c r="F10667" s="4" t="s">
        <v>39788</v>
      </c>
      <c r="G10667" s="4" t="s">
        <v>250</v>
      </c>
      <c r="H10667" s="5" t="s">
        <v>283</v>
      </c>
      <c r="I10667" s="4" t="s">
        <v>55901</v>
      </c>
      <c r="J10667" s="5" t="n">
        <f aca="false">LEN(K10667)</f>
        <v>12</v>
      </c>
      <c r="K10667" s="6" t="str">
        <f aca="false">LOWER(SUBSTITUTE(SUBSTITUTE(SUBSTITUTE(SUBSTITUTE(SUBSTITUTE(SUBSTITUTE(SUBSTITUTE(B10667,"S.L.",""),"SL",""),"S.A.",""),"SA","")," ",""),".",""),",",""))&amp;".com"</f>
        <v>elronzal.com</v>
      </c>
      <c r="L10667" s="4" t="s">
        <v>78</v>
      </c>
      <c r="M10667" s="4" t="s">
        <v>317</v>
      </c>
    </row>
    <row r="10668" customFormat="false" ht="15.75" hidden="false" customHeight="true" outlineLevel="0" collapsed="false">
      <c r="A10668" s="4" t="n">
        <v>11785</v>
      </c>
      <c r="B10668" s="4" t="s">
        <v>22742</v>
      </c>
      <c r="C10668" s="4"/>
      <c r="D10668" s="4" t="s">
        <v>55902</v>
      </c>
      <c r="E10668" s="5" t="s">
        <v>1638</v>
      </c>
      <c r="F10668" s="4" t="s">
        <v>1639</v>
      </c>
      <c r="G10668" s="4" t="s">
        <v>84</v>
      </c>
      <c r="H10668" s="5" t="s">
        <v>283</v>
      </c>
      <c r="I10668" s="4" t="s">
        <v>55903</v>
      </c>
      <c r="J10668" s="5" t="n">
        <f aca="false">LEN(K10668)</f>
        <v>12</v>
      </c>
      <c r="K10668" s="6" t="str">
        <f aca="false">LOWER(SUBSTITUTE(SUBSTITUTE(SUBSTITUTE(SUBSTITUTE(SUBSTITUTE(SUBSTITUTE(SUBSTITUTE(B10668,"S.L.",""),"SL",""),"S.A.",""),"SA","")," ",""),".",""),",",""))&amp;".com"</f>
        <v>esplanou.com</v>
      </c>
      <c r="L10668" s="4" t="s">
        <v>78</v>
      </c>
      <c r="M10668" s="4" t="s">
        <v>2097</v>
      </c>
    </row>
    <row r="10669" customFormat="false" ht="15.75" hidden="false" customHeight="true" outlineLevel="0" collapsed="false">
      <c r="A10669" s="4" t="n">
        <v>12102</v>
      </c>
      <c r="B10669" s="4" t="s">
        <v>55904</v>
      </c>
      <c r="C10669" s="4"/>
      <c r="D10669" s="4" t="s">
        <v>55905</v>
      </c>
      <c r="E10669" s="5" t="s">
        <v>17880</v>
      </c>
      <c r="F10669" s="4" t="s">
        <v>17881</v>
      </c>
      <c r="G10669" s="4" t="s">
        <v>1155</v>
      </c>
      <c r="H10669" s="5" t="s">
        <v>283</v>
      </c>
      <c r="I10669" s="4" t="s">
        <v>55906</v>
      </c>
      <c r="J10669" s="5" t="n">
        <f aca="false">LEN(K10669)</f>
        <v>12</v>
      </c>
      <c r="K10669" s="6" t="str">
        <f aca="false">LOWER(SUBSTITUTE(SUBSTITUTE(SUBSTITUTE(SUBSTITUTE(SUBSTITUTE(SUBSTITUTE(SUBSTITUTE(B10669,"S.L.",""),"SL",""),"S.A.",""),"SA","")," ",""),".",""),",",""))&amp;".com"</f>
        <v>lamerced.com</v>
      </c>
      <c r="L10669" s="4" t="s">
        <v>57</v>
      </c>
      <c r="M10669" s="4" t="s">
        <v>1793</v>
      </c>
    </row>
    <row r="10670" customFormat="false" ht="15.75" hidden="false" customHeight="true" outlineLevel="0" collapsed="false">
      <c r="A10670" s="4" t="n">
        <v>12122</v>
      </c>
      <c r="B10670" s="4" t="s">
        <v>55907</v>
      </c>
      <c r="C10670" s="4"/>
      <c r="D10670" s="4" t="s">
        <v>55908</v>
      </c>
      <c r="E10670" s="5" t="s">
        <v>55909</v>
      </c>
      <c r="F10670" s="4" t="s">
        <v>55910</v>
      </c>
      <c r="G10670" s="4" t="s">
        <v>409</v>
      </c>
      <c r="H10670" s="5" t="s">
        <v>283</v>
      </c>
      <c r="I10670" s="4" t="s">
        <v>55911</v>
      </c>
      <c r="J10670" s="5" t="n">
        <f aca="false">LEN(K10670)</f>
        <v>12</v>
      </c>
      <c r="K10670" s="6" t="str">
        <f aca="false">LOWER(SUBSTITUTE(SUBSTITUTE(SUBSTITUTE(SUBSTITUTE(SUBSTITUTE(SUBSTITUTE(SUBSTITUTE(B10670,"S.L.",""),"SL",""),"S.A.",""),"SA","")," ",""),".",""),",",""))&amp;".com"</f>
        <v>muskilda.com</v>
      </c>
      <c r="L10670" s="4" t="s">
        <v>31</v>
      </c>
      <c r="M10670" s="4" t="s">
        <v>381</v>
      </c>
    </row>
    <row r="10671" customFormat="false" ht="15.75" hidden="false" customHeight="true" outlineLevel="0" collapsed="false">
      <c r="A10671" s="4" t="n">
        <v>12169</v>
      </c>
      <c r="B10671" s="4" t="s">
        <v>55912</v>
      </c>
      <c r="C10671" s="4"/>
      <c r="D10671" s="4" t="s">
        <v>36928</v>
      </c>
      <c r="E10671" s="5" t="s">
        <v>36929</v>
      </c>
      <c r="F10671" s="4" t="s">
        <v>10252</v>
      </c>
      <c r="G10671" s="4" t="s">
        <v>882</v>
      </c>
      <c r="H10671" s="5" t="s">
        <v>283</v>
      </c>
      <c r="I10671" s="4" t="s">
        <v>55913</v>
      </c>
      <c r="J10671" s="5" t="n">
        <f aca="false">LEN(K10671)</f>
        <v>12</v>
      </c>
      <c r="K10671" s="6" t="str">
        <f aca="false">LOWER(SUBSTITUTE(SUBSTITUTE(SUBSTITUTE(SUBSTITUTE(SUBSTITUTE(SUBSTITUTE(SUBSTITUTE(B10671,"S.L.",""),"SL",""),"S.A.",""),"SA","")," ",""),".",""),",",""))&amp;".com"</f>
        <v>mosteiro.com</v>
      </c>
      <c r="L10671" s="4" t="s">
        <v>31</v>
      </c>
      <c r="M10671" s="4" t="s">
        <v>336</v>
      </c>
    </row>
    <row r="10672" customFormat="false" ht="15.75" hidden="false" customHeight="true" outlineLevel="0" collapsed="false">
      <c r="A10672" s="4" t="n">
        <v>12258</v>
      </c>
      <c r="B10672" s="4" t="s">
        <v>55914</v>
      </c>
      <c r="C10672" s="4"/>
      <c r="D10672" s="4" t="s">
        <v>55915</v>
      </c>
      <c r="E10672" s="5" t="s">
        <v>4968</v>
      </c>
      <c r="F10672" s="4" t="s">
        <v>4969</v>
      </c>
      <c r="G10672" s="4" t="s">
        <v>372</v>
      </c>
      <c r="H10672" s="5" t="s">
        <v>283</v>
      </c>
      <c r="I10672" s="4" t="s">
        <v>55916</v>
      </c>
      <c r="J10672" s="5" t="n">
        <f aca="false">LEN(K10672)</f>
        <v>12</v>
      </c>
      <c r="K10672" s="6" t="s">
        <v>55917</v>
      </c>
      <c r="L10672" s="4" t="s">
        <v>21</v>
      </c>
      <c r="M10672" s="4" t="s">
        <v>929</v>
      </c>
    </row>
    <row r="10673" customFormat="false" ht="15.75" hidden="false" customHeight="true" outlineLevel="0" collapsed="false">
      <c r="A10673" s="4" t="n">
        <v>12334</v>
      </c>
      <c r="B10673" s="4" t="s">
        <v>29160</v>
      </c>
      <c r="C10673" s="4"/>
      <c r="D10673" s="4" t="s">
        <v>55918</v>
      </c>
      <c r="E10673" s="5" t="s">
        <v>26385</v>
      </c>
      <c r="F10673" s="4" t="s">
        <v>26386</v>
      </c>
      <c r="G10673" s="4" t="s">
        <v>2214</v>
      </c>
      <c r="H10673" s="5" t="s">
        <v>283</v>
      </c>
      <c r="I10673" s="4" t="s">
        <v>55919</v>
      </c>
      <c r="J10673" s="5" t="n">
        <f aca="false">LEN(K10673)</f>
        <v>12</v>
      </c>
      <c r="K10673" s="6" t="str">
        <f aca="false">LOWER(SUBSTITUTE(SUBSTITUTE(SUBSTITUTE(SUBSTITUTE(SUBSTITUTE(SUBSTITUTE(SUBSTITUTE(B10673,"S.L.",""),"SL",""),"S.A.",""),"SA","")," ",""),".",""),",",""))&amp;".com"</f>
        <v>elmolino.com</v>
      </c>
      <c r="L10673" s="4" t="s">
        <v>21</v>
      </c>
      <c r="M10673" s="4" t="s">
        <v>31</v>
      </c>
    </row>
    <row r="10674" customFormat="false" ht="15.75" hidden="false" customHeight="true" outlineLevel="0" collapsed="false">
      <c r="A10674" s="4" t="n">
        <v>12342</v>
      </c>
      <c r="B10674" s="4" t="s">
        <v>55920</v>
      </c>
      <c r="C10674" s="4"/>
      <c r="D10674" s="4" t="s">
        <v>55921</v>
      </c>
      <c r="E10674" s="5" t="s">
        <v>7146</v>
      </c>
      <c r="F10674" s="4" t="s">
        <v>7147</v>
      </c>
      <c r="G10674" s="4" t="s">
        <v>464</v>
      </c>
      <c r="H10674" s="5" t="s">
        <v>283</v>
      </c>
      <c r="I10674" s="4" t="s">
        <v>55922</v>
      </c>
      <c r="J10674" s="5" t="n">
        <f aca="false">LEN(K10674)</f>
        <v>12</v>
      </c>
      <c r="K10674" s="6" t="str">
        <f aca="false">LOWER(SUBSTITUTE(SUBSTITUTE(SUBSTITUTE(SUBSTITUTE(SUBSTITUTE(SUBSTITUTE(SUBSTITUTE(B10674,"S.L.",""),"SL",""),"S.A.",""),"SA","")," ",""),".",""),",",""))&amp;".com"</f>
        <v>elzorzal.com</v>
      </c>
      <c r="L10674" s="4" t="s">
        <v>21</v>
      </c>
      <c r="M10674" s="4" t="s">
        <v>577</v>
      </c>
    </row>
    <row r="10675" customFormat="false" ht="15.75" hidden="false" customHeight="true" outlineLevel="0" collapsed="false">
      <c r="A10675" s="4" t="n">
        <v>12347</v>
      </c>
      <c r="B10675" s="4" t="s">
        <v>55923</v>
      </c>
      <c r="C10675" s="4"/>
      <c r="D10675" s="4" t="s">
        <v>55924</v>
      </c>
      <c r="E10675" s="5" t="s">
        <v>10896</v>
      </c>
      <c r="F10675" s="4" t="s">
        <v>10897</v>
      </c>
      <c r="G10675" s="4" t="s">
        <v>464</v>
      </c>
      <c r="H10675" s="5" t="s">
        <v>283</v>
      </c>
      <c r="I10675" s="4" t="s">
        <v>55925</v>
      </c>
      <c r="J10675" s="5" t="n">
        <f aca="false">LEN(K10675)</f>
        <v>12</v>
      </c>
      <c r="K10675" s="6" t="s">
        <v>55926</v>
      </c>
      <c r="L10675" s="4" t="s">
        <v>57</v>
      </c>
      <c r="M10675" s="4" t="s">
        <v>186</v>
      </c>
    </row>
    <row r="10676" customFormat="false" ht="15.75" hidden="false" customHeight="true" outlineLevel="0" collapsed="false">
      <c r="A10676" s="4" t="n">
        <v>11824</v>
      </c>
      <c r="B10676" s="4" t="s">
        <v>55927</v>
      </c>
      <c r="C10676" s="4"/>
      <c r="D10676" s="4" t="s">
        <v>55928</v>
      </c>
      <c r="E10676" s="5" t="s">
        <v>8496</v>
      </c>
      <c r="F10676" s="4" t="s">
        <v>3555</v>
      </c>
      <c r="G10676" s="4" t="s">
        <v>84</v>
      </c>
      <c r="H10676" s="5" t="s">
        <v>55929</v>
      </c>
      <c r="I10676" s="4" t="s">
        <v>55930</v>
      </c>
      <c r="J10676" s="5" t="n">
        <f aca="false">LEN(K10676)</f>
        <v>12</v>
      </c>
      <c r="K10676" s="10" t="s">
        <v>55931</v>
      </c>
      <c r="L10676" s="4" t="s">
        <v>78</v>
      </c>
      <c r="M10676" s="4" t="s">
        <v>32</v>
      </c>
    </row>
    <row r="10677" customFormat="false" ht="15.75" hidden="false" customHeight="true" outlineLevel="0" collapsed="false">
      <c r="A10677" s="4" t="n">
        <v>11597</v>
      </c>
      <c r="B10677" s="4" t="s">
        <v>55932</v>
      </c>
      <c r="C10677" s="4" t="s">
        <v>55933</v>
      </c>
      <c r="D10677" s="4" t="s">
        <v>55934</v>
      </c>
      <c r="E10677" s="5" t="s">
        <v>21745</v>
      </c>
      <c r="F10677" s="4" t="s">
        <v>21746</v>
      </c>
      <c r="G10677" s="4" t="s">
        <v>146</v>
      </c>
      <c r="H10677" s="5" t="s">
        <v>55935</v>
      </c>
      <c r="I10677" s="4" t="s">
        <v>55936</v>
      </c>
      <c r="J10677" s="5" t="n">
        <f aca="false">LEN(K10677)</f>
        <v>12</v>
      </c>
      <c r="K10677" s="6" t="s">
        <v>55937</v>
      </c>
      <c r="L10677" s="4" t="s">
        <v>78</v>
      </c>
      <c r="M10677" s="4" t="s">
        <v>359</v>
      </c>
    </row>
    <row r="10678" customFormat="false" ht="15.75" hidden="false" customHeight="true" outlineLevel="0" collapsed="false">
      <c r="A10678" s="4" t="n">
        <v>11808</v>
      </c>
      <c r="B10678" s="4" t="s">
        <v>55938</v>
      </c>
      <c r="C10678" s="4"/>
      <c r="D10678" s="4" t="s">
        <v>55939</v>
      </c>
      <c r="E10678" s="5" t="s">
        <v>3565</v>
      </c>
      <c r="F10678" s="4" t="s">
        <v>3566</v>
      </c>
      <c r="G10678" s="4" t="s">
        <v>84</v>
      </c>
      <c r="H10678" s="5" t="s">
        <v>55940</v>
      </c>
      <c r="I10678" s="4" t="s">
        <v>55941</v>
      </c>
      <c r="J10678" s="5" t="n">
        <f aca="false">LEN(K10678)</f>
        <v>12</v>
      </c>
      <c r="K10678" s="6" t="str">
        <f aca="false">LOWER(SUBSTITUTE(SUBSTITUTE(SUBSTITUTE(SUBSTITUTE(SUBSTITUTE(SUBSTITUTE(SUBSTITUTE(B10678,"S.L.",""),"SL",""),"S.A.",""),"SA","")," ",""),".",""),",",""))&amp;".com"</f>
        <v>camolily.com</v>
      </c>
      <c r="L10678" s="4" t="s">
        <v>31</v>
      </c>
      <c r="M10678" s="4" t="s">
        <v>31</v>
      </c>
    </row>
    <row r="10679" customFormat="false" ht="15.75" hidden="false" customHeight="true" outlineLevel="0" collapsed="false">
      <c r="A10679" s="4" t="n">
        <v>11549</v>
      </c>
      <c r="B10679" s="4" t="s">
        <v>55942</v>
      </c>
      <c r="C10679" s="4"/>
      <c r="D10679" s="4" t="s">
        <v>55943</v>
      </c>
      <c r="E10679" s="5" t="s">
        <v>55944</v>
      </c>
      <c r="F10679" s="4" t="s">
        <v>55945</v>
      </c>
      <c r="G10679" s="4" t="s">
        <v>2093</v>
      </c>
      <c r="H10679" s="5" t="s">
        <v>55946</v>
      </c>
      <c r="I10679" s="7" t="s">
        <v>55947</v>
      </c>
      <c r="J10679" s="5" t="n">
        <f aca="false">LEN(K10679)</f>
        <v>12</v>
      </c>
      <c r="K10679" s="6" t="s">
        <v>55948</v>
      </c>
      <c r="L10679" s="4" t="s">
        <v>66</v>
      </c>
      <c r="M10679" s="4" t="s">
        <v>1063</v>
      </c>
    </row>
    <row r="10680" customFormat="false" ht="15.75" hidden="false" customHeight="true" outlineLevel="0" collapsed="false">
      <c r="A10680" s="4" t="n">
        <v>11138</v>
      </c>
      <c r="B10680" s="4" t="s">
        <v>55949</v>
      </c>
      <c r="C10680" s="4"/>
      <c r="D10680" s="4" t="s">
        <v>55950</v>
      </c>
      <c r="E10680" s="5" t="s">
        <v>1754</v>
      </c>
      <c r="F10680" s="4" t="s">
        <v>1755</v>
      </c>
      <c r="G10680" s="4" t="s">
        <v>27</v>
      </c>
      <c r="H10680" s="5" t="s">
        <v>55951</v>
      </c>
      <c r="I10680" s="4" t="s">
        <v>55952</v>
      </c>
      <c r="J10680" s="5" t="n">
        <f aca="false">LEN(K10680)</f>
        <v>12</v>
      </c>
      <c r="K10680" s="6" t="s">
        <v>55953</v>
      </c>
      <c r="L10680" s="4" t="s">
        <v>21</v>
      </c>
      <c r="M10680" s="4" t="s">
        <v>31</v>
      </c>
    </row>
    <row r="10681" customFormat="false" ht="15.75" hidden="false" customHeight="true" outlineLevel="0" collapsed="false">
      <c r="A10681" s="4" t="n">
        <v>11454</v>
      </c>
      <c r="B10681" s="4" t="s">
        <v>55954</v>
      </c>
      <c r="C10681" s="4"/>
      <c r="D10681" s="4" t="s">
        <v>55955</v>
      </c>
      <c r="E10681" s="5" t="s">
        <v>1204</v>
      </c>
      <c r="F10681" s="4" t="s">
        <v>972</v>
      </c>
      <c r="G10681" s="4" t="s">
        <v>332</v>
      </c>
      <c r="H10681" s="5" t="s">
        <v>55956</v>
      </c>
      <c r="I10681" s="4" t="s">
        <v>55957</v>
      </c>
      <c r="J10681" s="5" t="n">
        <f aca="false">LEN(K10681)</f>
        <v>12</v>
      </c>
      <c r="K10681" s="6" t="str">
        <f aca="false">LOWER(SUBSTITUTE(SUBSTITUTE(SUBSTITUTE(SUBSTITUTE(SUBSTITUTE(SUBSTITUTE(SUBSTITUTE(B10681,"S.L.",""),"SL",""),"S.A.",""),"SA","")," ",""),".",""),",",""))&amp;".com"</f>
        <v>roomqueo.com</v>
      </c>
      <c r="L10681" s="4" t="s">
        <v>21</v>
      </c>
      <c r="M10681" s="4" t="s">
        <v>31</v>
      </c>
    </row>
    <row r="10682" customFormat="false" ht="15.75" hidden="false" customHeight="true" outlineLevel="0" collapsed="false">
      <c r="A10682" s="4" t="n">
        <v>12318</v>
      </c>
      <c r="B10682" s="4" t="s">
        <v>55958</v>
      </c>
      <c r="C10682" s="4"/>
      <c r="D10682" s="4" t="s">
        <v>55959</v>
      </c>
      <c r="E10682" s="5" t="s">
        <v>55960</v>
      </c>
      <c r="F10682" s="4" t="s">
        <v>55961</v>
      </c>
      <c r="G10682" s="4" t="s">
        <v>259</v>
      </c>
      <c r="H10682" s="5" t="s">
        <v>55962</v>
      </c>
      <c r="I10682" s="4" t="s">
        <v>55963</v>
      </c>
      <c r="J10682" s="5" t="n">
        <f aca="false">LEN(K10682)</f>
        <v>12</v>
      </c>
      <c r="K10682" s="6" t="s">
        <v>55964</v>
      </c>
      <c r="L10682" s="4" t="s">
        <v>78</v>
      </c>
      <c r="M10682" s="4" t="s">
        <v>186</v>
      </c>
    </row>
    <row r="10683" customFormat="false" ht="15.75" hidden="false" customHeight="true" outlineLevel="0" collapsed="false">
      <c r="A10683" s="4" t="n">
        <v>11461</v>
      </c>
      <c r="B10683" s="4" t="s">
        <v>40623</v>
      </c>
      <c r="C10683" s="4"/>
      <c r="D10683" s="4" t="s">
        <v>55965</v>
      </c>
      <c r="E10683" s="5" t="s">
        <v>5628</v>
      </c>
      <c r="F10683" s="4" t="s">
        <v>5629</v>
      </c>
      <c r="G10683" s="4" t="s">
        <v>332</v>
      </c>
      <c r="H10683" s="5" t="s">
        <v>55966</v>
      </c>
      <c r="I10683" s="4" t="s">
        <v>55967</v>
      </c>
      <c r="J10683" s="5" t="n">
        <f aca="false">LEN(K10683)</f>
        <v>12</v>
      </c>
      <c r="K10683" s="10" t="s">
        <v>55968</v>
      </c>
      <c r="L10683" s="4" t="s">
        <v>21</v>
      </c>
      <c r="M10683" s="4" t="s">
        <v>31</v>
      </c>
    </row>
    <row r="10684" customFormat="false" ht="15.75" hidden="false" customHeight="true" outlineLevel="0" collapsed="false">
      <c r="A10684" s="4" t="n">
        <v>11823</v>
      </c>
      <c r="B10684" s="4" t="s">
        <v>55969</v>
      </c>
      <c r="C10684" s="4"/>
      <c r="D10684" s="4" t="s">
        <v>19713</v>
      </c>
      <c r="E10684" s="5" t="s">
        <v>8496</v>
      </c>
      <c r="F10684" s="4" t="s">
        <v>3555</v>
      </c>
      <c r="G10684" s="4" t="s">
        <v>84</v>
      </c>
      <c r="H10684" s="5" t="s">
        <v>55970</v>
      </c>
      <c r="I10684" s="4" t="s">
        <v>55971</v>
      </c>
      <c r="J10684" s="5" t="n">
        <f aca="false">LEN(K10684)</f>
        <v>12</v>
      </c>
      <c r="K10684" s="6" t="s">
        <v>55972</v>
      </c>
      <c r="L10684" s="4" t="s">
        <v>31</v>
      </c>
      <c r="M10684" s="4" t="s">
        <v>317</v>
      </c>
    </row>
    <row r="10685" customFormat="false" ht="15.75" hidden="false" customHeight="true" outlineLevel="0" collapsed="false">
      <c r="A10685" s="4" t="n">
        <v>12365</v>
      </c>
      <c r="B10685" s="4" t="s">
        <v>55973</v>
      </c>
      <c r="C10685" s="4"/>
      <c r="D10685" s="4" t="s">
        <v>55974</v>
      </c>
      <c r="E10685" s="5" t="s">
        <v>55975</v>
      </c>
      <c r="F10685" s="4" t="s">
        <v>55976</v>
      </c>
      <c r="G10685" s="4" t="s">
        <v>18</v>
      </c>
      <c r="H10685" s="5" t="s">
        <v>55977</v>
      </c>
      <c r="I10685" s="4" t="s">
        <v>55978</v>
      </c>
      <c r="J10685" s="5" t="n">
        <f aca="false">LEN(K10685)</f>
        <v>12</v>
      </c>
      <c r="K10685" s="10" t="str">
        <f aca="false">LOWER(SUBSTITUTE(SUBSTITUTE(SUBSTITUTE(SUBSTITUTE(SUBSTITUTE(SUBSTITUTE(SUBSTITUTE(B10685,"S.L.",""),"SL",""),"S.A.",""),"SA","")," ",""),".",""),",",""))&amp;".com"</f>
        <v>lapodica.com</v>
      </c>
      <c r="L10685" s="4" t="s">
        <v>21</v>
      </c>
      <c r="M10685" s="4" t="s">
        <v>359</v>
      </c>
    </row>
    <row r="10686" customFormat="false" ht="15.75" hidden="false" customHeight="true" outlineLevel="0" collapsed="false">
      <c r="A10686" s="4" t="n">
        <v>11912</v>
      </c>
      <c r="B10686" s="4" t="s">
        <v>55979</v>
      </c>
      <c r="C10686" s="4"/>
      <c r="D10686" s="4" t="s">
        <v>55980</v>
      </c>
      <c r="E10686" s="5" t="s">
        <v>2643</v>
      </c>
      <c r="F10686" s="4" t="s">
        <v>2644</v>
      </c>
      <c r="G10686" s="4" t="s">
        <v>364</v>
      </c>
      <c r="H10686" s="5" t="s">
        <v>55981</v>
      </c>
      <c r="I10686" s="4" t="s">
        <v>55982</v>
      </c>
      <c r="J10686" s="5" t="n">
        <f aca="false">LEN(K10686)</f>
        <v>12</v>
      </c>
      <c r="K10686" s="6" t="s">
        <v>55983</v>
      </c>
      <c r="L10686" s="4" t="s">
        <v>31</v>
      </c>
      <c r="M10686" s="4" t="s">
        <v>1016</v>
      </c>
    </row>
    <row r="10687" customFormat="false" ht="15.75" hidden="false" customHeight="true" outlineLevel="0" collapsed="false">
      <c r="A10687" s="4" t="n">
        <v>12285</v>
      </c>
      <c r="B10687" s="4" t="s">
        <v>55984</v>
      </c>
      <c r="C10687" s="4"/>
      <c r="D10687" s="4" t="s">
        <v>55985</v>
      </c>
      <c r="E10687" s="5" t="s">
        <v>12234</v>
      </c>
      <c r="F10687" s="4" t="s">
        <v>12235</v>
      </c>
      <c r="G10687" s="4" t="s">
        <v>700</v>
      </c>
      <c r="H10687" s="5" t="s">
        <v>55986</v>
      </c>
      <c r="I10687" s="4" t="s">
        <v>55987</v>
      </c>
      <c r="J10687" s="5" t="n">
        <f aca="false">LEN(K10687)</f>
        <v>12</v>
      </c>
      <c r="K10687" s="6" t="str">
        <f aca="false">LOWER(SUBSTITUTE(SUBSTITUTE(SUBSTITUTE(SUBSTITUTE(SUBSTITUTE(SUBSTITUTE(SUBSTITUTE(B10687,"S.L.",""),"SL",""),"S.A.",""),"SA","")," ",""),".",""),",",""))&amp;".com"</f>
        <v>ortegonz.com</v>
      </c>
      <c r="L10687" s="4" t="s">
        <v>31</v>
      </c>
      <c r="M10687" s="4" t="s">
        <v>31</v>
      </c>
    </row>
    <row r="10688" customFormat="false" ht="15.75" hidden="false" customHeight="true" outlineLevel="0" collapsed="false">
      <c r="A10688" s="4" t="n">
        <v>17</v>
      </c>
      <c r="B10688" s="4" t="s">
        <v>55988</v>
      </c>
      <c r="C10688" s="4"/>
      <c r="D10688" s="4" t="s">
        <v>55989</v>
      </c>
      <c r="E10688" s="5" t="s">
        <v>266</v>
      </c>
      <c r="F10688" s="4" t="s">
        <v>267</v>
      </c>
      <c r="G10688" s="4" t="s">
        <v>37</v>
      </c>
      <c r="H10688" s="5" t="s">
        <v>55990</v>
      </c>
      <c r="I10688" s="4" t="s">
        <v>55991</v>
      </c>
      <c r="J10688" s="5" t="n">
        <f aca="false">LEN(K10688)</f>
        <v>12</v>
      </c>
      <c r="K10688" s="6" t="s">
        <v>55992</v>
      </c>
      <c r="L10688" s="4" t="s">
        <v>31</v>
      </c>
      <c r="M10688" s="4" t="s">
        <v>31</v>
      </c>
    </row>
    <row r="10689" customFormat="false" ht="15.75" hidden="false" customHeight="true" outlineLevel="0" collapsed="false">
      <c r="A10689" s="4" t="n">
        <v>12262</v>
      </c>
      <c r="B10689" s="4" t="s">
        <v>55993</v>
      </c>
      <c r="C10689" s="4" t="s">
        <v>55994</v>
      </c>
      <c r="D10689" s="4" t="s">
        <v>55995</v>
      </c>
      <c r="E10689" s="5" t="s">
        <v>1282</v>
      </c>
      <c r="F10689" s="4" t="s">
        <v>372</v>
      </c>
      <c r="G10689" s="4" t="s">
        <v>372</v>
      </c>
      <c r="H10689" s="5" t="s">
        <v>55996</v>
      </c>
      <c r="I10689" s="4" t="s">
        <v>55997</v>
      </c>
      <c r="J10689" s="5" t="n">
        <f aca="false">LEN(K10689)</f>
        <v>12</v>
      </c>
      <c r="K10689" s="6" t="s">
        <v>55998</v>
      </c>
      <c r="L10689" s="4" t="s">
        <v>31</v>
      </c>
      <c r="M10689" s="4" t="s">
        <v>2890</v>
      </c>
    </row>
    <row r="10690" customFormat="false" ht="15.75" hidden="false" customHeight="true" outlineLevel="0" collapsed="false">
      <c r="A10690" s="4" t="n">
        <v>35</v>
      </c>
      <c r="B10690" s="4" t="s">
        <v>55999</v>
      </c>
      <c r="C10690" s="4" t="s">
        <v>56000</v>
      </c>
      <c r="D10690" s="4" t="s">
        <v>56001</v>
      </c>
      <c r="E10690" s="5" t="s">
        <v>1458</v>
      </c>
      <c r="F10690" s="4" t="s">
        <v>1459</v>
      </c>
      <c r="G10690" s="4" t="s">
        <v>332</v>
      </c>
      <c r="H10690" s="5" t="s">
        <v>56002</v>
      </c>
      <c r="I10690" s="4" t="s">
        <v>56003</v>
      </c>
      <c r="J10690" s="5" t="n">
        <f aca="false">LEN(K10690)</f>
        <v>12</v>
      </c>
      <c r="K10690" s="6" t="s">
        <v>56004</v>
      </c>
      <c r="L10690" s="4" t="s">
        <v>66</v>
      </c>
      <c r="M10690" s="4" t="s">
        <v>52091</v>
      </c>
    </row>
    <row r="10691" customFormat="false" ht="15.75" hidden="false" customHeight="true" outlineLevel="0" collapsed="false">
      <c r="A10691" s="4" t="n">
        <v>11127</v>
      </c>
      <c r="B10691" s="4" t="s">
        <v>56005</v>
      </c>
      <c r="C10691" s="4"/>
      <c r="D10691" s="4" t="s">
        <v>56006</v>
      </c>
      <c r="E10691" s="5" t="s">
        <v>1230</v>
      </c>
      <c r="F10691" s="4" t="s">
        <v>45</v>
      </c>
      <c r="G10691" s="4" t="s">
        <v>27</v>
      </c>
      <c r="H10691" s="5" t="s">
        <v>56007</v>
      </c>
      <c r="I10691" s="4" t="s">
        <v>25906</v>
      </c>
      <c r="J10691" s="5" t="n">
        <f aca="false">LEN(K10691)</f>
        <v>12</v>
      </c>
      <c r="K10691" s="6" t="str">
        <f aca="false">LOWER(SUBSTITUTE(SUBSTITUTE(SUBSTITUTE(SUBSTITUTE(SUBSTITUTE(SUBSTITUTE(SUBSTITUTE(B10691,"S.L.",""),"SL",""),"S.A.",""),"SA","")," ",""),".",""),",",""))&amp;".com"</f>
        <v>marbella.com</v>
      </c>
      <c r="L10691" s="4" t="s">
        <v>31</v>
      </c>
      <c r="M10691" s="4" t="s">
        <v>924</v>
      </c>
    </row>
    <row r="10692" customFormat="false" ht="15.75" hidden="false" customHeight="true" outlineLevel="0" collapsed="false">
      <c r="A10692" s="4" t="n">
        <v>50</v>
      </c>
      <c r="B10692" s="4" t="s">
        <v>56008</v>
      </c>
      <c r="C10692" s="4"/>
      <c r="D10692" s="4" t="s">
        <v>56009</v>
      </c>
      <c r="E10692" s="5" t="n">
        <v>7002</v>
      </c>
      <c r="F10692" s="4" t="s">
        <v>83</v>
      </c>
      <c r="G10692" s="4" t="s">
        <v>84</v>
      </c>
      <c r="H10692" s="5" t="s">
        <v>56010</v>
      </c>
      <c r="I10692" s="4" t="s">
        <v>56011</v>
      </c>
      <c r="J10692" s="5" t="n">
        <f aca="false">LEN(K10692)</f>
        <v>12</v>
      </c>
      <c r="K10692" s="6" t="s">
        <v>56012</v>
      </c>
      <c r="L10692" s="4" t="s">
        <v>66</v>
      </c>
      <c r="M10692" s="4" t="s">
        <v>31</v>
      </c>
    </row>
    <row r="10693" customFormat="false" ht="15.75" hidden="false" customHeight="true" outlineLevel="0" collapsed="false">
      <c r="A10693" s="4" t="n">
        <v>51</v>
      </c>
      <c r="B10693" s="4" t="s">
        <v>56013</v>
      </c>
      <c r="C10693" s="4"/>
      <c r="D10693" s="4" t="s">
        <v>56014</v>
      </c>
      <c r="E10693" s="5" t="n">
        <v>7001</v>
      </c>
      <c r="F10693" s="4" t="s">
        <v>83</v>
      </c>
      <c r="G10693" s="4" t="s">
        <v>84</v>
      </c>
      <c r="H10693" s="5" t="s">
        <v>56015</v>
      </c>
      <c r="I10693" s="7" t="s">
        <v>56016</v>
      </c>
      <c r="J10693" s="5" t="n">
        <f aca="false">LEN(K10693)</f>
        <v>12</v>
      </c>
      <c r="K10693" s="6" t="s">
        <v>56017</v>
      </c>
      <c r="L10693" s="4" t="s">
        <v>31</v>
      </c>
      <c r="M10693" s="4" t="s">
        <v>344</v>
      </c>
    </row>
    <row r="10694" customFormat="false" ht="15.75" hidden="false" customHeight="true" outlineLevel="0" collapsed="false">
      <c r="A10694" s="4" t="n">
        <v>98</v>
      </c>
      <c r="B10694" s="4" t="s">
        <v>56018</v>
      </c>
      <c r="C10694" s="4"/>
      <c r="D10694" s="4" t="s">
        <v>56019</v>
      </c>
      <c r="E10694" s="5" t="s">
        <v>56020</v>
      </c>
      <c r="F10694" s="4" t="s">
        <v>56021</v>
      </c>
      <c r="G10694" s="4" t="s">
        <v>1567</v>
      </c>
      <c r="H10694" s="5" t="s">
        <v>56022</v>
      </c>
      <c r="I10694" s="4" t="s">
        <v>56023</v>
      </c>
      <c r="J10694" s="5" t="n">
        <f aca="false">LEN(K10694)</f>
        <v>12</v>
      </c>
      <c r="K10694" s="6" t="s">
        <v>56024</v>
      </c>
      <c r="L10694" s="4" t="s">
        <v>66</v>
      </c>
      <c r="M10694" s="4" t="s">
        <v>133</v>
      </c>
    </row>
    <row r="10695" customFormat="false" ht="15.75" hidden="false" customHeight="true" outlineLevel="0" collapsed="false">
      <c r="A10695" s="4" t="n">
        <v>164</v>
      </c>
      <c r="B10695" s="4" t="s">
        <v>56025</v>
      </c>
      <c r="C10695" s="4"/>
      <c r="D10695" s="4" t="s">
        <v>56026</v>
      </c>
      <c r="E10695" s="5" t="s">
        <v>455</v>
      </c>
      <c r="F10695" s="4" t="s">
        <v>372</v>
      </c>
      <c r="G10695" s="4" t="s">
        <v>372</v>
      </c>
      <c r="H10695" s="5" t="s">
        <v>56027</v>
      </c>
      <c r="I10695" s="4" t="s">
        <v>56028</v>
      </c>
      <c r="J10695" s="5" t="n">
        <f aca="false">LEN(K10695)</f>
        <v>12</v>
      </c>
      <c r="K10695" s="6" t="s">
        <v>56029</v>
      </c>
      <c r="L10695" s="4" t="s">
        <v>57</v>
      </c>
      <c r="M10695" s="4" t="s">
        <v>88</v>
      </c>
    </row>
    <row r="10696" customFormat="false" ht="15.75" hidden="false" customHeight="true" outlineLevel="0" collapsed="false">
      <c r="A10696" s="4" t="n">
        <v>165</v>
      </c>
      <c r="B10696" s="4" t="s">
        <v>56030</v>
      </c>
      <c r="C10696" s="4"/>
      <c r="D10696" s="4" t="s">
        <v>56031</v>
      </c>
      <c r="E10696" s="5" t="s">
        <v>32906</v>
      </c>
      <c r="F10696" s="4" t="s">
        <v>32907</v>
      </c>
      <c r="G10696" s="4" t="s">
        <v>37</v>
      </c>
      <c r="H10696" s="5" t="s">
        <v>56032</v>
      </c>
      <c r="I10696" s="4" t="s">
        <v>44490</v>
      </c>
      <c r="J10696" s="5" t="n">
        <f aca="false">LEN(K10696)</f>
        <v>12</v>
      </c>
      <c r="K10696" s="6" t="s">
        <v>56033</v>
      </c>
      <c r="L10696" s="4" t="s">
        <v>31</v>
      </c>
      <c r="M10696" s="4" t="s">
        <v>31</v>
      </c>
    </row>
    <row r="10697" customFormat="false" ht="15.75" hidden="false" customHeight="true" outlineLevel="0" collapsed="false">
      <c r="A10697" s="4" t="n">
        <v>170</v>
      </c>
      <c r="B10697" s="4" t="s">
        <v>56034</v>
      </c>
      <c r="C10697" s="4"/>
      <c r="D10697" s="4" t="s">
        <v>56035</v>
      </c>
      <c r="E10697" s="5" t="s">
        <v>5500</v>
      </c>
      <c r="F10697" s="4" t="s">
        <v>888</v>
      </c>
      <c r="G10697" s="4" t="s">
        <v>84</v>
      </c>
      <c r="H10697" s="5" t="s">
        <v>56036</v>
      </c>
      <c r="I10697" s="4" t="s">
        <v>56037</v>
      </c>
      <c r="J10697" s="5" t="n">
        <f aca="false">LEN(K10697)</f>
        <v>12</v>
      </c>
      <c r="K10697" s="10" t="s">
        <v>56004</v>
      </c>
      <c r="L10697" s="4" t="s">
        <v>31</v>
      </c>
      <c r="M10697" s="4" t="s">
        <v>21693</v>
      </c>
    </row>
    <row r="10698" customFormat="false" ht="15.75" hidden="false" customHeight="true" outlineLevel="0" collapsed="false">
      <c r="A10698" s="4" t="n">
        <v>171</v>
      </c>
      <c r="B10698" s="4" t="s">
        <v>56038</v>
      </c>
      <c r="C10698" s="4"/>
      <c r="D10698" s="4" t="s">
        <v>56039</v>
      </c>
      <c r="E10698" s="5" t="s">
        <v>5500</v>
      </c>
      <c r="F10698" s="4" t="s">
        <v>888</v>
      </c>
      <c r="G10698" s="4" t="s">
        <v>84</v>
      </c>
      <c r="H10698" s="5" t="s">
        <v>56036</v>
      </c>
      <c r="I10698" s="4" t="s">
        <v>56037</v>
      </c>
      <c r="J10698" s="5" t="n">
        <f aca="false">LEN(K10698)</f>
        <v>12</v>
      </c>
      <c r="K10698" s="6" t="s">
        <v>56004</v>
      </c>
      <c r="L10698" s="4" t="s">
        <v>31</v>
      </c>
      <c r="M10698" s="4" t="s">
        <v>561</v>
      </c>
    </row>
    <row r="10699" customFormat="false" ht="15.75" hidden="false" customHeight="true" outlineLevel="0" collapsed="false">
      <c r="A10699" s="4" t="n">
        <v>179</v>
      </c>
      <c r="B10699" s="4" t="s">
        <v>56040</v>
      </c>
      <c r="C10699" s="4"/>
      <c r="D10699" s="4" t="s">
        <v>56041</v>
      </c>
      <c r="E10699" s="5" t="n">
        <v>30739</v>
      </c>
      <c r="F10699" s="4" t="s">
        <v>2900</v>
      </c>
      <c r="G10699" s="4" t="s">
        <v>1155</v>
      </c>
      <c r="H10699" s="5" t="s">
        <v>56042</v>
      </c>
      <c r="I10699" s="4" t="s">
        <v>56043</v>
      </c>
      <c r="J10699" s="5" t="n">
        <f aca="false">LEN(K10699)</f>
        <v>12</v>
      </c>
      <c r="K10699" s="10" t="s">
        <v>56044</v>
      </c>
      <c r="L10699" s="4" t="s">
        <v>78</v>
      </c>
      <c r="M10699" s="4" t="s">
        <v>31</v>
      </c>
    </row>
    <row r="10700" customFormat="false" ht="15.75" hidden="false" customHeight="true" outlineLevel="0" collapsed="false">
      <c r="A10700" s="4" t="n">
        <v>186</v>
      </c>
      <c r="B10700" s="4" t="s">
        <v>56045</v>
      </c>
      <c r="C10700" s="4"/>
      <c r="D10700" s="4" t="s">
        <v>56046</v>
      </c>
      <c r="E10700" s="5" t="n">
        <v>50011</v>
      </c>
      <c r="F10700" s="4" t="s">
        <v>1574</v>
      </c>
      <c r="G10700" s="4" t="s">
        <v>1574</v>
      </c>
      <c r="H10700" s="5" t="s">
        <v>32122</v>
      </c>
      <c r="I10700" s="7" t="s">
        <v>56047</v>
      </c>
      <c r="J10700" s="5" t="n">
        <f aca="false">LEN(K10700)</f>
        <v>12</v>
      </c>
      <c r="K10700" s="6" t="s">
        <v>56048</v>
      </c>
      <c r="L10700" s="4" t="s">
        <v>66</v>
      </c>
      <c r="M10700" s="4" t="s">
        <v>5116</v>
      </c>
    </row>
    <row r="10701" customFormat="false" ht="15.75" hidden="false" customHeight="true" outlineLevel="0" collapsed="false">
      <c r="A10701" s="4" t="n">
        <v>200</v>
      </c>
      <c r="B10701" s="4" t="s">
        <v>56049</v>
      </c>
      <c r="C10701" s="4"/>
      <c r="D10701" s="4" t="s">
        <v>56050</v>
      </c>
      <c r="E10701" s="5" t="s">
        <v>3956</v>
      </c>
      <c r="F10701" s="4" t="s">
        <v>169</v>
      </c>
      <c r="G10701" s="4" t="s">
        <v>37</v>
      </c>
      <c r="H10701" s="5" t="s">
        <v>56051</v>
      </c>
      <c r="I10701" s="4" t="s">
        <v>56052</v>
      </c>
      <c r="J10701" s="5" t="n">
        <f aca="false">LEN(K10701)</f>
        <v>12</v>
      </c>
      <c r="K10701" s="6" t="s">
        <v>56053</v>
      </c>
      <c r="L10701" s="4" t="s">
        <v>66</v>
      </c>
      <c r="M10701" s="4" t="s">
        <v>15950</v>
      </c>
    </row>
    <row r="10702" customFormat="false" ht="15.75" hidden="false" customHeight="true" outlineLevel="0" collapsed="false">
      <c r="A10702" s="4" t="n">
        <v>255</v>
      </c>
      <c r="B10702" s="4" t="s">
        <v>56054</v>
      </c>
      <c r="C10702" s="4"/>
      <c r="D10702" s="4" t="s">
        <v>56055</v>
      </c>
      <c r="E10702" s="5" t="s">
        <v>384</v>
      </c>
      <c r="F10702" s="4" t="s">
        <v>205</v>
      </c>
      <c r="G10702" s="4" t="s">
        <v>205</v>
      </c>
      <c r="H10702" s="5" t="s">
        <v>56056</v>
      </c>
      <c r="I10702" s="4" t="s">
        <v>56057</v>
      </c>
      <c r="J10702" s="5" t="n">
        <f aca="false">LEN(K10702)</f>
        <v>12</v>
      </c>
      <c r="K10702" s="6" t="s">
        <v>56058</v>
      </c>
      <c r="L10702" s="4" t="s">
        <v>21</v>
      </c>
      <c r="M10702" s="4" t="s">
        <v>31</v>
      </c>
    </row>
    <row r="10703" customFormat="false" ht="15.75" hidden="false" customHeight="true" outlineLevel="0" collapsed="false">
      <c r="A10703" s="4" t="n">
        <v>259</v>
      </c>
      <c r="B10703" s="4" t="s">
        <v>56059</v>
      </c>
      <c r="C10703" s="4"/>
      <c r="D10703" s="4" t="s">
        <v>56060</v>
      </c>
      <c r="E10703" s="5" t="s">
        <v>56061</v>
      </c>
      <c r="F10703" s="4" t="s">
        <v>56062</v>
      </c>
      <c r="G10703" s="4" t="s">
        <v>205</v>
      </c>
      <c r="H10703" s="5" t="s">
        <v>56063</v>
      </c>
      <c r="I10703" s="4" t="s">
        <v>56064</v>
      </c>
      <c r="J10703" s="5" t="n">
        <f aca="false">LEN(K10703)</f>
        <v>12</v>
      </c>
      <c r="K10703" s="6" t="s">
        <v>56065</v>
      </c>
      <c r="L10703" s="4" t="s">
        <v>78</v>
      </c>
      <c r="M10703" s="4" t="s">
        <v>31</v>
      </c>
    </row>
    <row r="10704" customFormat="false" ht="15.75" hidden="false" customHeight="true" outlineLevel="0" collapsed="false">
      <c r="A10704" s="4" t="n">
        <v>280</v>
      </c>
      <c r="B10704" s="4" t="s">
        <v>56066</v>
      </c>
      <c r="C10704" s="4"/>
      <c r="D10704" s="4" t="s">
        <v>56067</v>
      </c>
      <c r="E10704" s="5" t="n">
        <v>28050</v>
      </c>
      <c r="F10704" s="4" t="s">
        <v>205</v>
      </c>
      <c r="G10704" s="4" t="s">
        <v>205</v>
      </c>
      <c r="H10704" s="5" t="s">
        <v>56068</v>
      </c>
      <c r="I10704" s="7" t="s">
        <v>56069</v>
      </c>
      <c r="J10704" s="5" t="n">
        <f aca="false">LEN(K10704)</f>
        <v>12</v>
      </c>
      <c r="K10704" s="6" t="s">
        <v>56070</v>
      </c>
      <c r="L10704" s="4" t="s">
        <v>31</v>
      </c>
      <c r="M10704" s="4" t="s">
        <v>904</v>
      </c>
    </row>
    <row r="10705" customFormat="false" ht="15.75" hidden="false" customHeight="true" outlineLevel="0" collapsed="false">
      <c r="A10705" s="4" t="n">
        <v>296</v>
      </c>
      <c r="B10705" s="4" t="s">
        <v>56071</v>
      </c>
      <c r="C10705" s="4"/>
      <c r="D10705" s="4" t="s">
        <v>37693</v>
      </c>
      <c r="E10705" s="5" t="s">
        <v>2324</v>
      </c>
      <c r="F10705" s="4" t="s">
        <v>205</v>
      </c>
      <c r="G10705" s="4" t="s">
        <v>205</v>
      </c>
      <c r="H10705" s="5" t="s">
        <v>56072</v>
      </c>
      <c r="I10705" s="4" t="s">
        <v>56073</v>
      </c>
      <c r="J10705" s="5" t="n">
        <f aca="false">LEN(K10705)</f>
        <v>12</v>
      </c>
      <c r="K10705" s="10" t="s">
        <v>56074</v>
      </c>
      <c r="L10705" s="4" t="s">
        <v>66</v>
      </c>
      <c r="M10705" s="4" t="s">
        <v>9493</v>
      </c>
    </row>
    <row r="10706" customFormat="false" ht="15.75" hidden="false" customHeight="true" outlineLevel="0" collapsed="false">
      <c r="A10706" s="4" t="n">
        <v>340</v>
      </c>
      <c r="B10706" s="4" t="s">
        <v>56075</v>
      </c>
      <c r="C10706" s="4"/>
      <c r="D10706" s="4" t="s">
        <v>56076</v>
      </c>
      <c r="E10706" s="5" t="s">
        <v>56077</v>
      </c>
      <c r="F10706" s="4" t="s">
        <v>204</v>
      </c>
      <c r="G10706" s="4" t="s">
        <v>205</v>
      </c>
      <c r="H10706" s="5" t="s">
        <v>56078</v>
      </c>
      <c r="I10706" s="4" t="s">
        <v>56079</v>
      </c>
      <c r="J10706" s="5" t="n">
        <f aca="false">LEN(K10706)</f>
        <v>12</v>
      </c>
      <c r="K10706" s="10" t="s">
        <v>56080</v>
      </c>
      <c r="L10706" s="4" t="s">
        <v>57</v>
      </c>
      <c r="M10706" s="4" t="s">
        <v>344</v>
      </c>
    </row>
    <row r="10707" customFormat="false" ht="15.75" hidden="false" customHeight="true" outlineLevel="0" collapsed="false">
      <c r="A10707" s="4" t="n">
        <v>383</v>
      </c>
      <c r="B10707" s="4" t="s">
        <v>56081</v>
      </c>
      <c r="C10707" s="4"/>
      <c r="D10707" s="4" t="s">
        <v>56082</v>
      </c>
      <c r="E10707" s="5" t="s">
        <v>7006</v>
      </c>
      <c r="F10707" s="4" t="s">
        <v>205</v>
      </c>
      <c r="G10707" s="4" t="s">
        <v>205</v>
      </c>
      <c r="H10707" s="5" t="s">
        <v>56083</v>
      </c>
      <c r="I10707" s="4" t="s">
        <v>56084</v>
      </c>
      <c r="J10707" s="5" t="n">
        <f aca="false">LEN(K10707)</f>
        <v>12</v>
      </c>
      <c r="K10707" s="6" t="s">
        <v>56085</v>
      </c>
      <c r="L10707" s="4" t="s">
        <v>21</v>
      </c>
      <c r="M10707" s="4" t="s">
        <v>779</v>
      </c>
    </row>
    <row r="10708" customFormat="false" ht="15.75" hidden="false" customHeight="true" outlineLevel="0" collapsed="false">
      <c r="A10708" s="4" t="n">
        <v>387</v>
      </c>
      <c r="B10708" s="4" t="s">
        <v>56086</v>
      </c>
      <c r="C10708" s="4"/>
      <c r="D10708" s="4" t="s">
        <v>56087</v>
      </c>
      <c r="E10708" s="5" t="s">
        <v>725</v>
      </c>
      <c r="F10708" s="4" t="s">
        <v>205</v>
      </c>
      <c r="G10708" s="4" t="s">
        <v>205</v>
      </c>
      <c r="H10708" s="5" t="s">
        <v>56088</v>
      </c>
      <c r="I10708" s="4" t="s">
        <v>3831</v>
      </c>
      <c r="J10708" s="5" t="n">
        <f aca="false">LEN(K10708)</f>
        <v>12</v>
      </c>
      <c r="K10708" s="6" t="s">
        <v>56089</v>
      </c>
      <c r="L10708" s="4" t="s">
        <v>21</v>
      </c>
      <c r="M10708" s="4" t="s">
        <v>368</v>
      </c>
    </row>
    <row r="10709" customFormat="false" ht="15.75" hidden="false" customHeight="true" outlineLevel="0" collapsed="false">
      <c r="A10709" s="4" t="n">
        <v>412</v>
      </c>
      <c r="B10709" s="4" t="s">
        <v>56090</v>
      </c>
      <c r="C10709" s="4"/>
      <c r="D10709" s="4" t="s">
        <v>56091</v>
      </c>
      <c r="E10709" s="5" t="s">
        <v>6964</v>
      </c>
      <c r="F10709" s="4" t="s">
        <v>205</v>
      </c>
      <c r="G10709" s="4" t="s">
        <v>205</v>
      </c>
      <c r="H10709" s="5" t="s">
        <v>56092</v>
      </c>
      <c r="I10709" s="7" t="s">
        <v>56093</v>
      </c>
      <c r="J10709" s="5" t="n">
        <f aca="false">LEN(K10709)</f>
        <v>12</v>
      </c>
      <c r="K10709" s="6" t="s">
        <v>56094</v>
      </c>
      <c r="L10709" s="4" t="s">
        <v>21</v>
      </c>
      <c r="M10709" s="4" t="s">
        <v>178</v>
      </c>
    </row>
    <row r="10710" customFormat="false" ht="15.75" hidden="false" customHeight="true" outlineLevel="0" collapsed="false">
      <c r="A10710" s="4" t="n">
        <v>413</v>
      </c>
      <c r="B10710" s="4" t="s">
        <v>51906</v>
      </c>
      <c r="C10710" s="4"/>
      <c r="D10710" s="4" t="s">
        <v>56095</v>
      </c>
      <c r="E10710" s="5" t="s">
        <v>6964</v>
      </c>
      <c r="F10710" s="4" t="s">
        <v>205</v>
      </c>
      <c r="G10710" s="4" t="s">
        <v>205</v>
      </c>
      <c r="H10710" s="5" t="s">
        <v>56096</v>
      </c>
      <c r="I10710" s="4" t="s">
        <v>51909</v>
      </c>
      <c r="J10710" s="5" t="n">
        <f aca="false">LEN(K10710)</f>
        <v>12</v>
      </c>
      <c r="K10710" s="6" t="s">
        <v>56094</v>
      </c>
      <c r="L10710" s="4" t="s">
        <v>57</v>
      </c>
      <c r="M10710" s="4" t="s">
        <v>35156</v>
      </c>
    </row>
    <row r="10711" customFormat="false" ht="15.75" hidden="false" customHeight="true" outlineLevel="0" collapsed="false">
      <c r="A10711" s="4" t="n">
        <v>416</v>
      </c>
      <c r="B10711" s="4" t="s">
        <v>56097</v>
      </c>
      <c r="C10711" s="4"/>
      <c r="D10711" s="4" t="s">
        <v>56098</v>
      </c>
      <c r="E10711" s="5" t="s">
        <v>32168</v>
      </c>
      <c r="F10711" s="4" t="s">
        <v>205</v>
      </c>
      <c r="G10711" s="4" t="s">
        <v>205</v>
      </c>
      <c r="H10711" s="5" t="s">
        <v>56099</v>
      </c>
      <c r="I10711" s="4" t="s">
        <v>56100</v>
      </c>
      <c r="J10711" s="5" t="n">
        <f aca="false">LEN(K10711)</f>
        <v>12</v>
      </c>
      <c r="K10711" s="6" t="s">
        <v>56094</v>
      </c>
      <c r="L10711" s="4" t="s">
        <v>78</v>
      </c>
      <c r="M10711" s="4" t="s">
        <v>2410</v>
      </c>
    </row>
    <row r="10712" customFormat="false" ht="15.75" hidden="false" customHeight="true" outlineLevel="0" collapsed="false">
      <c r="A10712" s="4" t="n">
        <v>510</v>
      </c>
      <c r="B10712" s="4" t="s">
        <v>56101</v>
      </c>
      <c r="C10712" s="4"/>
      <c r="D10712" s="4" t="s">
        <v>56102</v>
      </c>
      <c r="E10712" s="5" t="s">
        <v>2052</v>
      </c>
      <c r="F10712" s="4" t="s">
        <v>205</v>
      </c>
      <c r="G10712" s="4" t="s">
        <v>205</v>
      </c>
      <c r="H10712" s="5" t="s">
        <v>56103</v>
      </c>
      <c r="I10712" s="4" t="s">
        <v>56104</v>
      </c>
      <c r="J10712" s="5" t="n">
        <f aca="false">LEN(K10712)</f>
        <v>12</v>
      </c>
      <c r="K10712" s="6" t="s">
        <v>56089</v>
      </c>
      <c r="L10712" s="4" t="s">
        <v>21</v>
      </c>
      <c r="M10712" s="4" t="s">
        <v>209</v>
      </c>
    </row>
    <row r="10713" customFormat="false" ht="15.75" hidden="false" customHeight="true" outlineLevel="0" collapsed="false">
      <c r="A10713" s="4" t="n">
        <v>526</v>
      </c>
      <c r="B10713" s="4" t="s">
        <v>56105</v>
      </c>
      <c r="C10713" s="4"/>
      <c r="D10713" s="4" t="s">
        <v>56106</v>
      </c>
      <c r="E10713" s="5" t="s">
        <v>384</v>
      </c>
      <c r="F10713" s="4" t="s">
        <v>205</v>
      </c>
      <c r="G10713" s="4" t="s">
        <v>205</v>
      </c>
      <c r="H10713" s="5" t="s">
        <v>56107</v>
      </c>
      <c r="I10713" s="4" t="s">
        <v>56108</v>
      </c>
      <c r="J10713" s="5" t="n">
        <f aca="false">LEN(K10713)</f>
        <v>12</v>
      </c>
      <c r="K10713" s="6" t="str">
        <f aca="false">LOWER(SUBSTITUTE(SUBSTITUTE(SUBSTITUTE(SUBSTITUTE(SUBSTITUTE(SUBSTITUTE(SUBSTITUTE(B10713,"S.L.",""),"SL",""),"S.A.",""),"SA","")," ",""),".",""),",",""))&amp;".com"</f>
        <v>señorial.com</v>
      </c>
      <c r="L10713" s="4" t="s">
        <v>57</v>
      </c>
      <c r="M10713" s="4" t="s">
        <v>118</v>
      </c>
    </row>
    <row r="10714" customFormat="false" ht="15.75" hidden="false" customHeight="true" outlineLevel="0" collapsed="false">
      <c r="A10714" s="4" t="n">
        <v>535</v>
      </c>
      <c r="B10714" s="4" t="s">
        <v>56109</v>
      </c>
      <c r="C10714" s="4"/>
      <c r="D10714" s="4" t="s">
        <v>56110</v>
      </c>
      <c r="E10714" s="5" t="s">
        <v>6945</v>
      </c>
      <c r="F10714" s="4" t="s">
        <v>6946</v>
      </c>
      <c r="G10714" s="4" t="s">
        <v>205</v>
      </c>
      <c r="H10714" s="5" t="s">
        <v>56111</v>
      </c>
      <c r="I10714" s="4" t="s">
        <v>56112</v>
      </c>
      <c r="J10714" s="5" t="n">
        <f aca="false">LEN(K10714)</f>
        <v>12</v>
      </c>
      <c r="K10714" s="6" t="str">
        <f aca="false">LOWER(SUBSTITUTE(SUBSTITUTE(SUBSTITUTE(SUBSTITUTE(SUBSTITUTE(SUBSTITUTE(SUBSTITUTE(B10714,"S.L.",""),"SL",""),"S.A.",""),"SA","")," ",""),".",""),",",""))&amp;".com"</f>
        <v>crohouse.com</v>
      </c>
      <c r="L10714" s="4" t="s">
        <v>31</v>
      </c>
      <c r="M10714" s="4" t="s">
        <v>31</v>
      </c>
    </row>
    <row r="10715" customFormat="false" ht="15.75" hidden="false" customHeight="true" outlineLevel="0" collapsed="false">
      <c r="A10715" s="4" t="n">
        <v>580</v>
      </c>
      <c r="B10715" s="4" t="s">
        <v>56113</v>
      </c>
      <c r="C10715" s="4"/>
      <c r="D10715" s="4" t="s">
        <v>56114</v>
      </c>
      <c r="E10715" s="5" t="s">
        <v>47813</v>
      </c>
      <c r="F10715" s="4" t="s">
        <v>4598</v>
      </c>
      <c r="G10715" s="4" t="s">
        <v>205</v>
      </c>
      <c r="H10715" s="5" t="s">
        <v>56115</v>
      </c>
      <c r="I10715" s="4" t="s">
        <v>56116</v>
      </c>
      <c r="J10715" s="5" t="n">
        <f aca="false">LEN(K10715)</f>
        <v>12</v>
      </c>
      <c r="K10715" s="6" t="s">
        <v>56117</v>
      </c>
      <c r="L10715" s="4" t="s">
        <v>21</v>
      </c>
      <c r="M10715" s="4" t="s">
        <v>672</v>
      </c>
    </row>
    <row r="10716" customFormat="false" ht="15.75" hidden="false" customHeight="true" outlineLevel="0" collapsed="false">
      <c r="A10716" s="4" t="n">
        <v>581</v>
      </c>
      <c r="B10716" s="4" t="s">
        <v>56118</v>
      </c>
      <c r="C10716" s="4"/>
      <c r="D10716" s="4" t="s">
        <v>56119</v>
      </c>
      <c r="E10716" s="5" t="s">
        <v>56120</v>
      </c>
      <c r="F10716" s="4" t="s">
        <v>3851</v>
      </c>
      <c r="G10716" s="4" t="s">
        <v>205</v>
      </c>
      <c r="H10716" s="5" t="s">
        <v>56121</v>
      </c>
      <c r="I10716" s="4" t="s">
        <v>56122</v>
      </c>
      <c r="J10716" s="5" t="n">
        <f aca="false">LEN(K10716)</f>
        <v>12</v>
      </c>
      <c r="K10716" s="6" t="s">
        <v>56117</v>
      </c>
      <c r="L10716" s="4" t="s">
        <v>21</v>
      </c>
      <c r="M10716" s="4" t="s">
        <v>2980</v>
      </c>
    </row>
    <row r="10717" customFormat="false" ht="15.75" hidden="false" customHeight="true" outlineLevel="0" collapsed="false">
      <c r="A10717" s="4" t="n">
        <v>623</v>
      </c>
      <c r="B10717" s="4" t="s">
        <v>56123</v>
      </c>
      <c r="C10717" s="4"/>
      <c r="D10717" s="4" t="s">
        <v>56124</v>
      </c>
      <c r="E10717" s="5" t="s">
        <v>56125</v>
      </c>
      <c r="F10717" s="4" t="s">
        <v>3851</v>
      </c>
      <c r="G10717" s="4" t="s">
        <v>205</v>
      </c>
      <c r="H10717" s="5" t="s">
        <v>56126</v>
      </c>
      <c r="I10717" s="7" t="s">
        <v>56127</v>
      </c>
      <c r="J10717" s="5" t="n">
        <f aca="false">LEN(K10717)</f>
        <v>12</v>
      </c>
      <c r="K10717" s="6" t="s">
        <v>56128</v>
      </c>
      <c r="L10717" s="4" t="s">
        <v>21</v>
      </c>
      <c r="M10717" s="4" t="s">
        <v>31</v>
      </c>
    </row>
    <row r="10718" customFormat="false" ht="15.75" hidden="false" customHeight="true" outlineLevel="0" collapsed="false">
      <c r="A10718" s="4" t="n">
        <v>629</v>
      </c>
      <c r="B10718" s="4" t="s">
        <v>56129</v>
      </c>
      <c r="C10718" s="4"/>
      <c r="D10718" s="4" t="s">
        <v>56130</v>
      </c>
      <c r="E10718" s="5" t="s">
        <v>56131</v>
      </c>
      <c r="F10718" s="4" t="s">
        <v>56132</v>
      </c>
      <c r="G10718" s="4" t="s">
        <v>205</v>
      </c>
      <c r="H10718" s="5" t="s">
        <v>56133</v>
      </c>
      <c r="I10718" s="4" t="s">
        <v>56134</v>
      </c>
      <c r="J10718" s="5" t="n">
        <f aca="false">LEN(K10718)</f>
        <v>12</v>
      </c>
      <c r="K10718" s="10" t="s">
        <v>56135</v>
      </c>
      <c r="L10718" s="4" t="s">
        <v>57</v>
      </c>
      <c r="M10718" s="4" t="s">
        <v>924</v>
      </c>
    </row>
    <row r="10719" customFormat="false" ht="15.75" hidden="false" customHeight="true" outlineLevel="0" collapsed="false">
      <c r="A10719" s="4" t="n">
        <v>634</v>
      </c>
      <c r="B10719" s="4" t="s">
        <v>52152</v>
      </c>
      <c r="C10719" s="4"/>
      <c r="D10719" s="4" t="s">
        <v>56136</v>
      </c>
      <c r="E10719" s="5" t="s">
        <v>56137</v>
      </c>
      <c r="F10719" s="4" t="s">
        <v>3851</v>
      </c>
      <c r="G10719" s="4" t="s">
        <v>205</v>
      </c>
      <c r="H10719" s="5" t="s">
        <v>56138</v>
      </c>
      <c r="I10719" s="4" t="s">
        <v>56139</v>
      </c>
      <c r="J10719" s="5" t="n">
        <f aca="false">LEN(K10719)</f>
        <v>12</v>
      </c>
      <c r="K10719" s="6" t="s">
        <v>56128</v>
      </c>
      <c r="L10719" s="4" t="s">
        <v>31</v>
      </c>
      <c r="M10719" s="4" t="s">
        <v>779</v>
      </c>
    </row>
    <row r="10720" customFormat="false" ht="15.75" hidden="false" customHeight="true" outlineLevel="0" collapsed="false">
      <c r="A10720" s="4" t="n">
        <v>670</v>
      </c>
      <c r="B10720" s="4" t="s">
        <v>56140</v>
      </c>
      <c r="C10720" s="4"/>
      <c r="D10720" s="4" t="s">
        <v>56141</v>
      </c>
      <c r="E10720" s="5" t="s">
        <v>384</v>
      </c>
      <c r="F10720" s="4" t="s">
        <v>205</v>
      </c>
      <c r="G10720" s="4" t="s">
        <v>205</v>
      </c>
      <c r="H10720" s="5" t="s">
        <v>56142</v>
      </c>
      <c r="I10720" s="4" t="s">
        <v>56143</v>
      </c>
      <c r="J10720" s="5" t="n">
        <f aca="false">LEN(K10720)</f>
        <v>12</v>
      </c>
      <c r="K10720" s="6" t="str">
        <f aca="false">LOWER(SUBSTITUTE(SUBSTITUTE(SUBSTITUTE(SUBSTITUTE(SUBSTITUTE(SUBSTITUTE(SUBSTITUTE(B10720,"S.L.",""),"SL",""),"S.A.",""),"SA","")," ",""),".",""),",",""))&amp;".com"</f>
        <v>suites33.com</v>
      </c>
      <c r="L10720" s="4" t="s">
        <v>21</v>
      </c>
      <c r="M10720" s="4" t="s">
        <v>31</v>
      </c>
    </row>
    <row r="10721" customFormat="false" ht="15.75" hidden="false" customHeight="true" outlineLevel="0" collapsed="false">
      <c r="A10721" s="4" t="n">
        <v>675</v>
      </c>
      <c r="B10721" s="4" t="s">
        <v>56144</v>
      </c>
      <c r="C10721" s="4"/>
      <c r="D10721" s="4" t="s">
        <v>56145</v>
      </c>
      <c r="E10721" s="5" t="s">
        <v>7006</v>
      </c>
      <c r="F10721" s="4" t="s">
        <v>205</v>
      </c>
      <c r="G10721" s="4" t="s">
        <v>205</v>
      </c>
      <c r="H10721" s="5" t="s">
        <v>43082</v>
      </c>
      <c r="I10721" s="4" t="s">
        <v>56146</v>
      </c>
      <c r="J10721" s="5" t="n">
        <f aca="false">LEN(K10721)</f>
        <v>12</v>
      </c>
      <c r="K10721" s="6" t="str">
        <f aca="false">LOWER(SUBSTITUTE(SUBSTITUTE(SUBSTITUTE(SUBSTITUTE(SUBSTITUTE(SUBSTITUTE(SUBSTITUTE(B10721,"S.L.",""),"SL",""),"S.A.",""),"SA","")," ",""),".",""),",",""))&amp;".com"</f>
        <v>geplocan.com</v>
      </c>
      <c r="L10721" s="4" t="s">
        <v>78</v>
      </c>
      <c r="M10721" s="4" t="s">
        <v>31</v>
      </c>
    </row>
    <row r="10722" customFormat="false" ht="15.75" hidden="false" customHeight="true" outlineLevel="0" collapsed="false">
      <c r="A10722" s="4" t="n">
        <v>722</v>
      </c>
      <c r="B10722" s="4" t="s">
        <v>56147</v>
      </c>
      <c r="C10722" s="4"/>
      <c r="D10722" s="4" t="s">
        <v>56148</v>
      </c>
      <c r="E10722" s="5" t="s">
        <v>56149</v>
      </c>
      <c r="F10722" s="4" t="s">
        <v>56150</v>
      </c>
      <c r="G10722" s="4" t="s">
        <v>205</v>
      </c>
      <c r="H10722" s="5" t="s">
        <v>56151</v>
      </c>
      <c r="I10722" s="4" t="s">
        <v>56152</v>
      </c>
      <c r="J10722" s="5" t="n">
        <f aca="false">LEN(K10722)</f>
        <v>12</v>
      </c>
      <c r="K10722" s="6" t="s">
        <v>56153</v>
      </c>
      <c r="L10722" s="4" t="s">
        <v>57</v>
      </c>
      <c r="M10722" s="4" t="s">
        <v>31</v>
      </c>
    </row>
    <row r="10723" customFormat="false" ht="15.75" hidden="false" customHeight="true" outlineLevel="0" collapsed="false">
      <c r="A10723" s="4" t="n">
        <v>725</v>
      </c>
      <c r="B10723" s="4" t="s">
        <v>56154</v>
      </c>
      <c r="C10723" s="4"/>
      <c r="D10723" s="4" t="s">
        <v>56155</v>
      </c>
      <c r="E10723" s="5" t="s">
        <v>10741</v>
      </c>
      <c r="F10723" s="4" t="s">
        <v>10742</v>
      </c>
      <c r="G10723" s="4" t="s">
        <v>205</v>
      </c>
      <c r="H10723" s="5" t="s">
        <v>56156</v>
      </c>
      <c r="I10723" s="4" t="s">
        <v>56157</v>
      </c>
      <c r="J10723" s="5" t="n">
        <f aca="false">LEN(K10723)</f>
        <v>12</v>
      </c>
      <c r="K10723" s="6" t="str">
        <f aca="false">LOWER(SUBSTITUTE(SUBSTITUTE(SUBSTITUTE(SUBSTITUTE(SUBSTITUTE(SUBSTITUTE(SUBSTITUTE(B10723,"S.L.",""),"SL",""),"S.A.",""),"SA","")," ",""),".",""),",",""))&amp;".com"</f>
        <v>calafora.com</v>
      </c>
      <c r="L10723" s="4" t="s">
        <v>57</v>
      </c>
      <c r="M10723" s="4" t="s">
        <v>1016</v>
      </c>
    </row>
    <row r="10724" customFormat="false" ht="15.75" hidden="false" customHeight="true" outlineLevel="0" collapsed="false">
      <c r="A10724" s="4" t="n">
        <v>739</v>
      </c>
      <c r="B10724" s="4" t="s">
        <v>56158</v>
      </c>
      <c r="C10724" s="4"/>
      <c r="D10724" s="4" t="s">
        <v>56159</v>
      </c>
      <c r="E10724" s="5" t="s">
        <v>56160</v>
      </c>
      <c r="F10724" s="4" t="s">
        <v>56161</v>
      </c>
      <c r="G10724" s="4" t="s">
        <v>205</v>
      </c>
      <c r="H10724" s="5" t="s">
        <v>56162</v>
      </c>
      <c r="I10724" s="4" t="s">
        <v>56163</v>
      </c>
      <c r="J10724" s="5" t="n">
        <f aca="false">LEN(K10724)</f>
        <v>12</v>
      </c>
      <c r="K10724" s="6" t="str">
        <f aca="false">LOWER(SUBSTITUTE(SUBSTITUTE(SUBSTITUTE(SUBSTITUTE(SUBSTITUTE(SUBSTITUTE(SUBSTITUTE(B10724,"S.L.",""),"SL",""),"S.A.",""),"SA","")," ",""),".",""),",",""))&amp;".com"</f>
        <v>cumderit.com</v>
      </c>
      <c r="L10724" s="4" t="s">
        <v>57</v>
      </c>
      <c r="M10724" s="4" t="s">
        <v>31</v>
      </c>
    </row>
    <row r="10725" customFormat="false" ht="15.75" hidden="false" customHeight="true" outlineLevel="0" collapsed="false">
      <c r="A10725" s="4" t="n">
        <v>751</v>
      </c>
      <c r="B10725" s="4" t="s">
        <v>56164</v>
      </c>
      <c r="C10725" s="4"/>
      <c r="D10725" s="4" t="s">
        <v>56165</v>
      </c>
      <c r="E10725" s="5" t="s">
        <v>5431</v>
      </c>
      <c r="F10725" s="4" t="s">
        <v>5432</v>
      </c>
      <c r="G10725" s="4" t="s">
        <v>205</v>
      </c>
      <c r="H10725" s="5" t="s">
        <v>56166</v>
      </c>
      <c r="I10725" s="4" t="s">
        <v>56167</v>
      </c>
      <c r="J10725" s="5" t="n">
        <f aca="false">LEN(K10725)</f>
        <v>12</v>
      </c>
      <c r="K10725" s="6" t="s">
        <v>56168</v>
      </c>
      <c r="L10725" s="4" t="s">
        <v>31</v>
      </c>
      <c r="M10725" s="4" t="s">
        <v>680</v>
      </c>
    </row>
    <row r="10726" customFormat="false" ht="15.75" hidden="false" customHeight="true" outlineLevel="0" collapsed="false">
      <c r="A10726" s="4" t="n">
        <v>752</v>
      </c>
      <c r="B10726" s="4" t="s">
        <v>56164</v>
      </c>
      <c r="C10726" s="4"/>
      <c r="D10726" s="4" t="s">
        <v>56169</v>
      </c>
      <c r="E10726" s="5" t="s">
        <v>5431</v>
      </c>
      <c r="F10726" s="4" t="s">
        <v>5432</v>
      </c>
      <c r="G10726" s="4" t="s">
        <v>205</v>
      </c>
      <c r="H10726" s="5" t="s">
        <v>56166</v>
      </c>
      <c r="I10726" s="4" t="s">
        <v>56167</v>
      </c>
      <c r="J10726" s="5" t="n">
        <f aca="false">LEN(K10726)</f>
        <v>12</v>
      </c>
      <c r="K10726" s="6" t="s">
        <v>56168</v>
      </c>
      <c r="L10726" s="4" t="s">
        <v>21</v>
      </c>
      <c r="M10726" s="4" t="s">
        <v>680</v>
      </c>
    </row>
    <row r="10727" customFormat="false" ht="15.75" hidden="false" customHeight="true" outlineLevel="0" collapsed="false">
      <c r="A10727" s="4" t="n">
        <v>753</v>
      </c>
      <c r="B10727" s="4" t="s">
        <v>5429</v>
      </c>
      <c r="C10727" s="4"/>
      <c r="D10727" s="4" t="s">
        <v>56170</v>
      </c>
      <c r="E10727" s="5" t="s">
        <v>5431</v>
      </c>
      <c r="F10727" s="4" t="s">
        <v>5432</v>
      </c>
      <c r="G10727" s="4" t="s">
        <v>205</v>
      </c>
      <c r="H10727" s="5" t="s">
        <v>56171</v>
      </c>
      <c r="I10727" s="4" t="s">
        <v>5433</v>
      </c>
      <c r="J10727" s="5" t="n">
        <f aca="false">LEN(K10727)</f>
        <v>12</v>
      </c>
      <c r="K10727" s="10" t="s">
        <v>56172</v>
      </c>
      <c r="L10727" s="4" t="s">
        <v>78</v>
      </c>
      <c r="M10727" s="4" t="s">
        <v>133</v>
      </c>
    </row>
    <row r="10728" customFormat="false" ht="15.75" hidden="false" customHeight="true" outlineLevel="0" collapsed="false">
      <c r="A10728" s="4" t="n">
        <v>764</v>
      </c>
      <c r="B10728" s="4" t="s">
        <v>56173</v>
      </c>
      <c r="C10728" s="4"/>
      <c r="D10728" s="4" t="s">
        <v>56174</v>
      </c>
      <c r="E10728" s="5" t="s">
        <v>56175</v>
      </c>
      <c r="F10728" s="4" t="s">
        <v>56176</v>
      </c>
      <c r="G10728" s="4" t="s">
        <v>205</v>
      </c>
      <c r="H10728" s="5" t="s">
        <v>56177</v>
      </c>
      <c r="I10728" s="4" t="s">
        <v>56178</v>
      </c>
      <c r="J10728" s="5" t="n">
        <f aca="false">LEN(K10728)</f>
        <v>12</v>
      </c>
      <c r="K10728" s="10" t="s">
        <v>56179</v>
      </c>
      <c r="L10728" s="4" t="s">
        <v>31</v>
      </c>
      <c r="M10728" s="4" t="s">
        <v>1085</v>
      </c>
    </row>
    <row r="10729" customFormat="false" ht="15.75" hidden="false" customHeight="true" outlineLevel="0" collapsed="false">
      <c r="A10729" s="4" t="n">
        <v>805</v>
      </c>
      <c r="B10729" s="4" t="s">
        <v>56180</v>
      </c>
      <c r="C10729" s="4"/>
      <c r="D10729" s="4" t="s">
        <v>56181</v>
      </c>
      <c r="E10729" s="5" t="s">
        <v>16039</v>
      </c>
      <c r="F10729" s="4" t="s">
        <v>2305</v>
      </c>
      <c r="G10729" s="4" t="s">
        <v>2305</v>
      </c>
      <c r="H10729" s="5" t="s">
        <v>56182</v>
      </c>
      <c r="I10729" s="4" t="s">
        <v>56183</v>
      </c>
      <c r="J10729" s="5" t="n">
        <f aca="false">LEN(K10729)</f>
        <v>12</v>
      </c>
      <c r="K10729" s="10" t="s">
        <v>56117</v>
      </c>
      <c r="L10729" s="4" t="s">
        <v>31</v>
      </c>
      <c r="M10729" s="4" t="s">
        <v>271</v>
      </c>
    </row>
    <row r="10730" customFormat="false" ht="15.75" hidden="false" customHeight="true" outlineLevel="0" collapsed="false">
      <c r="A10730" s="4" t="n">
        <v>950</v>
      </c>
      <c r="B10730" s="4" t="s">
        <v>56184</v>
      </c>
      <c r="C10730" s="4"/>
      <c r="D10730" s="4" t="s">
        <v>56185</v>
      </c>
      <c r="E10730" s="5" t="s">
        <v>56186</v>
      </c>
      <c r="F10730" s="4" t="s">
        <v>431</v>
      </c>
      <c r="G10730" s="4" t="s">
        <v>431</v>
      </c>
      <c r="H10730" s="5" t="s">
        <v>56187</v>
      </c>
      <c r="I10730" s="4" t="s">
        <v>56188</v>
      </c>
      <c r="J10730" s="5" t="n">
        <f aca="false">LEN(K10730)</f>
        <v>12</v>
      </c>
      <c r="K10730" s="6" t="s">
        <v>56189</v>
      </c>
      <c r="L10730" s="4" t="s">
        <v>78</v>
      </c>
      <c r="M10730" s="4" t="s">
        <v>5930</v>
      </c>
    </row>
    <row r="10731" customFormat="false" ht="15.75" hidden="false" customHeight="true" outlineLevel="0" collapsed="false">
      <c r="A10731" s="4" t="n">
        <v>1035</v>
      </c>
      <c r="B10731" s="4" t="s">
        <v>32521</v>
      </c>
      <c r="C10731" s="4"/>
      <c r="D10731" s="4" t="s">
        <v>56190</v>
      </c>
      <c r="E10731" s="5" t="s">
        <v>3864</v>
      </c>
      <c r="F10731" s="4" t="s">
        <v>3865</v>
      </c>
      <c r="G10731" s="4" t="s">
        <v>431</v>
      </c>
      <c r="H10731" s="5" t="s">
        <v>32505</v>
      </c>
      <c r="I10731" s="4" t="s">
        <v>56191</v>
      </c>
      <c r="J10731" s="5" t="n">
        <f aca="false">LEN(K10731)</f>
        <v>12</v>
      </c>
      <c r="K10731" s="6" t="s">
        <v>56192</v>
      </c>
      <c r="L10731" s="4" t="s">
        <v>31</v>
      </c>
      <c r="M10731" s="4" t="s">
        <v>31</v>
      </c>
    </row>
    <row r="10732" customFormat="false" ht="15.75" hidden="false" customHeight="true" outlineLevel="0" collapsed="false">
      <c r="A10732" s="4" t="n">
        <v>1077</v>
      </c>
      <c r="B10732" s="4" t="s">
        <v>56193</v>
      </c>
      <c r="C10732" s="4"/>
      <c r="D10732" s="4" t="s">
        <v>56194</v>
      </c>
      <c r="E10732" s="5" t="s">
        <v>56195</v>
      </c>
      <c r="F10732" s="4" t="s">
        <v>56196</v>
      </c>
      <c r="G10732" s="4" t="s">
        <v>431</v>
      </c>
      <c r="H10732" s="5" t="s">
        <v>56197</v>
      </c>
      <c r="I10732" s="4" t="s">
        <v>56198</v>
      </c>
      <c r="J10732" s="5" t="n">
        <f aca="false">LEN(K10732)</f>
        <v>12</v>
      </c>
      <c r="K10732" s="10" t="str">
        <f aca="false">LOWER(SUBSTITUTE(SUBSTITUTE(SUBSTITUTE(SUBSTITUTE(SUBSTITUTE(SUBSTITUTE(SUBSTITUTE(B10732,"S.L.",""),"SL",""),"S.A.",""),"SA","")," ",""),".",""),",",""))&amp;".com"</f>
        <v>cbkorpes.com</v>
      </c>
      <c r="L10732" s="4" t="s">
        <v>78</v>
      </c>
      <c r="M10732" s="4" t="s">
        <v>31</v>
      </c>
    </row>
    <row r="10733" customFormat="false" ht="15.75" hidden="false" customHeight="true" outlineLevel="0" collapsed="false">
      <c r="A10733" s="4" t="n">
        <v>1134</v>
      </c>
      <c r="B10733" s="4" t="s">
        <v>29243</v>
      </c>
      <c r="C10733" s="4"/>
      <c r="D10733" s="4" t="s">
        <v>56199</v>
      </c>
      <c r="E10733" s="5" t="s">
        <v>429</v>
      </c>
      <c r="F10733" s="4" t="s">
        <v>430</v>
      </c>
      <c r="G10733" s="4" t="s">
        <v>431</v>
      </c>
      <c r="H10733" s="5" t="s">
        <v>56200</v>
      </c>
      <c r="I10733" s="4" t="s">
        <v>56201</v>
      </c>
      <c r="J10733" s="5" t="n">
        <f aca="false">LEN(K10733)</f>
        <v>12</v>
      </c>
      <c r="K10733" s="6" t="s">
        <v>56202</v>
      </c>
      <c r="L10733" s="4" t="s">
        <v>31</v>
      </c>
      <c r="M10733" s="4" t="s">
        <v>102</v>
      </c>
    </row>
    <row r="10734" customFormat="false" ht="15.75" hidden="false" customHeight="true" outlineLevel="0" collapsed="false">
      <c r="A10734" s="4" t="n">
        <v>1252</v>
      </c>
      <c r="B10734" s="4" t="s">
        <v>56203</v>
      </c>
      <c r="C10734" s="4"/>
      <c r="D10734" s="4" t="s">
        <v>56204</v>
      </c>
      <c r="E10734" s="5" t="s">
        <v>56205</v>
      </c>
      <c r="F10734" s="4" t="s">
        <v>56206</v>
      </c>
      <c r="G10734" s="4" t="s">
        <v>431</v>
      </c>
      <c r="H10734" s="5" t="s">
        <v>56207</v>
      </c>
      <c r="I10734" s="4" t="s">
        <v>56208</v>
      </c>
      <c r="J10734" s="5" t="n">
        <f aca="false">LEN(K10734)</f>
        <v>12</v>
      </c>
      <c r="K10734" s="6" t="s">
        <v>56209</v>
      </c>
      <c r="L10734" s="4" t="s">
        <v>31</v>
      </c>
      <c r="M10734" s="4" t="s">
        <v>359</v>
      </c>
    </row>
    <row r="10735" customFormat="false" ht="15.75" hidden="false" customHeight="true" outlineLevel="0" collapsed="false">
      <c r="A10735" s="4" t="n">
        <v>1263</v>
      </c>
      <c r="B10735" s="4" t="s">
        <v>56210</v>
      </c>
      <c r="C10735" s="4"/>
      <c r="D10735" s="4" t="s">
        <v>56211</v>
      </c>
      <c r="E10735" s="5" t="s">
        <v>56212</v>
      </c>
      <c r="F10735" s="4" t="s">
        <v>3143</v>
      </c>
      <c r="G10735" s="4" t="s">
        <v>431</v>
      </c>
      <c r="H10735" s="5" t="s">
        <v>56213</v>
      </c>
      <c r="I10735" s="4" t="s">
        <v>56214</v>
      </c>
      <c r="J10735" s="5" t="n">
        <f aca="false">LEN(K10735)</f>
        <v>12</v>
      </c>
      <c r="K10735" s="6" t="s">
        <v>56215</v>
      </c>
      <c r="L10735" s="4" t="s">
        <v>31</v>
      </c>
      <c r="M10735" s="4" t="s">
        <v>31</v>
      </c>
    </row>
    <row r="10736" customFormat="false" ht="15.75" hidden="false" customHeight="true" outlineLevel="0" collapsed="false">
      <c r="A10736" s="4" t="n">
        <v>1319</v>
      </c>
      <c r="B10736" s="4" t="s">
        <v>56216</v>
      </c>
      <c r="C10736" s="4"/>
      <c r="D10736" s="4" t="s">
        <v>56217</v>
      </c>
      <c r="E10736" s="5" t="s">
        <v>5768</v>
      </c>
      <c r="F10736" s="4" t="s">
        <v>322</v>
      </c>
      <c r="G10736" s="4" t="s">
        <v>322</v>
      </c>
      <c r="H10736" s="5" t="s">
        <v>56218</v>
      </c>
      <c r="I10736" s="4" t="s">
        <v>23508</v>
      </c>
      <c r="J10736" s="5" t="n">
        <f aca="false">LEN(K10736)</f>
        <v>12</v>
      </c>
      <c r="K10736" s="6" t="s">
        <v>56219</v>
      </c>
      <c r="L10736" s="4" t="s">
        <v>31</v>
      </c>
      <c r="M10736" s="4" t="s">
        <v>6988</v>
      </c>
    </row>
    <row r="10737" customFormat="false" ht="15.75" hidden="false" customHeight="true" outlineLevel="0" collapsed="false">
      <c r="A10737" s="4" t="n">
        <v>1343</v>
      </c>
      <c r="B10737" s="4" t="s">
        <v>56220</v>
      </c>
      <c r="C10737" s="4"/>
      <c r="D10737" s="4" t="s">
        <v>56221</v>
      </c>
      <c r="E10737" s="5" t="s">
        <v>5768</v>
      </c>
      <c r="F10737" s="4" t="s">
        <v>322</v>
      </c>
      <c r="G10737" s="4" t="s">
        <v>322</v>
      </c>
      <c r="H10737" s="5" t="s">
        <v>56222</v>
      </c>
      <c r="I10737" s="7" t="s">
        <v>56223</v>
      </c>
      <c r="J10737" s="5" t="n">
        <f aca="false">LEN(K10737)</f>
        <v>12</v>
      </c>
      <c r="K10737" s="6" t="s">
        <v>56224</v>
      </c>
      <c r="L10737" s="4" t="s">
        <v>78</v>
      </c>
      <c r="M10737" s="4" t="s">
        <v>368</v>
      </c>
    </row>
    <row r="10738" customFormat="false" ht="15.75" hidden="false" customHeight="true" outlineLevel="0" collapsed="false">
      <c r="A10738" s="4" t="n">
        <v>1380</v>
      </c>
      <c r="B10738" s="4" t="s">
        <v>56225</v>
      </c>
      <c r="C10738" s="4"/>
      <c r="D10738" s="4" t="s">
        <v>56226</v>
      </c>
      <c r="E10738" s="5" t="s">
        <v>7114</v>
      </c>
      <c r="F10738" s="4" t="s">
        <v>7115</v>
      </c>
      <c r="G10738" s="4" t="s">
        <v>322</v>
      </c>
      <c r="H10738" s="5" t="s">
        <v>56227</v>
      </c>
      <c r="I10738" s="4" t="s">
        <v>56228</v>
      </c>
      <c r="J10738" s="5" t="n">
        <f aca="false">LEN(K10738)</f>
        <v>12</v>
      </c>
      <c r="K10738" s="6" t="s">
        <v>56229</v>
      </c>
      <c r="L10738" s="4" t="s">
        <v>78</v>
      </c>
      <c r="M10738" s="4" t="s">
        <v>2082</v>
      </c>
    </row>
    <row r="10739" customFormat="false" ht="15.75" hidden="false" customHeight="true" outlineLevel="0" collapsed="false">
      <c r="A10739" s="4" t="n">
        <v>1407</v>
      </c>
      <c r="B10739" s="4" t="s">
        <v>56230</v>
      </c>
      <c r="C10739" s="4"/>
      <c r="D10739" s="4" t="s">
        <v>56231</v>
      </c>
      <c r="E10739" s="5" t="s">
        <v>7139</v>
      </c>
      <c r="F10739" s="4" t="s">
        <v>7140</v>
      </c>
      <c r="G10739" s="4" t="s">
        <v>1097</v>
      </c>
      <c r="H10739" s="5" t="s">
        <v>56232</v>
      </c>
      <c r="I10739" s="7" t="s">
        <v>56233</v>
      </c>
      <c r="J10739" s="5" t="n">
        <f aca="false">LEN(K10739)</f>
        <v>12</v>
      </c>
      <c r="K10739" s="6" t="s">
        <v>56234</v>
      </c>
      <c r="L10739" s="4" t="s">
        <v>21</v>
      </c>
      <c r="M10739" s="4" t="s">
        <v>1043</v>
      </c>
    </row>
    <row r="10740" customFormat="false" ht="15.75" hidden="false" customHeight="true" outlineLevel="0" collapsed="false">
      <c r="A10740" s="4" t="n">
        <v>1430</v>
      </c>
      <c r="B10740" s="4" t="s">
        <v>19138</v>
      </c>
      <c r="C10740" s="4"/>
      <c r="D10740" s="4" t="s">
        <v>56235</v>
      </c>
      <c r="E10740" s="5" t="s">
        <v>43312</v>
      </c>
      <c r="F10740" s="4" t="s">
        <v>43313</v>
      </c>
      <c r="G10740" s="4" t="s">
        <v>1097</v>
      </c>
      <c r="H10740" s="5" t="s">
        <v>56236</v>
      </c>
      <c r="I10740" s="7" t="s">
        <v>56237</v>
      </c>
      <c r="J10740" s="5" t="n">
        <f aca="false">LEN(K10740)</f>
        <v>12</v>
      </c>
      <c r="K10740" s="6" t="s">
        <v>56238</v>
      </c>
      <c r="L10740" s="4" t="s">
        <v>31</v>
      </c>
      <c r="M10740" s="4" t="s">
        <v>3895</v>
      </c>
    </row>
    <row r="10741" customFormat="false" ht="15.75" hidden="false" customHeight="true" outlineLevel="0" collapsed="false">
      <c r="A10741" s="4" t="n">
        <v>1435</v>
      </c>
      <c r="B10741" s="4" t="s">
        <v>56239</v>
      </c>
      <c r="C10741" s="4"/>
      <c r="D10741" s="4" t="s">
        <v>56240</v>
      </c>
      <c r="E10741" s="5" t="s">
        <v>56241</v>
      </c>
      <c r="F10741" s="4" t="s">
        <v>56242</v>
      </c>
      <c r="G10741" s="4" t="s">
        <v>1097</v>
      </c>
      <c r="H10741" s="5" t="s">
        <v>56243</v>
      </c>
      <c r="I10741" s="4" t="s">
        <v>56244</v>
      </c>
      <c r="J10741" s="5" t="n">
        <f aca="false">LEN(K10741)</f>
        <v>12</v>
      </c>
      <c r="K10741" s="10" t="s">
        <v>56245</v>
      </c>
      <c r="L10741" s="4" t="s">
        <v>66</v>
      </c>
      <c r="M10741" s="4" t="s">
        <v>996</v>
      </c>
    </row>
    <row r="10742" customFormat="false" ht="15.75" hidden="false" customHeight="true" outlineLevel="0" collapsed="false">
      <c r="A10742" s="4" t="n">
        <v>1467</v>
      </c>
      <c r="B10742" s="4" t="s">
        <v>56246</v>
      </c>
      <c r="C10742" s="4"/>
      <c r="D10742" s="4" t="s">
        <v>56247</v>
      </c>
      <c r="E10742" s="5" t="s">
        <v>56248</v>
      </c>
      <c r="F10742" s="4" t="s">
        <v>37996</v>
      </c>
      <c r="G10742" s="4" t="s">
        <v>1097</v>
      </c>
      <c r="H10742" s="5" t="s">
        <v>56249</v>
      </c>
      <c r="I10742" s="4" t="s">
        <v>56250</v>
      </c>
      <c r="J10742" s="5" t="n">
        <f aca="false">LEN(K10742)</f>
        <v>12</v>
      </c>
      <c r="K10742" s="6" t="str">
        <f aca="false">LOWER(SUBSTITUTE(SUBSTITUTE(SUBSTITUTE(SUBSTITUTE(SUBSTITUTE(SUBSTITUTE(SUBSTITUTE(B10742,"S.L.",""),"SL",""),"S.A.",""),"SA","")," ",""),".",""),",",""))&amp;".com"</f>
        <v>lasdehes.com</v>
      </c>
      <c r="L10742" s="4" t="s">
        <v>78</v>
      </c>
      <c r="M10742" s="4" t="s">
        <v>1208</v>
      </c>
    </row>
    <row r="10743" customFormat="false" ht="15.75" hidden="false" customHeight="true" outlineLevel="0" collapsed="false">
      <c r="A10743" s="4" t="n">
        <v>1470</v>
      </c>
      <c r="B10743" s="4" t="s">
        <v>56251</v>
      </c>
      <c r="C10743" s="4"/>
      <c r="D10743" s="4" t="s">
        <v>56252</v>
      </c>
      <c r="E10743" s="5" t="s">
        <v>43330</v>
      </c>
      <c r="F10743" s="4" t="s">
        <v>43331</v>
      </c>
      <c r="G10743" s="4" t="s">
        <v>1097</v>
      </c>
      <c r="H10743" s="5" t="s">
        <v>56253</v>
      </c>
      <c r="I10743" s="7" t="s">
        <v>56254</v>
      </c>
      <c r="J10743" s="5" t="n">
        <f aca="false">LEN(K10743)</f>
        <v>12</v>
      </c>
      <c r="K10743" s="6" t="s">
        <v>56255</v>
      </c>
      <c r="L10743" s="4" t="s">
        <v>31</v>
      </c>
      <c r="M10743" s="4" t="s">
        <v>2429</v>
      </c>
    </row>
    <row r="10744" customFormat="false" ht="15.75" hidden="false" customHeight="true" outlineLevel="0" collapsed="false">
      <c r="A10744" s="4" t="n">
        <v>1472</v>
      </c>
      <c r="B10744" s="4" t="s">
        <v>56256</v>
      </c>
      <c r="C10744" s="4"/>
      <c r="D10744" s="4" t="s">
        <v>56257</v>
      </c>
      <c r="E10744" s="5" t="s">
        <v>1031</v>
      </c>
      <c r="F10744" s="4" t="s">
        <v>464</v>
      </c>
      <c r="G10744" s="4" t="s">
        <v>464</v>
      </c>
      <c r="H10744" s="5" t="s">
        <v>56258</v>
      </c>
      <c r="I10744" s="4" t="s">
        <v>56073</v>
      </c>
      <c r="J10744" s="5" t="n">
        <f aca="false">LEN(K10744)</f>
        <v>12</v>
      </c>
      <c r="K10744" s="10" t="s">
        <v>56074</v>
      </c>
      <c r="L10744" s="4" t="s">
        <v>31</v>
      </c>
      <c r="M10744" s="4" t="s">
        <v>3470</v>
      </c>
    </row>
    <row r="10745" customFormat="false" ht="15.75" hidden="false" customHeight="true" outlineLevel="0" collapsed="false">
      <c r="A10745" s="4" t="n">
        <v>1478</v>
      </c>
      <c r="B10745" s="4" t="s">
        <v>56259</v>
      </c>
      <c r="C10745" s="4"/>
      <c r="D10745" s="4" t="s">
        <v>56260</v>
      </c>
      <c r="E10745" s="5" t="s">
        <v>5781</v>
      </c>
      <c r="F10745" s="4" t="s">
        <v>5782</v>
      </c>
      <c r="G10745" s="4" t="s">
        <v>464</v>
      </c>
      <c r="H10745" s="5" t="s">
        <v>56261</v>
      </c>
      <c r="I10745" s="4" t="s">
        <v>56262</v>
      </c>
      <c r="J10745" s="5" t="n">
        <f aca="false">LEN(K10745)</f>
        <v>12</v>
      </c>
      <c r="K10745" s="10" t="s">
        <v>56263</v>
      </c>
      <c r="L10745" s="4" t="s">
        <v>31</v>
      </c>
      <c r="M10745" s="4" t="s">
        <v>31</v>
      </c>
    </row>
    <row r="10746" customFormat="false" ht="15.75" hidden="false" customHeight="true" outlineLevel="0" collapsed="false">
      <c r="A10746" s="4" t="n">
        <v>1522</v>
      </c>
      <c r="B10746" s="4" t="s">
        <v>56264</v>
      </c>
      <c r="C10746" s="4"/>
      <c r="D10746" s="4" t="s">
        <v>56265</v>
      </c>
      <c r="E10746" s="5" t="s">
        <v>56266</v>
      </c>
      <c r="F10746" s="4" t="s">
        <v>56267</v>
      </c>
      <c r="G10746" s="4" t="s">
        <v>464</v>
      </c>
      <c r="H10746" s="5" t="s">
        <v>56268</v>
      </c>
      <c r="I10746" s="4" t="s">
        <v>56269</v>
      </c>
      <c r="J10746" s="5" t="n">
        <f aca="false">LEN(K10746)</f>
        <v>12</v>
      </c>
      <c r="K10746" s="10" t="str">
        <f aca="false">LOWER(SUBSTITUTE(SUBSTITUTE(SUBSTITUTE(SUBSTITUTE(SUBSTITUTE(SUBSTITUTE(SUBSTITUTE(B10746,"S.L.",""),"SL",""),"S.A.",""),"SA","")," ",""),".",""),",",""))&amp;".com"</f>
        <v>lunacama.com</v>
      </c>
      <c r="L10746" s="4" t="s">
        <v>66</v>
      </c>
      <c r="M10746" s="4" t="s">
        <v>1208</v>
      </c>
    </row>
    <row r="10747" customFormat="false" ht="15.75" hidden="false" customHeight="true" outlineLevel="0" collapsed="false">
      <c r="A10747" s="4" t="n">
        <v>1578</v>
      </c>
      <c r="B10747" s="4" t="s">
        <v>56270</v>
      </c>
      <c r="C10747" s="4"/>
      <c r="D10747" s="4" t="s">
        <v>56271</v>
      </c>
      <c r="E10747" s="5" t="s">
        <v>43362</v>
      </c>
      <c r="F10747" s="4" t="s">
        <v>43363</v>
      </c>
      <c r="G10747" s="4" t="s">
        <v>2093</v>
      </c>
      <c r="H10747" s="5" t="s">
        <v>56272</v>
      </c>
      <c r="I10747" s="4" t="s">
        <v>56273</v>
      </c>
      <c r="J10747" s="5" t="n">
        <f aca="false">LEN(K10747)</f>
        <v>12</v>
      </c>
      <c r="K10747" s="6" t="s">
        <v>56274</v>
      </c>
      <c r="L10747" s="4" t="s">
        <v>31</v>
      </c>
      <c r="M10747" s="4" t="s">
        <v>326</v>
      </c>
    </row>
    <row r="10748" customFormat="false" ht="15.75" hidden="false" customHeight="true" outlineLevel="0" collapsed="false">
      <c r="A10748" s="4" t="n">
        <v>1664</v>
      </c>
      <c r="B10748" s="4" t="s">
        <v>5102</v>
      </c>
      <c r="C10748" s="4"/>
      <c r="D10748" s="4" t="s">
        <v>56275</v>
      </c>
      <c r="E10748" s="5" t="s">
        <v>27955</v>
      </c>
      <c r="F10748" s="4" t="s">
        <v>27956</v>
      </c>
      <c r="G10748" s="4" t="s">
        <v>895</v>
      </c>
      <c r="H10748" s="5" t="s">
        <v>56276</v>
      </c>
      <c r="I10748" s="4" t="s">
        <v>56277</v>
      </c>
      <c r="J10748" s="5" t="n">
        <f aca="false">LEN(K10748)</f>
        <v>12</v>
      </c>
      <c r="K10748" s="6" t="s">
        <v>56278</v>
      </c>
      <c r="L10748" s="4" t="s">
        <v>31</v>
      </c>
      <c r="M10748" s="4" t="s">
        <v>3415</v>
      </c>
    </row>
    <row r="10749" customFormat="false" ht="15.75" hidden="false" customHeight="true" outlineLevel="0" collapsed="false">
      <c r="A10749" s="4" t="n">
        <v>1689</v>
      </c>
      <c r="B10749" s="4" t="s">
        <v>8783</v>
      </c>
      <c r="C10749" s="4"/>
      <c r="D10749" s="4" t="s">
        <v>56279</v>
      </c>
      <c r="E10749" s="5" t="s">
        <v>56280</v>
      </c>
      <c r="F10749" s="4" t="s">
        <v>56281</v>
      </c>
      <c r="G10749" s="4" t="s">
        <v>895</v>
      </c>
      <c r="H10749" s="5" t="s">
        <v>56282</v>
      </c>
      <c r="I10749" s="4" t="s">
        <v>56283</v>
      </c>
      <c r="J10749" s="5" t="n">
        <f aca="false">LEN(K10749)</f>
        <v>12</v>
      </c>
      <c r="K10749" s="10" t="str">
        <f aca="false">LOWER(SUBSTITUTE(SUBSTITUTE(SUBSTITUTE(SUBSTITUTE(SUBSTITUTE(SUBSTITUTE(SUBSTITUTE(B10749,"S.L.",""),"SL",""),"S.A.",""),"SA","")," ",""),".",""),",",""))&amp;".com"</f>
        <v>ntamarta.com</v>
      </c>
      <c r="L10749" s="4" t="s">
        <v>57</v>
      </c>
      <c r="M10749" s="4" t="s">
        <v>877</v>
      </c>
    </row>
    <row r="10750" customFormat="false" ht="15.75" hidden="false" customHeight="true" outlineLevel="0" collapsed="false">
      <c r="A10750" s="4" t="n">
        <v>1712</v>
      </c>
      <c r="B10750" s="4" t="s">
        <v>56284</v>
      </c>
      <c r="C10750" s="4"/>
      <c r="D10750" s="4" t="s">
        <v>56285</v>
      </c>
      <c r="E10750" s="5" t="s">
        <v>56286</v>
      </c>
      <c r="F10750" s="4" t="s">
        <v>56287</v>
      </c>
      <c r="G10750" s="4" t="s">
        <v>895</v>
      </c>
      <c r="H10750" s="5" t="s">
        <v>56288</v>
      </c>
      <c r="I10750" s="4" t="s">
        <v>56289</v>
      </c>
      <c r="J10750" s="5" t="n">
        <f aca="false">LEN(K10750)</f>
        <v>12</v>
      </c>
      <c r="K10750" s="6" t="s">
        <v>56290</v>
      </c>
      <c r="L10750" s="4" t="s">
        <v>78</v>
      </c>
      <c r="M10750" s="4" t="s">
        <v>2097</v>
      </c>
    </row>
    <row r="10751" customFormat="false" ht="15.75" hidden="false" customHeight="true" outlineLevel="0" collapsed="false">
      <c r="A10751" s="4" t="n">
        <v>1769</v>
      </c>
      <c r="B10751" s="4" t="s">
        <v>56291</v>
      </c>
      <c r="C10751" s="4"/>
      <c r="D10751" s="4" t="s">
        <v>56292</v>
      </c>
      <c r="E10751" s="5" t="s">
        <v>8910</v>
      </c>
      <c r="F10751" s="4" t="s">
        <v>439</v>
      </c>
      <c r="G10751" s="4" t="s">
        <v>37</v>
      </c>
      <c r="H10751" s="5" t="s">
        <v>28022</v>
      </c>
      <c r="I10751" s="4" t="s">
        <v>28023</v>
      </c>
      <c r="J10751" s="5" t="n">
        <f aca="false">LEN(K10751)</f>
        <v>12</v>
      </c>
      <c r="K10751" s="10" t="s">
        <v>56293</v>
      </c>
      <c r="L10751" s="4" t="s">
        <v>31</v>
      </c>
      <c r="M10751" s="4" t="s">
        <v>5863</v>
      </c>
    </row>
    <row r="10752" customFormat="false" ht="15.75" hidden="false" customHeight="true" outlineLevel="0" collapsed="false">
      <c r="A10752" s="4" t="n">
        <v>1772</v>
      </c>
      <c r="B10752" s="4" t="s">
        <v>56294</v>
      </c>
      <c r="C10752" s="4"/>
      <c r="D10752" s="4" t="s">
        <v>56295</v>
      </c>
      <c r="E10752" s="5" t="s">
        <v>8910</v>
      </c>
      <c r="F10752" s="4" t="s">
        <v>439</v>
      </c>
      <c r="G10752" s="4" t="s">
        <v>37</v>
      </c>
      <c r="H10752" s="5" t="s">
        <v>56296</v>
      </c>
      <c r="I10752" s="4" t="s">
        <v>56297</v>
      </c>
      <c r="J10752" s="5" t="n">
        <f aca="false">LEN(K10752)</f>
        <v>12</v>
      </c>
      <c r="K10752" s="6" t="s">
        <v>56293</v>
      </c>
      <c r="L10752" s="4" t="s">
        <v>66</v>
      </c>
      <c r="M10752" s="4" t="s">
        <v>31</v>
      </c>
    </row>
    <row r="10753" customFormat="false" ht="15.75" hidden="false" customHeight="true" outlineLevel="0" collapsed="false">
      <c r="A10753" s="4" t="n">
        <v>1782</v>
      </c>
      <c r="B10753" s="4" t="s">
        <v>56298</v>
      </c>
      <c r="C10753" s="4"/>
      <c r="D10753" s="4" t="s">
        <v>56299</v>
      </c>
      <c r="E10753" s="5" t="s">
        <v>52</v>
      </c>
      <c r="F10753" s="4" t="s">
        <v>53</v>
      </c>
      <c r="G10753" s="4" t="s">
        <v>37</v>
      </c>
      <c r="H10753" s="5" t="s">
        <v>56300</v>
      </c>
      <c r="I10753" s="7" t="s">
        <v>56301</v>
      </c>
      <c r="J10753" s="5" t="n">
        <f aca="false">LEN(K10753)</f>
        <v>12</v>
      </c>
      <c r="K10753" s="6" t="s">
        <v>56302</v>
      </c>
      <c r="L10753" s="4" t="s">
        <v>31</v>
      </c>
      <c r="M10753" s="4" t="s">
        <v>35156</v>
      </c>
    </row>
    <row r="10754" customFormat="false" ht="15.75" hidden="false" customHeight="true" outlineLevel="0" collapsed="false">
      <c r="A10754" s="4" t="n">
        <v>1783</v>
      </c>
      <c r="B10754" s="4" t="s">
        <v>56303</v>
      </c>
      <c r="C10754" s="4"/>
      <c r="D10754" s="4" t="s">
        <v>56304</v>
      </c>
      <c r="E10754" s="5" t="s">
        <v>52</v>
      </c>
      <c r="F10754" s="4" t="s">
        <v>53</v>
      </c>
      <c r="G10754" s="4" t="s">
        <v>37</v>
      </c>
      <c r="H10754" s="5" t="s">
        <v>56300</v>
      </c>
      <c r="I10754" s="4" t="s">
        <v>56301</v>
      </c>
      <c r="J10754" s="5" t="n">
        <f aca="false">LEN(K10754)</f>
        <v>12</v>
      </c>
      <c r="K10754" s="6" t="s">
        <v>56302</v>
      </c>
      <c r="L10754" s="4" t="s">
        <v>78</v>
      </c>
      <c r="M10754" s="4" t="s">
        <v>6016</v>
      </c>
    </row>
    <row r="10755" customFormat="false" ht="15.75" hidden="false" customHeight="true" outlineLevel="0" collapsed="false">
      <c r="A10755" s="4" t="n">
        <v>1781</v>
      </c>
      <c r="B10755" s="4" t="s">
        <v>56305</v>
      </c>
      <c r="C10755" s="4"/>
      <c r="D10755" s="4" t="s">
        <v>56306</v>
      </c>
      <c r="E10755" s="5" t="s">
        <v>52</v>
      </c>
      <c r="F10755" s="4" t="s">
        <v>53</v>
      </c>
      <c r="G10755" s="4" t="s">
        <v>37</v>
      </c>
      <c r="H10755" s="5" t="s">
        <v>56300</v>
      </c>
      <c r="I10755" s="4" t="s">
        <v>56307</v>
      </c>
      <c r="J10755" s="5" t="n">
        <f aca="false">LEN(K10755)</f>
        <v>12</v>
      </c>
      <c r="K10755" s="6" t="s">
        <v>56302</v>
      </c>
      <c r="L10755" s="4" t="s">
        <v>21</v>
      </c>
      <c r="M10755" s="4" t="s">
        <v>35156</v>
      </c>
    </row>
    <row r="10756" customFormat="false" ht="15.75" hidden="false" customHeight="true" outlineLevel="0" collapsed="false">
      <c r="A10756" s="4" t="n">
        <v>1788</v>
      </c>
      <c r="B10756" s="4" t="s">
        <v>56308</v>
      </c>
      <c r="C10756" s="4"/>
      <c r="D10756" s="4" t="s">
        <v>56309</v>
      </c>
      <c r="E10756" s="5" t="s">
        <v>5842</v>
      </c>
      <c r="F10756" s="4" t="s">
        <v>5843</v>
      </c>
      <c r="G10756" s="4" t="s">
        <v>37</v>
      </c>
      <c r="H10756" s="5" t="s">
        <v>56310</v>
      </c>
      <c r="I10756" s="4" t="s">
        <v>56052</v>
      </c>
      <c r="J10756" s="5" t="n">
        <f aca="false">LEN(K10756)</f>
        <v>12</v>
      </c>
      <c r="K10756" s="10" t="s">
        <v>56053</v>
      </c>
      <c r="L10756" s="4" t="s">
        <v>31</v>
      </c>
      <c r="M10756" s="4" t="s">
        <v>1605</v>
      </c>
    </row>
    <row r="10757" customFormat="false" ht="15.75" hidden="false" customHeight="true" outlineLevel="0" collapsed="false">
      <c r="A10757" s="4" t="n">
        <v>1803</v>
      </c>
      <c r="B10757" s="4" t="s">
        <v>28098</v>
      </c>
      <c r="C10757" s="4"/>
      <c r="D10757" s="4" t="s">
        <v>56311</v>
      </c>
      <c r="E10757" s="5" t="s">
        <v>539</v>
      </c>
      <c r="F10757" s="4" t="s">
        <v>169</v>
      </c>
      <c r="G10757" s="4" t="s">
        <v>37</v>
      </c>
      <c r="H10757" s="5" t="s">
        <v>56312</v>
      </c>
      <c r="I10757" s="4" t="s">
        <v>56313</v>
      </c>
      <c r="J10757" s="5" t="n">
        <f aca="false">LEN(K10757)</f>
        <v>12</v>
      </c>
      <c r="K10757" s="6" t="s">
        <v>56314</v>
      </c>
      <c r="L10757" s="4" t="s">
        <v>57</v>
      </c>
      <c r="M10757" s="4" t="s">
        <v>28103</v>
      </c>
    </row>
    <row r="10758" customFormat="false" ht="15.75" hidden="false" customHeight="true" outlineLevel="0" collapsed="false">
      <c r="A10758" s="4" t="n">
        <v>1813</v>
      </c>
      <c r="B10758" s="4" t="s">
        <v>56315</v>
      </c>
      <c r="C10758" s="4"/>
      <c r="D10758" s="4" t="s">
        <v>56316</v>
      </c>
      <c r="E10758" s="5" t="s">
        <v>1019</v>
      </c>
      <c r="F10758" s="4" t="s">
        <v>478</v>
      </c>
      <c r="G10758" s="4" t="s">
        <v>37</v>
      </c>
      <c r="H10758" s="5" t="s">
        <v>56317</v>
      </c>
      <c r="I10758" s="4" t="s">
        <v>56318</v>
      </c>
      <c r="J10758" s="5" t="n">
        <f aca="false">LEN(K10758)</f>
        <v>12</v>
      </c>
      <c r="K10758" s="10" t="str">
        <f aca="false">LOWER(SUBSTITUTE(SUBSTITUTE(SUBSTITUTE(SUBSTITUTE(SUBSTITUTE(SUBSTITUTE(SUBSTITUTE(B10758,"S.L.",""),"SL",""),"S.A.",""),"SA","")," ",""),".",""),",",""))&amp;".com"</f>
        <v>tamadaba.com</v>
      </c>
      <c r="L10758" s="4" t="s">
        <v>21</v>
      </c>
      <c r="M10758" s="4" t="s">
        <v>31</v>
      </c>
    </row>
    <row r="10759" customFormat="false" ht="15.75" hidden="false" customHeight="true" outlineLevel="0" collapsed="false">
      <c r="A10759" s="4" t="n">
        <v>1819</v>
      </c>
      <c r="B10759" s="4" t="s">
        <v>56319</v>
      </c>
      <c r="C10759" s="4"/>
      <c r="D10759" s="4" t="s">
        <v>56320</v>
      </c>
      <c r="E10759" s="5" t="s">
        <v>4284</v>
      </c>
      <c r="F10759" s="4" t="s">
        <v>4285</v>
      </c>
      <c r="G10759" s="4" t="s">
        <v>84</v>
      </c>
      <c r="H10759" s="5" t="s">
        <v>13491</v>
      </c>
      <c r="I10759" s="4" t="s">
        <v>386</v>
      </c>
      <c r="J10759" s="5" t="n">
        <f aca="false">LEN(K10759)</f>
        <v>12</v>
      </c>
      <c r="K10759" s="6" t="s">
        <v>56048</v>
      </c>
      <c r="L10759" s="4" t="s">
        <v>21</v>
      </c>
      <c r="M10759" s="4" t="s">
        <v>31</v>
      </c>
    </row>
    <row r="10760" customFormat="false" ht="15.75" hidden="false" customHeight="true" outlineLevel="0" collapsed="false">
      <c r="A10760" s="4" t="n">
        <v>1858</v>
      </c>
      <c r="B10760" s="4" t="s">
        <v>56321</v>
      </c>
      <c r="C10760" s="4"/>
      <c r="D10760" s="4" t="s">
        <v>56322</v>
      </c>
      <c r="E10760" s="5" t="s">
        <v>2100</v>
      </c>
      <c r="F10760" s="4" t="s">
        <v>478</v>
      </c>
      <c r="G10760" s="4" t="s">
        <v>37</v>
      </c>
      <c r="H10760" s="5" t="s">
        <v>56323</v>
      </c>
      <c r="I10760" s="4" t="s">
        <v>56324</v>
      </c>
      <c r="J10760" s="5" t="n">
        <f aca="false">LEN(K10760)</f>
        <v>12</v>
      </c>
      <c r="K10760" s="6" t="s">
        <v>56325</v>
      </c>
      <c r="L10760" s="4" t="s">
        <v>3407</v>
      </c>
      <c r="M10760" s="4" t="s">
        <v>31</v>
      </c>
    </row>
    <row r="10761" customFormat="false" ht="15.75" hidden="false" customHeight="true" outlineLevel="0" collapsed="false">
      <c r="A10761" s="4" t="n">
        <v>1861</v>
      </c>
      <c r="B10761" s="4" t="s">
        <v>56326</v>
      </c>
      <c r="C10761" s="4"/>
      <c r="D10761" s="4" t="s">
        <v>56327</v>
      </c>
      <c r="E10761" s="5" t="s">
        <v>1046</v>
      </c>
      <c r="F10761" s="4" t="s">
        <v>1047</v>
      </c>
      <c r="G10761" s="4" t="s">
        <v>37</v>
      </c>
      <c r="H10761" s="5" t="s">
        <v>56328</v>
      </c>
      <c r="I10761" s="4" t="s">
        <v>56329</v>
      </c>
      <c r="J10761" s="5" t="n">
        <f aca="false">LEN(K10761)</f>
        <v>12</v>
      </c>
      <c r="K10761" s="6" t="s">
        <v>56330</v>
      </c>
      <c r="L10761" s="4" t="s">
        <v>21</v>
      </c>
      <c r="M10761" s="4" t="s">
        <v>25294</v>
      </c>
    </row>
    <row r="10762" customFormat="false" ht="15.75" hidden="false" customHeight="true" outlineLevel="0" collapsed="false">
      <c r="A10762" s="4" t="n">
        <v>1867</v>
      </c>
      <c r="B10762" s="4" t="s">
        <v>56331</v>
      </c>
      <c r="C10762" s="4"/>
      <c r="D10762" s="4" t="s">
        <v>56332</v>
      </c>
      <c r="E10762" s="5" t="s">
        <v>1046</v>
      </c>
      <c r="F10762" s="4" t="s">
        <v>1047</v>
      </c>
      <c r="G10762" s="4" t="s">
        <v>37</v>
      </c>
      <c r="H10762" s="5" t="s">
        <v>56333</v>
      </c>
      <c r="I10762" s="4" t="s">
        <v>56334</v>
      </c>
      <c r="J10762" s="5" t="n">
        <f aca="false">LEN(K10762)</f>
        <v>12</v>
      </c>
      <c r="K10762" s="10" t="s">
        <v>56004</v>
      </c>
      <c r="L10762" s="4" t="s">
        <v>31</v>
      </c>
      <c r="M10762" s="4" t="s">
        <v>56335</v>
      </c>
    </row>
    <row r="10763" customFormat="false" ht="15.75" hidden="false" customHeight="true" outlineLevel="0" collapsed="false">
      <c r="A10763" s="4" t="n">
        <v>1891</v>
      </c>
      <c r="B10763" s="4" t="s">
        <v>56336</v>
      </c>
      <c r="C10763" s="4"/>
      <c r="D10763" s="4" t="s">
        <v>56337</v>
      </c>
      <c r="E10763" s="5" t="s">
        <v>1046</v>
      </c>
      <c r="F10763" s="4" t="s">
        <v>1047</v>
      </c>
      <c r="G10763" s="4" t="s">
        <v>37</v>
      </c>
      <c r="H10763" s="5" t="s">
        <v>56338</v>
      </c>
      <c r="I10763" s="7" t="s">
        <v>56339</v>
      </c>
      <c r="J10763" s="5" t="n">
        <f aca="false">LEN(K10763)</f>
        <v>12</v>
      </c>
      <c r="K10763" s="6" t="s">
        <v>56029</v>
      </c>
      <c r="L10763" s="4" t="s">
        <v>31</v>
      </c>
      <c r="M10763" s="4" t="s">
        <v>1721</v>
      </c>
    </row>
    <row r="10764" customFormat="false" ht="15.75" hidden="false" customHeight="true" outlineLevel="0" collapsed="false">
      <c r="A10764" s="4" t="n">
        <v>1902</v>
      </c>
      <c r="B10764" s="4" t="s">
        <v>56340</v>
      </c>
      <c r="C10764" s="4"/>
      <c r="D10764" s="4" t="s">
        <v>56341</v>
      </c>
      <c r="E10764" s="5" t="s">
        <v>266</v>
      </c>
      <c r="F10764" s="4" t="s">
        <v>267</v>
      </c>
      <c r="G10764" s="4" t="s">
        <v>37</v>
      </c>
      <c r="H10764" s="5" t="s">
        <v>56342</v>
      </c>
      <c r="I10764" s="4" t="s">
        <v>56343</v>
      </c>
      <c r="J10764" s="5" t="n">
        <f aca="false">LEN(K10764)</f>
        <v>12</v>
      </c>
      <c r="K10764" s="6" t="str">
        <f aca="false">LOWER(SUBSTITUTE(SUBSTITUTE(SUBSTITUTE(SUBSTITUTE(SUBSTITUTE(SUBSTITUTE(SUBSTITUTE(B10764,"S.L.",""),"SL",""),"S.A.",""),"SA","")," ",""),".",""),",",""))&amp;".com"</f>
        <v>calimera.com</v>
      </c>
      <c r="L10764" s="4" t="s">
        <v>31</v>
      </c>
      <c r="M10764" s="4" t="s">
        <v>31</v>
      </c>
    </row>
    <row r="10765" customFormat="false" ht="15.75" hidden="false" customHeight="true" outlineLevel="0" collapsed="false">
      <c r="A10765" s="4" t="n">
        <v>1906</v>
      </c>
      <c r="B10765" s="4" t="s">
        <v>56344</v>
      </c>
      <c r="C10765" s="4"/>
      <c r="D10765" s="4" t="s">
        <v>56345</v>
      </c>
      <c r="E10765" s="5" t="s">
        <v>266</v>
      </c>
      <c r="F10765" s="4" t="s">
        <v>267</v>
      </c>
      <c r="G10765" s="4" t="s">
        <v>37</v>
      </c>
      <c r="H10765" s="5" t="s">
        <v>56346</v>
      </c>
      <c r="I10765" s="4" t="s">
        <v>56324</v>
      </c>
      <c r="J10765" s="5" t="n">
        <f aca="false">LEN(K10765)</f>
        <v>12</v>
      </c>
      <c r="K10765" s="6" t="s">
        <v>56325</v>
      </c>
      <c r="L10765" s="4" t="s">
        <v>66</v>
      </c>
      <c r="M10765" s="4" t="s">
        <v>2124</v>
      </c>
    </row>
    <row r="10766" customFormat="false" ht="15.75" hidden="false" customHeight="true" outlineLevel="0" collapsed="false">
      <c r="A10766" s="4" t="n">
        <v>1909</v>
      </c>
      <c r="B10766" s="4" t="s">
        <v>56347</v>
      </c>
      <c r="C10766" s="4"/>
      <c r="D10766" s="4" t="s">
        <v>56348</v>
      </c>
      <c r="E10766" s="5" t="s">
        <v>266</v>
      </c>
      <c r="F10766" s="4" t="s">
        <v>267</v>
      </c>
      <c r="G10766" s="4" t="s">
        <v>37</v>
      </c>
      <c r="H10766" s="5" t="s">
        <v>56349</v>
      </c>
      <c r="I10766" s="4" t="s">
        <v>56350</v>
      </c>
      <c r="J10766" s="5" t="n">
        <f aca="false">LEN(K10766)</f>
        <v>12</v>
      </c>
      <c r="K10766" s="10" t="s">
        <v>56351</v>
      </c>
      <c r="L10766" s="4" t="s">
        <v>21</v>
      </c>
      <c r="M10766" s="4" t="s">
        <v>2657</v>
      </c>
    </row>
    <row r="10767" customFormat="false" ht="15.75" hidden="false" customHeight="true" outlineLevel="0" collapsed="false">
      <c r="A10767" s="4" t="n">
        <v>1912</v>
      </c>
      <c r="B10767" s="4" t="s">
        <v>56352</v>
      </c>
      <c r="C10767" s="4"/>
      <c r="D10767" s="4" t="s">
        <v>56353</v>
      </c>
      <c r="E10767" s="5" t="s">
        <v>266</v>
      </c>
      <c r="F10767" s="4" t="s">
        <v>267</v>
      </c>
      <c r="G10767" s="4" t="s">
        <v>37</v>
      </c>
      <c r="H10767" s="5" t="s">
        <v>56354</v>
      </c>
      <c r="I10767" s="4" t="s">
        <v>56355</v>
      </c>
      <c r="J10767" s="5" t="n">
        <f aca="false">LEN(K10767)</f>
        <v>12</v>
      </c>
      <c r="K10767" s="6" t="s">
        <v>56004</v>
      </c>
      <c r="L10767" s="4" t="s">
        <v>31</v>
      </c>
      <c r="M10767" s="4" t="s">
        <v>16181</v>
      </c>
    </row>
    <row r="10768" customFormat="false" ht="15.75" hidden="false" customHeight="true" outlineLevel="0" collapsed="false">
      <c r="A10768" s="4" t="n">
        <v>1913</v>
      </c>
      <c r="B10768" s="4" t="s">
        <v>56356</v>
      </c>
      <c r="C10768" s="4"/>
      <c r="D10768" s="4" t="s">
        <v>56357</v>
      </c>
      <c r="E10768" s="5" t="s">
        <v>266</v>
      </c>
      <c r="F10768" s="4" t="s">
        <v>267</v>
      </c>
      <c r="G10768" s="4" t="s">
        <v>37</v>
      </c>
      <c r="H10768" s="5" t="s">
        <v>56354</v>
      </c>
      <c r="I10768" s="4" t="s">
        <v>56355</v>
      </c>
      <c r="J10768" s="5" t="n">
        <f aca="false">LEN(K10768)</f>
        <v>12</v>
      </c>
      <c r="K10768" s="10" t="s">
        <v>56004</v>
      </c>
      <c r="L10768" s="4" t="s">
        <v>21</v>
      </c>
      <c r="M10768" s="4" t="s">
        <v>14775</v>
      </c>
    </row>
    <row r="10769" customFormat="false" ht="15.75" hidden="false" customHeight="true" outlineLevel="0" collapsed="false">
      <c r="A10769" s="4" t="n">
        <v>1923</v>
      </c>
      <c r="B10769" s="4" t="s">
        <v>56358</v>
      </c>
      <c r="C10769" s="4"/>
      <c r="D10769" s="4" t="s">
        <v>56359</v>
      </c>
      <c r="E10769" s="5" t="s">
        <v>266</v>
      </c>
      <c r="F10769" s="4" t="s">
        <v>267</v>
      </c>
      <c r="G10769" s="4" t="s">
        <v>37</v>
      </c>
      <c r="H10769" s="5" t="s">
        <v>56360</v>
      </c>
      <c r="I10769" s="4" t="s">
        <v>56361</v>
      </c>
      <c r="J10769" s="5" t="n">
        <f aca="false">LEN(K10769)</f>
        <v>12</v>
      </c>
      <c r="K10769" s="6" t="s">
        <v>56351</v>
      </c>
      <c r="L10769" s="4" t="s">
        <v>31</v>
      </c>
      <c r="M10769" s="4" t="s">
        <v>31</v>
      </c>
    </row>
    <row r="10770" customFormat="false" ht="15.75" hidden="false" customHeight="true" outlineLevel="0" collapsed="false">
      <c r="A10770" s="4" t="n">
        <v>1941</v>
      </c>
      <c r="B10770" s="4" t="s">
        <v>56362</v>
      </c>
      <c r="C10770" s="4"/>
      <c r="D10770" s="4" t="s">
        <v>56363</v>
      </c>
      <c r="E10770" s="5" t="s">
        <v>281</v>
      </c>
      <c r="F10770" s="4" t="s">
        <v>282</v>
      </c>
      <c r="G10770" s="4" t="s">
        <v>37</v>
      </c>
      <c r="H10770" s="5" t="s">
        <v>56364</v>
      </c>
      <c r="I10770" s="4" t="s">
        <v>56365</v>
      </c>
      <c r="J10770" s="5" t="n">
        <f aca="false">LEN(K10770)</f>
        <v>12</v>
      </c>
      <c r="K10770" s="10" t="s">
        <v>55992</v>
      </c>
      <c r="L10770" s="4" t="s">
        <v>21</v>
      </c>
      <c r="M10770" s="4" t="s">
        <v>7861</v>
      </c>
    </row>
    <row r="10771" customFormat="false" ht="15.75" hidden="false" customHeight="true" outlineLevel="0" collapsed="false">
      <c r="A10771" s="4" t="n">
        <v>1951</v>
      </c>
      <c r="B10771" s="4" t="s">
        <v>56366</v>
      </c>
      <c r="C10771" s="4"/>
      <c r="D10771" s="4" t="s">
        <v>56367</v>
      </c>
      <c r="E10771" s="5" t="s">
        <v>539</v>
      </c>
      <c r="F10771" s="4" t="s">
        <v>169</v>
      </c>
      <c r="G10771" s="4" t="s">
        <v>37</v>
      </c>
      <c r="H10771" s="5" t="s">
        <v>56368</v>
      </c>
      <c r="I10771" s="4" t="s">
        <v>56369</v>
      </c>
      <c r="J10771" s="5" t="n">
        <f aca="false">LEN(K10771)</f>
        <v>12</v>
      </c>
      <c r="K10771" s="6" t="s">
        <v>55992</v>
      </c>
      <c r="L10771" s="4" t="s">
        <v>31</v>
      </c>
      <c r="M10771" s="4" t="s">
        <v>13737</v>
      </c>
    </row>
    <row r="10772" customFormat="false" ht="15.75" hidden="false" customHeight="true" outlineLevel="0" collapsed="false">
      <c r="A10772" s="4" t="n">
        <v>1954</v>
      </c>
      <c r="B10772" s="4" t="s">
        <v>56370</v>
      </c>
      <c r="C10772" s="4"/>
      <c r="D10772" s="4" t="s">
        <v>56371</v>
      </c>
      <c r="E10772" s="5" t="s">
        <v>23638</v>
      </c>
      <c r="F10772" s="4" t="s">
        <v>169</v>
      </c>
      <c r="G10772" s="4" t="s">
        <v>37</v>
      </c>
      <c r="H10772" s="5" t="s">
        <v>56372</v>
      </c>
      <c r="I10772" s="4" t="s">
        <v>56373</v>
      </c>
      <c r="J10772" s="5" t="n">
        <f aca="false">LEN(K10772)</f>
        <v>12</v>
      </c>
      <c r="K10772" s="10" t="s">
        <v>56374</v>
      </c>
      <c r="L10772" s="4" t="s">
        <v>78</v>
      </c>
      <c r="M10772" s="4" t="s">
        <v>459</v>
      </c>
    </row>
    <row r="10773" customFormat="false" ht="15.75" hidden="false" customHeight="true" outlineLevel="0" collapsed="false">
      <c r="A10773" s="4" t="n">
        <v>1967</v>
      </c>
      <c r="B10773" s="4" t="s">
        <v>56375</v>
      </c>
      <c r="C10773" s="4"/>
      <c r="D10773" s="4" t="s">
        <v>56376</v>
      </c>
      <c r="E10773" s="5" t="s">
        <v>3956</v>
      </c>
      <c r="F10773" s="4" t="s">
        <v>169</v>
      </c>
      <c r="G10773" s="4" t="s">
        <v>37</v>
      </c>
      <c r="H10773" s="5" t="s">
        <v>56377</v>
      </c>
      <c r="I10773" s="4" t="s">
        <v>56052</v>
      </c>
      <c r="J10773" s="5" t="n">
        <f aca="false">LEN(K10773)</f>
        <v>12</v>
      </c>
      <c r="K10773" s="6" t="s">
        <v>56053</v>
      </c>
      <c r="L10773" s="4" t="s">
        <v>78</v>
      </c>
      <c r="M10773" s="4" t="s">
        <v>26303</v>
      </c>
    </row>
    <row r="10774" customFormat="false" ht="15.75" hidden="false" customHeight="true" outlineLevel="0" collapsed="false">
      <c r="A10774" s="4" t="n">
        <v>1968</v>
      </c>
      <c r="B10774" s="4" t="s">
        <v>56378</v>
      </c>
      <c r="C10774" s="4"/>
      <c r="D10774" s="4" t="s">
        <v>56379</v>
      </c>
      <c r="E10774" s="5" t="s">
        <v>1644</v>
      </c>
      <c r="F10774" s="4" t="s">
        <v>1645</v>
      </c>
      <c r="G10774" s="4" t="s">
        <v>84</v>
      </c>
      <c r="H10774" s="5" t="s">
        <v>56380</v>
      </c>
      <c r="I10774" s="4" t="s">
        <v>56052</v>
      </c>
      <c r="J10774" s="5" t="n">
        <f aca="false">LEN(K10774)</f>
        <v>12</v>
      </c>
      <c r="K10774" s="6" t="s">
        <v>56053</v>
      </c>
      <c r="L10774" s="4" t="s">
        <v>31</v>
      </c>
      <c r="M10774" s="4" t="s">
        <v>4870</v>
      </c>
    </row>
    <row r="10775" customFormat="false" ht="15.75" hidden="false" customHeight="true" outlineLevel="0" collapsed="false">
      <c r="A10775" s="4" t="n">
        <v>1988</v>
      </c>
      <c r="B10775" s="4" t="s">
        <v>56381</v>
      </c>
      <c r="C10775" s="4"/>
      <c r="D10775" s="4" t="s">
        <v>56382</v>
      </c>
      <c r="E10775" s="5" t="s">
        <v>438</v>
      </c>
      <c r="F10775" s="4" t="s">
        <v>439</v>
      </c>
      <c r="G10775" s="4" t="s">
        <v>37</v>
      </c>
      <c r="H10775" s="5" t="s">
        <v>56383</v>
      </c>
      <c r="I10775" s="4" t="s">
        <v>56384</v>
      </c>
      <c r="J10775" s="5" t="n">
        <f aca="false">LEN(K10775)</f>
        <v>12</v>
      </c>
      <c r="K10775" s="10" t="s">
        <v>56302</v>
      </c>
      <c r="L10775" s="4" t="s">
        <v>637</v>
      </c>
      <c r="M10775" s="4" t="s">
        <v>31</v>
      </c>
    </row>
    <row r="10776" customFormat="false" ht="15.75" hidden="false" customHeight="true" outlineLevel="0" collapsed="false">
      <c r="A10776" s="4" t="n">
        <v>2029</v>
      </c>
      <c r="B10776" s="4" t="s">
        <v>56385</v>
      </c>
      <c r="C10776" s="4"/>
      <c r="D10776" s="4" t="s">
        <v>56386</v>
      </c>
      <c r="E10776" s="5" t="s">
        <v>35</v>
      </c>
      <c r="F10776" s="4" t="s">
        <v>36</v>
      </c>
      <c r="G10776" s="4" t="s">
        <v>37</v>
      </c>
      <c r="H10776" s="5" t="s">
        <v>56387</v>
      </c>
      <c r="I10776" s="4" t="s">
        <v>56388</v>
      </c>
      <c r="J10776" s="5" t="n">
        <f aca="false">LEN(K10776)</f>
        <v>12</v>
      </c>
      <c r="K10776" s="6" t="s">
        <v>56389</v>
      </c>
      <c r="L10776" s="4" t="s">
        <v>57</v>
      </c>
      <c r="M10776" s="4" t="s">
        <v>56390</v>
      </c>
    </row>
    <row r="10777" customFormat="false" ht="15.75" hidden="false" customHeight="true" outlineLevel="0" collapsed="false">
      <c r="A10777" s="4" t="n">
        <v>2032</v>
      </c>
      <c r="B10777" s="4" t="s">
        <v>56391</v>
      </c>
      <c r="C10777" s="4"/>
      <c r="D10777" s="4" t="s">
        <v>52434</v>
      </c>
      <c r="E10777" s="5" t="s">
        <v>35</v>
      </c>
      <c r="F10777" s="4" t="s">
        <v>36</v>
      </c>
      <c r="G10777" s="4" t="s">
        <v>37</v>
      </c>
      <c r="H10777" s="5" t="s">
        <v>52435</v>
      </c>
      <c r="I10777" s="4" t="s">
        <v>56324</v>
      </c>
      <c r="J10777" s="5" t="n">
        <f aca="false">LEN(K10777)</f>
        <v>12</v>
      </c>
      <c r="K10777" s="6" t="s">
        <v>56325</v>
      </c>
      <c r="L10777" s="4" t="s">
        <v>21</v>
      </c>
      <c r="M10777" s="4" t="s">
        <v>31</v>
      </c>
    </row>
    <row r="10778" customFormat="false" ht="15.75" hidden="false" customHeight="true" outlineLevel="0" collapsed="false">
      <c r="A10778" s="4" t="n">
        <v>2042</v>
      </c>
      <c r="B10778" s="4" t="s">
        <v>56392</v>
      </c>
      <c r="C10778" s="4"/>
      <c r="D10778" s="4" t="s">
        <v>56393</v>
      </c>
      <c r="E10778" s="5" t="s">
        <v>52445</v>
      </c>
      <c r="F10778" s="4" t="s">
        <v>7245</v>
      </c>
      <c r="G10778" s="4" t="s">
        <v>37</v>
      </c>
      <c r="H10778" s="5" t="s">
        <v>56394</v>
      </c>
      <c r="I10778" s="4" t="s">
        <v>56395</v>
      </c>
      <c r="J10778" s="5" t="n">
        <f aca="false">LEN(K10778)</f>
        <v>12</v>
      </c>
      <c r="K10778" s="6" t="s">
        <v>56396</v>
      </c>
      <c r="L10778" s="4" t="s">
        <v>57</v>
      </c>
      <c r="M10778" s="4" t="s">
        <v>31</v>
      </c>
    </row>
    <row r="10779" customFormat="false" ht="15.75" hidden="false" customHeight="true" outlineLevel="0" collapsed="false">
      <c r="A10779" s="4" t="n">
        <v>2053</v>
      </c>
      <c r="B10779" s="4" t="s">
        <v>56397</v>
      </c>
      <c r="C10779" s="4"/>
      <c r="D10779" s="4" t="s">
        <v>56398</v>
      </c>
      <c r="E10779" s="5" t="s">
        <v>438</v>
      </c>
      <c r="F10779" s="4" t="s">
        <v>439</v>
      </c>
      <c r="G10779" s="4" t="s">
        <v>37</v>
      </c>
      <c r="H10779" s="5" t="s">
        <v>56399</v>
      </c>
      <c r="I10779" s="4" t="s">
        <v>56400</v>
      </c>
      <c r="J10779" s="5" t="n">
        <f aca="false">LEN(K10779)</f>
        <v>12</v>
      </c>
      <c r="K10779" s="6" t="str">
        <f aca="false">LOWER(SUBSTITUTE(SUBSTITUTE(SUBSTITUTE(SUBSTITUTE(SUBSTITUTE(SUBSTITUTE(SUBSTITUTE(B10779,"S.L.",""),"SL",""),"S.A.",""),"SA","")," ",""),".",""),",",""))&amp;".com"</f>
        <v>nordotel.com</v>
      </c>
      <c r="L10779" s="4" t="s">
        <v>57</v>
      </c>
      <c r="M10779" s="4" t="s">
        <v>31</v>
      </c>
    </row>
    <row r="10780" customFormat="false" ht="15.75" hidden="false" customHeight="true" outlineLevel="0" collapsed="false">
      <c r="A10780" s="4" t="n">
        <v>2055</v>
      </c>
      <c r="B10780" s="4" t="s">
        <v>56401</v>
      </c>
      <c r="C10780" s="4"/>
      <c r="D10780" s="4" t="s">
        <v>56402</v>
      </c>
      <c r="E10780" s="5" t="s">
        <v>438</v>
      </c>
      <c r="F10780" s="4" t="s">
        <v>439</v>
      </c>
      <c r="G10780" s="4" t="s">
        <v>37</v>
      </c>
      <c r="H10780" s="5" t="s">
        <v>56403</v>
      </c>
      <c r="I10780" s="4" t="s">
        <v>56404</v>
      </c>
      <c r="J10780" s="5" t="n">
        <f aca="false">LEN(K10780)</f>
        <v>12</v>
      </c>
      <c r="K10780" s="6" t="s">
        <v>56293</v>
      </c>
      <c r="L10780" s="4" t="s">
        <v>31</v>
      </c>
      <c r="M10780" s="4" t="s">
        <v>31</v>
      </c>
    </row>
    <row r="10781" customFormat="false" ht="15.75" hidden="false" customHeight="true" outlineLevel="0" collapsed="false">
      <c r="A10781" s="4" t="n">
        <v>2056</v>
      </c>
      <c r="B10781" s="4" t="s">
        <v>56405</v>
      </c>
      <c r="C10781" s="4"/>
      <c r="D10781" s="4" t="s">
        <v>56406</v>
      </c>
      <c r="E10781" s="5" t="s">
        <v>438</v>
      </c>
      <c r="F10781" s="4" t="s">
        <v>439</v>
      </c>
      <c r="G10781" s="4" t="s">
        <v>37</v>
      </c>
      <c r="H10781" s="5" t="s">
        <v>56407</v>
      </c>
      <c r="I10781" s="4" t="s">
        <v>56408</v>
      </c>
      <c r="J10781" s="5" t="n">
        <f aca="false">LEN(K10781)</f>
        <v>12</v>
      </c>
      <c r="K10781" s="6" t="s">
        <v>56293</v>
      </c>
      <c r="L10781" s="4" t="s">
        <v>21</v>
      </c>
      <c r="M10781" s="4" t="s">
        <v>4806</v>
      </c>
    </row>
    <row r="10782" customFormat="false" ht="15.75" hidden="false" customHeight="true" outlineLevel="0" collapsed="false">
      <c r="A10782" s="4" t="n">
        <v>2075</v>
      </c>
      <c r="B10782" s="4" t="s">
        <v>56409</v>
      </c>
      <c r="C10782" s="4"/>
      <c r="D10782" s="4" t="s">
        <v>56410</v>
      </c>
      <c r="E10782" s="5" t="s">
        <v>52</v>
      </c>
      <c r="F10782" s="4" t="s">
        <v>53</v>
      </c>
      <c r="G10782" s="4" t="s">
        <v>37</v>
      </c>
      <c r="H10782" s="5" t="s">
        <v>56411</v>
      </c>
      <c r="I10782" s="4" t="s">
        <v>56412</v>
      </c>
      <c r="J10782" s="5" t="n">
        <f aca="false">LEN(K10782)</f>
        <v>12</v>
      </c>
      <c r="K10782" s="6" t="s">
        <v>56413</v>
      </c>
      <c r="L10782" s="4" t="s">
        <v>31</v>
      </c>
      <c r="M10782" s="4" t="s">
        <v>779</v>
      </c>
    </row>
    <row r="10783" customFormat="false" ht="15.75" hidden="false" customHeight="true" outlineLevel="0" collapsed="false">
      <c r="A10783" s="4" t="n">
        <v>2082</v>
      </c>
      <c r="B10783" s="4" t="s">
        <v>56414</v>
      </c>
      <c r="C10783" s="4"/>
      <c r="D10783" s="4" t="s">
        <v>56415</v>
      </c>
      <c r="E10783" s="5" t="s">
        <v>52</v>
      </c>
      <c r="F10783" s="4" t="s">
        <v>53</v>
      </c>
      <c r="G10783" s="4" t="s">
        <v>37</v>
      </c>
      <c r="H10783" s="5" t="s">
        <v>56416</v>
      </c>
      <c r="I10783" s="4" t="s">
        <v>56417</v>
      </c>
      <c r="J10783" s="5" t="n">
        <f aca="false">LEN(K10783)</f>
        <v>12</v>
      </c>
      <c r="K10783" s="6" t="str">
        <f aca="false">LOWER(SUBSTITUTE(SUBSTITUTE(SUBSTITUTE(SUBSTITUTE(SUBSTITUTE(SUBSTITUTE(SUBSTITUTE(B10783,"S.L.",""),"SL",""),"S.A.",""),"SA","")," ",""),".",""),",",""))&amp;".com"</f>
        <v>flosolan.com</v>
      </c>
      <c r="L10783" s="4" t="s">
        <v>21</v>
      </c>
      <c r="M10783" s="4" t="s">
        <v>31</v>
      </c>
    </row>
    <row r="10784" customFormat="false" ht="15.75" hidden="false" customHeight="true" outlineLevel="0" collapsed="false">
      <c r="A10784" s="4" t="n">
        <v>2094</v>
      </c>
      <c r="B10784" s="4" t="s">
        <v>56418</v>
      </c>
      <c r="C10784" s="4"/>
      <c r="D10784" s="4" t="s">
        <v>56419</v>
      </c>
      <c r="E10784" s="5" t="s">
        <v>52</v>
      </c>
      <c r="F10784" s="4" t="s">
        <v>53</v>
      </c>
      <c r="G10784" s="4" t="s">
        <v>37</v>
      </c>
      <c r="H10784" s="5" t="s">
        <v>56420</v>
      </c>
      <c r="I10784" s="4" t="s">
        <v>56421</v>
      </c>
      <c r="J10784" s="5" t="n">
        <f aca="false">LEN(K10784)</f>
        <v>12</v>
      </c>
      <c r="K10784" s="6" t="s">
        <v>55992</v>
      </c>
      <c r="L10784" s="4" t="s">
        <v>57</v>
      </c>
      <c r="M10784" s="4" t="s">
        <v>31</v>
      </c>
    </row>
    <row r="10785" customFormat="false" ht="15.75" hidden="false" customHeight="true" outlineLevel="0" collapsed="false">
      <c r="A10785" s="4" t="n">
        <v>2116</v>
      </c>
      <c r="B10785" s="4" t="s">
        <v>56422</v>
      </c>
      <c r="C10785" s="4"/>
      <c r="D10785" s="4" t="s">
        <v>56423</v>
      </c>
      <c r="E10785" s="5" t="s">
        <v>52</v>
      </c>
      <c r="F10785" s="4" t="s">
        <v>53</v>
      </c>
      <c r="G10785" s="4" t="s">
        <v>37</v>
      </c>
      <c r="H10785" s="5" t="s">
        <v>56424</v>
      </c>
      <c r="I10785" s="4" t="s">
        <v>56425</v>
      </c>
      <c r="J10785" s="5" t="n">
        <f aca="false">LEN(K10785)</f>
        <v>12</v>
      </c>
      <c r="K10785" s="6" t="s">
        <v>56426</v>
      </c>
      <c r="L10785" s="4" t="s">
        <v>31</v>
      </c>
      <c r="M10785" s="4" t="s">
        <v>31</v>
      </c>
    </row>
    <row r="10786" customFormat="false" ht="15.75" hidden="false" customHeight="true" outlineLevel="0" collapsed="false">
      <c r="A10786" s="4" t="n">
        <v>2119</v>
      </c>
      <c r="B10786" s="4" t="s">
        <v>56427</v>
      </c>
      <c r="C10786" s="4"/>
      <c r="D10786" s="4" t="s">
        <v>56428</v>
      </c>
      <c r="E10786" s="5" t="s">
        <v>52</v>
      </c>
      <c r="F10786" s="4" t="s">
        <v>53</v>
      </c>
      <c r="G10786" s="4" t="s">
        <v>37</v>
      </c>
      <c r="H10786" s="5" t="s">
        <v>56429</v>
      </c>
      <c r="I10786" s="4" t="s">
        <v>56430</v>
      </c>
      <c r="J10786" s="5" t="n">
        <f aca="false">LEN(K10786)</f>
        <v>12</v>
      </c>
      <c r="K10786" s="10" t="s">
        <v>56431</v>
      </c>
      <c r="L10786" s="4" t="s">
        <v>21</v>
      </c>
      <c r="M10786" s="4" t="s">
        <v>31</v>
      </c>
    </row>
    <row r="10787" customFormat="false" ht="15.75" hidden="false" customHeight="true" outlineLevel="0" collapsed="false">
      <c r="A10787" s="4" t="n">
        <v>2144</v>
      </c>
      <c r="B10787" s="4" t="s">
        <v>56432</v>
      </c>
      <c r="C10787" s="4"/>
      <c r="D10787" s="4" t="s">
        <v>56433</v>
      </c>
      <c r="E10787" s="5" t="s">
        <v>5842</v>
      </c>
      <c r="F10787" s="4" t="s">
        <v>5843</v>
      </c>
      <c r="G10787" s="4" t="s">
        <v>37</v>
      </c>
      <c r="H10787" s="5" t="s">
        <v>3957</v>
      </c>
      <c r="I10787" s="4" t="s">
        <v>3958</v>
      </c>
      <c r="J10787" s="5" t="n">
        <f aca="false">LEN(K10787)</f>
        <v>12</v>
      </c>
      <c r="K10787" s="10" t="s">
        <v>56434</v>
      </c>
      <c r="L10787" s="4" t="s">
        <v>57</v>
      </c>
      <c r="M10787" s="4" t="s">
        <v>31</v>
      </c>
    </row>
    <row r="10788" customFormat="false" ht="15.75" hidden="false" customHeight="true" outlineLevel="0" collapsed="false">
      <c r="A10788" s="4" t="n">
        <v>2147</v>
      </c>
      <c r="B10788" s="4" t="s">
        <v>56435</v>
      </c>
      <c r="C10788" s="4"/>
      <c r="D10788" s="4" t="s">
        <v>56436</v>
      </c>
      <c r="E10788" s="5" t="s">
        <v>281</v>
      </c>
      <c r="F10788" s="4" t="s">
        <v>282</v>
      </c>
      <c r="G10788" s="4" t="s">
        <v>37</v>
      </c>
      <c r="H10788" s="5" t="s">
        <v>56437</v>
      </c>
      <c r="I10788" s="4" t="s">
        <v>56073</v>
      </c>
      <c r="J10788" s="5" t="n">
        <f aca="false">LEN(K10788)</f>
        <v>12</v>
      </c>
      <c r="K10788" s="10" t="s">
        <v>56074</v>
      </c>
      <c r="L10788" s="4" t="s">
        <v>21</v>
      </c>
      <c r="M10788" s="4" t="s">
        <v>1321</v>
      </c>
    </row>
    <row r="10789" customFormat="false" ht="15.75" hidden="false" customHeight="true" outlineLevel="0" collapsed="false">
      <c r="A10789" s="4" t="n">
        <v>2149</v>
      </c>
      <c r="B10789" s="4" t="s">
        <v>56438</v>
      </c>
      <c r="C10789" s="4"/>
      <c r="D10789" s="4" t="s">
        <v>56439</v>
      </c>
      <c r="E10789" s="5" t="s">
        <v>281</v>
      </c>
      <c r="F10789" s="4" t="s">
        <v>282</v>
      </c>
      <c r="G10789" s="4" t="s">
        <v>37</v>
      </c>
      <c r="H10789" s="5" t="s">
        <v>56440</v>
      </c>
      <c r="I10789" s="7" t="s">
        <v>56441</v>
      </c>
      <c r="J10789" s="5" t="n">
        <f aca="false">LEN(K10789)</f>
        <v>12</v>
      </c>
      <c r="K10789" s="6" t="s">
        <v>55992</v>
      </c>
      <c r="L10789" s="4" t="s">
        <v>31</v>
      </c>
      <c r="M10789" s="4" t="s">
        <v>6467</v>
      </c>
    </row>
    <row r="10790" customFormat="false" ht="15.75" hidden="false" customHeight="true" outlineLevel="0" collapsed="false">
      <c r="A10790" s="4" t="n">
        <v>2155</v>
      </c>
      <c r="B10790" s="4" t="s">
        <v>56442</v>
      </c>
      <c r="C10790" s="4"/>
      <c r="D10790" s="4" t="s">
        <v>56443</v>
      </c>
      <c r="E10790" s="5" t="s">
        <v>3956</v>
      </c>
      <c r="F10790" s="4" t="s">
        <v>169</v>
      </c>
      <c r="G10790" s="4" t="s">
        <v>37</v>
      </c>
      <c r="H10790" s="5" t="s">
        <v>56444</v>
      </c>
      <c r="I10790" s="4" t="s">
        <v>56445</v>
      </c>
      <c r="J10790" s="5" t="n">
        <f aca="false">LEN(K10790)</f>
        <v>12</v>
      </c>
      <c r="K10790" s="6" t="s">
        <v>55992</v>
      </c>
      <c r="L10790" s="4" t="s">
        <v>78</v>
      </c>
      <c r="M10790" s="4" t="s">
        <v>13737</v>
      </c>
    </row>
    <row r="10791" customFormat="false" ht="15.75" hidden="false" customHeight="true" outlineLevel="0" collapsed="false">
      <c r="A10791" s="4" t="n">
        <v>11378</v>
      </c>
      <c r="B10791" s="4" t="s">
        <v>56446</v>
      </c>
      <c r="C10791" s="4"/>
      <c r="D10791" s="4" t="s">
        <v>56447</v>
      </c>
      <c r="E10791" s="5" t="s">
        <v>3963</v>
      </c>
      <c r="F10791" s="4" t="s">
        <v>3964</v>
      </c>
      <c r="G10791" s="4" t="s">
        <v>138</v>
      </c>
      <c r="H10791" s="5" t="s">
        <v>56448</v>
      </c>
      <c r="I10791" s="4" t="s">
        <v>56057</v>
      </c>
      <c r="J10791" s="5" t="n">
        <f aca="false">LEN(K10791)</f>
        <v>12</v>
      </c>
      <c r="K10791" s="6" t="s">
        <v>56058</v>
      </c>
      <c r="L10791" s="4" t="s">
        <v>57</v>
      </c>
      <c r="M10791" s="4" t="s">
        <v>22</v>
      </c>
    </row>
    <row r="10792" customFormat="false" ht="15.75" hidden="false" customHeight="true" outlineLevel="0" collapsed="false">
      <c r="A10792" s="4" t="n">
        <v>2193</v>
      </c>
      <c r="B10792" s="4" t="s">
        <v>56449</v>
      </c>
      <c r="C10792" s="4" t="s">
        <v>56450</v>
      </c>
      <c r="D10792" s="4" t="s">
        <v>56451</v>
      </c>
      <c r="E10792" s="5" t="s">
        <v>3995</v>
      </c>
      <c r="F10792" s="4" t="s">
        <v>3996</v>
      </c>
      <c r="G10792" s="4" t="s">
        <v>138</v>
      </c>
      <c r="H10792" s="5" t="s">
        <v>56452</v>
      </c>
      <c r="I10792" s="4" t="s">
        <v>56453</v>
      </c>
      <c r="J10792" s="5" t="n">
        <f aca="false">LEN(K10792)</f>
        <v>12</v>
      </c>
      <c r="K10792" s="6" t="s">
        <v>56454</v>
      </c>
      <c r="L10792" s="4" t="s">
        <v>637</v>
      </c>
      <c r="M10792" s="4" t="s">
        <v>3895</v>
      </c>
    </row>
    <row r="10793" customFormat="false" ht="15.75" hidden="false" customHeight="true" outlineLevel="0" collapsed="false">
      <c r="A10793" s="4" t="n">
        <v>2203</v>
      </c>
      <c r="B10793" s="4" t="s">
        <v>56455</v>
      </c>
      <c r="C10793" s="4"/>
      <c r="D10793" s="4" t="s">
        <v>56456</v>
      </c>
      <c r="E10793" s="5" t="s">
        <v>7326</v>
      </c>
      <c r="F10793" s="4" t="s">
        <v>7327</v>
      </c>
      <c r="G10793" s="4" t="s">
        <v>138</v>
      </c>
      <c r="H10793" s="5" t="s">
        <v>56457</v>
      </c>
      <c r="I10793" s="4" t="s">
        <v>56458</v>
      </c>
      <c r="J10793" s="5" t="n">
        <f aca="false">LEN(K10793)</f>
        <v>12</v>
      </c>
      <c r="K10793" s="6" t="s">
        <v>56459</v>
      </c>
      <c r="L10793" s="4" t="s">
        <v>31</v>
      </c>
      <c r="M10793" s="4" t="s">
        <v>877</v>
      </c>
    </row>
    <row r="10794" customFormat="false" ht="15.75" hidden="false" customHeight="true" outlineLevel="0" collapsed="false">
      <c r="A10794" s="4" t="n">
        <v>2207</v>
      </c>
      <c r="B10794" s="4" t="s">
        <v>6698</v>
      </c>
      <c r="C10794" s="4"/>
      <c r="D10794" s="4" t="s">
        <v>56460</v>
      </c>
      <c r="E10794" s="5" t="s">
        <v>5958</v>
      </c>
      <c r="F10794" s="4" t="s">
        <v>138</v>
      </c>
      <c r="G10794" s="4" t="s">
        <v>138</v>
      </c>
      <c r="H10794" s="5" t="s">
        <v>56461</v>
      </c>
      <c r="I10794" s="4" t="s">
        <v>56462</v>
      </c>
      <c r="J10794" s="5" t="n">
        <f aca="false">LEN(K10794)</f>
        <v>12</v>
      </c>
      <c r="K10794" s="6" t="str">
        <f aca="false">LOWER(SUBSTITUTE(SUBSTITUTE(SUBSTITUTE(SUBSTITUTE(SUBSTITUTE(SUBSTITUTE(SUBSTITUTE(B10794,"S.L.",""),"SL",""),"S.A.",""),"SA","")," ",""),".",""),",",""))&amp;".com"</f>
        <v>lamarina.com</v>
      </c>
      <c r="L10794" s="4" t="s">
        <v>31</v>
      </c>
      <c r="M10794" s="4" t="s">
        <v>577</v>
      </c>
    </row>
    <row r="10795" customFormat="false" ht="15.75" hidden="false" customHeight="true" outlineLevel="0" collapsed="false">
      <c r="A10795" s="4" t="n">
        <v>2243</v>
      </c>
      <c r="B10795" s="4" t="s">
        <v>56463</v>
      </c>
      <c r="C10795" s="4"/>
      <c r="D10795" s="4" t="s">
        <v>56464</v>
      </c>
      <c r="E10795" s="5" t="s">
        <v>2720</v>
      </c>
      <c r="F10795" s="4" t="s">
        <v>138</v>
      </c>
      <c r="G10795" s="4" t="s">
        <v>138</v>
      </c>
      <c r="H10795" s="5" t="s">
        <v>56465</v>
      </c>
      <c r="I10795" s="4" t="s">
        <v>56466</v>
      </c>
      <c r="J10795" s="5" t="n">
        <f aca="false">LEN(K10795)</f>
        <v>12</v>
      </c>
      <c r="K10795" s="5" t="str">
        <f aca="false">LOWER(SUBSTITUTE(SUBSTITUTE(SUBSTITUTE(SUBSTITUTE(SUBSTITUTE(SUBSTITUTE(SUBSTITUTE(B10795,"S.L.",""),"SL",""),"S.A.",""),"SA","")," ",""),".",""),",",""))&amp;".com"</f>
        <v>cagimeno.com</v>
      </c>
      <c r="L10795" s="4" t="s">
        <v>57</v>
      </c>
      <c r="M10795" s="4" t="s">
        <v>31</v>
      </c>
    </row>
    <row r="10796" customFormat="false" ht="15.75" hidden="false" customHeight="true" outlineLevel="0" collapsed="false">
      <c r="A10796" s="4" t="n">
        <v>2289</v>
      </c>
      <c r="B10796" s="4" t="s">
        <v>56467</v>
      </c>
      <c r="C10796" s="4" t="s">
        <v>56468</v>
      </c>
      <c r="D10796" s="4" t="s">
        <v>56469</v>
      </c>
      <c r="E10796" s="5" t="s">
        <v>213</v>
      </c>
      <c r="F10796" s="4" t="s">
        <v>138</v>
      </c>
      <c r="G10796" s="4" t="s">
        <v>138</v>
      </c>
      <c r="H10796" s="5" t="s">
        <v>56470</v>
      </c>
      <c r="I10796" s="4" t="s">
        <v>56471</v>
      </c>
      <c r="J10796" s="5" t="n">
        <f aca="false">LEN(K10796)</f>
        <v>12</v>
      </c>
      <c r="K10796" s="6" t="s">
        <v>56472</v>
      </c>
      <c r="L10796" s="4" t="s">
        <v>31</v>
      </c>
      <c r="M10796" s="4" t="s">
        <v>381</v>
      </c>
    </row>
    <row r="10797" customFormat="false" ht="15.75" hidden="false" customHeight="true" outlineLevel="0" collapsed="false">
      <c r="A10797" s="4" t="n">
        <v>2293</v>
      </c>
      <c r="B10797" s="4" t="s">
        <v>56473</v>
      </c>
      <c r="C10797" s="4" t="s">
        <v>56474</v>
      </c>
      <c r="D10797" s="4" t="s">
        <v>56475</v>
      </c>
      <c r="E10797" s="5" t="s">
        <v>1708</v>
      </c>
      <c r="F10797" s="4" t="s">
        <v>138</v>
      </c>
      <c r="G10797" s="4" t="s">
        <v>138</v>
      </c>
      <c r="H10797" s="5" t="s">
        <v>56476</v>
      </c>
      <c r="I10797" s="4" t="s">
        <v>56477</v>
      </c>
      <c r="J10797" s="5" t="n">
        <f aca="false">LEN(K10797)</f>
        <v>12</v>
      </c>
      <c r="K10797" s="6" t="s">
        <v>56478</v>
      </c>
      <c r="L10797" s="4" t="s">
        <v>31</v>
      </c>
      <c r="M10797" s="4" t="s">
        <v>14775</v>
      </c>
    </row>
    <row r="10798" customFormat="false" ht="15.75" hidden="false" customHeight="true" outlineLevel="0" collapsed="false">
      <c r="A10798" s="4" t="n">
        <v>2294</v>
      </c>
      <c r="B10798" s="4" t="s">
        <v>5915</v>
      </c>
      <c r="C10798" s="4"/>
      <c r="D10798" s="4" t="s">
        <v>56479</v>
      </c>
      <c r="E10798" s="5" t="s">
        <v>213</v>
      </c>
      <c r="F10798" s="4" t="s">
        <v>138</v>
      </c>
      <c r="G10798" s="4" t="s">
        <v>138</v>
      </c>
      <c r="H10798" s="5" t="s">
        <v>56480</v>
      </c>
      <c r="I10798" s="4" t="s">
        <v>56481</v>
      </c>
      <c r="J10798" s="5" t="n">
        <f aca="false">LEN(K10798)</f>
        <v>12</v>
      </c>
      <c r="K10798" s="6" t="s">
        <v>56482</v>
      </c>
      <c r="L10798" s="4" t="s">
        <v>31</v>
      </c>
      <c r="M10798" s="4" t="s">
        <v>31</v>
      </c>
    </row>
    <row r="10799" customFormat="false" ht="15.75" hidden="false" customHeight="true" outlineLevel="0" collapsed="false">
      <c r="A10799" s="4" t="n">
        <v>2352</v>
      </c>
      <c r="B10799" s="4" t="s">
        <v>56483</v>
      </c>
      <c r="C10799" s="4"/>
      <c r="D10799" s="4" t="s">
        <v>56484</v>
      </c>
      <c r="E10799" s="5" t="s">
        <v>1703</v>
      </c>
      <c r="F10799" s="4" t="s">
        <v>138</v>
      </c>
      <c r="G10799" s="4" t="s">
        <v>138</v>
      </c>
      <c r="H10799" s="5" t="s">
        <v>56485</v>
      </c>
      <c r="I10799" s="7" t="s">
        <v>56486</v>
      </c>
      <c r="J10799" s="5" t="n">
        <f aca="false">LEN(K10799)</f>
        <v>12</v>
      </c>
      <c r="K10799" s="6" t="s">
        <v>56487</v>
      </c>
      <c r="L10799" s="4" t="s">
        <v>66</v>
      </c>
      <c r="M10799" s="4" t="s">
        <v>31</v>
      </c>
    </row>
    <row r="10800" customFormat="false" ht="15.75" hidden="false" customHeight="true" outlineLevel="0" collapsed="false">
      <c r="A10800" s="4" t="n">
        <v>2367</v>
      </c>
      <c r="B10800" s="4" t="s">
        <v>56488</v>
      </c>
      <c r="C10800" s="4"/>
      <c r="D10800" s="4" t="s">
        <v>56489</v>
      </c>
      <c r="E10800" s="5" t="s">
        <v>213</v>
      </c>
      <c r="F10800" s="4" t="s">
        <v>138</v>
      </c>
      <c r="G10800" s="4" t="s">
        <v>138</v>
      </c>
      <c r="H10800" s="5" t="s">
        <v>56490</v>
      </c>
      <c r="I10800" s="7" t="s">
        <v>56491</v>
      </c>
      <c r="J10800" s="5" t="n">
        <f aca="false">LEN(K10800)</f>
        <v>12</v>
      </c>
      <c r="K10800" s="6" t="str">
        <f aca="false">LOWER(SUBSTITUTE(SUBSTITUTE(SUBSTITUTE(SUBSTITUTE(SUBSTITUTE(SUBSTITUTE(SUBSTITUTE(B10800,"S.L.",""),"SL",""),"S.A.",""),"SA","")," ",""),".",""),",",""))&amp;".com"</f>
        <v>toolwork.com</v>
      </c>
      <c r="L10800" s="4" t="s">
        <v>57</v>
      </c>
      <c r="M10800" s="4" t="s">
        <v>31</v>
      </c>
    </row>
    <row r="10801" customFormat="false" ht="15.75" hidden="false" customHeight="true" outlineLevel="0" collapsed="false">
      <c r="A10801" s="4" t="n">
        <v>2386</v>
      </c>
      <c r="B10801" s="4" t="s">
        <v>56492</v>
      </c>
      <c r="C10801" s="4"/>
      <c r="D10801" s="4" t="s">
        <v>56493</v>
      </c>
      <c r="E10801" s="5" t="s">
        <v>3171</v>
      </c>
      <c r="F10801" s="4" t="s">
        <v>205</v>
      </c>
      <c r="G10801" s="4" t="s">
        <v>205</v>
      </c>
      <c r="H10801" s="5" t="s">
        <v>56494</v>
      </c>
      <c r="I10801" s="4" t="s">
        <v>56057</v>
      </c>
      <c r="J10801" s="5" t="n">
        <f aca="false">LEN(K10801)</f>
        <v>12</v>
      </c>
      <c r="K10801" s="10" t="s">
        <v>56058</v>
      </c>
      <c r="L10801" s="4" t="s">
        <v>57</v>
      </c>
      <c r="M10801" s="4" t="s">
        <v>31</v>
      </c>
    </row>
    <row r="10802" customFormat="false" ht="15.75" hidden="false" customHeight="true" outlineLevel="0" collapsed="false">
      <c r="A10802" s="4" t="n">
        <v>2428</v>
      </c>
      <c r="B10802" s="4" t="s">
        <v>56495</v>
      </c>
      <c r="C10802" s="4" t="s">
        <v>56496</v>
      </c>
      <c r="D10802" s="4" t="s">
        <v>56497</v>
      </c>
      <c r="E10802" s="5" t="s">
        <v>927</v>
      </c>
      <c r="F10802" s="4" t="s">
        <v>138</v>
      </c>
      <c r="G10802" s="4" t="s">
        <v>138</v>
      </c>
      <c r="H10802" s="5" t="s">
        <v>56498</v>
      </c>
      <c r="I10802" s="4" t="s">
        <v>56499</v>
      </c>
      <c r="J10802" s="5" t="n">
        <f aca="false">LEN(K10802)</f>
        <v>12</v>
      </c>
      <c r="K10802" s="10" t="str">
        <f aca="false">LOWER(SUBSTITUTE(SUBSTITUTE(SUBSTITUTE(SUBSTITUTE(SUBSTITUTE(SUBSTITUTE(SUBSTITUTE(B10802,"S.L.",""),"SL",""),"S.A.",""),"SA","")," ",""),".",""),",",""))&amp;".com"</f>
        <v>atlantis.com</v>
      </c>
      <c r="L10802" s="4" t="s">
        <v>78</v>
      </c>
      <c r="M10802" s="4" t="s">
        <v>967</v>
      </c>
    </row>
    <row r="10803" customFormat="false" ht="15.75" hidden="false" customHeight="true" outlineLevel="0" collapsed="false">
      <c r="A10803" s="4" t="n">
        <v>2483</v>
      </c>
      <c r="B10803" s="4" t="s">
        <v>56500</v>
      </c>
      <c r="C10803" s="4" t="s">
        <v>56501</v>
      </c>
      <c r="D10803" s="4" t="s">
        <v>56502</v>
      </c>
      <c r="E10803" s="5" t="s">
        <v>213</v>
      </c>
      <c r="F10803" s="4" t="s">
        <v>138</v>
      </c>
      <c r="G10803" s="4" t="s">
        <v>138</v>
      </c>
      <c r="H10803" s="5" t="s">
        <v>56503</v>
      </c>
      <c r="I10803" s="7" t="s">
        <v>56504</v>
      </c>
      <c r="J10803" s="5" t="n">
        <f aca="false">LEN(K10803)</f>
        <v>12</v>
      </c>
      <c r="K10803" s="6" t="s">
        <v>56505</v>
      </c>
      <c r="L10803" s="4" t="s">
        <v>31</v>
      </c>
      <c r="M10803" s="4" t="s">
        <v>467</v>
      </c>
    </row>
    <row r="10804" customFormat="false" ht="15.75" hidden="false" customHeight="true" outlineLevel="0" collapsed="false">
      <c r="A10804" s="4" t="n">
        <v>2486</v>
      </c>
      <c r="B10804" s="4" t="s">
        <v>56506</v>
      </c>
      <c r="C10804" s="4" t="s">
        <v>56507</v>
      </c>
      <c r="D10804" s="4" t="s">
        <v>56508</v>
      </c>
      <c r="E10804" s="5" t="s">
        <v>1703</v>
      </c>
      <c r="F10804" s="4" t="s">
        <v>138</v>
      </c>
      <c r="G10804" s="4" t="s">
        <v>138</v>
      </c>
      <c r="H10804" s="5" t="s">
        <v>56509</v>
      </c>
      <c r="I10804" s="7" t="s">
        <v>56510</v>
      </c>
      <c r="J10804" s="5" t="n">
        <f aca="false">LEN(K10804)</f>
        <v>12</v>
      </c>
      <c r="K10804" s="6" t="s">
        <v>56511</v>
      </c>
      <c r="L10804" s="4" t="s">
        <v>21</v>
      </c>
      <c r="M10804" s="4" t="s">
        <v>11774</v>
      </c>
    </row>
    <row r="10805" customFormat="false" ht="15.75" hidden="false" customHeight="true" outlineLevel="0" collapsed="false">
      <c r="A10805" s="4" t="n">
        <v>2496</v>
      </c>
      <c r="B10805" s="4" t="s">
        <v>56512</v>
      </c>
      <c r="C10805" s="4"/>
      <c r="D10805" s="4" t="s">
        <v>56513</v>
      </c>
      <c r="E10805" s="5" t="s">
        <v>2406</v>
      </c>
      <c r="F10805" s="4" t="s">
        <v>138</v>
      </c>
      <c r="G10805" s="4" t="s">
        <v>138</v>
      </c>
      <c r="H10805" s="5" t="s">
        <v>56514</v>
      </c>
      <c r="I10805" s="15" t="s">
        <v>56515</v>
      </c>
      <c r="J10805" s="5" t="n">
        <f aca="false">LEN(K10805)</f>
        <v>12</v>
      </c>
      <c r="K10805" s="24" t="s">
        <v>56516</v>
      </c>
      <c r="L10805" s="4" t="s">
        <v>66</v>
      </c>
      <c r="M10805" s="4" t="s">
        <v>2663</v>
      </c>
    </row>
    <row r="10806" customFormat="false" ht="15.75" hidden="false" customHeight="true" outlineLevel="0" collapsed="false">
      <c r="A10806" s="4" t="n">
        <v>2506</v>
      </c>
      <c r="B10806" s="4" t="s">
        <v>56517</v>
      </c>
      <c r="C10806" s="4"/>
      <c r="D10806" s="4" t="s">
        <v>56518</v>
      </c>
      <c r="E10806" s="5" t="s">
        <v>3323</v>
      </c>
      <c r="F10806" s="4" t="s">
        <v>3324</v>
      </c>
      <c r="G10806" s="4" t="s">
        <v>138</v>
      </c>
      <c r="H10806" s="5" t="s">
        <v>56519</v>
      </c>
      <c r="I10806" s="7" t="s">
        <v>56520</v>
      </c>
      <c r="J10806" s="5" t="n">
        <f aca="false">LEN(K10806)</f>
        <v>12</v>
      </c>
      <c r="K10806" s="6" t="s">
        <v>56029</v>
      </c>
      <c r="L10806" s="4" t="s">
        <v>21</v>
      </c>
      <c r="M10806" s="4" t="s">
        <v>17733</v>
      </c>
    </row>
    <row r="10807" customFormat="false" ht="15.75" hidden="false" customHeight="true" outlineLevel="0" collapsed="false">
      <c r="A10807" s="4" t="n">
        <v>2508</v>
      </c>
      <c r="B10807" s="4" t="s">
        <v>13644</v>
      </c>
      <c r="C10807" s="4" t="s">
        <v>13645</v>
      </c>
      <c r="D10807" s="4" t="s">
        <v>56521</v>
      </c>
      <c r="E10807" s="5" t="s">
        <v>3323</v>
      </c>
      <c r="F10807" s="4" t="s">
        <v>3324</v>
      </c>
      <c r="G10807" s="4" t="s">
        <v>138</v>
      </c>
      <c r="H10807" s="5" t="s">
        <v>13647</v>
      </c>
      <c r="I10807" s="7" t="s">
        <v>56522</v>
      </c>
      <c r="J10807" s="5" t="n">
        <f aca="false">LEN(K10807)</f>
        <v>12</v>
      </c>
      <c r="K10807" s="6" t="s">
        <v>56523</v>
      </c>
      <c r="L10807" s="4" t="s">
        <v>21</v>
      </c>
      <c r="M10807" s="4" t="s">
        <v>3408</v>
      </c>
    </row>
    <row r="10808" customFormat="false" ht="15.75" hidden="false" customHeight="true" outlineLevel="0" collapsed="false">
      <c r="A10808" s="4" t="n">
        <v>2533</v>
      </c>
      <c r="B10808" s="4" t="s">
        <v>56524</v>
      </c>
      <c r="C10808" s="4"/>
      <c r="D10808" s="4" t="s">
        <v>56525</v>
      </c>
      <c r="E10808" s="5" t="s">
        <v>8951</v>
      </c>
      <c r="F10808" s="4" t="s">
        <v>138</v>
      </c>
      <c r="G10808" s="4" t="s">
        <v>138</v>
      </c>
      <c r="H10808" s="5" t="s">
        <v>56526</v>
      </c>
      <c r="I10808" s="7" t="s">
        <v>56527</v>
      </c>
      <c r="J10808" s="5" t="n">
        <f aca="false">LEN(K10808)</f>
        <v>12</v>
      </c>
      <c r="K10808" s="6" t="s">
        <v>56528</v>
      </c>
      <c r="L10808" s="4" t="s">
        <v>57</v>
      </c>
      <c r="M10808" s="4" t="s">
        <v>3523</v>
      </c>
    </row>
    <row r="10809" customFormat="false" ht="15.75" hidden="false" customHeight="true" outlineLevel="0" collapsed="false">
      <c r="A10809" s="4" t="n">
        <v>2579</v>
      </c>
      <c r="B10809" s="4" t="s">
        <v>56529</v>
      </c>
      <c r="C10809" s="4" t="s">
        <v>56530</v>
      </c>
      <c r="D10809" s="4" t="s">
        <v>56531</v>
      </c>
      <c r="E10809" s="5" t="s">
        <v>3334</v>
      </c>
      <c r="F10809" s="4" t="s">
        <v>138</v>
      </c>
      <c r="G10809" s="4" t="s">
        <v>138</v>
      </c>
      <c r="H10809" s="5" t="s">
        <v>56532</v>
      </c>
      <c r="I10809" s="7" t="s">
        <v>56533</v>
      </c>
      <c r="J10809" s="5" t="n">
        <f aca="false">LEN(K10809)</f>
        <v>12</v>
      </c>
      <c r="K10809" s="6" t="s">
        <v>56534</v>
      </c>
      <c r="L10809" s="4" t="s">
        <v>57</v>
      </c>
      <c r="M10809" s="4" t="s">
        <v>31</v>
      </c>
    </row>
    <row r="10810" customFormat="false" ht="15.75" hidden="false" customHeight="true" outlineLevel="0" collapsed="false">
      <c r="A10810" s="4" t="n">
        <v>2611</v>
      </c>
      <c r="B10810" s="4" t="s">
        <v>56535</v>
      </c>
      <c r="C10810" s="4" t="s">
        <v>56536</v>
      </c>
      <c r="D10810" s="4" t="s">
        <v>56537</v>
      </c>
      <c r="E10810" s="5" t="s">
        <v>3323</v>
      </c>
      <c r="F10810" s="4" t="s">
        <v>3324</v>
      </c>
      <c r="G10810" s="4" t="s">
        <v>138</v>
      </c>
      <c r="H10810" s="5" t="s">
        <v>56538</v>
      </c>
      <c r="I10810" s="7" t="s">
        <v>56539</v>
      </c>
      <c r="J10810" s="5" t="n">
        <f aca="false">LEN(K10810)</f>
        <v>12</v>
      </c>
      <c r="K10810" s="6" t="s">
        <v>56540</v>
      </c>
      <c r="L10810" s="4" t="s">
        <v>78</v>
      </c>
      <c r="M10810" s="4" t="s">
        <v>877</v>
      </c>
    </row>
    <row r="10811" customFormat="false" ht="15.75" hidden="false" customHeight="true" outlineLevel="0" collapsed="false">
      <c r="A10811" s="4" t="n">
        <v>2623</v>
      </c>
      <c r="B10811" s="4" t="s">
        <v>56541</v>
      </c>
      <c r="C10811" s="4"/>
      <c r="D10811" s="4" t="s">
        <v>52717</v>
      </c>
      <c r="E10811" s="5" t="s">
        <v>5944</v>
      </c>
      <c r="F10811" s="4" t="s">
        <v>138</v>
      </c>
      <c r="G10811" s="4" t="s">
        <v>138</v>
      </c>
      <c r="H10811" s="5" t="s">
        <v>56542</v>
      </c>
      <c r="I10811" s="7" t="s">
        <v>56543</v>
      </c>
      <c r="J10811" s="5" t="n">
        <f aca="false">LEN(K10811)</f>
        <v>12</v>
      </c>
      <c r="K10811" s="6" t="s">
        <v>56511</v>
      </c>
      <c r="L10811" s="4" t="s">
        <v>21</v>
      </c>
      <c r="M10811" s="4" t="s">
        <v>5744</v>
      </c>
    </row>
    <row r="10812" customFormat="false" ht="15.75" hidden="false" customHeight="true" outlineLevel="0" collapsed="false">
      <c r="A10812" s="4" t="n">
        <v>2624</v>
      </c>
      <c r="B10812" s="4" t="s">
        <v>56544</v>
      </c>
      <c r="C10812" s="4" t="s">
        <v>56545</v>
      </c>
      <c r="D10812" s="4" t="s">
        <v>56546</v>
      </c>
      <c r="E10812" s="5" t="s">
        <v>2720</v>
      </c>
      <c r="F10812" s="4" t="s">
        <v>138</v>
      </c>
      <c r="G10812" s="4" t="s">
        <v>138</v>
      </c>
      <c r="H10812" s="5" t="s">
        <v>56547</v>
      </c>
      <c r="I10812" s="4" t="s">
        <v>56548</v>
      </c>
      <c r="J10812" s="5" t="n">
        <f aca="false">LEN(K10812)</f>
        <v>12</v>
      </c>
      <c r="K10812" s="6" t="s">
        <v>56549</v>
      </c>
      <c r="L10812" s="4" t="s">
        <v>66</v>
      </c>
      <c r="M10812" s="4" t="s">
        <v>615</v>
      </c>
    </row>
    <row r="10813" customFormat="false" ht="15.75" hidden="false" customHeight="true" outlineLevel="0" collapsed="false">
      <c r="A10813" s="4" t="n">
        <v>2635</v>
      </c>
      <c r="B10813" s="4" t="s">
        <v>56550</v>
      </c>
      <c r="C10813" s="4"/>
      <c r="D10813" s="4" t="s">
        <v>56551</v>
      </c>
      <c r="E10813" s="5" t="s">
        <v>5944</v>
      </c>
      <c r="F10813" s="4" t="s">
        <v>138</v>
      </c>
      <c r="G10813" s="4" t="s">
        <v>138</v>
      </c>
      <c r="H10813" s="5" t="s">
        <v>56552</v>
      </c>
      <c r="I10813" s="4" t="s">
        <v>56553</v>
      </c>
      <c r="J10813" s="5" t="n">
        <f aca="false">LEN(K10813)</f>
        <v>12</v>
      </c>
      <c r="K10813" s="6" t="s">
        <v>56554</v>
      </c>
      <c r="L10813" s="4" t="s">
        <v>57</v>
      </c>
      <c r="M10813" s="4" t="s">
        <v>31</v>
      </c>
    </row>
    <row r="10814" customFormat="false" ht="15.75" hidden="false" customHeight="true" outlineLevel="0" collapsed="false">
      <c r="A10814" s="4" t="n">
        <v>2645</v>
      </c>
      <c r="B10814" s="4" t="s">
        <v>56555</v>
      </c>
      <c r="C10814" s="4" t="s">
        <v>56556</v>
      </c>
      <c r="D10814" s="4" t="s">
        <v>56557</v>
      </c>
      <c r="E10814" s="5" t="s">
        <v>23998</v>
      </c>
      <c r="F10814" s="4" t="s">
        <v>23999</v>
      </c>
      <c r="G10814" s="4" t="s">
        <v>138</v>
      </c>
      <c r="H10814" s="5" t="s">
        <v>56558</v>
      </c>
      <c r="I10814" s="7" t="s">
        <v>56559</v>
      </c>
      <c r="J10814" s="5" t="n">
        <f aca="false">LEN(K10814)</f>
        <v>12</v>
      </c>
      <c r="K10814" s="6" t="s">
        <v>56472</v>
      </c>
      <c r="L10814" s="4" t="s">
        <v>21</v>
      </c>
      <c r="M10814" s="4" t="s">
        <v>31</v>
      </c>
    </row>
    <row r="10815" customFormat="false" ht="15.75" hidden="false" customHeight="true" outlineLevel="0" collapsed="false">
      <c r="A10815" s="4" t="n">
        <v>2646</v>
      </c>
      <c r="B10815" s="4" t="s">
        <v>56560</v>
      </c>
      <c r="C10815" s="4" t="s">
        <v>56561</v>
      </c>
      <c r="D10815" s="4" t="s">
        <v>56562</v>
      </c>
      <c r="E10815" s="5" t="s">
        <v>1708</v>
      </c>
      <c r="F10815" s="4" t="s">
        <v>138</v>
      </c>
      <c r="G10815" s="4" t="s">
        <v>138</v>
      </c>
      <c r="H10815" s="5" t="s">
        <v>56563</v>
      </c>
      <c r="I10815" s="4" t="s">
        <v>20995</v>
      </c>
      <c r="J10815" s="5" t="n">
        <f aca="false">LEN(K10815)</f>
        <v>12</v>
      </c>
      <c r="K10815" s="6" t="s">
        <v>56074</v>
      </c>
      <c r="L10815" s="4" t="s">
        <v>57</v>
      </c>
      <c r="M10815" s="4" t="s">
        <v>2139</v>
      </c>
    </row>
    <row r="10816" customFormat="false" ht="15.75" hidden="false" customHeight="true" outlineLevel="0" collapsed="false">
      <c r="A10816" s="4" t="n">
        <v>2651</v>
      </c>
      <c r="B10816" s="4" t="s">
        <v>56564</v>
      </c>
      <c r="C10816" s="4" t="s">
        <v>56565</v>
      </c>
      <c r="D10816" s="4" t="s">
        <v>56566</v>
      </c>
      <c r="E10816" s="5" t="s">
        <v>56567</v>
      </c>
      <c r="F10816" s="4" t="s">
        <v>447</v>
      </c>
      <c r="G10816" s="4" t="s">
        <v>138</v>
      </c>
      <c r="H10816" s="5" t="s">
        <v>56568</v>
      </c>
      <c r="I10816" s="4" t="s">
        <v>56073</v>
      </c>
      <c r="J10816" s="5" t="n">
        <f aca="false">LEN(K10816)</f>
        <v>12</v>
      </c>
      <c r="K10816" s="6" t="s">
        <v>56074</v>
      </c>
      <c r="L10816" s="4" t="s">
        <v>57</v>
      </c>
      <c r="M10816" s="4" t="s">
        <v>459</v>
      </c>
    </row>
    <row r="10817" customFormat="false" ht="15.75" hidden="false" customHeight="true" outlineLevel="0" collapsed="false">
      <c r="A10817" s="4" t="n">
        <v>2653</v>
      </c>
      <c r="B10817" s="4" t="s">
        <v>56569</v>
      </c>
      <c r="C10817" s="4" t="s">
        <v>56570</v>
      </c>
      <c r="D10817" s="4" t="s">
        <v>56571</v>
      </c>
      <c r="E10817" s="5" t="s">
        <v>7278</v>
      </c>
      <c r="F10817" s="4" t="s">
        <v>138</v>
      </c>
      <c r="G10817" s="4" t="s">
        <v>138</v>
      </c>
      <c r="H10817" s="5" t="s">
        <v>56572</v>
      </c>
      <c r="I10817" s="7" t="s">
        <v>56073</v>
      </c>
      <c r="J10817" s="5" t="n">
        <f aca="false">LEN(K10817)</f>
        <v>12</v>
      </c>
      <c r="K10817" s="6" t="s">
        <v>56074</v>
      </c>
      <c r="L10817" s="4" t="s">
        <v>57</v>
      </c>
      <c r="M10817" s="4" t="s">
        <v>1085</v>
      </c>
    </row>
    <row r="10818" customFormat="false" ht="15.75" hidden="false" customHeight="true" outlineLevel="0" collapsed="false">
      <c r="A10818" s="4" t="n">
        <v>2673</v>
      </c>
      <c r="B10818" s="4" t="s">
        <v>56573</v>
      </c>
      <c r="C10818" s="4" t="s">
        <v>56574</v>
      </c>
      <c r="D10818" s="4" t="s">
        <v>56575</v>
      </c>
      <c r="E10818" s="5" t="s">
        <v>1703</v>
      </c>
      <c r="F10818" s="4" t="s">
        <v>138</v>
      </c>
      <c r="G10818" s="4" t="s">
        <v>138</v>
      </c>
      <c r="H10818" s="5" t="s">
        <v>56576</v>
      </c>
      <c r="I10818" s="4" t="s">
        <v>56577</v>
      </c>
      <c r="J10818" s="5" t="n">
        <f aca="false">LEN(K10818)</f>
        <v>12</v>
      </c>
      <c r="K10818" s="6" t="s">
        <v>56578</v>
      </c>
      <c r="L10818" s="4" t="s">
        <v>31</v>
      </c>
      <c r="M10818" s="4" t="s">
        <v>2801</v>
      </c>
    </row>
    <row r="10819" customFormat="false" ht="15.75" hidden="false" customHeight="true" outlineLevel="0" collapsed="false">
      <c r="A10819" s="4" t="n">
        <v>2687</v>
      </c>
      <c r="B10819" s="4" t="s">
        <v>56579</v>
      </c>
      <c r="C10819" s="4" t="s">
        <v>56580</v>
      </c>
      <c r="D10819" s="4" t="s">
        <v>56581</v>
      </c>
      <c r="E10819" s="5" t="s">
        <v>56582</v>
      </c>
      <c r="F10819" s="4" t="s">
        <v>56583</v>
      </c>
      <c r="G10819" s="4" t="s">
        <v>138</v>
      </c>
      <c r="H10819" s="5" t="s">
        <v>56584</v>
      </c>
      <c r="I10819" s="4" t="s">
        <v>56585</v>
      </c>
      <c r="J10819" s="5" t="n">
        <f aca="false">LEN(K10819)</f>
        <v>12</v>
      </c>
      <c r="K10819" s="6" t="s">
        <v>56586</v>
      </c>
      <c r="L10819" s="4" t="s">
        <v>57</v>
      </c>
      <c r="M10819" s="4" t="s">
        <v>32</v>
      </c>
    </row>
    <row r="10820" customFormat="false" ht="15.75" hidden="false" customHeight="true" outlineLevel="0" collapsed="false">
      <c r="A10820" s="4" t="n">
        <v>2702</v>
      </c>
      <c r="B10820" s="4" t="s">
        <v>56587</v>
      </c>
      <c r="C10820" s="4" t="s">
        <v>56588</v>
      </c>
      <c r="D10820" s="4" t="s">
        <v>56589</v>
      </c>
      <c r="E10820" s="5" t="s">
        <v>9020</v>
      </c>
      <c r="F10820" s="4" t="s">
        <v>9021</v>
      </c>
      <c r="G10820" s="4" t="s">
        <v>138</v>
      </c>
      <c r="H10820" s="5" t="s">
        <v>56590</v>
      </c>
      <c r="I10820" s="7" t="s">
        <v>56591</v>
      </c>
      <c r="J10820" s="5" t="n">
        <f aca="false">LEN(K10820)</f>
        <v>12</v>
      </c>
      <c r="K10820" s="6" t="s">
        <v>56592</v>
      </c>
      <c r="L10820" s="4" t="s">
        <v>31</v>
      </c>
      <c r="M10820" s="4" t="s">
        <v>31</v>
      </c>
    </row>
    <row r="10821" customFormat="false" ht="15.75" hidden="false" customHeight="true" outlineLevel="0" collapsed="false">
      <c r="A10821" s="4" t="n">
        <v>2705</v>
      </c>
      <c r="B10821" s="4" t="s">
        <v>56593</v>
      </c>
      <c r="C10821" s="4"/>
      <c r="D10821" s="4" t="s">
        <v>56594</v>
      </c>
      <c r="E10821" s="5" t="s">
        <v>16621</v>
      </c>
      <c r="F10821" s="4" t="s">
        <v>9014</v>
      </c>
      <c r="G10821" s="4" t="s">
        <v>138</v>
      </c>
      <c r="H10821" s="5" t="s">
        <v>56595</v>
      </c>
      <c r="I10821" s="4" t="s">
        <v>56596</v>
      </c>
      <c r="J10821" s="5" t="n">
        <f aca="false">LEN(K10821)</f>
        <v>12</v>
      </c>
      <c r="K10821" s="6" t="s">
        <v>56117</v>
      </c>
      <c r="L10821" s="4" t="s">
        <v>21</v>
      </c>
      <c r="M10821" s="4" t="s">
        <v>9006</v>
      </c>
    </row>
    <row r="10822" customFormat="false" ht="15.75" hidden="false" customHeight="true" outlineLevel="0" collapsed="false">
      <c r="A10822" s="4" t="n">
        <v>2706</v>
      </c>
      <c r="B10822" s="4" t="s">
        <v>56597</v>
      </c>
      <c r="C10822" s="4"/>
      <c r="D10822" s="4" t="s">
        <v>56598</v>
      </c>
      <c r="E10822" s="5" t="s">
        <v>28224</v>
      </c>
      <c r="F10822" s="4" t="s">
        <v>9014</v>
      </c>
      <c r="G10822" s="4" t="s">
        <v>138</v>
      </c>
      <c r="H10822" s="5" t="s">
        <v>56599</v>
      </c>
      <c r="I10822" s="4" t="s">
        <v>56600</v>
      </c>
      <c r="J10822" s="5" t="n">
        <f aca="false">LEN(K10822)</f>
        <v>12</v>
      </c>
      <c r="K10822" s="6" t="s">
        <v>56048</v>
      </c>
      <c r="L10822" s="4" t="s">
        <v>57</v>
      </c>
      <c r="M10822" s="4" t="s">
        <v>1035</v>
      </c>
    </row>
    <row r="10823" customFormat="false" ht="15.75" hidden="false" customHeight="true" outlineLevel="0" collapsed="false">
      <c r="A10823" s="4" t="n">
        <v>2733</v>
      </c>
      <c r="B10823" s="4" t="s">
        <v>56601</v>
      </c>
      <c r="C10823" s="4" t="s">
        <v>56602</v>
      </c>
      <c r="D10823" s="4" t="s">
        <v>56603</v>
      </c>
      <c r="E10823" s="5" t="s">
        <v>7326</v>
      </c>
      <c r="F10823" s="4" t="s">
        <v>7327</v>
      </c>
      <c r="G10823" s="4" t="s">
        <v>138</v>
      </c>
      <c r="H10823" s="5" t="s">
        <v>56604</v>
      </c>
      <c r="I10823" s="4" t="s">
        <v>56605</v>
      </c>
      <c r="J10823" s="5" t="n">
        <f aca="false">LEN(K10823)</f>
        <v>12</v>
      </c>
      <c r="K10823" s="6" t="s">
        <v>56606</v>
      </c>
      <c r="L10823" s="4" t="s">
        <v>31</v>
      </c>
      <c r="M10823" s="4" t="s">
        <v>31</v>
      </c>
    </row>
    <row r="10824" customFormat="false" ht="15.75" hidden="false" customHeight="true" outlineLevel="0" collapsed="false">
      <c r="A10824" s="4" t="n">
        <v>2742</v>
      </c>
      <c r="B10824" s="4" t="s">
        <v>56607</v>
      </c>
      <c r="C10824" s="4" t="s">
        <v>56608</v>
      </c>
      <c r="D10824" s="4" t="s">
        <v>56609</v>
      </c>
      <c r="E10824" s="5" t="s">
        <v>56610</v>
      </c>
      <c r="F10824" s="4" t="s">
        <v>56611</v>
      </c>
      <c r="G10824" s="4" t="s">
        <v>138</v>
      </c>
      <c r="H10824" s="5" t="s">
        <v>56612</v>
      </c>
      <c r="I10824" s="7" t="s">
        <v>56613</v>
      </c>
      <c r="J10824" s="5" t="n">
        <f aca="false">LEN(K10824)</f>
        <v>12</v>
      </c>
      <c r="K10824" s="6" t="s">
        <v>56614</v>
      </c>
      <c r="L10824" s="4" t="s">
        <v>66</v>
      </c>
      <c r="M10824" s="4" t="s">
        <v>924</v>
      </c>
    </row>
    <row r="10825" customFormat="false" ht="15.75" hidden="false" customHeight="true" outlineLevel="0" collapsed="false">
      <c r="A10825" s="4" t="n">
        <v>2744</v>
      </c>
      <c r="B10825" s="4" t="s">
        <v>56615</v>
      </c>
      <c r="C10825" s="4" t="s">
        <v>56616</v>
      </c>
      <c r="D10825" s="4" t="s">
        <v>56617</v>
      </c>
      <c r="E10825" s="5" t="s">
        <v>927</v>
      </c>
      <c r="F10825" s="4" t="s">
        <v>138</v>
      </c>
      <c r="G10825" s="4" t="s">
        <v>138</v>
      </c>
      <c r="H10825" s="5" t="s">
        <v>56618</v>
      </c>
      <c r="I10825" s="4" t="s">
        <v>56619</v>
      </c>
      <c r="J10825" s="5" t="n">
        <f aca="false">LEN(K10825)</f>
        <v>12</v>
      </c>
      <c r="K10825" s="6" t="s">
        <v>56620</v>
      </c>
      <c r="L10825" s="4" t="s">
        <v>78</v>
      </c>
      <c r="M10825" s="4" t="s">
        <v>695</v>
      </c>
    </row>
    <row r="10826" customFormat="false" ht="15.75" hidden="false" customHeight="true" outlineLevel="0" collapsed="false">
      <c r="A10826" s="4" t="n">
        <v>2753</v>
      </c>
      <c r="B10826" s="4" t="s">
        <v>56621</v>
      </c>
      <c r="C10826" s="4" t="s">
        <v>56622</v>
      </c>
      <c r="D10826" s="4" t="s">
        <v>56623</v>
      </c>
      <c r="E10826" s="5" t="s">
        <v>56624</v>
      </c>
      <c r="F10826" s="4" t="s">
        <v>56625</v>
      </c>
      <c r="G10826" s="4" t="s">
        <v>138</v>
      </c>
      <c r="H10826" s="5" t="s">
        <v>56626</v>
      </c>
      <c r="I10826" s="4" t="s">
        <v>56627</v>
      </c>
      <c r="J10826" s="5" t="n">
        <f aca="false">LEN(K10826)</f>
        <v>12</v>
      </c>
      <c r="K10826" s="6" t="s">
        <v>56628</v>
      </c>
      <c r="L10826" s="4" t="s">
        <v>31</v>
      </c>
      <c r="M10826" s="4" t="s">
        <v>819</v>
      </c>
    </row>
    <row r="10827" customFormat="false" ht="15.75" hidden="false" customHeight="true" outlineLevel="0" collapsed="false">
      <c r="A10827" s="4" t="n">
        <v>2754</v>
      </c>
      <c r="B10827" s="4" t="s">
        <v>56629</v>
      </c>
      <c r="C10827" s="4"/>
      <c r="D10827" s="4" t="s">
        <v>56630</v>
      </c>
      <c r="E10827" s="5" t="s">
        <v>3313</v>
      </c>
      <c r="F10827" s="4" t="s">
        <v>138</v>
      </c>
      <c r="G10827" s="4" t="s">
        <v>138</v>
      </c>
      <c r="H10827" s="5" t="s">
        <v>56631</v>
      </c>
      <c r="I10827" s="4" t="s">
        <v>56632</v>
      </c>
      <c r="J10827" s="5" t="n">
        <f aca="false">LEN(K10827)</f>
        <v>12</v>
      </c>
      <c r="K10827" s="6" t="s">
        <v>56472</v>
      </c>
      <c r="L10827" s="4" t="s">
        <v>21</v>
      </c>
      <c r="M10827" s="4" t="s">
        <v>877</v>
      </c>
    </row>
    <row r="10828" customFormat="false" ht="15.75" hidden="false" customHeight="true" outlineLevel="0" collapsed="false">
      <c r="A10828" s="4" t="n">
        <v>2767</v>
      </c>
      <c r="B10828" s="4" t="s">
        <v>56633</v>
      </c>
      <c r="C10828" s="4" t="s">
        <v>56634</v>
      </c>
      <c r="D10828" s="4" t="s">
        <v>56635</v>
      </c>
      <c r="E10828" s="5" t="s">
        <v>28304</v>
      </c>
      <c r="F10828" s="4" t="s">
        <v>20267</v>
      </c>
      <c r="G10828" s="4" t="s">
        <v>138</v>
      </c>
      <c r="H10828" s="5" t="s">
        <v>56636</v>
      </c>
      <c r="I10828" s="4" t="s">
        <v>56637</v>
      </c>
      <c r="J10828" s="5" t="n">
        <f aca="false">LEN(K10828)</f>
        <v>12</v>
      </c>
      <c r="K10828" s="6" t="str">
        <f aca="false">LOWER(SUBSTITUTE(SUBSTITUTE(SUBSTITUTE(SUBSTITUTE(SUBSTITUTE(SUBSTITUTE(SUBSTITUTE(B10828,"S.L.",""),"SL",""),"S.A.",""),"SA","")," ",""),".",""),",",""))&amp;".com"</f>
        <v>npancraç.com</v>
      </c>
      <c r="L10828" s="4" t="s">
        <v>57</v>
      </c>
      <c r="M10828" s="4" t="s">
        <v>877</v>
      </c>
    </row>
    <row r="10829" customFormat="false" ht="15.75" hidden="false" customHeight="true" outlineLevel="0" collapsed="false">
      <c r="A10829" s="4" t="n">
        <v>2769</v>
      </c>
      <c r="B10829" s="4" t="s">
        <v>56638</v>
      </c>
      <c r="C10829" s="4"/>
      <c r="D10829" s="4" t="s">
        <v>56639</v>
      </c>
      <c r="E10829" s="5" t="s">
        <v>9020</v>
      </c>
      <c r="F10829" s="4" t="s">
        <v>9021</v>
      </c>
      <c r="G10829" s="4" t="s">
        <v>138</v>
      </c>
      <c r="H10829" s="5" t="s">
        <v>56640</v>
      </c>
      <c r="I10829" s="4" t="s">
        <v>56641</v>
      </c>
      <c r="J10829" s="5" t="n">
        <f aca="false">LEN(K10829)</f>
        <v>12</v>
      </c>
      <c r="K10829" s="6" t="s">
        <v>56117</v>
      </c>
      <c r="L10829" s="4" t="s">
        <v>57</v>
      </c>
      <c r="M10829" s="4" t="s">
        <v>2657</v>
      </c>
    </row>
    <row r="10830" customFormat="false" ht="15.75" hidden="false" customHeight="true" outlineLevel="0" collapsed="false">
      <c r="A10830" s="4" t="n">
        <v>2776</v>
      </c>
      <c r="B10830" s="4" t="s">
        <v>56642</v>
      </c>
      <c r="C10830" s="4"/>
      <c r="D10830" s="4" t="s">
        <v>56643</v>
      </c>
      <c r="E10830" s="5" t="s">
        <v>3963</v>
      </c>
      <c r="F10830" s="4" t="s">
        <v>3964</v>
      </c>
      <c r="G10830" s="4" t="s">
        <v>138</v>
      </c>
      <c r="H10830" s="5" t="s">
        <v>56644</v>
      </c>
      <c r="I10830" s="7" t="s">
        <v>56645</v>
      </c>
      <c r="J10830" s="5" t="n">
        <f aca="false">LEN(K10830)</f>
        <v>12</v>
      </c>
      <c r="K10830" s="6" t="str">
        <f aca="false">LOWER(SUBSTITUTE(SUBSTITUTE(SUBSTITUTE(SUBSTITUTE(SUBSTITUTE(SUBSTITUTE(SUBSTITUTE(B10830,"S.L.",""),"SL",""),"S.A.",""),"SA","")," ",""),".",""),",",""))&amp;".com"</f>
        <v>piceltur.com</v>
      </c>
      <c r="L10830" s="4" t="s">
        <v>66</v>
      </c>
      <c r="M10830" s="4" t="s">
        <v>31</v>
      </c>
    </row>
    <row r="10831" customFormat="false" ht="15.75" hidden="false" customHeight="true" outlineLevel="0" collapsed="false">
      <c r="A10831" s="15" t="n">
        <v>2808</v>
      </c>
      <c r="B10831" s="15" t="s">
        <v>35268</v>
      </c>
      <c r="C10831" s="15"/>
      <c r="D10831" s="15" t="s">
        <v>56646</v>
      </c>
      <c r="E10831" s="16" t="s">
        <v>5991</v>
      </c>
      <c r="F10831" s="15" t="s">
        <v>5992</v>
      </c>
      <c r="G10831" s="15" t="s">
        <v>138</v>
      </c>
      <c r="H10831" s="5" t="s">
        <v>56647</v>
      </c>
      <c r="I10831" s="17" t="s">
        <v>56648</v>
      </c>
      <c r="J10831" s="5" t="n">
        <f aca="false">LEN(K10831)</f>
        <v>12</v>
      </c>
      <c r="K10831" s="19" t="str">
        <f aca="false">LOWER(SUBSTITUTE(SUBSTITUTE(SUBSTITUTE(SUBSTITUTE(SUBSTITUTE(SUBSTITUTE(SUBSTITUTE(B10831,"S.L.",""),"SL",""),"S.A.",""),"SA","")," ",""),".",""),",",""))&amp;".com"</f>
        <v>lunapark.com</v>
      </c>
      <c r="L10831" s="4" t="s">
        <v>78</v>
      </c>
      <c r="M10831" s="4" t="s">
        <v>8641</v>
      </c>
    </row>
    <row r="10832" customFormat="false" ht="15.75" hidden="false" customHeight="true" outlineLevel="0" collapsed="false">
      <c r="A10832" s="15" t="n">
        <v>2813</v>
      </c>
      <c r="B10832" s="15" t="s">
        <v>56649</v>
      </c>
      <c r="C10832" s="15" t="s">
        <v>56650</v>
      </c>
      <c r="D10832" s="15" t="s">
        <v>56651</v>
      </c>
      <c r="E10832" s="16" t="s">
        <v>5991</v>
      </c>
      <c r="F10832" s="15" t="s">
        <v>5992</v>
      </c>
      <c r="G10832" s="15" t="s">
        <v>138</v>
      </c>
      <c r="H10832" s="5" t="s">
        <v>56652</v>
      </c>
      <c r="I10832" s="17" t="s">
        <v>56653</v>
      </c>
      <c r="J10832" s="5" t="n">
        <f aca="false">LEN(K10832)</f>
        <v>12</v>
      </c>
      <c r="K10832" s="19" t="s">
        <v>56654</v>
      </c>
      <c r="L10832" s="4" t="s">
        <v>78</v>
      </c>
      <c r="M10832" s="4" t="s">
        <v>31</v>
      </c>
    </row>
    <row r="10833" customFormat="false" ht="15.75" hidden="false" customHeight="true" outlineLevel="0" collapsed="false">
      <c r="A10833" s="4" t="n">
        <v>2855</v>
      </c>
      <c r="B10833" s="4" t="s">
        <v>56655</v>
      </c>
      <c r="C10833" s="4"/>
      <c r="D10833" s="4" t="s">
        <v>52937</v>
      </c>
      <c r="E10833" s="5" t="s">
        <v>11076</v>
      </c>
      <c r="F10833" s="4" t="s">
        <v>11077</v>
      </c>
      <c r="G10833" s="4" t="s">
        <v>138</v>
      </c>
      <c r="H10833" s="5" t="s">
        <v>56656</v>
      </c>
      <c r="I10833" s="4" t="s">
        <v>56657</v>
      </c>
      <c r="J10833" s="5" t="n">
        <f aca="false">LEN(K10833)</f>
        <v>12</v>
      </c>
      <c r="K10833" s="10" t="str">
        <f aca="false">LOWER(SUBSTITUTE(SUBSTITUTE(SUBSTITUTE(SUBSTITUTE(SUBSTITUTE(SUBSTITUTE(SUBSTITUTE(B10833,"S.L.",""),"SL",""),"S.A.",""),"SA","")," ",""),".",""),",",""))&amp;".com"</f>
        <v>turhotel.com</v>
      </c>
      <c r="L10833" s="4" t="s">
        <v>21</v>
      </c>
      <c r="M10833" s="4" t="s">
        <v>31</v>
      </c>
    </row>
    <row r="10834" customFormat="false" ht="15.75" hidden="false" customHeight="true" outlineLevel="0" collapsed="false">
      <c r="A10834" s="4" t="n">
        <v>2877</v>
      </c>
      <c r="B10834" s="4" t="s">
        <v>56658</v>
      </c>
      <c r="C10834" s="4" t="s">
        <v>56659</v>
      </c>
      <c r="D10834" s="4" t="s">
        <v>56660</v>
      </c>
      <c r="E10834" s="5" t="s">
        <v>400</v>
      </c>
      <c r="F10834" s="4" t="s">
        <v>401</v>
      </c>
      <c r="G10834" s="4" t="s">
        <v>138</v>
      </c>
      <c r="H10834" s="5" t="s">
        <v>56661</v>
      </c>
      <c r="I10834" s="4" t="s">
        <v>56662</v>
      </c>
      <c r="J10834" s="5" t="n">
        <f aca="false">LEN(K10834)</f>
        <v>12</v>
      </c>
      <c r="K10834" s="6" t="s">
        <v>56663</v>
      </c>
      <c r="L10834" s="4" t="s">
        <v>78</v>
      </c>
      <c r="M10834" s="4" t="s">
        <v>20922</v>
      </c>
    </row>
    <row r="10835" customFormat="false" ht="15.75" hidden="false" customHeight="true" outlineLevel="0" collapsed="false">
      <c r="A10835" s="4" t="n">
        <v>2883</v>
      </c>
      <c r="B10835" s="4" t="s">
        <v>8175</v>
      </c>
      <c r="C10835" s="4" t="s">
        <v>56664</v>
      </c>
      <c r="D10835" s="4" t="s">
        <v>56665</v>
      </c>
      <c r="E10835" s="5" t="s">
        <v>400</v>
      </c>
      <c r="F10835" s="4" t="s">
        <v>401</v>
      </c>
      <c r="G10835" s="4" t="s">
        <v>138</v>
      </c>
      <c r="H10835" s="5" t="s">
        <v>56666</v>
      </c>
      <c r="I10835" s="4" t="s">
        <v>56667</v>
      </c>
      <c r="J10835" s="5" t="n">
        <f aca="false">LEN(K10835)</f>
        <v>12</v>
      </c>
      <c r="K10835" s="6" t="str">
        <f aca="false">LOWER(SUBSTITUTE(SUBSTITUTE(SUBSTITUTE(SUBSTITUTE(SUBSTITUTE(SUBSTITUTE(SUBSTITUTE(B10835,"S.L.",""),"SL",""),"S.A.",""),"SA","")," ",""),".",""),",",""))&amp;".com"</f>
        <v>lasvegas.com</v>
      </c>
      <c r="L10835" s="4" t="s">
        <v>78</v>
      </c>
      <c r="M10835" s="4" t="s">
        <v>2139</v>
      </c>
    </row>
    <row r="10836" customFormat="false" ht="15.75" hidden="false" customHeight="true" outlineLevel="0" collapsed="false">
      <c r="A10836" s="4" t="n">
        <v>2894</v>
      </c>
      <c r="B10836" s="4" t="s">
        <v>56668</v>
      </c>
      <c r="C10836" s="4" t="s">
        <v>56669</v>
      </c>
      <c r="D10836" s="4" t="s">
        <v>56670</v>
      </c>
      <c r="E10836" s="5" t="s">
        <v>56671</v>
      </c>
      <c r="F10836" s="4" t="s">
        <v>56672</v>
      </c>
      <c r="G10836" s="4" t="s">
        <v>138</v>
      </c>
      <c r="H10836" s="5" t="s">
        <v>56673</v>
      </c>
      <c r="I10836" s="4" t="s">
        <v>56674</v>
      </c>
      <c r="J10836" s="5" t="n">
        <f aca="false">LEN(K10836)</f>
        <v>12</v>
      </c>
      <c r="K10836" s="6" t="s">
        <v>56675</v>
      </c>
      <c r="L10836" s="4" t="s">
        <v>31</v>
      </c>
      <c r="M10836" s="4" t="s">
        <v>1979</v>
      </c>
    </row>
    <row r="10837" customFormat="false" ht="15.75" hidden="false" customHeight="true" outlineLevel="0" collapsed="false">
      <c r="A10837" s="4" t="n">
        <v>2954</v>
      </c>
      <c r="B10837" s="4" t="s">
        <v>56676</v>
      </c>
      <c r="C10837" s="4" t="s">
        <v>56677</v>
      </c>
      <c r="D10837" s="4" t="s">
        <v>56678</v>
      </c>
      <c r="E10837" s="5" t="s">
        <v>927</v>
      </c>
      <c r="F10837" s="4" t="s">
        <v>138</v>
      </c>
      <c r="G10837" s="4" t="s">
        <v>138</v>
      </c>
      <c r="H10837" s="5" t="s">
        <v>56679</v>
      </c>
      <c r="I10837" s="4" t="s">
        <v>56680</v>
      </c>
      <c r="J10837" s="5" t="n">
        <f aca="false">LEN(K10837)</f>
        <v>12</v>
      </c>
      <c r="K10837" s="6" t="s">
        <v>56472</v>
      </c>
      <c r="L10837" s="4" t="s">
        <v>21</v>
      </c>
      <c r="M10837" s="4" t="s">
        <v>2097</v>
      </c>
    </row>
    <row r="10838" customFormat="false" ht="15.75" hidden="false" customHeight="true" outlineLevel="0" collapsed="false">
      <c r="A10838" s="15" t="n">
        <v>2959</v>
      </c>
      <c r="B10838" s="15" t="s">
        <v>56681</v>
      </c>
      <c r="C10838" s="15" t="s">
        <v>56682</v>
      </c>
      <c r="D10838" s="15" t="s">
        <v>56683</v>
      </c>
      <c r="E10838" s="16" t="s">
        <v>56684</v>
      </c>
      <c r="F10838" s="15" t="s">
        <v>56685</v>
      </c>
      <c r="G10838" s="15" t="s">
        <v>138</v>
      </c>
      <c r="H10838" s="5" t="s">
        <v>56686</v>
      </c>
      <c r="I10838" s="17" t="s">
        <v>56687</v>
      </c>
      <c r="J10838" s="5" t="n">
        <f aca="false">LEN(K10838)</f>
        <v>12</v>
      </c>
      <c r="K10838" s="19" t="s">
        <v>56688</v>
      </c>
      <c r="L10838" s="4" t="s">
        <v>31</v>
      </c>
      <c r="M10838" s="4" t="s">
        <v>1016</v>
      </c>
    </row>
    <row r="10839" customFormat="false" ht="15.75" hidden="false" customHeight="true" outlineLevel="0" collapsed="false">
      <c r="A10839" s="15" t="n">
        <v>3040</v>
      </c>
      <c r="B10839" s="15" t="s">
        <v>56689</v>
      </c>
      <c r="C10839" s="15"/>
      <c r="D10839" s="15" t="s">
        <v>56690</v>
      </c>
      <c r="E10839" s="16" t="s">
        <v>56691</v>
      </c>
      <c r="F10839" s="15" t="s">
        <v>56692</v>
      </c>
      <c r="G10839" s="15" t="s">
        <v>138</v>
      </c>
      <c r="H10839" s="5" t="s">
        <v>56693</v>
      </c>
      <c r="I10839" s="17" t="s">
        <v>56694</v>
      </c>
      <c r="J10839" s="5" t="n">
        <f aca="false">LEN(K10839)</f>
        <v>12</v>
      </c>
      <c r="K10839" s="19" t="s">
        <v>56695</v>
      </c>
      <c r="L10839" s="4" t="s">
        <v>21</v>
      </c>
      <c r="M10839" s="4" t="s">
        <v>381</v>
      </c>
    </row>
    <row r="10840" customFormat="false" ht="15.75" hidden="false" customHeight="true" outlineLevel="0" collapsed="false">
      <c r="A10840" s="4" t="n">
        <v>3045</v>
      </c>
      <c r="B10840" s="4" t="s">
        <v>56696</v>
      </c>
      <c r="C10840" s="4"/>
      <c r="D10840" s="4" t="s">
        <v>56697</v>
      </c>
      <c r="E10840" s="5" t="s">
        <v>16712</v>
      </c>
      <c r="F10840" s="4" t="s">
        <v>16713</v>
      </c>
      <c r="G10840" s="4" t="s">
        <v>1610</v>
      </c>
      <c r="H10840" s="5" t="s">
        <v>56698</v>
      </c>
      <c r="I10840" s="4" t="s">
        <v>56699</v>
      </c>
      <c r="J10840" s="5" t="n">
        <f aca="false">LEN(K10840)</f>
        <v>12</v>
      </c>
      <c r="K10840" s="6" t="s">
        <v>56700</v>
      </c>
      <c r="L10840" s="4" t="s">
        <v>78</v>
      </c>
      <c r="M10840" s="4" t="s">
        <v>819</v>
      </c>
    </row>
    <row r="10841" customFormat="false" ht="15.75" hidden="false" customHeight="true" outlineLevel="0" collapsed="false">
      <c r="A10841" s="4" t="n">
        <v>3075</v>
      </c>
      <c r="B10841" s="4" t="s">
        <v>56701</v>
      </c>
      <c r="C10841" s="4"/>
      <c r="D10841" s="4" t="s">
        <v>33277</v>
      </c>
      <c r="E10841" s="5" t="s">
        <v>16731</v>
      </c>
      <c r="F10841" s="4" t="s">
        <v>16732</v>
      </c>
      <c r="G10841" s="4" t="s">
        <v>1610</v>
      </c>
      <c r="H10841" s="5" t="s">
        <v>56702</v>
      </c>
      <c r="I10841" s="4" t="s">
        <v>56703</v>
      </c>
      <c r="J10841" s="5" t="n">
        <f aca="false">LEN(K10841)</f>
        <v>12</v>
      </c>
      <c r="K10841" s="6" t="s">
        <v>56704</v>
      </c>
      <c r="L10841" s="4" t="s">
        <v>21</v>
      </c>
      <c r="M10841" s="4" t="s">
        <v>1216</v>
      </c>
    </row>
    <row r="10842" customFormat="false" ht="15.75" hidden="false" customHeight="true" outlineLevel="0" collapsed="false">
      <c r="A10842" s="4" t="n">
        <v>3139</v>
      </c>
      <c r="B10842" s="4" t="s">
        <v>49247</v>
      </c>
      <c r="C10842" s="4"/>
      <c r="D10842" s="4" t="s">
        <v>56705</v>
      </c>
      <c r="E10842" s="5" t="s">
        <v>7350</v>
      </c>
      <c r="F10842" s="4" t="s">
        <v>2733</v>
      </c>
      <c r="G10842" s="4" t="s">
        <v>313</v>
      </c>
      <c r="H10842" s="5" t="s">
        <v>56706</v>
      </c>
      <c r="I10842" s="4" t="s">
        <v>49251</v>
      </c>
      <c r="J10842" s="5" t="n">
        <f aca="false">LEN(K10842)</f>
        <v>12</v>
      </c>
      <c r="K10842" s="6" t="str">
        <f aca="false">LOWER(SUBSTITUTE(SUBSTITUTE(SUBSTITUTE(SUBSTITUTE(SUBSTITUTE(SUBSTITUTE(SUBSTITUTE(B10842,"S.L.",""),"SL",""),"S.A.",""),"SA","")," ",""),".",""),",",""))&amp;".com"</f>
        <v>cablanca.com</v>
      </c>
      <c r="L10842" s="4" t="s">
        <v>57</v>
      </c>
      <c r="M10842" s="4" t="s">
        <v>1979</v>
      </c>
    </row>
    <row r="10843" customFormat="false" ht="15.75" hidden="false" customHeight="true" outlineLevel="0" collapsed="false">
      <c r="A10843" s="15" t="n">
        <v>3182</v>
      </c>
      <c r="B10843" s="15" t="s">
        <v>56707</v>
      </c>
      <c r="C10843" s="15"/>
      <c r="D10843" s="15" t="s">
        <v>56708</v>
      </c>
      <c r="E10843" s="16" t="s">
        <v>43953</v>
      </c>
      <c r="F10843" s="15" t="s">
        <v>16798</v>
      </c>
      <c r="G10843" s="15" t="s">
        <v>313</v>
      </c>
      <c r="H10843" s="5" t="s">
        <v>56709</v>
      </c>
      <c r="I10843" s="17" t="s">
        <v>56710</v>
      </c>
      <c r="J10843" s="5" t="n">
        <f aca="false">LEN(K10843)</f>
        <v>12</v>
      </c>
      <c r="K10843" s="19" t="str">
        <f aca="false">LOWER(SUBSTITUTE(SUBSTITUTE(SUBSTITUTE(SUBSTITUTE(SUBSTITUTE(SUBSTITUTE(SUBSTITUTE(B10843,"S.L.",""),"SL",""),"S.A.",""),"SA","")," ",""),".",""),",",""))&amp;".com"</f>
        <v>eljazmin.com</v>
      </c>
      <c r="L10843" s="4" t="s">
        <v>66</v>
      </c>
      <c r="M10843" s="4" t="s">
        <v>577</v>
      </c>
    </row>
    <row r="10844" customFormat="false" ht="15.75" hidden="false" customHeight="true" outlineLevel="0" collapsed="false">
      <c r="A10844" s="4" t="n">
        <v>3209</v>
      </c>
      <c r="B10844" s="4" t="s">
        <v>56711</v>
      </c>
      <c r="C10844" s="4"/>
      <c r="D10844" s="4" t="s">
        <v>56712</v>
      </c>
      <c r="E10844" s="5" t="s">
        <v>2755</v>
      </c>
      <c r="F10844" s="4" t="s">
        <v>2756</v>
      </c>
      <c r="G10844" s="4" t="s">
        <v>313</v>
      </c>
      <c r="H10844" s="5" t="s">
        <v>56713</v>
      </c>
      <c r="I10844" s="4" t="s">
        <v>56714</v>
      </c>
      <c r="J10844" s="5" t="n">
        <f aca="false">LEN(K10844)</f>
        <v>12</v>
      </c>
      <c r="K10844" s="6" t="str">
        <f aca="false">LOWER(SUBSTITUTE(SUBSTITUTE(SUBSTITUTE(SUBSTITUTE(SUBSTITUTE(SUBSTITUTE(SUBSTITUTE(B10844,"S.L.",""),"SL",""),"S.A.",""),"SA","")," ",""),".",""),",",""))&amp;".com"</f>
        <v>laencina.com</v>
      </c>
      <c r="L10844" s="4" t="s">
        <v>31</v>
      </c>
      <c r="M10844" s="4" t="s">
        <v>5765</v>
      </c>
    </row>
    <row r="10845" customFormat="false" ht="15.75" hidden="false" customHeight="true" outlineLevel="0" collapsed="false">
      <c r="A10845" s="4" t="n">
        <v>3246</v>
      </c>
      <c r="B10845" s="4" t="s">
        <v>8271</v>
      </c>
      <c r="C10845" s="4"/>
      <c r="D10845" s="4" t="s">
        <v>56715</v>
      </c>
      <c r="E10845" s="5" t="s">
        <v>1873</v>
      </c>
      <c r="F10845" s="4" t="s">
        <v>633</v>
      </c>
      <c r="G10845" s="4" t="s">
        <v>313</v>
      </c>
      <c r="H10845" s="5" t="s">
        <v>56716</v>
      </c>
      <c r="I10845" s="4" t="s">
        <v>8275</v>
      </c>
      <c r="J10845" s="5" t="n">
        <f aca="false">LEN(K10845)</f>
        <v>12</v>
      </c>
      <c r="K10845" s="6" t="str">
        <f aca="false">LOWER(SUBSTITUTE(SUBSTITUTE(SUBSTITUTE(SUBSTITUTE(SUBSTITUTE(SUBSTITUTE(SUBSTITUTE(B10845,"S.L.",""),"SL",""),"S.A.",""),"SA","")," ",""),".",""),",",""))&amp;".com"</f>
        <v>lahuerta.com</v>
      </c>
      <c r="L10845" s="4" t="s">
        <v>57</v>
      </c>
      <c r="M10845" s="4" t="s">
        <v>1208</v>
      </c>
    </row>
    <row r="10846" customFormat="false" ht="15.75" hidden="false" customHeight="true" outlineLevel="0" collapsed="false">
      <c r="A10846" s="4" t="n">
        <v>3261</v>
      </c>
      <c r="B10846" s="4" t="s">
        <v>56717</v>
      </c>
      <c r="C10846" s="4"/>
      <c r="D10846" s="4" t="s">
        <v>56718</v>
      </c>
      <c r="E10846" s="5" t="s">
        <v>1877</v>
      </c>
      <c r="F10846" s="4" t="s">
        <v>1878</v>
      </c>
      <c r="G10846" s="4" t="s">
        <v>313</v>
      </c>
      <c r="H10846" s="5" t="s">
        <v>56719</v>
      </c>
      <c r="I10846" s="4" t="s">
        <v>56720</v>
      </c>
      <c r="J10846" s="5" t="n">
        <f aca="false">LEN(K10846)</f>
        <v>12</v>
      </c>
      <c r="K10846" s="6" t="s">
        <v>56721</v>
      </c>
      <c r="L10846" s="4" t="s">
        <v>21</v>
      </c>
      <c r="M10846" s="4" t="s">
        <v>2429</v>
      </c>
    </row>
    <row r="10847" customFormat="false" ht="15.75" hidden="false" customHeight="true" outlineLevel="0" collapsed="false">
      <c r="A10847" s="4" t="n">
        <v>3297</v>
      </c>
      <c r="B10847" s="4" t="s">
        <v>56722</v>
      </c>
      <c r="C10847" s="4"/>
      <c r="D10847" s="4" t="s">
        <v>56723</v>
      </c>
      <c r="E10847" s="5" t="s">
        <v>6044</v>
      </c>
      <c r="F10847" s="4" t="s">
        <v>6045</v>
      </c>
      <c r="G10847" s="4" t="s">
        <v>313</v>
      </c>
      <c r="H10847" s="5" t="s">
        <v>56724</v>
      </c>
      <c r="I10847" s="4" t="s">
        <v>56725</v>
      </c>
      <c r="J10847" s="5" t="n">
        <f aca="false">LEN(K10847)</f>
        <v>12</v>
      </c>
      <c r="K10847" s="6" t="s">
        <v>56726</v>
      </c>
      <c r="L10847" s="4" t="s">
        <v>57</v>
      </c>
      <c r="M10847" s="4" t="s">
        <v>794</v>
      </c>
    </row>
    <row r="10848" customFormat="false" ht="15.75" hidden="false" customHeight="true" outlineLevel="0" collapsed="false">
      <c r="A10848" s="4" t="n">
        <v>3307</v>
      </c>
      <c r="B10848" s="4" t="s">
        <v>56727</v>
      </c>
      <c r="C10848" s="4"/>
      <c r="D10848" s="4" t="s">
        <v>56728</v>
      </c>
      <c r="E10848" s="5" t="s">
        <v>11158</v>
      </c>
      <c r="F10848" s="4" t="s">
        <v>28592</v>
      </c>
      <c r="G10848" s="4" t="s">
        <v>313</v>
      </c>
      <c r="H10848" s="5" t="s">
        <v>56729</v>
      </c>
      <c r="I10848" s="4" t="s">
        <v>56730</v>
      </c>
      <c r="J10848" s="5" t="n">
        <f aca="false">LEN(K10848)</f>
        <v>12</v>
      </c>
      <c r="K10848" s="6" t="s">
        <v>56731</v>
      </c>
      <c r="L10848" s="4" t="s">
        <v>78</v>
      </c>
      <c r="M10848" s="4" t="s">
        <v>271</v>
      </c>
    </row>
    <row r="10849" customFormat="false" ht="15.75" hidden="false" customHeight="true" outlineLevel="0" collapsed="false">
      <c r="A10849" s="4" t="n">
        <v>3363</v>
      </c>
      <c r="B10849" s="4" t="s">
        <v>56732</v>
      </c>
      <c r="C10849" s="4"/>
      <c r="D10849" s="4" t="s">
        <v>56733</v>
      </c>
      <c r="E10849" s="5" t="s">
        <v>44047</v>
      </c>
      <c r="F10849" s="4" t="s">
        <v>6872</v>
      </c>
      <c r="G10849" s="4" t="s">
        <v>313</v>
      </c>
      <c r="H10849" s="5" t="s">
        <v>56734</v>
      </c>
      <c r="I10849" s="4" t="s">
        <v>56735</v>
      </c>
      <c r="J10849" s="5" t="n">
        <f aca="false">LEN(K10849)</f>
        <v>12</v>
      </c>
      <c r="K10849" s="6" t="s">
        <v>56736</v>
      </c>
      <c r="L10849" s="4" t="s">
        <v>57</v>
      </c>
      <c r="M10849" s="4" t="s">
        <v>1016</v>
      </c>
    </row>
    <row r="10850" customFormat="false" ht="15.75" hidden="false" customHeight="true" outlineLevel="0" collapsed="false">
      <c r="A10850" s="4" t="n">
        <v>3387</v>
      </c>
      <c r="B10850" s="4" t="s">
        <v>56737</v>
      </c>
      <c r="C10850" s="4"/>
      <c r="D10850" s="4" t="s">
        <v>56738</v>
      </c>
      <c r="E10850" s="5" t="s">
        <v>28619</v>
      </c>
      <c r="F10850" s="4" t="s">
        <v>851</v>
      </c>
      <c r="G10850" s="4" t="s">
        <v>852</v>
      </c>
      <c r="H10850" s="5" t="s">
        <v>56739</v>
      </c>
      <c r="I10850" s="4" t="s">
        <v>56740</v>
      </c>
      <c r="J10850" s="5" t="n">
        <f aca="false">LEN(K10850)</f>
        <v>12</v>
      </c>
      <c r="K10850" s="6" t="s">
        <v>56741</v>
      </c>
      <c r="L10850" s="4" t="s">
        <v>57</v>
      </c>
      <c r="M10850" s="4" t="s">
        <v>1208</v>
      </c>
    </row>
    <row r="10851" customFormat="false" ht="15.75" hidden="false" customHeight="true" outlineLevel="0" collapsed="false">
      <c r="A10851" s="4" t="n">
        <v>3406</v>
      </c>
      <c r="B10851" s="4" t="s">
        <v>56742</v>
      </c>
      <c r="C10851" s="4"/>
      <c r="D10851" s="4" t="s">
        <v>56743</v>
      </c>
      <c r="E10851" s="5" t="s">
        <v>2425</v>
      </c>
      <c r="F10851" s="4" t="s">
        <v>851</v>
      </c>
      <c r="G10851" s="4" t="s">
        <v>852</v>
      </c>
      <c r="H10851" s="5" t="s">
        <v>56744</v>
      </c>
      <c r="I10851" s="4" t="s">
        <v>56745</v>
      </c>
      <c r="J10851" s="5" t="n">
        <f aca="false">LEN(K10851)</f>
        <v>12</v>
      </c>
      <c r="K10851" s="6" t="str">
        <f aca="false">LOWER(SUBSTITUTE(SUBSTITUTE(SUBSTITUTE(SUBSTITUTE(SUBSTITUTE(SUBSTITUTE(SUBSTITUTE(B10851,"S.L.",""),"SL",""),"S.A.",""),"SA","")," ",""),".",""),",",""))&amp;".com"</f>
        <v>terminus.com</v>
      </c>
      <c r="L10851" s="4" t="s">
        <v>21</v>
      </c>
      <c r="M10851" s="4" t="s">
        <v>1208</v>
      </c>
    </row>
    <row r="10852" customFormat="false" ht="15.75" hidden="false" customHeight="true" outlineLevel="0" collapsed="false">
      <c r="A10852" s="4" t="n">
        <v>3408</v>
      </c>
      <c r="B10852" s="4" t="s">
        <v>56746</v>
      </c>
      <c r="C10852" s="4"/>
      <c r="D10852" s="4" t="s">
        <v>56747</v>
      </c>
      <c r="E10852" s="5" t="s">
        <v>28619</v>
      </c>
      <c r="F10852" s="4" t="s">
        <v>851</v>
      </c>
      <c r="G10852" s="4" t="s">
        <v>852</v>
      </c>
      <c r="H10852" s="5" t="s">
        <v>56748</v>
      </c>
      <c r="I10852" s="7" t="s">
        <v>56749</v>
      </c>
      <c r="J10852" s="5" t="n">
        <f aca="false">LEN(K10852)</f>
        <v>12</v>
      </c>
      <c r="K10852" s="5" t="s">
        <v>56750</v>
      </c>
      <c r="L10852" s="4" t="s">
        <v>31</v>
      </c>
      <c r="M10852" s="4" t="s">
        <v>577</v>
      </c>
    </row>
    <row r="10853" customFormat="false" ht="15.75" hidden="false" customHeight="true" outlineLevel="0" collapsed="false">
      <c r="A10853" s="4" t="n">
        <v>3432</v>
      </c>
      <c r="B10853" s="4" t="s">
        <v>56751</v>
      </c>
      <c r="C10853" s="4"/>
      <c r="D10853" s="4" t="s">
        <v>56752</v>
      </c>
      <c r="E10853" s="5" t="s">
        <v>850</v>
      </c>
      <c r="F10853" s="4" t="s">
        <v>851</v>
      </c>
      <c r="G10853" s="4" t="s">
        <v>852</v>
      </c>
      <c r="H10853" s="5" t="s">
        <v>56753</v>
      </c>
      <c r="I10853" s="7" t="s">
        <v>56754</v>
      </c>
      <c r="J10853" s="5" t="n">
        <f aca="false">LEN(K10853)</f>
        <v>12</v>
      </c>
      <c r="K10853" s="6" t="s">
        <v>56755</v>
      </c>
      <c r="L10853" s="4" t="s">
        <v>31</v>
      </c>
      <c r="M10853" s="4" t="s">
        <v>11774</v>
      </c>
    </row>
    <row r="10854" customFormat="false" ht="15.75" hidden="false" customHeight="true" outlineLevel="0" collapsed="false">
      <c r="A10854" s="4" t="n">
        <v>3435</v>
      </c>
      <c r="B10854" s="4" t="s">
        <v>56756</v>
      </c>
      <c r="C10854" s="4"/>
      <c r="D10854" s="4" t="s">
        <v>56757</v>
      </c>
      <c r="E10854" s="5" t="s">
        <v>850</v>
      </c>
      <c r="F10854" s="4" t="s">
        <v>851</v>
      </c>
      <c r="G10854" s="4" t="s">
        <v>852</v>
      </c>
      <c r="H10854" s="5" t="s">
        <v>56758</v>
      </c>
      <c r="I10854" s="4" t="s">
        <v>56759</v>
      </c>
      <c r="J10854" s="5" t="n">
        <f aca="false">LEN(K10854)</f>
        <v>12</v>
      </c>
      <c r="K10854" s="6" t="s">
        <v>56760</v>
      </c>
      <c r="L10854" s="4" t="s">
        <v>21</v>
      </c>
      <c r="M10854" s="4" t="s">
        <v>1694</v>
      </c>
    </row>
    <row r="10855" customFormat="false" ht="15.75" hidden="false" customHeight="true" outlineLevel="0" collapsed="false">
      <c r="A10855" s="4" t="n">
        <v>3438</v>
      </c>
      <c r="B10855" s="4" t="s">
        <v>56761</v>
      </c>
      <c r="C10855" s="4"/>
      <c r="D10855" s="4" t="s">
        <v>56762</v>
      </c>
      <c r="E10855" s="5" t="s">
        <v>850</v>
      </c>
      <c r="F10855" s="4" t="s">
        <v>851</v>
      </c>
      <c r="G10855" s="4" t="s">
        <v>852</v>
      </c>
      <c r="H10855" s="5" t="s">
        <v>56763</v>
      </c>
      <c r="I10855" s="4" t="s">
        <v>56764</v>
      </c>
      <c r="J10855" s="5" t="n">
        <f aca="false">LEN(K10855)</f>
        <v>12</v>
      </c>
      <c r="K10855" s="6" t="str">
        <f aca="false">LOWER(SUBSTITUTE(SUBSTITUTE(SUBSTITUTE(SUBSTITUTE(SUBSTITUTE(SUBSTITUTE(SUBSTITUTE(B10855,"S.L.",""),"SL",""),"S.A.",""),"SA","")," ",""),".",""),",",""))&amp;".com"</f>
        <v>hueuropa.com</v>
      </c>
      <c r="L10855" s="4" t="s">
        <v>1970</v>
      </c>
      <c r="M10855" s="4" t="s">
        <v>2177</v>
      </c>
    </row>
    <row r="10856" customFormat="false" ht="15.75" hidden="false" customHeight="true" outlineLevel="0" collapsed="false">
      <c r="A10856" s="4" t="n">
        <v>3453</v>
      </c>
      <c r="B10856" s="4" t="s">
        <v>56765</v>
      </c>
      <c r="C10856" s="4"/>
      <c r="D10856" s="4" t="s">
        <v>56766</v>
      </c>
      <c r="E10856" s="5" t="s">
        <v>56767</v>
      </c>
      <c r="F10856" s="4" t="s">
        <v>38870</v>
      </c>
      <c r="G10856" s="4" t="s">
        <v>852</v>
      </c>
      <c r="H10856" s="5" t="s">
        <v>56768</v>
      </c>
      <c r="I10856" s="7" t="s">
        <v>56769</v>
      </c>
      <c r="J10856" s="5" t="n">
        <f aca="false">LEN(K10856)</f>
        <v>12</v>
      </c>
      <c r="K10856" s="6" t="s">
        <v>56770</v>
      </c>
      <c r="L10856" s="4" t="s">
        <v>78</v>
      </c>
      <c r="M10856" s="4" t="s">
        <v>3470</v>
      </c>
    </row>
    <row r="10857" customFormat="false" ht="15.75" hidden="false" customHeight="true" outlineLevel="0" collapsed="false">
      <c r="A10857" s="4" t="n">
        <v>3490</v>
      </c>
      <c r="B10857" s="4" t="s">
        <v>56771</v>
      </c>
      <c r="C10857" s="4"/>
      <c r="D10857" s="4" t="s">
        <v>56772</v>
      </c>
      <c r="E10857" s="5" t="s">
        <v>7380</v>
      </c>
      <c r="F10857" s="4" t="s">
        <v>7381</v>
      </c>
      <c r="G10857" s="4" t="s">
        <v>852</v>
      </c>
      <c r="H10857" s="5" t="s">
        <v>56773</v>
      </c>
      <c r="I10857" s="4" t="s">
        <v>56774</v>
      </c>
      <c r="J10857" s="5" t="n">
        <f aca="false">LEN(K10857)</f>
        <v>12</v>
      </c>
      <c r="K10857" s="6" t="s">
        <v>56775</v>
      </c>
      <c r="L10857" s="4" t="s">
        <v>78</v>
      </c>
      <c r="M10857" s="4" t="s">
        <v>1016</v>
      </c>
    </row>
    <row r="10858" customFormat="false" ht="15.75" hidden="false" customHeight="true" outlineLevel="0" collapsed="false">
      <c r="A10858" s="4" t="n">
        <v>3499</v>
      </c>
      <c r="B10858" s="4" t="s">
        <v>56776</v>
      </c>
      <c r="C10858" s="4"/>
      <c r="D10858" s="4" t="s">
        <v>56777</v>
      </c>
      <c r="E10858" s="5" t="s">
        <v>2142</v>
      </c>
      <c r="F10858" s="4" t="s">
        <v>1389</v>
      </c>
      <c r="G10858" s="4" t="s">
        <v>1390</v>
      </c>
      <c r="H10858" s="5" t="s">
        <v>56778</v>
      </c>
      <c r="I10858" s="7" t="s">
        <v>56779</v>
      </c>
      <c r="J10858" s="5" t="n">
        <f aca="false">LEN(K10858)</f>
        <v>12</v>
      </c>
      <c r="K10858" s="6" t="s">
        <v>56074</v>
      </c>
      <c r="L10858" s="4" t="s">
        <v>57</v>
      </c>
      <c r="M10858" s="4" t="s">
        <v>8641</v>
      </c>
    </row>
    <row r="10859" customFormat="false" ht="15.75" hidden="false" customHeight="true" outlineLevel="0" collapsed="false">
      <c r="A10859" s="4" t="n">
        <v>3553</v>
      </c>
      <c r="B10859" s="4" t="s">
        <v>50868</v>
      </c>
      <c r="C10859" s="4"/>
      <c r="D10859" s="4" t="s">
        <v>56780</v>
      </c>
      <c r="E10859" s="5" t="s">
        <v>16924</v>
      </c>
      <c r="F10859" s="4" t="s">
        <v>16925</v>
      </c>
      <c r="G10859" s="4" t="s">
        <v>1390</v>
      </c>
      <c r="H10859" s="5" t="s">
        <v>56781</v>
      </c>
      <c r="I10859" s="7" t="s">
        <v>56782</v>
      </c>
      <c r="J10859" s="5" t="n">
        <f aca="false">LEN(K10859)</f>
        <v>12</v>
      </c>
      <c r="K10859" s="6" t="str">
        <f aca="false">LOWER(SUBSTITUTE(SUBSTITUTE(SUBSTITUTE(SUBSTITUTE(SUBSTITUTE(SUBSTITUTE(SUBSTITUTE(B10859,"S.L.",""),"SL",""),"S.A.",""),"SA","")," ",""),".",""),",",""))&amp;".com"</f>
        <v>lasviñas.com</v>
      </c>
      <c r="L10859" s="4" t="s">
        <v>66</v>
      </c>
      <c r="M10859" s="4" t="s">
        <v>1016</v>
      </c>
    </row>
    <row r="10860" customFormat="false" ht="15.75" hidden="false" customHeight="true" outlineLevel="0" collapsed="false">
      <c r="A10860" s="4" t="n">
        <v>3602</v>
      </c>
      <c r="B10860" s="4" t="s">
        <v>56783</v>
      </c>
      <c r="C10860" s="4"/>
      <c r="D10860" s="4" t="s">
        <v>56784</v>
      </c>
      <c r="E10860" s="5" t="s">
        <v>38901</v>
      </c>
      <c r="F10860" s="4" t="s">
        <v>9152</v>
      </c>
      <c r="G10860" s="4" t="s">
        <v>1390</v>
      </c>
      <c r="H10860" s="5" t="s">
        <v>56785</v>
      </c>
      <c r="I10860" s="7" t="s">
        <v>56786</v>
      </c>
      <c r="J10860" s="5" t="n">
        <f aca="false">LEN(K10860)</f>
        <v>12</v>
      </c>
      <c r="K10860" s="6" t="str">
        <f aca="false">LOWER(SUBSTITUTE(SUBSTITUTE(SUBSTITUTE(SUBSTITUTE(SUBSTITUTE(SUBSTITUTE(SUBSTITUTE(B10860,"S.L.",""),"SL",""),"S.A.",""),"SA","")," ",""),".",""),",",""))&amp;".com"</f>
        <v>aretxala.com</v>
      </c>
      <c r="L10860" s="4" t="s">
        <v>78</v>
      </c>
      <c r="M10860" s="4" t="s">
        <v>31</v>
      </c>
    </row>
    <row r="10861" customFormat="false" ht="15.75" hidden="false" customHeight="true" outlineLevel="0" collapsed="false">
      <c r="A10861" s="4" t="n">
        <v>3606</v>
      </c>
      <c r="B10861" s="4" t="s">
        <v>56787</v>
      </c>
      <c r="C10861" s="4"/>
      <c r="D10861" s="4" t="s">
        <v>56788</v>
      </c>
      <c r="E10861" s="5" t="s">
        <v>56789</v>
      </c>
      <c r="F10861" s="4" t="s">
        <v>56790</v>
      </c>
      <c r="G10861" s="4" t="s">
        <v>1390</v>
      </c>
      <c r="H10861" s="5" t="s">
        <v>56791</v>
      </c>
      <c r="I10861" s="4" t="s">
        <v>56792</v>
      </c>
      <c r="J10861" s="5" t="n">
        <f aca="false">LEN(K10861)</f>
        <v>12</v>
      </c>
      <c r="K10861" s="6" t="s">
        <v>56793</v>
      </c>
      <c r="L10861" s="4" t="s">
        <v>57</v>
      </c>
      <c r="M10861" s="4" t="s">
        <v>996</v>
      </c>
    </row>
    <row r="10862" customFormat="false" ht="15.75" hidden="false" customHeight="true" outlineLevel="0" collapsed="false">
      <c r="A10862" s="4" t="n">
        <v>3618</v>
      </c>
      <c r="B10862" s="4" t="s">
        <v>56794</v>
      </c>
      <c r="C10862" s="4"/>
      <c r="D10862" s="4" t="s">
        <v>56795</v>
      </c>
      <c r="E10862" s="5" t="s">
        <v>38960</v>
      </c>
      <c r="F10862" s="4" t="s">
        <v>56796</v>
      </c>
      <c r="G10862" s="4" t="s">
        <v>1390</v>
      </c>
      <c r="H10862" s="5" t="s">
        <v>56797</v>
      </c>
      <c r="I10862" s="7" t="s">
        <v>56798</v>
      </c>
      <c r="J10862" s="5" t="n">
        <f aca="false">LEN(K10862)</f>
        <v>12</v>
      </c>
      <c r="K10862" s="6" t="s">
        <v>56799</v>
      </c>
      <c r="L10862" s="4" t="s">
        <v>31</v>
      </c>
      <c r="M10862" s="4" t="s">
        <v>32</v>
      </c>
    </row>
    <row r="10863" customFormat="false" ht="15.75" hidden="false" customHeight="true" outlineLevel="0" collapsed="false">
      <c r="A10863" s="4" t="n">
        <v>3623</v>
      </c>
      <c r="B10863" s="4" t="s">
        <v>56800</v>
      </c>
      <c r="C10863" s="4"/>
      <c r="D10863" s="4" t="s">
        <v>56801</v>
      </c>
      <c r="E10863" s="5" t="s">
        <v>33632</v>
      </c>
      <c r="F10863" s="4" t="s">
        <v>33633</v>
      </c>
      <c r="G10863" s="4" t="s">
        <v>1390</v>
      </c>
      <c r="H10863" s="5" t="s">
        <v>56802</v>
      </c>
      <c r="I10863" s="7" t="s">
        <v>56803</v>
      </c>
      <c r="J10863" s="5" t="n">
        <f aca="false">LEN(K10863)</f>
        <v>12</v>
      </c>
      <c r="K10863" s="6" t="s">
        <v>56804</v>
      </c>
      <c r="L10863" s="4" t="s">
        <v>21</v>
      </c>
      <c r="M10863" s="4" t="s">
        <v>1979</v>
      </c>
    </row>
    <row r="10864" customFormat="false" ht="15.75" hidden="false" customHeight="true" outlineLevel="0" collapsed="false">
      <c r="A10864" s="4" t="n">
        <v>3673</v>
      </c>
      <c r="B10864" s="4" t="s">
        <v>56805</v>
      </c>
      <c r="C10864" s="4"/>
      <c r="D10864" s="4" t="s">
        <v>56806</v>
      </c>
      <c r="E10864" s="5" t="s">
        <v>56807</v>
      </c>
      <c r="F10864" s="4" t="s">
        <v>56808</v>
      </c>
      <c r="G10864" s="4" t="s">
        <v>290</v>
      </c>
      <c r="H10864" s="5" t="s">
        <v>56809</v>
      </c>
      <c r="I10864" s="4" t="s">
        <v>56810</v>
      </c>
      <c r="J10864" s="5" t="n">
        <f aca="false">LEN(K10864)</f>
        <v>12</v>
      </c>
      <c r="K10864" s="6" t="s">
        <v>56811</v>
      </c>
      <c r="L10864" s="4" t="s">
        <v>10283</v>
      </c>
      <c r="M10864" s="4" t="s">
        <v>381</v>
      </c>
    </row>
    <row r="10865" customFormat="false" ht="15.75" hidden="false" customHeight="true" outlineLevel="0" collapsed="false">
      <c r="A10865" s="4" t="n">
        <v>3683</v>
      </c>
      <c r="B10865" s="4" t="s">
        <v>56812</v>
      </c>
      <c r="C10865" s="4"/>
      <c r="D10865" s="4" t="s">
        <v>56813</v>
      </c>
      <c r="E10865" s="5" t="s">
        <v>11220</v>
      </c>
      <c r="F10865" s="4" t="s">
        <v>11221</v>
      </c>
      <c r="G10865" s="4" t="s">
        <v>290</v>
      </c>
      <c r="H10865" s="5" t="s">
        <v>56814</v>
      </c>
      <c r="I10865" s="4" t="s">
        <v>56815</v>
      </c>
      <c r="J10865" s="5" t="n">
        <f aca="false">LEN(K10865)</f>
        <v>12</v>
      </c>
      <c r="K10865" s="6" t="s">
        <v>56229</v>
      </c>
      <c r="L10865" s="4" t="s">
        <v>66</v>
      </c>
      <c r="M10865" s="4" t="s">
        <v>3523</v>
      </c>
    </row>
    <row r="10866" customFormat="false" ht="15.75" hidden="false" customHeight="true" outlineLevel="0" collapsed="false">
      <c r="A10866" s="4" t="n">
        <v>3720</v>
      </c>
      <c r="B10866" s="4" t="s">
        <v>56816</v>
      </c>
      <c r="C10866" s="4"/>
      <c r="D10866" s="4" t="s">
        <v>56817</v>
      </c>
      <c r="E10866" s="5" t="s">
        <v>9179</v>
      </c>
      <c r="F10866" s="4" t="s">
        <v>9180</v>
      </c>
      <c r="G10866" s="4" t="s">
        <v>290</v>
      </c>
      <c r="H10866" s="5" t="s">
        <v>56818</v>
      </c>
      <c r="I10866" s="4" t="s">
        <v>56819</v>
      </c>
      <c r="J10866" s="5" t="n">
        <f aca="false">LEN(K10866)</f>
        <v>12</v>
      </c>
      <c r="K10866" s="6" t="s">
        <v>56820</v>
      </c>
      <c r="L10866" s="4" t="s">
        <v>21</v>
      </c>
      <c r="M10866" s="4" t="s">
        <v>344</v>
      </c>
    </row>
    <row r="10867" customFormat="false" ht="15.75" hidden="false" customHeight="true" outlineLevel="0" collapsed="false">
      <c r="A10867" s="4" t="n">
        <v>3721</v>
      </c>
      <c r="B10867" s="4" t="s">
        <v>56821</v>
      </c>
      <c r="C10867" s="4"/>
      <c r="D10867" s="4" t="s">
        <v>56822</v>
      </c>
      <c r="E10867" s="5" t="s">
        <v>9179</v>
      </c>
      <c r="F10867" s="4" t="s">
        <v>9180</v>
      </c>
      <c r="G10867" s="4" t="s">
        <v>290</v>
      </c>
      <c r="H10867" s="5" t="s">
        <v>56823</v>
      </c>
      <c r="I10867" s="4" t="s">
        <v>56819</v>
      </c>
      <c r="J10867" s="5" t="n">
        <f aca="false">LEN(K10867)</f>
        <v>12</v>
      </c>
      <c r="K10867" s="6" t="s">
        <v>56820</v>
      </c>
      <c r="L10867" s="4" t="s">
        <v>57</v>
      </c>
      <c r="M10867" s="4" t="s">
        <v>344</v>
      </c>
    </row>
    <row r="10868" customFormat="false" ht="15.75" hidden="false" customHeight="true" outlineLevel="0" collapsed="false">
      <c r="A10868" s="4" t="n">
        <v>3776</v>
      </c>
      <c r="B10868" s="4" t="s">
        <v>56824</v>
      </c>
      <c r="C10868" s="4"/>
      <c r="D10868" s="4" t="s">
        <v>56825</v>
      </c>
      <c r="E10868" s="5" t="s">
        <v>56826</v>
      </c>
      <c r="F10868" s="4" t="s">
        <v>56827</v>
      </c>
      <c r="G10868" s="4" t="s">
        <v>290</v>
      </c>
      <c r="H10868" s="5" t="s">
        <v>56828</v>
      </c>
      <c r="I10868" s="4" t="s">
        <v>56829</v>
      </c>
      <c r="J10868" s="5" t="n">
        <f aca="false">LEN(K10868)</f>
        <v>12</v>
      </c>
      <c r="K10868" s="6" t="s">
        <v>56830</v>
      </c>
      <c r="L10868" s="4" t="s">
        <v>31</v>
      </c>
      <c r="M10868" s="4" t="s">
        <v>31</v>
      </c>
    </row>
    <row r="10869" customFormat="false" ht="15.75" hidden="false" customHeight="true" outlineLevel="0" collapsed="false">
      <c r="A10869" s="4" t="n">
        <v>3790</v>
      </c>
      <c r="B10869" s="4" t="s">
        <v>5109</v>
      </c>
      <c r="C10869" s="4"/>
      <c r="D10869" s="4" t="s">
        <v>56831</v>
      </c>
      <c r="E10869" s="5" t="s">
        <v>44275</v>
      </c>
      <c r="F10869" s="4" t="s">
        <v>4891</v>
      </c>
      <c r="G10869" s="4" t="s">
        <v>409</v>
      </c>
      <c r="H10869" s="5" t="s">
        <v>56832</v>
      </c>
      <c r="I10869" s="17" t="s">
        <v>56833</v>
      </c>
      <c r="J10869" s="5" t="n">
        <f aca="false">LEN(K10869)</f>
        <v>12</v>
      </c>
      <c r="K10869" s="19" t="s">
        <v>56834</v>
      </c>
      <c r="L10869" s="4" t="s">
        <v>31</v>
      </c>
      <c r="M10869" s="4" t="s">
        <v>2890</v>
      </c>
    </row>
    <row r="10870" customFormat="false" ht="15.75" hidden="false" customHeight="true" outlineLevel="0" collapsed="false">
      <c r="A10870" s="4" t="n">
        <v>3838</v>
      </c>
      <c r="B10870" s="4" t="s">
        <v>56835</v>
      </c>
      <c r="C10870" s="4"/>
      <c r="D10870" s="4" t="s">
        <v>56836</v>
      </c>
      <c r="E10870" s="5" t="s">
        <v>56837</v>
      </c>
      <c r="F10870" s="4" t="s">
        <v>56838</v>
      </c>
      <c r="G10870" s="4" t="s">
        <v>409</v>
      </c>
      <c r="H10870" s="5" t="s">
        <v>56839</v>
      </c>
      <c r="I10870" s="4" t="s">
        <v>56840</v>
      </c>
      <c r="J10870" s="5" t="n">
        <f aca="false">LEN(K10870)</f>
        <v>12</v>
      </c>
      <c r="K10870" s="6" t="s">
        <v>56841</v>
      </c>
      <c r="L10870" s="4" t="s">
        <v>78</v>
      </c>
      <c r="M10870" s="4" t="s">
        <v>2097</v>
      </c>
    </row>
    <row r="10871" customFormat="false" ht="15.75" hidden="false" customHeight="true" outlineLevel="0" collapsed="false">
      <c r="A10871" s="4" t="n">
        <v>3849</v>
      </c>
      <c r="B10871" s="4" t="s">
        <v>56842</v>
      </c>
      <c r="C10871" s="4"/>
      <c r="D10871" s="4" t="s">
        <v>56843</v>
      </c>
      <c r="E10871" s="5" t="s">
        <v>56844</v>
      </c>
      <c r="F10871" s="4" t="s">
        <v>56845</v>
      </c>
      <c r="G10871" s="4" t="s">
        <v>409</v>
      </c>
      <c r="H10871" s="5" t="s">
        <v>56846</v>
      </c>
      <c r="I10871" s="7" t="s">
        <v>56847</v>
      </c>
      <c r="J10871" s="5" t="n">
        <f aca="false">LEN(K10871)</f>
        <v>12</v>
      </c>
      <c r="K10871" s="6" t="str">
        <f aca="false">LOWER(SUBSTITUTE(SUBSTITUTE(SUBSTITUTE(SUBSTITUTE(SUBSTITUTE(SUBSTITUTE(SUBSTITUTE(B10871,"S.L.",""),"SL",""),"S.A.",""),"SA","")," ",""),".",""),",",""))&amp;".com"</f>
        <v>irigoyen.com</v>
      </c>
      <c r="L10871" s="4" t="s">
        <v>21</v>
      </c>
      <c r="M10871" s="4" t="s">
        <v>996</v>
      </c>
    </row>
    <row r="10872" customFormat="false" ht="15.75" hidden="false" customHeight="true" outlineLevel="0" collapsed="false">
      <c r="A10872" s="4" t="n">
        <v>3853</v>
      </c>
      <c r="B10872" s="4" t="s">
        <v>56848</v>
      </c>
      <c r="C10872" s="4"/>
      <c r="D10872" s="4" t="s">
        <v>56849</v>
      </c>
      <c r="E10872" s="5" t="s">
        <v>19049</v>
      </c>
      <c r="F10872" s="4" t="s">
        <v>19050</v>
      </c>
      <c r="G10872" s="4" t="s">
        <v>409</v>
      </c>
      <c r="H10872" s="5" t="s">
        <v>56850</v>
      </c>
      <c r="I10872" s="4" t="s">
        <v>56851</v>
      </c>
      <c r="J10872" s="5" t="n">
        <f aca="false">LEN(K10872)</f>
        <v>12</v>
      </c>
      <c r="K10872" s="6" t="str">
        <f aca="false">LOWER(SUBSTITUTE(SUBSTITUTE(SUBSTITUTE(SUBSTITUTE(SUBSTITUTE(SUBSTITUTE(SUBSTITUTE(B10872,"S.L.",""),"SL",""),"S.A.",""),"SA","")," ",""),".",""),",",""))&amp;".com"</f>
        <v>chapitel.com</v>
      </c>
      <c r="L10872" s="4" t="s">
        <v>21</v>
      </c>
      <c r="M10872" s="4" t="s">
        <v>133</v>
      </c>
    </row>
    <row r="10873" customFormat="false" ht="15.75" hidden="false" customHeight="true" outlineLevel="0" collapsed="false">
      <c r="A10873" s="4" t="n">
        <v>3867</v>
      </c>
      <c r="B10873" s="4" t="s">
        <v>56852</v>
      </c>
      <c r="C10873" s="4"/>
      <c r="D10873" s="4" t="s">
        <v>56853</v>
      </c>
      <c r="E10873" s="5" t="s">
        <v>56854</v>
      </c>
      <c r="F10873" s="4" t="s">
        <v>56855</v>
      </c>
      <c r="G10873" s="4" t="s">
        <v>409</v>
      </c>
      <c r="H10873" s="5" t="s">
        <v>56856</v>
      </c>
      <c r="I10873" s="4" t="s">
        <v>56857</v>
      </c>
      <c r="J10873" s="5" t="n">
        <f aca="false">LEN(K10873)</f>
        <v>12</v>
      </c>
      <c r="K10873" s="6" t="s">
        <v>56858</v>
      </c>
      <c r="L10873" s="4" t="s">
        <v>21</v>
      </c>
      <c r="M10873" s="4" t="s">
        <v>368</v>
      </c>
    </row>
    <row r="10874" customFormat="false" ht="15.75" hidden="false" customHeight="true" outlineLevel="0" collapsed="false">
      <c r="A10874" s="4" t="n">
        <v>3895</v>
      </c>
      <c r="B10874" s="4" t="s">
        <v>56859</v>
      </c>
      <c r="C10874" s="4"/>
      <c r="D10874" s="4" t="s">
        <v>56860</v>
      </c>
      <c r="E10874" s="5" t="s">
        <v>56861</v>
      </c>
      <c r="F10874" s="4" t="s">
        <v>56862</v>
      </c>
      <c r="G10874" s="4" t="s">
        <v>409</v>
      </c>
      <c r="H10874" s="5" t="s">
        <v>56863</v>
      </c>
      <c r="I10874" s="4" t="s">
        <v>56864</v>
      </c>
      <c r="J10874" s="5" t="n">
        <f aca="false">LEN(K10874)</f>
        <v>12</v>
      </c>
      <c r="K10874" s="5" t="s">
        <v>56865</v>
      </c>
      <c r="L10874" s="4" t="s">
        <v>57</v>
      </c>
      <c r="M10874" s="4" t="s">
        <v>344</v>
      </c>
    </row>
    <row r="10875" customFormat="false" ht="15.75" hidden="false" customHeight="true" outlineLevel="0" collapsed="false">
      <c r="A10875" s="4" t="n">
        <v>3900</v>
      </c>
      <c r="B10875" s="4" t="s">
        <v>56866</v>
      </c>
      <c r="C10875" s="4"/>
      <c r="D10875" s="4" t="s">
        <v>56867</v>
      </c>
      <c r="E10875" s="5" t="s">
        <v>39108</v>
      </c>
      <c r="F10875" s="4" t="s">
        <v>39109</v>
      </c>
      <c r="G10875" s="4" t="s">
        <v>1574</v>
      </c>
      <c r="H10875" s="5" t="s">
        <v>56868</v>
      </c>
      <c r="I10875" s="4" t="s">
        <v>56869</v>
      </c>
      <c r="J10875" s="5" t="n">
        <f aca="false">LEN(K10875)</f>
        <v>12</v>
      </c>
      <c r="K10875" s="6" t="s">
        <v>56870</v>
      </c>
      <c r="L10875" s="4" t="s">
        <v>66</v>
      </c>
      <c r="M10875" s="4" t="s">
        <v>877</v>
      </c>
    </row>
    <row r="10876" customFormat="false" ht="15.75" hidden="false" customHeight="true" outlineLevel="0" collapsed="false">
      <c r="A10876" s="4" t="n">
        <v>3904</v>
      </c>
      <c r="B10876" s="4" t="s">
        <v>56871</v>
      </c>
      <c r="C10876" s="4"/>
      <c r="D10876" s="4" t="s">
        <v>56872</v>
      </c>
      <c r="E10876" s="5" t="s">
        <v>56873</v>
      </c>
      <c r="F10876" s="4" t="s">
        <v>56874</v>
      </c>
      <c r="G10876" s="4" t="s">
        <v>409</v>
      </c>
      <c r="H10876" s="5" t="s">
        <v>56875</v>
      </c>
      <c r="I10876" s="4" t="s">
        <v>56876</v>
      </c>
      <c r="J10876" s="5" t="n">
        <f aca="false">LEN(K10876)</f>
        <v>12</v>
      </c>
      <c r="K10876" s="6" t="str">
        <f aca="false">LOWER(SUBSTITUTE(SUBSTITUTE(SUBSTITUTE(SUBSTITUTE(SUBSTITUTE(SUBSTITUTE(SUBSTITUTE(B10876,"S.L.",""),"SL",""),"S.A.",""),"SA","")," ",""),".",""),",",""))&amp;".com"</f>
        <v>ezkaurre.com</v>
      </c>
      <c r="L10876" s="4" t="s">
        <v>66</v>
      </c>
      <c r="M10876" s="4" t="s">
        <v>877</v>
      </c>
    </row>
    <row r="10877" customFormat="false" ht="15.75" hidden="false" customHeight="true" outlineLevel="0" collapsed="false">
      <c r="A10877" s="4" t="n">
        <v>3906</v>
      </c>
      <c r="B10877" s="4" t="s">
        <v>56877</v>
      </c>
      <c r="C10877" s="4"/>
      <c r="D10877" s="4" t="s">
        <v>56878</v>
      </c>
      <c r="E10877" s="5" t="s">
        <v>56879</v>
      </c>
      <c r="F10877" s="4" t="s">
        <v>4891</v>
      </c>
      <c r="G10877" s="4" t="s">
        <v>409</v>
      </c>
      <c r="H10877" s="5" t="s">
        <v>56880</v>
      </c>
      <c r="I10877" s="4" t="s">
        <v>56881</v>
      </c>
      <c r="J10877" s="5" t="n">
        <f aca="false">LEN(K10877)</f>
        <v>12</v>
      </c>
      <c r="K10877" s="6" t="s">
        <v>56882</v>
      </c>
      <c r="L10877" s="4" t="s">
        <v>57</v>
      </c>
      <c r="M10877" s="4" t="s">
        <v>31</v>
      </c>
    </row>
    <row r="10878" customFormat="false" ht="15.75" hidden="false" customHeight="true" outlineLevel="0" collapsed="false">
      <c r="A10878" s="4" t="n">
        <v>3932</v>
      </c>
      <c r="B10878" s="4" t="s">
        <v>56883</v>
      </c>
      <c r="C10878" s="4"/>
      <c r="D10878" s="4" t="s">
        <v>20535</v>
      </c>
      <c r="E10878" s="5" t="s">
        <v>22607</v>
      </c>
      <c r="F10878" s="4" t="s">
        <v>12998</v>
      </c>
      <c r="G10878" s="4" t="s">
        <v>1397</v>
      </c>
      <c r="H10878" s="5" t="s">
        <v>56884</v>
      </c>
      <c r="I10878" s="4" t="s">
        <v>56885</v>
      </c>
      <c r="J10878" s="5" t="n">
        <f aca="false">LEN(K10878)</f>
        <v>12</v>
      </c>
      <c r="K10878" s="6" t="s">
        <v>56229</v>
      </c>
      <c r="L10878" s="4" t="s">
        <v>66</v>
      </c>
      <c r="M10878" s="4" t="s">
        <v>2768</v>
      </c>
    </row>
    <row r="10879" customFormat="false" ht="15.75" hidden="false" customHeight="true" outlineLevel="0" collapsed="false">
      <c r="A10879" s="4" t="n">
        <v>4095</v>
      </c>
      <c r="B10879" s="4" t="s">
        <v>56886</v>
      </c>
      <c r="C10879" s="4" t="s">
        <v>56887</v>
      </c>
      <c r="D10879" s="4" t="s">
        <v>56888</v>
      </c>
      <c r="E10879" s="5" t="s">
        <v>33975</v>
      </c>
      <c r="F10879" s="4" t="s">
        <v>33976</v>
      </c>
      <c r="G10879" s="4" t="s">
        <v>107</v>
      </c>
      <c r="H10879" s="5" t="s">
        <v>56889</v>
      </c>
      <c r="I10879" s="4" t="s">
        <v>56890</v>
      </c>
      <c r="J10879" s="5" t="n">
        <f aca="false">LEN(K10879)</f>
        <v>12</v>
      </c>
      <c r="K10879" s="6" t="str">
        <f aca="false">LOWER(SUBSTITUTE(SUBSTITUTE(SUBSTITUTE(SUBSTITUTE(SUBSTITUTE(SUBSTITUTE(SUBSTITUTE(B10879,"S.L.",""),"SL",""),"S.A.",""),"SA","")," ",""),".",""),",",""))&amp;".com"</f>
        <v>calamina.com</v>
      </c>
      <c r="L10879" s="4" t="s">
        <v>57</v>
      </c>
      <c r="M10879" s="4" t="s">
        <v>1208</v>
      </c>
    </row>
    <row r="10880" customFormat="false" ht="15.75" hidden="false" customHeight="true" outlineLevel="0" collapsed="false">
      <c r="A10880" s="4" t="n">
        <v>4122</v>
      </c>
      <c r="B10880" s="4" t="s">
        <v>14155</v>
      </c>
      <c r="C10880" s="4"/>
      <c r="D10880" s="4" t="s">
        <v>56891</v>
      </c>
      <c r="E10880" s="5" t="s">
        <v>24474</v>
      </c>
      <c r="F10880" s="4" t="s">
        <v>712</v>
      </c>
      <c r="G10880" s="4" t="s">
        <v>107</v>
      </c>
      <c r="H10880" s="5" t="s">
        <v>56892</v>
      </c>
      <c r="I10880" s="4" t="s">
        <v>56893</v>
      </c>
      <c r="J10880" s="5" t="n">
        <f aca="false">LEN(K10880)</f>
        <v>12</v>
      </c>
      <c r="K10880" s="10" t="s">
        <v>56894</v>
      </c>
      <c r="L10880" s="4" t="s">
        <v>31</v>
      </c>
      <c r="M10880" s="4" t="s">
        <v>31</v>
      </c>
    </row>
    <row r="10881" customFormat="false" ht="15.75" hidden="false" customHeight="true" outlineLevel="0" collapsed="false">
      <c r="A10881" s="4" t="n">
        <v>4166</v>
      </c>
      <c r="B10881" s="4" t="s">
        <v>49247</v>
      </c>
      <c r="C10881" s="4"/>
      <c r="D10881" s="4" t="s">
        <v>56895</v>
      </c>
      <c r="E10881" s="5" t="s">
        <v>51590</v>
      </c>
      <c r="F10881" s="4" t="s">
        <v>51591</v>
      </c>
      <c r="G10881" s="4" t="s">
        <v>107</v>
      </c>
      <c r="H10881" s="5" t="s">
        <v>56896</v>
      </c>
      <c r="I10881" s="7" t="s">
        <v>49251</v>
      </c>
      <c r="J10881" s="5" t="n">
        <f aca="false">LEN(K10881)</f>
        <v>12</v>
      </c>
      <c r="K10881" s="6" t="str">
        <f aca="false">LOWER(SUBSTITUTE(SUBSTITUTE(SUBSTITUTE(SUBSTITUTE(SUBSTITUTE(SUBSTITUTE(SUBSTITUTE(B10881,"S.L.",""),"SL",""),"S.A.",""),"SA","")," ",""),".",""),",",""))&amp;".com"</f>
        <v>cablanca.com</v>
      </c>
      <c r="L10881" s="4" t="s">
        <v>21</v>
      </c>
      <c r="M10881" s="4" t="s">
        <v>2097</v>
      </c>
    </row>
    <row r="10882" customFormat="false" ht="15.75" hidden="false" customHeight="true" outlineLevel="0" collapsed="false">
      <c r="A10882" s="4" t="n">
        <v>4214</v>
      </c>
      <c r="B10882" s="4" t="s">
        <v>56897</v>
      </c>
      <c r="C10882" s="4" t="s">
        <v>56898</v>
      </c>
      <c r="D10882" s="4" t="s">
        <v>56899</v>
      </c>
      <c r="E10882" s="5" t="s">
        <v>28884</v>
      </c>
      <c r="F10882" s="4" t="s">
        <v>107</v>
      </c>
      <c r="G10882" s="4" t="s">
        <v>107</v>
      </c>
      <c r="H10882" s="5" t="s">
        <v>56900</v>
      </c>
      <c r="I10882" s="4" t="s">
        <v>56901</v>
      </c>
      <c r="J10882" s="5" t="n">
        <f aca="false">LEN(K10882)</f>
        <v>12</v>
      </c>
      <c r="K10882" s="6" t="s">
        <v>56902</v>
      </c>
      <c r="L10882" s="4" t="s">
        <v>57</v>
      </c>
      <c r="M10882" s="4" t="s">
        <v>317</v>
      </c>
    </row>
    <row r="10883" customFormat="false" ht="15.75" hidden="false" customHeight="true" outlineLevel="0" collapsed="false">
      <c r="A10883" s="4" t="n">
        <v>4233</v>
      </c>
      <c r="B10883" s="4" t="s">
        <v>56903</v>
      </c>
      <c r="C10883" s="4" t="s">
        <v>56904</v>
      </c>
      <c r="D10883" s="4" t="s">
        <v>56905</v>
      </c>
      <c r="E10883" s="5" t="s">
        <v>1130</v>
      </c>
      <c r="F10883" s="4" t="s">
        <v>1131</v>
      </c>
      <c r="G10883" s="4" t="s">
        <v>107</v>
      </c>
      <c r="H10883" s="5" t="s">
        <v>56906</v>
      </c>
      <c r="I10883" s="4" t="s">
        <v>56907</v>
      </c>
      <c r="J10883" s="5" t="n">
        <f aca="false">LEN(K10883)</f>
        <v>12</v>
      </c>
      <c r="K10883" s="6" t="s">
        <v>56663</v>
      </c>
      <c r="L10883" s="4" t="s">
        <v>31</v>
      </c>
      <c r="M10883" s="4" t="s">
        <v>904</v>
      </c>
    </row>
    <row r="10884" customFormat="false" ht="15.75" hidden="false" customHeight="true" outlineLevel="0" collapsed="false">
      <c r="A10884" s="4" t="n">
        <v>4237</v>
      </c>
      <c r="B10884" s="4" t="s">
        <v>56908</v>
      </c>
      <c r="C10884" s="4" t="s">
        <v>56909</v>
      </c>
      <c r="D10884" s="4" t="s">
        <v>56910</v>
      </c>
      <c r="E10884" s="5" t="s">
        <v>1725</v>
      </c>
      <c r="F10884" s="4" t="s">
        <v>107</v>
      </c>
      <c r="G10884" s="4" t="s">
        <v>107</v>
      </c>
      <c r="H10884" s="5" t="s">
        <v>56911</v>
      </c>
      <c r="I10884" s="4" t="s">
        <v>56912</v>
      </c>
      <c r="J10884" s="5" t="n">
        <f aca="false">LEN(K10884)</f>
        <v>12</v>
      </c>
      <c r="K10884" s="10" t="s">
        <v>56229</v>
      </c>
      <c r="L10884" s="4" t="s">
        <v>31</v>
      </c>
      <c r="M10884" s="4" t="s">
        <v>4771</v>
      </c>
    </row>
    <row r="10885" customFormat="false" ht="15.75" hidden="false" customHeight="true" outlineLevel="0" collapsed="false">
      <c r="A10885" s="4" t="n">
        <v>4254</v>
      </c>
      <c r="B10885" s="4" t="s">
        <v>56913</v>
      </c>
      <c r="C10885" s="4" t="s">
        <v>56914</v>
      </c>
      <c r="D10885" s="4" t="s">
        <v>56915</v>
      </c>
      <c r="E10885" s="5" t="s">
        <v>1130</v>
      </c>
      <c r="F10885" s="4" t="s">
        <v>1131</v>
      </c>
      <c r="G10885" s="4" t="s">
        <v>107</v>
      </c>
      <c r="H10885" s="5" t="s">
        <v>56916</v>
      </c>
      <c r="I10885" s="7" t="s">
        <v>56917</v>
      </c>
      <c r="J10885" s="5" t="n">
        <f aca="false">LEN(K10885)</f>
        <v>12</v>
      </c>
      <c r="K10885" s="6" t="s">
        <v>56918</v>
      </c>
      <c r="L10885" s="4" t="s">
        <v>78</v>
      </c>
      <c r="M10885" s="4" t="s">
        <v>744</v>
      </c>
    </row>
    <row r="10886" customFormat="false" ht="15.75" hidden="false" customHeight="true" outlineLevel="0" collapsed="false">
      <c r="A10886" s="4" t="n">
        <v>4275</v>
      </c>
      <c r="B10886" s="4" t="s">
        <v>56919</v>
      </c>
      <c r="C10886" s="4"/>
      <c r="D10886" s="4" t="s">
        <v>56920</v>
      </c>
      <c r="E10886" s="5" t="s">
        <v>4931</v>
      </c>
      <c r="F10886" s="4" t="s">
        <v>4932</v>
      </c>
      <c r="G10886" s="4" t="s">
        <v>107</v>
      </c>
      <c r="H10886" s="5" t="s">
        <v>4933</v>
      </c>
      <c r="I10886" s="4" t="s">
        <v>56921</v>
      </c>
      <c r="J10886" s="5" t="n">
        <f aca="false">LEN(K10886)</f>
        <v>12</v>
      </c>
      <c r="K10886" s="6" t="str">
        <f aca="false">LOWER(SUBSTITUTE(SUBSTITUTE(SUBSTITUTE(SUBSTITUTE(SUBSTITUTE(SUBSTITUTE(SUBSTITUTE(B10886,"S.L.",""),"SL",""),"S.A.",""),"SA","")," ",""),".",""),",",""))&amp;".com"</f>
        <v>axarquia.com</v>
      </c>
      <c r="L10886" s="4" t="s">
        <v>66</v>
      </c>
      <c r="M10886" s="4" t="s">
        <v>877</v>
      </c>
    </row>
    <row r="10887" customFormat="false" ht="15.75" hidden="false" customHeight="true" outlineLevel="0" collapsed="false">
      <c r="A10887" s="4" t="n">
        <v>4288</v>
      </c>
      <c r="B10887" s="4" t="s">
        <v>56922</v>
      </c>
      <c r="C10887" s="4"/>
      <c r="D10887" s="4" t="s">
        <v>56923</v>
      </c>
      <c r="E10887" s="5" t="s">
        <v>544</v>
      </c>
      <c r="F10887" s="4" t="s">
        <v>545</v>
      </c>
      <c r="G10887" s="4" t="s">
        <v>107</v>
      </c>
      <c r="H10887" s="5" t="s">
        <v>56924</v>
      </c>
      <c r="I10887" s="4" t="s">
        <v>56925</v>
      </c>
      <c r="J10887" s="5" t="n">
        <f aca="false">LEN(K10887)</f>
        <v>12</v>
      </c>
      <c r="K10887" s="6" t="s">
        <v>56663</v>
      </c>
      <c r="L10887" s="4" t="s">
        <v>78</v>
      </c>
      <c r="M10887" s="4" t="s">
        <v>17178</v>
      </c>
    </row>
    <row r="10888" customFormat="false" ht="15.75" hidden="false" customHeight="true" outlineLevel="0" collapsed="false">
      <c r="A10888" s="4" t="n">
        <v>4291</v>
      </c>
      <c r="B10888" s="4" t="s">
        <v>56926</v>
      </c>
      <c r="C10888" s="4" t="s">
        <v>56927</v>
      </c>
      <c r="D10888" s="4" t="s">
        <v>28952</v>
      </c>
      <c r="E10888" s="5" t="s">
        <v>6832</v>
      </c>
      <c r="F10888" s="4" t="s">
        <v>545</v>
      </c>
      <c r="G10888" s="4" t="s">
        <v>107</v>
      </c>
      <c r="H10888" s="5" t="s">
        <v>56928</v>
      </c>
      <c r="I10888" s="7" t="s">
        <v>56929</v>
      </c>
      <c r="J10888" s="5" t="n">
        <f aca="false">LEN(K10888)</f>
        <v>12</v>
      </c>
      <c r="K10888" s="6" t="s">
        <v>56663</v>
      </c>
      <c r="L10888" s="4" t="s">
        <v>66</v>
      </c>
      <c r="M10888" s="4" t="s">
        <v>16158</v>
      </c>
    </row>
    <row r="10889" customFormat="false" ht="15.75" hidden="false" customHeight="true" outlineLevel="0" collapsed="false">
      <c r="A10889" s="4" t="n">
        <v>4295</v>
      </c>
      <c r="B10889" s="4" t="s">
        <v>56930</v>
      </c>
      <c r="C10889" s="4"/>
      <c r="D10889" s="4" t="s">
        <v>56931</v>
      </c>
      <c r="E10889" s="5" t="s">
        <v>544</v>
      </c>
      <c r="F10889" s="4" t="s">
        <v>545</v>
      </c>
      <c r="G10889" s="4" t="s">
        <v>107</v>
      </c>
      <c r="H10889" s="5" t="s">
        <v>56932</v>
      </c>
      <c r="I10889" s="7" t="s">
        <v>56933</v>
      </c>
      <c r="J10889" s="5" t="n">
        <f aca="false">LEN(K10889)</f>
        <v>12</v>
      </c>
      <c r="K10889" s="6" t="str">
        <f aca="false">LOWER(SUBSTITUTE(SUBSTITUTE(SUBSTITUTE(SUBSTITUTE(SUBSTITUTE(SUBSTITUTE(SUBSTITUTE(B10889,"S.L.",""),"SL",""),"S.A.",""),"SA","")," ",""),".",""),",",""))&amp;".com"</f>
        <v>vistamar.com</v>
      </c>
      <c r="L10889" s="4" t="s">
        <v>66</v>
      </c>
      <c r="M10889" s="4" t="s">
        <v>11460</v>
      </c>
    </row>
    <row r="10890" customFormat="false" ht="15.75" hidden="false" customHeight="true" outlineLevel="0" collapsed="false">
      <c r="A10890" s="4" t="n">
        <v>4299</v>
      </c>
      <c r="B10890" s="4" t="s">
        <v>56934</v>
      </c>
      <c r="C10890" s="4"/>
      <c r="D10890" s="4" t="s">
        <v>56935</v>
      </c>
      <c r="E10890" s="5" t="s">
        <v>544</v>
      </c>
      <c r="F10890" s="4" t="s">
        <v>545</v>
      </c>
      <c r="G10890" s="4" t="s">
        <v>107</v>
      </c>
      <c r="H10890" s="5" t="s">
        <v>56936</v>
      </c>
      <c r="I10890" s="4" t="s">
        <v>56937</v>
      </c>
      <c r="J10890" s="5" t="n">
        <f aca="false">LEN(K10890)</f>
        <v>12</v>
      </c>
      <c r="K10890" s="6" t="s">
        <v>56663</v>
      </c>
      <c r="L10890" s="4" t="s">
        <v>21</v>
      </c>
      <c r="M10890" s="4" t="s">
        <v>102</v>
      </c>
    </row>
    <row r="10891" customFormat="false" ht="15.75" hidden="false" customHeight="true" outlineLevel="0" collapsed="false">
      <c r="A10891" s="4" t="n">
        <v>4311</v>
      </c>
      <c r="B10891" s="4" t="s">
        <v>56938</v>
      </c>
      <c r="C10891" s="4"/>
      <c r="D10891" s="4" t="s">
        <v>56939</v>
      </c>
      <c r="E10891" s="5" t="s">
        <v>1361</v>
      </c>
      <c r="F10891" s="4" t="s">
        <v>1362</v>
      </c>
      <c r="G10891" s="4" t="s">
        <v>107</v>
      </c>
      <c r="H10891" s="5" t="s">
        <v>56940</v>
      </c>
      <c r="I10891" s="4" t="s">
        <v>56941</v>
      </c>
      <c r="J10891" s="5" t="n">
        <f aca="false">LEN(K10891)</f>
        <v>12</v>
      </c>
      <c r="K10891" s="6" t="str">
        <f aca="false">LOWER(SUBSTITUTE(SUBSTITUTE(SUBSTITUTE(SUBSTITUTE(SUBSTITUTE(SUBSTITUTE(SUBSTITUTE(B10891,"S.L.",""),"SL",""),"S.A.",""),"SA","")," ",""),".",""),",",""))&amp;".com"</f>
        <v>acuarium.com</v>
      </c>
      <c r="L10891" s="4" t="s">
        <v>78</v>
      </c>
      <c r="M10891" s="4" t="s">
        <v>459</v>
      </c>
    </row>
    <row r="10892" customFormat="false" ht="15.75" hidden="false" customHeight="true" outlineLevel="0" collapsed="false">
      <c r="A10892" s="4" t="n">
        <v>4336</v>
      </c>
      <c r="B10892" s="4" t="s">
        <v>56942</v>
      </c>
      <c r="C10892" s="4"/>
      <c r="D10892" s="4" t="s">
        <v>56943</v>
      </c>
      <c r="E10892" s="5" t="s">
        <v>6102</v>
      </c>
      <c r="F10892" s="4" t="s">
        <v>6103</v>
      </c>
      <c r="G10892" s="4" t="s">
        <v>107</v>
      </c>
      <c r="H10892" s="5" t="s">
        <v>56944</v>
      </c>
      <c r="I10892" s="4" t="s">
        <v>26274</v>
      </c>
      <c r="J10892" s="5" t="n">
        <f aca="false">LEN(K10892)</f>
        <v>12</v>
      </c>
      <c r="K10892" s="6" t="s">
        <v>56945</v>
      </c>
      <c r="L10892" s="4" t="s">
        <v>21</v>
      </c>
      <c r="M10892" s="4" t="s">
        <v>31</v>
      </c>
    </row>
    <row r="10893" customFormat="false" ht="15.75" hidden="false" customHeight="true" outlineLevel="0" collapsed="false">
      <c r="A10893" s="4" t="n">
        <v>4402</v>
      </c>
      <c r="B10893" s="4" t="s">
        <v>56946</v>
      </c>
      <c r="C10893" s="4" t="s">
        <v>56947</v>
      </c>
      <c r="D10893" s="4" t="s">
        <v>56948</v>
      </c>
      <c r="E10893" s="5" t="s">
        <v>4918</v>
      </c>
      <c r="F10893" s="4" t="s">
        <v>107</v>
      </c>
      <c r="G10893" s="4" t="s">
        <v>107</v>
      </c>
      <c r="H10893" s="5" t="s">
        <v>56949</v>
      </c>
      <c r="I10893" s="4" t="s">
        <v>56950</v>
      </c>
      <c r="J10893" s="5" t="n">
        <f aca="false">LEN(K10893)</f>
        <v>12</v>
      </c>
      <c r="K10893" s="6" t="str">
        <f aca="false">LOWER(SUBSTITUTE(SUBSTITUTE(SUBSTITUTE(SUBSTITUTE(SUBSTITUTE(SUBSTITUTE(SUBSTITUTE(B10893,"S.L.",""),"SL",""),"S.A.",""),"SA","")," ",""),".",""),",",""))&amp;".com"</f>
        <v>roommate.com</v>
      </c>
      <c r="L10893" s="4" t="s">
        <v>78</v>
      </c>
      <c r="M10893" s="4" t="s">
        <v>31</v>
      </c>
    </row>
    <row r="10894" customFormat="false" ht="15.75" hidden="false" customHeight="true" outlineLevel="0" collapsed="false">
      <c r="A10894" s="4" t="n">
        <v>4406</v>
      </c>
      <c r="B10894" s="4" t="s">
        <v>8830</v>
      </c>
      <c r="C10894" s="4" t="s">
        <v>56951</v>
      </c>
      <c r="D10894" s="4" t="s">
        <v>56952</v>
      </c>
      <c r="E10894" s="5" t="s">
        <v>2791</v>
      </c>
      <c r="F10894" s="4" t="s">
        <v>107</v>
      </c>
      <c r="G10894" s="4" t="s">
        <v>107</v>
      </c>
      <c r="H10894" s="5" t="s">
        <v>56953</v>
      </c>
      <c r="I10894" s="4" t="s">
        <v>56954</v>
      </c>
      <c r="J10894" s="5" t="n">
        <f aca="false">LEN(K10894)</f>
        <v>12</v>
      </c>
      <c r="K10894" s="6" t="s">
        <v>56955</v>
      </c>
      <c r="L10894" s="4" t="s">
        <v>21</v>
      </c>
      <c r="M10894" s="4" t="s">
        <v>31</v>
      </c>
    </row>
    <row r="10895" customFormat="false" ht="15.75" hidden="false" customHeight="true" outlineLevel="0" collapsed="false">
      <c r="A10895" s="4" t="n">
        <v>4451</v>
      </c>
      <c r="B10895" s="4" t="s">
        <v>56956</v>
      </c>
      <c r="C10895" s="4" t="s">
        <v>56957</v>
      </c>
      <c r="D10895" s="4" t="s">
        <v>56958</v>
      </c>
      <c r="E10895" s="5" t="s">
        <v>105</v>
      </c>
      <c r="F10895" s="4" t="s">
        <v>106</v>
      </c>
      <c r="G10895" s="4" t="s">
        <v>107</v>
      </c>
      <c r="H10895" s="5" t="s">
        <v>56959</v>
      </c>
      <c r="I10895" s="4" t="s">
        <v>56960</v>
      </c>
      <c r="J10895" s="5" t="n">
        <f aca="false">LEN(K10895)</f>
        <v>12</v>
      </c>
      <c r="K10895" s="6" t="s">
        <v>56961</v>
      </c>
      <c r="L10895" s="4" t="s">
        <v>78</v>
      </c>
      <c r="M10895" s="4" t="s">
        <v>451</v>
      </c>
    </row>
    <row r="10896" customFormat="false" ht="15.75" hidden="false" customHeight="true" outlineLevel="0" collapsed="false">
      <c r="A10896" s="4" t="n">
        <v>4474</v>
      </c>
      <c r="B10896" s="4" t="s">
        <v>56962</v>
      </c>
      <c r="C10896" s="4"/>
      <c r="D10896" s="4" t="s">
        <v>56963</v>
      </c>
      <c r="E10896" s="5" t="s">
        <v>2798</v>
      </c>
      <c r="F10896" s="4" t="s">
        <v>712</v>
      </c>
      <c r="G10896" s="4" t="s">
        <v>107</v>
      </c>
      <c r="H10896" s="5" t="s">
        <v>56964</v>
      </c>
      <c r="I10896" s="4" t="s">
        <v>56965</v>
      </c>
      <c r="J10896" s="5" t="n">
        <f aca="false">LEN(K10896)</f>
        <v>12</v>
      </c>
      <c r="K10896" s="6" t="s">
        <v>56966</v>
      </c>
      <c r="L10896" s="4" t="s">
        <v>57</v>
      </c>
      <c r="M10896" s="4" t="s">
        <v>31</v>
      </c>
    </row>
    <row r="10897" customFormat="false" ht="15.75" hidden="false" customHeight="true" outlineLevel="0" collapsed="false">
      <c r="A10897" s="4" t="n">
        <v>4484</v>
      </c>
      <c r="B10897" s="4" t="s">
        <v>56967</v>
      </c>
      <c r="C10897" s="4"/>
      <c r="D10897" s="4" t="s">
        <v>56968</v>
      </c>
      <c r="E10897" s="5" t="s">
        <v>2024</v>
      </c>
      <c r="F10897" s="4" t="s">
        <v>106</v>
      </c>
      <c r="G10897" s="4" t="s">
        <v>107</v>
      </c>
      <c r="H10897" s="5" t="s">
        <v>29034</v>
      </c>
      <c r="I10897" s="7" t="s">
        <v>56969</v>
      </c>
      <c r="J10897" s="5" t="n">
        <f aca="false">LEN(K10897)</f>
        <v>12</v>
      </c>
      <c r="K10897" s="6" t="s">
        <v>56970</v>
      </c>
      <c r="L10897" s="4" t="s">
        <v>57</v>
      </c>
      <c r="M10897" s="4" t="s">
        <v>31</v>
      </c>
    </row>
    <row r="10898" customFormat="false" ht="15.75" hidden="false" customHeight="true" outlineLevel="0" collapsed="false">
      <c r="A10898" s="4" t="n">
        <v>4485</v>
      </c>
      <c r="B10898" s="4" t="s">
        <v>56971</v>
      </c>
      <c r="C10898" s="4"/>
      <c r="D10898" s="4" t="s">
        <v>56972</v>
      </c>
      <c r="E10898" s="5" t="s">
        <v>2024</v>
      </c>
      <c r="F10898" s="4" t="s">
        <v>106</v>
      </c>
      <c r="G10898" s="4" t="s">
        <v>107</v>
      </c>
      <c r="H10898" s="5" t="s">
        <v>29034</v>
      </c>
      <c r="I10898" s="4" t="s">
        <v>56973</v>
      </c>
      <c r="J10898" s="5" t="n">
        <f aca="false">LEN(K10898)</f>
        <v>12</v>
      </c>
      <c r="K10898" s="6" t="s">
        <v>56970</v>
      </c>
      <c r="L10898" s="4" t="s">
        <v>21</v>
      </c>
      <c r="M10898" s="4" t="s">
        <v>2781</v>
      </c>
    </row>
    <row r="10899" customFormat="false" ht="15.75" hidden="false" customHeight="true" outlineLevel="0" collapsed="false">
      <c r="A10899" s="4" t="n">
        <v>4489</v>
      </c>
      <c r="B10899" s="4" t="s">
        <v>56974</v>
      </c>
      <c r="C10899" s="4"/>
      <c r="D10899" s="4" t="s">
        <v>56975</v>
      </c>
      <c r="E10899" s="5" t="s">
        <v>2024</v>
      </c>
      <c r="F10899" s="4" t="s">
        <v>106</v>
      </c>
      <c r="G10899" s="4" t="s">
        <v>107</v>
      </c>
      <c r="H10899" s="5" t="s">
        <v>56976</v>
      </c>
      <c r="I10899" s="4" t="s">
        <v>56977</v>
      </c>
      <c r="J10899" s="5" t="n">
        <f aca="false">LEN(K10899)</f>
        <v>12</v>
      </c>
      <c r="K10899" s="6" t="s">
        <v>56978</v>
      </c>
      <c r="L10899" s="4" t="s">
        <v>21</v>
      </c>
      <c r="M10899" s="4" t="s">
        <v>9290</v>
      </c>
    </row>
    <row r="10900" customFormat="false" ht="15.75" hidden="false" customHeight="true" outlineLevel="0" collapsed="false">
      <c r="A10900" s="4" t="n">
        <v>4501</v>
      </c>
      <c r="B10900" s="4" t="s">
        <v>56979</v>
      </c>
      <c r="C10900" s="4"/>
      <c r="D10900" s="4" t="s">
        <v>56980</v>
      </c>
      <c r="E10900" s="5" t="s">
        <v>9324</v>
      </c>
      <c r="F10900" s="4" t="s">
        <v>106</v>
      </c>
      <c r="G10900" s="4" t="s">
        <v>107</v>
      </c>
      <c r="H10900" s="5" t="s">
        <v>56981</v>
      </c>
      <c r="I10900" s="4" t="s">
        <v>56982</v>
      </c>
      <c r="J10900" s="5" t="n">
        <f aca="false">LEN(K10900)</f>
        <v>12</v>
      </c>
      <c r="K10900" s="6" t="s">
        <v>56983</v>
      </c>
      <c r="L10900" s="4" t="s">
        <v>31</v>
      </c>
      <c r="M10900" s="4" t="s">
        <v>1462</v>
      </c>
    </row>
    <row r="10901" customFormat="false" ht="15.75" hidden="false" customHeight="true" outlineLevel="0" collapsed="false">
      <c r="A10901" s="4" t="n">
        <v>4516</v>
      </c>
      <c r="B10901" s="4" t="s">
        <v>56984</v>
      </c>
      <c r="C10901" s="4"/>
      <c r="D10901" s="4" t="s">
        <v>56985</v>
      </c>
      <c r="E10901" s="5" t="s">
        <v>5519</v>
      </c>
      <c r="F10901" s="4" t="s">
        <v>106</v>
      </c>
      <c r="G10901" s="4" t="s">
        <v>107</v>
      </c>
      <c r="H10901" s="5" t="s">
        <v>56986</v>
      </c>
      <c r="I10901" s="4" t="s">
        <v>56987</v>
      </c>
      <c r="J10901" s="5" t="n">
        <f aca="false">LEN(K10901)</f>
        <v>12</v>
      </c>
      <c r="K10901" s="6" t="str">
        <f aca="false">LOWER(SUBSTITUTE(SUBSTITUTE(SUBSTITUTE(SUBSTITUTE(SUBSTITUTE(SUBSTITUTE(SUBSTITUTE(B10901,"S.L.",""),"SL",""),"S.A.",""),"SA","")," ",""),".",""),",",""))&amp;".com"</f>
        <v>ocimaper.com</v>
      </c>
      <c r="L10901" s="4" t="s">
        <v>78</v>
      </c>
      <c r="M10901" s="4" t="s">
        <v>31</v>
      </c>
    </row>
    <row r="10902" customFormat="false" ht="15.75" hidden="false" customHeight="true" outlineLevel="0" collapsed="false">
      <c r="A10902" s="4" t="n">
        <v>4590</v>
      </c>
      <c r="B10902" s="4" t="s">
        <v>56988</v>
      </c>
      <c r="C10902" s="4"/>
      <c r="D10902" s="4" t="s">
        <v>56989</v>
      </c>
      <c r="E10902" s="5" t="s">
        <v>11422</v>
      </c>
      <c r="F10902" s="4" t="s">
        <v>11423</v>
      </c>
      <c r="G10902" s="4" t="s">
        <v>948</v>
      </c>
      <c r="H10902" s="5" t="s">
        <v>56990</v>
      </c>
      <c r="I10902" s="4" t="s">
        <v>56991</v>
      </c>
      <c r="J10902" s="5" t="n">
        <f aca="false">LEN(K10902)</f>
        <v>12</v>
      </c>
      <c r="K10902" s="6" t="str">
        <f aca="false">LOWER(SUBSTITUTE(SUBSTITUTE(SUBSTITUTE(SUBSTITUTE(SUBSTITUTE(SUBSTITUTE(SUBSTITUTE(B10902,"S.L.",""),"SL",""),"S.A.",""),"SA","")," ",""),".",""),",",""))&amp;".com"</f>
        <v>medelrey.com</v>
      </c>
      <c r="L10902" s="4" t="s">
        <v>66</v>
      </c>
      <c r="M10902" s="4" t="s">
        <v>32</v>
      </c>
    </row>
    <row r="10903" customFormat="false" ht="15.75" hidden="false" customHeight="true" outlineLevel="0" collapsed="false">
      <c r="A10903" s="4" t="n">
        <v>4591</v>
      </c>
      <c r="B10903" s="4" t="s">
        <v>56992</v>
      </c>
      <c r="C10903" s="4"/>
      <c r="D10903" s="4" t="s">
        <v>56993</v>
      </c>
      <c r="E10903" s="5" t="s">
        <v>14207</v>
      </c>
      <c r="F10903" s="4" t="s">
        <v>14208</v>
      </c>
      <c r="G10903" s="4" t="s">
        <v>948</v>
      </c>
      <c r="H10903" s="5" t="s">
        <v>56994</v>
      </c>
      <c r="I10903" s="7" t="s">
        <v>56995</v>
      </c>
      <c r="J10903" s="5" t="n">
        <f aca="false">LEN(K10903)</f>
        <v>12</v>
      </c>
      <c r="K10903" s="6" t="s">
        <v>56996</v>
      </c>
      <c r="L10903" s="4" t="s">
        <v>21</v>
      </c>
      <c r="M10903" s="4" t="s">
        <v>1979</v>
      </c>
    </row>
    <row r="10904" customFormat="false" ht="15.75" hidden="false" customHeight="true" outlineLevel="0" collapsed="false">
      <c r="A10904" s="4" t="n">
        <v>4592</v>
      </c>
      <c r="B10904" s="4" t="s">
        <v>56997</v>
      </c>
      <c r="C10904" s="4" t="s">
        <v>56998</v>
      </c>
      <c r="D10904" s="4" t="s">
        <v>56999</v>
      </c>
      <c r="E10904" s="5" t="s">
        <v>14207</v>
      </c>
      <c r="F10904" s="4" t="s">
        <v>14208</v>
      </c>
      <c r="G10904" s="4" t="s">
        <v>948</v>
      </c>
      <c r="H10904" s="5" t="s">
        <v>56994</v>
      </c>
      <c r="I10904" s="4" t="s">
        <v>56995</v>
      </c>
      <c r="J10904" s="5" t="n">
        <f aca="false">LEN(K10904)</f>
        <v>12</v>
      </c>
      <c r="K10904" s="6" t="s">
        <v>56996</v>
      </c>
      <c r="L10904" s="4" t="s">
        <v>21</v>
      </c>
      <c r="M10904" s="4" t="s">
        <v>381</v>
      </c>
    </row>
    <row r="10905" customFormat="false" ht="15.75" hidden="false" customHeight="true" outlineLevel="0" collapsed="false">
      <c r="A10905" s="4" t="n">
        <v>4604</v>
      </c>
      <c r="B10905" s="4" t="s">
        <v>57000</v>
      </c>
      <c r="C10905" s="4" t="s">
        <v>57001</v>
      </c>
      <c r="D10905" s="4" t="s">
        <v>57002</v>
      </c>
      <c r="E10905" s="5" t="s">
        <v>57003</v>
      </c>
      <c r="F10905" s="4" t="s">
        <v>57004</v>
      </c>
      <c r="G10905" s="4" t="s">
        <v>948</v>
      </c>
      <c r="H10905" s="5" t="s">
        <v>57005</v>
      </c>
      <c r="I10905" s="7" t="s">
        <v>57006</v>
      </c>
      <c r="J10905" s="5" t="n">
        <f aca="false">LEN(K10905)</f>
        <v>12</v>
      </c>
      <c r="K10905" s="6" t="s">
        <v>57007</v>
      </c>
      <c r="L10905" s="4" t="s">
        <v>57</v>
      </c>
      <c r="M10905" s="4" t="s">
        <v>877</v>
      </c>
    </row>
    <row r="10906" customFormat="false" ht="15.75" hidden="false" customHeight="true" outlineLevel="0" collapsed="false">
      <c r="A10906" s="4" t="n">
        <v>4680</v>
      </c>
      <c r="B10906" s="4" t="s">
        <v>57008</v>
      </c>
      <c r="C10906" s="4" t="s">
        <v>57009</v>
      </c>
      <c r="D10906" s="4" t="s">
        <v>57010</v>
      </c>
      <c r="E10906" s="5" t="s">
        <v>1504</v>
      </c>
      <c r="F10906" s="4" t="s">
        <v>1505</v>
      </c>
      <c r="G10906" s="4" t="s">
        <v>948</v>
      </c>
      <c r="H10906" s="5" t="s">
        <v>57011</v>
      </c>
      <c r="I10906" s="4" t="s">
        <v>57012</v>
      </c>
      <c r="J10906" s="5" t="n">
        <f aca="false">LEN(K10906)</f>
        <v>12</v>
      </c>
      <c r="K10906" s="6" t="s">
        <v>57013</v>
      </c>
      <c r="L10906" s="4" t="s">
        <v>66</v>
      </c>
      <c r="M10906" s="4" t="s">
        <v>2321</v>
      </c>
    </row>
    <row r="10907" customFormat="false" ht="15.75" hidden="false" customHeight="true" outlineLevel="0" collapsed="false">
      <c r="A10907" s="4" t="n">
        <v>4691</v>
      </c>
      <c r="B10907" s="4" t="s">
        <v>57014</v>
      </c>
      <c r="C10907" s="4" t="s">
        <v>57015</v>
      </c>
      <c r="D10907" s="4" t="s">
        <v>57016</v>
      </c>
      <c r="E10907" s="5" t="s">
        <v>2804</v>
      </c>
      <c r="F10907" s="4" t="s">
        <v>2805</v>
      </c>
      <c r="G10907" s="4" t="s">
        <v>948</v>
      </c>
      <c r="H10907" s="5" t="s">
        <v>57017</v>
      </c>
      <c r="I10907" s="4" t="s">
        <v>24490</v>
      </c>
      <c r="J10907" s="5" t="n">
        <f aca="false">LEN(K10907)</f>
        <v>12</v>
      </c>
      <c r="K10907" s="6" t="s">
        <v>57018</v>
      </c>
      <c r="L10907" s="4" t="s">
        <v>31</v>
      </c>
      <c r="M10907" s="4" t="s">
        <v>2768</v>
      </c>
    </row>
    <row r="10908" customFormat="false" ht="15.75" hidden="false" customHeight="true" outlineLevel="0" collapsed="false">
      <c r="A10908" s="4" t="n">
        <v>4776</v>
      </c>
      <c r="B10908" s="4" t="s">
        <v>57019</v>
      </c>
      <c r="C10908" s="4"/>
      <c r="D10908" s="4" t="s">
        <v>57020</v>
      </c>
      <c r="E10908" s="5" t="s">
        <v>1282</v>
      </c>
      <c r="F10908" s="4" t="s">
        <v>372</v>
      </c>
      <c r="G10908" s="4" t="s">
        <v>372</v>
      </c>
      <c r="H10908" s="5" t="s">
        <v>57021</v>
      </c>
      <c r="I10908" s="4" t="s">
        <v>57022</v>
      </c>
      <c r="J10908" s="5" t="n">
        <f aca="false">LEN(K10908)</f>
        <v>12</v>
      </c>
      <c r="K10908" s="6" t="s">
        <v>57023</v>
      </c>
      <c r="L10908" s="4" t="s">
        <v>78</v>
      </c>
      <c r="M10908" s="4" t="s">
        <v>11460</v>
      </c>
    </row>
    <row r="10909" customFormat="false" ht="15.75" hidden="false" customHeight="true" outlineLevel="0" collapsed="false">
      <c r="A10909" s="4" t="n">
        <v>4799</v>
      </c>
      <c r="B10909" s="4" t="s">
        <v>57024</v>
      </c>
      <c r="C10909" s="4" t="s">
        <v>57025</v>
      </c>
      <c r="D10909" s="4" t="s">
        <v>57026</v>
      </c>
      <c r="E10909" s="5" t="s">
        <v>17324</v>
      </c>
      <c r="F10909" s="4" t="s">
        <v>372</v>
      </c>
      <c r="G10909" s="4" t="s">
        <v>372</v>
      </c>
      <c r="H10909" s="5" t="s">
        <v>57027</v>
      </c>
      <c r="I10909" s="4" t="s">
        <v>56073</v>
      </c>
      <c r="J10909" s="5" t="n">
        <f aca="false">LEN(K10909)</f>
        <v>12</v>
      </c>
      <c r="K10909" s="6" t="s">
        <v>56074</v>
      </c>
      <c r="L10909" s="4" t="s">
        <v>78</v>
      </c>
      <c r="M10909" s="4" t="s">
        <v>13033</v>
      </c>
    </row>
    <row r="10910" customFormat="false" ht="15.75" hidden="false" customHeight="true" outlineLevel="0" collapsed="false">
      <c r="A10910" s="4" t="n">
        <v>4819</v>
      </c>
      <c r="B10910" s="4" t="s">
        <v>57028</v>
      </c>
      <c r="C10910" s="4" t="s">
        <v>57029</v>
      </c>
      <c r="D10910" s="4" t="s">
        <v>57030</v>
      </c>
      <c r="E10910" s="5" t="s">
        <v>11481</v>
      </c>
      <c r="F10910" s="4" t="s">
        <v>372</v>
      </c>
      <c r="G10910" s="4" t="s">
        <v>372</v>
      </c>
      <c r="H10910" s="5" t="s">
        <v>57031</v>
      </c>
      <c r="I10910" s="4" t="s">
        <v>57032</v>
      </c>
      <c r="J10910" s="5" t="n">
        <f aca="false">LEN(K10910)</f>
        <v>12</v>
      </c>
      <c r="K10910" s="6" t="s">
        <v>57033</v>
      </c>
      <c r="L10910" s="4" t="s">
        <v>21</v>
      </c>
      <c r="M10910" s="4" t="s">
        <v>1988</v>
      </c>
    </row>
    <row r="10911" customFormat="false" ht="15.75" hidden="false" customHeight="true" outlineLevel="0" collapsed="false">
      <c r="A10911" s="4" t="n">
        <v>4820</v>
      </c>
      <c r="B10911" s="4" t="s">
        <v>57034</v>
      </c>
      <c r="C10911" s="4" t="s">
        <v>57035</v>
      </c>
      <c r="D10911" s="4" t="s">
        <v>57036</v>
      </c>
      <c r="E10911" s="5" t="s">
        <v>42622</v>
      </c>
      <c r="F10911" s="4" t="s">
        <v>42623</v>
      </c>
      <c r="G10911" s="4" t="s">
        <v>372</v>
      </c>
      <c r="H10911" s="5" t="s">
        <v>57037</v>
      </c>
      <c r="I10911" s="4" t="s">
        <v>57038</v>
      </c>
      <c r="J10911" s="5" t="n">
        <f aca="false">LEN(K10911)</f>
        <v>12</v>
      </c>
      <c r="K10911" s="6" t="s">
        <v>57039</v>
      </c>
      <c r="L10911" s="4" t="s">
        <v>21</v>
      </c>
      <c r="M10911" s="4" t="s">
        <v>577</v>
      </c>
    </row>
    <row r="10912" customFormat="false" ht="15.75" hidden="false" customHeight="true" outlineLevel="0" collapsed="false">
      <c r="A10912" s="4" t="n">
        <v>4841</v>
      </c>
      <c r="B10912" s="4" t="s">
        <v>56711</v>
      </c>
      <c r="C10912" s="4"/>
      <c r="D10912" s="4" t="s">
        <v>5634</v>
      </c>
      <c r="E10912" s="5" t="s">
        <v>57040</v>
      </c>
      <c r="F10912" s="4" t="s">
        <v>57041</v>
      </c>
      <c r="G10912" s="4" t="s">
        <v>372</v>
      </c>
      <c r="H10912" s="5" t="s">
        <v>57042</v>
      </c>
      <c r="I10912" s="4" t="s">
        <v>57043</v>
      </c>
      <c r="J10912" s="5" t="n">
        <f aca="false">LEN(K10912)</f>
        <v>12</v>
      </c>
      <c r="K10912" s="6" t="s">
        <v>57044</v>
      </c>
      <c r="L10912" s="4" t="s">
        <v>21</v>
      </c>
      <c r="M10912" s="4" t="s">
        <v>929</v>
      </c>
    </row>
    <row r="10913" customFormat="false" ht="15.75" hidden="false" customHeight="true" outlineLevel="0" collapsed="false">
      <c r="A10913" s="4" t="n">
        <v>4881</v>
      </c>
      <c r="B10913" s="4" t="s">
        <v>57045</v>
      </c>
      <c r="C10913" s="4"/>
      <c r="D10913" s="4" t="s">
        <v>57046</v>
      </c>
      <c r="E10913" s="5" t="s">
        <v>455</v>
      </c>
      <c r="F10913" s="4" t="s">
        <v>372</v>
      </c>
      <c r="G10913" s="4" t="s">
        <v>372</v>
      </c>
      <c r="H10913" s="5" t="s">
        <v>57047</v>
      </c>
      <c r="I10913" s="4" t="s">
        <v>57048</v>
      </c>
      <c r="J10913" s="5" t="n">
        <f aca="false">LEN(K10913)</f>
        <v>12</v>
      </c>
      <c r="K10913" s="6" t="s">
        <v>57049</v>
      </c>
      <c r="L10913" s="4" t="s">
        <v>66</v>
      </c>
      <c r="M10913" s="4" t="s">
        <v>1208</v>
      </c>
    </row>
    <row r="10914" customFormat="false" ht="15.75" hidden="false" customHeight="true" outlineLevel="0" collapsed="false">
      <c r="A10914" s="4" t="n">
        <v>4900</v>
      </c>
      <c r="B10914" s="4" t="s">
        <v>57050</v>
      </c>
      <c r="C10914" s="4"/>
      <c r="D10914" s="4" t="s">
        <v>57051</v>
      </c>
      <c r="E10914" s="5" t="s">
        <v>57052</v>
      </c>
      <c r="F10914" s="4" t="s">
        <v>57053</v>
      </c>
      <c r="G10914" s="4" t="s">
        <v>372</v>
      </c>
      <c r="H10914" s="5" t="s">
        <v>57054</v>
      </c>
      <c r="I10914" s="4" t="s">
        <v>57055</v>
      </c>
      <c r="J10914" s="5" t="n">
        <f aca="false">LEN(K10914)</f>
        <v>12</v>
      </c>
      <c r="K10914" s="6" t="str">
        <f aca="false">LOWER(SUBSTITUTE(SUBSTITUTE(SUBSTITUTE(SUBSTITUTE(SUBSTITUTE(SUBSTITUTE(SUBSTITUTE(B10914,"S.L.",""),"SL",""),"S.A.",""),"SA","")," ",""),".",""),",",""))&amp;".com"</f>
        <v>lafragua.com</v>
      </c>
      <c r="L10914" s="4" t="s">
        <v>21</v>
      </c>
      <c r="M10914" s="4" t="s">
        <v>31</v>
      </c>
    </row>
    <row r="10915" customFormat="false" ht="15.75" hidden="false" customHeight="true" outlineLevel="0" collapsed="false">
      <c r="A10915" s="4" t="n">
        <v>4908</v>
      </c>
      <c r="B10915" s="4" t="s">
        <v>7144</v>
      </c>
      <c r="C10915" s="4"/>
      <c r="D10915" s="4" t="s">
        <v>57056</v>
      </c>
      <c r="E10915" s="5" t="s">
        <v>2156</v>
      </c>
      <c r="F10915" s="4" t="s">
        <v>2157</v>
      </c>
      <c r="G10915" s="4" t="s">
        <v>372</v>
      </c>
      <c r="H10915" s="5" t="s">
        <v>57057</v>
      </c>
      <c r="I10915" s="4" t="s">
        <v>57058</v>
      </c>
      <c r="J10915" s="5" t="n">
        <f aca="false">LEN(K10915)</f>
        <v>12</v>
      </c>
      <c r="K10915" s="6" t="str">
        <f aca="false">LOWER(SUBSTITUTE(SUBSTITUTE(SUBSTITUTE(SUBSTITUTE(SUBSTITUTE(SUBSTITUTE(SUBSTITUTE(B10915,"S.L.",""),"SL",""),"S.A.",""),"SA","")," ",""),".",""),",",""))&amp;".com"</f>
        <v>losarcos.com</v>
      </c>
      <c r="L10915" s="4" t="s">
        <v>57</v>
      </c>
      <c r="M10915" s="4" t="s">
        <v>1988</v>
      </c>
      <c r="N10915" s="1"/>
    </row>
    <row r="10916" customFormat="false" ht="15.75" hidden="false" customHeight="true" outlineLevel="0" collapsed="false">
      <c r="A10916" s="4" t="n">
        <v>4985</v>
      </c>
      <c r="B10916" s="4" t="s">
        <v>57059</v>
      </c>
      <c r="C10916" s="4" t="s">
        <v>57060</v>
      </c>
      <c r="D10916" s="4" t="s">
        <v>57061</v>
      </c>
      <c r="E10916" s="5" t="s">
        <v>29207</v>
      </c>
      <c r="F10916" s="4" t="s">
        <v>815</v>
      </c>
      <c r="G10916" s="4" t="s">
        <v>332</v>
      </c>
      <c r="H10916" s="5" t="s">
        <v>57062</v>
      </c>
      <c r="I10916" s="4" t="s">
        <v>57063</v>
      </c>
      <c r="J10916" s="5" t="n">
        <f aca="false">LEN(K10916)</f>
        <v>12</v>
      </c>
      <c r="K10916" s="6" t="s">
        <v>56004</v>
      </c>
      <c r="L10916" s="4" t="s">
        <v>78</v>
      </c>
      <c r="M10916" s="4" t="s">
        <v>31</v>
      </c>
    </row>
    <row r="10917" customFormat="false" ht="15.75" hidden="false" customHeight="true" outlineLevel="0" collapsed="false">
      <c r="A10917" s="4" t="n">
        <v>4989</v>
      </c>
      <c r="B10917" s="4" t="s">
        <v>57064</v>
      </c>
      <c r="C10917" s="4"/>
      <c r="D10917" s="4" t="s">
        <v>57065</v>
      </c>
      <c r="E10917" s="5" t="s">
        <v>9481</v>
      </c>
      <c r="F10917" s="4" t="s">
        <v>815</v>
      </c>
      <c r="G10917" s="4" t="s">
        <v>332</v>
      </c>
      <c r="H10917" s="5" t="s">
        <v>57066</v>
      </c>
      <c r="I10917" s="4" t="s">
        <v>57067</v>
      </c>
      <c r="J10917" s="5" t="n">
        <f aca="false">LEN(K10917)</f>
        <v>12</v>
      </c>
      <c r="K10917" s="6" t="s">
        <v>56117</v>
      </c>
      <c r="L10917" s="4" t="s">
        <v>78</v>
      </c>
      <c r="M10917" s="4" t="s">
        <v>435</v>
      </c>
    </row>
    <row r="10918" customFormat="false" ht="15.75" hidden="false" customHeight="true" outlineLevel="0" collapsed="false">
      <c r="A10918" s="4" t="n">
        <v>5057</v>
      </c>
      <c r="B10918" s="4" t="s">
        <v>57068</v>
      </c>
      <c r="C10918" s="4" t="s">
        <v>57069</v>
      </c>
      <c r="D10918" s="4" t="s">
        <v>57070</v>
      </c>
      <c r="E10918" s="5" t="s">
        <v>1458</v>
      </c>
      <c r="F10918" s="4" t="s">
        <v>1459</v>
      </c>
      <c r="G10918" s="4" t="s">
        <v>332</v>
      </c>
      <c r="H10918" s="5" t="s">
        <v>57071</v>
      </c>
      <c r="I10918" s="7" t="s">
        <v>57072</v>
      </c>
      <c r="J10918" s="5" t="n">
        <f aca="false">LEN(K10918)</f>
        <v>12</v>
      </c>
      <c r="K10918" s="6" t="s">
        <v>56004</v>
      </c>
      <c r="L10918" s="4" t="s">
        <v>21</v>
      </c>
      <c r="M10918" s="4" t="s">
        <v>4027</v>
      </c>
    </row>
    <row r="10919" customFormat="false" ht="15.75" hidden="false" customHeight="true" outlineLevel="0" collapsed="false">
      <c r="A10919" s="4" t="n">
        <v>5091</v>
      </c>
      <c r="B10919" s="4" t="s">
        <v>57073</v>
      </c>
      <c r="C10919" s="4" t="s">
        <v>57074</v>
      </c>
      <c r="D10919" s="4" t="s">
        <v>17411</v>
      </c>
      <c r="E10919" s="5" t="s">
        <v>1915</v>
      </c>
      <c r="F10919" s="4" t="s">
        <v>1916</v>
      </c>
      <c r="G10919" s="4" t="s">
        <v>332</v>
      </c>
      <c r="H10919" s="5" t="s">
        <v>57075</v>
      </c>
      <c r="I10919" s="4" t="s">
        <v>57076</v>
      </c>
      <c r="J10919" s="5" t="n">
        <f aca="false">LEN(K10919)</f>
        <v>12</v>
      </c>
      <c r="K10919" s="6" t="s">
        <v>56004</v>
      </c>
      <c r="L10919" s="4" t="s">
        <v>78</v>
      </c>
      <c r="M10919" s="4" t="s">
        <v>6136</v>
      </c>
    </row>
    <row r="10920" customFormat="false" ht="15.75" hidden="false" customHeight="true" outlineLevel="0" collapsed="false">
      <c r="A10920" s="4" t="n">
        <v>5092</v>
      </c>
      <c r="B10920" s="4" t="s">
        <v>57077</v>
      </c>
      <c r="C10920" s="4" t="s">
        <v>57078</v>
      </c>
      <c r="D10920" s="4" t="s">
        <v>57079</v>
      </c>
      <c r="E10920" s="5" t="s">
        <v>1915</v>
      </c>
      <c r="F10920" s="4" t="s">
        <v>1916</v>
      </c>
      <c r="G10920" s="4" t="s">
        <v>332</v>
      </c>
      <c r="H10920" s="5" t="s">
        <v>57080</v>
      </c>
      <c r="I10920" s="4" t="s">
        <v>57081</v>
      </c>
      <c r="J10920" s="5" t="n">
        <f aca="false">LEN(K10920)</f>
        <v>12</v>
      </c>
      <c r="K10920" s="6" t="s">
        <v>56004</v>
      </c>
      <c r="L10920" s="4" t="s">
        <v>78</v>
      </c>
      <c r="M10920" s="4" t="s">
        <v>1321</v>
      </c>
    </row>
    <row r="10921" customFormat="false" ht="15.75" hidden="false" customHeight="true" outlineLevel="0" collapsed="false">
      <c r="A10921" s="4" t="n">
        <v>5095</v>
      </c>
      <c r="B10921" s="4" t="s">
        <v>57082</v>
      </c>
      <c r="C10921" s="4" t="s">
        <v>57083</v>
      </c>
      <c r="D10921" s="4" t="s">
        <v>57084</v>
      </c>
      <c r="E10921" s="5" t="s">
        <v>1915</v>
      </c>
      <c r="F10921" s="4" t="s">
        <v>1916</v>
      </c>
      <c r="G10921" s="4" t="s">
        <v>332</v>
      </c>
      <c r="H10921" s="5" t="s">
        <v>57085</v>
      </c>
      <c r="I10921" s="4" t="s">
        <v>57086</v>
      </c>
      <c r="J10921" s="5" t="n">
        <f aca="false">LEN(K10921)</f>
        <v>12</v>
      </c>
      <c r="K10921" s="5" t="s">
        <v>56004</v>
      </c>
      <c r="L10921" s="4" t="s">
        <v>21</v>
      </c>
      <c r="M10921" s="4" t="s">
        <v>1597</v>
      </c>
    </row>
    <row r="10922" customFormat="false" ht="15.75" hidden="false" customHeight="true" outlineLevel="0" collapsed="false">
      <c r="A10922" s="4" t="n">
        <v>5098</v>
      </c>
      <c r="B10922" s="4" t="s">
        <v>57087</v>
      </c>
      <c r="C10922" s="4" t="s">
        <v>57088</v>
      </c>
      <c r="D10922" s="4" t="s">
        <v>17411</v>
      </c>
      <c r="E10922" s="5" t="s">
        <v>1915</v>
      </c>
      <c r="F10922" s="4" t="s">
        <v>1916</v>
      </c>
      <c r="G10922" s="4" t="s">
        <v>332</v>
      </c>
      <c r="H10922" s="5" t="s">
        <v>57089</v>
      </c>
      <c r="I10922" s="7" t="s">
        <v>57090</v>
      </c>
      <c r="J10922" s="5" t="n">
        <f aca="false">LEN(K10922)</f>
        <v>12</v>
      </c>
      <c r="K10922" s="6" t="s">
        <v>56004</v>
      </c>
      <c r="L10922" s="4" t="s">
        <v>21</v>
      </c>
      <c r="M10922" s="4" t="s">
        <v>15950</v>
      </c>
    </row>
    <row r="10923" customFormat="false" ht="15.75" hidden="false" customHeight="true" outlineLevel="0" collapsed="false">
      <c r="A10923" s="4" t="n">
        <v>5121</v>
      </c>
      <c r="B10923" s="4" t="s">
        <v>57091</v>
      </c>
      <c r="C10923" s="4"/>
      <c r="D10923" s="4" t="s">
        <v>57092</v>
      </c>
      <c r="E10923" s="5" t="s">
        <v>1304</v>
      </c>
      <c r="F10923" s="4" t="s">
        <v>1305</v>
      </c>
      <c r="G10923" s="4" t="s">
        <v>332</v>
      </c>
      <c r="H10923" s="5" t="s">
        <v>57093</v>
      </c>
      <c r="I10923" s="4" t="s">
        <v>57094</v>
      </c>
      <c r="J10923" s="5" t="n">
        <f aca="false">LEN(K10923)</f>
        <v>12</v>
      </c>
      <c r="K10923" s="6" t="str">
        <f aca="false">LOWER(SUBSTITUTE(SUBSTITUTE(SUBSTITUTE(SUBSTITUTE(SUBSTITUTE(SUBSTITUTE(SUBSTITUTE(B10923,"S.L.",""),"SL",""),"S.A.",""),"SA","")," ",""),".",""),",",""))&amp;".com"</f>
        <v>hostal16.com</v>
      </c>
      <c r="L10923" s="4" t="s">
        <v>78</v>
      </c>
      <c r="M10923" s="4" t="s">
        <v>31</v>
      </c>
    </row>
    <row r="10924" customFormat="false" ht="15.75" hidden="false" customHeight="true" outlineLevel="0" collapsed="false">
      <c r="A10924" s="4" t="n">
        <v>5125</v>
      </c>
      <c r="B10924" s="4" t="s">
        <v>57095</v>
      </c>
      <c r="C10924" s="4" t="s">
        <v>57096</v>
      </c>
      <c r="D10924" s="4" t="s">
        <v>57097</v>
      </c>
      <c r="E10924" s="5" t="s">
        <v>20940</v>
      </c>
      <c r="F10924" s="4" t="s">
        <v>331</v>
      </c>
      <c r="G10924" s="4" t="s">
        <v>332</v>
      </c>
      <c r="H10924" s="5" t="s">
        <v>57098</v>
      </c>
      <c r="I10924" s="4" t="s">
        <v>57099</v>
      </c>
      <c r="J10924" s="5" t="n">
        <f aca="false">LEN(K10924)</f>
        <v>12</v>
      </c>
      <c r="K10924" s="6" t="s">
        <v>57100</v>
      </c>
      <c r="L10924" s="4" t="s">
        <v>21</v>
      </c>
      <c r="M10924" s="4" t="s">
        <v>118</v>
      </c>
    </row>
    <row r="10925" customFormat="false" ht="15.75" hidden="false" customHeight="true" outlineLevel="0" collapsed="false">
      <c r="A10925" s="4" t="n">
        <v>5163</v>
      </c>
      <c r="B10925" s="4" t="s">
        <v>43289</v>
      </c>
      <c r="C10925" s="4" t="s">
        <v>57101</v>
      </c>
      <c r="D10925" s="4" t="s">
        <v>57102</v>
      </c>
      <c r="E10925" s="5" t="s">
        <v>15602</v>
      </c>
      <c r="F10925" s="4" t="s">
        <v>15603</v>
      </c>
      <c r="G10925" s="4" t="s">
        <v>332</v>
      </c>
      <c r="H10925" s="5" t="s">
        <v>57103</v>
      </c>
      <c r="I10925" s="4" t="s">
        <v>57104</v>
      </c>
      <c r="J10925" s="5" t="n">
        <f aca="false">LEN(K10925)</f>
        <v>12</v>
      </c>
      <c r="K10925" s="6" t="s">
        <v>57105</v>
      </c>
      <c r="L10925" s="4" t="s">
        <v>21</v>
      </c>
      <c r="M10925" s="4" t="s">
        <v>929</v>
      </c>
    </row>
    <row r="10926" customFormat="false" ht="15.75" hidden="false" customHeight="true" outlineLevel="0" collapsed="false">
      <c r="A10926" s="4" t="n">
        <v>5165</v>
      </c>
      <c r="B10926" s="4" t="s">
        <v>57106</v>
      </c>
      <c r="C10926" s="4"/>
      <c r="D10926" s="4" t="s">
        <v>57107</v>
      </c>
      <c r="E10926" s="5" t="s">
        <v>15602</v>
      </c>
      <c r="F10926" s="4" t="s">
        <v>15603</v>
      </c>
      <c r="G10926" s="4" t="s">
        <v>332</v>
      </c>
      <c r="H10926" s="5" t="s">
        <v>57108</v>
      </c>
      <c r="I10926" s="4" t="s">
        <v>57109</v>
      </c>
      <c r="J10926" s="5" t="n">
        <f aca="false">LEN(K10926)</f>
        <v>12</v>
      </c>
      <c r="K10926" s="10" t="s">
        <v>57110</v>
      </c>
      <c r="L10926" s="4" t="s">
        <v>78</v>
      </c>
      <c r="M10926" s="4" t="s">
        <v>1016</v>
      </c>
    </row>
    <row r="10927" customFormat="false" ht="15.75" hidden="false" customHeight="true" outlineLevel="0" collapsed="false">
      <c r="A10927" s="4" t="n">
        <v>5183</v>
      </c>
      <c r="B10927" s="4" t="s">
        <v>57111</v>
      </c>
      <c r="C10927" s="4" t="s">
        <v>57112</v>
      </c>
      <c r="D10927" s="4" t="s">
        <v>57113</v>
      </c>
      <c r="E10927" s="5" t="s">
        <v>7657</v>
      </c>
      <c r="F10927" s="4" t="s">
        <v>7658</v>
      </c>
      <c r="G10927" s="4" t="s">
        <v>332</v>
      </c>
      <c r="H10927" s="5" t="s">
        <v>57114</v>
      </c>
      <c r="I10927" s="4" t="s">
        <v>57115</v>
      </c>
      <c r="J10927" s="5" t="n">
        <f aca="false">LEN(K10927)</f>
        <v>12</v>
      </c>
      <c r="K10927" s="6" t="s">
        <v>56117</v>
      </c>
      <c r="L10927" s="4" t="s">
        <v>31</v>
      </c>
      <c r="M10927" s="4" t="s">
        <v>1043</v>
      </c>
    </row>
    <row r="10928" customFormat="false" ht="15.75" hidden="false" customHeight="true" outlineLevel="0" collapsed="false">
      <c r="A10928" s="4" t="n">
        <v>5244</v>
      </c>
      <c r="B10928" s="4" t="s">
        <v>57116</v>
      </c>
      <c r="C10928" s="4" t="s">
        <v>57117</v>
      </c>
      <c r="D10928" s="4" t="s">
        <v>57118</v>
      </c>
      <c r="E10928" s="5" t="s">
        <v>17491</v>
      </c>
      <c r="F10928" s="4" t="s">
        <v>824</v>
      </c>
      <c r="G10928" s="4" t="s">
        <v>824</v>
      </c>
      <c r="H10928" s="5" t="s">
        <v>57119</v>
      </c>
      <c r="I10928" s="4" t="s">
        <v>57120</v>
      </c>
      <c r="J10928" s="5" t="n">
        <f aca="false">LEN(K10928)</f>
        <v>12</v>
      </c>
      <c r="K10928" s="6" t="s">
        <v>57121</v>
      </c>
      <c r="L10928" s="4" t="s">
        <v>78</v>
      </c>
      <c r="M10928" s="4" t="s">
        <v>9493</v>
      </c>
    </row>
    <row r="10929" customFormat="false" ht="15.75" hidden="false" customHeight="true" outlineLevel="0" collapsed="false">
      <c r="A10929" s="4" t="n">
        <v>5283</v>
      </c>
      <c r="B10929" s="4" t="s">
        <v>57122</v>
      </c>
      <c r="C10929" s="4"/>
      <c r="D10929" s="4" t="s">
        <v>57123</v>
      </c>
      <c r="E10929" s="5" t="s">
        <v>9550</v>
      </c>
      <c r="F10929" s="4" t="s">
        <v>9551</v>
      </c>
      <c r="G10929" s="4" t="s">
        <v>824</v>
      </c>
      <c r="H10929" s="5" t="s">
        <v>57124</v>
      </c>
      <c r="I10929" s="4" t="s">
        <v>57125</v>
      </c>
      <c r="J10929" s="5" t="n">
        <f aca="false">LEN(K10929)</f>
        <v>12</v>
      </c>
      <c r="K10929" s="6" t="str">
        <f aca="false">LOWER(SUBSTITUTE(SUBSTITUTE(SUBSTITUTE(SUBSTITUTE(SUBSTITUTE(SUBSTITUTE(SUBSTITUTE(B10929,"S.L.",""),"SL",""),"S.A.",""),"SA","")," ",""),".",""),",",""))&amp;".com"</f>
        <v>baltanas.com</v>
      </c>
      <c r="L10929" s="4" t="s">
        <v>66</v>
      </c>
      <c r="M10929" s="4" t="s">
        <v>3461</v>
      </c>
    </row>
    <row r="10930" customFormat="false" ht="15.75" hidden="false" customHeight="true" outlineLevel="0" collapsed="false">
      <c r="A10930" s="4" t="n">
        <v>5285</v>
      </c>
      <c r="B10930" s="4" t="s">
        <v>27868</v>
      </c>
      <c r="C10930" s="4"/>
      <c r="D10930" s="4" t="s">
        <v>57126</v>
      </c>
      <c r="E10930" s="5" t="s">
        <v>9550</v>
      </c>
      <c r="F10930" s="4" t="s">
        <v>9551</v>
      </c>
      <c r="G10930" s="4" t="s">
        <v>824</v>
      </c>
      <c r="H10930" s="5" t="s">
        <v>57127</v>
      </c>
      <c r="I10930" s="4" t="s">
        <v>57128</v>
      </c>
      <c r="J10930" s="5" t="n">
        <f aca="false">LEN(K10930)</f>
        <v>12</v>
      </c>
      <c r="K10930" s="6" t="str">
        <f aca="false">LOWER(SUBSTITUTE(SUBSTITUTE(SUBSTITUTE(SUBSTITUTE(SUBSTITUTE(SUBSTITUTE(SUBSTITUTE(B10930,"S.L.",""),"SL",""),"S.A.",""),"SA","")," ",""),".",""),",",""))&amp;".com"</f>
        <v>veracruz.com</v>
      </c>
      <c r="L10930" s="4" t="s">
        <v>31</v>
      </c>
      <c r="M10930" s="4" t="s">
        <v>794</v>
      </c>
    </row>
    <row r="10931" customFormat="false" ht="15.75" hidden="false" customHeight="true" outlineLevel="0" collapsed="false">
      <c r="A10931" s="4" t="n">
        <v>5290</v>
      </c>
      <c r="B10931" s="4" t="s">
        <v>57129</v>
      </c>
      <c r="C10931" s="4"/>
      <c r="D10931" s="4" t="s">
        <v>57130</v>
      </c>
      <c r="E10931" s="5" t="s">
        <v>1740</v>
      </c>
      <c r="F10931" s="4" t="s">
        <v>1741</v>
      </c>
      <c r="G10931" s="4" t="s">
        <v>824</v>
      </c>
      <c r="H10931" s="5" t="s">
        <v>1742</v>
      </c>
      <c r="I10931" s="4" t="s">
        <v>1743</v>
      </c>
      <c r="J10931" s="5" t="n">
        <f aca="false">LEN(K10931)</f>
        <v>12</v>
      </c>
      <c r="K10931" s="6" t="s">
        <v>57131</v>
      </c>
      <c r="L10931" s="4" t="s">
        <v>78</v>
      </c>
      <c r="M10931" s="4" t="s">
        <v>31</v>
      </c>
    </row>
    <row r="10932" customFormat="false" ht="15.75" hidden="false" customHeight="true" outlineLevel="0" collapsed="false">
      <c r="A10932" s="4" t="n">
        <v>5311</v>
      </c>
      <c r="B10932" s="4" t="s">
        <v>57132</v>
      </c>
      <c r="C10932" s="4"/>
      <c r="D10932" s="4" t="s">
        <v>57133</v>
      </c>
      <c r="E10932" s="5" t="s">
        <v>9542</v>
      </c>
      <c r="F10932" s="4" t="s">
        <v>9543</v>
      </c>
      <c r="G10932" s="4" t="s">
        <v>824</v>
      </c>
      <c r="H10932" s="5" t="s">
        <v>57134</v>
      </c>
      <c r="I10932" s="7" t="s">
        <v>57135</v>
      </c>
      <c r="J10932" s="5" t="n">
        <f aca="false">LEN(K10932)</f>
        <v>12</v>
      </c>
      <c r="K10932" s="6" t="str">
        <f aca="false">LOWER(SUBSTITUTE(SUBSTITUTE(SUBSTITUTE(SUBSTITUTE(SUBSTITUTE(SUBSTITUTE(SUBSTITUTE(B10932,"S.L.",""),"SL",""),"S.A.",""),"SA","")," ",""),".",""),",",""))&amp;".com"</f>
        <v>lacolora.com</v>
      </c>
      <c r="L10932" s="4" t="s">
        <v>66</v>
      </c>
      <c r="M10932" s="4" t="s">
        <v>929</v>
      </c>
    </row>
    <row r="10933" customFormat="false" ht="15.75" hidden="false" customHeight="true" outlineLevel="0" collapsed="false">
      <c r="A10933" s="4" t="n">
        <v>5335</v>
      </c>
      <c r="B10933" s="4" t="s">
        <v>57136</v>
      </c>
      <c r="C10933" s="4"/>
      <c r="D10933" s="4" t="s">
        <v>57137</v>
      </c>
      <c r="E10933" s="5" t="s">
        <v>11590</v>
      </c>
      <c r="F10933" s="4" t="s">
        <v>250</v>
      </c>
      <c r="G10933" s="4" t="s">
        <v>250</v>
      </c>
      <c r="H10933" s="5" t="s">
        <v>57138</v>
      </c>
      <c r="I10933" s="7" t="s">
        <v>57139</v>
      </c>
      <c r="J10933" s="5" t="n">
        <f aca="false">LEN(K10933)</f>
        <v>12</v>
      </c>
      <c r="K10933" s="6" t="s">
        <v>56117</v>
      </c>
      <c r="L10933" s="4" t="s">
        <v>78</v>
      </c>
      <c r="M10933" s="4" t="s">
        <v>209</v>
      </c>
    </row>
    <row r="10934" customFormat="false" ht="15.75" hidden="false" customHeight="true" outlineLevel="0" collapsed="false">
      <c r="A10934" s="4" t="n">
        <v>5340</v>
      </c>
      <c r="B10934" s="4" t="s">
        <v>57140</v>
      </c>
      <c r="C10934" s="4" t="s">
        <v>57141</v>
      </c>
      <c r="D10934" s="4" t="s">
        <v>57142</v>
      </c>
      <c r="E10934" s="5" t="s">
        <v>57143</v>
      </c>
      <c r="F10934" s="4" t="s">
        <v>57144</v>
      </c>
      <c r="G10934" s="4" t="s">
        <v>250</v>
      </c>
      <c r="H10934" s="5" t="s">
        <v>57145</v>
      </c>
      <c r="I10934" s="7" t="s">
        <v>57146</v>
      </c>
      <c r="J10934" s="5" t="n">
        <f aca="false">LEN(K10934)</f>
        <v>12</v>
      </c>
      <c r="K10934" s="6" t="s">
        <v>57147</v>
      </c>
      <c r="L10934" s="4" t="s">
        <v>57</v>
      </c>
      <c r="M10934" s="4" t="s">
        <v>3294</v>
      </c>
    </row>
    <row r="10935" customFormat="false" ht="15.75" hidden="false" customHeight="true" outlineLevel="0" collapsed="false">
      <c r="A10935" s="4" t="n">
        <v>5376</v>
      </c>
      <c r="B10935" s="4" t="s">
        <v>57148</v>
      </c>
      <c r="C10935" s="4" t="s">
        <v>57149</v>
      </c>
      <c r="D10935" s="4" t="s">
        <v>57150</v>
      </c>
      <c r="E10935" s="5" t="s">
        <v>587</v>
      </c>
      <c r="F10935" s="4" t="s">
        <v>250</v>
      </c>
      <c r="G10935" s="4" t="s">
        <v>250</v>
      </c>
      <c r="H10935" s="5" t="s">
        <v>57151</v>
      </c>
      <c r="I10935" s="4" t="s">
        <v>57152</v>
      </c>
      <c r="J10935" s="5" t="n">
        <f aca="false">LEN(K10935)</f>
        <v>12</v>
      </c>
      <c r="K10935" s="6" t="s">
        <v>57153</v>
      </c>
      <c r="L10935" s="4" t="s">
        <v>57</v>
      </c>
      <c r="M10935" s="4" t="s">
        <v>31</v>
      </c>
    </row>
    <row r="10936" customFormat="false" ht="15.75" hidden="false" customHeight="true" outlineLevel="0" collapsed="false">
      <c r="A10936" s="4" t="n">
        <v>5408</v>
      </c>
      <c r="B10936" s="4" t="s">
        <v>57154</v>
      </c>
      <c r="C10936" s="4"/>
      <c r="D10936" s="4" t="s">
        <v>57155</v>
      </c>
      <c r="E10936" s="5" t="s">
        <v>587</v>
      </c>
      <c r="F10936" s="4" t="s">
        <v>250</v>
      </c>
      <c r="G10936" s="4" t="s">
        <v>250</v>
      </c>
      <c r="H10936" s="5" t="s">
        <v>57156</v>
      </c>
      <c r="I10936" s="4" t="s">
        <v>57157</v>
      </c>
      <c r="J10936" s="5" t="n">
        <f aca="false">LEN(K10936)</f>
        <v>12</v>
      </c>
      <c r="K10936" s="10" t="str">
        <f aca="false">LOWER(SUBSTITUTE(SUBSTITUTE(SUBSTITUTE(SUBSTITUTE(SUBSTITUTE(SUBSTITUTE(SUBSTITUTE(B10936,"S.L.",""),"SL",""),"S.A.",""),"SA","")," ",""),".",""),",",""))&amp;".com"</f>
        <v>lostilos.com</v>
      </c>
      <c r="L10936" s="4" t="s">
        <v>31</v>
      </c>
      <c r="M10936" s="4" t="s">
        <v>1063</v>
      </c>
    </row>
    <row r="10937" customFormat="false" ht="15.75" hidden="false" customHeight="true" outlineLevel="0" collapsed="false">
      <c r="A10937" s="4" t="n">
        <v>5409</v>
      </c>
      <c r="B10937" s="4" t="s">
        <v>57158</v>
      </c>
      <c r="C10937" s="4" t="s">
        <v>57159</v>
      </c>
      <c r="D10937" s="4" t="s">
        <v>57160</v>
      </c>
      <c r="E10937" s="5" t="s">
        <v>587</v>
      </c>
      <c r="F10937" s="4" t="s">
        <v>250</v>
      </c>
      <c r="G10937" s="4" t="s">
        <v>250</v>
      </c>
      <c r="H10937" s="5" t="s">
        <v>57161</v>
      </c>
      <c r="I10937" s="4" t="s">
        <v>57162</v>
      </c>
      <c r="J10937" s="5" t="n">
        <f aca="false">LEN(K10937)</f>
        <v>12</v>
      </c>
      <c r="K10937" s="6" t="s">
        <v>57163</v>
      </c>
      <c r="L10937" s="4" t="s">
        <v>57</v>
      </c>
      <c r="M10937" s="4" t="s">
        <v>1208</v>
      </c>
    </row>
    <row r="10938" customFormat="false" ht="15.75" hidden="false" customHeight="true" outlineLevel="0" collapsed="false">
      <c r="A10938" s="4" t="n">
        <v>5416</v>
      </c>
      <c r="B10938" s="4" t="s">
        <v>57164</v>
      </c>
      <c r="C10938" s="4"/>
      <c r="D10938" s="4" t="s">
        <v>57165</v>
      </c>
      <c r="E10938" s="5" t="s">
        <v>11590</v>
      </c>
      <c r="F10938" s="4" t="s">
        <v>250</v>
      </c>
      <c r="G10938" s="4" t="s">
        <v>250</v>
      </c>
      <c r="H10938" s="5" t="s">
        <v>57166</v>
      </c>
      <c r="I10938" s="4" t="s">
        <v>57167</v>
      </c>
      <c r="J10938" s="5" t="n">
        <f aca="false">LEN(K10938)</f>
        <v>12</v>
      </c>
      <c r="K10938" s="6" t="str">
        <f aca="false">LOWER(SUBSTITUTE(SUBSTITUTE(SUBSTITUTE(SUBSTITUTE(SUBSTITUTE(SUBSTITUTE(SUBSTITUTE(B10938,"S.L.",""),"SL",""),"S.A.",""),"SA","")," ",""),".",""),",",""))&amp;".com"</f>
        <v>jaleriva.com</v>
      </c>
      <c r="L10938" s="4" t="s">
        <v>31</v>
      </c>
      <c r="M10938" s="4" t="s">
        <v>31</v>
      </c>
    </row>
    <row r="10939" customFormat="false" ht="15.75" hidden="false" customHeight="true" outlineLevel="0" collapsed="false">
      <c r="A10939" s="4" t="n">
        <v>5431</v>
      </c>
      <c r="B10939" s="4" t="s">
        <v>57168</v>
      </c>
      <c r="C10939" s="4" t="s">
        <v>57169</v>
      </c>
      <c r="D10939" s="4" t="s">
        <v>57170</v>
      </c>
      <c r="E10939" s="5" t="s">
        <v>9582</v>
      </c>
      <c r="F10939" s="4" t="s">
        <v>9570</v>
      </c>
      <c r="G10939" s="4" t="s">
        <v>250</v>
      </c>
      <c r="H10939" s="5" t="s">
        <v>57171</v>
      </c>
      <c r="I10939" s="7" t="s">
        <v>57172</v>
      </c>
      <c r="J10939" s="5" t="n">
        <f aca="false">LEN(K10939)</f>
        <v>12</v>
      </c>
      <c r="K10939" s="6" t="s">
        <v>57173</v>
      </c>
      <c r="L10939" s="4" t="s">
        <v>31</v>
      </c>
      <c r="M10939" s="4" t="s">
        <v>1216</v>
      </c>
    </row>
    <row r="10940" customFormat="false" ht="15.75" hidden="false" customHeight="true" outlineLevel="0" collapsed="false">
      <c r="A10940" s="4" t="n">
        <v>5432</v>
      </c>
      <c r="B10940" s="4" t="s">
        <v>57174</v>
      </c>
      <c r="C10940" s="4" t="s">
        <v>57175</v>
      </c>
      <c r="D10940" s="4" t="s">
        <v>57176</v>
      </c>
      <c r="E10940" s="5" t="s">
        <v>57177</v>
      </c>
      <c r="F10940" s="4" t="s">
        <v>250</v>
      </c>
      <c r="G10940" s="4" t="s">
        <v>250</v>
      </c>
      <c r="H10940" s="5" t="s">
        <v>57178</v>
      </c>
      <c r="I10940" s="4" t="s">
        <v>57179</v>
      </c>
      <c r="J10940" s="5" t="n">
        <f aca="false">LEN(K10940)</f>
        <v>12</v>
      </c>
      <c r="K10940" s="6" t="s">
        <v>57180</v>
      </c>
      <c r="L10940" s="4" t="s">
        <v>66</v>
      </c>
      <c r="M10940" s="4" t="s">
        <v>1979</v>
      </c>
    </row>
    <row r="10941" customFormat="false" ht="15.75" hidden="false" customHeight="true" outlineLevel="0" collapsed="false">
      <c r="A10941" s="4" t="n">
        <v>5457</v>
      </c>
      <c r="B10941" s="4" t="s">
        <v>57181</v>
      </c>
      <c r="C10941" s="4" t="s">
        <v>57182</v>
      </c>
      <c r="D10941" s="4" t="s">
        <v>44837</v>
      </c>
      <c r="E10941" s="5" t="s">
        <v>11623</v>
      </c>
      <c r="F10941" s="4" t="s">
        <v>11624</v>
      </c>
      <c r="G10941" s="4" t="s">
        <v>250</v>
      </c>
      <c r="H10941" s="5" t="s">
        <v>57183</v>
      </c>
      <c r="I10941" s="7" t="s">
        <v>57184</v>
      </c>
      <c r="J10941" s="5" t="n">
        <f aca="false">LEN(K10941)</f>
        <v>12</v>
      </c>
      <c r="K10941" s="6" t="s">
        <v>57185</v>
      </c>
      <c r="L10941" s="4" t="s">
        <v>21</v>
      </c>
      <c r="M10941" s="4" t="s">
        <v>924</v>
      </c>
    </row>
    <row r="10942" customFormat="false" ht="15.75" hidden="false" customHeight="true" outlineLevel="0" collapsed="false">
      <c r="A10942" s="4" t="n">
        <v>5516</v>
      </c>
      <c r="B10942" s="4" t="s">
        <v>57186</v>
      </c>
      <c r="C10942" s="4"/>
      <c r="D10942" s="4" t="s">
        <v>57187</v>
      </c>
      <c r="E10942" s="5" t="s">
        <v>3474</v>
      </c>
      <c r="F10942" s="4" t="s">
        <v>3475</v>
      </c>
      <c r="G10942" s="4" t="s">
        <v>250</v>
      </c>
      <c r="H10942" s="5" t="s">
        <v>57188</v>
      </c>
      <c r="I10942" s="4" t="s">
        <v>57189</v>
      </c>
      <c r="J10942" s="5" t="n">
        <f aca="false">LEN(K10942)</f>
        <v>12</v>
      </c>
      <c r="K10942" s="6" t="s">
        <v>57190</v>
      </c>
      <c r="L10942" s="4" t="s">
        <v>66</v>
      </c>
      <c r="M10942" s="4" t="s">
        <v>31</v>
      </c>
    </row>
    <row r="10943" customFormat="false" ht="15.75" hidden="false" customHeight="true" outlineLevel="0" collapsed="false">
      <c r="A10943" s="4" t="n">
        <v>5525</v>
      </c>
      <c r="B10943" s="4" t="s">
        <v>57191</v>
      </c>
      <c r="C10943" s="4"/>
      <c r="D10943" s="4" t="s">
        <v>57192</v>
      </c>
      <c r="E10943" s="5" t="s">
        <v>641</v>
      </c>
      <c r="F10943" s="4" t="s">
        <v>642</v>
      </c>
      <c r="G10943" s="4" t="s">
        <v>250</v>
      </c>
      <c r="H10943" s="5" t="s">
        <v>57193</v>
      </c>
      <c r="I10943" s="4" t="s">
        <v>57194</v>
      </c>
      <c r="J10943" s="5" t="n">
        <f aca="false">LEN(K10943)</f>
        <v>12</v>
      </c>
      <c r="K10943" s="6" t="s">
        <v>57195</v>
      </c>
      <c r="L10943" s="4" t="s">
        <v>66</v>
      </c>
      <c r="M10943" s="4" t="s">
        <v>31</v>
      </c>
    </row>
    <row r="10944" customFormat="false" ht="15.75" hidden="false" customHeight="true" outlineLevel="0" collapsed="false">
      <c r="A10944" s="4" t="n">
        <v>5526</v>
      </c>
      <c r="B10944" s="4" t="s">
        <v>57196</v>
      </c>
      <c r="C10944" s="4"/>
      <c r="D10944" s="4" t="s">
        <v>57197</v>
      </c>
      <c r="E10944" s="5" t="s">
        <v>641</v>
      </c>
      <c r="F10944" s="4" t="s">
        <v>642</v>
      </c>
      <c r="G10944" s="4" t="s">
        <v>250</v>
      </c>
      <c r="H10944" s="5" t="s">
        <v>57198</v>
      </c>
      <c r="I10944" s="4" t="s">
        <v>57199</v>
      </c>
      <c r="J10944" s="5" t="n">
        <f aca="false">LEN(K10944)</f>
        <v>12</v>
      </c>
      <c r="K10944" s="6" t="s">
        <v>57200</v>
      </c>
      <c r="L10944" s="4" t="s">
        <v>78</v>
      </c>
      <c r="M10944" s="4" t="s">
        <v>31</v>
      </c>
    </row>
    <row r="10945" customFormat="false" ht="15.75" hidden="false" customHeight="true" outlineLevel="0" collapsed="false">
      <c r="A10945" s="4" t="n">
        <v>5533</v>
      </c>
      <c r="B10945" s="4" t="s">
        <v>57201</v>
      </c>
      <c r="C10945" s="4"/>
      <c r="D10945" s="4" t="s">
        <v>57202</v>
      </c>
      <c r="E10945" s="5" t="s">
        <v>57203</v>
      </c>
      <c r="F10945" s="4" t="s">
        <v>6302</v>
      </c>
      <c r="G10945" s="4" t="s">
        <v>250</v>
      </c>
      <c r="H10945" s="5" t="s">
        <v>57204</v>
      </c>
      <c r="I10945" s="4" t="s">
        <v>57205</v>
      </c>
      <c r="J10945" s="5" t="n">
        <f aca="false">LEN(K10945)</f>
        <v>12</v>
      </c>
      <c r="K10945" s="6" t="str">
        <f aca="false">LOWER(SUBSTITUTE(SUBSTITUTE(SUBSTITUTE(SUBSTITUTE(SUBSTITUTE(SUBSTITUTE(SUBSTITUTE(B10945,"S.L.",""),"SL",""),"S.A.",""),"SA","")," ",""),".",""),",",""))&amp;".com"</f>
        <v>balandro.com</v>
      </c>
      <c r="L10945" s="4" t="s">
        <v>66</v>
      </c>
      <c r="M10945" s="4" t="s">
        <v>31</v>
      </c>
    </row>
    <row r="10946" customFormat="false" ht="15.75" hidden="false" customHeight="true" outlineLevel="0" collapsed="false">
      <c r="A10946" s="4" t="n">
        <v>5579</v>
      </c>
      <c r="B10946" s="4" t="s">
        <v>57206</v>
      </c>
      <c r="C10946" s="4" t="s">
        <v>57207</v>
      </c>
      <c r="D10946" s="4" t="s">
        <v>57208</v>
      </c>
      <c r="E10946" s="5" t="s">
        <v>9606</v>
      </c>
      <c r="F10946" s="4" t="s">
        <v>9607</v>
      </c>
      <c r="G10946" s="4" t="s">
        <v>250</v>
      </c>
      <c r="H10946" s="5" t="s">
        <v>57209</v>
      </c>
      <c r="I10946" s="7" t="s">
        <v>57210</v>
      </c>
      <c r="J10946" s="5" t="n">
        <f aca="false">LEN(K10946)</f>
        <v>12</v>
      </c>
      <c r="K10946" s="6" t="s">
        <v>57211</v>
      </c>
      <c r="L10946" s="4" t="s">
        <v>57</v>
      </c>
      <c r="M10946" s="4" t="s">
        <v>1063</v>
      </c>
    </row>
    <row r="10947" customFormat="false" ht="15.75" hidden="false" customHeight="true" outlineLevel="0" collapsed="false">
      <c r="A10947" s="4" t="n">
        <v>5847</v>
      </c>
      <c r="B10947" s="4" t="s">
        <v>57212</v>
      </c>
      <c r="C10947" s="4"/>
      <c r="D10947" s="4" t="s">
        <v>57213</v>
      </c>
      <c r="E10947" s="5" t="s">
        <v>113</v>
      </c>
      <c r="F10947" s="4" t="s">
        <v>114</v>
      </c>
      <c r="G10947" s="4" t="s">
        <v>18</v>
      </c>
      <c r="H10947" s="5" t="s">
        <v>57214</v>
      </c>
      <c r="I10947" s="4" t="s">
        <v>57215</v>
      </c>
      <c r="J10947" s="5" t="n">
        <f aca="false">LEN(K10947)</f>
        <v>12</v>
      </c>
      <c r="K10947" s="6" t="s">
        <v>57216</v>
      </c>
      <c r="L10947" s="4" t="s">
        <v>31</v>
      </c>
      <c r="M10947" s="4" t="s">
        <v>118</v>
      </c>
    </row>
    <row r="10948" customFormat="false" ht="15.75" hidden="false" customHeight="true" outlineLevel="0" collapsed="false">
      <c r="A10948" s="4" t="n">
        <v>5862</v>
      </c>
      <c r="B10948" s="4" t="s">
        <v>57217</v>
      </c>
      <c r="C10948" s="4"/>
      <c r="D10948" s="4" t="s">
        <v>57218</v>
      </c>
      <c r="E10948" s="5" t="s">
        <v>57219</v>
      </c>
      <c r="F10948" s="4" t="s">
        <v>57220</v>
      </c>
      <c r="G10948" s="4" t="s">
        <v>18</v>
      </c>
      <c r="H10948" s="5" t="s">
        <v>57221</v>
      </c>
      <c r="I10948" s="4" t="s">
        <v>57222</v>
      </c>
      <c r="J10948" s="5" t="n">
        <f aca="false">LEN(K10948)</f>
        <v>12</v>
      </c>
      <c r="K10948" s="6" t="s">
        <v>57223</v>
      </c>
      <c r="L10948" s="4" t="s">
        <v>31</v>
      </c>
      <c r="M10948" s="4" t="s">
        <v>1016</v>
      </c>
    </row>
    <row r="10949" customFormat="false" ht="15.75" hidden="false" customHeight="true" outlineLevel="0" collapsed="false">
      <c r="A10949" s="4" t="n">
        <v>5876</v>
      </c>
      <c r="B10949" s="4" t="s">
        <v>57224</v>
      </c>
      <c r="C10949" s="4"/>
      <c r="D10949" s="4" t="s">
        <v>57225</v>
      </c>
      <c r="E10949" s="5" t="s">
        <v>2633</v>
      </c>
      <c r="F10949" s="4" t="s">
        <v>62</v>
      </c>
      <c r="G10949" s="4" t="s">
        <v>18</v>
      </c>
      <c r="H10949" s="5" t="s">
        <v>57226</v>
      </c>
      <c r="I10949" s="4" t="s">
        <v>57227</v>
      </c>
      <c r="J10949" s="5" t="n">
        <f aca="false">LEN(K10949)</f>
        <v>12</v>
      </c>
      <c r="K10949" s="10" t="s">
        <v>57228</v>
      </c>
      <c r="L10949" s="4" t="s">
        <v>57</v>
      </c>
      <c r="M10949" s="4" t="s">
        <v>1208</v>
      </c>
    </row>
    <row r="10950" customFormat="false" ht="15.75" hidden="false" customHeight="true" outlineLevel="0" collapsed="false">
      <c r="A10950" s="4" t="n">
        <v>5888</v>
      </c>
      <c r="B10950" s="4" t="s">
        <v>57229</v>
      </c>
      <c r="C10950" s="4"/>
      <c r="D10950" s="4" t="s">
        <v>57230</v>
      </c>
      <c r="E10950" s="5" t="s">
        <v>57231</v>
      </c>
      <c r="F10950" s="4" t="s">
        <v>57232</v>
      </c>
      <c r="G10950" s="4" t="s">
        <v>18</v>
      </c>
      <c r="H10950" s="5" t="s">
        <v>57233</v>
      </c>
      <c r="I10950" s="4" t="s">
        <v>57234</v>
      </c>
      <c r="J10950" s="5" t="n">
        <f aca="false">LEN(K10950)</f>
        <v>12</v>
      </c>
      <c r="K10950" s="6" t="s">
        <v>57235</v>
      </c>
      <c r="L10950" s="4" t="s">
        <v>57</v>
      </c>
      <c r="M10950" s="4" t="s">
        <v>1793</v>
      </c>
    </row>
    <row r="10951" customFormat="false" ht="15.75" hidden="false" customHeight="true" outlineLevel="0" collapsed="false">
      <c r="A10951" s="4" t="n">
        <v>5892</v>
      </c>
      <c r="B10951" s="4" t="s">
        <v>32095</v>
      </c>
      <c r="C10951" s="4"/>
      <c r="D10951" s="4" t="s">
        <v>57236</v>
      </c>
      <c r="E10951" s="5" t="s">
        <v>25136</v>
      </c>
      <c r="F10951" s="4" t="s">
        <v>32097</v>
      </c>
      <c r="G10951" s="4" t="s">
        <v>18</v>
      </c>
      <c r="H10951" s="5" t="s">
        <v>57237</v>
      </c>
      <c r="I10951" s="4" t="s">
        <v>57238</v>
      </c>
      <c r="J10951" s="5" t="n">
        <f aca="false">LEN(K10951)</f>
        <v>12</v>
      </c>
      <c r="K10951" s="6" t="s">
        <v>57239</v>
      </c>
      <c r="L10951" s="4" t="s">
        <v>57</v>
      </c>
      <c r="M10951" s="4" t="s">
        <v>31</v>
      </c>
    </row>
    <row r="10952" customFormat="false" ht="15.75" hidden="false" customHeight="true" outlineLevel="0" collapsed="false">
      <c r="A10952" s="4" t="n">
        <v>5962</v>
      </c>
      <c r="B10952" s="4" t="s">
        <v>3143</v>
      </c>
      <c r="C10952" s="4"/>
      <c r="D10952" s="4" t="s">
        <v>57240</v>
      </c>
      <c r="E10952" s="5" t="s">
        <v>57231</v>
      </c>
      <c r="F10952" s="4" t="s">
        <v>57232</v>
      </c>
      <c r="G10952" s="4" t="s">
        <v>18</v>
      </c>
      <c r="H10952" s="5" t="s">
        <v>57241</v>
      </c>
      <c r="I10952" s="4" t="s">
        <v>57242</v>
      </c>
      <c r="J10952" s="5" t="n">
        <f aca="false">LEN(K10952)</f>
        <v>12</v>
      </c>
      <c r="K10952" s="6" t="str">
        <f aca="false">LOWER(SUBSTITUTE(SUBSTITUTE(SUBSTITUTE(SUBSTITUTE(SUBSTITUTE(SUBSTITUTE(SUBSTITUTE(B10952,"S.L.",""),"SL",""),"S.A.",""),"SA","")," ",""),".",""),",",""))&amp;".com"</f>
        <v>lossilos.com</v>
      </c>
      <c r="L10952" s="4" t="s">
        <v>57</v>
      </c>
      <c r="M10952" s="4" t="s">
        <v>1793</v>
      </c>
    </row>
    <row r="10953" customFormat="false" ht="15.75" hidden="false" customHeight="true" outlineLevel="0" collapsed="false">
      <c r="A10953" s="4" t="n">
        <v>5975</v>
      </c>
      <c r="B10953" s="4" t="s">
        <v>57243</v>
      </c>
      <c r="C10953" s="4"/>
      <c r="D10953" s="4" t="s">
        <v>57244</v>
      </c>
      <c r="E10953" s="5" t="s">
        <v>782</v>
      </c>
      <c r="F10953" s="4" t="s">
        <v>783</v>
      </c>
      <c r="G10953" s="4" t="s">
        <v>154</v>
      </c>
      <c r="H10953" s="5" t="s">
        <v>57245</v>
      </c>
      <c r="I10953" s="4" t="s">
        <v>57246</v>
      </c>
      <c r="J10953" s="5" t="n">
        <f aca="false">LEN(K10953)</f>
        <v>12</v>
      </c>
      <c r="K10953" s="6" t="s">
        <v>57247</v>
      </c>
      <c r="L10953" s="4" t="s">
        <v>57</v>
      </c>
      <c r="M10953" s="4" t="s">
        <v>57248</v>
      </c>
    </row>
    <row r="10954" customFormat="false" ht="15.75" hidden="false" customHeight="true" outlineLevel="0" collapsed="false">
      <c r="A10954" s="4" t="n">
        <v>5974</v>
      </c>
      <c r="B10954" s="4" t="s">
        <v>57249</v>
      </c>
      <c r="C10954" s="4"/>
      <c r="D10954" s="4" t="s">
        <v>57250</v>
      </c>
      <c r="E10954" s="5" t="s">
        <v>782</v>
      </c>
      <c r="F10954" s="4" t="s">
        <v>783</v>
      </c>
      <c r="G10954" s="4" t="s">
        <v>154</v>
      </c>
      <c r="H10954" s="5" t="s">
        <v>57245</v>
      </c>
      <c r="I10954" s="20" t="s">
        <v>56515</v>
      </c>
      <c r="J10954" s="5" t="n">
        <f aca="false">LEN(K10954)</f>
        <v>12</v>
      </c>
      <c r="K10954" s="13" t="s">
        <v>57247</v>
      </c>
      <c r="L10954" s="4" t="s">
        <v>31</v>
      </c>
      <c r="M10954" s="4" t="s">
        <v>31</v>
      </c>
    </row>
    <row r="10955" customFormat="false" ht="15.75" hidden="false" customHeight="true" outlineLevel="0" collapsed="false">
      <c r="A10955" s="4" t="n">
        <v>6047</v>
      </c>
      <c r="B10955" s="4" t="s">
        <v>57251</v>
      </c>
      <c r="C10955" s="4"/>
      <c r="D10955" s="4" t="s">
        <v>57252</v>
      </c>
      <c r="E10955" s="5" t="s">
        <v>11788</v>
      </c>
      <c r="F10955" s="4" t="s">
        <v>11793</v>
      </c>
      <c r="G10955" s="4" t="s">
        <v>154</v>
      </c>
      <c r="H10955" s="5" t="s">
        <v>57253</v>
      </c>
      <c r="I10955" s="4" t="s">
        <v>57254</v>
      </c>
      <c r="J10955" s="5" t="n">
        <f aca="false">LEN(K10955)</f>
        <v>12</v>
      </c>
      <c r="K10955" s="6" t="s">
        <v>57255</v>
      </c>
      <c r="L10955" s="4" t="s">
        <v>66</v>
      </c>
      <c r="M10955" s="4" t="s">
        <v>819</v>
      </c>
    </row>
    <row r="10956" customFormat="false" ht="15.75" hidden="false" customHeight="true" outlineLevel="0" collapsed="false">
      <c r="A10956" s="4" t="n">
        <v>6058</v>
      </c>
      <c r="B10956" s="4" t="s">
        <v>57256</v>
      </c>
      <c r="C10956" s="4"/>
      <c r="D10956" s="4" t="s">
        <v>57257</v>
      </c>
      <c r="E10956" s="5" t="s">
        <v>7755</v>
      </c>
      <c r="F10956" s="4" t="s">
        <v>7756</v>
      </c>
      <c r="G10956" s="4" t="s">
        <v>154</v>
      </c>
      <c r="H10956" s="5" t="s">
        <v>57258</v>
      </c>
      <c r="I10956" s="4" t="s">
        <v>57259</v>
      </c>
      <c r="J10956" s="5" t="n">
        <f aca="false">LEN(K10956)</f>
        <v>12</v>
      </c>
      <c r="K10956" s="6" t="str">
        <f aca="false">LOWER(SUBSTITUTE(SUBSTITUTE(SUBSTITUTE(SUBSTITUTE(SUBSTITUTE(SUBSTITUTE(SUBSTITUTE(B10956,"S.L.",""),"SL",""),"S.A.",""),"SA","")," ",""),".",""),",",""))&amp;".com"</f>
        <v>elcubano.com</v>
      </c>
      <c r="L10956" s="4" t="s">
        <v>31</v>
      </c>
      <c r="M10956" s="4" t="s">
        <v>381</v>
      </c>
    </row>
    <row r="10957" customFormat="false" ht="15.75" hidden="false" customHeight="true" outlineLevel="0" collapsed="false">
      <c r="A10957" s="4" t="n">
        <v>6082</v>
      </c>
      <c r="B10957" s="4" t="s">
        <v>57260</v>
      </c>
      <c r="C10957" s="4"/>
      <c r="D10957" s="4" t="s">
        <v>57261</v>
      </c>
      <c r="E10957" s="5" t="s">
        <v>782</v>
      </c>
      <c r="F10957" s="4" t="s">
        <v>783</v>
      </c>
      <c r="G10957" s="4" t="s">
        <v>154</v>
      </c>
      <c r="H10957" s="5" t="s">
        <v>57262</v>
      </c>
      <c r="I10957" s="20" t="s">
        <v>57263</v>
      </c>
      <c r="J10957" s="5" t="n">
        <f aca="false">LEN(K10957)</f>
        <v>12</v>
      </c>
      <c r="K10957" s="13" t="s">
        <v>57264</v>
      </c>
      <c r="L10957" s="4" t="s">
        <v>57</v>
      </c>
      <c r="M10957" s="4" t="s">
        <v>2177</v>
      </c>
    </row>
    <row r="10958" customFormat="false" ht="15.75" hidden="false" customHeight="true" outlineLevel="0" collapsed="false">
      <c r="A10958" s="4" t="n">
        <v>6097</v>
      </c>
      <c r="B10958" s="4" t="s">
        <v>57265</v>
      </c>
      <c r="C10958" s="4"/>
      <c r="D10958" s="4" t="s">
        <v>14632</v>
      </c>
      <c r="E10958" s="5" t="s">
        <v>782</v>
      </c>
      <c r="F10958" s="4" t="s">
        <v>783</v>
      </c>
      <c r="G10958" s="4" t="s">
        <v>154</v>
      </c>
      <c r="H10958" s="5" t="s">
        <v>57266</v>
      </c>
      <c r="I10958" s="4" t="s">
        <v>57267</v>
      </c>
      <c r="J10958" s="5" t="n">
        <f aca="false">LEN(K10958)</f>
        <v>12</v>
      </c>
      <c r="K10958" s="6" t="s">
        <v>57268</v>
      </c>
      <c r="L10958" s="4" t="s">
        <v>31</v>
      </c>
      <c r="M10958" s="4" t="s">
        <v>967</v>
      </c>
    </row>
    <row r="10959" customFormat="false" ht="15.75" hidden="false" customHeight="true" outlineLevel="0" collapsed="false">
      <c r="A10959" s="4" t="n">
        <v>6102</v>
      </c>
      <c r="B10959" s="4" t="s">
        <v>57269</v>
      </c>
      <c r="C10959" s="4"/>
      <c r="D10959" s="4" t="s">
        <v>57270</v>
      </c>
      <c r="E10959" s="5" t="s">
        <v>782</v>
      </c>
      <c r="F10959" s="4" t="s">
        <v>783</v>
      </c>
      <c r="G10959" s="4" t="s">
        <v>154</v>
      </c>
      <c r="H10959" s="5" t="s">
        <v>57271</v>
      </c>
      <c r="I10959" s="4" t="s">
        <v>57272</v>
      </c>
      <c r="J10959" s="5" t="n">
        <f aca="false">LEN(K10959)</f>
        <v>12</v>
      </c>
      <c r="K10959" s="6" t="s">
        <v>56516</v>
      </c>
      <c r="L10959" s="4" t="s">
        <v>31</v>
      </c>
      <c r="M10959" s="4" t="s">
        <v>31</v>
      </c>
    </row>
    <row r="10960" customFormat="false" ht="15.75" hidden="false" customHeight="true" outlineLevel="0" collapsed="false">
      <c r="A10960" s="4" t="n">
        <v>6110</v>
      </c>
      <c r="B10960" s="4" t="s">
        <v>57273</v>
      </c>
      <c r="C10960" s="4"/>
      <c r="D10960" s="4" t="s">
        <v>57274</v>
      </c>
      <c r="E10960" s="5" t="s">
        <v>49487</v>
      </c>
      <c r="F10960" s="4" t="s">
        <v>49488</v>
      </c>
      <c r="G10960" s="4" t="s">
        <v>154</v>
      </c>
      <c r="H10960" s="5" t="s">
        <v>57275</v>
      </c>
      <c r="I10960" s="4" t="s">
        <v>57276</v>
      </c>
      <c r="J10960" s="5" t="n">
        <f aca="false">LEN(K10960)</f>
        <v>12</v>
      </c>
      <c r="K10960" s="6" t="s">
        <v>57277</v>
      </c>
      <c r="L10960" s="4" t="s">
        <v>31</v>
      </c>
      <c r="M10960" s="4" t="s">
        <v>344</v>
      </c>
    </row>
    <row r="10961" customFormat="false" ht="15.75" hidden="false" customHeight="true" outlineLevel="0" collapsed="false">
      <c r="A10961" s="4" t="n">
        <v>6124</v>
      </c>
      <c r="B10961" s="4" t="s">
        <v>57278</v>
      </c>
      <c r="C10961" s="4"/>
      <c r="D10961" s="4" t="s">
        <v>57279</v>
      </c>
      <c r="E10961" s="5" t="s">
        <v>57280</v>
      </c>
      <c r="F10961" s="4" t="s">
        <v>153</v>
      </c>
      <c r="G10961" s="4" t="s">
        <v>154</v>
      </c>
      <c r="H10961" s="5" t="s">
        <v>57281</v>
      </c>
      <c r="I10961" s="20" t="s">
        <v>57282</v>
      </c>
      <c r="J10961" s="5" t="n">
        <f aca="false">LEN(K10961)</f>
        <v>12</v>
      </c>
      <c r="K10961" s="13" t="s">
        <v>56117</v>
      </c>
      <c r="L10961" s="4" t="s">
        <v>21</v>
      </c>
      <c r="M10961" s="4" t="s">
        <v>2768</v>
      </c>
    </row>
    <row r="10962" customFormat="false" ht="15.75" hidden="false" customHeight="true" outlineLevel="0" collapsed="false">
      <c r="A10962" s="4" t="n">
        <v>6158</v>
      </c>
      <c r="B10962" s="4" t="s">
        <v>57283</v>
      </c>
      <c r="C10962" s="4"/>
      <c r="D10962" s="4" t="s">
        <v>57284</v>
      </c>
      <c r="E10962" s="5" t="s">
        <v>2879</v>
      </c>
      <c r="F10962" s="4" t="s">
        <v>423</v>
      </c>
      <c r="G10962" s="4" t="s">
        <v>27</v>
      </c>
      <c r="H10962" s="5" t="s">
        <v>57285</v>
      </c>
      <c r="I10962" s="4" t="s">
        <v>57286</v>
      </c>
      <c r="J10962" s="5" t="n">
        <f aca="false">LEN(K10962)</f>
        <v>12</v>
      </c>
      <c r="K10962" s="10" t="s">
        <v>56029</v>
      </c>
      <c r="L10962" s="4" t="s">
        <v>21</v>
      </c>
      <c r="M10962" s="4" t="s">
        <v>57287</v>
      </c>
    </row>
    <row r="10963" customFormat="false" ht="15.75" hidden="false" customHeight="true" outlineLevel="0" collapsed="false">
      <c r="A10963" s="4" t="n">
        <v>6163</v>
      </c>
      <c r="B10963" s="4" t="s">
        <v>57288</v>
      </c>
      <c r="C10963" s="4"/>
      <c r="D10963" s="4" t="s">
        <v>57289</v>
      </c>
      <c r="E10963" s="5" t="s">
        <v>2879</v>
      </c>
      <c r="F10963" s="4" t="s">
        <v>423</v>
      </c>
      <c r="G10963" s="4" t="s">
        <v>27</v>
      </c>
      <c r="H10963" s="5" t="s">
        <v>57290</v>
      </c>
      <c r="I10963" s="20" t="s">
        <v>57291</v>
      </c>
      <c r="J10963" s="5" t="n">
        <f aca="false">LEN(K10963)</f>
        <v>12</v>
      </c>
      <c r="K10963" s="13" t="s">
        <v>57292</v>
      </c>
      <c r="L10963" s="4" t="s">
        <v>57</v>
      </c>
      <c r="M10963" s="4" t="s">
        <v>1208</v>
      </c>
    </row>
    <row r="10964" customFormat="false" ht="15.75" hidden="false" customHeight="true" outlineLevel="0" collapsed="false">
      <c r="A10964" s="4" t="n">
        <v>6203</v>
      </c>
      <c r="B10964" s="4" t="s">
        <v>57293</v>
      </c>
      <c r="C10964" s="4"/>
      <c r="D10964" s="4" t="s">
        <v>57294</v>
      </c>
      <c r="E10964" s="5" t="s">
        <v>57295</v>
      </c>
      <c r="F10964" s="4" t="s">
        <v>57296</v>
      </c>
      <c r="G10964" s="4" t="s">
        <v>27</v>
      </c>
      <c r="H10964" s="5" t="s">
        <v>57297</v>
      </c>
      <c r="I10964" s="4" t="s">
        <v>57298</v>
      </c>
      <c r="J10964" s="5" t="n">
        <f aca="false">LEN(K10964)</f>
        <v>12</v>
      </c>
      <c r="K10964" s="6" t="s">
        <v>57299</v>
      </c>
      <c r="L10964" s="4" t="s">
        <v>57</v>
      </c>
      <c r="M10964" s="4" t="s">
        <v>336</v>
      </c>
    </row>
    <row r="10965" customFormat="false" ht="15.75" hidden="false" customHeight="true" outlineLevel="0" collapsed="false">
      <c r="A10965" s="4" t="n">
        <v>6209</v>
      </c>
      <c r="B10965" s="4" t="s">
        <v>1228</v>
      </c>
      <c r="C10965" s="4"/>
      <c r="D10965" s="4" t="s">
        <v>57300</v>
      </c>
      <c r="E10965" s="5" t="s">
        <v>17753</v>
      </c>
      <c r="F10965" s="4" t="s">
        <v>17754</v>
      </c>
      <c r="G10965" s="4" t="s">
        <v>27</v>
      </c>
      <c r="H10965" s="5" t="s">
        <v>57301</v>
      </c>
      <c r="I10965" s="4" t="s">
        <v>57302</v>
      </c>
      <c r="J10965" s="5" t="n">
        <f aca="false">LEN(K10965)</f>
        <v>12</v>
      </c>
      <c r="K10965" s="10" t="s">
        <v>57303</v>
      </c>
      <c r="L10965" s="4" t="s">
        <v>31</v>
      </c>
      <c r="M10965" s="4" t="s">
        <v>2082</v>
      </c>
    </row>
    <row r="10966" customFormat="false" ht="15.75" hidden="false" customHeight="true" outlineLevel="0" collapsed="false">
      <c r="A10966" s="4" t="n">
        <v>6232</v>
      </c>
      <c r="B10966" s="4" t="s">
        <v>57304</v>
      </c>
      <c r="C10966" s="4"/>
      <c r="D10966" s="4" t="s">
        <v>57305</v>
      </c>
      <c r="E10966" s="5" t="s">
        <v>57306</v>
      </c>
      <c r="F10966" s="4" t="s">
        <v>17766</v>
      </c>
      <c r="G10966" s="4" t="s">
        <v>27</v>
      </c>
      <c r="H10966" s="5" t="s">
        <v>57307</v>
      </c>
      <c r="I10966" s="4" t="s">
        <v>57308</v>
      </c>
      <c r="J10966" s="5" t="n">
        <f aca="false">LEN(K10966)</f>
        <v>12</v>
      </c>
      <c r="K10966" s="6" t="str">
        <f aca="false">LOWER(SUBSTITUTE(SUBSTITUTE(SUBSTITUTE(SUBSTITUTE(SUBSTITUTE(SUBSTITUTE(SUBSTITUTE(B10966,"S.L.",""),"SL",""),"S.A.",""),"SA","")," ",""),".",""),",",""))&amp;".com"</f>
        <v>4vientos.com</v>
      </c>
      <c r="L10966" s="4" t="s">
        <v>57</v>
      </c>
      <c r="M10966" s="4" t="s">
        <v>2082</v>
      </c>
    </row>
    <row r="10967" customFormat="false" ht="15.75" hidden="false" customHeight="true" outlineLevel="0" collapsed="false">
      <c r="A10967" s="4" t="n">
        <v>6235</v>
      </c>
      <c r="B10967" s="4" t="s">
        <v>57309</v>
      </c>
      <c r="C10967" s="4"/>
      <c r="D10967" s="4" t="s">
        <v>57310</v>
      </c>
      <c r="E10967" s="5" t="s">
        <v>6769</v>
      </c>
      <c r="F10967" s="4" t="s">
        <v>6770</v>
      </c>
      <c r="G10967" s="4" t="s">
        <v>27</v>
      </c>
      <c r="H10967" s="5" t="s">
        <v>57311</v>
      </c>
      <c r="I10967" s="7" t="s">
        <v>57312</v>
      </c>
      <c r="J10967" s="5" t="n">
        <f aca="false">LEN(K10967)</f>
        <v>12</v>
      </c>
      <c r="K10967" s="5" t="str">
        <f aca="false">LOWER(SUBSTITUTE(SUBSTITUTE(SUBSTITUTE(SUBSTITUTE(SUBSTITUTE(SUBSTITUTE(SUBSTITUTE(B10967,"S.L.",""),"SL",""),"S.A.",""),"SA","")," ",""),".",""),",",""))&amp;".com"</f>
        <v>baladrar.com</v>
      </c>
      <c r="L10967" s="4" t="s">
        <v>31</v>
      </c>
      <c r="M10967" s="4" t="s">
        <v>31</v>
      </c>
    </row>
    <row r="10968" customFormat="false" ht="15.75" hidden="false" customHeight="true" outlineLevel="0" collapsed="false">
      <c r="A10968" s="4" t="n">
        <v>6260</v>
      </c>
      <c r="B10968" s="4" t="s">
        <v>57313</v>
      </c>
      <c r="C10968" s="4"/>
      <c r="D10968" s="4" t="s">
        <v>57314</v>
      </c>
      <c r="E10968" s="5" t="s">
        <v>22890</v>
      </c>
      <c r="F10968" s="4" t="s">
        <v>22891</v>
      </c>
      <c r="G10968" s="4" t="s">
        <v>27</v>
      </c>
      <c r="H10968" s="5" t="s">
        <v>57315</v>
      </c>
      <c r="I10968" s="4" t="s">
        <v>57316</v>
      </c>
      <c r="J10968" s="5" t="n">
        <f aca="false">LEN(K10968)</f>
        <v>12</v>
      </c>
      <c r="K10968" s="6" t="s">
        <v>57317</v>
      </c>
      <c r="L10968" s="4" t="s">
        <v>31</v>
      </c>
      <c r="M10968" s="4" t="s">
        <v>2097</v>
      </c>
    </row>
    <row r="10969" customFormat="false" ht="15.75" hidden="false" customHeight="true" outlineLevel="0" collapsed="false">
      <c r="A10969" s="4" t="n">
        <v>6266</v>
      </c>
      <c r="B10969" s="4" t="s">
        <v>57318</v>
      </c>
      <c r="C10969" s="4"/>
      <c r="D10969" s="4" t="s">
        <v>57319</v>
      </c>
      <c r="E10969" s="5" t="s">
        <v>594</v>
      </c>
      <c r="F10969" s="4" t="s">
        <v>595</v>
      </c>
      <c r="G10969" s="4" t="s">
        <v>27</v>
      </c>
      <c r="H10969" s="5" t="s">
        <v>57320</v>
      </c>
      <c r="I10969" s="7" t="s">
        <v>57321</v>
      </c>
      <c r="J10969" s="5" t="n">
        <f aca="false">LEN(K10969)</f>
        <v>12</v>
      </c>
      <c r="K10969" s="6" t="s">
        <v>57322</v>
      </c>
      <c r="L10969" s="4" t="s">
        <v>78</v>
      </c>
      <c r="M10969" s="4" t="s">
        <v>31</v>
      </c>
    </row>
    <row r="10970" customFormat="false" ht="15.75" hidden="false" customHeight="true" outlineLevel="0" collapsed="false">
      <c r="A10970" s="4" t="n">
        <v>6278</v>
      </c>
      <c r="B10970" s="4" t="s">
        <v>57323</v>
      </c>
      <c r="C10970" s="4"/>
      <c r="D10970" s="4" t="s">
        <v>57324</v>
      </c>
      <c r="E10970" s="5" t="s">
        <v>44</v>
      </c>
      <c r="F10970" s="4" t="s">
        <v>45</v>
      </c>
      <c r="G10970" s="4" t="s">
        <v>27</v>
      </c>
      <c r="H10970" s="5" t="s">
        <v>57325</v>
      </c>
      <c r="I10970" s="7" t="s">
        <v>57326</v>
      </c>
      <c r="J10970" s="5" t="n">
        <f aca="false">LEN(K10970)</f>
        <v>12</v>
      </c>
      <c r="K10970" s="6" t="s">
        <v>57327</v>
      </c>
      <c r="L10970" s="4" t="s">
        <v>31</v>
      </c>
      <c r="M10970" s="4" t="s">
        <v>1369</v>
      </c>
    </row>
    <row r="10971" customFormat="false" ht="15.75" hidden="false" customHeight="true" outlineLevel="0" collapsed="false">
      <c r="A10971" s="4" t="n">
        <v>6303</v>
      </c>
      <c r="B10971" s="4" t="s">
        <v>57328</v>
      </c>
      <c r="C10971" s="4"/>
      <c r="D10971" s="4" t="s">
        <v>29817</v>
      </c>
      <c r="E10971" s="5" t="s">
        <v>44</v>
      </c>
      <c r="F10971" s="4" t="s">
        <v>45</v>
      </c>
      <c r="G10971" s="4" t="s">
        <v>27</v>
      </c>
      <c r="H10971" s="5" t="s">
        <v>57329</v>
      </c>
      <c r="I10971" s="4" t="s">
        <v>57330</v>
      </c>
      <c r="J10971" s="5" t="n">
        <f aca="false">LEN(K10971)</f>
        <v>12</v>
      </c>
      <c r="K10971" s="6" t="s">
        <v>57331</v>
      </c>
      <c r="L10971" s="4" t="s">
        <v>57</v>
      </c>
      <c r="M10971" s="4" t="s">
        <v>3448</v>
      </c>
    </row>
    <row r="10972" customFormat="false" ht="15.75" hidden="false" customHeight="true" outlineLevel="0" collapsed="false">
      <c r="A10972" s="4" t="n">
        <v>6317</v>
      </c>
      <c r="B10972" s="4" t="s">
        <v>57332</v>
      </c>
      <c r="C10972" s="4"/>
      <c r="D10972" s="4" t="s">
        <v>57333</v>
      </c>
      <c r="E10972" s="5" t="s">
        <v>44</v>
      </c>
      <c r="F10972" s="4" t="s">
        <v>45</v>
      </c>
      <c r="G10972" s="4" t="s">
        <v>27</v>
      </c>
      <c r="H10972" s="5" t="s">
        <v>57334</v>
      </c>
      <c r="I10972" s="7" t="s">
        <v>56937</v>
      </c>
      <c r="J10972" s="5" t="n">
        <f aca="false">LEN(K10972)</f>
        <v>12</v>
      </c>
      <c r="K10972" s="6" t="s">
        <v>56663</v>
      </c>
      <c r="L10972" s="4" t="s">
        <v>31</v>
      </c>
      <c r="M10972" s="4" t="s">
        <v>2909</v>
      </c>
    </row>
    <row r="10973" customFormat="false" ht="15.75" hidden="false" customHeight="true" outlineLevel="0" collapsed="false">
      <c r="A10973" s="4" t="n">
        <v>6337</v>
      </c>
      <c r="B10973" s="4" t="s">
        <v>8175</v>
      </c>
      <c r="C10973" s="4"/>
      <c r="D10973" s="4" t="s">
        <v>57335</v>
      </c>
      <c r="E10973" s="5" t="s">
        <v>1230</v>
      </c>
      <c r="F10973" s="4" t="s">
        <v>45</v>
      </c>
      <c r="G10973" s="4" t="s">
        <v>27</v>
      </c>
      <c r="H10973" s="5" t="s">
        <v>57336</v>
      </c>
      <c r="I10973" s="4" t="s">
        <v>56667</v>
      </c>
      <c r="J10973" s="5" t="n">
        <f aca="false">LEN(K10973)</f>
        <v>12</v>
      </c>
      <c r="K10973" s="6" t="str">
        <f aca="false">LOWER(SUBSTITUTE(SUBSTITUTE(SUBSTITUTE(SUBSTITUTE(SUBSTITUTE(SUBSTITUTE(SUBSTITUTE(B10973,"S.L.",""),"SL",""),"S.A.",""),"SA","")," ",""),".",""),",",""))&amp;".com"</f>
        <v>lasvegas.com</v>
      </c>
      <c r="L10973" s="4" t="s">
        <v>57</v>
      </c>
      <c r="M10973" s="4" t="s">
        <v>672</v>
      </c>
    </row>
    <row r="10974" customFormat="false" ht="15.75" hidden="false" customHeight="true" outlineLevel="0" collapsed="false">
      <c r="A10974" s="4" t="n">
        <v>6347</v>
      </c>
      <c r="B10974" s="4" t="s">
        <v>57337</v>
      </c>
      <c r="C10974" s="4"/>
      <c r="D10974" s="4" t="s">
        <v>57338</v>
      </c>
      <c r="E10974" s="5" t="s">
        <v>1230</v>
      </c>
      <c r="F10974" s="4" t="s">
        <v>45</v>
      </c>
      <c r="G10974" s="4" t="s">
        <v>27</v>
      </c>
      <c r="H10974" s="5" t="s">
        <v>57339</v>
      </c>
      <c r="I10974" s="7" t="s">
        <v>57340</v>
      </c>
      <c r="J10974" s="5" t="n">
        <f aca="false">LEN(K10974)</f>
        <v>12</v>
      </c>
      <c r="K10974" s="6" t="str">
        <f aca="false">LOWER(SUBSTITUTE(SUBSTITUTE(SUBSTITUTE(SUBSTITUTE(SUBSTITUTE(SUBSTITUTE(SUBSTITUTE(B10974,"S.L.",""),"SL",""),"S.A.",""),"SA","")," ",""),".",""),",",""))&amp;".com"</f>
        <v>vistaoro.com</v>
      </c>
      <c r="L10974" s="4" t="s">
        <v>31</v>
      </c>
      <c r="M10974" s="4" t="s">
        <v>2801</v>
      </c>
    </row>
    <row r="10975" customFormat="false" ht="15.75" hidden="false" customHeight="true" outlineLevel="0" collapsed="false">
      <c r="A10975" s="4" t="n">
        <v>6359</v>
      </c>
      <c r="B10975" s="4" t="s">
        <v>57341</v>
      </c>
      <c r="C10975" s="4"/>
      <c r="D10975" s="4" t="s">
        <v>57342</v>
      </c>
      <c r="E10975" s="5" t="s">
        <v>44</v>
      </c>
      <c r="F10975" s="4" t="s">
        <v>45</v>
      </c>
      <c r="G10975" s="4" t="s">
        <v>27</v>
      </c>
      <c r="H10975" s="5" t="s">
        <v>57343</v>
      </c>
      <c r="I10975" s="4" t="s">
        <v>56937</v>
      </c>
      <c r="J10975" s="5" t="n">
        <f aca="false">LEN(K10975)</f>
        <v>12</v>
      </c>
      <c r="K10975" s="6" t="s">
        <v>56663</v>
      </c>
      <c r="L10975" s="4" t="s">
        <v>21</v>
      </c>
      <c r="M10975" s="4" t="s">
        <v>13338</v>
      </c>
    </row>
    <row r="10976" customFormat="false" ht="15.75" hidden="false" customHeight="true" outlineLevel="0" collapsed="false">
      <c r="A10976" s="4" t="n">
        <v>6363</v>
      </c>
      <c r="B10976" s="4" t="s">
        <v>57344</v>
      </c>
      <c r="C10976" s="4"/>
      <c r="D10976" s="4" t="s">
        <v>57345</v>
      </c>
      <c r="E10976" s="5" t="s">
        <v>44</v>
      </c>
      <c r="F10976" s="4" t="s">
        <v>45</v>
      </c>
      <c r="G10976" s="4" t="s">
        <v>27</v>
      </c>
      <c r="H10976" s="5" t="s">
        <v>57346</v>
      </c>
      <c r="I10976" s="4" t="s">
        <v>57347</v>
      </c>
      <c r="J10976" s="5" t="n">
        <f aca="false">LEN(K10976)</f>
        <v>12</v>
      </c>
      <c r="K10976" s="6" t="s">
        <v>56663</v>
      </c>
      <c r="L10976" s="4" t="s">
        <v>57</v>
      </c>
      <c r="M10976" s="4" t="s">
        <v>57348</v>
      </c>
    </row>
    <row r="10977" customFormat="false" ht="15.75" hidden="false" customHeight="true" outlineLevel="0" collapsed="false">
      <c r="A10977" s="4" t="n">
        <v>6376</v>
      </c>
      <c r="B10977" s="4" t="s">
        <v>9586</v>
      </c>
      <c r="C10977" s="4"/>
      <c r="D10977" s="4" t="s">
        <v>57349</v>
      </c>
      <c r="E10977" s="5" t="s">
        <v>44</v>
      </c>
      <c r="F10977" s="4" t="s">
        <v>45</v>
      </c>
      <c r="G10977" s="4" t="s">
        <v>27</v>
      </c>
      <c r="H10977" s="5" t="s">
        <v>57350</v>
      </c>
      <c r="I10977" s="4" t="s">
        <v>57351</v>
      </c>
      <c r="J10977" s="5" t="n">
        <f aca="false">LEN(K10977)</f>
        <v>12</v>
      </c>
      <c r="K10977" s="6" t="s">
        <v>57352</v>
      </c>
      <c r="L10977" s="4" t="s">
        <v>21</v>
      </c>
      <c r="M10977" s="4" t="s">
        <v>4671</v>
      </c>
      <c r="N10977" s="1"/>
    </row>
    <row r="10978" customFormat="false" ht="15.75" hidden="false" customHeight="true" outlineLevel="0" collapsed="false">
      <c r="A10978" s="4" t="n">
        <v>6393</v>
      </c>
      <c r="B10978" s="4" t="s">
        <v>57353</v>
      </c>
      <c r="C10978" s="4"/>
      <c r="D10978" s="4" t="s">
        <v>57354</v>
      </c>
      <c r="E10978" s="5" t="s">
        <v>3692</v>
      </c>
      <c r="F10978" s="4" t="s">
        <v>3693</v>
      </c>
      <c r="G10978" s="4" t="s">
        <v>27</v>
      </c>
      <c r="H10978" s="5" t="s">
        <v>57355</v>
      </c>
      <c r="I10978" s="7" t="s">
        <v>57356</v>
      </c>
      <c r="J10978" s="5" t="n">
        <f aca="false">LEN(K10978)</f>
        <v>12</v>
      </c>
      <c r="K10978" s="13" t="s">
        <v>57357</v>
      </c>
      <c r="L10978" s="4" t="s">
        <v>78</v>
      </c>
      <c r="M10978" s="4" t="s">
        <v>591</v>
      </c>
    </row>
    <row r="10979" customFormat="false" ht="15.75" hidden="false" customHeight="true" outlineLevel="0" collapsed="false">
      <c r="A10979" s="4" t="n">
        <v>6395</v>
      </c>
      <c r="B10979" s="4" t="s">
        <v>57358</v>
      </c>
      <c r="C10979" s="4"/>
      <c r="D10979" s="4" t="s">
        <v>57359</v>
      </c>
      <c r="E10979" s="5" t="s">
        <v>3692</v>
      </c>
      <c r="F10979" s="4" t="s">
        <v>3693</v>
      </c>
      <c r="G10979" s="4" t="s">
        <v>27</v>
      </c>
      <c r="H10979" s="5" t="s">
        <v>57360</v>
      </c>
      <c r="I10979" s="4" t="s">
        <v>57361</v>
      </c>
      <c r="J10979" s="5" t="n">
        <f aca="false">LEN(K10979)</f>
        <v>12</v>
      </c>
      <c r="K10979" s="6" t="s">
        <v>57362</v>
      </c>
      <c r="L10979" s="4" t="s">
        <v>21</v>
      </c>
      <c r="M10979" s="4" t="s">
        <v>31</v>
      </c>
    </row>
    <row r="10980" customFormat="false" ht="15.75" hidden="false" customHeight="true" outlineLevel="0" collapsed="false">
      <c r="A10980" s="4" t="n">
        <v>6455</v>
      </c>
      <c r="B10980" s="4" t="s">
        <v>57363</v>
      </c>
      <c r="C10980" s="4"/>
      <c r="D10980" s="4" t="s">
        <v>57364</v>
      </c>
      <c r="E10980" s="5" t="s">
        <v>11813</v>
      </c>
      <c r="F10980" s="4" t="s">
        <v>3516</v>
      </c>
      <c r="G10980" s="4" t="s">
        <v>27</v>
      </c>
      <c r="H10980" s="5" t="s">
        <v>57365</v>
      </c>
      <c r="I10980" s="4" t="s">
        <v>57366</v>
      </c>
      <c r="J10980" s="5" t="n">
        <f aca="false">LEN(K10980)</f>
        <v>12</v>
      </c>
      <c r="K10980" s="6" t="s">
        <v>56117</v>
      </c>
      <c r="L10980" s="4" t="s">
        <v>31</v>
      </c>
      <c r="M10980" s="4" t="s">
        <v>10060</v>
      </c>
    </row>
    <row r="10981" customFormat="false" ht="15.75" hidden="false" customHeight="true" outlineLevel="0" collapsed="false">
      <c r="A10981" s="4" t="n">
        <v>6469</v>
      </c>
      <c r="B10981" s="4" t="s">
        <v>57367</v>
      </c>
      <c r="C10981" s="4"/>
      <c r="D10981" s="4" t="s">
        <v>57368</v>
      </c>
      <c r="E10981" s="5" t="s">
        <v>1230</v>
      </c>
      <c r="F10981" s="4" t="s">
        <v>45</v>
      </c>
      <c r="G10981" s="4" t="s">
        <v>27</v>
      </c>
      <c r="H10981" s="5" t="s">
        <v>57369</v>
      </c>
      <c r="I10981" s="7" t="s">
        <v>57370</v>
      </c>
      <c r="J10981" s="5" t="n">
        <f aca="false">LEN(K10981)</f>
        <v>12</v>
      </c>
      <c r="K10981" s="6" t="s">
        <v>57371</v>
      </c>
      <c r="L10981" s="4" t="s">
        <v>21</v>
      </c>
      <c r="M10981" s="4" t="s">
        <v>2801</v>
      </c>
    </row>
    <row r="10982" customFormat="false" ht="15.75" hidden="false" customHeight="true" outlineLevel="0" collapsed="false">
      <c r="A10982" s="4" t="n">
        <v>6468</v>
      </c>
      <c r="B10982" s="4" t="s">
        <v>57372</v>
      </c>
      <c r="C10982" s="4"/>
      <c r="D10982" s="4" t="s">
        <v>57373</v>
      </c>
      <c r="E10982" s="5" t="s">
        <v>44</v>
      </c>
      <c r="F10982" s="4" t="s">
        <v>45</v>
      </c>
      <c r="G10982" s="4" t="s">
        <v>27</v>
      </c>
      <c r="H10982" s="5" t="s">
        <v>57369</v>
      </c>
      <c r="I10982" s="7" t="s">
        <v>57374</v>
      </c>
      <c r="J10982" s="5" t="n">
        <f aca="false">LEN(K10982)</f>
        <v>12</v>
      </c>
      <c r="K10982" s="6" t="s">
        <v>57371</v>
      </c>
      <c r="L10982" s="4" t="s">
        <v>31</v>
      </c>
      <c r="M10982" s="4" t="s">
        <v>31</v>
      </c>
    </row>
    <row r="10983" customFormat="false" ht="15.75" hidden="false" customHeight="true" outlineLevel="0" collapsed="false">
      <c r="A10983" s="4" t="n">
        <v>6471</v>
      </c>
      <c r="B10983" s="4" t="s">
        <v>57337</v>
      </c>
      <c r="C10983" s="4"/>
      <c r="D10983" s="4" t="s">
        <v>57375</v>
      </c>
      <c r="E10983" s="5" t="s">
        <v>1230</v>
      </c>
      <c r="F10983" s="4" t="s">
        <v>45</v>
      </c>
      <c r="G10983" s="4" t="s">
        <v>27</v>
      </c>
      <c r="H10983" s="5" t="s">
        <v>57376</v>
      </c>
      <c r="I10983" s="7" t="s">
        <v>34819</v>
      </c>
      <c r="J10983" s="5" t="n">
        <f aca="false">LEN(K10983)</f>
        <v>12</v>
      </c>
      <c r="K10983" s="6" t="s">
        <v>57377</v>
      </c>
      <c r="L10983" s="4" t="s">
        <v>31</v>
      </c>
      <c r="M10983" s="4" t="s">
        <v>435</v>
      </c>
    </row>
    <row r="10984" customFormat="false" ht="15.75" hidden="false" customHeight="true" outlineLevel="0" collapsed="false">
      <c r="A10984" s="4" t="n">
        <v>6495</v>
      </c>
      <c r="B10984" s="4" t="s">
        <v>57378</v>
      </c>
      <c r="C10984" s="4"/>
      <c r="D10984" s="4" t="s">
        <v>57379</v>
      </c>
      <c r="E10984" s="5" t="s">
        <v>11896</v>
      </c>
      <c r="F10984" s="4" t="s">
        <v>5112</v>
      </c>
      <c r="G10984" s="4" t="s">
        <v>27</v>
      </c>
      <c r="H10984" s="5" t="s">
        <v>57380</v>
      </c>
      <c r="I10984" s="7" t="s">
        <v>57381</v>
      </c>
      <c r="J10984" s="5" t="n">
        <f aca="false">LEN(K10984)</f>
        <v>12</v>
      </c>
      <c r="K10984" s="6" t="s">
        <v>57382</v>
      </c>
      <c r="L10984" s="4" t="s">
        <v>57</v>
      </c>
      <c r="M10984" s="4" t="s">
        <v>31</v>
      </c>
    </row>
    <row r="10985" customFormat="false" ht="15.75" hidden="false" customHeight="true" outlineLevel="0" collapsed="false">
      <c r="A10985" s="4" t="n">
        <v>6539</v>
      </c>
      <c r="B10985" s="4" t="s">
        <v>57383</v>
      </c>
      <c r="C10985" s="4"/>
      <c r="D10985" s="4" t="s">
        <v>57384</v>
      </c>
      <c r="E10985" s="5" t="s">
        <v>789</v>
      </c>
      <c r="F10985" s="4" t="s">
        <v>790</v>
      </c>
      <c r="G10985" s="4" t="s">
        <v>299</v>
      </c>
      <c r="H10985" s="5" t="s">
        <v>57385</v>
      </c>
      <c r="I10985" s="7" t="s">
        <v>57386</v>
      </c>
      <c r="J10985" s="5" t="n">
        <f aca="false">LEN(K10985)</f>
        <v>12</v>
      </c>
      <c r="K10985" s="13" t="s">
        <v>57387</v>
      </c>
      <c r="L10985" s="4" t="s">
        <v>57</v>
      </c>
      <c r="M10985" s="4" t="s">
        <v>4855</v>
      </c>
    </row>
    <row r="10986" customFormat="false" ht="15.75" hidden="false" customHeight="true" outlineLevel="0" collapsed="false">
      <c r="A10986" s="4" t="n">
        <v>6599</v>
      </c>
      <c r="B10986" s="4" t="s">
        <v>57388</v>
      </c>
      <c r="C10986" s="4"/>
      <c r="D10986" s="4" t="s">
        <v>57389</v>
      </c>
      <c r="E10986" s="5" t="s">
        <v>57390</v>
      </c>
      <c r="F10986" s="4" t="s">
        <v>2900</v>
      </c>
      <c r="G10986" s="4" t="s">
        <v>1155</v>
      </c>
      <c r="H10986" s="5" t="s">
        <v>57391</v>
      </c>
      <c r="I10986" s="4" t="s">
        <v>56043</v>
      </c>
      <c r="J10986" s="5" t="n">
        <f aca="false">LEN(K10986)</f>
        <v>12</v>
      </c>
      <c r="K10986" s="6" t="s">
        <v>56044</v>
      </c>
      <c r="L10986" s="4" t="s">
        <v>57</v>
      </c>
      <c r="M10986" s="4" t="s">
        <v>31</v>
      </c>
    </row>
    <row r="10987" customFormat="false" ht="15.75" hidden="false" customHeight="true" outlineLevel="0" collapsed="false">
      <c r="A10987" s="4" t="n">
        <v>6608</v>
      </c>
      <c r="B10987" s="4" t="s">
        <v>57392</v>
      </c>
      <c r="C10987" s="4"/>
      <c r="D10987" s="4" t="s">
        <v>57393</v>
      </c>
      <c r="E10987" s="5" t="s">
        <v>45238</v>
      </c>
      <c r="F10987" s="4" t="s">
        <v>1155</v>
      </c>
      <c r="G10987" s="4" t="s">
        <v>1155</v>
      </c>
      <c r="H10987" s="5" t="s">
        <v>57394</v>
      </c>
      <c r="I10987" s="7" t="s">
        <v>57395</v>
      </c>
      <c r="J10987" s="5" t="n">
        <f aca="false">LEN(K10987)</f>
        <v>12</v>
      </c>
      <c r="K10987" s="13" t="s">
        <v>57396</v>
      </c>
      <c r="L10987" s="4" t="s">
        <v>31</v>
      </c>
      <c r="M10987" s="4" t="s">
        <v>1694</v>
      </c>
    </row>
    <row r="10988" customFormat="false" ht="15.75" hidden="false" customHeight="true" outlineLevel="0" collapsed="false">
      <c r="A10988" s="4" t="n">
        <v>6662</v>
      </c>
      <c r="B10988" s="4" t="s">
        <v>57397</v>
      </c>
      <c r="C10988" s="4"/>
      <c r="D10988" s="4" t="s">
        <v>57398</v>
      </c>
      <c r="E10988" s="5" t="s">
        <v>1541</v>
      </c>
      <c r="F10988" s="4" t="s">
        <v>1542</v>
      </c>
      <c r="G10988" s="4" t="s">
        <v>1155</v>
      </c>
      <c r="H10988" s="5" t="s">
        <v>57399</v>
      </c>
      <c r="I10988" s="7" t="s">
        <v>57400</v>
      </c>
      <c r="J10988" s="5" t="n">
        <f aca="false">LEN(K10988)</f>
        <v>12</v>
      </c>
      <c r="K10988" s="13" t="str">
        <f aca="false">LOWER(SUBSTITUTE(SUBSTITUTE(SUBSTITUTE(SUBSTITUTE(SUBSTITUTE(SUBSTITUTE(SUBSTITUTE(B10988,"S.L.",""),"SL",""),"S.A.",""),"SA","")," ",""),".",""),",",""))&amp;".com"</f>
        <v>solgalua.com</v>
      </c>
      <c r="L10988" s="4" t="s">
        <v>21</v>
      </c>
      <c r="M10988" s="4" t="s">
        <v>15240</v>
      </c>
    </row>
    <row r="10989" customFormat="false" ht="15.75" hidden="false" customHeight="true" outlineLevel="0" collapsed="false">
      <c r="A10989" s="4" t="n">
        <v>6686</v>
      </c>
      <c r="B10989" s="4" t="s">
        <v>57401</v>
      </c>
      <c r="C10989" s="4"/>
      <c r="D10989" s="4" t="s">
        <v>57402</v>
      </c>
      <c r="E10989" s="5" t="s">
        <v>57403</v>
      </c>
      <c r="F10989" s="4" t="s">
        <v>57404</v>
      </c>
      <c r="G10989" s="4" t="s">
        <v>1155</v>
      </c>
      <c r="H10989" s="5" t="s">
        <v>57405</v>
      </c>
      <c r="I10989" s="7" t="s">
        <v>57406</v>
      </c>
      <c r="J10989" s="5" t="n">
        <f aca="false">LEN(K10989)</f>
        <v>12</v>
      </c>
      <c r="K10989" s="13" t="s">
        <v>57407</v>
      </c>
      <c r="L10989" s="4" t="s">
        <v>31</v>
      </c>
      <c r="M10989" s="4" t="s">
        <v>996</v>
      </c>
    </row>
    <row r="10990" customFormat="false" ht="15.75" hidden="false" customHeight="true" outlineLevel="0" collapsed="false">
      <c r="A10990" s="4" t="n">
        <v>6699</v>
      </c>
      <c r="B10990" s="4" t="s">
        <v>57408</v>
      </c>
      <c r="C10990" s="4"/>
      <c r="D10990" s="4" t="s">
        <v>57409</v>
      </c>
      <c r="E10990" s="5" t="s">
        <v>37508</v>
      </c>
      <c r="F10990" s="4" t="s">
        <v>37509</v>
      </c>
      <c r="G10990" s="4" t="s">
        <v>1155</v>
      </c>
      <c r="H10990" s="5" t="s">
        <v>57410</v>
      </c>
      <c r="I10990" s="7" t="s">
        <v>57411</v>
      </c>
      <c r="J10990" s="5" t="n">
        <f aca="false">LEN(K10990)</f>
        <v>12</v>
      </c>
      <c r="K10990" s="6" t="s">
        <v>57412</v>
      </c>
      <c r="L10990" s="4" t="s">
        <v>57</v>
      </c>
      <c r="M10990" s="4" t="s">
        <v>695</v>
      </c>
    </row>
    <row r="10991" customFormat="false" ht="15.75" hidden="false" customHeight="true" outlineLevel="0" collapsed="false">
      <c r="A10991" s="4" t="n">
        <v>6719</v>
      </c>
      <c r="B10991" s="4" t="s">
        <v>57413</v>
      </c>
      <c r="C10991" s="4"/>
      <c r="D10991" s="4" t="s">
        <v>57414</v>
      </c>
      <c r="E10991" s="5" t="s">
        <v>57415</v>
      </c>
      <c r="F10991" s="4" t="s">
        <v>1155</v>
      </c>
      <c r="G10991" s="4" t="s">
        <v>1155</v>
      </c>
      <c r="H10991" s="5" t="s">
        <v>57416</v>
      </c>
      <c r="I10991" s="7" t="s">
        <v>57417</v>
      </c>
      <c r="J10991" s="5" t="n">
        <f aca="false">LEN(K10991)</f>
        <v>12</v>
      </c>
      <c r="K10991" s="13" t="s">
        <v>57418</v>
      </c>
      <c r="L10991" s="4" t="s">
        <v>31</v>
      </c>
      <c r="M10991" s="4" t="s">
        <v>2139</v>
      </c>
    </row>
    <row r="10992" customFormat="false" ht="15.75" hidden="false" customHeight="true" outlineLevel="0" collapsed="false">
      <c r="A10992" s="4" t="n">
        <v>6760</v>
      </c>
      <c r="B10992" s="4" t="s">
        <v>57419</v>
      </c>
      <c r="C10992" s="4"/>
      <c r="D10992" s="4" t="s">
        <v>57420</v>
      </c>
      <c r="E10992" s="5" t="s">
        <v>10403</v>
      </c>
      <c r="F10992" s="4" t="s">
        <v>10404</v>
      </c>
      <c r="G10992" s="4" t="s">
        <v>1423</v>
      </c>
      <c r="H10992" s="5" t="s">
        <v>57421</v>
      </c>
      <c r="I10992" s="4" t="s">
        <v>57422</v>
      </c>
      <c r="J10992" s="5" t="n">
        <f aca="false">LEN(K10992)</f>
        <v>12</v>
      </c>
      <c r="K10992" s="6" t="s">
        <v>57423</v>
      </c>
      <c r="L10992" s="4" t="s">
        <v>31</v>
      </c>
      <c r="M10992" s="4" t="s">
        <v>381</v>
      </c>
    </row>
    <row r="10993" customFormat="false" ht="15.75" hidden="false" customHeight="true" outlineLevel="0" collapsed="false">
      <c r="A10993" s="4" t="n">
        <v>6766</v>
      </c>
      <c r="B10993" s="4" t="s">
        <v>57424</v>
      </c>
      <c r="C10993" s="4"/>
      <c r="D10993" s="4" t="s">
        <v>57425</v>
      </c>
      <c r="E10993" s="5" t="s">
        <v>57426</v>
      </c>
      <c r="F10993" s="4" t="s">
        <v>57427</v>
      </c>
      <c r="G10993" s="4" t="s">
        <v>1423</v>
      </c>
      <c r="H10993" s="5" t="s">
        <v>57428</v>
      </c>
      <c r="I10993" s="4" t="s">
        <v>57429</v>
      </c>
      <c r="J10993" s="5" t="n">
        <f aca="false">LEN(K10993)</f>
        <v>12</v>
      </c>
      <c r="K10993" s="10" t="s">
        <v>57430</v>
      </c>
      <c r="L10993" s="4" t="s">
        <v>57</v>
      </c>
      <c r="M10993" s="4" t="s">
        <v>10060</v>
      </c>
    </row>
    <row r="10994" customFormat="false" ht="15.75" hidden="false" customHeight="true" outlineLevel="0" collapsed="false">
      <c r="A10994" s="4" t="n">
        <v>6771</v>
      </c>
      <c r="B10994" s="4" t="s">
        <v>40389</v>
      </c>
      <c r="C10994" s="4"/>
      <c r="D10994" s="4" t="s">
        <v>57431</v>
      </c>
      <c r="E10994" s="5" t="s">
        <v>6480</v>
      </c>
      <c r="F10994" s="4" t="s">
        <v>505</v>
      </c>
      <c r="G10994" s="4" t="s">
        <v>84</v>
      </c>
      <c r="H10994" s="5" t="s">
        <v>40386</v>
      </c>
      <c r="I10994" s="7" t="s">
        <v>40387</v>
      </c>
      <c r="J10994" s="5" t="n">
        <f aca="false">LEN(K10994)</f>
        <v>12</v>
      </c>
      <c r="K10994" s="6" t="s">
        <v>57432</v>
      </c>
      <c r="L10994" s="4" t="s">
        <v>31</v>
      </c>
      <c r="M10994" s="4" t="s">
        <v>4894</v>
      </c>
    </row>
    <row r="10995" customFormat="false" ht="15.75" hidden="false" customHeight="true" outlineLevel="0" collapsed="false">
      <c r="A10995" s="4" t="n">
        <v>6825</v>
      </c>
      <c r="B10995" s="4" t="s">
        <v>57433</v>
      </c>
      <c r="C10995" s="4"/>
      <c r="D10995" s="4" t="s">
        <v>57434</v>
      </c>
      <c r="E10995" s="5" t="s">
        <v>25527</v>
      </c>
      <c r="F10995" s="4" t="s">
        <v>25528</v>
      </c>
      <c r="G10995" s="4" t="s">
        <v>84</v>
      </c>
      <c r="H10995" s="5" t="s">
        <v>57435</v>
      </c>
      <c r="I10995" s="4" t="s">
        <v>57436</v>
      </c>
      <c r="J10995" s="5" t="n">
        <f aca="false">LEN(K10995)</f>
        <v>12</v>
      </c>
      <c r="K10995" s="6" t="s">
        <v>57437</v>
      </c>
      <c r="L10995" s="4" t="s">
        <v>57</v>
      </c>
      <c r="M10995" s="4" t="s">
        <v>31</v>
      </c>
    </row>
    <row r="10996" customFormat="false" ht="15.75" hidden="false" customHeight="true" outlineLevel="0" collapsed="false">
      <c r="A10996" s="4" t="n">
        <v>6836</v>
      </c>
      <c r="B10996" s="4" t="s">
        <v>57438</v>
      </c>
      <c r="C10996" s="4"/>
      <c r="D10996" s="4" t="s">
        <v>57439</v>
      </c>
      <c r="E10996" s="5" t="s">
        <v>1161</v>
      </c>
      <c r="F10996" s="4" t="s">
        <v>1162</v>
      </c>
      <c r="G10996" s="4" t="s">
        <v>84</v>
      </c>
      <c r="H10996" s="5" t="s">
        <v>57440</v>
      </c>
      <c r="I10996" s="4" t="s">
        <v>57441</v>
      </c>
      <c r="J10996" s="5" t="n">
        <f aca="false">LEN(K10996)</f>
        <v>12</v>
      </c>
      <c r="K10996" s="6" t="s">
        <v>57442</v>
      </c>
      <c r="L10996" s="4" t="s">
        <v>21</v>
      </c>
      <c r="M10996" s="4" t="s">
        <v>31</v>
      </c>
    </row>
    <row r="10997" customFormat="false" ht="15.75" hidden="false" customHeight="true" outlineLevel="0" collapsed="false">
      <c r="A10997" s="4" t="n">
        <v>6861</v>
      </c>
      <c r="B10997" s="4" t="s">
        <v>57443</v>
      </c>
      <c r="C10997" s="4"/>
      <c r="D10997" s="4" t="s">
        <v>57444</v>
      </c>
      <c r="E10997" s="5" t="s">
        <v>21613</v>
      </c>
      <c r="F10997" s="4" t="s">
        <v>6463</v>
      </c>
      <c r="G10997" s="4" t="s">
        <v>84</v>
      </c>
      <c r="H10997" s="5" t="s">
        <v>57445</v>
      </c>
      <c r="I10997" s="4" t="s">
        <v>57446</v>
      </c>
      <c r="J10997" s="5" t="n">
        <f aca="false">LEN(K10997)</f>
        <v>12</v>
      </c>
      <c r="K10997" s="6" t="s">
        <v>57447</v>
      </c>
      <c r="L10997" s="4" t="s">
        <v>31</v>
      </c>
      <c r="M10997" s="4" t="s">
        <v>31</v>
      </c>
    </row>
    <row r="10998" customFormat="false" ht="15.75" hidden="false" customHeight="true" outlineLevel="0" collapsed="false">
      <c r="A10998" s="4" t="n">
        <v>6876</v>
      </c>
      <c r="B10998" s="4" t="s">
        <v>57448</v>
      </c>
      <c r="C10998" s="4"/>
      <c r="D10998" s="4" t="s">
        <v>57449</v>
      </c>
      <c r="E10998" s="5" t="s">
        <v>648</v>
      </c>
      <c r="F10998" s="4" t="s">
        <v>4285</v>
      </c>
      <c r="G10998" s="4" t="s">
        <v>84</v>
      </c>
      <c r="H10998" s="5" t="s">
        <v>57450</v>
      </c>
      <c r="I10998" s="7" t="s">
        <v>54380</v>
      </c>
      <c r="J10998" s="5" t="n">
        <f aca="false">LEN(K10998)</f>
        <v>12</v>
      </c>
      <c r="K10998" s="5" t="s">
        <v>57451</v>
      </c>
      <c r="L10998" s="4" t="s">
        <v>31</v>
      </c>
      <c r="M10998" s="4" t="s">
        <v>877</v>
      </c>
    </row>
    <row r="10999" customFormat="false" ht="15.75" hidden="false" customHeight="true" outlineLevel="0" collapsed="false">
      <c r="A10999" s="4" t="n">
        <v>6900</v>
      </c>
      <c r="B10999" s="4" t="s">
        <v>57452</v>
      </c>
      <c r="C10999" s="4"/>
      <c r="D10999" s="4" t="s">
        <v>57453</v>
      </c>
      <c r="E10999" s="5" t="s">
        <v>510</v>
      </c>
      <c r="F10999" s="4" t="s">
        <v>511</v>
      </c>
      <c r="G10999" s="4" t="s">
        <v>84</v>
      </c>
      <c r="H10999" s="5" t="s">
        <v>57454</v>
      </c>
      <c r="I10999" s="7" t="s">
        <v>57455</v>
      </c>
      <c r="J10999" s="5" t="n">
        <f aca="false">LEN(K10999)</f>
        <v>12</v>
      </c>
      <c r="K10999" s="6" t="s">
        <v>56302</v>
      </c>
      <c r="L10999" s="4" t="s">
        <v>21</v>
      </c>
      <c r="M10999" s="4" t="s">
        <v>31</v>
      </c>
    </row>
    <row r="11000" customFormat="false" ht="15.75" hidden="false" customHeight="true" outlineLevel="0" collapsed="false">
      <c r="A11000" s="4" t="n">
        <v>6901</v>
      </c>
      <c r="B11000" s="4" t="s">
        <v>57456</v>
      </c>
      <c r="C11000" s="4"/>
      <c r="D11000" s="4" t="s">
        <v>57457</v>
      </c>
      <c r="E11000" s="5" t="s">
        <v>82</v>
      </c>
      <c r="F11000" s="4" t="s">
        <v>83</v>
      </c>
      <c r="G11000" s="4" t="s">
        <v>84</v>
      </c>
      <c r="H11000" s="5" t="s">
        <v>57458</v>
      </c>
      <c r="I11000" s="4" t="s">
        <v>57459</v>
      </c>
      <c r="J11000" s="5" t="n">
        <f aca="false">LEN(K11000)</f>
        <v>12</v>
      </c>
      <c r="K11000" s="6" t="s">
        <v>57460</v>
      </c>
      <c r="L11000" s="4" t="s">
        <v>21</v>
      </c>
      <c r="M11000" s="4" t="s">
        <v>16425</v>
      </c>
    </row>
    <row r="11001" customFormat="false" ht="15.75" hidden="false" customHeight="true" outlineLevel="0" collapsed="false">
      <c r="A11001" s="4" t="n">
        <v>6905</v>
      </c>
      <c r="B11001" s="4" t="s">
        <v>57461</v>
      </c>
      <c r="C11001" s="4"/>
      <c r="D11001" s="4" t="s">
        <v>57462</v>
      </c>
      <c r="E11001" s="5" t="s">
        <v>1768</v>
      </c>
      <c r="F11001" s="4" t="s">
        <v>83</v>
      </c>
      <c r="G11001" s="4" t="s">
        <v>84</v>
      </c>
      <c r="H11001" s="5" t="s">
        <v>57463</v>
      </c>
      <c r="I11001" s="4" t="s">
        <v>57464</v>
      </c>
      <c r="J11001" s="5" t="n">
        <f aca="false">LEN(K11001)</f>
        <v>12</v>
      </c>
      <c r="K11001" s="10" t="s">
        <v>57465</v>
      </c>
      <c r="L11001" s="4" t="s">
        <v>57</v>
      </c>
      <c r="M11001" s="4" t="s">
        <v>7964</v>
      </c>
    </row>
    <row r="11002" customFormat="false" ht="15.75" hidden="false" customHeight="true" outlineLevel="0" collapsed="false">
      <c r="A11002" s="4" t="n">
        <v>6906</v>
      </c>
      <c r="B11002" s="4" t="s">
        <v>57466</v>
      </c>
      <c r="C11002" s="4"/>
      <c r="D11002" s="4" t="s">
        <v>57467</v>
      </c>
      <c r="E11002" s="5" t="s">
        <v>17945</v>
      </c>
      <c r="F11002" s="4" t="s">
        <v>83</v>
      </c>
      <c r="G11002" s="4" t="s">
        <v>84</v>
      </c>
      <c r="H11002" s="5" t="s">
        <v>57468</v>
      </c>
      <c r="I11002" s="4" t="s">
        <v>57469</v>
      </c>
      <c r="J11002" s="5" t="n">
        <f aca="false">LEN(K11002)</f>
        <v>12</v>
      </c>
      <c r="K11002" s="6" t="s">
        <v>57470</v>
      </c>
      <c r="L11002" s="4" t="s">
        <v>31</v>
      </c>
      <c r="M11002" s="4" t="s">
        <v>3523</v>
      </c>
    </row>
    <row r="11003" customFormat="false" ht="15.75" hidden="false" customHeight="true" outlineLevel="0" collapsed="false">
      <c r="A11003" s="4" t="n">
        <v>6908</v>
      </c>
      <c r="B11003" s="4" t="s">
        <v>57471</v>
      </c>
      <c r="C11003" s="4"/>
      <c r="D11003" s="4" t="s">
        <v>57472</v>
      </c>
      <c r="E11003" s="5" t="s">
        <v>82</v>
      </c>
      <c r="F11003" s="4" t="s">
        <v>83</v>
      </c>
      <c r="G11003" s="4" t="s">
        <v>84</v>
      </c>
      <c r="H11003" s="5" t="s">
        <v>57473</v>
      </c>
      <c r="I11003" s="7" t="s">
        <v>57474</v>
      </c>
      <c r="J11003" s="5" t="n">
        <f aca="false">LEN(K11003)</f>
        <v>12</v>
      </c>
      <c r="K11003" s="13" t="s">
        <v>56004</v>
      </c>
      <c r="L11003" s="4" t="s">
        <v>57</v>
      </c>
      <c r="M11003" s="4" t="s">
        <v>25182</v>
      </c>
    </row>
    <row r="11004" customFormat="false" ht="15.75" hidden="false" customHeight="true" outlineLevel="0" collapsed="false">
      <c r="A11004" s="4" t="n">
        <v>6920</v>
      </c>
      <c r="B11004" s="4" t="s">
        <v>50134</v>
      </c>
      <c r="C11004" s="4"/>
      <c r="D11004" s="4" t="s">
        <v>57475</v>
      </c>
      <c r="E11004" s="5" t="s">
        <v>82</v>
      </c>
      <c r="F11004" s="4" t="s">
        <v>83</v>
      </c>
      <c r="G11004" s="4" t="s">
        <v>84</v>
      </c>
      <c r="H11004" s="5" t="s">
        <v>57476</v>
      </c>
      <c r="I11004" s="4" t="s">
        <v>57477</v>
      </c>
      <c r="J11004" s="5" t="n">
        <f aca="false">LEN(K11004)</f>
        <v>12</v>
      </c>
      <c r="K11004" s="6" t="str">
        <f aca="false">LOWER(SUBSTITUTE(SUBSTITUTE(SUBSTITUTE(SUBSTITUTE(SUBSTITUTE(SUBSTITUTE(SUBSTITUTE(B11004,"S.L.",""),"SL",""),"S.A.",""),"SA","")," ",""),".",""),",",""))&amp;".com"</f>
        <v>framotel.com</v>
      </c>
      <c r="L11004" s="4" t="s">
        <v>21</v>
      </c>
      <c r="M11004" s="4" t="s">
        <v>31</v>
      </c>
    </row>
    <row r="11005" customFormat="false" ht="15.75" hidden="false" customHeight="true" outlineLevel="0" collapsed="false">
      <c r="A11005" s="4" t="n">
        <v>6929</v>
      </c>
      <c r="B11005" s="4" t="s">
        <v>57478</v>
      </c>
      <c r="C11005" s="4"/>
      <c r="D11005" s="4" t="s">
        <v>57479</v>
      </c>
      <c r="E11005" s="5" t="s">
        <v>82</v>
      </c>
      <c r="F11005" s="4" t="s">
        <v>83</v>
      </c>
      <c r="G11005" s="4" t="s">
        <v>84</v>
      </c>
      <c r="H11005" s="5" t="s">
        <v>57480</v>
      </c>
      <c r="I11005" s="4" t="s">
        <v>57481</v>
      </c>
      <c r="J11005" s="5" t="n">
        <f aca="false">LEN(K11005)</f>
        <v>12</v>
      </c>
      <c r="K11005" s="6" t="s">
        <v>57482</v>
      </c>
      <c r="L11005" s="4" t="s">
        <v>21</v>
      </c>
      <c r="M11005" s="4" t="s">
        <v>12011</v>
      </c>
    </row>
    <row r="11006" customFormat="false" ht="15.75" hidden="false" customHeight="true" outlineLevel="0" collapsed="false">
      <c r="A11006" s="4" t="n">
        <v>6945</v>
      </c>
      <c r="B11006" s="4" t="s">
        <v>57483</v>
      </c>
      <c r="C11006" s="4"/>
      <c r="D11006" s="4" t="s">
        <v>57484</v>
      </c>
      <c r="E11006" s="5" t="s">
        <v>82</v>
      </c>
      <c r="F11006" s="4" t="s">
        <v>83</v>
      </c>
      <c r="G11006" s="4" t="s">
        <v>84</v>
      </c>
      <c r="H11006" s="5" t="s">
        <v>57485</v>
      </c>
      <c r="I11006" s="4" t="s">
        <v>57486</v>
      </c>
      <c r="J11006" s="5" t="n">
        <f aca="false">LEN(K11006)</f>
        <v>12</v>
      </c>
      <c r="K11006" s="6" t="s">
        <v>57460</v>
      </c>
      <c r="L11006" s="4" t="s">
        <v>57</v>
      </c>
      <c r="M11006" s="4" t="s">
        <v>34850</v>
      </c>
    </row>
    <row r="11007" customFormat="false" ht="15.75" hidden="false" customHeight="true" outlineLevel="0" collapsed="false">
      <c r="A11007" s="4" t="n">
        <v>6950</v>
      </c>
      <c r="B11007" s="4" t="s">
        <v>57487</v>
      </c>
      <c r="C11007" s="4"/>
      <c r="D11007" s="4" t="s">
        <v>57488</v>
      </c>
      <c r="E11007" s="5" t="s">
        <v>82</v>
      </c>
      <c r="F11007" s="4" t="s">
        <v>83</v>
      </c>
      <c r="G11007" s="4" t="s">
        <v>84</v>
      </c>
      <c r="H11007" s="5" t="s">
        <v>57489</v>
      </c>
      <c r="I11007" s="4" t="s">
        <v>57490</v>
      </c>
      <c r="J11007" s="5" t="n">
        <f aca="false">LEN(K11007)</f>
        <v>12</v>
      </c>
      <c r="K11007" s="6" t="s">
        <v>57491</v>
      </c>
      <c r="L11007" s="4" t="s">
        <v>31</v>
      </c>
      <c r="M11007" s="4" t="s">
        <v>32581</v>
      </c>
    </row>
    <row r="11008" customFormat="false" ht="15.75" hidden="false" customHeight="true" outlineLevel="0" collapsed="false">
      <c r="A11008" s="4" t="n">
        <v>6951</v>
      </c>
      <c r="B11008" s="4" t="s">
        <v>57487</v>
      </c>
      <c r="C11008" s="4"/>
      <c r="D11008" s="4" t="s">
        <v>57492</v>
      </c>
      <c r="E11008" s="5" t="s">
        <v>82</v>
      </c>
      <c r="F11008" s="4" t="s">
        <v>83</v>
      </c>
      <c r="G11008" s="4" t="s">
        <v>84</v>
      </c>
      <c r="H11008" s="5" t="s">
        <v>57489</v>
      </c>
      <c r="I11008" s="4" t="s">
        <v>57493</v>
      </c>
      <c r="J11008" s="5" t="n">
        <f aca="false">LEN(K11008)</f>
        <v>12</v>
      </c>
      <c r="K11008" s="6" t="s">
        <v>57491</v>
      </c>
      <c r="L11008" s="4" t="s">
        <v>21</v>
      </c>
      <c r="M11008" s="4" t="s">
        <v>32581</v>
      </c>
    </row>
    <row r="11009" customFormat="false" ht="15.75" hidden="false" customHeight="true" outlineLevel="0" collapsed="false">
      <c r="A11009" s="4" t="n">
        <v>6953</v>
      </c>
      <c r="B11009" s="4" t="s">
        <v>57494</v>
      </c>
      <c r="C11009" s="4"/>
      <c r="D11009" s="4" t="s">
        <v>57495</v>
      </c>
      <c r="E11009" s="5" t="s">
        <v>82</v>
      </c>
      <c r="F11009" s="4" t="s">
        <v>83</v>
      </c>
      <c r="G11009" s="4" t="s">
        <v>84</v>
      </c>
      <c r="H11009" s="5" t="s">
        <v>57496</v>
      </c>
      <c r="I11009" s="4" t="s">
        <v>57497</v>
      </c>
      <c r="J11009" s="5" t="n">
        <f aca="false">LEN(K11009)</f>
        <v>12</v>
      </c>
      <c r="K11009" s="6" t="str">
        <f aca="false">LOWER(SUBSTITUTE(SUBSTITUTE(SUBSTITUTE(SUBSTITUTE(SUBSTITUTE(SUBSTITUTE(SUBSTITUTE(B11009,"S.L.",""),"SL",""),"S.A.",""),"SA","")," ",""),".",""),",",""))&amp;".com"</f>
        <v>negresco.com</v>
      </c>
      <c r="L11009" s="4" t="s">
        <v>637</v>
      </c>
      <c r="M11009" s="4" t="s">
        <v>31</v>
      </c>
    </row>
    <row r="11010" customFormat="false" ht="15.75" hidden="false" customHeight="true" outlineLevel="0" collapsed="false">
      <c r="A11010" s="4" t="n">
        <v>6955</v>
      </c>
      <c r="B11010" s="4" t="s">
        <v>57498</v>
      </c>
      <c r="C11010" s="4"/>
      <c r="D11010" s="4" t="s">
        <v>57499</v>
      </c>
      <c r="E11010" s="5" t="s">
        <v>82</v>
      </c>
      <c r="F11010" s="4" t="s">
        <v>83</v>
      </c>
      <c r="G11010" s="4" t="s">
        <v>84</v>
      </c>
      <c r="H11010" s="5" t="s">
        <v>57500</v>
      </c>
      <c r="I11010" s="7" t="s">
        <v>57501</v>
      </c>
      <c r="J11010" s="5" t="n">
        <f aca="false">LEN(K11010)</f>
        <v>12</v>
      </c>
      <c r="K11010" s="6" t="s">
        <v>57502</v>
      </c>
      <c r="L11010" s="4" t="s">
        <v>21</v>
      </c>
      <c r="M11010" s="4" t="s">
        <v>31</v>
      </c>
    </row>
    <row r="11011" customFormat="false" ht="15.75" hidden="false" customHeight="true" outlineLevel="0" collapsed="false">
      <c r="A11011" s="4" t="n">
        <v>6956</v>
      </c>
      <c r="B11011" s="4" t="s">
        <v>57503</v>
      </c>
      <c r="C11011" s="4"/>
      <c r="D11011" s="4" t="s">
        <v>57504</v>
      </c>
      <c r="E11011" s="5" t="s">
        <v>82</v>
      </c>
      <c r="F11011" s="4" t="s">
        <v>83</v>
      </c>
      <c r="G11011" s="4" t="s">
        <v>84</v>
      </c>
      <c r="H11011" s="5" t="s">
        <v>57505</v>
      </c>
      <c r="I11011" s="7" t="s">
        <v>57506</v>
      </c>
      <c r="J11011" s="5" t="n">
        <f aca="false">LEN(K11011)</f>
        <v>12</v>
      </c>
      <c r="K11011" s="6" t="s">
        <v>57491</v>
      </c>
      <c r="L11011" s="4" t="s">
        <v>31</v>
      </c>
      <c r="M11011" s="4" t="s">
        <v>31</v>
      </c>
    </row>
    <row r="11012" customFormat="false" ht="15.75" hidden="false" customHeight="true" outlineLevel="0" collapsed="false">
      <c r="A11012" s="4" t="n">
        <v>6957</v>
      </c>
      <c r="B11012" s="4" t="s">
        <v>57507</v>
      </c>
      <c r="C11012" s="4"/>
      <c r="D11012" s="4" t="s">
        <v>57508</v>
      </c>
      <c r="E11012" s="5" t="s">
        <v>82</v>
      </c>
      <c r="F11012" s="4" t="s">
        <v>83</v>
      </c>
      <c r="G11012" s="4" t="s">
        <v>84</v>
      </c>
      <c r="H11012" s="5" t="s">
        <v>57509</v>
      </c>
      <c r="I11012" s="7" t="s">
        <v>57510</v>
      </c>
      <c r="J11012" s="5" t="n">
        <f aca="false">LEN(K11012)</f>
        <v>12</v>
      </c>
      <c r="K11012" s="13" t="str">
        <f aca="false">LOWER(SUBSTITUTE(SUBSTITUTE(SUBSTITUTE(SUBSTITUTE(SUBSTITUTE(SUBSTITUTE(SUBSTITUTE(B11012,"S.L.",""),"SL",""),"S.A.",""),"SA","")," ",""),".",""),",",""))&amp;".com"</f>
        <v>honderos.com</v>
      </c>
      <c r="L11012" s="4" t="s">
        <v>21</v>
      </c>
      <c r="M11012" s="4" t="s">
        <v>6235</v>
      </c>
    </row>
    <row r="11013" customFormat="false" ht="15.75" hidden="false" customHeight="true" outlineLevel="0" collapsed="false">
      <c r="A11013" s="4" t="n">
        <v>6978</v>
      </c>
      <c r="B11013" s="4" t="s">
        <v>57511</v>
      </c>
      <c r="C11013" s="4"/>
      <c r="D11013" s="4" t="s">
        <v>57512</v>
      </c>
      <c r="E11013" s="5" t="s">
        <v>50065</v>
      </c>
      <c r="F11013" s="4" t="s">
        <v>83</v>
      </c>
      <c r="G11013" s="4" t="s">
        <v>84</v>
      </c>
      <c r="H11013" s="5" t="s">
        <v>57513</v>
      </c>
      <c r="I11013" s="7" t="s">
        <v>57514</v>
      </c>
      <c r="J11013" s="5" t="n">
        <f aca="false">LEN(K11013)</f>
        <v>12</v>
      </c>
      <c r="K11013" s="13" t="s">
        <v>57515</v>
      </c>
      <c r="L11013" s="4" t="s">
        <v>21</v>
      </c>
      <c r="M11013" s="4" t="s">
        <v>467</v>
      </c>
    </row>
    <row r="11014" customFormat="false" ht="15.75" hidden="false" customHeight="true" outlineLevel="0" collapsed="false">
      <c r="A11014" s="4" t="n">
        <v>6992</v>
      </c>
      <c r="B11014" s="4" t="s">
        <v>57516</v>
      </c>
      <c r="C11014" s="4"/>
      <c r="D11014" s="4" t="s">
        <v>57517</v>
      </c>
      <c r="E11014" s="5" t="s">
        <v>8438</v>
      </c>
      <c r="F11014" s="4" t="s">
        <v>8439</v>
      </c>
      <c r="G11014" s="4" t="s">
        <v>84</v>
      </c>
      <c r="H11014" s="5" t="s">
        <v>14784</v>
      </c>
      <c r="I11014" s="4" t="s">
        <v>57518</v>
      </c>
      <c r="J11014" s="5" t="n">
        <f aca="false">LEN(K11014)</f>
        <v>12</v>
      </c>
      <c r="K11014" s="6" t="s">
        <v>57519</v>
      </c>
      <c r="L11014" s="4" t="s">
        <v>21</v>
      </c>
      <c r="M11014" s="4" t="s">
        <v>32</v>
      </c>
    </row>
    <row r="11015" customFormat="false" ht="15.75" hidden="false" customHeight="true" outlineLevel="0" collapsed="false">
      <c r="A11015" s="4" t="n">
        <v>6994</v>
      </c>
      <c r="B11015" s="4" t="s">
        <v>57520</v>
      </c>
      <c r="C11015" s="4"/>
      <c r="D11015" s="4" t="s">
        <v>57521</v>
      </c>
      <c r="E11015" s="5" t="s">
        <v>1650</v>
      </c>
      <c r="F11015" s="4" t="s">
        <v>1651</v>
      </c>
      <c r="G11015" s="4" t="s">
        <v>84</v>
      </c>
      <c r="H11015" s="5" t="s">
        <v>14784</v>
      </c>
      <c r="I11015" s="7" t="s">
        <v>57522</v>
      </c>
      <c r="J11015" s="5" t="n">
        <f aca="false">LEN(K11015)</f>
        <v>12</v>
      </c>
      <c r="K11015" s="6" t="s">
        <v>57519</v>
      </c>
      <c r="L11015" s="4" t="s">
        <v>21</v>
      </c>
      <c r="M11015" s="4" t="s">
        <v>577</v>
      </c>
    </row>
    <row r="11016" customFormat="false" ht="15.75" hidden="false" customHeight="true" outlineLevel="0" collapsed="false">
      <c r="A11016" s="4" t="n">
        <v>7014</v>
      </c>
      <c r="B11016" s="4" t="s">
        <v>57523</v>
      </c>
      <c r="C11016" s="4"/>
      <c r="D11016" s="4" t="s">
        <v>57524</v>
      </c>
      <c r="E11016" s="5" t="s">
        <v>648</v>
      </c>
      <c r="F11016" s="4" t="s">
        <v>649</v>
      </c>
      <c r="G11016" s="4" t="s">
        <v>84</v>
      </c>
      <c r="H11016" s="5" t="s">
        <v>57525</v>
      </c>
      <c r="I11016" s="4" t="s">
        <v>57526</v>
      </c>
      <c r="J11016" s="5" t="n">
        <f aca="false">LEN(K11016)</f>
        <v>12</v>
      </c>
      <c r="K11016" s="6" t="s">
        <v>57460</v>
      </c>
      <c r="L11016" s="4" t="s">
        <v>31</v>
      </c>
      <c r="M11016" s="4" t="s">
        <v>561</v>
      </c>
    </row>
    <row r="11017" customFormat="false" ht="15.75" hidden="false" customHeight="true" outlineLevel="0" collapsed="false">
      <c r="A11017" s="4" t="n">
        <v>7036</v>
      </c>
      <c r="B11017" s="4" t="s">
        <v>57527</v>
      </c>
      <c r="C11017" s="4"/>
      <c r="D11017" s="4" t="s">
        <v>57528</v>
      </c>
      <c r="E11017" s="5" t="s">
        <v>648</v>
      </c>
      <c r="F11017" s="4" t="s">
        <v>4285</v>
      </c>
      <c r="G11017" s="4" t="s">
        <v>84</v>
      </c>
      <c r="H11017" s="5" t="s">
        <v>57529</v>
      </c>
      <c r="I11017" s="4" t="s">
        <v>57530</v>
      </c>
      <c r="J11017" s="5" t="n">
        <f aca="false">LEN(K11017)</f>
        <v>12</v>
      </c>
      <c r="K11017" s="6" t="s">
        <v>57531</v>
      </c>
      <c r="L11017" s="4" t="s">
        <v>31</v>
      </c>
      <c r="M11017" s="4" t="s">
        <v>381</v>
      </c>
    </row>
    <row r="11018" customFormat="false" ht="15.75" hidden="false" customHeight="true" outlineLevel="0" collapsed="false">
      <c r="A11018" s="4" t="n">
        <v>7043</v>
      </c>
      <c r="B11018" s="4" t="s">
        <v>56397</v>
      </c>
      <c r="C11018" s="4"/>
      <c r="D11018" s="4" t="s">
        <v>57532</v>
      </c>
      <c r="E11018" s="5" t="s">
        <v>4284</v>
      </c>
      <c r="F11018" s="4" t="s">
        <v>4285</v>
      </c>
      <c r="G11018" s="4" t="s">
        <v>84</v>
      </c>
      <c r="H11018" s="5" t="s">
        <v>57533</v>
      </c>
      <c r="I11018" s="4" t="s">
        <v>56400</v>
      </c>
      <c r="J11018" s="5" t="n">
        <f aca="false">LEN(K11018)</f>
        <v>12</v>
      </c>
      <c r="K11018" s="6" t="str">
        <f aca="false">LOWER(SUBSTITUTE(SUBSTITUTE(SUBSTITUTE(SUBSTITUTE(SUBSTITUTE(SUBSTITUTE(SUBSTITUTE(B11018,"S.L.",""),"SL",""),"S.A.",""),"SA","")," ",""),".",""),",",""))&amp;".com"</f>
        <v>nordotel.com</v>
      </c>
      <c r="L11018" s="4" t="s">
        <v>31</v>
      </c>
      <c r="M11018" s="4" t="s">
        <v>31</v>
      </c>
    </row>
    <row r="11019" customFormat="false" ht="15.75" hidden="false" customHeight="true" outlineLevel="0" collapsed="false">
      <c r="A11019" s="4" t="n">
        <v>7051</v>
      </c>
      <c r="B11019" s="4" t="s">
        <v>57534</v>
      </c>
      <c r="C11019" s="4"/>
      <c r="D11019" s="4" t="s">
        <v>57535</v>
      </c>
      <c r="E11019" s="5" t="s">
        <v>30025</v>
      </c>
      <c r="F11019" s="4" t="s">
        <v>4277</v>
      </c>
      <c r="G11019" s="4" t="s">
        <v>84</v>
      </c>
      <c r="H11019" s="5" t="s">
        <v>57536</v>
      </c>
      <c r="I11019" s="7" t="s">
        <v>57537</v>
      </c>
      <c r="J11019" s="5" t="n">
        <f aca="false">LEN(K11019)</f>
        <v>12</v>
      </c>
      <c r="K11019" s="13" t="s">
        <v>57460</v>
      </c>
      <c r="L11019" s="4" t="s">
        <v>57</v>
      </c>
      <c r="M11019" s="4" t="s">
        <v>20664</v>
      </c>
    </row>
    <row r="11020" customFormat="false" ht="15.75" hidden="false" customHeight="true" outlineLevel="0" collapsed="false">
      <c r="A11020" s="4" t="n">
        <v>7068</v>
      </c>
      <c r="B11020" s="4" t="s">
        <v>57538</v>
      </c>
      <c r="C11020" s="4"/>
      <c r="D11020" s="4" t="s">
        <v>57539</v>
      </c>
      <c r="E11020" s="5" t="s">
        <v>564</v>
      </c>
      <c r="F11020" s="4" t="s">
        <v>565</v>
      </c>
      <c r="G11020" s="4" t="s">
        <v>84</v>
      </c>
      <c r="H11020" s="5" t="s">
        <v>57540</v>
      </c>
      <c r="I11020" s="7" t="s">
        <v>57541</v>
      </c>
      <c r="J11020" s="5" t="n">
        <f aca="false">LEN(K11020)</f>
        <v>12</v>
      </c>
      <c r="K11020" s="6" t="s">
        <v>57542</v>
      </c>
      <c r="L11020" s="4" t="s">
        <v>21</v>
      </c>
      <c r="M11020" s="4" t="s">
        <v>2321</v>
      </c>
    </row>
    <row r="11021" customFormat="false" ht="15.75" hidden="false" customHeight="true" outlineLevel="0" collapsed="false">
      <c r="A11021" s="4" t="n">
        <v>7075</v>
      </c>
      <c r="B11021" s="4" t="s">
        <v>57543</v>
      </c>
      <c r="C11021" s="4"/>
      <c r="D11021" s="4" t="s">
        <v>57544</v>
      </c>
      <c r="E11021" s="5" t="s">
        <v>9764</v>
      </c>
      <c r="F11021" s="4" t="s">
        <v>4285</v>
      </c>
      <c r="G11021" s="4" t="s">
        <v>84</v>
      </c>
      <c r="H11021" s="5" t="s">
        <v>57545</v>
      </c>
      <c r="I11021" s="7" t="s">
        <v>57546</v>
      </c>
      <c r="J11021" s="5" t="n">
        <f aca="false">LEN(K11021)</f>
        <v>12</v>
      </c>
      <c r="K11021" s="13" t="s">
        <v>57547</v>
      </c>
      <c r="L11021" s="4" t="s">
        <v>21</v>
      </c>
      <c r="M11021" s="4" t="s">
        <v>31</v>
      </c>
    </row>
    <row r="11022" customFormat="false" ht="15.75" hidden="false" customHeight="true" outlineLevel="0" collapsed="false">
      <c r="A11022" s="4" t="n">
        <v>7089</v>
      </c>
      <c r="B11022" s="4" t="s">
        <v>57548</v>
      </c>
      <c r="C11022" s="4"/>
      <c r="D11022" s="4" t="s">
        <v>57549</v>
      </c>
      <c r="E11022" s="5" t="s">
        <v>4284</v>
      </c>
      <c r="F11022" s="4" t="s">
        <v>4285</v>
      </c>
      <c r="G11022" s="4" t="s">
        <v>84</v>
      </c>
      <c r="H11022" s="5" t="s">
        <v>57550</v>
      </c>
      <c r="I11022" s="7" t="s">
        <v>57551</v>
      </c>
      <c r="J11022" s="5" t="n">
        <f aca="false">LEN(K11022)</f>
        <v>12</v>
      </c>
      <c r="K11022" s="6" t="s">
        <v>56302</v>
      </c>
      <c r="L11022" s="4" t="s">
        <v>21</v>
      </c>
      <c r="M11022" s="4" t="s">
        <v>28956</v>
      </c>
    </row>
    <row r="11023" customFormat="false" ht="15.75" hidden="false" customHeight="true" outlineLevel="0" collapsed="false">
      <c r="A11023" s="4" t="n">
        <v>7096</v>
      </c>
      <c r="B11023" s="4" t="s">
        <v>57552</v>
      </c>
      <c r="C11023" s="4"/>
      <c r="D11023" s="4" t="s">
        <v>57553</v>
      </c>
      <c r="E11023" s="5" t="s">
        <v>6455</v>
      </c>
      <c r="F11023" s="4" t="s">
        <v>4277</v>
      </c>
      <c r="G11023" s="4" t="s">
        <v>84</v>
      </c>
      <c r="H11023" s="5" t="s">
        <v>57554</v>
      </c>
      <c r="I11023" s="4" t="s">
        <v>57555</v>
      </c>
      <c r="J11023" s="5" t="n">
        <f aca="false">LEN(K11023)</f>
        <v>12</v>
      </c>
      <c r="K11023" s="6" t="s">
        <v>57556</v>
      </c>
      <c r="L11023" s="4" t="s">
        <v>57</v>
      </c>
      <c r="M11023" s="4" t="s">
        <v>1016</v>
      </c>
    </row>
    <row r="11024" customFormat="false" ht="15.75" hidden="false" customHeight="true" outlineLevel="0" collapsed="false">
      <c r="A11024" s="4" t="n">
        <v>7107</v>
      </c>
      <c r="B11024" s="4" t="s">
        <v>57557</v>
      </c>
      <c r="C11024" s="4"/>
      <c r="D11024" s="4" t="s">
        <v>57558</v>
      </c>
      <c r="E11024" s="5" t="s">
        <v>9764</v>
      </c>
      <c r="F11024" s="4" t="s">
        <v>4285</v>
      </c>
      <c r="G11024" s="4" t="s">
        <v>84</v>
      </c>
      <c r="H11024" s="5" t="s">
        <v>57559</v>
      </c>
      <c r="I11024" s="7" t="s">
        <v>57560</v>
      </c>
      <c r="J11024" s="5" t="n">
        <f aca="false">LEN(K11024)</f>
        <v>12</v>
      </c>
      <c r="K11024" s="6" t="s">
        <v>57561</v>
      </c>
      <c r="L11024" s="4" t="s">
        <v>57</v>
      </c>
      <c r="M11024" s="4" t="s">
        <v>31</v>
      </c>
    </row>
    <row r="11025" customFormat="false" ht="15.75" hidden="false" customHeight="true" outlineLevel="0" collapsed="false">
      <c r="A11025" s="4" t="n">
        <v>7211</v>
      </c>
      <c r="B11025" s="4" t="s">
        <v>57562</v>
      </c>
      <c r="C11025" s="4"/>
      <c r="D11025" s="4" t="s">
        <v>57563</v>
      </c>
      <c r="E11025" s="5" t="s">
        <v>21500</v>
      </c>
      <c r="F11025" s="4" t="s">
        <v>21501</v>
      </c>
      <c r="G11025" s="4" t="s">
        <v>84</v>
      </c>
      <c r="H11025" s="5" t="s">
        <v>57564</v>
      </c>
      <c r="I11025" s="4" t="s">
        <v>57565</v>
      </c>
      <c r="J11025" s="5" t="n">
        <f aca="false">LEN(K11025)</f>
        <v>12</v>
      </c>
      <c r="K11025" s="6" t="s">
        <v>57566</v>
      </c>
      <c r="L11025" s="4" t="s">
        <v>78</v>
      </c>
      <c r="M11025" s="4" t="s">
        <v>32</v>
      </c>
    </row>
    <row r="11026" customFormat="false" ht="15.75" hidden="false" customHeight="true" outlineLevel="0" collapsed="false">
      <c r="A11026" s="4" t="n">
        <v>7221</v>
      </c>
      <c r="B11026" s="4" t="s">
        <v>57567</v>
      </c>
      <c r="C11026" s="4"/>
      <c r="D11026" s="4" t="s">
        <v>57568</v>
      </c>
      <c r="E11026" s="5" t="s">
        <v>228</v>
      </c>
      <c r="F11026" s="4" t="s">
        <v>162</v>
      </c>
      <c r="G11026" s="4" t="s">
        <v>84</v>
      </c>
      <c r="H11026" s="5" t="s">
        <v>57569</v>
      </c>
      <c r="I11026" s="4" t="s">
        <v>57570</v>
      </c>
      <c r="J11026" s="5" t="n">
        <f aca="false">LEN(K11026)</f>
        <v>12</v>
      </c>
      <c r="K11026" s="6" t="s">
        <v>57571</v>
      </c>
      <c r="L11026" s="4" t="s">
        <v>78</v>
      </c>
      <c r="M11026" s="4" t="s">
        <v>794</v>
      </c>
    </row>
    <row r="11027" customFormat="false" ht="15.75" hidden="false" customHeight="true" outlineLevel="0" collapsed="false">
      <c r="A11027" s="4" t="n">
        <v>7226</v>
      </c>
      <c r="B11027" s="4" t="s">
        <v>57572</v>
      </c>
      <c r="C11027" s="4"/>
      <c r="D11027" s="4" t="s">
        <v>57573</v>
      </c>
      <c r="E11027" s="5" t="s">
        <v>161</v>
      </c>
      <c r="F11027" s="4" t="s">
        <v>162</v>
      </c>
      <c r="G11027" s="4" t="s">
        <v>84</v>
      </c>
      <c r="H11027" s="5" t="s">
        <v>57574</v>
      </c>
      <c r="I11027" s="4" t="s">
        <v>57575</v>
      </c>
      <c r="J11027" s="5" t="n">
        <f aca="false">LEN(K11027)</f>
        <v>12</v>
      </c>
      <c r="K11027" s="6" t="s">
        <v>57576</v>
      </c>
      <c r="L11027" s="4" t="s">
        <v>31</v>
      </c>
      <c r="M11027" s="4" t="s">
        <v>2781</v>
      </c>
    </row>
    <row r="11028" customFormat="false" ht="15.75" hidden="false" customHeight="true" outlineLevel="0" collapsed="false">
      <c r="A11028" s="4" t="n">
        <v>7234</v>
      </c>
      <c r="B11028" s="4" t="s">
        <v>57577</v>
      </c>
      <c r="C11028" s="4"/>
      <c r="D11028" s="4" t="s">
        <v>57578</v>
      </c>
      <c r="E11028" s="5" t="s">
        <v>161</v>
      </c>
      <c r="F11028" s="4" t="s">
        <v>162</v>
      </c>
      <c r="G11028" s="4" t="s">
        <v>84</v>
      </c>
      <c r="H11028" s="5" t="s">
        <v>57579</v>
      </c>
      <c r="I11028" s="4" t="s">
        <v>57575</v>
      </c>
      <c r="J11028" s="5" t="n">
        <f aca="false">LEN(K11028)</f>
        <v>12</v>
      </c>
      <c r="K11028" s="6" t="s">
        <v>57576</v>
      </c>
      <c r="L11028" s="4" t="s">
        <v>78</v>
      </c>
      <c r="M11028" s="4" t="s">
        <v>729</v>
      </c>
    </row>
    <row r="11029" customFormat="false" ht="15.75" hidden="false" customHeight="true" outlineLevel="0" collapsed="false">
      <c r="A11029" s="4" t="n">
        <v>7237</v>
      </c>
      <c r="B11029" s="4" t="s">
        <v>57580</v>
      </c>
      <c r="C11029" s="4"/>
      <c r="D11029" s="4" t="s">
        <v>57581</v>
      </c>
      <c r="E11029" s="5" t="s">
        <v>161</v>
      </c>
      <c r="F11029" s="4" t="s">
        <v>162</v>
      </c>
      <c r="G11029" s="4" t="s">
        <v>84</v>
      </c>
      <c r="H11029" s="5" t="s">
        <v>57582</v>
      </c>
      <c r="I11029" s="7" t="s">
        <v>57583</v>
      </c>
      <c r="J11029" s="5" t="n">
        <f aca="false">LEN(K11029)</f>
        <v>12</v>
      </c>
      <c r="K11029" s="6" t="s">
        <v>57584</v>
      </c>
      <c r="L11029" s="4" t="s">
        <v>57</v>
      </c>
      <c r="M11029" s="4" t="s">
        <v>24751</v>
      </c>
    </row>
    <row r="11030" customFormat="false" ht="15.75" hidden="false" customHeight="true" outlineLevel="0" collapsed="false">
      <c r="A11030" s="4" t="n">
        <v>7306</v>
      </c>
      <c r="B11030" s="4" t="s">
        <v>159</v>
      </c>
      <c r="C11030" s="4"/>
      <c r="D11030" s="4" t="s">
        <v>57585</v>
      </c>
      <c r="E11030" s="5" t="s">
        <v>21598</v>
      </c>
      <c r="F11030" s="4" t="s">
        <v>83</v>
      </c>
      <c r="G11030" s="4" t="s">
        <v>84</v>
      </c>
      <c r="H11030" s="5" t="s">
        <v>57586</v>
      </c>
      <c r="I11030" s="4" t="s">
        <v>164</v>
      </c>
      <c r="J11030" s="5" t="n">
        <f aca="false">LEN(K11030)</f>
        <v>12</v>
      </c>
      <c r="K11030" s="6" t="s">
        <v>57587</v>
      </c>
      <c r="L11030" s="4" t="s">
        <v>57</v>
      </c>
      <c r="M11030" s="4" t="s">
        <v>31</v>
      </c>
    </row>
    <row r="11031" customFormat="false" ht="15.75" hidden="false" customHeight="true" outlineLevel="0" collapsed="false">
      <c r="A11031" s="4" t="n">
        <v>7341</v>
      </c>
      <c r="B11031" s="4" t="s">
        <v>57588</v>
      </c>
      <c r="C11031" s="4"/>
      <c r="D11031" s="4" t="s">
        <v>57589</v>
      </c>
      <c r="E11031" s="5" t="s">
        <v>1768</v>
      </c>
      <c r="F11031" s="4" t="s">
        <v>1769</v>
      </c>
      <c r="G11031" s="4" t="s">
        <v>84</v>
      </c>
      <c r="H11031" s="5" t="s">
        <v>57590</v>
      </c>
      <c r="I11031" s="4" t="s">
        <v>57481</v>
      </c>
      <c r="J11031" s="5" t="n">
        <f aca="false">LEN(K11031)</f>
        <v>12</v>
      </c>
      <c r="K11031" s="6" t="s">
        <v>57482</v>
      </c>
      <c r="L11031" s="4" t="s">
        <v>21</v>
      </c>
      <c r="M11031" s="4" t="s">
        <v>3817</v>
      </c>
    </row>
    <row r="11032" customFormat="false" ht="15.75" hidden="false" customHeight="true" outlineLevel="0" collapsed="false">
      <c r="A11032" s="4" t="n">
        <v>7342</v>
      </c>
      <c r="B11032" s="4" t="s">
        <v>57591</v>
      </c>
      <c r="C11032" s="4"/>
      <c r="D11032" s="4" t="s">
        <v>57592</v>
      </c>
      <c r="E11032" s="5" t="s">
        <v>1434</v>
      </c>
      <c r="F11032" s="4" t="s">
        <v>83</v>
      </c>
      <c r="G11032" s="4" t="s">
        <v>84</v>
      </c>
      <c r="H11032" s="5" t="s">
        <v>57593</v>
      </c>
      <c r="I11032" s="7" t="s">
        <v>57594</v>
      </c>
      <c r="J11032" s="5" t="n">
        <f aca="false">LEN(K11032)</f>
        <v>12</v>
      </c>
      <c r="K11032" s="6" t="s">
        <v>57491</v>
      </c>
      <c r="L11032" s="4" t="s">
        <v>21</v>
      </c>
      <c r="M11032" s="4" t="s">
        <v>3461</v>
      </c>
    </row>
    <row r="11033" customFormat="false" ht="15.75" hidden="false" customHeight="true" outlineLevel="0" collapsed="false">
      <c r="A11033" s="4" t="n">
        <v>7360</v>
      </c>
      <c r="B11033" s="4" t="s">
        <v>57595</v>
      </c>
      <c r="C11033" s="4"/>
      <c r="D11033" s="4" t="s">
        <v>57596</v>
      </c>
      <c r="E11033" s="5" t="s">
        <v>1768</v>
      </c>
      <c r="F11033" s="4" t="s">
        <v>83</v>
      </c>
      <c r="G11033" s="4" t="s">
        <v>84</v>
      </c>
      <c r="H11033" s="5" t="s">
        <v>57597</v>
      </c>
      <c r="I11033" s="4" t="s">
        <v>57598</v>
      </c>
      <c r="J11033" s="5" t="n">
        <f aca="false">LEN(K11033)</f>
        <v>12</v>
      </c>
      <c r="K11033" s="6" t="s">
        <v>57599</v>
      </c>
      <c r="L11033" s="4" t="s">
        <v>31</v>
      </c>
      <c r="M11033" s="4" t="s">
        <v>819</v>
      </c>
    </row>
    <row r="11034" customFormat="false" ht="15.75" hidden="false" customHeight="true" outlineLevel="0" collapsed="false">
      <c r="A11034" s="4" t="n">
        <v>7381</v>
      </c>
      <c r="B11034" s="4" t="s">
        <v>57600</v>
      </c>
      <c r="C11034" s="4"/>
      <c r="D11034" s="4" t="s">
        <v>27230</v>
      </c>
      <c r="E11034" s="5" t="s">
        <v>40628</v>
      </c>
      <c r="F11034" s="4" t="s">
        <v>40629</v>
      </c>
      <c r="G11034" s="4" t="s">
        <v>84</v>
      </c>
      <c r="H11034" s="5" t="s">
        <v>57601</v>
      </c>
      <c r="I11034" s="7" t="s">
        <v>57602</v>
      </c>
      <c r="J11034" s="5" t="n">
        <f aca="false">LEN(K11034)</f>
        <v>12</v>
      </c>
      <c r="K11034" s="6" t="s">
        <v>57603</v>
      </c>
      <c r="L11034" s="4" t="s">
        <v>1970</v>
      </c>
      <c r="M11034" s="4" t="s">
        <v>186</v>
      </c>
    </row>
    <row r="11035" customFormat="false" ht="15.75" hidden="false" customHeight="true" outlineLevel="0" collapsed="false">
      <c r="A11035" s="4" t="n">
        <v>7389</v>
      </c>
      <c r="B11035" s="4" t="s">
        <v>57604</v>
      </c>
      <c r="C11035" s="4"/>
      <c r="D11035" s="4" t="s">
        <v>57605</v>
      </c>
      <c r="E11035" s="5" t="s">
        <v>1961</v>
      </c>
      <c r="F11035" s="4" t="s">
        <v>1956</v>
      </c>
      <c r="G11035" s="4" t="s">
        <v>84</v>
      </c>
      <c r="H11035" s="5" t="s">
        <v>57606</v>
      </c>
      <c r="I11035" s="4" t="str">
        <f aca="false">IFERROR(__xludf.dummyfunction("""info@""&amp;LOWER(REGEXREPLACE(B11035,""[^A-Za-z0-9]"",""""))&amp;"".com"""),"info@hotelniu.com")</f>
        <v>info@hotelniu.com</v>
      </c>
      <c r="J11035" s="5" t="n">
        <f aca="false">LEN(K11035)</f>
        <v>12</v>
      </c>
      <c r="K11035" s="6" t="s">
        <v>57607</v>
      </c>
      <c r="L11035" s="4" t="s">
        <v>1970</v>
      </c>
      <c r="M11035" s="4" t="s">
        <v>1793</v>
      </c>
    </row>
    <row r="11036" customFormat="false" ht="15.75" hidden="false" customHeight="true" outlineLevel="0" collapsed="false">
      <c r="A11036" s="4" t="n">
        <v>7390</v>
      </c>
      <c r="B11036" s="4" t="s">
        <v>57608</v>
      </c>
      <c r="C11036" s="4"/>
      <c r="D11036" s="4" t="s">
        <v>57609</v>
      </c>
      <c r="E11036" s="5" t="s">
        <v>1955</v>
      </c>
      <c r="F11036" s="4" t="s">
        <v>1956</v>
      </c>
      <c r="G11036" s="4" t="s">
        <v>84</v>
      </c>
      <c r="H11036" s="5" t="s">
        <v>57610</v>
      </c>
      <c r="I11036" s="7" t="str">
        <f aca="false">IFERROR(__xludf.dummyfunction("""info@""&amp;LOWER(REGEXREPLACE(B11036,""[^A-Za-z0-9]"",""""))&amp;"".com"""),"info@callloro.com")</f>
        <v>info@callloro.com</v>
      </c>
      <c r="J11036" s="5" t="n">
        <f aca="false">LEN(K11036)</f>
        <v>12</v>
      </c>
      <c r="K11036" s="6" t="s">
        <v>57611</v>
      </c>
      <c r="L11036" s="4" t="s">
        <v>31</v>
      </c>
      <c r="M11036" s="4" t="s">
        <v>32</v>
      </c>
    </row>
    <row r="11037" customFormat="false" ht="15.75" hidden="false" customHeight="true" outlineLevel="0" collapsed="false">
      <c r="A11037" s="4" t="n">
        <v>7397</v>
      </c>
      <c r="B11037" s="4" t="s">
        <v>57612</v>
      </c>
      <c r="C11037" s="4"/>
      <c r="D11037" s="4" t="s">
        <v>57613</v>
      </c>
      <c r="E11037" s="5" t="s">
        <v>1955</v>
      </c>
      <c r="F11037" s="4" t="s">
        <v>1956</v>
      </c>
      <c r="G11037" s="4" t="s">
        <v>84</v>
      </c>
      <c r="H11037" s="5" t="s">
        <v>57614</v>
      </c>
      <c r="I11037" s="4" t="s">
        <v>54526</v>
      </c>
      <c r="J11037" s="5" t="n">
        <f aca="false">LEN(K11037)</f>
        <v>12</v>
      </c>
      <c r="K11037" s="10" t="s">
        <v>57615</v>
      </c>
      <c r="L11037" s="4" t="s">
        <v>57</v>
      </c>
      <c r="M11037" s="4" t="s">
        <v>1016</v>
      </c>
    </row>
    <row r="11038" customFormat="false" ht="15.75" hidden="false" customHeight="true" outlineLevel="0" collapsed="false">
      <c r="A11038" s="4" t="n">
        <v>7406</v>
      </c>
      <c r="B11038" s="4" t="s">
        <v>57616</v>
      </c>
      <c r="C11038" s="4"/>
      <c r="D11038" s="4" t="s">
        <v>57617</v>
      </c>
      <c r="E11038" s="5" t="s">
        <v>510</v>
      </c>
      <c r="F11038" s="4" t="s">
        <v>511</v>
      </c>
      <c r="G11038" s="4" t="s">
        <v>84</v>
      </c>
      <c r="H11038" s="5" t="s">
        <v>57618</v>
      </c>
      <c r="I11038" s="4" t="s">
        <v>57575</v>
      </c>
      <c r="J11038" s="5" t="n">
        <f aca="false">LEN(K11038)</f>
        <v>12</v>
      </c>
      <c r="K11038" s="6" t="s">
        <v>57576</v>
      </c>
      <c r="L11038" s="4" t="s">
        <v>57</v>
      </c>
      <c r="M11038" s="4" t="s">
        <v>4901</v>
      </c>
    </row>
    <row r="11039" customFormat="false" ht="15.75" hidden="false" customHeight="true" outlineLevel="0" collapsed="false">
      <c r="A11039" s="4" t="n">
        <v>7410</v>
      </c>
      <c r="B11039" s="4" t="s">
        <v>57619</v>
      </c>
      <c r="C11039" s="4"/>
      <c r="D11039" s="4" t="s">
        <v>57620</v>
      </c>
      <c r="E11039" s="5" t="s">
        <v>510</v>
      </c>
      <c r="F11039" s="4" t="s">
        <v>511</v>
      </c>
      <c r="G11039" s="4" t="s">
        <v>84</v>
      </c>
      <c r="H11039" s="5" t="s">
        <v>57621</v>
      </c>
      <c r="I11039" s="4" t="s">
        <v>57622</v>
      </c>
      <c r="J11039" s="5" t="n">
        <f aca="false">LEN(K11039)</f>
        <v>12</v>
      </c>
      <c r="K11039" s="6" t="s">
        <v>57623</v>
      </c>
      <c r="L11039" s="4" t="s">
        <v>31</v>
      </c>
      <c r="M11039" s="4" t="s">
        <v>6510</v>
      </c>
    </row>
    <row r="11040" customFormat="false" ht="15.75" hidden="false" customHeight="true" outlineLevel="0" collapsed="false">
      <c r="A11040" s="4" t="n">
        <v>7412</v>
      </c>
      <c r="B11040" s="4" t="s">
        <v>57624</v>
      </c>
      <c r="C11040" s="4"/>
      <c r="D11040" s="4" t="s">
        <v>57625</v>
      </c>
      <c r="E11040" s="5" t="s">
        <v>510</v>
      </c>
      <c r="F11040" s="4" t="s">
        <v>511</v>
      </c>
      <c r="G11040" s="4" t="s">
        <v>84</v>
      </c>
      <c r="H11040" s="5" t="s">
        <v>57626</v>
      </c>
      <c r="I11040" s="4" t="s">
        <v>57627</v>
      </c>
      <c r="J11040" s="5" t="n">
        <f aca="false">LEN(K11040)</f>
        <v>12</v>
      </c>
      <c r="K11040" s="6" t="s">
        <v>57584</v>
      </c>
      <c r="L11040" s="4" t="s">
        <v>57</v>
      </c>
      <c r="M11040" s="4" t="s">
        <v>8100</v>
      </c>
    </row>
    <row r="11041" customFormat="false" ht="15.75" hidden="false" customHeight="true" outlineLevel="0" collapsed="false">
      <c r="A11041" s="4" t="n">
        <v>7454</v>
      </c>
      <c r="B11041" s="4" t="s">
        <v>57628</v>
      </c>
      <c r="C11041" s="4"/>
      <c r="D11041" s="4" t="s">
        <v>57629</v>
      </c>
      <c r="E11041" s="5" t="s">
        <v>1644</v>
      </c>
      <c r="F11041" s="4" t="s">
        <v>1645</v>
      </c>
      <c r="G11041" s="4" t="s">
        <v>84</v>
      </c>
      <c r="H11041" s="5" t="s">
        <v>57630</v>
      </c>
      <c r="I11041" s="4" t="s">
        <v>57631</v>
      </c>
      <c r="J11041" s="5" t="n">
        <f aca="false">LEN(K11041)</f>
        <v>12</v>
      </c>
      <c r="K11041" s="6" t="s">
        <v>57632</v>
      </c>
      <c r="L11041" s="4" t="s">
        <v>31</v>
      </c>
      <c r="M11041" s="4" t="s">
        <v>3895</v>
      </c>
    </row>
    <row r="11042" customFormat="false" ht="15.75" hidden="false" customHeight="true" outlineLevel="0" collapsed="false">
      <c r="A11042" s="4" t="n">
        <v>7461</v>
      </c>
      <c r="B11042" s="4" t="s">
        <v>57633</v>
      </c>
      <c r="C11042" s="4"/>
      <c r="D11042" s="4" t="s">
        <v>57634</v>
      </c>
      <c r="E11042" s="5" t="s">
        <v>1644</v>
      </c>
      <c r="F11042" s="4" t="s">
        <v>1645</v>
      </c>
      <c r="G11042" s="4" t="s">
        <v>84</v>
      </c>
      <c r="H11042" s="5" t="s">
        <v>57635</v>
      </c>
      <c r="I11042" s="4" t="s">
        <v>57636</v>
      </c>
      <c r="J11042" s="5" t="n">
        <f aca="false">LEN(K11042)</f>
        <v>12</v>
      </c>
      <c r="K11042" s="6" t="s">
        <v>57576</v>
      </c>
      <c r="L11042" s="4" t="s">
        <v>31</v>
      </c>
      <c r="M11042" s="4" t="s">
        <v>96</v>
      </c>
    </row>
    <row r="11043" customFormat="false" ht="15.75" hidden="false" customHeight="true" outlineLevel="0" collapsed="false">
      <c r="A11043" s="4" t="n">
        <v>7467</v>
      </c>
      <c r="B11043" s="4" t="s">
        <v>57637</v>
      </c>
      <c r="C11043" s="4"/>
      <c r="D11043" s="4" t="s">
        <v>57638</v>
      </c>
      <c r="E11043" s="5" t="s">
        <v>1644</v>
      </c>
      <c r="F11043" s="4" t="s">
        <v>1645</v>
      </c>
      <c r="G11043" s="4" t="s">
        <v>84</v>
      </c>
      <c r="H11043" s="5" t="s">
        <v>57639</v>
      </c>
      <c r="I11043" s="7" t="s">
        <v>57640</v>
      </c>
      <c r="J11043" s="5" t="n">
        <f aca="false">LEN(K11043)</f>
        <v>12</v>
      </c>
      <c r="K11043" s="6" t="s">
        <v>57641</v>
      </c>
      <c r="L11043" s="4" t="s">
        <v>21</v>
      </c>
      <c r="M11043" s="4" t="s">
        <v>7580</v>
      </c>
    </row>
    <row r="11044" customFormat="false" ht="15.75" hidden="false" customHeight="true" outlineLevel="0" collapsed="false">
      <c r="A11044" s="4" t="n">
        <v>7486</v>
      </c>
      <c r="B11044" s="4" t="s">
        <v>57642</v>
      </c>
      <c r="C11044" s="4"/>
      <c r="D11044" s="4" t="s">
        <v>57643</v>
      </c>
      <c r="E11044" s="5" t="s">
        <v>21423</v>
      </c>
      <c r="F11044" s="4" t="s">
        <v>2923</v>
      </c>
      <c r="G11044" s="4" t="s">
        <v>84</v>
      </c>
      <c r="H11044" s="5" t="s">
        <v>57644</v>
      </c>
      <c r="I11044" s="7" t="s">
        <v>57645</v>
      </c>
      <c r="J11044" s="5" t="n">
        <f aca="false">LEN(K11044)</f>
        <v>12</v>
      </c>
      <c r="K11044" s="6" t="s">
        <v>57646</v>
      </c>
      <c r="L11044" s="4" t="s">
        <v>31</v>
      </c>
      <c r="M11044" s="4" t="s">
        <v>929</v>
      </c>
    </row>
    <row r="11045" customFormat="false" ht="15.75" hidden="false" customHeight="true" outlineLevel="0" collapsed="false">
      <c r="A11045" s="4" t="n">
        <v>7487</v>
      </c>
      <c r="B11045" s="4" t="s">
        <v>57647</v>
      </c>
      <c r="C11045" s="4"/>
      <c r="D11045" s="4" t="s">
        <v>57648</v>
      </c>
      <c r="E11045" s="5" t="s">
        <v>5500</v>
      </c>
      <c r="F11045" s="4" t="s">
        <v>6463</v>
      </c>
      <c r="G11045" s="4" t="s">
        <v>84</v>
      </c>
      <c r="H11045" s="5" t="s">
        <v>57649</v>
      </c>
      <c r="I11045" s="7" t="s">
        <v>57650</v>
      </c>
      <c r="J11045" s="5" t="n">
        <f aca="false">LEN(K11045)</f>
        <v>12</v>
      </c>
      <c r="K11045" s="6" t="s">
        <v>56004</v>
      </c>
      <c r="L11045" s="4" t="s">
        <v>57</v>
      </c>
      <c r="M11045" s="4" t="s">
        <v>779</v>
      </c>
    </row>
    <row r="11046" customFormat="false" ht="15.75" hidden="false" customHeight="true" outlineLevel="0" collapsed="false">
      <c r="A11046" s="4" t="n">
        <v>7491</v>
      </c>
      <c r="B11046" s="4" t="s">
        <v>57651</v>
      </c>
      <c r="C11046" s="4"/>
      <c r="D11046" s="4" t="s">
        <v>57652</v>
      </c>
      <c r="E11046" s="5" t="s">
        <v>5500</v>
      </c>
      <c r="F11046" s="4" t="s">
        <v>888</v>
      </c>
      <c r="G11046" s="4" t="s">
        <v>84</v>
      </c>
      <c r="H11046" s="5" t="s">
        <v>57653</v>
      </c>
      <c r="I11046" s="4" t="s">
        <v>57654</v>
      </c>
      <c r="J11046" s="5" t="n">
        <f aca="false">LEN(K11046)</f>
        <v>12</v>
      </c>
      <c r="K11046" s="6" t="s">
        <v>57655</v>
      </c>
      <c r="L11046" s="4" t="s">
        <v>57</v>
      </c>
      <c r="M11046" s="4" t="s">
        <v>31</v>
      </c>
    </row>
    <row r="11047" customFormat="false" ht="15.75" hidden="false" customHeight="true" outlineLevel="0" collapsed="false">
      <c r="A11047" s="4" t="n">
        <v>7492</v>
      </c>
      <c r="B11047" s="4" t="s">
        <v>57656</v>
      </c>
      <c r="C11047" s="4"/>
      <c r="D11047" s="4" t="s">
        <v>57657</v>
      </c>
      <c r="E11047" s="5" t="s">
        <v>5500</v>
      </c>
      <c r="F11047" s="4" t="s">
        <v>6463</v>
      </c>
      <c r="G11047" s="4" t="s">
        <v>84</v>
      </c>
      <c r="H11047" s="5" t="s">
        <v>57658</v>
      </c>
      <c r="I11047" s="4" t="s">
        <v>57659</v>
      </c>
      <c r="J11047" s="5" t="n">
        <f aca="false">LEN(K11047)</f>
        <v>12</v>
      </c>
      <c r="K11047" s="6" t="s">
        <v>56004</v>
      </c>
      <c r="L11047" s="4" t="s">
        <v>57</v>
      </c>
      <c r="M11047" s="4" t="s">
        <v>13165</v>
      </c>
    </row>
    <row r="11048" customFormat="false" ht="15.75" hidden="false" customHeight="true" outlineLevel="0" collapsed="false">
      <c r="A11048" s="4" t="n">
        <v>7495</v>
      </c>
      <c r="B11048" s="4" t="s">
        <v>57660</v>
      </c>
      <c r="C11048" s="4"/>
      <c r="D11048" s="4" t="s">
        <v>57661</v>
      </c>
      <c r="E11048" s="5" t="s">
        <v>5500</v>
      </c>
      <c r="F11048" s="4" t="s">
        <v>6463</v>
      </c>
      <c r="G11048" s="4" t="s">
        <v>84</v>
      </c>
      <c r="H11048" s="5" t="s">
        <v>57662</v>
      </c>
      <c r="I11048" s="4" t="s">
        <v>4575</v>
      </c>
      <c r="J11048" s="5" t="n">
        <f aca="false">LEN(K11048)</f>
        <v>12</v>
      </c>
      <c r="K11048" s="6" t="s">
        <v>57663</v>
      </c>
      <c r="L11048" s="4" t="s">
        <v>31</v>
      </c>
      <c r="M11048" s="4" t="s">
        <v>11460</v>
      </c>
    </row>
    <row r="11049" customFormat="false" ht="15.75" hidden="false" customHeight="true" outlineLevel="0" collapsed="false">
      <c r="A11049" s="4" t="n">
        <v>7497</v>
      </c>
      <c r="B11049" s="4" t="s">
        <v>57664</v>
      </c>
      <c r="C11049" s="4"/>
      <c r="D11049" s="4" t="s">
        <v>57665</v>
      </c>
      <c r="E11049" s="5" t="s">
        <v>5500</v>
      </c>
      <c r="F11049" s="4" t="s">
        <v>6463</v>
      </c>
      <c r="G11049" s="4" t="s">
        <v>84</v>
      </c>
      <c r="H11049" s="5" t="s">
        <v>57666</v>
      </c>
      <c r="I11049" s="7" t="s">
        <v>57667</v>
      </c>
      <c r="J11049" s="5" t="n">
        <f aca="false">LEN(K11049)</f>
        <v>12</v>
      </c>
      <c r="K11049" s="6" t="s">
        <v>56004</v>
      </c>
      <c r="L11049" s="4" t="s">
        <v>31</v>
      </c>
      <c r="M11049" s="4" t="s">
        <v>21416</v>
      </c>
    </row>
    <row r="11050" customFormat="false" ht="15.75" hidden="false" customHeight="true" outlineLevel="0" collapsed="false">
      <c r="A11050" s="4" t="n">
        <v>7500</v>
      </c>
      <c r="B11050" s="4" t="s">
        <v>57668</v>
      </c>
      <c r="C11050" s="4"/>
      <c r="D11050" s="4" t="s">
        <v>57669</v>
      </c>
      <c r="E11050" s="5" t="s">
        <v>5500</v>
      </c>
      <c r="F11050" s="4" t="s">
        <v>6463</v>
      </c>
      <c r="G11050" s="4" t="s">
        <v>84</v>
      </c>
      <c r="H11050" s="5" t="s">
        <v>57670</v>
      </c>
      <c r="I11050" s="4" t="s">
        <v>57671</v>
      </c>
      <c r="J11050" s="5" t="n">
        <f aca="false">LEN(K11050)</f>
        <v>12</v>
      </c>
      <c r="K11050" s="6" t="s">
        <v>56004</v>
      </c>
      <c r="L11050" s="4" t="s">
        <v>31</v>
      </c>
      <c r="M11050" s="4" t="s">
        <v>8621</v>
      </c>
    </row>
    <row r="11051" customFormat="false" ht="15.75" hidden="false" customHeight="true" outlineLevel="0" collapsed="false">
      <c r="A11051" s="4" t="n">
        <v>7501</v>
      </c>
      <c r="B11051" s="4" t="s">
        <v>57672</v>
      </c>
      <c r="C11051" s="4"/>
      <c r="D11051" s="4" t="s">
        <v>57673</v>
      </c>
      <c r="E11051" s="5" t="s">
        <v>5500</v>
      </c>
      <c r="F11051" s="4" t="s">
        <v>6463</v>
      </c>
      <c r="G11051" s="4" t="s">
        <v>84</v>
      </c>
      <c r="H11051" s="5" t="s">
        <v>57674</v>
      </c>
      <c r="I11051" s="7" t="s">
        <v>57675</v>
      </c>
      <c r="J11051" s="5" t="n">
        <f aca="false">LEN(K11051)</f>
        <v>12</v>
      </c>
      <c r="K11051" s="6" t="s">
        <v>57676</v>
      </c>
      <c r="L11051" s="4" t="s">
        <v>57</v>
      </c>
      <c r="M11051" s="4" t="s">
        <v>555</v>
      </c>
    </row>
    <row r="11052" customFormat="false" ht="15.75" hidden="false" customHeight="true" outlineLevel="0" collapsed="false">
      <c r="A11052" s="4" t="n">
        <v>7503</v>
      </c>
      <c r="B11052" s="4" t="s">
        <v>57677</v>
      </c>
      <c r="C11052" s="4"/>
      <c r="D11052" s="4" t="s">
        <v>57678</v>
      </c>
      <c r="E11052" s="5" t="s">
        <v>5500</v>
      </c>
      <c r="F11052" s="4" t="s">
        <v>888</v>
      </c>
      <c r="G11052" s="4" t="s">
        <v>84</v>
      </c>
      <c r="H11052" s="5" t="s">
        <v>57679</v>
      </c>
      <c r="I11052" s="4" t="s">
        <v>57680</v>
      </c>
      <c r="J11052" s="5" t="n">
        <f aca="false">LEN(K11052)</f>
        <v>12</v>
      </c>
      <c r="K11052" s="6" t="s">
        <v>57681</v>
      </c>
      <c r="L11052" s="4" t="s">
        <v>21</v>
      </c>
      <c r="M11052" s="4" t="s">
        <v>3348</v>
      </c>
    </row>
    <row r="11053" customFormat="false" ht="15.75" hidden="false" customHeight="true" outlineLevel="0" collapsed="false">
      <c r="A11053" s="4" t="n">
        <v>7505</v>
      </c>
      <c r="B11053" s="4" t="s">
        <v>57682</v>
      </c>
      <c r="C11053" s="4"/>
      <c r="D11053" s="4" t="s">
        <v>57683</v>
      </c>
      <c r="E11053" s="5" t="s">
        <v>5500</v>
      </c>
      <c r="F11053" s="4" t="s">
        <v>6463</v>
      </c>
      <c r="G11053" s="4" t="s">
        <v>84</v>
      </c>
      <c r="H11053" s="5" t="s">
        <v>57684</v>
      </c>
      <c r="I11053" s="4" t="s">
        <v>57685</v>
      </c>
      <c r="J11053" s="5" t="n">
        <f aca="false">LEN(K11053)</f>
        <v>12</v>
      </c>
      <c r="K11053" s="6" t="s">
        <v>56004</v>
      </c>
      <c r="L11053" s="4" t="s">
        <v>1679</v>
      </c>
      <c r="M11053" s="4" t="s">
        <v>18449</v>
      </c>
    </row>
    <row r="11054" customFormat="false" ht="15.75" hidden="false" customHeight="true" outlineLevel="0" collapsed="false">
      <c r="A11054" s="4" t="n">
        <v>7520</v>
      </c>
      <c r="B11054" s="4" t="s">
        <v>29185</v>
      </c>
      <c r="C11054" s="4"/>
      <c r="D11054" s="4" t="s">
        <v>57686</v>
      </c>
      <c r="E11054" s="5" t="s">
        <v>5500</v>
      </c>
      <c r="F11054" s="4" t="s">
        <v>6463</v>
      </c>
      <c r="G11054" s="4" t="s">
        <v>84</v>
      </c>
      <c r="H11054" s="5" t="s">
        <v>57687</v>
      </c>
      <c r="I11054" s="4" t="s">
        <v>57688</v>
      </c>
      <c r="J11054" s="5" t="n">
        <f aca="false">LEN(K11054)</f>
        <v>12</v>
      </c>
      <c r="K11054" s="6" t="s">
        <v>56004</v>
      </c>
      <c r="L11054" s="4" t="s">
        <v>31</v>
      </c>
      <c r="M11054" s="4" t="s">
        <v>5940</v>
      </c>
    </row>
    <row r="11055" customFormat="false" ht="15.75" hidden="false" customHeight="true" outlineLevel="0" collapsed="false">
      <c r="A11055" s="4" t="n">
        <v>7532</v>
      </c>
      <c r="B11055" s="4" t="s">
        <v>57689</v>
      </c>
      <c r="C11055" s="4"/>
      <c r="D11055" s="4" t="s">
        <v>57690</v>
      </c>
      <c r="E11055" s="5" t="s">
        <v>5500</v>
      </c>
      <c r="F11055" s="4" t="s">
        <v>6463</v>
      </c>
      <c r="G11055" s="4" t="s">
        <v>84</v>
      </c>
      <c r="H11055" s="5" t="s">
        <v>57691</v>
      </c>
      <c r="I11055" s="4" t="s">
        <v>57692</v>
      </c>
      <c r="J11055" s="5" t="n">
        <f aca="false">LEN(K11055)</f>
        <v>12</v>
      </c>
      <c r="K11055" s="10" t="s">
        <v>56004</v>
      </c>
      <c r="L11055" s="4" t="s">
        <v>31</v>
      </c>
      <c r="M11055" s="4" t="s">
        <v>1605</v>
      </c>
    </row>
    <row r="11056" customFormat="false" ht="15.75" hidden="false" customHeight="true" outlineLevel="0" collapsed="false">
      <c r="A11056" s="4" t="n">
        <v>7534</v>
      </c>
      <c r="B11056" s="4" t="s">
        <v>57664</v>
      </c>
      <c r="C11056" s="4"/>
      <c r="D11056" s="4" t="s">
        <v>57693</v>
      </c>
      <c r="E11056" s="5" t="s">
        <v>5500</v>
      </c>
      <c r="F11056" s="4" t="s">
        <v>6463</v>
      </c>
      <c r="G11056" s="4" t="s">
        <v>84</v>
      </c>
      <c r="H11056" s="5" t="s">
        <v>57694</v>
      </c>
      <c r="I11056" s="4" t="s">
        <v>57695</v>
      </c>
      <c r="J11056" s="5" t="n">
        <f aca="false">LEN(K11056)</f>
        <v>12</v>
      </c>
      <c r="K11056" s="6" t="s">
        <v>56004</v>
      </c>
      <c r="L11056" s="4" t="s">
        <v>21</v>
      </c>
      <c r="M11056" s="4" t="s">
        <v>615</v>
      </c>
    </row>
    <row r="11057" customFormat="false" ht="15.75" hidden="false" customHeight="true" outlineLevel="0" collapsed="false">
      <c r="A11057" s="4" t="n">
        <v>7536</v>
      </c>
      <c r="B11057" s="4" t="s">
        <v>57696</v>
      </c>
      <c r="C11057" s="4"/>
      <c r="D11057" s="4" t="s">
        <v>57697</v>
      </c>
      <c r="E11057" s="5" t="s">
        <v>5500</v>
      </c>
      <c r="F11057" s="4" t="s">
        <v>6463</v>
      </c>
      <c r="G11057" s="4" t="s">
        <v>84</v>
      </c>
      <c r="H11057" s="5" t="s">
        <v>57698</v>
      </c>
      <c r="I11057" s="7" t="s">
        <v>57699</v>
      </c>
      <c r="J11057" s="5" t="n">
        <f aca="false">LEN(K11057)</f>
        <v>12</v>
      </c>
      <c r="K11057" s="6" t="s">
        <v>56004</v>
      </c>
      <c r="L11057" s="4" t="s">
        <v>637</v>
      </c>
      <c r="M11057" s="4" t="s">
        <v>21227</v>
      </c>
    </row>
    <row r="11058" customFormat="false" ht="15.75" hidden="false" customHeight="true" outlineLevel="0" collapsed="false">
      <c r="A11058" s="4" t="n">
        <v>7537</v>
      </c>
      <c r="B11058" s="4" t="s">
        <v>57700</v>
      </c>
      <c r="C11058" s="4"/>
      <c r="D11058" s="4" t="s">
        <v>57701</v>
      </c>
      <c r="E11058" s="5" t="s">
        <v>5500</v>
      </c>
      <c r="F11058" s="4" t="s">
        <v>888</v>
      </c>
      <c r="G11058" s="4" t="s">
        <v>84</v>
      </c>
      <c r="H11058" s="5" t="s">
        <v>57702</v>
      </c>
      <c r="I11058" s="7" t="s">
        <v>57703</v>
      </c>
      <c r="J11058" s="5" t="n">
        <f aca="false">LEN(K11058)</f>
        <v>12</v>
      </c>
      <c r="K11058" s="6" t="s">
        <v>56004</v>
      </c>
      <c r="L11058" s="4" t="s">
        <v>57</v>
      </c>
      <c r="M11058" s="4" t="s">
        <v>25741</v>
      </c>
    </row>
    <row r="11059" customFormat="false" ht="15.75" hidden="false" customHeight="true" outlineLevel="0" collapsed="false">
      <c r="A11059" s="4" t="n">
        <v>7547</v>
      </c>
      <c r="B11059" s="4" t="s">
        <v>57704</v>
      </c>
      <c r="C11059" s="4"/>
      <c r="D11059" s="4" t="s">
        <v>57705</v>
      </c>
      <c r="E11059" s="5" t="s">
        <v>30160</v>
      </c>
      <c r="F11059" s="4" t="s">
        <v>30161</v>
      </c>
      <c r="G11059" s="4" t="s">
        <v>84</v>
      </c>
      <c r="H11059" s="5" t="s">
        <v>57706</v>
      </c>
      <c r="I11059" s="4" t="s">
        <v>57707</v>
      </c>
      <c r="J11059" s="5" t="n">
        <f aca="false">LEN(K11059)</f>
        <v>12</v>
      </c>
      <c r="K11059" s="6" t="s">
        <v>57708</v>
      </c>
      <c r="L11059" s="4" t="s">
        <v>57</v>
      </c>
      <c r="M11059" s="4" t="s">
        <v>32</v>
      </c>
    </row>
    <row r="11060" customFormat="false" ht="15.75" hidden="false" customHeight="true" outlineLevel="0" collapsed="false">
      <c r="A11060" s="4" t="n">
        <v>7562</v>
      </c>
      <c r="B11060" s="4" t="s">
        <v>57709</v>
      </c>
      <c r="C11060" s="4"/>
      <c r="D11060" s="4" t="s">
        <v>57710</v>
      </c>
      <c r="E11060" s="5" t="s">
        <v>8496</v>
      </c>
      <c r="F11060" s="4" t="s">
        <v>3555</v>
      </c>
      <c r="G11060" s="4" t="s">
        <v>84</v>
      </c>
      <c r="H11060" s="5" t="s">
        <v>57711</v>
      </c>
      <c r="I11060" s="4" t="s">
        <v>57712</v>
      </c>
      <c r="J11060" s="5" t="n">
        <f aca="false">LEN(K11060)</f>
        <v>12</v>
      </c>
      <c r="K11060" s="6" t="s">
        <v>57713</v>
      </c>
      <c r="L11060" s="4" t="s">
        <v>31</v>
      </c>
      <c r="M11060" s="4" t="s">
        <v>381</v>
      </c>
    </row>
    <row r="11061" customFormat="false" ht="15.75" hidden="false" customHeight="true" outlineLevel="0" collapsed="false">
      <c r="A11061" s="4" t="n">
        <v>7567</v>
      </c>
      <c r="B11061" s="4" t="s">
        <v>57714</v>
      </c>
      <c r="C11061" s="4"/>
      <c r="D11061" s="4" t="s">
        <v>57715</v>
      </c>
      <c r="E11061" s="5" t="s">
        <v>3554</v>
      </c>
      <c r="F11061" s="4" t="s">
        <v>3555</v>
      </c>
      <c r="G11061" s="4" t="s">
        <v>84</v>
      </c>
      <c r="H11061" s="5" t="s">
        <v>57716</v>
      </c>
      <c r="I11061" s="4" t="str">
        <f aca="false">IFERROR(__xludf.dummyfunction("""info@""&amp;LOWER(REGEXREPLACE(B11061,""[^A-Za-z0-9]"",""""))&amp;"".com"""),"info@sllerbay.com")</f>
        <v>info@sllerbay.com</v>
      </c>
      <c r="J11061" s="5" t="n">
        <f aca="false">LEN(K11061)</f>
        <v>12</v>
      </c>
      <c r="K11061" s="6" t="s">
        <v>57717</v>
      </c>
      <c r="L11061" s="4" t="s">
        <v>57</v>
      </c>
      <c r="M11061" s="4" t="s">
        <v>435</v>
      </c>
    </row>
    <row r="11062" customFormat="false" ht="15.75" hidden="false" customHeight="true" outlineLevel="0" collapsed="false">
      <c r="A11062" s="4" t="n">
        <v>7596</v>
      </c>
      <c r="B11062" s="4" t="s">
        <v>57718</v>
      </c>
      <c r="C11062" s="4"/>
      <c r="D11062" s="4" t="s">
        <v>57719</v>
      </c>
      <c r="E11062" s="5" t="s">
        <v>30181</v>
      </c>
      <c r="F11062" s="4" t="s">
        <v>30182</v>
      </c>
      <c r="G11062" s="4" t="s">
        <v>84</v>
      </c>
      <c r="H11062" s="5" t="s">
        <v>57720</v>
      </c>
      <c r="I11062" s="4" t="s">
        <v>57721</v>
      </c>
      <c r="J11062" s="5" t="n">
        <f aca="false">LEN(K11062)</f>
        <v>12</v>
      </c>
      <c r="K11062" s="6" t="s">
        <v>57722</v>
      </c>
      <c r="L11062" s="4" t="s">
        <v>21</v>
      </c>
      <c r="M11062" s="4" t="s">
        <v>877</v>
      </c>
    </row>
    <row r="11063" customFormat="false" ht="15.75" hidden="false" customHeight="true" outlineLevel="0" collapsed="false">
      <c r="A11063" s="4" t="n">
        <v>7626</v>
      </c>
      <c r="B11063" s="4" t="s">
        <v>57723</v>
      </c>
      <c r="C11063" s="4"/>
      <c r="D11063" s="4" t="s">
        <v>57724</v>
      </c>
      <c r="E11063" s="5" t="s">
        <v>30181</v>
      </c>
      <c r="F11063" s="4" t="s">
        <v>30182</v>
      </c>
      <c r="G11063" s="4" t="s">
        <v>84</v>
      </c>
      <c r="H11063" s="5" t="s">
        <v>57725</v>
      </c>
      <c r="I11063" s="4" t="s">
        <v>57726</v>
      </c>
      <c r="J11063" s="5" t="n">
        <f aca="false">LEN(K11063)</f>
        <v>12</v>
      </c>
      <c r="K11063" s="6" t="s">
        <v>57727</v>
      </c>
      <c r="L11063" s="4" t="s">
        <v>57</v>
      </c>
      <c r="M11063" s="4" t="s">
        <v>877</v>
      </c>
    </row>
    <row r="11064" customFormat="false" ht="15.75" hidden="false" customHeight="true" outlineLevel="0" collapsed="false">
      <c r="A11064" s="4" t="n">
        <v>7634</v>
      </c>
      <c r="B11064" s="4" t="s">
        <v>57728</v>
      </c>
      <c r="C11064" s="4"/>
      <c r="D11064" s="4" t="s">
        <v>57729</v>
      </c>
      <c r="E11064" s="5" t="s">
        <v>3565</v>
      </c>
      <c r="F11064" s="4" t="s">
        <v>3566</v>
      </c>
      <c r="G11064" s="4" t="s">
        <v>84</v>
      </c>
      <c r="H11064" s="5" t="s">
        <v>57730</v>
      </c>
      <c r="I11064" s="4" t="s">
        <v>57731</v>
      </c>
      <c r="J11064" s="5" t="n">
        <f aca="false">LEN(K11064)</f>
        <v>12</v>
      </c>
      <c r="K11064" s="6" t="s">
        <v>56302</v>
      </c>
      <c r="L11064" s="4" t="s">
        <v>637</v>
      </c>
      <c r="M11064" s="4" t="s">
        <v>6510</v>
      </c>
    </row>
    <row r="11065" customFormat="false" ht="15.75" hidden="false" customHeight="true" outlineLevel="0" collapsed="false">
      <c r="A11065" s="4" t="n">
        <v>7659</v>
      </c>
      <c r="B11065" s="4" t="s">
        <v>57732</v>
      </c>
      <c r="C11065" s="4"/>
      <c r="D11065" s="4" t="s">
        <v>57733</v>
      </c>
      <c r="E11065" s="5" t="s">
        <v>3565</v>
      </c>
      <c r="F11065" s="4" t="s">
        <v>3566</v>
      </c>
      <c r="G11065" s="4" t="s">
        <v>84</v>
      </c>
      <c r="H11065" s="5" t="s">
        <v>57734</v>
      </c>
      <c r="I11065" s="4" t="s">
        <v>57735</v>
      </c>
      <c r="J11065" s="5" t="n">
        <f aca="false">LEN(K11065)</f>
        <v>12</v>
      </c>
      <c r="K11065" s="6" t="s">
        <v>57576</v>
      </c>
      <c r="L11065" s="4" t="s">
        <v>21</v>
      </c>
      <c r="M11065" s="4" t="s">
        <v>8907</v>
      </c>
    </row>
    <row r="11066" customFormat="false" ht="15.75" hidden="false" customHeight="true" outlineLevel="0" collapsed="false">
      <c r="A11066" s="4" t="n">
        <v>7665</v>
      </c>
      <c r="B11066" s="4" t="s">
        <v>57736</v>
      </c>
      <c r="C11066" s="4"/>
      <c r="D11066" s="4" t="s">
        <v>57737</v>
      </c>
      <c r="E11066" s="5" t="s">
        <v>3565</v>
      </c>
      <c r="F11066" s="4" t="s">
        <v>3566</v>
      </c>
      <c r="G11066" s="4" t="s">
        <v>84</v>
      </c>
      <c r="H11066" s="5" t="s">
        <v>57738</v>
      </c>
      <c r="I11066" s="7" t="s">
        <v>57739</v>
      </c>
      <c r="J11066" s="5" t="n">
        <f aca="false">LEN(K11066)</f>
        <v>12</v>
      </c>
      <c r="K11066" s="6" t="s">
        <v>56302</v>
      </c>
      <c r="L11066" s="4" t="s">
        <v>57</v>
      </c>
      <c r="M11066" s="4" t="s">
        <v>31</v>
      </c>
    </row>
    <row r="11067" customFormat="false" ht="15.75" hidden="false" customHeight="true" outlineLevel="0" collapsed="false">
      <c r="A11067" s="4" t="n">
        <v>7668</v>
      </c>
      <c r="B11067" s="4" t="s">
        <v>57740</v>
      </c>
      <c r="C11067" s="4"/>
      <c r="D11067" s="4" t="s">
        <v>57741</v>
      </c>
      <c r="E11067" s="5" t="s">
        <v>3565</v>
      </c>
      <c r="F11067" s="4" t="s">
        <v>3566</v>
      </c>
      <c r="G11067" s="4" t="s">
        <v>84</v>
      </c>
      <c r="H11067" s="5" t="s">
        <v>57742</v>
      </c>
      <c r="I11067" s="7" t="s">
        <v>57743</v>
      </c>
      <c r="J11067" s="5" t="n">
        <f aca="false">LEN(K11067)</f>
        <v>12</v>
      </c>
      <c r="K11067" s="6" t="s">
        <v>57744</v>
      </c>
      <c r="L11067" s="4" t="s">
        <v>31</v>
      </c>
      <c r="M11067" s="4" t="s">
        <v>967</v>
      </c>
    </row>
    <row r="11068" customFormat="false" ht="15.75" hidden="false" customHeight="true" outlineLevel="0" collapsed="false">
      <c r="A11068" s="4" t="n">
        <v>7679</v>
      </c>
      <c r="B11068" s="4" t="s">
        <v>57745</v>
      </c>
      <c r="C11068" s="4"/>
      <c r="D11068" s="4" t="s">
        <v>57746</v>
      </c>
      <c r="E11068" s="5" t="s">
        <v>21390</v>
      </c>
      <c r="F11068" s="4" t="s">
        <v>1769</v>
      </c>
      <c r="G11068" s="4" t="s">
        <v>84</v>
      </c>
      <c r="H11068" s="5" t="s">
        <v>57747</v>
      </c>
      <c r="I11068" s="4" t="s">
        <v>57748</v>
      </c>
      <c r="J11068" s="5" t="n">
        <f aca="false">LEN(K11068)</f>
        <v>12</v>
      </c>
      <c r="K11068" s="6" t="s">
        <v>57749</v>
      </c>
      <c r="L11068" s="4" t="s">
        <v>21</v>
      </c>
      <c r="M11068" s="4" t="s">
        <v>294</v>
      </c>
    </row>
    <row r="11069" customFormat="false" ht="15.75" hidden="false" customHeight="true" outlineLevel="0" collapsed="false">
      <c r="A11069" s="4" t="n">
        <v>7685</v>
      </c>
      <c r="B11069" s="4" t="s">
        <v>57750</v>
      </c>
      <c r="C11069" s="4"/>
      <c r="D11069" s="4" t="s">
        <v>57751</v>
      </c>
      <c r="E11069" s="5" t="s">
        <v>504</v>
      </c>
      <c r="F11069" s="4" t="s">
        <v>505</v>
      </c>
      <c r="G11069" s="4" t="s">
        <v>84</v>
      </c>
      <c r="H11069" s="5" t="s">
        <v>57752</v>
      </c>
      <c r="I11069" s="4" t="s">
        <v>57753</v>
      </c>
      <c r="J11069" s="5" t="n">
        <f aca="false">LEN(K11069)</f>
        <v>12</v>
      </c>
      <c r="K11069" s="6" t="s">
        <v>56523</v>
      </c>
      <c r="L11069" s="4" t="s">
        <v>57</v>
      </c>
      <c r="M11069" s="4" t="s">
        <v>1321</v>
      </c>
    </row>
    <row r="11070" customFormat="false" ht="15.75" hidden="false" customHeight="true" outlineLevel="0" collapsed="false">
      <c r="A11070" s="4" t="n">
        <v>7717</v>
      </c>
      <c r="B11070" s="4" t="s">
        <v>57754</v>
      </c>
      <c r="C11070" s="4"/>
      <c r="D11070" s="4" t="s">
        <v>57755</v>
      </c>
      <c r="E11070" s="5" t="s">
        <v>504</v>
      </c>
      <c r="F11070" s="4" t="s">
        <v>505</v>
      </c>
      <c r="G11070" s="4" t="s">
        <v>84</v>
      </c>
      <c r="H11070" s="5" t="s">
        <v>57756</v>
      </c>
      <c r="I11070" s="4" t="s">
        <v>57757</v>
      </c>
      <c r="J11070" s="5" t="n">
        <f aca="false">LEN(K11070)</f>
        <v>12</v>
      </c>
      <c r="K11070" s="6" t="s">
        <v>57584</v>
      </c>
      <c r="L11070" s="4" t="s">
        <v>57</v>
      </c>
      <c r="M11070" s="4" t="s">
        <v>57758</v>
      </c>
    </row>
    <row r="11071" customFormat="false" ht="15.75" hidden="false" customHeight="true" outlineLevel="0" collapsed="false">
      <c r="A11071" s="4" t="n">
        <v>7729</v>
      </c>
      <c r="B11071" s="4" t="s">
        <v>57759</v>
      </c>
      <c r="C11071" s="4"/>
      <c r="D11071" s="4" t="s">
        <v>57760</v>
      </c>
      <c r="E11071" s="5" t="s">
        <v>504</v>
      </c>
      <c r="F11071" s="4" t="s">
        <v>505</v>
      </c>
      <c r="G11071" s="4" t="s">
        <v>84</v>
      </c>
      <c r="H11071" s="5" t="s">
        <v>57761</v>
      </c>
      <c r="I11071" s="4" t="s">
        <v>57762</v>
      </c>
      <c r="J11071" s="5" t="n">
        <f aca="false">LEN(K11071)</f>
        <v>12</v>
      </c>
      <c r="K11071" s="10" t="s">
        <v>57763</v>
      </c>
      <c r="L11071" s="4" t="s">
        <v>31</v>
      </c>
      <c r="M11071" s="4" t="s">
        <v>34825</v>
      </c>
    </row>
    <row r="11072" customFormat="false" ht="15.75" hidden="false" customHeight="true" outlineLevel="0" collapsed="false">
      <c r="A11072" s="4" t="n">
        <v>7744</v>
      </c>
      <c r="B11072" s="4" t="s">
        <v>57764</v>
      </c>
      <c r="C11072" s="4"/>
      <c r="D11072" s="4" t="s">
        <v>57765</v>
      </c>
      <c r="E11072" s="5" t="s">
        <v>3583</v>
      </c>
      <c r="F11072" s="4" t="s">
        <v>505</v>
      </c>
      <c r="G11072" s="4" t="s">
        <v>84</v>
      </c>
      <c r="H11072" s="5" t="s">
        <v>57766</v>
      </c>
      <c r="I11072" s="7" t="s">
        <v>57767</v>
      </c>
      <c r="J11072" s="5" t="n">
        <f aca="false">LEN(K11072)</f>
        <v>12</v>
      </c>
      <c r="K11072" s="6" t="s">
        <v>57655</v>
      </c>
      <c r="L11072" s="4" t="s">
        <v>31</v>
      </c>
      <c r="M11072" s="4" t="s">
        <v>31</v>
      </c>
    </row>
    <row r="11073" customFormat="false" ht="15.75" hidden="false" customHeight="true" outlineLevel="0" collapsed="false">
      <c r="A11073" s="4" t="n">
        <v>7752</v>
      </c>
      <c r="B11073" s="4" t="s">
        <v>57768</v>
      </c>
      <c r="C11073" s="4"/>
      <c r="D11073" s="4" t="s">
        <v>57769</v>
      </c>
      <c r="E11073" s="5" t="s">
        <v>3583</v>
      </c>
      <c r="F11073" s="4" t="s">
        <v>505</v>
      </c>
      <c r="G11073" s="4" t="s">
        <v>84</v>
      </c>
      <c r="H11073" s="5" t="s">
        <v>57770</v>
      </c>
      <c r="I11073" s="7" t="s">
        <v>57771</v>
      </c>
      <c r="J11073" s="5" t="n">
        <f aca="false">LEN(K11073)</f>
        <v>12</v>
      </c>
      <c r="K11073" s="6" t="s">
        <v>57772</v>
      </c>
      <c r="L11073" s="4" t="s">
        <v>31</v>
      </c>
      <c r="M11073" s="4" t="s">
        <v>31</v>
      </c>
    </row>
    <row r="11074" customFormat="false" ht="15.75" hidden="false" customHeight="true" outlineLevel="0" collapsed="false">
      <c r="A11074" s="4" t="n">
        <v>7771</v>
      </c>
      <c r="B11074" s="4" t="s">
        <v>57773</v>
      </c>
      <c r="C11074" s="4"/>
      <c r="D11074" s="4" t="s">
        <v>57774</v>
      </c>
      <c r="E11074" s="5" t="s">
        <v>3583</v>
      </c>
      <c r="F11074" s="4" t="s">
        <v>505</v>
      </c>
      <c r="G11074" s="4" t="s">
        <v>84</v>
      </c>
      <c r="H11074" s="5" t="s">
        <v>57775</v>
      </c>
      <c r="I11074" s="4" t="str">
        <f aca="false">IFERROR(__xludf.dummyfunction("""info@""&amp;LOWER(REGEXREPLACE(B11074,""[^A-Za-z0-9]"",""""))&amp;"".com"""),"info@marypins.com")</f>
        <v>info@marypins.com</v>
      </c>
      <c r="J11074" s="5" t="n">
        <f aca="false">LEN(K11074)</f>
        <v>12</v>
      </c>
      <c r="K11074" s="10" t="s">
        <v>57776</v>
      </c>
      <c r="L11074" s="4" t="s">
        <v>57</v>
      </c>
      <c r="M11074" s="4" t="s">
        <v>1035</v>
      </c>
    </row>
    <row r="11075" customFormat="false" ht="15.75" hidden="false" customHeight="true" outlineLevel="0" collapsed="false">
      <c r="A11075" s="4" t="n">
        <v>7800</v>
      </c>
      <c r="B11075" s="4" t="s">
        <v>57777</v>
      </c>
      <c r="C11075" s="4"/>
      <c r="D11075" s="4" t="s">
        <v>57778</v>
      </c>
      <c r="E11075" s="5" t="s">
        <v>21598</v>
      </c>
      <c r="F11075" s="4" t="s">
        <v>83</v>
      </c>
      <c r="G11075" s="4" t="s">
        <v>84</v>
      </c>
      <c r="H11075" s="5" t="s">
        <v>57779</v>
      </c>
      <c r="I11075" s="7" t="s">
        <v>57575</v>
      </c>
      <c r="J11075" s="5" t="n">
        <f aca="false">LEN(K11075)</f>
        <v>12</v>
      </c>
      <c r="K11075" s="6" t="s">
        <v>57576</v>
      </c>
      <c r="L11075" s="4" t="s">
        <v>31</v>
      </c>
      <c r="M11075" s="4" t="s">
        <v>31</v>
      </c>
    </row>
    <row r="11076" customFormat="false" ht="15.75" hidden="false" customHeight="true" outlineLevel="0" collapsed="false">
      <c r="A11076" s="4" t="n">
        <v>7844</v>
      </c>
      <c r="B11076" s="4" t="s">
        <v>57780</v>
      </c>
      <c r="C11076" s="4"/>
      <c r="D11076" s="4" t="s">
        <v>57781</v>
      </c>
      <c r="E11076" s="5" t="s">
        <v>17945</v>
      </c>
      <c r="F11076" s="4" t="s">
        <v>83</v>
      </c>
      <c r="G11076" s="4" t="s">
        <v>84</v>
      </c>
      <c r="H11076" s="5" t="s">
        <v>57782</v>
      </c>
      <c r="I11076" s="4" t="s">
        <v>57783</v>
      </c>
      <c r="J11076" s="5" t="n">
        <f aca="false">LEN(K11076)</f>
        <v>12</v>
      </c>
      <c r="K11076" s="6" t="s">
        <v>57784</v>
      </c>
      <c r="L11076" s="4" t="s">
        <v>637</v>
      </c>
      <c r="M11076" s="4" t="s">
        <v>577</v>
      </c>
    </row>
    <row r="11077" customFormat="false" ht="15.75" hidden="false" customHeight="true" outlineLevel="0" collapsed="false">
      <c r="A11077" s="4" t="n">
        <v>7845</v>
      </c>
      <c r="B11077" s="4" t="s">
        <v>57785</v>
      </c>
      <c r="C11077" s="4"/>
      <c r="D11077" s="4" t="s">
        <v>57786</v>
      </c>
      <c r="E11077" s="5" t="s">
        <v>25778</v>
      </c>
      <c r="F11077" s="4" t="s">
        <v>1769</v>
      </c>
      <c r="G11077" s="4" t="s">
        <v>84</v>
      </c>
      <c r="H11077" s="5" t="s">
        <v>57787</v>
      </c>
      <c r="I11077" s="4" t="s">
        <v>57788</v>
      </c>
      <c r="J11077" s="5" t="n">
        <f aca="false">LEN(K11077)</f>
        <v>12</v>
      </c>
      <c r="K11077" s="6" t="s">
        <v>57789</v>
      </c>
      <c r="L11077" s="4" t="s">
        <v>78</v>
      </c>
      <c r="M11077" s="4" t="s">
        <v>31</v>
      </c>
    </row>
    <row r="11078" customFormat="false" ht="15.75" hidden="false" customHeight="true" outlineLevel="0" collapsed="false">
      <c r="A11078" s="4" t="n">
        <v>7863</v>
      </c>
      <c r="B11078" s="4" t="s">
        <v>57790</v>
      </c>
      <c r="C11078" s="4"/>
      <c r="D11078" s="4" t="s">
        <v>57791</v>
      </c>
      <c r="E11078" s="5" t="s">
        <v>54704</v>
      </c>
      <c r="F11078" s="4" t="s">
        <v>92</v>
      </c>
      <c r="G11078" s="4" t="s">
        <v>84</v>
      </c>
      <c r="H11078" s="5" t="s">
        <v>57792</v>
      </c>
      <c r="I11078" s="4" t="s">
        <v>57793</v>
      </c>
      <c r="J11078" s="5" t="n">
        <f aca="false">LEN(K11078)</f>
        <v>12</v>
      </c>
      <c r="K11078" s="6" t="s">
        <v>57794</v>
      </c>
      <c r="L11078" s="4" t="s">
        <v>66</v>
      </c>
      <c r="M11078" s="4" t="s">
        <v>1016</v>
      </c>
    </row>
    <row r="11079" customFormat="false" ht="15.75" hidden="false" customHeight="true" outlineLevel="0" collapsed="false">
      <c r="A11079" s="4" t="n">
        <v>7865</v>
      </c>
      <c r="B11079" s="4" t="s">
        <v>57795</v>
      </c>
      <c r="C11079" s="4"/>
      <c r="D11079" s="4" t="s">
        <v>57796</v>
      </c>
      <c r="E11079" s="5" t="s">
        <v>91</v>
      </c>
      <c r="F11079" s="4" t="s">
        <v>92</v>
      </c>
      <c r="G11079" s="4" t="s">
        <v>84</v>
      </c>
      <c r="H11079" s="5" t="s">
        <v>57797</v>
      </c>
      <c r="I11079" s="7" t="str">
        <f aca="false">IFERROR(__xludf.dummyfunction("""info@""&amp;LOWER(REGEXREPLACE(B11079,""[^A-Za-z0-9]"",""""))&amp;"".com"""),"info@osirissa.com")</f>
        <v>info@osirissa.com</v>
      </c>
      <c r="J11079" s="5" t="n">
        <f aca="false">LEN(K11079)</f>
        <v>12</v>
      </c>
      <c r="K11079" s="6" t="s">
        <v>57798</v>
      </c>
      <c r="L11079" s="4" t="s">
        <v>21</v>
      </c>
      <c r="M11079" s="4" t="s">
        <v>31</v>
      </c>
    </row>
    <row r="11080" customFormat="false" ht="15.75" hidden="false" customHeight="true" outlineLevel="0" collapsed="false">
      <c r="A11080" s="4" t="n">
        <v>7880</v>
      </c>
      <c r="B11080" s="4" t="s">
        <v>57799</v>
      </c>
      <c r="C11080" s="4"/>
      <c r="D11080" s="4" t="s">
        <v>56039</v>
      </c>
      <c r="E11080" s="5" t="s">
        <v>5500</v>
      </c>
      <c r="F11080" s="4" t="s">
        <v>888</v>
      </c>
      <c r="G11080" s="4" t="s">
        <v>84</v>
      </c>
      <c r="H11080" s="5" t="s">
        <v>57800</v>
      </c>
      <c r="I11080" s="4" t="s">
        <v>57801</v>
      </c>
      <c r="J11080" s="5" t="n">
        <f aca="false">LEN(K11080)</f>
        <v>12</v>
      </c>
      <c r="K11080" s="10" t="s">
        <v>56004</v>
      </c>
      <c r="L11080" s="4" t="s">
        <v>78</v>
      </c>
      <c r="M11080" s="4" t="s">
        <v>24444</v>
      </c>
    </row>
    <row r="11081" customFormat="false" ht="15.75" hidden="false" customHeight="true" outlineLevel="0" collapsed="false">
      <c r="A11081" s="4" t="n">
        <v>7883</v>
      </c>
      <c r="B11081" s="4" t="s">
        <v>57802</v>
      </c>
      <c r="C11081" s="4"/>
      <c r="D11081" s="4" t="s">
        <v>57803</v>
      </c>
      <c r="E11081" s="5" t="s">
        <v>5500</v>
      </c>
      <c r="F11081" s="4" t="s">
        <v>888</v>
      </c>
      <c r="G11081" s="4" t="s">
        <v>84</v>
      </c>
      <c r="H11081" s="5" t="s">
        <v>57804</v>
      </c>
      <c r="I11081" s="7" t="s">
        <v>57805</v>
      </c>
      <c r="J11081" s="5" t="n">
        <f aca="false">LEN(K11081)</f>
        <v>12</v>
      </c>
      <c r="K11081" s="6" t="s">
        <v>56004</v>
      </c>
      <c r="L11081" s="4" t="s">
        <v>21</v>
      </c>
      <c r="M11081" s="4" t="s">
        <v>5660</v>
      </c>
    </row>
    <row r="11082" customFormat="false" ht="15.75" hidden="false" customHeight="true" outlineLevel="0" collapsed="false">
      <c r="A11082" s="4" t="n">
        <v>7890</v>
      </c>
      <c r="B11082" s="4" t="s">
        <v>57806</v>
      </c>
      <c r="C11082" s="4"/>
      <c r="D11082" s="4" t="s">
        <v>57807</v>
      </c>
      <c r="E11082" s="5" t="s">
        <v>5500</v>
      </c>
      <c r="F11082" s="4" t="s">
        <v>888</v>
      </c>
      <c r="G11082" s="4" t="s">
        <v>84</v>
      </c>
      <c r="H11082" s="5" t="s">
        <v>57808</v>
      </c>
      <c r="I11082" s="4" t="s">
        <v>57809</v>
      </c>
      <c r="J11082" s="5" t="n">
        <f aca="false">LEN(K11082)</f>
        <v>12</v>
      </c>
      <c r="K11082" s="6" t="s">
        <v>57584</v>
      </c>
      <c r="L11082" s="4" t="s">
        <v>31</v>
      </c>
      <c r="M11082" s="4" t="s">
        <v>31</v>
      </c>
    </row>
    <row r="11083" customFormat="false" ht="15.75" hidden="false" customHeight="true" outlineLevel="0" collapsed="false">
      <c r="A11083" s="4" t="n">
        <v>7903</v>
      </c>
      <c r="B11083" s="4" t="s">
        <v>57810</v>
      </c>
      <c r="C11083" s="4"/>
      <c r="D11083" s="4" t="s">
        <v>57811</v>
      </c>
      <c r="E11083" s="5" t="s">
        <v>5500</v>
      </c>
      <c r="F11083" s="4" t="s">
        <v>6463</v>
      </c>
      <c r="G11083" s="4" t="s">
        <v>84</v>
      </c>
      <c r="H11083" s="5" t="s">
        <v>57812</v>
      </c>
      <c r="I11083" s="4" t="s">
        <v>57813</v>
      </c>
      <c r="J11083" s="5" t="n">
        <f aca="false">LEN(K11083)</f>
        <v>12</v>
      </c>
      <c r="K11083" s="6" t="s">
        <v>56004</v>
      </c>
      <c r="L11083" s="4" t="s">
        <v>78</v>
      </c>
      <c r="M11083" s="4" t="s">
        <v>8699</v>
      </c>
    </row>
    <row r="11084" customFormat="false" ht="15.75" hidden="false" customHeight="true" outlineLevel="0" collapsed="false">
      <c r="A11084" s="4" t="n">
        <v>7906</v>
      </c>
      <c r="B11084" s="4" t="s">
        <v>57814</v>
      </c>
      <c r="C11084" s="4"/>
      <c r="D11084" s="4" t="s">
        <v>57815</v>
      </c>
      <c r="E11084" s="5" t="s">
        <v>6462</v>
      </c>
      <c r="F11084" s="4" t="s">
        <v>6463</v>
      </c>
      <c r="G11084" s="4" t="s">
        <v>84</v>
      </c>
      <c r="H11084" s="5" t="s">
        <v>57816</v>
      </c>
      <c r="I11084" s="4" t="s">
        <v>57817</v>
      </c>
      <c r="J11084" s="5" t="n">
        <f aca="false">LEN(K11084)</f>
        <v>12</v>
      </c>
      <c r="K11084" s="6" t="s">
        <v>56004</v>
      </c>
      <c r="L11084" s="4" t="s">
        <v>57</v>
      </c>
      <c r="M11084" s="4" t="s">
        <v>1127</v>
      </c>
    </row>
    <row r="11085" customFormat="false" ht="15.75" hidden="false" customHeight="true" outlineLevel="0" collapsed="false">
      <c r="A11085" s="4" t="n">
        <v>7908</v>
      </c>
      <c r="B11085" s="4" t="s">
        <v>57818</v>
      </c>
      <c r="C11085" s="4"/>
      <c r="D11085" s="4" t="s">
        <v>57819</v>
      </c>
      <c r="E11085" s="5" t="s">
        <v>6462</v>
      </c>
      <c r="F11085" s="4" t="s">
        <v>6463</v>
      </c>
      <c r="G11085" s="4" t="s">
        <v>84</v>
      </c>
      <c r="H11085" s="5" t="s">
        <v>57820</v>
      </c>
      <c r="I11085" s="4" t="s">
        <v>57821</v>
      </c>
      <c r="J11085" s="5" t="n">
        <f aca="false">LEN(K11085)</f>
        <v>12</v>
      </c>
      <c r="K11085" s="10" t="s">
        <v>56004</v>
      </c>
      <c r="L11085" s="4" t="s">
        <v>57</v>
      </c>
      <c r="M11085" s="4" t="s">
        <v>21227</v>
      </c>
    </row>
    <row r="11086" customFormat="false" ht="15.75" hidden="false" customHeight="true" outlineLevel="0" collapsed="false">
      <c r="A11086" s="4" t="n">
        <v>7916</v>
      </c>
      <c r="B11086" s="4" t="s">
        <v>57822</v>
      </c>
      <c r="C11086" s="4"/>
      <c r="D11086" s="4" t="s">
        <v>57823</v>
      </c>
      <c r="E11086" s="5" t="s">
        <v>660</v>
      </c>
      <c r="F11086" s="4" t="s">
        <v>661</v>
      </c>
      <c r="G11086" s="4" t="s">
        <v>84</v>
      </c>
      <c r="H11086" s="5" t="s">
        <v>57824</v>
      </c>
      <c r="I11086" s="4" t="str">
        <f aca="false">IFERROR(__xludf.dummyfunction("""info@""&amp;LOWER(REGEXREPLACE(B11086,""[^A-Za-z0-9]"",""""))&amp;"".com"""),"info@estrella.com")</f>
        <v>info@estrella.com</v>
      </c>
      <c r="J11086" s="5" t="n">
        <f aca="false">LEN(K11086)</f>
        <v>12</v>
      </c>
      <c r="K11086" s="6" t="s">
        <v>57825</v>
      </c>
      <c r="L11086" s="4" t="s">
        <v>57</v>
      </c>
      <c r="M11086" s="4" t="s">
        <v>3501</v>
      </c>
    </row>
    <row r="11087" customFormat="false" ht="15.75" hidden="false" customHeight="true" outlineLevel="0" collapsed="false">
      <c r="A11087" s="4" t="n">
        <v>7923</v>
      </c>
      <c r="B11087" s="4" t="s">
        <v>57826</v>
      </c>
      <c r="C11087" s="4"/>
      <c r="D11087" s="4" t="s">
        <v>57827</v>
      </c>
      <c r="E11087" s="5" t="s">
        <v>12104</v>
      </c>
      <c r="F11087" s="4" t="s">
        <v>2923</v>
      </c>
      <c r="G11087" s="4" t="s">
        <v>84</v>
      </c>
      <c r="H11087" s="5" t="s">
        <v>57828</v>
      </c>
      <c r="I11087" s="4" t="s">
        <v>57481</v>
      </c>
      <c r="J11087" s="5" t="n">
        <f aca="false">LEN(K11087)</f>
        <v>12</v>
      </c>
      <c r="K11087" s="6" t="s">
        <v>57482</v>
      </c>
      <c r="L11087" s="4" t="s">
        <v>31</v>
      </c>
      <c r="M11087" s="4" t="s">
        <v>3817</v>
      </c>
    </row>
    <row r="11088" customFormat="false" ht="15.75" hidden="false" customHeight="true" outlineLevel="0" collapsed="false">
      <c r="A11088" s="4" t="n">
        <v>7927</v>
      </c>
      <c r="B11088" s="4" t="s">
        <v>57829</v>
      </c>
      <c r="C11088" s="4"/>
      <c r="D11088" s="4" t="s">
        <v>57830</v>
      </c>
      <c r="E11088" s="5" t="s">
        <v>12044</v>
      </c>
      <c r="F11088" s="4" t="s">
        <v>12045</v>
      </c>
      <c r="G11088" s="4" t="s">
        <v>84</v>
      </c>
      <c r="H11088" s="5" t="s">
        <v>57831</v>
      </c>
      <c r="I11088" s="7" t="s">
        <v>57832</v>
      </c>
      <c r="J11088" s="5" t="n">
        <f aca="false">LEN(K11088)</f>
        <v>12</v>
      </c>
      <c r="K11088" s="6" t="s">
        <v>57833</v>
      </c>
      <c r="L11088" s="4" t="s">
        <v>31</v>
      </c>
      <c r="M11088" s="4" t="s">
        <v>31</v>
      </c>
    </row>
    <row r="11089" customFormat="false" ht="15.75" hidden="false" customHeight="true" outlineLevel="0" collapsed="false">
      <c r="A11089" s="4" t="n">
        <v>7953</v>
      </c>
      <c r="B11089" s="4" t="s">
        <v>57834</v>
      </c>
      <c r="C11089" s="4"/>
      <c r="D11089" s="4" t="s">
        <v>57835</v>
      </c>
      <c r="E11089" s="5" t="s">
        <v>40859</v>
      </c>
      <c r="F11089" s="4" t="s">
        <v>2923</v>
      </c>
      <c r="G11089" s="4" t="s">
        <v>84</v>
      </c>
      <c r="H11089" s="5" t="s">
        <v>57836</v>
      </c>
      <c r="I11089" s="4" t="s">
        <v>57837</v>
      </c>
      <c r="J11089" s="5" t="n">
        <f aca="false">LEN(K11089)</f>
        <v>12</v>
      </c>
      <c r="K11089" s="6" t="s">
        <v>57838</v>
      </c>
      <c r="L11089" s="4" t="s">
        <v>31</v>
      </c>
      <c r="M11089" s="4" t="s">
        <v>133</v>
      </c>
    </row>
    <row r="11090" customFormat="false" ht="15.75" hidden="false" customHeight="true" outlineLevel="0" collapsed="false">
      <c r="A11090" s="4" t="n">
        <v>7958</v>
      </c>
      <c r="B11090" s="4" t="s">
        <v>57839</v>
      </c>
      <c r="C11090" s="4"/>
      <c r="D11090" s="4" t="s">
        <v>57840</v>
      </c>
      <c r="E11090" s="5" t="s">
        <v>1650</v>
      </c>
      <c r="F11090" s="4" t="s">
        <v>1651</v>
      </c>
      <c r="G11090" s="4" t="s">
        <v>84</v>
      </c>
      <c r="H11090" s="5" t="s">
        <v>57841</v>
      </c>
      <c r="I11090" s="4" t="s">
        <v>57842</v>
      </c>
      <c r="J11090" s="5" t="n">
        <f aca="false">LEN(K11090)</f>
        <v>12</v>
      </c>
      <c r="K11090" s="6" t="s">
        <v>57460</v>
      </c>
      <c r="L11090" s="4" t="s">
        <v>66</v>
      </c>
      <c r="M11090" s="4" t="s">
        <v>20048</v>
      </c>
    </row>
    <row r="11091" customFormat="false" ht="15.75" hidden="false" customHeight="true" outlineLevel="0" collapsed="false">
      <c r="A11091" s="4" t="n">
        <v>7973</v>
      </c>
      <c r="B11091" s="4" t="s">
        <v>57843</v>
      </c>
      <c r="C11091" s="4"/>
      <c r="D11091" s="4" t="s">
        <v>57844</v>
      </c>
      <c r="E11091" s="5" t="s">
        <v>1650</v>
      </c>
      <c r="F11091" s="4" t="s">
        <v>1651</v>
      </c>
      <c r="G11091" s="4" t="s">
        <v>84</v>
      </c>
      <c r="H11091" s="5" t="s">
        <v>57845</v>
      </c>
      <c r="I11091" s="7" t="s">
        <v>57481</v>
      </c>
      <c r="J11091" s="5" t="n">
        <f aca="false">LEN(K11091)</f>
        <v>12</v>
      </c>
      <c r="K11091" s="6" t="s">
        <v>57482</v>
      </c>
      <c r="L11091" s="4" t="s">
        <v>21</v>
      </c>
      <c r="M11091" s="4" t="s">
        <v>779</v>
      </c>
    </row>
    <row r="11092" customFormat="false" ht="15.75" hidden="false" customHeight="true" outlineLevel="0" collapsed="false">
      <c r="A11092" s="4" t="n">
        <v>7978</v>
      </c>
      <c r="B11092" s="4" t="s">
        <v>57846</v>
      </c>
      <c r="C11092" s="4"/>
      <c r="D11092" s="4" t="s">
        <v>57847</v>
      </c>
      <c r="E11092" s="5" t="s">
        <v>1650</v>
      </c>
      <c r="F11092" s="4" t="s">
        <v>1651</v>
      </c>
      <c r="G11092" s="4" t="s">
        <v>84</v>
      </c>
      <c r="H11092" s="5" t="s">
        <v>57848</v>
      </c>
      <c r="I11092" s="4" t="str">
        <f aca="false">IFERROR(__xludf.dummyfunction("""info@""&amp;LOWER(REGEXREPLACE(B11092,""[^A-Za-z0-9]"",""""))&amp;"".com"""),"info@jshotels.com")</f>
        <v>info@jshotels.com</v>
      </c>
      <c r="J11092" s="5" t="n">
        <f aca="false">LEN(K11092)</f>
        <v>12</v>
      </c>
      <c r="K11092" s="6" t="s">
        <v>57482</v>
      </c>
      <c r="L11092" s="4" t="s">
        <v>31</v>
      </c>
      <c r="M11092" s="4" t="s">
        <v>3470</v>
      </c>
    </row>
    <row r="11093" customFormat="false" ht="15.75" hidden="false" customHeight="true" outlineLevel="0" collapsed="false">
      <c r="A11093" s="4" t="n">
        <v>7979</v>
      </c>
      <c r="B11093" s="4" t="s">
        <v>57849</v>
      </c>
      <c r="C11093" s="4"/>
      <c r="D11093" s="4" t="s">
        <v>57850</v>
      </c>
      <c r="E11093" s="5" t="s">
        <v>1650</v>
      </c>
      <c r="F11093" s="4" t="s">
        <v>1651</v>
      </c>
      <c r="G11093" s="4" t="s">
        <v>84</v>
      </c>
      <c r="H11093" s="5" t="s">
        <v>57848</v>
      </c>
      <c r="I11093" s="4" t="s">
        <v>57851</v>
      </c>
      <c r="J11093" s="5" t="n">
        <f aca="false">LEN(K11093)</f>
        <v>12</v>
      </c>
      <c r="K11093" s="6" t="s">
        <v>57482</v>
      </c>
      <c r="L11093" s="4" t="s">
        <v>31</v>
      </c>
      <c r="M11093" s="4" t="s">
        <v>52145</v>
      </c>
    </row>
    <row r="11094" customFormat="false" ht="15.75" hidden="false" customHeight="true" outlineLevel="0" collapsed="false">
      <c r="A11094" s="4" t="n">
        <v>7982</v>
      </c>
      <c r="B11094" s="4" t="s">
        <v>57852</v>
      </c>
      <c r="C11094" s="4"/>
      <c r="D11094" s="4" t="s">
        <v>57853</v>
      </c>
      <c r="E11094" s="5" t="s">
        <v>1650</v>
      </c>
      <c r="F11094" s="4" t="s">
        <v>1651</v>
      </c>
      <c r="G11094" s="4" t="s">
        <v>84</v>
      </c>
      <c r="H11094" s="5" t="s">
        <v>57854</v>
      </c>
      <c r="I11094" s="4" t="str">
        <f aca="false">IFERROR(__xludf.dummyfunction("""info@""&amp;LOWER(REGEXREPLACE(B11094,""[^A-Za-z0-9]"",""""))&amp;"".com"""),"info@expotels.com")</f>
        <v>info@expotels.com</v>
      </c>
      <c r="J11094" s="5" t="n">
        <f aca="false">LEN(K11094)</f>
        <v>12</v>
      </c>
      <c r="K11094" s="10" t="s">
        <v>57855</v>
      </c>
      <c r="L11094" s="4" t="s">
        <v>21</v>
      </c>
      <c r="M11094" s="4" t="s">
        <v>10976</v>
      </c>
    </row>
    <row r="11095" customFormat="false" ht="15.75" hidden="false" customHeight="true" outlineLevel="0" collapsed="false">
      <c r="A11095" s="4" t="n">
        <v>8000</v>
      </c>
      <c r="B11095" s="4" t="s">
        <v>35612</v>
      </c>
      <c r="C11095" s="4"/>
      <c r="D11095" s="4" t="s">
        <v>54754</v>
      </c>
      <c r="E11095" s="5" t="s">
        <v>2918</v>
      </c>
      <c r="F11095" s="4" t="s">
        <v>1956</v>
      </c>
      <c r="G11095" s="4" t="s">
        <v>84</v>
      </c>
      <c r="H11095" s="5" t="s">
        <v>57856</v>
      </c>
      <c r="I11095" s="7" t="str">
        <f aca="false">IFERROR(__xludf.dummyfunction("""info@""&amp;LOWER(REGEXREPLACE(B11095,""[^A-Za-z0-9]"",""""))&amp;"".com"""),"info@marcalma.com")</f>
        <v>info@marcalma.com</v>
      </c>
      <c r="J11095" s="5" t="n">
        <f aca="false">LEN(K11095)</f>
        <v>12</v>
      </c>
      <c r="K11095" s="6" t="s">
        <v>57857</v>
      </c>
      <c r="L11095" s="4" t="s">
        <v>57</v>
      </c>
      <c r="M11095" s="4" t="s">
        <v>294</v>
      </c>
    </row>
    <row r="11096" customFormat="false" ht="15.75" hidden="false" customHeight="true" outlineLevel="0" collapsed="false">
      <c r="A11096" s="4" t="n">
        <v>8024</v>
      </c>
      <c r="B11096" s="4" t="s">
        <v>57858</v>
      </c>
      <c r="C11096" s="4"/>
      <c r="D11096" s="4" t="s">
        <v>57859</v>
      </c>
      <c r="E11096" s="5" t="s">
        <v>9891</v>
      </c>
      <c r="F11096" s="4" t="s">
        <v>9892</v>
      </c>
      <c r="G11096" s="4" t="s">
        <v>84</v>
      </c>
      <c r="H11096" s="5" t="s">
        <v>57860</v>
      </c>
      <c r="I11096" s="4" t="s">
        <v>57861</v>
      </c>
      <c r="J11096" s="5" t="n">
        <f aca="false">LEN(K11096)</f>
        <v>12</v>
      </c>
      <c r="K11096" s="6" t="s">
        <v>57862</v>
      </c>
      <c r="L11096" s="4" t="s">
        <v>78</v>
      </c>
      <c r="M11096" s="4" t="s">
        <v>877</v>
      </c>
    </row>
    <row r="11097" customFormat="false" ht="15.75" hidden="false" customHeight="true" outlineLevel="0" collapsed="false">
      <c r="A11097" s="4" t="n">
        <v>8030</v>
      </c>
      <c r="B11097" s="4" t="s">
        <v>57863</v>
      </c>
      <c r="C11097" s="4"/>
      <c r="D11097" s="4" t="s">
        <v>57864</v>
      </c>
      <c r="E11097" s="5" t="s">
        <v>40628</v>
      </c>
      <c r="F11097" s="4" t="s">
        <v>40629</v>
      </c>
      <c r="G11097" s="4" t="s">
        <v>84</v>
      </c>
      <c r="H11097" s="5" t="s">
        <v>57865</v>
      </c>
      <c r="I11097" s="4" t="s">
        <v>57866</v>
      </c>
      <c r="J11097" s="5" t="n">
        <f aca="false">LEN(K11097)</f>
        <v>12</v>
      </c>
      <c r="K11097" s="6" t="s">
        <v>57867</v>
      </c>
      <c r="L11097" s="4" t="s">
        <v>31</v>
      </c>
      <c r="M11097" s="4" t="s">
        <v>368</v>
      </c>
    </row>
    <row r="11098" customFormat="false" ht="15.75" hidden="false" customHeight="true" outlineLevel="0" collapsed="false">
      <c r="A11098" s="4" t="n">
        <v>8048</v>
      </c>
      <c r="B11098" s="4" t="s">
        <v>57868</v>
      </c>
      <c r="C11098" s="4"/>
      <c r="D11098" s="4" t="s">
        <v>57869</v>
      </c>
      <c r="E11098" s="5" t="s">
        <v>5228</v>
      </c>
      <c r="F11098" s="4" t="s">
        <v>2501</v>
      </c>
      <c r="G11098" s="4" t="s">
        <v>84</v>
      </c>
      <c r="H11098" s="5" t="s">
        <v>57870</v>
      </c>
      <c r="I11098" s="4" t="s">
        <v>57481</v>
      </c>
      <c r="J11098" s="5" t="n">
        <f aca="false">LEN(K11098)</f>
        <v>12</v>
      </c>
      <c r="K11098" s="10" t="s">
        <v>57482</v>
      </c>
      <c r="L11098" s="4" t="s">
        <v>66</v>
      </c>
      <c r="M11098" s="4" t="s">
        <v>555</v>
      </c>
    </row>
    <row r="11099" customFormat="false" ht="15.75" hidden="false" customHeight="true" outlineLevel="0" collapsed="false">
      <c r="A11099" s="4" t="n">
        <v>8066</v>
      </c>
      <c r="B11099" s="4" t="s">
        <v>57871</v>
      </c>
      <c r="C11099" s="4"/>
      <c r="D11099" s="4" t="s">
        <v>57872</v>
      </c>
      <c r="E11099" s="5" t="s">
        <v>1650</v>
      </c>
      <c r="F11099" s="4" t="s">
        <v>2501</v>
      </c>
      <c r="G11099" s="4" t="s">
        <v>84</v>
      </c>
      <c r="H11099" s="5" t="s">
        <v>57873</v>
      </c>
      <c r="I11099" s="7" t="s">
        <v>57874</v>
      </c>
      <c r="J11099" s="5" t="n">
        <f aca="false">LEN(K11099)</f>
        <v>12</v>
      </c>
      <c r="K11099" s="6" t="s">
        <v>57460</v>
      </c>
      <c r="L11099" s="4" t="s">
        <v>21</v>
      </c>
      <c r="M11099" s="4" t="s">
        <v>344</v>
      </c>
    </row>
    <row r="11100" customFormat="false" ht="15.75" hidden="false" customHeight="true" outlineLevel="0" collapsed="false">
      <c r="A11100" s="4" t="n">
        <v>8099</v>
      </c>
      <c r="B11100" s="4" t="s">
        <v>57875</v>
      </c>
      <c r="C11100" s="4"/>
      <c r="D11100" s="4" t="s">
        <v>57876</v>
      </c>
      <c r="E11100" s="5" t="s">
        <v>9845</v>
      </c>
      <c r="F11100" s="4" t="s">
        <v>83</v>
      </c>
      <c r="G11100" s="4" t="s">
        <v>84</v>
      </c>
      <c r="H11100" s="5" t="s">
        <v>57877</v>
      </c>
      <c r="I11100" s="4" t="s">
        <v>25793</v>
      </c>
      <c r="J11100" s="5" t="n">
        <f aca="false">LEN(K11100)</f>
        <v>12</v>
      </c>
      <c r="K11100" s="6" t="s">
        <v>57470</v>
      </c>
      <c r="L11100" s="4" t="s">
        <v>637</v>
      </c>
      <c r="M11100" s="4" t="s">
        <v>1063</v>
      </c>
    </row>
    <row r="11101" customFormat="false" ht="15.75" hidden="false" customHeight="true" outlineLevel="0" collapsed="false">
      <c r="A11101" s="4" t="n">
        <v>8098</v>
      </c>
      <c r="B11101" s="4" t="s">
        <v>57878</v>
      </c>
      <c r="C11101" s="4"/>
      <c r="D11101" s="4" t="s">
        <v>57879</v>
      </c>
      <c r="E11101" s="5" t="s">
        <v>40657</v>
      </c>
      <c r="F11101" s="4" t="s">
        <v>83</v>
      </c>
      <c r="G11101" s="4" t="s">
        <v>84</v>
      </c>
      <c r="H11101" s="5" t="s">
        <v>57877</v>
      </c>
      <c r="I11101" s="4" t="s">
        <v>57880</v>
      </c>
      <c r="J11101" s="5" t="n">
        <f aca="false">LEN(K11101)</f>
        <v>12</v>
      </c>
      <c r="K11101" s="6" t="s">
        <v>57470</v>
      </c>
      <c r="L11101" s="4" t="s">
        <v>637</v>
      </c>
      <c r="M11101" s="4" t="s">
        <v>2177</v>
      </c>
    </row>
    <row r="11102" customFormat="false" ht="15.75" hidden="false" customHeight="true" outlineLevel="0" collapsed="false">
      <c r="A11102" s="4" t="n">
        <v>8100</v>
      </c>
      <c r="B11102" s="4" t="s">
        <v>57881</v>
      </c>
      <c r="C11102" s="4"/>
      <c r="D11102" s="4" t="s">
        <v>57882</v>
      </c>
      <c r="E11102" s="5" t="s">
        <v>1768</v>
      </c>
      <c r="F11102" s="4" t="s">
        <v>83</v>
      </c>
      <c r="G11102" s="4" t="s">
        <v>84</v>
      </c>
      <c r="H11102" s="5" t="s">
        <v>57883</v>
      </c>
      <c r="I11102" s="4" t="s">
        <v>57884</v>
      </c>
      <c r="J11102" s="5" t="n">
        <f aca="false">LEN(K11102)</f>
        <v>12</v>
      </c>
      <c r="K11102" s="6" t="s">
        <v>57885</v>
      </c>
      <c r="L11102" s="4" t="s">
        <v>31</v>
      </c>
      <c r="M11102" s="4" t="s">
        <v>467</v>
      </c>
    </row>
    <row r="11103" customFormat="false" ht="15.75" hidden="false" customHeight="true" outlineLevel="0" collapsed="false">
      <c r="A11103" s="4" t="n">
        <v>8105</v>
      </c>
      <c r="B11103" s="4" t="s">
        <v>57886</v>
      </c>
      <c r="C11103" s="4"/>
      <c r="D11103" s="4" t="s">
        <v>57887</v>
      </c>
      <c r="E11103" s="5" t="s">
        <v>25713</v>
      </c>
      <c r="F11103" s="4" t="s">
        <v>3566</v>
      </c>
      <c r="G11103" s="4" t="s">
        <v>84</v>
      </c>
      <c r="H11103" s="5" t="s">
        <v>57888</v>
      </c>
      <c r="I11103" s="4" t="s">
        <v>57889</v>
      </c>
      <c r="J11103" s="5" t="n">
        <f aca="false">LEN(K11103)</f>
        <v>12</v>
      </c>
      <c r="K11103" s="6" t="s">
        <v>57890</v>
      </c>
      <c r="L11103" s="4" t="s">
        <v>57</v>
      </c>
      <c r="M11103" s="4" t="s">
        <v>336</v>
      </c>
    </row>
    <row r="11104" customFormat="false" ht="15.75" hidden="false" customHeight="true" outlineLevel="0" collapsed="false">
      <c r="A11104" s="4" t="n">
        <v>8115</v>
      </c>
      <c r="B11104" s="4" t="s">
        <v>57891</v>
      </c>
      <c r="C11104" s="4" t="s">
        <v>57892</v>
      </c>
      <c r="D11104" s="4" t="s">
        <v>57893</v>
      </c>
      <c r="E11104" s="5" t="s">
        <v>37269</v>
      </c>
      <c r="F11104" s="4" t="s">
        <v>57894</v>
      </c>
      <c r="G11104" s="4" t="s">
        <v>146</v>
      </c>
      <c r="H11104" s="5" t="s">
        <v>57895</v>
      </c>
      <c r="I11104" s="4" t="str">
        <f aca="false">IFERROR(__xludf.dummyfunction("""info@""&amp;LOWER(REGEXREPLACE(B11104,""[^A-Za-z0-9]"",""""))&amp;"".com"""),"info@elserrat.com")</f>
        <v>info@elserrat.com</v>
      </c>
      <c r="J11104" s="5" t="n">
        <f aca="false">LEN(K11104)</f>
        <v>12</v>
      </c>
      <c r="K11104" s="6" t="s">
        <v>57896</v>
      </c>
      <c r="L11104" s="4" t="s">
        <v>637</v>
      </c>
      <c r="M11104" s="4" t="s">
        <v>2097</v>
      </c>
    </row>
    <row r="11105" customFormat="false" ht="15.75" hidden="false" customHeight="true" outlineLevel="0" collapsed="false">
      <c r="A11105" s="4" t="n">
        <v>8141</v>
      </c>
      <c r="B11105" s="4" t="s">
        <v>32649</v>
      </c>
      <c r="C11105" s="4" t="s">
        <v>57897</v>
      </c>
      <c r="D11105" s="4" t="s">
        <v>57898</v>
      </c>
      <c r="E11105" s="5" t="s">
        <v>18166</v>
      </c>
      <c r="F11105" s="4" t="s">
        <v>146</v>
      </c>
      <c r="G11105" s="4" t="s">
        <v>146</v>
      </c>
      <c r="H11105" s="5" t="s">
        <v>57899</v>
      </c>
      <c r="I11105" s="4" t="str">
        <f aca="false">IFERROR(__xludf.dummyfunction("""info@""&amp;LOWER(REGEXREPLACE(B11105,""[^A-Za-z0-9]"",""""))&amp;"".com"""),"info@condalsl.com")</f>
        <v>info@condalsl.com</v>
      </c>
      <c r="J11105" s="5" t="n">
        <f aca="false">LEN(K11105)</f>
        <v>12</v>
      </c>
      <c r="K11105" s="6" t="s">
        <v>57900</v>
      </c>
      <c r="L11105" s="4" t="s">
        <v>57</v>
      </c>
      <c r="M11105" s="4" t="s">
        <v>1085</v>
      </c>
    </row>
    <row r="11106" customFormat="false" ht="15.75" hidden="false" customHeight="true" outlineLevel="0" collapsed="false">
      <c r="A11106" s="4" t="n">
        <v>8142</v>
      </c>
      <c r="B11106" s="4" t="s">
        <v>57901</v>
      </c>
      <c r="C11106" s="4" t="s">
        <v>57902</v>
      </c>
      <c r="D11106" s="4" t="s">
        <v>57903</v>
      </c>
      <c r="E11106" s="5" t="s">
        <v>18166</v>
      </c>
      <c r="F11106" s="4" t="s">
        <v>146</v>
      </c>
      <c r="G11106" s="4" t="s">
        <v>146</v>
      </c>
      <c r="H11106" s="5" t="s">
        <v>57904</v>
      </c>
      <c r="I11106" s="7" t="s">
        <v>57905</v>
      </c>
      <c r="J11106" s="5" t="n">
        <f aca="false">LEN(K11106)</f>
        <v>12</v>
      </c>
      <c r="K11106" s="6" t="s">
        <v>57906</v>
      </c>
      <c r="L11106" s="4" t="s">
        <v>57</v>
      </c>
      <c r="M11106" s="4" t="s">
        <v>2657</v>
      </c>
    </row>
    <row r="11107" customFormat="false" ht="15.75" hidden="false" customHeight="true" outlineLevel="0" collapsed="false">
      <c r="A11107" s="4" t="n">
        <v>8145</v>
      </c>
      <c r="B11107" s="4" t="s">
        <v>33186</v>
      </c>
      <c r="C11107" s="4" t="s">
        <v>57907</v>
      </c>
      <c r="D11107" s="4" t="s">
        <v>57908</v>
      </c>
      <c r="E11107" s="5" t="s">
        <v>57909</v>
      </c>
      <c r="F11107" s="4" t="s">
        <v>146</v>
      </c>
      <c r="G11107" s="4" t="s">
        <v>146</v>
      </c>
      <c r="H11107" s="5" t="s">
        <v>57910</v>
      </c>
      <c r="I11107" s="4" t="str">
        <f aca="false">IFERROR(__xludf.dummyfunction("""info@""&amp;LOWER(REGEXREPLACE(B11107,""[^A-Za-z0-9]"",""""))&amp;"".com"""),"info@alhambra.com")</f>
        <v>info@alhambra.com</v>
      </c>
      <c r="J11107" s="5" t="n">
        <f aca="false">LEN(K11107)</f>
        <v>12</v>
      </c>
      <c r="K11107" s="10" t="s">
        <v>57911</v>
      </c>
      <c r="L11107" s="4" t="s">
        <v>31</v>
      </c>
      <c r="M11107" s="4" t="s">
        <v>133</v>
      </c>
    </row>
    <row r="11108" customFormat="false" ht="15.75" hidden="false" customHeight="true" outlineLevel="0" collapsed="false">
      <c r="A11108" s="4" t="n">
        <v>8181</v>
      </c>
      <c r="B11108" s="4" t="s">
        <v>57912</v>
      </c>
      <c r="C11108" s="4" t="s">
        <v>57913</v>
      </c>
      <c r="D11108" s="4" t="s">
        <v>57914</v>
      </c>
      <c r="E11108" s="5" t="s">
        <v>12124</v>
      </c>
      <c r="F11108" s="4" t="s">
        <v>12125</v>
      </c>
      <c r="G11108" s="4" t="s">
        <v>146</v>
      </c>
      <c r="H11108" s="5" t="s">
        <v>57915</v>
      </c>
      <c r="I11108" s="4" t="s">
        <v>57916</v>
      </c>
      <c r="J11108" s="5" t="n">
        <f aca="false">LEN(K11108)</f>
        <v>12</v>
      </c>
      <c r="K11108" s="10" t="s">
        <v>57917</v>
      </c>
      <c r="L11108" s="4" t="s">
        <v>21</v>
      </c>
      <c r="M11108" s="4" t="s">
        <v>3203</v>
      </c>
    </row>
    <row r="11109" customFormat="false" ht="15.75" hidden="false" customHeight="true" outlineLevel="0" collapsed="false">
      <c r="A11109" s="4" t="n">
        <v>8216</v>
      </c>
      <c r="B11109" s="4" t="s">
        <v>57918</v>
      </c>
      <c r="C11109" s="4"/>
      <c r="D11109" s="4" t="s">
        <v>57919</v>
      </c>
      <c r="E11109" s="5" t="s">
        <v>14939</v>
      </c>
      <c r="F11109" s="4" t="s">
        <v>14940</v>
      </c>
      <c r="G11109" s="4" t="s">
        <v>146</v>
      </c>
      <c r="H11109" s="5" t="s">
        <v>57920</v>
      </c>
      <c r="I11109" s="7" t="s">
        <v>57921</v>
      </c>
      <c r="J11109" s="5" t="n">
        <f aca="false">LEN(K11109)</f>
        <v>12</v>
      </c>
      <c r="K11109" s="6" t="s">
        <v>57922</v>
      </c>
      <c r="L11109" s="4" t="s">
        <v>78</v>
      </c>
      <c r="M11109" s="4" t="s">
        <v>31</v>
      </c>
    </row>
    <row r="11110" customFormat="false" ht="15.75" hidden="false" customHeight="true" outlineLevel="0" collapsed="false">
      <c r="A11110" s="4" t="n">
        <v>8253</v>
      </c>
      <c r="B11110" s="4" t="s">
        <v>57923</v>
      </c>
      <c r="C11110" s="4"/>
      <c r="D11110" s="4" t="s">
        <v>57924</v>
      </c>
      <c r="E11110" s="5" t="s">
        <v>5236</v>
      </c>
      <c r="F11110" s="4" t="s">
        <v>5237</v>
      </c>
      <c r="G11110" s="4" t="s">
        <v>146</v>
      </c>
      <c r="H11110" s="5" t="s">
        <v>57925</v>
      </c>
      <c r="I11110" s="7" t="s">
        <v>56937</v>
      </c>
      <c r="J11110" s="5" t="n">
        <f aca="false">LEN(K11110)</f>
        <v>12</v>
      </c>
      <c r="K11110" s="6" t="s">
        <v>56663</v>
      </c>
      <c r="L11110" s="4" t="s">
        <v>66</v>
      </c>
      <c r="M11110" s="4" t="s">
        <v>4841</v>
      </c>
    </row>
    <row r="11111" customFormat="false" ht="15.75" hidden="false" customHeight="true" outlineLevel="0" collapsed="false">
      <c r="A11111" s="4" t="n">
        <v>8260</v>
      </c>
      <c r="B11111" s="4" t="s">
        <v>9762</v>
      </c>
      <c r="C11111" s="4" t="s">
        <v>57926</v>
      </c>
      <c r="D11111" s="4" t="s">
        <v>57927</v>
      </c>
      <c r="E11111" s="5" t="s">
        <v>144</v>
      </c>
      <c r="F11111" s="4" t="s">
        <v>145</v>
      </c>
      <c r="G11111" s="4" t="s">
        <v>146</v>
      </c>
      <c r="H11111" s="5" t="s">
        <v>57928</v>
      </c>
      <c r="I11111" s="4" t="s">
        <v>57929</v>
      </c>
      <c r="J11111" s="5" t="n">
        <f aca="false">LEN(K11111)</f>
        <v>12</v>
      </c>
      <c r="K11111" s="6" t="s">
        <v>57930</v>
      </c>
      <c r="L11111" s="4" t="s">
        <v>66</v>
      </c>
      <c r="M11111" s="4" t="s">
        <v>11354</v>
      </c>
    </row>
    <row r="11112" customFormat="false" ht="15.75" hidden="false" customHeight="true" outlineLevel="0" collapsed="false">
      <c r="A11112" s="4" t="n">
        <v>8270</v>
      </c>
      <c r="B11112" s="4" t="s">
        <v>57931</v>
      </c>
      <c r="C11112" s="4"/>
      <c r="D11112" s="4" t="s">
        <v>57932</v>
      </c>
      <c r="E11112" s="5" t="s">
        <v>144</v>
      </c>
      <c r="F11112" s="4" t="s">
        <v>145</v>
      </c>
      <c r="G11112" s="4" t="s">
        <v>146</v>
      </c>
      <c r="H11112" s="5" t="s">
        <v>57933</v>
      </c>
      <c r="I11112" s="4" t="str">
        <f aca="false">IFERROR(__xludf.dummyfunction("""info@""&amp;LOWER(REGEXREPLACE(B11112,""[^A-Za-z0-9]"",""""))&amp;"".com"""),"info@horisasl.com")</f>
        <v>info@horisasl.com</v>
      </c>
      <c r="J11112" s="5" t="n">
        <f aca="false">LEN(K11112)</f>
        <v>12</v>
      </c>
      <c r="K11112" s="6" t="s">
        <v>57934</v>
      </c>
      <c r="L11112" s="4" t="s">
        <v>31</v>
      </c>
      <c r="M11112" s="4" t="s">
        <v>31</v>
      </c>
    </row>
    <row r="11113" customFormat="false" ht="15.75" hidden="false" customHeight="true" outlineLevel="0" collapsed="false">
      <c r="A11113" s="4" t="n">
        <v>8295</v>
      </c>
      <c r="B11113" s="4" t="s">
        <v>57935</v>
      </c>
      <c r="C11113" s="4" t="s">
        <v>57936</v>
      </c>
      <c r="D11113" s="4" t="s">
        <v>57937</v>
      </c>
      <c r="E11113" s="5" t="s">
        <v>144</v>
      </c>
      <c r="F11113" s="4" t="s">
        <v>145</v>
      </c>
      <c r="G11113" s="4" t="s">
        <v>146</v>
      </c>
      <c r="H11113" s="5" t="s">
        <v>57938</v>
      </c>
      <c r="I11113" s="4" t="str">
        <f aca="false">IFERROR(__xludf.dummyfunction("""info@""&amp;LOWER(REGEXREPLACE(B11113,""[^A-Za-z0-9]"",""""))&amp;"".com"""),"info@caribesl.com")</f>
        <v>info@caribesl.com</v>
      </c>
      <c r="J11113" s="5" t="n">
        <f aca="false">LEN(K11113)</f>
        <v>12</v>
      </c>
      <c r="K11113" s="6" t="s">
        <v>57939</v>
      </c>
      <c r="L11113" s="4" t="s">
        <v>78</v>
      </c>
      <c r="M11113" s="4" t="s">
        <v>13737</v>
      </c>
    </row>
    <row r="11114" customFormat="false" ht="15.75" hidden="false" customHeight="true" outlineLevel="0" collapsed="false">
      <c r="A11114" s="4" t="n">
        <v>8319</v>
      </c>
      <c r="B11114" s="4" t="s">
        <v>57940</v>
      </c>
      <c r="C11114" s="4"/>
      <c r="D11114" s="4" t="s">
        <v>57941</v>
      </c>
      <c r="E11114" s="5" t="s">
        <v>144</v>
      </c>
      <c r="F11114" s="4" t="s">
        <v>145</v>
      </c>
      <c r="G11114" s="4" t="s">
        <v>146</v>
      </c>
      <c r="H11114" s="5" t="s">
        <v>57942</v>
      </c>
      <c r="I11114" s="4" t="str">
        <f aca="false">IFERROR(__xludf.dummyfunction("""info@""&amp;LOWER(REGEXREPLACE(B11114,""[^A-Za-z0-9]"",""""))&amp;"".com"""),"info@hoparksa.com")</f>
        <v>info@hoparksa.com</v>
      </c>
      <c r="J11114" s="5" t="n">
        <f aca="false">LEN(K11114)</f>
        <v>12</v>
      </c>
      <c r="K11114" s="10" t="s">
        <v>57943</v>
      </c>
      <c r="L11114" s="4" t="s">
        <v>21</v>
      </c>
      <c r="M11114" s="4" t="s">
        <v>31</v>
      </c>
    </row>
    <row r="11115" customFormat="false" ht="15.75" hidden="false" customHeight="true" outlineLevel="0" collapsed="false">
      <c r="A11115" s="4" t="n">
        <v>8350</v>
      </c>
      <c r="B11115" s="4" t="s">
        <v>57944</v>
      </c>
      <c r="C11115" s="4"/>
      <c r="D11115" s="4" t="s">
        <v>57945</v>
      </c>
      <c r="E11115" s="5" t="s">
        <v>144</v>
      </c>
      <c r="F11115" s="4" t="s">
        <v>145</v>
      </c>
      <c r="G11115" s="4" t="s">
        <v>146</v>
      </c>
      <c r="H11115" s="5" t="s">
        <v>57946</v>
      </c>
      <c r="I11115" s="4" t="str">
        <f aca="false">IFERROR(__xludf.dummyfunction("""info@""&amp;LOWER(REGEXREPLACE(B11115,""[^A-Za-z0-9]"",""""))&amp;"".com"""),"info@selvamar.com")</f>
        <v>info@selvamar.com</v>
      </c>
      <c r="J11115" s="5" t="n">
        <f aca="false">LEN(K11115)</f>
        <v>12</v>
      </c>
      <c r="K11115" s="6" t="s">
        <v>57947</v>
      </c>
      <c r="L11115" s="4" t="s">
        <v>31</v>
      </c>
      <c r="M11115" s="4" t="s">
        <v>20664</v>
      </c>
    </row>
    <row r="11116" customFormat="false" ht="15.75" hidden="false" customHeight="true" outlineLevel="0" collapsed="false">
      <c r="A11116" s="4" t="n">
        <v>8366</v>
      </c>
      <c r="B11116" s="4" t="s">
        <v>57948</v>
      </c>
      <c r="C11116" s="4" t="s">
        <v>57949</v>
      </c>
      <c r="D11116" s="4" t="s">
        <v>57950</v>
      </c>
      <c r="E11116" s="5" t="s">
        <v>12152</v>
      </c>
      <c r="F11116" s="4" t="s">
        <v>146</v>
      </c>
      <c r="G11116" s="4" t="s">
        <v>146</v>
      </c>
      <c r="H11116" s="5" t="s">
        <v>57951</v>
      </c>
      <c r="I11116" s="7" t="s">
        <v>57952</v>
      </c>
      <c r="J11116" s="5" t="n">
        <f aca="false">LEN(K11116)</f>
        <v>12</v>
      </c>
      <c r="K11116" s="6" t="s">
        <v>57953</v>
      </c>
      <c r="L11116" s="4" t="s">
        <v>21</v>
      </c>
      <c r="M11116" s="4" t="s">
        <v>381</v>
      </c>
    </row>
    <row r="11117" customFormat="false" ht="15.75" hidden="false" customHeight="true" outlineLevel="0" collapsed="false">
      <c r="A11117" s="4" t="n">
        <v>8416</v>
      </c>
      <c r="B11117" s="4" t="s">
        <v>19270</v>
      </c>
      <c r="C11117" s="4" t="s">
        <v>57954</v>
      </c>
      <c r="D11117" s="4" t="s">
        <v>57955</v>
      </c>
      <c r="E11117" s="5" t="s">
        <v>25983</v>
      </c>
      <c r="F11117" s="4" t="s">
        <v>25984</v>
      </c>
      <c r="G11117" s="4" t="s">
        <v>146</v>
      </c>
      <c r="H11117" s="5" t="s">
        <v>57956</v>
      </c>
      <c r="I11117" s="7" t="str">
        <f aca="false">IFERROR(__xludf.dummyfunction("""info@""&amp;LOWER(REGEXREPLACE(B11117,""[^A-Za-z0-9]"",""""))&amp;"".com"""),"info@frontera.com")</f>
        <v>info@frontera.com</v>
      </c>
      <c r="J11117" s="5" t="n">
        <f aca="false">LEN(K11117)</f>
        <v>12</v>
      </c>
      <c r="K11117" s="6" t="s">
        <v>57957</v>
      </c>
      <c r="L11117" s="4" t="s">
        <v>78</v>
      </c>
      <c r="M11117" s="4" t="s">
        <v>819</v>
      </c>
    </row>
    <row r="11118" customFormat="false" ht="15.75" hidden="false" customHeight="true" outlineLevel="0" collapsed="false">
      <c r="A11118" s="4" t="n">
        <v>8431</v>
      </c>
      <c r="B11118" s="4" t="s">
        <v>57958</v>
      </c>
      <c r="C11118" s="4" t="s">
        <v>57959</v>
      </c>
      <c r="D11118" s="4" t="s">
        <v>57960</v>
      </c>
      <c r="E11118" s="5" t="s">
        <v>57961</v>
      </c>
      <c r="F11118" s="4" t="s">
        <v>57962</v>
      </c>
      <c r="G11118" s="4" t="s">
        <v>146</v>
      </c>
      <c r="H11118" s="5" t="s">
        <v>57963</v>
      </c>
      <c r="I11118" s="4" t="s">
        <v>57964</v>
      </c>
      <c r="J11118" s="5" t="n">
        <f aca="false">LEN(K11118)</f>
        <v>12</v>
      </c>
      <c r="K11118" s="6" t="s">
        <v>57965</v>
      </c>
      <c r="L11118" s="4" t="s">
        <v>21</v>
      </c>
      <c r="M11118" s="4" t="s">
        <v>695</v>
      </c>
    </row>
    <row r="11119" customFormat="false" ht="15.75" hidden="false" customHeight="true" outlineLevel="0" collapsed="false">
      <c r="A11119" s="4" t="n">
        <v>8444</v>
      </c>
      <c r="B11119" s="4" t="s">
        <v>57966</v>
      </c>
      <c r="C11119" s="4" t="s">
        <v>57967</v>
      </c>
      <c r="D11119" s="4" t="s">
        <v>57968</v>
      </c>
      <c r="E11119" s="5" t="s">
        <v>2516</v>
      </c>
      <c r="F11119" s="4" t="s">
        <v>2517</v>
      </c>
      <c r="G11119" s="4" t="s">
        <v>146</v>
      </c>
      <c r="H11119" s="5" t="s">
        <v>57969</v>
      </c>
      <c r="I11119" s="4" t="str">
        <f aca="false">IFERROR(__xludf.dummyfunction("""info@""&amp;LOWER(REGEXREPLACE(B11119,""[^A-Za-z0-9]"",""""))&amp;"".com"""),"info@portbosl.com")</f>
        <v>info@portbosl.com</v>
      </c>
      <c r="J11119" s="5" t="n">
        <f aca="false">LEN(K11119)</f>
        <v>12</v>
      </c>
      <c r="K11119" s="6" t="s">
        <v>57970</v>
      </c>
      <c r="L11119" s="4" t="s">
        <v>78</v>
      </c>
      <c r="M11119" s="4" t="s">
        <v>344</v>
      </c>
    </row>
    <row r="11120" customFormat="false" ht="15.75" hidden="false" customHeight="true" outlineLevel="0" collapsed="false">
      <c r="A11120" s="4" t="n">
        <v>8451</v>
      </c>
      <c r="B11120" s="4" t="s">
        <v>57971</v>
      </c>
      <c r="C11120" s="4"/>
      <c r="D11120" s="4" t="s">
        <v>57972</v>
      </c>
      <c r="E11120" s="5" t="s">
        <v>1974</v>
      </c>
      <c r="F11120" s="4" t="s">
        <v>1975</v>
      </c>
      <c r="G11120" s="4" t="s">
        <v>146</v>
      </c>
      <c r="H11120" s="5" t="s">
        <v>57973</v>
      </c>
      <c r="I11120" s="4" t="str">
        <f aca="false">IFERROR(__xludf.dummyfunction("""info@""&amp;LOWER(REGEXREPLACE(B11120,""[^A-Za-z0-9]"",""""))&amp;"".com"""),"info@bonaigua.com")</f>
        <v>info@bonaigua.com</v>
      </c>
      <c r="J11120" s="5" t="n">
        <f aca="false">LEN(K11120)</f>
        <v>12</v>
      </c>
      <c r="K11120" s="6" t="s">
        <v>57974</v>
      </c>
      <c r="L11120" s="4" t="s">
        <v>31</v>
      </c>
      <c r="M11120" s="4" t="s">
        <v>5765</v>
      </c>
    </row>
    <row r="11121" customFormat="false" ht="15.75" hidden="false" customHeight="true" outlineLevel="0" collapsed="false">
      <c r="A11121" s="4" t="n">
        <v>8469</v>
      </c>
      <c r="B11121" s="4" t="s">
        <v>57975</v>
      </c>
      <c r="C11121" s="4" t="s">
        <v>57976</v>
      </c>
      <c r="D11121" s="4" t="s">
        <v>57977</v>
      </c>
      <c r="E11121" s="5" t="s">
        <v>12167</v>
      </c>
      <c r="F11121" s="4" t="s">
        <v>26024</v>
      </c>
      <c r="G11121" s="4" t="s">
        <v>146</v>
      </c>
      <c r="H11121" s="5" t="s">
        <v>57978</v>
      </c>
      <c r="I11121" s="7" t="s">
        <v>57979</v>
      </c>
      <c r="J11121" s="5" t="n">
        <f aca="false">LEN(K11121)</f>
        <v>12</v>
      </c>
      <c r="K11121" s="6" t="s">
        <v>57980</v>
      </c>
      <c r="L11121" s="4" t="s">
        <v>57</v>
      </c>
      <c r="M11121" s="4" t="s">
        <v>31</v>
      </c>
    </row>
    <row r="11122" customFormat="false" ht="15.75" hidden="false" customHeight="true" outlineLevel="0" collapsed="false">
      <c r="A11122" s="4" t="n">
        <v>8473</v>
      </c>
      <c r="B11122" s="4" t="s">
        <v>57981</v>
      </c>
      <c r="C11122" s="4"/>
      <c r="D11122" s="4" t="s">
        <v>57982</v>
      </c>
      <c r="E11122" s="5" t="s">
        <v>18261</v>
      </c>
      <c r="F11122" s="4" t="s">
        <v>18262</v>
      </c>
      <c r="G11122" s="4" t="s">
        <v>146</v>
      </c>
      <c r="H11122" s="5" t="s">
        <v>57983</v>
      </c>
      <c r="I11122" s="4" t="s">
        <v>57984</v>
      </c>
      <c r="J11122" s="5" t="n">
        <f aca="false">LEN(K11122)</f>
        <v>12</v>
      </c>
      <c r="K11122" s="6" t="s">
        <v>57985</v>
      </c>
      <c r="L11122" s="4" t="s">
        <v>57</v>
      </c>
      <c r="M11122" s="4" t="s">
        <v>31</v>
      </c>
    </row>
    <row r="11123" customFormat="false" ht="15.75" hidden="false" customHeight="true" outlineLevel="0" collapsed="false">
      <c r="A11123" s="4" t="n">
        <v>8537</v>
      </c>
      <c r="B11123" s="4" t="s">
        <v>57986</v>
      </c>
      <c r="C11123" s="4" t="s">
        <v>57987</v>
      </c>
      <c r="D11123" s="4" t="s">
        <v>57988</v>
      </c>
      <c r="E11123" s="5" t="s">
        <v>9936</v>
      </c>
      <c r="F11123" s="4" t="s">
        <v>9937</v>
      </c>
      <c r="G11123" s="4" t="s">
        <v>146</v>
      </c>
      <c r="H11123" s="5" t="s">
        <v>57989</v>
      </c>
      <c r="I11123" s="4" t="s">
        <v>57990</v>
      </c>
      <c r="J11123" s="5" t="n">
        <f aca="false">LEN(K11123)</f>
        <v>12</v>
      </c>
      <c r="K11123" s="6" t="s">
        <v>57991</v>
      </c>
      <c r="L11123" s="4" t="s">
        <v>31</v>
      </c>
      <c r="M11123" s="4" t="s">
        <v>2781</v>
      </c>
    </row>
    <row r="11124" customFormat="false" ht="15.75" hidden="false" customHeight="true" outlineLevel="0" collapsed="false">
      <c r="A11124" s="4" t="n">
        <v>8542</v>
      </c>
      <c r="B11124" s="4" t="s">
        <v>57992</v>
      </c>
      <c r="C11124" s="4" t="s">
        <v>57993</v>
      </c>
      <c r="D11124" s="4" t="s">
        <v>57994</v>
      </c>
      <c r="E11124" s="5" t="s">
        <v>9936</v>
      </c>
      <c r="F11124" s="4" t="s">
        <v>9937</v>
      </c>
      <c r="G11124" s="4" t="s">
        <v>146</v>
      </c>
      <c r="H11124" s="5" t="s">
        <v>57995</v>
      </c>
      <c r="I11124" s="4" t="s">
        <v>57996</v>
      </c>
      <c r="J11124" s="5" t="n">
        <f aca="false">LEN(K11124)</f>
        <v>12</v>
      </c>
      <c r="K11124" s="6" t="s">
        <v>56523</v>
      </c>
      <c r="L11124" s="4" t="s">
        <v>78</v>
      </c>
      <c r="M11124" s="4" t="s">
        <v>1369</v>
      </c>
    </row>
    <row r="11125" customFormat="false" ht="15.75" hidden="false" customHeight="true" outlineLevel="0" collapsed="false">
      <c r="A11125" s="4" t="n">
        <v>8545</v>
      </c>
      <c r="B11125" s="4" t="s">
        <v>57997</v>
      </c>
      <c r="C11125" s="4" t="s">
        <v>57998</v>
      </c>
      <c r="D11125" s="4" t="s">
        <v>57999</v>
      </c>
      <c r="E11125" s="5" t="s">
        <v>9936</v>
      </c>
      <c r="F11125" s="4" t="s">
        <v>9937</v>
      </c>
      <c r="G11125" s="4" t="s">
        <v>146</v>
      </c>
      <c r="H11125" s="5" t="s">
        <v>58000</v>
      </c>
      <c r="I11125" s="4" t="s">
        <v>56937</v>
      </c>
      <c r="J11125" s="5" t="n">
        <f aca="false">LEN(K11125)</f>
        <v>12</v>
      </c>
      <c r="K11125" s="6" t="s">
        <v>56663</v>
      </c>
      <c r="L11125" s="4" t="s">
        <v>21</v>
      </c>
      <c r="M11125" s="4" t="s">
        <v>4281</v>
      </c>
    </row>
    <row r="11126" customFormat="false" ht="15.75" hidden="false" customHeight="true" outlineLevel="0" collapsed="false">
      <c r="A11126" s="4" t="n">
        <v>8544</v>
      </c>
      <c r="B11126" s="4" t="s">
        <v>57997</v>
      </c>
      <c r="C11126" s="4" t="s">
        <v>57998</v>
      </c>
      <c r="D11126" s="4" t="s">
        <v>58001</v>
      </c>
      <c r="E11126" s="5" t="s">
        <v>9936</v>
      </c>
      <c r="F11126" s="4" t="s">
        <v>9937</v>
      </c>
      <c r="G11126" s="4" t="s">
        <v>146</v>
      </c>
      <c r="H11126" s="5" t="s">
        <v>58000</v>
      </c>
      <c r="I11126" s="4" t="s">
        <v>58002</v>
      </c>
      <c r="J11126" s="5" t="n">
        <f aca="false">LEN(K11126)</f>
        <v>12</v>
      </c>
      <c r="K11126" s="10" t="s">
        <v>56663</v>
      </c>
      <c r="L11126" s="4" t="s">
        <v>57</v>
      </c>
      <c r="M11126" s="4" t="s">
        <v>4281</v>
      </c>
    </row>
    <row r="11127" customFormat="false" ht="15.75" hidden="false" customHeight="true" outlineLevel="0" collapsed="false">
      <c r="A11127" s="4" t="n">
        <v>8548</v>
      </c>
      <c r="B11127" s="4" t="s">
        <v>58003</v>
      </c>
      <c r="C11127" s="4"/>
      <c r="D11127" s="4" t="s">
        <v>58004</v>
      </c>
      <c r="E11127" s="5" t="s">
        <v>14939</v>
      </c>
      <c r="F11127" s="4" t="s">
        <v>14940</v>
      </c>
      <c r="G11127" s="4" t="s">
        <v>146</v>
      </c>
      <c r="H11127" s="5" t="s">
        <v>58005</v>
      </c>
      <c r="I11127" s="4" t="s">
        <v>58006</v>
      </c>
      <c r="J11127" s="5" t="n">
        <f aca="false">LEN(K11127)</f>
        <v>12</v>
      </c>
      <c r="K11127" s="6" t="s">
        <v>58007</v>
      </c>
      <c r="L11127" s="4" t="s">
        <v>31</v>
      </c>
      <c r="M11127" s="4" t="s">
        <v>3010</v>
      </c>
    </row>
    <row r="11128" customFormat="false" ht="15.75" hidden="false" customHeight="true" outlineLevel="0" collapsed="false">
      <c r="A11128" s="4" t="n">
        <v>11940</v>
      </c>
      <c r="B11128" s="4" t="s">
        <v>58008</v>
      </c>
      <c r="C11128" s="4"/>
      <c r="D11128" s="4" t="s">
        <v>58009</v>
      </c>
      <c r="E11128" s="5" t="s">
        <v>58010</v>
      </c>
      <c r="F11128" s="4" t="s">
        <v>1567</v>
      </c>
      <c r="G11128" s="4" t="s">
        <v>1567</v>
      </c>
      <c r="H11128" s="5" t="s">
        <v>58011</v>
      </c>
      <c r="I11128" s="4" t="s">
        <v>58012</v>
      </c>
      <c r="J11128" s="5" t="n">
        <f aca="false">LEN(K11128)</f>
        <v>12</v>
      </c>
      <c r="K11128" s="6" t="str">
        <f aca="false">LOWER(SUBSTITUTE(SUBSTITUTE(SUBSTITUTE(SUBSTITUTE(SUBSTITUTE(SUBSTITUTE(SUBSTITUTE(B11128,"S.L.",""),"SL",""),"S.A.",""),"SA","")," ",""),".",""),",",""))&amp;".com"</f>
        <v>ecospace.com</v>
      </c>
      <c r="L11128" s="4" t="s">
        <v>31</v>
      </c>
      <c r="M11128" s="4" t="s">
        <v>186</v>
      </c>
    </row>
    <row r="11129" customFormat="false" ht="15.75" hidden="false" customHeight="true" outlineLevel="0" collapsed="false">
      <c r="A11129" s="4" t="n">
        <v>8631</v>
      </c>
      <c r="B11129" s="4" t="s">
        <v>58013</v>
      </c>
      <c r="C11129" s="4"/>
      <c r="D11129" s="4" t="s">
        <v>58014</v>
      </c>
      <c r="E11129" s="5" t="s">
        <v>58015</v>
      </c>
      <c r="F11129" s="4" t="s">
        <v>58016</v>
      </c>
      <c r="G11129" s="4" t="s">
        <v>1567</v>
      </c>
      <c r="H11129" s="5" t="s">
        <v>58017</v>
      </c>
      <c r="I11129" s="4" t="str">
        <f aca="false">IFERROR(__xludf.dummyfunction("""info@""&amp;LOWER(REGEXREPLACE(B11129,""[^A-Za-z0-9]"",""""))&amp;"".com"""),"info@saohotel.com")</f>
        <v>info@saohotel.com</v>
      </c>
      <c r="J11129" s="5" t="n">
        <f aca="false">LEN(K11129)</f>
        <v>12</v>
      </c>
      <c r="K11129" s="6" t="s">
        <v>58018</v>
      </c>
      <c r="L11129" s="4" t="s">
        <v>31</v>
      </c>
      <c r="M11129" s="4" t="s">
        <v>186</v>
      </c>
    </row>
    <row r="11130" customFormat="false" ht="15.75" hidden="false" customHeight="true" outlineLevel="0" collapsed="false">
      <c r="A11130" s="4" t="n">
        <v>8657</v>
      </c>
      <c r="B11130" s="4" t="s">
        <v>58019</v>
      </c>
      <c r="C11130" s="4" t="s">
        <v>58020</v>
      </c>
      <c r="D11130" s="4" t="s">
        <v>58021</v>
      </c>
      <c r="E11130" s="5" t="s">
        <v>58022</v>
      </c>
      <c r="F11130" s="4" t="s">
        <v>58023</v>
      </c>
      <c r="G11130" s="4" t="s">
        <v>1567</v>
      </c>
      <c r="H11130" s="5" t="s">
        <v>58024</v>
      </c>
      <c r="I11130" s="4" t="s">
        <v>58025</v>
      </c>
      <c r="J11130" s="5" t="n">
        <f aca="false">LEN(K11130)</f>
        <v>12</v>
      </c>
      <c r="K11130" s="6" t="s">
        <v>58026</v>
      </c>
      <c r="L11130" s="4" t="s">
        <v>66</v>
      </c>
      <c r="M11130" s="4" t="s">
        <v>344</v>
      </c>
    </row>
    <row r="11131" customFormat="false" ht="15.75" hidden="false" customHeight="true" outlineLevel="0" collapsed="false">
      <c r="A11131" s="4" t="n">
        <v>8656</v>
      </c>
      <c r="B11131" s="4" t="s">
        <v>58027</v>
      </c>
      <c r="C11131" s="4" t="s">
        <v>58028</v>
      </c>
      <c r="D11131" s="4" t="s">
        <v>58029</v>
      </c>
      <c r="E11131" s="5" t="s">
        <v>58022</v>
      </c>
      <c r="F11131" s="4" t="s">
        <v>58023</v>
      </c>
      <c r="G11131" s="4" t="s">
        <v>1567</v>
      </c>
      <c r="H11131" s="5" t="s">
        <v>58024</v>
      </c>
      <c r="I11131" s="7" t="s">
        <v>58030</v>
      </c>
      <c r="J11131" s="5" t="n">
        <f aca="false">LEN(K11131)</f>
        <v>12</v>
      </c>
      <c r="K11131" s="6" t="s">
        <v>58026</v>
      </c>
      <c r="L11131" s="4" t="s">
        <v>31</v>
      </c>
      <c r="M11131" s="4" t="s">
        <v>1793</v>
      </c>
    </row>
    <row r="11132" customFormat="false" ht="15.75" hidden="false" customHeight="true" outlineLevel="0" collapsed="false">
      <c r="A11132" s="4" t="n">
        <v>8666</v>
      </c>
      <c r="B11132" s="4" t="s">
        <v>58031</v>
      </c>
      <c r="C11132" s="4" t="s">
        <v>58032</v>
      </c>
      <c r="D11132" s="4" t="s">
        <v>58033</v>
      </c>
      <c r="E11132" s="5" t="s">
        <v>35990</v>
      </c>
      <c r="F11132" s="4" t="s">
        <v>58034</v>
      </c>
      <c r="G11132" s="4" t="s">
        <v>1567</v>
      </c>
      <c r="H11132" s="5" t="s">
        <v>58035</v>
      </c>
      <c r="I11132" s="4" t="str">
        <f aca="false">IFERROR(__xludf.dummyfunction("""info@""&amp;LOWER(REGEXREPLACE(B11132,""[^A-Za-z0-9]"",""""))&amp;"".com"""),"info@riberies.com")</f>
        <v>info@riberies.com</v>
      </c>
      <c r="J11132" s="5" t="n">
        <f aca="false">LEN(K11132)</f>
        <v>12</v>
      </c>
      <c r="K11132" s="6" t="s">
        <v>58036</v>
      </c>
      <c r="L11132" s="4" t="s">
        <v>78</v>
      </c>
      <c r="M11132" s="4" t="s">
        <v>729</v>
      </c>
    </row>
    <row r="11133" customFormat="false" ht="15.75" hidden="false" customHeight="true" outlineLevel="0" collapsed="false">
      <c r="A11133" s="4" t="n">
        <v>8683</v>
      </c>
      <c r="B11133" s="4" t="s">
        <v>58037</v>
      </c>
      <c r="C11133" s="4"/>
      <c r="D11133" s="4" t="s">
        <v>58038</v>
      </c>
      <c r="E11133" s="5" t="s">
        <v>30603</v>
      </c>
      <c r="F11133" s="4" t="s">
        <v>30604</v>
      </c>
      <c r="G11133" s="4" t="s">
        <v>1567</v>
      </c>
      <c r="H11133" s="5" t="s">
        <v>58039</v>
      </c>
      <c r="I11133" s="4" t="s">
        <v>58040</v>
      </c>
      <c r="J11133" s="5" t="n">
        <f aca="false">LEN(K11133)</f>
        <v>12</v>
      </c>
      <c r="K11133" s="10" t="s">
        <v>58041</v>
      </c>
      <c r="L11133" s="4" t="s">
        <v>31</v>
      </c>
      <c r="M11133" s="4" t="s">
        <v>929</v>
      </c>
    </row>
    <row r="11134" customFormat="false" ht="27.75" hidden="false" customHeight="true" outlineLevel="0" collapsed="false">
      <c r="A11134" s="4" t="n">
        <v>8689</v>
      </c>
      <c r="B11134" s="4" t="s">
        <v>58042</v>
      </c>
      <c r="C11134" s="4"/>
      <c r="D11134" s="4" t="s">
        <v>58043</v>
      </c>
      <c r="E11134" s="5" t="s">
        <v>26069</v>
      </c>
      <c r="F11134" s="4" t="s">
        <v>26070</v>
      </c>
      <c r="G11134" s="4" t="s">
        <v>1567</v>
      </c>
      <c r="H11134" s="5" t="s">
        <v>58044</v>
      </c>
      <c r="I11134" s="7" t="s">
        <v>58045</v>
      </c>
      <c r="J11134" s="5" t="n">
        <f aca="false">LEN(K11134)</f>
        <v>12</v>
      </c>
      <c r="K11134" s="6" t="s">
        <v>58046</v>
      </c>
      <c r="L11134" s="4" t="s">
        <v>57</v>
      </c>
      <c r="M11134" s="4" t="s">
        <v>5116</v>
      </c>
    </row>
    <row r="11135" customFormat="false" ht="15.75" hidden="false" customHeight="true" outlineLevel="0" collapsed="false">
      <c r="A11135" s="4" t="n">
        <v>8693</v>
      </c>
      <c r="B11135" s="4" t="s">
        <v>58047</v>
      </c>
      <c r="C11135" s="4" t="s">
        <v>58048</v>
      </c>
      <c r="D11135" s="4" t="s">
        <v>58049</v>
      </c>
      <c r="E11135" s="5" t="s">
        <v>6533</v>
      </c>
      <c r="F11135" s="4" t="s">
        <v>6534</v>
      </c>
      <c r="G11135" s="4" t="s">
        <v>1567</v>
      </c>
      <c r="H11135" s="5" t="s">
        <v>58050</v>
      </c>
      <c r="I11135" s="4" t="s">
        <v>41349</v>
      </c>
      <c r="J11135" s="5" t="n">
        <f aca="false">LEN(K11135)</f>
        <v>12</v>
      </c>
      <c r="K11135" s="10" t="s">
        <v>58051</v>
      </c>
      <c r="L11135" s="4" t="s">
        <v>31</v>
      </c>
      <c r="M11135" s="4" t="s">
        <v>25115</v>
      </c>
    </row>
    <row r="11136" customFormat="false" ht="15.75" hidden="false" customHeight="true" outlineLevel="0" collapsed="false">
      <c r="A11136" s="4" t="n">
        <v>8710</v>
      </c>
      <c r="B11136" s="4" t="s">
        <v>58052</v>
      </c>
      <c r="C11136" s="4" t="s">
        <v>58053</v>
      </c>
      <c r="D11136" s="4" t="s">
        <v>58054</v>
      </c>
      <c r="E11136" s="5" t="s">
        <v>21806</v>
      </c>
      <c r="F11136" s="4" t="s">
        <v>1984</v>
      </c>
      <c r="G11136" s="4" t="s">
        <v>1567</v>
      </c>
      <c r="H11136" s="5" t="s">
        <v>58055</v>
      </c>
      <c r="I11136" s="4" t="str">
        <f aca="false">IFERROR(__xludf.dummyfunction("""info@""&amp;LOWER(REGEXREPLACE(B11136,""[^A-Za-z0-9]"",""""))&amp;"".com"""),"info@husatuca.com")</f>
        <v>info@husatuca.com</v>
      </c>
      <c r="J11136" s="5" t="n">
        <f aca="false">LEN(K11136)</f>
        <v>12</v>
      </c>
      <c r="K11136" s="6" t="s">
        <v>58056</v>
      </c>
      <c r="L11136" s="4" t="s">
        <v>57</v>
      </c>
      <c r="M11136" s="4" t="s">
        <v>672</v>
      </c>
    </row>
    <row r="11137" customFormat="false" ht="15.75" hidden="false" customHeight="true" outlineLevel="0" collapsed="false">
      <c r="A11137" s="4" t="n">
        <v>8728</v>
      </c>
      <c r="B11137" s="4" t="s">
        <v>58057</v>
      </c>
      <c r="C11137" s="4" t="s">
        <v>58058</v>
      </c>
      <c r="D11137" s="4" t="s">
        <v>58059</v>
      </c>
      <c r="E11137" s="5" t="s">
        <v>1983</v>
      </c>
      <c r="F11137" s="4" t="s">
        <v>1984</v>
      </c>
      <c r="G11137" s="4" t="s">
        <v>1567</v>
      </c>
      <c r="H11137" s="5" t="s">
        <v>58060</v>
      </c>
      <c r="I11137" s="4" t="s">
        <v>58061</v>
      </c>
      <c r="J11137" s="5" t="n">
        <f aca="false">LEN(K11137)</f>
        <v>12</v>
      </c>
      <c r="K11137" s="10" t="s">
        <v>58062</v>
      </c>
      <c r="L11137" s="4" t="s">
        <v>57</v>
      </c>
      <c r="M11137" s="4" t="s">
        <v>31</v>
      </c>
    </row>
    <row r="11138" customFormat="false" ht="15.75" hidden="false" customHeight="true" outlineLevel="0" collapsed="false">
      <c r="A11138" s="4" t="n">
        <v>8762</v>
      </c>
      <c r="B11138" s="4" t="s">
        <v>58063</v>
      </c>
      <c r="C11138" s="4" t="s">
        <v>58064</v>
      </c>
      <c r="D11138" s="4" t="s">
        <v>58065</v>
      </c>
      <c r="E11138" s="5" t="s">
        <v>58066</v>
      </c>
      <c r="F11138" s="4" t="s">
        <v>58067</v>
      </c>
      <c r="G11138" s="4" t="s">
        <v>1567</v>
      </c>
      <c r="H11138" s="5" t="s">
        <v>58068</v>
      </c>
      <c r="I11138" s="4" t="s">
        <v>58069</v>
      </c>
      <c r="J11138" s="5" t="n">
        <f aca="false">LEN(K11138)</f>
        <v>12</v>
      </c>
      <c r="K11138" s="6" t="s">
        <v>58070</v>
      </c>
      <c r="L11138" s="4" t="s">
        <v>21</v>
      </c>
      <c r="M11138" s="4" t="s">
        <v>794</v>
      </c>
    </row>
    <row r="11139" customFormat="false" ht="15.75" hidden="false" customHeight="true" outlineLevel="0" collapsed="false">
      <c r="A11139" s="4" t="n">
        <v>8763</v>
      </c>
      <c r="B11139" s="4" t="s">
        <v>58071</v>
      </c>
      <c r="C11139" s="4" t="s">
        <v>58064</v>
      </c>
      <c r="D11139" s="4" t="s">
        <v>58065</v>
      </c>
      <c r="E11139" s="5" t="s">
        <v>58066</v>
      </c>
      <c r="F11139" s="4" t="s">
        <v>58067</v>
      </c>
      <c r="G11139" s="4" t="s">
        <v>1567</v>
      </c>
      <c r="H11139" s="5" t="s">
        <v>58068</v>
      </c>
      <c r="I11139" s="4" t="s">
        <v>58069</v>
      </c>
      <c r="J11139" s="5" t="n">
        <f aca="false">LEN(K11139)</f>
        <v>12</v>
      </c>
      <c r="K11139" s="6" t="s">
        <v>58070</v>
      </c>
      <c r="L11139" s="4" t="s">
        <v>57</v>
      </c>
      <c r="M11139" s="4" t="s">
        <v>729</v>
      </c>
    </row>
    <row r="11140" customFormat="false" ht="15.75" hidden="false" customHeight="true" outlineLevel="0" collapsed="false">
      <c r="A11140" s="4" t="n">
        <v>8764</v>
      </c>
      <c r="B11140" s="4" t="s">
        <v>58072</v>
      </c>
      <c r="C11140" s="4" t="s">
        <v>58073</v>
      </c>
      <c r="D11140" s="4" t="s">
        <v>58074</v>
      </c>
      <c r="E11140" s="5" t="s">
        <v>27239</v>
      </c>
      <c r="F11140" s="4" t="s">
        <v>27240</v>
      </c>
      <c r="G11140" s="4" t="s">
        <v>1567</v>
      </c>
      <c r="H11140" s="5" t="s">
        <v>58075</v>
      </c>
      <c r="I11140" s="4" t="s">
        <v>58076</v>
      </c>
      <c r="J11140" s="5" t="n">
        <f aca="false">LEN(K11140)</f>
        <v>12</v>
      </c>
      <c r="K11140" s="6" t="s">
        <v>58077</v>
      </c>
      <c r="L11140" s="4" t="s">
        <v>21</v>
      </c>
      <c r="M11140" s="4" t="s">
        <v>133</v>
      </c>
    </row>
    <row r="11141" customFormat="false" ht="15.75" hidden="false" customHeight="true" outlineLevel="0" collapsed="false">
      <c r="A11141" s="4" t="n">
        <v>8786</v>
      </c>
      <c r="B11141" s="4" t="s">
        <v>58078</v>
      </c>
      <c r="C11141" s="4"/>
      <c r="D11141" s="4" t="s">
        <v>58079</v>
      </c>
      <c r="E11141" s="5" t="s">
        <v>58080</v>
      </c>
      <c r="F11141" s="4" t="s">
        <v>58081</v>
      </c>
      <c r="G11141" s="4" t="s">
        <v>355</v>
      </c>
      <c r="H11141" s="5" t="s">
        <v>58082</v>
      </c>
      <c r="I11141" s="4" t="s">
        <v>58083</v>
      </c>
      <c r="J11141" s="5" t="n">
        <f aca="false">LEN(K11141)</f>
        <v>12</v>
      </c>
      <c r="K11141" s="6" t="s">
        <v>58084</v>
      </c>
      <c r="L11141" s="4" t="s">
        <v>1679</v>
      </c>
      <c r="M11141" s="4" t="s">
        <v>2097</v>
      </c>
    </row>
    <row r="11142" customFormat="false" ht="15.75" hidden="false" customHeight="true" outlineLevel="0" collapsed="false">
      <c r="A11142" s="4" t="n">
        <v>8819</v>
      </c>
      <c r="B11142" s="4" t="s">
        <v>58085</v>
      </c>
      <c r="C11142" s="4"/>
      <c r="D11142" s="4" t="s">
        <v>58086</v>
      </c>
      <c r="E11142" s="5" t="s">
        <v>3607</v>
      </c>
      <c r="F11142" s="4" t="s">
        <v>3608</v>
      </c>
      <c r="G11142" s="4" t="s">
        <v>355</v>
      </c>
      <c r="H11142" s="5" t="s">
        <v>58087</v>
      </c>
      <c r="I11142" s="4" t="s">
        <v>58088</v>
      </c>
      <c r="J11142" s="5" t="n">
        <f aca="false">LEN(K11142)</f>
        <v>12</v>
      </c>
      <c r="K11142" s="6" t="s">
        <v>58089</v>
      </c>
      <c r="L11142" s="4" t="s">
        <v>31</v>
      </c>
      <c r="M11142" s="4" t="s">
        <v>3817</v>
      </c>
    </row>
    <row r="11143" customFormat="false" ht="15.75" hidden="false" customHeight="true" outlineLevel="0" collapsed="false">
      <c r="A11143" s="4" t="n">
        <v>8839</v>
      </c>
      <c r="B11143" s="4" t="s">
        <v>58090</v>
      </c>
      <c r="C11143" s="4"/>
      <c r="D11143" s="4" t="s">
        <v>58091</v>
      </c>
      <c r="E11143" s="5" t="s">
        <v>58092</v>
      </c>
      <c r="F11143" s="4" t="s">
        <v>58093</v>
      </c>
      <c r="G11143" s="4" t="s">
        <v>355</v>
      </c>
      <c r="H11143" s="5" t="s">
        <v>58094</v>
      </c>
      <c r="I11143" s="7" t="s">
        <v>18512</v>
      </c>
      <c r="J11143" s="5" t="n">
        <f aca="false">LEN(K11143)</f>
        <v>12</v>
      </c>
      <c r="K11143" s="6" t="s">
        <v>58095</v>
      </c>
      <c r="L11143" s="4" t="s">
        <v>78</v>
      </c>
      <c r="M11143" s="4" t="s">
        <v>877</v>
      </c>
    </row>
    <row r="11144" customFormat="false" ht="15.75" hidden="false" customHeight="true" outlineLevel="0" collapsed="false">
      <c r="A11144" s="4" t="n">
        <v>8855</v>
      </c>
      <c r="B11144" s="4" t="s">
        <v>58096</v>
      </c>
      <c r="C11144" s="4"/>
      <c r="D11144" s="4" t="s">
        <v>58097</v>
      </c>
      <c r="E11144" s="5" t="s">
        <v>6552</v>
      </c>
      <c r="F11144" s="4" t="s">
        <v>6553</v>
      </c>
      <c r="G11144" s="4" t="s">
        <v>355</v>
      </c>
      <c r="H11144" s="5" t="s">
        <v>58098</v>
      </c>
      <c r="I11144" s="4" t="s">
        <v>58099</v>
      </c>
      <c r="J11144" s="5" t="n">
        <f aca="false">LEN(K11144)</f>
        <v>12</v>
      </c>
      <c r="K11144" s="6" t="s">
        <v>58100</v>
      </c>
      <c r="L11144" s="4" t="s">
        <v>57</v>
      </c>
      <c r="M11144" s="4" t="s">
        <v>10060</v>
      </c>
    </row>
    <row r="11145" customFormat="false" ht="15.75" hidden="false" customHeight="true" outlineLevel="0" collapsed="false">
      <c r="A11145" s="4" t="n">
        <v>8858</v>
      </c>
      <c r="B11145" s="4" t="s">
        <v>58101</v>
      </c>
      <c r="C11145" s="4"/>
      <c r="D11145" s="4" t="s">
        <v>58102</v>
      </c>
      <c r="E11145" s="5" t="s">
        <v>9961</v>
      </c>
      <c r="F11145" s="4" t="s">
        <v>9962</v>
      </c>
      <c r="G11145" s="4" t="s">
        <v>355</v>
      </c>
      <c r="H11145" s="5" t="s">
        <v>58103</v>
      </c>
      <c r="I11145" s="4" t="s">
        <v>58104</v>
      </c>
      <c r="J11145" s="5" t="n">
        <f aca="false">LEN(K11145)</f>
        <v>12</v>
      </c>
      <c r="K11145" s="6" t="s">
        <v>58105</v>
      </c>
      <c r="L11145" s="4" t="s">
        <v>57</v>
      </c>
      <c r="M11145" s="4" t="s">
        <v>924</v>
      </c>
    </row>
    <row r="11146" customFormat="false" ht="15.75" hidden="false" customHeight="true" outlineLevel="0" collapsed="false">
      <c r="A11146" s="4" t="n">
        <v>8860</v>
      </c>
      <c r="B11146" s="4" t="s">
        <v>50589</v>
      </c>
      <c r="C11146" s="4"/>
      <c r="D11146" s="4" t="s">
        <v>58106</v>
      </c>
      <c r="E11146" s="5" t="s">
        <v>50556</v>
      </c>
      <c r="F11146" s="4" t="s">
        <v>9962</v>
      </c>
      <c r="G11146" s="4" t="s">
        <v>355</v>
      </c>
      <c r="H11146" s="5" t="s">
        <v>58107</v>
      </c>
      <c r="I11146" s="4" t="str">
        <f aca="false">IFERROR(__xludf.dummyfunction("""info@""&amp;LOWER(REGEXREPLACE(B11146,""[^A-Za-z0-9]"",""""))&amp;"".com"""),"info@purtolas.com")</f>
        <v>info@purtolas.com</v>
      </c>
      <c r="J11146" s="5" t="n">
        <f aca="false">LEN(K11146)</f>
        <v>12</v>
      </c>
      <c r="K11146" s="6" t="s">
        <v>58108</v>
      </c>
      <c r="L11146" s="4" t="s">
        <v>21</v>
      </c>
      <c r="M11146" s="4" t="s">
        <v>32</v>
      </c>
    </row>
    <row r="11147" customFormat="false" ht="15.75" hidden="false" customHeight="true" outlineLevel="0" collapsed="false">
      <c r="A11147" s="4" t="n">
        <v>8948</v>
      </c>
      <c r="B11147" s="4" t="s">
        <v>58109</v>
      </c>
      <c r="C11147" s="4"/>
      <c r="D11147" s="4" t="s">
        <v>58110</v>
      </c>
      <c r="E11147" s="5" t="s">
        <v>8072</v>
      </c>
      <c r="F11147" s="4" t="s">
        <v>8073</v>
      </c>
      <c r="G11147" s="4" t="s">
        <v>355</v>
      </c>
      <c r="H11147" s="5" t="s">
        <v>58111</v>
      </c>
      <c r="I11147" s="7" t="s">
        <v>58112</v>
      </c>
      <c r="J11147" s="5" t="n">
        <f aca="false">LEN(K11147)</f>
        <v>12</v>
      </c>
      <c r="K11147" s="6" t="s">
        <v>58113</v>
      </c>
      <c r="L11147" s="4" t="s">
        <v>21</v>
      </c>
      <c r="M11147" s="4" t="s">
        <v>3294</v>
      </c>
    </row>
    <row r="11148" customFormat="false" ht="15.75" hidden="false" customHeight="true" outlineLevel="0" collapsed="false">
      <c r="A11148" s="4" t="n">
        <v>8968</v>
      </c>
      <c r="B11148" s="4" t="s">
        <v>58114</v>
      </c>
      <c r="C11148" s="4"/>
      <c r="D11148" s="4" t="s">
        <v>58115</v>
      </c>
      <c r="E11148" s="5" t="s">
        <v>58116</v>
      </c>
      <c r="F11148" s="4" t="s">
        <v>46315</v>
      </c>
      <c r="G11148" s="4" t="s">
        <v>700</v>
      </c>
      <c r="H11148" s="5" t="s">
        <v>58117</v>
      </c>
      <c r="I11148" s="4" t="s">
        <v>58118</v>
      </c>
      <c r="J11148" s="5" t="n">
        <f aca="false">LEN(K11148)</f>
        <v>12</v>
      </c>
      <c r="K11148" s="6" t="s">
        <v>58119</v>
      </c>
      <c r="L11148" s="4" t="s">
        <v>78</v>
      </c>
      <c r="M11148" s="4" t="s">
        <v>186</v>
      </c>
    </row>
    <row r="11149" customFormat="false" ht="15.75" hidden="false" customHeight="true" outlineLevel="0" collapsed="false">
      <c r="A11149" s="4" t="n">
        <v>8987</v>
      </c>
      <c r="B11149" s="4" t="s">
        <v>58120</v>
      </c>
      <c r="C11149" s="4"/>
      <c r="D11149" s="4" t="s">
        <v>58121</v>
      </c>
      <c r="E11149" s="5" t="s">
        <v>58122</v>
      </c>
      <c r="F11149" s="4" t="s">
        <v>58123</v>
      </c>
      <c r="G11149" s="4" t="s">
        <v>700</v>
      </c>
      <c r="H11149" s="5" t="s">
        <v>58124</v>
      </c>
      <c r="I11149" s="7" t="s">
        <v>58125</v>
      </c>
      <c r="J11149" s="5" t="n">
        <f aca="false">LEN(K11149)</f>
        <v>12</v>
      </c>
      <c r="K11149" s="6" t="s">
        <v>58126</v>
      </c>
      <c r="L11149" s="4" t="s">
        <v>31</v>
      </c>
      <c r="M11149" s="4" t="s">
        <v>4855</v>
      </c>
    </row>
    <row r="11150" customFormat="false" ht="15.75" hidden="false" customHeight="true" outlineLevel="0" collapsed="false">
      <c r="A11150" s="4" t="n">
        <v>9013</v>
      </c>
      <c r="B11150" s="4" t="s">
        <v>58127</v>
      </c>
      <c r="C11150" s="4"/>
      <c r="D11150" s="4" t="s">
        <v>58128</v>
      </c>
      <c r="E11150" s="5" t="s">
        <v>46328</v>
      </c>
      <c r="F11150" s="4" t="s">
        <v>46329</v>
      </c>
      <c r="G11150" s="4" t="s">
        <v>1574</v>
      </c>
      <c r="H11150" s="5" t="s">
        <v>58129</v>
      </c>
      <c r="I11150" s="4" t="s">
        <v>58130</v>
      </c>
      <c r="J11150" s="5" t="n">
        <f aca="false">LEN(K11150)</f>
        <v>12</v>
      </c>
      <c r="K11150" s="6" t="s">
        <v>58131</v>
      </c>
      <c r="L11150" s="4" t="s">
        <v>57</v>
      </c>
      <c r="M11150" s="4" t="s">
        <v>31</v>
      </c>
    </row>
    <row r="11151" customFormat="false" ht="15.75" hidden="false" customHeight="true" outlineLevel="0" collapsed="false">
      <c r="A11151" s="4" t="n">
        <v>9053</v>
      </c>
      <c r="B11151" s="4" t="s">
        <v>58132</v>
      </c>
      <c r="C11151" s="4"/>
      <c r="D11151" s="4" t="s">
        <v>58133</v>
      </c>
      <c r="E11151" s="5" t="s">
        <v>58134</v>
      </c>
      <c r="F11151" s="4" t="s">
        <v>1574</v>
      </c>
      <c r="G11151" s="4" t="s">
        <v>1574</v>
      </c>
      <c r="H11151" s="5" t="s">
        <v>58135</v>
      </c>
      <c r="I11151" s="4" t="s">
        <v>58136</v>
      </c>
      <c r="J11151" s="5" t="n">
        <f aca="false">LEN(K11151)</f>
        <v>12</v>
      </c>
      <c r="K11151" s="6" t="s">
        <v>58137</v>
      </c>
      <c r="L11151" s="4" t="s">
        <v>31</v>
      </c>
      <c r="M11151" s="4" t="s">
        <v>549</v>
      </c>
    </row>
    <row r="11152" customFormat="false" ht="15.75" hidden="false" customHeight="true" outlineLevel="0" collapsed="false">
      <c r="A11152" s="4" t="n">
        <v>9063</v>
      </c>
      <c r="B11152" s="4" t="s">
        <v>58138</v>
      </c>
      <c r="C11152" s="4"/>
      <c r="D11152" s="4" t="s">
        <v>58139</v>
      </c>
      <c r="E11152" s="5" t="s">
        <v>58140</v>
      </c>
      <c r="F11152" s="4" t="s">
        <v>58141</v>
      </c>
      <c r="G11152" s="4" t="s">
        <v>1574</v>
      </c>
      <c r="H11152" s="5" t="s">
        <v>58142</v>
      </c>
      <c r="I11152" s="7" t="s">
        <v>58143</v>
      </c>
      <c r="J11152" s="5" t="n">
        <f aca="false">LEN(K11152)</f>
        <v>12</v>
      </c>
      <c r="K11152" s="6" t="s">
        <v>58144</v>
      </c>
      <c r="L11152" s="4" t="s">
        <v>78</v>
      </c>
      <c r="M11152" s="4" t="s">
        <v>1216</v>
      </c>
    </row>
    <row r="11153" customFormat="false" ht="15.75" hidden="false" customHeight="true" outlineLevel="0" collapsed="false">
      <c r="A11153" s="4" t="n">
        <v>9078</v>
      </c>
      <c r="B11153" s="4" t="s">
        <v>5109</v>
      </c>
      <c r="C11153" s="4"/>
      <c r="D11153" s="4" t="s">
        <v>58145</v>
      </c>
      <c r="E11153" s="5" t="s">
        <v>4364</v>
      </c>
      <c r="F11153" s="4" t="s">
        <v>4365</v>
      </c>
      <c r="G11153" s="4" t="s">
        <v>1574</v>
      </c>
      <c r="H11153" s="5" t="s">
        <v>58146</v>
      </c>
      <c r="I11153" s="4" t="s">
        <v>58147</v>
      </c>
      <c r="J11153" s="5" t="n">
        <f aca="false">LEN(K11153)</f>
        <v>12</v>
      </c>
      <c r="K11153" s="6" t="s">
        <v>58148</v>
      </c>
      <c r="L11153" s="4" t="s">
        <v>57</v>
      </c>
      <c r="M11153" s="4" t="s">
        <v>6459</v>
      </c>
    </row>
    <row r="11154" customFormat="false" ht="15.75" hidden="false" customHeight="true" outlineLevel="0" collapsed="false">
      <c r="A11154" s="4" t="n">
        <v>9176</v>
      </c>
      <c r="B11154" s="4" t="s">
        <v>9812</v>
      </c>
      <c r="C11154" s="4" t="s">
        <v>58149</v>
      </c>
      <c r="D11154" s="4" t="s">
        <v>58150</v>
      </c>
      <c r="E11154" s="5" t="s">
        <v>257</v>
      </c>
      <c r="F11154" s="4" t="s">
        <v>258</v>
      </c>
      <c r="G11154" s="4" t="s">
        <v>259</v>
      </c>
      <c r="H11154" s="5" t="s">
        <v>58151</v>
      </c>
      <c r="I11154" s="4" t="s">
        <v>58152</v>
      </c>
      <c r="J11154" s="5" t="n">
        <f aca="false">LEN(K11154)</f>
        <v>12</v>
      </c>
      <c r="K11154" s="6" t="s">
        <v>58153</v>
      </c>
      <c r="L11154" s="4" t="s">
        <v>21</v>
      </c>
      <c r="M11154" s="4" t="s">
        <v>24751</v>
      </c>
    </row>
    <row r="11155" customFormat="false" ht="15.75" hidden="false" customHeight="true" outlineLevel="0" collapsed="false">
      <c r="A11155" s="4" t="n">
        <v>9182</v>
      </c>
      <c r="B11155" s="4" t="s">
        <v>58154</v>
      </c>
      <c r="C11155" s="4"/>
      <c r="D11155" s="4" t="s">
        <v>58155</v>
      </c>
      <c r="E11155" s="5" t="s">
        <v>257</v>
      </c>
      <c r="F11155" s="4" t="s">
        <v>258</v>
      </c>
      <c r="G11155" s="4" t="s">
        <v>259</v>
      </c>
      <c r="H11155" s="5" t="s">
        <v>58156</v>
      </c>
      <c r="I11155" s="7" t="s">
        <v>58157</v>
      </c>
      <c r="J11155" s="5" t="n">
        <f aca="false">LEN(K11155)</f>
        <v>12</v>
      </c>
      <c r="K11155" s="6" t="s">
        <v>58153</v>
      </c>
      <c r="L11155" s="4" t="s">
        <v>31</v>
      </c>
      <c r="M11155" s="4" t="s">
        <v>4122</v>
      </c>
    </row>
    <row r="11156" customFormat="false" ht="15.75" hidden="false" customHeight="true" outlineLevel="0" collapsed="false">
      <c r="A11156" s="4" t="n">
        <v>9214</v>
      </c>
      <c r="B11156" s="4" t="s">
        <v>58158</v>
      </c>
      <c r="C11156" s="4" t="s">
        <v>58159</v>
      </c>
      <c r="D11156" s="4" t="s">
        <v>58160</v>
      </c>
      <c r="E11156" s="5" t="s">
        <v>3614</v>
      </c>
      <c r="F11156" s="4" t="s">
        <v>3615</v>
      </c>
      <c r="G11156" s="4" t="s">
        <v>259</v>
      </c>
      <c r="H11156" s="5" t="s">
        <v>50693</v>
      </c>
      <c r="I11156" s="4" t="s">
        <v>58161</v>
      </c>
      <c r="J11156" s="5" t="n">
        <f aca="false">LEN(K11156)</f>
        <v>12</v>
      </c>
      <c r="K11156" s="6" t="s">
        <v>58162</v>
      </c>
      <c r="L11156" s="4" t="s">
        <v>57</v>
      </c>
      <c r="M11156" s="4" t="s">
        <v>102</v>
      </c>
    </row>
    <row r="11157" customFormat="false" ht="15.75" hidden="false" customHeight="true" outlineLevel="0" collapsed="false">
      <c r="A11157" s="4" t="n">
        <v>9218</v>
      </c>
      <c r="B11157" s="4" t="s">
        <v>58163</v>
      </c>
      <c r="C11157" s="4"/>
      <c r="D11157" s="4" t="s">
        <v>58164</v>
      </c>
      <c r="E11157" s="5" t="s">
        <v>58165</v>
      </c>
      <c r="F11157" s="4" t="s">
        <v>3615</v>
      </c>
      <c r="G11157" s="4" t="s">
        <v>259</v>
      </c>
      <c r="H11157" s="5" t="s">
        <v>58166</v>
      </c>
      <c r="I11157" s="7" t="s">
        <v>56937</v>
      </c>
      <c r="J11157" s="5" t="n">
        <f aca="false">LEN(K11157)</f>
        <v>12</v>
      </c>
      <c r="K11157" s="6" t="s">
        <v>56663</v>
      </c>
      <c r="L11157" s="4" t="s">
        <v>57</v>
      </c>
      <c r="M11157" s="4" t="s">
        <v>31</v>
      </c>
    </row>
    <row r="11158" customFormat="false" ht="27.75" hidden="false" customHeight="true" outlineLevel="0" collapsed="false">
      <c r="A11158" s="4" t="n">
        <v>9223</v>
      </c>
      <c r="B11158" s="4" t="s">
        <v>58167</v>
      </c>
      <c r="C11158" s="4" t="s">
        <v>58168</v>
      </c>
      <c r="D11158" s="4" t="s">
        <v>58169</v>
      </c>
      <c r="E11158" s="5" t="s">
        <v>3614</v>
      </c>
      <c r="F11158" s="4" t="s">
        <v>3615</v>
      </c>
      <c r="G11158" s="4" t="s">
        <v>259</v>
      </c>
      <c r="H11158" s="5" t="s">
        <v>58170</v>
      </c>
      <c r="I11158" s="7" t="s">
        <v>58171</v>
      </c>
      <c r="J11158" s="5" t="n">
        <f aca="false">LEN(K11158)</f>
        <v>12</v>
      </c>
      <c r="K11158" s="6" t="s">
        <v>56663</v>
      </c>
      <c r="L11158" s="4" t="s">
        <v>21</v>
      </c>
      <c r="M11158" s="4" t="s">
        <v>34931</v>
      </c>
    </row>
    <row r="11159" customFormat="false" ht="15.75" hidden="false" customHeight="true" outlineLevel="0" collapsed="false">
      <c r="A11159" s="4" t="n">
        <v>9229</v>
      </c>
      <c r="B11159" s="4" t="s">
        <v>58172</v>
      </c>
      <c r="C11159" s="4" t="s">
        <v>58173</v>
      </c>
      <c r="D11159" s="4" t="s">
        <v>58174</v>
      </c>
      <c r="E11159" s="5" t="s">
        <v>3614</v>
      </c>
      <c r="F11159" s="4" t="s">
        <v>3615</v>
      </c>
      <c r="G11159" s="4" t="s">
        <v>259</v>
      </c>
      <c r="H11159" s="5" t="s">
        <v>58175</v>
      </c>
      <c r="I11159" s="7" t="s">
        <v>58176</v>
      </c>
      <c r="J11159" s="5" t="n">
        <f aca="false">LEN(K11159)</f>
        <v>12</v>
      </c>
      <c r="K11159" s="6" t="s">
        <v>58177</v>
      </c>
      <c r="L11159" s="4" t="s">
        <v>57</v>
      </c>
      <c r="M11159" s="4" t="s">
        <v>13737</v>
      </c>
    </row>
    <row r="11160" customFormat="false" ht="15.75" hidden="false" customHeight="true" outlineLevel="0" collapsed="false">
      <c r="A11160" s="4" t="n">
        <v>9230</v>
      </c>
      <c r="B11160" s="4" t="s">
        <v>58178</v>
      </c>
      <c r="C11160" s="4" t="s">
        <v>58179</v>
      </c>
      <c r="D11160" s="4" t="s">
        <v>58180</v>
      </c>
      <c r="E11160" s="5" t="s">
        <v>3614</v>
      </c>
      <c r="F11160" s="4" t="s">
        <v>3615</v>
      </c>
      <c r="G11160" s="4" t="s">
        <v>259</v>
      </c>
      <c r="H11160" s="5" t="s">
        <v>58175</v>
      </c>
      <c r="I11160" s="4" t="s">
        <v>58176</v>
      </c>
      <c r="J11160" s="5" t="n">
        <f aca="false">LEN(K11160)</f>
        <v>12</v>
      </c>
      <c r="K11160" s="6" t="s">
        <v>58177</v>
      </c>
      <c r="L11160" s="4" t="s">
        <v>57</v>
      </c>
      <c r="M11160" s="4" t="s">
        <v>591</v>
      </c>
    </row>
    <row r="11161" customFormat="false" ht="15.75" hidden="false" customHeight="true" outlineLevel="0" collapsed="false">
      <c r="A11161" s="4" t="n">
        <v>9240</v>
      </c>
      <c r="B11161" s="4" t="s">
        <v>58181</v>
      </c>
      <c r="C11161" s="4" t="s">
        <v>58182</v>
      </c>
      <c r="D11161" s="4" t="s">
        <v>58183</v>
      </c>
      <c r="E11161" s="5" t="s">
        <v>58184</v>
      </c>
      <c r="F11161" s="4" t="s">
        <v>58185</v>
      </c>
      <c r="G11161" s="4" t="s">
        <v>259</v>
      </c>
      <c r="H11161" s="5" t="s">
        <v>58186</v>
      </c>
      <c r="I11161" s="7" t="s">
        <v>58187</v>
      </c>
      <c r="J11161" s="5" t="n">
        <f aca="false">LEN(K11161)</f>
        <v>12</v>
      </c>
      <c r="K11161" s="6" t="s">
        <v>58188</v>
      </c>
      <c r="L11161" s="4" t="s">
        <v>78</v>
      </c>
      <c r="M11161" s="4" t="s">
        <v>32</v>
      </c>
    </row>
    <row r="11162" customFormat="false" ht="15.75" hidden="false" customHeight="true" outlineLevel="0" collapsed="false">
      <c r="A11162" s="4" t="n">
        <v>9305</v>
      </c>
      <c r="B11162" s="4" t="s">
        <v>58189</v>
      </c>
      <c r="C11162" s="4"/>
      <c r="D11162" s="4" t="s">
        <v>58190</v>
      </c>
      <c r="E11162" s="5" t="s">
        <v>58191</v>
      </c>
      <c r="F11162" s="4" t="s">
        <v>259</v>
      </c>
      <c r="G11162" s="4" t="s">
        <v>259</v>
      </c>
      <c r="H11162" s="5" t="s">
        <v>58192</v>
      </c>
      <c r="I11162" s="4" t="s">
        <v>58193</v>
      </c>
      <c r="J11162" s="5" t="n">
        <f aca="false">LEN(K11162)</f>
        <v>12</v>
      </c>
      <c r="K11162" s="6" t="s">
        <v>58194</v>
      </c>
      <c r="L11162" s="4" t="s">
        <v>31</v>
      </c>
      <c r="M11162" s="4" t="s">
        <v>31</v>
      </c>
    </row>
    <row r="11163" customFormat="false" ht="15.75" hidden="false" customHeight="true" outlineLevel="0" collapsed="false">
      <c r="A11163" s="4" t="n">
        <v>9304</v>
      </c>
      <c r="B11163" s="4" t="s">
        <v>58189</v>
      </c>
      <c r="C11163" s="4"/>
      <c r="D11163" s="4" t="s">
        <v>58195</v>
      </c>
      <c r="E11163" s="5" t="s">
        <v>58191</v>
      </c>
      <c r="F11163" s="4" t="s">
        <v>58196</v>
      </c>
      <c r="G11163" s="4" t="s">
        <v>259</v>
      </c>
      <c r="H11163" s="5" t="s">
        <v>58192</v>
      </c>
      <c r="I11163" s="4" t="s">
        <v>58193</v>
      </c>
      <c r="J11163" s="5" t="n">
        <f aca="false">LEN(K11163)</f>
        <v>12</v>
      </c>
      <c r="K11163" s="6" t="s">
        <v>58194</v>
      </c>
      <c r="L11163" s="4" t="s">
        <v>57</v>
      </c>
      <c r="M11163" s="4" t="s">
        <v>31</v>
      </c>
    </row>
    <row r="11164" customFormat="false" ht="15.75" hidden="false" customHeight="true" outlineLevel="0" collapsed="false">
      <c r="A11164" s="4" t="n">
        <v>9307</v>
      </c>
      <c r="B11164" s="4" t="s">
        <v>58197</v>
      </c>
      <c r="C11164" s="4"/>
      <c r="D11164" s="4" t="s">
        <v>41588</v>
      </c>
      <c r="E11164" s="5" t="s">
        <v>257</v>
      </c>
      <c r="F11164" s="4" t="s">
        <v>258</v>
      </c>
      <c r="G11164" s="4" t="s">
        <v>259</v>
      </c>
      <c r="H11164" s="5" t="s">
        <v>58198</v>
      </c>
      <c r="I11164" s="4" t="s">
        <v>58157</v>
      </c>
      <c r="J11164" s="5" t="n">
        <f aca="false">LEN(K11164)</f>
        <v>12</v>
      </c>
      <c r="K11164" s="6" t="s">
        <v>58153</v>
      </c>
      <c r="L11164" s="4" t="s">
        <v>1970</v>
      </c>
      <c r="M11164" s="4" t="s">
        <v>31</v>
      </c>
    </row>
    <row r="11165" customFormat="false" ht="15.75" hidden="false" customHeight="true" outlineLevel="0" collapsed="false">
      <c r="A11165" s="4" t="n">
        <v>9314</v>
      </c>
      <c r="B11165" s="4" t="s">
        <v>58199</v>
      </c>
      <c r="C11165" s="4" t="s">
        <v>58200</v>
      </c>
      <c r="D11165" s="4" t="s">
        <v>58201</v>
      </c>
      <c r="E11165" s="5" t="s">
        <v>19460</v>
      </c>
      <c r="F11165" s="4" t="s">
        <v>19461</v>
      </c>
      <c r="G11165" s="4" t="s">
        <v>259</v>
      </c>
      <c r="H11165" s="5" t="s">
        <v>58202</v>
      </c>
      <c r="I11165" s="4" t="s">
        <v>58203</v>
      </c>
      <c r="J11165" s="5" t="n">
        <f aca="false">LEN(K11165)</f>
        <v>12</v>
      </c>
      <c r="K11165" s="6" t="s">
        <v>58204</v>
      </c>
      <c r="L11165" s="4" t="s">
        <v>78</v>
      </c>
      <c r="M11165" s="4" t="s">
        <v>828</v>
      </c>
    </row>
    <row r="11166" customFormat="false" ht="15.75" hidden="false" customHeight="true" outlineLevel="0" collapsed="false">
      <c r="A11166" s="4" t="n">
        <v>9320</v>
      </c>
      <c r="B11166" s="4" t="s">
        <v>58205</v>
      </c>
      <c r="C11166" s="4" t="s">
        <v>58206</v>
      </c>
      <c r="D11166" s="4" t="s">
        <v>58207</v>
      </c>
      <c r="E11166" s="5" t="s">
        <v>5539</v>
      </c>
      <c r="F11166" s="4" t="s">
        <v>5540</v>
      </c>
      <c r="G11166" s="4" t="s">
        <v>259</v>
      </c>
      <c r="H11166" s="5" t="s">
        <v>58208</v>
      </c>
      <c r="I11166" s="4" t="s">
        <v>58209</v>
      </c>
      <c r="J11166" s="5" t="n">
        <f aca="false">LEN(K11166)</f>
        <v>12</v>
      </c>
      <c r="K11166" s="6" t="s">
        <v>58210</v>
      </c>
      <c r="L11166" s="4" t="s">
        <v>21</v>
      </c>
      <c r="M11166" s="4" t="s">
        <v>22</v>
      </c>
    </row>
    <row r="11167" customFormat="false" ht="15.75" hidden="false" customHeight="true" outlineLevel="0" collapsed="false">
      <c r="A11167" s="4" t="n">
        <v>9321</v>
      </c>
      <c r="B11167" s="4" t="s">
        <v>58211</v>
      </c>
      <c r="C11167" s="4"/>
      <c r="D11167" s="4" t="s">
        <v>58212</v>
      </c>
      <c r="E11167" s="5" t="s">
        <v>5539</v>
      </c>
      <c r="F11167" s="4" t="s">
        <v>5540</v>
      </c>
      <c r="G11167" s="4" t="s">
        <v>259</v>
      </c>
      <c r="H11167" s="5" t="s">
        <v>58213</v>
      </c>
      <c r="I11167" s="7" t="s">
        <v>58214</v>
      </c>
      <c r="J11167" s="5" t="n">
        <f aca="false">LEN(K11167)</f>
        <v>12</v>
      </c>
      <c r="K11167" s="6" t="s">
        <v>58215</v>
      </c>
      <c r="L11167" s="4" t="s">
        <v>1970</v>
      </c>
      <c r="M11167" s="4" t="s">
        <v>1462</v>
      </c>
    </row>
    <row r="11168" customFormat="false" ht="15.75" hidden="false" customHeight="true" outlineLevel="0" collapsed="false">
      <c r="A11168" s="4" t="n">
        <v>9329</v>
      </c>
      <c r="B11168" s="4" t="s">
        <v>58216</v>
      </c>
      <c r="C11168" s="4" t="s">
        <v>58217</v>
      </c>
      <c r="D11168" s="4" t="s">
        <v>58218</v>
      </c>
      <c r="E11168" s="5" t="s">
        <v>30926</v>
      </c>
      <c r="F11168" s="4" t="s">
        <v>4522</v>
      </c>
      <c r="G11168" s="4" t="s">
        <v>259</v>
      </c>
      <c r="H11168" s="5" t="s">
        <v>58219</v>
      </c>
      <c r="I11168" s="4" t="str">
        <f aca="false">IFERROR(__xludf.dummyfunction("""info@""&amp;LOWER(REGEXREPLACE(B11168,""[^A-Za-z0-9]"",""""))&amp;"".com"""),"info@calblasi.com")</f>
        <v>info@calblasi.com</v>
      </c>
      <c r="J11168" s="5" t="n">
        <f aca="false">LEN(K11168)</f>
        <v>12</v>
      </c>
      <c r="K11168" s="6" t="s">
        <v>58220</v>
      </c>
      <c r="L11168" s="4" t="s">
        <v>57</v>
      </c>
      <c r="M11168" s="4" t="s">
        <v>2097</v>
      </c>
    </row>
    <row r="11169" customFormat="false" ht="15.75" hidden="false" customHeight="true" outlineLevel="0" collapsed="false">
      <c r="A11169" s="4" t="n">
        <v>9330</v>
      </c>
      <c r="B11169" s="4" t="s">
        <v>58221</v>
      </c>
      <c r="C11169" s="4" t="s">
        <v>58222</v>
      </c>
      <c r="D11169" s="4" t="s">
        <v>58223</v>
      </c>
      <c r="E11169" s="5" t="s">
        <v>19453</v>
      </c>
      <c r="F11169" s="4" t="s">
        <v>58224</v>
      </c>
      <c r="G11169" s="4" t="s">
        <v>259</v>
      </c>
      <c r="H11169" s="5" t="s">
        <v>58225</v>
      </c>
      <c r="I11169" s="4" t="s">
        <v>58226</v>
      </c>
      <c r="J11169" s="5" t="n">
        <f aca="false">LEN(K11169)</f>
        <v>12</v>
      </c>
      <c r="K11169" s="6" t="s">
        <v>58227</v>
      </c>
      <c r="L11169" s="4" t="s">
        <v>31</v>
      </c>
      <c r="M11169" s="4" t="s">
        <v>32</v>
      </c>
    </row>
    <row r="11170" customFormat="false" ht="15.75" hidden="false" customHeight="true" outlineLevel="0" collapsed="false">
      <c r="A11170" s="4" t="n">
        <v>12324</v>
      </c>
      <c r="B11170" s="4" t="s">
        <v>58228</v>
      </c>
      <c r="C11170" s="4"/>
      <c r="D11170" s="4" t="s">
        <v>58229</v>
      </c>
      <c r="E11170" s="5" t="s">
        <v>4381</v>
      </c>
      <c r="F11170" s="4" t="s">
        <v>4382</v>
      </c>
      <c r="G11170" s="4" t="s">
        <v>2214</v>
      </c>
      <c r="H11170" s="5" t="s">
        <v>58230</v>
      </c>
      <c r="I11170" s="4" t="s">
        <v>58231</v>
      </c>
      <c r="J11170" s="5" t="n">
        <f aca="false">LEN(K11170)</f>
        <v>12</v>
      </c>
      <c r="K11170" s="6" t="s">
        <v>58232</v>
      </c>
      <c r="L11170" s="4" t="s">
        <v>21</v>
      </c>
      <c r="M11170" s="4" t="s">
        <v>317</v>
      </c>
    </row>
    <row r="11171" customFormat="false" ht="15.75" hidden="false" customHeight="true" outlineLevel="0" collapsed="false">
      <c r="A11171" s="4" t="n">
        <v>9376</v>
      </c>
      <c r="B11171" s="4" t="s">
        <v>58233</v>
      </c>
      <c r="C11171" s="4"/>
      <c r="D11171" s="4" t="s">
        <v>58234</v>
      </c>
      <c r="E11171" s="5" t="s">
        <v>4381</v>
      </c>
      <c r="F11171" s="4" t="s">
        <v>4382</v>
      </c>
      <c r="G11171" s="4" t="s">
        <v>2214</v>
      </c>
      <c r="H11171" s="5" t="s">
        <v>58235</v>
      </c>
      <c r="I11171" s="4" t="s">
        <v>58236</v>
      </c>
      <c r="J11171" s="5" t="n">
        <f aca="false">LEN(K11171)</f>
        <v>12</v>
      </c>
      <c r="K11171" s="6" t="s">
        <v>58237</v>
      </c>
      <c r="L11171" s="4" t="s">
        <v>66</v>
      </c>
      <c r="M11171" s="4" t="s">
        <v>1016</v>
      </c>
    </row>
    <row r="11172" customFormat="false" ht="15.75" hidden="false" customHeight="true" outlineLevel="0" collapsed="false">
      <c r="A11172" s="4" t="n">
        <v>9418</v>
      </c>
      <c r="B11172" s="4" t="s">
        <v>58238</v>
      </c>
      <c r="C11172" s="4"/>
      <c r="D11172" s="4" t="s">
        <v>58239</v>
      </c>
      <c r="E11172" s="5" t="s">
        <v>58240</v>
      </c>
      <c r="F11172" s="4" t="s">
        <v>58241</v>
      </c>
      <c r="G11172" s="4" t="s">
        <v>2214</v>
      </c>
      <c r="H11172" s="5" t="s">
        <v>58242</v>
      </c>
      <c r="I11172" s="7" t="s">
        <v>58243</v>
      </c>
      <c r="J11172" s="5" t="n">
        <f aca="false">LEN(K11172)</f>
        <v>12</v>
      </c>
      <c r="K11172" s="6" t="s">
        <v>58244</v>
      </c>
      <c r="L11172" s="4" t="s">
        <v>31</v>
      </c>
      <c r="M11172" s="4" t="s">
        <v>877</v>
      </c>
    </row>
    <row r="11173" customFormat="false" ht="27.75" hidden="false" customHeight="true" outlineLevel="0" collapsed="false">
      <c r="A11173" s="4" t="n">
        <v>9456</v>
      </c>
      <c r="B11173" s="4" t="s">
        <v>58245</v>
      </c>
      <c r="C11173" s="4"/>
      <c r="D11173" s="4" t="s">
        <v>58246</v>
      </c>
      <c r="E11173" s="5" t="s">
        <v>58247</v>
      </c>
      <c r="F11173" s="4" t="s">
        <v>58248</v>
      </c>
      <c r="G11173" s="4" t="s">
        <v>2538</v>
      </c>
      <c r="H11173" s="5" t="s">
        <v>58249</v>
      </c>
      <c r="I11173" s="7" t="s">
        <v>58250</v>
      </c>
      <c r="J11173" s="5" t="n">
        <f aca="false">LEN(K11173)</f>
        <v>12</v>
      </c>
      <c r="K11173" s="6" t="s">
        <v>58251</v>
      </c>
      <c r="L11173" s="4" t="s">
        <v>21</v>
      </c>
      <c r="M11173" s="4" t="s">
        <v>31</v>
      </c>
    </row>
    <row r="11174" customFormat="false" ht="15.75" hidden="false" customHeight="true" outlineLevel="0" collapsed="false">
      <c r="A11174" s="4" t="n">
        <v>9465</v>
      </c>
      <c r="B11174" s="4" t="s">
        <v>58252</v>
      </c>
      <c r="C11174" s="4"/>
      <c r="D11174" s="4" t="s">
        <v>58253</v>
      </c>
      <c r="E11174" s="5" t="s">
        <v>58254</v>
      </c>
      <c r="F11174" s="4" t="s">
        <v>58255</v>
      </c>
      <c r="G11174" s="4" t="s">
        <v>2538</v>
      </c>
      <c r="H11174" s="5" t="s">
        <v>58256</v>
      </c>
      <c r="I11174" s="4" t="s">
        <v>58257</v>
      </c>
      <c r="J11174" s="5" t="n">
        <f aca="false">LEN(K11174)</f>
        <v>12</v>
      </c>
      <c r="K11174" s="6" t="s">
        <v>58258</v>
      </c>
      <c r="L11174" s="4" t="s">
        <v>21</v>
      </c>
      <c r="M11174" s="4" t="s">
        <v>381</v>
      </c>
    </row>
    <row r="11175" customFormat="false" ht="15.75" hidden="false" customHeight="true" outlineLevel="0" collapsed="false">
      <c r="A11175" s="4" t="n">
        <v>9472</v>
      </c>
      <c r="B11175" s="4" t="s">
        <v>58259</v>
      </c>
      <c r="C11175" s="4"/>
      <c r="D11175" s="4" t="s">
        <v>32784</v>
      </c>
      <c r="E11175" s="5" t="s">
        <v>26421</v>
      </c>
      <c r="F11175" s="4" t="s">
        <v>26422</v>
      </c>
      <c r="G11175" s="4" t="s">
        <v>2538</v>
      </c>
      <c r="H11175" s="5" t="s">
        <v>58260</v>
      </c>
      <c r="I11175" s="4" t="s">
        <v>58261</v>
      </c>
      <c r="J11175" s="5" t="n">
        <f aca="false">LEN(K11175)</f>
        <v>12</v>
      </c>
      <c r="K11175" s="6" t="s">
        <v>58262</v>
      </c>
      <c r="L11175" s="4" t="s">
        <v>21</v>
      </c>
      <c r="M11175" s="4" t="s">
        <v>22</v>
      </c>
    </row>
    <row r="11176" customFormat="false" ht="15.75" hidden="false" customHeight="true" outlineLevel="0" collapsed="false">
      <c r="A11176" s="4" t="n">
        <v>9475</v>
      </c>
      <c r="B11176" s="4" t="s">
        <v>58263</v>
      </c>
      <c r="C11176" s="4"/>
      <c r="D11176" s="4" t="s">
        <v>58264</v>
      </c>
      <c r="E11176" s="5" t="s">
        <v>10063</v>
      </c>
      <c r="F11176" s="4" t="s">
        <v>10064</v>
      </c>
      <c r="G11176" s="4" t="s">
        <v>2538</v>
      </c>
      <c r="H11176" s="5" t="s">
        <v>58265</v>
      </c>
      <c r="I11176" s="7" t="s">
        <v>58266</v>
      </c>
      <c r="J11176" s="5" t="n">
        <f aca="false">LEN(K11176)</f>
        <v>12</v>
      </c>
      <c r="K11176" s="6" t="s">
        <v>58267</v>
      </c>
      <c r="L11176" s="4" t="s">
        <v>78</v>
      </c>
      <c r="M11176" s="4" t="s">
        <v>32</v>
      </c>
    </row>
    <row r="11177" customFormat="false" ht="15.75" hidden="false" customHeight="true" outlineLevel="0" collapsed="false">
      <c r="A11177" s="4" t="n">
        <v>9483</v>
      </c>
      <c r="B11177" s="4" t="s">
        <v>58268</v>
      </c>
      <c r="C11177" s="4"/>
      <c r="D11177" s="4" t="s">
        <v>58269</v>
      </c>
      <c r="E11177" s="5" t="s">
        <v>58270</v>
      </c>
      <c r="F11177" s="4" t="s">
        <v>58271</v>
      </c>
      <c r="G11177" s="4" t="s">
        <v>2538</v>
      </c>
      <c r="H11177" s="5" t="s">
        <v>58272</v>
      </c>
      <c r="I11177" s="7" t="s">
        <v>58273</v>
      </c>
      <c r="J11177" s="5" t="n">
        <f aca="false">LEN(K11177)</f>
        <v>12</v>
      </c>
      <c r="K11177" s="6" t="s">
        <v>58274</v>
      </c>
      <c r="L11177" s="4" t="s">
        <v>31</v>
      </c>
      <c r="M11177" s="4" t="s">
        <v>988</v>
      </c>
    </row>
    <row r="11178" customFormat="false" ht="15.75" hidden="false" customHeight="true" outlineLevel="0" collapsed="false">
      <c r="A11178" s="4" t="n">
        <v>9510</v>
      </c>
      <c r="B11178" s="4" t="s">
        <v>58275</v>
      </c>
      <c r="C11178" s="4"/>
      <c r="D11178" s="4" t="s">
        <v>58276</v>
      </c>
      <c r="E11178" s="5" t="s">
        <v>15739</v>
      </c>
      <c r="F11178" s="4" t="s">
        <v>15740</v>
      </c>
      <c r="G11178" s="4" t="s">
        <v>1081</v>
      </c>
      <c r="H11178" s="5" t="s">
        <v>58277</v>
      </c>
      <c r="I11178" s="4" t="s">
        <v>58278</v>
      </c>
      <c r="J11178" s="5" t="n">
        <f aca="false">LEN(K11178)</f>
        <v>12</v>
      </c>
      <c r="K11178" s="10" t="s">
        <v>58279</v>
      </c>
      <c r="L11178" s="4" t="s">
        <v>78</v>
      </c>
      <c r="M11178" s="4" t="s">
        <v>3461</v>
      </c>
    </row>
    <row r="11179" customFormat="false" ht="15.75" hidden="false" customHeight="true" outlineLevel="0" collapsed="false">
      <c r="A11179" s="4" t="n">
        <v>9558</v>
      </c>
      <c r="B11179" s="4" t="s">
        <v>58280</v>
      </c>
      <c r="C11179" s="4"/>
      <c r="D11179" s="4" t="s">
        <v>58281</v>
      </c>
      <c r="E11179" s="5" t="s">
        <v>26447</v>
      </c>
      <c r="F11179" s="4" t="s">
        <v>58282</v>
      </c>
      <c r="G11179" s="4" t="s">
        <v>603</v>
      </c>
      <c r="H11179" s="5" t="s">
        <v>58283</v>
      </c>
      <c r="I11179" s="4" t="s">
        <v>58284</v>
      </c>
      <c r="J11179" s="5" t="n">
        <f aca="false">LEN(K11179)</f>
        <v>12</v>
      </c>
      <c r="K11179" s="10" t="s">
        <v>58285</v>
      </c>
      <c r="L11179" s="4" t="s">
        <v>31</v>
      </c>
      <c r="M11179" s="4" t="s">
        <v>918</v>
      </c>
    </row>
    <row r="11180" customFormat="false" ht="15.75" hidden="false" customHeight="true" outlineLevel="0" collapsed="false">
      <c r="A11180" s="4" t="n">
        <v>9608</v>
      </c>
      <c r="B11180" s="4" t="s">
        <v>58286</v>
      </c>
      <c r="C11180" s="4"/>
      <c r="D11180" s="4" t="s">
        <v>58287</v>
      </c>
      <c r="E11180" s="5" t="s">
        <v>12382</v>
      </c>
      <c r="F11180" s="4" t="s">
        <v>3782</v>
      </c>
      <c r="G11180" s="4" t="s">
        <v>603</v>
      </c>
      <c r="H11180" s="5" t="s">
        <v>58288</v>
      </c>
      <c r="I11180" s="4" t="s">
        <v>58289</v>
      </c>
      <c r="J11180" s="5" t="n">
        <f aca="false">LEN(K11180)</f>
        <v>12</v>
      </c>
      <c r="K11180" s="6" t="s">
        <v>58290</v>
      </c>
      <c r="L11180" s="4" t="s">
        <v>21</v>
      </c>
      <c r="M11180" s="4" t="s">
        <v>294</v>
      </c>
    </row>
    <row r="11181" customFormat="false" ht="15.75" hidden="false" customHeight="true" outlineLevel="0" collapsed="false">
      <c r="A11181" s="4" t="n">
        <v>9617</v>
      </c>
      <c r="B11181" s="4" t="s">
        <v>58291</v>
      </c>
      <c r="C11181" s="4" t="s">
        <v>58292</v>
      </c>
      <c r="D11181" s="4" t="s">
        <v>58293</v>
      </c>
      <c r="E11181" s="5" t="s">
        <v>1299</v>
      </c>
      <c r="F11181" s="4" t="s">
        <v>107</v>
      </c>
      <c r="G11181" s="4" t="s">
        <v>107</v>
      </c>
      <c r="H11181" s="5" t="s">
        <v>22088</v>
      </c>
      <c r="I11181" s="4" t="s">
        <v>58294</v>
      </c>
      <c r="J11181" s="5" t="n">
        <f aca="false">LEN(K11181)</f>
        <v>12</v>
      </c>
      <c r="K11181" s="6" t="s">
        <v>56048</v>
      </c>
      <c r="L11181" s="4" t="s">
        <v>57</v>
      </c>
      <c r="M11181" s="4" t="s">
        <v>7954</v>
      </c>
    </row>
    <row r="11182" customFormat="false" ht="15.75" hidden="false" customHeight="true" outlineLevel="0" collapsed="false">
      <c r="A11182" s="4" t="n">
        <v>9656</v>
      </c>
      <c r="B11182" s="4" t="s">
        <v>58295</v>
      </c>
      <c r="C11182" s="4"/>
      <c r="D11182" s="4" t="s">
        <v>58296</v>
      </c>
      <c r="E11182" s="5" t="s">
        <v>5313</v>
      </c>
      <c r="F11182" s="4" t="s">
        <v>3782</v>
      </c>
      <c r="G11182" s="4" t="s">
        <v>603</v>
      </c>
      <c r="H11182" s="5" t="s">
        <v>58297</v>
      </c>
      <c r="I11182" s="4" t="s">
        <v>58298</v>
      </c>
      <c r="J11182" s="5" t="n">
        <f aca="false">LEN(K11182)</f>
        <v>12</v>
      </c>
      <c r="K11182" s="6" t="s">
        <v>58299</v>
      </c>
      <c r="L11182" s="4" t="s">
        <v>78</v>
      </c>
      <c r="M11182" s="4" t="s">
        <v>359</v>
      </c>
    </row>
    <row r="11183" customFormat="false" ht="15.75" hidden="false" customHeight="true" outlineLevel="0" collapsed="false">
      <c r="A11183" s="4" t="n">
        <v>9678</v>
      </c>
      <c r="B11183" s="4" t="s">
        <v>58300</v>
      </c>
      <c r="C11183" s="4"/>
      <c r="D11183" s="4" t="s">
        <v>58301</v>
      </c>
      <c r="E11183" s="5" t="s">
        <v>46648</v>
      </c>
      <c r="F11183" s="4" t="s">
        <v>46649</v>
      </c>
      <c r="G11183" s="4" t="s">
        <v>603</v>
      </c>
      <c r="H11183" s="5" t="s">
        <v>58302</v>
      </c>
      <c r="I11183" s="7" t="s">
        <v>58303</v>
      </c>
      <c r="J11183" s="5" t="n">
        <f aca="false">LEN(K11183)</f>
        <v>12</v>
      </c>
      <c r="K11183" s="6" t="s">
        <v>58304</v>
      </c>
      <c r="L11183" s="4" t="s">
        <v>21</v>
      </c>
      <c r="M11183" s="4" t="s">
        <v>924</v>
      </c>
    </row>
    <row r="11184" customFormat="false" ht="15.75" hidden="false" customHeight="true" outlineLevel="0" collapsed="false">
      <c r="A11184" s="4" t="n">
        <v>9706</v>
      </c>
      <c r="B11184" s="4" t="s">
        <v>58305</v>
      </c>
      <c r="C11184" s="4"/>
      <c r="D11184" s="4" t="s">
        <v>58306</v>
      </c>
      <c r="E11184" s="5" t="s">
        <v>36496</v>
      </c>
      <c r="F11184" s="4" t="s">
        <v>15527</v>
      </c>
      <c r="G11184" s="4" t="s">
        <v>603</v>
      </c>
      <c r="H11184" s="5" t="s">
        <v>58307</v>
      </c>
      <c r="I11184" s="4" t="s">
        <v>58308</v>
      </c>
      <c r="J11184" s="5" t="n">
        <f aca="false">LEN(K11184)</f>
        <v>12</v>
      </c>
      <c r="K11184" s="6" t="s">
        <v>58309</v>
      </c>
      <c r="L11184" s="4" t="s">
        <v>637</v>
      </c>
      <c r="M11184" s="4" t="s">
        <v>294</v>
      </c>
    </row>
    <row r="11185" customFormat="false" ht="15.75" hidden="false" customHeight="true" outlineLevel="0" collapsed="false">
      <c r="A11185" s="4" t="n">
        <v>9728</v>
      </c>
      <c r="B11185" s="4" t="s">
        <v>58310</v>
      </c>
      <c r="C11185" s="4"/>
      <c r="D11185" s="4" t="s">
        <v>58311</v>
      </c>
      <c r="E11185" s="5" t="s">
        <v>36518</v>
      </c>
      <c r="F11185" s="4" t="s">
        <v>41787</v>
      </c>
      <c r="G11185" s="4" t="s">
        <v>603</v>
      </c>
      <c r="H11185" s="5" t="s">
        <v>58312</v>
      </c>
      <c r="I11185" s="4" t="s">
        <v>58313</v>
      </c>
      <c r="J11185" s="5" t="n">
        <f aca="false">LEN(K11185)</f>
        <v>12</v>
      </c>
      <c r="K11185" s="6" t="s">
        <v>58314</v>
      </c>
      <c r="L11185" s="4" t="s">
        <v>78</v>
      </c>
      <c r="M11185" s="4" t="s">
        <v>4894</v>
      </c>
    </row>
    <row r="11186" customFormat="false" ht="15.75" hidden="false" customHeight="true" outlineLevel="0" collapsed="false">
      <c r="A11186" s="4" t="n">
        <v>9732</v>
      </c>
      <c r="B11186" s="4" t="s">
        <v>13601</v>
      </c>
      <c r="C11186" s="4"/>
      <c r="D11186" s="4" t="s">
        <v>58315</v>
      </c>
      <c r="E11186" s="5" t="s">
        <v>58316</v>
      </c>
      <c r="F11186" s="4" t="s">
        <v>1009</v>
      </c>
      <c r="G11186" s="4" t="s">
        <v>603</v>
      </c>
      <c r="H11186" s="5" t="s">
        <v>58317</v>
      </c>
      <c r="I11186" s="4" t="s">
        <v>58318</v>
      </c>
      <c r="J11186" s="5" t="n">
        <f aca="false">LEN(K11186)</f>
        <v>12</v>
      </c>
      <c r="K11186" s="6" t="s">
        <v>58319</v>
      </c>
      <c r="L11186" s="4" t="s">
        <v>57</v>
      </c>
      <c r="M11186" s="4" t="s">
        <v>10060</v>
      </c>
    </row>
    <row r="11187" customFormat="false" ht="15.75" hidden="false" customHeight="true" outlineLevel="0" collapsed="false">
      <c r="A11187" s="4" t="n">
        <v>9741</v>
      </c>
      <c r="B11187" s="4" t="s">
        <v>58320</v>
      </c>
      <c r="C11187" s="4"/>
      <c r="D11187" s="4" t="s">
        <v>58321</v>
      </c>
      <c r="E11187" s="5" t="s">
        <v>41704</v>
      </c>
      <c r="F11187" s="4" t="s">
        <v>37213</v>
      </c>
      <c r="G11187" s="4" t="s">
        <v>603</v>
      </c>
      <c r="H11187" s="5" t="s">
        <v>58322</v>
      </c>
      <c r="I11187" s="4" t="str">
        <f aca="false">IFERROR(__xludf.dummyfunction("""info@""&amp;LOWER(REGEXREPLACE(B11187,""[^A-Za-z0-9]"",""""))&amp;"".com"""),"info@puntauia.com")</f>
        <v>info@puntauia.com</v>
      </c>
      <c r="J11187" s="5" t="n">
        <f aca="false">LEN(K11187)</f>
        <v>12</v>
      </c>
      <c r="K11187" s="6" t="s">
        <v>58323</v>
      </c>
      <c r="L11187" s="4" t="s">
        <v>31</v>
      </c>
      <c r="M11187" s="4" t="s">
        <v>381</v>
      </c>
    </row>
    <row r="11188" customFormat="false" ht="15.75" hidden="false" customHeight="true" outlineLevel="0" collapsed="false">
      <c r="A11188" s="4" t="n">
        <v>9752</v>
      </c>
      <c r="B11188" s="4" t="s">
        <v>58324</v>
      </c>
      <c r="C11188" s="4"/>
      <c r="D11188" s="4" t="s">
        <v>58325</v>
      </c>
      <c r="E11188" s="5" t="s">
        <v>5306</v>
      </c>
      <c r="F11188" s="4" t="s">
        <v>3782</v>
      </c>
      <c r="G11188" s="4" t="s">
        <v>603</v>
      </c>
      <c r="H11188" s="5" t="s">
        <v>58326</v>
      </c>
      <c r="I11188" s="4" t="s">
        <v>58327</v>
      </c>
      <c r="J11188" s="5" t="n">
        <f aca="false">LEN(K11188)</f>
        <v>12</v>
      </c>
      <c r="K11188" s="6" t="s">
        <v>58328</v>
      </c>
      <c r="L11188" s="4" t="s">
        <v>21</v>
      </c>
      <c r="M11188" s="4" t="s">
        <v>794</v>
      </c>
    </row>
    <row r="11189" customFormat="false" ht="15.75" hidden="false" customHeight="true" outlineLevel="0" collapsed="false">
      <c r="A11189" s="4" t="n">
        <v>9787</v>
      </c>
      <c r="B11189" s="4" t="s">
        <v>58329</v>
      </c>
      <c r="C11189" s="4"/>
      <c r="D11189" s="4" t="s">
        <v>58330</v>
      </c>
      <c r="E11189" s="5" t="s">
        <v>22130</v>
      </c>
      <c r="F11189" s="4" t="s">
        <v>242</v>
      </c>
      <c r="G11189" s="4" t="s">
        <v>242</v>
      </c>
      <c r="H11189" s="5" t="s">
        <v>58331</v>
      </c>
      <c r="I11189" s="4" t="s">
        <v>58332</v>
      </c>
      <c r="J11189" s="5" t="n">
        <f aca="false">LEN(K11189)</f>
        <v>12</v>
      </c>
      <c r="K11189" s="6" t="s">
        <v>58333</v>
      </c>
      <c r="L11189" s="4" t="s">
        <v>21</v>
      </c>
      <c r="M11189" s="4" t="s">
        <v>1793</v>
      </c>
    </row>
    <row r="11190" customFormat="false" ht="15.75" hidden="false" customHeight="true" outlineLevel="0" collapsed="false">
      <c r="A11190" s="4" t="n">
        <v>9810</v>
      </c>
      <c r="B11190" s="4" t="s">
        <v>58334</v>
      </c>
      <c r="C11190" s="4"/>
      <c r="D11190" s="4" t="s">
        <v>58335</v>
      </c>
      <c r="E11190" s="5" t="s">
        <v>58336</v>
      </c>
      <c r="F11190" s="4" t="s">
        <v>58337</v>
      </c>
      <c r="G11190" s="4" t="s">
        <v>242</v>
      </c>
      <c r="H11190" s="5" t="s">
        <v>58338</v>
      </c>
      <c r="I11190" s="4" t="s">
        <v>58339</v>
      </c>
      <c r="J11190" s="5" t="n">
        <f aca="false">LEN(K11190)</f>
        <v>12</v>
      </c>
      <c r="K11190" s="6" t="s">
        <v>58340</v>
      </c>
      <c r="L11190" s="4" t="s">
        <v>21</v>
      </c>
      <c r="M11190" s="4" t="s">
        <v>1216</v>
      </c>
    </row>
    <row r="11191" customFormat="false" ht="15.75" hidden="false" customHeight="true" outlineLevel="0" collapsed="false">
      <c r="A11191" s="4" t="n">
        <v>12380</v>
      </c>
      <c r="B11191" s="4" t="s">
        <v>58341</v>
      </c>
      <c r="C11191" s="4"/>
      <c r="D11191" s="4" t="s">
        <v>58342</v>
      </c>
      <c r="E11191" s="5" t="s">
        <v>58343</v>
      </c>
      <c r="F11191" s="4" t="s">
        <v>58344</v>
      </c>
      <c r="G11191" s="4" t="s">
        <v>611</v>
      </c>
      <c r="H11191" s="5" t="s">
        <v>58345</v>
      </c>
      <c r="I11191" s="4" t="s">
        <v>58346</v>
      </c>
      <c r="J11191" s="5" t="n">
        <f aca="false">LEN(K11191)</f>
        <v>12</v>
      </c>
      <c r="K11191" s="6" t="s">
        <v>58347</v>
      </c>
      <c r="L11191" s="4" t="s">
        <v>637</v>
      </c>
      <c r="M11191" s="4" t="s">
        <v>317</v>
      </c>
    </row>
    <row r="11192" customFormat="false" ht="15.75" hidden="false" customHeight="true" outlineLevel="0" collapsed="false">
      <c r="A11192" s="4" t="n">
        <v>9923</v>
      </c>
      <c r="B11192" s="4" t="s">
        <v>58348</v>
      </c>
      <c r="C11192" s="4"/>
      <c r="D11192" s="4" t="s">
        <v>58349</v>
      </c>
      <c r="E11192" s="5" t="s">
        <v>58350</v>
      </c>
      <c r="F11192" s="4" t="s">
        <v>58351</v>
      </c>
      <c r="G11192" s="4" t="s">
        <v>611</v>
      </c>
      <c r="H11192" s="5" t="s">
        <v>58352</v>
      </c>
      <c r="I11192" s="4" t="s">
        <v>58353</v>
      </c>
      <c r="J11192" s="5" t="n">
        <f aca="false">LEN(K11192)</f>
        <v>12</v>
      </c>
      <c r="K11192" s="6" t="s">
        <v>58354</v>
      </c>
      <c r="L11192" s="4" t="s">
        <v>21</v>
      </c>
      <c r="M11192" s="4" t="s">
        <v>695</v>
      </c>
    </row>
    <row r="11193" customFormat="false" ht="15.75" hidden="false" customHeight="true" outlineLevel="0" collapsed="false">
      <c r="A11193" s="4" t="n">
        <v>9948</v>
      </c>
      <c r="B11193" s="4" t="s">
        <v>859</v>
      </c>
      <c r="C11193" s="4"/>
      <c r="D11193" s="4" t="s">
        <v>58355</v>
      </c>
      <c r="E11193" s="5" t="s">
        <v>15266</v>
      </c>
      <c r="F11193" s="4" t="s">
        <v>15267</v>
      </c>
      <c r="G11193" s="4" t="s">
        <v>611</v>
      </c>
      <c r="H11193" s="5" t="s">
        <v>58356</v>
      </c>
      <c r="I11193" s="4" t="s">
        <v>58357</v>
      </c>
      <c r="J11193" s="5" t="n">
        <f aca="false">LEN(K11193)</f>
        <v>12</v>
      </c>
      <c r="K11193" s="6" t="s">
        <v>58358</v>
      </c>
      <c r="L11193" s="4" t="s">
        <v>31</v>
      </c>
      <c r="M11193" s="4" t="s">
        <v>118</v>
      </c>
    </row>
    <row r="11194" customFormat="false" ht="15.75" hidden="false" customHeight="true" outlineLevel="0" collapsed="false">
      <c r="A11194" s="4" t="n">
        <v>10008</v>
      </c>
      <c r="B11194" s="4" t="s">
        <v>58359</v>
      </c>
      <c r="C11194" s="4"/>
      <c r="D11194" s="4" t="s">
        <v>58360</v>
      </c>
      <c r="E11194" s="5" t="s">
        <v>58361</v>
      </c>
      <c r="F11194" s="4" t="s">
        <v>1261</v>
      </c>
      <c r="G11194" s="4" t="s">
        <v>620</v>
      </c>
      <c r="H11194" s="5" t="s">
        <v>58362</v>
      </c>
      <c r="I11194" s="4" t="s">
        <v>58363</v>
      </c>
      <c r="J11194" s="5" t="n">
        <f aca="false">LEN(K11194)</f>
        <v>12</v>
      </c>
      <c r="K11194" s="10" t="s">
        <v>58364</v>
      </c>
      <c r="L11194" s="4" t="s">
        <v>78</v>
      </c>
      <c r="M11194" s="4" t="s">
        <v>225</v>
      </c>
    </row>
    <row r="11195" customFormat="false" ht="15.75" hidden="false" customHeight="true" outlineLevel="0" collapsed="false">
      <c r="A11195" s="4" t="n">
        <v>10011</v>
      </c>
      <c r="B11195" s="4" t="s">
        <v>58365</v>
      </c>
      <c r="C11195" s="4"/>
      <c r="D11195" s="4" t="s">
        <v>58366</v>
      </c>
      <c r="E11195" s="5" t="s">
        <v>10169</v>
      </c>
      <c r="F11195" s="4" t="s">
        <v>1261</v>
      </c>
      <c r="G11195" s="4" t="s">
        <v>620</v>
      </c>
      <c r="H11195" s="5" t="s">
        <v>58367</v>
      </c>
      <c r="I11195" s="4" t="s">
        <v>58313</v>
      </c>
      <c r="J11195" s="5" t="n">
        <f aca="false">LEN(K11195)</f>
        <v>12</v>
      </c>
      <c r="K11195" s="6" t="s">
        <v>58314</v>
      </c>
      <c r="L11195" s="4" t="s">
        <v>78</v>
      </c>
      <c r="M11195" s="4" t="s">
        <v>502</v>
      </c>
    </row>
    <row r="11196" customFormat="false" ht="15.75" hidden="false" customHeight="true" outlineLevel="0" collapsed="false">
      <c r="A11196" s="4" t="n">
        <v>10040</v>
      </c>
      <c r="B11196" s="4" t="s">
        <v>58368</v>
      </c>
      <c r="C11196" s="4"/>
      <c r="D11196" s="4" t="s">
        <v>58369</v>
      </c>
      <c r="E11196" s="5" t="s">
        <v>58370</v>
      </c>
      <c r="F11196" s="4" t="s">
        <v>8212</v>
      </c>
      <c r="G11196" s="4" t="s">
        <v>620</v>
      </c>
      <c r="H11196" s="5" t="s">
        <v>58371</v>
      </c>
      <c r="I11196" s="4" t="s">
        <v>58372</v>
      </c>
      <c r="J11196" s="5" t="n">
        <f aca="false">LEN(K11196)</f>
        <v>12</v>
      </c>
      <c r="K11196" s="6" t="s">
        <v>56117</v>
      </c>
      <c r="L11196" s="4" t="s">
        <v>31</v>
      </c>
      <c r="M11196" s="4" t="s">
        <v>2177</v>
      </c>
    </row>
    <row r="11197" customFormat="false" ht="15.75" hidden="false" customHeight="true" outlineLevel="0" collapsed="false">
      <c r="A11197" s="4" t="n">
        <v>10049</v>
      </c>
      <c r="B11197" s="4" t="s">
        <v>58373</v>
      </c>
      <c r="C11197" s="4"/>
      <c r="D11197" s="4" t="s">
        <v>58374</v>
      </c>
      <c r="E11197" s="5" t="s">
        <v>22212</v>
      </c>
      <c r="F11197" s="4" t="s">
        <v>3664</v>
      </c>
      <c r="G11197" s="4" t="s">
        <v>620</v>
      </c>
      <c r="H11197" s="5" t="s">
        <v>58375</v>
      </c>
      <c r="I11197" s="4" t="s">
        <v>58376</v>
      </c>
      <c r="J11197" s="5" t="n">
        <f aca="false">LEN(K11197)</f>
        <v>12</v>
      </c>
      <c r="K11197" s="6" t="s">
        <v>58314</v>
      </c>
      <c r="L11197" s="4" t="s">
        <v>66</v>
      </c>
      <c r="M11197" s="4" t="s">
        <v>451</v>
      </c>
    </row>
    <row r="11198" customFormat="false" ht="15.75" hidden="false" customHeight="true" outlineLevel="0" collapsed="false">
      <c r="A11198" s="4" t="n">
        <v>10081</v>
      </c>
      <c r="B11198" s="4" t="s">
        <v>56711</v>
      </c>
      <c r="C11198" s="4"/>
      <c r="D11198" s="4" t="s">
        <v>58377</v>
      </c>
      <c r="E11198" s="5" t="s">
        <v>1013</v>
      </c>
      <c r="F11198" s="4" t="s">
        <v>619</v>
      </c>
      <c r="G11198" s="4" t="s">
        <v>620</v>
      </c>
      <c r="H11198" s="5" t="s">
        <v>58378</v>
      </c>
      <c r="I11198" s="4" t="str">
        <f aca="false">IFERROR(__xludf.dummyfunction("""info@""&amp;LOWER(REGEXREPLACE(B11198,""[^A-Za-z0-9]"",""""))&amp;"".com"""),"info@laencina.com")</f>
        <v>info@laencina.com</v>
      </c>
      <c r="J11198" s="5" t="n">
        <f aca="false">LEN(K11198)</f>
        <v>12</v>
      </c>
      <c r="K11198" s="6" t="s">
        <v>57044</v>
      </c>
      <c r="L11198" s="4" t="s">
        <v>31</v>
      </c>
      <c r="M11198" s="4" t="s">
        <v>381</v>
      </c>
    </row>
    <row r="11199" customFormat="false" ht="15.75" hidden="false" customHeight="true" outlineLevel="0" collapsed="false">
      <c r="A11199" s="4" t="n">
        <v>10106</v>
      </c>
      <c r="B11199" s="4" t="s">
        <v>58379</v>
      </c>
      <c r="C11199" s="4"/>
      <c r="D11199" s="4" t="s">
        <v>58380</v>
      </c>
      <c r="E11199" s="5" t="s">
        <v>5346</v>
      </c>
      <c r="F11199" s="4" t="s">
        <v>619</v>
      </c>
      <c r="G11199" s="4" t="s">
        <v>620</v>
      </c>
      <c r="H11199" s="5" t="s">
        <v>58381</v>
      </c>
      <c r="I11199" s="4" t="s">
        <v>58382</v>
      </c>
      <c r="J11199" s="5" t="n">
        <f aca="false">LEN(K11199)</f>
        <v>12</v>
      </c>
      <c r="K11199" s="6" t="s">
        <v>58383</v>
      </c>
      <c r="L11199" s="4" t="s">
        <v>21</v>
      </c>
      <c r="M11199" s="4" t="s">
        <v>877</v>
      </c>
    </row>
    <row r="11200" customFormat="false" ht="15.75" hidden="false" customHeight="true" outlineLevel="0" collapsed="false">
      <c r="A11200" s="4" t="n">
        <v>10127</v>
      </c>
      <c r="B11200" s="4" t="s">
        <v>26234</v>
      </c>
      <c r="C11200" s="4"/>
      <c r="D11200" s="4" t="s">
        <v>58384</v>
      </c>
      <c r="E11200" s="5" t="s">
        <v>5352</v>
      </c>
      <c r="F11200" s="4" t="s">
        <v>619</v>
      </c>
      <c r="G11200" s="4" t="s">
        <v>620</v>
      </c>
      <c r="H11200" s="5" t="s">
        <v>58385</v>
      </c>
      <c r="I11200" s="4" t="s">
        <v>58386</v>
      </c>
      <c r="J11200" s="5" t="n">
        <f aca="false">LEN(K11200)</f>
        <v>12</v>
      </c>
      <c r="K11200" s="6" t="s">
        <v>58387</v>
      </c>
      <c r="L11200" s="4" t="s">
        <v>66</v>
      </c>
      <c r="M11200" s="4" t="s">
        <v>368</v>
      </c>
    </row>
    <row r="11201" customFormat="false" ht="15.75" hidden="false" customHeight="true" outlineLevel="0" collapsed="false">
      <c r="A11201" s="4" t="n">
        <v>10126</v>
      </c>
      <c r="B11201" s="4" t="s">
        <v>26234</v>
      </c>
      <c r="C11201" s="4"/>
      <c r="D11201" s="4" t="s">
        <v>36701</v>
      </c>
      <c r="E11201" s="5" t="s">
        <v>5352</v>
      </c>
      <c r="F11201" s="4" t="s">
        <v>619</v>
      </c>
      <c r="G11201" s="4" t="s">
        <v>620</v>
      </c>
      <c r="H11201" s="5" t="s">
        <v>58385</v>
      </c>
      <c r="I11201" s="4" t="str">
        <f aca="false">IFERROR(__xludf.dummyfunction("""info@""&amp;LOWER(REGEXREPLACE(B11201,""[^A-Za-z0-9]"",""""))&amp;"".com"""),"info@sanjorge.com")</f>
        <v>info@sanjorge.com</v>
      </c>
      <c r="J11201" s="5" t="n">
        <f aca="false">LEN(K11201)</f>
        <v>12</v>
      </c>
      <c r="K11201" s="6" t="s">
        <v>58387</v>
      </c>
      <c r="L11201" s="4" t="s">
        <v>21</v>
      </c>
      <c r="M11201" s="4" t="s">
        <v>368</v>
      </c>
    </row>
    <row r="11202" customFormat="false" ht="15.75" hidden="false" customHeight="true" outlineLevel="0" collapsed="false">
      <c r="A11202" s="4" t="n">
        <v>10155</v>
      </c>
      <c r="B11202" s="4" t="s">
        <v>58388</v>
      </c>
      <c r="C11202" s="4"/>
      <c r="D11202" s="4" t="s">
        <v>58389</v>
      </c>
      <c r="E11202" s="5" t="s">
        <v>58390</v>
      </c>
      <c r="F11202" s="4" t="s">
        <v>36719</v>
      </c>
      <c r="G11202" s="4" t="s">
        <v>620</v>
      </c>
      <c r="H11202" s="5" t="s">
        <v>58391</v>
      </c>
      <c r="I11202" s="4" t="s">
        <v>58392</v>
      </c>
      <c r="J11202" s="5" t="n">
        <f aca="false">LEN(K11202)</f>
        <v>12</v>
      </c>
      <c r="K11202" s="6" t="s">
        <v>58393</v>
      </c>
      <c r="L11202" s="4" t="s">
        <v>21</v>
      </c>
      <c r="M11202" s="4" t="s">
        <v>317</v>
      </c>
    </row>
    <row r="11203" customFormat="false" ht="15.75" hidden="false" customHeight="true" outlineLevel="0" collapsed="false">
      <c r="A11203" s="4" t="n">
        <v>10211</v>
      </c>
      <c r="B11203" s="4" t="s">
        <v>58394</v>
      </c>
      <c r="C11203" s="4"/>
      <c r="D11203" s="4" t="s">
        <v>58395</v>
      </c>
      <c r="E11203" s="5" t="s">
        <v>58396</v>
      </c>
      <c r="F11203" s="4" t="s">
        <v>3633</v>
      </c>
      <c r="G11203" s="4" t="s">
        <v>620</v>
      </c>
      <c r="H11203" s="5" t="s">
        <v>58397</v>
      </c>
      <c r="I11203" s="4" t="s">
        <v>58398</v>
      </c>
      <c r="J11203" s="5" t="n">
        <f aca="false">LEN(K11203)</f>
        <v>12</v>
      </c>
      <c r="K11203" s="6" t="s">
        <v>58399</v>
      </c>
      <c r="L11203" s="4" t="s">
        <v>78</v>
      </c>
      <c r="M11203" s="4" t="s">
        <v>1016</v>
      </c>
    </row>
    <row r="11204" customFormat="false" ht="15.75" hidden="false" customHeight="true" outlineLevel="0" collapsed="false">
      <c r="A11204" s="4" t="n">
        <v>10231</v>
      </c>
      <c r="B11204" s="4" t="s">
        <v>58400</v>
      </c>
      <c r="C11204" s="4"/>
      <c r="D11204" s="4" t="s">
        <v>58401</v>
      </c>
      <c r="E11204" s="5" t="s">
        <v>3049</v>
      </c>
      <c r="F11204" s="4" t="s">
        <v>3050</v>
      </c>
      <c r="G11204" s="4" t="s">
        <v>620</v>
      </c>
      <c r="H11204" s="5" t="s">
        <v>58402</v>
      </c>
      <c r="I11204" s="4" t="s">
        <v>58403</v>
      </c>
      <c r="J11204" s="5" t="n">
        <f aca="false">LEN(K11204)</f>
        <v>12</v>
      </c>
      <c r="K11204" s="10" t="s">
        <v>58404</v>
      </c>
      <c r="L11204" s="4" t="s">
        <v>78</v>
      </c>
      <c r="M11204" s="4" t="s">
        <v>326</v>
      </c>
    </row>
    <row r="11205" customFormat="false" ht="15.75" hidden="false" customHeight="true" outlineLevel="0" collapsed="false">
      <c r="A11205" s="4" t="n">
        <v>10251</v>
      </c>
      <c r="B11205" s="4" t="s">
        <v>58405</v>
      </c>
      <c r="C11205" s="4"/>
      <c r="D11205" s="4" t="s">
        <v>58406</v>
      </c>
      <c r="E11205" s="5" t="s">
        <v>58407</v>
      </c>
      <c r="F11205" s="4" t="s">
        <v>58408</v>
      </c>
      <c r="G11205" s="4" t="s">
        <v>620</v>
      </c>
      <c r="H11205" s="5" t="s">
        <v>58409</v>
      </c>
      <c r="I11205" s="4" t="s">
        <v>58410</v>
      </c>
      <c r="J11205" s="5" t="n">
        <f aca="false">LEN(K11205)</f>
        <v>12</v>
      </c>
      <c r="K11205" s="6" t="s">
        <v>58411</v>
      </c>
      <c r="L11205" s="4" t="s">
        <v>66</v>
      </c>
      <c r="M11205" s="4" t="s">
        <v>186</v>
      </c>
    </row>
    <row r="11206" customFormat="false" ht="15.75" hidden="false" customHeight="true" outlineLevel="0" collapsed="false">
      <c r="A11206" s="4" t="n">
        <v>10252</v>
      </c>
      <c r="B11206" s="4" t="s">
        <v>58412</v>
      </c>
      <c r="C11206" s="4"/>
      <c r="D11206" s="4" t="s">
        <v>58413</v>
      </c>
      <c r="E11206" s="5" t="s">
        <v>58414</v>
      </c>
      <c r="F11206" s="4" t="s">
        <v>58415</v>
      </c>
      <c r="G11206" s="4" t="s">
        <v>620</v>
      </c>
      <c r="H11206" s="5" t="s">
        <v>58416</v>
      </c>
      <c r="I11206" s="4" t="str">
        <f aca="false">IFERROR(__xludf.dummyfunction("""info@""&amp;LOWER(REGEXREPLACE(B11206,""[^A-Za-z0-9]"",""""))&amp;"".com"""),"info@ascortes.com")</f>
        <v>info@ascortes.com</v>
      </c>
      <c r="J11206" s="5" t="n">
        <f aca="false">LEN(K11206)</f>
        <v>12</v>
      </c>
      <c r="K11206" s="6" t="s">
        <v>58417</v>
      </c>
      <c r="L11206" s="4" t="s">
        <v>78</v>
      </c>
      <c r="M11206" s="4" t="s">
        <v>186</v>
      </c>
    </row>
    <row r="11207" customFormat="false" ht="15.75" hidden="false" customHeight="true" outlineLevel="0" collapsed="false">
      <c r="A11207" s="4" t="n">
        <v>10263</v>
      </c>
      <c r="B11207" s="4" t="s">
        <v>58418</v>
      </c>
      <c r="C11207" s="4"/>
      <c r="D11207" s="4" t="s">
        <v>58419</v>
      </c>
      <c r="E11207" s="5" t="s">
        <v>55537</v>
      </c>
      <c r="F11207" s="4" t="s">
        <v>12472</v>
      </c>
      <c r="G11207" s="4" t="s">
        <v>620</v>
      </c>
      <c r="H11207" s="5" t="s">
        <v>58420</v>
      </c>
      <c r="I11207" s="4" t="s">
        <v>58421</v>
      </c>
      <c r="J11207" s="5" t="n">
        <f aca="false">LEN(K11207)</f>
        <v>12</v>
      </c>
      <c r="K11207" s="6" t="s">
        <v>58422</v>
      </c>
      <c r="L11207" s="4" t="s">
        <v>78</v>
      </c>
      <c r="M11207" s="4" t="s">
        <v>22</v>
      </c>
    </row>
    <row r="11208" customFormat="false" ht="15.75" hidden="false" customHeight="true" outlineLevel="0" collapsed="false">
      <c r="A11208" s="4" t="n">
        <v>10277</v>
      </c>
      <c r="B11208" s="4" t="s">
        <v>58423</v>
      </c>
      <c r="C11208" s="4"/>
      <c r="D11208" s="4" t="s">
        <v>58424</v>
      </c>
      <c r="E11208" s="5" t="s">
        <v>58425</v>
      </c>
      <c r="F11208" s="4" t="s">
        <v>26712</v>
      </c>
      <c r="G11208" s="4" t="s">
        <v>620</v>
      </c>
      <c r="H11208" s="5" t="s">
        <v>58426</v>
      </c>
      <c r="I11208" s="4" t="str">
        <f aca="false">IFERROR(__xludf.dummyfunction("""info@""&amp;LOWER(REGEXREPLACE(B11208,""[^A-Za-z0-9]"",""""))&amp;"".com"""),"info@elfaisan.com")</f>
        <v>info@elfaisan.com</v>
      </c>
      <c r="J11208" s="5" t="n">
        <f aca="false">LEN(K11208)</f>
        <v>12</v>
      </c>
      <c r="K11208" s="6" t="s">
        <v>58427</v>
      </c>
      <c r="L11208" s="4" t="s">
        <v>57</v>
      </c>
      <c r="M11208" s="4" t="s">
        <v>326</v>
      </c>
    </row>
    <row r="11209" customFormat="false" ht="15.75" hidden="false" customHeight="true" outlineLevel="0" collapsed="false">
      <c r="A11209" s="4" t="n">
        <v>10321</v>
      </c>
      <c r="B11209" s="4" t="s">
        <v>58428</v>
      </c>
      <c r="C11209" s="4"/>
      <c r="D11209" s="4" t="s">
        <v>58429</v>
      </c>
      <c r="E11209" s="5" t="s">
        <v>1286</v>
      </c>
      <c r="F11209" s="4" t="s">
        <v>1287</v>
      </c>
      <c r="G11209" s="4" t="s">
        <v>620</v>
      </c>
      <c r="H11209" s="5" t="s">
        <v>58430</v>
      </c>
      <c r="I11209" s="4" t="s">
        <v>58431</v>
      </c>
      <c r="J11209" s="5" t="n">
        <f aca="false">LEN(K11209)</f>
        <v>12</v>
      </c>
      <c r="K11209" s="6" t="s">
        <v>58432</v>
      </c>
      <c r="L11209" s="4" t="s">
        <v>66</v>
      </c>
      <c r="M11209" s="4" t="s">
        <v>359</v>
      </c>
    </row>
    <row r="11210" customFormat="false" ht="15.75" hidden="false" customHeight="true" outlineLevel="0" collapsed="false">
      <c r="A11210" s="4" t="n">
        <v>10331</v>
      </c>
      <c r="B11210" s="4" t="s">
        <v>58433</v>
      </c>
      <c r="C11210" s="4"/>
      <c r="D11210" s="4" t="s">
        <v>58434</v>
      </c>
      <c r="E11210" s="5" t="s">
        <v>58435</v>
      </c>
      <c r="F11210" s="4" t="s">
        <v>5363</v>
      </c>
      <c r="G11210" s="4" t="s">
        <v>620</v>
      </c>
      <c r="H11210" s="5" t="s">
        <v>58436</v>
      </c>
      <c r="I11210" s="4" t="s">
        <v>58437</v>
      </c>
      <c r="J11210" s="5" t="n">
        <f aca="false">LEN(K11210)</f>
        <v>12</v>
      </c>
      <c r="K11210" s="6" t="s">
        <v>58438</v>
      </c>
      <c r="L11210" s="4" t="s">
        <v>78</v>
      </c>
      <c r="M11210" s="4" t="s">
        <v>381</v>
      </c>
    </row>
    <row r="11211" customFormat="false" ht="15.75" hidden="false" customHeight="true" outlineLevel="0" collapsed="false">
      <c r="A11211" s="4" t="n">
        <v>10348</v>
      </c>
      <c r="B11211" s="4" t="s">
        <v>37970</v>
      </c>
      <c r="C11211" s="4"/>
      <c r="D11211" s="4" t="s">
        <v>58439</v>
      </c>
      <c r="E11211" s="5" t="s">
        <v>58440</v>
      </c>
      <c r="F11211" s="4" t="s">
        <v>10222</v>
      </c>
      <c r="G11211" s="4" t="s">
        <v>620</v>
      </c>
      <c r="H11211" s="5" t="s">
        <v>58441</v>
      </c>
      <c r="I11211" s="4" t="str">
        <f aca="false">IFERROR(__xludf.dummyfunction("""info@""&amp;LOWER(REGEXREPLACE(B11211,""[^A-Za-z0-9]"",""""))&amp;"".com"""),"info@lafuente.com")</f>
        <v>info@lafuente.com</v>
      </c>
      <c r="J11211" s="5" t="n">
        <f aca="false">LEN(K11211)</f>
        <v>12</v>
      </c>
      <c r="K11211" s="6" t="s">
        <v>58442</v>
      </c>
      <c r="L11211" s="4" t="s">
        <v>21</v>
      </c>
      <c r="M11211" s="4" t="s">
        <v>794</v>
      </c>
    </row>
    <row r="11212" customFormat="false" ht="27.75" hidden="false" customHeight="true" outlineLevel="0" collapsed="false">
      <c r="A11212" s="4" t="n">
        <v>10353</v>
      </c>
      <c r="B11212" s="4" t="s">
        <v>620</v>
      </c>
      <c r="C11212" s="4"/>
      <c r="D11212" s="4" t="s">
        <v>58443</v>
      </c>
      <c r="E11212" s="5" t="s">
        <v>22334</v>
      </c>
      <c r="F11212" s="4" t="s">
        <v>8280</v>
      </c>
      <c r="G11212" s="4" t="s">
        <v>620</v>
      </c>
      <c r="H11212" s="5" t="s">
        <v>58444</v>
      </c>
      <c r="I11212" s="7" t="str">
        <f aca="false">IFERROR(__xludf.dummyfunction("""info@""&amp;LOWER(REGEXREPLACE(B11212,""[^A-Za-z0-9]"",""""))&amp;"".com"""),"info@asturias.com")</f>
        <v>info@asturias.com</v>
      </c>
      <c r="J11212" s="5" t="n">
        <f aca="false">LEN(K11212)</f>
        <v>12</v>
      </c>
      <c r="K11212" s="6" t="s">
        <v>58445</v>
      </c>
      <c r="L11212" s="4" t="s">
        <v>31</v>
      </c>
      <c r="M11212" s="4" t="s">
        <v>1979</v>
      </c>
    </row>
    <row r="11213" customFormat="false" ht="15.75" hidden="false" customHeight="true" outlineLevel="0" collapsed="false">
      <c r="A11213" s="4" t="n">
        <v>10363</v>
      </c>
      <c r="B11213" s="4" t="s">
        <v>58446</v>
      </c>
      <c r="C11213" s="4"/>
      <c r="D11213" s="4" t="s">
        <v>58447</v>
      </c>
      <c r="E11213" s="5" t="s">
        <v>8273</v>
      </c>
      <c r="F11213" s="4" t="s">
        <v>18739</v>
      </c>
      <c r="G11213" s="4" t="s">
        <v>620</v>
      </c>
      <c r="H11213" s="5" t="s">
        <v>58448</v>
      </c>
      <c r="I11213" s="7" t="s">
        <v>58449</v>
      </c>
      <c r="J11213" s="5" t="n">
        <f aca="false">LEN(K11213)</f>
        <v>12</v>
      </c>
      <c r="K11213" s="6" t="s">
        <v>58450</v>
      </c>
      <c r="L11213" s="4" t="s">
        <v>66</v>
      </c>
      <c r="M11213" s="4" t="s">
        <v>1979</v>
      </c>
    </row>
    <row r="11214" customFormat="false" ht="15.75" hidden="false" customHeight="true" outlineLevel="0" collapsed="false">
      <c r="A11214" s="4" t="n">
        <v>10369</v>
      </c>
      <c r="B11214" s="4" t="s">
        <v>58451</v>
      </c>
      <c r="C11214" s="4"/>
      <c r="D11214" s="4" t="s">
        <v>58452</v>
      </c>
      <c r="E11214" s="5" t="s">
        <v>1781</v>
      </c>
      <c r="F11214" s="4" t="s">
        <v>1782</v>
      </c>
      <c r="G11214" s="4" t="s">
        <v>620</v>
      </c>
      <c r="H11214" s="5" t="s">
        <v>58453</v>
      </c>
      <c r="I11214" s="4" t="str">
        <f aca="false">IFERROR(__xludf.dummyfunction("""info@""&amp;LOWER(REGEXREPLACE(B11214,""[^A-Za-z0-9]"",""""))&amp;"".com"""),"info@lostexos.com")</f>
        <v>info@lostexos.com</v>
      </c>
      <c r="J11214" s="5" t="n">
        <f aca="false">LEN(K11214)</f>
        <v>12</v>
      </c>
      <c r="K11214" s="6" t="s">
        <v>58454</v>
      </c>
      <c r="L11214" s="4" t="s">
        <v>66</v>
      </c>
      <c r="M11214" s="4" t="s">
        <v>2097</v>
      </c>
    </row>
    <row r="11215" customFormat="false" ht="15.75" hidden="false" customHeight="true" outlineLevel="0" collapsed="false">
      <c r="A11215" s="4" t="n">
        <v>10438</v>
      </c>
      <c r="B11215" s="4" t="s">
        <v>58455</v>
      </c>
      <c r="C11215" s="4"/>
      <c r="D11215" s="4" t="s">
        <v>58456</v>
      </c>
      <c r="E11215" s="5" t="s">
        <v>4439</v>
      </c>
      <c r="F11215" s="4" t="s">
        <v>4440</v>
      </c>
      <c r="G11215" s="4" t="s">
        <v>620</v>
      </c>
      <c r="H11215" s="5" t="s">
        <v>58457</v>
      </c>
      <c r="I11215" s="4" t="str">
        <f aca="false">IFERROR(__xludf.dummyfunction("""info@""&amp;LOWER(REGEXREPLACE(B11215,""[^A-Za-z0-9]"",""""))&amp;"".com"""),"info@lacasina.com")</f>
        <v>info@lacasina.com</v>
      </c>
      <c r="J11215" s="5" t="n">
        <f aca="false">LEN(K11215)</f>
        <v>12</v>
      </c>
      <c r="K11215" s="6" t="s">
        <v>58458</v>
      </c>
      <c r="L11215" s="4" t="s">
        <v>57</v>
      </c>
      <c r="M11215" s="4" t="s">
        <v>22</v>
      </c>
    </row>
    <row r="11216" customFormat="false" ht="15.75" hidden="false" customHeight="true" outlineLevel="0" collapsed="false">
      <c r="A11216" s="4" t="n">
        <v>10440</v>
      </c>
      <c r="B11216" s="4" t="s">
        <v>58459</v>
      </c>
      <c r="C11216" s="4"/>
      <c r="D11216" s="4" t="s">
        <v>58460</v>
      </c>
      <c r="E11216" s="5" t="s">
        <v>4439</v>
      </c>
      <c r="F11216" s="4" t="s">
        <v>4440</v>
      </c>
      <c r="G11216" s="4" t="s">
        <v>620</v>
      </c>
      <c r="H11216" s="5" t="s">
        <v>58461</v>
      </c>
      <c r="I11216" s="4" t="s">
        <v>58313</v>
      </c>
      <c r="J11216" s="5" t="n">
        <f aca="false">LEN(K11216)</f>
        <v>12</v>
      </c>
      <c r="K11216" s="10" t="s">
        <v>58314</v>
      </c>
      <c r="L11216" s="4" t="s">
        <v>57</v>
      </c>
      <c r="M11216" s="4" t="s">
        <v>4870</v>
      </c>
    </row>
    <row r="11217" customFormat="false" ht="15.75" hidden="false" customHeight="true" outlineLevel="0" collapsed="false">
      <c r="A11217" s="4" t="n">
        <v>10488</v>
      </c>
      <c r="B11217" s="4" t="s">
        <v>4634</v>
      </c>
      <c r="C11217" s="4"/>
      <c r="D11217" s="4" t="s">
        <v>58462</v>
      </c>
      <c r="E11217" s="5" t="s">
        <v>8273</v>
      </c>
      <c r="F11217" s="4" t="s">
        <v>1782</v>
      </c>
      <c r="G11217" s="4" t="s">
        <v>620</v>
      </c>
      <c r="H11217" s="5" t="s">
        <v>58463</v>
      </c>
      <c r="I11217" s="4" t="str">
        <f aca="false">IFERROR(__xludf.dummyfunction("""info@""&amp;LOWER(REGEXREPLACE(B11217,""[^A-Za-z0-9]"",""""))&amp;"".com"""),"info@lacasona.com")</f>
        <v>info@lacasona.com</v>
      </c>
      <c r="J11217" s="5" t="n">
        <f aca="false">LEN(K11217)</f>
        <v>12</v>
      </c>
      <c r="K11217" s="10" t="s">
        <v>58464</v>
      </c>
      <c r="L11217" s="4" t="s">
        <v>78</v>
      </c>
      <c r="M11217" s="4" t="s">
        <v>1979</v>
      </c>
    </row>
    <row r="11218" customFormat="false" ht="15.75" hidden="false" customHeight="true" outlineLevel="0" collapsed="false">
      <c r="A11218" s="4" t="n">
        <v>10489</v>
      </c>
      <c r="B11218" s="4" t="s">
        <v>5412</v>
      </c>
      <c r="C11218" s="4"/>
      <c r="D11218" s="4" t="s">
        <v>58465</v>
      </c>
      <c r="E11218" s="5" t="s">
        <v>8273</v>
      </c>
      <c r="F11218" s="4" t="s">
        <v>1782</v>
      </c>
      <c r="G11218" s="4" t="s">
        <v>620</v>
      </c>
      <c r="H11218" s="5" t="s">
        <v>58466</v>
      </c>
      <c r="I11218" s="4" t="str">
        <f aca="false">IFERROR(__xludf.dummyfunction("""info@""&amp;LOWER(REGEXREPLACE(B11218,""[^A-Za-z0-9]"",""""))&amp;"".com"""),"info@laercina.com")</f>
        <v>info@laercina.com</v>
      </c>
      <c r="J11218" s="5" t="n">
        <f aca="false">LEN(K11218)</f>
        <v>12</v>
      </c>
      <c r="K11218" s="6" t="s">
        <v>58467</v>
      </c>
      <c r="L11218" s="4" t="s">
        <v>31</v>
      </c>
      <c r="M11218" s="4" t="s">
        <v>877</v>
      </c>
    </row>
    <row r="11219" customFormat="false" ht="15.75" hidden="false" customHeight="true" outlineLevel="0" collapsed="false">
      <c r="A11219" s="4" t="n">
        <v>10537</v>
      </c>
      <c r="B11219" s="4" t="s">
        <v>58468</v>
      </c>
      <c r="C11219" s="4"/>
      <c r="D11219" s="4" t="s">
        <v>58469</v>
      </c>
      <c r="E11219" s="5" t="s">
        <v>58470</v>
      </c>
      <c r="F11219" s="4" t="s">
        <v>5616</v>
      </c>
      <c r="G11219" s="4" t="s">
        <v>882</v>
      </c>
      <c r="H11219" s="5" t="s">
        <v>58471</v>
      </c>
      <c r="I11219" s="4" t="str">
        <f aca="false">IFERROR(__xludf.dummyfunction("""info@""&amp;LOWER(REGEXREPLACE(B11219,""[^A-Za-z0-9]"",""""))&amp;"".com"""),"info@pefreisl.com")</f>
        <v>info@pefreisl.com</v>
      </c>
      <c r="J11219" s="5" t="n">
        <f aca="false">LEN(K11219)</f>
        <v>12</v>
      </c>
      <c r="K11219" s="6" t="s">
        <v>58472</v>
      </c>
      <c r="L11219" s="4" t="s">
        <v>57</v>
      </c>
      <c r="M11219" s="4" t="s">
        <v>924</v>
      </c>
    </row>
    <row r="11220" customFormat="false" ht="15.75" hidden="false" customHeight="true" outlineLevel="0" collapsed="false">
      <c r="A11220" s="4" t="n">
        <v>10542</v>
      </c>
      <c r="B11220" s="4" t="s">
        <v>58473</v>
      </c>
      <c r="C11220" s="4"/>
      <c r="D11220" s="4" t="s">
        <v>58474</v>
      </c>
      <c r="E11220" s="5" t="s">
        <v>12554</v>
      </c>
      <c r="F11220" s="4" t="s">
        <v>12555</v>
      </c>
      <c r="G11220" s="4" t="s">
        <v>882</v>
      </c>
      <c r="H11220" s="5" t="s">
        <v>58475</v>
      </c>
      <c r="I11220" s="4" t="s">
        <v>58476</v>
      </c>
      <c r="J11220" s="5" t="n">
        <f aca="false">LEN(K11220)</f>
        <v>12</v>
      </c>
      <c r="K11220" s="6" t="s">
        <v>58477</v>
      </c>
      <c r="L11220" s="4" t="s">
        <v>57</v>
      </c>
      <c r="M11220" s="4" t="s">
        <v>794</v>
      </c>
    </row>
    <row r="11221" customFormat="false" ht="15.75" hidden="false" customHeight="true" outlineLevel="0" collapsed="false">
      <c r="A11221" s="4" t="n">
        <v>10544</v>
      </c>
      <c r="B11221" s="4" t="s">
        <v>58478</v>
      </c>
      <c r="C11221" s="4"/>
      <c r="D11221" s="4" t="s">
        <v>58479</v>
      </c>
      <c r="E11221" s="5" t="s">
        <v>12554</v>
      </c>
      <c r="F11221" s="4" t="s">
        <v>12555</v>
      </c>
      <c r="G11221" s="4" t="s">
        <v>882</v>
      </c>
      <c r="H11221" s="5" t="s">
        <v>58480</v>
      </c>
      <c r="I11221" s="4" t="str">
        <f aca="false">IFERROR(__xludf.dummyfunction("""info@""&amp;LOWER(REGEXREPLACE(B11221,""[^A-Za-z0-9]"",""""))&amp;"".com"""),"info@acapulpo.com")</f>
        <v>info@acapulpo.com</v>
      </c>
      <c r="J11221" s="5" t="n">
        <f aca="false">LEN(K11221)</f>
        <v>12</v>
      </c>
      <c r="K11221" s="6" t="s">
        <v>58481</v>
      </c>
      <c r="L11221" s="4" t="s">
        <v>31</v>
      </c>
      <c r="M11221" s="4" t="s">
        <v>1216</v>
      </c>
    </row>
    <row r="11222" customFormat="false" ht="15.75" hidden="false" customHeight="true" outlineLevel="0" collapsed="false">
      <c r="A11222" s="4" t="n">
        <v>10548</v>
      </c>
      <c r="B11222" s="4" t="s">
        <v>58482</v>
      </c>
      <c r="C11222" s="4"/>
      <c r="D11222" s="4" t="s">
        <v>58483</v>
      </c>
      <c r="E11222" s="5" t="s">
        <v>58484</v>
      </c>
      <c r="F11222" s="4" t="s">
        <v>1665</v>
      </c>
      <c r="G11222" s="4" t="s">
        <v>882</v>
      </c>
      <c r="H11222" s="5" t="s">
        <v>58485</v>
      </c>
      <c r="I11222" s="4" t="s">
        <v>58486</v>
      </c>
      <c r="J11222" s="5" t="n">
        <f aca="false">LEN(K11222)</f>
        <v>12</v>
      </c>
      <c r="K11222" s="10" t="s">
        <v>58487</v>
      </c>
      <c r="L11222" s="4" t="s">
        <v>31</v>
      </c>
      <c r="M11222" s="4" t="s">
        <v>344</v>
      </c>
    </row>
    <row r="11223" customFormat="false" ht="15.75" hidden="false" customHeight="true" outlineLevel="0" collapsed="false">
      <c r="A11223" s="4" t="n">
        <v>10558</v>
      </c>
      <c r="B11223" s="4" t="s">
        <v>58488</v>
      </c>
      <c r="C11223" s="4"/>
      <c r="D11223" s="4" t="s">
        <v>58489</v>
      </c>
      <c r="E11223" s="5" t="s">
        <v>26810</v>
      </c>
      <c r="F11223" s="4" t="s">
        <v>26811</v>
      </c>
      <c r="G11223" s="4" t="s">
        <v>882</v>
      </c>
      <c r="H11223" s="5" t="s">
        <v>58490</v>
      </c>
      <c r="I11223" s="4" t="s">
        <v>58491</v>
      </c>
      <c r="J11223" s="5" t="n">
        <f aca="false">LEN(K11223)</f>
        <v>12</v>
      </c>
      <c r="K11223" s="6" t="s">
        <v>58492</v>
      </c>
      <c r="L11223" s="4" t="s">
        <v>31</v>
      </c>
      <c r="M11223" s="4" t="s">
        <v>577</v>
      </c>
    </row>
    <row r="11224" customFormat="false" ht="15.75" hidden="false" customHeight="true" outlineLevel="0" collapsed="false">
      <c r="A11224" s="4" t="n">
        <v>10573</v>
      </c>
      <c r="B11224" s="4" t="s">
        <v>58493</v>
      </c>
      <c r="C11224" s="4"/>
      <c r="D11224" s="4" t="s">
        <v>58494</v>
      </c>
      <c r="E11224" s="5" t="s">
        <v>12561</v>
      </c>
      <c r="F11224" s="4" t="s">
        <v>881</v>
      </c>
      <c r="G11224" s="4" t="s">
        <v>882</v>
      </c>
      <c r="H11224" s="5" t="s">
        <v>58495</v>
      </c>
      <c r="I11224" s="4" t="s">
        <v>58496</v>
      </c>
      <c r="J11224" s="5" t="n">
        <f aca="false">LEN(K11224)</f>
        <v>12</v>
      </c>
      <c r="K11224" s="6" t="s">
        <v>58497</v>
      </c>
      <c r="L11224" s="4" t="s">
        <v>637</v>
      </c>
      <c r="M11224" s="4" t="s">
        <v>232</v>
      </c>
    </row>
    <row r="11225" customFormat="false" ht="15.75" hidden="false" customHeight="true" outlineLevel="0" collapsed="false">
      <c r="A11225" s="4" t="n">
        <v>10587</v>
      </c>
      <c r="B11225" s="4" t="s">
        <v>22460</v>
      </c>
      <c r="C11225" s="4"/>
      <c r="D11225" s="4" t="s">
        <v>58498</v>
      </c>
      <c r="E11225" s="5" t="s">
        <v>880</v>
      </c>
      <c r="F11225" s="4" t="s">
        <v>881</v>
      </c>
      <c r="G11225" s="4" t="s">
        <v>882</v>
      </c>
      <c r="H11225" s="5" t="s">
        <v>58499</v>
      </c>
      <c r="I11225" s="7" t="s">
        <v>58500</v>
      </c>
      <c r="J11225" s="5" t="n">
        <f aca="false">LEN(K11225)</f>
        <v>12</v>
      </c>
      <c r="K11225" s="6" t="s">
        <v>58501</v>
      </c>
      <c r="L11225" s="4" t="s">
        <v>78</v>
      </c>
      <c r="M11225" s="4" t="s">
        <v>1063</v>
      </c>
    </row>
    <row r="11226" customFormat="false" ht="15.75" hidden="false" customHeight="true" outlineLevel="0" collapsed="false">
      <c r="A11226" s="4" t="n">
        <v>10599</v>
      </c>
      <c r="B11226" s="4" t="s">
        <v>58502</v>
      </c>
      <c r="C11226" s="4"/>
      <c r="D11226" s="4" t="s">
        <v>27425</v>
      </c>
      <c r="E11226" s="5" t="s">
        <v>27426</v>
      </c>
      <c r="F11226" s="4" t="s">
        <v>26830</v>
      </c>
      <c r="G11226" s="4" t="s">
        <v>882</v>
      </c>
      <c r="H11226" s="5" t="s">
        <v>58503</v>
      </c>
      <c r="I11226" s="4" t="s">
        <v>58504</v>
      </c>
      <c r="J11226" s="5" t="n">
        <f aca="false">LEN(K11226)</f>
        <v>12</v>
      </c>
      <c r="K11226" s="6" t="s">
        <v>58505</v>
      </c>
      <c r="L11226" s="4" t="s">
        <v>31</v>
      </c>
      <c r="M11226" s="4" t="s">
        <v>1793</v>
      </c>
    </row>
    <row r="11227" customFormat="false" ht="15.75" hidden="false" customHeight="true" outlineLevel="0" collapsed="false">
      <c r="A11227" s="4" t="n">
        <v>10602</v>
      </c>
      <c r="B11227" s="4" t="s">
        <v>58506</v>
      </c>
      <c r="C11227" s="4"/>
      <c r="D11227" s="4" t="s">
        <v>58507</v>
      </c>
      <c r="E11227" s="5" t="s">
        <v>27426</v>
      </c>
      <c r="F11227" s="4" t="s">
        <v>26830</v>
      </c>
      <c r="G11227" s="4" t="s">
        <v>882</v>
      </c>
      <c r="H11227" s="5" t="s">
        <v>58508</v>
      </c>
      <c r="I11227" s="4" t="s">
        <v>58509</v>
      </c>
      <c r="J11227" s="5" t="n">
        <f aca="false">LEN(K11227)</f>
        <v>12</v>
      </c>
      <c r="K11227" s="6" t="s">
        <v>58510</v>
      </c>
      <c r="L11227" s="4" t="s">
        <v>31</v>
      </c>
      <c r="M11227" s="4" t="s">
        <v>2082</v>
      </c>
    </row>
    <row r="11228" customFormat="false" ht="15.75" hidden="false" customHeight="true" outlineLevel="0" collapsed="false">
      <c r="A11228" s="4" t="n">
        <v>10605</v>
      </c>
      <c r="B11228" s="4" t="s">
        <v>58511</v>
      </c>
      <c r="C11228" s="4"/>
      <c r="D11228" s="4" t="s">
        <v>58512</v>
      </c>
      <c r="E11228" s="5" t="s">
        <v>5379</v>
      </c>
      <c r="F11228" s="4" t="s">
        <v>5380</v>
      </c>
      <c r="G11228" s="4" t="s">
        <v>882</v>
      </c>
      <c r="H11228" s="5" t="s">
        <v>58513</v>
      </c>
      <c r="I11228" s="4" t="s">
        <v>58514</v>
      </c>
      <c r="J11228" s="5" t="n">
        <f aca="false">LEN(K11228)</f>
        <v>12</v>
      </c>
      <c r="K11228" s="6" t="s">
        <v>58515</v>
      </c>
      <c r="L11228" s="4" t="s">
        <v>31</v>
      </c>
      <c r="M11228" s="4" t="s">
        <v>467</v>
      </c>
    </row>
    <row r="11229" customFormat="false" ht="15.75" hidden="false" customHeight="true" outlineLevel="0" collapsed="false">
      <c r="A11229" s="4" t="n">
        <v>10652</v>
      </c>
      <c r="B11229" s="4" t="s">
        <v>36839</v>
      </c>
      <c r="C11229" s="4"/>
      <c r="D11229" s="4" t="s">
        <v>58516</v>
      </c>
      <c r="E11229" s="5" t="s">
        <v>18815</v>
      </c>
      <c r="F11229" s="4" t="s">
        <v>18809</v>
      </c>
      <c r="G11229" s="4" t="s">
        <v>882</v>
      </c>
      <c r="H11229" s="5" t="s">
        <v>58517</v>
      </c>
      <c r="I11229" s="4" t="str">
        <f aca="false">IFERROR(__xludf.dummyfunction("""info@""&amp;LOWER(REGEXREPLACE(B11229,""[^A-Za-z0-9]"",""""))&amp;"".com"""),"info@brisamar.com")</f>
        <v>info@brisamar.com</v>
      </c>
      <c r="J11229" s="5" t="n">
        <f aca="false">LEN(K11229)</f>
        <v>12</v>
      </c>
      <c r="K11229" s="10" t="s">
        <v>58518</v>
      </c>
      <c r="L11229" s="4" t="s">
        <v>637</v>
      </c>
      <c r="M11229" s="4" t="s">
        <v>1063</v>
      </c>
    </row>
    <row r="11230" customFormat="false" ht="15.75" hidden="false" customHeight="true" outlineLevel="0" collapsed="false">
      <c r="A11230" s="4" t="n">
        <v>10678</v>
      </c>
      <c r="B11230" s="4" t="s">
        <v>58519</v>
      </c>
      <c r="C11230" s="4"/>
      <c r="D11230" s="4" t="s">
        <v>58520</v>
      </c>
      <c r="E11230" s="5" t="s">
        <v>5393</v>
      </c>
      <c r="F11230" s="4" t="s">
        <v>1089</v>
      </c>
      <c r="G11230" s="4" t="s">
        <v>882</v>
      </c>
      <c r="H11230" s="5" t="s">
        <v>5394</v>
      </c>
      <c r="I11230" s="4" t="s">
        <v>5395</v>
      </c>
      <c r="J11230" s="5" t="n">
        <f aca="false">LEN(K11230)</f>
        <v>12</v>
      </c>
      <c r="K11230" s="6" t="s">
        <v>58521</v>
      </c>
      <c r="L11230" s="4" t="s">
        <v>31</v>
      </c>
      <c r="M11230" s="4" t="s">
        <v>2801</v>
      </c>
    </row>
    <row r="11231" customFormat="false" ht="15.75" hidden="false" customHeight="true" outlineLevel="0" collapsed="false">
      <c r="A11231" s="4" t="n">
        <v>10724</v>
      </c>
      <c r="B11231" s="4" t="s">
        <v>58522</v>
      </c>
      <c r="C11231" s="4"/>
      <c r="D11231" s="4" t="s">
        <v>58523</v>
      </c>
      <c r="E11231" s="5" t="s">
        <v>3063</v>
      </c>
      <c r="F11231" s="4" t="s">
        <v>1089</v>
      </c>
      <c r="G11231" s="4" t="s">
        <v>882</v>
      </c>
      <c r="H11231" s="5" t="s">
        <v>58524</v>
      </c>
      <c r="I11231" s="4" t="s">
        <v>55718</v>
      </c>
      <c r="J11231" s="5" t="n">
        <f aca="false">LEN(K11231)</f>
        <v>12</v>
      </c>
      <c r="K11231" s="6" t="s">
        <v>58525</v>
      </c>
      <c r="L11231" s="4" t="s">
        <v>21</v>
      </c>
      <c r="M11231" s="4" t="s">
        <v>31</v>
      </c>
    </row>
    <row r="11232" customFormat="false" ht="15.75" hidden="false" customHeight="true" outlineLevel="0" collapsed="false">
      <c r="A11232" s="4" t="n">
        <v>10760</v>
      </c>
      <c r="B11232" s="4" t="s">
        <v>58526</v>
      </c>
      <c r="C11232" s="4"/>
      <c r="D11232" s="4" t="s">
        <v>58527</v>
      </c>
      <c r="E11232" s="5" t="s">
        <v>36987</v>
      </c>
      <c r="F11232" s="4" t="s">
        <v>15752</v>
      </c>
      <c r="G11232" s="4" t="s">
        <v>882</v>
      </c>
      <c r="H11232" s="5" t="s">
        <v>58528</v>
      </c>
      <c r="I11232" s="4" t="s">
        <v>58529</v>
      </c>
      <c r="J11232" s="5" t="n">
        <f aca="false">LEN(K11232)</f>
        <v>12</v>
      </c>
      <c r="K11232" s="10" t="s">
        <v>58530</v>
      </c>
      <c r="L11232" s="4" t="s">
        <v>21</v>
      </c>
      <c r="M11232" s="4" t="s">
        <v>680</v>
      </c>
    </row>
    <row r="11233" customFormat="false" ht="15.75" hidden="false" customHeight="true" outlineLevel="0" collapsed="false">
      <c r="A11233" s="4" t="n">
        <v>10763</v>
      </c>
      <c r="B11233" s="4" t="s">
        <v>58531</v>
      </c>
      <c r="C11233" s="4"/>
      <c r="D11233" s="4" t="s">
        <v>58532</v>
      </c>
      <c r="E11233" s="5" t="s">
        <v>8467</v>
      </c>
      <c r="F11233" s="4" t="s">
        <v>1089</v>
      </c>
      <c r="G11233" s="4" t="s">
        <v>882</v>
      </c>
      <c r="H11233" s="5" t="s">
        <v>58533</v>
      </c>
      <c r="I11233" s="7" t="s">
        <v>58534</v>
      </c>
      <c r="J11233" s="5" t="n">
        <f aca="false">LEN(K11233)</f>
        <v>12</v>
      </c>
      <c r="K11233" s="6" t="s">
        <v>58535</v>
      </c>
      <c r="L11233" s="4" t="s">
        <v>21</v>
      </c>
      <c r="M11233" s="4" t="s">
        <v>1063</v>
      </c>
    </row>
    <row r="11234" customFormat="false" ht="15.75" hidden="false" customHeight="true" outlineLevel="0" collapsed="false">
      <c r="A11234" s="4" t="n">
        <v>10780</v>
      </c>
      <c r="B11234" s="4" t="s">
        <v>58536</v>
      </c>
      <c r="C11234" s="4"/>
      <c r="D11234" s="4" t="s">
        <v>58537</v>
      </c>
      <c r="E11234" s="5" t="s">
        <v>1088</v>
      </c>
      <c r="F11234" s="4" t="s">
        <v>1089</v>
      </c>
      <c r="G11234" s="4" t="s">
        <v>882</v>
      </c>
      <c r="H11234" s="5" t="s">
        <v>58538</v>
      </c>
      <c r="I11234" s="4" t="s">
        <v>58539</v>
      </c>
      <c r="J11234" s="5" t="n">
        <f aca="false">LEN(K11234)</f>
        <v>12</v>
      </c>
      <c r="K11234" s="6" t="s">
        <v>58540</v>
      </c>
      <c r="L11234" s="4" t="s">
        <v>21</v>
      </c>
      <c r="M11234" s="4" t="s">
        <v>1979</v>
      </c>
    </row>
    <row r="11235" customFormat="false" ht="15.75" hidden="false" customHeight="true" outlineLevel="0" collapsed="false">
      <c r="A11235" s="4" t="n">
        <v>10829</v>
      </c>
      <c r="B11235" s="4" t="s">
        <v>58541</v>
      </c>
      <c r="C11235" s="4"/>
      <c r="D11235" s="4" t="s">
        <v>58542</v>
      </c>
      <c r="E11235" s="5" t="s">
        <v>18848</v>
      </c>
      <c r="F11235" s="4" t="s">
        <v>18849</v>
      </c>
      <c r="G11235" s="4" t="s">
        <v>882</v>
      </c>
      <c r="H11235" s="5" t="s">
        <v>58543</v>
      </c>
      <c r="I11235" s="4" t="str">
        <f aca="false">IFERROR(__xludf.dummyfunction("""info@""&amp;LOWER(REGEXREPLACE(B11235,""[^A-Za-z0-9]"",""""))&amp;"".com"""),"info@libertad.com")</f>
        <v>info@libertad.com</v>
      </c>
      <c r="J11235" s="5" t="n">
        <f aca="false">LEN(K11235)</f>
        <v>12</v>
      </c>
      <c r="K11235" s="10" t="s">
        <v>58544</v>
      </c>
      <c r="L11235" s="4" t="s">
        <v>57</v>
      </c>
      <c r="M11235" s="4" t="s">
        <v>31</v>
      </c>
    </row>
    <row r="11236" customFormat="false" ht="15.75" hidden="false" customHeight="true" outlineLevel="0" collapsed="false">
      <c r="A11236" s="4" t="n">
        <v>10860</v>
      </c>
      <c r="B11236" s="4" t="s">
        <v>58545</v>
      </c>
      <c r="C11236" s="4"/>
      <c r="D11236" s="4" t="s">
        <v>58546</v>
      </c>
      <c r="E11236" s="5" t="s">
        <v>26913</v>
      </c>
      <c r="F11236" s="4" t="s">
        <v>26914</v>
      </c>
      <c r="G11236" s="4" t="s">
        <v>364</v>
      </c>
      <c r="H11236" s="5" t="s">
        <v>58547</v>
      </c>
      <c r="I11236" s="4" t="s">
        <v>58548</v>
      </c>
      <c r="J11236" s="5" t="n">
        <f aca="false">LEN(K11236)</f>
        <v>12</v>
      </c>
      <c r="K11236" s="6" t="s">
        <v>58549</v>
      </c>
      <c r="L11236" s="4" t="s">
        <v>21</v>
      </c>
      <c r="M11236" s="4" t="s">
        <v>1063</v>
      </c>
    </row>
    <row r="11237" customFormat="false" ht="15.75" hidden="false" customHeight="true" outlineLevel="0" collapsed="false">
      <c r="A11237" s="4" t="n">
        <v>10948</v>
      </c>
      <c r="B11237" s="4" t="s">
        <v>58550</v>
      </c>
      <c r="C11237" s="4"/>
      <c r="D11237" s="4" t="s">
        <v>58551</v>
      </c>
      <c r="E11237" s="5" t="s">
        <v>51307</v>
      </c>
      <c r="F11237" s="4" t="s">
        <v>4458</v>
      </c>
      <c r="G11237" s="4" t="s">
        <v>364</v>
      </c>
      <c r="H11237" s="5" t="s">
        <v>58552</v>
      </c>
      <c r="I11237" s="4" t="s">
        <v>58553</v>
      </c>
      <c r="J11237" s="5" t="n">
        <f aca="false">LEN(K11237)</f>
        <v>12</v>
      </c>
      <c r="K11237" s="10" t="s">
        <v>58554</v>
      </c>
      <c r="L11237" s="4" t="s">
        <v>31</v>
      </c>
      <c r="M11237" s="4" t="s">
        <v>317</v>
      </c>
    </row>
    <row r="11238" customFormat="false" ht="15.75" hidden="false" customHeight="true" outlineLevel="0" collapsed="false">
      <c r="A11238" s="4" t="n">
        <v>10966</v>
      </c>
      <c r="B11238" s="4" t="s">
        <v>58555</v>
      </c>
      <c r="C11238" s="4"/>
      <c r="D11238" s="4" t="s">
        <v>58556</v>
      </c>
      <c r="E11238" s="5" t="s">
        <v>47303</v>
      </c>
      <c r="F11238" s="4" t="s">
        <v>364</v>
      </c>
      <c r="G11238" s="4" t="s">
        <v>364</v>
      </c>
      <c r="H11238" s="5" t="s">
        <v>58557</v>
      </c>
      <c r="I11238" s="4" t="str">
        <f aca="false">IFERROR(__xludf.dummyfunction("""info@""&amp;LOWER(REGEXREPLACE(B11238,""[^A-Za-z0-9]"",""""))&amp;"".com"""),"info@trypleon.com")</f>
        <v>info@trypleon.com</v>
      </c>
      <c r="J11238" s="5" t="n">
        <f aca="false">LEN(K11238)</f>
        <v>12</v>
      </c>
      <c r="K11238" s="10" t="s">
        <v>58558</v>
      </c>
      <c r="L11238" s="4" t="s">
        <v>31</v>
      </c>
      <c r="M11238" s="4" t="s">
        <v>1729</v>
      </c>
    </row>
    <row r="11239" customFormat="false" ht="15.75" hidden="false" customHeight="true" outlineLevel="0" collapsed="false">
      <c r="A11239" s="4" t="n">
        <v>11001</v>
      </c>
      <c r="B11239" s="4" t="s">
        <v>58559</v>
      </c>
      <c r="C11239" s="4"/>
      <c r="D11239" s="4" t="s">
        <v>58560</v>
      </c>
      <c r="E11239" s="5" t="s">
        <v>58561</v>
      </c>
      <c r="F11239" s="4" t="s">
        <v>55811</v>
      </c>
      <c r="G11239" s="4" t="s">
        <v>1270</v>
      </c>
      <c r="H11239" s="5" t="s">
        <v>58562</v>
      </c>
      <c r="I11239" s="4" t="s">
        <v>58563</v>
      </c>
      <c r="J11239" s="5" t="n">
        <f aca="false">LEN(K11239)</f>
        <v>12</v>
      </c>
      <c r="K11239" s="6" t="s">
        <v>58564</v>
      </c>
      <c r="L11239" s="4" t="s">
        <v>21</v>
      </c>
      <c r="M11239" s="4" t="s">
        <v>2097</v>
      </c>
    </row>
    <row r="11240" customFormat="false" ht="15.75" hidden="false" customHeight="true" outlineLevel="0" collapsed="false">
      <c r="A11240" s="4" t="n">
        <v>11011</v>
      </c>
      <c r="B11240" s="4" t="s">
        <v>58565</v>
      </c>
      <c r="C11240" s="4"/>
      <c r="D11240" s="4" t="s">
        <v>58566</v>
      </c>
      <c r="E11240" s="5" t="s">
        <v>58567</v>
      </c>
      <c r="F11240" s="4" t="s">
        <v>31620</v>
      </c>
      <c r="G11240" s="4" t="s">
        <v>1270</v>
      </c>
      <c r="H11240" s="5" t="s">
        <v>58568</v>
      </c>
      <c r="I11240" s="4" t="s">
        <v>58569</v>
      </c>
      <c r="J11240" s="5" t="n">
        <f aca="false">LEN(K11240)</f>
        <v>12</v>
      </c>
      <c r="K11240" s="6" t="s">
        <v>58570</v>
      </c>
      <c r="L11240" s="4" t="s">
        <v>66</v>
      </c>
      <c r="M11240" s="4" t="s">
        <v>31</v>
      </c>
    </row>
    <row r="11241" customFormat="false" ht="15.75" hidden="false" customHeight="true" outlineLevel="0" collapsed="false">
      <c r="A11241" s="4" t="n">
        <v>11766</v>
      </c>
      <c r="B11241" s="4" t="s">
        <v>58571</v>
      </c>
      <c r="C11241" s="4"/>
      <c r="D11241" s="4" t="s">
        <v>58572</v>
      </c>
      <c r="E11241" s="5" t="s">
        <v>7849</v>
      </c>
      <c r="F11241" s="4" t="s">
        <v>661</v>
      </c>
      <c r="G11241" s="4" t="s">
        <v>84</v>
      </c>
      <c r="H11241" s="5" t="n">
        <v>611238406</v>
      </c>
      <c r="I11241" s="4" t="s">
        <v>58573</v>
      </c>
      <c r="J11241" s="5" t="n">
        <f aca="false">LEN(K11241)</f>
        <v>11</v>
      </c>
      <c r="K11241" s="6" t="s">
        <v>58574</v>
      </c>
      <c r="L11241" s="4" t="s">
        <v>637</v>
      </c>
      <c r="M11241" s="4" t="s">
        <v>794</v>
      </c>
    </row>
    <row r="11242" customFormat="false" ht="27.75" hidden="false" customHeight="true" outlineLevel="0" collapsed="false">
      <c r="A11242" s="4" t="n">
        <v>11764</v>
      </c>
      <c r="B11242" s="4" t="s">
        <v>58575</v>
      </c>
      <c r="C11242" s="4"/>
      <c r="D11242" s="4" t="s">
        <v>58576</v>
      </c>
      <c r="E11242" s="5" t="s">
        <v>4297</v>
      </c>
      <c r="F11242" s="4" t="s">
        <v>661</v>
      </c>
      <c r="G11242" s="4" t="s">
        <v>84</v>
      </c>
      <c r="H11242" s="5" t="n">
        <v>637737943</v>
      </c>
      <c r="I11242" s="7" t="s">
        <v>58577</v>
      </c>
      <c r="J11242" s="5" t="n">
        <f aca="false">LEN(K11242)</f>
        <v>11</v>
      </c>
      <c r="K11242" s="6" t="s">
        <v>58578</v>
      </c>
      <c r="L11242" s="4" t="s">
        <v>78</v>
      </c>
      <c r="M11242" s="4" t="s">
        <v>22</v>
      </c>
    </row>
    <row r="11243" customFormat="false" ht="15.75" hidden="false" customHeight="true" outlineLevel="0" collapsed="false">
      <c r="A11243" s="4" t="n">
        <v>11165</v>
      </c>
      <c r="B11243" s="4" t="s">
        <v>58579</v>
      </c>
      <c r="C11243" s="4"/>
      <c r="D11243" s="4" t="s">
        <v>58580</v>
      </c>
      <c r="E11243" s="5" t="s">
        <v>17765</v>
      </c>
      <c r="F11243" s="4" t="s">
        <v>17766</v>
      </c>
      <c r="G11243" s="4" t="s">
        <v>27</v>
      </c>
      <c r="H11243" s="5" t="s">
        <v>283</v>
      </c>
      <c r="I11243" s="4" t="s">
        <v>58581</v>
      </c>
      <c r="J11243" s="5" t="n">
        <f aca="false">LEN(K11243)</f>
        <v>11</v>
      </c>
      <c r="K11243" s="6" t="s">
        <v>58582</v>
      </c>
      <c r="L11243" s="4" t="s">
        <v>21</v>
      </c>
      <c r="M11243" s="4" t="s">
        <v>31</v>
      </c>
    </row>
    <row r="11244" customFormat="false" ht="15.75" hidden="false" customHeight="true" outlineLevel="0" collapsed="false">
      <c r="A11244" s="4" t="n">
        <v>11115</v>
      </c>
      <c r="B11244" s="4" t="s">
        <v>58583</v>
      </c>
      <c r="C11244" s="4"/>
      <c r="D11244" s="4" t="s">
        <v>58584</v>
      </c>
      <c r="E11244" s="5" t="s">
        <v>4474</v>
      </c>
      <c r="F11244" s="4" t="s">
        <v>423</v>
      </c>
      <c r="G11244" s="4" t="s">
        <v>27</v>
      </c>
      <c r="H11244" s="5" t="s">
        <v>283</v>
      </c>
      <c r="I11244" s="4" t="s">
        <v>58585</v>
      </c>
      <c r="J11244" s="5" t="n">
        <f aca="false">LEN(K11244)</f>
        <v>11</v>
      </c>
      <c r="K11244" s="6" t="str">
        <f aca="false">LOWER(SUBSTITUTE(SUBSTITUTE(SUBSTITUTE(SUBSTITUTE(SUBSTITUTE(SUBSTITUTE(SUBSTITUTE(B11244,"S.L.",""),"SL",""),"S.A.",""),"SA","")," ",""),".",""),",",""))&amp;".com"</f>
        <v>canadin.com</v>
      </c>
      <c r="L11244" s="4" t="s">
        <v>57</v>
      </c>
      <c r="M11244" s="4" t="s">
        <v>31</v>
      </c>
    </row>
    <row r="11245" customFormat="false" ht="15.75" hidden="false" customHeight="true" outlineLevel="0" collapsed="false">
      <c r="A11245" s="4" t="n">
        <v>11156</v>
      </c>
      <c r="B11245" s="4" t="s">
        <v>58586</v>
      </c>
      <c r="C11245" s="4"/>
      <c r="D11245" s="4" t="s">
        <v>58587</v>
      </c>
      <c r="E11245" s="5" t="s">
        <v>5104</v>
      </c>
      <c r="F11245" s="4" t="s">
        <v>5105</v>
      </c>
      <c r="G11245" s="4" t="s">
        <v>27</v>
      </c>
      <c r="H11245" s="5" t="s">
        <v>283</v>
      </c>
      <c r="I11245" s="4" t="s">
        <v>58588</v>
      </c>
      <c r="J11245" s="5" t="n">
        <f aca="false">LEN(K11245)</f>
        <v>11</v>
      </c>
      <c r="K11245" s="10" t="s">
        <v>58589</v>
      </c>
      <c r="L11245" s="4" t="s">
        <v>31</v>
      </c>
      <c r="M11245" s="4" t="s">
        <v>381</v>
      </c>
    </row>
    <row r="11246" customFormat="false" ht="15.75" hidden="false" customHeight="true" outlineLevel="0" collapsed="false">
      <c r="A11246" s="4" t="n">
        <v>11125</v>
      </c>
      <c r="B11246" s="4" t="s">
        <v>58590</v>
      </c>
      <c r="C11246" s="4"/>
      <c r="D11246" s="4" t="s">
        <v>58591</v>
      </c>
      <c r="E11246" s="5" t="s">
        <v>1230</v>
      </c>
      <c r="F11246" s="4" t="s">
        <v>45</v>
      </c>
      <c r="G11246" s="4" t="s">
        <v>27</v>
      </c>
      <c r="H11246" s="5" t="s">
        <v>283</v>
      </c>
      <c r="I11246" s="4" t="s">
        <v>58592</v>
      </c>
      <c r="J11246" s="5" t="n">
        <f aca="false">LEN(K11246)</f>
        <v>11</v>
      </c>
      <c r="K11246" s="6" t="s">
        <v>58593</v>
      </c>
      <c r="L11246" s="4" t="s">
        <v>31</v>
      </c>
      <c r="M11246" s="4" t="s">
        <v>31</v>
      </c>
    </row>
    <row r="11247" customFormat="false" ht="15.75" hidden="false" customHeight="true" outlineLevel="0" collapsed="false">
      <c r="A11247" s="4" t="n">
        <v>11252</v>
      </c>
      <c r="B11247" s="4" t="s">
        <v>58594</v>
      </c>
      <c r="C11247" s="4"/>
      <c r="D11247" s="4" t="s">
        <v>58595</v>
      </c>
      <c r="E11247" s="5" t="s">
        <v>51457</v>
      </c>
      <c r="F11247" s="4" t="s">
        <v>10222</v>
      </c>
      <c r="G11247" s="4" t="s">
        <v>620</v>
      </c>
      <c r="H11247" s="5" t="s">
        <v>283</v>
      </c>
      <c r="I11247" s="4" t="s">
        <v>58596</v>
      </c>
      <c r="J11247" s="5" t="n">
        <f aca="false">LEN(K11247)</f>
        <v>11</v>
      </c>
      <c r="K11247" s="10" t="s">
        <v>58597</v>
      </c>
      <c r="L11247" s="4" t="s">
        <v>78</v>
      </c>
      <c r="M11247" s="4" t="s">
        <v>2097</v>
      </c>
    </row>
    <row r="11248" customFormat="false" ht="15.75" hidden="false" customHeight="true" outlineLevel="0" collapsed="false">
      <c r="A11248" s="4" t="n">
        <v>11208</v>
      </c>
      <c r="B11248" s="4" t="s">
        <v>58598</v>
      </c>
      <c r="C11248" s="4"/>
      <c r="D11248" s="4" t="s">
        <v>58599</v>
      </c>
      <c r="E11248" s="5" t="s">
        <v>3639</v>
      </c>
      <c r="F11248" s="4" t="s">
        <v>3640</v>
      </c>
      <c r="G11248" s="4" t="s">
        <v>620</v>
      </c>
      <c r="H11248" s="5" t="s">
        <v>283</v>
      </c>
      <c r="I11248" s="4" t="s">
        <v>58600</v>
      </c>
      <c r="J11248" s="5" t="n">
        <f aca="false">LEN(K11248)</f>
        <v>11</v>
      </c>
      <c r="K11248" s="10" t="s">
        <v>58601</v>
      </c>
      <c r="L11248" s="4" t="s">
        <v>57</v>
      </c>
      <c r="M11248" s="4" t="s">
        <v>1016</v>
      </c>
    </row>
    <row r="11249" customFormat="false" ht="15.75" hidden="false" customHeight="true" outlineLevel="0" collapsed="false">
      <c r="A11249" s="4" t="n">
        <v>11333</v>
      </c>
      <c r="B11249" s="4" t="s">
        <v>58602</v>
      </c>
      <c r="C11249" s="4"/>
      <c r="D11249" s="4" t="s">
        <v>58603</v>
      </c>
      <c r="E11249" s="5" t="s">
        <v>1190</v>
      </c>
      <c r="F11249" s="4" t="s">
        <v>138</v>
      </c>
      <c r="G11249" s="4" t="s">
        <v>138</v>
      </c>
      <c r="H11249" s="5" t="s">
        <v>283</v>
      </c>
      <c r="I11249" s="4" t="s">
        <v>58604</v>
      </c>
      <c r="J11249" s="5" t="n">
        <f aca="false">LEN(K11249)</f>
        <v>11</v>
      </c>
      <c r="K11249" s="6" t="str">
        <f aca="false">LOWER(SUBSTITUTE(SUBSTITUTE(SUBSTITUTE(SUBSTITUTE(SUBSTITUTE(SUBSTITUTE(SUBSTITUTE(B11249,"S.L.",""),"SL",""),"S.A.",""),"SA","")," ",""),".",""),",",""))&amp;".com"</f>
        <v>cadover.com</v>
      </c>
      <c r="L11249" s="4" t="s">
        <v>57</v>
      </c>
      <c r="M11249" s="4" t="s">
        <v>22</v>
      </c>
    </row>
    <row r="11250" customFormat="false" ht="15.75" hidden="false" customHeight="true" outlineLevel="0" collapsed="false">
      <c r="A11250" s="4" t="n">
        <v>11339</v>
      </c>
      <c r="B11250" s="4" t="s">
        <v>58605</v>
      </c>
      <c r="C11250" s="4"/>
      <c r="D11250" s="4" t="s">
        <v>58606</v>
      </c>
      <c r="E11250" s="5" t="s">
        <v>8951</v>
      </c>
      <c r="F11250" s="4" t="s">
        <v>138</v>
      </c>
      <c r="G11250" s="4" t="s">
        <v>138</v>
      </c>
      <c r="H11250" s="5" t="s">
        <v>283</v>
      </c>
      <c r="I11250" s="4" t="s">
        <v>58607</v>
      </c>
      <c r="J11250" s="5" t="n">
        <f aca="false">LEN(K11250)</f>
        <v>11</v>
      </c>
      <c r="K11250" s="10" t="str">
        <f aca="false">LOWER(SUBSTITUTE(SUBSTITUTE(SUBSTITUTE(SUBSTITUTE(SUBSTITUTE(SUBSTITUTE(SUBSTITUTE(B11250,"S.L.",""),"SL",""),"S.A.",""),"SA","")," ",""),".",""),",",""))&amp;".com"</f>
        <v>enzob&amp;b.com</v>
      </c>
      <c r="L11250" s="4" t="s">
        <v>57</v>
      </c>
      <c r="M11250" s="4" t="s">
        <v>359</v>
      </c>
    </row>
    <row r="11251" customFormat="false" ht="15.75" hidden="false" customHeight="true" outlineLevel="0" collapsed="false">
      <c r="A11251" s="4" t="n">
        <v>11341</v>
      </c>
      <c r="B11251" s="4" t="s">
        <v>58608</v>
      </c>
      <c r="C11251" s="4"/>
      <c r="D11251" s="4" t="s">
        <v>58609</v>
      </c>
      <c r="E11251" s="5" t="s">
        <v>5471</v>
      </c>
      <c r="F11251" s="4" t="s">
        <v>138</v>
      </c>
      <c r="G11251" s="4" t="s">
        <v>138</v>
      </c>
      <c r="H11251" s="5" t="s">
        <v>283</v>
      </c>
      <c r="I11251" s="4" t="s">
        <v>58610</v>
      </c>
      <c r="J11251" s="5" t="n">
        <f aca="false">LEN(K11251)</f>
        <v>11</v>
      </c>
      <c r="K11251" s="6" t="s">
        <v>58611</v>
      </c>
      <c r="L11251" s="4" t="s">
        <v>78</v>
      </c>
      <c r="M11251" s="4" t="s">
        <v>317</v>
      </c>
    </row>
    <row r="11252" customFormat="false" ht="15.75" hidden="false" customHeight="true" outlineLevel="0" collapsed="false">
      <c r="A11252" s="4" t="n">
        <v>11372</v>
      </c>
      <c r="B11252" s="4" t="s">
        <v>58612</v>
      </c>
      <c r="C11252" s="4" t="s">
        <v>58613</v>
      </c>
      <c r="D11252" s="4" t="s">
        <v>58614</v>
      </c>
      <c r="E11252" s="5" t="s">
        <v>24028</v>
      </c>
      <c r="F11252" s="4" t="s">
        <v>24025</v>
      </c>
      <c r="G11252" s="4" t="s">
        <v>138</v>
      </c>
      <c r="H11252" s="5" t="s">
        <v>283</v>
      </c>
      <c r="I11252" s="4" t="s">
        <v>58615</v>
      </c>
      <c r="J11252" s="5" t="n">
        <f aca="false">LEN(K11252)</f>
        <v>11</v>
      </c>
      <c r="K11252" s="6" t="s">
        <v>58616</v>
      </c>
      <c r="L11252" s="4" t="s">
        <v>21</v>
      </c>
      <c r="M11252" s="4" t="s">
        <v>381</v>
      </c>
    </row>
    <row r="11253" customFormat="false" ht="15.75" hidden="false" customHeight="true" outlineLevel="0" collapsed="false">
      <c r="A11253" s="4" t="n">
        <v>11357</v>
      </c>
      <c r="B11253" s="4" t="s">
        <v>58617</v>
      </c>
      <c r="C11253" s="4"/>
      <c r="D11253" s="4" t="s">
        <v>58618</v>
      </c>
      <c r="E11253" s="5" t="s">
        <v>8951</v>
      </c>
      <c r="F11253" s="4" t="s">
        <v>138</v>
      </c>
      <c r="G11253" s="4" t="s">
        <v>138</v>
      </c>
      <c r="H11253" s="5" t="s">
        <v>283</v>
      </c>
      <c r="I11253" s="4" t="s">
        <v>58619</v>
      </c>
      <c r="J11253" s="5" t="n">
        <f aca="false">LEN(K11253)</f>
        <v>11</v>
      </c>
      <c r="K11253" s="6" t="s">
        <v>58620</v>
      </c>
      <c r="L11253" s="4" t="s">
        <v>66</v>
      </c>
      <c r="M11253" s="4" t="s">
        <v>381</v>
      </c>
    </row>
    <row r="11254" customFormat="false" ht="15.75" hidden="false" customHeight="true" outlineLevel="0" collapsed="false">
      <c r="A11254" s="4" t="n">
        <v>11481</v>
      </c>
      <c r="B11254" s="4" t="s">
        <v>47195</v>
      </c>
      <c r="C11254" s="4"/>
      <c r="D11254" s="4" t="s">
        <v>58621</v>
      </c>
      <c r="E11254" s="5" t="s">
        <v>6031</v>
      </c>
      <c r="F11254" s="4" t="s">
        <v>6032</v>
      </c>
      <c r="G11254" s="4" t="s">
        <v>313</v>
      </c>
      <c r="H11254" s="5" t="s">
        <v>283</v>
      </c>
      <c r="I11254" s="4" t="s">
        <v>58622</v>
      </c>
      <c r="J11254" s="5" t="n">
        <f aca="false">LEN(K11254)</f>
        <v>11</v>
      </c>
      <c r="K11254" s="6" t="s">
        <v>58623</v>
      </c>
      <c r="L11254" s="4" t="s">
        <v>57</v>
      </c>
      <c r="M11254" s="4" t="s">
        <v>695</v>
      </c>
    </row>
    <row r="11255" customFormat="false" ht="15.75" hidden="false" customHeight="true" outlineLevel="0" collapsed="false">
      <c r="A11255" s="4" t="n">
        <v>11581</v>
      </c>
      <c r="B11255" s="4" t="s">
        <v>58624</v>
      </c>
      <c r="C11255" s="4"/>
      <c r="D11255" s="4" t="s">
        <v>58625</v>
      </c>
      <c r="E11255" s="5" t="s">
        <v>2425</v>
      </c>
      <c r="F11255" s="4" t="s">
        <v>851</v>
      </c>
      <c r="G11255" s="4" t="s">
        <v>852</v>
      </c>
      <c r="H11255" s="5" t="s">
        <v>283</v>
      </c>
      <c r="I11255" s="4" t="s">
        <v>58626</v>
      </c>
      <c r="J11255" s="5" t="n">
        <f aca="false">LEN(K11255)</f>
        <v>11</v>
      </c>
      <c r="K11255" s="10" t="str">
        <f aca="false">LOWER(SUBSTITUTE(SUBSTITUTE(SUBSTITUTE(SUBSTITUTE(SUBSTITUTE(SUBSTITUTE(SUBSTITUTE(B11255,"S.L.",""),"SL",""),"S.A.",""),"SA","")," ",""),".",""),",",""))&amp;".com"</f>
        <v>inigo´s.com</v>
      </c>
      <c r="L11255" s="4" t="s">
        <v>57</v>
      </c>
      <c r="M11255" s="4" t="s">
        <v>31</v>
      </c>
    </row>
    <row r="11256" customFormat="false" ht="15.75" hidden="false" customHeight="true" outlineLevel="0" collapsed="false">
      <c r="A11256" s="4" t="n">
        <v>11608</v>
      </c>
      <c r="B11256" s="4" t="s">
        <v>35579</v>
      </c>
      <c r="C11256" s="4" t="s">
        <v>58627</v>
      </c>
      <c r="D11256" s="4" t="s">
        <v>58628</v>
      </c>
      <c r="E11256" s="5" t="s">
        <v>15858</v>
      </c>
      <c r="F11256" s="4" t="s">
        <v>15859</v>
      </c>
      <c r="G11256" s="4" t="s">
        <v>146</v>
      </c>
      <c r="H11256" s="5" t="s">
        <v>283</v>
      </c>
      <c r="I11256" s="4" t="s">
        <v>58629</v>
      </c>
      <c r="J11256" s="5" t="n">
        <f aca="false">LEN(K11256)</f>
        <v>11</v>
      </c>
      <c r="K11256" s="10" t="s">
        <v>58630</v>
      </c>
      <c r="L11256" s="4" t="s">
        <v>21</v>
      </c>
      <c r="M11256" s="4" t="s">
        <v>877</v>
      </c>
    </row>
    <row r="11257" customFormat="false" ht="15.75" hidden="false" customHeight="true" outlineLevel="0" collapsed="false">
      <c r="A11257" s="4" t="n">
        <v>11623</v>
      </c>
      <c r="B11257" s="4" t="s">
        <v>58631</v>
      </c>
      <c r="C11257" s="4" t="s">
        <v>58632</v>
      </c>
      <c r="D11257" s="4" t="s">
        <v>58633</v>
      </c>
      <c r="E11257" s="5" t="s">
        <v>50316</v>
      </c>
      <c r="F11257" s="4" t="s">
        <v>50317</v>
      </c>
      <c r="G11257" s="4" t="s">
        <v>146</v>
      </c>
      <c r="H11257" s="5" t="s">
        <v>283</v>
      </c>
      <c r="I11257" s="4" t="s">
        <v>58634</v>
      </c>
      <c r="J11257" s="5" t="n">
        <f aca="false">LEN(K11257)</f>
        <v>11</v>
      </c>
      <c r="K11257" s="10" t="str">
        <f aca="false">LOWER(SUBSTITUTE(SUBSTITUTE(SUBSTITUTE(SUBSTITUTE(SUBSTITUTE(SUBSTITUTE(SUBSTITUTE(B11257,"S.L.",""),"SL",""),"S.A.",""),"SA","")," ",""),".",""),",",""))&amp;".com"</f>
        <v>lamasia.com</v>
      </c>
      <c r="L11257" s="4" t="s">
        <v>31</v>
      </c>
      <c r="M11257" s="4" t="s">
        <v>368</v>
      </c>
    </row>
    <row r="11258" customFormat="false" ht="15.75" hidden="false" customHeight="true" outlineLevel="0" collapsed="false">
      <c r="A11258" s="4" t="n">
        <v>11893</v>
      </c>
      <c r="B11258" s="4" t="s">
        <v>58635</v>
      </c>
      <c r="C11258" s="4"/>
      <c r="D11258" s="4" t="s">
        <v>58636</v>
      </c>
      <c r="E11258" s="5" t="s">
        <v>4503</v>
      </c>
      <c r="F11258" s="4" t="s">
        <v>4504</v>
      </c>
      <c r="G11258" s="4" t="s">
        <v>37</v>
      </c>
      <c r="H11258" s="5" t="s">
        <v>283</v>
      </c>
      <c r="I11258" s="4" t="s">
        <v>58637</v>
      </c>
      <c r="J11258" s="5" t="n">
        <f aca="false">LEN(K11258)</f>
        <v>11</v>
      </c>
      <c r="K11258" s="10" t="s">
        <v>58638</v>
      </c>
      <c r="L11258" s="4" t="s">
        <v>31</v>
      </c>
      <c r="M11258" s="4" t="s">
        <v>31</v>
      </c>
    </row>
    <row r="11259" customFormat="false" ht="15.75" hidden="false" customHeight="true" outlineLevel="0" collapsed="false">
      <c r="A11259" s="4" t="n">
        <v>11937</v>
      </c>
      <c r="B11259" s="4" t="s">
        <v>58639</v>
      </c>
      <c r="C11259" s="4"/>
      <c r="D11259" s="4" t="s">
        <v>58640</v>
      </c>
      <c r="E11259" s="5" t="s">
        <v>58641</v>
      </c>
      <c r="F11259" s="4" t="s">
        <v>26122</v>
      </c>
      <c r="G11259" s="4" t="s">
        <v>1567</v>
      </c>
      <c r="H11259" s="5" t="s">
        <v>283</v>
      </c>
      <c r="I11259" s="4" t="s">
        <v>58642</v>
      </c>
      <c r="J11259" s="5" t="n">
        <f aca="false">LEN(K11259)</f>
        <v>11</v>
      </c>
      <c r="K11259" s="6" t="str">
        <f aca="false">LOWER(SUBSTITUTE(SUBSTITUTE(SUBSTITUTE(SUBSTITUTE(SUBSTITUTE(SUBSTITUTE(SUBSTITUTE(B11259,"S.L.",""),"SL",""),"S.A.",""),"SA","")," ",""),".",""),",",""))&amp;".com"</f>
        <v>capeiro.com</v>
      </c>
      <c r="L11259" s="4" t="s">
        <v>31</v>
      </c>
      <c r="M11259" s="4" t="s">
        <v>32</v>
      </c>
    </row>
    <row r="11260" customFormat="false" ht="15.75" hidden="false" customHeight="true" outlineLevel="0" collapsed="false">
      <c r="A11260" s="4" t="n">
        <v>11985</v>
      </c>
      <c r="B11260" s="4" t="s">
        <v>58643</v>
      </c>
      <c r="C11260" s="4"/>
      <c r="D11260" s="4" t="s">
        <v>58644</v>
      </c>
      <c r="E11260" s="5" t="s">
        <v>32226</v>
      </c>
      <c r="F11260" s="4" t="s">
        <v>205</v>
      </c>
      <c r="G11260" s="4" t="s">
        <v>205</v>
      </c>
      <c r="H11260" s="5" t="s">
        <v>283</v>
      </c>
      <c r="I11260" s="4" t="s">
        <v>58645</v>
      </c>
      <c r="J11260" s="5" t="n">
        <f aca="false">LEN(K11260)</f>
        <v>11</v>
      </c>
      <c r="K11260" s="10" t="str">
        <f aca="false">LOWER(SUBSTITUTE(SUBSTITUTE(SUBSTITUTE(SUBSTITUTE(SUBSTITUTE(SUBSTITUTE(SUBSTITUTE(B11260,"S.L.",""),"SL",""),"S.A.",""),"SA","")," ",""),".",""),",",""))&amp;".com"</f>
        <v>behappy.com</v>
      </c>
      <c r="L11260" s="4" t="s">
        <v>57</v>
      </c>
      <c r="M11260" s="4" t="s">
        <v>31</v>
      </c>
    </row>
    <row r="11261" customFormat="false" ht="15.75" hidden="false" customHeight="true" outlineLevel="0" collapsed="false">
      <c r="A11261" s="4" t="n">
        <v>11987</v>
      </c>
      <c r="B11261" s="4" t="s">
        <v>58646</v>
      </c>
      <c r="C11261" s="4"/>
      <c r="D11261" s="4" t="s">
        <v>58647</v>
      </c>
      <c r="E11261" s="5" t="s">
        <v>19560</v>
      </c>
      <c r="F11261" s="4" t="s">
        <v>205</v>
      </c>
      <c r="G11261" s="4" t="s">
        <v>205</v>
      </c>
      <c r="H11261" s="5" t="s">
        <v>283</v>
      </c>
      <c r="I11261" s="4" t="s">
        <v>58648</v>
      </c>
      <c r="J11261" s="5" t="n">
        <f aca="false">LEN(K11261)</f>
        <v>11</v>
      </c>
      <c r="K11261" s="6" t="str">
        <f aca="false">LOWER(SUBSTITUTE(SUBSTITUTE(SUBSTITUTE(SUBSTITUTE(SUBSTITUTE(SUBSTITUTE(SUBSTITUTE(B11261,"S.L.",""),"SL",""),"S.A.",""),"SA","")," ",""),".",""),",",""))&amp;".com"</f>
        <v>comiori.com</v>
      </c>
      <c r="L11261" s="4" t="s">
        <v>57</v>
      </c>
      <c r="M11261" s="4" t="s">
        <v>31</v>
      </c>
    </row>
    <row r="11262" customFormat="false" ht="15.75" hidden="false" customHeight="true" outlineLevel="0" collapsed="false">
      <c r="A11262" s="4" t="n">
        <v>12118</v>
      </c>
      <c r="B11262" s="4" t="s">
        <v>58649</v>
      </c>
      <c r="C11262" s="4"/>
      <c r="D11262" s="4" t="s">
        <v>58650</v>
      </c>
      <c r="E11262" s="5" t="s">
        <v>48816</v>
      </c>
      <c r="F11262" s="4" t="s">
        <v>58651</v>
      </c>
      <c r="G11262" s="4" t="s">
        <v>409</v>
      </c>
      <c r="H11262" s="5" t="s">
        <v>283</v>
      </c>
      <c r="I11262" s="4" t="s">
        <v>58652</v>
      </c>
      <c r="J11262" s="5" t="n">
        <f aca="false">LEN(K11262)</f>
        <v>11</v>
      </c>
      <c r="K11262" s="10" t="s">
        <v>58653</v>
      </c>
      <c r="L11262" s="4" t="s">
        <v>31</v>
      </c>
      <c r="M11262" s="4" t="s">
        <v>317</v>
      </c>
    </row>
    <row r="11263" customFormat="false" ht="15.75" hidden="false" customHeight="true" outlineLevel="0" collapsed="false">
      <c r="A11263" s="4" t="n">
        <v>12153</v>
      </c>
      <c r="B11263" s="4" t="s">
        <v>58654</v>
      </c>
      <c r="C11263" s="4"/>
      <c r="D11263" s="4" t="s">
        <v>58655</v>
      </c>
      <c r="E11263" s="5" t="s">
        <v>15751</v>
      </c>
      <c r="F11263" s="4" t="s">
        <v>15752</v>
      </c>
      <c r="G11263" s="4" t="s">
        <v>882</v>
      </c>
      <c r="H11263" s="5" t="s">
        <v>283</v>
      </c>
      <c r="I11263" s="4" t="s">
        <v>58656</v>
      </c>
      <c r="J11263" s="5" t="n">
        <f aca="false">LEN(K11263)</f>
        <v>11</v>
      </c>
      <c r="K11263" s="10" t="str">
        <f aca="false">LOWER(SUBSTITUTE(SUBSTITUTE(SUBSTITUTE(SUBSTITUTE(SUBSTITUTE(SUBSTITUTE(SUBSTITUTE(B11263,"S.L.",""),"SL",""),"S.A.",""),"SA","")," ",""),".",""),",",""))&amp;".com"</f>
        <v>liñares.com</v>
      </c>
      <c r="L11263" s="4" t="s">
        <v>21</v>
      </c>
      <c r="M11263" s="4" t="s">
        <v>2097</v>
      </c>
    </row>
    <row r="11264" customFormat="false" ht="15.75" hidden="false" customHeight="true" outlineLevel="0" collapsed="false">
      <c r="A11264" s="4" t="n">
        <v>12369</v>
      </c>
      <c r="B11264" s="4" t="s">
        <v>58657</v>
      </c>
      <c r="C11264" s="4"/>
      <c r="D11264" s="4" t="s">
        <v>58658</v>
      </c>
      <c r="E11264" s="5" t="s">
        <v>21157</v>
      </c>
      <c r="F11264" s="4" t="s">
        <v>21158</v>
      </c>
      <c r="G11264" s="4" t="s">
        <v>18</v>
      </c>
      <c r="H11264" s="5" t="s">
        <v>283</v>
      </c>
      <c r="I11264" s="4" t="s">
        <v>58659</v>
      </c>
      <c r="J11264" s="5" t="n">
        <f aca="false">LEN(K11264)</f>
        <v>11</v>
      </c>
      <c r="K11264" s="6" t="str">
        <f aca="false">LOWER(SUBSTITUTE(SUBSTITUTE(SUBSTITUTE(SUBSTITUTE(SUBSTITUTE(SUBSTITUTE(SUBSTITUTE(B11264,"S.L.",""),"SL",""),"S.A.",""),"SA","")," ",""),".",""),",",""))&amp;".com"</f>
        <v>gunport.com</v>
      </c>
      <c r="L11264" s="4" t="s">
        <v>57</v>
      </c>
      <c r="M11264" s="4" t="s">
        <v>794</v>
      </c>
    </row>
    <row r="11265" customFormat="false" ht="15.75" hidden="false" customHeight="true" outlineLevel="0" collapsed="false">
      <c r="A11265" s="4" t="n">
        <v>11081</v>
      </c>
      <c r="B11265" s="4" t="s">
        <v>58660</v>
      </c>
      <c r="C11265" s="4"/>
      <c r="D11265" s="4" t="s">
        <v>58661</v>
      </c>
      <c r="E11265" s="5" t="s">
        <v>58662</v>
      </c>
      <c r="F11265" s="4" t="s">
        <v>6651</v>
      </c>
      <c r="G11265" s="4" t="s">
        <v>603</v>
      </c>
      <c r="H11265" s="5" t="s">
        <v>58663</v>
      </c>
      <c r="I11265" s="4" t="s">
        <v>58664</v>
      </c>
      <c r="J11265" s="5" t="n">
        <f aca="false">LEN(K11265)</f>
        <v>11</v>
      </c>
      <c r="K11265" s="6" t="s">
        <v>58665</v>
      </c>
      <c r="L11265" s="4" t="s">
        <v>57</v>
      </c>
      <c r="M11265" s="4" t="s">
        <v>31</v>
      </c>
    </row>
    <row r="11266" customFormat="false" ht="15.75" hidden="false" customHeight="true" outlineLevel="0" collapsed="false">
      <c r="A11266" s="4" t="n">
        <v>11447</v>
      </c>
      <c r="B11266" s="4" t="s">
        <v>46341</v>
      </c>
      <c r="C11266" s="4"/>
      <c r="D11266" s="4" t="s">
        <v>58666</v>
      </c>
      <c r="E11266" s="5" t="s">
        <v>15602</v>
      </c>
      <c r="F11266" s="4" t="s">
        <v>15603</v>
      </c>
      <c r="G11266" s="4" t="s">
        <v>332</v>
      </c>
      <c r="H11266" s="5" t="s">
        <v>58667</v>
      </c>
      <c r="I11266" s="4" t="s">
        <v>58668</v>
      </c>
      <c r="J11266" s="5" t="n">
        <f aca="false">LEN(K11266)</f>
        <v>11</v>
      </c>
      <c r="K11266" s="6" t="str">
        <f aca="false">LOWER(SUBSTITUTE(SUBSTITUTE(SUBSTITUTE(SUBSTITUTE(SUBSTITUTE(SUBSTITUTE(SUBSTITUTE(B11266,"S.L.",""),"SL",""),"S.A.",""),"SA","")," ",""),".",""),",",""))&amp;".com"</f>
        <v>elpatio.com</v>
      </c>
      <c r="L11266" s="4" t="s">
        <v>21</v>
      </c>
      <c r="M11266" s="4" t="s">
        <v>186</v>
      </c>
    </row>
    <row r="11267" customFormat="false" ht="15.75" hidden="false" customHeight="true" outlineLevel="0" collapsed="false">
      <c r="A11267" s="4" t="n">
        <v>11758</v>
      </c>
      <c r="B11267" s="4" t="s">
        <v>58669</v>
      </c>
      <c r="C11267" s="4"/>
      <c r="D11267" s="4" t="s">
        <v>58670</v>
      </c>
      <c r="E11267" s="5" t="s">
        <v>6474</v>
      </c>
      <c r="F11267" s="4" t="s">
        <v>6475</v>
      </c>
      <c r="G11267" s="4" t="s">
        <v>84</v>
      </c>
      <c r="H11267" s="5" t="s">
        <v>58671</v>
      </c>
      <c r="I11267" s="7" t="s">
        <v>58672</v>
      </c>
      <c r="J11267" s="5" t="n">
        <f aca="false">LEN(K11267)</f>
        <v>11</v>
      </c>
      <c r="K11267" s="6" t="s">
        <v>58673</v>
      </c>
      <c r="L11267" s="4" t="s">
        <v>21</v>
      </c>
      <c r="M11267" s="4" t="s">
        <v>31</v>
      </c>
    </row>
    <row r="11268" customFormat="false" ht="15.75" hidden="false" customHeight="true" outlineLevel="0" collapsed="false">
      <c r="A11268" s="4" t="n">
        <v>11627</v>
      </c>
      <c r="B11268" s="4" t="s">
        <v>58674</v>
      </c>
      <c r="C11268" s="4"/>
      <c r="D11268" s="4" t="s">
        <v>58675</v>
      </c>
      <c r="E11268" s="5" t="s">
        <v>58676</v>
      </c>
      <c r="F11268" s="4" t="s">
        <v>58677</v>
      </c>
      <c r="G11268" s="4" t="s">
        <v>146</v>
      </c>
      <c r="H11268" s="5" t="s">
        <v>58678</v>
      </c>
      <c r="I11268" s="4" t="s">
        <v>58679</v>
      </c>
      <c r="J11268" s="5" t="n">
        <f aca="false">LEN(K11268)</f>
        <v>11</v>
      </c>
      <c r="K11268" s="6" t="s">
        <v>58680</v>
      </c>
      <c r="L11268" s="4" t="s">
        <v>78</v>
      </c>
      <c r="M11268" s="4" t="s">
        <v>186</v>
      </c>
    </row>
    <row r="11269" customFormat="false" ht="15.75" hidden="false" customHeight="true" outlineLevel="0" collapsed="false">
      <c r="A11269" s="4" t="n">
        <v>11368</v>
      </c>
      <c r="B11269" s="4" t="s">
        <v>58681</v>
      </c>
      <c r="C11269" s="4"/>
      <c r="D11269" s="4" t="s">
        <v>58682</v>
      </c>
      <c r="E11269" s="5" t="s">
        <v>16673</v>
      </c>
      <c r="F11269" s="4" t="s">
        <v>16674</v>
      </c>
      <c r="G11269" s="4" t="s">
        <v>138</v>
      </c>
      <c r="H11269" s="5" t="s">
        <v>58683</v>
      </c>
      <c r="I11269" s="4" t="s">
        <v>58684</v>
      </c>
      <c r="J11269" s="5" t="n">
        <f aca="false">LEN(K11269)</f>
        <v>11</v>
      </c>
      <c r="K11269" s="6" t="str">
        <f aca="false">LOWER(SUBSTITUTE(SUBSTITUTE(SUBSTITUTE(SUBSTITUTE(SUBSTITUTE(SUBSTITUTE(SUBSTITUTE(B11269,"S.L.",""),"SL",""),"S.A.",""),"SA","")," ",""),".",""),",",""))&amp;".com"</f>
        <v>calroig.com</v>
      </c>
      <c r="L11269" s="4" t="s">
        <v>21</v>
      </c>
      <c r="M11269" s="4" t="s">
        <v>31</v>
      </c>
    </row>
    <row r="11270" customFormat="false" ht="15.75" hidden="false" customHeight="true" outlineLevel="0" collapsed="false">
      <c r="A11270" s="4" t="n">
        <v>11774</v>
      </c>
      <c r="B11270" s="4" t="s">
        <v>58685</v>
      </c>
      <c r="C11270" s="4"/>
      <c r="D11270" s="4" t="s">
        <v>58686</v>
      </c>
      <c r="E11270" s="5" t="s">
        <v>8438</v>
      </c>
      <c r="F11270" s="4" t="s">
        <v>8439</v>
      </c>
      <c r="G11270" s="4" t="s">
        <v>84</v>
      </c>
      <c r="H11270" s="5" t="s">
        <v>58687</v>
      </c>
      <c r="I11270" s="4" t="s">
        <v>58688</v>
      </c>
      <c r="J11270" s="5" t="n">
        <f aca="false">LEN(K11270)</f>
        <v>11</v>
      </c>
      <c r="K11270" s="10" t="s">
        <v>58689</v>
      </c>
      <c r="L11270" s="4" t="s">
        <v>57</v>
      </c>
      <c r="M11270" s="4" t="s">
        <v>317</v>
      </c>
    </row>
    <row r="11271" customFormat="false" ht="15.75" hidden="false" customHeight="true" outlineLevel="0" collapsed="false">
      <c r="A11271" s="4" t="n">
        <v>11391</v>
      </c>
      <c r="B11271" s="4" t="s">
        <v>58690</v>
      </c>
      <c r="C11271" s="4"/>
      <c r="D11271" s="4" t="s">
        <v>58691</v>
      </c>
      <c r="E11271" s="5" t="s">
        <v>58692</v>
      </c>
      <c r="F11271" s="4" t="s">
        <v>58693</v>
      </c>
      <c r="G11271" s="4" t="s">
        <v>1390</v>
      </c>
      <c r="H11271" s="5" t="s">
        <v>58694</v>
      </c>
      <c r="I11271" s="7" t="s">
        <v>58695</v>
      </c>
      <c r="J11271" s="5" t="n">
        <f aca="false">LEN(K11271)</f>
        <v>11</v>
      </c>
      <c r="K11271" s="6" t="s">
        <v>58696</v>
      </c>
      <c r="L11271" s="4" t="s">
        <v>31</v>
      </c>
      <c r="M11271" s="4" t="s">
        <v>1016</v>
      </c>
    </row>
    <row r="11272" customFormat="false" ht="15.75" hidden="false" customHeight="true" outlineLevel="0" collapsed="false">
      <c r="A11272" s="4" t="n">
        <v>11680</v>
      </c>
      <c r="B11272" s="4" t="s">
        <v>58697</v>
      </c>
      <c r="C11272" s="4"/>
      <c r="D11272" s="4" t="s">
        <v>5493</v>
      </c>
      <c r="E11272" s="5" t="s">
        <v>5494</v>
      </c>
      <c r="F11272" s="4" t="s">
        <v>5495</v>
      </c>
      <c r="G11272" s="4" t="s">
        <v>573</v>
      </c>
      <c r="H11272" s="5" t="s">
        <v>58698</v>
      </c>
      <c r="I11272" s="4" t="s">
        <v>58699</v>
      </c>
      <c r="J11272" s="5" t="n">
        <f aca="false">LEN(K11272)</f>
        <v>11</v>
      </c>
      <c r="K11272" s="10" t="str">
        <f aca="false">LOWER(SUBSTITUTE(SUBSTITUTE(SUBSTITUTE(SUBSTITUTE(SUBSTITUTE(SUBSTITUTE(SUBSTITUTE(B11272,"S.L.",""),"SL",""),"S.A.",""),"SA","")," ",""),".",""),",",""))&amp;".com"</f>
        <v>lataboa.com</v>
      </c>
      <c r="L11272" s="4" t="s">
        <v>57</v>
      </c>
      <c r="M11272" s="4" t="s">
        <v>877</v>
      </c>
    </row>
    <row r="11273" customFormat="false" ht="15.75" hidden="false" customHeight="true" outlineLevel="0" collapsed="false">
      <c r="A11273" s="4" t="n">
        <v>11789</v>
      </c>
      <c r="B11273" s="4" t="s">
        <v>58700</v>
      </c>
      <c r="C11273" s="4"/>
      <c r="D11273" s="4" t="s">
        <v>58701</v>
      </c>
      <c r="E11273" s="5" t="s">
        <v>58702</v>
      </c>
      <c r="F11273" s="4" t="s">
        <v>58703</v>
      </c>
      <c r="G11273" s="4" t="s">
        <v>84</v>
      </c>
      <c r="H11273" s="5" t="s">
        <v>58704</v>
      </c>
      <c r="I11273" s="4" t="s">
        <v>58705</v>
      </c>
      <c r="J11273" s="5" t="n">
        <f aca="false">LEN(K11273)</f>
        <v>11</v>
      </c>
      <c r="K11273" s="6" t="s">
        <v>58706</v>
      </c>
      <c r="L11273" s="4" t="s">
        <v>31</v>
      </c>
      <c r="M11273" s="4" t="s">
        <v>359</v>
      </c>
    </row>
    <row r="11274" customFormat="false" ht="15.75" hidden="false" customHeight="true" outlineLevel="0" collapsed="false">
      <c r="A11274" s="4" t="n">
        <v>11814</v>
      </c>
      <c r="B11274" s="4" t="s">
        <v>58707</v>
      </c>
      <c r="C11274" s="4"/>
      <c r="D11274" s="4" t="s">
        <v>58708</v>
      </c>
      <c r="E11274" s="5" t="s">
        <v>35283</v>
      </c>
      <c r="F11274" s="4" t="s">
        <v>9892</v>
      </c>
      <c r="G11274" s="4" t="s">
        <v>84</v>
      </c>
      <c r="H11274" s="5" t="s">
        <v>58709</v>
      </c>
      <c r="I11274" s="4" t="s">
        <v>58710</v>
      </c>
      <c r="J11274" s="5" t="n">
        <f aca="false">LEN(K11274)</f>
        <v>11</v>
      </c>
      <c r="K11274" s="6" t="s">
        <v>58711</v>
      </c>
      <c r="L11274" s="4" t="s">
        <v>31</v>
      </c>
      <c r="M11274" s="4" t="s">
        <v>31</v>
      </c>
    </row>
    <row r="11275" customFormat="false" ht="15.75" hidden="false" customHeight="true" outlineLevel="0" collapsed="false">
      <c r="A11275" s="4" t="n">
        <v>137</v>
      </c>
      <c r="B11275" s="4" t="s">
        <v>58712</v>
      </c>
      <c r="C11275" s="4"/>
      <c r="D11275" s="4" t="s">
        <v>58713</v>
      </c>
      <c r="E11275" s="5" t="s">
        <v>6790</v>
      </c>
      <c r="F11275" s="4" t="s">
        <v>6791</v>
      </c>
      <c r="G11275" s="4" t="s">
        <v>138</v>
      </c>
      <c r="H11275" s="5" t="s">
        <v>58714</v>
      </c>
      <c r="I11275" s="4" t="s">
        <v>58715</v>
      </c>
      <c r="J11275" s="5" t="n">
        <f aca="false">LEN(K11275)</f>
        <v>11</v>
      </c>
      <c r="K11275" s="10" t="s">
        <v>58716</v>
      </c>
      <c r="L11275" s="4" t="s">
        <v>31</v>
      </c>
      <c r="M11275" s="4" t="s">
        <v>8621</v>
      </c>
    </row>
    <row r="11276" customFormat="false" ht="15.75" hidden="false" customHeight="true" outlineLevel="0" collapsed="false">
      <c r="A11276" s="4" t="n">
        <v>138</v>
      </c>
      <c r="B11276" s="4" t="s">
        <v>58717</v>
      </c>
      <c r="C11276" s="4"/>
      <c r="D11276" s="4" t="s">
        <v>58718</v>
      </c>
      <c r="E11276" s="5" t="s">
        <v>9918</v>
      </c>
      <c r="F11276" s="4" t="s">
        <v>9919</v>
      </c>
      <c r="G11276" s="4" t="s">
        <v>146</v>
      </c>
      <c r="H11276" s="5" t="s">
        <v>58714</v>
      </c>
      <c r="I11276" s="4" t="s">
        <v>58719</v>
      </c>
      <c r="J11276" s="5" t="n">
        <f aca="false">LEN(K11276)</f>
        <v>11</v>
      </c>
      <c r="K11276" s="6" t="s">
        <v>58716</v>
      </c>
      <c r="L11276" s="4" t="s">
        <v>66</v>
      </c>
      <c r="M11276" s="4" t="s">
        <v>828</v>
      </c>
    </row>
    <row r="11277" customFormat="false" ht="15.75" hidden="false" customHeight="true" outlineLevel="0" collapsed="false">
      <c r="A11277" s="4" t="n">
        <v>139</v>
      </c>
      <c r="B11277" s="4" t="s">
        <v>58720</v>
      </c>
      <c r="C11277" s="4" t="s">
        <v>58721</v>
      </c>
      <c r="D11277" s="4" t="s">
        <v>58722</v>
      </c>
      <c r="E11277" s="5" t="s">
        <v>50156</v>
      </c>
      <c r="F11277" s="4" t="s">
        <v>50157</v>
      </c>
      <c r="G11277" s="4" t="s">
        <v>146</v>
      </c>
      <c r="H11277" s="5" t="s">
        <v>58714</v>
      </c>
      <c r="I11277" s="4" t="s">
        <v>58723</v>
      </c>
      <c r="J11277" s="5" t="n">
        <f aca="false">LEN(K11277)</f>
        <v>11</v>
      </c>
      <c r="K11277" s="6" t="s">
        <v>58716</v>
      </c>
      <c r="L11277" s="4" t="s">
        <v>31</v>
      </c>
      <c r="M11277" s="4" t="s">
        <v>1418</v>
      </c>
    </row>
    <row r="11278" customFormat="false" ht="15.75" hidden="false" customHeight="true" outlineLevel="0" collapsed="false">
      <c r="A11278" s="4" t="n">
        <v>155</v>
      </c>
      <c r="B11278" s="4" t="s">
        <v>58724</v>
      </c>
      <c r="C11278" s="4"/>
      <c r="D11278" s="4" t="s">
        <v>58725</v>
      </c>
      <c r="E11278" s="5" t="n">
        <v>7711</v>
      </c>
      <c r="F11278" s="4" t="s">
        <v>5150</v>
      </c>
      <c r="G11278" s="4" t="s">
        <v>84</v>
      </c>
      <c r="H11278" s="5" t="s">
        <v>58726</v>
      </c>
      <c r="I11278" s="4" t="s">
        <v>58727</v>
      </c>
      <c r="J11278" s="5" t="n">
        <f aca="false">LEN(K11278)</f>
        <v>11</v>
      </c>
      <c r="K11278" s="6" t="s">
        <v>58728</v>
      </c>
      <c r="L11278" s="4" t="s">
        <v>78</v>
      </c>
      <c r="M11278" s="4" t="s">
        <v>459</v>
      </c>
    </row>
    <row r="11279" customFormat="false" ht="15.75" hidden="false" customHeight="true" outlineLevel="0" collapsed="false">
      <c r="A11279" s="4" t="n">
        <v>211</v>
      </c>
      <c r="B11279" s="4" t="s">
        <v>1050</v>
      </c>
      <c r="C11279" s="4"/>
      <c r="D11279" s="4" t="s">
        <v>58729</v>
      </c>
      <c r="E11279" s="5" t="n">
        <v>35100</v>
      </c>
      <c r="F11279" s="4" t="s">
        <v>53</v>
      </c>
      <c r="G11279" s="4" t="s">
        <v>37</v>
      </c>
      <c r="H11279" s="5" t="s">
        <v>58730</v>
      </c>
      <c r="I11279" s="4" t="s">
        <v>58731</v>
      </c>
      <c r="J11279" s="5" t="n">
        <f aca="false">LEN(K11279)</f>
        <v>11</v>
      </c>
      <c r="K11279" s="10" t="s">
        <v>58732</v>
      </c>
      <c r="L11279" s="4" t="s">
        <v>57</v>
      </c>
      <c r="M11279" s="4" t="s">
        <v>31</v>
      </c>
    </row>
    <row r="11280" customFormat="false" ht="15.75" hidden="false" customHeight="true" outlineLevel="0" collapsed="false">
      <c r="A11280" s="4" t="n">
        <v>246</v>
      </c>
      <c r="B11280" s="4" t="s">
        <v>58733</v>
      </c>
      <c r="C11280" s="4"/>
      <c r="D11280" s="4" t="s">
        <v>58734</v>
      </c>
      <c r="E11280" s="5" t="s">
        <v>580</v>
      </c>
      <c r="F11280" s="4" t="s">
        <v>205</v>
      </c>
      <c r="G11280" s="4" t="s">
        <v>205</v>
      </c>
      <c r="H11280" s="5" t="s">
        <v>58735</v>
      </c>
      <c r="I11280" s="4" t="s">
        <v>58736</v>
      </c>
      <c r="J11280" s="5" t="n">
        <f aca="false">LEN(K11280)</f>
        <v>11</v>
      </c>
      <c r="K11280" s="6" t="s">
        <v>58737</v>
      </c>
      <c r="L11280" s="4" t="s">
        <v>31</v>
      </c>
      <c r="M11280" s="4" t="s">
        <v>31</v>
      </c>
    </row>
    <row r="11281" customFormat="false" ht="15.75" hidden="false" customHeight="true" outlineLevel="0" collapsed="false">
      <c r="A11281" s="4" t="n">
        <v>266</v>
      </c>
      <c r="B11281" s="4" t="s">
        <v>58738</v>
      </c>
      <c r="C11281" s="4"/>
      <c r="D11281" s="4" t="s">
        <v>58739</v>
      </c>
      <c r="E11281" s="5" t="s">
        <v>19646</v>
      </c>
      <c r="F11281" s="4" t="s">
        <v>2331</v>
      </c>
      <c r="G11281" s="4" t="s">
        <v>205</v>
      </c>
      <c r="H11281" s="5" t="s">
        <v>58740</v>
      </c>
      <c r="I11281" s="4" t="s">
        <v>58741</v>
      </c>
      <c r="J11281" s="5" t="n">
        <f aca="false">LEN(K11281)</f>
        <v>11</v>
      </c>
      <c r="K11281" s="6" t="s">
        <v>58742</v>
      </c>
      <c r="L11281" s="4" t="s">
        <v>10283</v>
      </c>
      <c r="M11281" s="4" t="s">
        <v>4671</v>
      </c>
    </row>
    <row r="11282" customFormat="false" ht="15.75" hidden="false" customHeight="true" outlineLevel="0" collapsed="false">
      <c r="A11282" s="4" t="n">
        <v>288</v>
      </c>
      <c r="B11282" s="4" t="s">
        <v>58743</v>
      </c>
      <c r="C11282" s="4"/>
      <c r="D11282" s="4" t="s">
        <v>32197</v>
      </c>
      <c r="E11282" s="5" t="s">
        <v>6952</v>
      </c>
      <c r="F11282" s="4" t="s">
        <v>205</v>
      </c>
      <c r="G11282" s="4" t="s">
        <v>205</v>
      </c>
      <c r="H11282" s="5" t="s">
        <v>58744</v>
      </c>
      <c r="I11282" s="4" t="s">
        <v>56779</v>
      </c>
      <c r="J11282" s="5" t="n">
        <f aca="false">LEN(K11282)</f>
        <v>11</v>
      </c>
      <c r="K11282" s="6" t="s">
        <v>58745</v>
      </c>
      <c r="L11282" s="4" t="s">
        <v>31</v>
      </c>
      <c r="M11282" s="4" t="s">
        <v>23336</v>
      </c>
    </row>
    <row r="11283" customFormat="false" ht="15.75" hidden="false" customHeight="true" outlineLevel="0" collapsed="false">
      <c r="A11283" s="4" t="n">
        <v>300</v>
      </c>
      <c r="B11283" s="4" t="s">
        <v>58746</v>
      </c>
      <c r="C11283" s="4"/>
      <c r="D11283" s="4" t="s">
        <v>58747</v>
      </c>
      <c r="E11283" s="5" t="s">
        <v>42777</v>
      </c>
      <c r="F11283" s="4" t="s">
        <v>1366</v>
      </c>
      <c r="G11283" s="4" t="s">
        <v>205</v>
      </c>
      <c r="H11283" s="5" t="s">
        <v>58748</v>
      </c>
      <c r="I11283" s="4" t="s">
        <v>58749</v>
      </c>
      <c r="J11283" s="5" t="n">
        <f aca="false">LEN(K11283)</f>
        <v>11</v>
      </c>
      <c r="K11283" s="6" t="s">
        <v>58750</v>
      </c>
      <c r="L11283" s="4" t="s">
        <v>78</v>
      </c>
      <c r="M11283" s="4" t="s">
        <v>31</v>
      </c>
    </row>
    <row r="11284" customFormat="false" ht="15.75" hidden="false" customHeight="true" outlineLevel="0" collapsed="false">
      <c r="A11284" s="4" t="n">
        <v>304</v>
      </c>
      <c r="B11284" s="4" t="s">
        <v>58751</v>
      </c>
      <c r="C11284" s="4"/>
      <c r="D11284" s="4" t="s">
        <v>58752</v>
      </c>
      <c r="E11284" s="5" t="s">
        <v>2071</v>
      </c>
      <c r="F11284" s="4" t="s">
        <v>2072</v>
      </c>
      <c r="G11284" s="4" t="s">
        <v>205</v>
      </c>
      <c r="H11284" s="5" t="s">
        <v>58753</v>
      </c>
      <c r="I11284" s="4" t="s">
        <v>58754</v>
      </c>
      <c r="J11284" s="5" t="n">
        <f aca="false">LEN(K11284)</f>
        <v>11</v>
      </c>
      <c r="K11284" s="10" t="s">
        <v>58755</v>
      </c>
      <c r="L11284" s="4" t="s">
        <v>78</v>
      </c>
      <c r="M11284" s="4" t="s">
        <v>1265</v>
      </c>
    </row>
    <row r="11285" customFormat="false" ht="15.75" hidden="false" customHeight="true" outlineLevel="0" collapsed="false">
      <c r="A11285" s="4" t="n">
        <v>305</v>
      </c>
      <c r="B11285" s="4" t="s">
        <v>58756</v>
      </c>
      <c r="C11285" s="4"/>
      <c r="D11285" s="4" t="s">
        <v>58757</v>
      </c>
      <c r="E11285" s="5" t="s">
        <v>3171</v>
      </c>
      <c r="F11285" s="4" t="s">
        <v>205</v>
      </c>
      <c r="G11285" s="4" t="s">
        <v>205</v>
      </c>
      <c r="H11285" s="5" t="s">
        <v>58758</v>
      </c>
      <c r="I11285" s="4" t="s">
        <v>58759</v>
      </c>
      <c r="J11285" s="5" t="n">
        <f aca="false">LEN(K11285)</f>
        <v>11</v>
      </c>
      <c r="K11285" s="6" t="s">
        <v>58716</v>
      </c>
      <c r="L11285" s="4" t="s">
        <v>21</v>
      </c>
      <c r="M11285" s="4" t="s">
        <v>2321</v>
      </c>
    </row>
    <row r="11286" customFormat="false" ht="15.75" hidden="false" customHeight="true" outlineLevel="0" collapsed="false">
      <c r="A11286" s="4" t="n">
        <v>425</v>
      </c>
      <c r="B11286" s="4" t="s">
        <v>58760</v>
      </c>
      <c r="C11286" s="4"/>
      <c r="D11286" s="4" t="s">
        <v>58761</v>
      </c>
      <c r="E11286" s="5" t="s">
        <v>384</v>
      </c>
      <c r="F11286" s="4" t="s">
        <v>205</v>
      </c>
      <c r="G11286" s="4" t="s">
        <v>205</v>
      </c>
      <c r="H11286" s="5" t="s">
        <v>58762</v>
      </c>
      <c r="I11286" s="4" t="s">
        <v>58763</v>
      </c>
      <c r="J11286" s="5" t="n">
        <f aca="false">LEN(K11286)</f>
        <v>11</v>
      </c>
      <c r="K11286" s="6" t="s">
        <v>58764</v>
      </c>
      <c r="L11286" s="4" t="s">
        <v>21</v>
      </c>
      <c r="M11286" s="4" t="s">
        <v>967</v>
      </c>
    </row>
    <row r="11287" customFormat="false" ht="15.75" hidden="false" customHeight="true" outlineLevel="0" collapsed="false">
      <c r="A11287" s="4" t="n">
        <v>523</v>
      </c>
      <c r="B11287" s="4" t="s">
        <v>58765</v>
      </c>
      <c r="C11287" s="4"/>
      <c r="D11287" s="4" t="s">
        <v>58766</v>
      </c>
      <c r="E11287" s="5" t="s">
        <v>10696</v>
      </c>
      <c r="F11287" s="4" t="s">
        <v>205</v>
      </c>
      <c r="G11287" s="4" t="s">
        <v>205</v>
      </c>
      <c r="H11287" s="5" t="s">
        <v>58767</v>
      </c>
      <c r="I11287" s="7" t="s">
        <v>58768</v>
      </c>
      <c r="J11287" s="5" t="n">
        <f aca="false">LEN(K11287)</f>
        <v>11</v>
      </c>
      <c r="K11287" s="6" t="str">
        <f aca="false">LOWER(SUBSTITUTE(SUBSTITUTE(SUBSTITUTE(SUBSTITUTE(SUBSTITUTE(SUBSTITUTE(SUBSTITUTE(B11287,"S.L.",""),"SL",""),"S.A.",""),"SA","")," ",""),".",""),",",""))&amp;".com"</f>
        <v>muralto.com</v>
      </c>
      <c r="L11287" s="4" t="s">
        <v>57</v>
      </c>
      <c r="M11287" s="4" t="s">
        <v>31</v>
      </c>
    </row>
    <row r="11288" customFormat="false" ht="15.75" hidden="false" customHeight="true" outlineLevel="0" collapsed="false">
      <c r="A11288" s="4" t="n">
        <v>538</v>
      </c>
      <c r="B11288" s="4" t="s">
        <v>58769</v>
      </c>
      <c r="C11288" s="4"/>
      <c r="D11288" s="4" t="s">
        <v>58770</v>
      </c>
      <c r="E11288" s="5" t="s">
        <v>10696</v>
      </c>
      <c r="F11288" s="4" t="s">
        <v>205</v>
      </c>
      <c r="G11288" s="4" t="s">
        <v>205</v>
      </c>
      <c r="H11288" s="5" t="s">
        <v>58771</v>
      </c>
      <c r="I11288" s="4" t="s">
        <v>58772</v>
      </c>
      <c r="J11288" s="5" t="n">
        <f aca="false">LEN(K11288)</f>
        <v>11</v>
      </c>
      <c r="K11288" s="10" t="s">
        <v>58773</v>
      </c>
      <c r="L11288" s="4" t="s">
        <v>21</v>
      </c>
      <c r="M11288" s="4" t="s">
        <v>2801</v>
      </c>
    </row>
    <row r="11289" customFormat="false" ht="15.75" hidden="false" customHeight="true" outlineLevel="0" collapsed="false">
      <c r="A11289" s="4" t="n">
        <v>595</v>
      </c>
      <c r="B11289" s="4" t="s">
        <v>58774</v>
      </c>
      <c r="C11289" s="4"/>
      <c r="D11289" s="4" t="s">
        <v>58775</v>
      </c>
      <c r="E11289" s="5" t="s">
        <v>843</v>
      </c>
      <c r="F11289" s="4" t="s">
        <v>844</v>
      </c>
      <c r="G11289" s="4" t="s">
        <v>205</v>
      </c>
      <c r="H11289" s="5" t="s">
        <v>58776</v>
      </c>
      <c r="I11289" s="4" t="s">
        <v>58777</v>
      </c>
      <c r="J11289" s="5" t="n">
        <f aca="false">LEN(K11289)</f>
        <v>11</v>
      </c>
      <c r="K11289" s="10" t="s">
        <v>58755</v>
      </c>
      <c r="L11289" s="4" t="s">
        <v>21</v>
      </c>
      <c r="M11289" s="4" t="s">
        <v>615</v>
      </c>
    </row>
    <row r="11290" customFormat="false" ht="15.75" hidden="false" customHeight="true" outlineLevel="0" collapsed="false">
      <c r="A11290" s="4" t="n">
        <v>635</v>
      </c>
      <c r="B11290" s="4" t="s">
        <v>58778</v>
      </c>
      <c r="C11290" s="4"/>
      <c r="D11290" s="4" t="s">
        <v>58779</v>
      </c>
      <c r="E11290" s="5" t="s">
        <v>5672</v>
      </c>
      <c r="F11290" s="4" t="s">
        <v>5673</v>
      </c>
      <c r="G11290" s="4" t="s">
        <v>205</v>
      </c>
      <c r="H11290" s="5" t="s">
        <v>58780</v>
      </c>
      <c r="I11290" s="4" t="s">
        <v>58781</v>
      </c>
      <c r="J11290" s="5" t="n">
        <f aca="false">LEN(K11290)</f>
        <v>11</v>
      </c>
      <c r="K11290" s="6" t="s">
        <v>58782</v>
      </c>
      <c r="L11290" s="4" t="s">
        <v>31</v>
      </c>
      <c r="M11290" s="4" t="s">
        <v>9530</v>
      </c>
    </row>
    <row r="11291" customFormat="false" ht="15.75" hidden="false" customHeight="true" outlineLevel="0" collapsed="false">
      <c r="A11291" s="4" t="n">
        <v>743</v>
      </c>
      <c r="B11291" s="4" t="s">
        <v>58783</v>
      </c>
      <c r="C11291" s="4"/>
      <c r="D11291" s="4" t="s">
        <v>58784</v>
      </c>
      <c r="E11291" s="5" t="s">
        <v>43099</v>
      </c>
      <c r="F11291" s="4" t="s">
        <v>43100</v>
      </c>
      <c r="G11291" s="4" t="s">
        <v>2305</v>
      </c>
      <c r="H11291" s="5" t="s">
        <v>58785</v>
      </c>
      <c r="I11291" s="4" t="s">
        <v>58786</v>
      </c>
      <c r="J11291" s="5" t="n">
        <f aca="false">LEN(K11291)</f>
        <v>11</v>
      </c>
      <c r="K11291" s="6" t="s">
        <v>58787</v>
      </c>
      <c r="L11291" s="4" t="s">
        <v>31</v>
      </c>
      <c r="M11291" s="4" t="s">
        <v>32</v>
      </c>
    </row>
    <row r="11292" customFormat="false" ht="15.75" hidden="false" customHeight="true" outlineLevel="0" collapsed="false">
      <c r="A11292" s="4" t="n">
        <v>782</v>
      </c>
      <c r="B11292" s="4" t="s">
        <v>5710</v>
      </c>
      <c r="C11292" s="4"/>
      <c r="D11292" s="4" t="s">
        <v>58788</v>
      </c>
      <c r="E11292" s="5" t="s">
        <v>16033</v>
      </c>
      <c r="F11292" s="4" t="s">
        <v>16034</v>
      </c>
      <c r="G11292" s="4" t="s">
        <v>205</v>
      </c>
      <c r="H11292" s="5" t="s">
        <v>58789</v>
      </c>
      <c r="I11292" s="4" t="s">
        <v>58790</v>
      </c>
      <c r="J11292" s="5" t="n">
        <f aca="false">LEN(K11292)</f>
        <v>11</v>
      </c>
      <c r="K11292" s="10" t="s">
        <v>58791</v>
      </c>
      <c r="L11292" s="4" t="s">
        <v>31</v>
      </c>
      <c r="M11292" s="4" t="s">
        <v>4855</v>
      </c>
    </row>
    <row r="11293" customFormat="false" ht="15.75" hidden="false" customHeight="true" outlineLevel="0" collapsed="false">
      <c r="A11293" s="4" t="n">
        <v>828</v>
      </c>
      <c r="B11293" s="4" t="s">
        <v>58792</v>
      </c>
      <c r="C11293" s="4"/>
      <c r="D11293" s="4" t="s">
        <v>58793</v>
      </c>
      <c r="E11293" s="5" t="s">
        <v>27674</v>
      </c>
      <c r="F11293" s="4" t="s">
        <v>27675</v>
      </c>
      <c r="G11293" s="4" t="s">
        <v>2305</v>
      </c>
      <c r="H11293" s="5" t="s">
        <v>58794</v>
      </c>
      <c r="I11293" s="4" t="s">
        <v>58795</v>
      </c>
      <c r="J11293" s="5" t="n">
        <f aca="false">LEN(K11293)</f>
        <v>11</v>
      </c>
      <c r="K11293" s="6" t="s">
        <v>58796</v>
      </c>
      <c r="L11293" s="4" t="s">
        <v>21</v>
      </c>
      <c r="M11293" s="4" t="s">
        <v>577</v>
      </c>
    </row>
    <row r="11294" customFormat="false" ht="15.75" hidden="false" customHeight="true" outlineLevel="0" collapsed="false">
      <c r="A11294" s="4" t="n">
        <v>841</v>
      </c>
      <c r="B11294" s="4" t="s">
        <v>58797</v>
      </c>
      <c r="C11294" s="4"/>
      <c r="D11294" s="4" t="s">
        <v>58798</v>
      </c>
      <c r="E11294" s="5" t="s">
        <v>8675</v>
      </c>
      <c r="F11294" s="4" t="s">
        <v>8676</v>
      </c>
      <c r="G11294" s="4" t="s">
        <v>2305</v>
      </c>
      <c r="H11294" s="5" t="s">
        <v>58799</v>
      </c>
      <c r="I11294" s="4" t="s">
        <v>58800</v>
      </c>
      <c r="J11294" s="5" t="n">
        <f aca="false">LEN(K11294)</f>
        <v>11</v>
      </c>
      <c r="K11294" s="6" t="str">
        <f aca="false">LOWER(SUBSTITUTE(SUBSTITUTE(SUBSTITUTE(SUBSTITUTE(SUBSTITUTE(SUBSTITUTE(SUBSTITUTE(B11294,"S.L.",""),"SL",""),"S.A.",""),"SA","")," ",""),".",""),",",""))&amp;".com"</f>
        <v>cachato.com</v>
      </c>
      <c r="L11294" s="4" t="s">
        <v>31</v>
      </c>
      <c r="M11294" s="4" t="s">
        <v>133</v>
      </c>
    </row>
    <row r="11295" customFormat="false" ht="15.75" hidden="false" customHeight="true" outlineLevel="0" collapsed="false">
      <c r="A11295" s="4" t="n">
        <v>12233</v>
      </c>
      <c r="B11295" s="4" t="s">
        <v>58801</v>
      </c>
      <c r="C11295" s="4"/>
      <c r="D11295" s="4" t="s">
        <v>58802</v>
      </c>
      <c r="E11295" s="5" t="s">
        <v>47925</v>
      </c>
      <c r="F11295" s="4" t="s">
        <v>5726</v>
      </c>
      <c r="G11295" s="4" t="s">
        <v>1482</v>
      </c>
      <c r="H11295" s="5" t="s">
        <v>58803</v>
      </c>
      <c r="I11295" s="4" t="s">
        <v>58804</v>
      </c>
      <c r="J11295" s="5" t="n">
        <f aca="false">LEN(K11295)</f>
        <v>11</v>
      </c>
      <c r="K11295" s="6" t="s">
        <v>58805</v>
      </c>
      <c r="L11295" s="4" t="s">
        <v>31</v>
      </c>
      <c r="M11295" s="4" t="s">
        <v>32</v>
      </c>
    </row>
    <row r="11296" customFormat="false" ht="15.75" hidden="false" customHeight="true" outlineLevel="0" collapsed="false">
      <c r="A11296" s="4" t="n">
        <v>877</v>
      </c>
      <c r="B11296" s="4" t="s">
        <v>58806</v>
      </c>
      <c r="C11296" s="4"/>
      <c r="D11296" s="4" t="s">
        <v>58807</v>
      </c>
      <c r="E11296" s="5" t="s">
        <v>23279</v>
      </c>
      <c r="F11296" s="4" t="s">
        <v>1482</v>
      </c>
      <c r="G11296" s="4" t="s">
        <v>1482</v>
      </c>
      <c r="H11296" s="5" t="s">
        <v>58808</v>
      </c>
      <c r="I11296" s="7" t="s">
        <v>58809</v>
      </c>
      <c r="J11296" s="5" t="n">
        <f aca="false">LEN(K11296)</f>
        <v>11</v>
      </c>
      <c r="K11296" s="6" t="s">
        <v>58810</v>
      </c>
      <c r="L11296" s="4" t="s">
        <v>78</v>
      </c>
      <c r="M11296" s="4" t="s">
        <v>2663</v>
      </c>
    </row>
    <row r="11297" customFormat="false" ht="15.75" hidden="false" customHeight="true" outlineLevel="0" collapsed="false">
      <c r="A11297" s="4" t="n">
        <v>881</v>
      </c>
      <c r="B11297" s="4" t="s">
        <v>58811</v>
      </c>
      <c r="C11297" s="4"/>
      <c r="D11297" s="4" t="s">
        <v>58812</v>
      </c>
      <c r="E11297" s="5" t="s">
        <v>10450</v>
      </c>
      <c r="F11297" s="4" t="s">
        <v>10451</v>
      </c>
      <c r="G11297" s="4" t="s">
        <v>1482</v>
      </c>
      <c r="H11297" s="5" t="s">
        <v>58813</v>
      </c>
      <c r="I11297" s="4" t="s">
        <v>58814</v>
      </c>
      <c r="J11297" s="5" t="n">
        <f aca="false">LEN(K11297)</f>
        <v>11</v>
      </c>
      <c r="K11297" s="6" t="s">
        <v>58815</v>
      </c>
      <c r="L11297" s="4" t="s">
        <v>78</v>
      </c>
      <c r="M11297" s="4" t="s">
        <v>32</v>
      </c>
    </row>
    <row r="11298" customFormat="false" ht="15.75" hidden="false" customHeight="true" outlineLevel="0" collapsed="false">
      <c r="A11298" s="4" t="n">
        <v>949</v>
      </c>
      <c r="B11298" s="4" t="s">
        <v>58816</v>
      </c>
      <c r="C11298" s="4"/>
      <c r="D11298" s="4" t="s">
        <v>58817</v>
      </c>
      <c r="E11298" s="5" t="s">
        <v>5731</v>
      </c>
      <c r="F11298" s="4" t="s">
        <v>431</v>
      </c>
      <c r="G11298" s="4" t="s">
        <v>431</v>
      </c>
      <c r="H11298" s="5" t="s">
        <v>58818</v>
      </c>
      <c r="I11298" s="4" t="s">
        <v>58819</v>
      </c>
      <c r="J11298" s="5" t="n">
        <f aca="false">LEN(K11298)</f>
        <v>11</v>
      </c>
      <c r="K11298" s="6" t="s">
        <v>58820</v>
      </c>
      <c r="L11298" s="4" t="s">
        <v>57</v>
      </c>
      <c r="M11298" s="4" t="s">
        <v>2139</v>
      </c>
    </row>
    <row r="11299" customFormat="false" ht="15.75" hidden="false" customHeight="true" outlineLevel="0" collapsed="false">
      <c r="A11299" s="4" t="n">
        <v>1015</v>
      </c>
      <c r="B11299" s="4" t="s">
        <v>58821</v>
      </c>
      <c r="C11299" s="4"/>
      <c r="D11299" s="4" t="s">
        <v>58822</v>
      </c>
      <c r="E11299" s="5" t="s">
        <v>3864</v>
      </c>
      <c r="F11299" s="4" t="s">
        <v>3865</v>
      </c>
      <c r="G11299" s="4" t="s">
        <v>431</v>
      </c>
      <c r="H11299" s="5" t="s">
        <v>58823</v>
      </c>
      <c r="I11299" s="4" t="s">
        <v>58824</v>
      </c>
      <c r="J11299" s="5" t="n">
        <f aca="false">LEN(K11299)</f>
        <v>11</v>
      </c>
      <c r="K11299" s="6" t="s">
        <v>58825</v>
      </c>
      <c r="L11299" s="4" t="s">
        <v>31</v>
      </c>
      <c r="M11299" s="4" t="s">
        <v>232</v>
      </c>
    </row>
    <row r="11300" customFormat="false" ht="15.75" hidden="false" customHeight="true" outlineLevel="0" collapsed="false">
      <c r="A11300" s="4" t="n">
        <v>1028</v>
      </c>
      <c r="B11300" s="4" t="s">
        <v>58826</v>
      </c>
      <c r="C11300" s="4"/>
      <c r="D11300" s="4" t="s">
        <v>58827</v>
      </c>
      <c r="E11300" s="5" t="s">
        <v>3864</v>
      </c>
      <c r="F11300" s="4" t="s">
        <v>3865</v>
      </c>
      <c r="G11300" s="4" t="s">
        <v>431</v>
      </c>
      <c r="H11300" s="5" t="s">
        <v>58828</v>
      </c>
      <c r="I11300" s="4" t="s">
        <v>58829</v>
      </c>
      <c r="J11300" s="5" t="n">
        <f aca="false">LEN(K11300)</f>
        <v>11</v>
      </c>
      <c r="K11300" s="6" t="str">
        <f aca="false">LOWER(SUBSTITUTE(SUBSTITUTE(SUBSTITUTE(SUBSTITUTE(SUBSTITUTE(SUBSTITUTE(SUBSTITUTE(B11300,"S.L.",""),"SL",""),"S.A.",""),"SA","")," ",""),".",""),",",""))&amp;".com"</f>
        <v>lavaggi.com</v>
      </c>
      <c r="L11300" s="4" t="s">
        <v>57</v>
      </c>
      <c r="M11300" s="4" t="s">
        <v>31</v>
      </c>
    </row>
    <row r="11301" customFormat="false" ht="15.75" hidden="false" customHeight="true" outlineLevel="0" collapsed="false">
      <c r="A11301" s="4" t="n">
        <v>1034</v>
      </c>
      <c r="B11301" s="4" t="s">
        <v>13286</v>
      </c>
      <c r="C11301" s="4"/>
      <c r="D11301" s="4" t="s">
        <v>58830</v>
      </c>
      <c r="E11301" s="5" t="s">
        <v>3864</v>
      </c>
      <c r="F11301" s="4" t="s">
        <v>3865</v>
      </c>
      <c r="G11301" s="4" t="s">
        <v>431</v>
      </c>
      <c r="H11301" s="5" t="s">
        <v>52116</v>
      </c>
      <c r="I11301" s="4" t="s">
        <v>43533</v>
      </c>
      <c r="J11301" s="5" t="n">
        <f aca="false">LEN(K11301)</f>
        <v>11</v>
      </c>
      <c r="K11301" s="6" t="str">
        <f aca="false">LOWER(SUBSTITUTE(SUBSTITUTE(SUBSTITUTE(SUBSTITUTE(SUBSTITUTE(SUBSTITUTE(SUBSTITUTE(B11301,"S.L.",""),"SL",""),"S.A.",""),"SA","")," ",""),".",""),",",""))&amp;".com"</f>
        <v>astoria.com</v>
      </c>
      <c r="L11301" s="4" t="s">
        <v>78</v>
      </c>
      <c r="M11301" s="4" t="s">
        <v>1063</v>
      </c>
    </row>
    <row r="11302" customFormat="false" ht="15.75" hidden="false" customHeight="true" outlineLevel="0" collapsed="false">
      <c r="A11302" s="4" t="n">
        <v>1037</v>
      </c>
      <c r="B11302" s="4" t="s">
        <v>2750</v>
      </c>
      <c r="C11302" s="4"/>
      <c r="D11302" s="4" t="s">
        <v>58831</v>
      </c>
      <c r="E11302" s="5" t="s">
        <v>3864</v>
      </c>
      <c r="F11302" s="4" t="s">
        <v>3865</v>
      </c>
      <c r="G11302" s="4" t="s">
        <v>431</v>
      </c>
      <c r="H11302" s="5" t="s">
        <v>58832</v>
      </c>
      <c r="I11302" s="4" t="s">
        <v>32309</v>
      </c>
      <c r="J11302" s="5" t="n">
        <f aca="false">LEN(K11302)</f>
        <v>11</v>
      </c>
      <c r="K11302" s="6" t="s">
        <v>58833</v>
      </c>
      <c r="L11302" s="4" t="s">
        <v>78</v>
      </c>
      <c r="M11302" s="4" t="s">
        <v>4517</v>
      </c>
    </row>
    <row r="11303" customFormat="false" ht="15.75" hidden="false" customHeight="true" outlineLevel="0" collapsed="false">
      <c r="A11303" s="4" t="n">
        <v>1063</v>
      </c>
      <c r="B11303" s="4" t="s">
        <v>58834</v>
      </c>
      <c r="C11303" s="4"/>
      <c r="D11303" s="4" t="s">
        <v>58835</v>
      </c>
      <c r="E11303" s="5" t="s">
        <v>3188</v>
      </c>
      <c r="F11303" s="4" t="s">
        <v>3189</v>
      </c>
      <c r="G11303" s="4" t="s">
        <v>431</v>
      </c>
      <c r="H11303" s="5" t="s">
        <v>58836</v>
      </c>
      <c r="I11303" s="4" t="s">
        <v>58837</v>
      </c>
      <c r="J11303" s="5" t="n">
        <f aca="false">LEN(K11303)</f>
        <v>11</v>
      </c>
      <c r="K11303" s="6" t="str">
        <f aca="false">LOWER(SUBSTITUTE(SUBSTITUTE(SUBSTITUTE(SUBSTITUTE(SUBSTITUTE(SUBSTITUTE(SUBSTITUTE(B11303,"S.L.",""),"SL",""),"S.A.",""),"SA","")," ",""),".",""),",",""))&amp;".com"</f>
        <v>lasolas.com</v>
      </c>
      <c r="L11303" s="4" t="s">
        <v>78</v>
      </c>
      <c r="M11303" s="4" t="s">
        <v>31</v>
      </c>
    </row>
    <row r="11304" customFormat="false" ht="15.75" hidden="false" customHeight="true" outlineLevel="0" collapsed="false">
      <c r="A11304" s="4" t="n">
        <v>1082</v>
      </c>
      <c r="B11304" s="4" t="s">
        <v>58838</v>
      </c>
      <c r="C11304" s="4"/>
      <c r="D11304" s="4" t="s">
        <v>58839</v>
      </c>
      <c r="E11304" s="5" t="s">
        <v>19269</v>
      </c>
      <c r="F11304" s="4" t="s">
        <v>19270</v>
      </c>
      <c r="G11304" s="4" t="s">
        <v>431</v>
      </c>
      <c r="H11304" s="5" t="s">
        <v>58840</v>
      </c>
      <c r="I11304" s="4" t="s">
        <v>58841</v>
      </c>
      <c r="J11304" s="5" t="n">
        <f aca="false">LEN(K11304)</f>
        <v>11</v>
      </c>
      <c r="K11304" s="6" t="str">
        <f aca="false">LOWER(SUBSTITUTE(SUBSTITUTE(SUBSTITUTE(SUBSTITUTE(SUBSTITUTE(SUBSTITUTE(SUBSTITUTE(B11304,"S.L.",""),"SL",""),"S.A.",""),"SA","")," ",""),".",""),",",""))&amp;".com"</f>
        <v>idaines.com</v>
      </c>
      <c r="L11304" s="4" t="s">
        <v>78</v>
      </c>
      <c r="M11304" s="4" t="s">
        <v>877</v>
      </c>
    </row>
    <row r="11305" customFormat="false" ht="15.75" hidden="false" customHeight="true" outlineLevel="0" collapsed="false">
      <c r="A11305" s="4" t="n">
        <v>1148</v>
      </c>
      <c r="B11305" s="4" t="s">
        <v>47997</v>
      </c>
      <c r="C11305" s="4"/>
      <c r="D11305" s="4" t="s">
        <v>58842</v>
      </c>
      <c r="E11305" s="5" t="s">
        <v>47999</v>
      </c>
      <c r="F11305" s="4" t="s">
        <v>19776</v>
      </c>
      <c r="G11305" s="4" t="s">
        <v>431</v>
      </c>
      <c r="H11305" s="5" t="s">
        <v>58843</v>
      </c>
      <c r="I11305" s="4" t="s">
        <v>58844</v>
      </c>
      <c r="J11305" s="5" t="n">
        <f aca="false">LEN(K11305)</f>
        <v>11</v>
      </c>
      <c r="K11305" s="6" t="str">
        <f aca="false">LOWER(SUBSTITUTE(SUBSTITUTE(SUBSTITUTE(SUBSTITUTE(SUBSTITUTE(SUBSTITUTE(SUBSTITUTE(B11305,"S.L.",""),"SL",""),"S.A.",""),"SA","")," ",""),".",""),",",""))&amp;".com"</f>
        <v>elnogal.com</v>
      </c>
      <c r="L11305" s="4" t="s">
        <v>66</v>
      </c>
      <c r="M11305" s="4" t="s">
        <v>680</v>
      </c>
    </row>
    <row r="11306" customFormat="false" ht="15.75" hidden="false" customHeight="true" outlineLevel="0" collapsed="false">
      <c r="A11306" s="4" t="n">
        <v>1158</v>
      </c>
      <c r="B11306" s="4" t="s">
        <v>58845</v>
      </c>
      <c r="C11306" s="4"/>
      <c r="D11306" s="4" t="s">
        <v>58846</v>
      </c>
      <c r="E11306" s="5" t="s">
        <v>1848</v>
      </c>
      <c r="F11306" s="4" t="s">
        <v>1027</v>
      </c>
      <c r="G11306" s="4" t="s">
        <v>431</v>
      </c>
      <c r="H11306" s="5" t="s">
        <v>58847</v>
      </c>
      <c r="I11306" s="4" t="s">
        <v>58848</v>
      </c>
      <c r="J11306" s="5" t="n">
        <f aca="false">LEN(K11306)</f>
        <v>11</v>
      </c>
      <c r="K11306" s="6" t="s">
        <v>58849</v>
      </c>
      <c r="L11306" s="4" t="s">
        <v>31</v>
      </c>
      <c r="M11306" s="4" t="s">
        <v>31</v>
      </c>
    </row>
    <row r="11307" customFormat="false" ht="15.75" hidden="false" customHeight="true" outlineLevel="0" collapsed="false">
      <c r="A11307" s="4" t="n">
        <v>1180</v>
      </c>
      <c r="B11307" s="4" t="s">
        <v>58850</v>
      </c>
      <c r="C11307" s="4"/>
      <c r="D11307" s="4" t="s">
        <v>58851</v>
      </c>
      <c r="E11307" s="5" t="s">
        <v>2355</v>
      </c>
      <c r="F11307" s="4" t="s">
        <v>1027</v>
      </c>
      <c r="G11307" s="4" t="s">
        <v>431</v>
      </c>
      <c r="H11307" s="5" t="s">
        <v>58852</v>
      </c>
      <c r="I11307" s="4" t="s">
        <v>58853</v>
      </c>
      <c r="J11307" s="5" t="n">
        <f aca="false">LEN(K11307)</f>
        <v>11</v>
      </c>
      <c r="K11307" s="6" t="s">
        <v>58854</v>
      </c>
      <c r="L11307" s="4" t="s">
        <v>78</v>
      </c>
      <c r="M11307" s="4" t="s">
        <v>25701</v>
      </c>
    </row>
    <row r="11308" customFormat="false" ht="15.75" hidden="false" customHeight="true" outlineLevel="0" collapsed="false">
      <c r="A11308" s="4" t="n">
        <v>1202</v>
      </c>
      <c r="B11308" s="4" t="s">
        <v>58855</v>
      </c>
      <c r="C11308" s="4"/>
      <c r="D11308" s="4" t="s">
        <v>58856</v>
      </c>
      <c r="E11308" s="5" t="s">
        <v>16099</v>
      </c>
      <c r="F11308" s="4" t="s">
        <v>430</v>
      </c>
      <c r="G11308" s="4" t="s">
        <v>431</v>
      </c>
      <c r="H11308" s="5" t="s">
        <v>58857</v>
      </c>
      <c r="I11308" s="4" t="s">
        <v>58858</v>
      </c>
      <c r="J11308" s="5" t="n">
        <f aca="false">LEN(K11308)</f>
        <v>11</v>
      </c>
      <c r="K11308" s="6" t="s">
        <v>58742</v>
      </c>
      <c r="L11308" s="4" t="s">
        <v>57</v>
      </c>
      <c r="M11308" s="4" t="s">
        <v>10976</v>
      </c>
    </row>
    <row r="11309" customFormat="false" ht="15.75" hidden="false" customHeight="true" outlineLevel="0" collapsed="false">
      <c r="A11309" s="4" t="n">
        <v>1242</v>
      </c>
      <c r="B11309" s="4" t="s">
        <v>58859</v>
      </c>
      <c r="C11309" s="4"/>
      <c r="D11309" s="4" t="s">
        <v>58860</v>
      </c>
      <c r="E11309" s="5" t="s">
        <v>429</v>
      </c>
      <c r="F11309" s="4" t="s">
        <v>430</v>
      </c>
      <c r="G11309" s="4" t="s">
        <v>431</v>
      </c>
      <c r="H11309" s="5" t="s">
        <v>58861</v>
      </c>
      <c r="I11309" s="4" t="s">
        <v>58862</v>
      </c>
      <c r="J11309" s="5" t="n">
        <f aca="false">LEN(K11309)</f>
        <v>11</v>
      </c>
      <c r="K11309" s="6" t="str">
        <f aca="false">LOWER(SUBSTITUTE(SUBSTITUTE(SUBSTITUTE(SUBSTITUTE(SUBSTITUTE(SUBSTITUTE(SUBSTITUTE(B11309,"S.L.",""),"SL",""),"S.A.",""),"SA","")," ",""),".",""),",",""))&amp;".com"</f>
        <v>maresto.com</v>
      </c>
      <c r="L11309" s="4" t="s">
        <v>31</v>
      </c>
      <c r="M11309" s="4" t="s">
        <v>31</v>
      </c>
    </row>
    <row r="11310" customFormat="false" ht="15.75" hidden="false" customHeight="true" outlineLevel="0" collapsed="false">
      <c r="A11310" s="4" t="n">
        <v>1248</v>
      </c>
      <c r="B11310" s="4" t="s">
        <v>58863</v>
      </c>
      <c r="C11310" s="4"/>
      <c r="D11310" s="4" t="s">
        <v>58864</v>
      </c>
      <c r="E11310" s="5" t="s">
        <v>429</v>
      </c>
      <c r="F11310" s="4" t="s">
        <v>1027</v>
      </c>
      <c r="G11310" s="4" t="s">
        <v>431</v>
      </c>
      <c r="H11310" s="5" t="s">
        <v>58865</v>
      </c>
      <c r="I11310" s="4" t="s">
        <v>58866</v>
      </c>
      <c r="J11310" s="5" t="n">
        <f aca="false">LEN(K11310)</f>
        <v>11</v>
      </c>
      <c r="K11310" s="6" t="str">
        <f aca="false">LOWER(SUBSTITUTE(SUBSTITUTE(SUBSTITUTE(SUBSTITUTE(SUBSTITUTE(SUBSTITUTE(SUBSTITUTE(B11310,"S.L.",""),"SL",""),"S.A.",""),"SA","")," ",""),".",""),",",""))&amp;".com"</f>
        <v>breogan.com</v>
      </c>
      <c r="L11310" s="4" t="s">
        <v>31</v>
      </c>
      <c r="M11310" s="4" t="s">
        <v>31</v>
      </c>
    </row>
    <row r="11311" customFormat="false" ht="15.75" hidden="false" customHeight="true" outlineLevel="0" collapsed="false">
      <c r="A11311" s="4" t="n">
        <v>12183</v>
      </c>
      <c r="B11311" s="4" t="s">
        <v>58867</v>
      </c>
      <c r="C11311" s="4"/>
      <c r="D11311" s="4" t="s">
        <v>58868</v>
      </c>
      <c r="E11311" s="5" t="s">
        <v>5533</v>
      </c>
      <c r="F11311" s="4" t="s">
        <v>5534</v>
      </c>
      <c r="G11311" s="4" t="s">
        <v>322</v>
      </c>
      <c r="H11311" s="5" t="s">
        <v>58869</v>
      </c>
      <c r="I11311" s="4" t="s">
        <v>58870</v>
      </c>
      <c r="J11311" s="5" t="n">
        <f aca="false">LEN(K11311)</f>
        <v>11</v>
      </c>
      <c r="K11311" s="10" t="s">
        <v>58871</v>
      </c>
      <c r="L11311" s="4" t="s">
        <v>57</v>
      </c>
      <c r="M11311" s="4" t="s">
        <v>1793</v>
      </c>
    </row>
    <row r="11312" customFormat="false" ht="15.75" hidden="false" customHeight="true" outlineLevel="0" collapsed="false">
      <c r="A11312" s="4" t="n">
        <v>1399</v>
      </c>
      <c r="B11312" s="4" t="s">
        <v>58872</v>
      </c>
      <c r="C11312" s="4"/>
      <c r="D11312" s="4" t="s">
        <v>58873</v>
      </c>
      <c r="E11312" s="5" t="s">
        <v>52233</v>
      </c>
      <c r="F11312" s="4" t="s">
        <v>1097</v>
      </c>
      <c r="G11312" s="4" t="s">
        <v>1097</v>
      </c>
      <c r="H11312" s="5" t="s">
        <v>58874</v>
      </c>
      <c r="I11312" s="4" t="s">
        <v>52235</v>
      </c>
      <c r="J11312" s="5" t="n">
        <f aca="false">LEN(K11312)</f>
        <v>11</v>
      </c>
      <c r="K11312" s="10" t="s">
        <v>58875</v>
      </c>
      <c r="L11312" s="4" t="s">
        <v>21</v>
      </c>
      <c r="M11312" s="4" t="s">
        <v>326</v>
      </c>
    </row>
    <row r="11313" customFormat="false" ht="15.75" hidden="false" customHeight="true" outlineLevel="0" collapsed="false">
      <c r="A11313" s="4" t="n">
        <v>1417</v>
      </c>
      <c r="B11313" s="4" t="s">
        <v>58876</v>
      </c>
      <c r="C11313" s="4"/>
      <c r="D11313" s="4" t="s">
        <v>58877</v>
      </c>
      <c r="E11313" s="5" t="s">
        <v>7139</v>
      </c>
      <c r="F11313" s="4" t="s">
        <v>7140</v>
      </c>
      <c r="G11313" s="4" t="s">
        <v>1097</v>
      </c>
      <c r="H11313" s="5" t="s">
        <v>58878</v>
      </c>
      <c r="I11313" s="4" t="s">
        <v>58879</v>
      </c>
      <c r="J11313" s="5" t="n">
        <f aca="false">LEN(K11313)</f>
        <v>11</v>
      </c>
      <c r="K11313" s="6" t="str">
        <f aca="false">LOWER(SUBSTITUTE(SUBSTITUTE(SUBSTITUTE(SUBSTITUTE(SUBSTITUTE(SUBSTITUTE(SUBSTITUTE(B11313,"S.L.",""),"SL",""),"S.A.",""),"SA","")," ",""),".",""),",",""))&amp;".com"</f>
        <v>gebidex.com</v>
      </c>
      <c r="L11313" s="4" t="s">
        <v>57</v>
      </c>
      <c r="M11313" s="4" t="s">
        <v>31</v>
      </c>
    </row>
    <row r="11314" customFormat="false" ht="15.75" hidden="false" customHeight="true" outlineLevel="0" collapsed="false">
      <c r="A11314" s="4" t="n">
        <v>1480</v>
      </c>
      <c r="B11314" s="4" t="s">
        <v>58880</v>
      </c>
      <c r="C11314" s="4"/>
      <c r="D11314" s="4" t="s">
        <v>58881</v>
      </c>
      <c r="E11314" s="5" t="s">
        <v>58882</v>
      </c>
      <c r="F11314" s="4" t="s">
        <v>58883</v>
      </c>
      <c r="G11314" s="4" t="s">
        <v>464</v>
      </c>
      <c r="H11314" s="5" t="s">
        <v>58884</v>
      </c>
      <c r="I11314" s="4" t="s">
        <v>58885</v>
      </c>
      <c r="J11314" s="5" t="n">
        <f aca="false">LEN(K11314)</f>
        <v>11</v>
      </c>
      <c r="K11314" s="6" t="str">
        <f aca="false">LOWER(SUBSTITUTE(SUBSTITUTE(SUBSTITUTE(SUBSTITUTE(SUBSTITUTE(SUBSTITUTE(SUBSTITUTE(B11314,"S.L.",""),"SL",""),"S.A.",""),"SA","")," ",""),".",""),",",""))&amp;".com"</f>
        <v>nisidro.com</v>
      </c>
      <c r="L11314" s="4" t="s">
        <v>21</v>
      </c>
      <c r="M11314" s="4" t="s">
        <v>336</v>
      </c>
    </row>
    <row r="11315" customFormat="false" ht="15.75" hidden="false" customHeight="true" outlineLevel="0" collapsed="false">
      <c r="A11315" s="4" t="n">
        <v>1485</v>
      </c>
      <c r="B11315" s="4" t="s">
        <v>58886</v>
      </c>
      <c r="C11315" s="4"/>
      <c r="D11315" s="4" t="s">
        <v>58887</v>
      </c>
      <c r="E11315" s="5" t="s">
        <v>5788</v>
      </c>
      <c r="F11315" s="4" t="s">
        <v>464</v>
      </c>
      <c r="G11315" s="4" t="s">
        <v>464</v>
      </c>
      <c r="H11315" s="5" t="s">
        <v>58888</v>
      </c>
      <c r="I11315" s="4" t="s">
        <v>58889</v>
      </c>
      <c r="J11315" s="5" t="n">
        <f aca="false">LEN(K11315)</f>
        <v>11</v>
      </c>
      <c r="K11315" s="10" t="s">
        <v>58890</v>
      </c>
      <c r="L11315" s="4" t="s">
        <v>78</v>
      </c>
      <c r="M11315" s="4" t="s">
        <v>9493</v>
      </c>
    </row>
    <row r="11316" customFormat="false" ht="15.75" hidden="false" customHeight="true" outlineLevel="0" collapsed="false">
      <c r="A11316" s="4" t="n">
        <v>1523</v>
      </c>
      <c r="B11316" s="4" t="s">
        <v>11378</v>
      </c>
      <c r="C11316" s="4"/>
      <c r="D11316" s="4" t="s">
        <v>58891</v>
      </c>
      <c r="E11316" s="5" t="s">
        <v>58892</v>
      </c>
      <c r="F11316" s="4" t="s">
        <v>58893</v>
      </c>
      <c r="G11316" s="4" t="s">
        <v>464</v>
      </c>
      <c r="H11316" s="5" t="s">
        <v>58894</v>
      </c>
      <c r="I11316" s="4" t="s">
        <v>58895</v>
      </c>
      <c r="J11316" s="5" t="n">
        <f aca="false">LEN(K11316)</f>
        <v>11</v>
      </c>
      <c r="K11316" s="6" t="str">
        <f aca="false">LOWER(SUBSTITUTE(SUBSTITUTE(SUBSTITUTE(SUBSTITUTE(SUBSTITUTE(SUBSTITUTE(SUBSTITUTE(B11316,"S.L.",""),"SL",""),"S.A.",""),"SA","")," ",""),".",""),",",""))&amp;".com"</f>
        <v>alameda.com</v>
      </c>
      <c r="L11316" s="4" t="s">
        <v>66</v>
      </c>
      <c r="M11316" s="4" t="s">
        <v>326</v>
      </c>
    </row>
    <row r="11317" customFormat="false" ht="15.75" hidden="false" customHeight="true" outlineLevel="0" collapsed="false">
      <c r="A11317" s="4" t="n">
        <v>1541</v>
      </c>
      <c r="B11317" s="4" t="s">
        <v>58896</v>
      </c>
      <c r="C11317" s="4"/>
      <c r="D11317" s="4" t="s">
        <v>58897</v>
      </c>
      <c r="E11317" s="5" t="s">
        <v>16278</v>
      </c>
      <c r="F11317" s="4" t="s">
        <v>16279</v>
      </c>
      <c r="G11317" s="4" t="s">
        <v>464</v>
      </c>
      <c r="H11317" s="5" t="s">
        <v>58898</v>
      </c>
      <c r="I11317" s="4" t="s">
        <v>58899</v>
      </c>
      <c r="J11317" s="5" t="n">
        <f aca="false">LEN(K11317)</f>
        <v>11</v>
      </c>
      <c r="K11317" s="6" t="str">
        <f aca="false">LOWER(SUBSTITUTE(SUBSTITUTE(SUBSTITUTE(SUBSTITUTE(SUBSTITUTE(SUBSTITUTE(SUBSTITUTE(B11317,"S.L.",""),"SL",""),"S.A.",""),"SA","")," ",""),".",""),",",""))&amp;".com"</f>
        <v>mayoral.com</v>
      </c>
      <c r="L11317" s="4" t="s">
        <v>31</v>
      </c>
      <c r="M11317" s="4" t="s">
        <v>6467</v>
      </c>
    </row>
    <row r="11318" customFormat="false" ht="15.75" hidden="false" customHeight="true" outlineLevel="0" collapsed="false">
      <c r="A11318" s="4" t="n">
        <v>1653</v>
      </c>
      <c r="B11318" s="4" t="s">
        <v>58876</v>
      </c>
      <c r="C11318" s="4"/>
      <c r="D11318" s="4" t="s">
        <v>58900</v>
      </c>
      <c r="E11318" s="5" t="s">
        <v>4725</v>
      </c>
      <c r="F11318" s="4" t="s">
        <v>4726</v>
      </c>
      <c r="G11318" s="4" t="s">
        <v>895</v>
      </c>
      <c r="H11318" s="5" t="s">
        <v>58901</v>
      </c>
      <c r="I11318" s="7" t="s">
        <v>58879</v>
      </c>
      <c r="J11318" s="5" t="n">
        <f aca="false">LEN(K11318)</f>
        <v>11</v>
      </c>
      <c r="K11318" s="6" t="str">
        <f aca="false">LOWER(SUBSTITUTE(SUBSTITUTE(SUBSTITUTE(SUBSTITUTE(SUBSTITUTE(SUBSTITUTE(SUBSTITUTE(B11318,"S.L.",""),"SL",""),"S.A.",""),"SA","")," ",""),".",""),",",""))&amp;".com"</f>
        <v>gebidex.com</v>
      </c>
      <c r="L11318" s="4" t="s">
        <v>57</v>
      </c>
      <c r="M11318" s="4" t="s">
        <v>31</v>
      </c>
    </row>
    <row r="11319" customFormat="false" ht="15.75" hidden="false" customHeight="true" outlineLevel="0" collapsed="false">
      <c r="A11319" s="4" t="n">
        <v>1697</v>
      </c>
      <c r="B11319" s="4" t="s">
        <v>58876</v>
      </c>
      <c r="C11319" s="4"/>
      <c r="D11319" s="4" t="s">
        <v>58902</v>
      </c>
      <c r="E11319" s="5" t="s">
        <v>27973</v>
      </c>
      <c r="F11319" s="4" t="s">
        <v>27974</v>
      </c>
      <c r="G11319" s="4" t="s">
        <v>895</v>
      </c>
      <c r="H11319" s="5" t="s">
        <v>58903</v>
      </c>
      <c r="I11319" s="7" t="s">
        <v>58879</v>
      </c>
      <c r="J11319" s="5" t="n">
        <f aca="false">LEN(K11319)</f>
        <v>11</v>
      </c>
      <c r="K11319" s="6" t="str">
        <f aca="false">LOWER(SUBSTITUTE(SUBSTITUTE(SUBSTITUTE(SUBSTITUTE(SUBSTITUTE(SUBSTITUTE(SUBSTITUTE(B11319,"S.L.",""),"SL",""),"S.A.",""),"SA","")," ",""),".",""),",",""))&amp;".com"</f>
        <v>gebidex.com</v>
      </c>
      <c r="L11319" s="4" t="s">
        <v>78</v>
      </c>
      <c r="M11319" s="4" t="s">
        <v>31</v>
      </c>
    </row>
    <row r="11320" customFormat="false" ht="15.75" hidden="false" customHeight="true" outlineLevel="0" collapsed="false">
      <c r="A11320" s="4" t="n">
        <v>1725</v>
      </c>
      <c r="B11320" s="4" t="s">
        <v>58904</v>
      </c>
      <c r="C11320" s="4"/>
      <c r="D11320" s="4" t="s">
        <v>58905</v>
      </c>
      <c r="E11320" s="5" t="s">
        <v>19983</v>
      </c>
      <c r="F11320" s="4" t="s">
        <v>19984</v>
      </c>
      <c r="G11320" s="4" t="s">
        <v>895</v>
      </c>
      <c r="H11320" s="5" t="s">
        <v>58906</v>
      </c>
      <c r="I11320" s="4" t="s">
        <v>58907</v>
      </c>
      <c r="J11320" s="5" t="n">
        <f aca="false">LEN(K11320)</f>
        <v>11</v>
      </c>
      <c r="K11320" s="6" t="str">
        <f aca="false">LOWER(SUBSTITUTE(SUBSTITUTE(SUBSTITUTE(SUBSTITUTE(SUBSTITUTE(SUBSTITUTE(SUBSTITUTE(B11320,"S.L.",""),"SL",""),"S.A.",""),"SA","")," ",""),".",""),",",""))&amp;".com"</f>
        <v>elclavo.com</v>
      </c>
      <c r="L11320" s="4" t="s">
        <v>31</v>
      </c>
      <c r="M11320" s="4" t="s">
        <v>2890</v>
      </c>
    </row>
    <row r="11321" customFormat="false" ht="15.75" hidden="false" customHeight="true" outlineLevel="0" collapsed="false">
      <c r="A11321" s="4" t="n">
        <v>1762</v>
      </c>
      <c r="B11321" s="4" t="s">
        <v>58908</v>
      </c>
      <c r="C11321" s="4"/>
      <c r="D11321" s="4" t="s">
        <v>58909</v>
      </c>
      <c r="E11321" s="5" t="s">
        <v>52</v>
      </c>
      <c r="F11321" s="4" t="s">
        <v>53</v>
      </c>
      <c r="G11321" s="4" t="s">
        <v>37</v>
      </c>
      <c r="H11321" s="5" t="s">
        <v>58910</v>
      </c>
      <c r="I11321" s="4" t="s">
        <v>58911</v>
      </c>
      <c r="J11321" s="5" t="n">
        <f aca="false">LEN(K11321)</f>
        <v>11</v>
      </c>
      <c r="K11321" s="6" t="s">
        <v>58732</v>
      </c>
      <c r="L11321" s="4" t="s">
        <v>21</v>
      </c>
      <c r="M11321" s="4" t="s">
        <v>238</v>
      </c>
    </row>
    <row r="11322" customFormat="false" ht="15.75" hidden="false" customHeight="true" outlineLevel="0" collapsed="false">
      <c r="A11322" s="4" t="n">
        <v>1808</v>
      </c>
      <c r="B11322" s="4" t="s">
        <v>58912</v>
      </c>
      <c r="C11322" s="4"/>
      <c r="D11322" s="4" t="s">
        <v>58913</v>
      </c>
      <c r="E11322" s="5" t="s">
        <v>1019</v>
      </c>
      <c r="F11322" s="4" t="s">
        <v>478</v>
      </c>
      <c r="G11322" s="4" t="s">
        <v>37</v>
      </c>
      <c r="H11322" s="5" t="s">
        <v>58914</v>
      </c>
      <c r="I11322" s="4" t="s">
        <v>58915</v>
      </c>
      <c r="J11322" s="5" t="n">
        <f aca="false">LEN(K11322)</f>
        <v>11</v>
      </c>
      <c r="K11322" s="6" t="s">
        <v>58916</v>
      </c>
      <c r="L11322" s="4" t="s">
        <v>57</v>
      </c>
      <c r="M11322" s="4" t="s">
        <v>2167</v>
      </c>
    </row>
    <row r="11323" customFormat="false" ht="15.75" hidden="false" customHeight="true" outlineLevel="0" collapsed="false">
      <c r="A11323" s="4" t="n">
        <v>1812</v>
      </c>
      <c r="B11323" s="4" t="s">
        <v>9656</v>
      </c>
      <c r="C11323" s="4"/>
      <c r="D11323" s="4" t="s">
        <v>58917</v>
      </c>
      <c r="E11323" s="5" t="s">
        <v>2100</v>
      </c>
      <c r="F11323" s="4" t="s">
        <v>478</v>
      </c>
      <c r="G11323" s="4" t="s">
        <v>37</v>
      </c>
      <c r="H11323" s="5" t="s">
        <v>58918</v>
      </c>
      <c r="I11323" s="4" t="s">
        <v>58919</v>
      </c>
      <c r="J11323" s="5" t="n">
        <f aca="false">LEN(K11323)</f>
        <v>11</v>
      </c>
      <c r="K11323" s="6" t="s">
        <v>58920</v>
      </c>
      <c r="L11323" s="4" t="s">
        <v>1679</v>
      </c>
      <c r="M11323" s="4" t="s">
        <v>31</v>
      </c>
    </row>
    <row r="11324" customFormat="false" ht="15.75" hidden="false" customHeight="true" outlineLevel="0" collapsed="false">
      <c r="A11324" s="4" t="n">
        <v>1817</v>
      </c>
      <c r="B11324" s="4" t="s">
        <v>58921</v>
      </c>
      <c r="C11324" s="4"/>
      <c r="D11324" s="4" t="s">
        <v>58922</v>
      </c>
      <c r="E11324" s="5" t="s">
        <v>2105</v>
      </c>
      <c r="F11324" s="4" t="s">
        <v>478</v>
      </c>
      <c r="G11324" s="4" t="s">
        <v>37</v>
      </c>
      <c r="H11324" s="5" t="s">
        <v>58923</v>
      </c>
      <c r="I11324" s="4" t="s">
        <v>58924</v>
      </c>
      <c r="J11324" s="5" t="n">
        <f aca="false">LEN(K11324)</f>
        <v>11</v>
      </c>
      <c r="K11324" s="6" t="str">
        <f aca="false">LOWER(SUBSTITUTE(SUBSTITUTE(SUBSTITUTE(SUBSTITUTE(SUBSTITUTE(SUBSTITUTE(SUBSTITUTE(B11324,"S.L.",""),"SL",""),"S.A.",""),"SA","")," ",""),".",""),",",""))&amp;".com"</f>
        <v>atlanta.com</v>
      </c>
      <c r="L11324" s="4" t="s">
        <v>31</v>
      </c>
      <c r="M11324" s="4" t="s">
        <v>5765</v>
      </c>
    </row>
    <row r="11325" customFormat="false" ht="15.75" hidden="false" customHeight="true" outlineLevel="0" collapsed="false">
      <c r="A11325" s="4" t="n">
        <v>1818</v>
      </c>
      <c r="B11325" s="4" t="s">
        <v>58925</v>
      </c>
      <c r="C11325" s="4"/>
      <c r="D11325" s="4" t="s">
        <v>58926</v>
      </c>
      <c r="E11325" s="5" t="s">
        <v>2100</v>
      </c>
      <c r="F11325" s="4" t="s">
        <v>478</v>
      </c>
      <c r="G11325" s="4" t="s">
        <v>37</v>
      </c>
      <c r="H11325" s="5" t="s">
        <v>58927</v>
      </c>
      <c r="I11325" s="4" t="s">
        <v>58928</v>
      </c>
      <c r="J11325" s="5" t="n">
        <f aca="false">LEN(K11325)</f>
        <v>11</v>
      </c>
      <c r="K11325" s="10" t="s">
        <v>58929</v>
      </c>
      <c r="L11325" s="4" t="s">
        <v>31</v>
      </c>
      <c r="M11325" s="4" t="s">
        <v>3501</v>
      </c>
    </row>
    <row r="11326" customFormat="false" ht="15.75" hidden="false" customHeight="true" outlineLevel="0" collapsed="false">
      <c r="A11326" s="4" t="n">
        <v>1842</v>
      </c>
      <c r="B11326" s="4" t="s">
        <v>44618</v>
      </c>
      <c r="C11326" s="4"/>
      <c r="D11326" s="4" t="s">
        <v>58930</v>
      </c>
      <c r="E11326" s="5" t="s">
        <v>1593</v>
      </c>
      <c r="F11326" s="4" t="s">
        <v>478</v>
      </c>
      <c r="G11326" s="4" t="s">
        <v>37</v>
      </c>
      <c r="H11326" s="5" t="s">
        <v>58931</v>
      </c>
      <c r="I11326" s="4" t="s">
        <v>58932</v>
      </c>
      <c r="J11326" s="5" t="n">
        <f aca="false">LEN(K11326)</f>
        <v>11</v>
      </c>
      <c r="K11326" s="6" t="s">
        <v>58933</v>
      </c>
      <c r="L11326" s="4" t="s">
        <v>57</v>
      </c>
      <c r="M11326" s="4" t="s">
        <v>8621</v>
      </c>
    </row>
    <row r="11327" customFormat="false" ht="15.75" hidden="false" customHeight="true" outlineLevel="0" collapsed="false">
      <c r="A11327" s="4" t="n">
        <v>1862</v>
      </c>
      <c r="B11327" s="4" t="s">
        <v>58934</v>
      </c>
      <c r="C11327" s="4"/>
      <c r="D11327" s="4" t="s">
        <v>58935</v>
      </c>
      <c r="E11327" s="5" t="s">
        <v>1046</v>
      </c>
      <c r="F11327" s="4" t="s">
        <v>1047</v>
      </c>
      <c r="G11327" s="4" t="s">
        <v>37</v>
      </c>
      <c r="H11327" s="5" t="s">
        <v>58936</v>
      </c>
      <c r="I11327" s="4" t="s">
        <v>58937</v>
      </c>
      <c r="J11327" s="5" t="n">
        <f aca="false">LEN(K11327)</f>
        <v>11</v>
      </c>
      <c r="K11327" s="10" t="s">
        <v>58938</v>
      </c>
      <c r="L11327" s="4" t="s">
        <v>1970</v>
      </c>
      <c r="M11327" s="4" t="s">
        <v>31</v>
      </c>
    </row>
    <row r="11328" customFormat="false" ht="15.75" hidden="false" customHeight="true" outlineLevel="0" collapsed="false">
      <c r="A11328" s="4" t="n">
        <v>1889</v>
      </c>
      <c r="B11328" s="4" t="s">
        <v>32856</v>
      </c>
      <c r="C11328" s="4"/>
      <c r="D11328" s="4" t="s">
        <v>58939</v>
      </c>
      <c r="E11328" s="5" t="s">
        <v>1046</v>
      </c>
      <c r="F11328" s="4" t="s">
        <v>1047</v>
      </c>
      <c r="G11328" s="4" t="s">
        <v>37</v>
      </c>
      <c r="H11328" s="5" t="s">
        <v>58940</v>
      </c>
      <c r="I11328" s="4" t="s">
        <v>28056</v>
      </c>
      <c r="J11328" s="5" t="n">
        <f aca="false">LEN(K11328)</f>
        <v>11</v>
      </c>
      <c r="K11328" s="6" t="s">
        <v>58941</v>
      </c>
      <c r="L11328" s="4" t="s">
        <v>31</v>
      </c>
      <c r="M11328" s="4" t="s">
        <v>35125</v>
      </c>
    </row>
    <row r="11329" customFormat="false" ht="15.75" hidden="false" customHeight="true" outlineLevel="0" collapsed="false">
      <c r="A11329" s="4" t="n">
        <v>1894</v>
      </c>
      <c r="B11329" s="4" t="s">
        <v>58942</v>
      </c>
      <c r="C11329" s="4"/>
      <c r="D11329" s="4" t="s">
        <v>58943</v>
      </c>
      <c r="E11329" s="5" t="s">
        <v>266</v>
      </c>
      <c r="F11329" s="4" t="s">
        <v>267</v>
      </c>
      <c r="G11329" s="4" t="s">
        <v>37</v>
      </c>
      <c r="H11329" s="5" t="s">
        <v>58944</v>
      </c>
      <c r="I11329" s="4" t="s">
        <v>58945</v>
      </c>
      <c r="J11329" s="5" t="n">
        <f aca="false">LEN(K11329)</f>
        <v>11</v>
      </c>
      <c r="K11329" s="6" t="str">
        <f aca="false">LOWER(SUBSTITUTE(SUBSTITUTE(SUBSTITUTE(SUBSTITUTE(SUBSTITUTE(SUBSTITUTE(SUBSTITUTE(B11329,"S.L.",""),"SL",""),"S.A.",""),"SA","")," ",""),".",""),",",""))&amp;".com"</f>
        <v>corbeta.com</v>
      </c>
      <c r="L11329" s="4" t="s">
        <v>57</v>
      </c>
      <c r="M11329" s="4" t="s">
        <v>25781</v>
      </c>
    </row>
    <row r="11330" customFormat="false" ht="15.75" hidden="false" customHeight="true" outlineLevel="0" collapsed="false">
      <c r="A11330" s="4" t="n">
        <v>1944</v>
      </c>
      <c r="B11330" s="4" t="s">
        <v>58946</v>
      </c>
      <c r="C11330" s="4"/>
      <c r="D11330" s="4" t="s">
        <v>58947</v>
      </c>
      <c r="E11330" s="5" t="s">
        <v>539</v>
      </c>
      <c r="F11330" s="4" t="s">
        <v>169</v>
      </c>
      <c r="G11330" s="4" t="s">
        <v>37</v>
      </c>
      <c r="H11330" s="5" t="s">
        <v>58948</v>
      </c>
      <c r="I11330" s="4" t="s">
        <v>58949</v>
      </c>
      <c r="J11330" s="5" t="n">
        <f aca="false">LEN(K11330)</f>
        <v>11</v>
      </c>
      <c r="K11330" s="10" t="str">
        <f aca="false">LOWER(SUBSTITUTE(SUBSTITUTE(SUBSTITUTE(SUBSTITUTE(SUBSTITUTE(SUBSTITUTE(SUBSTITUTE(B11330,"S.L.",""),"SL",""),"S.A.",""),"SA","")," ",""),".",""),",",""))&amp;".com"</f>
        <v>calypso.com</v>
      </c>
      <c r="L11330" s="4" t="s">
        <v>57</v>
      </c>
      <c r="M11330" s="4" t="s">
        <v>31</v>
      </c>
      <c r="N11330" s="1"/>
    </row>
    <row r="11331" customFormat="false" ht="15.75" hidden="false" customHeight="true" outlineLevel="0" collapsed="false">
      <c r="A11331" s="4" t="n">
        <v>1948</v>
      </c>
      <c r="B11331" s="4" t="s">
        <v>58950</v>
      </c>
      <c r="C11331" s="4"/>
      <c r="D11331" s="4" t="s">
        <v>58951</v>
      </c>
      <c r="E11331" s="5" t="s">
        <v>539</v>
      </c>
      <c r="F11331" s="4" t="s">
        <v>169</v>
      </c>
      <c r="G11331" s="4" t="s">
        <v>37</v>
      </c>
      <c r="H11331" s="5" t="s">
        <v>58952</v>
      </c>
      <c r="I11331" s="4" t="s">
        <v>58953</v>
      </c>
      <c r="J11331" s="5" t="n">
        <f aca="false">LEN(K11331)</f>
        <v>11</v>
      </c>
      <c r="K11331" s="6" t="s">
        <v>58732</v>
      </c>
      <c r="L11331" s="4" t="s">
        <v>78</v>
      </c>
      <c r="M11331" s="4" t="s">
        <v>344</v>
      </c>
    </row>
    <row r="11332" customFormat="false" ht="15.75" hidden="false" customHeight="true" outlineLevel="0" collapsed="false">
      <c r="A11332" s="4" t="n">
        <v>1965</v>
      </c>
      <c r="B11332" s="4" t="s">
        <v>58954</v>
      </c>
      <c r="C11332" s="4"/>
      <c r="D11332" s="4" t="s">
        <v>5870</v>
      </c>
      <c r="E11332" s="5" t="s">
        <v>539</v>
      </c>
      <c r="F11332" s="4" t="s">
        <v>169</v>
      </c>
      <c r="G11332" s="4" t="s">
        <v>37</v>
      </c>
      <c r="H11332" s="5" t="s">
        <v>58955</v>
      </c>
      <c r="I11332" s="4" t="s">
        <v>58956</v>
      </c>
      <c r="J11332" s="5" t="n">
        <f aca="false">LEN(K11332)</f>
        <v>11</v>
      </c>
      <c r="K11332" s="6" t="s">
        <v>58742</v>
      </c>
      <c r="L11332" s="4" t="s">
        <v>31</v>
      </c>
      <c r="M11332" s="4" t="s">
        <v>58957</v>
      </c>
    </row>
    <row r="11333" customFormat="false" ht="15.75" hidden="false" customHeight="true" outlineLevel="0" collapsed="false">
      <c r="A11333" s="4" t="n">
        <v>1985</v>
      </c>
      <c r="B11333" s="4" t="s">
        <v>58958</v>
      </c>
      <c r="C11333" s="4"/>
      <c r="D11333" s="4" t="s">
        <v>58959</v>
      </c>
      <c r="E11333" s="5" t="s">
        <v>438</v>
      </c>
      <c r="F11333" s="4" t="s">
        <v>439</v>
      </c>
      <c r="G11333" s="4" t="s">
        <v>37</v>
      </c>
      <c r="H11333" s="5" t="s">
        <v>58960</v>
      </c>
      <c r="I11333" s="4" t="s">
        <v>58961</v>
      </c>
      <c r="J11333" s="5" t="n">
        <f aca="false">LEN(K11333)</f>
        <v>11</v>
      </c>
      <c r="K11333" s="6" t="str">
        <f aca="false">LOWER(SUBSTITUTE(SUBSTITUTE(SUBSTITUTE(SUBSTITUTE(SUBSTITUTE(SUBSTITUTE(SUBSTITUTE(B11333,"S.L.",""),"SL",""),"S.A.",""),"SA","")," ",""),".",""),",",""))&amp;".com"</f>
        <v>altamar.com</v>
      </c>
      <c r="L11333" s="4" t="s">
        <v>57</v>
      </c>
      <c r="M11333" s="4" t="s">
        <v>14775</v>
      </c>
    </row>
    <row r="11334" customFormat="false" ht="15.75" hidden="false" customHeight="true" outlineLevel="0" collapsed="false">
      <c r="A11334" s="4" t="n">
        <v>1996</v>
      </c>
      <c r="B11334" s="4" t="s">
        <v>58962</v>
      </c>
      <c r="C11334" s="4"/>
      <c r="D11334" s="4" t="s">
        <v>58963</v>
      </c>
      <c r="E11334" s="5" t="s">
        <v>52</v>
      </c>
      <c r="F11334" s="4" t="s">
        <v>53</v>
      </c>
      <c r="G11334" s="4" t="s">
        <v>37</v>
      </c>
      <c r="H11334" s="5" t="s">
        <v>1293</v>
      </c>
      <c r="I11334" s="4" t="s">
        <v>1294</v>
      </c>
      <c r="J11334" s="5" t="n">
        <f aca="false">LEN(K11334)</f>
        <v>11</v>
      </c>
      <c r="K11334" s="6" t="s">
        <v>58732</v>
      </c>
      <c r="L11334" s="4" t="s">
        <v>57</v>
      </c>
      <c r="M11334" s="4" t="s">
        <v>58964</v>
      </c>
    </row>
    <row r="11335" customFormat="false" ht="15.75" hidden="false" customHeight="true" outlineLevel="0" collapsed="false">
      <c r="A11335" s="4" t="n">
        <v>2101</v>
      </c>
      <c r="B11335" s="4" t="s">
        <v>58965</v>
      </c>
      <c r="C11335" s="4"/>
      <c r="D11335" s="4" t="s">
        <v>58966</v>
      </c>
      <c r="E11335" s="5" t="s">
        <v>52</v>
      </c>
      <c r="F11335" s="4" t="s">
        <v>53</v>
      </c>
      <c r="G11335" s="4" t="s">
        <v>37</v>
      </c>
      <c r="H11335" s="5" t="s">
        <v>58967</v>
      </c>
      <c r="I11335" s="4" t="s">
        <v>58911</v>
      </c>
      <c r="J11335" s="5" t="n">
        <f aca="false">LEN(K11335)</f>
        <v>11</v>
      </c>
      <c r="K11335" s="6" t="s">
        <v>58732</v>
      </c>
      <c r="L11335" s="4" t="s">
        <v>31</v>
      </c>
      <c r="M11335" s="4" t="s">
        <v>34850</v>
      </c>
    </row>
    <row r="11336" customFormat="false" ht="15.75" hidden="false" customHeight="true" outlineLevel="0" collapsed="false">
      <c r="A11336" s="4" t="n">
        <v>2115</v>
      </c>
      <c r="B11336" s="4" t="s">
        <v>58968</v>
      </c>
      <c r="C11336" s="4"/>
      <c r="D11336" s="4" t="s">
        <v>58969</v>
      </c>
      <c r="E11336" s="5" t="s">
        <v>52</v>
      </c>
      <c r="F11336" s="4" t="s">
        <v>53</v>
      </c>
      <c r="G11336" s="4" t="s">
        <v>37</v>
      </c>
      <c r="H11336" s="5" t="s">
        <v>58970</v>
      </c>
      <c r="I11336" s="4" t="s">
        <v>58971</v>
      </c>
      <c r="J11336" s="5" t="n">
        <f aca="false">LEN(K11336)</f>
        <v>11</v>
      </c>
      <c r="K11336" s="6" t="s">
        <v>58972</v>
      </c>
      <c r="L11336" s="4" t="s">
        <v>78</v>
      </c>
      <c r="M11336" s="4" t="s">
        <v>31</v>
      </c>
    </row>
    <row r="11337" customFormat="false" ht="15.75" hidden="false" customHeight="true" outlineLevel="0" collapsed="false">
      <c r="A11337" s="4" t="n">
        <v>2125</v>
      </c>
      <c r="B11337" s="4" t="s">
        <v>58973</v>
      </c>
      <c r="C11337" s="4"/>
      <c r="D11337" s="4" t="s">
        <v>58974</v>
      </c>
      <c r="E11337" s="5" t="s">
        <v>35</v>
      </c>
      <c r="F11337" s="4" t="s">
        <v>36</v>
      </c>
      <c r="G11337" s="4" t="s">
        <v>37</v>
      </c>
      <c r="H11337" s="5" t="s">
        <v>58975</v>
      </c>
      <c r="I11337" s="4" t="s">
        <v>58956</v>
      </c>
      <c r="J11337" s="5" t="n">
        <f aca="false">LEN(K11337)</f>
        <v>11</v>
      </c>
      <c r="K11337" s="6" t="s">
        <v>58742</v>
      </c>
      <c r="L11337" s="4" t="s">
        <v>78</v>
      </c>
      <c r="M11337" s="4" t="s">
        <v>58957</v>
      </c>
    </row>
    <row r="11338" customFormat="false" ht="15.75" hidden="false" customHeight="true" outlineLevel="0" collapsed="false">
      <c r="A11338" s="4" t="n">
        <v>2290</v>
      </c>
      <c r="B11338" s="4" t="s">
        <v>58976</v>
      </c>
      <c r="C11338" s="4" t="s">
        <v>58977</v>
      </c>
      <c r="D11338" s="4" t="s">
        <v>58978</v>
      </c>
      <c r="E11338" s="5" t="s">
        <v>7326</v>
      </c>
      <c r="F11338" s="4" t="s">
        <v>7327</v>
      </c>
      <c r="G11338" s="4" t="s">
        <v>138</v>
      </c>
      <c r="H11338" s="5" t="s">
        <v>58979</v>
      </c>
      <c r="I11338" s="4" t="s">
        <v>58980</v>
      </c>
      <c r="J11338" s="5" t="n">
        <f aca="false">LEN(K11338)</f>
        <v>11</v>
      </c>
      <c r="K11338" s="6" t="s">
        <v>58981</v>
      </c>
      <c r="L11338" s="4" t="s">
        <v>637</v>
      </c>
      <c r="M11338" s="4" t="s">
        <v>31</v>
      </c>
    </row>
    <row r="11339" customFormat="false" ht="15.75" hidden="false" customHeight="true" outlineLevel="0" collapsed="false">
      <c r="A11339" s="4" t="n">
        <v>2291</v>
      </c>
      <c r="B11339" s="4" t="s">
        <v>58982</v>
      </c>
      <c r="C11339" s="4"/>
      <c r="D11339" s="4" t="s">
        <v>58983</v>
      </c>
      <c r="E11339" s="5" t="s">
        <v>2399</v>
      </c>
      <c r="F11339" s="4" t="s">
        <v>138</v>
      </c>
      <c r="G11339" s="4" t="s">
        <v>138</v>
      </c>
      <c r="H11339" s="5" t="s">
        <v>58984</v>
      </c>
      <c r="I11339" s="4" t="s">
        <v>58985</v>
      </c>
      <c r="J11339" s="5" t="n">
        <f aca="false">LEN(K11339)</f>
        <v>11</v>
      </c>
      <c r="K11339" s="6" t="str">
        <f aca="false">LOWER(SUBSTITUTE(SUBSTITUTE(SUBSTITUTE(SUBSTITUTE(SUBSTITUTE(SUBSTITUTE(SUBSTITUTE(B11339,"S.L.",""),"SL",""),"S.A.",""),"SA","")," ",""),".",""),",",""))&amp;".com"</f>
        <v>apolo10.com</v>
      </c>
      <c r="L11339" s="4" t="s">
        <v>31</v>
      </c>
      <c r="M11339" s="4" t="s">
        <v>31</v>
      </c>
    </row>
    <row r="11340" customFormat="false" ht="15.75" hidden="false" customHeight="true" outlineLevel="0" collapsed="false">
      <c r="A11340" s="4" t="n">
        <v>2346</v>
      </c>
      <c r="B11340" s="4" t="s">
        <v>58986</v>
      </c>
      <c r="C11340" s="4" t="s">
        <v>58987</v>
      </c>
      <c r="D11340" s="4" t="s">
        <v>58988</v>
      </c>
      <c r="E11340" s="5" t="s">
        <v>8992</v>
      </c>
      <c r="F11340" s="4" t="s">
        <v>138</v>
      </c>
      <c r="G11340" s="4" t="s">
        <v>138</v>
      </c>
      <c r="H11340" s="5" t="s">
        <v>58989</v>
      </c>
      <c r="I11340" s="4" t="s">
        <v>58990</v>
      </c>
      <c r="J11340" s="5" t="n">
        <f aca="false">LEN(K11340)</f>
        <v>11</v>
      </c>
      <c r="K11340" s="6" t="s">
        <v>58737</v>
      </c>
      <c r="L11340" s="4" t="s">
        <v>78</v>
      </c>
      <c r="M11340" s="4" t="s">
        <v>232</v>
      </c>
    </row>
    <row r="11341" customFormat="false" ht="15.75" hidden="false" customHeight="true" outlineLevel="0" collapsed="false">
      <c r="A11341" s="4" t="n">
        <v>2354</v>
      </c>
      <c r="B11341" s="4" t="s">
        <v>58991</v>
      </c>
      <c r="C11341" s="4"/>
      <c r="D11341" s="4" t="s">
        <v>58992</v>
      </c>
      <c r="E11341" s="5" t="s">
        <v>52864</v>
      </c>
      <c r="F11341" s="4" t="s">
        <v>52865</v>
      </c>
      <c r="G11341" s="4" t="s">
        <v>138</v>
      </c>
      <c r="H11341" s="5" t="s">
        <v>58993</v>
      </c>
      <c r="I11341" s="4" t="s">
        <v>58994</v>
      </c>
      <c r="J11341" s="5" t="n">
        <f aca="false">LEN(K11341)</f>
        <v>11</v>
      </c>
      <c r="K11341" s="10" t="s">
        <v>58755</v>
      </c>
      <c r="L11341" s="4" t="s">
        <v>57</v>
      </c>
      <c r="M11341" s="4" t="s">
        <v>779</v>
      </c>
    </row>
    <row r="11342" customFormat="false" ht="15.75" hidden="false" customHeight="true" outlineLevel="0" collapsed="false">
      <c r="A11342" s="4" t="n">
        <v>2369</v>
      </c>
      <c r="B11342" s="4" t="s">
        <v>58995</v>
      </c>
      <c r="C11342" s="4" t="s">
        <v>58996</v>
      </c>
      <c r="D11342" s="4" t="s">
        <v>58997</v>
      </c>
      <c r="E11342" s="5" t="s">
        <v>213</v>
      </c>
      <c r="F11342" s="4" t="s">
        <v>138</v>
      </c>
      <c r="G11342" s="4" t="s">
        <v>138</v>
      </c>
      <c r="H11342" s="5" t="s">
        <v>58998</v>
      </c>
      <c r="I11342" s="4" t="s">
        <v>58999</v>
      </c>
      <c r="J11342" s="5" t="n">
        <f aca="false">LEN(K11342)</f>
        <v>11</v>
      </c>
      <c r="K11342" s="6" t="s">
        <v>59000</v>
      </c>
      <c r="L11342" s="4" t="s">
        <v>21</v>
      </c>
      <c r="M11342" s="4" t="s">
        <v>1216</v>
      </c>
    </row>
    <row r="11343" customFormat="false" ht="15.75" hidden="false" customHeight="true" outlineLevel="0" collapsed="false">
      <c r="A11343" s="4" t="n">
        <v>2387</v>
      </c>
      <c r="B11343" s="4" t="s">
        <v>59001</v>
      </c>
      <c r="C11343" s="4"/>
      <c r="D11343" s="4" t="s">
        <v>59002</v>
      </c>
      <c r="E11343" s="5" t="s">
        <v>5944</v>
      </c>
      <c r="F11343" s="4" t="s">
        <v>138</v>
      </c>
      <c r="G11343" s="4" t="s">
        <v>138</v>
      </c>
      <c r="H11343" s="5" t="s">
        <v>59003</v>
      </c>
      <c r="I11343" s="4" t="s">
        <v>59004</v>
      </c>
      <c r="J11343" s="5" t="n">
        <f aca="false">LEN(K11343)</f>
        <v>11</v>
      </c>
      <c r="K11343" s="10" t="str">
        <f aca="false">LOWER(SUBSTITUTE(SUBSTITUTE(SUBSTITUTE(SUBSTITUTE(SUBSTITUTE(SUBSTITUTE(SUBSTITUTE(B11343,"S.L.",""),"SL",""),"S.A.",""),"SA","")," ",""),".",""),",",""))&amp;".com"</f>
        <v>nfe1997.com</v>
      </c>
      <c r="L11343" s="4" t="s">
        <v>21</v>
      </c>
      <c r="M11343" s="4" t="s">
        <v>31</v>
      </c>
    </row>
    <row r="11344" customFormat="false" ht="15.75" hidden="false" customHeight="true" outlineLevel="0" collapsed="false">
      <c r="A11344" s="4" t="n">
        <v>2402</v>
      </c>
      <c r="B11344" s="4" t="s">
        <v>59005</v>
      </c>
      <c r="C11344" s="4" t="s">
        <v>59006</v>
      </c>
      <c r="D11344" s="4" t="s">
        <v>59007</v>
      </c>
      <c r="E11344" s="5" t="s">
        <v>7326</v>
      </c>
      <c r="F11344" s="4" t="s">
        <v>7327</v>
      </c>
      <c r="G11344" s="4" t="s">
        <v>138</v>
      </c>
      <c r="H11344" s="5" t="s">
        <v>59008</v>
      </c>
      <c r="I11344" s="4" t="s">
        <v>59009</v>
      </c>
      <c r="J11344" s="5" t="n">
        <f aca="false">LEN(K11344)</f>
        <v>11</v>
      </c>
      <c r="K11344" s="10" t="s">
        <v>59010</v>
      </c>
      <c r="L11344" s="4" t="s">
        <v>57</v>
      </c>
      <c r="M11344" s="4" t="s">
        <v>794</v>
      </c>
    </row>
    <row r="11345" customFormat="false" ht="15.75" hidden="false" customHeight="true" outlineLevel="0" collapsed="false">
      <c r="A11345" s="4" t="n">
        <v>2420</v>
      </c>
      <c r="B11345" s="4" t="s">
        <v>59011</v>
      </c>
      <c r="C11345" s="4"/>
      <c r="D11345" s="4" t="s">
        <v>59012</v>
      </c>
      <c r="E11345" s="5" t="s">
        <v>927</v>
      </c>
      <c r="F11345" s="4" t="s">
        <v>138</v>
      </c>
      <c r="G11345" s="4" t="s">
        <v>138</v>
      </c>
      <c r="H11345" s="5" t="s">
        <v>59013</v>
      </c>
      <c r="I11345" s="4" t="s">
        <v>59014</v>
      </c>
      <c r="J11345" s="5" t="n">
        <f aca="false">LEN(K11345)</f>
        <v>11</v>
      </c>
      <c r="K11345" s="6" t="s">
        <v>59015</v>
      </c>
      <c r="L11345" s="4" t="s">
        <v>57</v>
      </c>
      <c r="M11345" s="4" t="s">
        <v>2896</v>
      </c>
    </row>
    <row r="11346" customFormat="false" ht="15.75" hidden="false" customHeight="true" outlineLevel="0" collapsed="false">
      <c r="A11346" s="4" t="n">
        <v>2440</v>
      </c>
      <c r="B11346" s="4" t="s">
        <v>2750</v>
      </c>
      <c r="C11346" s="4"/>
      <c r="D11346" s="4" t="s">
        <v>59016</v>
      </c>
      <c r="E11346" s="5" t="s">
        <v>1703</v>
      </c>
      <c r="F11346" s="4" t="s">
        <v>138</v>
      </c>
      <c r="G11346" s="4" t="s">
        <v>138</v>
      </c>
      <c r="H11346" s="5" t="s">
        <v>59017</v>
      </c>
      <c r="I11346" s="4" t="s">
        <v>59018</v>
      </c>
      <c r="J11346" s="5" t="n">
        <f aca="false">LEN(K11346)</f>
        <v>11</v>
      </c>
      <c r="K11346" s="10" t="str">
        <f aca="false">LOWER(SUBSTITUTE(SUBSTITUTE(SUBSTITUTE(SUBSTITUTE(SUBSTITUTE(SUBSTITUTE(SUBSTITUTE(B11346,"S.L.",""),"SL",""),"S.A.",""),"SA","")," ",""),".",""),",",""))&amp;".com"</f>
        <v>miramar.com</v>
      </c>
      <c r="L11346" s="4" t="s">
        <v>31</v>
      </c>
      <c r="M11346" s="4" t="s">
        <v>368</v>
      </c>
    </row>
    <row r="11347" customFormat="false" ht="15.75" hidden="false" customHeight="true" outlineLevel="0" collapsed="false">
      <c r="A11347" s="4" t="n">
        <v>2530</v>
      </c>
      <c r="B11347" s="4" t="s">
        <v>59019</v>
      </c>
      <c r="C11347" s="4"/>
      <c r="D11347" s="4" t="s">
        <v>56460</v>
      </c>
      <c r="E11347" s="5" t="s">
        <v>5958</v>
      </c>
      <c r="F11347" s="4" t="s">
        <v>138</v>
      </c>
      <c r="G11347" s="4" t="s">
        <v>138</v>
      </c>
      <c r="H11347" s="5" t="s">
        <v>59020</v>
      </c>
      <c r="I11347" s="4" t="s">
        <v>59021</v>
      </c>
      <c r="J11347" s="5" t="n">
        <f aca="false">LEN(K11347)</f>
        <v>11</v>
      </c>
      <c r="K11347" s="6" t="s">
        <v>59022</v>
      </c>
      <c r="L11347" s="4" t="s">
        <v>31</v>
      </c>
      <c r="M11347" s="4" t="s">
        <v>877</v>
      </c>
    </row>
    <row r="11348" customFormat="false" ht="15.75" hidden="false" customHeight="true" outlineLevel="0" collapsed="false">
      <c r="A11348" s="4" t="n">
        <v>2606</v>
      </c>
      <c r="B11348" s="4" t="s">
        <v>59023</v>
      </c>
      <c r="C11348" s="4" t="s">
        <v>59024</v>
      </c>
      <c r="D11348" s="4" t="s">
        <v>59025</v>
      </c>
      <c r="E11348" s="5" t="s">
        <v>23736</v>
      </c>
      <c r="F11348" s="4" t="s">
        <v>23737</v>
      </c>
      <c r="G11348" s="4" t="s">
        <v>138</v>
      </c>
      <c r="H11348" s="5" t="s">
        <v>59026</v>
      </c>
      <c r="I11348" s="7" t="s">
        <v>59027</v>
      </c>
      <c r="J11348" s="5" t="n">
        <f aca="false">LEN(K11348)</f>
        <v>11</v>
      </c>
      <c r="K11348" s="6" t="s">
        <v>59028</v>
      </c>
      <c r="L11348" s="4" t="s">
        <v>57</v>
      </c>
      <c r="M11348" s="4" t="s">
        <v>11123</v>
      </c>
    </row>
    <row r="11349" customFormat="false" ht="15.75" hidden="false" customHeight="true" outlineLevel="0" collapsed="false">
      <c r="A11349" s="4" t="n">
        <v>2671</v>
      </c>
      <c r="B11349" s="4" t="s">
        <v>59029</v>
      </c>
      <c r="C11349" s="4"/>
      <c r="D11349" s="4" t="s">
        <v>59030</v>
      </c>
      <c r="E11349" s="5" t="s">
        <v>28193</v>
      </c>
      <c r="F11349" s="4" t="s">
        <v>28194</v>
      </c>
      <c r="G11349" s="4" t="s">
        <v>138</v>
      </c>
      <c r="H11349" s="5" t="s">
        <v>59031</v>
      </c>
      <c r="I11349" s="4" t="s">
        <v>59032</v>
      </c>
      <c r="J11349" s="5" t="n">
        <f aca="false">LEN(K11349)</f>
        <v>11</v>
      </c>
      <c r="K11349" s="10" t="str">
        <f aca="false">LOWER(SUBSTITUTE(SUBSTITUTE(SUBSTITUTE(SUBSTITUTE(SUBSTITUTE(SUBSTITUTE(SUBSTITUTE(B11349,"S.L.",""),"SL",""),"S.A.",""),"SA","")," ",""),".",""),",",""))&amp;".com"</f>
        <v>catalan.com</v>
      </c>
      <c r="L11349" s="4" t="s">
        <v>57</v>
      </c>
      <c r="M11349" s="4" t="s">
        <v>615</v>
      </c>
    </row>
    <row r="11350" customFormat="false" ht="15.75" hidden="false" customHeight="true" outlineLevel="0" collapsed="false">
      <c r="A11350" s="4" t="n">
        <v>2675</v>
      </c>
      <c r="B11350" s="4" t="s">
        <v>59033</v>
      </c>
      <c r="C11350" s="4"/>
      <c r="D11350" s="4" t="s">
        <v>59034</v>
      </c>
      <c r="E11350" s="5" t="s">
        <v>2720</v>
      </c>
      <c r="F11350" s="4" t="s">
        <v>138</v>
      </c>
      <c r="G11350" s="4" t="s">
        <v>138</v>
      </c>
      <c r="H11350" s="5" t="s">
        <v>59035</v>
      </c>
      <c r="I11350" s="4" t="s">
        <v>59036</v>
      </c>
      <c r="J11350" s="5" t="n">
        <f aca="false">LEN(K11350)</f>
        <v>11</v>
      </c>
      <c r="K11350" s="6" t="s">
        <v>59037</v>
      </c>
      <c r="L11350" s="4" t="s">
        <v>21</v>
      </c>
      <c r="M11350" s="4" t="s">
        <v>1988</v>
      </c>
    </row>
    <row r="11351" customFormat="false" ht="15.75" hidden="false" customHeight="true" outlineLevel="0" collapsed="false">
      <c r="A11351" s="4" t="n">
        <v>2700</v>
      </c>
      <c r="B11351" s="4" t="s">
        <v>59038</v>
      </c>
      <c r="C11351" s="4"/>
      <c r="D11351" s="4" t="s">
        <v>59039</v>
      </c>
      <c r="E11351" s="5" t="s">
        <v>11052</v>
      </c>
      <c r="F11351" s="4" t="s">
        <v>11053</v>
      </c>
      <c r="G11351" s="4" t="s">
        <v>138</v>
      </c>
      <c r="H11351" s="5" t="s">
        <v>59040</v>
      </c>
      <c r="I11351" s="4" t="s">
        <v>59041</v>
      </c>
      <c r="J11351" s="5" t="n">
        <f aca="false">LEN(K11351)</f>
        <v>11</v>
      </c>
      <c r="K11351" s="10" t="s">
        <v>58716</v>
      </c>
      <c r="L11351" s="4" t="s">
        <v>31</v>
      </c>
      <c r="M11351" s="4" t="s">
        <v>209</v>
      </c>
    </row>
    <row r="11352" customFormat="false" ht="15.75" hidden="false" customHeight="true" outlineLevel="0" collapsed="false">
      <c r="A11352" s="4" t="n">
        <v>2799</v>
      </c>
      <c r="B11352" s="4" t="s">
        <v>12192</v>
      </c>
      <c r="C11352" s="4" t="s">
        <v>59042</v>
      </c>
      <c r="D11352" s="4" t="s">
        <v>59043</v>
      </c>
      <c r="E11352" s="5" t="s">
        <v>59044</v>
      </c>
      <c r="F11352" s="4" t="s">
        <v>59045</v>
      </c>
      <c r="G11352" s="4" t="s">
        <v>138</v>
      </c>
      <c r="H11352" s="5" t="s">
        <v>59046</v>
      </c>
      <c r="I11352" s="4" t="s">
        <v>59047</v>
      </c>
      <c r="J11352" s="5" t="n">
        <f aca="false">LEN(K11352)</f>
        <v>11</v>
      </c>
      <c r="K11352" s="6" t="s">
        <v>59048</v>
      </c>
      <c r="L11352" s="4" t="s">
        <v>21</v>
      </c>
      <c r="M11352" s="4" t="s">
        <v>2321</v>
      </c>
    </row>
    <row r="11353" customFormat="false" ht="15.75" hidden="false" customHeight="true" outlineLevel="0" collapsed="false">
      <c r="A11353" s="4" t="n">
        <v>2800</v>
      </c>
      <c r="B11353" s="4" t="s">
        <v>59049</v>
      </c>
      <c r="C11353" s="4"/>
      <c r="D11353" s="4" t="s">
        <v>59050</v>
      </c>
      <c r="E11353" s="5" t="s">
        <v>59044</v>
      </c>
      <c r="F11353" s="4" t="s">
        <v>59045</v>
      </c>
      <c r="G11353" s="4" t="s">
        <v>138</v>
      </c>
      <c r="H11353" s="5" t="s">
        <v>59051</v>
      </c>
      <c r="I11353" s="4" t="s">
        <v>59052</v>
      </c>
      <c r="J11353" s="5" t="n">
        <f aca="false">LEN(K11353)</f>
        <v>11</v>
      </c>
      <c r="K11353" s="6" t="str">
        <f aca="false">LOWER(SUBSTITUTE(SUBSTITUTE(SUBSTITUTE(SUBSTITUTE(SUBSTITUTE(SUBSTITUTE(SUBSTITUTE(B11353,"S.L.",""),"SL",""),"S.A.",""),"SA","")," ",""),".",""),",",""))&amp;".com"</f>
        <v>solgran.com</v>
      </c>
      <c r="L11353" s="4" t="s">
        <v>31</v>
      </c>
      <c r="M11353" s="4" t="s">
        <v>31</v>
      </c>
    </row>
    <row r="11354" customFormat="false" ht="15.75" hidden="false" customHeight="true" outlineLevel="0" collapsed="false">
      <c r="A11354" s="4" t="n">
        <v>2864</v>
      </c>
      <c r="B11354" s="4" t="s">
        <v>59053</v>
      </c>
      <c r="C11354" s="4" t="s">
        <v>59054</v>
      </c>
      <c r="D11354" s="4" t="s">
        <v>59055</v>
      </c>
      <c r="E11354" s="5" t="s">
        <v>400</v>
      </c>
      <c r="F11354" s="4" t="s">
        <v>401</v>
      </c>
      <c r="G11354" s="4" t="s">
        <v>138</v>
      </c>
      <c r="H11354" s="5" t="s">
        <v>59056</v>
      </c>
      <c r="I11354" s="4" t="s">
        <v>59057</v>
      </c>
      <c r="J11354" s="5" t="n">
        <f aca="false">LEN(K11354)</f>
        <v>11</v>
      </c>
      <c r="K11354" s="10" t="s">
        <v>59058</v>
      </c>
      <c r="L11354" s="4" t="s">
        <v>78</v>
      </c>
      <c r="M11354" s="4" t="s">
        <v>31</v>
      </c>
    </row>
    <row r="11355" customFormat="false" ht="15.75" hidden="false" customHeight="true" outlineLevel="0" collapsed="false">
      <c r="A11355" s="4" t="n">
        <v>2866</v>
      </c>
      <c r="B11355" s="4" t="s">
        <v>59059</v>
      </c>
      <c r="C11355" s="4" t="s">
        <v>59060</v>
      </c>
      <c r="D11355" s="4" t="s">
        <v>59061</v>
      </c>
      <c r="E11355" s="5" t="s">
        <v>400</v>
      </c>
      <c r="F11355" s="4" t="s">
        <v>401</v>
      </c>
      <c r="G11355" s="4" t="s">
        <v>138</v>
      </c>
      <c r="H11355" s="5" t="s">
        <v>38586</v>
      </c>
      <c r="I11355" s="4" t="s">
        <v>59062</v>
      </c>
      <c r="J11355" s="5" t="n">
        <f aca="false">LEN(K11355)</f>
        <v>11</v>
      </c>
      <c r="K11355" s="10" t="s">
        <v>59063</v>
      </c>
      <c r="L11355" s="4" t="s">
        <v>57</v>
      </c>
      <c r="M11355" s="4" t="s">
        <v>967</v>
      </c>
    </row>
    <row r="11356" customFormat="false" ht="15.75" hidden="false" customHeight="true" outlineLevel="0" collapsed="false">
      <c r="A11356" s="4" t="n">
        <v>2870</v>
      </c>
      <c r="B11356" s="4" t="s">
        <v>59064</v>
      </c>
      <c r="C11356" s="4" t="s">
        <v>59065</v>
      </c>
      <c r="D11356" s="4" t="s">
        <v>59066</v>
      </c>
      <c r="E11356" s="5" t="s">
        <v>400</v>
      </c>
      <c r="F11356" s="4" t="s">
        <v>401</v>
      </c>
      <c r="G11356" s="4" t="s">
        <v>138</v>
      </c>
      <c r="H11356" s="5" t="s">
        <v>59067</v>
      </c>
      <c r="I11356" s="4" t="s">
        <v>59068</v>
      </c>
      <c r="J11356" s="5" t="n">
        <f aca="false">LEN(K11356)</f>
        <v>11</v>
      </c>
      <c r="K11356" s="6" t="s">
        <v>59069</v>
      </c>
      <c r="L11356" s="4" t="s">
        <v>78</v>
      </c>
      <c r="M11356" s="4" t="s">
        <v>3348</v>
      </c>
    </row>
    <row r="11357" customFormat="false" ht="15.75" hidden="false" customHeight="true" outlineLevel="0" collapsed="false">
      <c r="A11357" s="4" t="n">
        <v>2889</v>
      </c>
      <c r="B11357" s="4" t="s">
        <v>59070</v>
      </c>
      <c r="C11357" s="4"/>
      <c r="D11357" s="4" t="s">
        <v>59071</v>
      </c>
      <c r="E11357" s="5" t="s">
        <v>13732</v>
      </c>
      <c r="F11357" s="4" t="s">
        <v>13733</v>
      </c>
      <c r="G11357" s="4" t="s">
        <v>138</v>
      </c>
      <c r="H11357" s="5" t="s">
        <v>59072</v>
      </c>
      <c r="I11357" s="4" t="s">
        <v>39</v>
      </c>
      <c r="J11357" s="5" t="n">
        <f aca="false">LEN(K11357)</f>
        <v>11</v>
      </c>
      <c r="K11357" s="10" t="s">
        <v>58742</v>
      </c>
      <c r="L11357" s="4" t="s">
        <v>78</v>
      </c>
      <c r="M11357" s="4" t="s">
        <v>30083</v>
      </c>
    </row>
    <row r="11358" customFormat="false" ht="15.75" hidden="false" customHeight="true" outlineLevel="0" collapsed="false">
      <c r="A11358" s="4" t="n">
        <v>2897</v>
      </c>
      <c r="B11358" s="4" t="s">
        <v>59073</v>
      </c>
      <c r="C11358" s="4"/>
      <c r="D11358" s="4" t="s">
        <v>59074</v>
      </c>
      <c r="E11358" s="5" t="s">
        <v>3995</v>
      </c>
      <c r="F11358" s="4" t="s">
        <v>3996</v>
      </c>
      <c r="G11358" s="4" t="s">
        <v>138</v>
      </c>
      <c r="H11358" s="5" t="s">
        <v>59075</v>
      </c>
      <c r="I11358" s="4" t="s">
        <v>59076</v>
      </c>
      <c r="J11358" s="5" t="n">
        <f aca="false">LEN(K11358)</f>
        <v>11</v>
      </c>
      <c r="K11358" s="10" t="s">
        <v>59077</v>
      </c>
      <c r="L11358" s="4" t="s">
        <v>31</v>
      </c>
      <c r="M11358" s="4" t="s">
        <v>31</v>
      </c>
    </row>
    <row r="11359" customFormat="false" ht="15.75" hidden="false" customHeight="true" outlineLevel="0" collapsed="false">
      <c r="A11359" s="4" t="n">
        <v>2911</v>
      </c>
      <c r="B11359" s="4" t="s">
        <v>59078</v>
      </c>
      <c r="C11359" s="4" t="s">
        <v>59079</v>
      </c>
      <c r="D11359" s="4" t="s">
        <v>59080</v>
      </c>
      <c r="E11359" s="5" t="s">
        <v>3963</v>
      </c>
      <c r="F11359" s="4" t="s">
        <v>3964</v>
      </c>
      <c r="G11359" s="4" t="s">
        <v>138</v>
      </c>
      <c r="H11359" s="5" t="s">
        <v>59081</v>
      </c>
      <c r="I11359" s="4" t="s">
        <v>59082</v>
      </c>
      <c r="J11359" s="5" t="n">
        <f aca="false">LEN(K11359)</f>
        <v>11</v>
      </c>
      <c r="K11359" s="6" t="s">
        <v>59083</v>
      </c>
      <c r="L11359" s="4" t="s">
        <v>57</v>
      </c>
      <c r="M11359" s="4" t="s">
        <v>1979</v>
      </c>
    </row>
    <row r="11360" customFormat="false" ht="15.75" hidden="false" customHeight="true" outlineLevel="0" collapsed="false">
      <c r="A11360" s="4" t="n">
        <v>2962</v>
      </c>
      <c r="B11360" s="4" t="s">
        <v>59084</v>
      </c>
      <c r="C11360" s="4" t="s">
        <v>59085</v>
      </c>
      <c r="D11360" s="4" t="s">
        <v>59086</v>
      </c>
      <c r="E11360" s="5" t="s">
        <v>59087</v>
      </c>
      <c r="F11360" s="4" t="s">
        <v>59088</v>
      </c>
      <c r="G11360" s="4" t="s">
        <v>138</v>
      </c>
      <c r="H11360" s="5" t="s">
        <v>59089</v>
      </c>
      <c r="I11360" s="4" t="s">
        <v>59090</v>
      </c>
      <c r="J11360" s="5" t="n">
        <f aca="false">LEN(K11360)</f>
        <v>11</v>
      </c>
      <c r="K11360" s="10" t="s">
        <v>59091</v>
      </c>
      <c r="L11360" s="4" t="s">
        <v>21</v>
      </c>
      <c r="M11360" s="4" t="s">
        <v>32</v>
      </c>
    </row>
    <row r="11361" customFormat="false" ht="15.75" hidden="false" customHeight="true" outlineLevel="0" collapsed="false">
      <c r="A11361" s="4" t="n">
        <v>2992</v>
      </c>
      <c r="B11361" s="4" t="s">
        <v>59092</v>
      </c>
      <c r="C11361" s="4" t="s">
        <v>59093</v>
      </c>
      <c r="D11361" s="4" t="s">
        <v>59094</v>
      </c>
      <c r="E11361" s="5" t="s">
        <v>5998</v>
      </c>
      <c r="F11361" s="4" t="s">
        <v>5999</v>
      </c>
      <c r="G11361" s="4" t="s">
        <v>138</v>
      </c>
      <c r="H11361" s="5" t="s">
        <v>59095</v>
      </c>
      <c r="I11361" s="4" t="s">
        <v>59096</v>
      </c>
      <c r="J11361" s="5" t="n">
        <f aca="false">LEN(K11361)</f>
        <v>11</v>
      </c>
      <c r="K11361" s="10" t="s">
        <v>59097</v>
      </c>
      <c r="L11361" s="4" t="s">
        <v>31</v>
      </c>
      <c r="M11361" s="4" t="s">
        <v>31</v>
      </c>
    </row>
    <row r="11362" customFormat="false" ht="15.75" hidden="false" customHeight="true" outlineLevel="0" collapsed="false">
      <c r="A11362" s="4" t="n">
        <v>3019</v>
      </c>
      <c r="B11362" s="4" t="s">
        <v>59098</v>
      </c>
      <c r="C11362" s="4" t="s">
        <v>59099</v>
      </c>
      <c r="D11362" s="4" t="s">
        <v>59100</v>
      </c>
      <c r="E11362" s="5" t="s">
        <v>3963</v>
      </c>
      <c r="F11362" s="4" t="s">
        <v>3964</v>
      </c>
      <c r="G11362" s="4" t="s">
        <v>138</v>
      </c>
      <c r="H11362" s="5" t="s">
        <v>59101</v>
      </c>
      <c r="I11362" s="4" t="s">
        <v>59102</v>
      </c>
      <c r="J11362" s="5" t="n">
        <f aca="false">LEN(K11362)</f>
        <v>11</v>
      </c>
      <c r="K11362" s="10" t="s">
        <v>59103</v>
      </c>
      <c r="L11362" s="4" t="s">
        <v>66</v>
      </c>
      <c r="M11362" s="4" t="s">
        <v>2890</v>
      </c>
    </row>
    <row r="11363" customFormat="false" ht="15.75" hidden="false" customHeight="true" outlineLevel="0" collapsed="false">
      <c r="A11363" s="4" t="n">
        <v>3035</v>
      </c>
      <c r="B11363" s="4" t="s">
        <v>25566</v>
      </c>
      <c r="C11363" s="4" t="s">
        <v>24060</v>
      </c>
      <c r="D11363" s="4" t="s">
        <v>59104</v>
      </c>
      <c r="E11363" s="5" t="s">
        <v>11100</v>
      </c>
      <c r="F11363" s="4" t="s">
        <v>11101</v>
      </c>
      <c r="G11363" s="4" t="s">
        <v>138</v>
      </c>
      <c r="H11363" s="5" t="s">
        <v>59105</v>
      </c>
      <c r="I11363" s="4" t="s">
        <v>25569</v>
      </c>
      <c r="J11363" s="5" t="n">
        <f aca="false">LEN(K11363)</f>
        <v>11</v>
      </c>
      <c r="K11363" s="6" t="str">
        <f aca="false">LOWER(SUBSTITUTE(SUBSTITUTE(SUBSTITUTE(SUBSTITUTE(SUBSTITUTE(SUBSTITUTE(SUBSTITUTE(B11363,"S.L.",""),"SL",""),"S.A.",""),"SA","")," ",""),".",""),",",""))&amp;".com"</f>
        <v>ntjordi.com</v>
      </c>
      <c r="L11363" s="4" t="s">
        <v>78</v>
      </c>
      <c r="M11363" s="4" t="s">
        <v>294</v>
      </c>
    </row>
    <row r="11364" customFormat="false" ht="15.75" hidden="false" customHeight="true" outlineLevel="0" collapsed="false">
      <c r="A11364" s="4" t="n">
        <v>3093</v>
      </c>
      <c r="B11364" s="4" t="s">
        <v>59106</v>
      </c>
      <c r="C11364" s="4"/>
      <c r="D11364" s="4" t="s">
        <v>59107</v>
      </c>
      <c r="E11364" s="5" t="s">
        <v>53039</v>
      </c>
      <c r="F11364" s="4" t="s">
        <v>53040</v>
      </c>
      <c r="G11364" s="4" t="s">
        <v>1610</v>
      </c>
      <c r="H11364" s="5" t="s">
        <v>59108</v>
      </c>
      <c r="I11364" s="4" t="s">
        <v>59109</v>
      </c>
      <c r="J11364" s="5" t="n">
        <f aca="false">LEN(K11364)</f>
        <v>11</v>
      </c>
      <c r="K11364" s="10" t="s">
        <v>59110</v>
      </c>
      <c r="L11364" s="4" t="s">
        <v>31</v>
      </c>
      <c r="M11364" s="4" t="s">
        <v>3895</v>
      </c>
    </row>
    <row r="11365" customFormat="false" ht="15.75" hidden="false" customHeight="true" outlineLevel="0" collapsed="false">
      <c r="A11365" s="4" t="n">
        <v>11508</v>
      </c>
      <c r="B11365" s="4" t="s">
        <v>59111</v>
      </c>
      <c r="C11365" s="4"/>
      <c r="D11365" s="4" t="s">
        <v>59112</v>
      </c>
      <c r="E11365" s="5" t="s">
        <v>16848</v>
      </c>
      <c r="F11365" s="4" t="s">
        <v>10598</v>
      </c>
      <c r="G11365" s="4" t="s">
        <v>313</v>
      </c>
      <c r="H11365" s="5" t="s">
        <v>59113</v>
      </c>
      <c r="I11365" s="4" t="s">
        <v>59114</v>
      </c>
      <c r="J11365" s="5" t="n">
        <f aca="false">LEN(K11365)</f>
        <v>11</v>
      </c>
      <c r="K11365" s="6" t="s">
        <v>59115</v>
      </c>
      <c r="L11365" s="4" t="s">
        <v>31</v>
      </c>
      <c r="M11365" s="4" t="s">
        <v>133</v>
      </c>
    </row>
    <row r="11366" customFormat="false" ht="15.75" hidden="false" customHeight="true" outlineLevel="0" collapsed="false">
      <c r="A11366" s="4" t="n">
        <v>3129</v>
      </c>
      <c r="B11366" s="4" t="s">
        <v>59116</v>
      </c>
      <c r="C11366" s="4"/>
      <c r="D11366" s="4" t="s">
        <v>59117</v>
      </c>
      <c r="E11366" s="5" t="s">
        <v>2739</v>
      </c>
      <c r="F11366" s="4" t="s">
        <v>2733</v>
      </c>
      <c r="G11366" s="4" t="s">
        <v>313</v>
      </c>
      <c r="H11366" s="5" t="s">
        <v>59118</v>
      </c>
      <c r="I11366" s="4" t="s">
        <v>59119</v>
      </c>
      <c r="J11366" s="5" t="n">
        <f aca="false">LEN(K11366)</f>
        <v>11</v>
      </c>
      <c r="K11366" s="6" t="s">
        <v>59120</v>
      </c>
      <c r="L11366" s="4" t="s">
        <v>57</v>
      </c>
      <c r="M11366" s="4" t="s">
        <v>59121</v>
      </c>
    </row>
    <row r="11367" customFormat="false" ht="15.75" hidden="false" customHeight="true" outlineLevel="0" collapsed="false">
      <c r="A11367" s="4" t="n">
        <v>3289</v>
      </c>
      <c r="B11367" s="4" t="s">
        <v>59122</v>
      </c>
      <c r="C11367" s="4"/>
      <c r="D11367" s="4" t="s">
        <v>59123</v>
      </c>
      <c r="E11367" s="5" t="s">
        <v>20416</v>
      </c>
      <c r="F11367" s="4" t="s">
        <v>492</v>
      </c>
      <c r="G11367" s="4" t="s">
        <v>313</v>
      </c>
      <c r="H11367" s="5" t="s">
        <v>59124</v>
      </c>
      <c r="I11367" s="7" t="s">
        <v>59125</v>
      </c>
      <c r="J11367" s="5" t="n">
        <f aca="false">LEN(K11367)</f>
        <v>11</v>
      </c>
      <c r="K11367" s="6" t="s">
        <v>59126</v>
      </c>
      <c r="L11367" s="4" t="s">
        <v>78</v>
      </c>
      <c r="M11367" s="4" t="s">
        <v>877</v>
      </c>
    </row>
    <row r="11368" customFormat="false" ht="15.75" hidden="false" customHeight="true" outlineLevel="0" collapsed="false">
      <c r="A11368" s="4" t="n">
        <v>3402</v>
      </c>
      <c r="B11368" s="4" t="s">
        <v>59127</v>
      </c>
      <c r="C11368" s="4"/>
      <c r="D11368" s="4" t="s">
        <v>59128</v>
      </c>
      <c r="E11368" s="5" t="s">
        <v>33470</v>
      </c>
      <c r="F11368" s="4" t="s">
        <v>851</v>
      </c>
      <c r="G11368" s="4" t="s">
        <v>852</v>
      </c>
      <c r="H11368" s="5" t="s">
        <v>59129</v>
      </c>
      <c r="I11368" s="4" t="s">
        <v>59130</v>
      </c>
      <c r="J11368" s="5" t="n">
        <f aca="false">LEN(K11368)</f>
        <v>11</v>
      </c>
      <c r="K11368" s="6" t="s">
        <v>59131</v>
      </c>
      <c r="L11368" s="4" t="s">
        <v>31</v>
      </c>
      <c r="M11368" s="4" t="s">
        <v>1793</v>
      </c>
    </row>
    <row r="11369" customFormat="false" ht="15.75" hidden="false" customHeight="true" outlineLevel="0" collapsed="false">
      <c r="A11369" s="4" t="n">
        <v>3416</v>
      </c>
      <c r="B11369" s="4" t="s">
        <v>59132</v>
      </c>
      <c r="C11369" s="4"/>
      <c r="D11369" s="4" t="s">
        <v>59133</v>
      </c>
      <c r="E11369" s="5" t="s">
        <v>59134</v>
      </c>
      <c r="F11369" s="4" t="s">
        <v>59135</v>
      </c>
      <c r="G11369" s="4" t="s">
        <v>852</v>
      </c>
      <c r="H11369" s="5" t="s">
        <v>59136</v>
      </c>
      <c r="I11369" s="4" t="s">
        <v>59137</v>
      </c>
      <c r="J11369" s="5" t="n">
        <f aca="false">LEN(K11369)</f>
        <v>11</v>
      </c>
      <c r="K11369" s="10" t="str">
        <f aca="false">LOWER(SUBSTITUTE(SUBSTITUTE(SUBSTITUTE(SUBSTITUTE(SUBSTITUTE(SUBSTITUTE(SUBSTITUTE(B11369,"S.L.",""),"SL",""),"S.A.",""),"SA","")," ",""),".",""),",",""))&amp;".com"</f>
        <v>lerargi.com</v>
      </c>
      <c r="L11369" s="4" t="s">
        <v>57</v>
      </c>
      <c r="M11369" s="4" t="s">
        <v>1979</v>
      </c>
    </row>
    <row r="11370" customFormat="false" ht="15.75" hidden="false" customHeight="true" outlineLevel="0" collapsed="false">
      <c r="A11370" s="4" t="n">
        <v>3467</v>
      </c>
      <c r="B11370" s="4" t="s">
        <v>59138</v>
      </c>
      <c r="C11370" s="4"/>
      <c r="D11370" s="4" t="s">
        <v>59139</v>
      </c>
      <c r="E11370" s="5" t="s">
        <v>59140</v>
      </c>
      <c r="F11370" s="4" t="s">
        <v>59141</v>
      </c>
      <c r="G11370" s="4" t="s">
        <v>852</v>
      </c>
      <c r="H11370" s="5" t="s">
        <v>59142</v>
      </c>
      <c r="I11370" s="4" t="s">
        <v>59143</v>
      </c>
      <c r="J11370" s="5" t="n">
        <f aca="false">LEN(K11370)</f>
        <v>11</v>
      </c>
      <c r="K11370" s="6" t="s">
        <v>59144</v>
      </c>
      <c r="L11370" s="4" t="s">
        <v>78</v>
      </c>
      <c r="M11370" s="4" t="s">
        <v>877</v>
      </c>
    </row>
    <row r="11371" customFormat="false" ht="15.75" hidden="false" customHeight="true" outlineLevel="0" collapsed="false">
      <c r="A11371" s="4" t="n">
        <v>3489</v>
      </c>
      <c r="B11371" s="4" t="s">
        <v>59145</v>
      </c>
      <c r="C11371" s="4"/>
      <c r="D11371" s="4" t="s">
        <v>59146</v>
      </c>
      <c r="E11371" s="5" t="s">
        <v>7380</v>
      </c>
      <c r="F11371" s="4" t="s">
        <v>7381</v>
      </c>
      <c r="G11371" s="4" t="s">
        <v>852</v>
      </c>
      <c r="H11371" s="5" t="s">
        <v>59147</v>
      </c>
      <c r="I11371" s="4" t="s">
        <v>59148</v>
      </c>
      <c r="J11371" s="5" t="n">
        <f aca="false">LEN(K11371)</f>
        <v>11</v>
      </c>
      <c r="K11371" s="10" t="s">
        <v>59149</v>
      </c>
      <c r="L11371" s="4" t="s">
        <v>78</v>
      </c>
      <c r="M11371" s="4" t="s">
        <v>1016</v>
      </c>
    </row>
    <row r="11372" customFormat="false" ht="15.75" hidden="false" customHeight="true" outlineLevel="0" collapsed="false">
      <c r="A11372" s="4" t="n">
        <v>3491</v>
      </c>
      <c r="B11372" s="4" t="s">
        <v>59150</v>
      </c>
      <c r="C11372" s="4"/>
      <c r="D11372" s="4" t="s">
        <v>59151</v>
      </c>
      <c r="E11372" s="5" t="s">
        <v>28650</v>
      </c>
      <c r="F11372" s="4" t="s">
        <v>28651</v>
      </c>
      <c r="G11372" s="4" t="s">
        <v>852</v>
      </c>
      <c r="H11372" s="5" t="s">
        <v>59152</v>
      </c>
      <c r="I11372" s="4" t="s">
        <v>59153</v>
      </c>
      <c r="J11372" s="5" t="n">
        <f aca="false">LEN(K11372)</f>
        <v>11</v>
      </c>
      <c r="K11372" s="10" t="s">
        <v>58755</v>
      </c>
      <c r="L11372" s="4" t="s">
        <v>31</v>
      </c>
      <c r="M11372" s="4" t="s">
        <v>4915</v>
      </c>
    </row>
    <row r="11373" customFormat="false" ht="15.75" hidden="false" customHeight="true" outlineLevel="0" collapsed="false">
      <c r="A11373" s="4" t="n">
        <v>3523</v>
      </c>
      <c r="B11373" s="4" t="s">
        <v>59154</v>
      </c>
      <c r="C11373" s="4"/>
      <c r="D11373" s="4" t="s">
        <v>59155</v>
      </c>
      <c r="E11373" s="5" t="s">
        <v>11188</v>
      </c>
      <c r="F11373" s="4" t="s">
        <v>3376</v>
      </c>
      <c r="G11373" s="4" t="s">
        <v>1390</v>
      </c>
      <c r="H11373" s="5" t="s">
        <v>59156</v>
      </c>
      <c r="I11373" s="4" t="s">
        <v>59157</v>
      </c>
      <c r="J11373" s="5" t="n">
        <f aca="false">LEN(K11373)</f>
        <v>11</v>
      </c>
      <c r="K11373" s="10" t="s">
        <v>59028</v>
      </c>
      <c r="L11373" s="4" t="s">
        <v>31</v>
      </c>
      <c r="M11373" s="4" t="s">
        <v>21227</v>
      </c>
    </row>
    <row r="11374" customFormat="false" ht="15.75" hidden="false" customHeight="true" outlineLevel="0" collapsed="false">
      <c r="A11374" s="4" t="n">
        <v>3560</v>
      </c>
      <c r="B11374" s="4" t="s">
        <v>59158</v>
      </c>
      <c r="C11374" s="4"/>
      <c r="D11374" s="4" t="s">
        <v>59159</v>
      </c>
      <c r="E11374" s="5" t="s">
        <v>9160</v>
      </c>
      <c r="F11374" s="4" t="s">
        <v>4866</v>
      </c>
      <c r="G11374" s="4" t="s">
        <v>1498</v>
      </c>
      <c r="H11374" s="5" t="s">
        <v>59160</v>
      </c>
      <c r="I11374" s="4" t="s">
        <v>59161</v>
      </c>
      <c r="J11374" s="5" t="n">
        <f aca="false">LEN(K11374)</f>
        <v>11</v>
      </c>
      <c r="K11374" s="10" t="str">
        <f aca="false">LOWER(SUBSTITUTE(SUBSTITUTE(SUBSTITUTE(SUBSTITUTE(SUBSTITUTE(SUBSTITUTE(SUBSTITUTE(B11374,"S.L.",""),"SL",""),"S.A.",""),"SA","")," ",""),".",""),",",""))&amp;".com"</f>
        <v>amarica.com</v>
      </c>
      <c r="L11374" s="4" t="s">
        <v>78</v>
      </c>
      <c r="M11374" s="4" t="s">
        <v>381</v>
      </c>
    </row>
    <row r="11375" customFormat="false" ht="15.75" hidden="false" customHeight="true" outlineLevel="0" collapsed="false">
      <c r="A11375" s="4" t="n">
        <v>3571</v>
      </c>
      <c r="B11375" s="4" t="s">
        <v>59162</v>
      </c>
      <c r="C11375" s="4"/>
      <c r="D11375" s="4" t="s">
        <v>59163</v>
      </c>
      <c r="E11375" s="5" t="s">
        <v>9166</v>
      </c>
      <c r="F11375" s="4" t="s">
        <v>4866</v>
      </c>
      <c r="G11375" s="4" t="s">
        <v>1498</v>
      </c>
      <c r="H11375" s="5" t="s">
        <v>59164</v>
      </c>
      <c r="I11375" s="4" t="s">
        <v>59165</v>
      </c>
      <c r="J11375" s="5" t="n">
        <f aca="false">LEN(K11375)</f>
        <v>11</v>
      </c>
      <c r="K11375" s="10" t="str">
        <f aca="false">LOWER(SUBSTITUTE(SUBSTITUTE(SUBSTITUTE(SUBSTITUTE(SUBSTITUTE(SUBSTITUTE(SUBSTITUTE(B11375,"S.L.",""),"SL",""),"S.A.",""),"SA","")," ",""),".",""),",",""))&amp;".com"</f>
        <v>domaica.com</v>
      </c>
      <c r="L11375" s="4" t="s">
        <v>78</v>
      </c>
      <c r="M11375" s="4" t="s">
        <v>577</v>
      </c>
    </row>
    <row r="11376" customFormat="false" ht="15.75" hidden="false" customHeight="true" outlineLevel="0" collapsed="false">
      <c r="A11376" s="4" t="n">
        <v>3581</v>
      </c>
      <c r="B11376" s="4" t="s">
        <v>59166</v>
      </c>
      <c r="C11376" s="4"/>
      <c r="D11376" s="4" t="s">
        <v>59167</v>
      </c>
      <c r="E11376" s="5" t="s">
        <v>59168</v>
      </c>
      <c r="F11376" s="4" t="s">
        <v>59169</v>
      </c>
      <c r="G11376" s="4" t="s">
        <v>1498</v>
      </c>
      <c r="H11376" s="5" t="s">
        <v>59170</v>
      </c>
      <c r="I11376" s="4" t="s">
        <v>59171</v>
      </c>
      <c r="J11376" s="5" t="n">
        <f aca="false">LEN(K11376)</f>
        <v>11</v>
      </c>
      <c r="K11376" s="10" t="s">
        <v>59172</v>
      </c>
      <c r="L11376" s="4" t="s">
        <v>31</v>
      </c>
      <c r="M11376" s="4" t="s">
        <v>419</v>
      </c>
    </row>
    <row r="11377" customFormat="false" ht="15.75" hidden="false" customHeight="true" outlineLevel="0" collapsed="false">
      <c r="A11377" s="4" t="n">
        <v>3583</v>
      </c>
      <c r="B11377" s="4" t="s">
        <v>59173</v>
      </c>
      <c r="C11377" s="4"/>
      <c r="D11377" s="4" t="s">
        <v>59174</v>
      </c>
      <c r="E11377" s="5" t="s">
        <v>59175</v>
      </c>
      <c r="F11377" s="4" t="s">
        <v>59176</v>
      </c>
      <c r="G11377" s="4" t="s">
        <v>1498</v>
      </c>
      <c r="H11377" s="5" t="s">
        <v>59177</v>
      </c>
      <c r="I11377" s="4" t="s">
        <v>59171</v>
      </c>
      <c r="J11377" s="5" t="n">
        <f aca="false">LEN(K11377)</f>
        <v>11</v>
      </c>
      <c r="K11377" s="10" t="s">
        <v>59172</v>
      </c>
      <c r="L11377" s="4" t="s">
        <v>31</v>
      </c>
      <c r="M11377" s="4" t="s">
        <v>31</v>
      </c>
    </row>
    <row r="11378" customFormat="false" ht="15.75" hidden="false" customHeight="true" outlineLevel="0" collapsed="false">
      <c r="A11378" s="4" t="n">
        <v>3829</v>
      </c>
      <c r="B11378" s="4" t="s">
        <v>59178</v>
      </c>
      <c r="C11378" s="4"/>
      <c r="D11378" s="4" t="s">
        <v>59179</v>
      </c>
      <c r="E11378" s="5" t="s">
        <v>53289</v>
      </c>
      <c r="F11378" s="4" t="s">
        <v>53290</v>
      </c>
      <c r="G11378" s="4" t="s">
        <v>409</v>
      </c>
      <c r="H11378" s="5" t="s">
        <v>59180</v>
      </c>
      <c r="I11378" s="4" t="s">
        <v>59181</v>
      </c>
      <c r="J11378" s="5" t="n">
        <f aca="false">LEN(K11378)</f>
        <v>11</v>
      </c>
      <c r="K11378" s="10" t="str">
        <f aca="false">LOWER(SUBSTITUTE(SUBSTITUTE(SUBSTITUTE(SUBSTITUTE(SUBSTITUTE(SUBSTITUTE(SUBSTITUTE(B11378,"S.L.",""),"SL",""),"S.A.",""),"SA","")," ",""),".",""),",",""))&amp;".com"</f>
        <v>jemaspa.com</v>
      </c>
      <c r="L11378" s="4" t="s">
        <v>31</v>
      </c>
      <c r="M11378" s="4" t="s">
        <v>31</v>
      </c>
    </row>
    <row r="11379" customFormat="false" ht="15.75" hidden="false" customHeight="true" outlineLevel="0" collapsed="false">
      <c r="A11379" s="4" t="n">
        <v>3861</v>
      </c>
      <c r="B11379" s="4" t="s">
        <v>59182</v>
      </c>
      <c r="C11379" s="4"/>
      <c r="D11379" s="4" t="s">
        <v>59183</v>
      </c>
      <c r="E11379" s="5" t="s">
        <v>59184</v>
      </c>
      <c r="F11379" s="4" t="s">
        <v>59185</v>
      </c>
      <c r="G11379" s="4" t="s">
        <v>409</v>
      </c>
      <c r="H11379" s="5" t="s">
        <v>59186</v>
      </c>
      <c r="I11379" s="7" t="s">
        <v>59187</v>
      </c>
      <c r="J11379" s="5" t="n">
        <f aca="false">LEN(K11379)</f>
        <v>11</v>
      </c>
      <c r="K11379" s="6" t="s">
        <v>59188</v>
      </c>
      <c r="L11379" s="4" t="s">
        <v>78</v>
      </c>
      <c r="M11379" s="4" t="s">
        <v>2474</v>
      </c>
    </row>
    <row r="11380" customFormat="false" ht="15.75" hidden="false" customHeight="true" outlineLevel="0" collapsed="false">
      <c r="A11380" s="4" t="n">
        <v>3862</v>
      </c>
      <c r="B11380" s="4" t="s">
        <v>59189</v>
      </c>
      <c r="C11380" s="4"/>
      <c r="D11380" s="4" t="s">
        <v>59190</v>
      </c>
      <c r="E11380" s="5" t="s">
        <v>20567</v>
      </c>
      <c r="F11380" s="4" t="s">
        <v>20568</v>
      </c>
      <c r="G11380" s="4" t="s">
        <v>409</v>
      </c>
      <c r="H11380" s="5" t="s">
        <v>59191</v>
      </c>
      <c r="I11380" s="4" t="s">
        <v>59192</v>
      </c>
      <c r="J11380" s="5" t="n">
        <f aca="false">LEN(K11380)</f>
        <v>11</v>
      </c>
      <c r="K11380" s="6" t="s">
        <v>59193</v>
      </c>
      <c r="L11380" s="4" t="s">
        <v>21</v>
      </c>
      <c r="M11380" s="4" t="s">
        <v>32</v>
      </c>
    </row>
    <row r="11381" customFormat="false" ht="15.75" hidden="false" customHeight="true" outlineLevel="0" collapsed="false">
      <c r="A11381" s="4" t="n">
        <v>3898</v>
      </c>
      <c r="B11381" s="4" t="s">
        <v>59194</v>
      </c>
      <c r="C11381" s="4"/>
      <c r="D11381" s="4" t="s">
        <v>59195</v>
      </c>
      <c r="E11381" s="5" t="s">
        <v>39108</v>
      </c>
      <c r="F11381" s="4" t="s">
        <v>39109</v>
      </c>
      <c r="G11381" s="4" t="s">
        <v>1574</v>
      </c>
      <c r="H11381" s="5" t="s">
        <v>59196</v>
      </c>
      <c r="I11381" s="4" t="s">
        <v>59197</v>
      </c>
      <c r="J11381" s="5" t="n">
        <f aca="false">LEN(K11381)</f>
        <v>11</v>
      </c>
      <c r="K11381" s="10" t="s">
        <v>59198</v>
      </c>
      <c r="L11381" s="4" t="s">
        <v>57</v>
      </c>
      <c r="M11381" s="4" t="s">
        <v>929</v>
      </c>
    </row>
    <row r="11382" customFormat="false" ht="15.75" hidden="false" customHeight="true" outlineLevel="0" collapsed="false">
      <c r="A11382" s="4" t="n">
        <v>4141</v>
      </c>
      <c r="B11382" s="4" t="s">
        <v>59199</v>
      </c>
      <c r="C11382" s="4" t="s">
        <v>59200</v>
      </c>
      <c r="D11382" s="4" t="s">
        <v>59201</v>
      </c>
      <c r="E11382" s="5" t="s">
        <v>4098</v>
      </c>
      <c r="F11382" s="4" t="s">
        <v>107</v>
      </c>
      <c r="G11382" s="4" t="s">
        <v>107</v>
      </c>
      <c r="H11382" s="5" t="s">
        <v>59202</v>
      </c>
      <c r="I11382" s="4" t="s">
        <v>59203</v>
      </c>
      <c r="J11382" s="5" t="n">
        <f aca="false">LEN(K11382)</f>
        <v>11</v>
      </c>
      <c r="K11382" s="6" t="s">
        <v>58742</v>
      </c>
      <c r="L11382" s="4" t="s">
        <v>78</v>
      </c>
      <c r="M11382" s="4" t="s">
        <v>217</v>
      </c>
    </row>
    <row r="11383" customFormat="false" ht="15.75" hidden="false" customHeight="true" outlineLevel="0" collapsed="false">
      <c r="A11383" s="4" t="n">
        <v>4162</v>
      </c>
      <c r="B11383" s="4" t="s">
        <v>59204</v>
      </c>
      <c r="C11383" s="4"/>
      <c r="D11383" s="4" t="s">
        <v>59205</v>
      </c>
      <c r="E11383" s="5" t="s">
        <v>2282</v>
      </c>
      <c r="F11383" s="4" t="s">
        <v>2283</v>
      </c>
      <c r="G11383" s="4" t="s">
        <v>107</v>
      </c>
      <c r="H11383" s="5" t="s">
        <v>59206</v>
      </c>
      <c r="I11383" s="4" t="s">
        <v>59207</v>
      </c>
      <c r="J11383" s="5" t="n">
        <f aca="false">LEN(K11383)</f>
        <v>11</v>
      </c>
      <c r="K11383" s="6" t="s">
        <v>59208</v>
      </c>
      <c r="L11383" s="4" t="s">
        <v>57</v>
      </c>
      <c r="M11383" s="4" t="s">
        <v>336</v>
      </c>
    </row>
    <row r="11384" customFormat="false" ht="15.75" hidden="false" customHeight="true" outlineLevel="0" collapsed="false">
      <c r="A11384" s="4" t="n">
        <v>4211</v>
      </c>
      <c r="B11384" s="4" t="s">
        <v>53319</v>
      </c>
      <c r="C11384" s="4"/>
      <c r="D11384" s="4" t="s">
        <v>59209</v>
      </c>
      <c r="E11384" s="5" t="s">
        <v>1725</v>
      </c>
      <c r="F11384" s="4" t="s">
        <v>107</v>
      </c>
      <c r="G11384" s="4" t="s">
        <v>107</v>
      </c>
      <c r="H11384" s="5" t="s">
        <v>59210</v>
      </c>
      <c r="I11384" s="4" t="s">
        <v>59211</v>
      </c>
      <c r="J11384" s="5" t="n">
        <f aca="false">LEN(K11384)</f>
        <v>11</v>
      </c>
      <c r="K11384" s="6" t="s">
        <v>59212</v>
      </c>
      <c r="L11384" s="4" t="s">
        <v>31</v>
      </c>
      <c r="M11384" s="4" t="s">
        <v>419</v>
      </c>
    </row>
    <row r="11385" customFormat="false" ht="15.75" hidden="false" customHeight="true" outlineLevel="0" collapsed="false">
      <c r="A11385" s="4" t="n">
        <v>4223</v>
      </c>
      <c r="B11385" s="4" t="s">
        <v>59213</v>
      </c>
      <c r="C11385" s="4"/>
      <c r="D11385" s="4" t="s">
        <v>59214</v>
      </c>
      <c r="E11385" s="5" t="s">
        <v>1130</v>
      </c>
      <c r="F11385" s="4" t="s">
        <v>1131</v>
      </c>
      <c r="G11385" s="4" t="s">
        <v>107</v>
      </c>
      <c r="H11385" s="5" t="s">
        <v>59215</v>
      </c>
      <c r="I11385" s="4" t="s">
        <v>59216</v>
      </c>
      <c r="J11385" s="5" t="n">
        <f aca="false">LEN(K11385)</f>
        <v>11</v>
      </c>
      <c r="K11385" s="6" t="s">
        <v>59217</v>
      </c>
      <c r="L11385" s="4" t="s">
        <v>78</v>
      </c>
      <c r="M11385" s="4" t="s">
        <v>3415</v>
      </c>
    </row>
    <row r="11386" customFormat="false" ht="15.75" hidden="false" customHeight="true" outlineLevel="0" collapsed="false">
      <c r="A11386" s="4" t="n">
        <v>4227</v>
      </c>
      <c r="B11386" s="4" t="s">
        <v>59218</v>
      </c>
      <c r="C11386" s="4" t="s">
        <v>59219</v>
      </c>
      <c r="D11386" s="4" t="s">
        <v>59220</v>
      </c>
      <c r="E11386" s="5" t="s">
        <v>1130</v>
      </c>
      <c r="F11386" s="4" t="s">
        <v>1131</v>
      </c>
      <c r="G11386" s="4" t="s">
        <v>107</v>
      </c>
      <c r="H11386" s="5" t="s">
        <v>59221</v>
      </c>
      <c r="I11386" s="7" t="s">
        <v>59216</v>
      </c>
      <c r="J11386" s="5" t="n">
        <f aca="false">LEN(K11386)</f>
        <v>11</v>
      </c>
      <c r="K11386" s="5" t="s">
        <v>59217</v>
      </c>
      <c r="L11386" s="4" t="s">
        <v>21</v>
      </c>
      <c r="M11386" s="4" t="s">
        <v>680</v>
      </c>
    </row>
    <row r="11387" customFormat="false" ht="15.75" hidden="false" customHeight="true" outlineLevel="0" collapsed="false">
      <c r="A11387" s="4" t="n">
        <v>4266</v>
      </c>
      <c r="B11387" s="4" t="s">
        <v>12915</v>
      </c>
      <c r="C11387" s="4"/>
      <c r="D11387" s="4" t="s">
        <v>59222</v>
      </c>
      <c r="E11387" s="5" t="s">
        <v>1130</v>
      </c>
      <c r="F11387" s="4" t="s">
        <v>1131</v>
      </c>
      <c r="G11387" s="4" t="s">
        <v>107</v>
      </c>
      <c r="H11387" s="5" t="s">
        <v>59223</v>
      </c>
      <c r="I11387" s="7" t="s">
        <v>59224</v>
      </c>
      <c r="J11387" s="5" t="n">
        <f aca="false">LEN(K11387)</f>
        <v>11</v>
      </c>
      <c r="K11387" s="6" t="str">
        <f aca="false">LOWER(SUBSTITUTE(SUBSTITUTE(SUBSTITUTE(SUBSTITUTE(SUBSTITUTE(SUBSTITUTE(SUBSTITUTE(B11387,"S.L.",""),"SL",""),"S.A.",""),"SA","")," ",""),".",""),",",""))&amp;".com"</f>
        <v>buendía.com</v>
      </c>
      <c r="L11387" s="4" t="s">
        <v>66</v>
      </c>
      <c r="M11387" s="4" t="s">
        <v>31</v>
      </c>
    </row>
    <row r="11388" customFormat="false" ht="15.75" hidden="false" customHeight="true" outlineLevel="0" collapsed="false">
      <c r="A11388" s="4" t="n">
        <v>4317</v>
      </c>
      <c r="B11388" s="4" t="s">
        <v>59225</v>
      </c>
      <c r="C11388" s="4" t="s">
        <v>59226</v>
      </c>
      <c r="D11388" s="4" t="s">
        <v>59227</v>
      </c>
      <c r="E11388" s="5" t="s">
        <v>1361</v>
      </c>
      <c r="F11388" s="4" t="s">
        <v>1362</v>
      </c>
      <c r="G11388" s="4" t="s">
        <v>107</v>
      </c>
      <c r="H11388" s="5" t="s">
        <v>59228</v>
      </c>
      <c r="I11388" s="4" t="s">
        <v>59229</v>
      </c>
      <c r="J11388" s="5" t="n">
        <f aca="false">LEN(K11388)</f>
        <v>11</v>
      </c>
      <c r="K11388" s="6" t="s">
        <v>59230</v>
      </c>
      <c r="L11388" s="4" t="s">
        <v>78</v>
      </c>
      <c r="M11388" s="4" t="s">
        <v>16377</v>
      </c>
    </row>
    <row r="11389" customFormat="false" ht="15.75" hidden="false" customHeight="true" outlineLevel="0" collapsed="false">
      <c r="A11389" s="4" t="n">
        <v>4437</v>
      </c>
      <c r="B11389" s="4" t="s">
        <v>47989</v>
      </c>
      <c r="C11389" s="4" t="s">
        <v>59231</v>
      </c>
      <c r="D11389" s="4" t="s">
        <v>3418</v>
      </c>
      <c r="E11389" s="5" t="s">
        <v>3419</v>
      </c>
      <c r="F11389" s="4" t="s">
        <v>3420</v>
      </c>
      <c r="G11389" s="4" t="s">
        <v>107</v>
      </c>
      <c r="H11389" s="5" t="s">
        <v>59232</v>
      </c>
      <c r="I11389" s="4" t="s">
        <v>59233</v>
      </c>
      <c r="J11389" s="5" t="n">
        <f aca="false">LEN(K11389)</f>
        <v>11</v>
      </c>
      <c r="K11389" s="6" t="str">
        <f aca="false">LOWER(SUBSTITUTE(SUBSTITUTE(SUBSTITUTE(SUBSTITUTE(SUBSTITUTE(SUBSTITUTE(SUBSTITUTE(B11389,"S.L.",""),"SL",""),"S.A.",""),"SA","")," ",""),".",""),",",""))&amp;".com"</f>
        <v>elrorio.com</v>
      </c>
      <c r="L11389" s="4" t="s">
        <v>57</v>
      </c>
      <c r="M11389" s="4" t="s">
        <v>32</v>
      </c>
    </row>
    <row r="11390" customFormat="false" ht="15.75" hidden="false" customHeight="true" outlineLevel="0" collapsed="false">
      <c r="A11390" s="4" t="n">
        <v>4444</v>
      </c>
      <c r="B11390" s="4" t="s">
        <v>59234</v>
      </c>
      <c r="C11390" s="4" t="s">
        <v>59235</v>
      </c>
      <c r="D11390" s="4" t="s">
        <v>59236</v>
      </c>
      <c r="E11390" s="5" t="s">
        <v>5519</v>
      </c>
      <c r="F11390" s="4" t="s">
        <v>106</v>
      </c>
      <c r="G11390" s="4" t="s">
        <v>107</v>
      </c>
      <c r="H11390" s="5" t="s">
        <v>59237</v>
      </c>
      <c r="I11390" s="4" t="s">
        <v>59238</v>
      </c>
      <c r="J11390" s="5" t="n">
        <f aca="false">LEN(K11390)</f>
        <v>11</v>
      </c>
      <c r="K11390" s="6" t="s">
        <v>59239</v>
      </c>
      <c r="L11390" s="4" t="s">
        <v>21</v>
      </c>
      <c r="M11390" s="4" t="s">
        <v>794</v>
      </c>
    </row>
    <row r="11391" customFormat="false" ht="15.75" hidden="false" customHeight="true" outlineLevel="0" collapsed="false">
      <c r="A11391" s="4" t="n">
        <v>4455</v>
      </c>
      <c r="B11391" s="4" t="s">
        <v>59240</v>
      </c>
      <c r="C11391" s="4" t="s">
        <v>59241</v>
      </c>
      <c r="D11391" s="4" t="s">
        <v>59242</v>
      </c>
      <c r="E11391" s="5" t="s">
        <v>105</v>
      </c>
      <c r="F11391" s="4" t="s">
        <v>106</v>
      </c>
      <c r="G11391" s="4" t="s">
        <v>107</v>
      </c>
      <c r="H11391" s="5" t="s">
        <v>59243</v>
      </c>
      <c r="I11391" s="4" t="s">
        <v>59244</v>
      </c>
      <c r="J11391" s="5" t="n">
        <f aca="false">LEN(K11391)</f>
        <v>11</v>
      </c>
      <c r="K11391" s="10" t="s">
        <v>59245</v>
      </c>
      <c r="L11391" s="4" t="s">
        <v>21</v>
      </c>
      <c r="M11391" s="4" t="s">
        <v>779</v>
      </c>
    </row>
    <row r="11392" customFormat="false" ht="15.75" hidden="false" customHeight="true" outlineLevel="0" collapsed="false">
      <c r="A11392" s="4" t="n">
        <v>4481</v>
      </c>
      <c r="B11392" s="4" t="s">
        <v>26304</v>
      </c>
      <c r="C11392" s="4"/>
      <c r="D11392" s="4" t="s">
        <v>59246</v>
      </c>
      <c r="E11392" s="5" t="s">
        <v>2024</v>
      </c>
      <c r="F11392" s="4" t="s">
        <v>106</v>
      </c>
      <c r="G11392" s="4" t="s">
        <v>107</v>
      </c>
      <c r="H11392" s="5" t="s">
        <v>53494</v>
      </c>
      <c r="I11392" s="7" t="s">
        <v>59247</v>
      </c>
      <c r="J11392" s="5" t="n">
        <f aca="false">LEN(K11392)</f>
        <v>11</v>
      </c>
      <c r="K11392" s="6" t="str">
        <f aca="false">LOWER(SUBSTITUTE(SUBSTITUTE(SUBSTITUTE(SUBSTITUTE(SUBSTITUTE(SUBSTITUTE(SUBSTITUTE(B11392,"S.L.",""),"SL",""),"S.A.",""),"SA","")," ",""),".",""),",",""))&amp;".com"</f>
        <v>sold´or.com</v>
      </c>
      <c r="L11392" s="4" t="s">
        <v>57</v>
      </c>
      <c r="M11392" s="4" t="s">
        <v>26303</v>
      </c>
    </row>
    <row r="11393" customFormat="false" ht="15.75" hidden="false" customHeight="true" outlineLevel="0" collapsed="false">
      <c r="A11393" s="4" t="n">
        <v>4534</v>
      </c>
      <c r="B11393" s="4" t="s">
        <v>47043</v>
      </c>
      <c r="C11393" s="4" t="s">
        <v>59248</v>
      </c>
      <c r="D11393" s="4" t="s">
        <v>59249</v>
      </c>
      <c r="E11393" s="5" t="s">
        <v>7570</v>
      </c>
      <c r="F11393" s="4" t="s">
        <v>7571</v>
      </c>
      <c r="G11393" s="4" t="s">
        <v>107</v>
      </c>
      <c r="H11393" s="5" t="s">
        <v>59250</v>
      </c>
      <c r="I11393" s="7" t="s">
        <v>59251</v>
      </c>
      <c r="J11393" s="5" t="n">
        <f aca="false">LEN(K11393)</f>
        <v>11</v>
      </c>
      <c r="K11393" s="5" t="s">
        <v>59252</v>
      </c>
      <c r="L11393" s="4" t="s">
        <v>21</v>
      </c>
      <c r="M11393" s="4" t="s">
        <v>1063</v>
      </c>
    </row>
    <row r="11394" customFormat="false" ht="27.75" hidden="false" customHeight="true" outlineLevel="0" collapsed="false">
      <c r="A11394" s="4" t="n">
        <v>4571</v>
      </c>
      <c r="B11394" s="4" t="s">
        <v>26304</v>
      </c>
      <c r="C11394" s="4"/>
      <c r="D11394" s="4" t="s">
        <v>59253</v>
      </c>
      <c r="E11394" s="5" t="s">
        <v>2024</v>
      </c>
      <c r="F11394" s="4" t="s">
        <v>106</v>
      </c>
      <c r="G11394" s="4" t="s">
        <v>107</v>
      </c>
      <c r="H11394" s="5" t="s">
        <v>59254</v>
      </c>
      <c r="I11394" s="7" t="s">
        <v>59247</v>
      </c>
      <c r="J11394" s="5" t="n">
        <f aca="false">LEN(K11394)</f>
        <v>11</v>
      </c>
      <c r="K11394" s="6" t="str">
        <f aca="false">LOWER(SUBSTITUTE(SUBSTITUTE(SUBSTITUTE(SUBSTITUTE(SUBSTITUTE(SUBSTITUTE(SUBSTITUTE(B11394,"S.L.",""),"SL",""),"S.A.",""),"SA","")," ",""),".",""),",",""))&amp;".com"</f>
        <v>sold´or.com</v>
      </c>
      <c r="L11394" s="4" t="s">
        <v>21</v>
      </c>
      <c r="M11394" s="4" t="s">
        <v>59255</v>
      </c>
    </row>
    <row r="11395" customFormat="false" ht="15.75" hidden="false" customHeight="true" outlineLevel="0" collapsed="false">
      <c r="A11395" s="4" t="n">
        <v>4585</v>
      </c>
      <c r="B11395" s="4" t="s">
        <v>59256</v>
      </c>
      <c r="C11395" s="4"/>
      <c r="D11395" s="4" t="s">
        <v>59257</v>
      </c>
      <c r="E11395" s="5" t="s">
        <v>19166</v>
      </c>
      <c r="F11395" s="4" t="s">
        <v>19167</v>
      </c>
      <c r="G11395" s="4" t="s">
        <v>948</v>
      </c>
      <c r="H11395" s="5" t="s">
        <v>59258</v>
      </c>
      <c r="I11395" s="7" t="s">
        <v>59259</v>
      </c>
      <c r="J11395" s="5" t="n">
        <f aca="false">LEN(K11395)</f>
        <v>11</v>
      </c>
      <c r="K11395" s="6" t="s">
        <v>59260</v>
      </c>
      <c r="L11395" s="4" t="s">
        <v>57</v>
      </c>
      <c r="M11395" s="4" t="s">
        <v>22</v>
      </c>
    </row>
    <row r="11396" customFormat="false" ht="15.75" hidden="false" customHeight="true" outlineLevel="0" collapsed="false">
      <c r="A11396" s="4" t="n">
        <v>4652</v>
      </c>
      <c r="B11396" s="4" t="s">
        <v>59261</v>
      </c>
      <c r="C11396" s="4"/>
      <c r="D11396" s="4" t="s">
        <v>53570</v>
      </c>
      <c r="E11396" s="5" t="s">
        <v>39360</v>
      </c>
      <c r="F11396" s="4" t="s">
        <v>39361</v>
      </c>
      <c r="G11396" s="4" t="s">
        <v>948</v>
      </c>
      <c r="H11396" s="5" t="s">
        <v>59262</v>
      </c>
      <c r="I11396" s="4" t="s">
        <v>59263</v>
      </c>
      <c r="J11396" s="5" t="n">
        <f aca="false">LEN(K11396)</f>
        <v>11</v>
      </c>
      <c r="K11396" s="10" t="str">
        <f aca="false">LOWER(SUBSTITUTE(SUBSTITUTE(SUBSTITUTE(SUBSTITUTE(SUBSTITUTE(SUBSTITUTE(SUBSTITUTE(B11396,"S.L.",""),"SL",""),"S.A.",""),"SA","")," ",""),".",""),",",""))&amp;".com"</f>
        <v>labarra.com</v>
      </c>
      <c r="L11396" s="4" t="s">
        <v>57</v>
      </c>
      <c r="M11396" s="4" t="s">
        <v>996</v>
      </c>
    </row>
    <row r="11397" customFormat="false" ht="15.75" hidden="false" customHeight="true" outlineLevel="0" collapsed="false">
      <c r="A11397" s="4" t="n">
        <v>4698</v>
      </c>
      <c r="B11397" s="4" t="s">
        <v>59264</v>
      </c>
      <c r="C11397" s="4" t="s">
        <v>59265</v>
      </c>
      <c r="D11397" s="4" t="s">
        <v>59266</v>
      </c>
      <c r="E11397" s="5" t="s">
        <v>59267</v>
      </c>
      <c r="F11397" s="4" t="s">
        <v>59268</v>
      </c>
      <c r="G11397" s="4" t="s">
        <v>948</v>
      </c>
      <c r="H11397" s="5" t="s">
        <v>59269</v>
      </c>
      <c r="I11397" s="4" t="s">
        <v>59270</v>
      </c>
      <c r="J11397" s="5" t="n">
        <f aca="false">LEN(K11397)</f>
        <v>11</v>
      </c>
      <c r="K11397" s="10" t="str">
        <f aca="false">LOWER(SUBSTITUTE(SUBSTITUTE(SUBSTITUTE(SUBSTITUTE(SUBSTITUTE(SUBSTITUTE(SUBSTITUTE(B11397,"S.L.",""),"SL",""),"S.A.",""),"SA","")," ",""),".",""),",",""))&amp;".com"</f>
        <v>layedra.com</v>
      </c>
      <c r="L11397" s="4" t="s">
        <v>21</v>
      </c>
      <c r="M11397" s="4" t="s">
        <v>3415</v>
      </c>
    </row>
    <row r="11398" customFormat="false" ht="15.75" hidden="false" customHeight="true" outlineLevel="0" collapsed="false">
      <c r="A11398" s="4" t="n">
        <v>4700</v>
      </c>
      <c r="B11398" s="4" t="s">
        <v>59271</v>
      </c>
      <c r="C11398" s="4" t="s">
        <v>59272</v>
      </c>
      <c r="D11398" s="4" t="s">
        <v>59273</v>
      </c>
      <c r="E11398" s="5" t="s">
        <v>59274</v>
      </c>
      <c r="F11398" s="4" t="s">
        <v>59275</v>
      </c>
      <c r="G11398" s="4" t="s">
        <v>948</v>
      </c>
      <c r="H11398" s="5" t="s">
        <v>59276</v>
      </c>
      <c r="I11398" s="7" t="s">
        <v>59277</v>
      </c>
      <c r="J11398" s="5" t="n">
        <f aca="false">LEN(K11398)</f>
        <v>11</v>
      </c>
      <c r="K11398" s="5" t="s">
        <v>59278</v>
      </c>
      <c r="L11398" s="4" t="s">
        <v>57</v>
      </c>
      <c r="M11398" s="4" t="s">
        <v>336</v>
      </c>
    </row>
    <row r="11399" customFormat="false" ht="15.75" hidden="false" customHeight="true" outlineLevel="0" collapsed="false">
      <c r="A11399" s="4" t="n">
        <v>4707</v>
      </c>
      <c r="B11399" s="4" t="s">
        <v>59279</v>
      </c>
      <c r="C11399" s="4" t="s">
        <v>59280</v>
      </c>
      <c r="D11399" s="4" t="s">
        <v>59281</v>
      </c>
      <c r="E11399" s="5" t="s">
        <v>6180</v>
      </c>
      <c r="F11399" s="4" t="s">
        <v>9379</v>
      </c>
      <c r="G11399" s="4" t="s">
        <v>948</v>
      </c>
      <c r="H11399" s="5" t="s">
        <v>59282</v>
      </c>
      <c r="I11399" s="4" t="s">
        <v>59283</v>
      </c>
      <c r="J11399" s="5" t="n">
        <f aca="false">LEN(K11399)</f>
        <v>11</v>
      </c>
      <c r="K11399" s="10" t="s">
        <v>59284</v>
      </c>
      <c r="L11399" s="4" t="s">
        <v>1679</v>
      </c>
      <c r="M11399" s="4" t="s">
        <v>1793</v>
      </c>
    </row>
    <row r="11400" customFormat="false" ht="15.75" hidden="false" customHeight="true" outlineLevel="0" collapsed="false">
      <c r="A11400" s="4" t="n">
        <v>4742</v>
      </c>
      <c r="B11400" s="4" t="s">
        <v>59285</v>
      </c>
      <c r="C11400" s="4" t="s">
        <v>59286</v>
      </c>
      <c r="D11400" s="4" t="s">
        <v>59287</v>
      </c>
      <c r="E11400" s="5" t="s">
        <v>471</v>
      </c>
      <c r="F11400" s="4" t="s">
        <v>372</v>
      </c>
      <c r="G11400" s="4" t="s">
        <v>372</v>
      </c>
      <c r="H11400" s="5" t="s">
        <v>59288</v>
      </c>
      <c r="I11400" s="7" t="s">
        <v>59289</v>
      </c>
      <c r="J11400" s="5" t="n">
        <f aca="false">LEN(K11400)</f>
        <v>11</v>
      </c>
      <c r="K11400" s="6" t="s">
        <v>59290</v>
      </c>
      <c r="L11400" s="4" t="s">
        <v>21</v>
      </c>
      <c r="M11400" s="4" t="s">
        <v>271</v>
      </c>
    </row>
    <row r="11401" customFormat="false" ht="15.75" hidden="false" customHeight="true" outlineLevel="0" collapsed="false">
      <c r="A11401" s="4" t="n">
        <v>4976</v>
      </c>
      <c r="B11401" s="4" t="s">
        <v>59291</v>
      </c>
      <c r="C11401" s="4"/>
      <c r="D11401" s="4" t="s">
        <v>59292</v>
      </c>
      <c r="E11401" s="5" t="s">
        <v>1915</v>
      </c>
      <c r="F11401" s="4" t="s">
        <v>1916</v>
      </c>
      <c r="G11401" s="4" t="s">
        <v>332</v>
      </c>
      <c r="H11401" s="5" t="s">
        <v>59293</v>
      </c>
      <c r="I11401" s="4" t="s">
        <v>1918</v>
      </c>
      <c r="J11401" s="5" t="n">
        <f aca="false">LEN(K11401)</f>
        <v>11</v>
      </c>
      <c r="K11401" s="6" t="s">
        <v>58742</v>
      </c>
      <c r="L11401" s="4" t="s">
        <v>31</v>
      </c>
      <c r="M11401" s="4" t="s">
        <v>31</v>
      </c>
    </row>
    <row r="11402" customFormat="false" ht="15.75" hidden="false" customHeight="true" outlineLevel="0" collapsed="false">
      <c r="A11402" s="4" t="n">
        <v>5049</v>
      </c>
      <c r="B11402" s="4" t="s">
        <v>39569</v>
      </c>
      <c r="C11402" s="4"/>
      <c r="D11402" s="4" t="s">
        <v>59294</v>
      </c>
      <c r="E11402" s="5" t="s">
        <v>971</v>
      </c>
      <c r="F11402" s="4" t="s">
        <v>972</v>
      </c>
      <c r="G11402" s="4" t="s">
        <v>332</v>
      </c>
      <c r="H11402" s="5" t="s">
        <v>39572</v>
      </c>
      <c r="I11402" s="7" t="s">
        <v>39573</v>
      </c>
      <c r="J11402" s="5" t="n">
        <f aca="false">LEN(K11402)</f>
        <v>11</v>
      </c>
      <c r="K11402" s="6" t="s">
        <v>59295</v>
      </c>
      <c r="L11402" s="4" t="s">
        <v>31</v>
      </c>
      <c r="M11402" s="4" t="s">
        <v>326</v>
      </c>
    </row>
    <row r="11403" customFormat="false" ht="15.75" hidden="false" customHeight="true" outlineLevel="0" collapsed="false">
      <c r="A11403" s="4" t="n">
        <v>5147</v>
      </c>
      <c r="B11403" s="4" t="s">
        <v>59296</v>
      </c>
      <c r="C11403" s="4"/>
      <c r="D11403" s="4" t="s">
        <v>59297</v>
      </c>
      <c r="E11403" s="5" t="s">
        <v>1304</v>
      </c>
      <c r="F11403" s="4" t="s">
        <v>1305</v>
      </c>
      <c r="G11403" s="4" t="s">
        <v>332</v>
      </c>
      <c r="H11403" s="5" t="s">
        <v>59298</v>
      </c>
      <c r="I11403" s="7" t="s">
        <v>59299</v>
      </c>
      <c r="J11403" s="5" t="n">
        <f aca="false">LEN(K11403)</f>
        <v>11</v>
      </c>
      <c r="K11403" s="6" t="s">
        <v>59300</v>
      </c>
      <c r="L11403" s="4" t="s">
        <v>21</v>
      </c>
      <c r="M11403" s="4" t="s">
        <v>31</v>
      </c>
    </row>
    <row r="11404" customFormat="false" ht="15.75" hidden="false" customHeight="true" outlineLevel="0" collapsed="false">
      <c r="A11404" s="4" t="n">
        <v>5293</v>
      </c>
      <c r="B11404" s="4" t="s">
        <v>59301</v>
      </c>
      <c r="C11404" s="4" t="s">
        <v>59302</v>
      </c>
      <c r="D11404" s="4" t="s">
        <v>59303</v>
      </c>
      <c r="E11404" s="5" t="s">
        <v>6265</v>
      </c>
      <c r="F11404" s="4" t="s">
        <v>6266</v>
      </c>
      <c r="G11404" s="4" t="s">
        <v>824</v>
      </c>
      <c r="H11404" s="5" t="s">
        <v>59304</v>
      </c>
      <c r="I11404" s="7" t="s">
        <v>59305</v>
      </c>
      <c r="J11404" s="5" t="n">
        <f aca="false">LEN(K11404)</f>
        <v>11</v>
      </c>
      <c r="K11404" s="6" t="s">
        <v>59306</v>
      </c>
      <c r="L11404" s="4" t="s">
        <v>78</v>
      </c>
      <c r="M11404" s="4" t="s">
        <v>381</v>
      </c>
    </row>
    <row r="11405" customFormat="false" ht="15.75" hidden="false" customHeight="true" outlineLevel="0" collapsed="false">
      <c r="A11405" s="4" t="n">
        <v>5294</v>
      </c>
      <c r="B11405" s="4" t="s">
        <v>372</v>
      </c>
      <c r="C11405" s="4"/>
      <c r="D11405" s="4" t="s">
        <v>59307</v>
      </c>
      <c r="E11405" s="5" t="s">
        <v>6265</v>
      </c>
      <c r="F11405" s="4" t="s">
        <v>6266</v>
      </c>
      <c r="G11405" s="4" t="s">
        <v>824</v>
      </c>
      <c r="H11405" s="5" t="s">
        <v>59308</v>
      </c>
      <c r="I11405" s="4" t="s">
        <v>59309</v>
      </c>
      <c r="J11405" s="5" t="n">
        <f aca="false">LEN(K11405)</f>
        <v>11</v>
      </c>
      <c r="K11405" s="6" t="str">
        <f aca="false">LOWER(SUBSTITUTE(SUBSTITUTE(SUBSTITUTE(SUBSTITUTE(SUBSTITUTE(SUBSTITUTE(SUBSTITUTE(B11405,"S.L.",""),"SL",""),"S.A.",""),"SA","")," ",""),".",""),",",""))&amp;".com"</f>
        <v>sevilla.com</v>
      </c>
      <c r="L11405" s="4" t="s">
        <v>31</v>
      </c>
      <c r="M11405" s="4" t="s">
        <v>31</v>
      </c>
      <c r="N11405" s="1"/>
    </row>
    <row r="11406" customFormat="false" ht="15.75" hidden="false" customHeight="true" outlineLevel="0" collapsed="false">
      <c r="A11406" s="4" t="n">
        <v>5330</v>
      </c>
      <c r="B11406" s="4" t="s">
        <v>59310</v>
      </c>
      <c r="C11406" s="4" t="s">
        <v>59311</v>
      </c>
      <c r="D11406" s="4" t="s">
        <v>59312</v>
      </c>
      <c r="E11406" s="5" t="s">
        <v>11584</v>
      </c>
      <c r="F11406" s="4" t="s">
        <v>250</v>
      </c>
      <c r="G11406" s="4" t="s">
        <v>250</v>
      </c>
      <c r="H11406" s="5" t="s">
        <v>59313</v>
      </c>
      <c r="I11406" s="4" t="s">
        <v>59314</v>
      </c>
      <c r="J11406" s="5" t="n">
        <f aca="false">LEN(K11406)</f>
        <v>11</v>
      </c>
      <c r="K11406" s="5" t="s">
        <v>59120</v>
      </c>
      <c r="L11406" s="4" t="s">
        <v>21</v>
      </c>
      <c r="M11406" s="4" t="s">
        <v>102</v>
      </c>
    </row>
    <row r="11407" customFormat="false" ht="15.75" hidden="false" customHeight="true" outlineLevel="0" collapsed="false">
      <c r="A11407" s="4" t="n">
        <v>5472</v>
      </c>
      <c r="B11407" s="4" t="s">
        <v>59315</v>
      </c>
      <c r="C11407" s="4"/>
      <c r="D11407" s="4" t="s">
        <v>59316</v>
      </c>
      <c r="E11407" s="5" t="s">
        <v>9569</v>
      </c>
      <c r="F11407" s="4" t="s">
        <v>9570</v>
      </c>
      <c r="G11407" s="4" t="s">
        <v>250</v>
      </c>
      <c r="H11407" s="5" t="s">
        <v>59317</v>
      </c>
      <c r="I11407" s="7" t="s">
        <v>59318</v>
      </c>
      <c r="J11407" s="5" t="n">
        <f aca="false">LEN(K11407)</f>
        <v>11</v>
      </c>
      <c r="K11407" s="6" t="s">
        <v>59319</v>
      </c>
      <c r="L11407" s="4" t="s">
        <v>21</v>
      </c>
      <c r="M11407" s="4" t="s">
        <v>577</v>
      </c>
    </row>
    <row r="11408" customFormat="false" ht="15.75" hidden="false" customHeight="true" outlineLevel="0" collapsed="false">
      <c r="A11408" s="4" t="n">
        <v>5473</v>
      </c>
      <c r="B11408" s="4" t="s">
        <v>59315</v>
      </c>
      <c r="C11408" s="4"/>
      <c r="D11408" s="4" t="s">
        <v>59320</v>
      </c>
      <c r="E11408" s="5" t="s">
        <v>9569</v>
      </c>
      <c r="F11408" s="4" t="s">
        <v>9570</v>
      </c>
      <c r="G11408" s="4" t="s">
        <v>250</v>
      </c>
      <c r="H11408" s="5" t="s">
        <v>59317</v>
      </c>
      <c r="I11408" s="4" t="s">
        <v>59321</v>
      </c>
      <c r="J11408" s="5" t="n">
        <f aca="false">LEN(K11408)</f>
        <v>11</v>
      </c>
      <c r="K11408" s="6" t="s">
        <v>59319</v>
      </c>
      <c r="L11408" s="4" t="s">
        <v>31</v>
      </c>
      <c r="M11408" s="4" t="s">
        <v>31</v>
      </c>
    </row>
    <row r="11409" customFormat="false" ht="15.75" hidden="false" customHeight="true" outlineLevel="0" collapsed="false">
      <c r="A11409" s="4" t="n">
        <v>5480</v>
      </c>
      <c r="B11409" s="4" t="s">
        <v>59322</v>
      </c>
      <c r="C11409" s="4" t="s">
        <v>59323</v>
      </c>
      <c r="D11409" s="4" t="s">
        <v>59324</v>
      </c>
      <c r="E11409" s="5" t="s">
        <v>9569</v>
      </c>
      <c r="F11409" s="4" t="s">
        <v>9570</v>
      </c>
      <c r="G11409" s="4" t="s">
        <v>250</v>
      </c>
      <c r="H11409" s="5" t="s">
        <v>59325</v>
      </c>
      <c r="I11409" s="7" t="s">
        <v>59326</v>
      </c>
      <c r="J11409" s="5" t="n">
        <f aca="false">LEN(K11409)</f>
        <v>11</v>
      </c>
      <c r="K11409" s="6" t="s">
        <v>59327</v>
      </c>
      <c r="L11409" s="4" t="s">
        <v>31</v>
      </c>
      <c r="M11409" s="4" t="s">
        <v>4855</v>
      </c>
    </row>
    <row r="11410" customFormat="false" ht="27.75" hidden="false" customHeight="true" outlineLevel="0" collapsed="false">
      <c r="A11410" s="4" t="n">
        <v>5508</v>
      </c>
      <c r="B11410" s="4" t="s">
        <v>14456</v>
      </c>
      <c r="C11410" s="4" t="s">
        <v>59328</v>
      </c>
      <c r="D11410" s="4" t="s">
        <v>59329</v>
      </c>
      <c r="E11410" s="5" t="s">
        <v>14455</v>
      </c>
      <c r="F11410" s="4" t="s">
        <v>14456</v>
      </c>
      <c r="G11410" s="4" t="s">
        <v>250</v>
      </c>
      <c r="H11410" s="5" t="s">
        <v>49300</v>
      </c>
      <c r="I11410" s="7" t="s">
        <v>59330</v>
      </c>
      <c r="J11410" s="5" t="n">
        <f aca="false">LEN(K11410)</f>
        <v>11</v>
      </c>
      <c r="K11410" s="6" t="s">
        <v>59331</v>
      </c>
      <c r="L11410" s="4" t="s">
        <v>21</v>
      </c>
      <c r="M11410" s="4" t="s">
        <v>877</v>
      </c>
    </row>
    <row r="11411" customFormat="false" ht="15.75" hidden="false" customHeight="true" outlineLevel="0" collapsed="false">
      <c r="A11411" s="4" t="n">
        <v>5521</v>
      </c>
      <c r="B11411" s="4" t="s">
        <v>34169</v>
      </c>
      <c r="C11411" s="4" t="s">
        <v>59332</v>
      </c>
      <c r="D11411" s="4" t="s">
        <v>59333</v>
      </c>
      <c r="E11411" s="5" t="s">
        <v>6301</v>
      </c>
      <c r="F11411" s="4" t="s">
        <v>6302</v>
      </c>
      <c r="G11411" s="4" t="s">
        <v>250</v>
      </c>
      <c r="H11411" s="5" t="s">
        <v>59334</v>
      </c>
      <c r="I11411" s="15" t="s">
        <v>59335</v>
      </c>
      <c r="J11411" s="5" t="n">
        <f aca="false">LEN(K11411)</f>
        <v>11</v>
      </c>
      <c r="K11411" s="24" t="s">
        <v>59336</v>
      </c>
      <c r="L11411" s="4" t="s">
        <v>21</v>
      </c>
      <c r="M11411" s="4" t="s">
        <v>467</v>
      </c>
    </row>
    <row r="11412" customFormat="false" ht="15.75" hidden="false" customHeight="true" outlineLevel="0" collapsed="false">
      <c r="A11412" s="4" t="n">
        <v>5568</v>
      </c>
      <c r="B11412" s="4" t="s">
        <v>59337</v>
      </c>
      <c r="C11412" s="4" t="s">
        <v>59338</v>
      </c>
      <c r="D11412" s="4" t="s">
        <v>59339</v>
      </c>
      <c r="E11412" s="5" t="s">
        <v>9606</v>
      </c>
      <c r="F11412" s="4" t="s">
        <v>9607</v>
      </c>
      <c r="G11412" s="4" t="s">
        <v>250</v>
      </c>
      <c r="H11412" s="5" t="s">
        <v>59340</v>
      </c>
      <c r="I11412" s="7" t="s">
        <v>59341</v>
      </c>
      <c r="J11412" s="5" t="n">
        <f aca="false">LEN(K11412)</f>
        <v>11</v>
      </c>
      <c r="K11412" s="6" t="str">
        <f aca="false">LOWER(SUBSTITUTE(SUBSTITUTE(SUBSTITUTE(SUBSTITUTE(SUBSTITUTE(SUBSTITUTE(SUBSTITUTE(B11412,"S.L.",""),"SL",""),"S.A.",""),"SA","")," ",""),".",""),",",""))&amp;".com"</f>
        <v>paraiso.com</v>
      </c>
      <c r="L11412" s="4" t="s">
        <v>31</v>
      </c>
      <c r="M11412" s="4" t="s">
        <v>988</v>
      </c>
    </row>
    <row r="11413" customFormat="false" ht="15.75" hidden="false" customHeight="true" outlineLevel="0" collapsed="false">
      <c r="A11413" s="4" t="n">
        <v>5584</v>
      </c>
      <c r="B11413" s="4" t="s">
        <v>59342</v>
      </c>
      <c r="C11413" s="4" t="s">
        <v>59343</v>
      </c>
      <c r="D11413" s="4" t="s">
        <v>59344</v>
      </c>
      <c r="E11413" s="5" t="s">
        <v>44873</v>
      </c>
      <c r="F11413" s="4" t="s">
        <v>44874</v>
      </c>
      <c r="G11413" s="4" t="s">
        <v>250</v>
      </c>
      <c r="H11413" s="5" t="s">
        <v>59345</v>
      </c>
      <c r="I11413" s="4" t="s">
        <v>59346</v>
      </c>
      <c r="J11413" s="5" t="n">
        <f aca="false">LEN(K11413)</f>
        <v>11</v>
      </c>
      <c r="K11413" s="6" t="s">
        <v>59347</v>
      </c>
      <c r="L11413" s="4" t="s">
        <v>57</v>
      </c>
      <c r="M11413" s="4" t="s">
        <v>368</v>
      </c>
    </row>
    <row r="11414" customFormat="false" ht="15.75" hidden="false" customHeight="true" outlineLevel="0" collapsed="false">
      <c r="A11414" s="4" t="n">
        <v>5610</v>
      </c>
      <c r="B11414" s="4" t="s">
        <v>59348</v>
      </c>
      <c r="C11414" s="4"/>
      <c r="D11414" s="4" t="s">
        <v>59349</v>
      </c>
      <c r="E11414" s="5" t="s">
        <v>14501</v>
      </c>
      <c r="F11414" s="4" t="s">
        <v>5028</v>
      </c>
      <c r="G11414" s="4" t="s">
        <v>573</v>
      </c>
      <c r="H11414" s="5" t="s">
        <v>59350</v>
      </c>
      <c r="I11414" s="4" t="s">
        <v>59351</v>
      </c>
      <c r="J11414" s="5" t="n">
        <f aca="false">LEN(K11414)</f>
        <v>11</v>
      </c>
      <c r="K11414" s="6" t="s">
        <v>59352</v>
      </c>
      <c r="L11414" s="4" t="s">
        <v>31</v>
      </c>
      <c r="M11414" s="4" t="s">
        <v>25312</v>
      </c>
    </row>
    <row r="11415" customFormat="false" ht="15.75" hidden="false" customHeight="true" outlineLevel="0" collapsed="false">
      <c r="A11415" s="4" t="n">
        <v>5685</v>
      </c>
      <c r="B11415" s="4" t="s">
        <v>59353</v>
      </c>
      <c r="C11415" s="4"/>
      <c r="D11415" s="4" t="s">
        <v>59354</v>
      </c>
      <c r="E11415" s="5" t="s">
        <v>683</v>
      </c>
      <c r="F11415" s="4" t="s">
        <v>684</v>
      </c>
      <c r="G11415" s="4" t="s">
        <v>573</v>
      </c>
      <c r="H11415" s="5" t="s">
        <v>59355</v>
      </c>
      <c r="I11415" s="7" t="s">
        <v>59356</v>
      </c>
      <c r="J11415" s="5" t="n">
        <f aca="false">LEN(K11415)</f>
        <v>11</v>
      </c>
      <c r="K11415" s="6" t="s">
        <v>58742</v>
      </c>
      <c r="L11415" s="4" t="s">
        <v>31</v>
      </c>
      <c r="M11415" s="4" t="s">
        <v>5923</v>
      </c>
    </row>
    <row r="11416" customFormat="false" ht="15.75" hidden="false" customHeight="true" outlineLevel="0" collapsed="false">
      <c r="A11416" s="4" t="n">
        <v>5707</v>
      </c>
      <c r="B11416" s="4" t="s">
        <v>59357</v>
      </c>
      <c r="C11416" s="4"/>
      <c r="D11416" s="4" t="s">
        <v>59358</v>
      </c>
      <c r="E11416" s="5" t="s">
        <v>831</v>
      </c>
      <c r="F11416" s="4" t="s">
        <v>832</v>
      </c>
      <c r="G11416" s="4" t="s">
        <v>154</v>
      </c>
      <c r="H11416" s="5" t="s">
        <v>59359</v>
      </c>
      <c r="I11416" s="4" t="s">
        <v>59360</v>
      </c>
      <c r="J11416" s="5" t="n">
        <f aca="false">LEN(K11416)</f>
        <v>11</v>
      </c>
      <c r="K11416" s="6" t="s">
        <v>59361</v>
      </c>
      <c r="L11416" s="4" t="s">
        <v>31</v>
      </c>
      <c r="M11416" s="4" t="s">
        <v>31</v>
      </c>
    </row>
    <row r="11417" customFormat="false" ht="15.75" hidden="false" customHeight="true" outlineLevel="0" collapsed="false">
      <c r="A11417" s="4" t="n">
        <v>5748</v>
      </c>
      <c r="B11417" s="4" t="s">
        <v>59362</v>
      </c>
      <c r="C11417" s="4"/>
      <c r="D11417" s="4" t="s">
        <v>59363</v>
      </c>
      <c r="E11417" s="5" t="s">
        <v>17620</v>
      </c>
      <c r="F11417" s="4" t="s">
        <v>17621</v>
      </c>
      <c r="G11417" s="4" t="s">
        <v>18</v>
      </c>
      <c r="H11417" s="5" t="s">
        <v>59364</v>
      </c>
      <c r="I11417" s="4" t="s">
        <v>59365</v>
      </c>
      <c r="J11417" s="5" t="n">
        <f aca="false">LEN(K11417)</f>
        <v>11</v>
      </c>
      <c r="K11417" s="6" t="str">
        <f aca="false">LOWER(SUBSTITUTE(SUBSTITUTE(SUBSTITUTE(SUBSTITUTE(SUBSTITUTE(SUBSTITUTE(SUBSTITUTE(B11417,"S.L.",""),"SL",""),"S.A.",""),"SA","")," ",""),".",""),",",""))&amp;".com"</f>
        <v>lareina.com</v>
      </c>
      <c r="L11417" s="4" t="s">
        <v>57</v>
      </c>
      <c r="M11417" s="4" t="s">
        <v>381</v>
      </c>
    </row>
    <row r="11418" customFormat="false" ht="15.75" hidden="false" customHeight="true" outlineLevel="0" collapsed="false">
      <c r="A11418" s="4" t="n">
        <v>5802</v>
      </c>
      <c r="B11418" s="4" t="s">
        <v>59366</v>
      </c>
      <c r="C11418" s="4"/>
      <c r="D11418" s="4" t="s">
        <v>59367</v>
      </c>
      <c r="E11418" s="5" t="s">
        <v>59368</v>
      </c>
      <c r="F11418" s="4" t="s">
        <v>59369</v>
      </c>
      <c r="G11418" s="4" t="s">
        <v>18</v>
      </c>
      <c r="H11418" s="5" t="s">
        <v>59370</v>
      </c>
      <c r="I11418" s="4" t="s">
        <v>59371</v>
      </c>
      <c r="J11418" s="5" t="n">
        <f aca="false">LEN(K11418)</f>
        <v>11</v>
      </c>
      <c r="K11418" s="6" t="s">
        <v>59372</v>
      </c>
      <c r="L11418" s="4" t="s">
        <v>21</v>
      </c>
      <c r="M11418" s="4" t="s">
        <v>31</v>
      </c>
    </row>
    <row r="11419" customFormat="false" ht="15.75" hidden="false" customHeight="true" outlineLevel="0" collapsed="false">
      <c r="A11419" s="4" t="n">
        <v>5845</v>
      </c>
      <c r="B11419" s="4" t="s">
        <v>59373</v>
      </c>
      <c r="C11419" s="4"/>
      <c r="D11419" s="4" t="s">
        <v>49430</v>
      </c>
      <c r="E11419" s="5" t="s">
        <v>14518</v>
      </c>
      <c r="F11419" s="4" t="s">
        <v>114</v>
      </c>
      <c r="G11419" s="4" t="s">
        <v>18</v>
      </c>
      <c r="H11419" s="5" t="s">
        <v>59374</v>
      </c>
      <c r="I11419" s="4" t="s">
        <v>59375</v>
      </c>
      <c r="J11419" s="5" t="n">
        <f aca="false">LEN(K11419)</f>
        <v>11</v>
      </c>
      <c r="K11419" s="6" t="str">
        <f aca="false">LOWER(SUBSTITUTE(SUBSTITUTE(SUBSTITUTE(SUBSTITUTE(SUBSTITUTE(SUBSTITUTE(SUBSTITUTE(B11419,"S.L.",""),"SL",""),"S.A.",""),"SA","")," ",""),".",""),",",""))&amp;".com"</f>
        <v>mengual.com</v>
      </c>
      <c r="L11419" s="4" t="s">
        <v>57</v>
      </c>
      <c r="M11419" s="4" t="s">
        <v>819</v>
      </c>
    </row>
    <row r="11420" customFormat="false" ht="15.75" hidden="false" customHeight="true" outlineLevel="0" collapsed="false">
      <c r="A11420" s="4" t="n">
        <v>5877</v>
      </c>
      <c r="B11420" s="4" t="s">
        <v>59376</v>
      </c>
      <c r="C11420" s="4"/>
      <c r="D11420" s="4" t="s">
        <v>59377</v>
      </c>
      <c r="E11420" s="5" t="s">
        <v>776</v>
      </c>
      <c r="F11420" s="4" t="s">
        <v>62</v>
      </c>
      <c r="G11420" s="4" t="s">
        <v>18</v>
      </c>
      <c r="H11420" s="5" t="s">
        <v>59378</v>
      </c>
      <c r="I11420" s="4" t="s">
        <v>59379</v>
      </c>
      <c r="J11420" s="5" t="n">
        <f aca="false">LEN(K11420)</f>
        <v>11</v>
      </c>
      <c r="K11420" s="6" t="s">
        <v>58755</v>
      </c>
      <c r="L11420" s="4" t="s">
        <v>57</v>
      </c>
      <c r="M11420" s="4" t="s">
        <v>3817</v>
      </c>
    </row>
    <row r="11421" customFormat="false" ht="15.75" hidden="false" customHeight="true" outlineLevel="0" collapsed="false">
      <c r="A11421" s="4" t="n">
        <v>5882</v>
      </c>
      <c r="B11421" s="4" t="s">
        <v>51520</v>
      </c>
      <c r="C11421" s="4"/>
      <c r="D11421" s="4" t="s">
        <v>59380</v>
      </c>
      <c r="E11421" s="5" t="s">
        <v>61</v>
      </c>
      <c r="F11421" s="4" t="s">
        <v>62</v>
      </c>
      <c r="G11421" s="4" t="s">
        <v>18</v>
      </c>
      <c r="H11421" s="5" t="s">
        <v>59381</v>
      </c>
      <c r="I11421" s="4" t="s">
        <v>59382</v>
      </c>
      <c r="J11421" s="5" t="n">
        <f aca="false">LEN(K11421)</f>
        <v>11</v>
      </c>
      <c r="K11421" s="6" t="s">
        <v>59120</v>
      </c>
      <c r="L11421" s="4" t="s">
        <v>78</v>
      </c>
      <c r="M11421" s="4" t="s">
        <v>20664</v>
      </c>
    </row>
    <row r="11422" customFormat="false" ht="15.75" hidden="false" customHeight="true" outlineLevel="0" collapsed="false">
      <c r="A11422" s="15" t="n">
        <v>5908</v>
      </c>
      <c r="B11422" s="15" t="s">
        <v>59383</v>
      </c>
      <c r="C11422" s="15"/>
      <c r="D11422" s="15" t="s">
        <v>59384</v>
      </c>
      <c r="E11422" s="16" t="s">
        <v>978</v>
      </c>
      <c r="F11422" s="15" t="s">
        <v>62</v>
      </c>
      <c r="G11422" s="15" t="s">
        <v>18</v>
      </c>
      <c r="H11422" s="5" t="s">
        <v>59385</v>
      </c>
      <c r="I11422" s="17" t="s">
        <v>59386</v>
      </c>
      <c r="J11422" s="5" t="n">
        <f aca="false">LEN(K11422)</f>
        <v>11</v>
      </c>
      <c r="K11422" s="19" t="s">
        <v>58742</v>
      </c>
      <c r="L11422" s="4" t="s">
        <v>21</v>
      </c>
      <c r="M11422" s="4" t="s">
        <v>18449</v>
      </c>
    </row>
    <row r="11423" customFormat="false" ht="15.75" hidden="false" customHeight="true" outlineLevel="0" collapsed="false">
      <c r="A11423" s="15" t="n">
        <v>5945</v>
      </c>
      <c r="B11423" s="15" t="s">
        <v>59387</v>
      </c>
      <c r="C11423" s="15"/>
      <c r="D11423" s="15" t="s">
        <v>59388</v>
      </c>
      <c r="E11423" s="16" t="s">
        <v>59389</v>
      </c>
      <c r="F11423" s="15" t="s">
        <v>59390</v>
      </c>
      <c r="G11423" s="15" t="s">
        <v>18</v>
      </c>
      <c r="H11423" s="5" t="s">
        <v>59391</v>
      </c>
      <c r="I11423" s="17" t="s">
        <v>59392</v>
      </c>
      <c r="J11423" s="5" t="n">
        <f aca="false">LEN(K11423)</f>
        <v>11</v>
      </c>
      <c r="K11423" s="19" t="s">
        <v>59393</v>
      </c>
      <c r="L11423" s="4" t="s">
        <v>31</v>
      </c>
      <c r="M11423" s="4" t="s">
        <v>31</v>
      </c>
    </row>
    <row r="11424" customFormat="false" ht="15.75" hidden="false" customHeight="true" outlineLevel="0" collapsed="false">
      <c r="A11424" s="4" t="n">
        <v>5946</v>
      </c>
      <c r="B11424" s="4" t="s">
        <v>5208</v>
      </c>
      <c r="C11424" s="4"/>
      <c r="D11424" s="4" t="s">
        <v>59394</v>
      </c>
      <c r="E11424" s="5" t="s">
        <v>2633</v>
      </c>
      <c r="F11424" s="4" t="s">
        <v>62</v>
      </c>
      <c r="G11424" s="4" t="s">
        <v>18</v>
      </c>
      <c r="H11424" s="5" t="s">
        <v>59395</v>
      </c>
      <c r="I11424" s="4" t="s">
        <v>59396</v>
      </c>
      <c r="J11424" s="5" t="n">
        <f aca="false">LEN(K11424)</f>
        <v>11</v>
      </c>
      <c r="K11424" s="6" t="s">
        <v>59397</v>
      </c>
      <c r="L11424" s="4" t="s">
        <v>21</v>
      </c>
      <c r="M11424" s="4" t="s">
        <v>4855</v>
      </c>
    </row>
    <row r="11425" customFormat="false" ht="15.75" hidden="false" customHeight="true" outlineLevel="0" collapsed="false">
      <c r="A11425" s="4" t="n">
        <v>5952</v>
      </c>
      <c r="B11425" s="4" t="s">
        <v>59398</v>
      </c>
      <c r="C11425" s="4"/>
      <c r="D11425" s="4" t="s">
        <v>59399</v>
      </c>
      <c r="E11425" s="5" t="s">
        <v>40036</v>
      </c>
      <c r="F11425" s="4" t="s">
        <v>62</v>
      </c>
      <c r="G11425" s="4" t="s">
        <v>18</v>
      </c>
      <c r="H11425" s="5" t="s">
        <v>59400</v>
      </c>
      <c r="I11425" s="4" t="s">
        <v>59401</v>
      </c>
      <c r="J11425" s="5" t="n">
        <f aca="false">LEN(K11425)</f>
        <v>11</v>
      </c>
      <c r="K11425" s="6" t="s">
        <v>59402</v>
      </c>
      <c r="L11425" s="4" t="s">
        <v>31</v>
      </c>
      <c r="M11425" s="4" t="s">
        <v>1063</v>
      </c>
    </row>
    <row r="11426" customFormat="false" ht="15.75" hidden="false" customHeight="true" outlineLevel="0" collapsed="false">
      <c r="A11426" s="4" t="n">
        <v>5980</v>
      </c>
      <c r="B11426" s="4" t="s">
        <v>21841</v>
      </c>
      <c r="C11426" s="4"/>
      <c r="D11426" s="4" t="s">
        <v>59403</v>
      </c>
      <c r="E11426" s="5" t="s">
        <v>59404</v>
      </c>
      <c r="F11426" s="4" t="s">
        <v>59405</v>
      </c>
      <c r="G11426" s="4" t="s">
        <v>154</v>
      </c>
      <c r="H11426" s="5" t="s">
        <v>59406</v>
      </c>
      <c r="I11426" s="4" t="s">
        <v>59407</v>
      </c>
      <c r="J11426" s="5" t="n">
        <f aca="false">LEN(K11426)</f>
        <v>11</v>
      </c>
      <c r="K11426" s="6" t="s">
        <v>59408</v>
      </c>
      <c r="L11426" s="4" t="s">
        <v>57</v>
      </c>
      <c r="M11426" s="4" t="s">
        <v>577</v>
      </c>
    </row>
    <row r="11427" customFormat="false" ht="15.75" hidden="false" customHeight="true" outlineLevel="0" collapsed="false">
      <c r="A11427" s="4" t="n">
        <v>6014</v>
      </c>
      <c r="B11427" s="4" t="s">
        <v>9812</v>
      </c>
      <c r="C11427" s="4"/>
      <c r="D11427" s="4" t="s">
        <v>59409</v>
      </c>
      <c r="E11427" s="5" t="s">
        <v>831</v>
      </c>
      <c r="F11427" s="4" t="s">
        <v>832</v>
      </c>
      <c r="G11427" s="4" t="s">
        <v>154</v>
      </c>
      <c r="H11427" s="5" t="s">
        <v>59410</v>
      </c>
      <c r="I11427" s="4" t="s">
        <v>59411</v>
      </c>
      <c r="J11427" s="5" t="n">
        <f aca="false">LEN(K11427)</f>
        <v>11</v>
      </c>
      <c r="K11427" s="6" t="s">
        <v>59412</v>
      </c>
      <c r="L11427" s="4" t="s">
        <v>31</v>
      </c>
      <c r="M11427" s="4" t="s">
        <v>502</v>
      </c>
    </row>
    <row r="11428" customFormat="false" ht="15.75" hidden="false" customHeight="true" outlineLevel="0" collapsed="false">
      <c r="A11428" s="4" t="n">
        <v>6027</v>
      </c>
      <c r="B11428" s="4" t="s">
        <v>59413</v>
      </c>
      <c r="C11428" s="4"/>
      <c r="D11428" s="4" t="s">
        <v>59414</v>
      </c>
      <c r="E11428" s="5" t="s">
        <v>1936</v>
      </c>
      <c r="F11428" s="4" t="s">
        <v>1937</v>
      </c>
      <c r="G11428" s="4" t="s">
        <v>154</v>
      </c>
      <c r="H11428" s="5" t="s">
        <v>59415</v>
      </c>
      <c r="I11428" s="4" t="s">
        <v>59416</v>
      </c>
      <c r="J11428" s="5" t="n">
        <f aca="false">LEN(K11428)</f>
        <v>11</v>
      </c>
      <c r="K11428" s="6" t="s">
        <v>59417</v>
      </c>
      <c r="L11428" s="4" t="s">
        <v>21</v>
      </c>
      <c r="M11428" s="4" t="s">
        <v>102</v>
      </c>
    </row>
    <row r="11429" customFormat="false" ht="15.75" hidden="false" customHeight="true" outlineLevel="0" collapsed="false">
      <c r="A11429" s="4" t="n">
        <v>6053</v>
      </c>
      <c r="B11429" s="4" t="s">
        <v>59418</v>
      </c>
      <c r="C11429" s="4"/>
      <c r="D11429" s="4" t="s">
        <v>59419</v>
      </c>
      <c r="E11429" s="5" t="s">
        <v>2461</v>
      </c>
      <c r="F11429" s="4" t="s">
        <v>2466</v>
      </c>
      <c r="G11429" s="4" t="s">
        <v>154</v>
      </c>
      <c r="H11429" s="5" t="s">
        <v>59420</v>
      </c>
      <c r="I11429" s="4" t="s">
        <v>59421</v>
      </c>
      <c r="J11429" s="5" t="n">
        <f aca="false">LEN(K11429)</f>
        <v>11</v>
      </c>
      <c r="K11429" s="6" t="str">
        <f aca="false">LOWER(SUBSTITUTE(SUBSTITUTE(SUBSTITUTE(SUBSTITUTE(SUBSTITUTE(SUBSTITUTE(SUBSTITUTE(B11429,"S.L.",""),"SL",""),"S.A.",""),"SA","")," ",""),".",""),",",""))&amp;".com"</f>
        <v>nchoiii.com</v>
      </c>
      <c r="L11429" s="4" t="s">
        <v>31</v>
      </c>
      <c r="M11429" s="4" t="s">
        <v>1863</v>
      </c>
    </row>
    <row r="11430" customFormat="false" ht="15.75" hidden="false" customHeight="true" outlineLevel="0" collapsed="false">
      <c r="A11430" s="4" t="n">
        <v>6147</v>
      </c>
      <c r="B11430" s="4" t="s">
        <v>59422</v>
      </c>
      <c r="C11430" s="4"/>
      <c r="D11430" s="4" t="s">
        <v>59423</v>
      </c>
      <c r="E11430" s="5" t="s">
        <v>838</v>
      </c>
      <c r="F11430" s="4" t="s">
        <v>423</v>
      </c>
      <c r="G11430" s="4" t="s">
        <v>27</v>
      </c>
      <c r="H11430" s="5" t="s">
        <v>59424</v>
      </c>
      <c r="I11430" s="4" t="s">
        <v>59425</v>
      </c>
      <c r="J11430" s="5" t="n">
        <f aca="false">LEN(K11430)</f>
        <v>11</v>
      </c>
      <c r="K11430" s="6" t="str">
        <f aca="false">LOWER(SUBSTITUTE(SUBSTITUTE(SUBSTITUTE(SUBSTITUTE(SUBSTITUTE(SUBSTITUTE(SUBSTITUTE(B11430,"S.L.",""),"SL",""),"S.A.",""),"SA","")," ",""),".",""),",",""))&amp;".com"</f>
        <v>nohouse.com</v>
      </c>
      <c r="L11430" s="4" t="s">
        <v>31</v>
      </c>
      <c r="M11430" s="4" t="s">
        <v>31</v>
      </c>
    </row>
    <row r="11431" customFormat="false" ht="15.75" hidden="false" customHeight="true" outlineLevel="0" collapsed="false">
      <c r="A11431" s="4" t="n">
        <v>6151</v>
      </c>
      <c r="B11431" s="4" t="s">
        <v>59426</v>
      </c>
      <c r="C11431" s="4"/>
      <c r="D11431" s="4" t="s">
        <v>59427</v>
      </c>
      <c r="E11431" s="5" t="s">
        <v>59428</v>
      </c>
      <c r="F11431" s="4" t="s">
        <v>423</v>
      </c>
      <c r="G11431" s="4" t="s">
        <v>27</v>
      </c>
      <c r="H11431" s="5" t="s">
        <v>59429</v>
      </c>
      <c r="I11431" s="7" t="s">
        <v>59430</v>
      </c>
      <c r="J11431" s="5" t="n">
        <f aca="false">LEN(K11431)</f>
        <v>11</v>
      </c>
      <c r="K11431" s="6" t="s">
        <v>59431</v>
      </c>
      <c r="L11431" s="4" t="s">
        <v>21</v>
      </c>
      <c r="M11431" s="4" t="s">
        <v>5744</v>
      </c>
    </row>
    <row r="11432" customFormat="false" ht="15.75" hidden="false" customHeight="true" outlineLevel="0" collapsed="false">
      <c r="A11432" s="4" t="n">
        <v>6231</v>
      </c>
      <c r="B11432" s="4" t="s">
        <v>59432</v>
      </c>
      <c r="C11432" s="4"/>
      <c r="D11432" s="4" t="s">
        <v>59433</v>
      </c>
      <c r="E11432" s="5" t="s">
        <v>6769</v>
      </c>
      <c r="F11432" s="4" t="s">
        <v>6770</v>
      </c>
      <c r="G11432" s="4" t="s">
        <v>27</v>
      </c>
      <c r="H11432" s="5" t="s">
        <v>59434</v>
      </c>
      <c r="I11432" s="4" t="s">
        <v>59435</v>
      </c>
      <c r="J11432" s="5" t="n">
        <f aca="false">LEN(K11432)</f>
        <v>11</v>
      </c>
      <c r="K11432" s="6" t="s">
        <v>59436</v>
      </c>
      <c r="L11432" s="4" t="s">
        <v>57</v>
      </c>
      <c r="M11432" s="4" t="s">
        <v>317</v>
      </c>
    </row>
    <row r="11433" customFormat="false" ht="15.75" hidden="false" customHeight="true" outlineLevel="0" collapsed="false">
      <c r="A11433" s="4" t="n">
        <v>6404</v>
      </c>
      <c r="B11433" s="4" t="s">
        <v>59437</v>
      </c>
      <c r="C11433" s="4"/>
      <c r="D11433" s="4" t="s">
        <v>59438</v>
      </c>
      <c r="E11433" s="5" t="s">
        <v>5091</v>
      </c>
      <c r="F11433" s="4" t="s">
        <v>423</v>
      </c>
      <c r="G11433" s="4" t="s">
        <v>27</v>
      </c>
      <c r="H11433" s="5" t="s">
        <v>59439</v>
      </c>
      <c r="I11433" s="4" t="s">
        <v>59440</v>
      </c>
      <c r="J11433" s="5" t="n">
        <f aca="false">LEN(K11433)</f>
        <v>11</v>
      </c>
      <c r="K11433" s="6" t="s">
        <v>58755</v>
      </c>
      <c r="L11433" s="4" t="s">
        <v>31</v>
      </c>
      <c r="M11433" s="4" t="s">
        <v>549</v>
      </c>
    </row>
    <row r="11434" customFormat="false" ht="15.75" hidden="false" customHeight="true" outlineLevel="0" collapsed="false">
      <c r="A11434" s="4" t="n">
        <v>6410</v>
      </c>
      <c r="B11434" s="4" t="s">
        <v>59441</v>
      </c>
      <c r="C11434" s="4"/>
      <c r="D11434" s="4" t="s">
        <v>59442</v>
      </c>
      <c r="E11434" s="5" t="s">
        <v>25224</v>
      </c>
      <c r="F11434" s="4" t="s">
        <v>25225</v>
      </c>
      <c r="G11434" s="4" t="s">
        <v>27</v>
      </c>
      <c r="H11434" s="5" t="s">
        <v>59443</v>
      </c>
      <c r="I11434" s="4" t="s">
        <v>59444</v>
      </c>
      <c r="J11434" s="5" t="n">
        <f aca="false">LEN(K11434)</f>
        <v>11</v>
      </c>
      <c r="K11434" s="6" t="s">
        <v>59445</v>
      </c>
      <c r="L11434" s="4" t="s">
        <v>57</v>
      </c>
      <c r="M11434" s="4" t="s">
        <v>32</v>
      </c>
    </row>
    <row r="11435" customFormat="false" ht="15.75" hidden="false" customHeight="true" outlineLevel="0" collapsed="false">
      <c r="A11435" s="4" t="n">
        <v>6425</v>
      </c>
      <c r="B11435" s="4" t="s">
        <v>59446</v>
      </c>
      <c r="C11435" s="4"/>
      <c r="D11435" s="4" t="s">
        <v>59447</v>
      </c>
      <c r="E11435" s="5" t="s">
        <v>1931</v>
      </c>
      <c r="F11435" s="4" t="s">
        <v>1317</v>
      </c>
      <c r="G11435" s="4" t="s">
        <v>27</v>
      </c>
      <c r="H11435" s="5" t="s">
        <v>59448</v>
      </c>
      <c r="I11435" s="4" t="s">
        <v>59449</v>
      </c>
      <c r="J11435" s="5" t="n">
        <f aca="false">LEN(K11435)</f>
        <v>11</v>
      </c>
      <c r="K11435" s="6" t="str">
        <f aca="false">LOWER(SUBSTITUTE(SUBSTITUTE(SUBSTITUTE(SUBSTITUTE(SUBSTITUTE(SUBSTITUTE(SUBSTITUTE(B11435,"S.L.",""),"SL",""),"S.A.",""),"SA","")," ",""),".",""),",",""))&amp;".com"</f>
        <v>elbaron.com</v>
      </c>
      <c r="L11435" s="4" t="s">
        <v>57</v>
      </c>
      <c r="M11435" s="4" t="s">
        <v>31</v>
      </c>
    </row>
    <row r="11436" customFormat="false" ht="15.75" hidden="false" customHeight="true" outlineLevel="0" collapsed="false">
      <c r="A11436" s="4" t="n">
        <v>6434</v>
      </c>
      <c r="B11436" s="4" t="s">
        <v>59450</v>
      </c>
      <c r="C11436" s="4"/>
      <c r="D11436" s="4" t="s">
        <v>59451</v>
      </c>
      <c r="E11436" s="5" t="s">
        <v>59452</v>
      </c>
      <c r="F11436" s="4" t="s">
        <v>2268</v>
      </c>
      <c r="G11436" s="4" t="s">
        <v>27</v>
      </c>
      <c r="H11436" s="5" t="s">
        <v>59453</v>
      </c>
      <c r="I11436" s="4" t="s">
        <v>59454</v>
      </c>
      <c r="J11436" s="5" t="n">
        <f aca="false">LEN(K11436)</f>
        <v>11</v>
      </c>
      <c r="K11436" s="10" t="s">
        <v>59455</v>
      </c>
      <c r="L11436" s="4" t="s">
        <v>21</v>
      </c>
      <c r="M11436" s="4" t="s">
        <v>918</v>
      </c>
    </row>
    <row r="11437" customFormat="false" ht="15.75" hidden="false" customHeight="true" outlineLevel="0" collapsed="false">
      <c r="A11437" s="4" t="n">
        <v>6470</v>
      </c>
      <c r="B11437" s="4" t="s">
        <v>59456</v>
      </c>
      <c r="C11437" s="4"/>
      <c r="D11437" s="4" t="s">
        <v>59457</v>
      </c>
      <c r="E11437" s="5" t="s">
        <v>1230</v>
      </c>
      <c r="F11437" s="4" t="s">
        <v>45</v>
      </c>
      <c r="G11437" s="4" t="s">
        <v>27</v>
      </c>
      <c r="H11437" s="5" t="s">
        <v>57376</v>
      </c>
      <c r="I11437" s="4" t="s">
        <v>34819</v>
      </c>
      <c r="J11437" s="5" t="n">
        <f aca="false">LEN(K11437)</f>
        <v>11</v>
      </c>
      <c r="K11437" s="6" t="s">
        <v>59458</v>
      </c>
      <c r="L11437" s="4" t="s">
        <v>78</v>
      </c>
      <c r="M11437" s="4" t="s">
        <v>6016</v>
      </c>
    </row>
    <row r="11438" customFormat="false" ht="15.75" hidden="false" customHeight="true" outlineLevel="0" collapsed="false">
      <c r="A11438" s="4" t="n">
        <v>6472</v>
      </c>
      <c r="B11438" s="4" t="s">
        <v>59459</v>
      </c>
      <c r="C11438" s="4"/>
      <c r="D11438" s="4" t="s">
        <v>59460</v>
      </c>
      <c r="E11438" s="5" t="s">
        <v>1230</v>
      </c>
      <c r="F11438" s="4" t="s">
        <v>45</v>
      </c>
      <c r="G11438" s="4" t="s">
        <v>27</v>
      </c>
      <c r="H11438" s="5" t="s">
        <v>59461</v>
      </c>
      <c r="I11438" s="7" t="s">
        <v>59462</v>
      </c>
      <c r="J11438" s="5" t="n">
        <f aca="false">LEN(K11438)</f>
        <v>11</v>
      </c>
      <c r="K11438" s="6" t="s">
        <v>59463</v>
      </c>
      <c r="L11438" s="4" t="s">
        <v>21</v>
      </c>
      <c r="M11438" s="4" t="s">
        <v>3523</v>
      </c>
    </row>
    <row r="11439" customFormat="false" ht="15.75" hidden="false" customHeight="true" outlineLevel="0" collapsed="false">
      <c r="A11439" s="4" t="n">
        <v>6476</v>
      </c>
      <c r="B11439" s="4" t="s">
        <v>59464</v>
      </c>
      <c r="C11439" s="4"/>
      <c r="D11439" s="4" t="s">
        <v>59465</v>
      </c>
      <c r="E11439" s="5" t="s">
        <v>1230</v>
      </c>
      <c r="F11439" s="4" t="s">
        <v>45</v>
      </c>
      <c r="G11439" s="4" t="s">
        <v>27</v>
      </c>
      <c r="H11439" s="5" t="s">
        <v>59466</v>
      </c>
      <c r="I11439" s="4" t="s">
        <v>34819</v>
      </c>
      <c r="J11439" s="5" t="n">
        <f aca="false">LEN(K11439)</f>
        <v>11</v>
      </c>
      <c r="K11439" s="6" t="s">
        <v>59467</v>
      </c>
      <c r="L11439" s="4" t="s">
        <v>31</v>
      </c>
      <c r="M11439" s="4" t="s">
        <v>3415</v>
      </c>
    </row>
    <row r="11440" customFormat="false" ht="15.75" hidden="false" customHeight="true" outlineLevel="0" collapsed="false">
      <c r="A11440" s="4" t="n">
        <v>6505</v>
      </c>
      <c r="B11440" s="4" t="s">
        <v>59468</v>
      </c>
      <c r="C11440" s="4"/>
      <c r="D11440" s="4" t="s">
        <v>34817</v>
      </c>
      <c r="E11440" s="5" t="s">
        <v>1230</v>
      </c>
      <c r="F11440" s="4" t="s">
        <v>45</v>
      </c>
      <c r="G11440" s="4" t="s">
        <v>27</v>
      </c>
      <c r="H11440" s="5" t="s">
        <v>59469</v>
      </c>
      <c r="I11440" s="4" t="s">
        <v>59470</v>
      </c>
      <c r="J11440" s="5" t="n">
        <f aca="false">LEN(K11440)</f>
        <v>11</v>
      </c>
      <c r="K11440" s="10" t="str">
        <f aca="false">LOWER(SUBSTITUTE(SUBSTITUTE(SUBSTITUTE(SUBSTITUTE(SUBSTITUTE(SUBSTITUTE(SUBSTITUTE(B11440,"S.L.",""),"SL",""),"S.A.",""),"SA","")," ",""),".",""),",",""))&amp;".com"</f>
        <v>brisnpe.com</v>
      </c>
      <c r="L11440" s="4" t="s">
        <v>1970</v>
      </c>
      <c r="M11440" s="4" t="s">
        <v>31</v>
      </c>
    </row>
    <row r="11441" customFormat="false" ht="15.75" hidden="false" customHeight="true" outlineLevel="0" collapsed="false">
      <c r="A11441" s="4" t="n">
        <v>6531</v>
      </c>
      <c r="B11441" s="4" t="s">
        <v>59471</v>
      </c>
      <c r="C11441" s="4"/>
      <c r="D11441" s="4" t="s">
        <v>59472</v>
      </c>
      <c r="E11441" s="5" t="s">
        <v>45228</v>
      </c>
      <c r="F11441" s="4" t="s">
        <v>299</v>
      </c>
      <c r="G11441" s="4" t="s">
        <v>299</v>
      </c>
      <c r="H11441" s="5" t="s">
        <v>59473</v>
      </c>
      <c r="I11441" s="4" t="s">
        <v>59474</v>
      </c>
      <c r="J11441" s="5" t="n">
        <f aca="false">LEN(K11441)</f>
        <v>11</v>
      </c>
      <c r="K11441" s="6" t="s">
        <v>58716</v>
      </c>
      <c r="L11441" s="4" t="s">
        <v>78</v>
      </c>
      <c r="M11441" s="4" t="s">
        <v>8621</v>
      </c>
    </row>
    <row r="11442" customFormat="false" ht="15.75" hidden="false" customHeight="true" outlineLevel="0" collapsed="false">
      <c r="A11442" s="4" t="n">
        <v>6551</v>
      </c>
      <c r="B11442" s="4" t="s">
        <v>59475</v>
      </c>
      <c r="C11442" s="4"/>
      <c r="D11442" s="4" t="s">
        <v>59476</v>
      </c>
      <c r="E11442" s="5" t="s">
        <v>991</v>
      </c>
      <c r="F11442" s="4" t="s">
        <v>992</v>
      </c>
      <c r="G11442" s="4" t="s">
        <v>299</v>
      </c>
      <c r="H11442" s="5" t="s">
        <v>59477</v>
      </c>
      <c r="I11442" s="4" t="s">
        <v>59478</v>
      </c>
      <c r="J11442" s="5" t="n">
        <f aca="false">LEN(K11442)</f>
        <v>11</v>
      </c>
      <c r="K11442" s="6" t="s">
        <v>59479</v>
      </c>
      <c r="L11442" s="4" t="s">
        <v>31</v>
      </c>
      <c r="M11442" s="4" t="s">
        <v>32</v>
      </c>
    </row>
    <row r="11443" customFormat="false" ht="15.75" hidden="false" customHeight="true" outlineLevel="0" collapsed="false">
      <c r="A11443" s="4" t="n">
        <v>6607</v>
      </c>
      <c r="B11443" s="4" t="s">
        <v>59480</v>
      </c>
      <c r="C11443" s="4"/>
      <c r="D11443" s="4" t="s">
        <v>59481</v>
      </c>
      <c r="E11443" s="5" t="s">
        <v>1153</v>
      </c>
      <c r="F11443" s="4" t="s">
        <v>1154</v>
      </c>
      <c r="G11443" s="4" t="s">
        <v>1155</v>
      </c>
      <c r="H11443" s="5" t="s">
        <v>59482</v>
      </c>
      <c r="I11443" s="4" t="s">
        <v>59483</v>
      </c>
      <c r="J11443" s="5" t="n">
        <f aca="false">LEN(K11443)</f>
        <v>11</v>
      </c>
      <c r="K11443" s="6" t="s">
        <v>59484</v>
      </c>
      <c r="L11443" s="4" t="s">
        <v>31</v>
      </c>
      <c r="M11443" s="4" t="s">
        <v>4771</v>
      </c>
    </row>
    <row r="11444" customFormat="false" ht="15.75" hidden="false" customHeight="true" outlineLevel="0" collapsed="false">
      <c r="A11444" s="4" t="n">
        <v>6687</v>
      </c>
      <c r="B11444" s="4" t="s">
        <v>57401</v>
      </c>
      <c r="C11444" s="4"/>
      <c r="D11444" s="4" t="s">
        <v>57402</v>
      </c>
      <c r="E11444" s="5" t="s">
        <v>57403</v>
      </c>
      <c r="F11444" s="4" t="s">
        <v>57404</v>
      </c>
      <c r="G11444" s="4" t="s">
        <v>1155</v>
      </c>
      <c r="H11444" s="5" t="s">
        <v>59485</v>
      </c>
      <c r="I11444" s="7" t="s">
        <v>57406</v>
      </c>
      <c r="J11444" s="5" t="n">
        <f aca="false">LEN(K11444)</f>
        <v>11</v>
      </c>
      <c r="K11444" s="6" t="s">
        <v>59486</v>
      </c>
      <c r="L11444" s="4" t="s">
        <v>21</v>
      </c>
      <c r="M11444" s="4" t="s">
        <v>577</v>
      </c>
    </row>
    <row r="11445" customFormat="false" ht="15.75" hidden="false" customHeight="true" outlineLevel="0" collapsed="false">
      <c r="A11445" s="4" t="n">
        <v>6746</v>
      </c>
      <c r="B11445" s="4" t="s">
        <v>59487</v>
      </c>
      <c r="C11445" s="4"/>
      <c r="D11445" s="4" t="s">
        <v>59488</v>
      </c>
      <c r="E11445" s="5" t="s">
        <v>59489</v>
      </c>
      <c r="F11445" s="4" t="s">
        <v>59490</v>
      </c>
      <c r="G11445" s="4" t="s">
        <v>1423</v>
      </c>
      <c r="H11445" s="5" t="s">
        <v>59491</v>
      </c>
      <c r="I11445" s="7" t="s">
        <v>59492</v>
      </c>
      <c r="J11445" s="5" t="n">
        <f aca="false">LEN(K11445)</f>
        <v>11</v>
      </c>
      <c r="K11445" s="6" t="s">
        <v>59493</v>
      </c>
      <c r="L11445" s="4" t="s">
        <v>31</v>
      </c>
      <c r="M11445" s="4" t="s">
        <v>31</v>
      </c>
    </row>
    <row r="11446" customFormat="false" ht="15.75" hidden="false" customHeight="true" outlineLevel="0" collapsed="false">
      <c r="A11446" s="4" t="n">
        <v>11790</v>
      </c>
      <c r="B11446" s="4" t="s">
        <v>59494</v>
      </c>
      <c r="C11446" s="4"/>
      <c r="D11446" s="4" t="s">
        <v>59495</v>
      </c>
      <c r="E11446" s="5" t="s">
        <v>49780</v>
      </c>
      <c r="F11446" s="4" t="s">
        <v>92</v>
      </c>
      <c r="G11446" s="4" t="s">
        <v>84</v>
      </c>
      <c r="H11446" s="5" t="s">
        <v>59496</v>
      </c>
      <c r="I11446" s="4" t="s">
        <v>59497</v>
      </c>
      <c r="J11446" s="5" t="n">
        <f aca="false">LEN(K11446)</f>
        <v>11</v>
      </c>
      <c r="K11446" s="10" t="s">
        <v>59498</v>
      </c>
      <c r="L11446" s="4" t="s">
        <v>57</v>
      </c>
      <c r="M11446" s="4" t="s">
        <v>22</v>
      </c>
    </row>
    <row r="11447" customFormat="false" ht="15.75" hidden="false" customHeight="true" outlineLevel="0" collapsed="false">
      <c r="A11447" s="4" t="n">
        <v>6794</v>
      </c>
      <c r="B11447" s="4" t="s">
        <v>59499</v>
      </c>
      <c r="C11447" s="4"/>
      <c r="D11447" s="4" t="s">
        <v>59500</v>
      </c>
      <c r="E11447" s="5" t="s">
        <v>21390</v>
      </c>
      <c r="F11447" s="4" t="s">
        <v>1769</v>
      </c>
      <c r="G11447" s="4" t="s">
        <v>84</v>
      </c>
      <c r="H11447" s="5" t="s">
        <v>59501</v>
      </c>
      <c r="I11447" s="7" t="s">
        <v>59502</v>
      </c>
      <c r="J11447" s="5" t="n">
        <f aca="false">LEN(K11447)</f>
        <v>11</v>
      </c>
      <c r="K11447" s="6" t="s">
        <v>59503</v>
      </c>
      <c r="L11447" s="4" t="s">
        <v>31</v>
      </c>
      <c r="M11447" s="4" t="s">
        <v>877</v>
      </c>
    </row>
    <row r="11448" customFormat="false" ht="15.75" hidden="false" customHeight="true" outlineLevel="0" collapsed="false">
      <c r="A11448" s="4" t="n">
        <v>6799</v>
      </c>
      <c r="B11448" s="4" t="s">
        <v>59504</v>
      </c>
      <c r="C11448" s="4"/>
      <c r="D11448" s="4" t="s">
        <v>59505</v>
      </c>
      <c r="E11448" s="5" t="s">
        <v>504</v>
      </c>
      <c r="F11448" s="4" t="s">
        <v>505</v>
      </c>
      <c r="G11448" s="4" t="s">
        <v>84</v>
      </c>
      <c r="H11448" s="5" t="s">
        <v>59506</v>
      </c>
      <c r="I11448" s="7" t="s">
        <v>59507</v>
      </c>
      <c r="J11448" s="5" t="n">
        <f aca="false">LEN(K11448)</f>
        <v>11</v>
      </c>
      <c r="K11448" s="6" t="str">
        <f aca="false">LOWER(SUBSTITUTE(SUBSTITUTE(SUBSTITUTE(SUBSTITUTE(SUBSTITUTE(SUBSTITUTE(SUBSTITUTE(B11448,"S.L.",""),"SL",""),"S.A.",""),"SA","")," ",""),".",""),",",""))&amp;".com"</f>
        <v>coconut.com</v>
      </c>
      <c r="L11448" s="4" t="s">
        <v>21</v>
      </c>
      <c r="M11448" s="4" t="s">
        <v>31</v>
      </c>
    </row>
    <row r="11449" customFormat="false" ht="15.75" hidden="false" customHeight="true" outlineLevel="0" collapsed="false">
      <c r="A11449" s="4" t="n">
        <v>6833</v>
      </c>
      <c r="B11449" s="4" t="s">
        <v>59508</v>
      </c>
      <c r="C11449" s="4"/>
      <c r="D11449" s="4" t="s">
        <v>49714</v>
      </c>
      <c r="E11449" s="5" t="s">
        <v>5149</v>
      </c>
      <c r="F11449" s="4" t="s">
        <v>5150</v>
      </c>
      <c r="G11449" s="4" t="s">
        <v>84</v>
      </c>
      <c r="H11449" s="5" t="s">
        <v>59509</v>
      </c>
      <c r="I11449" s="17" t="s">
        <v>59510</v>
      </c>
      <c r="J11449" s="5" t="n">
        <f aca="false">LEN(K11449)</f>
        <v>11</v>
      </c>
      <c r="K11449" s="6" t="str">
        <f aca="false">LOWER(SUBSTITUTE(SUBSTITUTE(SUBSTITUTE(SUBSTITUTE(SUBSTITUTE(SUBSTITUTE(SUBSTITUTE(B11449,"S.L.",""),"SL",""),"S.A.",""),"SA","")," ",""),".",""),",",""))&amp;".com"</f>
        <v>rafalet.com</v>
      </c>
      <c r="L11449" s="4" t="s">
        <v>57</v>
      </c>
      <c r="M11449" s="4" t="s">
        <v>4901</v>
      </c>
    </row>
    <row r="11450" customFormat="false" ht="15.75" hidden="false" customHeight="true" outlineLevel="0" collapsed="false">
      <c r="A11450" s="4" t="n">
        <v>6848</v>
      </c>
      <c r="B11450" s="4" t="s">
        <v>59511</v>
      </c>
      <c r="C11450" s="4"/>
      <c r="D11450" s="4" t="s">
        <v>59512</v>
      </c>
      <c r="E11450" s="5" t="s">
        <v>17912</v>
      </c>
      <c r="F11450" s="4" t="s">
        <v>5150</v>
      </c>
      <c r="G11450" s="4" t="s">
        <v>84</v>
      </c>
      <c r="H11450" s="5" t="s">
        <v>59513</v>
      </c>
      <c r="I11450" s="17" t="s">
        <v>59514</v>
      </c>
      <c r="J11450" s="5" t="n">
        <f aca="false">LEN(K11450)</f>
        <v>11</v>
      </c>
      <c r="K11450" s="19" t="s">
        <v>58728</v>
      </c>
      <c r="L11450" s="4" t="s">
        <v>57</v>
      </c>
      <c r="M11450" s="4" t="s">
        <v>59515</v>
      </c>
    </row>
    <row r="11451" customFormat="false" ht="15.75" hidden="false" customHeight="true" outlineLevel="0" collapsed="false">
      <c r="A11451" s="4" t="n">
        <v>6925</v>
      </c>
      <c r="B11451" s="4" t="s">
        <v>59516</v>
      </c>
      <c r="C11451" s="4"/>
      <c r="D11451" s="4" t="s">
        <v>59517</v>
      </c>
      <c r="E11451" s="5" t="s">
        <v>82</v>
      </c>
      <c r="F11451" s="4" t="s">
        <v>83</v>
      </c>
      <c r="G11451" s="4" t="s">
        <v>84</v>
      </c>
      <c r="H11451" s="5" t="s">
        <v>59518</v>
      </c>
      <c r="I11451" s="4" t="s">
        <v>59519</v>
      </c>
      <c r="J11451" s="5" t="n">
        <f aca="false">LEN(K11451)</f>
        <v>11</v>
      </c>
      <c r="K11451" s="6" t="s">
        <v>59520</v>
      </c>
      <c r="L11451" s="4" t="s">
        <v>21</v>
      </c>
      <c r="M11451" s="4" t="s">
        <v>3895</v>
      </c>
    </row>
    <row r="11452" customFormat="false" ht="15.75" hidden="false" customHeight="true" outlineLevel="0" collapsed="false">
      <c r="A11452" s="4" t="n">
        <v>7010</v>
      </c>
      <c r="B11452" s="4" t="s">
        <v>59521</v>
      </c>
      <c r="C11452" s="4"/>
      <c r="D11452" s="4" t="s">
        <v>59522</v>
      </c>
      <c r="E11452" s="5" t="s">
        <v>648</v>
      </c>
      <c r="F11452" s="4" t="s">
        <v>649</v>
      </c>
      <c r="G11452" s="4" t="s">
        <v>84</v>
      </c>
      <c r="H11452" s="5" t="s">
        <v>11967</v>
      </c>
      <c r="I11452" s="4" t="s">
        <v>59523</v>
      </c>
      <c r="J11452" s="5" t="n">
        <f aca="false">LEN(K11452)</f>
        <v>11</v>
      </c>
      <c r="K11452" s="6" t="str">
        <f aca="false">LOWER(SUBSTITUTE(SUBSTITUTE(SUBSTITUTE(SUBSTITUTE(SUBSTITUTE(SUBSTITUTE(SUBSTITUTE(B11452,"S.L.",""),"SL",""),"S.A.",""),"SA","")," ",""),".",""),",",""))&amp;".com"</f>
        <v>jabeque.com</v>
      </c>
      <c r="L11452" s="4" t="s">
        <v>57</v>
      </c>
      <c r="M11452" s="4" t="s">
        <v>31</v>
      </c>
    </row>
    <row r="11453" customFormat="false" ht="15.75" hidden="false" customHeight="true" outlineLevel="0" collapsed="false">
      <c r="A11453" s="4" t="n">
        <v>7021</v>
      </c>
      <c r="B11453" s="4" t="s">
        <v>59524</v>
      </c>
      <c r="C11453" s="4"/>
      <c r="D11453" s="4" t="s">
        <v>59525</v>
      </c>
      <c r="E11453" s="5" t="s">
        <v>648</v>
      </c>
      <c r="F11453" s="4" t="s">
        <v>649</v>
      </c>
      <c r="G11453" s="4" t="s">
        <v>84</v>
      </c>
      <c r="H11453" s="5" t="s">
        <v>59526</v>
      </c>
      <c r="I11453" s="7" t="s">
        <v>59527</v>
      </c>
      <c r="J11453" s="5" t="n">
        <f aca="false">LEN(K11453)</f>
        <v>11</v>
      </c>
      <c r="K11453" s="6" t="str">
        <f aca="false">LOWER(SUBSTITUTE(SUBSTITUTE(SUBSTITUTE(SUBSTITUTE(SUBSTITUTE(SUBSTITUTE(SUBSTITUTE(B11453,"S.L.",""),"SL",""),"S.A.",""),"SA","")," ",""),".",""),",",""))&amp;".com"</f>
        <v>ibintur.com</v>
      </c>
      <c r="L11453" s="4" t="s">
        <v>57</v>
      </c>
      <c r="M11453" s="4" t="s">
        <v>31</v>
      </c>
    </row>
    <row r="11454" customFormat="false" ht="15.75" hidden="false" customHeight="true" outlineLevel="0" collapsed="false">
      <c r="A11454" s="4" t="n">
        <v>7022</v>
      </c>
      <c r="B11454" s="4" t="s">
        <v>59528</v>
      </c>
      <c r="C11454" s="4"/>
      <c r="D11454" s="4" t="s">
        <v>59529</v>
      </c>
      <c r="E11454" s="5" t="s">
        <v>648</v>
      </c>
      <c r="F11454" s="4" t="s">
        <v>649</v>
      </c>
      <c r="G11454" s="4" t="s">
        <v>84</v>
      </c>
      <c r="H11454" s="5" t="s">
        <v>59530</v>
      </c>
      <c r="I11454" s="7" t="s">
        <v>59531</v>
      </c>
      <c r="J11454" s="5" t="n">
        <f aca="false">LEN(K11454)</f>
        <v>11</v>
      </c>
      <c r="K11454" s="6" t="s">
        <v>59532</v>
      </c>
      <c r="L11454" s="4" t="s">
        <v>31</v>
      </c>
      <c r="M11454" s="4" t="s">
        <v>828</v>
      </c>
    </row>
    <row r="11455" customFormat="false" ht="15.75" hidden="false" customHeight="true" outlineLevel="0" collapsed="false">
      <c r="A11455" s="4" t="n">
        <v>7034</v>
      </c>
      <c r="B11455" s="4" t="s">
        <v>59533</v>
      </c>
      <c r="C11455" s="4"/>
      <c r="D11455" s="4" t="s">
        <v>59534</v>
      </c>
      <c r="E11455" s="5" t="s">
        <v>648</v>
      </c>
      <c r="F11455" s="4" t="s">
        <v>649</v>
      </c>
      <c r="G11455" s="4" t="s">
        <v>84</v>
      </c>
      <c r="H11455" s="5" t="s">
        <v>59535</v>
      </c>
      <c r="I11455" s="4" t="s">
        <v>59536</v>
      </c>
      <c r="J11455" s="5" t="n">
        <f aca="false">LEN(K11455)</f>
        <v>11</v>
      </c>
      <c r="K11455" s="6" t="s">
        <v>59537</v>
      </c>
      <c r="L11455" s="4" t="s">
        <v>31</v>
      </c>
      <c r="M11455" s="4" t="s">
        <v>7861</v>
      </c>
    </row>
    <row r="11456" customFormat="false" ht="15.75" hidden="false" customHeight="true" outlineLevel="0" collapsed="false">
      <c r="A11456" s="4" t="n">
        <v>7035</v>
      </c>
      <c r="B11456" s="4" t="s">
        <v>59538</v>
      </c>
      <c r="C11456" s="4"/>
      <c r="D11456" s="4" t="s">
        <v>59539</v>
      </c>
      <c r="E11456" s="5" t="s">
        <v>648</v>
      </c>
      <c r="F11456" s="4" t="s">
        <v>649</v>
      </c>
      <c r="G11456" s="4" t="s">
        <v>84</v>
      </c>
      <c r="H11456" s="5" t="s">
        <v>59540</v>
      </c>
      <c r="I11456" s="4" t="s">
        <v>59541</v>
      </c>
      <c r="J11456" s="5" t="n">
        <f aca="false">LEN(K11456)</f>
        <v>11</v>
      </c>
      <c r="K11456" s="10" t="s">
        <v>59542</v>
      </c>
      <c r="L11456" s="4" t="s">
        <v>57</v>
      </c>
      <c r="M11456" s="4" t="s">
        <v>729</v>
      </c>
    </row>
    <row r="11457" customFormat="false" ht="15.75" hidden="false" customHeight="true" outlineLevel="0" collapsed="false">
      <c r="A11457" s="4" t="n">
        <v>7058</v>
      </c>
      <c r="B11457" s="4" t="s">
        <v>59543</v>
      </c>
      <c r="C11457" s="4"/>
      <c r="D11457" s="4" t="s">
        <v>59544</v>
      </c>
      <c r="E11457" s="5" t="s">
        <v>17975</v>
      </c>
      <c r="F11457" s="4" t="s">
        <v>565</v>
      </c>
      <c r="G11457" s="4" t="s">
        <v>84</v>
      </c>
      <c r="H11457" s="5" t="s">
        <v>59545</v>
      </c>
      <c r="I11457" s="7" t="s">
        <v>59546</v>
      </c>
      <c r="J11457" s="5" t="n">
        <f aca="false">LEN(K11457)</f>
        <v>11</v>
      </c>
      <c r="K11457" s="6" t="s">
        <v>58728</v>
      </c>
      <c r="L11457" s="4" t="s">
        <v>31</v>
      </c>
      <c r="M11457" s="4" t="s">
        <v>10631</v>
      </c>
    </row>
    <row r="11458" customFormat="false" ht="15.75" hidden="false" customHeight="true" outlineLevel="0" collapsed="false">
      <c r="A11458" s="4" t="n">
        <v>7083</v>
      </c>
      <c r="B11458" s="4" t="s">
        <v>59547</v>
      </c>
      <c r="C11458" s="4"/>
      <c r="D11458" s="4" t="s">
        <v>59548</v>
      </c>
      <c r="E11458" s="5" t="s">
        <v>4284</v>
      </c>
      <c r="F11458" s="4" t="s">
        <v>4285</v>
      </c>
      <c r="G11458" s="4" t="s">
        <v>84</v>
      </c>
      <c r="H11458" s="5" t="s">
        <v>59549</v>
      </c>
      <c r="I11458" s="7" t="s">
        <v>58999</v>
      </c>
      <c r="J11458" s="5" t="n">
        <f aca="false">LEN(K11458)</f>
        <v>11</v>
      </c>
      <c r="K11458" s="6" t="s">
        <v>59000</v>
      </c>
      <c r="L11458" s="4" t="s">
        <v>57</v>
      </c>
      <c r="M11458" s="4" t="s">
        <v>9811</v>
      </c>
    </row>
    <row r="11459" customFormat="false" ht="15.75" hidden="false" customHeight="true" outlineLevel="0" collapsed="false">
      <c r="A11459" s="4" t="n">
        <v>7123</v>
      </c>
      <c r="B11459" s="4" t="s">
        <v>59550</v>
      </c>
      <c r="C11459" s="4"/>
      <c r="D11459" s="4" t="s">
        <v>59551</v>
      </c>
      <c r="E11459" s="5" t="s">
        <v>5155</v>
      </c>
      <c r="F11459" s="4" t="s">
        <v>122</v>
      </c>
      <c r="G11459" s="4" t="s">
        <v>84</v>
      </c>
      <c r="H11459" s="5" t="s">
        <v>59552</v>
      </c>
      <c r="I11459" s="4" t="s">
        <v>59553</v>
      </c>
      <c r="J11459" s="5" t="n">
        <f aca="false">LEN(K11459)</f>
        <v>11</v>
      </c>
      <c r="K11459" s="6" t="s">
        <v>58742</v>
      </c>
      <c r="L11459" s="4" t="s">
        <v>21</v>
      </c>
      <c r="M11459" s="4" t="s">
        <v>4752</v>
      </c>
    </row>
    <row r="11460" customFormat="false" ht="15.75" hidden="false" customHeight="true" outlineLevel="0" collapsed="false">
      <c r="A11460" s="4" t="n">
        <v>7154</v>
      </c>
      <c r="B11460" s="4" t="s">
        <v>59554</v>
      </c>
      <c r="C11460" s="4"/>
      <c r="D11460" s="4" t="s">
        <v>59555</v>
      </c>
      <c r="E11460" s="5" t="s">
        <v>121</v>
      </c>
      <c r="F11460" s="4" t="s">
        <v>122</v>
      </c>
      <c r="G11460" s="4" t="s">
        <v>84</v>
      </c>
      <c r="H11460" s="5" t="s">
        <v>59556</v>
      </c>
      <c r="I11460" s="7" t="s">
        <v>59557</v>
      </c>
      <c r="J11460" s="5" t="n">
        <f aca="false">LEN(K11460)</f>
        <v>11</v>
      </c>
      <c r="K11460" s="6" t="str">
        <f aca="false">LOWER(SUBSTITUTE(SUBSTITUTE(SUBSTITUTE(SUBSTITUTE(SUBSTITUTE(SUBSTITUTE(SUBSTITUTE(B11460,"S.L.",""),"SL",""),"S.A.",""),"SA","")," ",""),".",""),",",""))&amp;".com"</f>
        <v>nmarino.com</v>
      </c>
      <c r="L11460" s="4" t="s">
        <v>10283</v>
      </c>
      <c r="M11460" s="4" t="s">
        <v>1759</v>
      </c>
    </row>
    <row r="11461" customFormat="false" ht="15.75" hidden="false" customHeight="true" outlineLevel="0" collapsed="false">
      <c r="A11461" s="4" t="n">
        <v>7170</v>
      </c>
      <c r="B11461" s="4" t="s">
        <v>59558</v>
      </c>
      <c r="C11461" s="4"/>
      <c r="D11461" s="4" t="s">
        <v>59559</v>
      </c>
      <c r="E11461" s="5" t="s">
        <v>121</v>
      </c>
      <c r="F11461" s="4" t="s">
        <v>122</v>
      </c>
      <c r="G11461" s="4" t="s">
        <v>84</v>
      </c>
      <c r="H11461" s="5" t="s">
        <v>59560</v>
      </c>
      <c r="I11461" s="7" t="s">
        <v>59561</v>
      </c>
      <c r="J11461" s="5" t="n">
        <f aca="false">LEN(K11461)</f>
        <v>11</v>
      </c>
      <c r="K11461" s="6" t="s">
        <v>59562</v>
      </c>
      <c r="L11461" s="4" t="s">
        <v>10283</v>
      </c>
      <c r="M11461" s="4" t="s">
        <v>672</v>
      </c>
    </row>
    <row r="11462" customFormat="false" ht="15.75" hidden="false" customHeight="true" outlineLevel="0" collapsed="false">
      <c r="A11462" s="4" t="n">
        <v>7184</v>
      </c>
      <c r="B11462" s="4" t="s">
        <v>59563</v>
      </c>
      <c r="C11462" s="4"/>
      <c r="D11462" s="4" t="s">
        <v>59564</v>
      </c>
      <c r="E11462" s="5" t="s">
        <v>49962</v>
      </c>
      <c r="F11462" s="4" t="s">
        <v>5186</v>
      </c>
      <c r="G11462" s="4" t="s">
        <v>84</v>
      </c>
      <c r="H11462" s="5" t="s">
        <v>59565</v>
      </c>
      <c r="I11462" s="7" t="s">
        <v>59566</v>
      </c>
      <c r="J11462" s="5" t="n">
        <f aca="false">LEN(K11462)</f>
        <v>11</v>
      </c>
      <c r="K11462" s="6" t="s">
        <v>59567</v>
      </c>
      <c r="L11462" s="4" t="s">
        <v>57</v>
      </c>
      <c r="M11462" s="4" t="s">
        <v>31</v>
      </c>
    </row>
    <row r="11463" customFormat="false" ht="15.75" hidden="false" customHeight="true" outlineLevel="0" collapsed="false">
      <c r="A11463" s="4" t="n">
        <v>7276</v>
      </c>
      <c r="B11463" s="4" t="s">
        <v>59568</v>
      </c>
      <c r="C11463" s="4"/>
      <c r="D11463" s="4" t="s">
        <v>59569</v>
      </c>
      <c r="E11463" s="5" t="s">
        <v>648</v>
      </c>
      <c r="F11463" s="4" t="s">
        <v>649</v>
      </c>
      <c r="G11463" s="4" t="s">
        <v>84</v>
      </c>
      <c r="H11463" s="5" t="s">
        <v>59570</v>
      </c>
      <c r="I11463" s="7" t="s">
        <v>59571</v>
      </c>
      <c r="J11463" s="5" t="n">
        <f aca="false">LEN(K11463)</f>
        <v>11</v>
      </c>
      <c r="K11463" s="6" t="str">
        <f aca="false">LOWER(SUBSTITUTE(SUBSTITUTE(SUBSTITUTE(SUBSTITUTE(SUBSTITUTE(SUBSTITUTE(SUBSTITUTE(B11463,"S.L.",""),"SL",""),"S.A.",""),"SA","")," ",""),".",""),",",""))&amp;".com"</f>
        <v>marigna.com</v>
      </c>
      <c r="L11463" s="4" t="s">
        <v>78</v>
      </c>
      <c r="M11463" s="4" t="s">
        <v>31</v>
      </c>
    </row>
    <row r="11464" customFormat="false" ht="15.75" hidden="false" customHeight="true" outlineLevel="0" collapsed="false">
      <c r="A11464" s="4" t="n">
        <v>7307</v>
      </c>
      <c r="B11464" s="4" t="s">
        <v>59572</v>
      </c>
      <c r="C11464" s="4"/>
      <c r="D11464" s="4" t="s">
        <v>59573</v>
      </c>
      <c r="E11464" s="5" t="s">
        <v>6462</v>
      </c>
      <c r="F11464" s="4" t="s">
        <v>6463</v>
      </c>
      <c r="G11464" s="4" t="s">
        <v>84</v>
      </c>
      <c r="H11464" s="5" t="s">
        <v>59574</v>
      </c>
      <c r="I11464" s="7" t="s">
        <v>59575</v>
      </c>
      <c r="J11464" s="5" t="n">
        <f aca="false">LEN(K11464)</f>
        <v>11</v>
      </c>
      <c r="K11464" s="6" t="s">
        <v>59576</v>
      </c>
      <c r="L11464" s="4" t="s">
        <v>57</v>
      </c>
      <c r="M11464" s="4" t="s">
        <v>24751</v>
      </c>
    </row>
    <row r="11465" customFormat="false" ht="15.75" hidden="false" customHeight="true" outlineLevel="0" collapsed="false">
      <c r="A11465" s="4" t="n">
        <v>7330</v>
      </c>
      <c r="B11465" s="4" t="s">
        <v>59577</v>
      </c>
      <c r="C11465" s="4"/>
      <c r="D11465" s="4" t="s">
        <v>59578</v>
      </c>
      <c r="E11465" s="5" t="s">
        <v>82</v>
      </c>
      <c r="F11465" s="4" t="s">
        <v>83</v>
      </c>
      <c r="G11465" s="4" t="s">
        <v>84</v>
      </c>
      <c r="H11465" s="5" t="s">
        <v>30129</v>
      </c>
      <c r="I11465" s="4" t="s">
        <v>59579</v>
      </c>
      <c r="J11465" s="5" t="n">
        <f aca="false">LEN(K11465)</f>
        <v>11</v>
      </c>
      <c r="K11465" s="6" t="s">
        <v>59580</v>
      </c>
      <c r="L11465" s="4" t="s">
        <v>31</v>
      </c>
      <c r="M11465" s="4" t="s">
        <v>904</v>
      </c>
    </row>
    <row r="11466" customFormat="false" ht="15.75" hidden="false" customHeight="true" outlineLevel="0" collapsed="false">
      <c r="A11466" s="4" t="n">
        <v>7329</v>
      </c>
      <c r="B11466" s="4" t="s">
        <v>30127</v>
      </c>
      <c r="C11466" s="4"/>
      <c r="D11466" s="4" t="s">
        <v>48592</v>
      </c>
      <c r="E11466" s="5" t="s">
        <v>1768</v>
      </c>
      <c r="F11466" s="4" t="s">
        <v>1769</v>
      </c>
      <c r="G11466" s="4" t="s">
        <v>84</v>
      </c>
      <c r="H11466" s="5" t="s">
        <v>30129</v>
      </c>
      <c r="I11466" s="7" t="s">
        <v>59581</v>
      </c>
      <c r="J11466" s="5" t="n">
        <f aca="false">LEN(K11466)</f>
        <v>11</v>
      </c>
      <c r="K11466" s="6" t="s">
        <v>59580</v>
      </c>
      <c r="L11466" s="4" t="s">
        <v>66</v>
      </c>
      <c r="M11466" s="4" t="s">
        <v>2410</v>
      </c>
    </row>
    <row r="11467" customFormat="false" ht="15.75" hidden="false" customHeight="true" outlineLevel="0" collapsed="false">
      <c r="A11467" s="4" t="n">
        <v>7339</v>
      </c>
      <c r="B11467" s="4" t="s">
        <v>59582</v>
      </c>
      <c r="C11467" s="4"/>
      <c r="D11467" s="4" t="s">
        <v>59583</v>
      </c>
      <c r="E11467" s="5" t="s">
        <v>1768</v>
      </c>
      <c r="F11467" s="4" t="s">
        <v>83</v>
      </c>
      <c r="G11467" s="4" t="s">
        <v>84</v>
      </c>
      <c r="H11467" s="5" t="s">
        <v>59584</v>
      </c>
      <c r="I11467" s="4" t="s">
        <v>59585</v>
      </c>
      <c r="J11467" s="5" t="n">
        <f aca="false">LEN(K11467)</f>
        <v>11</v>
      </c>
      <c r="K11467" s="10" t="s">
        <v>59586</v>
      </c>
      <c r="L11467" s="4" t="s">
        <v>78</v>
      </c>
      <c r="M11467" s="4" t="s">
        <v>419</v>
      </c>
    </row>
    <row r="11468" customFormat="false" ht="15.75" hidden="false" customHeight="true" outlineLevel="0" collapsed="false">
      <c r="A11468" s="4" t="n">
        <v>7364</v>
      </c>
      <c r="B11468" s="4" t="s">
        <v>59587</v>
      </c>
      <c r="C11468" s="4"/>
      <c r="D11468" s="4" t="s">
        <v>59588</v>
      </c>
      <c r="E11468" s="5" t="s">
        <v>1768</v>
      </c>
      <c r="F11468" s="4" t="s">
        <v>83</v>
      </c>
      <c r="G11468" s="4" t="s">
        <v>84</v>
      </c>
      <c r="H11468" s="5" t="s">
        <v>59589</v>
      </c>
      <c r="I11468" s="7" t="s">
        <v>59590</v>
      </c>
      <c r="J11468" s="5" t="n">
        <f aca="false">LEN(K11468)</f>
        <v>11</v>
      </c>
      <c r="K11468" s="6" t="s">
        <v>59591</v>
      </c>
      <c r="L11468" s="4" t="s">
        <v>57</v>
      </c>
      <c r="M11468" s="4" t="s">
        <v>996</v>
      </c>
    </row>
    <row r="11469" customFormat="false" ht="15.75" hidden="false" customHeight="true" outlineLevel="0" collapsed="false">
      <c r="A11469" s="4" t="n">
        <v>7371</v>
      </c>
      <c r="B11469" s="4" t="s">
        <v>59592</v>
      </c>
      <c r="C11469" s="4"/>
      <c r="D11469" s="4" t="s">
        <v>59593</v>
      </c>
      <c r="E11469" s="5" t="s">
        <v>82</v>
      </c>
      <c r="F11469" s="4" t="s">
        <v>83</v>
      </c>
      <c r="G11469" s="4" t="s">
        <v>84</v>
      </c>
      <c r="H11469" s="5" t="s">
        <v>59594</v>
      </c>
      <c r="I11469" s="4" t="s">
        <v>59595</v>
      </c>
      <c r="J11469" s="5" t="n">
        <f aca="false">LEN(K11469)</f>
        <v>11</v>
      </c>
      <c r="K11469" s="10" t="s">
        <v>59576</v>
      </c>
      <c r="L11469" s="4" t="s">
        <v>31</v>
      </c>
      <c r="M11469" s="4" t="s">
        <v>209</v>
      </c>
    </row>
    <row r="11470" customFormat="false" ht="15.75" hidden="false" customHeight="true" outlineLevel="0" collapsed="false">
      <c r="A11470" s="4" t="n">
        <v>7398</v>
      </c>
      <c r="B11470" s="4" t="s">
        <v>59596</v>
      </c>
      <c r="C11470" s="4"/>
      <c r="D11470" s="4" t="s">
        <v>59597</v>
      </c>
      <c r="E11470" s="5" t="s">
        <v>510</v>
      </c>
      <c r="F11470" s="4" t="s">
        <v>511</v>
      </c>
      <c r="G11470" s="4" t="s">
        <v>84</v>
      </c>
      <c r="H11470" s="5" t="s">
        <v>59598</v>
      </c>
      <c r="I11470" s="4" t="s">
        <v>59599</v>
      </c>
      <c r="J11470" s="5" t="n">
        <f aca="false">LEN(K11470)</f>
        <v>11</v>
      </c>
      <c r="K11470" s="6" t="s">
        <v>59600</v>
      </c>
      <c r="L11470" s="4" t="s">
        <v>31</v>
      </c>
      <c r="M11470" s="4" t="s">
        <v>31</v>
      </c>
    </row>
    <row r="11471" customFormat="false" ht="15.75" hidden="false" customHeight="true" outlineLevel="0" collapsed="false">
      <c r="A11471" s="4" t="n">
        <v>7431</v>
      </c>
      <c r="B11471" s="4" t="s">
        <v>59601</v>
      </c>
      <c r="C11471" s="4"/>
      <c r="D11471" s="4" t="s">
        <v>563</v>
      </c>
      <c r="E11471" s="5" t="s">
        <v>660</v>
      </c>
      <c r="F11471" s="4" t="s">
        <v>661</v>
      </c>
      <c r="G11471" s="4" t="s">
        <v>84</v>
      </c>
      <c r="H11471" s="5" t="s">
        <v>59602</v>
      </c>
      <c r="I11471" s="4" t="s">
        <v>59603</v>
      </c>
      <c r="J11471" s="5" t="n">
        <f aca="false">LEN(K11471)</f>
        <v>11</v>
      </c>
      <c r="K11471" s="6" t="s">
        <v>58728</v>
      </c>
      <c r="L11471" s="4" t="s">
        <v>57</v>
      </c>
      <c r="M11471" s="4" t="s">
        <v>59604</v>
      </c>
    </row>
    <row r="11472" customFormat="false" ht="15.75" hidden="false" customHeight="true" outlineLevel="0" collapsed="false">
      <c r="A11472" s="4" t="n">
        <v>7437</v>
      </c>
      <c r="B11472" s="4" t="s">
        <v>59601</v>
      </c>
      <c r="C11472" s="4"/>
      <c r="D11472" s="4" t="s">
        <v>59605</v>
      </c>
      <c r="E11472" s="5" t="s">
        <v>660</v>
      </c>
      <c r="F11472" s="4" t="s">
        <v>661</v>
      </c>
      <c r="G11472" s="4" t="s">
        <v>84</v>
      </c>
      <c r="H11472" s="5" t="s">
        <v>59606</v>
      </c>
      <c r="I11472" s="4" t="s">
        <v>59607</v>
      </c>
      <c r="J11472" s="5" t="n">
        <f aca="false">LEN(K11472)</f>
        <v>11</v>
      </c>
      <c r="K11472" s="6" t="s">
        <v>58728</v>
      </c>
      <c r="L11472" s="4" t="s">
        <v>1679</v>
      </c>
      <c r="M11472" s="4" t="s">
        <v>59604</v>
      </c>
    </row>
    <row r="11473" customFormat="false" ht="15.75" hidden="false" customHeight="true" outlineLevel="0" collapsed="false">
      <c r="A11473" s="4" t="n">
        <v>7441</v>
      </c>
      <c r="B11473" s="4" t="s">
        <v>59608</v>
      </c>
      <c r="C11473" s="4"/>
      <c r="D11473" s="4" t="s">
        <v>59609</v>
      </c>
      <c r="E11473" s="5" t="s">
        <v>1644</v>
      </c>
      <c r="F11473" s="4" t="s">
        <v>1645</v>
      </c>
      <c r="G11473" s="4" t="s">
        <v>84</v>
      </c>
      <c r="H11473" s="5" t="s">
        <v>59610</v>
      </c>
      <c r="I11473" s="7" t="s">
        <v>59611</v>
      </c>
      <c r="J11473" s="5" t="n">
        <f aca="false">LEN(K11473)</f>
        <v>11</v>
      </c>
      <c r="K11473" s="6" t="s">
        <v>59612</v>
      </c>
      <c r="L11473" s="4" t="s">
        <v>57</v>
      </c>
      <c r="M11473" s="4" t="s">
        <v>488</v>
      </c>
    </row>
    <row r="11474" customFormat="false" ht="15.75" hidden="false" customHeight="true" outlineLevel="0" collapsed="false">
      <c r="A11474" s="4" t="n">
        <v>7457</v>
      </c>
      <c r="B11474" s="4" t="s">
        <v>59337</v>
      </c>
      <c r="C11474" s="4"/>
      <c r="D11474" s="4" t="s">
        <v>59613</v>
      </c>
      <c r="E11474" s="5" t="s">
        <v>1644</v>
      </c>
      <c r="F11474" s="4" t="s">
        <v>1645</v>
      </c>
      <c r="G11474" s="4" t="s">
        <v>84</v>
      </c>
      <c r="H11474" s="5" t="s">
        <v>59614</v>
      </c>
      <c r="I11474" s="7" t="str">
        <f aca="false">IFERROR(__xludf.dummyfunction("""info@""&amp;LOWER(REGEXREPLACE(B11474,""[^A-Za-z0-9]"",""""))&amp;"".com"""),"info@paraiso.com")</f>
        <v>info@paraiso.com</v>
      </c>
      <c r="J11474" s="5" t="n">
        <f aca="false">LEN(K11474)</f>
        <v>11</v>
      </c>
      <c r="K11474" s="6" t="s">
        <v>59615</v>
      </c>
      <c r="L11474" s="4" t="s">
        <v>31</v>
      </c>
      <c r="M11474" s="4" t="s">
        <v>31</v>
      </c>
    </row>
    <row r="11475" customFormat="false" ht="15.75" hidden="false" customHeight="true" outlineLevel="0" collapsed="false">
      <c r="A11475" s="4" t="n">
        <v>7538</v>
      </c>
      <c r="B11475" s="4" t="s">
        <v>59616</v>
      </c>
      <c r="C11475" s="4"/>
      <c r="D11475" s="4" t="s">
        <v>59617</v>
      </c>
      <c r="E11475" s="5" t="s">
        <v>5500</v>
      </c>
      <c r="F11475" s="4" t="s">
        <v>6463</v>
      </c>
      <c r="G11475" s="4" t="s">
        <v>84</v>
      </c>
      <c r="H11475" s="5" t="s">
        <v>59618</v>
      </c>
      <c r="I11475" s="4" t="s">
        <v>59619</v>
      </c>
      <c r="J11475" s="5" t="n">
        <f aca="false">LEN(K11475)</f>
        <v>11</v>
      </c>
      <c r="K11475" s="6" t="s">
        <v>59620</v>
      </c>
      <c r="L11475" s="4" t="s">
        <v>3407</v>
      </c>
      <c r="M11475" s="4" t="s">
        <v>326</v>
      </c>
    </row>
    <row r="11476" customFormat="false" ht="15.75" hidden="false" customHeight="true" outlineLevel="0" collapsed="false">
      <c r="A11476" s="4" t="n">
        <v>7543</v>
      </c>
      <c r="B11476" s="4" t="s">
        <v>59621</v>
      </c>
      <c r="C11476" s="4"/>
      <c r="D11476" s="4" t="s">
        <v>59622</v>
      </c>
      <c r="E11476" s="5" t="s">
        <v>27251</v>
      </c>
      <c r="F11476" s="4" t="s">
        <v>12045</v>
      </c>
      <c r="G11476" s="4" t="s">
        <v>84</v>
      </c>
      <c r="H11476" s="5" t="s">
        <v>59623</v>
      </c>
      <c r="I11476" s="4" t="str">
        <f aca="false">IFERROR(__xludf.dummyfunction("""info@""&amp;LOWER(REGEXREPLACE(B11476,""[^A-Za-z0-9]"",""""))&amp;"".com"""),"info@solimar.com")</f>
        <v>info@solimar.com</v>
      </c>
      <c r="J11476" s="5" t="n">
        <f aca="false">LEN(K11476)</f>
        <v>11</v>
      </c>
      <c r="K11476" s="6" t="s">
        <v>59624</v>
      </c>
      <c r="L11476" s="4" t="s">
        <v>31</v>
      </c>
      <c r="M11476" s="4" t="s">
        <v>31</v>
      </c>
    </row>
    <row r="11477" customFormat="false" ht="15.75" hidden="false" customHeight="true" outlineLevel="0" collapsed="false">
      <c r="A11477" s="4" t="n">
        <v>7556</v>
      </c>
      <c r="B11477" s="4" t="s">
        <v>59625</v>
      </c>
      <c r="C11477" s="4"/>
      <c r="D11477" s="4" t="s">
        <v>59626</v>
      </c>
      <c r="E11477" s="5" t="s">
        <v>14765</v>
      </c>
      <c r="F11477" s="4" t="s">
        <v>14766</v>
      </c>
      <c r="G11477" s="4" t="s">
        <v>84</v>
      </c>
      <c r="H11477" s="5" t="s">
        <v>59627</v>
      </c>
      <c r="I11477" s="7" t="s">
        <v>59628</v>
      </c>
      <c r="J11477" s="5" t="n">
        <f aca="false">LEN(K11477)</f>
        <v>11</v>
      </c>
      <c r="K11477" s="6" t="s">
        <v>59629</v>
      </c>
      <c r="L11477" s="4" t="s">
        <v>57</v>
      </c>
      <c r="M11477" s="4" t="s">
        <v>317</v>
      </c>
    </row>
    <row r="11478" customFormat="false" ht="15.75" hidden="false" customHeight="true" outlineLevel="0" collapsed="false">
      <c r="A11478" s="4" t="n">
        <v>7561</v>
      </c>
      <c r="B11478" s="4" t="s">
        <v>59630</v>
      </c>
      <c r="C11478" s="4"/>
      <c r="D11478" s="4" t="s">
        <v>59631</v>
      </c>
      <c r="E11478" s="5" t="s">
        <v>504</v>
      </c>
      <c r="F11478" s="4" t="s">
        <v>505</v>
      </c>
      <c r="G11478" s="4" t="s">
        <v>84</v>
      </c>
      <c r="H11478" s="5" t="s">
        <v>59632</v>
      </c>
      <c r="I11478" s="4" t="s">
        <v>16101</v>
      </c>
      <c r="J11478" s="5" t="n">
        <f aca="false">LEN(K11478)</f>
        <v>11</v>
      </c>
      <c r="K11478" s="6" t="s">
        <v>59633</v>
      </c>
      <c r="L11478" s="4" t="s">
        <v>57</v>
      </c>
      <c r="M11478" s="4" t="s">
        <v>31</v>
      </c>
    </row>
    <row r="11479" customFormat="false" ht="15.75" hidden="false" customHeight="true" outlineLevel="0" collapsed="false">
      <c r="A11479" s="4" t="n">
        <v>7564</v>
      </c>
      <c r="B11479" s="4" t="s">
        <v>59634</v>
      </c>
      <c r="C11479" s="4"/>
      <c r="D11479" s="4" t="s">
        <v>59635</v>
      </c>
      <c r="E11479" s="5" t="s">
        <v>6474</v>
      </c>
      <c r="F11479" s="4" t="s">
        <v>6475</v>
      </c>
      <c r="G11479" s="4" t="s">
        <v>84</v>
      </c>
      <c r="H11479" s="5" t="s">
        <v>59636</v>
      </c>
      <c r="I11479" s="4" t="str">
        <f aca="false">IFERROR(__xludf.dummyfunction("""info@""&amp;LOWER(REGEXREPLACE(B11479,""[^A-Za-z0-9]"",""""))&amp;"".com"""),"info@canreus.com")</f>
        <v>info@canreus.com</v>
      </c>
      <c r="J11479" s="5" t="n">
        <f aca="false">LEN(K11479)</f>
        <v>11</v>
      </c>
      <c r="K11479" s="6" t="s">
        <v>59637</v>
      </c>
      <c r="L11479" s="4" t="s">
        <v>57</v>
      </c>
      <c r="M11479" s="4" t="s">
        <v>22</v>
      </c>
    </row>
    <row r="11480" customFormat="false" ht="15.75" hidden="false" customHeight="true" outlineLevel="0" collapsed="false">
      <c r="A11480" s="4" t="n">
        <v>7577</v>
      </c>
      <c r="B11480" s="4" t="s">
        <v>59638</v>
      </c>
      <c r="C11480" s="4"/>
      <c r="D11480" s="4" t="s">
        <v>59639</v>
      </c>
      <c r="E11480" s="5" t="s">
        <v>8496</v>
      </c>
      <c r="F11480" s="4" t="s">
        <v>3555</v>
      </c>
      <c r="G11480" s="4" t="s">
        <v>84</v>
      </c>
      <c r="H11480" s="5" t="s">
        <v>59640</v>
      </c>
      <c r="I11480" s="4" t="s">
        <v>59641</v>
      </c>
      <c r="J11480" s="5" t="n">
        <f aca="false">LEN(K11480)</f>
        <v>11</v>
      </c>
      <c r="K11480" s="6" t="s">
        <v>59642</v>
      </c>
      <c r="L11480" s="4" t="s">
        <v>57</v>
      </c>
      <c r="M11480" s="4" t="s">
        <v>2097</v>
      </c>
    </row>
    <row r="11481" customFormat="false" ht="15.75" hidden="false" customHeight="true" outlineLevel="0" collapsed="false">
      <c r="A11481" s="4" t="n">
        <v>7580</v>
      </c>
      <c r="B11481" s="4" t="s">
        <v>59643</v>
      </c>
      <c r="C11481" s="4"/>
      <c r="D11481" s="4" t="s">
        <v>59644</v>
      </c>
      <c r="E11481" s="5" t="s">
        <v>8496</v>
      </c>
      <c r="F11481" s="4" t="s">
        <v>3555</v>
      </c>
      <c r="G11481" s="4" t="s">
        <v>84</v>
      </c>
      <c r="H11481" s="5" t="s">
        <v>59645</v>
      </c>
      <c r="I11481" s="4" t="s">
        <v>59641</v>
      </c>
      <c r="J11481" s="5" t="n">
        <f aca="false">LEN(K11481)</f>
        <v>11</v>
      </c>
      <c r="K11481" s="6" t="s">
        <v>59642</v>
      </c>
      <c r="L11481" s="4" t="s">
        <v>21</v>
      </c>
      <c r="M11481" s="4" t="s">
        <v>31</v>
      </c>
    </row>
    <row r="11482" customFormat="false" ht="15.75" hidden="false" customHeight="true" outlineLevel="0" collapsed="false">
      <c r="A11482" s="4" t="n">
        <v>7590</v>
      </c>
      <c r="B11482" s="4" t="s">
        <v>59646</v>
      </c>
      <c r="C11482" s="4"/>
      <c r="D11482" s="4" t="s">
        <v>59647</v>
      </c>
      <c r="E11482" s="5" t="s">
        <v>8496</v>
      </c>
      <c r="F11482" s="4" t="s">
        <v>3555</v>
      </c>
      <c r="G11482" s="4" t="s">
        <v>84</v>
      </c>
      <c r="H11482" s="5" t="s">
        <v>59648</v>
      </c>
      <c r="I11482" s="4" t="s">
        <v>59649</v>
      </c>
      <c r="J11482" s="5" t="n">
        <f aca="false">LEN(K11482)</f>
        <v>11</v>
      </c>
      <c r="K11482" s="6" t="s">
        <v>59650</v>
      </c>
      <c r="L11482" s="4" t="s">
        <v>57</v>
      </c>
      <c r="M11482" s="4" t="s">
        <v>133</v>
      </c>
    </row>
    <row r="11483" customFormat="false" ht="15.75" hidden="false" customHeight="true" outlineLevel="0" collapsed="false">
      <c r="A11483" s="4" t="n">
        <v>7625</v>
      </c>
      <c r="B11483" s="4" t="s">
        <v>59651</v>
      </c>
      <c r="C11483" s="4"/>
      <c r="D11483" s="4" t="s">
        <v>59652</v>
      </c>
      <c r="E11483" s="5" t="s">
        <v>14855</v>
      </c>
      <c r="F11483" s="4" t="s">
        <v>7889</v>
      </c>
      <c r="G11483" s="4" t="s">
        <v>84</v>
      </c>
      <c r="H11483" s="5" t="s">
        <v>59653</v>
      </c>
      <c r="I11483" s="7" t="str">
        <f aca="false">IFERROR(__xludf.dummyfunction("""info@""&amp;LOWER(REGEXREPLACE(B11483,""[^A-Za-z0-9]"",""""))&amp;"".com"""),"info@lemarsl.com")</f>
        <v>info@lemarsl.com</v>
      </c>
      <c r="J11483" s="5" t="n">
        <f aca="false">LEN(K11483)</f>
        <v>11</v>
      </c>
      <c r="K11483" s="6" t="s">
        <v>59654</v>
      </c>
      <c r="L11483" s="4" t="s">
        <v>21</v>
      </c>
      <c r="M11483" s="4" t="s">
        <v>2980</v>
      </c>
    </row>
    <row r="11484" customFormat="false" ht="15.75" hidden="false" customHeight="true" outlineLevel="0" collapsed="false">
      <c r="A11484" s="4" t="n">
        <v>7645</v>
      </c>
      <c r="B11484" s="4" t="s">
        <v>59655</v>
      </c>
      <c r="C11484" s="4"/>
      <c r="D11484" s="4" t="s">
        <v>59656</v>
      </c>
      <c r="E11484" s="5" t="s">
        <v>2922</v>
      </c>
      <c r="F11484" s="4" t="s">
        <v>2923</v>
      </c>
      <c r="G11484" s="4" t="s">
        <v>84</v>
      </c>
      <c r="H11484" s="5" t="s">
        <v>59657</v>
      </c>
      <c r="I11484" s="4" t="s">
        <v>14862</v>
      </c>
      <c r="J11484" s="5" t="n">
        <f aca="false">LEN(K11484)</f>
        <v>11</v>
      </c>
      <c r="K11484" s="6" t="s">
        <v>58742</v>
      </c>
      <c r="L11484" s="4" t="s">
        <v>57</v>
      </c>
      <c r="M11484" s="4" t="s">
        <v>72</v>
      </c>
    </row>
    <row r="11485" customFormat="false" ht="15.75" hidden="false" customHeight="true" outlineLevel="0" collapsed="false">
      <c r="A11485" s="4" t="n">
        <v>7653</v>
      </c>
      <c r="B11485" s="4" t="s">
        <v>14859</v>
      </c>
      <c r="C11485" s="4"/>
      <c r="D11485" s="4" t="s">
        <v>14860</v>
      </c>
      <c r="E11485" s="5" t="s">
        <v>3565</v>
      </c>
      <c r="F11485" s="4" t="s">
        <v>3566</v>
      </c>
      <c r="G11485" s="4" t="s">
        <v>84</v>
      </c>
      <c r="H11485" s="5" t="s">
        <v>14861</v>
      </c>
      <c r="I11485" s="4" t="s">
        <v>14862</v>
      </c>
      <c r="J11485" s="5" t="n">
        <f aca="false">LEN(K11485)</f>
        <v>11</v>
      </c>
      <c r="K11485" s="6" t="s">
        <v>58742</v>
      </c>
      <c r="L11485" s="4" t="s">
        <v>57</v>
      </c>
      <c r="M11485" s="4" t="s">
        <v>72</v>
      </c>
    </row>
    <row r="11486" customFormat="false" ht="15.75" hidden="false" customHeight="true" outlineLevel="0" collapsed="false">
      <c r="A11486" s="4" t="n">
        <v>7671</v>
      </c>
      <c r="B11486" s="4" t="s">
        <v>59658</v>
      </c>
      <c r="C11486" s="4"/>
      <c r="D11486" s="4" t="s">
        <v>59659</v>
      </c>
      <c r="E11486" s="5" t="s">
        <v>21390</v>
      </c>
      <c r="F11486" s="4" t="s">
        <v>1769</v>
      </c>
      <c r="G11486" s="4" t="s">
        <v>84</v>
      </c>
      <c r="H11486" s="5" t="s">
        <v>59660</v>
      </c>
      <c r="I11486" s="4" t="str">
        <f aca="false">IFERROR(__xludf.dummyfunction("""info@""&amp;LOWER(REGEXREPLACE(B11486,""[^A-Za-z0-9]"",""""))&amp;"".com"""),"info@mcollsa.com")</f>
        <v>info@mcollsa.com</v>
      </c>
      <c r="J11486" s="5" t="n">
        <f aca="false">LEN(K11486)</f>
        <v>11</v>
      </c>
      <c r="K11486" s="6" t="s">
        <v>59661</v>
      </c>
      <c r="L11486" s="4" t="s">
        <v>57</v>
      </c>
      <c r="M11486" s="4" t="s">
        <v>31</v>
      </c>
    </row>
    <row r="11487" customFormat="false" ht="15.75" hidden="false" customHeight="true" outlineLevel="0" collapsed="false">
      <c r="A11487" s="4" t="n">
        <v>7693</v>
      </c>
      <c r="B11487" s="4" t="s">
        <v>59662</v>
      </c>
      <c r="C11487" s="4"/>
      <c r="D11487" s="4" t="s">
        <v>59663</v>
      </c>
      <c r="E11487" s="5" t="s">
        <v>504</v>
      </c>
      <c r="F11487" s="4" t="s">
        <v>505</v>
      </c>
      <c r="G11487" s="4" t="s">
        <v>84</v>
      </c>
      <c r="H11487" s="5" t="s">
        <v>59664</v>
      </c>
      <c r="I11487" s="7" t="s">
        <v>48216</v>
      </c>
      <c r="J11487" s="5" t="n">
        <f aca="false">LEN(K11487)</f>
        <v>11</v>
      </c>
      <c r="K11487" s="6" t="s">
        <v>59000</v>
      </c>
      <c r="L11487" s="4" t="s">
        <v>57</v>
      </c>
      <c r="M11487" s="4" t="s">
        <v>13033</v>
      </c>
    </row>
    <row r="11488" customFormat="false" ht="15.75" hidden="false" customHeight="true" outlineLevel="0" collapsed="false">
      <c r="A11488" s="4" t="n">
        <v>7757</v>
      </c>
      <c r="B11488" s="4" t="s">
        <v>59665</v>
      </c>
      <c r="C11488" s="4"/>
      <c r="D11488" s="4" t="s">
        <v>59666</v>
      </c>
      <c r="E11488" s="5" t="s">
        <v>3583</v>
      </c>
      <c r="F11488" s="4" t="s">
        <v>505</v>
      </c>
      <c r="G11488" s="4" t="s">
        <v>84</v>
      </c>
      <c r="H11488" s="5" t="s">
        <v>59667</v>
      </c>
      <c r="I11488" s="4" t="s">
        <v>59668</v>
      </c>
      <c r="J11488" s="5" t="n">
        <f aca="false">LEN(K11488)</f>
        <v>11</v>
      </c>
      <c r="K11488" s="6" t="s">
        <v>59669</v>
      </c>
      <c r="L11488" s="4" t="s">
        <v>31</v>
      </c>
      <c r="M11488" s="4" t="s">
        <v>13737</v>
      </c>
    </row>
    <row r="11489" customFormat="false" ht="15.75" hidden="false" customHeight="true" outlineLevel="0" collapsed="false">
      <c r="A11489" s="4" t="n">
        <v>7763</v>
      </c>
      <c r="B11489" s="4" t="s">
        <v>35482</v>
      </c>
      <c r="C11489" s="4"/>
      <c r="D11489" s="4" t="s">
        <v>59670</v>
      </c>
      <c r="E11489" s="5" t="s">
        <v>3583</v>
      </c>
      <c r="F11489" s="4" t="s">
        <v>505</v>
      </c>
      <c r="G11489" s="4" t="s">
        <v>84</v>
      </c>
      <c r="H11489" s="5" t="s">
        <v>59671</v>
      </c>
      <c r="I11489" s="4" t="s">
        <v>59672</v>
      </c>
      <c r="J11489" s="5" t="n">
        <f aca="false">LEN(K11489)</f>
        <v>11</v>
      </c>
      <c r="K11489" s="6" t="s">
        <v>59576</v>
      </c>
      <c r="L11489" s="4" t="s">
        <v>637</v>
      </c>
      <c r="M11489" s="4" t="s">
        <v>13737</v>
      </c>
    </row>
    <row r="11490" customFormat="false" ht="15.75" hidden="false" customHeight="true" outlineLevel="0" collapsed="false">
      <c r="A11490" s="4" t="n">
        <v>7812</v>
      </c>
      <c r="B11490" s="4" t="s">
        <v>59673</v>
      </c>
      <c r="C11490" s="4"/>
      <c r="D11490" s="4" t="s">
        <v>59674</v>
      </c>
      <c r="E11490" s="5" t="s">
        <v>2931</v>
      </c>
      <c r="F11490" s="4" t="s">
        <v>83</v>
      </c>
      <c r="G11490" s="4" t="s">
        <v>84</v>
      </c>
      <c r="H11490" s="5" t="s">
        <v>59675</v>
      </c>
      <c r="I11490" s="7" t="s">
        <v>59676</v>
      </c>
      <c r="J11490" s="5" t="n">
        <f aca="false">LEN(K11490)</f>
        <v>11</v>
      </c>
      <c r="K11490" s="6" t="s">
        <v>59677</v>
      </c>
      <c r="L11490" s="4" t="s">
        <v>637</v>
      </c>
      <c r="M11490" s="4" t="s">
        <v>1208</v>
      </c>
    </row>
    <row r="11491" customFormat="false" ht="15.75" hidden="false" customHeight="true" outlineLevel="0" collapsed="false">
      <c r="A11491" s="4" t="n">
        <v>7849</v>
      </c>
      <c r="B11491" s="4" t="s">
        <v>59678</v>
      </c>
      <c r="C11491" s="4"/>
      <c r="D11491" s="4" t="s">
        <v>59679</v>
      </c>
      <c r="E11491" s="5" t="s">
        <v>504</v>
      </c>
      <c r="F11491" s="4" t="s">
        <v>505</v>
      </c>
      <c r="G11491" s="4" t="s">
        <v>84</v>
      </c>
      <c r="H11491" s="5" t="s">
        <v>59680</v>
      </c>
      <c r="I11491" s="4" t="s">
        <v>59681</v>
      </c>
      <c r="J11491" s="5" t="n">
        <f aca="false">LEN(K11491)</f>
        <v>11</v>
      </c>
      <c r="K11491" s="6" t="s">
        <v>59682</v>
      </c>
      <c r="L11491" s="4" t="s">
        <v>31</v>
      </c>
      <c r="M11491" s="4" t="s">
        <v>6235</v>
      </c>
    </row>
    <row r="11492" customFormat="false" ht="15.75" hidden="false" customHeight="true" outlineLevel="0" collapsed="false">
      <c r="A11492" s="4" t="n">
        <v>7850</v>
      </c>
      <c r="B11492" s="4" t="s">
        <v>59683</v>
      </c>
      <c r="C11492" s="4"/>
      <c r="D11492" s="4" t="s">
        <v>59684</v>
      </c>
      <c r="E11492" s="5" t="s">
        <v>50065</v>
      </c>
      <c r="F11492" s="4" t="s">
        <v>83</v>
      </c>
      <c r="G11492" s="4" t="s">
        <v>84</v>
      </c>
      <c r="H11492" s="5" t="s">
        <v>59685</v>
      </c>
      <c r="I11492" s="4" t="s">
        <v>39</v>
      </c>
      <c r="J11492" s="5" t="n">
        <f aca="false">LEN(K11492)</f>
        <v>11</v>
      </c>
      <c r="K11492" s="6" t="s">
        <v>58742</v>
      </c>
      <c r="L11492" s="4" t="s">
        <v>31</v>
      </c>
      <c r="M11492" s="4" t="s">
        <v>31</v>
      </c>
    </row>
    <row r="11493" customFormat="false" ht="15.75" hidden="false" customHeight="true" outlineLevel="0" collapsed="false">
      <c r="A11493" s="4" t="n">
        <v>7866</v>
      </c>
      <c r="B11493" s="4" t="s">
        <v>59686</v>
      </c>
      <c r="C11493" s="4"/>
      <c r="D11493" s="4" t="s">
        <v>59687</v>
      </c>
      <c r="E11493" s="5" t="s">
        <v>121</v>
      </c>
      <c r="F11493" s="4" t="s">
        <v>122</v>
      </c>
      <c r="G11493" s="4" t="s">
        <v>84</v>
      </c>
      <c r="H11493" s="5" t="s">
        <v>59688</v>
      </c>
      <c r="I11493" s="7" t="s">
        <v>59546</v>
      </c>
      <c r="J11493" s="5" t="n">
        <f aca="false">LEN(K11493)</f>
        <v>11</v>
      </c>
      <c r="K11493" s="6" t="s">
        <v>58728</v>
      </c>
      <c r="L11493" s="4" t="s">
        <v>31</v>
      </c>
      <c r="M11493" s="4" t="s">
        <v>59689</v>
      </c>
    </row>
    <row r="11494" customFormat="false" ht="15.75" hidden="false" customHeight="true" outlineLevel="0" collapsed="false">
      <c r="A11494" s="4" t="n">
        <v>7868</v>
      </c>
      <c r="B11494" s="4" t="s">
        <v>59690</v>
      </c>
      <c r="C11494" s="4"/>
      <c r="D11494" s="4" t="s">
        <v>59691</v>
      </c>
      <c r="E11494" s="5" t="s">
        <v>121</v>
      </c>
      <c r="F11494" s="4" t="s">
        <v>122</v>
      </c>
      <c r="G11494" s="4" t="s">
        <v>84</v>
      </c>
      <c r="H11494" s="5" t="s">
        <v>59692</v>
      </c>
      <c r="I11494" s="4" t="s">
        <v>59546</v>
      </c>
      <c r="J11494" s="5" t="n">
        <f aca="false">LEN(K11494)</f>
        <v>11</v>
      </c>
      <c r="K11494" s="6" t="s">
        <v>58728</v>
      </c>
      <c r="L11494" s="4" t="s">
        <v>31</v>
      </c>
      <c r="M11494" s="4" t="s">
        <v>23660</v>
      </c>
    </row>
    <row r="11495" customFormat="false" ht="15.75" hidden="false" customHeight="true" outlineLevel="0" collapsed="false">
      <c r="A11495" s="4" t="n">
        <v>7875</v>
      </c>
      <c r="B11495" s="4" t="s">
        <v>39504</v>
      </c>
      <c r="C11495" s="4"/>
      <c r="D11495" s="4" t="s">
        <v>59693</v>
      </c>
      <c r="E11495" s="5" t="s">
        <v>887</v>
      </c>
      <c r="F11495" s="4" t="s">
        <v>661</v>
      </c>
      <c r="G11495" s="4" t="s">
        <v>84</v>
      </c>
      <c r="H11495" s="5" t="s">
        <v>59694</v>
      </c>
      <c r="I11495" s="4" t="str">
        <f aca="false">IFERROR(__xludf.dummyfunction("""info@""&amp;LOWER(REGEXREPLACE(B11495,""[^A-Za-z0-9]"",""""))&amp;"".com"""),"info@pinomar.com")</f>
        <v>info@pinomar.com</v>
      </c>
      <c r="J11495" s="5" t="n">
        <f aca="false">LEN(K11495)</f>
        <v>11</v>
      </c>
      <c r="K11495" s="6" t="s">
        <v>59695</v>
      </c>
      <c r="L11495" s="4" t="s">
        <v>31</v>
      </c>
      <c r="M11495" s="4" t="s">
        <v>118</v>
      </c>
    </row>
    <row r="11496" customFormat="false" ht="15.75" hidden="false" customHeight="true" outlineLevel="0" collapsed="false">
      <c r="A11496" s="4" t="n">
        <v>7955</v>
      </c>
      <c r="B11496" s="4" t="s">
        <v>59696</v>
      </c>
      <c r="C11496" s="4"/>
      <c r="D11496" s="4" t="s">
        <v>59697</v>
      </c>
      <c r="E11496" s="5" t="s">
        <v>7849</v>
      </c>
      <c r="F11496" s="4" t="s">
        <v>661</v>
      </c>
      <c r="G11496" s="4" t="s">
        <v>84</v>
      </c>
      <c r="H11496" s="5" t="s">
        <v>59698</v>
      </c>
      <c r="I11496" s="4" t="s">
        <v>59699</v>
      </c>
      <c r="J11496" s="5" t="n">
        <f aca="false">LEN(K11496)</f>
        <v>11</v>
      </c>
      <c r="K11496" s="10" t="s">
        <v>59700</v>
      </c>
      <c r="L11496" s="4" t="s">
        <v>57</v>
      </c>
      <c r="M11496" s="4" t="s">
        <v>31</v>
      </c>
    </row>
    <row r="11497" customFormat="false" ht="15.75" hidden="false" customHeight="true" outlineLevel="0" collapsed="false">
      <c r="A11497" s="4" t="n">
        <v>7969</v>
      </c>
      <c r="B11497" s="4" t="s">
        <v>11659</v>
      </c>
      <c r="C11497" s="4"/>
      <c r="D11497" s="4" t="s">
        <v>7966</v>
      </c>
      <c r="E11497" s="5" t="s">
        <v>1650</v>
      </c>
      <c r="F11497" s="4" t="s">
        <v>1651</v>
      </c>
      <c r="G11497" s="4" t="s">
        <v>84</v>
      </c>
      <c r="H11497" s="5" t="s">
        <v>59701</v>
      </c>
      <c r="I11497" s="7" t="str">
        <f aca="false">IFERROR(__xludf.dummyfunction("""info@""&amp;LOWER(REGEXREPLACE(B11497,""[^A-Za-z0-9]"",""""))&amp;"".com"""),"info@santafe.com")</f>
        <v>info@santafe.com</v>
      </c>
      <c r="J11497" s="5" t="n">
        <f aca="false">LEN(K11497)</f>
        <v>11</v>
      </c>
      <c r="K11497" s="6" t="s">
        <v>59702</v>
      </c>
      <c r="L11497" s="4" t="s">
        <v>66</v>
      </c>
      <c r="M11497" s="4" t="s">
        <v>8641</v>
      </c>
    </row>
    <row r="11498" customFormat="false" ht="15.75" hidden="false" customHeight="true" outlineLevel="0" collapsed="false">
      <c r="A11498" s="4" t="n">
        <v>7971</v>
      </c>
      <c r="B11498" s="4" t="s">
        <v>59703</v>
      </c>
      <c r="C11498" s="4"/>
      <c r="D11498" s="4" t="s">
        <v>59704</v>
      </c>
      <c r="E11498" s="5" t="s">
        <v>1650</v>
      </c>
      <c r="F11498" s="4" t="s">
        <v>1651</v>
      </c>
      <c r="G11498" s="4" t="s">
        <v>84</v>
      </c>
      <c r="H11498" s="5" t="s">
        <v>59705</v>
      </c>
      <c r="I11498" s="4" t="s">
        <v>59706</v>
      </c>
      <c r="J11498" s="5" t="n">
        <f aca="false">LEN(K11498)</f>
        <v>11</v>
      </c>
      <c r="K11498" s="10" t="s">
        <v>59707</v>
      </c>
      <c r="L11498" s="4" t="s">
        <v>21</v>
      </c>
      <c r="M11498" s="4" t="s">
        <v>31</v>
      </c>
    </row>
    <row r="11499" customFormat="false" ht="15.75" hidden="false" customHeight="true" outlineLevel="0" collapsed="false">
      <c r="A11499" s="4" t="n">
        <v>8029</v>
      </c>
      <c r="B11499" s="4" t="s">
        <v>59708</v>
      </c>
      <c r="C11499" s="4"/>
      <c r="D11499" s="4" t="s">
        <v>59709</v>
      </c>
      <c r="E11499" s="5" t="s">
        <v>59710</v>
      </c>
      <c r="F11499" s="4" t="s">
        <v>59711</v>
      </c>
      <c r="G11499" s="4" t="s">
        <v>84</v>
      </c>
      <c r="H11499" s="5" t="s">
        <v>59712</v>
      </c>
      <c r="I11499" s="4" t="s">
        <v>59713</v>
      </c>
      <c r="J11499" s="5" t="n">
        <f aca="false">LEN(K11499)</f>
        <v>11</v>
      </c>
      <c r="K11499" s="6" t="s">
        <v>59714</v>
      </c>
      <c r="L11499" s="4" t="s">
        <v>21</v>
      </c>
      <c r="M11499" s="4" t="s">
        <v>186</v>
      </c>
    </row>
    <row r="11500" customFormat="false" ht="15.75" hidden="false" customHeight="true" outlineLevel="0" collapsed="false">
      <c r="A11500" s="4" t="n">
        <v>8053</v>
      </c>
      <c r="B11500" s="4" t="s">
        <v>59715</v>
      </c>
      <c r="C11500" s="4"/>
      <c r="D11500" s="4" t="s">
        <v>59716</v>
      </c>
      <c r="E11500" s="5" t="s">
        <v>1650</v>
      </c>
      <c r="F11500" s="4" t="s">
        <v>2501</v>
      </c>
      <c r="G11500" s="4" t="s">
        <v>84</v>
      </c>
      <c r="H11500" s="5" t="s">
        <v>59717</v>
      </c>
      <c r="I11500" s="4" t="str">
        <f aca="false">IFERROR(__xludf.dummyfunction("""info@""&amp;LOWER(REGEXREPLACE(B11500,""[^A-Za-z0-9]"",""""))&amp;"".com"""),"info@acusasa.com")</f>
        <v>info@acusasa.com</v>
      </c>
      <c r="J11500" s="5" t="n">
        <f aca="false">LEN(K11500)</f>
        <v>11</v>
      </c>
      <c r="K11500" s="6" t="s">
        <v>59718</v>
      </c>
      <c r="L11500" s="4" t="s">
        <v>21</v>
      </c>
      <c r="M11500" s="4" t="s">
        <v>31</v>
      </c>
    </row>
    <row r="11501" customFormat="false" ht="15.75" hidden="false" customHeight="true" outlineLevel="0" collapsed="false">
      <c r="A11501" s="4" t="n">
        <v>8073</v>
      </c>
      <c r="B11501" s="4" t="s">
        <v>59719</v>
      </c>
      <c r="C11501" s="4"/>
      <c r="D11501" s="4" t="s">
        <v>59720</v>
      </c>
      <c r="E11501" s="5" t="s">
        <v>5228</v>
      </c>
      <c r="F11501" s="4" t="s">
        <v>2501</v>
      </c>
      <c r="G11501" s="4" t="s">
        <v>84</v>
      </c>
      <c r="H11501" s="5" t="s">
        <v>59721</v>
      </c>
      <c r="I11501" s="4" t="s">
        <v>59672</v>
      </c>
      <c r="J11501" s="5" t="n">
        <f aca="false">LEN(K11501)</f>
        <v>11</v>
      </c>
      <c r="K11501" s="6" t="s">
        <v>59576</v>
      </c>
      <c r="L11501" s="4" t="s">
        <v>78</v>
      </c>
      <c r="M11501" s="4" t="s">
        <v>21442</v>
      </c>
    </row>
    <row r="11502" customFormat="false" ht="15.75" hidden="false" customHeight="true" outlineLevel="0" collapsed="false">
      <c r="A11502" s="4" t="n">
        <v>8094</v>
      </c>
      <c r="B11502" s="4" t="s">
        <v>59722</v>
      </c>
      <c r="C11502" s="4"/>
      <c r="D11502" s="4" t="s">
        <v>59723</v>
      </c>
      <c r="E11502" s="5" t="s">
        <v>510</v>
      </c>
      <c r="F11502" s="4" t="s">
        <v>511</v>
      </c>
      <c r="G11502" s="4" t="s">
        <v>84</v>
      </c>
      <c r="H11502" s="5" t="s">
        <v>59724</v>
      </c>
      <c r="I11502" s="4" t="s">
        <v>59725</v>
      </c>
      <c r="J11502" s="5" t="n">
        <f aca="false">LEN(K11502)</f>
        <v>11</v>
      </c>
      <c r="K11502" s="6" t="s">
        <v>59726</v>
      </c>
      <c r="L11502" s="4" t="s">
        <v>31</v>
      </c>
      <c r="M11502" s="4" t="s">
        <v>3523</v>
      </c>
    </row>
    <row r="11503" customFormat="false" ht="15.75" hidden="false" customHeight="true" outlineLevel="0" collapsed="false">
      <c r="A11503" s="4" t="n">
        <v>8096</v>
      </c>
      <c r="B11503" s="4" t="s">
        <v>59727</v>
      </c>
      <c r="C11503" s="4"/>
      <c r="D11503" s="4" t="s">
        <v>59728</v>
      </c>
      <c r="E11503" s="5" t="s">
        <v>2918</v>
      </c>
      <c r="F11503" s="4" t="s">
        <v>1956</v>
      </c>
      <c r="G11503" s="4" t="s">
        <v>84</v>
      </c>
      <c r="H11503" s="5" t="s">
        <v>59729</v>
      </c>
      <c r="I11503" s="4" t="s">
        <v>21649</v>
      </c>
      <c r="J11503" s="5" t="n">
        <f aca="false">LEN(K11503)</f>
        <v>11</v>
      </c>
      <c r="K11503" s="6" t="s">
        <v>58742</v>
      </c>
      <c r="L11503" s="4" t="s">
        <v>21</v>
      </c>
      <c r="M11503" s="4" t="s">
        <v>1729</v>
      </c>
    </row>
    <row r="11504" customFormat="false" ht="15.75" hidden="false" customHeight="true" outlineLevel="0" collapsed="false">
      <c r="A11504" s="4" t="n">
        <v>8124</v>
      </c>
      <c r="B11504" s="4" t="s">
        <v>40206</v>
      </c>
      <c r="C11504" s="4"/>
      <c r="D11504" s="4" t="s">
        <v>59730</v>
      </c>
      <c r="E11504" s="5" t="s">
        <v>9910</v>
      </c>
      <c r="F11504" s="4" t="s">
        <v>9911</v>
      </c>
      <c r="G11504" s="4" t="s">
        <v>146</v>
      </c>
      <c r="H11504" s="5" t="s">
        <v>59731</v>
      </c>
      <c r="I11504" s="4" t="str">
        <f aca="false">IFERROR(__xludf.dummyfunction("""info@""&amp;LOWER(REGEXREPLACE(B11504,""[^A-Za-z0-9]"",""""))&amp;"".com"""),"info@rosamar.com")</f>
        <v>info@rosamar.com</v>
      </c>
      <c r="J11504" s="5" t="n">
        <f aca="false">LEN(K11504)</f>
        <v>11</v>
      </c>
      <c r="K11504" s="6" t="s">
        <v>59732</v>
      </c>
      <c r="L11504" s="4" t="s">
        <v>31</v>
      </c>
      <c r="M11504" s="4" t="s">
        <v>502</v>
      </c>
    </row>
    <row r="11505" customFormat="false" ht="15.75" hidden="false" customHeight="true" outlineLevel="0" collapsed="false">
      <c r="A11505" s="4" t="n">
        <v>8158</v>
      </c>
      <c r="B11505" s="4" t="s">
        <v>59733</v>
      </c>
      <c r="C11505" s="4" t="s">
        <v>59734</v>
      </c>
      <c r="D11505" s="4" t="s">
        <v>59735</v>
      </c>
      <c r="E11505" s="5" t="s">
        <v>9910</v>
      </c>
      <c r="F11505" s="4" t="s">
        <v>9911</v>
      </c>
      <c r="G11505" s="4" t="s">
        <v>146</v>
      </c>
      <c r="H11505" s="5" t="s">
        <v>59736</v>
      </c>
      <c r="I11505" s="4" t="str">
        <f aca="false">IFERROR(__xludf.dummyfunction("""info@""&amp;LOWER(REGEXREPLACE(B11505,""[^A-Za-z0-9]"",""""))&amp;"".com"""),"info@univers.com")</f>
        <v>info@univers.com</v>
      </c>
      <c r="J11505" s="5" t="n">
        <f aca="false">LEN(K11505)</f>
        <v>11</v>
      </c>
      <c r="K11505" s="10" t="s">
        <v>59737</v>
      </c>
      <c r="L11505" s="4" t="s">
        <v>31</v>
      </c>
      <c r="M11505" s="4" t="s">
        <v>13512</v>
      </c>
    </row>
    <row r="11506" customFormat="false" ht="15.75" hidden="false" customHeight="true" outlineLevel="0" collapsed="false">
      <c r="A11506" s="4" t="n">
        <v>8182</v>
      </c>
      <c r="B11506" s="4" t="s">
        <v>45457</v>
      </c>
      <c r="C11506" s="4" t="s">
        <v>59738</v>
      </c>
      <c r="D11506" s="4" t="s">
        <v>59739</v>
      </c>
      <c r="E11506" s="5" t="s">
        <v>12124</v>
      </c>
      <c r="F11506" s="4" t="s">
        <v>12125</v>
      </c>
      <c r="G11506" s="4" t="s">
        <v>146</v>
      </c>
      <c r="H11506" s="5" t="s">
        <v>59740</v>
      </c>
      <c r="I11506" s="7" t="s">
        <v>59741</v>
      </c>
      <c r="J11506" s="5" t="n">
        <f aca="false">LEN(K11506)</f>
        <v>11</v>
      </c>
      <c r="K11506" s="13" t="s">
        <v>59742</v>
      </c>
      <c r="L11506" s="4" t="s">
        <v>78</v>
      </c>
      <c r="M11506" s="4" t="s">
        <v>5134</v>
      </c>
    </row>
    <row r="11507" customFormat="false" ht="15.75" hidden="false" customHeight="true" outlineLevel="0" collapsed="false">
      <c r="A11507" s="4" t="n">
        <v>8192</v>
      </c>
      <c r="B11507" s="4" t="s">
        <v>59743</v>
      </c>
      <c r="C11507" s="4"/>
      <c r="D11507" s="4" t="s">
        <v>59744</v>
      </c>
      <c r="E11507" s="5" t="s">
        <v>19410</v>
      </c>
      <c r="F11507" s="4" t="s">
        <v>19411</v>
      </c>
      <c r="G11507" s="4" t="s">
        <v>146</v>
      </c>
      <c r="H11507" s="5" t="s">
        <v>59745</v>
      </c>
      <c r="I11507" s="7" t="s">
        <v>59746</v>
      </c>
      <c r="J11507" s="5" t="n">
        <f aca="false">LEN(K11507)</f>
        <v>11</v>
      </c>
      <c r="K11507" s="6" t="s">
        <v>59747</v>
      </c>
      <c r="L11507" s="4" t="s">
        <v>78</v>
      </c>
      <c r="M11507" s="4" t="s">
        <v>877</v>
      </c>
    </row>
    <row r="11508" customFormat="false" ht="15.75" hidden="false" customHeight="true" outlineLevel="0" collapsed="false">
      <c r="A11508" s="4" t="n">
        <v>8212</v>
      </c>
      <c r="B11508" s="4" t="s">
        <v>59748</v>
      </c>
      <c r="C11508" s="4"/>
      <c r="D11508" s="4" t="s">
        <v>59749</v>
      </c>
      <c r="E11508" s="5" t="s">
        <v>2508</v>
      </c>
      <c r="F11508" s="4" t="s">
        <v>2509</v>
      </c>
      <c r="G11508" s="4" t="s">
        <v>146</v>
      </c>
      <c r="H11508" s="5" t="s">
        <v>59750</v>
      </c>
      <c r="I11508" s="4" t="str">
        <f aca="false">IFERROR(__xludf.dummyfunction("""info@""&amp;LOWER(REGEXREPLACE(B11508,""[^A-Za-z0-9]"",""""))&amp;"".com"""),"info@palamos.com")</f>
        <v>info@palamos.com</v>
      </c>
      <c r="J11508" s="5" t="n">
        <f aca="false">LEN(K11508)</f>
        <v>11</v>
      </c>
      <c r="K11508" s="6" t="s">
        <v>59751</v>
      </c>
      <c r="L11508" s="4" t="s">
        <v>57</v>
      </c>
      <c r="M11508" s="4" t="s">
        <v>31</v>
      </c>
    </row>
    <row r="11509" customFormat="false" ht="15.75" hidden="false" customHeight="true" outlineLevel="0" collapsed="false">
      <c r="A11509" s="4" t="n">
        <v>8214</v>
      </c>
      <c r="B11509" s="4" t="s">
        <v>59752</v>
      </c>
      <c r="C11509" s="4" t="s">
        <v>59753</v>
      </c>
      <c r="D11509" s="4" t="s">
        <v>59754</v>
      </c>
      <c r="E11509" s="5" t="s">
        <v>14939</v>
      </c>
      <c r="F11509" s="4" t="s">
        <v>14940</v>
      </c>
      <c r="G11509" s="4" t="s">
        <v>146</v>
      </c>
      <c r="H11509" s="5" t="s">
        <v>59755</v>
      </c>
      <c r="I11509" s="7" t="s">
        <v>59756</v>
      </c>
      <c r="J11509" s="5" t="n">
        <f aca="false">LEN(K11509)</f>
        <v>11</v>
      </c>
      <c r="K11509" s="6" t="s">
        <v>59757</v>
      </c>
      <c r="L11509" s="4" t="s">
        <v>78</v>
      </c>
      <c r="M11509" s="4" t="s">
        <v>3529</v>
      </c>
    </row>
    <row r="11510" customFormat="false" ht="15.75" hidden="false" customHeight="true" outlineLevel="0" collapsed="false">
      <c r="A11510" s="4" t="n">
        <v>8231</v>
      </c>
      <c r="B11510" s="4" t="s">
        <v>59758</v>
      </c>
      <c r="C11510" s="4"/>
      <c r="D11510" s="4" t="s">
        <v>50236</v>
      </c>
      <c r="E11510" s="5" t="s">
        <v>5236</v>
      </c>
      <c r="F11510" s="4" t="s">
        <v>5237</v>
      </c>
      <c r="G11510" s="4" t="s">
        <v>146</v>
      </c>
      <c r="H11510" s="5" t="s">
        <v>59759</v>
      </c>
      <c r="I11510" s="4" t="s">
        <v>59760</v>
      </c>
      <c r="J11510" s="5" t="n">
        <f aca="false">LEN(K11510)</f>
        <v>11</v>
      </c>
      <c r="K11510" s="6" t="s">
        <v>59761</v>
      </c>
      <c r="L11510" s="4" t="s">
        <v>31</v>
      </c>
      <c r="M11510" s="4" t="s">
        <v>555</v>
      </c>
    </row>
    <row r="11511" customFormat="false" ht="15.75" hidden="false" customHeight="true" outlineLevel="0" collapsed="false">
      <c r="A11511" s="4" t="n">
        <v>8254</v>
      </c>
      <c r="B11511" s="4" t="s">
        <v>58925</v>
      </c>
      <c r="C11511" s="4" t="s">
        <v>59762</v>
      </c>
      <c r="D11511" s="4" t="s">
        <v>59763</v>
      </c>
      <c r="E11511" s="5" t="s">
        <v>5236</v>
      </c>
      <c r="F11511" s="4" t="s">
        <v>5237</v>
      </c>
      <c r="G11511" s="4" t="s">
        <v>146</v>
      </c>
      <c r="H11511" s="5" t="s">
        <v>59764</v>
      </c>
      <c r="I11511" s="4" t="s">
        <v>59765</v>
      </c>
      <c r="J11511" s="5" t="n">
        <f aca="false">LEN(K11511)</f>
        <v>11</v>
      </c>
      <c r="K11511" s="6" t="s">
        <v>58929</v>
      </c>
      <c r="L11511" s="4" t="s">
        <v>31</v>
      </c>
      <c r="M11511" s="4" t="s">
        <v>3461</v>
      </c>
    </row>
    <row r="11512" customFormat="false" ht="15.75" hidden="false" customHeight="true" outlineLevel="0" collapsed="false">
      <c r="A11512" s="4" t="n">
        <v>8256</v>
      </c>
      <c r="B11512" s="4" t="s">
        <v>59766</v>
      </c>
      <c r="C11512" s="4"/>
      <c r="D11512" s="4" t="s">
        <v>59767</v>
      </c>
      <c r="E11512" s="5" t="s">
        <v>5236</v>
      </c>
      <c r="F11512" s="4" t="s">
        <v>5237</v>
      </c>
      <c r="G11512" s="4" t="s">
        <v>146</v>
      </c>
      <c r="H11512" s="5" t="s">
        <v>59768</v>
      </c>
      <c r="I11512" s="4" t="s">
        <v>59769</v>
      </c>
      <c r="J11512" s="5" t="n">
        <f aca="false">LEN(K11512)</f>
        <v>11</v>
      </c>
      <c r="K11512" s="6" t="s">
        <v>59761</v>
      </c>
      <c r="L11512" s="4" t="s">
        <v>31</v>
      </c>
      <c r="M11512" s="4" t="s">
        <v>31</v>
      </c>
    </row>
    <row r="11513" customFormat="false" ht="15.75" hidden="false" customHeight="true" outlineLevel="0" collapsed="false">
      <c r="A11513" s="4" t="n">
        <v>8284</v>
      </c>
      <c r="B11513" s="4" t="s">
        <v>59770</v>
      </c>
      <c r="C11513" s="4" t="s">
        <v>59771</v>
      </c>
      <c r="D11513" s="4" t="s">
        <v>59772</v>
      </c>
      <c r="E11513" s="5" t="s">
        <v>144</v>
      </c>
      <c r="F11513" s="4" t="s">
        <v>145</v>
      </c>
      <c r="G11513" s="4" t="s">
        <v>146</v>
      </c>
      <c r="H11513" s="5" t="s">
        <v>59773</v>
      </c>
      <c r="I11513" s="7" t="str">
        <f aca="false">IFERROR(__xludf.dummyfunction("""info@""&amp;LOWER(REGEXREPLACE(B11513,""[^A-Za-z0-9]"",""""))&amp;"".com"""),"info@xainesl.com")</f>
        <v>info@xainesl.com</v>
      </c>
      <c r="J11513" s="5" t="n">
        <f aca="false">LEN(K11513)</f>
        <v>11</v>
      </c>
      <c r="K11513" s="6" t="s">
        <v>59774</v>
      </c>
      <c r="L11513" s="4" t="s">
        <v>78</v>
      </c>
      <c r="M11513" s="4" t="s">
        <v>238</v>
      </c>
    </row>
    <row r="11514" customFormat="false" ht="15.75" hidden="false" customHeight="true" outlineLevel="0" collapsed="false">
      <c r="A11514" s="4" t="n">
        <v>8297</v>
      </c>
      <c r="B11514" s="4" t="s">
        <v>59775</v>
      </c>
      <c r="C11514" s="4"/>
      <c r="D11514" s="4" t="s">
        <v>59776</v>
      </c>
      <c r="E11514" s="5" t="s">
        <v>144</v>
      </c>
      <c r="F11514" s="4" t="s">
        <v>145</v>
      </c>
      <c r="G11514" s="4" t="s">
        <v>146</v>
      </c>
      <c r="H11514" s="5" t="s">
        <v>59777</v>
      </c>
      <c r="I11514" s="4" t="str">
        <f aca="false">IFERROR(__xludf.dummyfunction("""info@""&amp;LOWER(REGEXREPLACE(B11514,""[^A-Za-z0-9]"",""""))&amp;"".com"""),"info@frigola.com")</f>
        <v>info@frigola.com</v>
      </c>
      <c r="J11514" s="5" t="n">
        <f aca="false">LEN(K11514)</f>
        <v>11</v>
      </c>
      <c r="K11514" s="10" t="s">
        <v>59778</v>
      </c>
      <c r="L11514" s="4" t="s">
        <v>31</v>
      </c>
      <c r="M11514" s="4" t="s">
        <v>21448</v>
      </c>
    </row>
    <row r="11515" customFormat="false" ht="15.75" hidden="false" customHeight="true" outlineLevel="0" collapsed="false">
      <c r="A11515" s="4" t="n">
        <v>8311</v>
      </c>
      <c r="B11515" s="4" t="s">
        <v>59775</v>
      </c>
      <c r="C11515" s="4"/>
      <c r="D11515" s="4" t="s">
        <v>59779</v>
      </c>
      <c r="E11515" s="5" t="s">
        <v>144</v>
      </c>
      <c r="F11515" s="4" t="s">
        <v>145</v>
      </c>
      <c r="G11515" s="4" t="s">
        <v>146</v>
      </c>
      <c r="H11515" s="5" t="s">
        <v>59780</v>
      </c>
      <c r="I11515" s="4" t="str">
        <f aca="false">IFERROR(__xludf.dummyfunction("""info@""&amp;LOWER(REGEXREPLACE(B11515,""[^A-Za-z0-9]"",""""))&amp;"".com"""),"info@frigola.com")</f>
        <v>info@frigola.com</v>
      </c>
      <c r="J11515" s="5" t="n">
        <f aca="false">LEN(K11515)</f>
        <v>11</v>
      </c>
      <c r="K11515" s="6" t="s">
        <v>59778</v>
      </c>
      <c r="L11515" s="4" t="s">
        <v>78</v>
      </c>
      <c r="M11515" s="4" t="s">
        <v>31</v>
      </c>
    </row>
    <row r="11516" customFormat="false" ht="15.75" hidden="false" customHeight="true" outlineLevel="0" collapsed="false">
      <c r="A11516" s="4" t="n">
        <v>8318</v>
      </c>
      <c r="B11516" s="4" t="s">
        <v>59781</v>
      </c>
      <c r="C11516" s="4" t="s">
        <v>41087</v>
      </c>
      <c r="D11516" s="4" t="s">
        <v>59782</v>
      </c>
      <c r="E11516" s="5" t="s">
        <v>144</v>
      </c>
      <c r="F11516" s="4" t="s">
        <v>145</v>
      </c>
      <c r="G11516" s="4" t="s">
        <v>146</v>
      </c>
      <c r="H11516" s="5" t="s">
        <v>59783</v>
      </c>
      <c r="I11516" s="4" t="str">
        <f aca="false">IFERROR(__xludf.dummyfunction("""info@""&amp;LOWER(REGEXREPLACE(B11516,""[^A-Za-z0-9]"",""""))&amp;"".com"""),"info@surfmar.com")</f>
        <v>info@surfmar.com</v>
      </c>
      <c r="J11516" s="5" t="n">
        <f aca="false">LEN(K11516)</f>
        <v>11</v>
      </c>
      <c r="K11516" s="6" t="s">
        <v>59784</v>
      </c>
      <c r="L11516" s="4" t="s">
        <v>57</v>
      </c>
      <c r="M11516" s="4" t="s">
        <v>20922</v>
      </c>
    </row>
    <row r="11517" customFormat="false" ht="27.75" hidden="false" customHeight="true" outlineLevel="0" collapsed="false">
      <c r="A11517" s="4" t="n">
        <v>8337</v>
      </c>
      <c r="B11517" s="4" t="s">
        <v>59785</v>
      </c>
      <c r="C11517" s="4"/>
      <c r="D11517" s="4" t="s">
        <v>59786</v>
      </c>
      <c r="E11517" s="5" t="s">
        <v>144</v>
      </c>
      <c r="F11517" s="4" t="s">
        <v>145</v>
      </c>
      <c r="G11517" s="4" t="s">
        <v>146</v>
      </c>
      <c r="H11517" s="5" t="s">
        <v>59787</v>
      </c>
      <c r="I11517" s="7" t="str">
        <f aca="false">IFERROR(__xludf.dummyfunction("""info@""&amp;LOWER(REGEXREPLACE(B11517,""[^A-Za-z0-9]"",""""))&amp;"".com"""),"info@segissl.com")</f>
        <v>info@segissl.com</v>
      </c>
      <c r="J11517" s="5" t="n">
        <f aca="false">LEN(K11517)</f>
        <v>11</v>
      </c>
      <c r="K11517" s="13" t="s">
        <v>59788</v>
      </c>
      <c r="L11517" s="4" t="s">
        <v>31</v>
      </c>
      <c r="M11517" s="4" t="s">
        <v>31</v>
      </c>
    </row>
    <row r="11518" customFormat="false" ht="15.75" hidden="false" customHeight="true" outlineLevel="0" collapsed="false">
      <c r="A11518" s="4" t="n">
        <v>8358</v>
      </c>
      <c r="B11518" s="4" t="s">
        <v>2743</v>
      </c>
      <c r="C11518" s="4" t="s">
        <v>59789</v>
      </c>
      <c r="D11518" s="4" t="s">
        <v>59790</v>
      </c>
      <c r="E11518" s="5" t="s">
        <v>35815</v>
      </c>
      <c r="F11518" s="4" t="s">
        <v>35816</v>
      </c>
      <c r="G11518" s="4" t="s">
        <v>146</v>
      </c>
      <c r="H11518" s="5" t="s">
        <v>59791</v>
      </c>
      <c r="I11518" s="7" t="s">
        <v>59792</v>
      </c>
      <c r="J11518" s="5" t="n">
        <f aca="false">LEN(K11518)</f>
        <v>11</v>
      </c>
      <c r="K11518" s="6" t="s">
        <v>59793</v>
      </c>
      <c r="L11518" s="4" t="s">
        <v>21</v>
      </c>
      <c r="M11518" s="4" t="s">
        <v>695</v>
      </c>
    </row>
    <row r="11519" customFormat="false" ht="15.75" hidden="false" customHeight="true" outlineLevel="0" collapsed="false">
      <c r="A11519" s="4" t="n">
        <v>8373</v>
      </c>
      <c r="B11519" s="4" t="s">
        <v>59794</v>
      </c>
      <c r="C11519" s="4" t="s">
        <v>59795</v>
      </c>
      <c r="D11519" s="4" t="s">
        <v>59796</v>
      </c>
      <c r="E11519" s="5" t="s">
        <v>41119</v>
      </c>
      <c r="F11519" s="4" t="s">
        <v>146</v>
      </c>
      <c r="G11519" s="4" t="s">
        <v>146</v>
      </c>
      <c r="H11519" s="5" t="s">
        <v>59797</v>
      </c>
      <c r="I11519" s="7" t="s">
        <v>59798</v>
      </c>
      <c r="J11519" s="5" t="n">
        <f aca="false">LEN(K11519)</f>
        <v>11</v>
      </c>
      <c r="K11519" s="6" t="s">
        <v>59799</v>
      </c>
      <c r="L11519" s="4" t="s">
        <v>21</v>
      </c>
      <c r="M11519" s="4" t="s">
        <v>31</v>
      </c>
    </row>
    <row r="11520" customFormat="false" ht="15.75" hidden="false" customHeight="true" outlineLevel="0" collapsed="false">
      <c r="A11520" s="4" t="n">
        <v>8393</v>
      </c>
      <c r="B11520" s="4" t="s">
        <v>53426</v>
      </c>
      <c r="C11520" s="4" t="s">
        <v>59800</v>
      </c>
      <c r="D11520" s="4" t="s">
        <v>59801</v>
      </c>
      <c r="E11520" s="5" t="s">
        <v>9918</v>
      </c>
      <c r="F11520" s="4" t="s">
        <v>9919</v>
      </c>
      <c r="G11520" s="4" t="s">
        <v>146</v>
      </c>
      <c r="H11520" s="5" t="s">
        <v>59802</v>
      </c>
      <c r="I11520" s="4" t="str">
        <f aca="false">IFERROR(__xludf.dummyfunction("""info@""&amp;LOWER(REGEXREPLACE(B11520,""[^A-Za-z0-9]"",""""))&amp;"".com"""),"info@galicia.com")</f>
        <v>info@galicia.com</v>
      </c>
      <c r="J11520" s="5" t="n">
        <f aca="false">LEN(K11520)</f>
        <v>11</v>
      </c>
      <c r="K11520" s="6" t="s">
        <v>59803</v>
      </c>
      <c r="L11520" s="4" t="s">
        <v>31</v>
      </c>
      <c r="M11520" s="4" t="s">
        <v>577</v>
      </c>
    </row>
    <row r="11521" customFormat="false" ht="15.75" hidden="false" customHeight="true" outlineLevel="0" collapsed="false">
      <c r="A11521" s="4" t="n">
        <v>8394</v>
      </c>
      <c r="B11521" s="4" t="s">
        <v>59804</v>
      </c>
      <c r="C11521" s="4" t="s">
        <v>59805</v>
      </c>
      <c r="D11521" s="4" t="s">
        <v>59806</v>
      </c>
      <c r="E11521" s="5" t="s">
        <v>9918</v>
      </c>
      <c r="F11521" s="4" t="s">
        <v>9919</v>
      </c>
      <c r="G11521" s="4" t="s">
        <v>146</v>
      </c>
      <c r="H11521" s="5" t="s">
        <v>59807</v>
      </c>
      <c r="I11521" s="4" t="s">
        <v>59808</v>
      </c>
      <c r="J11521" s="5" t="n">
        <f aca="false">LEN(K11521)</f>
        <v>11</v>
      </c>
      <c r="K11521" s="6" t="s">
        <v>58755</v>
      </c>
      <c r="L11521" s="4" t="s">
        <v>31</v>
      </c>
      <c r="M11521" s="4" t="s">
        <v>828</v>
      </c>
    </row>
    <row r="11522" customFormat="false" ht="15.75" hidden="false" customHeight="true" outlineLevel="0" collapsed="false">
      <c r="A11522" s="4" t="n">
        <v>8395</v>
      </c>
      <c r="B11522" s="4" t="s">
        <v>59809</v>
      </c>
      <c r="C11522" s="4"/>
      <c r="D11522" s="4" t="s">
        <v>59810</v>
      </c>
      <c r="E11522" s="5" t="s">
        <v>9918</v>
      </c>
      <c r="F11522" s="4" t="s">
        <v>9919</v>
      </c>
      <c r="G11522" s="4" t="s">
        <v>146</v>
      </c>
      <c r="H11522" s="5" t="s">
        <v>59811</v>
      </c>
      <c r="I11522" s="7" t="s">
        <v>59812</v>
      </c>
      <c r="J11522" s="5" t="n">
        <f aca="false">LEN(K11522)</f>
        <v>11</v>
      </c>
      <c r="K11522" s="6" t="s">
        <v>59757</v>
      </c>
      <c r="L11522" s="4" t="s">
        <v>31</v>
      </c>
      <c r="M11522" s="4" t="s">
        <v>6459</v>
      </c>
    </row>
    <row r="11523" customFormat="false" ht="15.75" hidden="false" customHeight="true" outlineLevel="0" collapsed="false">
      <c r="A11523" s="4" t="n">
        <v>8400</v>
      </c>
      <c r="B11523" s="4" t="s">
        <v>59813</v>
      </c>
      <c r="C11523" s="4" t="s">
        <v>59814</v>
      </c>
      <c r="D11523" s="4" t="s">
        <v>59815</v>
      </c>
      <c r="E11523" s="5" t="s">
        <v>9918</v>
      </c>
      <c r="F11523" s="4" t="s">
        <v>9919</v>
      </c>
      <c r="G11523" s="4" t="s">
        <v>146</v>
      </c>
      <c r="H11523" s="5" t="s">
        <v>59816</v>
      </c>
      <c r="I11523" s="4" t="s">
        <v>59817</v>
      </c>
      <c r="J11523" s="5" t="n">
        <f aca="false">LEN(K11523)</f>
        <v>11</v>
      </c>
      <c r="K11523" s="6" t="s">
        <v>59818</v>
      </c>
      <c r="L11523" s="4" t="s">
        <v>31</v>
      </c>
      <c r="M11523" s="4" t="s">
        <v>924</v>
      </c>
    </row>
    <row r="11524" customFormat="false" ht="15.75" hidden="false" customHeight="true" outlineLevel="0" collapsed="false">
      <c r="A11524" s="4" t="n">
        <v>8409</v>
      </c>
      <c r="B11524" s="4" t="s">
        <v>59819</v>
      </c>
      <c r="C11524" s="4" t="s">
        <v>59820</v>
      </c>
      <c r="D11524" s="4" t="s">
        <v>59821</v>
      </c>
      <c r="E11524" s="5" t="s">
        <v>59822</v>
      </c>
      <c r="F11524" s="4" t="s">
        <v>41147</v>
      </c>
      <c r="G11524" s="4" t="s">
        <v>146</v>
      </c>
      <c r="H11524" s="5" t="s">
        <v>59823</v>
      </c>
      <c r="I11524" s="4" t="s">
        <v>59824</v>
      </c>
      <c r="J11524" s="5" t="n">
        <f aca="false">LEN(K11524)</f>
        <v>11</v>
      </c>
      <c r="K11524" s="6" t="s">
        <v>59825</v>
      </c>
      <c r="L11524" s="4" t="s">
        <v>21</v>
      </c>
      <c r="M11524" s="4" t="s">
        <v>186</v>
      </c>
    </row>
    <row r="11525" customFormat="false" ht="15.75" hidden="false" customHeight="true" outlineLevel="0" collapsed="false">
      <c r="A11525" s="4" t="n">
        <v>8430</v>
      </c>
      <c r="B11525" s="4" t="s">
        <v>59826</v>
      </c>
      <c r="C11525" s="4" t="s">
        <v>59827</v>
      </c>
      <c r="D11525" s="4" t="s">
        <v>59828</v>
      </c>
      <c r="E11525" s="5" t="s">
        <v>57961</v>
      </c>
      <c r="F11525" s="4" t="s">
        <v>57962</v>
      </c>
      <c r="G11525" s="4" t="s">
        <v>146</v>
      </c>
      <c r="H11525" s="5" t="s">
        <v>59829</v>
      </c>
      <c r="I11525" s="4" t="s">
        <v>59830</v>
      </c>
      <c r="J11525" s="5" t="n">
        <f aca="false">LEN(K11525)</f>
        <v>11</v>
      </c>
      <c r="K11525" s="6" t="s">
        <v>59831</v>
      </c>
      <c r="L11525" s="4" t="s">
        <v>57</v>
      </c>
      <c r="M11525" s="4" t="s">
        <v>31</v>
      </c>
    </row>
    <row r="11526" customFormat="false" ht="15.75" hidden="false" customHeight="true" outlineLevel="0" collapsed="false">
      <c r="A11526" s="4" t="n">
        <v>8442</v>
      </c>
      <c r="B11526" s="4" t="s">
        <v>35860</v>
      </c>
      <c r="C11526" s="4" t="s">
        <v>59832</v>
      </c>
      <c r="D11526" s="4" t="s">
        <v>59833</v>
      </c>
      <c r="E11526" s="5" t="s">
        <v>2516</v>
      </c>
      <c r="F11526" s="4" t="s">
        <v>2517</v>
      </c>
      <c r="G11526" s="4" t="s">
        <v>146</v>
      </c>
      <c r="H11526" s="5" t="s">
        <v>59834</v>
      </c>
      <c r="I11526" s="4" t="s">
        <v>59835</v>
      </c>
      <c r="J11526" s="5" t="n">
        <f aca="false">LEN(K11526)</f>
        <v>11</v>
      </c>
      <c r="K11526" s="6" t="s">
        <v>59836</v>
      </c>
      <c r="L11526" s="4" t="s">
        <v>66</v>
      </c>
      <c r="M11526" s="4" t="s">
        <v>419</v>
      </c>
    </row>
    <row r="11527" customFormat="false" ht="15.75" hidden="false" customHeight="true" outlineLevel="0" collapsed="false">
      <c r="A11527" s="4" t="n">
        <v>8445</v>
      </c>
      <c r="B11527" s="4" t="s">
        <v>59837</v>
      </c>
      <c r="C11527" s="4" t="s">
        <v>59838</v>
      </c>
      <c r="D11527" s="4" t="s">
        <v>59839</v>
      </c>
      <c r="E11527" s="5" t="s">
        <v>2516</v>
      </c>
      <c r="F11527" s="4" t="s">
        <v>2517</v>
      </c>
      <c r="G11527" s="4" t="s">
        <v>146</v>
      </c>
      <c r="H11527" s="5" t="s">
        <v>59840</v>
      </c>
      <c r="I11527" s="4" t="s">
        <v>59841</v>
      </c>
      <c r="J11527" s="5" t="n">
        <f aca="false">LEN(K11527)</f>
        <v>11</v>
      </c>
      <c r="K11527" s="6" t="s">
        <v>59842</v>
      </c>
      <c r="L11527" s="4" t="s">
        <v>78</v>
      </c>
      <c r="M11527" s="4" t="s">
        <v>2890</v>
      </c>
    </row>
    <row r="11528" customFormat="false" ht="15.75" hidden="false" customHeight="true" outlineLevel="0" collapsed="false">
      <c r="A11528" s="4" t="n">
        <v>8449</v>
      </c>
      <c r="B11528" s="4" t="s">
        <v>59843</v>
      </c>
      <c r="C11528" s="4" t="s">
        <v>59844</v>
      </c>
      <c r="D11528" s="4" t="s">
        <v>59845</v>
      </c>
      <c r="E11528" s="5" t="s">
        <v>26000</v>
      </c>
      <c r="F11528" s="4" t="s">
        <v>2517</v>
      </c>
      <c r="G11528" s="4" t="s">
        <v>146</v>
      </c>
      <c r="H11528" s="5" t="s">
        <v>59846</v>
      </c>
      <c r="I11528" s="7" t="s">
        <v>59847</v>
      </c>
      <c r="J11528" s="5" t="n">
        <f aca="false">LEN(K11528)</f>
        <v>11</v>
      </c>
      <c r="K11528" s="13" t="s">
        <v>59848</v>
      </c>
      <c r="L11528" s="4" t="s">
        <v>31</v>
      </c>
      <c r="M11528" s="4" t="s">
        <v>32</v>
      </c>
    </row>
    <row r="11529" customFormat="false" ht="15.75" hidden="false" customHeight="true" outlineLevel="0" collapsed="false">
      <c r="A11529" s="4" t="n">
        <v>8480</v>
      </c>
      <c r="B11529" s="4" t="s">
        <v>59849</v>
      </c>
      <c r="C11529" s="4"/>
      <c r="D11529" s="4" t="s">
        <v>59850</v>
      </c>
      <c r="E11529" s="5" t="s">
        <v>37412</v>
      </c>
      <c r="F11529" s="4" t="s">
        <v>21746</v>
      </c>
      <c r="G11529" s="4" t="s">
        <v>146</v>
      </c>
      <c r="H11529" s="5" t="s">
        <v>59851</v>
      </c>
      <c r="I11529" s="7" t="s">
        <v>59852</v>
      </c>
      <c r="J11529" s="5" t="n">
        <f aca="false">LEN(K11529)</f>
        <v>11</v>
      </c>
      <c r="K11529" s="6" t="s">
        <v>59757</v>
      </c>
      <c r="L11529" s="4" t="s">
        <v>57</v>
      </c>
      <c r="M11529" s="4" t="s">
        <v>1605</v>
      </c>
    </row>
    <row r="11530" customFormat="false" ht="15.75" hidden="false" customHeight="true" outlineLevel="0" collapsed="false">
      <c r="A11530" s="4" t="n">
        <v>8499</v>
      </c>
      <c r="B11530" s="4" t="s">
        <v>59853</v>
      </c>
      <c r="C11530" s="4" t="s">
        <v>59854</v>
      </c>
      <c r="D11530" s="4" t="s">
        <v>59855</v>
      </c>
      <c r="E11530" s="5" t="s">
        <v>59856</v>
      </c>
      <c r="F11530" s="4" t="s">
        <v>59857</v>
      </c>
      <c r="G11530" s="4" t="s">
        <v>146</v>
      </c>
      <c r="H11530" s="5" t="s">
        <v>59858</v>
      </c>
      <c r="I11530" s="4" t="s">
        <v>59859</v>
      </c>
      <c r="J11530" s="5" t="n">
        <f aca="false">LEN(K11530)</f>
        <v>11</v>
      </c>
      <c r="K11530" s="10" t="s">
        <v>59860</v>
      </c>
      <c r="L11530" s="4" t="s">
        <v>31</v>
      </c>
      <c r="M11530" s="4" t="s">
        <v>1016</v>
      </c>
    </row>
    <row r="11531" customFormat="false" ht="15.75" hidden="false" customHeight="true" outlineLevel="0" collapsed="false">
      <c r="A11531" s="4" t="n">
        <v>8543</v>
      </c>
      <c r="B11531" s="4" t="s">
        <v>59861</v>
      </c>
      <c r="C11531" s="4"/>
      <c r="D11531" s="4" t="s">
        <v>59862</v>
      </c>
      <c r="E11531" s="5" t="s">
        <v>9936</v>
      </c>
      <c r="F11531" s="4" t="s">
        <v>9937</v>
      </c>
      <c r="G11531" s="4" t="s">
        <v>146</v>
      </c>
      <c r="H11531" s="5" t="s">
        <v>59863</v>
      </c>
      <c r="I11531" s="7" t="str">
        <f aca="false">IFERROR(__xludf.dummyfunction("""info@""&amp;LOWER(REGEXREPLACE(B11531,""[^A-Za-z0-9]"",""""))&amp;"".com"""),"info@clipper.com")</f>
        <v>info@clipper.com</v>
      </c>
      <c r="J11531" s="5" t="n">
        <f aca="false">LEN(K11531)</f>
        <v>11</v>
      </c>
      <c r="K11531" s="6" t="s">
        <v>59864</v>
      </c>
      <c r="L11531" s="4" t="s">
        <v>57</v>
      </c>
      <c r="M11531" s="4" t="s">
        <v>344</v>
      </c>
    </row>
    <row r="11532" customFormat="false" ht="15.75" hidden="false" customHeight="true" outlineLevel="0" collapsed="false">
      <c r="A11532" s="4" t="n">
        <v>8565</v>
      </c>
      <c r="B11532" s="4" t="s">
        <v>59865</v>
      </c>
      <c r="C11532" s="4"/>
      <c r="D11532" s="4" t="s">
        <v>59866</v>
      </c>
      <c r="E11532" s="5" t="s">
        <v>8489</v>
      </c>
      <c r="F11532" s="4" t="s">
        <v>8490</v>
      </c>
      <c r="G11532" s="4" t="s">
        <v>146</v>
      </c>
      <c r="H11532" s="5" t="s">
        <v>59867</v>
      </c>
      <c r="I11532" s="4" t="s">
        <v>59868</v>
      </c>
      <c r="J11532" s="5" t="n">
        <f aca="false">LEN(K11532)</f>
        <v>11</v>
      </c>
      <c r="K11532" s="6" t="s">
        <v>59869</v>
      </c>
      <c r="L11532" s="4" t="s">
        <v>3407</v>
      </c>
      <c r="M11532" s="4" t="s">
        <v>1120</v>
      </c>
    </row>
    <row r="11533" customFormat="false" ht="15.75" hidden="false" customHeight="true" outlineLevel="0" collapsed="false">
      <c r="A11533" s="4" t="n">
        <v>8566</v>
      </c>
      <c r="B11533" s="4" t="s">
        <v>59870</v>
      </c>
      <c r="C11533" s="4" t="s">
        <v>59871</v>
      </c>
      <c r="D11533" s="4" t="s">
        <v>59872</v>
      </c>
      <c r="E11533" s="5" t="s">
        <v>59873</v>
      </c>
      <c r="F11533" s="4" t="s">
        <v>59874</v>
      </c>
      <c r="G11533" s="4" t="s">
        <v>146</v>
      </c>
      <c r="H11533" s="5" t="s">
        <v>59875</v>
      </c>
      <c r="I11533" s="4" t="s">
        <v>59876</v>
      </c>
      <c r="J11533" s="5" t="n">
        <f aca="false">LEN(K11533)</f>
        <v>11</v>
      </c>
      <c r="K11533" s="6" t="s">
        <v>59877</v>
      </c>
      <c r="L11533" s="4" t="s">
        <v>31</v>
      </c>
      <c r="M11533" s="4" t="s">
        <v>577</v>
      </c>
    </row>
    <row r="11534" customFormat="false" ht="15.75" hidden="false" customHeight="true" outlineLevel="0" collapsed="false">
      <c r="A11534" s="4" t="n">
        <v>8578</v>
      </c>
      <c r="B11534" s="4" t="s">
        <v>59878</v>
      </c>
      <c r="C11534" s="4" t="s">
        <v>59879</v>
      </c>
      <c r="D11534" s="4" t="s">
        <v>59880</v>
      </c>
      <c r="E11534" s="5" t="s">
        <v>9903</v>
      </c>
      <c r="F11534" s="4" t="s">
        <v>9904</v>
      </c>
      <c r="G11534" s="4" t="s">
        <v>146</v>
      </c>
      <c r="H11534" s="5" t="s">
        <v>59881</v>
      </c>
      <c r="I11534" s="4" t="s">
        <v>59882</v>
      </c>
      <c r="J11534" s="5" t="n">
        <f aca="false">LEN(K11534)</f>
        <v>11</v>
      </c>
      <c r="K11534" s="6" t="s">
        <v>59883</v>
      </c>
      <c r="L11534" s="4" t="s">
        <v>637</v>
      </c>
      <c r="M11534" s="4" t="s">
        <v>3461</v>
      </c>
    </row>
    <row r="11535" customFormat="false" ht="15.75" hidden="false" customHeight="true" outlineLevel="0" collapsed="false">
      <c r="A11535" s="4" t="n">
        <v>8591</v>
      </c>
      <c r="B11535" s="4" t="s">
        <v>59884</v>
      </c>
      <c r="C11535" s="4" t="s">
        <v>59885</v>
      </c>
      <c r="D11535" s="4" t="s">
        <v>59886</v>
      </c>
      <c r="E11535" s="5" t="s">
        <v>35934</v>
      </c>
      <c r="F11535" s="4" t="s">
        <v>2963</v>
      </c>
      <c r="G11535" s="4" t="s">
        <v>146</v>
      </c>
      <c r="H11535" s="5" t="s">
        <v>59887</v>
      </c>
      <c r="I11535" s="4" t="s">
        <v>59566</v>
      </c>
      <c r="J11535" s="5" t="n">
        <f aca="false">LEN(K11535)</f>
        <v>11</v>
      </c>
      <c r="K11535" s="6" t="s">
        <v>59567</v>
      </c>
      <c r="L11535" s="4" t="s">
        <v>21</v>
      </c>
      <c r="M11535" s="4" t="s">
        <v>271</v>
      </c>
    </row>
    <row r="11536" customFormat="false" ht="15.75" hidden="false" customHeight="true" outlineLevel="0" collapsed="false">
      <c r="A11536" s="4" t="n">
        <v>8602</v>
      </c>
      <c r="B11536" s="4" t="s">
        <v>59888</v>
      </c>
      <c r="C11536" s="4"/>
      <c r="D11536" s="4" t="s">
        <v>30591</v>
      </c>
      <c r="E11536" s="5" t="s">
        <v>59889</v>
      </c>
      <c r="F11536" s="4" t="s">
        <v>58016</v>
      </c>
      <c r="G11536" s="4" t="s">
        <v>1567</v>
      </c>
      <c r="H11536" s="5" t="s">
        <v>59890</v>
      </c>
      <c r="I11536" s="4" t="str">
        <f aca="false">IFERROR(__xludf.dummyfunction("""info@""&amp;LOWER(REGEXREPLACE(B11536,""[^A-Za-z0-9]"",""""))&amp;"".com"""),"info@parcdos.com")</f>
        <v>info@parcdos.com</v>
      </c>
      <c r="J11536" s="5" t="n">
        <f aca="false">LEN(K11536)</f>
        <v>11</v>
      </c>
      <c r="K11536" s="6" t="s">
        <v>59891</v>
      </c>
      <c r="L11536" s="4" t="s">
        <v>57</v>
      </c>
      <c r="M11536" s="4" t="s">
        <v>32</v>
      </c>
    </row>
    <row r="11537" customFormat="false" ht="15.75" hidden="false" customHeight="true" outlineLevel="0" collapsed="false">
      <c r="A11537" s="4" t="n">
        <v>8619</v>
      </c>
      <c r="B11537" s="4" t="s">
        <v>59892</v>
      </c>
      <c r="C11537" s="4" t="s">
        <v>59893</v>
      </c>
      <c r="D11537" s="4" t="s">
        <v>59894</v>
      </c>
      <c r="E11537" s="5" t="s">
        <v>50468</v>
      </c>
      <c r="F11537" s="4" t="s">
        <v>50469</v>
      </c>
      <c r="G11537" s="4" t="s">
        <v>1567</v>
      </c>
      <c r="H11537" s="5" t="s">
        <v>59895</v>
      </c>
      <c r="I11537" s="7" t="s">
        <v>59896</v>
      </c>
      <c r="J11537" s="5" t="n">
        <f aca="false">LEN(K11537)</f>
        <v>11</v>
      </c>
      <c r="K11537" s="5" t="s">
        <v>59897</v>
      </c>
      <c r="L11537" s="4" t="s">
        <v>57</v>
      </c>
      <c r="M11537" s="4" t="s">
        <v>2097</v>
      </c>
    </row>
    <row r="11538" customFormat="false" ht="15.75" hidden="false" customHeight="true" outlineLevel="0" collapsed="false">
      <c r="A11538" s="4" t="n">
        <v>8634</v>
      </c>
      <c r="B11538" s="4" t="s">
        <v>59898</v>
      </c>
      <c r="C11538" s="4"/>
      <c r="D11538" s="4" t="s">
        <v>59899</v>
      </c>
      <c r="E11538" s="5" t="s">
        <v>46128</v>
      </c>
      <c r="F11538" s="4" t="s">
        <v>46129</v>
      </c>
      <c r="G11538" s="4" t="s">
        <v>1567</v>
      </c>
      <c r="H11538" s="5" t="s">
        <v>46130</v>
      </c>
      <c r="I11538" s="4" t="str">
        <f aca="false">IFERROR(__xludf.dummyfunction("""info@""&amp;LOWER(REGEXREPLACE(B11538,""[^A-Za-z0-9]"",""""))&amp;"".com"""),"info@setutsl.com")</f>
        <v>info@setutsl.com</v>
      </c>
      <c r="J11538" s="5" t="n">
        <f aca="false">LEN(K11538)</f>
        <v>11</v>
      </c>
      <c r="K11538" s="6" t="s">
        <v>59900</v>
      </c>
      <c r="L11538" s="4" t="s">
        <v>57</v>
      </c>
      <c r="M11538" s="4" t="s">
        <v>31</v>
      </c>
    </row>
    <row r="11539" customFormat="false" ht="15.75" hidden="false" customHeight="true" outlineLevel="0" collapsed="false">
      <c r="A11539" s="4" t="n">
        <v>8643</v>
      </c>
      <c r="B11539" s="4" t="s">
        <v>59901</v>
      </c>
      <c r="C11539" s="4" t="s">
        <v>59902</v>
      </c>
      <c r="D11539" s="4" t="s">
        <v>59903</v>
      </c>
      <c r="E11539" s="5" t="s">
        <v>41282</v>
      </c>
      <c r="F11539" s="4" t="s">
        <v>59904</v>
      </c>
      <c r="G11539" s="4" t="s">
        <v>1567</v>
      </c>
      <c r="H11539" s="5" t="s">
        <v>59905</v>
      </c>
      <c r="I11539" s="7" t="s">
        <v>59906</v>
      </c>
      <c r="J11539" s="5" t="n">
        <f aca="false">LEN(K11539)</f>
        <v>11</v>
      </c>
      <c r="K11539" s="6" t="s">
        <v>59907</v>
      </c>
      <c r="L11539" s="4" t="s">
        <v>21</v>
      </c>
      <c r="M11539" s="4" t="s">
        <v>3501</v>
      </c>
    </row>
    <row r="11540" customFormat="false" ht="15.75" hidden="false" customHeight="true" outlineLevel="0" collapsed="false">
      <c r="A11540" s="4" t="n">
        <v>8652</v>
      </c>
      <c r="B11540" s="4" t="s">
        <v>59908</v>
      </c>
      <c r="C11540" s="4" t="s">
        <v>59909</v>
      </c>
      <c r="D11540" s="4" t="s">
        <v>59910</v>
      </c>
      <c r="E11540" s="5" t="s">
        <v>59911</v>
      </c>
      <c r="F11540" s="4" t="s">
        <v>59912</v>
      </c>
      <c r="G11540" s="4" t="s">
        <v>1567</v>
      </c>
      <c r="H11540" s="5" t="s">
        <v>59913</v>
      </c>
      <c r="I11540" s="4" t="s">
        <v>59914</v>
      </c>
      <c r="J11540" s="5" t="n">
        <f aca="false">LEN(K11540)</f>
        <v>11</v>
      </c>
      <c r="K11540" s="6" t="s">
        <v>59915</v>
      </c>
      <c r="L11540" s="4" t="s">
        <v>637</v>
      </c>
      <c r="M11540" s="4" t="s">
        <v>32</v>
      </c>
    </row>
    <row r="11541" customFormat="false" ht="15.75" hidden="false" customHeight="true" outlineLevel="0" collapsed="false">
      <c r="A11541" s="4" t="n">
        <v>8690</v>
      </c>
      <c r="B11541" s="4" t="s">
        <v>59916</v>
      </c>
      <c r="C11541" s="4"/>
      <c r="D11541" s="4" t="s">
        <v>59917</v>
      </c>
      <c r="E11541" s="5" t="s">
        <v>6533</v>
      </c>
      <c r="F11541" s="4" t="s">
        <v>6534</v>
      </c>
      <c r="G11541" s="4" t="s">
        <v>1567</v>
      </c>
      <c r="H11541" s="5" t="s">
        <v>59918</v>
      </c>
      <c r="I11541" s="4" t="s">
        <v>59919</v>
      </c>
      <c r="J11541" s="5" t="n">
        <f aca="false">LEN(K11541)</f>
        <v>11</v>
      </c>
      <c r="K11541" s="10" t="s">
        <v>59120</v>
      </c>
      <c r="L11541" s="4" t="s">
        <v>637</v>
      </c>
      <c r="M11541" s="4" t="s">
        <v>31</v>
      </c>
    </row>
    <row r="11542" customFormat="false" ht="15.75" hidden="false" customHeight="true" outlineLevel="0" collapsed="false">
      <c r="A11542" s="4" t="n">
        <v>8709</v>
      </c>
      <c r="B11542" s="4" t="s">
        <v>59920</v>
      </c>
      <c r="C11542" s="4"/>
      <c r="D11542" s="4" t="s">
        <v>59921</v>
      </c>
      <c r="E11542" s="5" t="s">
        <v>21806</v>
      </c>
      <c r="F11542" s="4" t="s">
        <v>1984</v>
      </c>
      <c r="G11542" s="4" t="s">
        <v>1567</v>
      </c>
      <c r="H11542" s="5" t="s">
        <v>59922</v>
      </c>
      <c r="I11542" s="7" t="str">
        <f aca="false">IFERROR(__xludf.dummyfunction("""info@""&amp;LOWER(REGEXREPLACE(B11542,""[^A-Za-z0-9]"",""""))&amp;"".com"""),"info@beretsl.com")</f>
        <v>info@beretsl.com</v>
      </c>
      <c r="J11542" s="5" t="n">
        <f aca="false">LEN(K11542)</f>
        <v>11</v>
      </c>
      <c r="K11542" s="5" t="s">
        <v>59923</v>
      </c>
      <c r="L11542" s="4" t="s">
        <v>21</v>
      </c>
      <c r="M11542" s="4" t="s">
        <v>31</v>
      </c>
    </row>
    <row r="11543" customFormat="false" ht="15.75" hidden="false" customHeight="true" outlineLevel="0" collapsed="false">
      <c r="A11543" s="4" t="n">
        <v>8721</v>
      </c>
      <c r="B11543" s="4" t="s">
        <v>59924</v>
      </c>
      <c r="C11543" s="4" t="s">
        <v>59925</v>
      </c>
      <c r="D11543" s="4" t="s">
        <v>59926</v>
      </c>
      <c r="E11543" s="5" t="s">
        <v>1983</v>
      </c>
      <c r="F11543" s="4" t="s">
        <v>1984</v>
      </c>
      <c r="G11543" s="4" t="s">
        <v>1567</v>
      </c>
      <c r="H11543" s="5" t="s">
        <v>59927</v>
      </c>
      <c r="I11543" s="4" t="s">
        <v>59928</v>
      </c>
      <c r="J11543" s="5" t="n">
        <f aca="false">LEN(K11543)</f>
        <v>11</v>
      </c>
      <c r="K11543" s="6" t="s">
        <v>59929</v>
      </c>
      <c r="L11543" s="4" t="s">
        <v>57</v>
      </c>
      <c r="M11543" s="4" t="s">
        <v>1793</v>
      </c>
    </row>
    <row r="11544" customFormat="false" ht="15.75" hidden="false" customHeight="true" outlineLevel="0" collapsed="false">
      <c r="A11544" s="4" t="n">
        <v>8744</v>
      </c>
      <c r="B11544" s="4" t="s">
        <v>59930</v>
      </c>
      <c r="C11544" s="4"/>
      <c r="D11544" s="4" t="s">
        <v>59931</v>
      </c>
      <c r="E11544" s="5" t="s">
        <v>6533</v>
      </c>
      <c r="F11544" s="4" t="s">
        <v>6534</v>
      </c>
      <c r="G11544" s="4" t="s">
        <v>1567</v>
      </c>
      <c r="H11544" s="5" t="s">
        <v>59932</v>
      </c>
      <c r="I11544" s="7" t="s">
        <v>59933</v>
      </c>
      <c r="J11544" s="5" t="n">
        <f aca="false">LEN(K11544)</f>
        <v>11</v>
      </c>
      <c r="K11544" s="5" t="s">
        <v>59934</v>
      </c>
      <c r="L11544" s="4" t="s">
        <v>21</v>
      </c>
      <c r="M11544" s="4" t="s">
        <v>225</v>
      </c>
    </row>
    <row r="11545" customFormat="false" ht="15.75" hidden="false" customHeight="true" outlineLevel="0" collapsed="false">
      <c r="A11545" s="4" t="n">
        <v>8814</v>
      </c>
      <c r="B11545" s="4" t="s">
        <v>59935</v>
      </c>
      <c r="C11545" s="4"/>
      <c r="D11545" s="4" t="s">
        <v>59936</v>
      </c>
      <c r="E11545" s="5" t="s">
        <v>59937</v>
      </c>
      <c r="F11545" s="4" t="s">
        <v>3608</v>
      </c>
      <c r="G11545" s="4" t="s">
        <v>355</v>
      </c>
      <c r="H11545" s="5" t="s">
        <v>59938</v>
      </c>
      <c r="I11545" s="4" t="s">
        <v>59939</v>
      </c>
      <c r="J11545" s="5" t="n">
        <f aca="false">LEN(K11545)</f>
        <v>11</v>
      </c>
      <c r="K11545" s="6" t="s">
        <v>59940</v>
      </c>
      <c r="L11545" s="4" t="s">
        <v>21</v>
      </c>
      <c r="M11545" s="4" t="s">
        <v>317</v>
      </c>
    </row>
    <row r="11546" customFormat="false" ht="15.75" hidden="false" customHeight="true" outlineLevel="0" collapsed="false">
      <c r="A11546" s="4" t="n">
        <v>8822</v>
      </c>
      <c r="B11546" s="4" t="s">
        <v>59941</v>
      </c>
      <c r="C11546" s="4"/>
      <c r="D11546" s="4" t="s">
        <v>59942</v>
      </c>
      <c r="E11546" s="5" t="s">
        <v>3607</v>
      </c>
      <c r="F11546" s="4" t="s">
        <v>3608</v>
      </c>
      <c r="G11546" s="4" t="s">
        <v>355</v>
      </c>
      <c r="H11546" s="5" t="s">
        <v>59943</v>
      </c>
      <c r="I11546" s="7" t="s">
        <v>59944</v>
      </c>
      <c r="J11546" s="5" t="n">
        <f aca="false">LEN(K11546)</f>
        <v>11</v>
      </c>
      <c r="K11546" s="6" t="s">
        <v>59945</v>
      </c>
      <c r="L11546" s="4" t="s">
        <v>21</v>
      </c>
      <c r="M11546" s="4" t="s">
        <v>1208</v>
      </c>
    </row>
    <row r="11547" customFormat="false" ht="15.75" hidden="false" customHeight="true" outlineLevel="0" collapsed="false">
      <c r="A11547" s="4" t="n">
        <v>8851</v>
      </c>
      <c r="B11547" s="4" t="s">
        <v>59946</v>
      </c>
      <c r="C11547" s="4"/>
      <c r="D11547" s="4" t="s">
        <v>59947</v>
      </c>
      <c r="E11547" s="5" t="s">
        <v>59948</v>
      </c>
      <c r="F11547" s="4" t="s">
        <v>59949</v>
      </c>
      <c r="G11547" s="4" t="s">
        <v>355</v>
      </c>
      <c r="H11547" s="5" t="s">
        <v>59950</v>
      </c>
      <c r="I11547" s="7" t="s">
        <v>59951</v>
      </c>
      <c r="J11547" s="5" t="n">
        <f aca="false">LEN(K11547)</f>
        <v>11</v>
      </c>
      <c r="K11547" s="6" t="s">
        <v>59952</v>
      </c>
      <c r="L11547" s="4" t="s">
        <v>21</v>
      </c>
      <c r="M11547" s="4" t="s">
        <v>2097</v>
      </c>
    </row>
    <row r="11548" customFormat="false" ht="15.75" hidden="false" customHeight="true" outlineLevel="0" collapsed="false">
      <c r="A11548" s="4" t="n">
        <v>8879</v>
      </c>
      <c r="B11548" s="4" t="s">
        <v>59953</v>
      </c>
      <c r="C11548" s="4"/>
      <c r="D11548" s="4" t="s">
        <v>59954</v>
      </c>
      <c r="E11548" s="5" t="s">
        <v>5255</v>
      </c>
      <c r="F11548" s="4" t="s">
        <v>5256</v>
      </c>
      <c r="G11548" s="4" t="s">
        <v>355</v>
      </c>
      <c r="H11548" s="5" t="s">
        <v>59955</v>
      </c>
      <c r="I11548" s="4" t="str">
        <f aca="false">IFERROR(__xludf.dummyfunction("""info@""&amp;LOWER(REGEXREPLACE(B11548,""[^A-Za-z0-9]"",""""))&amp;"".com"""),"info@navarro.com")</f>
        <v>info@navarro.com</v>
      </c>
      <c r="J11548" s="5" t="n">
        <f aca="false">LEN(K11548)</f>
        <v>11</v>
      </c>
      <c r="K11548" s="10" t="s">
        <v>59956</v>
      </c>
      <c r="L11548" s="4" t="s">
        <v>31</v>
      </c>
      <c r="M11548" s="4" t="s">
        <v>794</v>
      </c>
    </row>
    <row r="11549" customFormat="false" ht="15.75" hidden="false" customHeight="true" outlineLevel="0" collapsed="false">
      <c r="A11549" s="4" t="n">
        <v>8903</v>
      </c>
      <c r="B11549" s="4" t="s">
        <v>59957</v>
      </c>
      <c r="C11549" s="4"/>
      <c r="D11549" s="4" t="s">
        <v>59958</v>
      </c>
      <c r="E11549" s="5" t="s">
        <v>15030</v>
      </c>
      <c r="F11549" s="4" t="s">
        <v>4353</v>
      </c>
      <c r="G11549" s="4" t="s">
        <v>355</v>
      </c>
      <c r="H11549" s="5" t="s">
        <v>59959</v>
      </c>
      <c r="I11549" s="4" t="s">
        <v>59960</v>
      </c>
      <c r="J11549" s="5" t="n">
        <f aca="false">LEN(K11549)</f>
        <v>11</v>
      </c>
      <c r="K11549" s="10" t="s">
        <v>59961</v>
      </c>
      <c r="L11549" s="4" t="s">
        <v>21</v>
      </c>
      <c r="M11549" s="4" t="s">
        <v>344</v>
      </c>
    </row>
    <row r="11550" customFormat="false" ht="15.75" hidden="false" customHeight="true" outlineLevel="0" collapsed="false">
      <c r="A11550" s="4" t="n">
        <v>8939</v>
      </c>
      <c r="B11550" s="4" t="s">
        <v>51094</v>
      </c>
      <c r="C11550" s="4"/>
      <c r="D11550" s="4" t="s">
        <v>59962</v>
      </c>
      <c r="E11550" s="5" t="s">
        <v>18397</v>
      </c>
      <c r="F11550" s="4" t="s">
        <v>8073</v>
      </c>
      <c r="G11550" s="4" t="s">
        <v>355</v>
      </c>
      <c r="H11550" s="5" t="s">
        <v>59963</v>
      </c>
      <c r="I11550" s="4" t="str">
        <f aca="false">IFERROR(__xludf.dummyfunction("""info@""&amp;LOWER(REGEXREPLACE(B11550,""[^A-Za-z0-9]"",""""))&amp;"".com"""),"info@sanantn.com")</f>
        <v>info@sanantn.com</v>
      </c>
      <c r="J11550" s="5" t="n">
        <f aca="false">LEN(K11550)</f>
        <v>11</v>
      </c>
      <c r="K11550" s="6" t="s">
        <v>59964</v>
      </c>
      <c r="L11550" s="4" t="s">
        <v>31</v>
      </c>
      <c r="M11550" s="4" t="s">
        <v>2429</v>
      </c>
    </row>
    <row r="11551" customFormat="false" ht="15.75" hidden="false" customHeight="true" outlineLevel="0" collapsed="false">
      <c r="A11551" s="4" t="n">
        <v>8955</v>
      </c>
      <c r="B11551" s="4" t="s">
        <v>59965</v>
      </c>
      <c r="C11551" s="4"/>
      <c r="D11551" s="4" t="s">
        <v>59966</v>
      </c>
      <c r="E11551" s="5" t="s">
        <v>59967</v>
      </c>
      <c r="F11551" s="4" t="s">
        <v>55682</v>
      </c>
      <c r="G11551" s="4" t="s">
        <v>355</v>
      </c>
      <c r="H11551" s="5" t="s">
        <v>59968</v>
      </c>
      <c r="I11551" s="4" t="str">
        <f aca="false">IFERROR(__xludf.dummyfunction("""info@""&amp;LOWER(REGEXREPLACE(B11551,""[^A-Za-z0-9]"",""""))&amp;"".com"""),"info@mapaxxi.com")</f>
        <v>info@mapaxxi.com</v>
      </c>
      <c r="J11551" s="5" t="n">
        <f aca="false">LEN(K11551)</f>
        <v>11</v>
      </c>
      <c r="K11551" s="6" t="s">
        <v>59969</v>
      </c>
      <c r="L11551" s="4" t="s">
        <v>31</v>
      </c>
      <c r="M11551" s="4" t="s">
        <v>22</v>
      </c>
    </row>
    <row r="11552" customFormat="false" ht="15.75" hidden="false" customHeight="true" outlineLevel="0" collapsed="false">
      <c r="A11552" s="4" t="n">
        <v>8990</v>
      </c>
      <c r="B11552" s="4" t="s">
        <v>59970</v>
      </c>
      <c r="C11552" s="4"/>
      <c r="D11552" s="4" t="s">
        <v>59971</v>
      </c>
      <c r="E11552" s="5" t="s">
        <v>21875</v>
      </c>
      <c r="F11552" s="4" t="s">
        <v>21876</v>
      </c>
      <c r="G11552" s="4" t="s">
        <v>700</v>
      </c>
      <c r="H11552" s="5" t="s">
        <v>59972</v>
      </c>
      <c r="I11552" s="4" t="s">
        <v>59973</v>
      </c>
      <c r="J11552" s="5" t="n">
        <f aca="false">LEN(K11552)</f>
        <v>11</v>
      </c>
      <c r="K11552" s="6" t="s">
        <v>59974</v>
      </c>
      <c r="L11552" s="4" t="s">
        <v>31</v>
      </c>
      <c r="M11552" s="4" t="s">
        <v>22</v>
      </c>
    </row>
    <row r="11553" customFormat="false" ht="15.75" hidden="false" customHeight="true" outlineLevel="0" collapsed="false">
      <c r="A11553" s="4" t="n">
        <v>9018</v>
      </c>
      <c r="B11553" s="4" t="s">
        <v>59975</v>
      </c>
      <c r="C11553" s="4"/>
      <c r="D11553" s="4" t="s">
        <v>59976</v>
      </c>
      <c r="E11553" s="5" t="s">
        <v>9998</v>
      </c>
      <c r="F11553" s="4" t="s">
        <v>9999</v>
      </c>
      <c r="G11553" s="4" t="s">
        <v>1574</v>
      </c>
      <c r="H11553" s="5" t="s">
        <v>10000</v>
      </c>
      <c r="I11553" s="4" t="str">
        <f aca="false">IFERROR(__xludf.dummyfunction("""info@""&amp;LOWER(REGEXREPLACE(B11553,""[^A-Za-z0-9]"",""""))&amp;"".com"""),"info@gomarsl.com")</f>
        <v>info@gomarsl.com</v>
      </c>
      <c r="J11553" s="5" t="n">
        <f aca="false">LEN(K11553)</f>
        <v>11</v>
      </c>
      <c r="K11553" s="6" t="s">
        <v>59977</v>
      </c>
      <c r="L11553" s="4" t="s">
        <v>21</v>
      </c>
      <c r="M11553" s="4" t="s">
        <v>326</v>
      </c>
    </row>
    <row r="11554" customFormat="false" ht="15.75" hidden="false" customHeight="true" outlineLevel="0" collapsed="false">
      <c r="A11554" s="4" t="n">
        <v>9022</v>
      </c>
      <c r="B11554" s="4" t="s">
        <v>59978</v>
      </c>
      <c r="C11554" s="4"/>
      <c r="D11554" s="4" t="s">
        <v>59979</v>
      </c>
      <c r="E11554" s="5" t="s">
        <v>15071</v>
      </c>
      <c r="F11554" s="4" t="s">
        <v>1574</v>
      </c>
      <c r="G11554" s="4" t="s">
        <v>1574</v>
      </c>
      <c r="H11554" s="5" t="s">
        <v>59980</v>
      </c>
      <c r="I11554" s="4" t="s">
        <v>55125</v>
      </c>
      <c r="J11554" s="5" t="n">
        <f aca="false">LEN(K11554)</f>
        <v>11</v>
      </c>
      <c r="K11554" s="6" t="s">
        <v>59981</v>
      </c>
      <c r="L11554" s="4" t="s">
        <v>21</v>
      </c>
      <c r="M11554" s="4" t="s">
        <v>967</v>
      </c>
    </row>
    <row r="11555" customFormat="false" ht="15.75" hidden="false" customHeight="true" outlineLevel="0" collapsed="false">
      <c r="A11555" s="4" t="n">
        <v>9058</v>
      </c>
      <c r="B11555" s="4" t="s">
        <v>59982</v>
      </c>
      <c r="C11555" s="4"/>
      <c r="D11555" s="4" t="s">
        <v>59983</v>
      </c>
      <c r="E11555" s="5" t="s">
        <v>18420</v>
      </c>
      <c r="F11555" s="4" t="s">
        <v>1574</v>
      </c>
      <c r="G11555" s="4" t="s">
        <v>1574</v>
      </c>
      <c r="H11555" s="5" t="s">
        <v>59984</v>
      </c>
      <c r="I11555" s="7" t="s">
        <v>59985</v>
      </c>
      <c r="J11555" s="5" t="n">
        <f aca="false">LEN(K11555)</f>
        <v>11</v>
      </c>
      <c r="K11555" s="6" t="s">
        <v>58755</v>
      </c>
      <c r="L11555" s="4" t="s">
        <v>637</v>
      </c>
      <c r="M11555" s="4" t="s">
        <v>31</v>
      </c>
    </row>
    <row r="11556" customFormat="false" ht="15.75" hidden="false" customHeight="true" outlineLevel="0" collapsed="false">
      <c r="A11556" s="4" t="n">
        <v>9122</v>
      </c>
      <c r="B11556" s="4" t="s">
        <v>59986</v>
      </c>
      <c r="C11556" s="4" t="s">
        <v>59987</v>
      </c>
      <c r="D11556" s="4" t="s">
        <v>59988</v>
      </c>
      <c r="E11556" s="5" t="s">
        <v>26334</v>
      </c>
      <c r="F11556" s="4" t="s">
        <v>26335</v>
      </c>
      <c r="G11556" s="4" t="s">
        <v>259</v>
      </c>
      <c r="H11556" s="5" t="s">
        <v>59989</v>
      </c>
      <c r="I11556" s="4" t="s">
        <v>59990</v>
      </c>
      <c r="J11556" s="5" t="n">
        <f aca="false">LEN(K11556)</f>
        <v>11</v>
      </c>
      <c r="K11556" s="6" t="s">
        <v>59991</v>
      </c>
      <c r="L11556" s="4" t="s">
        <v>78</v>
      </c>
      <c r="M11556" s="4" t="s">
        <v>1208</v>
      </c>
    </row>
    <row r="11557" customFormat="false" ht="15.75" hidden="false" customHeight="true" outlineLevel="0" collapsed="false">
      <c r="A11557" s="4" t="n">
        <v>9126</v>
      </c>
      <c r="B11557" s="4" t="s">
        <v>59992</v>
      </c>
      <c r="C11557" s="4" t="s">
        <v>59993</v>
      </c>
      <c r="D11557" s="4" t="s">
        <v>59994</v>
      </c>
      <c r="E11557" s="5" t="s">
        <v>6599</v>
      </c>
      <c r="F11557" s="4" t="s">
        <v>259</v>
      </c>
      <c r="G11557" s="4" t="s">
        <v>259</v>
      </c>
      <c r="H11557" s="5" t="s">
        <v>59995</v>
      </c>
      <c r="I11557" s="4" t="s">
        <v>59996</v>
      </c>
      <c r="J11557" s="5" t="n">
        <f aca="false">LEN(K11557)</f>
        <v>11</v>
      </c>
      <c r="K11557" s="6" t="s">
        <v>59997</v>
      </c>
      <c r="L11557" s="4" t="s">
        <v>31</v>
      </c>
      <c r="M11557" s="4" t="s">
        <v>435</v>
      </c>
    </row>
    <row r="11558" customFormat="false" ht="15.75" hidden="false" customHeight="true" outlineLevel="0" collapsed="false">
      <c r="A11558" s="4" t="n">
        <v>9147</v>
      </c>
      <c r="B11558" s="4" t="s">
        <v>59998</v>
      </c>
      <c r="C11558" s="4"/>
      <c r="D11558" s="4" t="s">
        <v>59999</v>
      </c>
      <c r="E11558" s="5" t="s">
        <v>3614</v>
      </c>
      <c r="F11558" s="4" t="s">
        <v>3615</v>
      </c>
      <c r="G11558" s="4" t="s">
        <v>259</v>
      </c>
      <c r="H11558" s="5" t="s">
        <v>60000</v>
      </c>
      <c r="I11558" s="4" t="str">
        <f aca="false">IFERROR(__xludf.dummyfunction("""info@""&amp;LOWER(REGEXREPLACE(B11558,""[^A-Za-z0-9]"",""""))&amp;"".com"""),"info@rotonda.com")</f>
        <v>info@rotonda.com</v>
      </c>
      <c r="J11558" s="5" t="n">
        <f aca="false">LEN(K11558)</f>
        <v>11</v>
      </c>
      <c r="K11558" s="6" t="s">
        <v>60001</v>
      </c>
      <c r="L11558" s="4" t="s">
        <v>31</v>
      </c>
      <c r="M11558" s="4" t="s">
        <v>577</v>
      </c>
    </row>
    <row r="11559" customFormat="false" ht="15.75" hidden="false" customHeight="true" outlineLevel="0" collapsed="false">
      <c r="A11559" s="4" t="n">
        <v>9168</v>
      </c>
      <c r="B11559" s="4" t="s">
        <v>60002</v>
      </c>
      <c r="C11559" s="4" t="s">
        <v>60003</v>
      </c>
      <c r="D11559" s="4" t="s">
        <v>60004</v>
      </c>
      <c r="E11559" s="5" t="s">
        <v>3614</v>
      </c>
      <c r="F11559" s="4" t="s">
        <v>3615</v>
      </c>
      <c r="G11559" s="4" t="s">
        <v>259</v>
      </c>
      <c r="H11559" s="5" t="s">
        <v>60005</v>
      </c>
      <c r="I11559" s="4" t="s">
        <v>60006</v>
      </c>
      <c r="J11559" s="5" t="n">
        <f aca="false">LEN(K11559)</f>
        <v>11</v>
      </c>
      <c r="K11559" s="6" t="s">
        <v>60007</v>
      </c>
      <c r="L11559" s="4" t="s">
        <v>31</v>
      </c>
      <c r="M11559" s="4" t="s">
        <v>31</v>
      </c>
    </row>
    <row r="11560" customFormat="false" ht="15.75" hidden="false" customHeight="true" outlineLevel="0" collapsed="false">
      <c r="A11560" s="4" t="n">
        <v>9181</v>
      </c>
      <c r="B11560" s="4" t="s">
        <v>60008</v>
      </c>
      <c r="C11560" s="4"/>
      <c r="D11560" s="4" t="s">
        <v>60009</v>
      </c>
      <c r="E11560" s="5" t="s">
        <v>257</v>
      </c>
      <c r="F11560" s="4" t="s">
        <v>258</v>
      </c>
      <c r="G11560" s="4" t="s">
        <v>259</v>
      </c>
      <c r="H11560" s="5" t="s">
        <v>60010</v>
      </c>
      <c r="I11560" s="7" t="s">
        <v>60011</v>
      </c>
      <c r="J11560" s="5" t="n">
        <f aca="false">LEN(K11560)</f>
        <v>11</v>
      </c>
      <c r="K11560" s="6" t="s">
        <v>60012</v>
      </c>
      <c r="L11560" s="4" t="s">
        <v>31</v>
      </c>
      <c r="M11560" s="4" t="s">
        <v>1043</v>
      </c>
    </row>
    <row r="11561" customFormat="false" ht="15.75" hidden="false" customHeight="true" outlineLevel="0" collapsed="false">
      <c r="A11561" s="4" t="n">
        <v>9210</v>
      </c>
      <c r="B11561" s="4" t="s">
        <v>60013</v>
      </c>
      <c r="C11561" s="4"/>
      <c r="D11561" s="4" t="s">
        <v>60014</v>
      </c>
      <c r="E11561" s="5" t="s">
        <v>3614</v>
      </c>
      <c r="F11561" s="4" t="s">
        <v>3615</v>
      </c>
      <c r="G11561" s="4" t="s">
        <v>259</v>
      </c>
      <c r="H11561" s="5" t="s">
        <v>60015</v>
      </c>
      <c r="I11561" s="4" t="s">
        <v>7302</v>
      </c>
      <c r="J11561" s="5" t="n">
        <f aca="false">LEN(K11561)</f>
        <v>11</v>
      </c>
      <c r="K11561" s="6" t="s">
        <v>60016</v>
      </c>
      <c r="L11561" s="4" t="s">
        <v>57</v>
      </c>
      <c r="M11561" s="4" t="s">
        <v>31</v>
      </c>
    </row>
    <row r="11562" customFormat="false" ht="15.75" hidden="false" customHeight="true" outlineLevel="0" collapsed="false">
      <c r="A11562" s="4" t="n">
        <v>9261</v>
      </c>
      <c r="B11562" s="4" t="s">
        <v>60017</v>
      </c>
      <c r="C11562" s="4" t="s">
        <v>60018</v>
      </c>
      <c r="D11562" s="4" t="s">
        <v>60019</v>
      </c>
      <c r="E11562" s="5" t="s">
        <v>6618</v>
      </c>
      <c r="F11562" s="4" t="s">
        <v>259</v>
      </c>
      <c r="G11562" s="4" t="s">
        <v>259</v>
      </c>
      <c r="H11562" s="5" t="s">
        <v>60020</v>
      </c>
      <c r="I11562" s="7" t="s">
        <v>60021</v>
      </c>
      <c r="J11562" s="5" t="n">
        <f aca="false">LEN(K11562)</f>
        <v>11</v>
      </c>
      <c r="K11562" s="6" t="s">
        <v>60022</v>
      </c>
      <c r="L11562" s="4" t="s">
        <v>21</v>
      </c>
      <c r="M11562" s="4" t="s">
        <v>31</v>
      </c>
    </row>
    <row r="11563" customFormat="false" ht="15.75" hidden="false" customHeight="true" outlineLevel="0" collapsed="false">
      <c r="A11563" s="4" t="n">
        <v>9284</v>
      </c>
      <c r="B11563" s="4" t="s">
        <v>60023</v>
      </c>
      <c r="C11563" s="4" t="s">
        <v>60024</v>
      </c>
      <c r="D11563" s="4" t="s">
        <v>60025</v>
      </c>
      <c r="E11563" s="5" t="s">
        <v>3006</v>
      </c>
      <c r="F11563" s="4" t="s">
        <v>3007</v>
      </c>
      <c r="G11563" s="4" t="s">
        <v>259</v>
      </c>
      <c r="H11563" s="5" t="s">
        <v>60026</v>
      </c>
      <c r="I11563" s="4" t="s">
        <v>60027</v>
      </c>
      <c r="J11563" s="5" t="n">
        <f aca="false">LEN(K11563)</f>
        <v>11</v>
      </c>
      <c r="K11563" s="10" t="s">
        <v>60028</v>
      </c>
      <c r="L11563" s="4" t="s">
        <v>57</v>
      </c>
      <c r="M11563" s="4" t="s">
        <v>794</v>
      </c>
    </row>
    <row r="11564" customFormat="false" ht="15.75" hidden="false" customHeight="true" outlineLevel="0" collapsed="false">
      <c r="A11564" s="4" t="n">
        <v>9293</v>
      </c>
      <c r="B11564" s="4" t="s">
        <v>60029</v>
      </c>
      <c r="C11564" s="4" t="s">
        <v>60030</v>
      </c>
      <c r="D11564" s="4" t="s">
        <v>60031</v>
      </c>
      <c r="E11564" s="5" t="s">
        <v>18478</v>
      </c>
      <c r="F11564" s="4" t="s">
        <v>15820</v>
      </c>
      <c r="G11564" s="4" t="s">
        <v>259</v>
      </c>
      <c r="H11564" s="5" t="s">
        <v>60032</v>
      </c>
      <c r="I11564" s="4" t="str">
        <f aca="false">IFERROR(__xludf.dummyfunction("""info@""&amp;LOWER(REGEXREPLACE(B11564,""[^A-Za-z0-9]"",""""))&amp;"".com"""),"info@montsia.com")</f>
        <v>info@montsia.com</v>
      </c>
      <c r="J11564" s="5" t="n">
        <f aca="false">LEN(K11564)</f>
        <v>11</v>
      </c>
      <c r="K11564" s="6" t="s">
        <v>60033</v>
      </c>
      <c r="L11564" s="4" t="s">
        <v>21</v>
      </c>
      <c r="M11564" s="4" t="s">
        <v>1759</v>
      </c>
    </row>
    <row r="11565" customFormat="false" ht="15.75" hidden="false" customHeight="true" outlineLevel="0" collapsed="false">
      <c r="A11565" s="4" t="n">
        <v>9323</v>
      </c>
      <c r="B11565" s="4" t="s">
        <v>60034</v>
      </c>
      <c r="C11565" s="4"/>
      <c r="D11565" s="4" t="s">
        <v>60035</v>
      </c>
      <c r="E11565" s="5" t="s">
        <v>10035</v>
      </c>
      <c r="F11565" s="4" t="s">
        <v>10036</v>
      </c>
      <c r="G11565" s="4" t="s">
        <v>259</v>
      </c>
      <c r="H11565" s="5" t="s">
        <v>60036</v>
      </c>
      <c r="I11565" s="4" t="s">
        <v>60037</v>
      </c>
      <c r="J11565" s="5" t="n">
        <f aca="false">LEN(K11565)</f>
        <v>11</v>
      </c>
      <c r="K11565" s="6" t="s">
        <v>60038</v>
      </c>
      <c r="L11565" s="4" t="s">
        <v>57</v>
      </c>
      <c r="M11565" s="4" t="s">
        <v>877</v>
      </c>
    </row>
    <row r="11566" customFormat="false" ht="15.75" hidden="false" customHeight="true" outlineLevel="0" collapsed="false">
      <c r="A11566" s="4" t="n">
        <v>9355</v>
      </c>
      <c r="B11566" s="4" t="s">
        <v>60039</v>
      </c>
      <c r="C11566" s="4"/>
      <c r="D11566" s="4" t="s">
        <v>60040</v>
      </c>
      <c r="E11566" s="5" t="s">
        <v>60041</v>
      </c>
      <c r="F11566" s="4" t="s">
        <v>2214</v>
      </c>
      <c r="G11566" s="4" t="s">
        <v>2214</v>
      </c>
      <c r="H11566" s="5" t="s">
        <v>60042</v>
      </c>
      <c r="I11566" s="4" t="s">
        <v>60043</v>
      </c>
      <c r="J11566" s="5" t="n">
        <f aca="false">LEN(K11566)</f>
        <v>11</v>
      </c>
      <c r="K11566" s="6" t="s">
        <v>60044</v>
      </c>
      <c r="L11566" s="4" t="s">
        <v>57</v>
      </c>
      <c r="M11566" s="4" t="s">
        <v>4378</v>
      </c>
    </row>
    <row r="11567" customFormat="false" ht="15.75" hidden="false" customHeight="true" outlineLevel="0" collapsed="false">
      <c r="A11567" s="4" t="n">
        <v>9368</v>
      </c>
      <c r="B11567" s="4" t="s">
        <v>60045</v>
      </c>
      <c r="C11567" s="4"/>
      <c r="D11567" s="4" t="s">
        <v>60046</v>
      </c>
      <c r="E11567" s="5" t="s">
        <v>60047</v>
      </c>
      <c r="F11567" s="4" t="s">
        <v>60048</v>
      </c>
      <c r="G11567" s="4" t="s">
        <v>2214</v>
      </c>
      <c r="H11567" s="5" t="s">
        <v>60049</v>
      </c>
      <c r="I11567" s="7" t="s">
        <v>60050</v>
      </c>
      <c r="J11567" s="5" t="n">
        <f aca="false">LEN(K11567)</f>
        <v>11</v>
      </c>
      <c r="K11567" s="6" t="s">
        <v>60051</v>
      </c>
      <c r="L11567" s="4" t="s">
        <v>21</v>
      </c>
      <c r="M11567" s="4" t="s">
        <v>2097</v>
      </c>
    </row>
    <row r="11568" customFormat="false" ht="15.75" hidden="false" customHeight="true" outlineLevel="0" collapsed="false">
      <c r="A11568" s="4" t="n">
        <v>9518</v>
      </c>
      <c r="B11568" s="4" t="s">
        <v>60052</v>
      </c>
      <c r="C11568" s="4"/>
      <c r="D11568" s="4" t="s">
        <v>60053</v>
      </c>
      <c r="E11568" s="5" t="s">
        <v>15739</v>
      </c>
      <c r="F11568" s="4" t="s">
        <v>15740</v>
      </c>
      <c r="G11568" s="4" t="s">
        <v>1081</v>
      </c>
      <c r="H11568" s="5" t="s">
        <v>60054</v>
      </c>
      <c r="I11568" s="4" t="s">
        <v>60055</v>
      </c>
      <c r="J11568" s="5" t="n">
        <f aca="false">LEN(K11568)</f>
        <v>11</v>
      </c>
      <c r="K11568" s="6" t="s">
        <v>60056</v>
      </c>
      <c r="L11568" s="4" t="s">
        <v>21</v>
      </c>
      <c r="M11568" s="4" t="s">
        <v>32</v>
      </c>
    </row>
    <row r="11569" customFormat="false" ht="15.75" hidden="false" customHeight="true" outlineLevel="0" collapsed="false">
      <c r="A11569" s="4" t="n">
        <v>9676</v>
      </c>
      <c r="B11569" s="4" t="s">
        <v>60057</v>
      </c>
      <c r="C11569" s="4"/>
      <c r="D11569" s="4" t="s">
        <v>60058</v>
      </c>
      <c r="E11569" s="5" t="s">
        <v>60059</v>
      </c>
      <c r="F11569" s="4" t="s">
        <v>60060</v>
      </c>
      <c r="G11569" s="4" t="s">
        <v>603</v>
      </c>
      <c r="H11569" s="5" t="s">
        <v>60061</v>
      </c>
      <c r="I11569" s="7" t="s">
        <v>60062</v>
      </c>
      <c r="J11569" s="5" t="n">
        <f aca="false">LEN(K11569)</f>
        <v>11</v>
      </c>
      <c r="K11569" s="6" t="s">
        <v>60063</v>
      </c>
      <c r="L11569" s="4" t="s">
        <v>21</v>
      </c>
      <c r="M11569" s="4" t="s">
        <v>577</v>
      </c>
    </row>
    <row r="11570" customFormat="false" ht="15.75" hidden="false" customHeight="true" outlineLevel="0" collapsed="false">
      <c r="A11570" s="4" t="n">
        <v>9744</v>
      </c>
      <c r="B11570" s="4" t="s">
        <v>60064</v>
      </c>
      <c r="C11570" s="4"/>
      <c r="D11570" s="4" t="s">
        <v>60065</v>
      </c>
      <c r="E11570" s="5" t="s">
        <v>60066</v>
      </c>
      <c r="F11570" s="4" t="s">
        <v>3627</v>
      </c>
      <c r="G11570" s="4" t="s">
        <v>603</v>
      </c>
      <c r="H11570" s="5" t="s">
        <v>60067</v>
      </c>
      <c r="I11570" s="4" t="str">
        <f aca="false">IFERROR(__xludf.dummyfunction("""info@""&amp;LOWER(REGEXREPLACE(B11570,""[^A-Za-z0-9]"",""""))&amp;"".com"""),"info@asdunas.com")</f>
        <v>info@asdunas.com</v>
      </c>
      <c r="J11570" s="5" t="n">
        <f aca="false">LEN(K11570)</f>
        <v>11</v>
      </c>
      <c r="K11570" s="6" t="s">
        <v>60068</v>
      </c>
      <c r="L11570" s="4" t="s">
        <v>31</v>
      </c>
      <c r="M11570" s="4" t="s">
        <v>877</v>
      </c>
    </row>
    <row r="11571" customFormat="false" ht="15.75" hidden="false" customHeight="true" outlineLevel="0" collapsed="false">
      <c r="A11571" s="4" t="n">
        <v>9749</v>
      </c>
      <c r="B11571" s="4" t="s">
        <v>60069</v>
      </c>
      <c r="C11571" s="4"/>
      <c r="D11571" s="4" t="s">
        <v>60070</v>
      </c>
      <c r="E11571" s="5" t="s">
        <v>60071</v>
      </c>
      <c r="F11571" s="4" t="s">
        <v>60072</v>
      </c>
      <c r="G11571" s="4" t="s">
        <v>603</v>
      </c>
      <c r="H11571" s="5" t="s">
        <v>60073</v>
      </c>
      <c r="I11571" s="4" t="str">
        <f aca="false">IFERROR(__xludf.dummyfunction("""info@""&amp;LOWER(REGEXREPLACE(B11571,""[^A-Za-z0-9]"",""""))&amp;"".com"""),"info@millnsl.com")</f>
        <v>info@millnsl.com</v>
      </c>
      <c r="J11571" s="5" t="n">
        <f aca="false">LEN(K11571)</f>
        <v>11</v>
      </c>
      <c r="K11571" s="6" t="s">
        <v>60074</v>
      </c>
      <c r="L11571" s="4" t="s">
        <v>57</v>
      </c>
      <c r="M11571" s="4" t="s">
        <v>680</v>
      </c>
    </row>
    <row r="11572" customFormat="false" ht="15.75" hidden="false" customHeight="true" outlineLevel="0" collapsed="false">
      <c r="A11572" s="4" t="n">
        <v>9762</v>
      </c>
      <c r="B11572" s="4" t="s">
        <v>60075</v>
      </c>
      <c r="C11572" s="4"/>
      <c r="D11572" s="4" t="s">
        <v>60076</v>
      </c>
      <c r="E11572" s="5" t="s">
        <v>60077</v>
      </c>
      <c r="F11572" s="4" t="s">
        <v>5333</v>
      </c>
      <c r="G11572" s="4" t="s">
        <v>242</v>
      </c>
      <c r="H11572" s="5" t="s">
        <v>60078</v>
      </c>
      <c r="I11572" s="4" t="s">
        <v>60079</v>
      </c>
      <c r="J11572" s="5" t="n">
        <f aca="false">LEN(K11572)</f>
        <v>11</v>
      </c>
      <c r="K11572" s="6" t="s">
        <v>60080</v>
      </c>
      <c r="L11572" s="4" t="s">
        <v>31</v>
      </c>
      <c r="M11572" s="4" t="s">
        <v>381</v>
      </c>
    </row>
    <row r="11573" customFormat="false" ht="15.75" hidden="false" customHeight="true" outlineLevel="0" collapsed="false">
      <c r="A11573" s="4" t="n">
        <v>9806</v>
      </c>
      <c r="B11573" s="4" t="s">
        <v>60081</v>
      </c>
      <c r="C11573" s="4"/>
      <c r="D11573" s="4" t="s">
        <v>60082</v>
      </c>
      <c r="E11573" s="5" t="s">
        <v>60083</v>
      </c>
      <c r="F11573" s="4" t="s">
        <v>60084</v>
      </c>
      <c r="G11573" s="4" t="s">
        <v>242</v>
      </c>
      <c r="H11573" s="5" t="s">
        <v>60085</v>
      </c>
      <c r="I11573" s="4" t="s">
        <v>60086</v>
      </c>
      <c r="J11573" s="5" t="n">
        <f aca="false">LEN(K11573)</f>
        <v>11</v>
      </c>
      <c r="K11573" s="6" t="s">
        <v>60087</v>
      </c>
      <c r="L11573" s="4" t="s">
        <v>78</v>
      </c>
      <c r="M11573" s="4" t="s">
        <v>794</v>
      </c>
    </row>
    <row r="11574" customFormat="false" ht="15.75" hidden="false" customHeight="true" outlineLevel="0" collapsed="false">
      <c r="A11574" s="4" t="n">
        <v>9849</v>
      </c>
      <c r="B11574" s="4" t="s">
        <v>60088</v>
      </c>
      <c r="C11574" s="4"/>
      <c r="D11574" s="4" t="s">
        <v>60089</v>
      </c>
      <c r="E11574" s="5" t="s">
        <v>36559</v>
      </c>
      <c r="F11574" s="4" t="s">
        <v>2228</v>
      </c>
      <c r="G11574" s="4" t="s">
        <v>242</v>
      </c>
      <c r="H11574" s="5" t="s">
        <v>60090</v>
      </c>
      <c r="I11574" s="4" t="s">
        <v>60091</v>
      </c>
      <c r="J11574" s="5" t="n">
        <f aca="false">LEN(K11574)</f>
        <v>11</v>
      </c>
      <c r="K11574" s="6" t="s">
        <v>60092</v>
      </c>
      <c r="L11574" s="4" t="s">
        <v>21</v>
      </c>
      <c r="M11574" s="4" t="s">
        <v>419</v>
      </c>
    </row>
    <row r="11575" customFormat="false" ht="15.75" hidden="false" customHeight="true" outlineLevel="0" collapsed="false">
      <c r="A11575" s="4" t="n">
        <v>9994</v>
      </c>
      <c r="B11575" s="4" t="s">
        <v>60093</v>
      </c>
      <c r="C11575" s="4"/>
      <c r="D11575" s="4" t="s">
        <v>60094</v>
      </c>
      <c r="E11575" s="5" t="s">
        <v>4427</v>
      </c>
      <c r="F11575" s="4" t="s">
        <v>3664</v>
      </c>
      <c r="G11575" s="4" t="s">
        <v>620</v>
      </c>
      <c r="H11575" s="5" t="s">
        <v>60095</v>
      </c>
      <c r="I11575" s="4" t="s">
        <v>60096</v>
      </c>
      <c r="J11575" s="5" t="n">
        <f aca="false">LEN(K11575)</f>
        <v>11</v>
      </c>
      <c r="K11575" s="6" t="s">
        <v>60097</v>
      </c>
      <c r="L11575" s="4" t="s">
        <v>31</v>
      </c>
      <c r="M11575" s="4" t="s">
        <v>3415</v>
      </c>
    </row>
    <row r="11576" customFormat="false" ht="15.75" hidden="false" customHeight="true" outlineLevel="0" collapsed="false">
      <c r="A11576" s="4" t="n">
        <v>10034</v>
      </c>
      <c r="B11576" s="4" t="s">
        <v>60098</v>
      </c>
      <c r="C11576" s="4"/>
      <c r="D11576" s="4" t="s">
        <v>60099</v>
      </c>
      <c r="E11576" s="5" t="s">
        <v>23056</v>
      </c>
      <c r="F11576" s="4" t="s">
        <v>3664</v>
      </c>
      <c r="G11576" s="4" t="s">
        <v>620</v>
      </c>
      <c r="H11576" s="5" t="s">
        <v>60100</v>
      </c>
      <c r="I11576" s="4" t="s">
        <v>60101</v>
      </c>
      <c r="J11576" s="5" t="n">
        <f aca="false">LEN(K11576)</f>
        <v>11</v>
      </c>
      <c r="K11576" s="10" t="s">
        <v>60102</v>
      </c>
      <c r="L11576" s="4" t="s">
        <v>31</v>
      </c>
      <c r="M11576" s="4" t="s">
        <v>4122</v>
      </c>
    </row>
    <row r="11577" customFormat="false" ht="15.75" hidden="false" customHeight="true" outlineLevel="0" collapsed="false">
      <c r="A11577" s="4" t="n">
        <v>10038</v>
      </c>
      <c r="B11577" s="4" t="s">
        <v>8547</v>
      </c>
      <c r="C11577" s="4"/>
      <c r="D11577" s="4" t="s">
        <v>60103</v>
      </c>
      <c r="E11577" s="5" t="s">
        <v>8223</v>
      </c>
      <c r="F11577" s="4" t="s">
        <v>8212</v>
      </c>
      <c r="G11577" s="4" t="s">
        <v>620</v>
      </c>
      <c r="H11577" s="5" t="s">
        <v>60104</v>
      </c>
      <c r="I11577" s="4" t="str">
        <f aca="false">IFERROR(__xludf.dummyfunction("""info@""&amp;LOWER(REGEXREPLACE(B11577,""[^A-Za-z0-9]"",""""))&amp;"".com"""),"info@lacabaa.com")</f>
        <v>info@lacabaa.com</v>
      </c>
      <c r="J11577" s="5" t="n">
        <f aca="false">LEN(K11577)</f>
        <v>11</v>
      </c>
      <c r="K11577" s="6" t="s">
        <v>60105</v>
      </c>
      <c r="L11577" s="4" t="s">
        <v>78</v>
      </c>
      <c r="M11577" s="4" t="s">
        <v>502</v>
      </c>
    </row>
    <row r="11578" customFormat="false" ht="15.75" hidden="false" customHeight="true" outlineLevel="0" collapsed="false">
      <c r="A11578" s="4" t="n">
        <v>10132</v>
      </c>
      <c r="B11578" s="4" t="s">
        <v>60106</v>
      </c>
      <c r="C11578" s="4"/>
      <c r="D11578" s="4" t="s">
        <v>60107</v>
      </c>
      <c r="E11578" s="5" t="s">
        <v>10181</v>
      </c>
      <c r="F11578" s="4" t="s">
        <v>619</v>
      </c>
      <c r="G11578" s="4" t="s">
        <v>620</v>
      </c>
      <c r="H11578" s="5" t="s">
        <v>60108</v>
      </c>
      <c r="I11578" s="7" t="s">
        <v>60109</v>
      </c>
      <c r="J11578" s="5" t="n">
        <f aca="false">LEN(K11578)</f>
        <v>11</v>
      </c>
      <c r="K11578" s="6" t="s">
        <v>60110</v>
      </c>
      <c r="L11578" s="4" t="s">
        <v>21</v>
      </c>
      <c r="M11578" s="4" t="s">
        <v>381</v>
      </c>
    </row>
    <row r="11579" customFormat="false" ht="15.75" hidden="false" customHeight="true" outlineLevel="0" collapsed="false">
      <c r="A11579" s="4" t="n">
        <v>10137</v>
      </c>
      <c r="B11579" s="4" t="s">
        <v>31857</v>
      </c>
      <c r="C11579" s="4"/>
      <c r="D11579" s="4" t="s">
        <v>60111</v>
      </c>
      <c r="E11579" s="5" t="s">
        <v>10181</v>
      </c>
      <c r="F11579" s="4" t="s">
        <v>10182</v>
      </c>
      <c r="G11579" s="4" t="s">
        <v>620</v>
      </c>
      <c r="H11579" s="5" t="s">
        <v>60112</v>
      </c>
      <c r="I11579" s="7" t="str">
        <f aca="false">IFERROR(__xludf.dummyfunction("""info@""&amp;LOWER(REGEXREPLACE(B11579,""[^A-Za-z0-9]"",""""))&amp;"".com"""),"info@laparra.com")</f>
        <v>info@laparra.com</v>
      </c>
      <c r="J11579" s="5" t="n">
        <f aca="false">LEN(K11579)</f>
        <v>11</v>
      </c>
      <c r="K11579" s="6" t="s">
        <v>60113</v>
      </c>
      <c r="L11579" s="4" t="s">
        <v>78</v>
      </c>
      <c r="M11579" s="4" t="s">
        <v>577</v>
      </c>
      <c r="N11579" s="1"/>
    </row>
    <row r="11580" customFormat="false" ht="15.75" hidden="false" customHeight="true" outlineLevel="0" collapsed="false">
      <c r="A11580" s="4" t="n">
        <v>10209</v>
      </c>
      <c r="B11580" s="4" t="s">
        <v>60114</v>
      </c>
      <c r="C11580" s="4"/>
      <c r="D11580" s="4" t="s">
        <v>60115</v>
      </c>
      <c r="E11580" s="5" t="s">
        <v>8240</v>
      </c>
      <c r="F11580" s="4" t="s">
        <v>8241</v>
      </c>
      <c r="G11580" s="4" t="s">
        <v>620</v>
      </c>
      <c r="H11580" s="5" t="s">
        <v>60116</v>
      </c>
      <c r="I11580" s="7" t="s">
        <v>60117</v>
      </c>
      <c r="J11580" s="5" t="n">
        <f aca="false">LEN(K11580)</f>
        <v>11</v>
      </c>
      <c r="K11580" s="6" t="s">
        <v>60118</v>
      </c>
      <c r="L11580" s="4" t="s">
        <v>78</v>
      </c>
      <c r="M11580" s="4" t="s">
        <v>336</v>
      </c>
    </row>
    <row r="11581" customFormat="false" ht="15.75" hidden="false" customHeight="true" outlineLevel="0" collapsed="false">
      <c r="A11581" s="4" t="n">
        <v>10242</v>
      </c>
      <c r="B11581" s="4" t="s">
        <v>60119</v>
      </c>
      <c r="C11581" s="4"/>
      <c r="D11581" s="4" t="s">
        <v>60120</v>
      </c>
      <c r="E11581" s="5" t="s">
        <v>60121</v>
      </c>
      <c r="F11581" s="4" t="s">
        <v>12472</v>
      </c>
      <c r="G11581" s="4" t="s">
        <v>620</v>
      </c>
      <c r="H11581" s="5" t="s">
        <v>60122</v>
      </c>
      <c r="I11581" s="4" t="str">
        <f aca="false">IFERROR(__xludf.dummyfunction("""info@""&amp;LOWER(REGEXREPLACE(B11581,""[^A-Za-z0-9]"",""""))&amp;"".com"""),"info@chhotel.com")</f>
        <v>info@chhotel.com</v>
      </c>
      <c r="J11581" s="5" t="n">
        <f aca="false">LEN(K11581)</f>
        <v>11</v>
      </c>
      <c r="K11581" s="6" t="s">
        <v>60123</v>
      </c>
      <c r="L11581" s="4" t="s">
        <v>66</v>
      </c>
      <c r="M11581" s="4" t="s">
        <v>929</v>
      </c>
    </row>
    <row r="11582" customFormat="false" ht="15.75" hidden="false" customHeight="true" outlineLevel="0" collapsed="false">
      <c r="A11582" s="4" t="n">
        <v>10266</v>
      </c>
      <c r="B11582" s="4" t="s">
        <v>60124</v>
      </c>
      <c r="C11582" s="4"/>
      <c r="D11582" s="4" t="s">
        <v>60125</v>
      </c>
      <c r="E11582" s="5" t="s">
        <v>10467</v>
      </c>
      <c r="F11582" s="4" t="s">
        <v>10468</v>
      </c>
      <c r="G11582" s="4" t="s">
        <v>620</v>
      </c>
      <c r="H11582" s="5" t="s">
        <v>60126</v>
      </c>
      <c r="I11582" s="7" t="str">
        <f aca="false">IFERROR(__xludf.dummyfunction("""info@""&amp;LOWER(REGEXREPLACE(B11582,""[^A-Za-z0-9]"",""""))&amp;"".com"""),"info@baltico.com")</f>
        <v>info@baltico.com</v>
      </c>
      <c r="J11582" s="5" t="n">
        <f aca="false">LEN(K11582)</f>
        <v>11</v>
      </c>
      <c r="K11582" s="6" t="s">
        <v>60127</v>
      </c>
      <c r="L11582" s="4" t="s">
        <v>21</v>
      </c>
      <c r="M11582" s="4" t="s">
        <v>133</v>
      </c>
    </row>
    <row r="11583" customFormat="false" ht="15.75" hidden="false" customHeight="true" outlineLevel="0" collapsed="false">
      <c r="A11583" s="4" t="n">
        <v>10267</v>
      </c>
      <c r="B11583" s="4" t="s">
        <v>60128</v>
      </c>
      <c r="C11583" s="4"/>
      <c r="D11583" s="4" t="s">
        <v>60129</v>
      </c>
      <c r="E11583" s="5" t="s">
        <v>41996</v>
      </c>
      <c r="F11583" s="4" t="s">
        <v>10468</v>
      </c>
      <c r="G11583" s="4" t="s">
        <v>620</v>
      </c>
      <c r="H11583" s="5" t="s">
        <v>60130</v>
      </c>
      <c r="I11583" s="4" t="str">
        <f aca="false">IFERROR(__xludf.dummyfunction("""info@""&amp;LOWER(REGEXREPLACE(B11583,""[^A-Za-z0-9]"",""""))&amp;"".com"""),"info@elrocio.com")</f>
        <v>info@elrocio.com</v>
      </c>
      <c r="J11583" s="5" t="n">
        <f aca="false">LEN(K11583)</f>
        <v>11</v>
      </c>
      <c r="K11583" s="6" t="s">
        <v>60131</v>
      </c>
      <c r="L11583" s="4" t="s">
        <v>78</v>
      </c>
      <c r="M11583" s="4" t="s">
        <v>294</v>
      </c>
    </row>
    <row r="11584" customFormat="false" ht="15.75" hidden="false" customHeight="true" outlineLevel="0" collapsed="false">
      <c r="A11584" s="4" t="n">
        <v>10276</v>
      </c>
      <c r="B11584" s="4" t="s">
        <v>60132</v>
      </c>
      <c r="C11584" s="4"/>
      <c r="D11584" s="4" t="s">
        <v>60133</v>
      </c>
      <c r="E11584" s="5" t="s">
        <v>58425</v>
      </c>
      <c r="F11584" s="4" t="s">
        <v>26712</v>
      </c>
      <c r="G11584" s="4" t="s">
        <v>620</v>
      </c>
      <c r="H11584" s="5" t="s">
        <v>60134</v>
      </c>
      <c r="I11584" s="4" t="str">
        <f aca="false">IFERROR(__xludf.dummyfunction("""info@""&amp;LOWER(REGEXREPLACE(B11584,""[^A-Za-z0-9]"",""""))&amp;"".com"""),"info@crespos.com")</f>
        <v>info@crespos.com</v>
      </c>
      <c r="J11584" s="5" t="n">
        <f aca="false">LEN(K11584)</f>
        <v>11</v>
      </c>
      <c r="K11584" s="6" t="s">
        <v>60135</v>
      </c>
      <c r="L11584" s="4" t="s">
        <v>21</v>
      </c>
      <c r="M11584" s="4" t="s">
        <v>317</v>
      </c>
    </row>
    <row r="11585" customFormat="false" ht="15.75" hidden="false" customHeight="true" outlineLevel="0" collapsed="false">
      <c r="A11585" s="4" t="n">
        <v>10299</v>
      </c>
      <c r="B11585" s="4" t="s">
        <v>60136</v>
      </c>
      <c r="C11585" s="4"/>
      <c r="D11585" s="4" t="s">
        <v>60137</v>
      </c>
      <c r="E11585" s="5" t="s">
        <v>2235</v>
      </c>
      <c r="F11585" s="4" t="s">
        <v>2236</v>
      </c>
      <c r="G11585" s="4" t="s">
        <v>620</v>
      </c>
      <c r="H11585" s="5" t="s">
        <v>60138</v>
      </c>
      <c r="I11585" s="7" t="str">
        <f aca="false">IFERROR(__xludf.dummyfunction("""info@""&amp;LOWER(REGEXREPLACE(B11585,""[^A-Za-z0-9]"",""""))&amp;"".com"""),"info@hotelcn.com")</f>
        <v>info@hotelcn.com</v>
      </c>
      <c r="J11585" s="5" t="n">
        <f aca="false">LEN(K11585)</f>
        <v>11</v>
      </c>
      <c r="K11585" s="6" t="s">
        <v>60139</v>
      </c>
      <c r="L11585" s="4" t="s">
        <v>78</v>
      </c>
      <c r="M11585" s="4" t="s">
        <v>996</v>
      </c>
    </row>
    <row r="11586" customFormat="false" ht="15.75" hidden="false" customHeight="true" outlineLevel="0" collapsed="false">
      <c r="A11586" s="4" t="n">
        <v>10319</v>
      </c>
      <c r="B11586" s="4" t="s">
        <v>60140</v>
      </c>
      <c r="C11586" s="4"/>
      <c r="D11586" s="4" t="s">
        <v>8252</v>
      </c>
      <c r="E11586" s="5" t="s">
        <v>1286</v>
      </c>
      <c r="F11586" s="4" t="s">
        <v>1287</v>
      </c>
      <c r="G11586" s="4" t="s">
        <v>620</v>
      </c>
      <c r="H11586" s="5" t="s">
        <v>60141</v>
      </c>
      <c r="I11586" s="4" t="str">
        <f aca="false">IFERROR(__xludf.dummyfunction("""info@""&amp;LOWER(REGEXREPLACE(B11586,""[^A-Za-z0-9]"",""""))&amp;"".com"""),"info@lablana.com")</f>
        <v>info@lablana.com</v>
      </c>
      <c r="J11586" s="5" t="n">
        <f aca="false">LEN(K11586)</f>
        <v>11</v>
      </c>
      <c r="K11586" s="6" t="s">
        <v>60142</v>
      </c>
      <c r="L11586" s="4" t="s">
        <v>57</v>
      </c>
      <c r="M11586" s="4" t="s">
        <v>1016</v>
      </c>
    </row>
    <row r="11587" customFormat="false" ht="15.75" hidden="false" customHeight="true" outlineLevel="0" collapsed="false">
      <c r="A11587" s="4" t="n">
        <v>10330</v>
      </c>
      <c r="B11587" s="4" t="s">
        <v>60143</v>
      </c>
      <c r="C11587" s="4"/>
      <c r="D11587" s="4" t="s">
        <v>60144</v>
      </c>
      <c r="E11587" s="5" t="s">
        <v>58435</v>
      </c>
      <c r="F11587" s="4" t="s">
        <v>5363</v>
      </c>
      <c r="G11587" s="4" t="s">
        <v>620</v>
      </c>
      <c r="H11587" s="5" t="s">
        <v>60145</v>
      </c>
      <c r="I11587" s="4" t="str">
        <f aca="false">IFERROR(__xludf.dummyfunction("""info@""&amp;LOWER(REGEXREPLACE(B11587,""[^A-Za-z0-9]"",""""))&amp;"".com"""),"info@rindion.com")</f>
        <v>info@rindion.com</v>
      </c>
      <c r="J11587" s="5" t="n">
        <f aca="false">LEN(K11587)</f>
        <v>11</v>
      </c>
      <c r="K11587" s="10" t="s">
        <v>60146</v>
      </c>
      <c r="L11587" s="4" t="s">
        <v>78</v>
      </c>
      <c r="M11587" s="4" t="s">
        <v>186</v>
      </c>
    </row>
    <row r="11588" customFormat="false" ht="15.75" hidden="false" customHeight="true" outlineLevel="0" collapsed="false">
      <c r="A11588" s="4" t="n">
        <v>10370</v>
      </c>
      <c r="B11588" s="4" t="s">
        <v>60147</v>
      </c>
      <c r="C11588" s="4"/>
      <c r="D11588" s="4" t="s">
        <v>47048</v>
      </c>
      <c r="E11588" s="5" t="s">
        <v>1781</v>
      </c>
      <c r="F11588" s="4" t="s">
        <v>1782</v>
      </c>
      <c r="G11588" s="4" t="s">
        <v>620</v>
      </c>
      <c r="H11588" s="5" t="s">
        <v>60148</v>
      </c>
      <c r="I11588" s="4" t="str">
        <f aca="false">IFERROR(__xludf.dummyfunction("""info@""&amp;LOWER(REGEXREPLACE(B11588,""[^A-Za-z0-9]"",""""))&amp;"".com"""),"info@repelao.com")</f>
        <v>info@repelao.com</v>
      </c>
      <c r="J11588" s="5" t="n">
        <f aca="false">LEN(K11588)</f>
        <v>11</v>
      </c>
      <c r="K11588" s="6" t="s">
        <v>60149</v>
      </c>
      <c r="L11588" s="4" t="s">
        <v>66</v>
      </c>
      <c r="M11588" s="4" t="s">
        <v>929</v>
      </c>
    </row>
    <row r="11589" customFormat="false" ht="15.75" hidden="false" customHeight="true" outlineLevel="0" collapsed="false">
      <c r="A11589" s="4" t="n">
        <v>10434</v>
      </c>
      <c r="B11589" s="4" t="s">
        <v>60150</v>
      </c>
      <c r="C11589" s="4"/>
      <c r="D11589" s="4" t="s">
        <v>60151</v>
      </c>
      <c r="E11589" s="5" t="s">
        <v>18767</v>
      </c>
      <c r="F11589" s="4" t="s">
        <v>3657</v>
      </c>
      <c r="G11589" s="4" t="s">
        <v>620</v>
      </c>
      <c r="H11589" s="5" t="s">
        <v>60152</v>
      </c>
      <c r="I11589" s="4" t="s">
        <v>60153</v>
      </c>
      <c r="J11589" s="5" t="n">
        <f aca="false">LEN(K11589)</f>
        <v>11</v>
      </c>
      <c r="K11589" s="10" t="s">
        <v>60154</v>
      </c>
      <c r="L11589" s="4" t="s">
        <v>31</v>
      </c>
      <c r="M11589" s="4" t="s">
        <v>317</v>
      </c>
    </row>
    <row r="11590" customFormat="false" ht="15.75" hidden="false" customHeight="true" outlineLevel="0" collapsed="false">
      <c r="A11590" s="4" t="n">
        <v>10452</v>
      </c>
      <c r="B11590" s="4" t="s">
        <v>29804</v>
      </c>
      <c r="C11590" s="4"/>
      <c r="D11590" s="4" t="s">
        <v>60155</v>
      </c>
      <c r="E11590" s="5" t="s">
        <v>2242</v>
      </c>
      <c r="F11590" s="4" t="s">
        <v>2243</v>
      </c>
      <c r="G11590" s="4" t="s">
        <v>620</v>
      </c>
      <c r="H11590" s="5" t="s">
        <v>51123</v>
      </c>
      <c r="I11590" s="7" t="str">
        <f aca="false">IFERROR(__xludf.dummyfunction("""info@""&amp;LOWER(REGEXREPLACE(B11590,""[^A-Za-z0-9]"",""""))&amp;"".com"""),"info@carlosi.com")</f>
        <v>info@carlosi.com</v>
      </c>
      <c r="J11590" s="5" t="n">
        <f aca="false">LEN(K11590)</f>
        <v>11</v>
      </c>
      <c r="K11590" s="6" t="s">
        <v>60156</v>
      </c>
      <c r="L11590" s="4" t="s">
        <v>31</v>
      </c>
      <c r="M11590" s="4" t="s">
        <v>794</v>
      </c>
    </row>
    <row r="11591" customFormat="false" ht="15.75" hidden="false" customHeight="true" outlineLevel="0" collapsed="false">
      <c r="A11591" s="4" t="n">
        <v>10456</v>
      </c>
      <c r="B11591" s="4" t="s">
        <v>9683</v>
      </c>
      <c r="C11591" s="4"/>
      <c r="D11591" s="4" t="s">
        <v>60157</v>
      </c>
      <c r="E11591" s="5" t="s">
        <v>2242</v>
      </c>
      <c r="F11591" s="4" t="s">
        <v>2243</v>
      </c>
      <c r="G11591" s="4" t="s">
        <v>620</v>
      </c>
      <c r="H11591" s="5" t="s">
        <v>60158</v>
      </c>
      <c r="I11591" s="4" t="str">
        <f aca="false">IFERROR(__xludf.dummyfunction("""info@""&amp;LOWER(REGEXREPLACE(B11591,""[^A-Za-z0-9]"",""""))&amp;"".com"""),"info@neptuno.com")</f>
        <v>info@neptuno.com</v>
      </c>
      <c r="J11591" s="5" t="n">
        <f aca="false">LEN(K11591)</f>
        <v>11</v>
      </c>
      <c r="K11591" s="6" t="s">
        <v>60159</v>
      </c>
      <c r="L11591" s="4" t="s">
        <v>57</v>
      </c>
      <c r="M11591" s="4" t="s">
        <v>317</v>
      </c>
    </row>
    <row r="11592" customFormat="false" ht="15.75" hidden="false" customHeight="true" outlineLevel="0" collapsed="false">
      <c r="A11592" s="4" t="n">
        <v>10465</v>
      </c>
      <c r="B11592" s="4" t="s">
        <v>60160</v>
      </c>
      <c r="C11592" s="4"/>
      <c r="D11592" s="4" t="s">
        <v>60161</v>
      </c>
      <c r="E11592" s="5" t="s">
        <v>8267</v>
      </c>
      <c r="F11592" s="4" t="s">
        <v>2243</v>
      </c>
      <c r="G11592" s="4" t="s">
        <v>620</v>
      </c>
      <c r="H11592" s="5" t="s">
        <v>60162</v>
      </c>
      <c r="I11592" s="4" t="s">
        <v>60163</v>
      </c>
      <c r="J11592" s="5" t="n">
        <f aca="false">LEN(K11592)</f>
        <v>11</v>
      </c>
      <c r="K11592" s="6" t="s">
        <v>60164</v>
      </c>
      <c r="L11592" s="4" t="s">
        <v>66</v>
      </c>
      <c r="M11592" s="4" t="s">
        <v>22</v>
      </c>
    </row>
    <row r="11593" customFormat="false" ht="15.75" hidden="false" customHeight="true" outlineLevel="0" collapsed="false">
      <c r="A11593" s="4" t="n">
        <v>10474</v>
      </c>
      <c r="B11593" s="4" t="s">
        <v>60165</v>
      </c>
      <c r="C11593" s="4"/>
      <c r="D11593" s="4" t="s">
        <v>60166</v>
      </c>
      <c r="E11593" s="5" t="s">
        <v>60167</v>
      </c>
      <c r="F11593" s="4" t="s">
        <v>3664</v>
      </c>
      <c r="G11593" s="4" t="s">
        <v>620</v>
      </c>
      <c r="H11593" s="5" t="s">
        <v>60168</v>
      </c>
      <c r="I11593" s="4" t="s">
        <v>60169</v>
      </c>
      <c r="J11593" s="5" t="n">
        <f aca="false">LEN(K11593)</f>
        <v>11</v>
      </c>
      <c r="K11593" s="6" t="s">
        <v>60170</v>
      </c>
      <c r="L11593" s="4" t="s">
        <v>21</v>
      </c>
      <c r="M11593" s="4" t="s">
        <v>2474</v>
      </c>
    </row>
    <row r="11594" customFormat="false" ht="15.75" hidden="false" customHeight="true" outlineLevel="0" collapsed="false">
      <c r="A11594" s="4" t="n">
        <v>10536</v>
      </c>
      <c r="B11594" s="4" t="s">
        <v>60171</v>
      </c>
      <c r="C11594" s="4"/>
      <c r="D11594" s="4" t="s">
        <v>60172</v>
      </c>
      <c r="E11594" s="5" t="s">
        <v>58470</v>
      </c>
      <c r="F11594" s="4" t="s">
        <v>5616</v>
      </c>
      <c r="G11594" s="4" t="s">
        <v>882</v>
      </c>
      <c r="H11594" s="5" t="s">
        <v>60173</v>
      </c>
      <c r="I11594" s="4" t="s">
        <v>60174</v>
      </c>
      <c r="J11594" s="5" t="n">
        <f aca="false">LEN(K11594)</f>
        <v>11</v>
      </c>
      <c r="K11594" s="6" t="s">
        <v>60175</v>
      </c>
      <c r="L11594" s="4" t="s">
        <v>31</v>
      </c>
      <c r="M11594" s="4" t="s">
        <v>4855</v>
      </c>
    </row>
    <row r="11595" customFormat="false" ht="15.75" hidden="false" customHeight="true" outlineLevel="0" collapsed="false">
      <c r="A11595" s="4" t="n">
        <v>10570</v>
      </c>
      <c r="B11595" s="4" t="s">
        <v>60176</v>
      </c>
      <c r="C11595" s="4"/>
      <c r="D11595" s="4" t="s">
        <v>60177</v>
      </c>
      <c r="E11595" s="5" t="s">
        <v>60178</v>
      </c>
      <c r="F11595" s="4" t="s">
        <v>12548</v>
      </c>
      <c r="G11595" s="4" t="s">
        <v>882</v>
      </c>
      <c r="H11595" s="5" t="s">
        <v>36878</v>
      </c>
      <c r="I11595" s="4" t="s">
        <v>60179</v>
      </c>
      <c r="J11595" s="5" t="n">
        <f aca="false">LEN(K11595)</f>
        <v>11</v>
      </c>
      <c r="K11595" s="6" t="s">
        <v>60180</v>
      </c>
      <c r="L11595" s="4" t="s">
        <v>57</v>
      </c>
      <c r="M11595" s="4" t="s">
        <v>1759</v>
      </c>
    </row>
    <row r="11596" customFormat="false" ht="15.75" hidden="false" customHeight="true" outlineLevel="0" collapsed="false">
      <c r="A11596" s="4" t="n">
        <v>10591</v>
      </c>
      <c r="B11596" s="4" t="s">
        <v>60181</v>
      </c>
      <c r="C11596" s="4"/>
      <c r="D11596" s="4" t="s">
        <v>60182</v>
      </c>
      <c r="E11596" s="5" t="s">
        <v>12561</v>
      </c>
      <c r="F11596" s="4" t="s">
        <v>881</v>
      </c>
      <c r="G11596" s="4" t="s">
        <v>882</v>
      </c>
      <c r="H11596" s="5" t="s">
        <v>60183</v>
      </c>
      <c r="I11596" s="4" t="s">
        <v>60184</v>
      </c>
      <c r="J11596" s="5" t="n">
        <f aca="false">LEN(K11596)</f>
        <v>11</v>
      </c>
      <c r="K11596" s="6" t="s">
        <v>60185</v>
      </c>
      <c r="L11596" s="4" t="s">
        <v>1679</v>
      </c>
      <c r="M11596" s="4" t="s">
        <v>1863</v>
      </c>
    </row>
    <row r="11597" customFormat="false" ht="15.75" hidden="false" customHeight="true" outlineLevel="0" collapsed="false">
      <c r="A11597" s="4" t="n">
        <v>10618</v>
      </c>
      <c r="B11597" s="4" t="s">
        <v>60186</v>
      </c>
      <c r="C11597" s="4"/>
      <c r="D11597" s="4" t="s">
        <v>60187</v>
      </c>
      <c r="E11597" s="5" t="s">
        <v>5379</v>
      </c>
      <c r="F11597" s="4" t="s">
        <v>5380</v>
      </c>
      <c r="G11597" s="4" t="s">
        <v>882</v>
      </c>
      <c r="H11597" s="5" t="s">
        <v>42218</v>
      </c>
      <c r="I11597" s="4" t="str">
        <f aca="false">IFERROR(__xludf.dummyfunction("""info@""&amp;LOWER(REGEXREPLACE(B11597,""[^A-Za-z0-9]"",""""))&amp;"".com"""),"info@carisan.com")</f>
        <v>info@carisan.com</v>
      </c>
      <c r="J11597" s="5" t="n">
        <f aca="false">LEN(K11597)</f>
        <v>11</v>
      </c>
      <c r="K11597" s="6" t="s">
        <v>60188</v>
      </c>
      <c r="L11597" s="4" t="s">
        <v>57</v>
      </c>
      <c r="M11597" s="4" t="s">
        <v>381</v>
      </c>
    </row>
    <row r="11598" customFormat="false" ht="15.75" hidden="false" customHeight="true" outlineLevel="0" collapsed="false">
      <c r="A11598" s="4" t="n">
        <v>10619</v>
      </c>
      <c r="B11598" s="4" t="s">
        <v>60189</v>
      </c>
      <c r="C11598" s="4"/>
      <c r="D11598" s="4" t="s">
        <v>60190</v>
      </c>
      <c r="E11598" s="5" t="s">
        <v>60191</v>
      </c>
      <c r="F11598" s="4" t="s">
        <v>5380</v>
      </c>
      <c r="G11598" s="4" t="s">
        <v>882</v>
      </c>
      <c r="H11598" s="5" t="s">
        <v>60192</v>
      </c>
      <c r="I11598" s="7" t="s">
        <v>60193</v>
      </c>
      <c r="J11598" s="5" t="n">
        <f aca="false">LEN(K11598)</f>
        <v>11</v>
      </c>
      <c r="K11598" s="6" t="s">
        <v>60194</v>
      </c>
      <c r="L11598" s="4" t="s">
        <v>57</v>
      </c>
      <c r="M11598" s="4" t="s">
        <v>1863</v>
      </c>
    </row>
    <row r="11599" customFormat="false" ht="15.75" hidden="false" customHeight="true" outlineLevel="0" collapsed="false">
      <c r="A11599" s="4" t="n">
        <v>10793</v>
      </c>
      <c r="B11599" s="4" t="s">
        <v>60195</v>
      </c>
      <c r="C11599" s="4"/>
      <c r="D11599" s="4" t="s">
        <v>60196</v>
      </c>
      <c r="E11599" s="5" t="s">
        <v>1088</v>
      </c>
      <c r="F11599" s="4" t="s">
        <v>1089</v>
      </c>
      <c r="G11599" s="4" t="s">
        <v>882</v>
      </c>
      <c r="H11599" s="5" t="s">
        <v>60197</v>
      </c>
      <c r="I11599" s="7" t="str">
        <f aca="false">IFERROR(__xludf.dummyfunction("""info@""&amp;LOWER(REGEXREPLACE(B11599,""[^A-Za-z0-9]"",""""))&amp;"".com"""),"info@riatoxa.com")</f>
        <v>info@riatoxa.com</v>
      </c>
      <c r="J11599" s="5" t="n">
        <f aca="false">LEN(K11599)</f>
        <v>11</v>
      </c>
      <c r="K11599" s="6" t="s">
        <v>60198</v>
      </c>
      <c r="L11599" s="4" t="s">
        <v>1970</v>
      </c>
      <c r="M11599" s="4" t="s">
        <v>31</v>
      </c>
    </row>
    <row r="11600" customFormat="false" ht="27.75" hidden="false" customHeight="true" outlineLevel="0" collapsed="false">
      <c r="A11600" s="4" t="n">
        <v>10795</v>
      </c>
      <c r="B11600" s="4" t="s">
        <v>60199</v>
      </c>
      <c r="C11600" s="4"/>
      <c r="D11600" s="4" t="s">
        <v>60200</v>
      </c>
      <c r="E11600" s="5" t="s">
        <v>1088</v>
      </c>
      <c r="F11600" s="4" t="s">
        <v>1089</v>
      </c>
      <c r="G11600" s="4" t="s">
        <v>882</v>
      </c>
      <c r="H11600" s="5" t="s">
        <v>60201</v>
      </c>
      <c r="I11600" s="7" t="str">
        <f aca="false">IFERROR(__xludf.dummyfunction("""info@""&amp;LOWER(REGEXREPLACE(B11600,""[^A-Za-z0-9]"",""""))&amp;"".com"""),"info@hoteljr.com")</f>
        <v>info@hoteljr.com</v>
      </c>
      <c r="J11600" s="5" t="n">
        <f aca="false">LEN(K11600)</f>
        <v>11</v>
      </c>
      <c r="K11600" s="6" t="s">
        <v>60202</v>
      </c>
      <c r="L11600" s="4" t="s">
        <v>21</v>
      </c>
      <c r="M11600" s="4" t="s">
        <v>133</v>
      </c>
    </row>
    <row r="11601" customFormat="false" ht="15.75" hidden="false" customHeight="true" outlineLevel="0" collapsed="false">
      <c r="A11601" s="4" t="n">
        <v>10813</v>
      </c>
      <c r="B11601" s="4" t="s">
        <v>60203</v>
      </c>
      <c r="C11601" s="4"/>
      <c r="D11601" s="4" t="s">
        <v>60204</v>
      </c>
      <c r="E11601" s="5" t="s">
        <v>26888</v>
      </c>
      <c r="F11601" s="4" t="s">
        <v>26889</v>
      </c>
      <c r="G11601" s="4" t="s">
        <v>882</v>
      </c>
      <c r="H11601" s="5" t="s">
        <v>60205</v>
      </c>
      <c r="I11601" s="7" t="str">
        <f aca="false">IFERROR(__xludf.dummyfunction("""info@""&amp;LOWER(REGEXREPLACE(B11601,""[^A-Za-z0-9]"",""""))&amp;"".com"""),"info@pontias.com")</f>
        <v>info@pontias.com</v>
      </c>
      <c r="J11601" s="5" t="n">
        <f aca="false">LEN(K11601)</f>
        <v>11</v>
      </c>
      <c r="K11601" s="6" t="s">
        <v>60206</v>
      </c>
      <c r="L11601" s="4" t="s">
        <v>31</v>
      </c>
      <c r="M11601" s="4" t="s">
        <v>368</v>
      </c>
    </row>
    <row r="11602" customFormat="false" ht="15.75" hidden="false" customHeight="true" outlineLevel="0" collapsed="false">
      <c r="A11602" s="4" t="n">
        <v>10837</v>
      </c>
      <c r="B11602" s="4" t="s">
        <v>60207</v>
      </c>
      <c r="C11602" s="4"/>
      <c r="D11602" s="4" t="s">
        <v>60208</v>
      </c>
      <c r="E11602" s="5" t="s">
        <v>18951</v>
      </c>
      <c r="F11602" s="4" t="s">
        <v>364</v>
      </c>
      <c r="G11602" s="4" t="s">
        <v>364</v>
      </c>
      <c r="H11602" s="5" t="s">
        <v>60209</v>
      </c>
      <c r="I11602" s="7" t="str">
        <f aca="false">IFERROR(__xludf.dummyfunction("""info@""&amp;LOWER(REGEXREPLACE(B11602,""[^A-Za-z0-9]"",""""))&amp;"".com"""),"info@lepetit.com")</f>
        <v>info@lepetit.com</v>
      </c>
      <c r="J11602" s="5" t="n">
        <f aca="false">LEN(K11602)</f>
        <v>11</v>
      </c>
      <c r="K11602" s="6" t="s">
        <v>60210</v>
      </c>
      <c r="L11602" s="4" t="s">
        <v>31</v>
      </c>
      <c r="M11602" s="4" t="s">
        <v>336</v>
      </c>
    </row>
    <row r="11603" customFormat="false" ht="15.75" hidden="false" customHeight="true" outlineLevel="0" collapsed="false">
      <c r="A11603" s="4" t="n">
        <v>10989</v>
      </c>
      <c r="B11603" s="4" t="s">
        <v>17329</v>
      </c>
      <c r="C11603" s="4"/>
      <c r="D11603" s="4" t="s">
        <v>60211</v>
      </c>
      <c r="E11603" s="5" t="s">
        <v>5418</v>
      </c>
      <c r="F11603" s="4" t="s">
        <v>5419</v>
      </c>
      <c r="G11603" s="4" t="s">
        <v>1270</v>
      </c>
      <c r="H11603" s="5" t="s">
        <v>60212</v>
      </c>
      <c r="I11603" s="7" t="s">
        <v>60213</v>
      </c>
      <c r="J11603" s="5" t="n">
        <f aca="false">LEN(K11603)</f>
        <v>11</v>
      </c>
      <c r="K11603" s="6" t="s">
        <v>60214</v>
      </c>
      <c r="L11603" s="4" t="s">
        <v>31</v>
      </c>
      <c r="M11603" s="4" t="s">
        <v>828</v>
      </c>
    </row>
    <row r="11604" customFormat="false" ht="15.75" hidden="false" customHeight="true" outlineLevel="0" collapsed="false">
      <c r="A11604" s="4" t="n">
        <v>10990</v>
      </c>
      <c r="B11604" s="4" t="s">
        <v>60215</v>
      </c>
      <c r="C11604" s="4"/>
      <c r="D11604" s="4" t="s">
        <v>60216</v>
      </c>
      <c r="E11604" s="5" t="s">
        <v>60217</v>
      </c>
      <c r="F11604" s="4" t="s">
        <v>60218</v>
      </c>
      <c r="G11604" s="4" t="s">
        <v>1270</v>
      </c>
      <c r="H11604" s="5" t="s">
        <v>60219</v>
      </c>
      <c r="I11604" s="4" t="s">
        <v>60220</v>
      </c>
      <c r="J11604" s="5" t="n">
        <f aca="false">LEN(K11604)</f>
        <v>11</v>
      </c>
      <c r="K11604" s="10" t="s">
        <v>60221</v>
      </c>
      <c r="L11604" s="4" t="s">
        <v>31</v>
      </c>
      <c r="M11604" s="4" t="s">
        <v>967</v>
      </c>
    </row>
    <row r="11605" customFormat="false" ht="15.75" hidden="false" customHeight="true" outlineLevel="0" collapsed="false">
      <c r="A11605" s="4" t="n">
        <v>10996</v>
      </c>
      <c r="B11605" s="4" t="s">
        <v>60222</v>
      </c>
      <c r="C11605" s="4"/>
      <c r="D11605" s="4" t="s">
        <v>60223</v>
      </c>
      <c r="E11605" s="5" t="s">
        <v>60224</v>
      </c>
      <c r="F11605" s="4" t="s">
        <v>42402</v>
      </c>
      <c r="G11605" s="4" t="s">
        <v>1270</v>
      </c>
      <c r="H11605" s="5" t="s">
        <v>60225</v>
      </c>
      <c r="I11605" s="4" t="s">
        <v>60226</v>
      </c>
      <c r="J11605" s="5" t="n">
        <f aca="false">LEN(K11605)</f>
        <v>11</v>
      </c>
      <c r="K11605" s="10" t="s">
        <v>60227</v>
      </c>
      <c r="L11605" s="4" t="s">
        <v>57</v>
      </c>
      <c r="M11605" s="4" t="s">
        <v>1085</v>
      </c>
    </row>
    <row r="11606" customFormat="false" ht="15.75" hidden="false" customHeight="true" outlineLevel="0" collapsed="false">
      <c r="A11606" s="4" t="n">
        <v>11029</v>
      </c>
      <c r="B11606" s="4" t="s">
        <v>60228</v>
      </c>
      <c r="C11606" s="4"/>
      <c r="D11606" s="4" t="s">
        <v>60229</v>
      </c>
      <c r="E11606" s="5" t="s">
        <v>60230</v>
      </c>
      <c r="F11606" s="4" t="s">
        <v>3744</v>
      </c>
      <c r="G11606" s="4" t="s">
        <v>1270</v>
      </c>
      <c r="H11606" s="5" t="s">
        <v>60231</v>
      </c>
      <c r="I11606" s="4" t="s">
        <v>42385</v>
      </c>
      <c r="J11606" s="5" t="n">
        <f aca="false">LEN(K11606)</f>
        <v>11</v>
      </c>
      <c r="K11606" s="6" t="s">
        <v>60221</v>
      </c>
      <c r="L11606" s="4" t="s">
        <v>31</v>
      </c>
      <c r="M11606" s="4" t="s">
        <v>615</v>
      </c>
    </row>
    <row r="11607" customFormat="false" ht="15.75" hidden="false" customHeight="true" outlineLevel="0" collapsed="false">
      <c r="A11607" s="4" t="n">
        <v>11919</v>
      </c>
      <c r="B11607" s="4" t="s">
        <v>60232</v>
      </c>
      <c r="C11607" s="4"/>
      <c r="D11607" s="4" t="s">
        <v>60233</v>
      </c>
      <c r="E11607" s="5" t="s">
        <v>31527</v>
      </c>
      <c r="F11607" s="4" t="s">
        <v>15479</v>
      </c>
      <c r="G11607" s="4" t="s">
        <v>364</v>
      </c>
      <c r="H11607" s="5" t="n">
        <v>629743124</v>
      </c>
      <c r="I11607" s="4" t="s">
        <v>60234</v>
      </c>
      <c r="J11607" s="5" t="n">
        <f aca="false">LEN(K11607)</f>
        <v>10</v>
      </c>
      <c r="K11607" s="6" t="s">
        <v>60235</v>
      </c>
      <c r="L11607" s="4" t="s">
        <v>31</v>
      </c>
      <c r="M11607" s="4" t="s">
        <v>359</v>
      </c>
    </row>
    <row r="11608" customFormat="false" ht="15.75" hidden="false" customHeight="true" outlineLevel="0" collapsed="false">
      <c r="A11608" s="4" t="n">
        <v>11677</v>
      </c>
      <c r="B11608" s="4" t="s">
        <v>36839</v>
      </c>
      <c r="C11608" s="4"/>
      <c r="D11608" s="4" t="s">
        <v>60236</v>
      </c>
      <c r="E11608" s="5" t="s">
        <v>683</v>
      </c>
      <c r="F11608" s="4" t="s">
        <v>684</v>
      </c>
      <c r="G11608" s="4" t="s">
        <v>573</v>
      </c>
      <c r="H11608" s="5" t="n">
        <v>959331130</v>
      </c>
      <c r="I11608" s="4" t="s">
        <v>60237</v>
      </c>
      <c r="J11608" s="5" t="n">
        <f aca="false">LEN(K11608)</f>
        <v>10</v>
      </c>
      <c r="K11608" s="6" t="str">
        <f aca="false">LOWER(SUBSTITUTE(SUBSTITUTE(SUBSTITUTE(SUBSTITUTE(SUBSTITUTE(SUBSTITUTE(SUBSTITUTE(B11608,"S.L.",""),"SL",""),"S.A.",""),"SA","")," ",""),".",""),",",""))&amp;".com"</f>
        <v>brimar.com</v>
      </c>
      <c r="L11608" s="4" t="s">
        <v>78</v>
      </c>
      <c r="M11608" s="4" t="s">
        <v>1979</v>
      </c>
    </row>
    <row r="11609" customFormat="false" ht="15.75" hidden="false" customHeight="true" outlineLevel="0" collapsed="false">
      <c r="A11609" s="4" t="n">
        <v>11106</v>
      </c>
      <c r="B11609" s="4" t="s">
        <v>18826</v>
      </c>
      <c r="C11609" s="4"/>
      <c r="D11609" s="4" t="s">
        <v>60238</v>
      </c>
      <c r="E11609" s="5" t="s">
        <v>60239</v>
      </c>
      <c r="F11609" s="4" t="s">
        <v>60240</v>
      </c>
      <c r="G11609" s="4" t="s">
        <v>299</v>
      </c>
      <c r="H11609" s="5" t="s">
        <v>283</v>
      </c>
      <c r="I11609" s="4" t="s">
        <v>60241</v>
      </c>
      <c r="J11609" s="5" t="n">
        <f aca="false">LEN(K11609)</f>
        <v>10</v>
      </c>
      <c r="K11609" s="6" t="s">
        <v>60242</v>
      </c>
      <c r="L11609" s="4" t="s">
        <v>57</v>
      </c>
      <c r="M11609" s="4" t="s">
        <v>381</v>
      </c>
    </row>
    <row r="11610" customFormat="false" ht="15.75" hidden="false" customHeight="true" outlineLevel="0" collapsed="false">
      <c r="A11610" s="4" t="n">
        <v>11211</v>
      </c>
      <c r="B11610" s="4" t="s">
        <v>60243</v>
      </c>
      <c r="C11610" s="4"/>
      <c r="D11610" s="4" t="s">
        <v>60244</v>
      </c>
      <c r="E11610" s="5" t="s">
        <v>60245</v>
      </c>
      <c r="F11610" s="4" t="s">
        <v>15809</v>
      </c>
      <c r="G11610" s="4" t="s">
        <v>620</v>
      </c>
      <c r="H11610" s="5" t="s">
        <v>283</v>
      </c>
      <c r="I11610" s="7" t="s">
        <v>60246</v>
      </c>
      <c r="J11610" s="5" t="n">
        <f aca="false">LEN(K11610)</f>
        <v>10</v>
      </c>
      <c r="K11610" s="6" t="s">
        <v>60247</v>
      </c>
      <c r="L11610" s="4" t="s">
        <v>1970</v>
      </c>
      <c r="M11610" s="4" t="s">
        <v>317</v>
      </c>
    </row>
    <row r="11611" customFormat="false" ht="15.75" hidden="false" customHeight="true" outlineLevel="0" collapsed="false">
      <c r="A11611" s="4" t="n">
        <v>11287</v>
      </c>
      <c r="B11611" s="4" t="s">
        <v>60248</v>
      </c>
      <c r="C11611" s="4"/>
      <c r="D11611" s="4" t="s">
        <v>60249</v>
      </c>
      <c r="E11611" s="5" t="s">
        <v>60250</v>
      </c>
      <c r="F11611" s="4" t="s">
        <v>60251</v>
      </c>
      <c r="G11611" s="4" t="s">
        <v>2305</v>
      </c>
      <c r="H11611" s="5" t="s">
        <v>283</v>
      </c>
      <c r="I11611" s="4" t="s">
        <v>60252</v>
      </c>
      <c r="J11611" s="5" t="n">
        <f aca="false">LEN(K11611)</f>
        <v>10</v>
      </c>
      <c r="K11611" s="6" t="s">
        <v>60253</v>
      </c>
      <c r="L11611" s="4" t="s">
        <v>21</v>
      </c>
      <c r="M11611" s="4" t="s">
        <v>32</v>
      </c>
    </row>
    <row r="11612" customFormat="false" ht="15.75" hidden="false" customHeight="true" outlineLevel="0" collapsed="false">
      <c r="A11612" s="4" t="n">
        <v>11496</v>
      </c>
      <c r="B11612" s="4" t="s">
        <v>60254</v>
      </c>
      <c r="C11612" s="4"/>
      <c r="D11612" s="4" t="s">
        <v>60255</v>
      </c>
      <c r="E11612" s="5" t="s">
        <v>60256</v>
      </c>
      <c r="F11612" s="4" t="s">
        <v>60257</v>
      </c>
      <c r="G11612" s="4" t="s">
        <v>313</v>
      </c>
      <c r="H11612" s="5" t="s">
        <v>283</v>
      </c>
      <c r="I11612" s="4" t="s">
        <v>60258</v>
      </c>
      <c r="J11612" s="5" t="n">
        <f aca="false">LEN(K11612)</f>
        <v>10</v>
      </c>
      <c r="K11612" s="6" t="s">
        <v>60259</v>
      </c>
      <c r="L11612" s="4" t="s">
        <v>31</v>
      </c>
      <c r="M11612" s="4" t="s">
        <v>317</v>
      </c>
    </row>
    <row r="11613" customFormat="false" ht="15.75" hidden="false" customHeight="true" outlineLevel="0" collapsed="false">
      <c r="A11613" s="4" t="n">
        <v>11524</v>
      </c>
      <c r="B11613" s="4" t="s">
        <v>18170</v>
      </c>
      <c r="C11613" s="4"/>
      <c r="D11613" s="4" t="s">
        <v>60260</v>
      </c>
      <c r="E11613" s="5" t="s">
        <v>782</v>
      </c>
      <c r="F11613" s="4" t="s">
        <v>783</v>
      </c>
      <c r="G11613" s="4" t="s">
        <v>154</v>
      </c>
      <c r="H11613" s="5" t="s">
        <v>283</v>
      </c>
      <c r="I11613" s="7" t="s">
        <v>60261</v>
      </c>
      <c r="J11613" s="5" t="n">
        <f aca="false">LEN(K11613)</f>
        <v>10</v>
      </c>
      <c r="K11613" s="6" t="s">
        <v>60262</v>
      </c>
      <c r="L11613" s="4" t="s">
        <v>78</v>
      </c>
      <c r="M11613" s="4" t="s">
        <v>695</v>
      </c>
    </row>
    <row r="11614" customFormat="false" ht="15.75" hidden="false" customHeight="true" outlineLevel="0" collapsed="false">
      <c r="A11614" s="4" t="n">
        <v>11517</v>
      </c>
      <c r="B11614" s="4" t="s">
        <v>60263</v>
      </c>
      <c r="C11614" s="4"/>
      <c r="D11614" s="4" t="s">
        <v>60264</v>
      </c>
      <c r="E11614" s="5" t="s">
        <v>1802</v>
      </c>
      <c r="F11614" s="4" t="s">
        <v>1803</v>
      </c>
      <c r="G11614" s="4" t="s">
        <v>154</v>
      </c>
      <c r="H11614" s="5" t="s">
        <v>283</v>
      </c>
      <c r="I11614" s="4" t="s">
        <v>60265</v>
      </c>
      <c r="J11614" s="5" t="n">
        <f aca="false">LEN(K11614)</f>
        <v>10</v>
      </c>
      <c r="K11614" s="6" t="str">
        <f aca="false">LOWER(SUBSTITUTE(SUBSTITUTE(SUBSTITUTE(SUBSTITUTE(SUBSTITUTE(SUBSTITUTE(SUBSTITUTE(B11614,"S.L.",""),"SL",""),"S.A.",""),"SA","")," ",""),".",""),",",""))&amp;".com"</f>
        <v>lacava.com</v>
      </c>
      <c r="L11614" s="4" t="s">
        <v>21</v>
      </c>
      <c r="M11614" s="4" t="s">
        <v>819</v>
      </c>
    </row>
    <row r="11615" customFormat="false" ht="15.75" hidden="false" customHeight="true" outlineLevel="0" collapsed="false">
      <c r="A11615" s="4" t="n">
        <v>11601</v>
      </c>
      <c r="B11615" s="4" t="s">
        <v>60266</v>
      </c>
      <c r="C11615" s="4"/>
      <c r="D11615" s="4" t="s">
        <v>60267</v>
      </c>
      <c r="E11615" s="5" t="s">
        <v>50366</v>
      </c>
      <c r="F11615" s="4" t="s">
        <v>60268</v>
      </c>
      <c r="G11615" s="4" t="s">
        <v>146</v>
      </c>
      <c r="H11615" s="5" t="s">
        <v>283</v>
      </c>
      <c r="I11615" s="7" t="s">
        <v>60269</v>
      </c>
      <c r="J11615" s="5" t="n">
        <f aca="false">LEN(K11615)</f>
        <v>10</v>
      </c>
      <c r="K11615" s="6" t="s">
        <v>60270</v>
      </c>
      <c r="L11615" s="4" t="s">
        <v>637</v>
      </c>
      <c r="M11615" s="4" t="s">
        <v>31</v>
      </c>
    </row>
    <row r="11616" customFormat="false" ht="15.75" hidden="false" customHeight="true" outlineLevel="0" collapsed="false">
      <c r="A11616" s="4" t="n">
        <v>11675</v>
      </c>
      <c r="B11616" s="4" t="s">
        <v>60271</v>
      </c>
      <c r="C11616" s="4"/>
      <c r="D11616" s="4" t="s">
        <v>60272</v>
      </c>
      <c r="E11616" s="5" t="s">
        <v>5589</v>
      </c>
      <c r="F11616" s="4" t="s">
        <v>5590</v>
      </c>
      <c r="G11616" s="4" t="s">
        <v>573</v>
      </c>
      <c r="H11616" s="5" t="s">
        <v>283</v>
      </c>
      <c r="I11616" s="4" t="s">
        <v>60273</v>
      </c>
      <c r="J11616" s="5" t="n">
        <f aca="false">LEN(K11616)</f>
        <v>10</v>
      </c>
      <c r="K11616" s="6" t="str">
        <f aca="false">LOWER(SUBSTITUTE(SUBSTITUTE(SUBSTITUTE(SUBSTITUTE(SUBSTITUTE(SUBSTITUTE(SUBSTITUTE(B11616,"S.L.",""),"SL",""),"S.A.",""),"SA","")," ",""),".",""),",",""))&amp;".com"</f>
        <v>barrio.com</v>
      </c>
      <c r="L11616" s="4" t="s">
        <v>637</v>
      </c>
      <c r="M11616" s="4" t="s">
        <v>1016</v>
      </c>
    </row>
    <row r="11617" customFormat="false" ht="15.75" hidden="false" customHeight="true" outlineLevel="0" collapsed="false">
      <c r="A11617" s="4" t="n">
        <v>11815</v>
      </c>
      <c r="B11617" s="4" t="s">
        <v>60274</v>
      </c>
      <c r="C11617" s="4"/>
      <c r="D11617" s="4" t="s">
        <v>60275</v>
      </c>
      <c r="E11617" s="5" t="s">
        <v>35283</v>
      </c>
      <c r="F11617" s="4" t="s">
        <v>9892</v>
      </c>
      <c r="G11617" s="4" t="s">
        <v>84</v>
      </c>
      <c r="H11617" s="5" t="s">
        <v>283</v>
      </c>
      <c r="I11617" s="4" t="s">
        <v>60276</v>
      </c>
      <c r="J11617" s="5" t="n">
        <f aca="false">LEN(K11617)</f>
        <v>10</v>
      </c>
      <c r="K11617" s="10" t="str">
        <f aca="false">LOWER(SUBSTITUTE(SUBSTITUTE(SUBSTITUTE(SUBSTITUTE(SUBSTITUTE(SUBSTITUTE(SUBSTITUTE(B11617,"S.L.",""),"SL",""),"S.A.",""),"SA","")," ",""),".",""),",",""))&amp;".com"</f>
        <v>bisbal.com</v>
      </c>
      <c r="L11617" s="4" t="s">
        <v>21</v>
      </c>
      <c r="M11617" s="4" t="s">
        <v>359</v>
      </c>
    </row>
    <row r="11618" customFormat="false" ht="15.75" hidden="false" customHeight="true" outlineLevel="0" collapsed="false">
      <c r="A11618" s="4" t="n">
        <v>11855</v>
      </c>
      <c r="B11618" s="4" t="s">
        <v>60277</v>
      </c>
      <c r="C11618" s="4"/>
      <c r="D11618" s="4" t="s">
        <v>60278</v>
      </c>
      <c r="E11618" s="5" t="s">
        <v>2700</v>
      </c>
      <c r="F11618" s="4" t="s">
        <v>2701</v>
      </c>
      <c r="G11618" s="4" t="s">
        <v>37</v>
      </c>
      <c r="H11618" s="5" t="s">
        <v>283</v>
      </c>
      <c r="I11618" s="4" t="s">
        <v>60279</v>
      </c>
      <c r="J11618" s="5" t="n">
        <f aca="false">LEN(K11618)</f>
        <v>10</v>
      </c>
      <c r="K11618" s="6" t="str">
        <f aca="false">LOWER(SUBSTITUTE(SUBSTITUTE(SUBSTITUTE(SUBSTITUTE(SUBSTITUTE(SUBSTITUTE(SUBSTITUTE(B11618,"S.L.",""),"SL",""),"S.A.",""),"SA","")," ",""),".",""),",",""))&amp;".com"</f>
        <v>caanna.com</v>
      </c>
      <c r="L11618" s="4" t="s">
        <v>21</v>
      </c>
      <c r="M11618" s="4" t="s">
        <v>31</v>
      </c>
    </row>
    <row r="11619" customFormat="false" ht="15.75" hidden="false" customHeight="true" outlineLevel="0" collapsed="false">
      <c r="A11619" s="4" t="n">
        <v>11996</v>
      </c>
      <c r="B11619" s="4" t="s">
        <v>60280</v>
      </c>
      <c r="C11619" s="4"/>
      <c r="D11619" s="4" t="s">
        <v>60281</v>
      </c>
      <c r="E11619" s="5" t="s">
        <v>32168</v>
      </c>
      <c r="F11619" s="4" t="s">
        <v>205</v>
      </c>
      <c r="G11619" s="4" t="s">
        <v>205</v>
      </c>
      <c r="H11619" s="5" t="s">
        <v>283</v>
      </c>
      <c r="I11619" s="4" t="s">
        <v>60282</v>
      </c>
      <c r="J11619" s="5" t="n">
        <f aca="false">LEN(K11619)</f>
        <v>10</v>
      </c>
      <c r="K11619" s="6" t="str">
        <f aca="false">LOWER(SUBSTITUTE(SUBSTITUTE(SUBSTITUTE(SUBSTITUTE(SUBSTITUTE(SUBSTITUTE(SUBSTITUTE(B11619,"S.L.",""),"SL",""),"S.A.",""),"SA","")," ",""),".",""),",",""))&amp;".com"</f>
        <v>oceany.com</v>
      </c>
      <c r="L11619" s="4" t="s">
        <v>57</v>
      </c>
      <c r="M11619" s="4" t="s">
        <v>31</v>
      </c>
    </row>
    <row r="11620" customFormat="false" ht="15.75" hidden="false" customHeight="true" outlineLevel="0" collapsed="false">
      <c r="A11620" s="4" t="n">
        <v>12105</v>
      </c>
      <c r="B11620" s="4" t="s">
        <v>60283</v>
      </c>
      <c r="C11620" s="4"/>
      <c r="D11620" s="4" t="s">
        <v>60284</v>
      </c>
      <c r="E11620" s="5" t="s">
        <v>35028</v>
      </c>
      <c r="F11620" s="4" t="s">
        <v>14735</v>
      </c>
      <c r="G11620" s="4" t="s">
        <v>1155</v>
      </c>
      <c r="H11620" s="5" t="s">
        <v>283</v>
      </c>
      <c r="I11620" s="4" t="s">
        <v>60285</v>
      </c>
      <c r="J11620" s="5" t="n">
        <f aca="false">LEN(K11620)</f>
        <v>10</v>
      </c>
      <c r="K11620" s="6" t="str">
        <f aca="false">LOWER(SUBSTITUTE(SUBSTITUTE(SUBSTITUTE(SUBSTITUTE(SUBSTITUTE(SUBSTITUTE(SUBSTITUTE(B11620,"S.L.",""),"SL",""),"S.A.",""),"SA","")," ",""),".",""),",",""))&amp;".com"</f>
        <v>dielma.com</v>
      </c>
      <c r="L11620" s="4" t="s">
        <v>31</v>
      </c>
      <c r="M11620" s="4" t="s">
        <v>31</v>
      </c>
    </row>
    <row r="11621" customFormat="false" ht="15.75" hidden="false" customHeight="true" outlineLevel="0" collapsed="false">
      <c r="A11621" s="4" t="n">
        <v>12194</v>
      </c>
      <c r="B11621" s="4" t="s">
        <v>60286</v>
      </c>
      <c r="C11621" s="4"/>
      <c r="D11621" s="4" t="s">
        <v>60287</v>
      </c>
      <c r="E11621" s="5" t="s">
        <v>60288</v>
      </c>
      <c r="F11621" s="4" t="s">
        <v>60289</v>
      </c>
      <c r="G11621" s="4" t="s">
        <v>322</v>
      </c>
      <c r="H11621" s="5" t="s">
        <v>283</v>
      </c>
      <c r="I11621" s="7" t="s">
        <v>60290</v>
      </c>
      <c r="J11621" s="5" t="n">
        <f aca="false">LEN(K11621)</f>
        <v>10</v>
      </c>
      <c r="K11621" s="6" t="str">
        <f aca="false">LOWER(SUBSTITUTE(SUBSTITUTE(SUBSTITUTE(SUBSTITUTE(SUBSTITUTE(SUBSTITUTE(SUBSTITUTE(B11621,"S.L.",""),"SL",""),"S.A.",""),"SA","")," ",""),".",""),",",""))&amp;".com"</f>
        <v>calucy.com</v>
      </c>
      <c r="L11621" s="4" t="s">
        <v>31</v>
      </c>
      <c r="M11621" s="4" t="s">
        <v>22</v>
      </c>
    </row>
    <row r="11622" customFormat="false" ht="15.75" hidden="false" customHeight="true" outlineLevel="0" collapsed="false">
      <c r="A11622" s="4" t="n">
        <v>12299</v>
      </c>
      <c r="B11622" s="4" t="s">
        <v>60291</v>
      </c>
      <c r="C11622" s="4"/>
      <c r="D11622" s="4" t="s">
        <v>60292</v>
      </c>
      <c r="E11622" s="5" t="s">
        <v>60293</v>
      </c>
      <c r="F11622" s="4" t="s">
        <v>60294</v>
      </c>
      <c r="G11622" s="4" t="s">
        <v>259</v>
      </c>
      <c r="H11622" s="5" t="s">
        <v>283</v>
      </c>
      <c r="I11622" s="4" t="s">
        <v>60295</v>
      </c>
      <c r="J11622" s="5" t="n">
        <f aca="false">LEN(K11622)</f>
        <v>10</v>
      </c>
      <c r="K11622" s="6" t="str">
        <f aca="false">LOWER(SUBSTITUTE(SUBSTITUTE(SUBSTITUTE(SUBSTITUTE(SUBSTITUTE(SUBSTITUTE(SUBSTITUTE(B11622,"S.L.",""),"SL",""),"S.A.",""),"SA","")," ",""),".",""),",",""))&amp;".com"</f>
        <v>cagran.com</v>
      </c>
      <c r="L11622" s="4" t="s">
        <v>78</v>
      </c>
      <c r="M11622" s="4" t="s">
        <v>32</v>
      </c>
    </row>
    <row r="11623" customFormat="false" ht="15.75" hidden="false" customHeight="true" outlineLevel="0" collapsed="false">
      <c r="A11623" s="4" t="n">
        <v>11770</v>
      </c>
      <c r="B11623" s="4" t="s">
        <v>60296</v>
      </c>
      <c r="C11623" s="4"/>
      <c r="D11623" s="4" t="s">
        <v>60297</v>
      </c>
      <c r="E11623" s="5" t="s">
        <v>3127</v>
      </c>
      <c r="F11623" s="4" t="s">
        <v>3128</v>
      </c>
      <c r="G11623" s="4" t="s">
        <v>84</v>
      </c>
      <c r="H11623" s="5" t="s">
        <v>60298</v>
      </c>
      <c r="I11623" s="7" t="s">
        <v>60299</v>
      </c>
      <c r="J11623" s="5" t="n">
        <f aca="false">LEN(K11623)</f>
        <v>10</v>
      </c>
      <c r="K11623" s="6" t="s">
        <v>60300</v>
      </c>
      <c r="L11623" s="4" t="s">
        <v>78</v>
      </c>
      <c r="M11623" s="4" t="s">
        <v>31</v>
      </c>
    </row>
    <row r="11624" customFormat="false" ht="15.75" hidden="false" customHeight="true" outlineLevel="0" collapsed="false">
      <c r="A11624" s="4" t="n">
        <v>12219</v>
      </c>
      <c r="B11624" s="4" t="s">
        <v>60301</v>
      </c>
      <c r="C11624" s="4"/>
      <c r="D11624" s="4" t="s">
        <v>60302</v>
      </c>
      <c r="E11624" s="5" t="s">
        <v>60303</v>
      </c>
      <c r="F11624" s="4" t="s">
        <v>2046</v>
      </c>
      <c r="G11624" s="4" t="s">
        <v>431</v>
      </c>
      <c r="H11624" s="5" t="s">
        <v>60304</v>
      </c>
      <c r="I11624" s="4" t="s">
        <v>60305</v>
      </c>
      <c r="J11624" s="5" t="n">
        <f aca="false">LEN(K11624)</f>
        <v>10</v>
      </c>
      <c r="K11624" s="10" t="str">
        <f aca="false">LOWER(SUBSTITUTE(SUBSTITUTE(SUBSTITUTE(SUBSTITUTE(SUBSTITUTE(SUBSTITUTE(SUBSTITUTE(B11624,"S.L.",""),"SL",""),"S.A.",""),"SA","")," ",""),".",""),",",""))&amp;".com"</f>
        <v>calena.com</v>
      </c>
      <c r="L11624" s="4" t="s">
        <v>66</v>
      </c>
      <c r="M11624" s="4" t="s">
        <v>1462</v>
      </c>
    </row>
    <row r="11625" customFormat="false" ht="15.75" hidden="false" customHeight="true" outlineLevel="0" collapsed="false">
      <c r="A11625" s="4" t="n">
        <v>11754</v>
      </c>
      <c r="B11625" s="4" t="s">
        <v>60306</v>
      </c>
      <c r="C11625" s="4"/>
      <c r="D11625" s="4" t="s">
        <v>60307</v>
      </c>
      <c r="E11625" s="5" t="s">
        <v>21500</v>
      </c>
      <c r="F11625" s="4" t="s">
        <v>21501</v>
      </c>
      <c r="G11625" s="4" t="s">
        <v>84</v>
      </c>
      <c r="H11625" s="5" t="s">
        <v>60308</v>
      </c>
      <c r="I11625" s="4" t="s">
        <v>60309</v>
      </c>
      <c r="J11625" s="5" t="n">
        <f aca="false">LEN(K11625)</f>
        <v>10</v>
      </c>
      <c r="K11625" s="6" t="s">
        <v>60310</v>
      </c>
      <c r="L11625" s="4" t="s">
        <v>57</v>
      </c>
      <c r="M11625" s="4" t="s">
        <v>31</v>
      </c>
    </row>
    <row r="11626" customFormat="false" ht="15.75" hidden="false" customHeight="true" outlineLevel="0" collapsed="false">
      <c r="A11626" s="4" t="n">
        <v>12405</v>
      </c>
      <c r="B11626" s="4" t="s">
        <v>60311</v>
      </c>
      <c r="C11626" s="4"/>
      <c r="D11626" s="4" t="s">
        <v>60312</v>
      </c>
      <c r="E11626" s="5" t="s">
        <v>2057</v>
      </c>
      <c r="F11626" s="4" t="s">
        <v>1574</v>
      </c>
      <c r="G11626" s="4" t="s">
        <v>1574</v>
      </c>
      <c r="H11626" s="5" t="s">
        <v>60313</v>
      </c>
      <c r="I11626" s="4" t="s">
        <v>60314</v>
      </c>
      <c r="J11626" s="5" t="n">
        <f aca="false">LEN(K11626)</f>
        <v>10</v>
      </c>
      <c r="K11626" s="10" t="s">
        <v>60315</v>
      </c>
      <c r="L11626" s="4" t="s">
        <v>78</v>
      </c>
      <c r="M11626" s="4" t="s">
        <v>794</v>
      </c>
    </row>
    <row r="11627" customFormat="false" ht="15.75" hidden="false" customHeight="true" outlineLevel="0" collapsed="false">
      <c r="A11627" s="4" t="n">
        <v>11953</v>
      </c>
      <c r="B11627" s="4" t="s">
        <v>60316</v>
      </c>
      <c r="C11627" s="4"/>
      <c r="D11627" s="4" t="s">
        <v>60317</v>
      </c>
      <c r="E11627" s="5" t="s">
        <v>60318</v>
      </c>
      <c r="F11627" s="4" t="s">
        <v>36571</v>
      </c>
      <c r="G11627" s="4" t="s">
        <v>242</v>
      </c>
      <c r="H11627" s="5" t="s">
        <v>60319</v>
      </c>
      <c r="I11627" s="4" t="s">
        <v>60320</v>
      </c>
      <c r="J11627" s="5" t="n">
        <f aca="false">LEN(K11627)</f>
        <v>10</v>
      </c>
      <c r="K11627" s="6" t="str">
        <f aca="false">LOWER(SUBSTITUTE(SUBSTITUTE(SUBSTITUTE(SUBSTITUTE(SUBSTITUTE(SUBSTITUTE(SUBSTITUTE(B11627,"S.L.",""),"SL",""),"S.A.",""),"SA","")," ",""),".",""),",",""))&amp;".com"</f>
        <v>anatur.com</v>
      </c>
      <c r="L11627" s="4" t="s">
        <v>31</v>
      </c>
      <c r="M11627" s="4" t="s">
        <v>31</v>
      </c>
    </row>
    <row r="11628" customFormat="false" ht="15.75" hidden="false" customHeight="true" outlineLevel="0" collapsed="false">
      <c r="A11628" s="4" t="n">
        <v>23</v>
      </c>
      <c r="B11628" s="4" t="s">
        <v>60321</v>
      </c>
      <c r="C11628" s="4" t="s">
        <v>60322</v>
      </c>
      <c r="D11628" s="4" t="s">
        <v>60323</v>
      </c>
      <c r="E11628" s="5" t="s">
        <v>19212</v>
      </c>
      <c r="F11628" s="4" t="s">
        <v>19213</v>
      </c>
      <c r="G11628" s="4" t="s">
        <v>372</v>
      </c>
      <c r="H11628" s="5" t="s">
        <v>60324</v>
      </c>
      <c r="I11628" s="4" t="s">
        <v>60325</v>
      </c>
      <c r="J11628" s="5" t="n">
        <f aca="false">LEN(K11628)</f>
        <v>10</v>
      </c>
      <c r="K11628" s="6" t="s">
        <v>60326</v>
      </c>
      <c r="L11628" s="4" t="s">
        <v>31</v>
      </c>
      <c r="M11628" s="4" t="s">
        <v>2890</v>
      </c>
    </row>
    <row r="11629" customFormat="false" ht="15.75" hidden="false" customHeight="true" outlineLevel="0" collapsed="false">
      <c r="A11629" s="4" t="n">
        <v>55</v>
      </c>
      <c r="B11629" s="4" t="s">
        <v>12073</v>
      </c>
      <c r="C11629" s="4"/>
      <c r="D11629" s="4" t="s">
        <v>60327</v>
      </c>
      <c r="E11629" s="5" t="n">
        <v>7600</v>
      </c>
      <c r="F11629" s="4" t="s">
        <v>1769</v>
      </c>
      <c r="G11629" s="4" t="s">
        <v>84</v>
      </c>
      <c r="H11629" s="5" t="s">
        <v>60328</v>
      </c>
      <c r="I11629" s="4" t="s">
        <v>60329</v>
      </c>
      <c r="J11629" s="5" t="n">
        <f aca="false">LEN(K11629)</f>
        <v>10</v>
      </c>
      <c r="K11629" s="10" t="s">
        <v>60330</v>
      </c>
      <c r="L11629" s="4" t="s">
        <v>31</v>
      </c>
      <c r="M11629" s="4" t="s">
        <v>31</v>
      </c>
    </row>
    <row r="11630" customFormat="false" ht="15.75" hidden="false" customHeight="true" outlineLevel="0" collapsed="false">
      <c r="A11630" s="4" t="n">
        <v>196</v>
      </c>
      <c r="B11630" s="4" t="s">
        <v>60331</v>
      </c>
      <c r="C11630" s="4"/>
      <c r="D11630" s="4" t="s">
        <v>60332</v>
      </c>
      <c r="E11630" s="5" t="n">
        <v>6510</v>
      </c>
      <c r="F11630" s="4" t="s">
        <v>19088</v>
      </c>
      <c r="G11630" s="4" t="s">
        <v>1097</v>
      </c>
      <c r="H11630" s="5" t="s">
        <v>60333</v>
      </c>
      <c r="I11630" s="4" t="s">
        <v>60334</v>
      </c>
      <c r="J11630" s="5" t="n">
        <f aca="false">LEN(K11630)</f>
        <v>10</v>
      </c>
      <c r="K11630" s="6" t="s">
        <v>60335</v>
      </c>
      <c r="L11630" s="4" t="s">
        <v>31</v>
      </c>
      <c r="M11630" s="4" t="s">
        <v>577</v>
      </c>
    </row>
    <row r="11631" customFormat="false" ht="15.75" hidden="false" customHeight="true" outlineLevel="0" collapsed="false">
      <c r="A11631" s="4" t="n">
        <v>231</v>
      </c>
      <c r="B11631" s="4" t="s">
        <v>60336</v>
      </c>
      <c r="C11631" s="4"/>
      <c r="D11631" s="4" t="s">
        <v>60337</v>
      </c>
      <c r="E11631" s="5" t="n">
        <v>22889</v>
      </c>
      <c r="F11631" s="4" t="s">
        <v>15001</v>
      </c>
      <c r="G11631" s="4" t="s">
        <v>355</v>
      </c>
      <c r="H11631" s="5" t="s">
        <v>60338</v>
      </c>
      <c r="I11631" s="4" t="s">
        <v>60339</v>
      </c>
      <c r="J11631" s="5" t="n">
        <f aca="false">LEN(K11631)</f>
        <v>10</v>
      </c>
      <c r="K11631" s="6" t="s">
        <v>60340</v>
      </c>
      <c r="L11631" s="4" t="s">
        <v>66</v>
      </c>
      <c r="M11631" s="4" t="s">
        <v>459</v>
      </c>
    </row>
    <row r="11632" customFormat="false" ht="15.75" hidden="false" customHeight="true" outlineLevel="0" collapsed="false">
      <c r="A11632" s="4" t="n">
        <v>263</v>
      </c>
      <c r="B11632" s="4" t="s">
        <v>60341</v>
      </c>
      <c r="C11632" s="4"/>
      <c r="D11632" s="4" t="s">
        <v>60342</v>
      </c>
      <c r="E11632" s="5" t="s">
        <v>1059</v>
      </c>
      <c r="F11632" s="4" t="s">
        <v>138</v>
      </c>
      <c r="G11632" s="4" t="s">
        <v>138</v>
      </c>
      <c r="H11632" s="5" t="s">
        <v>60343</v>
      </c>
      <c r="I11632" s="4" t="s">
        <v>60344</v>
      </c>
      <c r="J11632" s="5" t="n">
        <f aca="false">LEN(K11632)</f>
        <v>10</v>
      </c>
      <c r="K11632" s="6" t="s">
        <v>60345</v>
      </c>
      <c r="L11632" s="4" t="s">
        <v>78</v>
      </c>
      <c r="M11632" s="4" t="s">
        <v>31</v>
      </c>
    </row>
    <row r="11633" customFormat="false" ht="15.75" hidden="false" customHeight="true" outlineLevel="0" collapsed="false">
      <c r="A11633" s="4" t="n">
        <v>351</v>
      </c>
      <c r="B11633" s="4" t="s">
        <v>60346</v>
      </c>
      <c r="C11633" s="4"/>
      <c r="D11633" s="4" t="s">
        <v>60347</v>
      </c>
      <c r="E11633" s="5" t="n">
        <v>28014</v>
      </c>
      <c r="F11633" s="4" t="s">
        <v>205</v>
      </c>
      <c r="G11633" s="4" t="s">
        <v>205</v>
      </c>
      <c r="H11633" s="5" t="s">
        <v>60348</v>
      </c>
      <c r="I11633" s="4" t="s">
        <v>60349</v>
      </c>
      <c r="J11633" s="5" t="n">
        <f aca="false">LEN(K11633)</f>
        <v>10</v>
      </c>
      <c r="K11633" s="10" t="s">
        <v>60350</v>
      </c>
      <c r="L11633" s="4" t="s">
        <v>78</v>
      </c>
      <c r="M11633" s="4" t="s">
        <v>31</v>
      </c>
    </row>
    <row r="11634" customFormat="false" ht="15.75" hidden="false" customHeight="true" outlineLevel="0" collapsed="false">
      <c r="A11634" s="4" t="n">
        <v>409</v>
      </c>
      <c r="B11634" s="4" t="s">
        <v>60351</v>
      </c>
      <c r="C11634" s="4"/>
      <c r="D11634" s="4" t="s">
        <v>60352</v>
      </c>
      <c r="E11634" s="5" t="s">
        <v>7006</v>
      </c>
      <c r="F11634" s="4" t="s">
        <v>205</v>
      </c>
      <c r="G11634" s="4" t="s">
        <v>205</v>
      </c>
      <c r="H11634" s="5" t="s">
        <v>60353</v>
      </c>
      <c r="I11634" s="4" t="s">
        <v>60354</v>
      </c>
      <c r="J11634" s="5" t="n">
        <f aca="false">LEN(K11634)</f>
        <v>10</v>
      </c>
      <c r="K11634" s="6" t="s">
        <v>60355</v>
      </c>
      <c r="L11634" s="4" t="s">
        <v>78</v>
      </c>
      <c r="M11634" s="4" t="s">
        <v>31</v>
      </c>
    </row>
    <row r="11635" customFormat="false" ht="15.75" hidden="false" customHeight="true" outlineLevel="0" collapsed="false">
      <c r="A11635" s="4" t="n">
        <v>505</v>
      </c>
      <c r="B11635" s="4" t="s">
        <v>60356</v>
      </c>
      <c r="C11635" s="4"/>
      <c r="D11635" s="4" t="s">
        <v>60357</v>
      </c>
      <c r="E11635" s="5" t="s">
        <v>384</v>
      </c>
      <c r="F11635" s="4" t="s">
        <v>205</v>
      </c>
      <c r="G11635" s="4" t="s">
        <v>205</v>
      </c>
      <c r="H11635" s="5" t="s">
        <v>60358</v>
      </c>
      <c r="I11635" s="4" t="s">
        <v>60359</v>
      </c>
      <c r="J11635" s="5" t="n">
        <f aca="false">LEN(K11635)</f>
        <v>10</v>
      </c>
      <c r="K11635" s="6" t="s">
        <v>60360</v>
      </c>
      <c r="L11635" s="4" t="s">
        <v>31</v>
      </c>
      <c r="M11635" s="4" t="s">
        <v>11081</v>
      </c>
    </row>
    <row r="11636" customFormat="false" ht="15.75" hidden="false" customHeight="true" outlineLevel="0" collapsed="false">
      <c r="A11636" s="4" t="n">
        <v>532</v>
      </c>
      <c r="B11636" s="4" t="s">
        <v>60361</v>
      </c>
      <c r="C11636" s="4"/>
      <c r="D11636" s="4" t="s">
        <v>60362</v>
      </c>
      <c r="E11636" s="5" t="s">
        <v>384</v>
      </c>
      <c r="F11636" s="4" t="s">
        <v>205</v>
      </c>
      <c r="G11636" s="4" t="s">
        <v>205</v>
      </c>
      <c r="H11636" s="5" t="s">
        <v>60363</v>
      </c>
      <c r="I11636" s="4" t="s">
        <v>60364</v>
      </c>
      <c r="J11636" s="5" t="n">
        <f aca="false">LEN(K11636)</f>
        <v>10</v>
      </c>
      <c r="K11636" s="10" t="s">
        <v>60365</v>
      </c>
      <c r="L11636" s="4" t="s">
        <v>21</v>
      </c>
      <c r="M11636" s="4" t="s">
        <v>4281</v>
      </c>
    </row>
    <row r="11637" customFormat="false" ht="15.75" hidden="false" customHeight="true" outlineLevel="0" collapsed="false">
      <c r="A11637" s="4" t="n">
        <v>738</v>
      </c>
      <c r="B11637" s="4" t="s">
        <v>60366</v>
      </c>
      <c r="C11637" s="4"/>
      <c r="D11637" s="4" t="s">
        <v>60367</v>
      </c>
      <c r="E11637" s="5" t="s">
        <v>56149</v>
      </c>
      <c r="F11637" s="4" t="s">
        <v>56150</v>
      </c>
      <c r="G11637" s="4" t="s">
        <v>205</v>
      </c>
      <c r="H11637" s="5" t="s">
        <v>60368</v>
      </c>
      <c r="I11637" s="4" t="s">
        <v>60369</v>
      </c>
      <c r="J11637" s="5" t="n">
        <f aca="false">LEN(K11637)</f>
        <v>10</v>
      </c>
      <c r="K11637" s="6" t="str">
        <f aca="false">LOWER(SUBSTITUTE(SUBSTITUTE(SUBSTITUTE(SUBSTITUTE(SUBSTITUTE(SUBSTITUTE(SUBSTITUTE(B11637,"S.L.",""),"SL",""),"S.A.",""),"SA","")," ",""),".",""),",",""))&amp;".com"</f>
        <v>feijoó.com</v>
      </c>
      <c r="L11637" s="4" t="s">
        <v>57</v>
      </c>
      <c r="M11637" s="4" t="s">
        <v>3895</v>
      </c>
    </row>
    <row r="11638" customFormat="false" ht="15.75" hidden="false" customHeight="true" outlineLevel="0" collapsed="false">
      <c r="A11638" s="4" t="n">
        <v>744</v>
      </c>
      <c r="B11638" s="4" t="s">
        <v>60370</v>
      </c>
      <c r="C11638" s="4"/>
      <c r="D11638" s="4" t="s">
        <v>60371</v>
      </c>
      <c r="E11638" s="5" t="s">
        <v>43099</v>
      </c>
      <c r="F11638" s="4" t="s">
        <v>43100</v>
      </c>
      <c r="G11638" s="4" t="s">
        <v>2305</v>
      </c>
      <c r="H11638" s="5" t="s">
        <v>60372</v>
      </c>
      <c r="I11638" s="4" t="s">
        <v>60373</v>
      </c>
      <c r="J11638" s="5" t="n">
        <f aca="false">LEN(K11638)</f>
        <v>10</v>
      </c>
      <c r="K11638" s="10" t="str">
        <f aca="false">LOWER(SUBSTITUTE(SUBSTITUTE(SUBSTITUTE(SUBSTITUTE(SUBSTITUTE(SUBSTITUTE(SUBSTITUTE(B11638,"S.L.",""),"SL",""),"S.A.",""),"SA","")," ",""),".",""),",",""))&amp;".com"</f>
        <v>dracos.com</v>
      </c>
      <c r="L11638" s="4" t="s">
        <v>21</v>
      </c>
      <c r="M11638" s="4" t="s">
        <v>2429</v>
      </c>
    </row>
    <row r="11639" customFormat="false" ht="15.75" hidden="false" customHeight="true" outlineLevel="0" collapsed="false">
      <c r="A11639" s="4" t="n">
        <v>779</v>
      </c>
      <c r="B11639" s="4" t="s">
        <v>60374</v>
      </c>
      <c r="C11639" s="4"/>
      <c r="D11639" s="4" t="s">
        <v>60375</v>
      </c>
      <c r="E11639" s="5" t="s">
        <v>2330</v>
      </c>
      <c r="F11639" s="4" t="s">
        <v>2331</v>
      </c>
      <c r="G11639" s="4" t="s">
        <v>205</v>
      </c>
      <c r="H11639" s="5" t="s">
        <v>60376</v>
      </c>
      <c r="I11639" s="4" t="s">
        <v>60377</v>
      </c>
      <c r="J11639" s="5" t="n">
        <f aca="false">LEN(K11639)</f>
        <v>10</v>
      </c>
      <c r="K11639" s="6" t="s">
        <v>60378</v>
      </c>
      <c r="L11639" s="4" t="s">
        <v>31</v>
      </c>
      <c r="M11639" s="4" t="s">
        <v>4848</v>
      </c>
    </row>
    <row r="11640" customFormat="false" ht="15.75" hidden="false" customHeight="true" outlineLevel="0" collapsed="false">
      <c r="A11640" s="4" t="n">
        <v>792</v>
      </c>
      <c r="B11640" s="4" t="s">
        <v>60379</v>
      </c>
      <c r="C11640" s="4"/>
      <c r="D11640" s="4" t="s">
        <v>60380</v>
      </c>
      <c r="E11640" s="5" t="s">
        <v>4624</v>
      </c>
      <c r="F11640" s="4" t="s">
        <v>4625</v>
      </c>
      <c r="G11640" s="4" t="s">
        <v>205</v>
      </c>
      <c r="H11640" s="5" t="s">
        <v>60381</v>
      </c>
      <c r="I11640" s="4" t="s">
        <v>60382</v>
      </c>
      <c r="J11640" s="5" t="n">
        <f aca="false">LEN(K11640)</f>
        <v>10</v>
      </c>
      <c r="K11640" s="6" t="s">
        <v>60378</v>
      </c>
      <c r="L11640" s="4" t="s">
        <v>31</v>
      </c>
      <c r="M11640" s="4" t="s">
        <v>1085</v>
      </c>
    </row>
    <row r="11641" customFormat="false" ht="15.75" hidden="false" customHeight="true" outlineLevel="0" collapsed="false">
      <c r="A11641" s="4" t="n">
        <v>803</v>
      </c>
      <c r="B11641" s="4" t="s">
        <v>60383</v>
      </c>
      <c r="C11641" s="4"/>
      <c r="D11641" s="4" t="s">
        <v>60384</v>
      </c>
      <c r="E11641" s="5" t="s">
        <v>10748</v>
      </c>
      <c r="F11641" s="4" t="s">
        <v>2305</v>
      </c>
      <c r="G11641" s="4" t="s">
        <v>2305</v>
      </c>
      <c r="H11641" s="5" t="s">
        <v>60385</v>
      </c>
      <c r="I11641" s="4" t="s">
        <v>60386</v>
      </c>
      <c r="J11641" s="5" t="n">
        <f aca="false">LEN(K11641)</f>
        <v>10</v>
      </c>
      <c r="K11641" s="6" t="s">
        <v>60378</v>
      </c>
      <c r="L11641" s="4" t="s">
        <v>31</v>
      </c>
      <c r="M11641" s="4" t="s">
        <v>3974</v>
      </c>
    </row>
    <row r="11642" customFormat="false" ht="15.75" hidden="false" customHeight="true" outlineLevel="0" collapsed="false">
      <c r="A11642" s="4" t="n">
        <v>823</v>
      </c>
      <c r="B11642" s="4" t="s">
        <v>60387</v>
      </c>
      <c r="C11642" s="4"/>
      <c r="D11642" s="4" t="s">
        <v>60388</v>
      </c>
      <c r="E11642" s="5" t="s">
        <v>5437</v>
      </c>
      <c r="F11642" s="4" t="s">
        <v>5438</v>
      </c>
      <c r="G11642" s="4" t="s">
        <v>2305</v>
      </c>
      <c r="H11642" s="5" t="s">
        <v>60389</v>
      </c>
      <c r="I11642" s="4" t="s">
        <v>60390</v>
      </c>
      <c r="J11642" s="5" t="n">
        <f aca="false">LEN(K11642)</f>
        <v>10</v>
      </c>
      <c r="K11642" s="6" t="s">
        <v>60378</v>
      </c>
      <c r="L11642" s="4" t="s">
        <v>57</v>
      </c>
      <c r="M11642" s="4" t="s">
        <v>158</v>
      </c>
    </row>
    <row r="11643" customFormat="false" ht="15.75" hidden="false" customHeight="true" outlineLevel="0" collapsed="false">
      <c r="A11643" s="4" t="n">
        <v>12240</v>
      </c>
      <c r="B11643" s="4" t="s">
        <v>60391</v>
      </c>
      <c r="C11643" s="4"/>
      <c r="D11643" s="4" t="s">
        <v>60392</v>
      </c>
      <c r="E11643" s="5" t="s">
        <v>60393</v>
      </c>
      <c r="F11643" s="4" t="s">
        <v>60394</v>
      </c>
      <c r="G11643" s="4" t="s">
        <v>1482</v>
      </c>
      <c r="H11643" s="5" t="s">
        <v>60395</v>
      </c>
      <c r="I11643" s="4" t="s">
        <v>60396</v>
      </c>
      <c r="J11643" s="5" t="n">
        <f aca="false">LEN(K11643)</f>
        <v>10</v>
      </c>
      <c r="K11643" s="6" t="s">
        <v>60397</v>
      </c>
      <c r="L11643" s="4" t="s">
        <v>21</v>
      </c>
      <c r="M11643" s="4" t="s">
        <v>1016</v>
      </c>
    </row>
    <row r="11644" customFormat="false" ht="15.75" hidden="false" customHeight="true" outlineLevel="0" collapsed="false">
      <c r="A11644" s="4" t="n">
        <v>848</v>
      </c>
      <c r="B11644" s="4" t="s">
        <v>60398</v>
      </c>
      <c r="C11644" s="4"/>
      <c r="D11644" s="4" t="s">
        <v>60399</v>
      </c>
      <c r="E11644" s="5" t="s">
        <v>7057</v>
      </c>
      <c r="F11644" s="4" t="s">
        <v>7058</v>
      </c>
      <c r="G11644" s="4" t="s">
        <v>1482</v>
      </c>
      <c r="H11644" s="5" t="s">
        <v>60400</v>
      </c>
      <c r="I11644" s="4" t="s">
        <v>60401</v>
      </c>
      <c r="J11644" s="5" t="n">
        <f aca="false">LEN(K11644)</f>
        <v>10</v>
      </c>
      <c r="K11644" s="6" t="s">
        <v>60378</v>
      </c>
      <c r="L11644" s="4" t="s">
        <v>21</v>
      </c>
      <c r="M11644" s="4" t="s">
        <v>4848</v>
      </c>
    </row>
    <row r="11645" customFormat="false" ht="15.75" hidden="false" customHeight="true" outlineLevel="0" collapsed="false">
      <c r="A11645" s="4" t="n">
        <v>879</v>
      </c>
      <c r="B11645" s="4" t="s">
        <v>60402</v>
      </c>
      <c r="C11645" s="4"/>
      <c r="D11645" s="4" t="s">
        <v>60403</v>
      </c>
      <c r="E11645" s="5" t="s">
        <v>10766</v>
      </c>
      <c r="F11645" s="4" t="s">
        <v>1482</v>
      </c>
      <c r="G11645" s="4" t="s">
        <v>1482</v>
      </c>
      <c r="H11645" s="5" t="s">
        <v>60404</v>
      </c>
      <c r="I11645" s="4" t="s">
        <v>60405</v>
      </c>
      <c r="J11645" s="5" t="n">
        <f aca="false">LEN(K11645)</f>
        <v>10</v>
      </c>
      <c r="K11645" s="10" t="s">
        <v>60378</v>
      </c>
      <c r="L11645" s="4" t="s">
        <v>31</v>
      </c>
      <c r="M11645" s="4" t="s">
        <v>672</v>
      </c>
    </row>
    <row r="11646" customFormat="false" ht="15.75" hidden="false" customHeight="true" outlineLevel="0" collapsed="false">
      <c r="A11646" s="4" t="n">
        <v>12220</v>
      </c>
      <c r="B11646" s="4" t="s">
        <v>60406</v>
      </c>
      <c r="C11646" s="4"/>
      <c r="D11646" s="4" t="s">
        <v>60407</v>
      </c>
      <c r="E11646" s="5" t="s">
        <v>4674</v>
      </c>
      <c r="F11646" s="4" t="s">
        <v>4675</v>
      </c>
      <c r="G11646" s="4" t="s">
        <v>431</v>
      </c>
      <c r="H11646" s="5" t="s">
        <v>60408</v>
      </c>
      <c r="I11646" s="4" t="s">
        <v>60409</v>
      </c>
      <c r="J11646" s="5" t="n">
        <f aca="false">LEN(K11646)</f>
        <v>10</v>
      </c>
      <c r="K11646" s="10" t="s">
        <v>60410</v>
      </c>
      <c r="L11646" s="4" t="s">
        <v>21</v>
      </c>
      <c r="M11646" s="4" t="s">
        <v>32</v>
      </c>
    </row>
    <row r="11647" customFormat="false" ht="15.75" hidden="false" customHeight="true" outlineLevel="0" collapsed="false">
      <c r="A11647" s="4" t="n">
        <v>940</v>
      </c>
      <c r="B11647" s="4" t="s">
        <v>60411</v>
      </c>
      <c r="C11647" s="4"/>
      <c r="D11647" s="4" t="s">
        <v>60412</v>
      </c>
      <c r="E11647" s="5" t="s">
        <v>2045</v>
      </c>
      <c r="F11647" s="4" t="s">
        <v>2046</v>
      </c>
      <c r="G11647" s="4" t="s">
        <v>431</v>
      </c>
      <c r="H11647" s="5" t="s">
        <v>60413</v>
      </c>
      <c r="I11647" s="4" t="s">
        <v>60414</v>
      </c>
      <c r="J11647" s="5" t="n">
        <f aca="false">LEN(K11647)</f>
        <v>10</v>
      </c>
      <c r="K11647" s="10" t="str">
        <f aca="false">LOWER(SUBSTITUTE(SUBSTITUTE(SUBSTITUTE(SUBSTITUTE(SUBSTITUTE(SUBSTITUTE(SUBSTITUTE(B11647,"S.L.",""),"SL",""),"S.A.",""),"SA","")," ",""),".",""),",",""))&amp;".com"</f>
        <v>kanali.com</v>
      </c>
      <c r="L11647" s="4" t="s">
        <v>31</v>
      </c>
      <c r="M11647" s="4" t="s">
        <v>31</v>
      </c>
    </row>
    <row r="11648" customFormat="false" ht="15.75" hidden="false" customHeight="true" outlineLevel="0" collapsed="false">
      <c r="A11648" s="4" t="n">
        <v>954</v>
      </c>
      <c r="B11648" s="4" t="s">
        <v>60415</v>
      </c>
      <c r="C11648" s="4"/>
      <c r="D11648" s="4" t="s">
        <v>60416</v>
      </c>
      <c r="E11648" s="5" t="s">
        <v>5731</v>
      </c>
      <c r="F11648" s="4" t="s">
        <v>431</v>
      </c>
      <c r="G11648" s="4" t="s">
        <v>431</v>
      </c>
      <c r="H11648" s="5" t="s">
        <v>60417</v>
      </c>
      <c r="I11648" s="4" t="s">
        <v>60418</v>
      </c>
      <c r="J11648" s="5" t="n">
        <f aca="false">LEN(K11648)</f>
        <v>10</v>
      </c>
      <c r="K11648" s="6" t="str">
        <f aca="false">LOWER(SUBSTITUTE(SUBSTITUTE(SUBSTITUTE(SUBSTITUTE(SUBSTITUTE(SUBSTITUTE(SUBSTITUTE(B11648,"S.L.",""),"SL",""),"S.A.",""),"SA","")," ",""),".",""),",",""))&amp;".com"</f>
        <v>oceano.com</v>
      </c>
      <c r="L11648" s="4" t="s">
        <v>21</v>
      </c>
      <c r="M11648" s="4" t="s">
        <v>819</v>
      </c>
    </row>
    <row r="11649" customFormat="false" ht="15.75" hidden="false" customHeight="true" outlineLevel="0" collapsed="false">
      <c r="A11649" s="4" t="n">
        <v>992</v>
      </c>
      <c r="B11649" s="4" t="s">
        <v>60419</v>
      </c>
      <c r="C11649" s="4"/>
      <c r="D11649" s="4" t="s">
        <v>60420</v>
      </c>
      <c r="E11649" s="5" t="s">
        <v>3864</v>
      </c>
      <c r="F11649" s="4" t="s">
        <v>3865</v>
      </c>
      <c r="G11649" s="4" t="s">
        <v>431</v>
      </c>
      <c r="H11649" s="5" t="s">
        <v>60421</v>
      </c>
      <c r="I11649" s="4" t="s">
        <v>60422</v>
      </c>
      <c r="J11649" s="5" t="n">
        <f aca="false">LEN(K11649)</f>
        <v>10</v>
      </c>
      <c r="K11649" s="6" t="str">
        <f aca="false">LOWER(SUBSTITUTE(SUBSTITUTE(SUBSTITUTE(SUBSTITUTE(SUBSTITUTE(SUBSTITUTE(SUBSTITUTE(B11649,"S.L.",""),"SL",""),"S.A.",""),"SA","")," ",""),".",""),",",""))&amp;".com"</f>
        <v>maviju.com</v>
      </c>
      <c r="L11649" s="4" t="s">
        <v>31</v>
      </c>
      <c r="M11649" s="4" t="s">
        <v>31</v>
      </c>
    </row>
    <row r="11650" customFormat="false" ht="15.75" hidden="false" customHeight="true" outlineLevel="0" collapsed="false">
      <c r="A11650" s="4" t="n">
        <v>997</v>
      </c>
      <c r="B11650" s="4" t="s">
        <v>60423</v>
      </c>
      <c r="C11650" s="4"/>
      <c r="D11650" s="4" t="s">
        <v>60424</v>
      </c>
      <c r="E11650" s="5" t="s">
        <v>8715</v>
      </c>
      <c r="F11650" s="4" t="s">
        <v>2345</v>
      </c>
      <c r="G11650" s="4" t="s">
        <v>431</v>
      </c>
      <c r="H11650" s="5" t="s">
        <v>8716</v>
      </c>
      <c r="I11650" s="4" t="s">
        <v>8717</v>
      </c>
      <c r="J11650" s="5" t="n">
        <f aca="false">LEN(K11650)</f>
        <v>10</v>
      </c>
      <c r="K11650" s="10" t="s">
        <v>60425</v>
      </c>
      <c r="L11650" s="4" t="s">
        <v>57</v>
      </c>
      <c r="M11650" s="4" t="s">
        <v>3960</v>
      </c>
    </row>
    <row r="11651" customFormat="false" ht="15.75" hidden="false" customHeight="true" outlineLevel="0" collapsed="false">
      <c r="A11651" s="4" t="n">
        <v>1019</v>
      </c>
      <c r="B11651" s="4" t="s">
        <v>60426</v>
      </c>
      <c r="C11651" s="4"/>
      <c r="D11651" s="4" t="s">
        <v>60427</v>
      </c>
      <c r="E11651" s="5" t="s">
        <v>3864</v>
      </c>
      <c r="F11651" s="4" t="s">
        <v>3865</v>
      </c>
      <c r="G11651" s="4" t="s">
        <v>431</v>
      </c>
      <c r="H11651" s="5" t="s">
        <v>60428</v>
      </c>
      <c r="I11651" s="4" t="s">
        <v>60429</v>
      </c>
      <c r="J11651" s="5" t="n">
        <f aca="false">LEN(K11651)</f>
        <v>10</v>
      </c>
      <c r="K11651" s="6" t="s">
        <v>60430</v>
      </c>
      <c r="L11651" s="4" t="s">
        <v>21</v>
      </c>
      <c r="M11651" s="4" t="s">
        <v>1793</v>
      </c>
    </row>
    <row r="11652" customFormat="false" ht="15.75" hidden="false" customHeight="true" outlineLevel="0" collapsed="false">
      <c r="A11652" s="4" t="n">
        <v>1045</v>
      </c>
      <c r="B11652" s="4" t="s">
        <v>60431</v>
      </c>
      <c r="C11652" s="4"/>
      <c r="D11652" s="4" t="s">
        <v>60432</v>
      </c>
      <c r="E11652" s="5" t="s">
        <v>13293</v>
      </c>
      <c r="F11652" s="4" t="s">
        <v>13294</v>
      </c>
      <c r="G11652" s="4" t="s">
        <v>431</v>
      </c>
      <c r="H11652" s="5" t="s">
        <v>60433</v>
      </c>
      <c r="I11652" s="4" t="s">
        <v>60434</v>
      </c>
      <c r="J11652" s="5" t="n">
        <f aca="false">LEN(K11652)</f>
        <v>10</v>
      </c>
      <c r="K11652" s="6" t="s">
        <v>60378</v>
      </c>
      <c r="L11652" s="4" t="s">
        <v>57</v>
      </c>
      <c r="M11652" s="4" t="s">
        <v>2474</v>
      </c>
    </row>
    <row r="11653" customFormat="false" ht="15.75" hidden="false" customHeight="true" outlineLevel="0" collapsed="false">
      <c r="A11653" s="4" t="n">
        <v>1067</v>
      </c>
      <c r="B11653" s="4" t="s">
        <v>60435</v>
      </c>
      <c r="C11653" s="4"/>
      <c r="D11653" s="4" t="s">
        <v>60436</v>
      </c>
      <c r="E11653" s="5" t="s">
        <v>3876</v>
      </c>
      <c r="F11653" s="4" t="s">
        <v>3189</v>
      </c>
      <c r="G11653" s="4" t="s">
        <v>431</v>
      </c>
      <c r="H11653" s="5" t="s">
        <v>60437</v>
      </c>
      <c r="I11653" s="4" t="s">
        <v>60438</v>
      </c>
      <c r="J11653" s="5" t="n">
        <f aca="false">LEN(K11653)</f>
        <v>10</v>
      </c>
      <c r="K11653" s="6" t="s">
        <v>60378</v>
      </c>
      <c r="L11653" s="4" t="s">
        <v>66</v>
      </c>
      <c r="M11653" s="4" t="s">
        <v>2139</v>
      </c>
    </row>
    <row r="11654" customFormat="false" ht="15.75" hidden="false" customHeight="true" outlineLevel="0" collapsed="false">
      <c r="A11654" s="4" t="n">
        <v>1081</v>
      </c>
      <c r="B11654" s="4" t="s">
        <v>60439</v>
      </c>
      <c r="C11654" s="4"/>
      <c r="D11654" s="4" t="s">
        <v>60440</v>
      </c>
      <c r="E11654" s="5" t="s">
        <v>60441</v>
      </c>
      <c r="F11654" s="4" t="s">
        <v>10446</v>
      </c>
      <c r="G11654" s="4" t="s">
        <v>431</v>
      </c>
      <c r="H11654" s="5" t="s">
        <v>60442</v>
      </c>
      <c r="I11654" s="4" t="s">
        <v>60443</v>
      </c>
      <c r="J11654" s="5" t="n">
        <f aca="false">LEN(K11654)</f>
        <v>10</v>
      </c>
      <c r="K11654" s="10" t="s">
        <v>60378</v>
      </c>
      <c r="L11654" s="4" t="s">
        <v>78</v>
      </c>
      <c r="M11654" s="4" t="s">
        <v>5765</v>
      </c>
    </row>
    <row r="11655" customFormat="false" ht="15.75" hidden="false" customHeight="true" outlineLevel="0" collapsed="false">
      <c r="A11655" s="4" t="n">
        <v>1150</v>
      </c>
      <c r="B11655" s="4" t="s">
        <v>60411</v>
      </c>
      <c r="C11655" s="4"/>
      <c r="D11655" s="4" t="s">
        <v>60444</v>
      </c>
      <c r="E11655" s="5" t="s">
        <v>7076</v>
      </c>
      <c r="F11655" s="4" t="s">
        <v>1027</v>
      </c>
      <c r="G11655" s="4" t="s">
        <v>431</v>
      </c>
      <c r="H11655" s="5" t="s">
        <v>60445</v>
      </c>
      <c r="I11655" s="4" t="s">
        <v>60414</v>
      </c>
      <c r="J11655" s="5" t="n">
        <f aca="false">LEN(K11655)</f>
        <v>10</v>
      </c>
      <c r="K11655" s="10" t="str">
        <f aca="false">LOWER(SUBSTITUTE(SUBSTITUTE(SUBSTITUTE(SUBSTITUTE(SUBSTITUTE(SUBSTITUTE(SUBSTITUTE(B11655,"S.L.",""),"SL",""),"S.A.",""),"SA","")," ",""),".",""),",",""))&amp;".com"</f>
        <v>kanali.com</v>
      </c>
      <c r="L11655" s="4" t="s">
        <v>66</v>
      </c>
      <c r="M11655" s="4" t="s">
        <v>31</v>
      </c>
    </row>
    <row r="11656" customFormat="false" ht="15.75" hidden="false" customHeight="true" outlineLevel="0" collapsed="false">
      <c r="A11656" s="4" t="n">
        <v>1253</v>
      </c>
      <c r="B11656" s="4" t="s">
        <v>60446</v>
      </c>
      <c r="C11656" s="4"/>
      <c r="D11656" s="4" t="s">
        <v>60447</v>
      </c>
      <c r="E11656" s="5" t="s">
        <v>60448</v>
      </c>
      <c r="F11656" s="4" t="s">
        <v>56206</v>
      </c>
      <c r="G11656" s="4" t="s">
        <v>431</v>
      </c>
      <c r="H11656" s="5" t="s">
        <v>60449</v>
      </c>
      <c r="I11656" s="4" t="s">
        <v>60450</v>
      </c>
      <c r="J11656" s="5" t="n">
        <f aca="false">LEN(K11656)</f>
        <v>10</v>
      </c>
      <c r="K11656" s="6" t="s">
        <v>60451</v>
      </c>
      <c r="L11656" s="4" t="s">
        <v>21</v>
      </c>
      <c r="M11656" s="4" t="s">
        <v>31</v>
      </c>
    </row>
    <row r="11657" customFormat="false" ht="15.75" hidden="false" customHeight="true" outlineLevel="0" collapsed="false">
      <c r="A11657" s="4" t="n">
        <v>1281</v>
      </c>
      <c r="B11657" s="4" t="s">
        <v>60452</v>
      </c>
      <c r="C11657" s="4"/>
      <c r="D11657" s="4" t="s">
        <v>60453</v>
      </c>
      <c r="E11657" s="5" t="s">
        <v>8743</v>
      </c>
      <c r="F11657" s="4" t="s">
        <v>8744</v>
      </c>
      <c r="G11657" s="4" t="s">
        <v>431</v>
      </c>
      <c r="H11657" s="5" t="s">
        <v>60454</v>
      </c>
      <c r="I11657" s="4" t="s">
        <v>60455</v>
      </c>
      <c r="J11657" s="5" t="n">
        <f aca="false">LEN(K11657)</f>
        <v>10</v>
      </c>
      <c r="K11657" s="6" t="s">
        <v>60378</v>
      </c>
      <c r="L11657" s="4" t="s">
        <v>31</v>
      </c>
      <c r="M11657" s="4" t="s">
        <v>118</v>
      </c>
    </row>
    <row r="11658" customFormat="false" ht="15.75" hidden="false" customHeight="true" outlineLevel="0" collapsed="false">
      <c r="A11658" s="4" t="n">
        <v>1296</v>
      </c>
      <c r="B11658" s="4" t="s">
        <v>60456</v>
      </c>
      <c r="C11658" s="4"/>
      <c r="D11658" s="4" t="s">
        <v>60457</v>
      </c>
      <c r="E11658" s="5" t="s">
        <v>2078</v>
      </c>
      <c r="F11658" s="4" t="s">
        <v>322</v>
      </c>
      <c r="G11658" s="4" t="s">
        <v>322</v>
      </c>
      <c r="H11658" s="5" t="s">
        <v>60458</v>
      </c>
      <c r="I11658" s="4" t="s">
        <v>60459</v>
      </c>
      <c r="J11658" s="5" t="n">
        <f aca="false">LEN(K11658)</f>
        <v>10</v>
      </c>
      <c r="K11658" s="10" t="str">
        <f aca="false">LOWER(SUBSTITUTE(SUBSTITUTE(SUBSTITUTE(SUBSTITUTE(SUBSTITUTE(SUBSTITUTE(SUBSTITUTE(B11658,"S.L.",""),"SL",""),"S.A.",""),"SA","")," ",""),".",""),",",""))&amp;".com"</f>
        <v>deunie.com</v>
      </c>
      <c r="L11658" s="4" t="s">
        <v>21</v>
      </c>
      <c r="M11658" s="4" t="s">
        <v>31</v>
      </c>
    </row>
    <row r="11659" customFormat="false" ht="15.75" hidden="false" customHeight="true" outlineLevel="0" collapsed="false">
      <c r="A11659" s="4" t="n">
        <v>1311</v>
      </c>
      <c r="B11659" s="4" t="s">
        <v>60460</v>
      </c>
      <c r="C11659" s="4"/>
      <c r="D11659" s="4" t="s">
        <v>60461</v>
      </c>
      <c r="E11659" s="5" t="s">
        <v>2078</v>
      </c>
      <c r="F11659" s="4" t="s">
        <v>322</v>
      </c>
      <c r="G11659" s="4" t="s">
        <v>322</v>
      </c>
      <c r="H11659" s="5" t="s">
        <v>60462</v>
      </c>
      <c r="I11659" s="4" t="s">
        <v>60463</v>
      </c>
      <c r="J11659" s="5" t="n">
        <f aca="false">LEN(K11659)</f>
        <v>10</v>
      </c>
      <c r="K11659" s="6" t="s">
        <v>60378</v>
      </c>
      <c r="L11659" s="4" t="s">
        <v>31</v>
      </c>
      <c r="M11659" s="4" t="s">
        <v>6467</v>
      </c>
    </row>
    <row r="11660" customFormat="false" ht="15.75" hidden="false" customHeight="true" outlineLevel="0" collapsed="false">
      <c r="A11660" s="4" t="n">
        <v>1320</v>
      </c>
      <c r="B11660" s="4" t="s">
        <v>60464</v>
      </c>
      <c r="C11660" s="4"/>
      <c r="D11660" s="4" t="s">
        <v>60465</v>
      </c>
      <c r="E11660" s="5" t="s">
        <v>808</v>
      </c>
      <c r="F11660" s="4" t="s">
        <v>322</v>
      </c>
      <c r="G11660" s="4" t="s">
        <v>322</v>
      </c>
      <c r="H11660" s="5" t="s">
        <v>60466</v>
      </c>
      <c r="I11660" s="4" t="s">
        <v>60467</v>
      </c>
      <c r="J11660" s="5" t="n">
        <f aca="false">LEN(K11660)</f>
        <v>10</v>
      </c>
      <c r="K11660" s="6" t="str">
        <f aca="false">LOWER(SUBSTITUTE(SUBSTITUTE(SUBSTITUTE(SUBSTITUTE(SUBSTITUTE(SUBSTITUTE(SUBSTITUTE(B11660,"S.L.",""),"SL",""),"S.A.",""),"SA","")," ",""),".",""),",",""))&amp;".com"</f>
        <v>ceylan.com</v>
      </c>
      <c r="L11660" s="4" t="s">
        <v>78</v>
      </c>
      <c r="M11660" s="4" t="s">
        <v>3461</v>
      </c>
    </row>
    <row r="11661" customFormat="false" ht="15.75" hidden="false" customHeight="true" outlineLevel="0" collapsed="false">
      <c r="A11661" s="4" t="n">
        <v>1345</v>
      </c>
      <c r="B11661" s="4" t="s">
        <v>60468</v>
      </c>
      <c r="C11661" s="4"/>
      <c r="D11661" s="4" t="s">
        <v>60469</v>
      </c>
      <c r="E11661" s="5" t="s">
        <v>10858</v>
      </c>
      <c r="F11661" s="4" t="s">
        <v>322</v>
      </c>
      <c r="G11661" s="4" t="s">
        <v>322</v>
      </c>
      <c r="H11661" s="5" t="s">
        <v>60470</v>
      </c>
      <c r="I11661" s="4" t="s">
        <v>60471</v>
      </c>
      <c r="J11661" s="5" t="n">
        <f aca="false">LEN(K11661)</f>
        <v>10</v>
      </c>
      <c r="K11661" s="10" t="str">
        <f aca="false">LOWER(SUBSTITUTE(SUBSTITUTE(SUBSTITUTE(SUBSTITUTE(SUBSTITUTE(SUBSTITUTE(SUBSTITUTE(B11661,"S.L.",""),"SL",""),"S.A.",""),"SA","")," ",""),".",""),",",""))&amp;".com"</f>
        <v>hall88.com</v>
      </c>
      <c r="L11661" s="4" t="s">
        <v>57</v>
      </c>
      <c r="M11661" s="4" t="s">
        <v>31</v>
      </c>
    </row>
    <row r="11662" customFormat="false" ht="15.75" hidden="false" customHeight="true" outlineLevel="0" collapsed="false">
      <c r="A11662" s="4" t="n">
        <v>1350</v>
      </c>
      <c r="B11662" s="4" t="s">
        <v>60472</v>
      </c>
      <c r="C11662" s="4"/>
      <c r="D11662" s="4" t="s">
        <v>60473</v>
      </c>
      <c r="E11662" s="5" t="s">
        <v>8756</v>
      </c>
      <c r="F11662" s="4" t="s">
        <v>8757</v>
      </c>
      <c r="G11662" s="4" t="s">
        <v>322</v>
      </c>
      <c r="H11662" s="5" t="s">
        <v>60474</v>
      </c>
      <c r="I11662" s="4" t="s">
        <v>60475</v>
      </c>
      <c r="J11662" s="5" t="n">
        <f aca="false">LEN(K11662)</f>
        <v>10</v>
      </c>
      <c r="K11662" s="6" t="s">
        <v>60476</v>
      </c>
      <c r="L11662" s="4" t="s">
        <v>78</v>
      </c>
      <c r="M11662" s="4" t="s">
        <v>2097</v>
      </c>
    </row>
    <row r="11663" customFormat="false" ht="15.75" hidden="false" customHeight="true" outlineLevel="0" collapsed="false">
      <c r="A11663" s="4" t="n">
        <v>1374</v>
      </c>
      <c r="B11663" s="4" t="s">
        <v>56225</v>
      </c>
      <c r="C11663" s="4"/>
      <c r="D11663" s="4" t="s">
        <v>60477</v>
      </c>
      <c r="E11663" s="5" t="s">
        <v>7114</v>
      </c>
      <c r="F11663" s="4" t="s">
        <v>7115</v>
      </c>
      <c r="G11663" s="4" t="s">
        <v>322</v>
      </c>
      <c r="H11663" s="5" t="s">
        <v>60478</v>
      </c>
      <c r="I11663" s="4" t="s">
        <v>56228</v>
      </c>
      <c r="J11663" s="5" t="n">
        <f aca="false">LEN(K11663)</f>
        <v>10</v>
      </c>
      <c r="K11663" s="10" t="s">
        <v>60378</v>
      </c>
      <c r="L11663" s="4" t="s">
        <v>66</v>
      </c>
      <c r="M11663" s="4" t="s">
        <v>2082</v>
      </c>
    </row>
    <row r="11664" customFormat="false" ht="15.75" hidden="false" customHeight="true" outlineLevel="0" collapsed="false">
      <c r="A11664" s="4" t="n">
        <v>1390</v>
      </c>
      <c r="B11664" s="4" t="s">
        <v>60479</v>
      </c>
      <c r="C11664" s="4"/>
      <c r="D11664" s="4" t="s">
        <v>60480</v>
      </c>
      <c r="E11664" s="5" t="s">
        <v>4484</v>
      </c>
      <c r="F11664" s="4" t="s">
        <v>4485</v>
      </c>
      <c r="G11664" s="4" t="s">
        <v>1097</v>
      </c>
      <c r="H11664" s="5" t="s">
        <v>60481</v>
      </c>
      <c r="I11664" s="4" t="s">
        <v>60482</v>
      </c>
      <c r="J11664" s="5" t="n">
        <f aca="false">LEN(K11664)</f>
        <v>10</v>
      </c>
      <c r="K11664" s="10" t="str">
        <f aca="false">LOWER(SUBSTITUTE(SUBSTITUTE(SUBSTITUTE(SUBSTITUTE(SUBSTITUTE(SUBSTITUTE(SUBSTITUTE(B11664,"S.L.",""),"SL",""),"S.A.",""),"SA","")," ",""),".",""),",",""))&amp;".com"</f>
        <v>adarve.com</v>
      </c>
      <c r="L11664" s="4" t="s">
        <v>57</v>
      </c>
      <c r="M11664" s="4" t="s">
        <v>877</v>
      </c>
    </row>
    <row r="11665" customFormat="false" ht="15.75" hidden="false" customHeight="true" outlineLevel="0" collapsed="false">
      <c r="A11665" s="4" t="n">
        <v>1408</v>
      </c>
      <c r="B11665" s="4" t="s">
        <v>60483</v>
      </c>
      <c r="C11665" s="4"/>
      <c r="D11665" s="4" t="s">
        <v>60484</v>
      </c>
      <c r="E11665" s="5" t="s">
        <v>7139</v>
      </c>
      <c r="F11665" s="4" t="s">
        <v>7140</v>
      </c>
      <c r="G11665" s="4" t="s">
        <v>1097</v>
      </c>
      <c r="H11665" s="5" t="s">
        <v>60485</v>
      </c>
      <c r="I11665" s="4" t="s">
        <v>60486</v>
      </c>
      <c r="J11665" s="5" t="n">
        <f aca="false">LEN(K11665)</f>
        <v>10</v>
      </c>
      <c r="K11665" s="10" t="s">
        <v>60378</v>
      </c>
      <c r="L11665" s="4" t="s">
        <v>31</v>
      </c>
      <c r="M11665" s="4" t="s">
        <v>828</v>
      </c>
    </row>
    <row r="11666" customFormat="false" ht="15.75" hidden="false" customHeight="true" outlineLevel="0" collapsed="false">
      <c r="A11666" s="4" t="n">
        <v>1413</v>
      </c>
      <c r="B11666" s="4" t="s">
        <v>48693</v>
      </c>
      <c r="C11666" s="4"/>
      <c r="D11666" s="4" t="s">
        <v>60487</v>
      </c>
      <c r="E11666" s="5" t="s">
        <v>60488</v>
      </c>
      <c r="F11666" s="4" t="s">
        <v>60489</v>
      </c>
      <c r="G11666" s="4" t="s">
        <v>1097</v>
      </c>
      <c r="H11666" s="5" t="s">
        <v>60490</v>
      </c>
      <c r="I11666" s="4" t="s">
        <v>60491</v>
      </c>
      <c r="J11666" s="5" t="n">
        <f aca="false">LEN(K11666)</f>
        <v>10</v>
      </c>
      <c r="K11666" s="10" t="str">
        <f aca="false">LOWER(SUBSTITUTE(SUBSTITUTE(SUBSTITUTE(SUBSTITUTE(SUBSTITUTE(SUBSTITUTE(SUBSTITUTE(B11666,"S.L.",""),"SL",""),"S.A.",""),"SA","")," ",""),".",""),",",""))&amp;".com"</f>
        <v>elcoto.com</v>
      </c>
      <c r="L11666" s="4" t="s">
        <v>21</v>
      </c>
      <c r="M11666" s="4" t="s">
        <v>918</v>
      </c>
    </row>
    <row r="11667" customFormat="false" ht="15.75" hidden="false" customHeight="true" outlineLevel="0" collapsed="false">
      <c r="A11667" s="4" t="n">
        <v>1438</v>
      </c>
      <c r="B11667" s="4" t="s">
        <v>60492</v>
      </c>
      <c r="C11667" s="4"/>
      <c r="D11667" s="4" t="s">
        <v>60493</v>
      </c>
      <c r="E11667" s="5" t="s">
        <v>4484</v>
      </c>
      <c r="F11667" s="4" t="s">
        <v>4485</v>
      </c>
      <c r="G11667" s="4" t="s">
        <v>1097</v>
      </c>
      <c r="H11667" s="5" t="s">
        <v>60494</v>
      </c>
      <c r="I11667" s="4" t="s">
        <v>60495</v>
      </c>
      <c r="J11667" s="5" t="n">
        <f aca="false">LEN(K11667)</f>
        <v>10</v>
      </c>
      <c r="K11667" s="10" t="s">
        <v>60378</v>
      </c>
      <c r="L11667" s="4" t="s">
        <v>31</v>
      </c>
      <c r="M11667" s="4" t="s">
        <v>1759</v>
      </c>
    </row>
    <row r="11668" customFormat="false" ht="15.75" hidden="false" customHeight="true" outlineLevel="0" collapsed="false">
      <c r="A11668" s="4" t="n">
        <v>1476</v>
      </c>
      <c r="B11668" s="4" t="s">
        <v>60496</v>
      </c>
      <c r="C11668" s="4"/>
      <c r="D11668" s="4" t="s">
        <v>60497</v>
      </c>
      <c r="E11668" s="5" t="s">
        <v>60498</v>
      </c>
      <c r="F11668" s="4" t="s">
        <v>60499</v>
      </c>
      <c r="G11668" s="4" t="s">
        <v>464</v>
      </c>
      <c r="H11668" s="5" t="s">
        <v>60500</v>
      </c>
      <c r="I11668" s="7" t="s">
        <v>60501</v>
      </c>
      <c r="J11668" s="5" t="n">
        <f aca="false">LEN(K11668)</f>
        <v>10</v>
      </c>
      <c r="K11668" s="6" t="s">
        <v>60502</v>
      </c>
      <c r="L11668" s="4" t="s">
        <v>21</v>
      </c>
      <c r="M11668" s="4" t="s">
        <v>1063</v>
      </c>
    </row>
    <row r="11669" customFormat="false" ht="15.75" hidden="false" customHeight="true" outlineLevel="0" collapsed="false">
      <c r="A11669" s="4" t="n">
        <v>1477</v>
      </c>
      <c r="B11669" s="4" t="s">
        <v>60503</v>
      </c>
      <c r="C11669" s="4"/>
      <c r="D11669" s="4" t="s">
        <v>60504</v>
      </c>
      <c r="E11669" s="5" t="s">
        <v>60505</v>
      </c>
      <c r="F11669" s="4" t="s">
        <v>60506</v>
      </c>
      <c r="G11669" s="4" t="s">
        <v>464</v>
      </c>
      <c r="H11669" s="5" t="s">
        <v>60507</v>
      </c>
      <c r="I11669" s="4" t="s">
        <v>60508</v>
      </c>
      <c r="J11669" s="5" t="n">
        <f aca="false">LEN(K11669)</f>
        <v>10</v>
      </c>
      <c r="K11669" s="6" t="str">
        <f aca="false">LOWER(SUBSTITUTE(SUBSTITUTE(SUBSTITUTE(SUBSTITUTE(SUBSTITUTE(SUBSTITUTE(SUBSTITUTE(B11669,"S.L.",""),"SL",""),"S.A.",""),"SA","")," ",""),".",""),",",""))&amp;".com"</f>
        <v>seller.com</v>
      </c>
      <c r="L11669" s="4" t="s">
        <v>66</v>
      </c>
      <c r="M11669" s="4" t="s">
        <v>996</v>
      </c>
    </row>
    <row r="11670" customFormat="false" ht="15.75" hidden="false" customHeight="true" outlineLevel="0" collapsed="false">
      <c r="A11670" s="4" t="n">
        <v>1484</v>
      </c>
      <c r="B11670" s="4" t="s">
        <v>60509</v>
      </c>
      <c r="C11670" s="4"/>
      <c r="D11670" s="4" t="s">
        <v>60510</v>
      </c>
      <c r="E11670" s="5" t="s">
        <v>3206</v>
      </c>
      <c r="F11670" s="4" t="s">
        <v>464</v>
      </c>
      <c r="G11670" s="4" t="s">
        <v>464</v>
      </c>
      <c r="H11670" s="5" t="s">
        <v>60511</v>
      </c>
      <c r="I11670" s="4" t="s">
        <v>60512</v>
      </c>
      <c r="J11670" s="5" t="n">
        <f aca="false">LEN(K11670)</f>
        <v>10</v>
      </c>
      <c r="K11670" s="10" t="s">
        <v>60378</v>
      </c>
      <c r="L11670" s="4" t="s">
        <v>66</v>
      </c>
      <c r="M11670" s="4" t="s">
        <v>2139</v>
      </c>
    </row>
    <row r="11671" customFormat="false" ht="15.75" hidden="false" customHeight="true" outlineLevel="0" collapsed="false">
      <c r="A11671" s="4" t="n">
        <v>1524</v>
      </c>
      <c r="B11671" s="4" t="s">
        <v>60513</v>
      </c>
      <c r="C11671" s="4"/>
      <c r="D11671" s="4" t="s">
        <v>60514</v>
      </c>
      <c r="E11671" s="5" t="s">
        <v>10896</v>
      </c>
      <c r="F11671" s="4" t="s">
        <v>10897</v>
      </c>
      <c r="G11671" s="4" t="s">
        <v>464</v>
      </c>
      <c r="H11671" s="5" t="s">
        <v>60515</v>
      </c>
      <c r="I11671" s="4" t="s">
        <v>60516</v>
      </c>
      <c r="J11671" s="5" t="n">
        <f aca="false">LEN(K11671)</f>
        <v>10</v>
      </c>
      <c r="K11671" s="6" t="s">
        <v>60378</v>
      </c>
      <c r="L11671" s="4" t="s">
        <v>78</v>
      </c>
      <c r="M11671" s="4" t="s">
        <v>3203</v>
      </c>
    </row>
    <row r="11672" customFormat="false" ht="15.75" hidden="false" customHeight="true" outlineLevel="0" collapsed="false">
      <c r="A11672" s="4" t="n">
        <v>1599</v>
      </c>
      <c r="B11672" s="4" t="s">
        <v>60517</v>
      </c>
      <c r="C11672" s="4"/>
      <c r="D11672" s="4" t="s">
        <v>60518</v>
      </c>
      <c r="E11672" s="5" t="s">
        <v>23555</v>
      </c>
      <c r="F11672" s="4" t="s">
        <v>23556</v>
      </c>
      <c r="G11672" s="4" t="s">
        <v>2093</v>
      </c>
      <c r="H11672" s="5" t="s">
        <v>60519</v>
      </c>
      <c r="I11672" s="4" t="s">
        <v>60520</v>
      </c>
      <c r="J11672" s="5" t="n">
        <f aca="false">LEN(K11672)</f>
        <v>10</v>
      </c>
      <c r="K11672" s="6" t="s">
        <v>60378</v>
      </c>
      <c r="L11672" s="4" t="s">
        <v>66</v>
      </c>
      <c r="M11672" s="4" t="s">
        <v>967</v>
      </c>
    </row>
    <row r="11673" customFormat="false" ht="15.75" hidden="false" customHeight="true" outlineLevel="0" collapsed="false">
      <c r="A11673" s="4" t="n">
        <v>1619</v>
      </c>
      <c r="B11673" s="4" t="s">
        <v>60521</v>
      </c>
      <c r="C11673" s="4"/>
      <c r="D11673" s="4" t="s">
        <v>60522</v>
      </c>
      <c r="E11673" s="5" t="s">
        <v>2601</v>
      </c>
      <c r="F11673" s="4" t="s">
        <v>2602</v>
      </c>
      <c r="G11673" s="4" t="s">
        <v>2093</v>
      </c>
      <c r="H11673" s="5" t="s">
        <v>60523</v>
      </c>
      <c r="I11673" s="7" t="s">
        <v>60524</v>
      </c>
      <c r="J11673" s="5" t="n">
        <f aca="false">LEN(K11673)</f>
        <v>10</v>
      </c>
      <c r="K11673" s="6" t="s">
        <v>60378</v>
      </c>
      <c r="L11673" s="4" t="s">
        <v>78</v>
      </c>
      <c r="M11673" s="4" t="s">
        <v>3470</v>
      </c>
    </row>
    <row r="11674" customFormat="false" ht="15.75" hidden="false" customHeight="true" outlineLevel="0" collapsed="false">
      <c r="A11674" s="4" t="n">
        <v>1636</v>
      </c>
      <c r="B11674" s="4" t="s">
        <v>60525</v>
      </c>
      <c r="C11674" s="4"/>
      <c r="D11674" s="4" t="s">
        <v>60526</v>
      </c>
      <c r="E11674" s="5" t="s">
        <v>5806</v>
      </c>
      <c r="F11674" s="4" t="s">
        <v>895</v>
      </c>
      <c r="G11674" s="4" t="s">
        <v>895</v>
      </c>
      <c r="H11674" s="5" t="s">
        <v>60527</v>
      </c>
      <c r="I11674" s="4" t="s">
        <v>60528</v>
      </c>
      <c r="J11674" s="5" t="n">
        <f aca="false">LEN(K11674)</f>
        <v>10</v>
      </c>
      <c r="K11674" s="6" t="s">
        <v>60378</v>
      </c>
      <c r="L11674" s="4" t="s">
        <v>31</v>
      </c>
      <c r="M11674" s="4" t="s">
        <v>3461</v>
      </c>
    </row>
    <row r="11675" customFormat="false" ht="15.75" hidden="false" customHeight="true" outlineLevel="0" collapsed="false">
      <c r="A11675" s="4" t="n">
        <v>1658</v>
      </c>
      <c r="B11675" s="4" t="s">
        <v>60529</v>
      </c>
      <c r="C11675" s="4"/>
      <c r="D11675" s="4" t="s">
        <v>60530</v>
      </c>
      <c r="E11675" s="5" t="s">
        <v>8832</v>
      </c>
      <c r="F11675" s="4" t="s">
        <v>8833</v>
      </c>
      <c r="G11675" s="4" t="s">
        <v>895</v>
      </c>
      <c r="H11675" s="5" t="s">
        <v>60531</v>
      </c>
      <c r="I11675" s="4" t="s">
        <v>60532</v>
      </c>
      <c r="J11675" s="5" t="n">
        <f aca="false">LEN(K11675)</f>
        <v>10</v>
      </c>
      <c r="K11675" s="6" t="s">
        <v>60378</v>
      </c>
      <c r="L11675" s="4" t="s">
        <v>31</v>
      </c>
      <c r="M11675" s="4" t="s">
        <v>967</v>
      </c>
    </row>
    <row r="11676" customFormat="false" ht="15.75" hidden="false" customHeight="true" outlineLevel="0" collapsed="false">
      <c r="A11676" s="4" t="n">
        <v>1666</v>
      </c>
      <c r="B11676" s="4" t="s">
        <v>60533</v>
      </c>
      <c r="C11676" s="4"/>
      <c r="D11676" s="4" t="s">
        <v>60534</v>
      </c>
      <c r="E11676" s="5" t="s">
        <v>10926</v>
      </c>
      <c r="F11676" s="4" t="s">
        <v>10927</v>
      </c>
      <c r="G11676" s="4" t="s">
        <v>895</v>
      </c>
      <c r="H11676" s="5" t="s">
        <v>60535</v>
      </c>
      <c r="I11676" s="4" t="s">
        <v>60536</v>
      </c>
      <c r="J11676" s="5" t="n">
        <f aca="false">LEN(K11676)</f>
        <v>10</v>
      </c>
      <c r="K11676" s="6" t="s">
        <v>60378</v>
      </c>
      <c r="L11676" s="4" t="s">
        <v>78</v>
      </c>
      <c r="M11676" s="4" t="s">
        <v>3501</v>
      </c>
    </row>
    <row r="11677" customFormat="false" ht="15.75" hidden="false" customHeight="true" outlineLevel="0" collapsed="false">
      <c r="A11677" s="4" t="n">
        <v>1681</v>
      </c>
      <c r="B11677" s="4" t="s">
        <v>60537</v>
      </c>
      <c r="C11677" s="4"/>
      <c r="D11677" s="4" t="s">
        <v>60538</v>
      </c>
      <c r="E11677" s="5" t="s">
        <v>1038</v>
      </c>
      <c r="F11677" s="4" t="s">
        <v>1039</v>
      </c>
      <c r="G11677" s="4" t="s">
        <v>895</v>
      </c>
      <c r="H11677" s="5" t="s">
        <v>60539</v>
      </c>
      <c r="I11677" s="4" t="s">
        <v>60540</v>
      </c>
      <c r="J11677" s="5" t="n">
        <f aca="false">LEN(K11677)</f>
        <v>10</v>
      </c>
      <c r="K11677" s="6" t="s">
        <v>60378</v>
      </c>
      <c r="L11677" s="4" t="s">
        <v>31</v>
      </c>
      <c r="M11677" s="4" t="s">
        <v>6988</v>
      </c>
    </row>
    <row r="11678" customFormat="false" ht="15.75" hidden="false" customHeight="true" outlineLevel="0" collapsed="false">
      <c r="A11678" s="4" t="n">
        <v>1717</v>
      </c>
      <c r="B11678" s="4" t="s">
        <v>60541</v>
      </c>
      <c r="C11678" s="4"/>
      <c r="D11678" s="4" t="s">
        <v>60542</v>
      </c>
      <c r="E11678" s="5" t="s">
        <v>3922</v>
      </c>
      <c r="F11678" s="4" t="s">
        <v>3923</v>
      </c>
      <c r="G11678" s="4" t="s">
        <v>895</v>
      </c>
      <c r="H11678" s="5" t="s">
        <v>60543</v>
      </c>
      <c r="I11678" s="4" t="s">
        <v>60544</v>
      </c>
      <c r="J11678" s="5" t="n">
        <f aca="false">LEN(K11678)</f>
        <v>10</v>
      </c>
      <c r="K11678" s="6" t="s">
        <v>60378</v>
      </c>
      <c r="L11678" s="4" t="s">
        <v>57</v>
      </c>
      <c r="M11678" s="4" t="s">
        <v>459</v>
      </c>
    </row>
    <row r="11679" customFormat="false" ht="15.75" hidden="false" customHeight="true" outlineLevel="0" collapsed="false">
      <c r="A11679" s="4" t="n">
        <v>1729</v>
      </c>
      <c r="B11679" s="4" t="s">
        <v>60545</v>
      </c>
      <c r="C11679" s="4"/>
      <c r="D11679" s="4" t="s">
        <v>60546</v>
      </c>
      <c r="E11679" s="5" t="s">
        <v>60547</v>
      </c>
      <c r="F11679" s="4" t="s">
        <v>895</v>
      </c>
      <c r="G11679" s="4" t="s">
        <v>895</v>
      </c>
      <c r="H11679" s="5" t="s">
        <v>60548</v>
      </c>
      <c r="I11679" s="4" t="s">
        <v>60549</v>
      </c>
      <c r="J11679" s="5" t="n">
        <f aca="false">LEN(K11679)</f>
        <v>10</v>
      </c>
      <c r="K11679" s="6" t="s">
        <v>60355</v>
      </c>
      <c r="L11679" s="4" t="s">
        <v>57</v>
      </c>
      <c r="M11679" s="4" t="s">
        <v>2321</v>
      </c>
    </row>
    <row r="11680" customFormat="false" ht="15.75" hidden="false" customHeight="true" outlineLevel="0" collapsed="false">
      <c r="A11680" s="4" t="n">
        <v>11895</v>
      </c>
      <c r="B11680" s="4" t="s">
        <v>60550</v>
      </c>
      <c r="C11680" s="4"/>
      <c r="D11680" s="4" t="s">
        <v>60551</v>
      </c>
      <c r="E11680" s="5" t="s">
        <v>4503</v>
      </c>
      <c r="F11680" s="4" t="s">
        <v>4504</v>
      </c>
      <c r="G11680" s="4" t="s">
        <v>37</v>
      </c>
      <c r="H11680" s="5" t="s">
        <v>60552</v>
      </c>
      <c r="I11680" s="4" t="s">
        <v>60553</v>
      </c>
      <c r="J11680" s="5" t="n">
        <f aca="false">LEN(K11680)</f>
        <v>10</v>
      </c>
      <c r="K11680" s="6" t="s">
        <v>60554</v>
      </c>
      <c r="L11680" s="4" t="s">
        <v>66</v>
      </c>
      <c r="M11680" s="4" t="s">
        <v>31</v>
      </c>
    </row>
    <row r="11681" customFormat="false" ht="15.75" hidden="false" customHeight="true" outlineLevel="0" collapsed="false">
      <c r="A11681" s="4" t="n">
        <v>1741</v>
      </c>
      <c r="B11681" s="4" t="s">
        <v>60555</v>
      </c>
      <c r="C11681" s="4"/>
      <c r="D11681" s="4" t="s">
        <v>60556</v>
      </c>
      <c r="E11681" s="5" t="s">
        <v>10979</v>
      </c>
      <c r="F11681" s="4" t="s">
        <v>10980</v>
      </c>
      <c r="G11681" s="4" t="s">
        <v>37</v>
      </c>
      <c r="H11681" s="5" t="s">
        <v>60557</v>
      </c>
      <c r="I11681" s="4" t="s">
        <v>60558</v>
      </c>
      <c r="J11681" s="5" t="n">
        <f aca="false">LEN(K11681)</f>
        <v>10</v>
      </c>
      <c r="K11681" s="10" t="s">
        <v>60378</v>
      </c>
      <c r="L11681" s="4" t="s">
        <v>66</v>
      </c>
      <c r="M11681" s="4" t="s">
        <v>2124</v>
      </c>
    </row>
    <row r="11682" customFormat="false" ht="15.75" hidden="false" customHeight="true" outlineLevel="0" collapsed="false">
      <c r="A11682" s="4" t="n">
        <v>1804</v>
      </c>
      <c r="B11682" s="4" t="s">
        <v>60559</v>
      </c>
      <c r="C11682" s="4"/>
      <c r="D11682" s="4" t="s">
        <v>60560</v>
      </c>
      <c r="E11682" s="5" t="s">
        <v>539</v>
      </c>
      <c r="F11682" s="4" t="s">
        <v>169</v>
      </c>
      <c r="G11682" s="4" t="s">
        <v>37</v>
      </c>
      <c r="H11682" s="5" t="s">
        <v>540</v>
      </c>
      <c r="I11682" s="4" t="s">
        <v>60561</v>
      </c>
      <c r="J11682" s="5" t="n">
        <f aca="false">LEN(K11682)</f>
        <v>10</v>
      </c>
      <c r="K11682" s="6" t="s">
        <v>60562</v>
      </c>
      <c r="L11682" s="4" t="s">
        <v>78</v>
      </c>
      <c r="M11682" s="4" t="s">
        <v>43240</v>
      </c>
    </row>
    <row r="11683" customFormat="false" ht="15.75" hidden="false" customHeight="true" outlineLevel="0" collapsed="false">
      <c r="A11683" s="4" t="n">
        <v>1845</v>
      </c>
      <c r="B11683" s="4" t="s">
        <v>60563</v>
      </c>
      <c r="C11683" s="4"/>
      <c r="D11683" s="4" t="s">
        <v>60564</v>
      </c>
      <c r="E11683" s="5" t="s">
        <v>13496</v>
      </c>
      <c r="F11683" s="4" t="s">
        <v>478</v>
      </c>
      <c r="G11683" s="4" t="s">
        <v>37</v>
      </c>
      <c r="H11683" s="5" t="s">
        <v>60565</v>
      </c>
      <c r="I11683" s="4" t="s">
        <v>60566</v>
      </c>
      <c r="J11683" s="5" t="n">
        <f aca="false">LEN(K11683)</f>
        <v>10</v>
      </c>
      <c r="K11683" s="6" t="s">
        <v>60567</v>
      </c>
      <c r="L11683" s="4" t="s">
        <v>637</v>
      </c>
      <c r="M11683" s="4" t="s">
        <v>32</v>
      </c>
    </row>
    <row r="11684" customFormat="false" ht="15.75" hidden="false" customHeight="true" outlineLevel="0" collapsed="false">
      <c r="A11684" s="4" t="n">
        <v>1915</v>
      </c>
      <c r="B11684" s="4" t="s">
        <v>60568</v>
      </c>
      <c r="C11684" s="4"/>
      <c r="D11684" s="4" t="s">
        <v>60569</v>
      </c>
      <c r="E11684" s="5" t="s">
        <v>266</v>
      </c>
      <c r="F11684" s="4" t="s">
        <v>267</v>
      </c>
      <c r="G11684" s="4" t="s">
        <v>37</v>
      </c>
      <c r="H11684" s="5" t="s">
        <v>60570</v>
      </c>
      <c r="I11684" s="7" t="s">
        <v>60571</v>
      </c>
      <c r="J11684" s="5" t="n">
        <f aca="false">LEN(K11684)</f>
        <v>10</v>
      </c>
      <c r="K11684" s="6" t="s">
        <v>60572</v>
      </c>
      <c r="L11684" s="4" t="s">
        <v>57</v>
      </c>
      <c r="M11684" s="4" t="s">
        <v>60573</v>
      </c>
    </row>
    <row r="11685" customFormat="false" ht="15.75" hidden="false" customHeight="true" outlineLevel="0" collapsed="false">
      <c r="A11685" s="4" t="n">
        <v>1973</v>
      </c>
      <c r="B11685" s="4" t="s">
        <v>60574</v>
      </c>
      <c r="C11685" s="4"/>
      <c r="D11685" s="4" t="s">
        <v>60575</v>
      </c>
      <c r="E11685" s="5" t="s">
        <v>3956</v>
      </c>
      <c r="F11685" s="4" t="s">
        <v>169</v>
      </c>
      <c r="G11685" s="4" t="s">
        <v>37</v>
      </c>
      <c r="H11685" s="5" t="s">
        <v>60576</v>
      </c>
      <c r="I11685" s="4" t="s">
        <v>60577</v>
      </c>
      <c r="J11685" s="5" t="n">
        <f aca="false">LEN(K11685)</f>
        <v>10</v>
      </c>
      <c r="K11685" s="6" t="s">
        <v>60578</v>
      </c>
      <c r="L11685" s="4" t="s">
        <v>31</v>
      </c>
      <c r="M11685" s="4" t="s">
        <v>9240</v>
      </c>
    </row>
    <row r="11686" customFormat="false" ht="15.75" hidden="false" customHeight="true" outlineLevel="0" collapsed="false">
      <c r="A11686" s="4" t="n">
        <v>1983</v>
      </c>
      <c r="B11686" s="4" t="s">
        <v>60579</v>
      </c>
      <c r="C11686" s="4"/>
      <c r="D11686" s="4" t="s">
        <v>60580</v>
      </c>
      <c r="E11686" s="5" t="s">
        <v>438</v>
      </c>
      <c r="F11686" s="4" t="s">
        <v>439</v>
      </c>
      <c r="G11686" s="4" t="s">
        <v>37</v>
      </c>
      <c r="H11686" s="5" t="s">
        <v>60581</v>
      </c>
      <c r="I11686" s="4" t="s">
        <v>60582</v>
      </c>
      <c r="J11686" s="5" t="n">
        <f aca="false">LEN(K11686)</f>
        <v>10</v>
      </c>
      <c r="K11686" s="10" t="s">
        <v>60583</v>
      </c>
      <c r="L11686" s="4" t="s">
        <v>637</v>
      </c>
      <c r="M11686" s="4" t="s">
        <v>31</v>
      </c>
    </row>
    <row r="11687" customFormat="false" ht="15.75" hidden="false" customHeight="true" outlineLevel="0" collapsed="false">
      <c r="A11687" s="4" t="n">
        <v>1993</v>
      </c>
      <c r="B11687" s="4" t="s">
        <v>60584</v>
      </c>
      <c r="C11687" s="4"/>
      <c r="D11687" s="4" t="s">
        <v>60585</v>
      </c>
      <c r="E11687" s="5" t="s">
        <v>7251</v>
      </c>
      <c r="F11687" s="4" t="s">
        <v>439</v>
      </c>
      <c r="G11687" s="4" t="s">
        <v>37</v>
      </c>
      <c r="H11687" s="5" t="s">
        <v>60586</v>
      </c>
      <c r="I11687" s="4" t="s">
        <v>60587</v>
      </c>
      <c r="J11687" s="5" t="n">
        <f aca="false">LEN(K11687)</f>
        <v>10</v>
      </c>
      <c r="K11687" s="6" t="str">
        <f aca="false">LOWER(SUBSTITUTE(SUBSTITUTE(SUBSTITUTE(SUBSTITUTE(SUBSTITUTE(SUBSTITUTE(SUBSTITUTE(B11687,"S.L.",""),"SL",""),"S.A.",""),"SA","")," ",""),".",""),",",""))&amp;".com"</f>
        <v>muisca.com</v>
      </c>
      <c r="L11687" s="4" t="s">
        <v>57</v>
      </c>
      <c r="M11687" s="4" t="s">
        <v>31</v>
      </c>
    </row>
    <row r="11688" customFormat="false" ht="15.75" hidden="false" customHeight="true" outlineLevel="0" collapsed="false">
      <c r="A11688" s="4" t="n">
        <v>2030</v>
      </c>
      <c r="B11688" s="4" t="s">
        <v>60588</v>
      </c>
      <c r="C11688" s="4"/>
      <c r="D11688" s="4" t="s">
        <v>60589</v>
      </c>
      <c r="E11688" s="5" t="s">
        <v>266</v>
      </c>
      <c r="F11688" s="4" t="s">
        <v>267</v>
      </c>
      <c r="G11688" s="4" t="s">
        <v>37</v>
      </c>
      <c r="H11688" s="5" t="s">
        <v>60590</v>
      </c>
      <c r="I11688" s="4" t="s">
        <v>60591</v>
      </c>
      <c r="J11688" s="5" t="n">
        <f aca="false">LEN(K11688)</f>
        <v>10</v>
      </c>
      <c r="K11688" s="10" t="str">
        <f aca="false">LOWER(SUBSTITUTE(SUBSTITUTE(SUBSTITUTE(SUBSTITUTE(SUBSTITUTE(SUBSTITUTE(SUBSTITUTE(B11688,"S.L.",""),"SL",""),"S.A.",""),"SA","")," ",""),".",""),",",""))&amp;".com"</f>
        <v>lansol.com</v>
      </c>
      <c r="L11688" s="4" t="s">
        <v>21</v>
      </c>
      <c r="M11688" s="4" t="s">
        <v>31</v>
      </c>
    </row>
    <row r="11689" customFormat="false" ht="15.75" hidden="false" customHeight="true" outlineLevel="0" collapsed="false">
      <c r="A11689" s="4" t="n">
        <v>2154</v>
      </c>
      <c r="B11689" s="4" t="s">
        <v>60592</v>
      </c>
      <c r="C11689" s="4"/>
      <c r="D11689" s="4" t="s">
        <v>60593</v>
      </c>
      <c r="E11689" s="5" t="s">
        <v>168</v>
      </c>
      <c r="F11689" s="4" t="s">
        <v>169</v>
      </c>
      <c r="G11689" s="4" t="s">
        <v>37</v>
      </c>
      <c r="H11689" s="5" t="s">
        <v>60594</v>
      </c>
      <c r="I11689" s="4" t="s">
        <v>60577</v>
      </c>
      <c r="J11689" s="5" t="n">
        <f aca="false">LEN(K11689)</f>
        <v>10</v>
      </c>
      <c r="K11689" s="6" t="s">
        <v>60578</v>
      </c>
      <c r="L11689" s="4" t="s">
        <v>66</v>
      </c>
      <c r="M11689" s="4" t="s">
        <v>27724</v>
      </c>
    </row>
    <row r="11690" customFormat="false" ht="15.75" hidden="false" customHeight="true" outlineLevel="0" collapsed="false">
      <c r="A11690" s="4" t="n">
        <v>2163</v>
      </c>
      <c r="B11690" s="4" t="s">
        <v>60595</v>
      </c>
      <c r="C11690" s="4"/>
      <c r="D11690" s="4" t="s">
        <v>60596</v>
      </c>
      <c r="E11690" s="5" t="s">
        <v>3956</v>
      </c>
      <c r="F11690" s="4" t="s">
        <v>169</v>
      </c>
      <c r="G11690" s="4" t="s">
        <v>37</v>
      </c>
      <c r="H11690" s="5" t="s">
        <v>60597</v>
      </c>
      <c r="I11690" s="4" t="s">
        <v>60577</v>
      </c>
      <c r="J11690" s="5" t="n">
        <f aca="false">LEN(K11690)</f>
        <v>10</v>
      </c>
      <c r="K11690" s="6" t="s">
        <v>60578</v>
      </c>
      <c r="L11690" s="4" t="s">
        <v>21</v>
      </c>
      <c r="M11690" s="4" t="s">
        <v>60598</v>
      </c>
    </row>
    <row r="11691" customFormat="false" ht="15.75" hidden="false" customHeight="true" outlineLevel="0" collapsed="false">
      <c r="A11691" s="4" t="n">
        <v>2166</v>
      </c>
      <c r="B11691" s="4" t="s">
        <v>60599</v>
      </c>
      <c r="C11691" s="4"/>
      <c r="D11691" s="4" t="s">
        <v>60600</v>
      </c>
      <c r="E11691" s="5" t="s">
        <v>3956</v>
      </c>
      <c r="F11691" s="4" t="s">
        <v>169</v>
      </c>
      <c r="G11691" s="4" t="s">
        <v>37</v>
      </c>
      <c r="H11691" s="5" t="s">
        <v>60601</v>
      </c>
      <c r="I11691" s="4" t="s">
        <v>60577</v>
      </c>
      <c r="J11691" s="5" t="n">
        <f aca="false">LEN(K11691)</f>
        <v>10</v>
      </c>
      <c r="K11691" s="6" t="s">
        <v>60578</v>
      </c>
      <c r="L11691" s="4" t="s">
        <v>31</v>
      </c>
      <c r="M11691" s="4" t="s">
        <v>20048</v>
      </c>
    </row>
    <row r="11692" customFormat="false" ht="15.75" hidden="false" customHeight="true" outlineLevel="0" collapsed="false">
      <c r="A11692" s="4" t="n">
        <v>2167</v>
      </c>
      <c r="B11692" s="4" t="s">
        <v>60602</v>
      </c>
      <c r="C11692" s="4"/>
      <c r="D11692" s="4" t="s">
        <v>60603</v>
      </c>
      <c r="E11692" s="5" t="s">
        <v>3956</v>
      </c>
      <c r="F11692" s="4" t="s">
        <v>169</v>
      </c>
      <c r="G11692" s="4" t="s">
        <v>37</v>
      </c>
      <c r="H11692" s="5" t="s">
        <v>60604</v>
      </c>
      <c r="I11692" s="4" t="s">
        <v>60577</v>
      </c>
      <c r="J11692" s="5" t="n">
        <f aca="false">LEN(K11692)</f>
        <v>10</v>
      </c>
      <c r="K11692" s="10" t="s">
        <v>60578</v>
      </c>
      <c r="L11692" s="4" t="s">
        <v>31</v>
      </c>
      <c r="M11692" s="4" t="s">
        <v>15240</v>
      </c>
    </row>
    <row r="11693" customFormat="false" ht="15.75" hidden="false" customHeight="true" outlineLevel="0" collapsed="false">
      <c r="A11693" s="4" t="n">
        <v>2202</v>
      </c>
      <c r="B11693" s="4" t="s">
        <v>60605</v>
      </c>
      <c r="C11693" s="4"/>
      <c r="D11693" s="4" t="s">
        <v>60606</v>
      </c>
      <c r="E11693" s="5" t="s">
        <v>60607</v>
      </c>
      <c r="F11693" s="4" t="s">
        <v>16628</v>
      </c>
      <c r="G11693" s="4" t="s">
        <v>138</v>
      </c>
      <c r="H11693" s="5" t="s">
        <v>60608</v>
      </c>
      <c r="I11693" s="4" t="s">
        <v>60609</v>
      </c>
      <c r="J11693" s="5" t="n">
        <f aca="false">LEN(K11693)</f>
        <v>10</v>
      </c>
      <c r="K11693" s="10" t="s">
        <v>60610</v>
      </c>
      <c r="L11693" s="4" t="s">
        <v>31</v>
      </c>
      <c r="M11693" s="4" t="s">
        <v>317</v>
      </c>
    </row>
    <row r="11694" customFormat="false" ht="15.75" hidden="false" customHeight="true" outlineLevel="0" collapsed="false">
      <c r="A11694" s="4" t="n">
        <v>2270</v>
      </c>
      <c r="B11694" s="4" t="s">
        <v>60611</v>
      </c>
      <c r="C11694" s="4" t="s">
        <v>60612</v>
      </c>
      <c r="D11694" s="4" t="s">
        <v>60613</v>
      </c>
      <c r="E11694" s="5" t="s">
        <v>2709</v>
      </c>
      <c r="F11694" s="4" t="s">
        <v>138</v>
      </c>
      <c r="G11694" s="4" t="s">
        <v>138</v>
      </c>
      <c r="H11694" s="5" t="s">
        <v>60614</v>
      </c>
      <c r="I11694" s="4" t="s">
        <v>60615</v>
      </c>
      <c r="J11694" s="5" t="n">
        <f aca="false">LEN(K11694)</f>
        <v>10</v>
      </c>
      <c r="K11694" s="6" t="s">
        <v>60616</v>
      </c>
      <c r="L11694" s="4" t="s">
        <v>57</v>
      </c>
      <c r="M11694" s="4" t="s">
        <v>31</v>
      </c>
    </row>
    <row r="11695" customFormat="false" ht="15.75" hidden="false" customHeight="true" outlineLevel="0" collapsed="false">
      <c r="A11695" s="4" t="n">
        <v>2285</v>
      </c>
      <c r="B11695" s="4" t="s">
        <v>60617</v>
      </c>
      <c r="C11695" s="4" t="s">
        <v>60618</v>
      </c>
      <c r="D11695" s="4" t="s">
        <v>60619</v>
      </c>
      <c r="E11695" s="5" t="s">
        <v>7278</v>
      </c>
      <c r="F11695" s="4" t="s">
        <v>138</v>
      </c>
      <c r="G11695" s="4" t="s">
        <v>138</v>
      </c>
      <c r="H11695" s="5" t="s">
        <v>60620</v>
      </c>
      <c r="I11695" s="4" t="s">
        <v>60621</v>
      </c>
      <c r="J11695" s="5" t="n">
        <f aca="false">LEN(K11695)</f>
        <v>10</v>
      </c>
      <c r="K11695" s="6" t="s">
        <v>60622</v>
      </c>
      <c r="L11695" s="4" t="s">
        <v>637</v>
      </c>
      <c r="M11695" s="4" t="s">
        <v>3895</v>
      </c>
    </row>
    <row r="11696" customFormat="false" ht="15.75" hidden="false" customHeight="true" outlineLevel="0" collapsed="false">
      <c r="A11696" s="4" t="n">
        <v>2370</v>
      </c>
      <c r="B11696" s="4" t="s">
        <v>15391</v>
      </c>
      <c r="C11696" s="4" t="s">
        <v>60623</v>
      </c>
      <c r="D11696" s="4" t="s">
        <v>60624</v>
      </c>
      <c r="E11696" s="5" t="s">
        <v>213</v>
      </c>
      <c r="F11696" s="4" t="s">
        <v>138</v>
      </c>
      <c r="G11696" s="4" t="s">
        <v>138</v>
      </c>
      <c r="H11696" s="5" t="s">
        <v>60625</v>
      </c>
      <c r="I11696" s="4" t="s">
        <v>60626</v>
      </c>
      <c r="J11696" s="5" t="n">
        <f aca="false">LEN(K11696)</f>
        <v>10</v>
      </c>
      <c r="K11696" s="6" t="s">
        <v>60627</v>
      </c>
      <c r="L11696" s="4" t="s">
        <v>21</v>
      </c>
      <c r="M11696" s="4" t="s">
        <v>2663</v>
      </c>
    </row>
    <row r="11697" customFormat="false" ht="15.75" hidden="false" customHeight="true" outlineLevel="0" collapsed="false">
      <c r="A11697" s="4" t="n">
        <v>2400</v>
      </c>
      <c r="B11697" s="4" t="s">
        <v>60628</v>
      </c>
      <c r="C11697" s="4" t="s">
        <v>60629</v>
      </c>
      <c r="D11697" s="4" t="s">
        <v>60630</v>
      </c>
      <c r="E11697" s="5" t="s">
        <v>213</v>
      </c>
      <c r="F11697" s="4" t="s">
        <v>138</v>
      </c>
      <c r="G11697" s="4" t="s">
        <v>138</v>
      </c>
      <c r="H11697" s="5" t="s">
        <v>60631</v>
      </c>
      <c r="I11697" s="4" t="s">
        <v>60632</v>
      </c>
      <c r="J11697" s="5" t="n">
        <f aca="false">LEN(K11697)</f>
        <v>10</v>
      </c>
      <c r="K11697" s="6" t="s">
        <v>60633</v>
      </c>
      <c r="L11697" s="4" t="s">
        <v>21</v>
      </c>
      <c r="M11697" s="4" t="s">
        <v>819</v>
      </c>
    </row>
    <row r="11698" customFormat="false" ht="15.75" hidden="false" customHeight="true" outlineLevel="0" collapsed="false">
      <c r="A11698" s="4" t="n">
        <v>2434</v>
      </c>
      <c r="B11698" s="4" t="s">
        <v>60634</v>
      </c>
      <c r="C11698" s="4" t="s">
        <v>60635</v>
      </c>
      <c r="D11698" s="4" t="s">
        <v>60636</v>
      </c>
      <c r="E11698" s="5" t="s">
        <v>1703</v>
      </c>
      <c r="F11698" s="4" t="s">
        <v>138</v>
      </c>
      <c r="G11698" s="4" t="s">
        <v>138</v>
      </c>
      <c r="H11698" s="5" t="s">
        <v>60637</v>
      </c>
      <c r="I11698" s="4" t="s">
        <v>60638</v>
      </c>
      <c r="J11698" s="5" t="n">
        <f aca="false">LEN(K11698)</f>
        <v>10</v>
      </c>
      <c r="K11698" s="10" t="s">
        <v>60639</v>
      </c>
      <c r="L11698" s="4" t="s">
        <v>66</v>
      </c>
      <c r="M11698" s="4" t="s">
        <v>5116</v>
      </c>
    </row>
    <row r="11699" customFormat="false" ht="15.75" hidden="false" customHeight="true" outlineLevel="0" collapsed="false">
      <c r="A11699" s="4" t="n">
        <v>2462</v>
      </c>
      <c r="B11699" s="4" t="s">
        <v>60640</v>
      </c>
      <c r="C11699" s="4" t="s">
        <v>33042</v>
      </c>
      <c r="D11699" s="4" t="s">
        <v>60641</v>
      </c>
      <c r="E11699" s="5" t="s">
        <v>927</v>
      </c>
      <c r="F11699" s="4" t="s">
        <v>138</v>
      </c>
      <c r="G11699" s="4" t="s">
        <v>138</v>
      </c>
      <c r="H11699" s="5" t="s">
        <v>60642</v>
      </c>
      <c r="I11699" s="4" t="s">
        <v>60643</v>
      </c>
      <c r="J11699" s="5" t="n">
        <f aca="false">LEN(K11699)</f>
        <v>10</v>
      </c>
      <c r="K11699" s="6" t="s">
        <v>60644</v>
      </c>
      <c r="L11699" s="4" t="s">
        <v>21</v>
      </c>
      <c r="M11699" s="4" t="s">
        <v>967</v>
      </c>
    </row>
    <row r="11700" customFormat="false" ht="15.75" hidden="false" customHeight="true" outlineLevel="0" collapsed="false">
      <c r="A11700" s="4" t="n">
        <v>2501</v>
      </c>
      <c r="B11700" s="4" t="s">
        <v>60645</v>
      </c>
      <c r="C11700" s="4" t="s">
        <v>60646</v>
      </c>
      <c r="D11700" s="4" t="s">
        <v>60647</v>
      </c>
      <c r="E11700" s="5" t="s">
        <v>4828</v>
      </c>
      <c r="F11700" s="4" t="s">
        <v>138</v>
      </c>
      <c r="G11700" s="4" t="s">
        <v>138</v>
      </c>
      <c r="H11700" s="5" t="s">
        <v>60648</v>
      </c>
      <c r="I11700" s="4" t="s">
        <v>60649</v>
      </c>
      <c r="J11700" s="5" t="n">
        <f aca="false">LEN(K11700)</f>
        <v>10</v>
      </c>
      <c r="K11700" s="10" t="s">
        <v>60650</v>
      </c>
      <c r="L11700" s="4" t="s">
        <v>21</v>
      </c>
      <c r="M11700" s="4" t="s">
        <v>209</v>
      </c>
    </row>
    <row r="11701" customFormat="false" ht="15.75" hidden="false" customHeight="true" outlineLevel="0" collapsed="false">
      <c r="A11701" s="4" t="n">
        <v>2575</v>
      </c>
      <c r="B11701" s="4" t="s">
        <v>60651</v>
      </c>
      <c r="C11701" s="4" t="s">
        <v>60652</v>
      </c>
      <c r="D11701" s="4" t="s">
        <v>60653</v>
      </c>
      <c r="E11701" s="5" t="s">
        <v>3334</v>
      </c>
      <c r="F11701" s="4" t="s">
        <v>138</v>
      </c>
      <c r="G11701" s="4" t="s">
        <v>138</v>
      </c>
      <c r="H11701" s="5" t="s">
        <v>60654</v>
      </c>
      <c r="I11701" s="4" t="s">
        <v>60655</v>
      </c>
      <c r="J11701" s="5" t="n">
        <f aca="false">LEN(K11701)</f>
        <v>10</v>
      </c>
      <c r="K11701" s="10" t="s">
        <v>60650</v>
      </c>
      <c r="L11701" s="4" t="s">
        <v>31</v>
      </c>
      <c r="M11701" s="4" t="s">
        <v>4771</v>
      </c>
    </row>
    <row r="11702" customFormat="false" ht="15.75" hidden="false" customHeight="true" outlineLevel="0" collapsed="false">
      <c r="A11702" s="4" t="n">
        <v>2576</v>
      </c>
      <c r="B11702" s="4" t="s">
        <v>60656</v>
      </c>
      <c r="C11702" s="4" t="s">
        <v>60652</v>
      </c>
      <c r="D11702" s="4" t="s">
        <v>60653</v>
      </c>
      <c r="E11702" s="5" t="s">
        <v>3334</v>
      </c>
      <c r="F11702" s="4" t="s">
        <v>138</v>
      </c>
      <c r="G11702" s="4" t="s">
        <v>138</v>
      </c>
      <c r="H11702" s="5" t="s">
        <v>60654</v>
      </c>
      <c r="I11702" s="4" t="s">
        <v>60657</v>
      </c>
      <c r="J11702" s="5" t="n">
        <f aca="false">LEN(K11702)</f>
        <v>10</v>
      </c>
      <c r="K11702" s="6" t="s">
        <v>60650</v>
      </c>
      <c r="L11702" s="4" t="s">
        <v>31</v>
      </c>
      <c r="M11702" s="4" t="s">
        <v>4771</v>
      </c>
    </row>
    <row r="11703" customFormat="false" ht="15.75" hidden="false" customHeight="true" outlineLevel="0" collapsed="false">
      <c r="A11703" s="4" t="n">
        <v>2643</v>
      </c>
      <c r="B11703" s="4" t="s">
        <v>60658</v>
      </c>
      <c r="C11703" s="4"/>
      <c r="D11703" s="4" t="s">
        <v>60659</v>
      </c>
      <c r="E11703" s="5" t="s">
        <v>4828</v>
      </c>
      <c r="F11703" s="4" t="s">
        <v>138</v>
      </c>
      <c r="G11703" s="4" t="s">
        <v>138</v>
      </c>
      <c r="H11703" s="5" t="s">
        <v>60660</v>
      </c>
      <c r="I11703" s="4" t="s">
        <v>60661</v>
      </c>
      <c r="J11703" s="5" t="n">
        <f aca="false">LEN(K11703)</f>
        <v>10</v>
      </c>
      <c r="K11703" s="10" t="s">
        <v>60650</v>
      </c>
      <c r="L11703" s="4" t="s">
        <v>21</v>
      </c>
      <c r="M11703" s="4" t="s">
        <v>2768</v>
      </c>
    </row>
    <row r="11704" customFormat="false" ht="15.75" hidden="false" customHeight="true" outlineLevel="0" collapsed="false">
      <c r="A11704" s="4" t="n">
        <v>2644</v>
      </c>
      <c r="B11704" s="4" t="s">
        <v>60662</v>
      </c>
      <c r="C11704" s="4" t="s">
        <v>60663</v>
      </c>
      <c r="D11704" s="4" t="s">
        <v>60664</v>
      </c>
      <c r="E11704" s="5" t="s">
        <v>8992</v>
      </c>
      <c r="F11704" s="4" t="s">
        <v>138</v>
      </c>
      <c r="G11704" s="4" t="s">
        <v>138</v>
      </c>
      <c r="H11704" s="5" t="s">
        <v>60665</v>
      </c>
      <c r="I11704" s="4" t="s">
        <v>60666</v>
      </c>
      <c r="J11704" s="5" t="n">
        <f aca="false">LEN(K11704)</f>
        <v>10</v>
      </c>
      <c r="K11704" s="10" t="s">
        <v>60350</v>
      </c>
      <c r="L11704" s="4" t="s">
        <v>31</v>
      </c>
      <c r="M11704" s="4" t="s">
        <v>27724</v>
      </c>
    </row>
    <row r="11705" customFormat="false" ht="15.75" hidden="false" customHeight="true" outlineLevel="0" collapsed="false">
      <c r="A11705" s="4" t="n">
        <v>2679</v>
      </c>
      <c r="B11705" s="4" t="s">
        <v>60667</v>
      </c>
      <c r="C11705" s="4" t="s">
        <v>60668</v>
      </c>
      <c r="D11705" s="4" t="s">
        <v>60669</v>
      </c>
      <c r="E11705" s="5" t="s">
        <v>1867</v>
      </c>
      <c r="F11705" s="4" t="s">
        <v>138</v>
      </c>
      <c r="G11705" s="4" t="s">
        <v>138</v>
      </c>
      <c r="H11705" s="5" t="s">
        <v>60670</v>
      </c>
      <c r="I11705" s="4" t="s">
        <v>60671</v>
      </c>
      <c r="J11705" s="5" t="n">
        <f aca="false">LEN(K11705)</f>
        <v>10</v>
      </c>
      <c r="K11705" s="6" t="s">
        <v>60672</v>
      </c>
      <c r="L11705" s="4" t="s">
        <v>66</v>
      </c>
      <c r="M11705" s="4" t="s">
        <v>2980</v>
      </c>
    </row>
    <row r="11706" customFormat="false" ht="15.75" hidden="false" customHeight="true" outlineLevel="0" collapsed="false">
      <c r="A11706" s="4" t="n">
        <v>2908</v>
      </c>
      <c r="B11706" s="4" t="s">
        <v>60673</v>
      </c>
      <c r="C11706" s="4" t="s">
        <v>60674</v>
      </c>
      <c r="D11706" s="4" t="s">
        <v>60675</v>
      </c>
      <c r="E11706" s="5" t="s">
        <v>60676</v>
      </c>
      <c r="F11706" s="4" t="s">
        <v>60677</v>
      </c>
      <c r="G11706" s="4" t="s">
        <v>138</v>
      </c>
      <c r="H11706" s="5" t="s">
        <v>60678</v>
      </c>
      <c r="I11706" s="4" t="s">
        <v>60679</v>
      </c>
      <c r="J11706" s="5" t="n">
        <f aca="false">LEN(K11706)</f>
        <v>10</v>
      </c>
      <c r="K11706" s="6" t="str">
        <f aca="false">LOWER(SUBSTITUTE(SUBSTITUTE(SUBSTITUTE(SUBSTITUTE(SUBSTITUTE(SUBSTITUTE(SUBSTITUTE(B11706,"S.L.",""),"SL",""),"S.A.",""),"SA","")," ",""),".",""),",",""))&amp;".com"</f>
        <v>robert.com</v>
      </c>
      <c r="L11706" s="4" t="s">
        <v>21</v>
      </c>
      <c r="M11706" s="4" t="s">
        <v>2082</v>
      </c>
    </row>
    <row r="11707" customFormat="false" ht="15.75" hidden="false" customHeight="true" outlineLevel="0" collapsed="false">
      <c r="A11707" s="4" t="n">
        <v>2923</v>
      </c>
      <c r="B11707" s="4" t="s">
        <v>60680</v>
      </c>
      <c r="C11707" s="4" t="s">
        <v>60681</v>
      </c>
      <c r="D11707" s="4" t="s">
        <v>60682</v>
      </c>
      <c r="E11707" s="5" t="s">
        <v>60683</v>
      </c>
      <c r="F11707" s="4" t="s">
        <v>60684</v>
      </c>
      <c r="G11707" s="4" t="s">
        <v>138</v>
      </c>
      <c r="H11707" s="5" t="s">
        <v>60685</v>
      </c>
      <c r="I11707" s="4" t="s">
        <v>60686</v>
      </c>
      <c r="J11707" s="5" t="n">
        <f aca="false">LEN(K11707)</f>
        <v>10</v>
      </c>
      <c r="K11707" s="6" t="s">
        <v>60378</v>
      </c>
      <c r="L11707" s="4" t="s">
        <v>21</v>
      </c>
      <c r="M11707" s="4" t="s">
        <v>2474</v>
      </c>
    </row>
    <row r="11708" customFormat="false" ht="15.75" hidden="false" customHeight="true" outlineLevel="0" collapsed="false">
      <c r="A11708" s="4" t="n">
        <v>2988</v>
      </c>
      <c r="B11708" s="4" t="s">
        <v>60687</v>
      </c>
      <c r="C11708" s="4" t="s">
        <v>60688</v>
      </c>
      <c r="D11708" s="4" t="s">
        <v>60689</v>
      </c>
      <c r="E11708" s="5" t="s">
        <v>13760</v>
      </c>
      <c r="F11708" s="4" t="s">
        <v>13761</v>
      </c>
      <c r="G11708" s="4" t="s">
        <v>138</v>
      </c>
      <c r="H11708" s="5" t="s">
        <v>60690</v>
      </c>
      <c r="I11708" s="4" t="s">
        <v>60691</v>
      </c>
      <c r="J11708" s="5" t="n">
        <f aca="false">LEN(K11708)</f>
        <v>10</v>
      </c>
      <c r="K11708" s="10" t="s">
        <v>60378</v>
      </c>
      <c r="L11708" s="4" t="s">
        <v>78</v>
      </c>
      <c r="M11708" s="4" t="s">
        <v>3470</v>
      </c>
    </row>
    <row r="11709" customFormat="false" ht="15.75" hidden="false" customHeight="true" outlineLevel="0" collapsed="false">
      <c r="A11709" s="4" t="n">
        <v>3007</v>
      </c>
      <c r="B11709" s="4" t="s">
        <v>60692</v>
      </c>
      <c r="C11709" s="4" t="s">
        <v>60693</v>
      </c>
      <c r="D11709" s="4" t="s">
        <v>21789</v>
      </c>
      <c r="E11709" s="5" t="s">
        <v>60694</v>
      </c>
      <c r="F11709" s="4" t="s">
        <v>60695</v>
      </c>
      <c r="G11709" s="4" t="s">
        <v>138</v>
      </c>
      <c r="H11709" s="5" t="s">
        <v>60696</v>
      </c>
      <c r="I11709" s="4" t="s">
        <v>60697</v>
      </c>
      <c r="J11709" s="5" t="n">
        <f aca="false">LEN(K11709)</f>
        <v>10</v>
      </c>
      <c r="K11709" s="6" t="str">
        <f aca="false">LOWER(SUBSTITUTE(SUBSTITUTE(SUBSTITUTE(SUBSTITUTE(SUBSTITUTE(SUBSTITUTE(SUBSTITUTE(B11709,"S.L.",""),"SL",""),"S.A.",""),"SA","")," ",""),".",""),",",""))&amp;".com"</f>
        <v>lariba.com</v>
      </c>
      <c r="L11709" s="4" t="s">
        <v>21</v>
      </c>
      <c r="M11709" s="4" t="s">
        <v>133</v>
      </c>
    </row>
    <row r="11710" customFormat="false" ht="15.75" hidden="false" customHeight="true" outlineLevel="0" collapsed="false">
      <c r="A11710" s="4" t="n">
        <v>3031</v>
      </c>
      <c r="B11710" s="4" t="s">
        <v>60698</v>
      </c>
      <c r="C11710" s="4" t="s">
        <v>60699</v>
      </c>
      <c r="D11710" s="4" t="s">
        <v>60700</v>
      </c>
      <c r="E11710" s="5" t="s">
        <v>3963</v>
      </c>
      <c r="F11710" s="4" t="s">
        <v>3964</v>
      </c>
      <c r="G11710" s="4" t="s">
        <v>138</v>
      </c>
      <c r="H11710" s="5" t="s">
        <v>60701</v>
      </c>
      <c r="I11710" s="4" t="s">
        <v>60702</v>
      </c>
      <c r="J11710" s="5" t="n">
        <f aca="false">LEN(K11710)</f>
        <v>10</v>
      </c>
      <c r="K11710" s="6" t="s">
        <v>60703</v>
      </c>
      <c r="L11710" s="4" t="s">
        <v>31</v>
      </c>
      <c r="M11710" s="4" t="s">
        <v>79</v>
      </c>
    </row>
    <row r="11711" customFormat="false" ht="15.75" hidden="false" customHeight="true" outlineLevel="0" collapsed="false">
      <c r="A11711" s="4" t="n">
        <v>3041</v>
      </c>
      <c r="B11711" s="4" t="s">
        <v>60704</v>
      </c>
      <c r="C11711" s="4" t="s">
        <v>60705</v>
      </c>
      <c r="D11711" s="4" t="s">
        <v>60706</v>
      </c>
      <c r="E11711" s="5" t="s">
        <v>60707</v>
      </c>
      <c r="F11711" s="4" t="s">
        <v>60708</v>
      </c>
      <c r="G11711" s="4" t="s">
        <v>138</v>
      </c>
      <c r="H11711" s="5" t="s">
        <v>60709</v>
      </c>
      <c r="I11711" s="4" t="s">
        <v>60710</v>
      </c>
      <c r="J11711" s="5" t="n">
        <f aca="false">LEN(K11711)</f>
        <v>10</v>
      </c>
      <c r="K11711" s="6" t="s">
        <v>60711</v>
      </c>
      <c r="L11711" s="4" t="s">
        <v>31</v>
      </c>
      <c r="M11711" s="4" t="s">
        <v>2890</v>
      </c>
    </row>
    <row r="11712" customFormat="false" ht="15.75" hidden="false" customHeight="true" outlineLevel="0" collapsed="false">
      <c r="A11712" s="4" t="n">
        <v>3044</v>
      </c>
      <c r="B11712" s="4" t="s">
        <v>60712</v>
      </c>
      <c r="C11712" s="4"/>
      <c r="D11712" s="4" t="s">
        <v>60713</v>
      </c>
      <c r="E11712" s="5" t="s">
        <v>16712</v>
      </c>
      <c r="F11712" s="4" t="s">
        <v>16713</v>
      </c>
      <c r="G11712" s="4" t="s">
        <v>1610</v>
      </c>
      <c r="H11712" s="5" t="s">
        <v>60714</v>
      </c>
      <c r="I11712" s="4" t="s">
        <v>60715</v>
      </c>
      <c r="J11712" s="5" t="n">
        <f aca="false">LEN(K11712)</f>
        <v>10</v>
      </c>
      <c r="K11712" s="10" t="s">
        <v>60378</v>
      </c>
      <c r="L11712" s="4" t="s">
        <v>66</v>
      </c>
      <c r="M11712" s="4" t="s">
        <v>118</v>
      </c>
    </row>
    <row r="11713" customFormat="false" ht="15.75" hidden="false" customHeight="true" outlineLevel="0" collapsed="false">
      <c r="A11713" s="4" t="n">
        <v>3061</v>
      </c>
      <c r="B11713" s="4" t="s">
        <v>60716</v>
      </c>
      <c r="C11713" s="4"/>
      <c r="D11713" s="4" t="s">
        <v>60717</v>
      </c>
      <c r="E11713" s="5" t="s">
        <v>16725</v>
      </c>
      <c r="F11713" s="4" t="s">
        <v>6012</v>
      </c>
      <c r="G11713" s="4" t="s">
        <v>1610</v>
      </c>
      <c r="H11713" s="5" t="s">
        <v>60718</v>
      </c>
      <c r="I11713" s="4" t="s">
        <v>60719</v>
      </c>
      <c r="J11713" s="5" t="n">
        <f aca="false">LEN(K11713)</f>
        <v>10</v>
      </c>
      <c r="K11713" s="6" t="s">
        <v>60720</v>
      </c>
      <c r="L11713" s="4" t="s">
        <v>57</v>
      </c>
      <c r="M11713" s="4" t="s">
        <v>5967</v>
      </c>
    </row>
    <row r="11714" customFormat="false" ht="15.75" hidden="false" customHeight="true" outlineLevel="0" collapsed="false">
      <c r="A11714" s="4" t="n">
        <v>3083</v>
      </c>
      <c r="B11714" s="4" t="s">
        <v>60721</v>
      </c>
      <c r="C11714" s="4"/>
      <c r="D11714" s="4" t="s">
        <v>60722</v>
      </c>
      <c r="E11714" s="5" t="s">
        <v>16743</v>
      </c>
      <c r="F11714" s="4" t="s">
        <v>16744</v>
      </c>
      <c r="G11714" s="4" t="s">
        <v>1610</v>
      </c>
      <c r="H11714" s="5" t="s">
        <v>60723</v>
      </c>
      <c r="I11714" s="4" t="s">
        <v>60724</v>
      </c>
      <c r="J11714" s="5" t="n">
        <f aca="false">LEN(K11714)</f>
        <v>10</v>
      </c>
      <c r="K11714" s="10" t="s">
        <v>60378</v>
      </c>
      <c r="L11714" s="4" t="s">
        <v>66</v>
      </c>
      <c r="M11714" s="4" t="s">
        <v>225</v>
      </c>
    </row>
    <row r="11715" customFormat="false" ht="27.75" hidden="false" customHeight="true" outlineLevel="0" collapsed="false">
      <c r="A11715" s="4" t="n">
        <v>3084</v>
      </c>
      <c r="B11715" s="4" t="s">
        <v>60725</v>
      </c>
      <c r="C11715" s="4"/>
      <c r="D11715" s="4" t="s">
        <v>60726</v>
      </c>
      <c r="E11715" s="5" t="s">
        <v>16743</v>
      </c>
      <c r="F11715" s="4" t="s">
        <v>16744</v>
      </c>
      <c r="G11715" s="4" t="s">
        <v>1610</v>
      </c>
      <c r="H11715" s="5" t="s">
        <v>60727</v>
      </c>
      <c r="I11715" s="7" t="s">
        <v>60728</v>
      </c>
      <c r="J11715" s="5" t="n">
        <f aca="false">LEN(K11715)</f>
        <v>10</v>
      </c>
      <c r="K11715" s="6" t="s">
        <v>60378</v>
      </c>
      <c r="L11715" s="4" t="s">
        <v>31</v>
      </c>
      <c r="M11715" s="4" t="s">
        <v>5765</v>
      </c>
    </row>
    <row r="11716" customFormat="false" ht="15.75" hidden="false" customHeight="true" outlineLevel="0" collapsed="false">
      <c r="A11716" s="4" t="n">
        <v>3111</v>
      </c>
      <c r="B11716" s="4" t="s">
        <v>60729</v>
      </c>
      <c r="C11716" s="4"/>
      <c r="D11716" s="4" t="s">
        <v>18664</v>
      </c>
      <c r="E11716" s="5" t="s">
        <v>1884</v>
      </c>
      <c r="F11716" s="4" t="s">
        <v>1885</v>
      </c>
      <c r="G11716" s="4" t="s">
        <v>313</v>
      </c>
      <c r="H11716" s="5" t="s">
        <v>60730</v>
      </c>
      <c r="I11716" s="4" t="s">
        <v>60731</v>
      </c>
      <c r="J11716" s="5" t="n">
        <f aca="false">LEN(K11716)</f>
        <v>10</v>
      </c>
      <c r="K11716" s="6" t="s">
        <v>60378</v>
      </c>
      <c r="L11716" s="4" t="s">
        <v>21</v>
      </c>
      <c r="M11716" s="4" t="s">
        <v>819</v>
      </c>
    </row>
    <row r="11717" customFormat="false" ht="15.75" hidden="false" customHeight="true" outlineLevel="0" collapsed="false">
      <c r="A11717" s="4" t="n">
        <v>3206</v>
      </c>
      <c r="B11717" s="4" t="s">
        <v>60732</v>
      </c>
      <c r="C11717" s="4"/>
      <c r="D11717" s="4" t="s">
        <v>60733</v>
      </c>
      <c r="E11717" s="5" t="s">
        <v>60734</v>
      </c>
      <c r="F11717" s="4" t="s">
        <v>60735</v>
      </c>
      <c r="G11717" s="4" t="s">
        <v>313</v>
      </c>
      <c r="H11717" s="5" t="s">
        <v>60736</v>
      </c>
      <c r="I11717" s="4" t="s">
        <v>60737</v>
      </c>
      <c r="J11717" s="5" t="n">
        <f aca="false">LEN(K11717)</f>
        <v>10</v>
      </c>
      <c r="K11717" s="6" t="s">
        <v>60378</v>
      </c>
      <c r="L11717" s="4" t="s">
        <v>637</v>
      </c>
      <c r="M11717" s="4" t="s">
        <v>271</v>
      </c>
    </row>
    <row r="11718" customFormat="false" ht="15.75" hidden="false" customHeight="true" outlineLevel="0" collapsed="false">
      <c r="A11718" s="4" t="n">
        <v>3252</v>
      </c>
      <c r="B11718" s="4" t="s">
        <v>33362</v>
      </c>
      <c r="C11718" s="4"/>
      <c r="D11718" s="4" t="s">
        <v>60738</v>
      </c>
      <c r="E11718" s="5" t="s">
        <v>1873</v>
      </c>
      <c r="F11718" s="4" t="s">
        <v>633</v>
      </c>
      <c r="G11718" s="4" t="s">
        <v>313</v>
      </c>
      <c r="H11718" s="5" t="s">
        <v>60739</v>
      </c>
      <c r="I11718" s="4" t="s">
        <v>33365</v>
      </c>
      <c r="J11718" s="5" t="n">
        <f aca="false">LEN(K11718)</f>
        <v>10</v>
      </c>
      <c r="K11718" s="6" t="str">
        <f aca="false">LOWER(SUBSTITUTE(SUBSTITUTE(SUBSTITUTE(SUBSTITUTE(SUBSTITUTE(SUBSTITUTE(SUBSTITUTE(B11718,"S.L.",""),"SL",""),"S.A.",""),"SA","")," ",""),".",""),",",""))&amp;".com"</f>
        <v>pelayo.com</v>
      </c>
      <c r="L11718" s="4" t="s">
        <v>31</v>
      </c>
      <c r="M11718" s="4" t="s">
        <v>695</v>
      </c>
    </row>
    <row r="11719" customFormat="false" ht="15.75" hidden="false" customHeight="true" outlineLevel="0" collapsed="false">
      <c r="A11719" s="4" t="n">
        <v>3294</v>
      </c>
      <c r="B11719" s="4" t="s">
        <v>60740</v>
      </c>
      <c r="C11719" s="4"/>
      <c r="D11719" s="4" t="s">
        <v>60741</v>
      </c>
      <c r="E11719" s="5" t="s">
        <v>7373</v>
      </c>
      <c r="F11719" s="4" t="s">
        <v>7374</v>
      </c>
      <c r="G11719" s="4" t="s">
        <v>313</v>
      </c>
      <c r="H11719" s="5" t="s">
        <v>60742</v>
      </c>
      <c r="I11719" s="4" t="s">
        <v>60743</v>
      </c>
      <c r="J11719" s="5" t="n">
        <f aca="false">LEN(K11719)</f>
        <v>10</v>
      </c>
      <c r="K11719" s="6" t="s">
        <v>60744</v>
      </c>
      <c r="L11719" s="4" t="s">
        <v>57</v>
      </c>
      <c r="M11719" s="4" t="s">
        <v>695</v>
      </c>
    </row>
    <row r="11720" customFormat="false" ht="15.75" hidden="false" customHeight="true" outlineLevel="0" collapsed="false">
      <c r="A11720" s="4" t="n">
        <v>3302</v>
      </c>
      <c r="B11720" s="4" t="s">
        <v>60745</v>
      </c>
      <c r="C11720" s="4"/>
      <c r="D11720" s="4" t="s">
        <v>60746</v>
      </c>
      <c r="E11720" s="5" t="s">
        <v>7373</v>
      </c>
      <c r="F11720" s="4" t="s">
        <v>7374</v>
      </c>
      <c r="G11720" s="4" t="s">
        <v>313</v>
      </c>
      <c r="H11720" s="5" t="s">
        <v>60747</v>
      </c>
      <c r="I11720" s="4" t="s">
        <v>60748</v>
      </c>
      <c r="J11720" s="5" t="n">
        <f aca="false">LEN(K11720)</f>
        <v>10</v>
      </c>
      <c r="K11720" s="10" t="str">
        <f aca="false">LOWER(SUBSTITUTE(SUBSTITUTE(SUBSTITUTE(SUBSTITUTE(SUBSTITUTE(SUBSTITUTE(SUBSTITUTE(B11720,"S.L.",""),"SL",""),"S.A.",""),"SA","")," ",""),".",""),",",""))&amp;".com"</f>
        <v>rebeco.com</v>
      </c>
      <c r="L11720" s="4" t="s">
        <v>31</v>
      </c>
      <c r="M11720" s="4" t="s">
        <v>1063</v>
      </c>
    </row>
    <row r="11721" customFormat="false" ht="15.75" hidden="false" customHeight="true" outlineLevel="0" collapsed="false">
      <c r="A11721" s="4" t="n">
        <v>3304</v>
      </c>
      <c r="B11721" s="4" t="s">
        <v>60749</v>
      </c>
      <c r="C11721" s="4"/>
      <c r="D11721" s="4" t="s">
        <v>60750</v>
      </c>
      <c r="E11721" s="5" t="s">
        <v>7373</v>
      </c>
      <c r="F11721" s="4" t="s">
        <v>7374</v>
      </c>
      <c r="G11721" s="4" t="s">
        <v>313</v>
      </c>
      <c r="H11721" s="5" t="s">
        <v>60751</v>
      </c>
      <c r="I11721" s="4" t="s">
        <v>60752</v>
      </c>
      <c r="J11721" s="5" t="n">
        <f aca="false">LEN(K11721)</f>
        <v>10</v>
      </c>
      <c r="K11721" s="10" t="s">
        <v>60378</v>
      </c>
      <c r="L11721" s="4" t="s">
        <v>57</v>
      </c>
      <c r="M11721" s="4" t="s">
        <v>6459</v>
      </c>
    </row>
    <row r="11722" customFormat="false" ht="15.75" hidden="false" customHeight="true" outlineLevel="0" collapsed="false">
      <c r="A11722" s="4" t="n">
        <v>3322</v>
      </c>
      <c r="B11722" s="4" t="s">
        <v>60753</v>
      </c>
      <c r="C11722" s="4"/>
      <c r="D11722" s="4" t="s">
        <v>60754</v>
      </c>
      <c r="E11722" s="5" t="s">
        <v>311</v>
      </c>
      <c r="F11722" s="4" t="s">
        <v>312</v>
      </c>
      <c r="G11722" s="4" t="s">
        <v>313</v>
      </c>
      <c r="H11722" s="5" t="s">
        <v>60755</v>
      </c>
      <c r="I11722" s="4" t="s">
        <v>60756</v>
      </c>
      <c r="J11722" s="5" t="n">
        <f aca="false">LEN(K11722)</f>
        <v>10</v>
      </c>
      <c r="K11722" s="10" t="str">
        <f aca="false">LOWER(SUBSTITUTE(SUBSTITUTE(SUBSTITUTE(SUBSTITUTE(SUBSTITUTE(SUBSTITUTE(SUBSTITUTE(B11722,"S.L.",""),"SL",""),"S.A.",""),"SA","")," ",""),".",""),",",""))&amp;".com"</f>
        <v>soraya.com</v>
      </c>
      <c r="L11722" s="4" t="s">
        <v>78</v>
      </c>
      <c r="M11722" s="4" t="s">
        <v>2139</v>
      </c>
    </row>
    <row r="11723" customFormat="false" ht="15.75" hidden="false" customHeight="true" outlineLevel="0" collapsed="false">
      <c r="A11723" s="4" t="n">
        <v>3397</v>
      </c>
      <c r="B11723" s="4" t="s">
        <v>60757</v>
      </c>
      <c r="C11723" s="4"/>
      <c r="D11723" s="4" t="s">
        <v>60758</v>
      </c>
      <c r="E11723" s="5" t="s">
        <v>11182</v>
      </c>
      <c r="F11723" s="4" t="s">
        <v>851</v>
      </c>
      <c r="G11723" s="4" t="s">
        <v>852</v>
      </c>
      <c r="H11723" s="5" t="s">
        <v>60759</v>
      </c>
      <c r="I11723" s="4" t="s">
        <v>60760</v>
      </c>
      <c r="J11723" s="5" t="n">
        <f aca="false">LEN(K11723)</f>
        <v>10</v>
      </c>
      <c r="K11723" s="10" t="s">
        <v>60761</v>
      </c>
      <c r="L11723" s="4" t="s">
        <v>78</v>
      </c>
      <c r="M11723" s="4" t="s">
        <v>31</v>
      </c>
    </row>
    <row r="11724" customFormat="false" ht="15.75" hidden="false" customHeight="true" outlineLevel="0" collapsed="false">
      <c r="A11724" s="4" t="n">
        <v>3447</v>
      </c>
      <c r="B11724" s="4" t="s">
        <v>60762</v>
      </c>
      <c r="C11724" s="4"/>
      <c r="D11724" s="4" t="s">
        <v>60763</v>
      </c>
      <c r="E11724" s="5" t="s">
        <v>33474</v>
      </c>
      <c r="F11724" s="4" t="s">
        <v>33475</v>
      </c>
      <c r="G11724" s="4" t="s">
        <v>852</v>
      </c>
      <c r="H11724" s="5" t="s">
        <v>60764</v>
      </c>
      <c r="I11724" s="4" t="s">
        <v>60765</v>
      </c>
      <c r="J11724" s="5" t="n">
        <f aca="false">LEN(K11724)</f>
        <v>10</v>
      </c>
      <c r="K11724" s="6" t="str">
        <f aca="false">LOWER(SUBSTITUTE(SUBSTITUTE(SUBSTITUTE(SUBSTITUTE(SUBSTITUTE(SUBSTITUTE(SUBSTITUTE(B11724,"S.L.",""),"SL",""),"S.A.",""),"SA","")," ",""),".",""),",",""))&amp;".com"</f>
        <v>arrate.com</v>
      </c>
      <c r="L11724" s="4" t="s">
        <v>31</v>
      </c>
      <c r="M11724" s="4" t="s">
        <v>828</v>
      </c>
    </row>
    <row r="11725" customFormat="false" ht="15.75" hidden="false" customHeight="true" outlineLevel="0" collapsed="false">
      <c r="A11725" s="4" t="n">
        <v>3459</v>
      </c>
      <c r="B11725" s="4" t="s">
        <v>60766</v>
      </c>
      <c r="C11725" s="4"/>
      <c r="D11725" s="4" t="s">
        <v>60767</v>
      </c>
      <c r="E11725" s="5" t="s">
        <v>28662</v>
      </c>
      <c r="F11725" s="4" t="s">
        <v>28663</v>
      </c>
      <c r="G11725" s="4" t="s">
        <v>852</v>
      </c>
      <c r="H11725" s="5" t="s">
        <v>60768</v>
      </c>
      <c r="I11725" s="4" t="s">
        <v>60769</v>
      </c>
      <c r="J11725" s="5" t="n">
        <f aca="false">LEN(K11725)</f>
        <v>10</v>
      </c>
      <c r="K11725" s="6" t="s">
        <v>60378</v>
      </c>
      <c r="L11725" s="4" t="s">
        <v>31</v>
      </c>
      <c r="M11725" s="4" t="s">
        <v>3895</v>
      </c>
    </row>
    <row r="11726" customFormat="false" ht="15.75" hidden="false" customHeight="true" outlineLevel="0" collapsed="false">
      <c r="A11726" s="4" t="n">
        <v>3544</v>
      </c>
      <c r="B11726" s="4" t="s">
        <v>26234</v>
      </c>
      <c r="C11726" s="4"/>
      <c r="D11726" s="4" t="s">
        <v>60770</v>
      </c>
      <c r="E11726" s="5" t="s">
        <v>16924</v>
      </c>
      <c r="F11726" s="4" t="s">
        <v>16925</v>
      </c>
      <c r="G11726" s="4" t="s">
        <v>1390</v>
      </c>
      <c r="H11726" s="5" t="s">
        <v>60771</v>
      </c>
      <c r="I11726" s="7" t="s">
        <v>60772</v>
      </c>
      <c r="J11726" s="5" t="n">
        <f aca="false">LEN(K11726)</f>
        <v>10</v>
      </c>
      <c r="K11726" s="6" t="str">
        <f aca="false">LOWER(SUBSTITUTE(SUBSTITUTE(SUBSTITUTE(SUBSTITUTE(SUBSTITUTE(SUBSTITUTE(SUBSTITUTE(B11726,"S.L.",""),"SL",""),"S.A.",""),"SA","")," ",""),".",""),",",""))&amp;".com"</f>
        <v>njorge.com</v>
      </c>
      <c r="L11726" s="4" t="s">
        <v>66</v>
      </c>
      <c r="M11726" s="4" t="s">
        <v>1063</v>
      </c>
    </row>
    <row r="11727" customFormat="false" ht="15.75" hidden="false" customHeight="true" outlineLevel="0" collapsed="false">
      <c r="A11727" s="4" t="n">
        <v>3575</v>
      </c>
      <c r="B11727" s="4" t="s">
        <v>60773</v>
      </c>
      <c r="C11727" s="4"/>
      <c r="D11727" s="4" t="s">
        <v>60774</v>
      </c>
      <c r="E11727" s="5" t="s">
        <v>9160</v>
      </c>
      <c r="F11727" s="4" t="s">
        <v>4866</v>
      </c>
      <c r="G11727" s="4" t="s">
        <v>1498</v>
      </c>
      <c r="H11727" s="5" t="s">
        <v>60775</v>
      </c>
      <c r="I11727" s="4" t="s">
        <v>60776</v>
      </c>
      <c r="J11727" s="5" t="n">
        <f aca="false">LEN(K11727)</f>
        <v>10</v>
      </c>
      <c r="K11727" s="10" t="s">
        <v>60777</v>
      </c>
      <c r="L11727" s="4" t="s">
        <v>21</v>
      </c>
      <c r="M11727" s="4" t="s">
        <v>1216</v>
      </c>
    </row>
    <row r="11728" customFormat="false" ht="15.75" hidden="false" customHeight="true" outlineLevel="0" collapsed="false">
      <c r="A11728" s="4" t="n">
        <v>3599</v>
      </c>
      <c r="B11728" s="4" t="s">
        <v>60778</v>
      </c>
      <c r="C11728" s="4"/>
      <c r="D11728" s="4" t="s">
        <v>60779</v>
      </c>
      <c r="E11728" s="5" t="s">
        <v>6068</v>
      </c>
      <c r="F11728" s="4" t="s">
        <v>6069</v>
      </c>
      <c r="G11728" s="4" t="s">
        <v>1498</v>
      </c>
      <c r="H11728" s="5" t="s">
        <v>60780</v>
      </c>
      <c r="I11728" s="4" t="s">
        <v>60781</v>
      </c>
      <c r="J11728" s="5" t="n">
        <f aca="false">LEN(K11728)</f>
        <v>10</v>
      </c>
      <c r="K11728" s="10" t="str">
        <f aca="false">LOWER(SUBSTITUTE(SUBSTITUTE(SUBSTITUTE(SUBSTITUTE(SUBSTITUTE(SUBSTITUTE(SUBSTITUTE(B11728,"S.L.",""),"SL",""),"S.A.",""),"SA","")," ",""),".",""),",",""))&amp;".com"</f>
        <v>iaritz.com</v>
      </c>
      <c r="L11728" s="4" t="s">
        <v>21</v>
      </c>
      <c r="M11728" s="4" t="s">
        <v>31</v>
      </c>
    </row>
    <row r="11729" customFormat="false" ht="15.75" hidden="false" customHeight="true" outlineLevel="0" collapsed="false">
      <c r="A11729" s="4" t="n">
        <v>3610</v>
      </c>
      <c r="B11729" s="4" t="s">
        <v>60782</v>
      </c>
      <c r="C11729" s="4"/>
      <c r="D11729" s="4" t="s">
        <v>60783</v>
      </c>
      <c r="E11729" s="5" t="s">
        <v>60784</v>
      </c>
      <c r="F11729" s="4" t="s">
        <v>60785</v>
      </c>
      <c r="G11729" s="4" t="s">
        <v>1390</v>
      </c>
      <c r="H11729" s="5" t="s">
        <v>60786</v>
      </c>
      <c r="I11729" s="4" t="s">
        <v>60787</v>
      </c>
      <c r="J11729" s="5" t="n">
        <f aca="false">LEN(K11729)</f>
        <v>10</v>
      </c>
      <c r="K11729" s="10" t="s">
        <v>60788</v>
      </c>
      <c r="L11729" s="4" t="s">
        <v>78</v>
      </c>
      <c r="M11729" s="4" t="s">
        <v>929</v>
      </c>
    </row>
    <row r="11730" customFormat="false" ht="15.75" hidden="false" customHeight="true" outlineLevel="0" collapsed="false">
      <c r="A11730" s="4" t="n">
        <v>3638</v>
      </c>
      <c r="B11730" s="4" t="s">
        <v>7422</v>
      </c>
      <c r="C11730" s="4"/>
      <c r="D11730" s="4" t="s">
        <v>60789</v>
      </c>
      <c r="E11730" s="5" t="s">
        <v>7421</v>
      </c>
      <c r="F11730" s="4" t="s">
        <v>7422</v>
      </c>
      <c r="G11730" s="4" t="s">
        <v>1390</v>
      </c>
      <c r="H11730" s="5" t="s">
        <v>60790</v>
      </c>
      <c r="I11730" s="4" t="s">
        <v>60791</v>
      </c>
      <c r="J11730" s="5" t="n">
        <f aca="false">LEN(K11730)</f>
        <v>10</v>
      </c>
      <c r="K11730" s="6" t="str">
        <f aca="false">LOWER(SUBSTITUTE(SUBSTITUTE(SUBSTITUTE(SUBSTITUTE(SUBSTITUTE(SUBSTITUTE(SUBSTITUTE(B11730,"S.L.",""),"SL",""),"S.A.",""),"SA","")," ",""),".",""),",",""))&amp;".com"</f>
        <v>muskiz.com</v>
      </c>
      <c r="L11730" s="4" t="s">
        <v>31</v>
      </c>
      <c r="M11730" s="4" t="s">
        <v>577</v>
      </c>
    </row>
    <row r="11731" customFormat="false" ht="15.75" hidden="false" customHeight="true" outlineLevel="0" collapsed="false">
      <c r="A11731" s="4" t="n">
        <v>3654</v>
      </c>
      <c r="B11731" s="4" t="s">
        <v>60792</v>
      </c>
      <c r="C11731" s="4"/>
      <c r="D11731" s="4" t="s">
        <v>60793</v>
      </c>
      <c r="E11731" s="5" t="s">
        <v>19256</v>
      </c>
      <c r="F11731" s="4" t="s">
        <v>19257</v>
      </c>
      <c r="G11731" s="4" t="s">
        <v>1390</v>
      </c>
      <c r="H11731" s="5" t="s">
        <v>60794</v>
      </c>
      <c r="I11731" s="4" t="s">
        <v>60795</v>
      </c>
      <c r="J11731" s="5" t="n">
        <f aca="false">LEN(K11731)</f>
        <v>10</v>
      </c>
      <c r="K11731" s="10" t="str">
        <f aca="false">LOWER(SUBSTITUTE(SUBSTITUTE(SUBSTITUTE(SUBSTITUTE(SUBSTITUTE(SUBSTITUTE(SUBSTITUTE(B11731,"S.L.",""),"SL",""),"S.A.",""),"SA","")," ",""),".",""),",",""))&amp;".com"</f>
        <v>piñupe.com</v>
      </c>
      <c r="L11731" s="4" t="s">
        <v>78</v>
      </c>
      <c r="M11731" s="4" t="s">
        <v>877</v>
      </c>
    </row>
    <row r="11732" customFormat="false" ht="15.75" hidden="false" customHeight="true" outlineLevel="0" collapsed="false">
      <c r="A11732" s="4" t="n">
        <v>3724</v>
      </c>
      <c r="B11732" s="4" t="s">
        <v>60796</v>
      </c>
      <c r="C11732" s="4"/>
      <c r="D11732" s="4" t="s">
        <v>60797</v>
      </c>
      <c r="E11732" s="5" t="s">
        <v>24274</v>
      </c>
      <c r="F11732" s="4" t="s">
        <v>22983</v>
      </c>
      <c r="G11732" s="4" t="s">
        <v>290</v>
      </c>
      <c r="H11732" s="5" t="s">
        <v>60798</v>
      </c>
      <c r="I11732" s="4" t="s">
        <v>60799</v>
      </c>
      <c r="J11732" s="5" t="n">
        <f aca="false">LEN(K11732)</f>
        <v>10</v>
      </c>
      <c r="K11732" s="10" t="s">
        <v>60800</v>
      </c>
      <c r="L11732" s="4" t="s">
        <v>21</v>
      </c>
      <c r="M11732" s="4" t="s">
        <v>1793</v>
      </c>
    </row>
    <row r="11733" customFormat="false" ht="15.75" hidden="false" customHeight="true" outlineLevel="0" collapsed="false">
      <c r="A11733" s="4" t="n">
        <v>3825</v>
      </c>
      <c r="B11733" s="4" t="s">
        <v>60801</v>
      </c>
      <c r="C11733" s="4"/>
      <c r="D11733" s="4" t="s">
        <v>60802</v>
      </c>
      <c r="E11733" s="5" t="s">
        <v>28777</v>
      </c>
      <c r="F11733" s="4" t="s">
        <v>60803</v>
      </c>
      <c r="G11733" s="4" t="s">
        <v>409</v>
      </c>
      <c r="H11733" s="5" t="s">
        <v>60804</v>
      </c>
      <c r="I11733" s="4" t="s">
        <v>60805</v>
      </c>
      <c r="J11733" s="5" t="n">
        <f aca="false">LEN(K11733)</f>
        <v>10</v>
      </c>
      <c r="K11733" s="10" t="s">
        <v>60806</v>
      </c>
      <c r="L11733" s="4" t="s">
        <v>21</v>
      </c>
      <c r="M11733" s="4" t="s">
        <v>5765</v>
      </c>
    </row>
    <row r="11734" customFormat="false" ht="15.75" hidden="false" customHeight="true" outlineLevel="0" collapsed="false">
      <c r="A11734" s="4" t="n">
        <v>3826</v>
      </c>
      <c r="B11734" s="4" t="s">
        <v>60807</v>
      </c>
      <c r="C11734" s="4"/>
      <c r="D11734" s="4" t="s">
        <v>60808</v>
      </c>
      <c r="E11734" s="5" t="s">
        <v>31839</v>
      </c>
      <c r="F11734" s="4" t="s">
        <v>31840</v>
      </c>
      <c r="G11734" s="4" t="s">
        <v>409</v>
      </c>
      <c r="H11734" s="5" t="s">
        <v>60809</v>
      </c>
      <c r="I11734" s="4" t="s">
        <v>60810</v>
      </c>
      <c r="J11734" s="5" t="n">
        <f aca="false">LEN(K11734)</f>
        <v>10</v>
      </c>
      <c r="K11734" s="10" t="s">
        <v>60811</v>
      </c>
      <c r="L11734" s="4" t="s">
        <v>66</v>
      </c>
      <c r="M11734" s="4" t="s">
        <v>32</v>
      </c>
    </row>
    <row r="11735" customFormat="false" ht="15.75" hidden="false" customHeight="true" outlineLevel="0" collapsed="false">
      <c r="A11735" s="4" t="n">
        <v>3844</v>
      </c>
      <c r="B11735" s="4" t="s">
        <v>60812</v>
      </c>
      <c r="C11735" s="4"/>
      <c r="D11735" s="4" t="s">
        <v>60813</v>
      </c>
      <c r="E11735" s="5" t="s">
        <v>60814</v>
      </c>
      <c r="F11735" s="4" t="s">
        <v>60815</v>
      </c>
      <c r="G11735" s="4" t="s">
        <v>409</v>
      </c>
      <c r="H11735" s="5" t="s">
        <v>60816</v>
      </c>
      <c r="I11735" s="4" t="s">
        <v>60817</v>
      </c>
      <c r="J11735" s="5" t="n">
        <f aca="false">LEN(K11735)</f>
        <v>10</v>
      </c>
      <c r="K11735" s="10" t="s">
        <v>60818</v>
      </c>
      <c r="L11735" s="4" t="s">
        <v>78</v>
      </c>
      <c r="M11735" s="4" t="s">
        <v>1979</v>
      </c>
    </row>
    <row r="11736" customFormat="false" ht="15.75" hidden="false" customHeight="true" outlineLevel="0" collapsed="false">
      <c r="A11736" s="4" t="n">
        <v>3852</v>
      </c>
      <c r="B11736" s="4" t="s">
        <v>60819</v>
      </c>
      <c r="C11736" s="4"/>
      <c r="D11736" s="4" t="s">
        <v>60820</v>
      </c>
      <c r="E11736" s="5" t="s">
        <v>19049</v>
      </c>
      <c r="F11736" s="4" t="s">
        <v>19050</v>
      </c>
      <c r="G11736" s="4" t="s">
        <v>409</v>
      </c>
      <c r="H11736" s="5" t="s">
        <v>60821</v>
      </c>
      <c r="I11736" s="4" t="s">
        <v>60822</v>
      </c>
      <c r="J11736" s="5" t="n">
        <f aca="false">LEN(K11736)</f>
        <v>10</v>
      </c>
      <c r="K11736" s="10" t="s">
        <v>60823</v>
      </c>
      <c r="L11736" s="4" t="s">
        <v>31</v>
      </c>
      <c r="M11736" s="4" t="s">
        <v>317</v>
      </c>
    </row>
    <row r="11737" customFormat="false" ht="15.75" hidden="false" customHeight="true" outlineLevel="0" collapsed="false">
      <c r="A11737" s="4" t="n">
        <v>3875</v>
      </c>
      <c r="B11737" s="4" t="s">
        <v>60824</v>
      </c>
      <c r="C11737" s="4"/>
      <c r="D11737" s="4" t="s">
        <v>60825</v>
      </c>
      <c r="E11737" s="5" t="s">
        <v>1066</v>
      </c>
      <c r="F11737" s="4" t="s">
        <v>1067</v>
      </c>
      <c r="G11737" s="4" t="s">
        <v>409</v>
      </c>
      <c r="H11737" s="5" t="s">
        <v>60826</v>
      </c>
      <c r="I11737" s="4" t="s">
        <v>60827</v>
      </c>
      <c r="J11737" s="5" t="n">
        <f aca="false">LEN(K11737)</f>
        <v>10</v>
      </c>
      <c r="K11737" s="10" t="s">
        <v>60378</v>
      </c>
      <c r="L11737" s="4" t="s">
        <v>21</v>
      </c>
      <c r="M11737" s="4" t="s">
        <v>2124</v>
      </c>
    </row>
    <row r="11738" customFormat="false" ht="15.75" hidden="false" customHeight="true" outlineLevel="0" collapsed="false">
      <c r="A11738" s="4" t="n">
        <v>3882</v>
      </c>
      <c r="B11738" s="4" t="s">
        <v>60828</v>
      </c>
      <c r="C11738" s="4"/>
      <c r="D11738" s="4" t="s">
        <v>60829</v>
      </c>
      <c r="E11738" s="5" t="s">
        <v>60830</v>
      </c>
      <c r="F11738" s="4" t="s">
        <v>60831</v>
      </c>
      <c r="G11738" s="4" t="s">
        <v>409</v>
      </c>
      <c r="H11738" s="5" t="s">
        <v>60832</v>
      </c>
      <c r="I11738" s="4" t="s">
        <v>60833</v>
      </c>
      <c r="J11738" s="5" t="n">
        <f aca="false">LEN(K11738)</f>
        <v>10</v>
      </c>
      <c r="K11738" s="10" t="s">
        <v>60834</v>
      </c>
      <c r="L11738" s="4" t="s">
        <v>57</v>
      </c>
      <c r="M11738" s="4" t="s">
        <v>22</v>
      </c>
    </row>
    <row r="11739" customFormat="false" ht="15.75" hidden="false" customHeight="true" outlineLevel="0" collapsed="false">
      <c r="A11739" s="4" t="n">
        <v>3899</v>
      </c>
      <c r="B11739" s="4" t="s">
        <v>60835</v>
      </c>
      <c r="C11739" s="4"/>
      <c r="D11739" s="4" t="s">
        <v>60836</v>
      </c>
      <c r="E11739" s="5" t="s">
        <v>39108</v>
      </c>
      <c r="F11739" s="4" t="s">
        <v>39109</v>
      </c>
      <c r="G11739" s="4" t="s">
        <v>1574</v>
      </c>
      <c r="H11739" s="5" t="s">
        <v>60837</v>
      </c>
      <c r="I11739" s="4" t="s">
        <v>60838</v>
      </c>
      <c r="J11739" s="5" t="n">
        <f aca="false">LEN(K11739)</f>
        <v>10</v>
      </c>
      <c r="K11739" s="6" t="s">
        <v>60378</v>
      </c>
      <c r="L11739" s="4" t="s">
        <v>78</v>
      </c>
      <c r="M11739" s="4" t="s">
        <v>6988</v>
      </c>
    </row>
    <row r="11740" customFormat="false" ht="15.75" hidden="false" customHeight="true" outlineLevel="0" collapsed="false">
      <c r="A11740" s="4" t="n">
        <v>3921</v>
      </c>
      <c r="B11740" s="4" t="s">
        <v>60839</v>
      </c>
      <c r="C11740" s="4"/>
      <c r="D11740" s="4" t="s">
        <v>60840</v>
      </c>
      <c r="E11740" s="5" t="s">
        <v>60841</v>
      </c>
      <c r="F11740" s="4" t="s">
        <v>60842</v>
      </c>
      <c r="G11740" s="4" t="s">
        <v>1397</v>
      </c>
      <c r="H11740" s="5" t="s">
        <v>60843</v>
      </c>
      <c r="I11740" s="4" t="s">
        <v>60844</v>
      </c>
      <c r="J11740" s="5" t="n">
        <f aca="false">LEN(K11740)</f>
        <v>10</v>
      </c>
      <c r="K11740" s="10" t="s">
        <v>60845</v>
      </c>
      <c r="L11740" s="4" t="s">
        <v>66</v>
      </c>
      <c r="M11740" s="4" t="s">
        <v>924</v>
      </c>
    </row>
    <row r="11741" customFormat="false" ht="15.75" hidden="false" customHeight="true" outlineLevel="0" collapsed="false">
      <c r="A11741" s="4" t="n">
        <v>4196</v>
      </c>
      <c r="B11741" s="4" t="s">
        <v>60846</v>
      </c>
      <c r="C11741" s="4" t="s">
        <v>60847</v>
      </c>
      <c r="D11741" s="4" t="s">
        <v>60848</v>
      </c>
      <c r="E11741" s="5" t="s">
        <v>4924</v>
      </c>
      <c r="F11741" s="4" t="s">
        <v>107</v>
      </c>
      <c r="G11741" s="4" t="s">
        <v>107</v>
      </c>
      <c r="H11741" s="5" t="s">
        <v>60849</v>
      </c>
      <c r="I11741" s="4" t="s">
        <v>60850</v>
      </c>
      <c r="J11741" s="5" t="n">
        <f aca="false">LEN(K11741)</f>
        <v>10</v>
      </c>
      <c r="K11741" s="10" t="s">
        <v>60378</v>
      </c>
      <c r="L11741" s="4" t="s">
        <v>31</v>
      </c>
      <c r="M11741" s="4" t="s">
        <v>1085</v>
      </c>
    </row>
    <row r="11742" customFormat="false" ht="15.75" hidden="false" customHeight="true" outlineLevel="0" collapsed="false">
      <c r="A11742" s="4" t="n">
        <v>4321</v>
      </c>
      <c r="B11742" s="4" t="s">
        <v>60851</v>
      </c>
      <c r="C11742" s="4"/>
      <c r="D11742" s="4" t="s">
        <v>60852</v>
      </c>
      <c r="E11742" s="5" t="s">
        <v>1361</v>
      </c>
      <c r="F11742" s="4" t="s">
        <v>1362</v>
      </c>
      <c r="G11742" s="4" t="s">
        <v>107</v>
      </c>
      <c r="H11742" s="5" t="s">
        <v>60853</v>
      </c>
      <c r="I11742" s="4" t="s">
        <v>60854</v>
      </c>
      <c r="J11742" s="5" t="n">
        <f aca="false">LEN(K11742)</f>
        <v>10</v>
      </c>
      <c r="K11742" s="6" t="s">
        <v>60855</v>
      </c>
      <c r="L11742" s="4" t="s">
        <v>31</v>
      </c>
      <c r="M11742" s="4" t="s">
        <v>1952</v>
      </c>
    </row>
    <row r="11743" customFormat="false" ht="15.75" hidden="false" customHeight="true" outlineLevel="0" collapsed="false">
      <c r="A11743" s="4" t="n">
        <v>4330</v>
      </c>
      <c r="B11743" s="4" t="s">
        <v>60856</v>
      </c>
      <c r="C11743" s="4"/>
      <c r="D11743" s="4" t="s">
        <v>60857</v>
      </c>
      <c r="E11743" s="5" t="s">
        <v>20700</v>
      </c>
      <c r="F11743" s="4" t="s">
        <v>20701</v>
      </c>
      <c r="G11743" s="4" t="s">
        <v>107</v>
      </c>
      <c r="H11743" s="5" t="s">
        <v>60858</v>
      </c>
      <c r="I11743" s="4" t="s">
        <v>60859</v>
      </c>
      <c r="J11743" s="5" t="n">
        <f aca="false">LEN(K11743)</f>
        <v>10</v>
      </c>
      <c r="K11743" s="6" t="s">
        <v>60860</v>
      </c>
      <c r="L11743" s="4" t="s">
        <v>31</v>
      </c>
      <c r="M11743" s="4" t="s">
        <v>317</v>
      </c>
    </row>
    <row r="11744" customFormat="false" ht="15.75" hidden="false" customHeight="true" outlineLevel="0" collapsed="false">
      <c r="A11744" s="4" t="n">
        <v>4344</v>
      </c>
      <c r="B11744" s="4" t="s">
        <v>60861</v>
      </c>
      <c r="C11744" s="4" t="s">
        <v>60862</v>
      </c>
      <c r="D11744" s="4" t="s">
        <v>60863</v>
      </c>
      <c r="E11744" s="5" t="s">
        <v>14110</v>
      </c>
      <c r="F11744" s="4" t="s">
        <v>14111</v>
      </c>
      <c r="G11744" s="4" t="s">
        <v>107</v>
      </c>
      <c r="H11744" s="5" t="s">
        <v>60864</v>
      </c>
      <c r="I11744" s="4" t="s">
        <v>60865</v>
      </c>
      <c r="J11744" s="5" t="n">
        <f aca="false">LEN(K11744)</f>
        <v>10</v>
      </c>
      <c r="K11744" s="6" t="s">
        <v>60378</v>
      </c>
      <c r="L11744" s="4" t="s">
        <v>57</v>
      </c>
      <c r="M11744" s="4" t="s">
        <v>1418</v>
      </c>
    </row>
    <row r="11745" customFormat="false" ht="15.75" hidden="false" customHeight="true" outlineLevel="0" collapsed="false">
      <c r="A11745" s="4" t="n">
        <v>4410</v>
      </c>
      <c r="B11745" s="4" t="s">
        <v>60866</v>
      </c>
      <c r="C11745" s="4"/>
      <c r="D11745" s="4" t="s">
        <v>60867</v>
      </c>
      <c r="E11745" s="5" t="s">
        <v>1361</v>
      </c>
      <c r="F11745" s="4" t="s">
        <v>1362</v>
      </c>
      <c r="G11745" s="4" t="s">
        <v>107</v>
      </c>
      <c r="H11745" s="5" t="s">
        <v>60868</v>
      </c>
      <c r="I11745" s="7" t="s">
        <v>60869</v>
      </c>
      <c r="J11745" s="5" t="n">
        <f aca="false">LEN(K11745)</f>
        <v>10</v>
      </c>
      <c r="K11745" s="6" t="str">
        <f aca="false">LOWER(SUBSTITUTE(SUBSTITUTE(SUBSTITUTE(SUBSTITUTE(SUBSTITUTE(SUBSTITUTE(SUBSTITUTE(B11745,"S.L.",""),"SL",""),"S.A.",""),"SA","")," ",""),".",""),",",""))&amp;".com"</f>
        <v>kratse.com</v>
      </c>
      <c r="L11745" s="4" t="s">
        <v>31</v>
      </c>
      <c r="M11745" s="4" t="s">
        <v>31</v>
      </c>
    </row>
    <row r="11746" customFormat="false" ht="15.75" hidden="false" customHeight="true" outlineLevel="0" collapsed="false">
      <c r="A11746" s="4" t="n">
        <v>4412</v>
      </c>
      <c r="B11746" s="4" t="s">
        <v>60866</v>
      </c>
      <c r="C11746" s="4"/>
      <c r="D11746" s="4" t="s">
        <v>60870</v>
      </c>
      <c r="E11746" s="5" t="s">
        <v>1361</v>
      </c>
      <c r="F11746" s="4" t="s">
        <v>1362</v>
      </c>
      <c r="G11746" s="4" t="s">
        <v>107</v>
      </c>
      <c r="H11746" s="5" t="s">
        <v>60871</v>
      </c>
      <c r="I11746" s="4" t="s">
        <v>60869</v>
      </c>
      <c r="J11746" s="5" t="n">
        <f aca="false">LEN(K11746)</f>
        <v>10</v>
      </c>
      <c r="K11746" s="10" t="str">
        <f aca="false">LOWER(SUBSTITUTE(SUBSTITUTE(SUBSTITUTE(SUBSTITUTE(SUBSTITUTE(SUBSTITUTE(SUBSTITUTE(B11746,"S.L.",""),"SL",""),"S.A.",""),"SA","")," ",""),".",""),",",""))&amp;".com"</f>
        <v>kratse.com</v>
      </c>
      <c r="L11746" s="4" t="s">
        <v>21</v>
      </c>
      <c r="M11746" s="4" t="s">
        <v>31</v>
      </c>
    </row>
    <row r="11747" customFormat="false" ht="15.75" hidden="false" customHeight="true" outlineLevel="0" collapsed="false">
      <c r="A11747" s="4" t="n">
        <v>4416</v>
      </c>
      <c r="B11747" s="4" t="s">
        <v>60872</v>
      </c>
      <c r="C11747" s="4"/>
      <c r="D11747" s="4" t="s">
        <v>60873</v>
      </c>
      <c r="E11747" s="5" t="s">
        <v>913</v>
      </c>
      <c r="F11747" s="4" t="s">
        <v>914</v>
      </c>
      <c r="G11747" s="4" t="s">
        <v>107</v>
      </c>
      <c r="H11747" s="5" t="s">
        <v>60874</v>
      </c>
      <c r="I11747" s="4" t="s">
        <v>60875</v>
      </c>
      <c r="J11747" s="5" t="n">
        <f aca="false">LEN(K11747)</f>
        <v>10</v>
      </c>
      <c r="K11747" s="10" t="s">
        <v>60876</v>
      </c>
      <c r="L11747" s="4" t="s">
        <v>66</v>
      </c>
      <c r="M11747" s="4" t="s">
        <v>79</v>
      </c>
    </row>
    <row r="11748" customFormat="false" ht="15.75" hidden="false" customHeight="true" outlineLevel="0" collapsed="false">
      <c r="A11748" s="4" t="n">
        <v>4463</v>
      </c>
      <c r="B11748" s="4" t="s">
        <v>35371</v>
      </c>
      <c r="C11748" s="4"/>
      <c r="D11748" s="4" t="s">
        <v>60877</v>
      </c>
      <c r="E11748" s="5" t="s">
        <v>1821</v>
      </c>
      <c r="F11748" s="4" t="s">
        <v>106</v>
      </c>
      <c r="G11748" s="4" t="s">
        <v>107</v>
      </c>
      <c r="H11748" s="5" t="s">
        <v>60878</v>
      </c>
      <c r="I11748" s="4" t="s">
        <v>60879</v>
      </c>
      <c r="J11748" s="5" t="n">
        <f aca="false">LEN(K11748)</f>
        <v>10</v>
      </c>
      <c r="K11748" s="6" t="str">
        <f aca="false">LOWER(SUBSTITUTE(SUBSTITUTE(SUBSTITUTE(SUBSTITUTE(SUBSTITUTE(SUBSTITUTE(SUBSTITUTE(B11748,"S.L.",""),"SL",""),"S.A.",""),"SA","")," ",""),".",""),",",""))&amp;".com"</f>
        <v>alicia.com</v>
      </c>
      <c r="L11748" s="4" t="s">
        <v>66</v>
      </c>
      <c r="M11748" s="4" t="s">
        <v>577</v>
      </c>
    </row>
    <row r="11749" customFormat="false" ht="15.75" hidden="false" customHeight="true" outlineLevel="0" collapsed="false">
      <c r="A11749" s="4" t="n">
        <v>4503</v>
      </c>
      <c r="B11749" s="4" t="s">
        <v>60880</v>
      </c>
      <c r="C11749" s="4" t="s">
        <v>60881</v>
      </c>
      <c r="D11749" s="4" t="s">
        <v>60882</v>
      </c>
      <c r="E11749" s="5" t="s">
        <v>3411</v>
      </c>
      <c r="F11749" s="4" t="s">
        <v>3412</v>
      </c>
      <c r="G11749" s="4" t="s">
        <v>107</v>
      </c>
      <c r="H11749" s="5" t="s">
        <v>60883</v>
      </c>
      <c r="I11749" s="4" t="s">
        <v>60884</v>
      </c>
      <c r="J11749" s="5" t="n">
        <f aca="false">LEN(K11749)</f>
        <v>10</v>
      </c>
      <c r="K11749" s="10" t="s">
        <v>60378</v>
      </c>
      <c r="L11749" s="4" t="s">
        <v>21</v>
      </c>
      <c r="M11749" s="4" t="s">
        <v>1694</v>
      </c>
    </row>
    <row r="11750" customFormat="false" ht="15.75" hidden="false" customHeight="true" outlineLevel="0" collapsed="false">
      <c r="A11750" s="4" t="n">
        <v>4504</v>
      </c>
      <c r="B11750" s="4" t="s">
        <v>60885</v>
      </c>
      <c r="C11750" s="4" t="s">
        <v>60886</v>
      </c>
      <c r="D11750" s="4" t="s">
        <v>60887</v>
      </c>
      <c r="E11750" s="5" t="s">
        <v>3411</v>
      </c>
      <c r="F11750" s="4" t="s">
        <v>3412</v>
      </c>
      <c r="G11750" s="4" t="s">
        <v>107</v>
      </c>
      <c r="H11750" s="5" t="s">
        <v>60888</v>
      </c>
      <c r="I11750" s="4" t="s">
        <v>60889</v>
      </c>
      <c r="J11750" s="5" t="n">
        <f aca="false">LEN(K11750)</f>
        <v>10</v>
      </c>
      <c r="K11750" s="10" t="s">
        <v>60890</v>
      </c>
      <c r="L11750" s="4" t="s">
        <v>78</v>
      </c>
      <c r="M11750" s="4" t="s">
        <v>459</v>
      </c>
    </row>
    <row r="11751" customFormat="false" ht="15.75" hidden="false" customHeight="true" outlineLevel="0" collapsed="false">
      <c r="A11751" s="4" t="n">
        <v>4535</v>
      </c>
      <c r="B11751" s="4" t="s">
        <v>60891</v>
      </c>
      <c r="C11751" s="4" t="s">
        <v>60892</v>
      </c>
      <c r="D11751" s="4" t="s">
        <v>60893</v>
      </c>
      <c r="E11751" s="5" t="s">
        <v>7570</v>
      </c>
      <c r="F11751" s="4" t="s">
        <v>7571</v>
      </c>
      <c r="G11751" s="4" t="s">
        <v>107</v>
      </c>
      <c r="H11751" s="5" t="s">
        <v>60894</v>
      </c>
      <c r="I11751" s="4" t="s">
        <v>60895</v>
      </c>
      <c r="J11751" s="5" t="n">
        <f aca="false">LEN(K11751)</f>
        <v>10</v>
      </c>
      <c r="K11751" s="10" t="s">
        <v>60378</v>
      </c>
      <c r="L11751" s="4" t="s">
        <v>31</v>
      </c>
      <c r="M11751" s="4" t="s">
        <v>2139</v>
      </c>
    </row>
    <row r="11752" customFormat="false" ht="15.75" hidden="false" customHeight="true" outlineLevel="0" collapsed="false">
      <c r="A11752" s="4" t="n">
        <v>4597</v>
      </c>
      <c r="B11752" s="4" t="s">
        <v>60896</v>
      </c>
      <c r="C11752" s="4" t="s">
        <v>60897</v>
      </c>
      <c r="D11752" s="4" t="s">
        <v>60898</v>
      </c>
      <c r="E11752" s="5" t="s">
        <v>60899</v>
      </c>
      <c r="F11752" s="4" t="s">
        <v>948</v>
      </c>
      <c r="G11752" s="4" t="s">
        <v>948</v>
      </c>
      <c r="H11752" s="5" t="s">
        <v>60900</v>
      </c>
      <c r="I11752" s="4" t="s">
        <v>60901</v>
      </c>
      <c r="J11752" s="5" t="n">
        <f aca="false">LEN(K11752)</f>
        <v>10</v>
      </c>
      <c r="K11752" s="10" t="s">
        <v>60378</v>
      </c>
      <c r="L11752" s="4" t="s">
        <v>21</v>
      </c>
      <c r="M11752" s="4" t="s">
        <v>419</v>
      </c>
    </row>
    <row r="11753" customFormat="false" ht="15.75" hidden="false" customHeight="true" outlineLevel="0" collapsed="false">
      <c r="A11753" s="4" t="n">
        <v>4611</v>
      </c>
      <c r="B11753" s="4" t="s">
        <v>46491</v>
      </c>
      <c r="C11753" s="4"/>
      <c r="D11753" s="4" t="s">
        <v>60902</v>
      </c>
      <c r="E11753" s="5" t="s">
        <v>60903</v>
      </c>
      <c r="F11753" s="4" t="s">
        <v>53695</v>
      </c>
      <c r="G11753" s="4" t="s">
        <v>948</v>
      </c>
      <c r="H11753" s="5" t="s">
        <v>60904</v>
      </c>
      <c r="I11753" s="4" t="s">
        <v>60905</v>
      </c>
      <c r="J11753" s="5" t="n">
        <f aca="false">LEN(K11753)</f>
        <v>10</v>
      </c>
      <c r="K11753" s="10" t="str">
        <f aca="false">LOWER(SUBSTITUTE(SUBSTITUTE(SUBSTITUTE(SUBSTITUTE(SUBSTITUTE(SUBSTITUTE(SUBSTITUTE(B11753,"S.L.",""),"SL",""),"S.A.",""),"SA","")," ",""),".",""),",",""))&amp;".com"</f>
        <v>lavega.com</v>
      </c>
      <c r="L11753" s="4" t="s">
        <v>21</v>
      </c>
      <c r="M11753" s="4" t="s">
        <v>877</v>
      </c>
    </row>
    <row r="11754" customFormat="false" ht="15.75" hidden="false" customHeight="true" outlineLevel="0" collapsed="false">
      <c r="A11754" s="4" t="n">
        <v>4649</v>
      </c>
      <c r="B11754" s="4" t="s">
        <v>60906</v>
      </c>
      <c r="C11754" s="4" t="s">
        <v>60907</v>
      </c>
      <c r="D11754" s="4" t="s">
        <v>60908</v>
      </c>
      <c r="E11754" s="5" t="s">
        <v>39360</v>
      </c>
      <c r="F11754" s="4" t="s">
        <v>39361</v>
      </c>
      <c r="G11754" s="4" t="s">
        <v>948</v>
      </c>
      <c r="H11754" s="5" t="s">
        <v>60909</v>
      </c>
      <c r="I11754" s="4" t="s">
        <v>60910</v>
      </c>
      <c r="J11754" s="5" t="n">
        <f aca="false">LEN(K11754)</f>
        <v>10</v>
      </c>
      <c r="K11754" s="6" t="str">
        <f aca="false">LOWER(SUBSTITUTE(SUBSTITUTE(SUBSTITUTE(SUBSTITUTE(SUBSTITUTE(SUBSTITUTE(SUBSTITUTE(B11754,"S.L.",""),"SL",""),"S.A.",""),"SA","")," ",""),".",""),",",""))&amp;".com"</f>
        <v>bailen.com</v>
      </c>
      <c r="L11754" s="4" t="s">
        <v>78</v>
      </c>
      <c r="M11754" s="4" t="s">
        <v>209</v>
      </c>
    </row>
    <row r="11755" customFormat="false" ht="15.75" hidden="false" customHeight="true" outlineLevel="0" collapsed="false">
      <c r="A11755" s="4" t="n">
        <v>4693</v>
      </c>
      <c r="B11755" s="4" t="s">
        <v>60911</v>
      </c>
      <c r="C11755" s="4"/>
      <c r="D11755" s="4" t="s">
        <v>60912</v>
      </c>
      <c r="E11755" s="5" t="s">
        <v>7584</v>
      </c>
      <c r="F11755" s="4" t="s">
        <v>7585</v>
      </c>
      <c r="G11755" s="4" t="s">
        <v>948</v>
      </c>
      <c r="H11755" s="5" t="s">
        <v>60913</v>
      </c>
      <c r="I11755" s="4" t="s">
        <v>60914</v>
      </c>
      <c r="J11755" s="5" t="n">
        <f aca="false">LEN(K11755)</f>
        <v>10</v>
      </c>
      <c r="K11755" s="10" t="s">
        <v>60378</v>
      </c>
      <c r="L11755" s="4" t="s">
        <v>57</v>
      </c>
      <c r="M11755" s="4" t="s">
        <v>2429</v>
      </c>
    </row>
    <row r="11756" customFormat="false" ht="15.75" hidden="false" customHeight="true" outlineLevel="0" collapsed="false">
      <c r="A11756" s="4" t="n">
        <v>4715</v>
      </c>
      <c r="B11756" s="4" t="s">
        <v>60915</v>
      </c>
      <c r="C11756" s="4" t="s">
        <v>60916</v>
      </c>
      <c r="D11756" s="4" t="s">
        <v>60917</v>
      </c>
      <c r="E11756" s="5" t="s">
        <v>6204</v>
      </c>
      <c r="F11756" s="4" t="s">
        <v>6205</v>
      </c>
      <c r="G11756" s="4" t="s">
        <v>372</v>
      </c>
      <c r="H11756" s="5" t="s">
        <v>60918</v>
      </c>
      <c r="I11756" s="4" t="s">
        <v>60919</v>
      </c>
      <c r="J11756" s="5" t="n">
        <f aca="false">LEN(K11756)</f>
        <v>10</v>
      </c>
      <c r="K11756" s="6" t="s">
        <v>60378</v>
      </c>
      <c r="L11756" s="4" t="s">
        <v>57</v>
      </c>
      <c r="M11756" s="4" t="s">
        <v>10060</v>
      </c>
    </row>
    <row r="11757" customFormat="false" ht="15.75" hidden="false" customHeight="true" outlineLevel="0" collapsed="false">
      <c r="A11757" s="4" t="n">
        <v>4730</v>
      </c>
      <c r="B11757" s="4" t="s">
        <v>205</v>
      </c>
      <c r="C11757" s="4" t="s">
        <v>60920</v>
      </c>
      <c r="D11757" s="4" t="s">
        <v>60921</v>
      </c>
      <c r="E11757" s="5" t="s">
        <v>455</v>
      </c>
      <c r="F11757" s="4" t="s">
        <v>372</v>
      </c>
      <c r="G11757" s="4" t="s">
        <v>372</v>
      </c>
      <c r="H11757" s="5" t="s">
        <v>60922</v>
      </c>
      <c r="I11757" s="4" t="s">
        <v>60923</v>
      </c>
      <c r="J11757" s="5" t="n">
        <f aca="false">LEN(K11757)</f>
        <v>10</v>
      </c>
      <c r="K11757" s="6" t="s">
        <v>60924</v>
      </c>
      <c r="L11757" s="4" t="s">
        <v>31</v>
      </c>
      <c r="M11757" s="4" t="s">
        <v>294</v>
      </c>
    </row>
    <row r="11758" customFormat="false" ht="15.75" hidden="false" customHeight="true" outlineLevel="0" collapsed="false">
      <c r="A11758" s="4" t="n">
        <v>4762</v>
      </c>
      <c r="B11758" s="4" t="s">
        <v>60925</v>
      </c>
      <c r="C11758" s="4"/>
      <c r="D11758" s="4" t="s">
        <v>60926</v>
      </c>
      <c r="E11758" s="5" t="s">
        <v>371</v>
      </c>
      <c r="F11758" s="4" t="s">
        <v>372</v>
      </c>
      <c r="G11758" s="4" t="s">
        <v>372</v>
      </c>
      <c r="H11758" s="5" t="s">
        <v>60927</v>
      </c>
      <c r="I11758" s="4" t="s">
        <v>60928</v>
      </c>
      <c r="J11758" s="5" t="n">
        <f aca="false">LEN(K11758)</f>
        <v>10</v>
      </c>
      <c r="K11758" s="6" t="s">
        <v>60929</v>
      </c>
      <c r="L11758" s="4" t="s">
        <v>57</v>
      </c>
      <c r="M11758" s="4" t="s">
        <v>25701</v>
      </c>
    </row>
    <row r="11759" customFormat="false" ht="15.75" hidden="false" customHeight="true" outlineLevel="0" collapsed="false">
      <c r="A11759" s="4" t="n">
        <v>4793</v>
      </c>
      <c r="B11759" s="4" t="s">
        <v>60930</v>
      </c>
      <c r="C11759" s="4" t="s">
        <v>60931</v>
      </c>
      <c r="D11759" s="4" t="s">
        <v>60932</v>
      </c>
      <c r="E11759" s="5" t="s">
        <v>455</v>
      </c>
      <c r="F11759" s="4" t="s">
        <v>372</v>
      </c>
      <c r="G11759" s="4" t="s">
        <v>372</v>
      </c>
      <c r="H11759" s="5" t="s">
        <v>60933</v>
      </c>
      <c r="I11759" s="4" t="s">
        <v>60934</v>
      </c>
      <c r="J11759" s="5" t="n">
        <f aca="false">LEN(K11759)</f>
        <v>10</v>
      </c>
      <c r="K11759" s="6" t="s">
        <v>60935</v>
      </c>
      <c r="L11759" s="4" t="s">
        <v>57</v>
      </c>
      <c r="M11759" s="4" t="s">
        <v>577</v>
      </c>
    </row>
    <row r="11760" customFormat="false" ht="15.75" hidden="false" customHeight="true" outlineLevel="0" collapsed="false">
      <c r="A11760" s="4" t="n">
        <v>4806</v>
      </c>
      <c r="B11760" s="4" t="s">
        <v>60936</v>
      </c>
      <c r="C11760" s="4" t="s">
        <v>60937</v>
      </c>
      <c r="D11760" s="4" t="s">
        <v>60938</v>
      </c>
      <c r="E11760" s="5" t="s">
        <v>1282</v>
      </c>
      <c r="F11760" s="4" t="s">
        <v>372</v>
      </c>
      <c r="G11760" s="4" t="s">
        <v>372</v>
      </c>
      <c r="H11760" s="5" t="s">
        <v>60939</v>
      </c>
      <c r="I11760" s="4" t="s">
        <v>60940</v>
      </c>
      <c r="J11760" s="5" t="n">
        <f aca="false">LEN(K11760)</f>
        <v>10</v>
      </c>
      <c r="K11760" s="10" t="s">
        <v>60355</v>
      </c>
      <c r="L11760" s="4" t="s">
        <v>21</v>
      </c>
      <c r="M11760" s="4" t="s">
        <v>3501</v>
      </c>
    </row>
    <row r="11761" customFormat="false" ht="15.75" hidden="false" customHeight="true" outlineLevel="0" collapsed="false">
      <c r="A11761" s="4" t="n">
        <v>4808</v>
      </c>
      <c r="B11761" s="4" t="s">
        <v>60941</v>
      </c>
      <c r="C11761" s="4"/>
      <c r="D11761" s="4" t="s">
        <v>60942</v>
      </c>
      <c r="E11761" s="5" t="s">
        <v>471</v>
      </c>
      <c r="F11761" s="4" t="s">
        <v>372</v>
      </c>
      <c r="G11761" s="4" t="s">
        <v>372</v>
      </c>
      <c r="H11761" s="5" t="s">
        <v>60943</v>
      </c>
      <c r="I11761" s="4" t="s">
        <v>60944</v>
      </c>
      <c r="J11761" s="5" t="n">
        <f aca="false">LEN(K11761)</f>
        <v>10</v>
      </c>
      <c r="K11761" s="6" t="str">
        <f aca="false">LOWER(SUBSTITUTE(SUBSTITUTE(SUBSTITUTE(SUBSTITUTE(SUBSTITUTE(SUBSTITUTE(SUBSTITUTE(B11761,"S.L.",""),"SL",""),"S.A.",""),"SA","")," ",""),".",""),",",""))&amp;".com"</f>
        <v>radepa.com</v>
      </c>
      <c r="L11761" s="4" t="s">
        <v>31</v>
      </c>
      <c r="M11761" s="4" t="s">
        <v>31</v>
      </c>
    </row>
    <row r="11762" customFormat="false" ht="15.75" hidden="false" customHeight="true" outlineLevel="0" collapsed="false">
      <c r="A11762" s="4" t="n">
        <v>4854</v>
      </c>
      <c r="B11762" s="4" t="s">
        <v>60945</v>
      </c>
      <c r="C11762" s="4" t="s">
        <v>60946</v>
      </c>
      <c r="D11762" s="4" t="s">
        <v>60947</v>
      </c>
      <c r="E11762" s="5" t="s">
        <v>7610</v>
      </c>
      <c r="F11762" s="4" t="s">
        <v>372</v>
      </c>
      <c r="G11762" s="4" t="s">
        <v>372</v>
      </c>
      <c r="H11762" s="5" t="s">
        <v>60948</v>
      </c>
      <c r="I11762" s="4" t="s">
        <v>60949</v>
      </c>
      <c r="J11762" s="5" t="n">
        <f aca="false">LEN(K11762)</f>
        <v>10</v>
      </c>
      <c r="K11762" s="6" t="s">
        <v>60950</v>
      </c>
      <c r="L11762" s="4" t="s">
        <v>78</v>
      </c>
      <c r="M11762" s="4" t="s">
        <v>118</v>
      </c>
    </row>
    <row r="11763" customFormat="false" ht="15.75" hidden="false" customHeight="true" outlineLevel="0" collapsed="false">
      <c r="A11763" s="4" t="n">
        <v>4932</v>
      </c>
      <c r="B11763" s="4" t="s">
        <v>60951</v>
      </c>
      <c r="C11763" s="4" t="s">
        <v>60952</v>
      </c>
      <c r="D11763" s="4" t="s">
        <v>60953</v>
      </c>
      <c r="E11763" s="5" t="s">
        <v>60954</v>
      </c>
      <c r="F11763" s="4" t="s">
        <v>332</v>
      </c>
      <c r="G11763" s="4" t="s">
        <v>332</v>
      </c>
      <c r="H11763" s="5" t="s">
        <v>60955</v>
      </c>
      <c r="I11763" s="4" t="s">
        <v>60956</v>
      </c>
      <c r="J11763" s="5" t="n">
        <f aca="false">LEN(K11763)</f>
        <v>10</v>
      </c>
      <c r="K11763" s="6" t="s">
        <v>60378</v>
      </c>
      <c r="L11763" s="4" t="s">
        <v>21</v>
      </c>
      <c r="M11763" s="4" t="s">
        <v>3348</v>
      </c>
    </row>
    <row r="11764" customFormat="false" ht="15.75" hidden="false" customHeight="true" outlineLevel="0" collapsed="false">
      <c r="A11764" s="4" t="n">
        <v>4945</v>
      </c>
      <c r="B11764" s="4" t="s">
        <v>60957</v>
      </c>
      <c r="C11764" s="4"/>
      <c r="D11764" s="4" t="s">
        <v>60958</v>
      </c>
      <c r="E11764" s="5" t="s">
        <v>14271</v>
      </c>
      <c r="F11764" s="4" t="s">
        <v>14272</v>
      </c>
      <c r="G11764" s="4" t="s">
        <v>332</v>
      </c>
      <c r="H11764" s="5" t="s">
        <v>60959</v>
      </c>
      <c r="I11764" s="7" t="s">
        <v>60960</v>
      </c>
      <c r="J11764" s="5" t="n">
        <f aca="false">LEN(K11764)</f>
        <v>10</v>
      </c>
      <c r="K11764" s="6" t="s">
        <v>60961</v>
      </c>
      <c r="L11764" s="4" t="s">
        <v>31</v>
      </c>
      <c r="M11764" s="4" t="s">
        <v>359</v>
      </c>
    </row>
    <row r="11765" customFormat="false" ht="15.75" hidden="false" customHeight="true" outlineLevel="0" collapsed="false">
      <c r="A11765" s="4" t="n">
        <v>4947</v>
      </c>
      <c r="B11765" s="4" t="s">
        <v>34570</v>
      </c>
      <c r="C11765" s="4" t="s">
        <v>60962</v>
      </c>
      <c r="D11765" s="4" t="s">
        <v>60963</v>
      </c>
      <c r="E11765" s="5" t="s">
        <v>60964</v>
      </c>
      <c r="F11765" s="4" t="s">
        <v>60965</v>
      </c>
      <c r="G11765" s="4" t="s">
        <v>332</v>
      </c>
      <c r="H11765" s="5" t="s">
        <v>60966</v>
      </c>
      <c r="I11765" s="7" t="s">
        <v>60967</v>
      </c>
      <c r="J11765" s="5" t="n">
        <f aca="false">LEN(K11765)</f>
        <v>10</v>
      </c>
      <c r="K11765" s="24" t="s">
        <v>60968</v>
      </c>
      <c r="L11765" s="4" t="s">
        <v>66</v>
      </c>
      <c r="M11765" s="4" t="s">
        <v>381</v>
      </c>
    </row>
    <row r="11766" customFormat="false" ht="15.75" hidden="false" customHeight="true" outlineLevel="0" collapsed="false">
      <c r="A11766" s="4" t="n">
        <v>4949</v>
      </c>
      <c r="B11766" s="4" t="s">
        <v>60969</v>
      </c>
      <c r="C11766" s="4" t="s">
        <v>60970</v>
      </c>
      <c r="D11766" s="4" t="s">
        <v>60971</v>
      </c>
      <c r="E11766" s="5" t="s">
        <v>5483</v>
      </c>
      <c r="F11766" s="4" t="s">
        <v>5484</v>
      </c>
      <c r="G11766" s="4" t="s">
        <v>332</v>
      </c>
      <c r="H11766" s="5" t="s">
        <v>60972</v>
      </c>
      <c r="I11766" s="4" t="s">
        <v>60973</v>
      </c>
      <c r="J11766" s="5" t="n">
        <f aca="false">LEN(K11766)</f>
        <v>10</v>
      </c>
      <c r="K11766" s="6" t="s">
        <v>60968</v>
      </c>
      <c r="L11766" s="4" t="s">
        <v>78</v>
      </c>
      <c r="M11766" s="4" t="s">
        <v>2429</v>
      </c>
    </row>
    <row r="11767" customFormat="false" ht="15.75" hidden="false" customHeight="true" outlineLevel="0" collapsed="false">
      <c r="A11767" s="4" t="n">
        <v>4954</v>
      </c>
      <c r="B11767" s="4" t="s">
        <v>60974</v>
      </c>
      <c r="C11767" s="4" t="s">
        <v>60975</v>
      </c>
      <c r="D11767" s="4" t="s">
        <v>60976</v>
      </c>
      <c r="E11767" s="5" t="s">
        <v>60977</v>
      </c>
      <c r="F11767" s="4" t="s">
        <v>60978</v>
      </c>
      <c r="G11767" s="4" t="s">
        <v>332</v>
      </c>
      <c r="H11767" s="5" t="s">
        <v>60979</v>
      </c>
      <c r="I11767" s="7" t="s">
        <v>60980</v>
      </c>
      <c r="J11767" s="5" t="n">
        <f aca="false">LEN(K11767)</f>
        <v>10</v>
      </c>
      <c r="K11767" s="6" t="s">
        <v>60968</v>
      </c>
      <c r="L11767" s="4" t="s">
        <v>78</v>
      </c>
      <c r="M11767" s="4" t="s">
        <v>819</v>
      </c>
    </row>
    <row r="11768" customFormat="false" ht="15.75" hidden="false" customHeight="true" outlineLevel="0" collapsed="false">
      <c r="A11768" s="4" t="n">
        <v>5024</v>
      </c>
      <c r="B11768" s="4" t="s">
        <v>60981</v>
      </c>
      <c r="C11768" s="4" t="s">
        <v>60982</v>
      </c>
      <c r="D11768" s="4" t="s">
        <v>60983</v>
      </c>
      <c r="E11768" s="5" t="s">
        <v>2830</v>
      </c>
      <c r="F11768" s="4" t="s">
        <v>2831</v>
      </c>
      <c r="G11768" s="4" t="s">
        <v>332</v>
      </c>
      <c r="H11768" s="5" t="s">
        <v>60984</v>
      </c>
      <c r="I11768" s="7" t="s">
        <v>60985</v>
      </c>
      <c r="J11768" s="5" t="n">
        <f aca="false">LEN(K11768)</f>
        <v>10</v>
      </c>
      <c r="K11768" s="6" t="s">
        <v>60968</v>
      </c>
      <c r="L11768" s="4" t="s">
        <v>31</v>
      </c>
      <c r="M11768" s="4" t="s">
        <v>929</v>
      </c>
    </row>
    <row r="11769" customFormat="false" ht="15.75" hidden="false" customHeight="true" outlineLevel="0" collapsed="false">
      <c r="A11769" s="4" t="n">
        <v>5030</v>
      </c>
      <c r="B11769" s="4" t="s">
        <v>26234</v>
      </c>
      <c r="C11769" s="4" t="s">
        <v>60986</v>
      </c>
      <c r="D11769" s="4" t="s">
        <v>60987</v>
      </c>
      <c r="E11769" s="5" t="s">
        <v>9497</v>
      </c>
      <c r="F11769" s="4" t="s">
        <v>9498</v>
      </c>
      <c r="G11769" s="4" t="s">
        <v>332</v>
      </c>
      <c r="H11769" s="5" t="s">
        <v>60988</v>
      </c>
      <c r="I11769" s="7" t="s">
        <v>60772</v>
      </c>
      <c r="J11769" s="5" t="n">
        <f aca="false">LEN(K11769)</f>
        <v>10</v>
      </c>
      <c r="K11769" s="6" t="str">
        <f aca="false">LOWER(SUBSTITUTE(SUBSTITUTE(SUBSTITUTE(SUBSTITUTE(SUBSTITUTE(SUBSTITUTE(SUBSTITUTE(B11769,"S.L.",""),"SL",""),"S.A.",""),"SA","")," ",""),".",""),",",""))&amp;".com"</f>
        <v>njorge.com</v>
      </c>
      <c r="L11769" s="4" t="s">
        <v>31</v>
      </c>
      <c r="M11769" s="4" t="s">
        <v>336</v>
      </c>
    </row>
    <row r="11770" customFormat="false" ht="15.75" hidden="false" customHeight="true" outlineLevel="0" collapsed="false">
      <c r="A11770" s="4" t="n">
        <v>5074</v>
      </c>
      <c r="B11770" s="4" t="s">
        <v>60989</v>
      </c>
      <c r="C11770" s="4"/>
      <c r="D11770" s="4" t="s">
        <v>60990</v>
      </c>
      <c r="E11770" s="5" t="s">
        <v>10611</v>
      </c>
      <c r="F11770" s="4" t="s">
        <v>10612</v>
      </c>
      <c r="G11770" s="4" t="s">
        <v>332</v>
      </c>
      <c r="H11770" s="5" t="s">
        <v>60991</v>
      </c>
      <c r="I11770" s="7" t="s">
        <v>60992</v>
      </c>
      <c r="J11770" s="5" t="n">
        <f aca="false">LEN(K11770)</f>
        <v>10</v>
      </c>
      <c r="K11770" s="6" t="s">
        <v>60968</v>
      </c>
      <c r="L11770" s="4" t="s">
        <v>21</v>
      </c>
      <c r="M11770" s="4" t="s">
        <v>1793</v>
      </c>
    </row>
    <row r="11771" customFormat="false" ht="15.75" hidden="false" customHeight="true" outlineLevel="0" collapsed="false">
      <c r="A11771" s="4" t="n">
        <v>5075</v>
      </c>
      <c r="B11771" s="4" t="s">
        <v>60993</v>
      </c>
      <c r="C11771" s="4" t="s">
        <v>60994</v>
      </c>
      <c r="D11771" s="4" t="s">
        <v>60990</v>
      </c>
      <c r="E11771" s="5" t="s">
        <v>10611</v>
      </c>
      <c r="F11771" s="4" t="s">
        <v>10612</v>
      </c>
      <c r="G11771" s="4" t="s">
        <v>332</v>
      </c>
      <c r="H11771" s="5" t="s">
        <v>60995</v>
      </c>
      <c r="I11771" s="7" t="s">
        <v>60992</v>
      </c>
      <c r="J11771" s="5" t="n">
        <f aca="false">LEN(K11771)</f>
        <v>10</v>
      </c>
      <c r="K11771" s="6" t="s">
        <v>60968</v>
      </c>
      <c r="L11771" s="4" t="s">
        <v>31</v>
      </c>
      <c r="M11771" s="4" t="s">
        <v>1793</v>
      </c>
    </row>
    <row r="11772" customFormat="false" ht="15.75" hidden="false" customHeight="true" outlineLevel="0" collapsed="false">
      <c r="A11772" s="4" t="n">
        <v>5104</v>
      </c>
      <c r="B11772" s="4" t="s">
        <v>60996</v>
      </c>
      <c r="C11772" s="4"/>
      <c r="D11772" s="4" t="s">
        <v>60997</v>
      </c>
      <c r="E11772" s="5" t="s">
        <v>7633</v>
      </c>
      <c r="F11772" s="4" t="s">
        <v>7634</v>
      </c>
      <c r="G11772" s="4" t="s">
        <v>7634</v>
      </c>
      <c r="H11772" s="5" t="s">
        <v>60998</v>
      </c>
      <c r="I11772" s="4" t="s">
        <v>60999</v>
      </c>
      <c r="J11772" s="5" t="n">
        <f aca="false">LEN(K11772)</f>
        <v>10</v>
      </c>
      <c r="K11772" s="6" t="s">
        <v>60378</v>
      </c>
      <c r="L11772" s="4" t="s">
        <v>31</v>
      </c>
      <c r="M11772" s="4" t="s">
        <v>4901</v>
      </c>
    </row>
    <row r="11773" customFormat="false" ht="15.75" hidden="false" customHeight="true" outlineLevel="0" collapsed="false">
      <c r="A11773" s="4" t="n">
        <v>5155</v>
      </c>
      <c r="B11773" s="4" t="s">
        <v>61000</v>
      </c>
      <c r="C11773" s="4"/>
      <c r="D11773" s="4" t="s">
        <v>61001</v>
      </c>
      <c r="E11773" s="5" t="s">
        <v>20964</v>
      </c>
      <c r="F11773" s="4" t="s">
        <v>20965</v>
      </c>
      <c r="G11773" s="4" t="s">
        <v>332</v>
      </c>
      <c r="H11773" s="5" t="s">
        <v>61002</v>
      </c>
      <c r="I11773" s="4" t="s">
        <v>61003</v>
      </c>
      <c r="J11773" s="5" t="n">
        <f aca="false">LEN(K11773)</f>
        <v>10</v>
      </c>
      <c r="K11773" s="6" t="s">
        <v>60968</v>
      </c>
      <c r="L11773" s="4" t="s">
        <v>57</v>
      </c>
      <c r="M11773" s="4" t="s">
        <v>1208</v>
      </c>
    </row>
    <row r="11774" customFormat="false" ht="15.75" hidden="false" customHeight="true" outlineLevel="0" collapsed="false">
      <c r="A11774" s="4" t="n">
        <v>5159</v>
      </c>
      <c r="B11774" s="4" t="s">
        <v>61004</v>
      </c>
      <c r="C11774" s="4" t="s">
        <v>61005</v>
      </c>
      <c r="D11774" s="4" t="s">
        <v>61006</v>
      </c>
      <c r="E11774" s="5" t="s">
        <v>15602</v>
      </c>
      <c r="F11774" s="4" t="s">
        <v>15603</v>
      </c>
      <c r="G11774" s="4" t="s">
        <v>332</v>
      </c>
      <c r="H11774" s="5" t="s">
        <v>61007</v>
      </c>
      <c r="I11774" s="4" t="s">
        <v>61008</v>
      </c>
      <c r="J11774" s="5" t="n">
        <f aca="false">LEN(K11774)</f>
        <v>10</v>
      </c>
      <c r="K11774" s="6" t="s">
        <v>61009</v>
      </c>
      <c r="L11774" s="4" t="s">
        <v>21</v>
      </c>
      <c r="M11774" s="4" t="s">
        <v>381</v>
      </c>
    </row>
    <row r="11775" customFormat="false" ht="15.75" hidden="false" customHeight="true" outlineLevel="0" collapsed="false">
      <c r="A11775" s="4" t="n">
        <v>5160</v>
      </c>
      <c r="B11775" s="4" t="s">
        <v>61010</v>
      </c>
      <c r="C11775" s="4"/>
      <c r="D11775" s="4" t="s">
        <v>61011</v>
      </c>
      <c r="E11775" s="5" t="s">
        <v>15602</v>
      </c>
      <c r="F11775" s="4" t="s">
        <v>15603</v>
      </c>
      <c r="G11775" s="4" t="s">
        <v>332</v>
      </c>
      <c r="H11775" s="5" t="s">
        <v>61012</v>
      </c>
      <c r="I11775" s="4" t="s">
        <v>61013</v>
      </c>
      <c r="J11775" s="5" t="n">
        <f aca="false">LEN(K11775)</f>
        <v>10</v>
      </c>
      <c r="K11775" s="6" t="s">
        <v>60378</v>
      </c>
      <c r="L11775" s="4" t="s">
        <v>1679</v>
      </c>
      <c r="M11775" s="4" t="s">
        <v>918</v>
      </c>
    </row>
    <row r="11776" customFormat="false" ht="15.75" hidden="false" customHeight="true" outlineLevel="0" collapsed="false">
      <c r="A11776" s="4" t="n">
        <v>5171</v>
      </c>
      <c r="B11776" s="4" t="s">
        <v>50662</v>
      </c>
      <c r="C11776" s="4" t="s">
        <v>61014</v>
      </c>
      <c r="D11776" s="4" t="s">
        <v>61015</v>
      </c>
      <c r="E11776" s="5" t="s">
        <v>24760</v>
      </c>
      <c r="F11776" s="4" t="s">
        <v>24761</v>
      </c>
      <c r="G11776" s="4" t="s">
        <v>332</v>
      </c>
      <c r="H11776" s="5" t="s">
        <v>61016</v>
      </c>
      <c r="I11776" s="4" t="s">
        <v>61017</v>
      </c>
      <c r="J11776" s="5" t="n">
        <f aca="false">LEN(K11776)</f>
        <v>10</v>
      </c>
      <c r="K11776" s="6" t="s">
        <v>60968</v>
      </c>
      <c r="L11776" s="4" t="s">
        <v>78</v>
      </c>
      <c r="M11776" s="4" t="s">
        <v>1793</v>
      </c>
    </row>
    <row r="11777" customFormat="false" ht="15.75" hidden="false" customHeight="true" outlineLevel="0" collapsed="false">
      <c r="A11777" s="4" t="n">
        <v>5181</v>
      </c>
      <c r="B11777" s="4" t="s">
        <v>61018</v>
      </c>
      <c r="C11777" s="4" t="s">
        <v>61019</v>
      </c>
      <c r="D11777" s="4" t="s">
        <v>20918</v>
      </c>
      <c r="E11777" s="5" t="s">
        <v>1915</v>
      </c>
      <c r="F11777" s="4" t="s">
        <v>1916</v>
      </c>
      <c r="G11777" s="4" t="s">
        <v>332</v>
      </c>
      <c r="H11777" s="5" t="s">
        <v>61020</v>
      </c>
      <c r="I11777" s="4" t="s">
        <v>61021</v>
      </c>
      <c r="J11777" s="5" t="n">
        <f aca="false">LEN(K11777)</f>
        <v>10</v>
      </c>
      <c r="K11777" s="6" t="s">
        <v>60562</v>
      </c>
      <c r="L11777" s="4" t="s">
        <v>78</v>
      </c>
      <c r="M11777" s="4" t="s">
        <v>3507</v>
      </c>
    </row>
    <row r="11778" customFormat="false" ht="15.75" hidden="false" customHeight="true" outlineLevel="0" collapsed="false">
      <c r="A11778" s="4" t="n">
        <v>5242</v>
      </c>
      <c r="B11778" s="4" t="s">
        <v>9592</v>
      </c>
      <c r="C11778" s="4"/>
      <c r="D11778" s="4" t="s">
        <v>61022</v>
      </c>
      <c r="E11778" s="5" t="s">
        <v>39655</v>
      </c>
      <c r="F11778" s="4" t="s">
        <v>39656</v>
      </c>
      <c r="G11778" s="4" t="s">
        <v>824</v>
      </c>
      <c r="H11778" s="5" t="s">
        <v>61023</v>
      </c>
      <c r="I11778" s="4" t="s">
        <v>61024</v>
      </c>
      <c r="J11778" s="5" t="n">
        <f aca="false">LEN(K11778)</f>
        <v>10</v>
      </c>
      <c r="K11778" s="6" t="s">
        <v>61025</v>
      </c>
      <c r="L11778" s="4" t="s">
        <v>78</v>
      </c>
      <c r="M11778" s="4" t="s">
        <v>2474</v>
      </c>
    </row>
    <row r="11779" customFormat="false" ht="15.75" hidden="false" customHeight="true" outlineLevel="0" collapsed="false">
      <c r="A11779" s="15" t="n">
        <v>5281</v>
      </c>
      <c r="B11779" s="15" t="s">
        <v>61026</v>
      </c>
      <c r="C11779" s="15" t="s">
        <v>61027</v>
      </c>
      <c r="D11779" s="15" t="s">
        <v>61028</v>
      </c>
      <c r="E11779" s="16" t="s">
        <v>6800</v>
      </c>
      <c r="F11779" s="15" t="s">
        <v>824</v>
      </c>
      <c r="G11779" s="15" t="s">
        <v>824</v>
      </c>
      <c r="H11779" s="5" t="s">
        <v>61029</v>
      </c>
      <c r="I11779" s="17" t="s">
        <v>61030</v>
      </c>
      <c r="J11779" s="5" t="n">
        <f aca="false">LEN(K11779)</f>
        <v>10</v>
      </c>
      <c r="K11779" s="19" t="s">
        <v>60355</v>
      </c>
      <c r="L11779" s="4" t="s">
        <v>57</v>
      </c>
      <c r="M11779" s="4" t="s">
        <v>695</v>
      </c>
    </row>
    <row r="11780" customFormat="false" ht="15.75" hidden="false" customHeight="true" outlineLevel="0" collapsed="false">
      <c r="A11780" s="15" t="n">
        <v>5367</v>
      </c>
      <c r="B11780" s="15" t="s">
        <v>61031</v>
      </c>
      <c r="C11780" s="15"/>
      <c r="D11780" s="15" t="s">
        <v>61032</v>
      </c>
      <c r="E11780" s="16" t="s">
        <v>4189</v>
      </c>
      <c r="F11780" s="15" t="s">
        <v>250</v>
      </c>
      <c r="G11780" s="15" t="s">
        <v>250</v>
      </c>
      <c r="H11780" s="5" t="s">
        <v>61033</v>
      </c>
      <c r="I11780" s="17" t="s">
        <v>61034</v>
      </c>
      <c r="J11780" s="5" t="n">
        <f aca="false">LEN(K11780)</f>
        <v>10</v>
      </c>
      <c r="K11780" s="19" t="s">
        <v>60378</v>
      </c>
      <c r="L11780" s="4" t="s">
        <v>78</v>
      </c>
      <c r="M11780" s="4" t="s">
        <v>2082</v>
      </c>
    </row>
    <row r="11781" customFormat="false" ht="15.75" hidden="false" customHeight="true" outlineLevel="0" collapsed="false">
      <c r="A11781" s="15" t="n">
        <v>5410</v>
      </c>
      <c r="B11781" s="15" t="s">
        <v>61035</v>
      </c>
      <c r="C11781" s="15"/>
      <c r="D11781" s="15" t="s">
        <v>61036</v>
      </c>
      <c r="E11781" s="16" t="s">
        <v>17498</v>
      </c>
      <c r="F11781" s="15" t="s">
        <v>250</v>
      </c>
      <c r="G11781" s="15" t="s">
        <v>250</v>
      </c>
      <c r="H11781" s="5" t="s">
        <v>61037</v>
      </c>
      <c r="I11781" s="17" t="s">
        <v>61038</v>
      </c>
      <c r="J11781" s="5" t="n">
        <f aca="false">LEN(K11781)</f>
        <v>10</v>
      </c>
      <c r="K11781" s="19" t="str">
        <f aca="false">LOWER(SUBSTITUTE(SUBSTITUTE(SUBSTITUTE(SUBSTITUTE(SUBSTITUTE(SUBSTITUTE(SUBSTITUTE(B11781,"S.L.",""),"SL",""),"S.A.",""),"SA","")," ",""),".",""),",",""))&amp;".com"</f>
        <v>rallye.com</v>
      </c>
      <c r="L11781" s="4" t="s">
        <v>78</v>
      </c>
      <c r="M11781" s="4" t="s">
        <v>1120</v>
      </c>
    </row>
    <row r="11782" customFormat="false" ht="15.75" hidden="false" customHeight="true" outlineLevel="0" collapsed="false">
      <c r="A11782" s="4" t="n">
        <v>5434</v>
      </c>
      <c r="B11782" s="4" t="s">
        <v>61039</v>
      </c>
      <c r="C11782" s="4" t="s">
        <v>61040</v>
      </c>
      <c r="D11782" s="4" t="s">
        <v>61041</v>
      </c>
      <c r="E11782" s="5" t="s">
        <v>32128</v>
      </c>
      <c r="F11782" s="4" t="s">
        <v>14401</v>
      </c>
      <c r="G11782" s="4" t="s">
        <v>250</v>
      </c>
      <c r="H11782" s="5" t="s">
        <v>61042</v>
      </c>
      <c r="I11782" s="4" t="s">
        <v>32129</v>
      </c>
      <c r="J11782" s="5" t="n">
        <f aca="false">LEN(K11782)</f>
        <v>10</v>
      </c>
      <c r="K11782" s="6" t="s">
        <v>61043</v>
      </c>
      <c r="L11782" s="4" t="s">
        <v>78</v>
      </c>
      <c r="M11782" s="4" t="s">
        <v>31</v>
      </c>
    </row>
    <row r="11783" customFormat="false" ht="15.75" hidden="false" customHeight="true" outlineLevel="0" collapsed="false">
      <c r="A11783" s="15" t="n">
        <v>5502</v>
      </c>
      <c r="B11783" s="15" t="s">
        <v>61044</v>
      </c>
      <c r="C11783" s="15" t="s">
        <v>61045</v>
      </c>
      <c r="D11783" s="15" t="s">
        <v>61046</v>
      </c>
      <c r="E11783" s="16" t="s">
        <v>499</v>
      </c>
      <c r="F11783" s="15" t="s">
        <v>250</v>
      </c>
      <c r="G11783" s="15" t="s">
        <v>250</v>
      </c>
      <c r="H11783" s="5" t="s">
        <v>61047</v>
      </c>
      <c r="I11783" s="17" t="s">
        <v>61048</v>
      </c>
      <c r="J11783" s="5" t="n">
        <f aca="false">LEN(K11783)</f>
        <v>10</v>
      </c>
      <c r="K11783" s="19" t="s">
        <v>60355</v>
      </c>
      <c r="L11783" s="4" t="s">
        <v>31</v>
      </c>
      <c r="M11783" s="4" t="s">
        <v>3461</v>
      </c>
    </row>
    <row r="11784" customFormat="false" ht="15.75" hidden="false" customHeight="true" outlineLevel="0" collapsed="false">
      <c r="A11784" s="4" t="n">
        <v>5540</v>
      </c>
      <c r="B11784" s="4" t="s">
        <v>61049</v>
      </c>
      <c r="C11784" s="4"/>
      <c r="D11784" s="4" t="s">
        <v>61050</v>
      </c>
      <c r="E11784" s="5" t="s">
        <v>11675</v>
      </c>
      <c r="F11784" s="4" t="s">
        <v>11676</v>
      </c>
      <c r="G11784" s="4" t="s">
        <v>250</v>
      </c>
      <c r="H11784" s="5" t="s">
        <v>61051</v>
      </c>
      <c r="I11784" s="4" t="s">
        <v>32129</v>
      </c>
      <c r="J11784" s="5" t="n">
        <f aca="false">LEN(K11784)</f>
        <v>10</v>
      </c>
      <c r="K11784" s="6" t="s">
        <v>61043</v>
      </c>
      <c r="L11784" s="4" t="s">
        <v>78</v>
      </c>
      <c r="M11784" s="4" t="s">
        <v>1085</v>
      </c>
    </row>
    <row r="11785" customFormat="false" ht="15.75" hidden="false" customHeight="true" outlineLevel="0" collapsed="false">
      <c r="A11785" s="4" t="n">
        <v>5553</v>
      </c>
      <c r="B11785" s="4" t="s">
        <v>61052</v>
      </c>
      <c r="C11785" s="4" t="s">
        <v>61053</v>
      </c>
      <c r="D11785" s="4" t="s">
        <v>61054</v>
      </c>
      <c r="E11785" s="5" t="s">
        <v>31768</v>
      </c>
      <c r="F11785" s="4" t="s">
        <v>31769</v>
      </c>
      <c r="G11785" s="4" t="s">
        <v>250</v>
      </c>
      <c r="H11785" s="5" t="s">
        <v>61055</v>
      </c>
      <c r="I11785" s="4" t="s">
        <v>61056</v>
      </c>
      <c r="J11785" s="5" t="n">
        <f aca="false">LEN(K11785)</f>
        <v>10</v>
      </c>
      <c r="K11785" s="6" t="str">
        <f aca="false">LOWER(SUBSTITUTE(SUBSTITUTE(SUBSTITUTE(SUBSTITUTE(SUBSTITUTE(SUBSTITUTE(SUBSTITUTE(B11785,"S.L.",""),"SL",""),"S.A.",""),"SA","")," ",""),".",""),",",""))&amp;".com"</f>
        <v>elmaño.com</v>
      </c>
      <c r="L11785" s="4" t="s">
        <v>31</v>
      </c>
      <c r="M11785" s="4" t="s">
        <v>1208</v>
      </c>
    </row>
    <row r="11786" customFormat="false" ht="15.75" hidden="false" customHeight="true" outlineLevel="0" collapsed="false">
      <c r="A11786" s="4" t="n">
        <v>5633</v>
      </c>
      <c r="B11786" s="4" t="s">
        <v>61057</v>
      </c>
      <c r="C11786" s="4"/>
      <c r="D11786" s="4" t="s">
        <v>61058</v>
      </c>
      <c r="E11786" s="5" t="s">
        <v>61059</v>
      </c>
      <c r="F11786" s="4" t="s">
        <v>61060</v>
      </c>
      <c r="G11786" s="4" t="s">
        <v>573</v>
      </c>
      <c r="H11786" s="5" t="s">
        <v>61061</v>
      </c>
      <c r="I11786" s="7" t="s">
        <v>61062</v>
      </c>
      <c r="J11786" s="5" t="n">
        <f aca="false">LEN(K11786)</f>
        <v>10</v>
      </c>
      <c r="K11786" s="6" t="str">
        <f aca="false">LOWER(SUBSTITUTE(SUBSTITUTE(SUBSTITUTE(SUBSTITUTE(SUBSTITUTE(SUBSTITUTE(SUBSTITUTE(B11786,"S.L.",""),"SL",""),"S.A.",""),"SA","")," ",""),".",""),",",""))&amp;".com"</f>
        <v>coutur.com</v>
      </c>
      <c r="L11786" s="4" t="s">
        <v>57</v>
      </c>
      <c r="M11786" s="4" t="s">
        <v>31</v>
      </c>
    </row>
    <row r="11787" customFormat="false" ht="15.75" hidden="false" customHeight="true" outlineLevel="0" collapsed="false">
      <c r="A11787" s="4" t="n">
        <v>5636</v>
      </c>
      <c r="B11787" s="4" t="s">
        <v>61063</v>
      </c>
      <c r="C11787" s="4"/>
      <c r="D11787" s="4" t="s">
        <v>61064</v>
      </c>
      <c r="E11787" s="5" t="s">
        <v>571</v>
      </c>
      <c r="F11787" s="4" t="s">
        <v>572</v>
      </c>
      <c r="G11787" s="4" t="s">
        <v>573</v>
      </c>
      <c r="H11787" s="5" t="s">
        <v>61065</v>
      </c>
      <c r="I11787" s="7" t="s">
        <v>61066</v>
      </c>
      <c r="J11787" s="5" t="n">
        <f aca="false">LEN(K11787)</f>
        <v>10</v>
      </c>
      <c r="K11787" s="5" t="s">
        <v>60378</v>
      </c>
      <c r="L11787" s="4" t="s">
        <v>31</v>
      </c>
      <c r="M11787" s="4" t="s">
        <v>459</v>
      </c>
    </row>
    <row r="11788" customFormat="false" ht="15.75" hidden="false" customHeight="true" outlineLevel="0" collapsed="false">
      <c r="A11788" s="4" t="n">
        <v>5635</v>
      </c>
      <c r="B11788" s="4" t="s">
        <v>61063</v>
      </c>
      <c r="C11788" s="4" t="s">
        <v>61067</v>
      </c>
      <c r="D11788" s="4" t="s">
        <v>61068</v>
      </c>
      <c r="E11788" s="5" t="s">
        <v>571</v>
      </c>
      <c r="F11788" s="4" t="s">
        <v>572</v>
      </c>
      <c r="G11788" s="4" t="s">
        <v>573</v>
      </c>
      <c r="H11788" s="5" t="s">
        <v>61065</v>
      </c>
      <c r="I11788" s="7" t="s">
        <v>61066</v>
      </c>
      <c r="J11788" s="5" t="n">
        <f aca="false">LEN(K11788)</f>
        <v>10</v>
      </c>
      <c r="K11788" s="6" t="s">
        <v>60378</v>
      </c>
      <c r="L11788" s="4" t="s">
        <v>31</v>
      </c>
      <c r="M11788" s="4" t="s">
        <v>3470</v>
      </c>
    </row>
    <row r="11789" customFormat="false" ht="15.75" hidden="false" customHeight="true" outlineLevel="0" collapsed="false">
      <c r="A11789" s="4" t="n">
        <v>5739</v>
      </c>
      <c r="B11789" s="4" t="s">
        <v>61069</v>
      </c>
      <c r="C11789" s="4"/>
      <c r="D11789" s="4" t="s">
        <v>61070</v>
      </c>
      <c r="E11789" s="5" t="s">
        <v>9635</v>
      </c>
      <c r="F11789" s="4" t="s">
        <v>62</v>
      </c>
      <c r="G11789" s="4" t="s">
        <v>18</v>
      </c>
      <c r="H11789" s="5" t="s">
        <v>61071</v>
      </c>
      <c r="I11789" s="4" t="s">
        <v>61072</v>
      </c>
      <c r="J11789" s="5" t="n">
        <f aca="false">LEN(K11789)</f>
        <v>10</v>
      </c>
      <c r="K11789" s="6" t="s">
        <v>60378</v>
      </c>
      <c r="L11789" s="4" t="s">
        <v>31</v>
      </c>
      <c r="M11789" s="4" t="s">
        <v>2097</v>
      </c>
    </row>
    <row r="11790" customFormat="false" ht="15.75" hidden="false" customHeight="true" outlineLevel="0" collapsed="false">
      <c r="A11790" s="4" t="n">
        <v>5806</v>
      </c>
      <c r="B11790" s="4" t="s">
        <v>61073</v>
      </c>
      <c r="C11790" s="4"/>
      <c r="D11790" s="4" t="s">
        <v>61074</v>
      </c>
      <c r="E11790" s="5" t="s">
        <v>39995</v>
      </c>
      <c r="F11790" s="4" t="s">
        <v>39996</v>
      </c>
      <c r="G11790" s="4" t="s">
        <v>18</v>
      </c>
      <c r="H11790" s="5" t="s">
        <v>61075</v>
      </c>
      <c r="I11790" s="4" t="s">
        <v>61076</v>
      </c>
      <c r="J11790" s="5" t="n">
        <f aca="false">LEN(K11790)</f>
        <v>10</v>
      </c>
      <c r="K11790" s="6" t="s">
        <v>61077</v>
      </c>
      <c r="L11790" s="4" t="s">
        <v>1970</v>
      </c>
      <c r="M11790" s="4" t="s">
        <v>359</v>
      </c>
    </row>
    <row r="11791" customFormat="false" ht="15.75" hidden="false" customHeight="true" outlineLevel="0" collapsed="false">
      <c r="A11791" s="4" t="n">
        <v>5808</v>
      </c>
      <c r="B11791" s="4" t="s">
        <v>61078</v>
      </c>
      <c r="C11791" s="4"/>
      <c r="D11791" s="4" t="s">
        <v>61079</v>
      </c>
      <c r="E11791" s="5" t="s">
        <v>21134</v>
      </c>
      <c r="F11791" s="4" t="s">
        <v>21135</v>
      </c>
      <c r="G11791" s="4" t="s">
        <v>18</v>
      </c>
      <c r="H11791" s="5" t="s">
        <v>61080</v>
      </c>
      <c r="I11791" s="4" t="s">
        <v>61081</v>
      </c>
      <c r="J11791" s="5" t="n">
        <f aca="false">LEN(K11791)</f>
        <v>10</v>
      </c>
      <c r="K11791" s="6" t="s">
        <v>61082</v>
      </c>
      <c r="L11791" s="4" t="s">
        <v>1970</v>
      </c>
      <c r="M11791" s="4" t="s">
        <v>326</v>
      </c>
    </row>
    <row r="11792" customFormat="false" ht="15.75" hidden="false" customHeight="true" outlineLevel="0" collapsed="false">
      <c r="A11792" s="4" t="n">
        <v>5826</v>
      </c>
      <c r="B11792" s="4" t="s">
        <v>9229</v>
      </c>
      <c r="C11792" s="4"/>
      <c r="D11792" s="4" t="s">
        <v>61083</v>
      </c>
      <c r="E11792" s="5" t="s">
        <v>61084</v>
      </c>
      <c r="F11792" s="4" t="s">
        <v>51777</v>
      </c>
      <c r="G11792" s="4" t="s">
        <v>18</v>
      </c>
      <c r="H11792" s="5" t="s">
        <v>61085</v>
      </c>
      <c r="I11792" s="4" t="s">
        <v>61086</v>
      </c>
      <c r="J11792" s="5" t="n">
        <f aca="false">LEN(K11792)</f>
        <v>10</v>
      </c>
      <c r="K11792" s="6" t="s">
        <v>61087</v>
      </c>
      <c r="L11792" s="4" t="s">
        <v>31</v>
      </c>
      <c r="M11792" s="4" t="s">
        <v>381</v>
      </c>
    </row>
    <row r="11793" customFormat="false" ht="15.75" hidden="false" customHeight="true" outlineLevel="0" collapsed="false">
      <c r="A11793" s="4" t="n">
        <v>5863</v>
      </c>
      <c r="B11793" s="4" t="s">
        <v>61088</v>
      </c>
      <c r="C11793" s="4"/>
      <c r="D11793" s="4" t="s">
        <v>61089</v>
      </c>
      <c r="E11793" s="5" t="s">
        <v>25073</v>
      </c>
      <c r="F11793" s="4" t="s">
        <v>25074</v>
      </c>
      <c r="G11793" s="4" t="s">
        <v>18</v>
      </c>
      <c r="H11793" s="5" t="s">
        <v>61090</v>
      </c>
      <c r="I11793" s="4" t="s">
        <v>61091</v>
      </c>
      <c r="J11793" s="5" t="n">
        <f aca="false">LEN(K11793)</f>
        <v>10</v>
      </c>
      <c r="K11793" s="6" t="str">
        <f aca="false">LOWER(SUBSTITUTE(SUBSTITUTE(SUBSTITUTE(SUBSTITUTE(SUBSTITUTE(SUBSTITUTE(SUBSTITUTE(B11793,"S.L.",""),"SL",""),"S.A.",""),"SA","")," ",""),".",""),",",""))&amp;".com"</f>
        <v>lavall.com</v>
      </c>
      <c r="L11793" s="4" t="s">
        <v>57</v>
      </c>
      <c r="M11793" s="4" t="s">
        <v>794</v>
      </c>
    </row>
    <row r="11794" customFormat="false" ht="15.75" hidden="false" customHeight="true" outlineLevel="0" collapsed="false">
      <c r="A11794" s="4" t="n">
        <v>6033</v>
      </c>
      <c r="B11794" s="4" t="s">
        <v>61092</v>
      </c>
      <c r="C11794" s="4"/>
      <c r="D11794" s="4" t="s">
        <v>61093</v>
      </c>
      <c r="E11794" s="5" t="s">
        <v>21207</v>
      </c>
      <c r="F11794" s="4" t="s">
        <v>21208</v>
      </c>
      <c r="G11794" s="4" t="s">
        <v>154</v>
      </c>
      <c r="H11794" s="5" t="s">
        <v>61094</v>
      </c>
      <c r="I11794" s="4" t="s">
        <v>61095</v>
      </c>
      <c r="J11794" s="5" t="n">
        <f aca="false">LEN(K11794)</f>
        <v>10</v>
      </c>
      <c r="K11794" s="6" t="s">
        <v>61096</v>
      </c>
      <c r="L11794" s="4" t="s">
        <v>31</v>
      </c>
      <c r="M11794" s="4" t="s">
        <v>32</v>
      </c>
    </row>
    <row r="11795" customFormat="false" ht="15.75" hidden="false" customHeight="true" outlineLevel="0" collapsed="false">
      <c r="A11795" s="4" t="n">
        <v>6074</v>
      </c>
      <c r="B11795" s="4" t="s">
        <v>61097</v>
      </c>
      <c r="C11795" s="4"/>
      <c r="D11795" s="4" t="s">
        <v>61098</v>
      </c>
      <c r="E11795" s="5" t="s">
        <v>29718</v>
      </c>
      <c r="F11795" s="4" t="s">
        <v>29719</v>
      </c>
      <c r="G11795" s="4" t="s">
        <v>154</v>
      </c>
      <c r="H11795" s="5" t="s">
        <v>61099</v>
      </c>
      <c r="I11795" s="4" t="s">
        <v>61100</v>
      </c>
      <c r="J11795" s="5" t="n">
        <f aca="false">LEN(K11795)</f>
        <v>10</v>
      </c>
      <c r="K11795" s="6" t="s">
        <v>60378</v>
      </c>
      <c r="L11795" s="4" t="s">
        <v>31</v>
      </c>
      <c r="M11795" s="4" t="s">
        <v>6016</v>
      </c>
    </row>
    <row r="11796" customFormat="false" ht="15.75" hidden="false" customHeight="true" outlineLevel="0" collapsed="false">
      <c r="A11796" s="4" t="n">
        <v>6145</v>
      </c>
      <c r="B11796" s="4" t="s">
        <v>61101</v>
      </c>
      <c r="C11796" s="4"/>
      <c r="D11796" s="4" t="s">
        <v>61102</v>
      </c>
      <c r="E11796" s="5" t="s">
        <v>2879</v>
      </c>
      <c r="F11796" s="4" t="s">
        <v>423</v>
      </c>
      <c r="G11796" s="4" t="s">
        <v>27</v>
      </c>
      <c r="H11796" s="5" t="s">
        <v>61103</v>
      </c>
      <c r="I11796" s="4" t="s">
        <v>61104</v>
      </c>
      <c r="J11796" s="5" t="n">
        <f aca="false">LEN(K11796)</f>
        <v>10</v>
      </c>
      <c r="K11796" s="6" t="s">
        <v>60355</v>
      </c>
      <c r="L11796" s="4" t="s">
        <v>21</v>
      </c>
      <c r="M11796" s="4" t="s">
        <v>2768</v>
      </c>
    </row>
    <row r="11797" customFormat="false" ht="15.75" hidden="false" customHeight="true" outlineLevel="0" collapsed="false">
      <c r="A11797" s="4" t="n">
        <v>6188</v>
      </c>
      <c r="B11797" s="4" t="s">
        <v>61105</v>
      </c>
      <c r="C11797" s="4"/>
      <c r="D11797" s="4" t="s">
        <v>61106</v>
      </c>
      <c r="E11797" s="5" t="s">
        <v>11873</v>
      </c>
      <c r="F11797" s="4" t="s">
        <v>11874</v>
      </c>
      <c r="G11797" s="4" t="s">
        <v>27</v>
      </c>
      <c r="H11797" s="5" t="s">
        <v>61107</v>
      </c>
      <c r="I11797" s="7" t="s">
        <v>61108</v>
      </c>
      <c r="J11797" s="5" t="n">
        <f aca="false">LEN(K11797)</f>
        <v>10</v>
      </c>
      <c r="K11797" s="6" t="str">
        <f aca="false">LOWER(SUBSTITUTE(SUBSTITUTE(SUBSTITUTE(SUBSTITUTE(SUBSTITUTE(SUBSTITUTE(SUBSTITUTE(B11797,"S.L.",""),"SL",""),"S.A.",""),"SA","")," ",""),".",""),",",""))&amp;".com"</f>
        <v>michel.com</v>
      </c>
      <c r="L11797" s="4" t="s">
        <v>57</v>
      </c>
      <c r="M11797" s="4" t="s">
        <v>31</v>
      </c>
    </row>
    <row r="11798" customFormat="false" ht="15.75" hidden="false" customHeight="true" outlineLevel="0" collapsed="false">
      <c r="A11798" s="4" t="n">
        <v>6254</v>
      </c>
      <c r="B11798" s="4" t="s">
        <v>61109</v>
      </c>
      <c r="C11798" s="4"/>
      <c r="D11798" s="4" t="s">
        <v>61110</v>
      </c>
      <c r="E11798" s="5" t="s">
        <v>21288</v>
      </c>
      <c r="F11798" s="4" t="s">
        <v>2268</v>
      </c>
      <c r="G11798" s="4" t="s">
        <v>27</v>
      </c>
      <c r="H11798" s="5" t="s">
        <v>61111</v>
      </c>
      <c r="I11798" s="7" t="s">
        <v>61112</v>
      </c>
      <c r="J11798" s="5" t="n">
        <f aca="false">LEN(K11798)</f>
        <v>10</v>
      </c>
      <c r="K11798" s="6" t="s">
        <v>60378</v>
      </c>
      <c r="L11798" s="4" t="s">
        <v>31</v>
      </c>
      <c r="M11798" s="4" t="s">
        <v>3523</v>
      </c>
    </row>
    <row r="11799" customFormat="false" ht="15.75" hidden="false" customHeight="true" outlineLevel="0" collapsed="false">
      <c r="A11799" s="4" t="n">
        <v>6420</v>
      </c>
      <c r="B11799" s="4" t="s">
        <v>61113</v>
      </c>
      <c r="C11799" s="4"/>
      <c r="D11799" s="4" t="s">
        <v>61114</v>
      </c>
      <c r="E11799" s="5" t="s">
        <v>47563</v>
      </c>
      <c r="F11799" s="4" t="s">
        <v>47564</v>
      </c>
      <c r="G11799" s="4" t="s">
        <v>27</v>
      </c>
      <c r="H11799" s="5" t="s">
        <v>61115</v>
      </c>
      <c r="I11799" s="7" t="s">
        <v>61116</v>
      </c>
      <c r="J11799" s="5" t="n">
        <f aca="false">LEN(K11799)</f>
        <v>10</v>
      </c>
      <c r="K11799" s="6" t="s">
        <v>61117</v>
      </c>
      <c r="L11799" s="4" t="s">
        <v>78</v>
      </c>
      <c r="M11799" s="4" t="s">
        <v>2890</v>
      </c>
    </row>
    <row r="11800" customFormat="false" ht="15.75" hidden="false" customHeight="true" outlineLevel="0" collapsed="false">
      <c r="A11800" s="4" t="n">
        <v>6490</v>
      </c>
      <c r="B11800" s="4" t="s">
        <v>61118</v>
      </c>
      <c r="C11800" s="4"/>
      <c r="D11800" s="4" t="s">
        <v>61119</v>
      </c>
      <c r="E11800" s="5" t="s">
        <v>1230</v>
      </c>
      <c r="F11800" s="4" t="s">
        <v>45</v>
      </c>
      <c r="G11800" s="4" t="s">
        <v>27</v>
      </c>
      <c r="H11800" s="5" t="s">
        <v>61120</v>
      </c>
      <c r="I11800" s="17" t="s">
        <v>61121</v>
      </c>
      <c r="J11800" s="5" t="n">
        <f aca="false">LEN(K11800)</f>
        <v>10</v>
      </c>
      <c r="K11800" s="19" t="s">
        <v>61122</v>
      </c>
      <c r="L11800" s="4" t="s">
        <v>31</v>
      </c>
      <c r="M11800" s="4" t="s">
        <v>31</v>
      </c>
    </row>
    <row r="11801" customFormat="false" ht="15.75" hidden="false" customHeight="true" outlineLevel="0" collapsed="false">
      <c r="A11801" s="4" t="n">
        <v>6532</v>
      </c>
      <c r="B11801" s="4" t="s">
        <v>61123</v>
      </c>
      <c r="C11801" s="4"/>
      <c r="D11801" s="4" t="s">
        <v>61124</v>
      </c>
      <c r="E11801" s="5" t="s">
        <v>21320</v>
      </c>
      <c r="F11801" s="4" t="s">
        <v>299</v>
      </c>
      <c r="G11801" s="4" t="s">
        <v>299</v>
      </c>
      <c r="H11801" s="5" t="s">
        <v>61125</v>
      </c>
      <c r="I11801" s="4" t="s">
        <v>61126</v>
      </c>
      <c r="J11801" s="5" t="n">
        <f aca="false">LEN(K11801)</f>
        <v>10</v>
      </c>
      <c r="K11801" s="6" t="s">
        <v>60378</v>
      </c>
      <c r="L11801" s="4" t="s">
        <v>66</v>
      </c>
      <c r="M11801" s="4" t="s">
        <v>2177</v>
      </c>
    </row>
    <row r="11802" customFormat="false" ht="15.75" hidden="false" customHeight="true" outlineLevel="0" collapsed="false">
      <c r="A11802" s="4" t="n">
        <v>6547</v>
      </c>
      <c r="B11802" s="4" t="s">
        <v>61127</v>
      </c>
      <c r="C11802" s="4"/>
      <c r="D11802" s="4" t="s">
        <v>61128</v>
      </c>
      <c r="E11802" s="5" t="s">
        <v>61129</v>
      </c>
      <c r="F11802" s="4" t="s">
        <v>61130</v>
      </c>
      <c r="G11802" s="4" t="s">
        <v>299</v>
      </c>
      <c r="H11802" s="5" t="s">
        <v>61131</v>
      </c>
      <c r="I11802" s="4" t="s">
        <v>61132</v>
      </c>
      <c r="J11802" s="5" t="n">
        <f aca="false">LEN(K11802)</f>
        <v>10</v>
      </c>
      <c r="K11802" s="6" t="str">
        <f aca="false">LOWER(SUBSTITUTE(SUBSTITUTE(SUBSTITUTE(SUBSTITUTE(SUBSTITUTE(SUBSTITUTE(SUBSTITUTE(B11802,"S.L.",""),"SL",""),"S.A.",""),"SA","")," ",""),".",""),",",""))&amp;".com"</f>
        <v>eljaro.com</v>
      </c>
      <c r="L11802" s="4" t="s">
        <v>21</v>
      </c>
      <c r="M11802" s="4" t="s">
        <v>359</v>
      </c>
    </row>
    <row r="11803" customFormat="false" ht="15.75" hidden="false" customHeight="true" outlineLevel="0" collapsed="false">
      <c r="A11803" s="4" t="n">
        <v>6610</v>
      </c>
      <c r="B11803" s="4" t="s">
        <v>61133</v>
      </c>
      <c r="C11803" s="4"/>
      <c r="D11803" s="4" t="s">
        <v>61134</v>
      </c>
      <c r="E11803" s="5" t="s">
        <v>17858</v>
      </c>
      <c r="F11803" s="4" t="s">
        <v>1155</v>
      </c>
      <c r="G11803" s="4" t="s">
        <v>1155</v>
      </c>
      <c r="H11803" s="5" t="s">
        <v>61135</v>
      </c>
      <c r="I11803" s="4" t="s">
        <v>61136</v>
      </c>
      <c r="J11803" s="5" t="n">
        <f aca="false">LEN(K11803)</f>
        <v>10</v>
      </c>
      <c r="K11803" s="6" t="s">
        <v>61137</v>
      </c>
      <c r="L11803" s="4" t="s">
        <v>31</v>
      </c>
      <c r="M11803" s="4" t="s">
        <v>5116</v>
      </c>
    </row>
    <row r="11804" customFormat="false" ht="15.75" hidden="false" customHeight="true" outlineLevel="0" collapsed="false">
      <c r="A11804" s="4" t="n">
        <v>6638</v>
      </c>
      <c r="B11804" s="4" t="s">
        <v>61138</v>
      </c>
      <c r="C11804" s="4"/>
      <c r="D11804" s="4" t="s">
        <v>61139</v>
      </c>
      <c r="E11804" s="5" t="s">
        <v>6421</v>
      </c>
      <c r="F11804" s="4" t="s">
        <v>6422</v>
      </c>
      <c r="G11804" s="4" t="s">
        <v>1155</v>
      </c>
      <c r="H11804" s="5" t="s">
        <v>61140</v>
      </c>
      <c r="I11804" s="4" t="s">
        <v>61141</v>
      </c>
      <c r="J11804" s="5" t="n">
        <f aca="false">LEN(K11804)</f>
        <v>10</v>
      </c>
      <c r="K11804" s="6" t="s">
        <v>60378</v>
      </c>
      <c r="L11804" s="4" t="s">
        <v>31</v>
      </c>
      <c r="M11804" s="4" t="s">
        <v>9493</v>
      </c>
    </row>
    <row r="11805" customFormat="false" ht="15.75" hidden="false" customHeight="true" outlineLevel="0" collapsed="false">
      <c r="A11805" s="4" t="n">
        <v>6724</v>
      </c>
      <c r="B11805" s="4" t="s">
        <v>61142</v>
      </c>
      <c r="C11805" s="4"/>
      <c r="D11805" s="4" t="s">
        <v>61143</v>
      </c>
      <c r="E11805" s="5" t="s">
        <v>1548</v>
      </c>
      <c r="F11805" s="4" t="s">
        <v>1549</v>
      </c>
      <c r="G11805" s="4" t="s">
        <v>1423</v>
      </c>
      <c r="H11805" s="5" t="s">
        <v>61144</v>
      </c>
      <c r="I11805" s="7" t="s">
        <v>61145</v>
      </c>
      <c r="J11805" s="5" t="n">
        <f aca="false">LEN(K11805)</f>
        <v>10</v>
      </c>
      <c r="K11805" s="6" t="str">
        <f aca="false">LOWER(SUBSTITUTE(SUBSTITUTE(SUBSTITUTE(SUBSTITUTE(SUBSTITUTE(SUBSTITUTE(SUBSTITUTE(B11805,"S.L.",""),"SL",""),"S.A.",""),"SA","")," ",""),".",""),",",""))&amp;".com"</f>
        <v>peseta.com</v>
      </c>
      <c r="L11805" s="4" t="s">
        <v>31</v>
      </c>
      <c r="M11805" s="4" t="s">
        <v>577</v>
      </c>
    </row>
    <row r="11806" customFormat="false" ht="15.75" hidden="false" customHeight="true" outlineLevel="0" collapsed="false">
      <c r="A11806" s="4" t="n">
        <v>6732</v>
      </c>
      <c r="B11806" s="4" t="s">
        <v>61146</v>
      </c>
      <c r="C11806" s="4"/>
      <c r="D11806" s="4" t="s">
        <v>61147</v>
      </c>
      <c r="E11806" s="5" t="s">
        <v>25471</v>
      </c>
      <c r="F11806" s="4" t="s">
        <v>1423</v>
      </c>
      <c r="G11806" s="4" t="s">
        <v>1423</v>
      </c>
      <c r="H11806" s="5" t="s">
        <v>61148</v>
      </c>
      <c r="I11806" s="4" t="s">
        <v>61149</v>
      </c>
      <c r="J11806" s="5" t="n">
        <f aca="false">LEN(K11806)</f>
        <v>10</v>
      </c>
      <c r="K11806" s="6" t="s">
        <v>61150</v>
      </c>
      <c r="L11806" s="4" t="s">
        <v>57</v>
      </c>
      <c r="M11806" s="4" t="s">
        <v>1063</v>
      </c>
    </row>
    <row r="11807" customFormat="false" ht="15.75" hidden="false" customHeight="true" outlineLevel="0" collapsed="false">
      <c r="A11807" s="4" t="n">
        <v>6740</v>
      </c>
      <c r="B11807" s="4" t="s">
        <v>61151</v>
      </c>
      <c r="C11807" s="4"/>
      <c r="D11807" s="4" t="s">
        <v>61152</v>
      </c>
      <c r="E11807" s="5" t="s">
        <v>3788</v>
      </c>
      <c r="F11807" s="4" t="s">
        <v>1423</v>
      </c>
      <c r="G11807" s="4" t="s">
        <v>1423</v>
      </c>
      <c r="H11807" s="5" t="s">
        <v>61153</v>
      </c>
      <c r="I11807" s="4" t="s">
        <v>61154</v>
      </c>
      <c r="J11807" s="5" t="n">
        <f aca="false">LEN(K11807)</f>
        <v>10</v>
      </c>
      <c r="K11807" s="6" t="s">
        <v>60378</v>
      </c>
      <c r="L11807" s="4" t="s">
        <v>57</v>
      </c>
      <c r="M11807" s="4" t="s">
        <v>10060</v>
      </c>
    </row>
    <row r="11808" customFormat="false" ht="15.75" hidden="false" customHeight="true" outlineLevel="0" collapsed="false">
      <c r="A11808" s="4" t="n">
        <v>6755</v>
      </c>
      <c r="B11808" s="4" t="s">
        <v>61155</v>
      </c>
      <c r="C11808" s="4"/>
      <c r="D11808" s="4" t="s">
        <v>61156</v>
      </c>
      <c r="E11808" s="5" t="s">
        <v>2193</v>
      </c>
      <c r="F11808" s="4" t="s">
        <v>61157</v>
      </c>
      <c r="G11808" s="4" t="s">
        <v>1423</v>
      </c>
      <c r="H11808" s="5" t="s">
        <v>61158</v>
      </c>
      <c r="I11808" s="7" t="s">
        <v>61159</v>
      </c>
      <c r="J11808" s="5" t="n">
        <f aca="false">LEN(K11808)</f>
        <v>10</v>
      </c>
      <c r="K11808" s="6" t="s">
        <v>61160</v>
      </c>
      <c r="L11808" s="4" t="s">
        <v>31</v>
      </c>
      <c r="M11808" s="4" t="s">
        <v>1216</v>
      </c>
    </row>
    <row r="11809" customFormat="false" ht="15.75" hidden="false" customHeight="true" outlineLevel="0" collapsed="false">
      <c r="A11809" s="4" t="n">
        <v>6761</v>
      </c>
      <c r="B11809" s="4" t="s">
        <v>61161</v>
      </c>
      <c r="C11809" s="4"/>
      <c r="D11809" s="4" t="s">
        <v>61162</v>
      </c>
      <c r="E11809" s="5" t="s">
        <v>10403</v>
      </c>
      <c r="F11809" s="4" t="s">
        <v>10404</v>
      </c>
      <c r="G11809" s="4" t="s">
        <v>1423</v>
      </c>
      <c r="H11809" s="5" t="s">
        <v>61163</v>
      </c>
      <c r="I11809" s="4" t="s">
        <v>61164</v>
      </c>
      <c r="J11809" s="5" t="n">
        <f aca="false">LEN(K11809)</f>
        <v>10</v>
      </c>
      <c r="K11809" s="6" t="s">
        <v>60378</v>
      </c>
      <c r="L11809" s="4" t="s">
        <v>21</v>
      </c>
      <c r="M11809" s="4" t="s">
        <v>877</v>
      </c>
    </row>
    <row r="11810" customFormat="false" ht="15.75" hidden="false" customHeight="true" outlineLevel="0" collapsed="false">
      <c r="A11810" s="4" t="n">
        <v>6768</v>
      </c>
      <c r="B11810" s="4" t="s">
        <v>61146</v>
      </c>
      <c r="C11810" s="4"/>
      <c r="D11810" s="4" t="s">
        <v>61165</v>
      </c>
      <c r="E11810" s="5" t="s">
        <v>25471</v>
      </c>
      <c r="F11810" s="4" t="s">
        <v>1423</v>
      </c>
      <c r="G11810" s="4" t="s">
        <v>1423</v>
      </c>
      <c r="H11810" s="5" t="s">
        <v>61166</v>
      </c>
      <c r="I11810" s="7" t="s">
        <v>61149</v>
      </c>
      <c r="J11810" s="5" t="n">
        <f aca="false">LEN(K11810)</f>
        <v>10</v>
      </c>
      <c r="K11810" s="6" t="s">
        <v>61150</v>
      </c>
      <c r="L11810" s="4" t="s">
        <v>31</v>
      </c>
      <c r="M11810" s="4" t="s">
        <v>918</v>
      </c>
    </row>
    <row r="11811" customFormat="false" ht="15.75" hidden="false" customHeight="true" outlineLevel="0" collapsed="false">
      <c r="A11811" s="4" t="n">
        <v>6870</v>
      </c>
      <c r="B11811" s="4" t="s">
        <v>61167</v>
      </c>
      <c r="C11811" s="4"/>
      <c r="D11811" s="4" t="s">
        <v>61168</v>
      </c>
      <c r="E11811" s="5" t="s">
        <v>121</v>
      </c>
      <c r="F11811" s="4" t="s">
        <v>122</v>
      </c>
      <c r="G11811" s="4" t="s">
        <v>84</v>
      </c>
      <c r="H11811" s="5" t="s">
        <v>61169</v>
      </c>
      <c r="I11811" s="7" t="s">
        <v>61170</v>
      </c>
      <c r="J11811" s="5" t="n">
        <f aca="false">LEN(K11811)</f>
        <v>10</v>
      </c>
      <c r="K11811" s="6" t="s">
        <v>61171</v>
      </c>
      <c r="L11811" s="4" t="s">
        <v>31</v>
      </c>
      <c r="M11811" s="4" t="s">
        <v>31</v>
      </c>
    </row>
    <row r="11812" customFormat="false" ht="15.75" hidden="false" customHeight="true" outlineLevel="0" collapsed="false">
      <c r="A11812" s="4" t="n">
        <v>6912</v>
      </c>
      <c r="B11812" s="4" t="s">
        <v>61172</v>
      </c>
      <c r="C11812" s="4"/>
      <c r="D11812" s="4" t="s">
        <v>61173</v>
      </c>
      <c r="E11812" s="5" t="s">
        <v>14778</v>
      </c>
      <c r="F11812" s="4" t="s">
        <v>83</v>
      </c>
      <c r="G11812" s="4" t="s">
        <v>84</v>
      </c>
      <c r="H11812" s="5" t="s">
        <v>61174</v>
      </c>
      <c r="I11812" s="9" t="s">
        <v>61175</v>
      </c>
      <c r="J11812" s="5" t="n">
        <f aca="false">LEN(K11812)</f>
        <v>10</v>
      </c>
      <c r="K11812" s="6" t="s">
        <v>61176</v>
      </c>
      <c r="L11812" s="4" t="s">
        <v>1679</v>
      </c>
      <c r="M11812" s="4" t="s">
        <v>3408</v>
      </c>
    </row>
    <row r="11813" customFormat="false" ht="15.75" hidden="false" customHeight="true" outlineLevel="0" collapsed="false">
      <c r="A11813" s="4" t="n">
        <v>6914</v>
      </c>
      <c r="B11813" s="4" t="s">
        <v>61177</v>
      </c>
      <c r="C11813" s="4"/>
      <c r="D11813" s="4" t="s">
        <v>61178</v>
      </c>
      <c r="E11813" s="5" t="s">
        <v>1768</v>
      </c>
      <c r="F11813" s="4" t="s">
        <v>83</v>
      </c>
      <c r="G11813" s="4" t="s">
        <v>84</v>
      </c>
      <c r="H11813" s="5" t="s">
        <v>61179</v>
      </c>
      <c r="I11813" s="4" t="s">
        <v>61180</v>
      </c>
      <c r="J11813" s="5" t="n">
        <f aca="false">LEN(K11813)</f>
        <v>10</v>
      </c>
      <c r="K11813" s="6" t="str">
        <f aca="false">LOWER(SUBSTITUTE(SUBSTITUTE(SUBSTITUTE(SUBSTITUTE(SUBSTITUTE(SUBSTITUTE(SUBSTITUTE(B11813,"S.L.",""),"SL",""),"S.A.",""),"SA","")," ",""),".",""),",",""))&amp;".com"</f>
        <v>ondina.com</v>
      </c>
      <c r="L11813" s="4" t="s">
        <v>21</v>
      </c>
      <c r="M11813" s="4" t="s">
        <v>15240</v>
      </c>
    </row>
    <row r="11814" customFormat="false" ht="15.75" hidden="false" customHeight="true" outlineLevel="0" collapsed="false">
      <c r="A11814" s="4" t="n">
        <v>6927</v>
      </c>
      <c r="B11814" s="4" t="s">
        <v>52908</v>
      </c>
      <c r="C11814" s="4"/>
      <c r="D11814" s="4" t="s">
        <v>61181</v>
      </c>
      <c r="E11814" s="5" t="s">
        <v>82</v>
      </c>
      <c r="F11814" s="4" t="s">
        <v>83</v>
      </c>
      <c r="G11814" s="4" t="s">
        <v>84</v>
      </c>
      <c r="H11814" s="5" t="s">
        <v>61182</v>
      </c>
      <c r="I11814" s="7" t="s">
        <v>61183</v>
      </c>
      <c r="J11814" s="5" t="n">
        <f aca="false">LEN(K11814)</f>
        <v>10</v>
      </c>
      <c r="K11814" s="6" t="str">
        <f aca="false">LOWER(SUBSTITUTE(SUBSTITUTE(SUBSTITUTE(SUBSTITUTE(SUBSTITUTE(SUBSTITUTE(SUBSTITUTE(B11814,"S.L.",""),"SL",""),"S.A.",""),"SA","")," ",""),".",""),",",""))&amp;".com"</f>
        <v>balmes.com</v>
      </c>
      <c r="L11814" s="4" t="s">
        <v>21</v>
      </c>
      <c r="M11814" s="4" t="s">
        <v>549</v>
      </c>
    </row>
    <row r="11815" customFormat="false" ht="15.75" hidden="false" customHeight="true" outlineLevel="0" collapsed="false">
      <c r="A11815" s="4" t="n">
        <v>6933</v>
      </c>
      <c r="B11815" s="4" t="s">
        <v>61184</v>
      </c>
      <c r="C11815" s="4"/>
      <c r="D11815" s="4" t="s">
        <v>61185</v>
      </c>
      <c r="E11815" s="5" t="s">
        <v>82</v>
      </c>
      <c r="F11815" s="4" t="s">
        <v>83</v>
      </c>
      <c r="G11815" s="4" t="s">
        <v>84</v>
      </c>
      <c r="H11815" s="5" t="s">
        <v>61186</v>
      </c>
      <c r="I11815" s="4" t="s">
        <v>61187</v>
      </c>
      <c r="J11815" s="5" t="n">
        <f aca="false">LEN(K11815)</f>
        <v>10</v>
      </c>
      <c r="K11815" s="6" t="str">
        <f aca="false">LOWER(SUBSTITUTE(SUBSTITUTE(SUBSTITUTE(SUBSTITUTE(SUBSTITUTE(SUBSTITUTE(SUBSTITUTE(B11815,"S.L.",""),"SL",""),"S.A.",""),"SA","")," ",""),".",""),",",""))&amp;".com"</f>
        <v>anfora.com</v>
      </c>
      <c r="L11815" s="4" t="s">
        <v>31</v>
      </c>
      <c r="M11815" s="4" t="s">
        <v>225</v>
      </c>
    </row>
    <row r="11816" customFormat="false" ht="15.75" hidden="false" customHeight="true" outlineLevel="0" collapsed="false">
      <c r="A11816" s="4" t="n">
        <v>7003</v>
      </c>
      <c r="B11816" s="4" t="s">
        <v>61188</v>
      </c>
      <c r="C11816" s="4"/>
      <c r="D11816" s="4" t="s">
        <v>61189</v>
      </c>
      <c r="E11816" s="5" t="s">
        <v>648</v>
      </c>
      <c r="F11816" s="4" t="s">
        <v>649</v>
      </c>
      <c r="G11816" s="4" t="s">
        <v>84</v>
      </c>
      <c r="H11816" s="5" t="s">
        <v>650</v>
      </c>
      <c r="I11816" s="7" t="s">
        <v>61190</v>
      </c>
      <c r="J11816" s="5" t="n">
        <f aca="false">LEN(K11816)</f>
        <v>10</v>
      </c>
      <c r="K11816" s="6" t="str">
        <f aca="false">LOWER(SUBSTITUTE(SUBSTITUTE(SUBSTITUTE(SUBSTITUTE(SUBSTITUTE(SUBSTITUTE(SUBSTITUTE(B11816,"S.L.",""),"SL",""),"S.A.",""),"SA","")," ",""),".",""),",",""))&amp;".com"</f>
        <v>luxmar.com</v>
      </c>
      <c r="L11816" s="4" t="s">
        <v>57</v>
      </c>
      <c r="M11816" s="4" t="s">
        <v>31</v>
      </c>
    </row>
    <row r="11817" customFormat="false" ht="15.75" hidden="false" customHeight="true" outlineLevel="0" collapsed="false">
      <c r="A11817" s="4" t="n">
        <v>7005</v>
      </c>
      <c r="B11817" s="4" t="s">
        <v>61191</v>
      </c>
      <c r="C11817" s="4"/>
      <c r="D11817" s="4" t="s">
        <v>61192</v>
      </c>
      <c r="E11817" s="5" t="s">
        <v>648</v>
      </c>
      <c r="F11817" s="4" t="s">
        <v>649</v>
      </c>
      <c r="G11817" s="4" t="s">
        <v>84</v>
      </c>
      <c r="H11817" s="5" t="s">
        <v>61193</v>
      </c>
      <c r="I11817" s="4" t="s">
        <v>61194</v>
      </c>
      <c r="J11817" s="5" t="n">
        <f aca="false">LEN(K11817)</f>
        <v>10</v>
      </c>
      <c r="K11817" s="6" t="str">
        <f aca="false">LOWER(SUBSTITUTE(SUBSTITUTE(SUBSTITUTE(SUBSTITUTE(SUBSTITUTE(SUBSTITUTE(SUBSTITUTE(B11817,"S.L.",""),"SL",""),"S.A.",""),"SA","")," ",""),".",""),",",""))&amp;".com"</f>
        <v>algarb.com</v>
      </c>
      <c r="L11817" s="4" t="s">
        <v>57</v>
      </c>
      <c r="M11817" s="4" t="s">
        <v>23403</v>
      </c>
    </row>
    <row r="11818" customFormat="false" ht="15.75" hidden="false" customHeight="true" outlineLevel="0" collapsed="false">
      <c r="A11818" s="4" t="n">
        <v>7011</v>
      </c>
      <c r="B11818" s="4" t="s">
        <v>60634</v>
      </c>
      <c r="C11818" s="4"/>
      <c r="D11818" s="4" t="s">
        <v>61195</v>
      </c>
      <c r="E11818" s="5" t="s">
        <v>91</v>
      </c>
      <c r="F11818" s="4" t="s">
        <v>92</v>
      </c>
      <c r="G11818" s="4" t="s">
        <v>84</v>
      </c>
      <c r="H11818" s="5" t="s">
        <v>11967</v>
      </c>
      <c r="I11818" s="7" t="s">
        <v>61196</v>
      </c>
      <c r="J11818" s="5" t="n">
        <f aca="false">LEN(K11818)</f>
        <v>10</v>
      </c>
      <c r="K11818" s="6" t="str">
        <f aca="false">LOWER(SUBSTITUTE(SUBSTITUTE(SUBSTITUTE(SUBSTITUTE(SUBSTITUTE(SUBSTITUTE(SUBSTITUTE(B11818,"S.L.",""),"SL",""),"S.A.",""),"SA","")," ",""),".",""),",",""))&amp;".com"</f>
        <v>delmar.com</v>
      </c>
      <c r="L11818" s="4" t="s">
        <v>31</v>
      </c>
      <c r="M11818" s="4" t="s">
        <v>31</v>
      </c>
    </row>
    <row r="11819" customFormat="false" ht="15.75" hidden="false" customHeight="true" outlineLevel="0" collapsed="false">
      <c r="A11819" s="4" t="n">
        <v>7112</v>
      </c>
      <c r="B11819" s="4" t="s">
        <v>61197</v>
      </c>
      <c r="C11819" s="4"/>
      <c r="D11819" s="4" t="s">
        <v>61198</v>
      </c>
      <c r="E11819" s="5" t="s">
        <v>31796</v>
      </c>
      <c r="F11819" s="4" t="s">
        <v>4285</v>
      </c>
      <c r="G11819" s="4" t="s">
        <v>84</v>
      </c>
      <c r="H11819" s="5" t="s">
        <v>61199</v>
      </c>
      <c r="I11819" s="7" t="s">
        <v>61200</v>
      </c>
      <c r="J11819" s="5" t="n">
        <f aca="false">LEN(K11819)</f>
        <v>10</v>
      </c>
      <c r="K11819" s="6" t="s">
        <v>61201</v>
      </c>
      <c r="L11819" s="4" t="s">
        <v>57</v>
      </c>
      <c r="M11819" s="4" t="s">
        <v>577</v>
      </c>
    </row>
    <row r="11820" customFormat="false" ht="15.75" hidden="false" customHeight="true" outlineLevel="0" collapsed="false">
      <c r="A11820" s="4" t="n">
        <v>7264</v>
      </c>
      <c r="B11820" s="4" t="s">
        <v>61202</v>
      </c>
      <c r="C11820" s="4"/>
      <c r="D11820" s="4" t="s">
        <v>61203</v>
      </c>
      <c r="E11820" s="5" t="s">
        <v>648</v>
      </c>
      <c r="F11820" s="4" t="s">
        <v>649</v>
      </c>
      <c r="G11820" s="4" t="s">
        <v>84</v>
      </c>
      <c r="H11820" s="5" t="s">
        <v>61204</v>
      </c>
      <c r="I11820" s="4" t="s">
        <v>61205</v>
      </c>
      <c r="J11820" s="5" t="n">
        <f aca="false">LEN(K11820)</f>
        <v>10</v>
      </c>
      <c r="K11820" s="6" t="str">
        <f aca="false">LOWER(SUBSTITUTE(SUBSTITUTE(SUBSTITUTE(SUBSTITUTE(SUBSTITUTE(SUBSTITUTE(SUBSTITUTE(B11820,"S.L.",""),"SL",""),"S.A.",""),"SA","")," ",""),".",""),",",""))&amp;".com"</f>
        <v>petoka.com</v>
      </c>
      <c r="L11820" s="4" t="s">
        <v>31</v>
      </c>
      <c r="M11820" s="4" t="s">
        <v>31</v>
      </c>
    </row>
    <row r="11821" customFormat="false" ht="15.75" hidden="false" customHeight="true" outlineLevel="0" collapsed="false">
      <c r="A11821" s="4" t="n">
        <v>7335</v>
      </c>
      <c r="B11821" s="4" t="s">
        <v>61206</v>
      </c>
      <c r="C11821" s="4"/>
      <c r="D11821" s="4" t="s">
        <v>61207</v>
      </c>
      <c r="E11821" s="5" t="s">
        <v>1768</v>
      </c>
      <c r="F11821" s="4" t="s">
        <v>1769</v>
      </c>
      <c r="G11821" s="4" t="s">
        <v>84</v>
      </c>
      <c r="H11821" s="5" t="s">
        <v>61208</v>
      </c>
      <c r="I11821" s="4" t="str">
        <f aca="false">IFERROR(__xludf.dummyfunction("""info@""&amp;LOWER(REGEXREPLACE(B11821,""[^A-Za-z0-9]"",""""))&amp;"".com"""),"info@gracia.com")</f>
        <v>info@gracia.com</v>
      </c>
      <c r="J11821" s="5" t="n">
        <f aca="false">LEN(K11821)</f>
        <v>10</v>
      </c>
      <c r="K11821" s="6" t="s">
        <v>61209</v>
      </c>
      <c r="L11821" s="4" t="s">
        <v>31</v>
      </c>
      <c r="M11821" s="4" t="s">
        <v>2139</v>
      </c>
    </row>
    <row r="11822" customFormat="false" ht="15.75" hidden="false" customHeight="true" outlineLevel="0" collapsed="false">
      <c r="A11822" s="4" t="n">
        <v>7367</v>
      </c>
      <c r="B11822" s="4" t="s">
        <v>61210</v>
      </c>
      <c r="C11822" s="4"/>
      <c r="D11822" s="4" t="s">
        <v>61211</v>
      </c>
      <c r="E11822" s="5" t="s">
        <v>82</v>
      </c>
      <c r="F11822" s="4" t="s">
        <v>83</v>
      </c>
      <c r="G11822" s="4" t="s">
        <v>84</v>
      </c>
      <c r="H11822" s="5" t="s">
        <v>61212</v>
      </c>
      <c r="I11822" s="4" t="s">
        <v>61213</v>
      </c>
      <c r="J11822" s="5" t="n">
        <f aca="false">LEN(K11822)</f>
        <v>10</v>
      </c>
      <c r="K11822" s="6" t="s">
        <v>61214</v>
      </c>
      <c r="L11822" s="4" t="s">
        <v>21</v>
      </c>
      <c r="M11822" s="4" t="s">
        <v>1694</v>
      </c>
    </row>
    <row r="11823" customFormat="false" ht="15.75" hidden="false" customHeight="true" outlineLevel="0" collapsed="false">
      <c r="A11823" s="4" t="n">
        <v>7418</v>
      </c>
      <c r="B11823" s="4" t="s">
        <v>61215</v>
      </c>
      <c r="C11823" s="4"/>
      <c r="D11823" s="4" t="s">
        <v>61216</v>
      </c>
      <c r="E11823" s="5" t="s">
        <v>510</v>
      </c>
      <c r="F11823" s="4" t="s">
        <v>511</v>
      </c>
      <c r="G11823" s="4" t="s">
        <v>84</v>
      </c>
      <c r="H11823" s="5" t="s">
        <v>61217</v>
      </c>
      <c r="I11823" s="4" t="str">
        <f aca="false">IFERROR(__xludf.dummyfunction("""info@""&amp;LOWER(REGEXREPLACE(B11823,""[^A-Za-z0-9]"",""""))&amp;"".com"""),"info@alcosa.com")</f>
        <v>info@alcosa.com</v>
      </c>
      <c r="J11823" s="5" t="n">
        <f aca="false">LEN(K11823)</f>
        <v>10</v>
      </c>
      <c r="K11823" s="6" t="s">
        <v>61218</v>
      </c>
      <c r="L11823" s="4" t="s">
        <v>31</v>
      </c>
      <c r="M11823" s="4" t="s">
        <v>31</v>
      </c>
    </row>
    <row r="11824" customFormat="false" ht="15.75" hidden="false" customHeight="true" outlineLevel="0" collapsed="false">
      <c r="A11824" s="4" t="n">
        <v>7423</v>
      </c>
      <c r="B11824" s="4" t="s">
        <v>61219</v>
      </c>
      <c r="C11824" s="4"/>
      <c r="D11824" s="4" t="s">
        <v>61220</v>
      </c>
      <c r="E11824" s="5" t="s">
        <v>510</v>
      </c>
      <c r="F11824" s="4" t="s">
        <v>511</v>
      </c>
      <c r="G11824" s="4" t="s">
        <v>84</v>
      </c>
      <c r="H11824" s="5" t="s">
        <v>61221</v>
      </c>
      <c r="I11824" s="4" t="s">
        <v>61222</v>
      </c>
      <c r="J11824" s="5" t="n">
        <f aca="false">LEN(K11824)</f>
        <v>10</v>
      </c>
      <c r="K11824" s="6" t="s">
        <v>61223</v>
      </c>
      <c r="L11824" s="4" t="s">
        <v>21</v>
      </c>
      <c r="M11824" s="4" t="s">
        <v>31</v>
      </c>
    </row>
    <row r="11825" customFormat="false" ht="15.75" hidden="false" customHeight="true" outlineLevel="0" collapsed="false">
      <c r="A11825" s="4" t="n">
        <v>7436</v>
      </c>
      <c r="B11825" s="4" t="s">
        <v>61224</v>
      </c>
      <c r="C11825" s="4"/>
      <c r="D11825" s="4" t="s">
        <v>61225</v>
      </c>
      <c r="E11825" s="5" t="s">
        <v>660</v>
      </c>
      <c r="F11825" s="4" t="s">
        <v>661</v>
      </c>
      <c r="G11825" s="4" t="s">
        <v>84</v>
      </c>
      <c r="H11825" s="5" t="s">
        <v>61226</v>
      </c>
      <c r="I11825" s="4" t="s">
        <v>61227</v>
      </c>
      <c r="J11825" s="5" t="n">
        <f aca="false">LEN(K11825)</f>
        <v>10</v>
      </c>
      <c r="K11825" s="6" t="s">
        <v>61228</v>
      </c>
      <c r="L11825" s="4" t="s">
        <v>31</v>
      </c>
      <c r="M11825" s="4" t="s">
        <v>31</v>
      </c>
    </row>
    <row r="11826" customFormat="false" ht="15.75" hidden="false" customHeight="true" outlineLevel="0" collapsed="false">
      <c r="A11826" s="4" t="n">
        <v>7560</v>
      </c>
      <c r="B11826" s="4" t="s">
        <v>61229</v>
      </c>
      <c r="C11826" s="4"/>
      <c r="D11826" s="4" t="s">
        <v>35065</v>
      </c>
      <c r="E11826" s="5" t="s">
        <v>3583</v>
      </c>
      <c r="F11826" s="4" t="s">
        <v>9831</v>
      </c>
      <c r="G11826" s="4" t="s">
        <v>84</v>
      </c>
      <c r="H11826" s="5" t="s">
        <v>61230</v>
      </c>
      <c r="I11826" s="4" t="s">
        <v>61231</v>
      </c>
      <c r="J11826" s="5" t="n">
        <f aca="false">LEN(K11826)</f>
        <v>10</v>
      </c>
      <c r="K11826" s="6" t="s">
        <v>61232</v>
      </c>
      <c r="L11826" s="4" t="s">
        <v>31</v>
      </c>
      <c r="M11826" s="4" t="s">
        <v>5660</v>
      </c>
    </row>
    <row r="11827" customFormat="false" ht="15.75" hidden="false" customHeight="true" outlineLevel="0" collapsed="false">
      <c r="A11827" s="4" t="n">
        <v>7592</v>
      </c>
      <c r="B11827" s="4" t="s">
        <v>61233</v>
      </c>
      <c r="C11827" s="4"/>
      <c r="D11827" s="4" t="s">
        <v>61234</v>
      </c>
      <c r="E11827" s="5" t="s">
        <v>220</v>
      </c>
      <c r="F11827" s="4" t="s">
        <v>221</v>
      </c>
      <c r="G11827" s="4" t="s">
        <v>84</v>
      </c>
      <c r="H11827" s="5" t="s">
        <v>61235</v>
      </c>
      <c r="I11827" s="4" t="s">
        <v>61236</v>
      </c>
      <c r="J11827" s="5" t="n">
        <f aca="false">LEN(K11827)</f>
        <v>10</v>
      </c>
      <c r="K11827" s="6" t="s">
        <v>61237</v>
      </c>
      <c r="L11827" s="4" t="s">
        <v>57</v>
      </c>
      <c r="M11827" s="4" t="s">
        <v>2781</v>
      </c>
    </row>
    <row r="11828" customFormat="false" ht="15.75" hidden="false" customHeight="true" outlineLevel="0" collapsed="false">
      <c r="A11828" s="4" t="n">
        <v>7613</v>
      </c>
      <c r="B11828" s="4" t="s">
        <v>61238</v>
      </c>
      <c r="C11828" s="4"/>
      <c r="D11828" s="4" t="s">
        <v>61239</v>
      </c>
      <c r="E11828" s="5" t="s">
        <v>7888</v>
      </c>
      <c r="F11828" s="4" t="s">
        <v>7889</v>
      </c>
      <c r="G11828" s="4" t="s">
        <v>84</v>
      </c>
      <c r="H11828" s="5" t="s">
        <v>61240</v>
      </c>
      <c r="I11828" s="4" t="s">
        <v>61241</v>
      </c>
      <c r="J11828" s="5" t="n">
        <f aca="false">LEN(K11828)</f>
        <v>10</v>
      </c>
      <c r="K11828" s="6" t="s">
        <v>61242</v>
      </c>
      <c r="L11828" s="4" t="s">
        <v>1679</v>
      </c>
      <c r="M11828" s="4" t="s">
        <v>31</v>
      </c>
    </row>
    <row r="11829" customFormat="false" ht="15.75" hidden="false" customHeight="true" outlineLevel="0" collapsed="false">
      <c r="A11829" s="4" t="n">
        <v>7619</v>
      </c>
      <c r="B11829" s="4" t="s">
        <v>48693</v>
      </c>
      <c r="C11829" s="4"/>
      <c r="D11829" s="4" t="s">
        <v>61243</v>
      </c>
      <c r="E11829" s="5" t="s">
        <v>14855</v>
      </c>
      <c r="F11829" s="4" t="s">
        <v>7889</v>
      </c>
      <c r="G11829" s="4" t="s">
        <v>84</v>
      </c>
      <c r="H11829" s="5" t="s">
        <v>61244</v>
      </c>
      <c r="I11829" s="4" t="s">
        <v>61245</v>
      </c>
      <c r="J11829" s="5" t="n">
        <f aca="false">LEN(K11829)</f>
        <v>10</v>
      </c>
      <c r="K11829" s="6" t="s">
        <v>61246</v>
      </c>
      <c r="L11829" s="4" t="s">
        <v>31</v>
      </c>
      <c r="M11829" s="4" t="s">
        <v>5765</v>
      </c>
    </row>
    <row r="11830" customFormat="false" ht="15.75" hidden="false" customHeight="true" outlineLevel="0" collapsed="false">
      <c r="A11830" s="4" t="n">
        <v>7801</v>
      </c>
      <c r="B11830" s="4" t="s">
        <v>61247</v>
      </c>
      <c r="C11830" s="4"/>
      <c r="D11830" s="4" t="s">
        <v>61248</v>
      </c>
      <c r="E11830" s="5" t="s">
        <v>504</v>
      </c>
      <c r="F11830" s="4" t="s">
        <v>505</v>
      </c>
      <c r="G11830" s="4" t="s">
        <v>84</v>
      </c>
      <c r="H11830" s="5" t="s">
        <v>61249</v>
      </c>
      <c r="I11830" s="4" t="s">
        <v>61250</v>
      </c>
      <c r="J11830" s="5" t="n">
        <f aca="false">LEN(K11830)</f>
        <v>10</v>
      </c>
      <c r="K11830" s="6" t="s">
        <v>60355</v>
      </c>
      <c r="L11830" s="4" t="s">
        <v>57</v>
      </c>
      <c r="M11830" s="4" t="s">
        <v>2321</v>
      </c>
    </row>
    <row r="11831" customFormat="false" ht="15.75" hidden="false" customHeight="true" outlineLevel="0" collapsed="false">
      <c r="A11831" s="4" t="n">
        <v>7965</v>
      </c>
      <c r="B11831" s="4" t="s">
        <v>61251</v>
      </c>
      <c r="C11831" s="4"/>
      <c r="D11831" s="4" t="s">
        <v>61252</v>
      </c>
      <c r="E11831" s="5" t="s">
        <v>1650</v>
      </c>
      <c r="F11831" s="4" t="s">
        <v>1651</v>
      </c>
      <c r="G11831" s="4" t="s">
        <v>84</v>
      </c>
      <c r="H11831" s="5" t="s">
        <v>61253</v>
      </c>
      <c r="I11831" s="4" t="str">
        <f aca="false">IFERROR(__xludf.dummyfunction("""info@""&amp;LOWER(REGEXREPLACE(B11831,""[^A-Za-z0-9]"",""""))&amp;"".com"""),"info@sultan.com")</f>
        <v>info@sultan.com</v>
      </c>
      <c r="J11831" s="5" t="n">
        <f aca="false">LEN(K11831)</f>
        <v>10</v>
      </c>
      <c r="K11831" s="6" t="s">
        <v>61254</v>
      </c>
      <c r="L11831" s="4" t="s">
        <v>31</v>
      </c>
      <c r="M11831" s="4" t="s">
        <v>2980</v>
      </c>
    </row>
    <row r="11832" customFormat="false" ht="15.75" hidden="false" customHeight="true" outlineLevel="0" collapsed="false">
      <c r="A11832" s="4" t="n">
        <v>7966</v>
      </c>
      <c r="B11832" s="4" t="s">
        <v>61255</v>
      </c>
      <c r="C11832" s="4"/>
      <c r="D11832" s="4" t="s">
        <v>61256</v>
      </c>
      <c r="E11832" s="5" t="s">
        <v>1650</v>
      </c>
      <c r="F11832" s="4" t="s">
        <v>1651</v>
      </c>
      <c r="G11832" s="4" t="s">
        <v>84</v>
      </c>
      <c r="H11832" s="5" t="s">
        <v>61257</v>
      </c>
      <c r="I11832" s="4" t="s">
        <v>61258</v>
      </c>
      <c r="J11832" s="5" t="n">
        <f aca="false">LEN(K11832)</f>
        <v>10</v>
      </c>
      <c r="K11832" s="6" t="s">
        <v>61259</v>
      </c>
      <c r="L11832" s="4" t="s">
        <v>31</v>
      </c>
      <c r="M11832" s="4" t="s">
        <v>4671</v>
      </c>
    </row>
    <row r="11833" customFormat="false" ht="15.75" hidden="false" customHeight="true" outlineLevel="0" collapsed="false">
      <c r="A11833" s="4" t="n">
        <v>7967</v>
      </c>
      <c r="B11833" s="4" t="s">
        <v>61260</v>
      </c>
      <c r="C11833" s="4"/>
      <c r="D11833" s="4" t="s">
        <v>61261</v>
      </c>
      <c r="E11833" s="5" t="s">
        <v>1650</v>
      </c>
      <c r="F11833" s="4" t="s">
        <v>1651</v>
      </c>
      <c r="G11833" s="4" t="s">
        <v>84</v>
      </c>
      <c r="H11833" s="5" t="s">
        <v>61262</v>
      </c>
      <c r="I11833" s="4" t="str">
        <f aca="false">IFERROR(__xludf.dummyfunction("""info@""&amp;LOWER(REGEXREPLACE(B11833,""[^A-Za-z0-9]"",""""))&amp;"".com"""),"info@yatesl.com")</f>
        <v>info@yatesl.com</v>
      </c>
      <c r="J11833" s="5" t="n">
        <f aca="false">LEN(K11833)</f>
        <v>10</v>
      </c>
      <c r="K11833" s="6" t="s">
        <v>61263</v>
      </c>
      <c r="L11833" s="4" t="s">
        <v>21</v>
      </c>
      <c r="M11833" s="4" t="s">
        <v>11774</v>
      </c>
    </row>
    <row r="11834" customFormat="false" ht="15.75" hidden="false" customHeight="true" outlineLevel="0" collapsed="false">
      <c r="A11834" s="4" t="n">
        <v>8004</v>
      </c>
      <c r="B11834" s="4" t="s">
        <v>61264</v>
      </c>
      <c r="C11834" s="4"/>
      <c r="D11834" s="4" t="s">
        <v>61265</v>
      </c>
      <c r="E11834" s="5" t="s">
        <v>2918</v>
      </c>
      <c r="F11834" s="4" t="s">
        <v>1956</v>
      </c>
      <c r="G11834" s="4" t="s">
        <v>84</v>
      </c>
      <c r="H11834" s="5" t="s">
        <v>61266</v>
      </c>
      <c r="I11834" s="4" t="s">
        <v>61267</v>
      </c>
      <c r="J11834" s="5" t="n">
        <f aca="false">LEN(K11834)</f>
        <v>10</v>
      </c>
      <c r="K11834" s="6" t="s">
        <v>61268</v>
      </c>
      <c r="L11834" s="4" t="s">
        <v>31</v>
      </c>
      <c r="M11834" s="4" t="s">
        <v>3523</v>
      </c>
    </row>
    <row r="11835" customFormat="false" ht="15.75" hidden="false" customHeight="true" outlineLevel="0" collapsed="false">
      <c r="A11835" s="4" t="n">
        <v>8005</v>
      </c>
      <c r="B11835" s="4" t="s">
        <v>61269</v>
      </c>
      <c r="C11835" s="4"/>
      <c r="D11835" s="4" t="s">
        <v>61270</v>
      </c>
      <c r="E11835" s="5" t="s">
        <v>2918</v>
      </c>
      <c r="F11835" s="4" t="s">
        <v>1956</v>
      </c>
      <c r="G11835" s="4" t="s">
        <v>84</v>
      </c>
      <c r="H11835" s="5" t="s">
        <v>61271</v>
      </c>
      <c r="I11835" s="4" t="s">
        <v>61272</v>
      </c>
      <c r="J11835" s="5" t="n">
        <f aca="false">LEN(K11835)</f>
        <v>10</v>
      </c>
      <c r="K11835" s="6" t="s">
        <v>61268</v>
      </c>
      <c r="L11835" s="4" t="s">
        <v>31</v>
      </c>
      <c r="M11835" s="4" t="s">
        <v>8621</v>
      </c>
    </row>
    <row r="11836" customFormat="false" ht="15.75" hidden="false" customHeight="true" outlineLevel="0" collapsed="false">
      <c r="A11836" s="4" t="n">
        <v>8285</v>
      </c>
      <c r="B11836" s="4" t="s">
        <v>61273</v>
      </c>
      <c r="C11836" s="4"/>
      <c r="D11836" s="4" t="s">
        <v>61274</v>
      </c>
      <c r="E11836" s="5" t="s">
        <v>144</v>
      </c>
      <c r="F11836" s="4" t="s">
        <v>145</v>
      </c>
      <c r="G11836" s="4" t="s">
        <v>146</v>
      </c>
      <c r="H11836" s="5" t="s">
        <v>61275</v>
      </c>
      <c r="I11836" s="4" t="s">
        <v>61276</v>
      </c>
      <c r="J11836" s="5" t="n">
        <f aca="false">LEN(K11836)</f>
        <v>10</v>
      </c>
      <c r="K11836" s="6" t="s">
        <v>61277</v>
      </c>
      <c r="L11836" s="4" t="s">
        <v>31</v>
      </c>
      <c r="M11836" s="4" t="s">
        <v>1120</v>
      </c>
    </row>
    <row r="11837" customFormat="false" ht="15.75" hidden="false" customHeight="true" outlineLevel="0" collapsed="false">
      <c r="A11837" s="4" t="n">
        <v>8357</v>
      </c>
      <c r="B11837" s="4" t="s">
        <v>45955</v>
      </c>
      <c r="C11837" s="4" t="s">
        <v>45956</v>
      </c>
      <c r="D11837" s="4" t="s">
        <v>61278</v>
      </c>
      <c r="E11837" s="5" t="s">
        <v>35815</v>
      </c>
      <c r="F11837" s="4" t="s">
        <v>35816</v>
      </c>
      <c r="G11837" s="4" t="s">
        <v>146</v>
      </c>
      <c r="H11837" s="5" t="s">
        <v>61279</v>
      </c>
      <c r="I11837" s="7" t="s">
        <v>45959</v>
      </c>
      <c r="J11837" s="5" t="n">
        <f aca="false">LEN(K11837)</f>
        <v>10</v>
      </c>
      <c r="K11837" s="6" t="s">
        <v>61280</v>
      </c>
      <c r="L11837" s="4" t="s">
        <v>57</v>
      </c>
      <c r="M11837" s="4" t="s">
        <v>729</v>
      </c>
    </row>
    <row r="11838" customFormat="false" ht="15.75" hidden="false" customHeight="true" outlineLevel="0" collapsed="false">
      <c r="A11838" s="4" t="n">
        <v>8417</v>
      </c>
      <c r="B11838" s="4" t="s">
        <v>61281</v>
      </c>
      <c r="C11838" s="4" t="s">
        <v>61282</v>
      </c>
      <c r="D11838" s="4" t="s">
        <v>61283</v>
      </c>
      <c r="E11838" s="5" t="s">
        <v>25983</v>
      </c>
      <c r="F11838" s="4" t="s">
        <v>25984</v>
      </c>
      <c r="G11838" s="4" t="s">
        <v>146</v>
      </c>
      <c r="H11838" s="5" t="s">
        <v>61284</v>
      </c>
      <c r="I11838" s="7" t="s">
        <v>61285</v>
      </c>
      <c r="J11838" s="5" t="n">
        <f aca="false">LEN(K11838)</f>
        <v>10</v>
      </c>
      <c r="K11838" s="6" t="s">
        <v>60720</v>
      </c>
      <c r="L11838" s="4" t="s">
        <v>31</v>
      </c>
      <c r="M11838" s="4" t="s">
        <v>577</v>
      </c>
    </row>
    <row r="11839" customFormat="false" ht="15.75" hidden="false" customHeight="true" outlineLevel="0" collapsed="false">
      <c r="A11839" s="4" t="n">
        <v>8453</v>
      </c>
      <c r="B11839" s="4" t="s">
        <v>61286</v>
      </c>
      <c r="C11839" s="4"/>
      <c r="D11839" s="4" t="s">
        <v>61287</v>
      </c>
      <c r="E11839" s="5" t="s">
        <v>1974</v>
      </c>
      <c r="F11839" s="4" t="s">
        <v>1975</v>
      </c>
      <c r="G11839" s="4" t="s">
        <v>146</v>
      </c>
      <c r="H11839" s="5" t="s">
        <v>61288</v>
      </c>
      <c r="I11839" s="4" t="s">
        <v>61289</v>
      </c>
      <c r="J11839" s="5" t="n">
        <f aca="false">LEN(K11839)</f>
        <v>10</v>
      </c>
      <c r="K11839" s="6" t="s">
        <v>60378</v>
      </c>
      <c r="L11839" s="4" t="s">
        <v>21</v>
      </c>
      <c r="M11839" s="4" t="s">
        <v>2139</v>
      </c>
    </row>
    <row r="11840" customFormat="false" ht="15.75" hidden="false" customHeight="true" outlineLevel="0" collapsed="false">
      <c r="A11840" s="4" t="n">
        <v>8584</v>
      </c>
      <c r="B11840" s="4" t="s">
        <v>61290</v>
      </c>
      <c r="C11840" s="4" t="s">
        <v>61291</v>
      </c>
      <c r="D11840" s="4" t="s">
        <v>61292</v>
      </c>
      <c r="E11840" s="5" t="s">
        <v>19176</v>
      </c>
      <c r="F11840" s="4" t="s">
        <v>35927</v>
      </c>
      <c r="G11840" s="4" t="s">
        <v>1567</v>
      </c>
      <c r="H11840" s="5" t="s">
        <v>61293</v>
      </c>
      <c r="I11840" s="4" t="s">
        <v>61294</v>
      </c>
      <c r="J11840" s="5" t="n">
        <f aca="false">LEN(K11840)</f>
        <v>10</v>
      </c>
      <c r="K11840" s="6" t="s">
        <v>61295</v>
      </c>
      <c r="L11840" s="4" t="s">
        <v>637</v>
      </c>
      <c r="M11840" s="4" t="s">
        <v>729</v>
      </c>
    </row>
    <row r="11841" customFormat="false" ht="15.75" hidden="false" customHeight="true" outlineLevel="0" collapsed="false">
      <c r="A11841" s="4" t="n">
        <v>8600</v>
      </c>
      <c r="B11841" s="4" t="s">
        <v>61296</v>
      </c>
      <c r="C11841" s="4" t="s">
        <v>61297</v>
      </c>
      <c r="D11841" s="4" t="s">
        <v>61298</v>
      </c>
      <c r="E11841" s="5" t="s">
        <v>26047</v>
      </c>
      <c r="F11841" s="4" t="s">
        <v>1567</v>
      </c>
      <c r="G11841" s="4" t="s">
        <v>1567</v>
      </c>
      <c r="H11841" s="5" t="s">
        <v>61299</v>
      </c>
      <c r="I11841" s="4" t="s">
        <v>61300</v>
      </c>
      <c r="J11841" s="5" t="n">
        <f aca="false">LEN(K11841)</f>
        <v>10</v>
      </c>
      <c r="K11841" s="6" t="s">
        <v>60378</v>
      </c>
      <c r="L11841" s="4" t="s">
        <v>21</v>
      </c>
      <c r="M11841" s="4" t="s">
        <v>1863</v>
      </c>
    </row>
    <row r="11842" customFormat="false" ht="15.75" hidden="false" customHeight="true" outlineLevel="0" collapsed="false">
      <c r="A11842" s="4" t="n">
        <v>8628</v>
      </c>
      <c r="B11842" s="4" t="s">
        <v>61301</v>
      </c>
      <c r="C11842" s="4"/>
      <c r="D11842" s="4" t="s">
        <v>50461</v>
      </c>
      <c r="E11842" s="5" t="s">
        <v>30574</v>
      </c>
      <c r="F11842" s="4" t="s">
        <v>30575</v>
      </c>
      <c r="G11842" s="4" t="s">
        <v>1567</v>
      </c>
      <c r="H11842" s="5" t="s">
        <v>61302</v>
      </c>
      <c r="I11842" s="4" t="s">
        <v>61303</v>
      </c>
      <c r="J11842" s="5" t="n">
        <f aca="false">LEN(K11842)</f>
        <v>10</v>
      </c>
      <c r="K11842" s="6" t="s">
        <v>60378</v>
      </c>
      <c r="L11842" s="4" t="s">
        <v>57</v>
      </c>
      <c r="M11842" s="4" t="s">
        <v>615</v>
      </c>
    </row>
    <row r="11843" customFormat="false" ht="15.75" hidden="false" customHeight="true" outlineLevel="0" collapsed="false">
      <c r="A11843" s="4" t="n">
        <v>8635</v>
      </c>
      <c r="B11843" s="4" t="s">
        <v>61304</v>
      </c>
      <c r="C11843" s="4" t="s">
        <v>61305</v>
      </c>
      <c r="D11843" s="4" t="s">
        <v>61306</v>
      </c>
      <c r="E11843" s="5" t="s">
        <v>61307</v>
      </c>
      <c r="F11843" s="4" t="s">
        <v>61308</v>
      </c>
      <c r="G11843" s="4" t="s">
        <v>1567</v>
      </c>
      <c r="H11843" s="5" t="s">
        <v>61309</v>
      </c>
      <c r="I11843" s="4" t="s">
        <v>61310</v>
      </c>
      <c r="J11843" s="5" t="n">
        <f aca="false">LEN(K11843)</f>
        <v>10</v>
      </c>
      <c r="K11843" s="6" t="s">
        <v>61311</v>
      </c>
      <c r="L11843" s="4" t="s">
        <v>21</v>
      </c>
      <c r="M11843" s="4" t="s">
        <v>1208</v>
      </c>
    </row>
    <row r="11844" customFormat="false" ht="15.75" hidden="false" customHeight="true" outlineLevel="0" collapsed="false">
      <c r="A11844" s="4" t="n">
        <v>8699</v>
      </c>
      <c r="B11844" s="4" t="s">
        <v>61312</v>
      </c>
      <c r="C11844" s="4" t="s">
        <v>61313</v>
      </c>
      <c r="D11844" s="4" t="s">
        <v>61314</v>
      </c>
      <c r="E11844" s="5" t="s">
        <v>18345</v>
      </c>
      <c r="F11844" s="4" t="s">
        <v>1984</v>
      </c>
      <c r="G11844" s="4" t="s">
        <v>1567</v>
      </c>
      <c r="H11844" s="5" t="s">
        <v>61315</v>
      </c>
      <c r="I11844" s="4" t="s">
        <v>61316</v>
      </c>
      <c r="J11844" s="5" t="n">
        <f aca="false">LEN(K11844)</f>
        <v>10</v>
      </c>
      <c r="K11844" s="6" t="s">
        <v>60378</v>
      </c>
      <c r="L11844" s="4" t="s">
        <v>31</v>
      </c>
      <c r="M11844" s="4" t="s">
        <v>11354</v>
      </c>
    </row>
    <row r="11845" customFormat="false" ht="15.75" hidden="false" customHeight="true" outlineLevel="0" collapsed="false">
      <c r="A11845" s="4" t="n">
        <v>8711</v>
      </c>
      <c r="B11845" s="4" t="s">
        <v>61317</v>
      </c>
      <c r="C11845" s="4"/>
      <c r="D11845" s="4" t="s">
        <v>61318</v>
      </c>
      <c r="E11845" s="5" t="s">
        <v>1983</v>
      </c>
      <c r="F11845" s="4" t="s">
        <v>1984</v>
      </c>
      <c r="G11845" s="4" t="s">
        <v>1567</v>
      </c>
      <c r="H11845" s="5" t="s">
        <v>61319</v>
      </c>
      <c r="I11845" s="4" t="str">
        <f aca="false">IFERROR(__xludf.dummyfunction("""info@""&amp;LOWER(REGEXREPLACE(B11845,""[^A-Za-z0-9]"",""""))&amp;"".com"""),"info@irissa.com")</f>
        <v>info@irissa.com</v>
      </c>
      <c r="J11845" s="5" t="n">
        <f aca="false">LEN(K11845)</f>
        <v>10</v>
      </c>
      <c r="K11845" s="6" t="s">
        <v>61320</v>
      </c>
      <c r="L11845" s="4" t="s">
        <v>31</v>
      </c>
      <c r="M11845" s="4" t="s">
        <v>31</v>
      </c>
    </row>
    <row r="11846" customFormat="false" ht="15.75" hidden="false" customHeight="true" outlineLevel="0" collapsed="false">
      <c r="A11846" s="4" t="n">
        <v>8712</v>
      </c>
      <c r="B11846" s="4" t="s">
        <v>61321</v>
      </c>
      <c r="C11846" s="4"/>
      <c r="D11846" s="4" t="s">
        <v>61322</v>
      </c>
      <c r="E11846" s="5" t="s">
        <v>26109</v>
      </c>
      <c r="F11846" s="4" t="s">
        <v>6534</v>
      </c>
      <c r="G11846" s="4" t="s">
        <v>1567</v>
      </c>
      <c r="H11846" s="5" t="s">
        <v>61323</v>
      </c>
      <c r="I11846" s="4" t="s">
        <v>61324</v>
      </c>
      <c r="J11846" s="5" t="n">
        <f aca="false">LEN(K11846)</f>
        <v>10</v>
      </c>
      <c r="K11846" s="6" t="s">
        <v>60378</v>
      </c>
      <c r="L11846" s="4" t="s">
        <v>21</v>
      </c>
      <c r="M11846" s="4" t="s">
        <v>1694</v>
      </c>
    </row>
    <row r="11847" customFormat="false" ht="15.75" hidden="false" customHeight="true" outlineLevel="0" collapsed="false">
      <c r="A11847" s="4" t="n">
        <v>8741</v>
      </c>
      <c r="B11847" s="4" t="s">
        <v>61325</v>
      </c>
      <c r="C11847" s="4" t="s">
        <v>61326</v>
      </c>
      <c r="D11847" s="4" t="s">
        <v>61327</v>
      </c>
      <c r="E11847" s="5" t="s">
        <v>6533</v>
      </c>
      <c r="F11847" s="4" t="s">
        <v>6534</v>
      </c>
      <c r="G11847" s="4" t="s">
        <v>1567</v>
      </c>
      <c r="H11847" s="5" t="s">
        <v>61328</v>
      </c>
      <c r="I11847" s="4" t="str">
        <f aca="false">IFERROR(__xludf.dummyfunction("""info@""&amp;LOWER(REGEXREPLACE(B11847,""[^A-Za-z0-9]"",""""))&amp;"".com"""),"info@lacuma.com")</f>
        <v>info@lacuma.com</v>
      </c>
      <c r="J11847" s="5" t="n">
        <f aca="false">LEN(K11847)</f>
        <v>10</v>
      </c>
      <c r="K11847" s="10" t="s">
        <v>61329</v>
      </c>
      <c r="L11847" s="4" t="s">
        <v>57</v>
      </c>
      <c r="M11847" s="4" t="s">
        <v>877</v>
      </c>
    </row>
    <row r="11848" customFormat="false" ht="15.75" hidden="false" customHeight="true" outlineLevel="0" collapsed="false">
      <c r="A11848" s="4" t="n">
        <v>8823</v>
      </c>
      <c r="B11848" s="4" t="s">
        <v>61330</v>
      </c>
      <c r="C11848" s="4"/>
      <c r="D11848" s="4" t="s">
        <v>61331</v>
      </c>
      <c r="E11848" s="5" t="s">
        <v>3607</v>
      </c>
      <c r="F11848" s="4" t="s">
        <v>3608</v>
      </c>
      <c r="G11848" s="4" t="s">
        <v>355</v>
      </c>
      <c r="H11848" s="5" t="s">
        <v>61332</v>
      </c>
      <c r="I11848" s="4" t="s">
        <v>61333</v>
      </c>
      <c r="J11848" s="5" t="n">
        <f aca="false">LEN(K11848)</f>
        <v>10</v>
      </c>
      <c r="K11848" s="10" t="s">
        <v>61334</v>
      </c>
      <c r="L11848" s="4" t="s">
        <v>637</v>
      </c>
      <c r="M11848" s="4" t="s">
        <v>1063</v>
      </c>
    </row>
    <row r="11849" customFormat="false" ht="15.75" hidden="false" customHeight="true" outlineLevel="0" collapsed="false">
      <c r="A11849" s="4" t="n">
        <v>8892</v>
      </c>
      <c r="B11849" s="4" t="s">
        <v>61335</v>
      </c>
      <c r="C11849" s="4"/>
      <c r="D11849" s="4" t="s">
        <v>61336</v>
      </c>
      <c r="E11849" s="5" t="s">
        <v>15024</v>
      </c>
      <c r="F11849" s="4" t="s">
        <v>1658</v>
      </c>
      <c r="G11849" s="4" t="s">
        <v>355</v>
      </c>
      <c r="H11849" s="5" t="s">
        <v>61337</v>
      </c>
      <c r="I11849" s="4" t="s">
        <v>61338</v>
      </c>
      <c r="J11849" s="5" t="n">
        <f aca="false">LEN(K11849)</f>
        <v>10</v>
      </c>
      <c r="K11849" s="6" t="s">
        <v>61339</v>
      </c>
      <c r="L11849" s="4" t="s">
        <v>21</v>
      </c>
      <c r="M11849" s="4" t="s">
        <v>326</v>
      </c>
    </row>
    <row r="11850" customFormat="false" ht="15.75" hidden="false" customHeight="true" outlineLevel="0" collapsed="false">
      <c r="A11850" s="4" t="n">
        <v>8942</v>
      </c>
      <c r="B11850" s="4" t="s">
        <v>61340</v>
      </c>
      <c r="C11850" s="4"/>
      <c r="D11850" s="4" t="s">
        <v>61341</v>
      </c>
      <c r="E11850" s="5" t="s">
        <v>8072</v>
      </c>
      <c r="F11850" s="4" t="s">
        <v>8073</v>
      </c>
      <c r="G11850" s="4" t="s">
        <v>355</v>
      </c>
      <c r="H11850" s="5" t="s">
        <v>61342</v>
      </c>
      <c r="I11850" s="4" t="s">
        <v>61343</v>
      </c>
      <c r="J11850" s="5" t="n">
        <f aca="false">LEN(K11850)</f>
        <v>10</v>
      </c>
      <c r="K11850" s="6" t="s">
        <v>61344</v>
      </c>
      <c r="L11850" s="4" t="s">
        <v>31</v>
      </c>
      <c r="M11850" s="4" t="s">
        <v>317</v>
      </c>
    </row>
    <row r="11851" customFormat="false" ht="15.75" hidden="false" customHeight="true" outlineLevel="0" collapsed="false">
      <c r="A11851" s="4" t="n">
        <v>8978</v>
      </c>
      <c r="B11851" s="4" t="s">
        <v>61345</v>
      </c>
      <c r="C11851" s="4"/>
      <c r="D11851" s="4" t="s">
        <v>61346</v>
      </c>
      <c r="E11851" s="5" t="s">
        <v>15053</v>
      </c>
      <c r="F11851" s="4" t="s">
        <v>700</v>
      </c>
      <c r="G11851" s="4" t="s">
        <v>700</v>
      </c>
      <c r="H11851" s="5" t="s">
        <v>61347</v>
      </c>
      <c r="I11851" s="4" t="s">
        <v>61348</v>
      </c>
      <c r="J11851" s="5" t="n">
        <f aca="false">LEN(K11851)</f>
        <v>10</v>
      </c>
      <c r="K11851" s="6" t="s">
        <v>60378</v>
      </c>
      <c r="L11851" s="4" t="s">
        <v>31</v>
      </c>
      <c r="M11851" s="4" t="s">
        <v>6582</v>
      </c>
    </row>
    <row r="11852" customFormat="false" ht="15.75" hidden="false" customHeight="true" outlineLevel="0" collapsed="false">
      <c r="A11852" s="4" t="n">
        <v>9084</v>
      </c>
      <c r="B11852" s="4" t="s">
        <v>61349</v>
      </c>
      <c r="C11852" s="4"/>
      <c r="D11852" s="4" t="s">
        <v>61350</v>
      </c>
      <c r="E11852" s="5" t="s">
        <v>55138</v>
      </c>
      <c r="F11852" s="4" t="s">
        <v>55139</v>
      </c>
      <c r="G11852" s="4" t="s">
        <v>1574</v>
      </c>
      <c r="H11852" s="5" t="s">
        <v>61351</v>
      </c>
      <c r="I11852" s="4" t="str">
        <f aca="false">IFERROR(__xludf.dummyfunction("""info@""&amp;LOWER(REGEXREPLACE(B11852,""[^A-Za-z0-9]"",""""))&amp;"".com"""),"info@elaral.com")</f>
        <v>info@elaral.com</v>
      </c>
      <c r="J11852" s="5" t="n">
        <f aca="false">LEN(K11852)</f>
        <v>10</v>
      </c>
      <c r="K11852" s="6" t="s">
        <v>61352</v>
      </c>
      <c r="L11852" s="4" t="s">
        <v>21</v>
      </c>
      <c r="M11852" s="4" t="s">
        <v>336</v>
      </c>
    </row>
    <row r="11853" customFormat="false" ht="15.75" hidden="false" customHeight="true" outlineLevel="0" collapsed="false">
      <c r="A11853" s="4" t="n">
        <v>9274</v>
      </c>
      <c r="B11853" s="4" t="s">
        <v>61353</v>
      </c>
      <c r="C11853" s="4" t="s">
        <v>61354</v>
      </c>
      <c r="D11853" s="4" t="s">
        <v>61355</v>
      </c>
      <c r="E11853" s="5" t="s">
        <v>61356</v>
      </c>
      <c r="F11853" s="4" t="s">
        <v>19220</v>
      </c>
      <c r="G11853" s="4" t="s">
        <v>259</v>
      </c>
      <c r="H11853" s="5" t="s">
        <v>61357</v>
      </c>
      <c r="I11853" s="4" t="s">
        <v>61358</v>
      </c>
      <c r="J11853" s="5" t="n">
        <f aca="false">LEN(K11853)</f>
        <v>10</v>
      </c>
      <c r="K11853" s="6" t="s">
        <v>61359</v>
      </c>
      <c r="L11853" s="4" t="s">
        <v>57</v>
      </c>
      <c r="M11853" s="4" t="s">
        <v>22</v>
      </c>
    </row>
    <row r="11854" customFormat="false" ht="15.75" hidden="false" customHeight="true" outlineLevel="0" collapsed="false">
      <c r="A11854" s="4" t="n">
        <v>9322</v>
      </c>
      <c r="B11854" s="4" t="s">
        <v>61360</v>
      </c>
      <c r="C11854" s="4"/>
      <c r="D11854" s="4" t="s">
        <v>61361</v>
      </c>
      <c r="E11854" s="5" t="s">
        <v>10035</v>
      </c>
      <c r="F11854" s="4" t="s">
        <v>10036</v>
      </c>
      <c r="G11854" s="4" t="s">
        <v>259</v>
      </c>
      <c r="H11854" s="5" t="s">
        <v>61362</v>
      </c>
      <c r="I11854" s="4" t="str">
        <f aca="false">IFERROR(__xludf.dummyfunction("""info@""&amp;LOWER(REGEXREPLACE(B11854,""[^A-Za-z0-9]"",""""))&amp;"".com"""),"info@morell.com")</f>
        <v>info@morell.com</v>
      </c>
      <c r="J11854" s="5" t="n">
        <f aca="false">LEN(K11854)</f>
        <v>10</v>
      </c>
      <c r="K11854" s="6" t="s">
        <v>61363</v>
      </c>
      <c r="L11854" s="4" t="s">
        <v>21</v>
      </c>
      <c r="M11854" s="4" t="s">
        <v>294</v>
      </c>
    </row>
    <row r="11855" customFormat="false" ht="15.75" hidden="false" customHeight="true" outlineLevel="0" collapsed="false">
      <c r="A11855" s="4" t="n">
        <v>9348</v>
      </c>
      <c r="B11855" s="4" t="s">
        <v>61364</v>
      </c>
      <c r="C11855" s="4"/>
      <c r="D11855" s="4" t="s">
        <v>61365</v>
      </c>
      <c r="E11855" s="5" t="s">
        <v>10042</v>
      </c>
      <c r="F11855" s="4" t="s">
        <v>2214</v>
      </c>
      <c r="G11855" s="4" t="s">
        <v>2214</v>
      </c>
      <c r="H11855" s="5" t="s">
        <v>61366</v>
      </c>
      <c r="I11855" s="4" t="s">
        <v>61367</v>
      </c>
      <c r="J11855" s="5" t="n">
        <f aca="false">LEN(K11855)</f>
        <v>10</v>
      </c>
      <c r="K11855" s="10" t="s">
        <v>60378</v>
      </c>
      <c r="L11855" s="4" t="s">
        <v>1679</v>
      </c>
      <c r="M11855" s="4" t="s">
        <v>1988</v>
      </c>
    </row>
    <row r="11856" customFormat="false" ht="15.75" hidden="false" customHeight="true" outlineLevel="0" collapsed="false">
      <c r="A11856" s="4" t="n">
        <v>9347</v>
      </c>
      <c r="B11856" s="4" t="s">
        <v>61364</v>
      </c>
      <c r="C11856" s="4"/>
      <c r="D11856" s="4" t="s">
        <v>61368</v>
      </c>
      <c r="E11856" s="5" t="s">
        <v>4375</v>
      </c>
      <c r="F11856" s="4" t="s">
        <v>2214</v>
      </c>
      <c r="G11856" s="4" t="s">
        <v>2214</v>
      </c>
      <c r="H11856" s="5" t="s">
        <v>61366</v>
      </c>
      <c r="I11856" s="7" t="s">
        <v>61367</v>
      </c>
      <c r="J11856" s="5" t="n">
        <f aca="false">LEN(K11856)</f>
        <v>10</v>
      </c>
      <c r="K11856" s="6" t="s">
        <v>60378</v>
      </c>
      <c r="L11856" s="4" t="s">
        <v>57</v>
      </c>
      <c r="M11856" s="4" t="s">
        <v>3470</v>
      </c>
    </row>
    <row r="11857" customFormat="false" ht="15.75" hidden="false" customHeight="true" outlineLevel="0" collapsed="false">
      <c r="A11857" s="4" t="n">
        <v>9370</v>
      </c>
      <c r="B11857" s="4" t="s">
        <v>61369</v>
      </c>
      <c r="C11857" s="4"/>
      <c r="D11857" s="4" t="s">
        <v>61370</v>
      </c>
      <c r="E11857" s="5" t="s">
        <v>15138</v>
      </c>
      <c r="F11857" s="4" t="s">
        <v>15139</v>
      </c>
      <c r="G11857" s="4" t="s">
        <v>2214</v>
      </c>
      <c r="H11857" s="5" t="s">
        <v>61371</v>
      </c>
      <c r="I11857" s="4" t="s">
        <v>61372</v>
      </c>
      <c r="J11857" s="5" t="n">
        <f aca="false">LEN(K11857)</f>
        <v>10</v>
      </c>
      <c r="K11857" s="6" t="s">
        <v>61373</v>
      </c>
      <c r="L11857" s="4" t="s">
        <v>78</v>
      </c>
      <c r="M11857" s="4" t="s">
        <v>22</v>
      </c>
    </row>
    <row r="11858" customFormat="false" ht="15.75" hidden="false" customHeight="true" outlineLevel="0" collapsed="false">
      <c r="A11858" s="4" t="n">
        <v>9406</v>
      </c>
      <c r="B11858" s="4" t="s">
        <v>61374</v>
      </c>
      <c r="C11858" s="4"/>
      <c r="D11858" s="4" t="s">
        <v>61375</v>
      </c>
      <c r="E11858" s="5" t="s">
        <v>6623</v>
      </c>
      <c r="F11858" s="4" t="s">
        <v>6624</v>
      </c>
      <c r="G11858" s="4" t="s">
        <v>2214</v>
      </c>
      <c r="H11858" s="5" t="s">
        <v>61376</v>
      </c>
      <c r="I11858" s="4" t="s">
        <v>61377</v>
      </c>
      <c r="J11858" s="5" t="n">
        <f aca="false">LEN(K11858)</f>
        <v>10</v>
      </c>
      <c r="K11858" s="6" t="s">
        <v>60378</v>
      </c>
      <c r="L11858" s="4" t="s">
        <v>31</v>
      </c>
      <c r="M11858" s="4" t="s">
        <v>2474</v>
      </c>
    </row>
    <row r="11859" customFormat="false" ht="15.75" hidden="false" customHeight="true" outlineLevel="0" collapsed="false">
      <c r="A11859" s="4" t="n">
        <v>9495</v>
      </c>
      <c r="B11859" s="4" t="s">
        <v>61378</v>
      </c>
      <c r="C11859" s="4"/>
      <c r="D11859" s="4" t="s">
        <v>61379</v>
      </c>
      <c r="E11859" s="5" t="s">
        <v>26434</v>
      </c>
      <c r="F11859" s="4" t="s">
        <v>1081</v>
      </c>
      <c r="G11859" s="4" t="s">
        <v>1081</v>
      </c>
      <c r="H11859" s="5" t="s">
        <v>61380</v>
      </c>
      <c r="I11859" s="7" t="str">
        <f aca="false">IFERROR(__xludf.dummyfunction("""info@""&amp;LOWER(REGEXREPLACE(B11859,""[^A-Za-z0-9]"",""""))&amp;"".com"""),"info@jarama.com")</f>
        <v>info@jarama.com</v>
      </c>
      <c r="J11859" s="5" t="n">
        <f aca="false">LEN(K11859)</f>
        <v>10</v>
      </c>
      <c r="K11859" s="6" t="s">
        <v>61381</v>
      </c>
      <c r="L11859" s="4" t="s">
        <v>21</v>
      </c>
      <c r="M11859" s="4" t="s">
        <v>794</v>
      </c>
    </row>
    <row r="11860" customFormat="false" ht="15.75" hidden="false" customHeight="true" outlineLevel="0" collapsed="false">
      <c r="A11860" s="4" t="n">
        <v>9496</v>
      </c>
      <c r="B11860" s="4" t="s">
        <v>61382</v>
      </c>
      <c r="C11860" s="4"/>
      <c r="D11860" s="4" t="s">
        <v>61383</v>
      </c>
      <c r="E11860" s="5" t="s">
        <v>12339</v>
      </c>
      <c r="F11860" s="4" t="s">
        <v>1081</v>
      </c>
      <c r="G11860" s="4" t="s">
        <v>1081</v>
      </c>
      <c r="H11860" s="5" t="s">
        <v>61384</v>
      </c>
      <c r="I11860" s="4" t="s">
        <v>61385</v>
      </c>
      <c r="J11860" s="5" t="n">
        <f aca="false">LEN(K11860)</f>
        <v>10</v>
      </c>
      <c r="K11860" s="6" t="s">
        <v>60378</v>
      </c>
      <c r="L11860" s="4" t="s">
        <v>57</v>
      </c>
      <c r="M11860" s="4" t="s">
        <v>459</v>
      </c>
    </row>
    <row r="11861" customFormat="false" ht="15.75" hidden="false" customHeight="true" outlineLevel="0" collapsed="false">
      <c r="A11861" s="4" t="n">
        <v>9511</v>
      </c>
      <c r="B11861" s="4" t="s">
        <v>61386</v>
      </c>
      <c r="C11861" s="4"/>
      <c r="D11861" s="4" t="s">
        <v>61387</v>
      </c>
      <c r="E11861" s="5" t="s">
        <v>15739</v>
      </c>
      <c r="F11861" s="4" t="s">
        <v>15740</v>
      </c>
      <c r="G11861" s="4" t="s">
        <v>1081</v>
      </c>
      <c r="H11861" s="5" t="s">
        <v>61388</v>
      </c>
      <c r="I11861" s="4" t="s">
        <v>61389</v>
      </c>
      <c r="J11861" s="5" t="n">
        <f aca="false">LEN(K11861)</f>
        <v>10</v>
      </c>
      <c r="K11861" s="6" t="s">
        <v>60378</v>
      </c>
      <c r="L11861" s="4" t="s">
        <v>78</v>
      </c>
      <c r="M11861" s="4" t="s">
        <v>2321</v>
      </c>
    </row>
    <row r="11862" customFormat="false" ht="15.75" hidden="false" customHeight="true" outlineLevel="0" collapsed="false">
      <c r="A11862" s="4" t="n">
        <v>9548</v>
      </c>
      <c r="B11862" s="4" t="s">
        <v>61390</v>
      </c>
      <c r="C11862" s="4"/>
      <c r="D11862" s="4" t="s">
        <v>61391</v>
      </c>
      <c r="E11862" s="5" t="s">
        <v>46648</v>
      </c>
      <c r="F11862" s="4" t="s">
        <v>603</v>
      </c>
      <c r="G11862" s="4" t="s">
        <v>603</v>
      </c>
      <c r="H11862" s="5" t="s">
        <v>61392</v>
      </c>
      <c r="I11862" s="4" t="s">
        <v>61393</v>
      </c>
      <c r="J11862" s="5" t="n">
        <f aca="false">LEN(K11862)</f>
        <v>10</v>
      </c>
      <c r="K11862" s="6" t="s">
        <v>61394</v>
      </c>
      <c r="L11862" s="4" t="s">
        <v>31</v>
      </c>
      <c r="M11862" s="4" t="s">
        <v>61395</v>
      </c>
    </row>
    <row r="11863" customFormat="false" ht="15.75" hidden="false" customHeight="true" outlineLevel="0" collapsed="false">
      <c r="A11863" s="4" t="n">
        <v>9566</v>
      </c>
      <c r="B11863" s="4" t="s">
        <v>61396</v>
      </c>
      <c r="C11863" s="4"/>
      <c r="D11863" s="4" t="s">
        <v>61397</v>
      </c>
      <c r="E11863" s="5" t="s">
        <v>18555</v>
      </c>
      <c r="F11863" s="4" t="s">
        <v>12367</v>
      </c>
      <c r="G11863" s="4" t="s">
        <v>603</v>
      </c>
      <c r="H11863" s="5" t="s">
        <v>61398</v>
      </c>
      <c r="I11863" s="4" t="s">
        <v>61399</v>
      </c>
      <c r="J11863" s="5" t="n">
        <f aca="false">LEN(K11863)</f>
        <v>10</v>
      </c>
      <c r="K11863" s="6" t="s">
        <v>61400</v>
      </c>
      <c r="L11863" s="4" t="s">
        <v>78</v>
      </c>
      <c r="M11863" s="4" t="s">
        <v>31</v>
      </c>
    </row>
    <row r="11864" customFormat="false" ht="15.75" hidden="false" customHeight="true" outlineLevel="0" collapsed="false">
      <c r="A11864" s="4" t="n">
        <v>9565</v>
      </c>
      <c r="B11864" s="4" t="s">
        <v>61396</v>
      </c>
      <c r="C11864" s="4"/>
      <c r="D11864" s="4" t="s">
        <v>61401</v>
      </c>
      <c r="E11864" s="5" t="s">
        <v>18555</v>
      </c>
      <c r="F11864" s="4" t="s">
        <v>12367</v>
      </c>
      <c r="G11864" s="4" t="s">
        <v>603</v>
      </c>
      <c r="H11864" s="5" t="s">
        <v>61398</v>
      </c>
      <c r="I11864" s="4" t="s">
        <v>61399</v>
      </c>
      <c r="J11864" s="5" t="n">
        <f aca="false">LEN(K11864)</f>
        <v>10</v>
      </c>
      <c r="K11864" s="6" t="s">
        <v>61400</v>
      </c>
      <c r="L11864" s="4" t="s">
        <v>78</v>
      </c>
      <c r="M11864" s="4" t="s">
        <v>3415</v>
      </c>
    </row>
    <row r="11865" customFormat="false" ht="15.75" hidden="false" customHeight="true" outlineLevel="0" collapsed="false">
      <c r="A11865" s="4" t="n">
        <v>9578</v>
      </c>
      <c r="B11865" s="4" t="s">
        <v>602</v>
      </c>
      <c r="C11865" s="4"/>
      <c r="D11865" s="4" t="s">
        <v>61402</v>
      </c>
      <c r="E11865" s="5" t="s">
        <v>31677</v>
      </c>
      <c r="F11865" s="4" t="s">
        <v>602</v>
      </c>
      <c r="G11865" s="4" t="s">
        <v>603</v>
      </c>
      <c r="H11865" s="5" t="s">
        <v>61403</v>
      </c>
      <c r="I11865" s="4" t="s">
        <v>61404</v>
      </c>
      <c r="J11865" s="5" t="n">
        <f aca="false">LEN(K11865)</f>
        <v>10</v>
      </c>
      <c r="K11865" s="6" t="s">
        <v>61405</v>
      </c>
      <c r="L11865" s="4" t="s">
        <v>78</v>
      </c>
      <c r="M11865" s="4" t="s">
        <v>794</v>
      </c>
    </row>
    <row r="11866" customFormat="false" ht="15.75" hidden="false" customHeight="true" outlineLevel="0" collapsed="false">
      <c r="A11866" s="4" t="n">
        <v>9588</v>
      </c>
      <c r="B11866" s="4" t="s">
        <v>61406</v>
      </c>
      <c r="C11866" s="4"/>
      <c r="D11866" s="4" t="s">
        <v>61407</v>
      </c>
      <c r="E11866" s="5" t="s">
        <v>1242</v>
      </c>
      <c r="F11866" s="4" t="s">
        <v>1243</v>
      </c>
      <c r="G11866" s="4" t="s">
        <v>603</v>
      </c>
      <c r="H11866" s="5" t="s">
        <v>61408</v>
      </c>
      <c r="I11866" s="4" t="s">
        <v>61409</v>
      </c>
      <c r="J11866" s="5" t="n">
        <f aca="false">LEN(K11866)</f>
        <v>10</v>
      </c>
      <c r="K11866" s="6" t="s">
        <v>61410</v>
      </c>
      <c r="L11866" s="4" t="s">
        <v>78</v>
      </c>
      <c r="M11866" s="4" t="s">
        <v>232</v>
      </c>
    </row>
    <row r="11867" customFormat="false" ht="15.75" hidden="false" customHeight="true" outlineLevel="0" collapsed="false">
      <c r="A11867" s="4" t="n">
        <v>9595</v>
      </c>
      <c r="B11867" s="4" t="s">
        <v>61411</v>
      </c>
      <c r="C11867" s="4"/>
      <c r="D11867" s="4" t="s">
        <v>61412</v>
      </c>
      <c r="E11867" s="5" t="s">
        <v>31671</v>
      </c>
      <c r="F11867" s="4" t="s">
        <v>31672</v>
      </c>
      <c r="G11867" s="4" t="s">
        <v>603</v>
      </c>
      <c r="H11867" s="5" t="s">
        <v>61413</v>
      </c>
      <c r="I11867" s="4" t="s">
        <v>61414</v>
      </c>
      <c r="J11867" s="5" t="n">
        <f aca="false">LEN(K11867)</f>
        <v>10</v>
      </c>
      <c r="K11867" s="6" t="s">
        <v>61415</v>
      </c>
      <c r="L11867" s="4" t="s">
        <v>31</v>
      </c>
      <c r="M11867" s="4" t="s">
        <v>577</v>
      </c>
    </row>
    <row r="11868" customFormat="false" ht="15.75" hidden="false" customHeight="true" outlineLevel="0" collapsed="false">
      <c r="A11868" s="4" t="n">
        <v>9648</v>
      </c>
      <c r="B11868" s="4" t="s">
        <v>61416</v>
      </c>
      <c r="C11868" s="4"/>
      <c r="D11868" s="4" t="s">
        <v>61417</v>
      </c>
      <c r="E11868" s="5" t="s">
        <v>10095</v>
      </c>
      <c r="F11868" s="4" t="s">
        <v>3782</v>
      </c>
      <c r="G11868" s="4" t="s">
        <v>603</v>
      </c>
      <c r="H11868" s="5" t="s">
        <v>61418</v>
      </c>
      <c r="I11868" s="7" t="s">
        <v>61419</v>
      </c>
      <c r="J11868" s="5" t="n">
        <f aca="false">LEN(K11868)</f>
        <v>10</v>
      </c>
      <c r="K11868" s="6" t="s">
        <v>60378</v>
      </c>
      <c r="L11868" s="4" t="s">
        <v>78</v>
      </c>
      <c r="M11868" s="4" t="s">
        <v>13165</v>
      </c>
    </row>
    <row r="11869" customFormat="false" ht="15.75" hidden="false" customHeight="true" outlineLevel="0" collapsed="false">
      <c r="A11869" s="4" t="n">
        <v>9664</v>
      </c>
      <c r="B11869" s="4" t="s">
        <v>61420</v>
      </c>
      <c r="C11869" s="4"/>
      <c r="D11869" s="4" t="s">
        <v>61421</v>
      </c>
      <c r="E11869" s="5" t="s">
        <v>61422</v>
      </c>
      <c r="F11869" s="4" t="s">
        <v>51735</v>
      </c>
      <c r="G11869" s="4" t="s">
        <v>603</v>
      </c>
      <c r="H11869" s="5" t="s">
        <v>61423</v>
      </c>
      <c r="I11869" s="4" t="s">
        <v>61424</v>
      </c>
      <c r="J11869" s="5" t="n">
        <f aca="false">LEN(K11869)</f>
        <v>10</v>
      </c>
      <c r="K11869" s="6" t="s">
        <v>61425</v>
      </c>
      <c r="L11869" s="4" t="s">
        <v>66</v>
      </c>
      <c r="M11869" s="4" t="s">
        <v>6988</v>
      </c>
    </row>
    <row r="11870" customFormat="false" ht="15.75" hidden="false" customHeight="true" outlineLevel="0" collapsed="false">
      <c r="A11870" s="4" t="n">
        <v>9695</v>
      </c>
      <c r="B11870" s="4" t="s">
        <v>61426</v>
      </c>
      <c r="C11870" s="4"/>
      <c r="D11870" s="4" t="s">
        <v>61427</v>
      </c>
      <c r="E11870" s="5" t="s">
        <v>61428</v>
      </c>
      <c r="F11870" s="4" t="s">
        <v>10128</v>
      </c>
      <c r="G11870" s="4" t="s">
        <v>603</v>
      </c>
      <c r="H11870" s="5" t="s">
        <v>61429</v>
      </c>
      <c r="I11870" s="7" t="s">
        <v>61430</v>
      </c>
      <c r="J11870" s="5" t="n">
        <f aca="false">LEN(K11870)</f>
        <v>10</v>
      </c>
      <c r="K11870" s="6" t="s">
        <v>61431</v>
      </c>
      <c r="L11870" s="4" t="s">
        <v>21</v>
      </c>
      <c r="M11870" s="4" t="s">
        <v>31</v>
      </c>
    </row>
    <row r="11871" customFormat="false" ht="15.75" hidden="false" customHeight="true" outlineLevel="0" collapsed="false">
      <c r="A11871" s="4" t="n">
        <v>9704</v>
      </c>
      <c r="B11871" s="4" t="s">
        <v>61432</v>
      </c>
      <c r="C11871" s="4"/>
      <c r="D11871" s="4" t="s">
        <v>61433</v>
      </c>
      <c r="E11871" s="5" t="s">
        <v>8171</v>
      </c>
      <c r="F11871" s="4" t="s">
        <v>3768</v>
      </c>
      <c r="G11871" s="4" t="s">
        <v>603</v>
      </c>
      <c r="H11871" s="5" t="s">
        <v>61434</v>
      </c>
      <c r="I11871" s="4" t="s">
        <v>61435</v>
      </c>
      <c r="J11871" s="5" t="n">
        <f aca="false">LEN(K11871)</f>
        <v>10</v>
      </c>
      <c r="K11871" s="6" t="s">
        <v>61436</v>
      </c>
      <c r="L11871" s="4" t="s">
        <v>637</v>
      </c>
      <c r="M11871" s="4" t="s">
        <v>317</v>
      </c>
    </row>
    <row r="11872" customFormat="false" ht="15.75" hidden="false" customHeight="true" outlineLevel="0" collapsed="false">
      <c r="A11872" s="4" t="n">
        <v>9723</v>
      </c>
      <c r="B11872" s="4" t="s">
        <v>61437</v>
      </c>
      <c r="C11872" s="4"/>
      <c r="D11872" s="4" t="s">
        <v>61438</v>
      </c>
      <c r="E11872" s="5" t="s">
        <v>46672</v>
      </c>
      <c r="F11872" s="4" t="s">
        <v>6753</v>
      </c>
      <c r="G11872" s="4" t="s">
        <v>603</v>
      </c>
      <c r="H11872" s="5" t="s">
        <v>61439</v>
      </c>
      <c r="I11872" s="7" t="s">
        <v>61440</v>
      </c>
      <c r="J11872" s="5" t="n">
        <f aca="false">LEN(K11872)</f>
        <v>10</v>
      </c>
      <c r="K11872" s="6" t="s">
        <v>61441</v>
      </c>
      <c r="L11872" s="4" t="s">
        <v>31</v>
      </c>
      <c r="M11872" s="4" t="s">
        <v>3980</v>
      </c>
    </row>
    <row r="11873" customFormat="false" ht="15.75" hidden="false" customHeight="true" outlineLevel="0" collapsed="false">
      <c r="A11873" s="4" t="n">
        <v>9755</v>
      </c>
      <c r="B11873" s="4" t="s">
        <v>61442</v>
      </c>
      <c r="C11873" s="4"/>
      <c r="D11873" s="4" t="s">
        <v>61443</v>
      </c>
      <c r="E11873" s="5" t="s">
        <v>12382</v>
      </c>
      <c r="F11873" s="4" t="s">
        <v>3782</v>
      </c>
      <c r="G11873" s="4" t="s">
        <v>603</v>
      </c>
      <c r="H11873" s="5" t="s">
        <v>61444</v>
      </c>
      <c r="I11873" s="4" t="s">
        <v>61445</v>
      </c>
      <c r="J11873" s="5" t="n">
        <f aca="false">LEN(K11873)</f>
        <v>10</v>
      </c>
      <c r="K11873" s="6" t="s">
        <v>61446</v>
      </c>
      <c r="L11873" s="4" t="s">
        <v>21</v>
      </c>
      <c r="M11873" s="4" t="s">
        <v>31</v>
      </c>
    </row>
    <row r="11874" customFormat="false" ht="15.75" hidden="false" customHeight="true" outlineLevel="0" collapsed="false">
      <c r="A11874" s="4" t="n">
        <v>9767</v>
      </c>
      <c r="B11874" s="4" t="s">
        <v>61447</v>
      </c>
      <c r="C11874" s="4"/>
      <c r="D11874" s="4" t="s">
        <v>61448</v>
      </c>
      <c r="E11874" s="5" t="s">
        <v>5332</v>
      </c>
      <c r="F11874" s="4" t="s">
        <v>5333</v>
      </c>
      <c r="G11874" s="4" t="s">
        <v>242</v>
      </c>
      <c r="H11874" s="5" t="s">
        <v>61449</v>
      </c>
      <c r="I11874" s="7" t="s">
        <v>61450</v>
      </c>
      <c r="J11874" s="5" t="n">
        <f aca="false">LEN(K11874)</f>
        <v>10</v>
      </c>
      <c r="K11874" s="6" t="s">
        <v>61451</v>
      </c>
      <c r="L11874" s="4" t="s">
        <v>21</v>
      </c>
      <c r="M11874" s="4" t="s">
        <v>695</v>
      </c>
    </row>
    <row r="11875" customFormat="false" ht="15.75" hidden="false" customHeight="true" outlineLevel="0" collapsed="false">
      <c r="A11875" s="4" t="n">
        <v>9768</v>
      </c>
      <c r="B11875" s="4" t="s">
        <v>61452</v>
      </c>
      <c r="C11875" s="4"/>
      <c r="D11875" s="4" t="s">
        <v>61453</v>
      </c>
      <c r="E11875" s="5" t="s">
        <v>5332</v>
      </c>
      <c r="F11875" s="4" t="s">
        <v>5333</v>
      </c>
      <c r="G11875" s="4" t="s">
        <v>242</v>
      </c>
      <c r="H11875" s="5" t="s">
        <v>61454</v>
      </c>
      <c r="I11875" s="4" t="s">
        <v>61455</v>
      </c>
      <c r="J11875" s="5" t="n">
        <f aca="false">LEN(K11875)</f>
        <v>10</v>
      </c>
      <c r="K11875" s="6" t="s">
        <v>60378</v>
      </c>
      <c r="L11875" s="4" t="s">
        <v>66</v>
      </c>
      <c r="M11875" s="4" t="s">
        <v>5765</v>
      </c>
    </row>
    <row r="11876" customFormat="false" ht="15.75" hidden="false" customHeight="true" outlineLevel="0" collapsed="false">
      <c r="A11876" s="4" t="n">
        <v>9769</v>
      </c>
      <c r="B11876" s="4" t="s">
        <v>61456</v>
      </c>
      <c r="C11876" s="4"/>
      <c r="D11876" s="4" t="s">
        <v>61457</v>
      </c>
      <c r="E11876" s="5" t="s">
        <v>5332</v>
      </c>
      <c r="F11876" s="4" t="s">
        <v>5333</v>
      </c>
      <c r="G11876" s="4" t="s">
        <v>242</v>
      </c>
      <c r="H11876" s="5" t="s">
        <v>61454</v>
      </c>
      <c r="I11876" s="7" t="s">
        <v>61458</v>
      </c>
      <c r="J11876" s="5" t="n">
        <f aca="false">LEN(K11876)</f>
        <v>10</v>
      </c>
      <c r="K11876" s="6" t="s">
        <v>60378</v>
      </c>
      <c r="L11876" s="4" t="s">
        <v>31</v>
      </c>
      <c r="M11876" s="4" t="s">
        <v>5765</v>
      </c>
    </row>
    <row r="11877" customFormat="false" ht="15.75" hidden="false" customHeight="true" outlineLevel="0" collapsed="false">
      <c r="A11877" s="4" t="n">
        <v>9781</v>
      </c>
      <c r="B11877" s="4" t="s">
        <v>61459</v>
      </c>
      <c r="C11877" s="4"/>
      <c r="D11877" s="4" t="s">
        <v>61460</v>
      </c>
      <c r="E11877" s="5" t="s">
        <v>61461</v>
      </c>
      <c r="F11877" s="4" t="s">
        <v>18597</v>
      </c>
      <c r="G11877" s="4" t="s">
        <v>242</v>
      </c>
      <c r="H11877" s="5" t="s">
        <v>61462</v>
      </c>
      <c r="I11877" s="4" t="s">
        <v>61463</v>
      </c>
      <c r="J11877" s="5" t="n">
        <f aca="false">LEN(K11877)</f>
        <v>10</v>
      </c>
      <c r="K11877" s="10" t="s">
        <v>61464</v>
      </c>
      <c r="L11877" s="4" t="s">
        <v>21</v>
      </c>
      <c r="M11877" s="4" t="s">
        <v>1016</v>
      </c>
    </row>
    <row r="11878" customFormat="false" ht="15.75" hidden="false" customHeight="true" outlineLevel="0" collapsed="false">
      <c r="A11878" s="4" t="n">
        <v>9782</v>
      </c>
      <c r="B11878" s="4" t="s">
        <v>61465</v>
      </c>
      <c r="C11878" s="4"/>
      <c r="D11878" s="4" t="s">
        <v>61466</v>
      </c>
      <c r="E11878" s="5" t="s">
        <v>61467</v>
      </c>
      <c r="F11878" s="4" t="s">
        <v>31915</v>
      </c>
      <c r="G11878" s="4" t="s">
        <v>242</v>
      </c>
      <c r="H11878" s="5" t="s">
        <v>61468</v>
      </c>
      <c r="I11878" s="7" t="s">
        <v>61469</v>
      </c>
      <c r="J11878" s="5" t="n">
        <f aca="false">LEN(K11878)</f>
        <v>10</v>
      </c>
      <c r="K11878" s="6" t="s">
        <v>61470</v>
      </c>
      <c r="L11878" s="4" t="s">
        <v>66</v>
      </c>
      <c r="M11878" s="4" t="s">
        <v>2097</v>
      </c>
    </row>
    <row r="11879" customFormat="false" ht="15.75" hidden="false" customHeight="true" outlineLevel="0" collapsed="false">
      <c r="A11879" s="4" t="n">
        <v>9817</v>
      </c>
      <c r="B11879" s="4" t="s">
        <v>61471</v>
      </c>
      <c r="C11879" s="4"/>
      <c r="D11879" s="4" t="s">
        <v>61472</v>
      </c>
      <c r="E11879" s="5" t="s">
        <v>10552</v>
      </c>
      <c r="F11879" s="4" t="s">
        <v>10553</v>
      </c>
      <c r="G11879" s="4" t="s">
        <v>242</v>
      </c>
      <c r="H11879" s="5" t="s">
        <v>61473</v>
      </c>
      <c r="I11879" s="4" t="s">
        <v>61474</v>
      </c>
      <c r="J11879" s="5" t="n">
        <f aca="false">LEN(K11879)</f>
        <v>10</v>
      </c>
      <c r="K11879" s="6" t="s">
        <v>60378</v>
      </c>
      <c r="L11879" s="4" t="s">
        <v>57</v>
      </c>
      <c r="M11879" s="4" t="s">
        <v>967</v>
      </c>
    </row>
    <row r="11880" customFormat="false" ht="15.75" hidden="false" customHeight="true" outlineLevel="0" collapsed="false">
      <c r="A11880" s="4" t="n">
        <v>9825</v>
      </c>
      <c r="B11880" s="4" t="s">
        <v>61475</v>
      </c>
      <c r="C11880" s="4"/>
      <c r="D11880" s="4" t="s">
        <v>61476</v>
      </c>
      <c r="E11880" s="5" t="s">
        <v>22152</v>
      </c>
      <c r="F11880" s="4" t="s">
        <v>22153</v>
      </c>
      <c r="G11880" s="4" t="s">
        <v>242</v>
      </c>
      <c r="H11880" s="5" t="s">
        <v>61477</v>
      </c>
      <c r="I11880" s="7" t="s">
        <v>61478</v>
      </c>
      <c r="J11880" s="5" t="n">
        <f aca="false">LEN(K11880)</f>
        <v>10</v>
      </c>
      <c r="K11880" s="6" t="s">
        <v>60378</v>
      </c>
      <c r="L11880" s="4" t="s">
        <v>66</v>
      </c>
      <c r="M11880" s="4" t="s">
        <v>3203</v>
      </c>
    </row>
    <row r="11881" customFormat="false" ht="15.75" hidden="false" customHeight="true" outlineLevel="0" collapsed="false">
      <c r="A11881" s="4" t="n">
        <v>9919</v>
      </c>
      <c r="B11881" s="4" t="s">
        <v>13853</v>
      </c>
      <c r="C11881" s="4"/>
      <c r="D11881" s="4" t="s">
        <v>61479</v>
      </c>
      <c r="E11881" s="5" t="s">
        <v>10152</v>
      </c>
      <c r="F11881" s="4" t="s">
        <v>10153</v>
      </c>
      <c r="G11881" s="4" t="s">
        <v>611</v>
      </c>
      <c r="H11881" s="5" t="s">
        <v>61480</v>
      </c>
      <c r="I11881" s="7" t="str">
        <f aca="false">IFERROR(__xludf.dummyfunction("""info@""&amp;LOWER(REGEXREPLACE(B11881,""[^A-Za-z0-9]"",""""))&amp;"".com"""),"info@olimpo.com")</f>
        <v>info@olimpo.com</v>
      </c>
      <c r="J11881" s="5" t="n">
        <f aca="false">LEN(K11881)</f>
        <v>10</v>
      </c>
      <c r="K11881" s="5" t="s">
        <v>61481</v>
      </c>
      <c r="L11881" s="4" t="s">
        <v>31</v>
      </c>
      <c r="M11881" s="4" t="s">
        <v>31</v>
      </c>
    </row>
    <row r="11882" customFormat="false" ht="27.75" hidden="false" customHeight="true" outlineLevel="0" collapsed="false">
      <c r="A11882" s="4" t="n">
        <v>9938</v>
      </c>
      <c r="B11882" s="4" t="s">
        <v>61482</v>
      </c>
      <c r="C11882" s="4"/>
      <c r="D11882" s="4" t="s">
        <v>61483</v>
      </c>
      <c r="E11882" s="5" t="s">
        <v>12446</v>
      </c>
      <c r="F11882" s="4" t="s">
        <v>12447</v>
      </c>
      <c r="G11882" s="4" t="s">
        <v>611</v>
      </c>
      <c r="H11882" s="5" t="s">
        <v>61484</v>
      </c>
      <c r="I11882" s="7" t="s">
        <v>61485</v>
      </c>
      <c r="J11882" s="5" t="n">
        <f aca="false">LEN(K11882)</f>
        <v>10</v>
      </c>
      <c r="K11882" s="13" t="s">
        <v>60378</v>
      </c>
      <c r="L11882" s="4" t="s">
        <v>31</v>
      </c>
      <c r="M11882" s="4" t="s">
        <v>2177</v>
      </c>
    </row>
    <row r="11883" customFormat="false" ht="15.75" hidden="false" customHeight="true" outlineLevel="0" collapsed="false">
      <c r="A11883" s="4" t="n">
        <v>9986</v>
      </c>
      <c r="B11883" s="4" t="s">
        <v>61486</v>
      </c>
      <c r="C11883" s="4"/>
      <c r="D11883" s="4" t="s">
        <v>61487</v>
      </c>
      <c r="E11883" s="5" t="s">
        <v>61488</v>
      </c>
      <c r="F11883" s="4" t="s">
        <v>2585</v>
      </c>
      <c r="G11883" s="4" t="s">
        <v>620</v>
      </c>
      <c r="H11883" s="5" t="s">
        <v>61489</v>
      </c>
      <c r="I11883" s="4" t="s">
        <v>61490</v>
      </c>
      <c r="J11883" s="5" t="n">
        <f aca="false">LEN(K11883)</f>
        <v>10</v>
      </c>
      <c r="K11883" s="6" t="s">
        <v>60378</v>
      </c>
      <c r="L11883" s="4" t="s">
        <v>31</v>
      </c>
      <c r="M11883" s="4" t="s">
        <v>1120</v>
      </c>
    </row>
    <row r="11884" customFormat="false" ht="15.75" hidden="false" customHeight="true" outlineLevel="0" collapsed="false">
      <c r="A11884" s="4" t="n">
        <v>10032</v>
      </c>
      <c r="B11884" s="4" t="s">
        <v>46905</v>
      </c>
      <c r="C11884" s="4"/>
      <c r="D11884" s="4" t="s">
        <v>61491</v>
      </c>
      <c r="E11884" s="5" t="s">
        <v>10163</v>
      </c>
      <c r="F11884" s="4" t="s">
        <v>3664</v>
      </c>
      <c r="G11884" s="4" t="s">
        <v>620</v>
      </c>
      <c r="H11884" s="5" t="s">
        <v>61492</v>
      </c>
      <c r="I11884" s="4" t="str">
        <f aca="false">IFERROR(__xludf.dummyfunction("""info@""&amp;LOWER(REGEXREPLACE(B11884,""[^A-Za-z0-9]"",""""))&amp;"".com"""),"info@alteza.com")</f>
        <v>info@alteza.com</v>
      </c>
      <c r="J11884" s="5" t="n">
        <f aca="false">LEN(K11884)</f>
        <v>10</v>
      </c>
      <c r="K11884" s="6" t="s">
        <v>61493</v>
      </c>
      <c r="L11884" s="4" t="s">
        <v>78</v>
      </c>
      <c r="M11884" s="4" t="s">
        <v>918</v>
      </c>
    </row>
    <row r="11885" customFormat="false" ht="15.75" hidden="false" customHeight="true" outlineLevel="0" collapsed="false">
      <c r="A11885" s="4" t="n">
        <v>10051</v>
      </c>
      <c r="B11885" s="4" t="s">
        <v>61494</v>
      </c>
      <c r="C11885" s="4"/>
      <c r="D11885" s="4" t="s">
        <v>61495</v>
      </c>
      <c r="E11885" s="5" t="s">
        <v>41909</v>
      </c>
      <c r="F11885" s="4" t="s">
        <v>1261</v>
      </c>
      <c r="G11885" s="4" t="s">
        <v>620</v>
      </c>
      <c r="H11885" s="5" t="s">
        <v>61496</v>
      </c>
      <c r="I11885" s="4" t="s">
        <v>61497</v>
      </c>
      <c r="J11885" s="5" t="n">
        <f aca="false">LEN(K11885)</f>
        <v>10</v>
      </c>
      <c r="K11885" s="6" t="s">
        <v>61498</v>
      </c>
      <c r="L11885" s="4" t="s">
        <v>78</v>
      </c>
      <c r="M11885" s="4" t="s">
        <v>729</v>
      </c>
    </row>
    <row r="11886" customFormat="false" ht="15.75" hidden="false" customHeight="true" outlineLevel="0" collapsed="false">
      <c r="A11886" s="4" t="n">
        <v>10076</v>
      </c>
      <c r="B11886" s="4" t="s">
        <v>61499</v>
      </c>
      <c r="C11886" s="4"/>
      <c r="D11886" s="4" t="s">
        <v>61500</v>
      </c>
      <c r="E11886" s="5" t="s">
        <v>8228</v>
      </c>
      <c r="F11886" s="4" t="s">
        <v>1261</v>
      </c>
      <c r="G11886" s="4" t="s">
        <v>620</v>
      </c>
      <c r="H11886" s="5" t="s">
        <v>61501</v>
      </c>
      <c r="I11886" s="4" t="s">
        <v>61502</v>
      </c>
      <c r="J11886" s="5" t="n">
        <f aca="false">LEN(K11886)</f>
        <v>10</v>
      </c>
      <c r="K11886" s="10" t="s">
        <v>60378</v>
      </c>
      <c r="L11886" s="4" t="s">
        <v>31</v>
      </c>
      <c r="M11886" s="4" t="s">
        <v>1216</v>
      </c>
    </row>
    <row r="11887" customFormat="false" ht="15.75" hidden="false" customHeight="true" outlineLevel="0" collapsed="false">
      <c r="A11887" s="4" t="n">
        <v>10082</v>
      </c>
      <c r="B11887" s="4" t="s">
        <v>61503</v>
      </c>
      <c r="C11887" s="4"/>
      <c r="D11887" s="4" t="s">
        <v>4042</v>
      </c>
      <c r="E11887" s="5" t="s">
        <v>1013</v>
      </c>
      <c r="F11887" s="4" t="s">
        <v>619</v>
      </c>
      <c r="G11887" s="4" t="s">
        <v>620</v>
      </c>
      <c r="H11887" s="5" t="s">
        <v>61504</v>
      </c>
      <c r="I11887" s="4" t="str">
        <f aca="false">IFERROR(__xludf.dummyfunction("""info@""&amp;LOWER(REGEXREPLACE(B11887,""[^A-Za-z0-9]"",""""))&amp;"".com"""),"info@gavitu.com")</f>
        <v>info@gavitu.com</v>
      </c>
      <c r="J11887" s="5" t="n">
        <f aca="false">LEN(K11887)</f>
        <v>10</v>
      </c>
      <c r="K11887" s="6" t="s">
        <v>61505</v>
      </c>
      <c r="L11887" s="4" t="s">
        <v>78</v>
      </c>
      <c r="M11887" s="4" t="s">
        <v>1793</v>
      </c>
    </row>
    <row r="11888" customFormat="false" ht="15.75" hidden="false" customHeight="true" outlineLevel="0" collapsed="false">
      <c r="A11888" s="4" t="n">
        <v>10234</v>
      </c>
      <c r="B11888" s="4" t="s">
        <v>61506</v>
      </c>
      <c r="C11888" s="4"/>
      <c r="D11888" s="4" t="s">
        <v>61507</v>
      </c>
      <c r="E11888" s="5" t="s">
        <v>61508</v>
      </c>
      <c r="F11888" s="4" t="s">
        <v>15355</v>
      </c>
      <c r="G11888" s="4" t="s">
        <v>620</v>
      </c>
      <c r="H11888" s="5" t="s">
        <v>61509</v>
      </c>
      <c r="I11888" s="4" t="s">
        <v>61510</v>
      </c>
      <c r="J11888" s="5" t="n">
        <f aca="false">LEN(K11888)</f>
        <v>10</v>
      </c>
      <c r="K11888" s="6" t="s">
        <v>61511</v>
      </c>
      <c r="L11888" s="4" t="s">
        <v>31</v>
      </c>
      <c r="M11888" s="4" t="s">
        <v>1016</v>
      </c>
    </row>
    <row r="11889" customFormat="false" ht="15.75" hidden="false" customHeight="true" outlineLevel="0" collapsed="false">
      <c r="A11889" s="4" t="n">
        <v>10289</v>
      </c>
      <c r="B11889" s="4" t="s">
        <v>61512</v>
      </c>
      <c r="C11889" s="4"/>
      <c r="D11889" s="4" t="s">
        <v>61513</v>
      </c>
      <c r="E11889" s="5" t="s">
        <v>26723</v>
      </c>
      <c r="F11889" s="4" t="s">
        <v>4433</v>
      </c>
      <c r="G11889" s="4" t="s">
        <v>620</v>
      </c>
      <c r="H11889" s="5" t="s">
        <v>61514</v>
      </c>
      <c r="I11889" s="4" t="str">
        <f aca="false">IFERROR(__xludf.dummyfunction("""info@""&amp;LOWER(REGEXREPLACE(B11889,""[^A-Za-z0-9]"",""""))&amp;"".com"""),"info@piloes.com")</f>
        <v>info@piloes.com</v>
      </c>
      <c r="J11889" s="5" t="n">
        <f aca="false">LEN(K11889)</f>
        <v>10</v>
      </c>
      <c r="K11889" s="6" t="s">
        <v>61515</v>
      </c>
      <c r="L11889" s="4" t="s">
        <v>66</v>
      </c>
      <c r="M11889" s="4" t="s">
        <v>877</v>
      </c>
    </row>
    <row r="11890" customFormat="false" ht="15.75" hidden="false" customHeight="true" outlineLevel="0" collapsed="false">
      <c r="A11890" s="4" t="n">
        <v>10350</v>
      </c>
      <c r="B11890" s="4" t="s">
        <v>61516</v>
      </c>
      <c r="C11890" s="4"/>
      <c r="D11890" s="4" t="s">
        <v>61517</v>
      </c>
      <c r="E11890" s="5" t="s">
        <v>22334</v>
      </c>
      <c r="F11890" s="4" t="s">
        <v>8280</v>
      </c>
      <c r="G11890" s="4" t="s">
        <v>620</v>
      </c>
      <c r="H11890" s="5" t="s">
        <v>61518</v>
      </c>
      <c r="I11890" s="4" t="str">
        <f aca="false">IFERROR(__xludf.dummyfunction("""info@""&amp;LOWER(REGEXREPLACE(B11890,""[^A-Za-z0-9]"",""""))&amp;"".com"""),"info@espaol.com")</f>
        <v>info@espaol.com</v>
      </c>
      <c r="J11890" s="5" t="n">
        <f aca="false">LEN(K11890)</f>
        <v>10</v>
      </c>
      <c r="K11890" s="6" t="s">
        <v>61519</v>
      </c>
      <c r="L11890" s="4" t="s">
        <v>78</v>
      </c>
      <c r="M11890" s="4" t="s">
        <v>929</v>
      </c>
    </row>
    <row r="11891" customFormat="false" ht="15.75" hidden="false" customHeight="true" outlineLevel="0" collapsed="false">
      <c r="A11891" s="4" t="n">
        <v>10355</v>
      </c>
      <c r="B11891" s="4" t="s">
        <v>61520</v>
      </c>
      <c r="C11891" s="4"/>
      <c r="D11891" s="4" t="s">
        <v>61521</v>
      </c>
      <c r="E11891" s="5" t="s">
        <v>22334</v>
      </c>
      <c r="F11891" s="4" t="s">
        <v>8280</v>
      </c>
      <c r="G11891" s="4" t="s">
        <v>620</v>
      </c>
      <c r="H11891" s="5" t="s">
        <v>61522</v>
      </c>
      <c r="I11891" s="4" t="s">
        <v>61523</v>
      </c>
      <c r="J11891" s="5" t="n">
        <f aca="false">LEN(K11891)</f>
        <v>10</v>
      </c>
      <c r="K11891" s="6" t="s">
        <v>61524</v>
      </c>
      <c r="L11891" s="4" t="s">
        <v>31</v>
      </c>
      <c r="M11891" s="4" t="s">
        <v>32</v>
      </c>
    </row>
    <row r="11892" customFormat="false" ht="27.75" hidden="false" customHeight="true" outlineLevel="0" collapsed="false">
      <c r="A11892" s="4" t="n">
        <v>10389</v>
      </c>
      <c r="B11892" s="4" t="s">
        <v>46491</v>
      </c>
      <c r="C11892" s="4"/>
      <c r="D11892" s="4" t="s">
        <v>61525</v>
      </c>
      <c r="E11892" s="5" t="s">
        <v>8279</v>
      </c>
      <c r="F11892" s="4" t="s">
        <v>8280</v>
      </c>
      <c r="G11892" s="4" t="s">
        <v>620</v>
      </c>
      <c r="H11892" s="5" t="s">
        <v>61526</v>
      </c>
      <c r="I11892" s="7" t="s">
        <v>61527</v>
      </c>
      <c r="J11892" s="5" t="n">
        <f aca="false">LEN(K11892)</f>
        <v>10</v>
      </c>
      <c r="K11892" s="13" t="s">
        <v>61528</v>
      </c>
      <c r="L11892" s="4" t="s">
        <v>57</v>
      </c>
      <c r="M11892" s="4" t="s">
        <v>22</v>
      </c>
    </row>
    <row r="11893" customFormat="false" ht="15.75" hidden="false" customHeight="true" outlineLevel="0" collapsed="false">
      <c r="A11893" s="4" t="n">
        <v>10393</v>
      </c>
      <c r="B11893" s="4" t="s">
        <v>61529</v>
      </c>
      <c r="C11893" s="4"/>
      <c r="D11893" s="4" t="s">
        <v>61530</v>
      </c>
      <c r="E11893" s="5" t="s">
        <v>8279</v>
      </c>
      <c r="F11893" s="4" t="s">
        <v>1782</v>
      </c>
      <c r="G11893" s="4" t="s">
        <v>620</v>
      </c>
      <c r="H11893" s="5" t="s">
        <v>61531</v>
      </c>
      <c r="I11893" s="4" t="s">
        <v>61532</v>
      </c>
      <c r="J11893" s="5" t="n">
        <f aca="false">LEN(K11893)</f>
        <v>10</v>
      </c>
      <c r="K11893" s="6" t="s">
        <v>60378</v>
      </c>
      <c r="L11893" s="4" t="s">
        <v>66</v>
      </c>
      <c r="M11893" s="4" t="s">
        <v>2167</v>
      </c>
    </row>
    <row r="11894" customFormat="false" ht="15.75" hidden="false" customHeight="true" outlineLevel="0" collapsed="false">
      <c r="A11894" s="4" t="n">
        <v>10427</v>
      </c>
      <c r="B11894" s="4" t="s">
        <v>61533</v>
      </c>
      <c r="C11894" s="4"/>
      <c r="D11894" s="4" t="s">
        <v>61534</v>
      </c>
      <c r="E11894" s="5" t="s">
        <v>6700</v>
      </c>
      <c r="F11894" s="4" t="s">
        <v>3657</v>
      </c>
      <c r="G11894" s="4" t="s">
        <v>620</v>
      </c>
      <c r="H11894" s="5" t="s">
        <v>61535</v>
      </c>
      <c r="I11894" s="7" t="str">
        <f aca="false">IFERROR(__xludf.dummyfunction("""info@""&amp;LOWER(REGEXREPLACE(B11894,""[^A-Za-z0-9]"",""""))&amp;"".com"""),"info@boston.com")</f>
        <v>info@boston.com</v>
      </c>
      <c r="J11894" s="5" t="n">
        <f aca="false">LEN(K11894)</f>
        <v>10</v>
      </c>
      <c r="K11894" s="6" t="s">
        <v>61536</v>
      </c>
      <c r="L11894" s="4" t="s">
        <v>78</v>
      </c>
      <c r="M11894" s="4" t="s">
        <v>929</v>
      </c>
    </row>
    <row r="11895" customFormat="false" ht="15.75" hidden="false" customHeight="true" outlineLevel="0" collapsed="false">
      <c r="A11895" s="4" t="n">
        <v>10437</v>
      </c>
      <c r="B11895" s="4" t="s">
        <v>61537</v>
      </c>
      <c r="C11895" s="4"/>
      <c r="D11895" s="4" t="s">
        <v>61538</v>
      </c>
      <c r="E11895" s="5" t="s">
        <v>61539</v>
      </c>
      <c r="F11895" s="4" t="s">
        <v>4440</v>
      </c>
      <c r="G11895" s="4" t="s">
        <v>620</v>
      </c>
      <c r="H11895" s="5" t="s">
        <v>61540</v>
      </c>
      <c r="I11895" s="4" t="s">
        <v>61541</v>
      </c>
      <c r="J11895" s="5" t="n">
        <f aca="false">LEN(K11895)</f>
        <v>10</v>
      </c>
      <c r="K11895" s="6" t="s">
        <v>61542</v>
      </c>
      <c r="L11895" s="4" t="s">
        <v>21</v>
      </c>
      <c r="M11895" s="4" t="s">
        <v>828</v>
      </c>
    </row>
    <row r="11896" customFormat="false" ht="15.75" hidden="false" customHeight="true" outlineLevel="0" collapsed="false">
      <c r="A11896" s="4" t="n">
        <v>10534</v>
      </c>
      <c r="B11896" s="4" t="s">
        <v>61543</v>
      </c>
      <c r="C11896" s="4"/>
      <c r="D11896" s="4" t="s">
        <v>61544</v>
      </c>
      <c r="E11896" s="5" t="s">
        <v>12541</v>
      </c>
      <c r="F11896" s="4" t="s">
        <v>5616</v>
      </c>
      <c r="G11896" s="4" t="s">
        <v>882</v>
      </c>
      <c r="H11896" s="5" t="s">
        <v>61545</v>
      </c>
      <c r="I11896" s="4" t="s">
        <v>61546</v>
      </c>
      <c r="J11896" s="5" t="n">
        <f aca="false">LEN(K11896)</f>
        <v>10</v>
      </c>
      <c r="K11896" s="6" t="s">
        <v>61547</v>
      </c>
      <c r="L11896" s="4" t="s">
        <v>57</v>
      </c>
      <c r="M11896" s="4" t="s">
        <v>2429</v>
      </c>
    </row>
    <row r="11897" customFormat="false" ht="15.75" hidden="false" customHeight="true" outlineLevel="0" collapsed="false">
      <c r="A11897" s="4" t="n">
        <v>10549</v>
      </c>
      <c r="B11897" s="4" t="s">
        <v>61548</v>
      </c>
      <c r="C11897" s="4"/>
      <c r="D11897" s="4" t="s">
        <v>61549</v>
      </c>
      <c r="E11897" s="5" t="s">
        <v>15439</v>
      </c>
      <c r="F11897" s="4" t="s">
        <v>15440</v>
      </c>
      <c r="G11897" s="4" t="s">
        <v>882</v>
      </c>
      <c r="H11897" s="5" t="s">
        <v>61550</v>
      </c>
      <c r="I11897" s="4" t="s">
        <v>61551</v>
      </c>
      <c r="J11897" s="5" t="n">
        <f aca="false">LEN(K11897)</f>
        <v>10</v>
      </c>
      <c r="K11897" s="5" t="s">
        <v>60378</v>
      </c>
      <c r="L11897" s="4" t="s">
        <v>31</v>
      </c>
      <c r="M11897" s="4" t="s">
        <v>1729</v>
      </c>
    </row>
    <row r="11898" customFormat="false" ht="15.75" hidden="false" customHeight="true" outlineLevel="0" collapsed="false">
      <c r="A11898" s="4" t="n">
        <v>10550</v>
      </c>
      <c r="B11898" s="4" t="s">
        <v>61552</v>
      </c>
      <c r="C11898" s="4"/>
      <c r="D11898" s="4" t="s">
        <v>61553</v>
      </c>
      <c r="E11898" s="5" t="s">
        <v>15439</v>
      </c>
      <c r="F11898" s="4" t="s">
        <v>15440</v>
      </c>
      <c r="G11898" s="4" t="s">
        <v>882</v>
      </c>
      <c r="H11898" s="5" t="s">
        <v>61550</v>
      </c>
      <c r="I11898" s="4" t="s">
        <v>61551</v>
      </c>
      <c r="J11898" s="5" t="n">
        <f aca="false">LEN(K11898)</f>
        <v>10</v>
      </c>
      <c r="K11898" s="6" t="s">
        <v>60378</v>
      </c>
      <c r="L11898" s="4" t="s">
        <v>31</v>
      </c>
      <c r="M11898" s="4" t="s">
        <v>9530</v>
      </c>
    </row>
    <row r="11899" customFormat="false" ht="15.75" hidden="false" customHeight="true" outlineLevel="0" collapsed="false">
      <c r="A11899" s="4" t="n">
        <v>10555</v>
      </c>
      <c r="B11899" s="4" t="s">
        <v>61554</v>
      </c>
      <c r="C11899" s="4"/>
      <c r="D11899" s="4" t="s">
        <v>61555</v>
      </c>
      <c r="E11899" s="5" t="s">
        <v>15439</v>
      </c>
      <c r="F11899" s="4" t="s">
        <v>15440</v>
      </c>
      <c r="G11899" s="4" t="s">
        <v>882</v>
      </c>
      <c r="H11899" s="5" t="s">
        <v>61556</v>
      </c>
      <c r="I11899" s="7" t="str">
        <f aca="false">IFERROR(__xludf.dummyfunction("""info@""&amp;LOWER(REGEXREPLACE(B11899,""[^A-Za-z0-9]"",""""))&amp;"".com"""),"info@pinzon.com")</f>
        <v>info@pinzon.com</v>
      </c>
      <c r="J11899" s="5" t="n">
        <f aca="false">LEN(K11899)</f>
        <v>10</v>
      </c>
      <c r="K11899" s="6" t="s">
        <v>61557</v>
      </c>
      <c r="L11899" s="4" t="s">
        <v>21</v>
      </c>
      <c r="M11899" s="4" t="s">
        <v>1208</v>
      </c>
    </row>
    <row r="11900" customFormat="false" ht="15.75" hidden="false" customHeight="true" outlineLevel="0" collapsed="false">
      <c r="A11900" s="4" t="n">
        <v>10614</v>
      </c>
      <c r="B11900" s="4" t="s">
        <v>61558</v>
      </c>
      <c r="C11900" s="4"/>
      <c r="D11900" s="4" t="s">
        <v>61559</v>
      </c>
      <c r="E11900" s="5" t="s">
        <v>5379</v>
      </c>
      <c r="F11900" s="4" t="s">
        <v>5380</v>
      </c>
      <c r="G11900" s="4" t="s">
        <v>882</v>
      </c>
      <c r="H11900" s="5" t="s">
        <v>61560</v>
      </c>
      <c r="I11900" s="7" t="s">
        <v>61561</v>
      </c>
      <c r="J11900" s="5" t="n">
        <f aca="false">LEN(K11900)</f>
        <v>10</v>
      </c>
      <c r="K11900" s="6" t="s">
        <v>60378</v>
      </c>
      <c r="L11900" s="4" t="s">
        <v>31</v>
      </c>
      <c r="M11900" s="4" t="s">
        <v>1988</v>
      </c>
    </row>
    <row r="11901" customFormat="false" ht="15.75" hidden="false" customHeight="true" outlineLevel="0" collapsed="false">
      <c r="A11901" s="4" t="n">
        <v>10635</v>
      </c>
      <c r="B11901" s="4" t="s">
        <v>46603</v>
      </c>
      <c r="C11901" s="4"/>
      <c r="D11901" s="4" t="s">
        <v>61562</v>
      </c>
      <c r="E11901" s="5" t="s">
        <v>5386</v>
      </c>
      <c r="F11901" s="4" t="s">
        <v>5387</v>
      </c>
      <c r="G11901" s="4" t="s">
        <v>882</v>
      </c>
      <c r="H11901" s="5" t="s">
        <v>61563</v>
      </c>
      <c r="I11901" s="4" t="s">
        <v>61564</v>
      </c>
      <c r="J11901" s="5" t="n">
        <f aca="false">LEN(K11901)</f>
        <v>10</v>
      </c>
      <c r="K11901" s="6" t="s">
        <v>61565</v>
      </c>
      <c r="L11901" s="4" t="s">
        <v>31</v>
      </c>
      <c r="M11901" s="4" t="s">
        <v>2097</v>
      </c>
    </row>
    <row r="11902" customFormat="false" ht="15.75" hidden="false" customHeight="true" outlineLevel="0" collapsed="false">
      <c r="A11902" s="4" t="n">
        <v>10643</v>
      </c>
      <c r="B11902" s="4" t="s">
        <v>61566</v>
      </c>
      <c r="C11902" s="4"/>
      <c r="D11902" s="4" t="s">
        <v>39487</v>
      </c>
      <c r="E11902" s="5" t="s">
        <v>2249</v>
      </c>
      <c r="F11902" s="4" t="s">
        <v>2250</v>
      </c>
      <c r="G11902" s="4" t="s">
        <v>882</v>
      </c>
      <c r="H11902" s="5" t="s">
        <v>61567</v>
      </c>
      <c r="I11902" s="7" t="s">
        <v>61568</v>
      </c>
      <c r="J11902" s="5" t="n">
        <f aca="false">LEN(K11902)</f>
        <v>10</v>
      </c>
      <c r="K11902" s="6" t="s">
        <v>60378</v>
      </c>
      <c r="L11902" s="4" t="s">
        <v>21</v>
      </c>
      <c r="M11902" s="4" t="s">
        <v>344</v>
      </c>
    </row>
    <row r="11903" customFormat="false" ht="15.75" hidden="false" customHeight="true" outlineLevel="0" collapsed="false">
      <c r="A11903" s="4" t="n">
        <v>10683</v>
      </c>
      <c r="B11903" s="4" t="s">
        <v>24937</v>
      </c>
      <c r="C11903" s="4"/>
      <c r="D11903" s="4" t="s">
        <v>61569</v>
      </c>
      <c r="E11903" s="5" t="s">
        <v>8305</v>
      </c>
      <c r="F11903" s="4" t="s">
        <v>1089</v>
      </c>
      <c r="G11903" s="4" t="s">
        <v>882</v>
      </c>
      <c r="H11903" s="5" t="s">
        <v>61570</v>
      </c>
      <c r="I11903" s="4" t="s">
        <v>61571</v>
      </c>
      <c r="J11903" s="5" t="n">
        <f aca="false">LEN(K11903)</f>
        <v>10</v>
      </c>
      <c r="K11903" s="6" t="s">
        <v>61572</v>
      </c>
      <c r="L11903" s="4" t="s">
        <v>31</v>
      </c>
      <c r="M11903" s="4" t="s">
        <v>1016</v>
      </c>
    </row>
    <row r="11904" customFormat="false" ht="15.75" hidden="false" customHeight="true" outlineLevel="0" collapsed="false">
      <c r="A11904" s="4" t="n">
        <v>10736</v>
      </c>
      <c r="B11904" s="4" t="s">
        <v>61573</v>
      </c>
      <c r="C11904" s="4"/>
      <c r="D11904" s="4" t="s">
        <v>61574</v>
      </c>
      <c r="E11904" s="5" t="s">
        <v>61575</v>
      </c>
      <c r="F11904" s="4" t="s">
        <v>1789</v>
      </c>
      <c r="G11904" s="4" t="s">
        <v>882</v>
      </c>
      <c r="H11904" s="5" t="s">
        <v>61576</v>
      </c>
      <c r="I11904" s="4" t="s">
        <v>61577</v>
      </c>
      <c r="J11904" s="5" t="n">
        <f aca="false">LEN(K11904)</f>
        <v>10</v>
      </c>
      <c r="K11904" s="10" t="s">
        <v>61578</v>
      </c>
      <c r="L11904" s="4" t="s">
        <v>21</v>
      </c>
      <c r="M11904" s="4" t="s">
        <v>3203</v>
      </c>
    </row>
    <row r="11905" customFormat="false" ht="15.75" hidden="false" customHeight="true" outlineLevel="0" collapsed="false">
      <c r="A11905" s="4" t="n">
        <v>10776</v>
      </c>
      <c r="B11905" s="4" t="s">
        <v>61579</v>
      </c>
      <c r="C11905" s="4"/>
      <c r="D11905" s="4" t="s">
        <v>61580</v>
      </c>
      <c r="E11905" s="5" t="s">
        <v>1088</v>
      </c>
      <c r="F11905" s="4" t="s">
        <v>1089</v>
      </c>
      <c r="G11905" s="4" t="s">
        <v>882</v>
      </c>
      <c r="H11905" s="5" t="s">
        <v>61581</v>
      </c>
      <c r="I11905" s="4" t="str">
        <f aca="false">IFERROR(__xludf.dummyfunction("""info@""&amp;LOWER(REGEXREPLACE(B11905,""[^A-Za-z0-9]"",""""))&amp;"".com"""),"info@ribago.com")</f>
        <v>info@ribago.com</v>
      </c>
      <c r="J11905" s="5" t="n">
        <f aca="false">LEN(K11905)</f>
        <v>10</v>
      </c>
      <c r="K11905" s="6" t="s">
        <v>61582</v>
      </c>
      <c r="L11905" s="4" t="s">
        <v>57</v>
      </c>
      <c r="M11905" s="4" t="s">
        <v>31</v>
      </c>
    </row>
    <row r="11906" customFormat="false" ht="15.75" hidden="false" customHeight="true" outlineLevel="0" collapsed="false">
      <c r="A11906" s="4" t="n">
        <v>10819</v>
      </c>
      <c r="B11906" s="4" t="s">
        <v>61583</v>
      </c>
      <c r="C11906" s="4"/>
      <c r="D11906" s="4" t="s">
        <v>61584</v>
      </c>
      <c r="E11906" s="5" t="s">
        <v>19467</v>
      </c>
      <c r="F11906" s="4" t="s">
        <v>882</v>
      </c>
      <c r="G11906" s="4" t="s">
        <v>882</v>
      </c>
      <c r="H11906" s="5" t="s">
        <v>61585</v>
      </c>
      <c r="I11906" s="4" t="s">
        <v>61586</v>
      </c>
      <c r="J11906" s="5" t="n">
        <f aca="false">LEN(K11906)</f>
        <v>10</v>
      </c>
      <c r="K11906" s="6" t="s">
        <v>60378</v>
      </c>
      <c r="L11906" s="4" t="s">
        <v>31</v>
      </c>
      <c r="M11906" s="4" t="s">
        <v>5765</v>
      </c>
    </row>
    <row r="11907" customFormat="false" ht="15.75" hidden="false" customHeight="true" outlineLevel="0" collapsed="false">
      <c r="A11907" s="4" t="n">
        <v>10821</v>
      </c>
      <c r="B11907" s="4" t="s">
        <v>61587</v>
      </c>
      <c r="C11907" s="4"/>
      <c r="D11907" s="4" t="s">
        <v>61588</v>
      </c>
      <c r="E11907" s="5" t="s">
        <v>19467</v>
      </c>
      <c r="F11907" s="4" t="s">
        <v>882</v>
      </c>
      <c r="G11907" s="4" t="s">
        <v>882</v>
      </c>
      <c r="H11907" s="5" t="s">
        <v>61589</v>
      </c>
      <c r="I11907" s="7" t="s">
        <v>61590</v>
      </c>
      <c r="J11907" s="5" t="n">
        <f aca="false">LEN(K11907)</f>
        <v>10</v>
      </c>
      <c r="K11907" s="6" t="s">
        <v>61591</v>
      </c>
      <c r="L11907" s="4" t="s">
        <v>57</v>
      </c>
      <c r="M11907" s="4" t="s">
        <v>794</v>
      </c>
    </row>
    <row r="11908" customFormat="false" ht="15.75" hidden="false" customHeight="true" outlineLevel="0" collapsed="false">
      <c r="A11908" s="4" t="n">
        <v>10850</v>
      </c>
      <c r="B11908" s="4" t="s">
        <v>61592</v>
      </c>
      <c r="C11908" s="4"/>
      <c r="D11908" s="4" t="s">
        <v>61593</v>
      </c>
      <c r="E11908" s="5" t="s">
        <v>22530</v>
      </c>
      <c r="F11908" s="4" t="s">
        <v>364</v>
      </c>
      <c r="G11908" s="4" t="s">
        <v>364</v>
      </c>
      <c r="H11908" s="5" t="s">
        <v>61594</v>
      </c>
      <c r="I11908" s="7" t="s">
        <v>61595</v>
      </c>
      <c r="J11908" s="5" t="n">
        <f aca="false">LEN(K11908)</f>
        <v>10</v>
      </c>
      <c r="K11908" s="6" t="s">
        <v>60378</v>
      </c>
      <c r="L11908" s="4" t="s">
        <v>31</v>
      </c>
      <c r="M11908" s="4" t="s">
        <v>102</v>
      </c>
    </row>
    <row r="11909" customFormat="false" ht="15.75" hidden="false" customHeight="true" outlineLevel="0" collapsed="false">
      <c r="A11909" s="4" t="n">
        <v>10899</v>
      </c>
      <c r="B11909" s="4" t="s">
        <v>9592</v>
      </c>
      <c r="C11909" s="4"/>
      <c r="D11909" s="4" t="s">
        <v>61596</v>
      </c>
      <c r="E11909" s="5" t="s">
        <v>61597</v>
      </c>
      <c r="F11909" s="4" t="s">
        <v>51350</v>
      </c>
      <c r="G11909" s="4" t="s">
        <v>364</v>
      </c>
      <c r="H11909" s="5" t="s">
        <v>61598</v>
      </c>
      <c r="I11909" s="4" t="s">
        <v>61599</v>
      </c>
      <c r="J11909" s="5" t="n">
        <f aca="false">LEN(K11909)</f>
        <v>10</v>
      </c>
      <c r="K11909" s="6" t="s">
        <v>61600</v>
      </c>
      <c r="L11909" s="4" t="s">
        <v>31</v>
      </c>
      <c r="M11909" s="4" t="s">
        <v>294</v>
      </c>
    </row>
    <row r="11910" customFormat="false" ht="15.75" hidden="false" customHeight="true" outlineLevel="0" collapsed="false">
      <c r="A11910" s="4" t="n">
        <v>10902</v>
      </c>
      <c r="B11910" s="4" t="s">
        <v>61601</v>
      </c>
      <c r="C11910" s="4"/>
      <c r="D11910" s="4" t="s">
        <v>61602</v>
      </c>
      <c r="E11910" s="5" t="s">
        <v>18899</v>
      </c>
      <c r="F11910" s="4" t="s">
        <v>18900</v>
      </c>
      <c r="G11910" s="4" t="s">
        <v>364</v>
      </c>
      <c r="H11910" s="5" t="s">
        <v>61603</v>
      </c>
      <c r="I11910" s="4" t="s">
        <v>61604</v>
      </c>
      <c r="J11910" s="5" t="n">
        <f aca="false">LEN(K11910)</f>
        <v>10</v>
      </c>
      <c r="K11910" s="6" t="s">
        <v>60378</v>
      </c>
      <c r="L11910" s="4" t="s">
        <v>78</v>
      </c>
      <c r="M11910" s="4" t="s">
        <v>1759</v>
      </c>
    </row>
    <row r="11911" customFormat="false" ht="15.75" hidden="false" customHeight="true" outlineLevel="0" collapsed="false">
      <c r="A11911" s="4" t="n">
        <v>10945</v>
      </c>
      <c r="B11911" s="4" t="s">
        <v>61605</v>
      </c>
      <c r="C11911" s="4"/>
      <c r="D11911" s="4" t="s">
        <v>61606</v>
      </c>
      <c r="E11911" s="5" t="s">
        <v>18889</v>
      </c>
      <c r="F11911" s="4" t="s">
        <v>6713</v>
      </c>
      <c r="G11911" s="4" t="s">
        <v>364</v>
      </c>
      <c r="H11911" s="5" t="s">
        <v>61607</v>
      </c>
      <c r="I11911" s="4" t="str">
        <f aca="false">IFERROR(__xludf.dummyfunction("""info@""&amp;LOWER(REGEXREPLACE(B11911,""[^A-Za-z0-9]"",""""))&amp;"".com"""),"info@lamora.com")</f>
        <v>info@lamora.com</v>
      </c>
      <c r="J11911" s="5" t="n">
        <f aca="false">LEN(K11911)</f>
        <v>10</v>
      </c>
      <c r="K11911" s="10" t="s">
        <v>61608</v>
      </c>
      <c r="L11911" s="4" t="s">
        <v>66</v>
      </c>
      <c r="M11911" s="4" t="s">
        <v>877</v>
      </c>
    </row>
    <row r="11912" customFormat="false" ht="15.75" hidden="false" customHeight="true" outlineLevel="0" collapsed="false">
      <c r="A11912" s="4" t="n">
        <v>10950</v>
      </c>
      <c r="B11912" s="4" t="s">
        <v>61609</v>
      </c>
      <c r="C11912" s="4"/>
      <c r="D11912" s="4" t="s">
        <v>61610</v>
      </c>
      <c r="E11912" s="5" t="s">
        <v>61611</v>
      </c>
      <c r="F11912" s="4" t="s">
        <v>61612</v>
      </c>
      <c r="G11912" s="4" t="s">
        <v>364</v>
      </c>
      <c r="H11912" s="5" t="s">
        <v>61613</v>
      </c>
      <c r="I11912" s="4" t="str">
        <f aca="false">IFERROR(__xludf.dummyfunction("""info@""&amp;LOWER(REGEXREPLACE(B11912,""[^A-Za-z0-9]"",""""))&amp;"".com"""),"info@huelde.com")</f>
        <v>info@huelde.com</v>
      </c>
      <c r="J11912" s="5" t="n">
        <f aca="false">LEN(K11912)</f>
        <v>10</v>
      </c>
      <c r="K11912" s="6" t="s">
        <v>61614</v>
      </c>
      <c r="L11912" s="4" t="s">
        <v>78</v>
      </c>
      <c r="M11912" s="4" t="s">
        <v>929</v>
      </c>
    </row>
    <row r="11913" customFormat="false" ht="15.75" hidden="false" customHeight="true" outlineLevel="0" collapsed="false">
      <c r="A11913" s="4" t="n">
        <v>10951</v>
      </c>
      <c r="B11913" s="4" t="s">
        <v>61615</v>
      </c>
      <c r="C11913" s="4"/>
      <c r="D11913" s="4" t="s">
        <v>61616</v>
      </c>
      <c r="E11913" s="5" t="s">
        <v>31577</v>
      </c>
      <c r="F11913" s="4" t="s">
        <v>31578</v>
      </c>
      <c r="G11913" s="4" t="s">
        <v>364</v>
      </c>
      <c r="H11913" s="5" t="s">
        <v>61617</v>
      </c>
      <c r="I11913" s="4" t="str">
        <f aca="false">IFERROR(__xludf.dummyfunction("""info@""&amp;LOWER(REGEXREPLACE(B11913,""[^A-Za-z0-9]"",""""))&amp;"".com"""),"info@lamina.com")</f>
        <v>info@lamina.com</v>
      </c>
      <c r="J11913" s="5" t="n">
        <f aca="false">LEN(K11913)</f>
        <v>10</v>
      </c>
      <c r="K11913" s="6" t="s">
        <v>61618</v>
      </c>
      <c r="L11913" s="4" t="s">
        <v>78</v>
      </c>
      <c r="M11913" s="4" t="s">
        <v>31</v>
      </c>
    </row>
    <row r="11914" customFormat="false" ht="15.75" hidden="false" customHeight="true" outlineLevel="0" collapsed="false">
      <c r="A11914" s="4" t="n">
        <v>10968</v>
      </c>
      <c r="B11914" s="4" t="s">
        <v>61619</v>
      </c>
      <c r="C11914" s="4"/>
      <c r="D11914" s="4" t="s">
        <v>61620</v>
      </c>
      <c r="E11914" s="5" t="s">
        <v>15495</v>
      </c>
      <c r="F11914" s="4" t="s">
        <v>15496</v>
      </c>
      <c r="G11914" s="4" t="s">
        <v>1270</v>
      </c>
      <c r="H11914" s="5" t="s">
        <v>61621</v>
      </c>
      <c r="I11914" s="4" t="s">
        <v>61622</v>
      </c>
      <c r="J11914" s="5" t="n">
        <f aca="false">LEN(K11914)</f>
        <v>10</v>
      </c>
      <c r="K11914" s="6" t="s">
        <v>60378</v>
      </c>
      <c r="L11914" s="4" t="s">
        <v>57</v>
      </c>
      <c r="M11914" s="4" t="s">
        <v>6459</v>
      </c>
    </row>
    <row r="11915" customFormat="false" ht="15.75" hidden="false" customHeight="true" outlineLevel="0" collapsed="false">
      <c r="A11915" s="4" t="n">
        <v>10969</v>
      </c>
      <c r="B11915" s="4" t="s">
        <v>61623</v>
      </c>
      <c r="C11915" s="4"/>
      <c r="D11915" s="4" t="s">
        <v>61624</v>
      </c>
      <c r="E11915" s="5" t="s">
        <v>61625</v>
      </c>
      <c r="F11915" s="4" t="s">
        <v>61626</v>
      </c>
      <c r="G11915" s="4" t="s">
        <v>1270</v>
      </c>
      <c r="H11915" s="5" t="s">
        <v>61627</v>
      </c>
      <c r="I11915" s="7" t="s">
        <v>61628</v>
      </c>
      <c r="J11915" s="5" t="n">
        <f aca="false">LEN(K11915)</f>
        <v>10</v>
      </c>
      <c r="K11915" s="6" t="s">
        <v>60378</v>
      </c>
      <c r="L11915" s="4" t="s">
        <v>21</v>
      </c>
      <c r="M11915" s="4" t="s">
        <v>877</v>
      </c>
    </row>
    <row r="11916" customFormat="false" ht="15.75" hidden="false" customHeight="true" outlineLevel="0" collapsed="false">
      <c r="A11916" s="4" t="n">
        <v>10975</v>
      </c>
      <c r="B11916" s="4" t="s">
        <v>61629</v>
      </c>
      <c r="C11916" s="4"/>
      <c r="D11916" s="4" t="s">
        <v>61630</v>
      </c>
      <c r="E11916" s="5" t="s">
        <v>26952</v>
      </c>
      <c r="F11916" s="4" t="s">
        <v>1270</v>
      </c>
      <c r="G11916" s="4" t="s">
        <v>1270</v>
      </c>
      <c r="H11916" s="5" t="s">
        <v>61631</v>
      </c>
      <c r="I11916" s="4" t="s">
        <v>61632</v>
      </c>
      <c r="J11916" s="5" t="n">
        <f aca="false">LEN(K11916)</f>
        <v>10</v>
      </c>
      <c r="K11916" s="10" t="s">
        <v>61633</v>
      </c>
      <c r="L11916" s="4" t="s">
        <v>57</v>
      </c>
      <c r="M11916" s="4" t="s">
        <v>1063</v>
      </c>
    </row>
    <row r="11917" customFormat="false" ht="15.75" hidden="false" customHeight="true" outlineLevel="0" collapsed="false">
      <c r="A11917" s="4" t="n">
        <v>10994</v>
      </c>
      <c r="B11917" s="4" t="s">
        <v>61634</v>
      </c>
      <c r="C11917" s="4"/>
      <c r="D11917" s="4" t="s">
        <v>61635</v>
      </c>
      <c r="E11917" s="5" t="s">
        <v>51382</v>
      </c>
      <c r="F11917" s="4" t="s">
        <v>51383</v>
      </c>
      <c r="G11917" s="4" t="s">
        <v>1270</v>
      </c>
      <c r="H11917" s="5" t="s">
        <v>61636</v>
      </c>
      <c r="I11917" s="4" t="s">
        <v>61637</v>
      </c>
      <c r="J11917" s="5" t="n">
        <f aca="false">LEN(K11917)</f>
        <v>10</v>
      </c>
      <c r="K11917" s="6" t="s">
        <v>61638</v>
      </c>
      <c r="L11917" s="4" t="s">
        <v>57</v>
      </c>
      <c r="M11917" s="4" t="s">
        <v>419</v>
      </c>
    </row>
    <row r="11918" customFormat="false" ht="15.75" hidden="false" customHeight="true" outlineLevel="0" collapsed="false">
      <c r="A11918" s="4" t="n">
        <v>11016</v>
      </c>
      <c r="B11918" s="4" t="s">
        <v>61639</v>
      </c>
      <c r="C11918" s="4"/>
      <c r="D11918" s="4" t="s">
        <v>61640</v>
      </c>
      <c r="E11918" s="5" t="s">
        <v>3087</v>
      </c>
      <c r="F11918" s="4" t="s">
        <v>3088</v>
      </c>
      <c r="G11918" s="4" t="s">
        <v>1270</v>
      </c>
      <c r="H11918" s="5" t="s">
        <v>61641</v>
      </c>
      <c r="I11918" s="4" t="str">
        <f aca="false">IFERROR(__xludf.dummyfunction("""info@""&amp;LOWER(REGEXREPLACE(B11918,""[^A-Za-z0-9]"",""""))&amp;"".com"""),"info@suizo2.com")</f>
        <v>info@suizo2.com</v>
      </c>
      <c r="J11918" s="5" t="n">
        <f aca="false">LEN(K11918)</f>
        <v>10</v>
      </c>
      <c r="K11918" s="6" t="s">
        <v>61642</v>
      </c>
      <c r="L11918" s="4" t="s">
        <v>57</v>
      </c>
      <c r="M11918" s="4" t="s">
        <v>368</v>
      </c>
    </row>
    <row r="11919" customFormat="false" ht="15.75" hidden="false" customHeight="true" outlineLevel="0" collapsed="false">
      <c r="A11919" s="4" t="n">
        <v>11038</v>
      </c>
      <c r="B11919" s="4" t="s">
        <v>61643</v>
      </c>
      <c r="C11919" s="4"/>
      <c r="D11919" s="4" t="s">
        <v>61644</v>
      </c>
      <c r="E11919" s="5" t="s">
        <v>5418</v>
      </c>
      <c r="F11919" s="4" t="s">
        <v>5419</v>
      </c>
      <c r="G11919" s="4" t="s">
        <v>1270</v>
      </c>
      <c r="H11919" s="5" t="s">
        <v>61645</v>
      </c>
      <c r="I11919" s="4" t="s">
        <v>61646</v>
      </c>
      <c r="J11919" s="5" t="n">
        <f aca="false">LEN(K11919)</f>
        <v>10</v>
      </c>
      <c r="K11919" s="6" t="s">
        <v>61647</v>
      </c>
      <c r="L11919" s="4" t="s">
        <v>31</v>
      </c>
      <c r="M11919" s="4" t="s">
        <v>929</v>
      </c>
    </row>
    <row r="11920" customFormat="false" ht="15.75" hidden="false" customHeight="true" outlineLevel="0" collapsed="false">
      <c r="A11920" s="4" t="n">
        <v>11572</v>
      </c>
      <c r="B11920" s="4" t="s">
        <v>61648</v>
      </c>
      <c r="C11920" s="4"/>
      <c r="D11920" s="4" t="s">
        <v>61649</v>
      </c>
      <c r="E11920" s="5" t="s">
        <v>61650</v>
      </c>
      <c r="F11920" s="4" t="s">
        <v>10121</v>
      </c>
      <c r="G11920" s="4" t="s">
        <v>1423</v>
      </c>
      <c r="H11920" s="5" t="s">
        <v>283</v>
      </c>
      <c r="I11920" s="4" t="s">
        <v>61651</v>
      </c>
      <c r="J11920" s="5" t="n">
        <f aca="false">LEN(K11920)</f>
        <v>9</v>
      </c>
      <c r="K11920" s="6" t="s">
        <v>61652</v>
      </c>
      <c r="L11920" s="4" t="s">
        <v>78</v>
      </c>
      <c r="M11920" s="4" t="s">
        <v>368</v>
      </c>
    </row>
    <row r="11921" customFormat="false" ht="15.75" hidden="false" customHeight="true" outlineLevel="0" collapsed="false">
      <c r="A11921" s="4" t="n">
        <v>11850</v>
      </c>
      <c r="B11921" s="4" t="s">
        <v>61653</v>
      </c>
      <c r="C11921" s="4"/>
      <c r="D11921" s="4" t="s">
        <v>61654</v>
      </c>
      <c r="E11921" s="5" t="s">
        <v>16725</v>
      </c>
      <c r="F11921" s="4" t="s">
        <v>6012</v>
      </c>
      <c r="G11921" s="4" t="s">
        <v>1610</v>
      </c>
      <c r="H11921" s="5" t="s">
        <v>283</v>
      </c>
      <c r="I11921" s="4" t="s">
        <v>60719</v>
      </c>
      <c r="J11921" s="5" t="n">
        <f aca="false">LEN(K11921)</f>
        <v>9</v>
      </c>
      <c r="K11921" s="6" t="s">
        <v>61655</v>
      </c>
      <c r="L11921" s="4" t="s">
        <v>21</v>
      </c>
      <c r="M11921" s="4" t="s">
        <v>4281</v>
      </c>
    </row>
    <row r="11922" customFormat="false" ht="15.75" hidden="false" customHeight="true" outlineLevel="0" collapsed="false">
      <c r="A11922" s="4" t="n">
        <v>12072</v>
      </c>
      <c r="B11922" s="4" t="s">
        <v>61656</v>
      </c>
      <c r="C11922" s="4"/>
      <c r="D11922" s="4" t="s">
        <v>61657</v>
      </c>
      <c r="E11922" s="5" t="s">
        <v>2024</v>
      </c>
      <c r="F11922" s="4" t="s">
        <v>106</v>
      </c>
      <c r="G11922" s="4" t="s">
        <v>107</v>
      </c>
      <c r="H11922" s="5" t="s">
        <v>283</v>
      </c>
      <c r="I11922" s="4" t="s">
        <v>61658</v>
      </c>
      <c r="J11922" s="5" t="n">
        <f aca="false">LEN(K11922)</f>
        <v>9</v>
      </c>
      <c r="K11922" s="6" t="s">
        <v>61659</v>
      </c>
      <c r="L11922" s="4" t="s">
        <v>57</v>
      </c>
      <c r="M11922" s="4" t="s">
        <v>31</v>
      </c>
    </row>
    <row r="11923" customFormat="false" ht="15.75" hidden="false" customHeight="true" outlineLevel="0" collapsed="false">
      <c r="A11923" s="4" t="n">
        <v>12188</v>
      </c>
      <c r="B11923" s="4" t="s">
        <v>61660</v>
      </c>
      <c r="C11923" s="4"/>
      <c r="D11923" s="4" t="s">
        <v>61661</v>
      </c>
      <c r="E11923" s="5" t="s">
        <v>10858</v>
      </c>
      <c r="F11923" s="4" t="s">
        <v>322</v>
      </c>
      <c r="G11923" s="4" t="s">
        <v>322</v>
      </c>
      <c r="H11923" s="5" t="s">
        <v>283</v>
      </c>
      <c r="I11923" s="7" t="s">
        <v>61662</v>
      </c>
      <c r="J11923" s="5" t="n">
        <f aca="false">LEN(K11923)</f>
        <v>9</v>
      </c>
      <c r="K11923" s="6" t="str">
        <f aca="false">LOWER(SUBSTITUTE(SUBSTITUTE(SUBSTITUTE(SUBSTITUTE(SUBSTITUTE(SUBSTITUTE(SUBSTITUTE(B11923,"S.L.",""),"SL",""),"S.A.",""),"SA","")," ",""),".",""),",",""))&amp;".com"</f>
        <v>fayme.com</v>
      </c>
      <c r="L11923" s="4" t="s">
        <v>66</v>
      </c>
      <c r="M11923" s="4" t="s">
        <v>31</v>
      </c>
    </row>
    <row r="11924" customFormat="false" ht="15.75" hidden="false" customHeight="true" outlineLevel="0" collapsed="false">
      <c r="A11924" s="4" t="n">
        <v>12386</v>
      </c>
      <c r="B11924" s="4" t="s">
        <v>61663</v>
      </c>
      <c r="C11924" s="4"/>
      <c r="D11924" s="4" t="s">
        <v>61664</v>
      </c>
      <c r="E11924" s="5" t="s">
        <v>12351</v>
      </c>
      <c r="F11924" s="4" t="s">
        <v>10090</v>
      </c>
      <c r="G11924" s="4" t="s">
        <v>1081</v>
      </c>
      <c r="H11924" s="5" t="s">
        <v>283</v>
      </c>
      <c r="I11924" s="4" t="s">
        <v>61665</v>
      </c>
      <c r="J11924" s="5" t="n">
        <f aca="false">LEN(K11924)</f>
        <v>9</v>
      </c>
      <c r="K11924" s="6" t="str">
        <f aca="false">LOWER(SUBSTITUTE(SUBSTITUTE(SUBSTITUTE(SUBSTITUTE(SUBSTITUTE(SUBSTITUTE(SUBSTITUTE(B11924,"S.L.",""),"SL",""),"S.A.",""),"SA","")," ",""),".",""),",",""))&amp;".com"</f>
        <v>rochi.com</v>
      </c>
      <c r="L11924" s="4" t="s">
        <v>57</v>
      </c>
      <c r="M11924" s="4" t="s">
        <v>32</v>
      </c>
    </row>
    <row r="11925" customFormat="false" ht="15.75" hidden="false" customHeight="true" outlineLevel="0" collapsed="false">
      <c r="A11925" s="4" t="n">
        <v>11830</v>
      </c>
      <c r="B11925" s="4" t="s">
        <v>61666</v>
      </c>
      <c r="C11925" s="4"/>
      <c r="D11925" s="4" t="s">
        <v>61667</v>
      </c>
      <c r="E11925" s="5" t="s">
        <v>2494</v>
      </c>
      <c r="F11925" s="4" t="s">
        <v>2495</v>
      </c>
      <c r="G11925" s="4" t="s">
        <v>84</v>
      </c>
      <c r="H11925" s="5" t="s">
        <v>61668</v>
      </c>
      <c r="I11925" s="4" t="s">
        <v>61669</v>
      </c>
      <c r="J11925" s="5" t="n">
        <f aca="false">LEN(K11925)</f>
        <v>9</v>
      </c>
      <c r="K11925" s="6" t="s">
        <v>61670</v>
      </c>
      <c r="L11925" s="4" t="s">
        <v>78</v>
      </c>
      <c r="M11925" s="4" t="s">
        <v>1016</v>
      </c>
    </row>
    <row r="11926" customFormat="false" ht="15.75" hidden="false" customHeight="true" outlineLevel="0" collapsed="false">
      <c r="A11926" s="4" t="n">
        <v>76</v>
      </c>
      <c r="B11926" s="4" t="s">
        <v>61671</v>
      </c>
      <c r="C11926" s="4"/>
      <c r="D11926" s="4" t="s">
        <v>61672</v>
      </c>
      <c r="E11926" s="5" t="n">
        <v>7589</v>
      </c>
      <c r="F11926" s="4" t="s">
        <v>1645</v>
      </c>
      <c r="G11926" s="4" t="s">
        <v>84</v>
      </c>
      <c r="H11926" s="5" t="s">
        <v>61673</v>
      </c>
      <c r="I11926" s="4" t="s">
        <v>8561</v>
      </c>
      <c r="J11926" s="5" t="n">
        <f aca="false">LEN(K11926)</f>
        <v>9</v>
      </c>
      <c r="K11926" s="6" t="s">
        <v>61674</v>
      </c>
      <c r="L11926" s="4" t="s">
        <v>78</v>
      </c>
      <c r="M11926" s="4" t="s">
        <v>7964</v>
      </c>
    </row>
    <row r="11927" customFormat="false" ht="15.75" hidden="false" customHeight="true" outlineLevel="0" collapsed="false">
      <c r="A11927" s="4" t="n">
        <v>82</v>
      </c>
      <c r="B11927" s="4" t="s">
        <v>61675</v>
      </c>
      <c r="C11927" s="4"/>
      <c r="D11927" s="4" t="s">
        <v>61676</v>
      </c>
      <c r="E11927" s="5" t="n">
        <v>28008</v>
      </c>
      <c r="F11927" s="4" t="s">
        <v>205</v>
      </c>
      <c r="G11927" s="4" t="s">
        <v>205</v>
      </c>
      <c r="H11927" s="5" t="s">
        <v>19434</v>
      </c>
      <c r="I11927" s="4" t="s">
        <v>19435</v>
      </c>
      <c r="J11927" s="5" t="n">
        <f aca="false">LEN(K11927)</f>
        <v>9</v>
      </c>
      <c r="K11927" s="6" t="s">
        <v>61677</v>
      </c>
      <c r="L11927" s="4" t="s">
        <v>78</v>
      </c>
      <c r="M11927" s="4" t="s">
        <v>435</v>
      </c>
    </row>
    <row r="11928" customFormat="false" ht="15.75" hidden="false" customHeight="true" outlineLevel="0" collapsed="false">
      <c r="A11928" s="4" t="n">
        <v>114</v>
      </c>
      <c r="B11928" s="4" t="s">
        <v>61678</v>
      </c>
      <c r="C11928" s="4"/>
      <c r="D11928" s="4" t="s">
        <v>61679</v>
      </c>
      <c r="E11928" s="5" t="s">
        <v>61680</v>
      </c>
      <c r="F11928" s="4" t="s">
        <v>3627</v>
      </c>
      <c r="G11928" s="4" t="s">
        <v>603</v>
      </c>
      <c r="H11928" s="5" t="s">
        <v>61681</v>
      </c>
      <c r="I11928" s="4" t="s">
        <v>61682</v>
      </c>
      <c r="J11928" s="5" t="n">
        <f aca="false">LEN(K11928)</f>
        <v>9</v>
      </c>
      <c r="K11928" s="6" t="s">
        <v>61683</v>
      </c>
      <c r="L11928" s="4" t="s">
        <v>31</v>
      </c>
      <c r="M11928" s="4" t="s">
        <v>31</v>
      </c>
    </row>
    <row r="11929" customFormat="false" ht="15.75" hidden="false" customHeight="true" outlineLevel="0" collapsed="false">
      <c r="A11929" s="4" t="n">
        <v>158</v>
      </c>
      <c r="B11929" s="4" t="s">
        <v>61684</v>
      </c>
      <c r="C11929" s="4"/>
      <c r="D11929" s="4" t="s">
        <v>61685</v>
      </c>
      <c r="E11929" s="5" t="s">
        <v>61686</v>
      </c>
      <c r="F11929" s="4" t="s">
        <v>21327</v>
      </c>
      <c r="G11929" s="4" t="s">
        <v>1155</v>
      </c>
      <c r="H11929" s="5" t="s">
        <v>61687</v>
      </c>
      <c r="I11929" s="4" t="s">
        <v>61688</v>
      </c>
      <c r="J11929" s="5" t="n">
        <f aca="false">LEN(K11929)</f>
        <v>9</v>
      </c>
      <c r="K11929" s="6" t="s">
        <v>61689</v>
      </c>
      <c r="L11929" s="4" t="s">
        <v>31</v>
      </c>
      <c r="M11929" s="4" t="s">
        <v>11774</v>
      </c>
    </row>
    <row r="11930" customFormat="false" ht="15.75" hidden="false" customHeight="true" outlineLevel="0" collapsed="false">
      <c r="A11930" s="4" t="n">
        <v>161</v>
      </c>
      <c r="B11930" s="4" t="s">
        <v>61690</v>
      </c>
      <c r="C11930" s="4"/>
      <c r="D11930" s="4" t="s">
        <v>61691</v>
      </c>
      <c r="E11930" s="5" t="n">
        <v>35625</v>
      </c>
      <c r="F11930" s="4" t="s">
        <v>169</v>
      </c>
      <c r="G11930" s="4" t="s">
        <v>37</v>
      </c>
      <c r="H11930" s="5" t="s">
        <v>37588</v>
      </c>
      <c r="I11930" s="4" t="s">
        <v>37589</v>
      </c>
      <c r="J11930" s="5" t="n">
        <f aca="false">LEN(K11930)</f>
        <v>9</v>
      </c>
      <c r="K11930" s="6" t="s">
        <v>61692</v>
      </c>
      <c r="L11930" s="4" t="s">
        <v>21</v>
      </c>
      <c r="M11930" s="4" t="s">
        <v>31</v>
      </c>
    </row>
    <row r="11931" customFormat="false" ht="15.75" hidden="false" customHeight="true" outlineLevel="0" collapsed="false">
      <c r="A11931" s="4" t="n">
        <v>163</v>
      </c>
      <c r="B11931" s="4" t="s">
        <v>61693</v>
      </c>
      <c r="C11931" s="4"/>
      <c r="D11931" s="4" t="s">
        <v>61694</v>
      </c>
      <c r="E11931" s="5" t="s">
        <v>11953</v>
      </c>
      <c r="F11931" s="4" t="s">
        <v>505</v>
      </c>
      <c r="G11931" s="4" t="s">
        <v>84</v>
      </c>
      <c r="H11931" s="5" t="s">
        <v>61695</v>
      </c>
      <c r="I11931" s="4" t="s">
        <v>61696</v>
      </c>
      <c r="J11931" s="5" t="n">
        <f aca="false">LEN(K11931)</f>
        <v>9</v>
      </c>
      <c r="K11931" s="6" t="s">
        <v>61697</v>
      </c>
      <c r="L11931" s="4" t="s">
        <v>31</v>
      </c>
      <c r="M11931" s="4" t="s">
        <v>61698</v>
      </c>
    </row>
    <row r="11932" customFormat="false" ht="15.75" hidden="false" customHeight="true" outlineLevel="0" collapsed="false">
      <c r="A11932" s="4" t="n">
        <v>279</v>
      </c>
      <c r="B11932" s="4" t="s">
        <v>43066</v>
      </c>
      <c r="C11932" s="4"/>
      <c r="D11932" s="4" t="s">
        <v>61699</v>
      </c>
      <c r="E11932" s="5" t="s">
        <v>43068</v>
      </c>
      <c r="F11932" s="4" t="s">
        <v>204</v>
      </c>
      <c r="G11932" s="4" t="s">
        <v>205</v>
      </c>
      <c r="H11932" s="5" t="s">
        <v>61700</v>
      </c>
      <c r="I11932" s="4" t="s">
        <v>61701</v>
      </c>
      <c r="J11932" s="5" t="n">
        <f aca="false">LEN(K11932)</f>
        <v>9</v>
      </c>
      <c r="K11932" s="5" t="s">
        <v>61697</v>
      </c>
      <c r="L11932" s="4" t="s">
        <v>66</v>
      </c>
      <c r="M11932" s="4" t="s">
        <v>4848</v>
      </c>
    </row>
    <row r="11933" customFormat="false" ht="15.75" hidden="false" customHeight="true" outlineLevel="0" collapsed="false">
      <c r="A11933" s="4" t="n">
        <v>286</v>
      </c>
      <c r="B11933" s="4" t="s">
        <v>61702</v>
      </c>
      <c r="C11933" s="4"/>
      <c r="D11933" s="4" t="s">
        <v>61703</v>
      </c>
      <c r="E11933" s="5" t="n">
        <v>28004</v>
      </c>
      <c r="F11933" s="4" t="s">
        <v>205</v>
      </c>
      <c r="G11933" s="4" t="s">
        <v>205</v>
      </c>
      <c r="H11933" s="5" t="s">
        <v>61704</v>
      </c>
      <c r="I11933" s="4" t="s">
        <v>61705</v>
      </c>
      <c r="J11933" s="5" t="n">
        <f aca="false">LEN(K11933)</f>
        <v>9</v>
      </c>
      <c r="K11933" s="6" t="s">
        <v>61697</v>
      </c>
      <c r="L11933" s="4" t="s">
        <v>57</v>
      </c>
      <c r="M11933" s="4" t="s">
        <v>6582</v>
      </c>
    </row>
    <row r="11934" customFormat="false" ht="15.75" hidden="false" customHeight="true" outlineLevel="0" collapsed="false">
      <c r="A11934" s="4" t="n">
        <v>303</v>
      </c>
      <c r="B11934" s="4" t="s">
        <v>61706</v>
      </c>
      <c r="C11934" s="4"/>
      <c r="D11934" s="4" t="s">
        <v>61707</v>
      </c>
      <c r="E11934" s="5" t="s">
        <v>504</v>
      </c>
      <c r="F11934" s="4" t="s">
        <v>505</v>
      </c>
      <c r="G11934" s="4" t="s">
        <v>84</v>
      </c>
      <c r="H11934" s="5" t="s">
        <v>61708</v>
      </c>
      <c r="I11934" s="4" t="s">
        <v>61709</v>
      </c>
      <c r="J11934" s="5" t="n">
        <f aca="false">LEN(K11934)</f>
        <v>9</v>
      </c>
      <c r="K11934" s="6" t="s">
        <v>61697</v>
      </c>
      <c r="L11934" s="4" t="s">
        <v>57</v>
      </c>
      <c r="M11934" s="4" t="s">
        <v>31</v>
      </c>
    </row>
    <row r="11935" customFormat="false" ht="15.75" hidden="false" customHeight="true" outlineLevel="0" collapsed="false">
      <c r="A11935" s="4" t="n">
        <v>310</v>
      </c>
      <c r="B11935" s="4" t="s">
        <v>61710</v>
      </c>
      <c r="C11935" s="4"/>
      <c r="D11935" s="4" t="s">
        <v>61711</v>
      </c>
      <c r="E11935" s="5" t="n">
        <v>28010</v>
      </c>
      <c r="F11935" s="4" t="s">
        <v>205</v>
      </c>
      <c r="G11935" s="4" t="s">
        <v>205</v>
      </c>
      <c r="H11935" s="5" t="s">
        <v>61712</v>
      </c>
      <c r="I11935" s="7" t="s">
        <v>61713</v>
      </c>
      <c r="J11935" s="5" t="n">
        <f aca="false">LEN(K11935)</f>
        <v>9</v>
      </c>
      <c r="K11935" s="6" t="s">
        <v>61697</v>
      </c>
      <c r="L11935" s="4" t="s">
        <v>78</v>
      </c>
      <c r="M11935" s="4" t="s">
        <v>3501</v>
      </c>
    </row>
    <row r="11936" customFormat="false" ht="15.75" hidden="false" customHeight="true" outlineLevel="0" collapsed="false">
      <c r="A11936" s="4" t="n">
        <v>393</v>
      </c>
      <c r="B11936" s="4" t="s">
        <v>61714</v>
      </c>
      <c r="C11936" s="4"/>
      <c r="D11936" s="4" t="s">
        <v>61715</v>
      </c>
      <c r="E11936" s="5" t="s">
        <v>2317</v>
      </c>
      <c r="F11936" s="4" t="s">
        <v>205</v>
      </c>
      <c r="G11936" s="4" t="s">
        <v>205</v>
      </c>
      <c r="H11936" s="5" t="s">
        <v>61716</v>
      </c>
      <c r="I11936" s="4" t="s">
        <v>61717</v>
      </c>
      <c r="J11936" s="5" t="n">
        <f aca="false">LEN(K11936)</f>
        <v>9</v>
      </c>
      <c r="K11936" s="6" t="s">
        <v>61697</v>
      </c>
      <c r="L11936" s="4" t="s">
        <v>31</v>
      </c>
      <c r="M11936" s="4" t="s">
        <v>13265</v>
      </c>
    </row>
    <row r="11937" customFormat="false" ht="15.75" hidden="false" customHeight="true" outlineLevel="0" collapsed="false">
      <c r="A11937" s="4" t="n">
        <v>398</v>
      </c>
      <c r="B11937" s="4" t="s">
        <v>61718</v>
      </c>
      <c r="C11937" s="4"/>
      <c r="D11937" s="4" t="s">
        <v>61719</v>
      </c>
      <c r="E11937" s="5" t="n">
        <v>28023</v>
      </c>
      <c r="F11937" s="4" t="s">
        <v>205</v>
      </c>
      <c r="G11937" s="4" t="s">
        <v>205</v>
      </c>
      <c r="H11937" s="5" t="s">
        <v>61720</v>
      </c>
      <c r="I11937" s="4" t="s">
        <v>61721</v>
      </c>
      <c r="J11937" s="5" t="n">
        <f aca="false">LEN(K11937)</f>
        <v>9</v>
      </c>
      <c r="K11937" s="6" t="s">
        <v>61722</v>
      </c>
      <c r="L11937" s="4" t="s">
        <v>31</v>
      </c>
      <c r="M11937" s="4" t="s">
        <v>31</v>
      </c>
    </row>
    <row r="11938" customFormat="false" ht="15.75" hidden="false" customHeight="true" outlineLevel="0" collapsed="false">
      <c r="A11938" s="4" t="n">
        <v>469</v>
      </c>
      <c r="B11938" s="4" t="s">
        <v>61723</v>
      </c>
      <c r="C11938" s="4"/>
      <c r="D11938" s="4" t="s">
        <v>61724</v>
      </c>
      <c r="E11938" s="5" t="s">
        <v>384</v>
      </c>
      <c r="F11938" s="4" t="s">
        <v>205</v>
      </c>
      <c r="G11938" s="4" t="s">
        <v>205</v>
      </c>
      <c r="H11938" s="5" t="s">
        <v>43027</v>
      </c>
      <c r="I11938" s="4" t="s">
        <v>43028</v>
      </c>
      <c r="J11938" s="5" t="n">
        <f aca="false">LEN(K11938)</f>
        <v>9</v>
      </c>
      <c r="K11938" s="6" t="s">
        <v>61697</v>
      </c>
      <c r="L11938" s="4" t="s">
        <v>21</v>
      </c>
      <c r="M11938" s="4" t="s">
        <v>3529</v>
      </c>
    </row>
    <row r="11939" customFormat="false" ht="15.75" hidden="false" customHeight="true" outlineLevel="0" collapsed="false">
      <c r="A11939" s="4" t="n">
        <v>506</v>
      </c>
      <c r="B11939" s="4" t="s">
        <v>61725</v>
      </c>
      <c r="C11939" s="4"/>
      <c r="D11939" s="4" t="s">
        <v>61726</v>
      </c>
      <c r="E11939" s="5" t="s">
        <v>3171</v>
      </c>
      <c r="F11939" s="4" t="s">
        <v>205</v>
      </c>
      <c r="G11939" s="4" t="s">
        <v>205</v>
      </c>
      <c r="H11939" s="5" t="s">
        <v>61727</v>
      </c>
      <c r="I11939" s="7" t="s">
        <v>61728</v>
      </c>
      <c r="J11939" s="5" t="n">
        <f aca="false">LEN(K11939)</f>
        <v>9</v>
      </c>
      <c r="K11939" s="5" t="s">
        <v>61697</v>
      </c>
      <c r="L11939" s="4" t="s">
        <v>57</v>
      </c>
      <c r="M11939" s="4" t="s">
        <v>6235</v>
      </c>
    </row>
    <row r="11940" customFormat="false" ht="15.75" hidden="false" customHeight="true" outlineLevel="0" collapsed="false">
      <c r="A11940" s="4" t="n">
        <v>517</v>
      </c>
      <c r="B11940" s="4" t="s">
        <v>61729</v>
      </c>
      <c r="C11940" s="4"/>
      <c r="D11940" s="4" t="s">
        <v>61730</v>
      </c>
      <c r="E11940" s="5" t="s">
        <v>10696</v>
      </c>
      <c r="F11940" s="4" t="s">
        <v>205</v>
      </c>
      <c r="G11940" s="4" t="s">
        <v>205</v>
      </c>
      <c r="H11940" s="5" t="s">
        <v>61731</v>
      </c>
      <c r="I11940" s="7" t="s">
        <v>61732</v>
      </c>
      <c r="J11940" s="5" t="n">
        <f aca="false">LEN(K11940)</f>
        <v>9</v>
      </c>
      <c r="K11940" s="6" t="s">
        <v>61697</v>
      </c>
      <c r="L11940" s="4" t="s">
        <v>21</v>
      </c>
      <c r="M11940" s="4" t="s">
        <v>3822</v>
      </c>
    </row>
    <row r="11941" customFormat="false" ht="15.75" hidden="false" customHeight="true" outlineLevel="0" collapsed="false">
      <c r="A11941" s="4" t="n">
        <v>530</v>
      </c>
      <c r="B11941" s="4" t="s">
        <v>61733</v>
      </c>
      <c r="C11941" s="4"/>
      <c r="D11941" s="4" t="s">
        <v>61734</v>
      </c>
      <c r="E11941" s="5" t="s">
        <v>384</v>
      </c>
      <c r="F11941" s="4" t="s">
        <v>205</v>
      </c>
      <c r="G11941" s="4" t="s">
        <v>205</v>
      </c>
      <c r="H11941" s="5" t="s">
        <v>61735</v>
      </c>
      <c r="I11941" s="4" t="s">
        <v>61736</v>
      </c>
      <c r="J11941" s="5" t="n">
        <f aca="false">LEN(K11941)</f>
        <v>9</v>
      </c>
      <c r="K11941" s="6" t="s">
        <v>61697</v>
      </c>
      <c r="L11941" s="4" t="s">
        <v>78</v>
      </c>
      <c r="M11941" s="4" t="s">
        <v>4671</v>
      </c>
    </row>
    <row r="11942" customFormat="false" ht="15.75" hidden="false" customHeight="true" outlineLevel="0" collapsed="false">
      <c r="A11942" s="4" t="n">
        <v>652</v>
      </c>
      <c r="B11942" s="4" t="s">
        <v>61737</v>
      </c>
      <c r="C11942" s="4"/>
      <c r="D11942" s="4" t="s">
        <v>61738</v>
      </c>
      <c r="E11942" s="5" t="s">
        <v>8600</v>
      </c>
      <c r="F11942" s="4" t="s">
        <v>205</v>
      </c>
      <c r="G11942" s="4" t="s">
        <v>205</v>
      </c>
      <c r="H11942" s="5" t="s">
        <v>61739</v>
      </c>
      <c r="I11942" s="4" t="s">
        <v>61740</v>
      </c>
      <c r="J11942" s="5" t="n">
        <f aca="false">LEN(K11942)</f>
        <v>9</v>
      </c>
      <c r="K11942" s="6" t="s">
        <v>61697</v>
      </c>
      <c r="L11942" s="4" t="s">
        <v>21</v>
      </c>
      <c r="M11942" s="4" t="s">
        <v>43230</v>
      </c>
    </row>
    <row r="11943" customFormat="false" ht="15.75" hidden="false" customHeight="true" outlineLevel="0" collapsed="false">
      <c r="A11943" s="4" t="n">
        <v>662</v>
      </c>
      <c r="B11943" s="4" t="s">
        <v>61741</v>
      </c>
      <c r="C11943" s="4"/>
      <c r="D11943" s="4" t="s">
        <v>61742</v>
      </c>
      <c r="E11943" s="5" t="s">
        <v>3835</v>
      </c>
      <c r="F11943" s="4" t="s">
        <v>205</v>
      </c>
      <c r="G11943" s="4" t="s">
        <v>205</v>
      </c>
      <c r="H11943" s="5" t="s">
        <v>61743</v>
      </c>
      <c r="I11943" s="4" t="s">
        <v>61744</v>
      </c>
      <c r="J11943" s="5" t="n">
        <f aca="false">LEN(K11943)</f>
        <v>9</v>
      </c>
      <c r="K11943" s="6" t="s">
        <v>61697</v>
      </c>
      <c r="L11943" s="4" t="s">
        <v>31</v>
      </c>
      <c r="M11943" s="4" t="s">
        <v>2232</v>
      </c>
    </row>
    <row r="11944" customFormat="false" ht="15.75" hidden="false" customHeight="true" outlineLevel="0" collapsed="false">
      <c r="A11944" s="4" t="n">
        <v>663</v>
      </c>
      <c r="B11944" s="4" t="s">
        <v>61745</v>
      </c>
      <c r="C11944" s="4"/>
      <c r="D11944" s="4" t="s">
        <v>61746</v>
      </c>
      <c r="E11944" s="5" t="s">
        <v>3835</v>
      </c>
      <c r="F11944" s="4" t="s">
        <v>205</v>
      </c>
      <c r="G11944" s="4" t="s">
        <v>205</v>
      </c>
      <c r="H11944" s="5" t="s">
        <v>61747</v>
      </c>
      <c r="I11944" s="4" t="s">
        <v>61748</v>
      </c>
      <c r="J11944" s="5" t="n">
        <f aca="false">LEN(K11944)</f>
        <v>9</v>
      </c>
      <c r="K11944" s="6" t="s">
        <v>61697</v>
      </c>
      <c r="L11944" s="4" t="s">
        <v>31</v>
      </c>
      <c r="M11944" s="4" t="s">
        <v>25294</v>
      </c>
    </row>
    <row r="11945" customFormat="false" ht="15.75" hidden="false" customHeight="true" outlineLevel="0" collapsed="false">
      <c r="A11945" s="4" t="n">
        <v>709</v>
      </c>
      <c r="B11945" s="4" t="s">
        <v>61749</v>
      </c>
      <c r="C11945" s="4"/>
      <c r="D11945" s="4" t="s">
        <v>61750</v>
      </c>
      <c r="E11945" s="5" t="s">
        <v>384</v>
      </c>
      <c r="F11945" s="4" t="s">
        <v>205</v>
      </c>
      <c r="G11945" s="4" t="s">
        <v>205</v>
      </c>
      <c r="H11945" s="5" t="s">
        <v>61751</v>
      </c>
      <c r="I11945" s="4" t="s">
        <v>61752</v>
      </c>
      <c r="J11945" s="5" t="n">
        <f aca="false">LEN(K11945)</f>
        <v>9</v>
      </c>
      <c r="K11945" s="6" t="s">
        <v>61674</v>
      </c>
      <c r="L11945" s="4" t="s">
        <v>31</v>
      </c>
      <c r="M11945" s="4" t="s">
        <v>31</v>
      </c>
    </row>
    <row r="11946" customFormat="false" ht="15.75" hidden="false" customHeight="true" outlineLevel="0" collapsed="false">
      <c r="A11946" s="4" t="n">
        <v>902</v>
      </c>
      <c r="B11946" s="4" t="s">
        <v>61753</v>
      </c>
      <c r="C11946" s="4"/>
      <c r="D11946" s="4" t="s">
        <v>61754</v>
      </c>
      <c r="E11946" s="5" t="s">
        <v>61755</v>
      </c>
      <c r="F11946" s="4" t="s">
        <v>61756</v>
      </c>
      <c r="G11946" s="4" t="s">
        <v>1482</v>
      </c>
      <c r="H11946" s="5" t="s">
        <v>61757</v>
      </c>
      <c r="I11946" s="4" t="s">
        <v>61758</v>
      </c>
      <c r="J11946" s="5" t="n">
        <f aca="false">LEN(K11946)</f>
        <v>9</v>
      </c>
      <c r="K11946" s="10" t="s">
        <v>61759</v>
      </c>
      <c r="L11946" s="4" t="s">
        <v>31</v>
      </c>
      <c r="M11946" s="4" t="s">
        <v>32</v>
      </c>
    </row>
    <row r="11947" customFormat="false" ht="15.75" hidden="false" customHeight="true" outlineLevel="0" collapsed="false">
      <c r="A11947" s="4" t="n">
        <v>939</v>
      </c>
      <c r="B11947" s="4" t="s">
        <v>61760</v>
      </c>
      <c r="C11947" s="4"/>
      <c r="D11947" s="4" t="s">
        <v>61761</v>
      </c>
      <c r="E11947" s="5" t="s">
        <v>2045</v>
      </c>
      <c r="F11947" s="4" t="s">
        <v>2046</v>
      </c>
      <c r="G11947" s="4" t="s">
        <v>431</v>
      </c>
      <c r="H11947" s="5" t="s">
        <v>61762</v>
      </c>
      <c r="I11947" s="7" t="s">
        <v>61763</v>
      </c>
      <c r="J11947" s="5" t="n">
        <f aca="false">LEN(K11947)</f>
        <v>9</v>
      </c>
      <c r="K11947" s="6" t="s">
        <v>61764</v>
      </c>
      <c r="L11947" s="4" t="s">
        <v>78</v>
      </c>
      <c r="M11947" s="4" t="s">
        <v>2843</v>
      </c>
    </row>
    <row r="11948" customFormat="false" ht="15.75" hidden="false" customHeight="true" outlineLevel="0" collapsed="false">
      <c r="A11948" s="4" t="n">
        <v>995</v>
      </c>
      <c r="B11948" s="4" t="s">
        <v>61765</v>
      </c>
      <c r="C11948" s="4"/>
      <c r="D11948" s="4" t="s">
        <v>61766</v>
      </c>
      <c r="E11948" s="5" t="s">
        <v>3864</v>
      </c>
      <c r="F11948" s="4" t="s">
        <v>3865</v>
      </c>
      <c r="G11948" s="4" t="s">
        <v>431</v>
      </c>
      <c r="H11948" s="5" t="s">
        <v>61767</v>
      </c>
      <c r="I11948" s="4" t="s">
        <v>61768</v>
      </c>
      <c r="J11948" s="5" t="n">
        <f aca="false">LEN(K11948)</f>
        <v>9</v>
      </c>
      <c r="K11948" s="6" t="str">
        <f aca="false">LOWER(SUBSTITUTE(SUBSTITUTE(SUBSTITUTE(SUBSTITUTE(SUBSTITUTE(SUBSTITUTE(SUBSTITUTE(B11948,"S.L.",""),"SL",""),"S.A.",""),"SA","")," ",""),".",""),",",""))&amp;".com"</f>
        <v>nopal.com</v>
      </c>
      <c r="L11948" s="4" t="s">
        <v>57</v>
      </c>
      <c r="M11948" s="4" t="s">
        <v>4870</v>
      </c>
    </row>
    <row r="11949" customFormat="false" ht="15.75" hidden="false" customHeight="true" outlineLevel="0" collapsed="false">
      <c r="A11949" s="4" t="n">
        <v>1004</v>
      </c>
      <c r="B11949" s="4" t="s">
        <v>61769</v>
      </c>
      <c r="C11949" s="4"/>
      <c r="D11949" s="4" t="s">
        <v>61770</v>
      </c>
      <c r="E11949" s="5" t="s">
        <v>3864</v>
      </c>
      <c r="F11949" s="4" t="s">
        <v>3865</v>
      </c>
      <c r="G11949" s="4" t="s">
        <v>431</v>
      </c>
      <c r="H11949" s="5" t="s">
        <v>32497</v>
      </c>
      <c r="I11949" s="4" t="s">
        <v>61771</v>
      </c>
      <c r="J11949" s="5" t="n">
        <f aca="false">LEN(K11949)</f>
        <v>9</v>
      </c>
      <c r="K11949" s="6" t="s">
        <v>61772</v>
      </c>
      <c r="L11949" s="4" t="s">
        <v>78</v>
      </c>
      <c r="M11949" s="4" t="s">
        <v>102</v>
      </c>
    </row>
    <row r="11950" customFormat="false" ht="15.75" hidden="false" customHeight="true" outlineLevel="0" collapsed="false">
      <c r="A11950" s="4" t="n">
        <v>1007</v>
      </c>
      <c r="B11950" s="4" t="s">
        <v>61773</v>
      </c>
      <c r="C11950" s="4"/>
      <c r="D11950" s="4" t="s">
        <v>61774</v>
      </c>
      <c r="E11950" s="5" t="s">
        <v>3864</v>
      </c>
      <c r="F11950" s="4" t="s">
        <v>3865</v>
      </c>
      <c r="G11950" s="4" t="s">
        <v>431</v>
      </c>
      <c r="H11950" s="5" t="s">
        <v>61775</v>
      </c>
      <c r="I11950" s="4" t="s">
        <v>61776</v>
      </c>
      <c r="J11950" s="5" t="n">
        <f aca="false">LEN(K11950)</f>
        <v>9</v>
      </c>
      <c r="K11950" s="6" t="s">
        <v>61772</v>
      </c>
      <c r="L11950" s="4" t="s">
        <v>21</v>
      </c>
      <c r="M11950" s="4" t="s">
        <v>6405</v>
      </c>
    </row>
    <row r="11951" customFormat="false" ht="15.75" hidden="false" customHeight="true" outlineLevel="0" collapsed="false">
      <c r="A11951" s="4" t="n">
        <v>1040</v>
      </c>
      <c r="B11951" s="4" t="s">
        <v>61777</v>
      </c>
      <c r="C11951" s="4"/>
      <c r="D11951" s="4" t="s">
        <v>61778</v>
      </c>
      <c r="E11951" s="5" t="s">
        <v>3864</v>
      </c>
      <c r="F11951" s="4" t="s">
        <v>3865</v>
      </c>
      <c r="G11951" s="4" t="s">
        <v>431</v>
      </c>
      <c r="H11951" s="5" t="s">
        <v>61779</v>
      </c>
      <c r="I11951" s="7" t="s">
        <v>61780</v>
      </c>
      <c r="J11951" s="5" t="n">
        <f aca="false">LEN(K11951)</f>
        <v>9</v>
      </c>
      <c r="K11951" s="6" t="s">
        <v>61781</v>
      </c>
      <c r="L11951" s="4" t="s">
        <v>78</v>
      </c>
      <c r="M11951" s="4" t="s">
        <v>904</v>
      </c>
    </row>
    <row r="11952" customFormat="false" ht="15.75" hidden="false" customHeight="true" outlineLevel="0" collapsed="false">
      <c r="A11952" s="4" t="n">
        <v>1057</v>
      </c>
      <c r="B11952" s="4" t="s">
        <v>61782</v>
      </c>
      <c r="C11952" s="4"/>
      <c r="D11952" s="4" t="s">
        <v>61783</v>
      </c>
      <c r="E11952" s="5" t="s">
        <v>1842</v>
      </c>
      <c r="F11952" s="4" t="s">
        <v>1843</v>
      </c>
      <c r="G11952" s="4" t="s">
        <v>431</v>
      </c>
      <c r="H11952" s="5" t="s">
        <v>61784</v>
      </c>
      <c r="I11952" s="4" t="s">
        <v>61785</v>
      </c>
      <c r="J11952" s="5" t="n">
        <f aca="false">LEN(K11952)</f>
        <v>9</v>
      </c>
      <c r="K11952" s="6" t="s">
        <v>61786</v>
      </c>
      <c r="L11952" s="4" t="s">
        <v>78</v>
      </c>
      <c r="M11952" s="4" t="s">
        <v>31</v>
      </c>
    </row>
    <row r="11953" customFormat="false" ht="15.75" hidden="false" customHeight="true" outlineLevel="0" collapsed="false">
      <c r="A11953" s="4" t="n">
        <v>1080</v>
      </c>
      <c r="B11953" s="4" t="s">
        <v>61787</v>
      </c>
      <c r="C11953" s="4"/>
      <c r="D11953" s="4" t="s">
        <v>61788</v>
      </c>
      <c r="E11953" s="5" t="s">
        <v>61789</v>
      </c>
      <c r="F11953" s="4" t="s">
        <v>42616</v>
      </c>
      <c r="G11953" s="4" t="s">
        <v>431</v>
      </c>
      <c r="H11953" s="5" t="s">
        <v>61790</v>
      </c>
      <c r="I11953" s="4" t="s">
        <v>61791</v>
      </c>
      <c r="J11953" s="5" t="n">
        <f aca="false">LEN(K11953)</f>
        <v>9</v>
      </c>
      <c r="K11953" s="6" t="str">
        <f aca="false">LOWER(SUBSTITUTE(SUBSTITUTE(SUBSTITUTE(SUBSTITUTE(SUBSTITUTE(SUBSTITUTE(SUBSTITUTE(B11953,"S.L.",""),"SL",""),"S.A.",""),"SA","")," ",""),".",""),",",""))&amp;".com"</f>
        <v>pinar.com</v>
      </c>
      <c r="L11953" s="4" t="s">
        <v>66</v>
      </c>
      <c r="M11953" s="4" t="s">
        <v>133</v>
      </c>
    </row>
    <row r="11954" customFormat="false" ht="15.75" hidden="false" customHeight="true" outlineLevel="0" collapsed="false">
      <c r="A11954" s="4" t="n">
        <v>1097</v>
      </c>
      <c r="B11954" s="4" t="s">
        <v>43202</v>
      </c>
      <c r="C11954" s="4"/>
      <c r="D11954" s="4" t="s">
        <v>61792</v>
      </c>
      <c r="E11954" s="5" t="s">
        <v>429</v>
      </c>
      <c r="F11954" s="4" t="s">
        <v>430</v>
      </c>
      <c r="G11954" s="4" t="s">
        <v>431</v>
      </c>
      <c r="H11954" s="5" t="s">
        <v>61793</v>
      </c>
      <c r="I11954" s="4" t="s">
        <v>43205</v>
      </c>
      <c r="J11954" s="5" t="n">
        <f aca="false">LEN(K11954)</f>
        <v>9</v>
      </c>
      <c r="K11954" s="6" t="s">
        <v>61697</v>
      </c>
      <c r="L11954" s="4" t="s">
        <v>78</v>
      </c>
      <c r="M11954" s="4" t="s">
        <v>31</v>
      </c>
    </row>
    <row r="11955" customFormat="false" ht="15.75" hidden="false" customHeight="true" outlineLevel="0" collapsed="false">
      <c r="A11955" s="4" t="n">
        <v>1127</v>
      </c>
      <c r="B11955" s="4" t="s">
        <v>61794</v>
      </c>
      <c r="C11955" s="4"/>
      <c r="D11955" s="4" t="s">
        <v>61795</v>
      </c>
      <c r="E11955" s="5" t="s">
        <v>741</v>
      </c>
      <c r="F11955" s="4" t="s">
        <v>430</v>
      </c>
      <c r="G11955" s="4" t="s">
        <v>431</v>
      </c>
      <c r="H11955" s="5" t="s">
        <v>61796</v>
      </c>
      <c r="I11955" s="4" t="s">
        <v>61797</v>
      </c>
      <c r="J11955" s="5" t="n">
        <f aca="false">LEN(K11955)</f>
        <v>9</v>
      </c>
      <c r="K11955" s="6" t="s">
        <v>61697</v>
      </c>
      <c r="L11955" s="4" t="s">
        <v>78</v>
      </c>
      <c r="M11955" s="4" t="s">
        <v>31</v>
      </c>
    </row>
    <row r="11956" customFormat="false" ht="15.75" hidden="false" customHeight="true" outlineLevel="0" collapsed="false">
      <c r="A11956" s="4" t="n">
        <v>1139</v>
      </c>
      <c r="B11956" s="4" t="s">
        <v>60411</v>
      </c>
      <c r="C11956" s="4"/>
      <c r="D11956" s="4" t="s">
        <v>61798</v>
      </c>
      <c r="E11956" s="5" t="s">
        <v>61799</v>
      </c>
      <c r="F11956" s="4" t="s">
        <v>1027</v>
      </c>
      <c r="G11956" s="4" t="s">
        <v>431</v>
      </c>
      <c r="H11956" s="5" t="s">
        <v>61800</v>
      </c>
      <c r="I11956" s="7" t="s">
        <v>52205</v>
      </c>
      <c r="J11956" s="5" t="n">
        <f aca="false">LEN(K11956)</f>
        <v>9</v>
      </c>
      <c r="K11956" s="6" t="s">
        <v>61801</v>
      </c>
      <c r="L11956" s="4" t="s">
        <v>31</v>
      </c>
      <c r="M11956" s="4" t="s">
        <v>31</v>
      </c>
    </row>
    <row r="11957" customFormat="false" ht="15.75" hidden="false" customHeight="true" outlineLevel="0" collapsed="false">
      <c r="A11957" s="4" t="n">
        <v>1189</v>
      </c>
      <c r="B11957" s="4" t="s">
        <v>61802</v>
      </c>
      <c r="C11957" s="4"/>
      <c r="D11957" s="4" t="s">
        <v>61803</v>
      </c>
      <c r="E11957" s="5" t="s">
        <v>2355</v>
      </c>
      <c r="F11957" s="4" t="s">
        <v>1027</v>
      </c>
      <c r="G11957" s="4" t="s">
        <v>431</v>
      </c>
      <c r="H11957" s="5" t="s">
        <v>61804</v>
      </c>
      <c r="I11957" s="4" t="s">
        <v>61805</v>
      </c>
      <c r="J11957" s="5" t="n">
        <f aca="false">LEN(K11957)</f>
        <v>9</v>
      </c>
      <c r="K11957" s="6" t="s">
        <v>61697</v>
      </c>
      <c r="L11957" s="4" t="s">
        <v>21</v>
      </c>
      <c r="M11957" s="4" t="s">
        <v>6291</v>
      </c>
    </row>
    <row r="11958" customFormat="false" ht="15.75" hidden="false" customHeight="true" outlineLevel="0" collapsed="false">
      <c r="A11958" s="4" t="n">
        <v>1239</v>
      </c>
      <c r="B11958" s="4" t="s">
        <v>61806</v>
      </c>
      <c r="C11958" s="4"/>
      <c r="D11958" s="4" t="s">
        <v>52203</v>
      </c>
      <c r="E11958" s="5" t="s">
        <v>429</v>
      </c>
      <c r="F11958" s="4" t="s">
        <v>1027</v>
      </c>
      <c r="G11958" s="4" t="s">
        <v>431</v>
      </c>
      <c r="H11958" s="5" t="s">
        <v>52204</v>
      </c>
      <c r="I11958" s="4" t="s">
        <v>52205</v>
      </c>
      <c r="J11958" s="5" t="n">
        <f aca="false">LEN(K11958)</f>
        <v>9</v>
      </c>
      <c r="K11958" s="6" t="s">
        <v>61801</v>
      </c>
      <c r="L11958" s="4" t="s">
        <v>66</v>
      </c>
      <c r="M11958" s="4" t="s">
        <v>27775</v>
      </c>
    </row>
    <row r="11959" customFormat="false" ht="15.75" hidden="false" customHeight="true" outlineLevel="0" collapsed="false">
      <c r="A11959" s="4" t="n">
        <v>1241</v>
      </c>
      <c r="B11959" s="4" t="s">
        <v>60411</v>
      </c>
      <c r="C11959" s="4"/>
      <c r="D11959" s="4" t="s">
        <v>61807</v>
      </c>
      <c r="E11959" s="5" t="s">
        <v>2355</v>
      </c>
      <c r="F11959" s="4" t="s">
        <v>1027</v>
      </c>
      <c r="G11959" s="4" t="s">
        <v>431</v>
      </c>
      <c r="H11959" s="5" t="s">
        <v>61808</v>
      </c>
      <c r="I11959" s="7" t="s">
        <v>52205</v>
      </c>
      <c r="J11959" s="5" t="n">
        <f aca="false">LEN(K11959)</f>
        <v>9</v>
      </c>
      <c r="K11959" s="6" t="s">
        <v>61801</v>
      </c>
      <c r="L11959" s="4" t="s">
        <v>21</v>
      </c>
      <c r="M11959" s="4" t="s">
        <v>31</v>
      </c>
    </row>
    <row r="11960" customFormat="false" ht="15.75" hidden="false" customHeight="true" outlineLevel="0" collapsed="false">
      <c r="A11960" s="4" t="n">
        <v>1331</v>
      </c>
      <c r="B11960" s="4" t="s">
        <v>61809</v>
      </c>
      <c r="C11960" s="4"/>
      <c r="D11960" s="4" t="s">
        <v>61810</v>
      </c>
      <c r="E11960" s="5" t="s">
        <v>16207</v>
      </c>
      <c r="F11960" s="4" t="s">
        <v>322</v>
      </c>
      <c r="G11960" s="4" t="s">
        <v>322</v>
      </c>
      <c r="H11960" s="5" t="s">
        <v>61811</v>
      </c>
      <c r="I11960" s="4" t="s">
        <v>61812</v>
      </c>
      <c r="J11960" s="5" t="n">
        <f aca="false">LEN(K11960)</f>
        <v>9</v>
      </c>
      <c r="K11960" s="6" t="str">
        <f aca="false">LOWER(SUBSTITUTE(SUBSTITUTE(SUBSTITUTE(SUBSTITUTE(SUBSTITUTE(SUBSTITUTE(SUBSTITUTE(B11960,"S.L.",""),"SL",""),"S.A.",""),"SA","")," ",""),".",""),",",""))&amp;".com"</f>
        <v>parís.com</v>
      </c>
      <c r="L11960" s="4" t="s">
        <v>78</v>
      </c>
      <c r="M11960" s="4" t="s">
        <v>133</v>
      </c>
    </row>
    <row r="11961" customFormat="false" ht="15.75" hidden="false" customHeight="true" outlineLevel="0" collapsed="false">
      <c r="A11961" s="4" t="n">
        <v>1416</v>
      </c>
      <c r="B11961" s="4" t="s">
        <v>61813</v>
      </c>
      <c r="C11961" s="4"/>
      <c r="D11961" s="4" t="s">
        <v>61814</v>
      </c>
      <c r="E11961" s="5" t="s">
        <v>7139</v>
      </c>
      <c r="F11961" s="4" t="s">
        <v>7140</v>
      </c>
      <c r="G11961" s="4" t="s">
        <v>1097</v>
      </c>
      <c r="H11961" s="5" t="s">
        <v>61815</v>
      </c>
      <c r="I11961" s="4" t="s">
        <v>61816</v>
      </c>
      <c r="J11961" s="5" t="n">
        <f aca="false">LEN(K11961)</f>
        <v>9</v>
      </c>
      <c r="K11961" s="6" t="s">
        <v>61697</v>
      </c>
      <c r="L11961" s="4" t="s">
        <v>57</v>
      </c>
      <c r="M11961" s="4" t="s">
        <v>5940</v>
      </c>
    </row>
    <row r="11962" customFormat="false" ht="15.75" hidden="false" customHeight="true" outlineLevel="0" collapsed="false">
      <c r="A11962" s="4" t="n">
        <v>1429</v>
      </c>
      <c r="B11962" s="4" t="s">
        <v>61817</v>
      </c>
      <c r="C11962" s="4"/>
      <c r="D11962" s="4" t="s">
        <v>61818</v>
      </c>
      <c r="E11962" s="5" t="s">
        <v>43312</v>
      </c>
      <c r="F11962" s="4" t="s">
        <v>43313</v>
      </c>
      <c r="G11962" s="4" t="s">
        <v>1097</v>
      </c>
      <c r="H11962" s="5" t="s">
        <v>61819</v>
      </c>
      <c r="I11962" s="4" t="s">
        <v>61820</v>
      </c>
      <c r="J11962" s="5" t="n">
        <f aca="false">LEN(K11962)</f>
        <v>9</v>
      </c>
      <c r="K11962" s="6" t="s">
        <v>61821</v>
      </c>
      <c r="L11962" s="4" t="s">
        <v>78</v>
      </c>
      <c r="M11962" s="4" t="s">
        <v>1793</v>
      </c>
    </row>
    <row r="11963" customFormat="false" ht="15.75" hidden="false" customHeight="true" outlineLevel="0" collapsed="false">
      <c r="A11963" s="4" t="n">
        <v>1447</v>
      </c>
      <c r="B11963" s="4" t="s">
        <v>61822</v>
      </c>
      <c r="C11963" s="4"/>
      <c r="D11963" s="4" t="s">
        <v>61823</v>
      </c>
      <c r="E11963" s="5" t="s">
        <v>61824</v>
      </c>
      <c r="F11963" s="4" t="s">
        <v>61825</v>
      </c>
      <c r="G11963" s="4" t="s">
        <v>1097</v>
      </c>
      <c r="H11963" s="5" t="s">
        <v>61826</v>
      </c>
      <c r="I11963" s="4" t="s">
        <v>61827</v>
      </c>
      <c r="J11963" s="5" t="n">
        <f aca="false">LEN(K11963)</f>
        <v>9</v>
      </c>
      <c r="K11963" s="6" t="s">
        <v>61828</v>
      </c>
      <c r="L11963" s="4" t="s">
        <v>78</v>
      </c>
      <c r="M11963" s="4" t="s">
        <v>32</v>
      </c>
    </row>
    <row r="11964" customFormat="false" ht="15.75" hidden="false" customHeight="true" outlineLevel="0" collapsed="false">
      <c r="A11964" s="4" t="n">
        <v>1549</v>
      </c>
      <c r="B11964" s="4" t="s">
        <v>61829</v>
      </c>
      <c r="C11964" s="4"/>
      <c r="D11964" s="4" t="s">
        <v>61830</v>
      </c>
      <c r="E11964" s="5" t="s">
        <v>16278</v>
      </c>
      <c r="F11964" s="4" t="s">
        <v>16279</v>
      </c>
      <c r="G11964" s="4" t="s">
        <v>464</v>
      </c>
      <c r="H11964" s="5" t="s">
        <v>61831</v>
      </c>
      <c r="I11964" s="4" t="s">
        <v>27918</v>
      </c>
      <c r="J11964" s="5" t="n">
        <f aca="false">LEN(K11964)</f>
        <v>9</v>
      </c>
      <c r="K11964" s="6" t="s">
        <v>61832</v>
      </c>
      <c r="L11964" s="4" t="s">
        <v>78</v>
      </c>
      <c r="M11964" s="4" t="s">
        <v>1265</v>
      </c>
    </row>
    <row r="11965" customFormat="false" ht="15.75" hidden="false" customHeight="true" outlineLevel="0" collapsed="false">
      <c r="A11965" s="4" t="n">
        <v>1828</v>
      </c>
      <c r="B11965" s="4" t="s">
        <v>61833</v>
      </c>
      <c r="C11965" s="4"/>
      <c r="D11965" s="4" t="s">
        <v>61834</v>
      </c>
      <c r="E11965" s="5" t="s">
        <v>2100</v>
      </c>
      <c r="F11965" s="4" t="s">
        <v>478</v>
      </c>
      <c r="G11965" s="4" t="s">
        <v>37</v>
      </c>
      <c r="H11965" s="5" t="s">
        <v>61835</v>
      </c>
      <c r="I11965" s="4" t="s">
        <v>61836</v>
      </c>
      <c r="J11965" s="5" t="n">
        <f aca="false">LEN(K11965)</f>
        <v>9</v>
      </c>
      <c r="K11965" s="6" t="s">
        <v>61837</v>
      </c>
      <c r="L11965" s="4" t="s">
        <v>31</v>
      </c>
      <c r="M11965" s="4" t="s">
        <v>31</v>
      </c>
    </row>
    <row r="11966" customFormat="false" ht="15.75" hidden="false" customHeight="true" outlineLevel="0" collapsed="false">
      <c r="A11966" s="4" t="n">
        <v>1836</v>
      </c>
      <c r="B11966" s="4" t="s">
        <v>61838</v>
      </c>
      <c r="C11966" s="4"/>
      <c r="D11966" s="4" t="s">
        <v>61839</v>
      </c>
      <c r="E11966" s="5" t="s">
        <v>35</v>
      </c>
      <c r="F11966" s="4" t="s">
        <v>36</v>
      </c>
      <c r="G11966" s="4" t="s">
        <v>37</v>
      </c>
      <c r="H11966" s="5" t="s">
        <v>61840</v>
      </c>
      <c r="I11966" s="4" t="s">
        <v>61841</v>
      </c>
      <c r="J11966" s="5" t="n">
        <f aca="false">LEN(K11966)</f>
        <v>9</v>
      </c>
      <c r="K11966" s="6" t="s">
        <v>61697</v>
      </c>
      <c r="L11966" s="4" t="s">
        <v>57</v>
      </c>
      <c r="M11966" s="4" t="s">
        <v>6235</v>
      </c>
    </row>
    <row r="11967" customFormat="false" ht="15.75" hidden="false" customHeight="true" outlineLevel="0" collapsed="false">
      <c r="A11967" s="4" t="n">
        <v>1877</v>
      </c>
      <c r="B11967" s="4" t="s">
        <v>61842</v>
      </c>
      <c r="C11967" s="4"/>
      <c r="D11967" s="4" t="s">
        <v>56337</v>
      </c>
      <c r="E11967" s="5" t="s">
        <v>1046</v>
      </c>
      <c r="F11967" s="4" t="s">
        <v>1047</v>
      </c>
      <c r="G11967" s="4" t="s">
        <v>37</v>
      </c>
      <c r="H11967" s="5" t="s">
        <v>61843</v>
      </c>
      <c r="I11967" s="7" t="s">
        <v>61844</v>
      </c>
      <c r="J11967" s="5" t="n">
        <f aca="false">LEN(K11967)</f>
        <v>9</v>
      </c>
      <c r="K11967" s="6" t="s">
        <v>61697</v>
      </c>
      <c r="L11967" s="4" t="s">
        <v>57</v>
      </c>
      <c r="M11967" s="4" t="s">
        <v>31</v>
      </c>
    </row>
    <row r="11968" customFormat="false" ht="15.75" hidden="false" customHeight="true" outlineLevel="0" collapsed="false">
      <c r="A11968" s="4" t="n">
        <v>1971</v>
      </c>
      <c r="B11968" s="4" t="s">
        <v>61845</v>
      </c>
      <c r="C11968" s="4"/>
      <c r="D11968" s="4" t="s">
        <v>61846</v>
      </c>
      <c r="E11968" s="5" t="s">
        <v>3956</v>
      </c>
      <c r="F11968" s="4" t="s">
        <v>169</v>
      </c>
      <c r="G11968" s="4" t="s">
        <v>37</v>
      </c>
      <c r="H11968" s="5" t="s">
        <v>61847</v>
      </c>
      <c r="I11968" s="7" t="s">
        <v>61848</v>
      </c>
      <c r="J11968" s="5" t="n">
        <f aca="false">LEN(K11968)</f>
        <v>9</v>
      </c>
      <c r="K11968" s="6" t="s">
        <v>61697</v>
      </c>
      <c r="L11968" s="4" t="s">
        <v>31</v>
      </c>
      <c r="M11968" s="4" t="s">
        <v>61849</v>
      </c>
    </row>
    <row r="11969" customFormat="false" ht="15.75" hidden="false" customHeight="true" outlineLevel="0" collapsed="false">
      <c r="A11969" s="4" t="n">
        <v>1972</v>
      </c>
      <c r="B11969" s="4" t="s">
        <v>61850</v>
      </c>
      <c r="C11969" s="4"/>
      <c r="D11969" s="4" t="s">
        <v>61846</v>
      </c>
      <c r="E11969" s="5" t="s">
        <v>3956</v>
      </c>
      <c r="F11969" s="4" t="s">
        <v>169</v>
      </c>
      <c r="G11969" s="4" t="s">
        <v>37</v>
      </c>
      <c r="H11969" s="5" t="s">
        <v>61847</v>
      </c>
      <c r="I11969" s="7" t="s">
        <v>61851</v>
      </c>
      <c r="J11969" s="5" t="n">
        <f aca="false">LEN(K11969)</f>
        <v>9</v>
      </c>
      <c r="K11969" s="6" t="s">
        <v>61697</v>
      </c>
      <c r="L11969" s="4" t="s">
        <v>21</v>
      </c>
      <c r="M11969" s="4" t="s">
        <v>8641</v>
      </c>
    </row>
    <row r="11970" customFormat="false" ht="15.75" hidden="false" customHeight="true" outlineLevel="0" collapsed="false">
      <c r="A11970" s="4" t="n">
        <v>2112</v>
      </c>
      <c r="B11970" s="4" t="s">
        <v>61852</v>
      </c>
      <c r="C11970" s="4"/>
      <c r="D11970" s="4" t="s">
        <v>61853</v>
      </c>
      <c r="E11970" s="5" t="s">
        <v>52</v>
      </c>
      <c r="F11970" s="4" t="s">
        <v>53</v>
      </c>
      <c r="G11970" s="4" t="s">
        <v>37</v>
      </c>
      <c r="H11970" s="5" t="s">
        <v>20055</v>
      </c>
      <c r="I11970" s="7" t="s">
        <v>20056</v>
      </c>
      <c r="J11970" s="5" t="n">
        <f aca="false">LEN(K11970)</f>
        <v>9</v>
      </c>
      <c r="K11970" s="6" t="s">
        <v>61697</v>
      </c>
      <c r="L11970" s="4" t="s">
        <v>31</v>
      </c>
      <c r="M11970" s="4" t="s">
        <v>20058</v>
      </c>
    </row>
    <row r="11971" customFormat="false" ht="15.75" hidden="false" customHeight="true" outlineLevel="0" collapsed="false">
      <c r="A11971" s="4" t="n">
        <v>2152</v>
      </c>
      <c r="B11971" s="4" t="s">
        <v>61854</v>
      </c>
      <c r="C11971" s="4"/>
      <c r="D11971" s="4" t="s">
        <v>61855</v>
      </c>
      <c r="E11971" s="5" t="s">
        <v>28150</v>
      </c>
      <c r="F11971" s="4" t="s">
        <v>282</v>
      </c>
      <c r="G11971" s="4" t="s">
        <v>37</v>
      </c>
      <c r="H11971" s="5" t="s">
        <v>61856</v>
      </c>
      <c r="I11971" s="7" t="s">
        <v>61857</v>
      </c>
      <c r="J11971" s="5" t="n">
        <f aca="false">LEN(K11971)</f>
        <v>9</v>
      </c>
      <c r="K11971" s="6" t="s">
        <v>61858</v>
      </c>
      <c r="L11971" s="4" t="s">
        <v>21</v>
      </c>
      <c r="M11971" s="4" t="s">
        <v>2097</v>
      </c>
    </row>
    <row r="11972" customFormat="false" ht="15.75" hidden="false" customHeight="true" outlineLevel="0" collapsed="false">
      <c r="A11972" s="4" t="n">
        <v>2351</v>
      </c>
      <c r="B11972" s="4" t="s">
        <v>61859</v>
      </c>
      <c r="C11972" s="4"/>
      <c r="D11972" s="4" t="s">
        <v>61860</v>
      </c>
      <c r="E11972" s="5" t="s">
        <v>1703</v>
      </c>
      <c r="F11972" s="4" t="s">
        <v>138</v>
      </c>
      <c r="G11972" s="4" t="s">
        <v>138</v>
      </c>
      <c r="H11972" s="5" t="s">
        <v>61861</v>
      </c>
      <c r="I11972" s="7" t="s">
        <v>61862</v>
      </c>
      <c r="J11972" s="5" t="n">
        <f aca="false">LEN(K11972)</f>
        <v>9</v>
      </c>
      <c r="K11972" s="6" t="str">
        <f aca="false">LOWER(SUBSTITUTE(SUBSTITUTE(SUBSTITUTE(SUBSTITUTE(SUBSTITUTE(SUBSTITUTE(SUBSTITUTE(B11972,"S.L.",""),"SL",""),"S.A.",""),"SA","")," ",""),".",""),",",""))&amp;".com"</f>
        <v>certu.com</v>
      </c>
      <c r="L11972" s="4" t="s">
        <v>31</v>
      </c>
      <c r="M11972" s="4" t="s">
        <v>31</v>
      </c>
    </row>
    <row r="11973" customFormat="false" ht="15.75" hidden="false" customHeight="true" outlineLevel="0" collapsed="false">
      <c r="A11973" s="4" t="n">
        <v>2390</v>
      </c>
      <c r="B11973" s="4" t="s">
        <v>61863</v>
      </c>
      <c r="C11973" s="4" t="s">
        <v>61864</v>
      </c>
      <c r="D11973" s="4" t="s">
        <v>61865</v>
      </c>
      <c r="E11973" s="5" t="s">
        <v>802</v>
      </c>
      <c r="F11973" s="4" t="s">
        <v>138</v>
      </c>
      <c r="G11973" s="4" t="s">
        <v>138</v>
      </c>
      <c r="H11973" s="5" t="s">
        <v>61866</v>
      </c>
      <c r="I11973" s="4" t="s">
        <v>61867</v>
      </c>
      <c r="J11973" s="5" t="n">
        <f aca="false">LEN(K11973)</f>
        <v>9</v>
      </c>
      <c r="K11973" s="6" t="s">
        <v>61697</v>
      </c>
      <c r="L11973" s="4" t="s">
        <v>31</v>
      </c>
      <c r="M11973" s="4" t="s">
        <v>4818</v>
      </c>
    </row>
    <row r="11974" customFormat="false" ht="15.75" hidden="false" customHeight="true" outlineLevel="0" collapsed="false">
      <c r="A11974" s="4" t="n">
        <v>2448</v>
      </c>
      <c r="B11974" s="4" t="s">
        <v>17329</v>
      </c>
      <c r="C11974" s="4"/>
      <c r="D11974" s="4" t="s">
        <v>61868</v>
      </c>
      <c r="E11974" s="5" t="s">
        <v>4828</v>
      </c>
      <c r="F11974" s="4" t="s">
        <v>138</v>
      </c>
      <c r="G11974" s="4" t="s">
        <v>138</v>
      </c>
      <c r="H11974" s="5" t="s">
        <v>61869</v>
      </c>
      <c r="I11974" s="7" t="s">
        <v>61870</v>
      </c>
      <c r="J11974" s="5" t="n">
        <f aca="false">LEN(K11974)</f>
        <v>9</v>
      </c>
      <c r="K11974" s="6" t="str">
        <f aca="false">LOWER(SUBSTITUTE(SUBSTITUTE(SUBSTITUTE(SUBSTITUTE(SUBSTITUTE(SUBSTITUTE(SUBSTITUTE(B11974,"S.L.",""),"SL",""),"S.A.",""),"SA","")," ",""),".",""),",",""))&amp;".com"</f>
        <v>derby.com</v>
      </c>
      <c r="L11974" s="4" t="s">
        <v>57</v>
      </c>
      <c r="M11974" s="4" t="s">
        <v>3010</v>
      </c>
    </row>
    <row r="11975" customFormat="false" ht="15.75" hidden="false" customHeight="true" outlineLevel="0" collapsed="false">
      <c r="A11975" s="4" t="n">
        <v>2503</v>
      </c>
      <c r="B11975" s="4" t="s">
        <v>61871</v>
      </c>
      <c r="C11975" s="4" t="s">
        <v>56474</v>
      </c>
      <c r="D11975" s="4" t="s">
        <v>61872</v>
      </c>
      <c r="E11975" s="5" t="s">
        <v>1708</v>
      </c>
      <c r="F11975" s="4" t="s">
        <v>138</v>
      </c>
      <c r="G11975" s="4" t="s">
        <v>138</v>
      </c>
      <c r="H11975" s="5" t="s">
        <v>61873</v>
      </c>
      <c r="I11975" s="4" t="s">
        <v>61874</v>
      </c>
      <c r="J11975" s="5" t="n">
        <f aca="false">LEN(K11975)</f>
        <v>9</v>
      </c>
      <c r="K11975" s="10" t="s">
        <v>61697</v>
      </c>
      <c r="L11975" s="4" t="s">
        <v>57</v>
      </c>
      <c r="M11975" s="4" t="s">
        <v>40615</v>
      </c>
    </row>
    <row r="11976" customFormat="false" ht="15.75" hidden="false" customHeight="true" outlineLevel="0" collapsed="false">
      <c r="A11976" s="4" t="n">
        <v>2504</v>
      </c>
      <c r="B11976" s="4" t="s">
        <v>61875</v>
      </c>
      <c r="C11976" s="4"/>
      <c r="D11976" s="4" t="s">
        <v>61876</v>
      </c>
      <c r="E11976" s="5" t="s">
        <v>1708</v>
      </c>
      <c r="F11976" s="4" t="s">
        <v>138</v>
      </c>
      <c r="G11976" s="4" t="s">
        <v>138</v>
      </c>
      <c r="H11976" s="5" t="s">
        <v>61877</v>
      </c>
      <c r="I11976" s="4" t="s">
        <v>61874</v>
      </c>
      <c r="J11976" s="5" t="n">
        <f aca="false">LEN(K11976)</f>
        <v>9</v>
      </c>
      <c r="K11976" s="10" t="s">
        <v>61697</v>
      </c>
      <c r="L11976" s="4" t="s">
        <v>21</v>
      </c>
      <c r="M11976" s="4" t="s">
        <v>2124</v>
      </c>
    </row>
    <row r="11977" customFormat="false" ht="15.75" hidden="false" customHeight="true" outlineLevel="0" collapsed="false">
      <c r="A11977" s="4" t="n">
        <v>2515</v>
      </c>
      <c r="B11977" s="4" t="s">
        <v>61878</v>
      </c>
      <c r="C11977" s="4" t="s">
        <v>61879</v>
      </c>
      <c r="D11977" s="4" t="s">
        <v>61880</v>
      </c>
      <c r="E11977" s="5" t="s">
        <v>4828</v>
      </c>
      <c r="F11977" s="4" t="s">
        <v>138</v>
      </c>
      <c r="G11977" s="4" t="s">
        <v>138</v>
      </c>
      <c r="H11977" s="5" t="s">
        <v>61881</v>
      </c>
      <c r="I11977" s="4" t="s">
        <v>61882</v>
      </c>
      <c r="J11977" s="5" t="n">
        <f aca="false">LEN(K11977)</f>
        <v>9</v>
      </c>
      <c r="K11977" s="10" t="s">
        <v>61697</v>
      </c>
      <c r="L11977" s="4" t="s">
        <v>21</v>
      </c>
      <c r="M11977" s="4" t="s">
        <v>23714</v>
      </c>
    </row>
    <row r="11978" customFormat="false" ht="15.75" hidden="false" customHeight="true" outlineLevel="0" collapsed="false">
      <c r="A11978" s="4" t="n">
        <v>2538</v>
      </c>
      <c r="B11978" s="4" t="s">
        <v>61883</v>
      </c>
      <c r="C11978" s="4" t="s">
        <v>61884</v>
      </c>
      <c r="D11978" s="4" t="s">
        <v>61885</v>
      </c>
      <c r="E11978" s="5" t="s">
        <v>8992</v>
      </c>
      <c r="F11978" s="4" t="s">
        <v>138</v>
      </c>
      <c r="G11978" s="4" t="s">
        <v>138</v>
      </c>
      <c r="H11978" s="5" t="s">
        <v>61886</v>
      </c>
      <c r="I11978" s="7" t="s">
        <v>61887</v>
      </c>
      <c r="J11978" s="5" t="n">
        <f aca="false">LEN(K11978)</f>
        <v>9</v>
      </c>
      <c r="K11978" s="6" t="s">
        <v>61888</v>
      </c>
      <c r="L11978" s="4" t="s">
        <v>78</v>
      </c>
      <c r="M11978" s="4" t="s">
        <v>336</v>
      </c>
    </row>
    <row r="11979" customFormat="false" ht="15.75" hidden="false" customHeight="true" outlineLevel="0" collapsed="false">
      <c r="A11979" s="4" t="n">
        <v>2672</v>
      </c>
      <c r="B11979" s="4" t="s">
        <v>61889</v>
      </c>
      <c r="C11979" s="4"/>
      <c r="D11979" s="4" t="s">
        <v>61890</v>
      </c>
      <c r="E11979" s="5" t="s">
        <v>213</v>
      </c>
      <c r="F11979" s="4" t="s">
        <v>138</v>
      </c>
      <c r="G11979" s="4" t="s">
        <v>138</v>
      </c>
      <c r="H11979" s="5" t="s">
        <v>61891</v>
      </c>
      <c r="I11979" s="4" t="s">
        <v>61892</v>
      </c>
      <c r="J11979" s="5" t="n">
        <f aca="false">LEN(K11979)</f>
        <v>9</v>
      </c>
      <c r="K11979" s="6" t="s">
        <v>61893</v>
      </c>
      <c r="L11979" s="4" t="s">
        <v>66</v>
      </c>
      <c r="M11979" s="4" t="s">
        <v>3895</v>
      </c>
    </row>
    <row r="11980" customFormat="false" ht="15.75" hidden="false" customHeight="true" outlineLevel="0" collapsed="false">
      <c r="A11980" s="4" t="n">
        <v>2857</v>
      </c>
      <c r="B11980" s="4" t="s">
        <v>61894</v>
      </c>
      <c r="C11980" s="4" t="s">
        <v>61895</v>
      </c>
      <c r="D11980" s="4" t="s">
        <v>61896</v>
      </c>
      <c r="E11980" s="5" t="s">
        <v>3963</v>
      </c>
      <c r="F11980" s="4" t="s">
        <v>3964</v>
      </c>
      <c r="G11980" s="4" t="s">
        <v>138</v>
      </c>
      <c r="H11980" s="5" t="s">
        <v>61897</v>
      </c>
      <c r="I11980" s="4" t="s">
        <v>61898</v>
      </c>
      <c r="J11980" s="5" t="n">
        <f aca="false">LEN(K11980)</f>
        <v>9</v>
      </c>
      <c r="K11980" s="6" t="s">
        <v>61899</v>
      </c>
      <c r="L11980" s="4" t="s">
        <v>21</v>
      </c>
      <c r="M11980" s="4" t="s">
        <v>368</v>
      </c>
    </row>
    <row r="11981" customFormat="false" ht="15.75" hidden="false" customHeight="true" outlineLevel="0" collapsed="false">
      <c r="A11981" s="4" t="n">
        <v>2860</v>
      </c>
      <c r="B11981" s="4" t="s">
        <v>11659</v>
      </c>
      <c r="C11981" s="4"/>
      <c r="D11981" s="4" t="s">
        <v>61900</v>
      </c>
      <c r="E11981" s="5" t="s">
        <v>400</v>
      </c>
      <c r="F11981" s="4" t="s">
        <v>401</v>
      </c>
      <c r="G11981" s="4" t="s">
        <v>138</v>
      </c>
      <c r="H11981" s="5" t="s">
        <v>61901</v>
      </c>
      <c r="I11981" s="4" t="s">
        <v>61902</v>
      </c>
      <c r="J11981" s="5" t="n">
        <f aca="false">LEN(K11981)</f>
        <v>9</v>
      </c>
      <c r="K11981" s="6" t="str">
        <f aca="false">LOWER(SUBSTITUTE(SUBSTITUTE(SUBSTITUTE(SUBSTITUTE(SUBSTITUTE(SUBSTITUTE(SUBSTITUTE(B11981,"S.L.",""),"SL",""),"S.A.",""),"SA","")," ",""),".",""),",",""))&amp;".com"</f>
        <v>ntafe.com</v>
      </c>
      <c r="L11981" s="4" t="s">
        <v>78</v>
      </c>
      <c r="M11981" s="4" t="s">
        <v>1920</v>
      </c>
    </row>
    <row r="11982" customFormat="false" ht="15.75" hidden="false" customHeight="true" outlineLevel="0" collapsed="false">
      <c r="A11982" s="4" t="n">
        <v>2915</v>
      </c>
      <c r="B11982" s="4" t="s">
        <v>61903</v>
      </c>
      <c r="C11982" s="4" t="s">
        <v>61904</v>
      </c>
      <c r="D11982" s="4" t="s">
        <v>61905</v>
      </c>
      <c r="E11982" s="5" t="s">
        <v>3963</v>
      </c>
      <c r="F11982" s="4" t="s">
        <v>3964</v>
      </c>
      <c r="G11982" s="4" t="s">
        <v>138</v>
      </c>
      <c r="H11982" s="5" t="s">
        <v>61906</v>
      </c>
      <c r="I11982" s="4" t="s">
        <v>61907</v>
      </c>
      <c r="J11982" s="5" t="n">
        <f aca="false">LEN(K11982)</f>
        <v>9</v>
      </c>
      <c r="K11982" s="6" t="s">
        <v>61697</v>
      </c>
      <c r="L11982" s="4" t="s">
        <v>31</v>
      </c>
      <c r="M11982" s="4" t="s">
        <v>20727</v>
      </c>
    </row>
    <row r="11983" customFormat="false" ht="15.75" hidden="false" customHeight="true" outlineLevel="0" collapsed="false">
      <c r="A11983" s="4" t="n">
        <v>2917</v>
      </c>
      <c r="B11983" s="4" t="s">
        <v>61908</v>
      </c>
      <c r="C11983" s="4" t="s">
        <v>61909</v>
      </c>
      <c r="D11983" s="4" t="s">
        <v>61910</v>
      </c>
      <c r="E11983" s="5" t="s">
        <v>3963</v>
      </c>
      <c r="F11983" s="4" t="s">
        <v>3964</v>
      </c>
      <c r="G11983" s="4" t="s">
        <v>138</v>
      </c>
      <c r="H11983" s="5" t="s">
        <v>61911</v>
      </c>
      <c r="I11983" s="4" t="s">
        <v>61912</v>
      </c>
      <c r="J11983" s="5" t="n">
        <f aca="false">LEN(K11983)</f>
        <v>9</v>
      </c>
      <c r="K11983" s="10" t="s">
        <v>61913</v>
      </c>
      <c r="L11983" s="4" t="s">
        <v>21</v>
      </c>
      <c r="M11983" s="4" t="s">
        <v>5909</v>
      </c>
    </row>
    <row r="11984" customFormat="false" ht="15.75" hidden="false" customHeight="true" outlineLevel="0" collapsed="false">
      <c r="A11984" s="4" t="n">
        <v>2977</v>
      </c>
      <c r="B11984" s="4" t="s">
        <v>61914</v>
      </c>
      <c r="C11984" s="4"/>
      <c r="D11984" s="4" t="s">
        <v>61915</v>
      </c>
      <c r="E11984" s="5" t="s">
        <v>38661</v>
      </c>
      <c r="F11984" s="4" t="s">
        <v>5985</v>
      </c>
      <c r="G11984" s="4" t="s">
        <v>138</v>
      </c>
      <c r="H11984" s="5" t="s">
        <v>61916</v>
      </c>
      <c r="I11984" s="4" t="s">
        <v>61917</v>
      </c>
      <c r="J11984" s="5" t="n">
        <f aca="false">LEN(K11984)</f>
        <v>9</v>
      </c>
      <c r="K11984" s="6" t="s">
        <v>61918</v>
      </c>
      <c r="L11984" s="4" t="s">
        <v>31</v>
      </c>
      <c r="M11984" s="4" t="s">
        <v>1793</v>
      </c>
    </row>
    <row r="11985" customFormat="false" ht="15.75" hidden="false" customHeight="true" outlineLevel="0" collapsed="false">
      <c r="A11985" s="4" t="n">
        <v>3124</v>
      </c>
      <c r="B11985" s="4" t="s">
        <v>36947</v>
      </c>
      <c r="C11985" s="4"/>
      <c r="D11985" s="4" t="s">
        <v>61919</v>
      </c>
      <c r="E11985" s="5" t="s">
        <v>48556</v>
      </c>
      <c r="F11985" s="4" t="s">
        <v>43941</v>
      </c>
      <c r="G11985" s="4" t="s">
        <v>313</v>
      </c>
      <c r="H11985" s="5" t="s">
        <v>61920</v>
      </c>
      <c r="I11985" s="4" t="s">
        <v>61921</v>
      </c>
      <c r="J11985" s="5" t="n">
        <f aca="false">LEN(K11985)</f>
        <v>9</v>
      </c>
      <c r="K11985" s="10" t="str">
        <f aca="false">LOWER(SUBSTITUTE(SUBSTITUTE(SUBSTITUTE(SUBSTITUTE(SUBSTITUTE(SUBSTITUTE(SUBSTITUTE(B11985,"S.L.",""),"SL",""),"S.A.",""),"SA","")," ",""),".",""),",",""))&amp;".com"</f>
        <v>nluis.com</v>
      </c>
      <c r="L11985" s="4" t="s">
        <v>57</v>
      </c>
      <c r="M11985" s="4" t="s">
        <v>326</v>
      </c>
    </row>
    <row r="11986" customFormat="false" ht="15.75" hidden="false" customHeight="true" outlineLevel="0" collapsed="false">
      <c r="A11986" s="4" t="n">
        <v>3128</v>
      </c>
      <c r="B11986" s="4" t="s">
        <v>52587</v>
      </c>
      <c r="C11986" s="4"/>
      <c r="D11986" s="4" t="s">
        <v>61922</v>
      </c>
      <c r="E11986" s="5" t="s">
        <v>2739</v>
      </c>
      <c r="F11986" s="4" t="s">
        <v>2733</v>
      </c>
      <c r="G11986" s="4" t="s">
        <v>313</v>
      </c>
      <c r="H11986" s="5" t="s">
        <v>61923</v>
      </c>
      <c r="I11986" s="4" t="s">
        <v>61924</v>
      </c>
      <c r="J11986" s="5" t="n">
        <f aca="false">LEN(K11986)</f>
        <v>9</v>
      </c>
      <c r="K11986" s="6" t="str">
        <f aca="false">LOWER(SUBSTITUTE(SUBSTITUTE(SUBSTITUTE(SUBSTITUTE(SUBSTITUTE(SUBSTITUTE(SUBSTITUTE(B11986,"S.L.",""),"SL",""),"S.A.",""),"SA","")," ",""),".",""),",",""))&amp;".com"</f>
        <v>colón.com</v>
      </c>
      <c r="L11986" s="4" t="s">
        <v>78</v>
      </c>
      <c r="M11986" s="4" t="s">
        <v>3415</v>
      </c>
    </row>
    <row r="11987" customFormat="false" ht="15.75" hidden="false" customHeight="true" outlineLevel="0" collapsed="false">
      <c r="A11987" s="4" t="n">
        <v>3245</v>
      </c>
      <c r="B11987" s="4" t="s">
        <v>61925</v>
      </c>
      <c r="C11987" s="4"/>
      <c r="D11987" s="4" t="s">
        <v>61926</v>
      </c>
      <c r="E11987" s="5" t="s">
        <v>1873</v>
      </c>
      <c r="F11987" s="4" t="s">
        <v>633</v>
      </c>
      <c r="G11987" s="4" t="s">
        <v>313</v>
      </c>
      <c r="H11987" s="5" t="s">
        <v>61927</v>
      </c>
      <c r="I11987" s="4" t="s">
        <v>61928</v>
      </c>
      <c r="J11987" s="5" t="n">
        <f aca="false">LEN(K11987)</f>
        <v>9</v>
      </c>
      <c r="K11987" s="10" t="s">
        <v>61929</v>
      </c>
      <c r="L11987" s="4" t="s">
        <v>21</v>
      </c>
      <c r="M11987" s="4" t="s">
        <v>2082</v>
      </c>
    </row>
    <row r="11988" customFormat="false" ht="15.75" hidden="false" customHeight="true" outlineLevel="0" collapsed="false">
      <c r="A11988" s="4" t="n">
        <v>3632</v>
      </c>
      <c r="B11988" s="4" t="s">
        <v>61930</v>
      </c>
      <c r="C11988" s="4"/>
      <c r="D11988" s="4" t="s">
        <v>61931</v>
      </c>
      <c r="E11988" s="5" t="s">
        <v>38911</v>
      </c>
      <c r="F11988" s="4" t="s">
        <v>1389</v>
      </c>
      <c r="G11988" s="4" t="s">
        <v>1390</v>
      </c>
      <c r="H11988" s="5" t="s">
        <v>61932</v>
      </c>
      <c r="I11988" s="4" t="s">
        <v>61933</v>
      </c>
      <c r="J11988" s="5" t="n">
        <f aca="false">LEN(K11988)</f>
        <v>9</v>
      </c>
      <c r="K11988" s="6" t="s">
        <v>61934</v>
      </c>
      <c r="L11988" s="4" t="s">
        <v>57</v>
      </c>
      <c r="M11988" s="4" t="s">
        <v>31</v>
      </c>
    </row>
    <row r="11989" customFormat="false" ht="15.75" hidden="false" customHeight="true" outlineLevel="0" collapsed="false">
      <c r="A11989" s="4" t="n">
        <v>3815</v>
      </c>
      <c r="B11989" s="4" t="s">
        <v>61935</v>
      </c>
      <c r="C11989" s="4"/>
      <c r="D11989" s="4" t="s">
        <v>61936</v>
      </c>
      <c r="E11989" s="5" t="s">
        <v>48771</v>
      </c>
      <c r="F11989" s="4" t="s">
        <v>48772</v>
      </c>
      <c r="G11989" s="4" t="s">
        <v>409</v>
      </c>
      <c r="H11989" s="5" t="s">
        <v>61937</v>
      </c>
      <c r="I11989" s="4" t="s">
        <v>61938</v>
      </c>
      <c r="J11989" s="5" t="n">
        <f aca="false">LEN(K11989)</f>
        <v>9</v>
      </c>
      <c r="K11989" s="6" t="str">
        <f aca="false">LOWER(SUBSTITUTE(SUBSTITUTE(SUBSTITUTE(SUBSTITUTE(SUBSTITUTE(SUBSTITUTE(SUBSTITUTE(B11989,"S.L.",""),"SL",""),"S.A.",""),"SA","")," ",""),".",""),",",""))&amp;".com"</f>
        <v>izaga.com</v>
      </c>
      <c r="L11989" s="4" t="s">
        <v>78</v>
      </c>
      <c r="M11989" s="4" t="s">
        <v>2177</v>
      </c>
    </row>
    <row r="11990" customFormat="false" ht="15.75" hidden="false" customHeight="true" outlineLevel="0" collapsed="false">
      <c r="A11990" s="4" t="n">
        <v>3878</v>
      </c>
      <c r="B11990" s="4" t="s">
        <v>61939</v>
      </c>
      <c r="C11990" s="4"/>
      <c r="D11990" s="4" t="s">
        <v>12901</v>
      </c>
      <c r="E11990" s="5" t="s">
        <v>61940</v>
      </c>
      <c r="F11990" s="4" t="s">
        <v>61941</v>
      </c>
      <c r="G11990" s="4" t="s">
        <v>409</v>
      </c>
      <c r="H11990" s="5" t="s">
        <v>61942</v>
      </c>
      <c r="I11990" s="4" t="s">
        <v>61943</v>
      </c>
      <c r="J11990" s="5" t="n">
        <f aca="false">LEN(K11990)</f>
        <v>9</v>
      </c>
      <c r="K11990" s="6" t="s">
        <v>61944</v>
      </c>
      <c r="L11990" s="4" t="s">
        <v>66</v>
      </c>
      <c r="M11990" s="4" t="s">
        <v>695</v>
      </c>
    </row>
    <row r="11991" customFormat="false" ht="15.75" hidden="false" customHeight="true" outlineLevel="0" collapsed="false">
      <c r="A11991" s="4" t="n">
        <v>3903</v>
      </c>
      <c r="B11991" s="4" t="s">
        <v>61945</v>
      </c>
      <c r="C11991" s="4"/>
      <c r="D11991" s="4" t="s">
        <v>61946</v>
      </c>
      <c r="E11991" s="5" t="s">
        <v>61947</v>
      </c>
      <c r="F11991" s="4" t="s">
        <v>61948</v>
      </c>
      <c r="G11991" s="4" t="s">
        <v>409</v>
      </c>
      <c r="H11991" s="5" t="s">
        <v>61949</v>
      </c>
      <c r="I11991" s="4" t="s">
        <v>61950</v>
      </c>
      <c r="J11991" s="5" t="n">
        <f aca="false">LEN(K11991)</f>
        <v>9</v>
      </c>
      <c r="K11991" s="6" t="s">
        <v>61951</v>
      </c>
      <c r="L11991" s="4" t="s">
        <v>21</v>
      </c>
      <c r="M11991" s="4" t="s">
        <v>32</v>
      </c>
    </row>
    <row r="11992" customFormat="false" ht="15.75" hidden="false" customHeight="true" outlineLevel="0" collapsed="false">
      <c r="A11992" s="4" t="n">
        <v>3948</v>
      </c>
      <c r="B11992" s="4" t="s">
        <v>61952</v>
      </c>
      <c r="C11992" s="4"/>
      <c r="D11992" s="4" t="s">
        <v>13104</v>
      </c>
      <c r="E11992" s="5" t="s">
        <v>61953</v>
      </c>
      <c r="F11992" s="4" t="s">
        <v>61954</v>
      </c>
      <c r="G11992" s="4" t="s">
        <v>1397</v>
      </c>
      <c r="H11992" s="5" t="s">
        <v>61955</v>
      </c>
      <c r="I11992" s="4" t="s">
        <v>61956</v>
      </c>
      <c r="J11992" s="5" t="n">
        <f aca="false">LEN(K11992)</f>
        <v>9</v>
      </c>
      <c r="K11992" s="6" t="str">
        <f aca="false">LOWER(SUBSTITUTE(SUBSTITUTE(SUBSTITUTE(SUBSTITUTE(SUBSTITUTE(SUBSTITUTE(SUBSTITUTE(B11992,"S.L.",""),"SL",""),"S.A.",""),"SA","")," ",""),".",""),",",""))&amp;".com"</f>
        <v>eluco.com</v>
      </c>
      <c r="L11992" s="4" t="s">
        <v>78</v>
      </c>
      <c r="M11992" s="4" t="s">
        <v>929</v>
      </c>
    </row>
    <row r="11993" customFormat="false" ht="15.75" hidden="false" customHeight="true" outlineLevel="0" collapsed="false">
      <c r="A11993" s="4" t="n">
        <v>12059</v>
      </c>
      <c r="B11993" s="4" t="s">
        <v>61957</v>
      </c>
      <c r="C11993" s="4"/>
      <c r="D11993" s="4" t="s">
        <v>61958</v>
      </c>
      <c r="E11993" s="5" t="s">
        <v>1582</v>
      </c>
      <c r="F11993" s="4" t="s">
        <v>107</v>
      </c>
      <c r="G11993" s="4" t="s">
        <v>107</v>
      </c>
      <c r="H11993" s="5" t="s">
        <v>61959</v>
      </c>
      <c r="I11993" s="4" t="s">
        <v>61960</v>
      </c>
      <c r="J11993" s="5" t="n">
        <f aca="false">LEN(K11993)</f>
        <v>9</v>
      </c>
      <c r="K11993" s="6" t="s">
        <v>61961</v>
      </c>
      <c r="L11993" s="4" t="s">
        <v>21</v>
      </c>
      <c r="M11993" s="4" t="s">
        <v>31</v>
      </c>
    </row>
    <row r="11994" customFormat="false" ht="15.75" hidden="false" customHeight="true" outlineLevel="0" collapsed="false">
      <c r="A11994" s="4" t="n">
        <v>4147</v>
      </c>
      <c r="B11994" s="4" t="s">
        <v>61962</v>
      </c>
      <c r="C11994" s="4" t="s">
        <v>61963</v>
      </c>
      <c r="D11994" s="4" t="s">
        <v>61964</v>
      </c>
      <c r="E11994" s="5" t="s">
        <v>1130</v>
      </c>
      <c r="F11994" s="4" t="s">
        <v>1131</v>
      </c>
      <c r="G11994" s="4" t="s">
        <v>107</v>
      </c>
      <c r="H11994" s="5" t="s">
        <v>61965</v>
      </c>
      <c r="I11994" s="4" t="s">
        <v>61966</v>
      </c>
      <c r="J11994" s="5" t="n">
        <f aca="false">LEN(K11994)</f>
        <v>9</v>
      </c>
      <c r="K11994" s="10" t="s">
        <v>61697</v>
      </c>
      <c r="L11994" s="4" t="s">
        <v>21</v>
      </c>
      <c r="M11994" s="4" t="s">
        <v>61967</v>
      </c>
    </row>
    <row r="11995" customFormat="false" ht="15.75" hidden="false" customHeight="true" outlineLevel="0" collapsed="false">
      <c r="A11995" s="4" t="n">
        <v>4209</v>
      </c>
      <c r="B11995" s="4" t="s">
        <v>61968</v>
      </c>
      <c r="C11995" s="4"/>
      <c r="D11995" s="4" t="s">
        <v>61969</v>
      </c>
      <c r="E11995" s="5" t="s">
        <v>1725</v>
      </c>
      <c r="F11995" s="4" t="s">
        <v>107</v>
      </c>
      <c r="G11995" s="4" t="s">
        <v>107</v>
      </c>
      <c r="H11995" s="5" t="s">
        <v>61970</v>
      </c>
      <c r="I11995" s="4" t="s">
        <v>61971</v>
      </c>
      <c r="J11995" s="5" t="n">
        <f aca="false">LEN(K11995)</f>
        <v>9</v>
      </c>
      <c r="K11995" s="6" t="s">
        <v>61697</v>
      </c>
      <c r="L11995" s="4" t="s">
        <v>31</v>
      </c>
      <c r="M11995" s="4" t="s">
        <v>4289</v>
      </c>
    </row>
    <row r="11996" customFormat="false" ht="15.75" hidden="false" customHeight="true" outlineLevel="0" collapsed="false">
      <c r="A11996" s="4" t="n">
        <v>4222</v>
      </c>
      <c r="B11996" s="4" t="s">
        <v>61972</v>
      </c>
      <c r="C11996" s="4" t="s">
        <v>61973</v>
      </c>
      <c r="D11996" s="4" t="s">
        <v>61974</v>
      </c>
      <c r="E11996" s="5" t="s">
        <v>4098</v>
      </c>
      <c r="F11996" s="4" t="s">
        <v>107</v>
      </c>
      <c r="G11996" s="4" t="s">
        <v>107</v>
      </c>
      <c r="H11996" s="5" t="s">
        <v>61975</v>
      </c>
      <c r="I11996" s="4" t="s">
        <v>61976</v>
      </c>
      <c r="J11996" s="5" t="n">
        <f aca="false">LEN(K11996)</f>
        <v>9</v>
      </c>
      <c r="K11996" s="6" t="s">
        <v>61697</v>
      </c>
      <c r="L11996" s="4" t="s">
        <v>66</v>
      </c>
      <c r="M11996" s="4" t="s">
        <v>3408</v>
      </c>
    </row>
    <row r="11997" customFormat="false" ht="15.75" hidden="false" customHeight="true" outlineLevel="0" collapsed="false">
      <c r="A11997" s="4" t="n">
        <v>4252</v>
      </c>
      <c r="B11997" s="4" t="s">
        <v>61842</v>
      </c>
      <c r="C11997" s="4"/>
      <c r="D11997" s="4" t="s">
        <v>61977</v>
      </c>
      <c r="E11997" s="5" t="s">
        <v>1130</v>
      </c>
      <c r="F11997" s="4" t="s">
        <v>1131</v>
      </c>
      <c r="G11997" s="4" t="s">
        <v>107</v>
      </c>
      <c r="H11997" s="5" t="s">
        <v>61978</v>
      </c>
      <c r="I11997" s="4" t="s">
        <v>61844</v>
      </c>
      <c r="J11997" s="5" t="n">
        <f aca="false">LEN(K11997)</f>
        <v>9</v>
      </c>
      <c r="K11997" s="10" t="s">
        <v>61697</v>
      </c>
      <c r="L11997" s="4" t="s">
        <v>78</v>
      </c>
      <c r="M11997" s="4" t="s">
        <v>31</v>
      </c>
    </row>
    <row r="11998" customFormat="false" ht="15.75" hidden="false" customHeight="true" outlineLevel="0" collapsed="false">
      <c r="A11998" s="4" t="n">
        <v>4253</v>
      </c>
      <c r="B11998" s="4" t="s">
        <v>61979</v>
      </c>
      <c r="C11998" s="4"/>
      <c r="D11998" s="4" t="s">
        <v>61980</v>
      </c>
      <c r="E11998" s="5" t="s">
        <v>1130</v>
      </c>
      <c r="F11998" s="4" t="s">
        <v>1131</v>
      </c>
      <c r="G11998" s="4" t="s">
        <v>107</v>
      </c>
      <c r="H11998" s="5" t="s">
        <v>61981</v>
      </c>
      <c r="I11998" s="4" t="s">
        <v>61982</v>
      </c>
      <c r="J11998" s="5" t="n">
        <f aca="false">LEN(K11998)</f>
        <v>9</v>
      </c>
      <c r="K11998" s="6" t="s">
        <v>61697</v>
      </c>
      <c r="L11998" s="4" t="s">
        <v>66</v>
      </c>
      <c r="M11998" s="4" t="s">
        <v>61983</v>
      </c>
    </row>
    <row r="11999" customFormat="false" ht="15.75" hidden="false" customHeight="true" outlineLevel="0" collapsed="false">
      <c r="A11999" s="4" t="n">
        <v>4393</v>
      </c>
      <c r="B11999" s="4" t="s">
        <v>61984</v>
      </c>
      <c r="C11999" s="4"/>
      <c r="D11999" s="4" t="s">
        <v>61985</v>
      </c>
      <c r="E11999" s="5" t="s">
        <v>1361</v>
      </c>
      <c r="F11999" s="4" t="s">
        <v>1362</v>
      </c>
      <c r="G11999" s="4" t="s">
        <v>107</v>
      </c>
      <c r="H11999" s="5" t="s">
        <v>61986</v>
      </c>
      <c r="I11999" s="4" t="s">
        <v>61987</v>
      </c>
      <c r="J11999" s="5" t="n">
        <f aca="false">LEN(K11999)</f>
        <v>9</v>
      </c>
      <c r="K11999" s="10" t="str">
        <f aca="false">LOWER(SUBSTITUTE(SUBSTITUTE(SUBSTITUTE(SUBSTITUTE(SUBSTITUTE(SUBSTITUTE(SUBSTITUTE(B11999,"S.L.",""),"SL",""),"S.A.",""),"SA","")," ",""),".",""),",",""))&amp;".com"</f>
        <v>juspe.com</v>
      </c>
      <c r="L11999" s="4" t="s">
        <v>31</v>
      </c>
      <c r="M11999" s="4" t="s">
        <v>31</v>
      </c>
    </row>
    <row r="12000" customFormat="false" ht="15.75" hidden="false" customHeight="true" outlineLevel="0" collapsed="false">
      <c r="A12000" s="4" t="n">
        <v>4427</v>
      </c>
      <c r="B12000" s="4" t="s">
        <v>61988</v>
      </c>
      <c r="C12000" s="4"/>
      <c r="D12000" s="4" t="s">
        <v>61989</v>
      </c>
      <c r="E12000" s="5" t="s">
        <v>14142</v>
      </c>
      <c r="F12000" s="4" t="s">
        <v>19307</v>
      </c>
      <c r="G12000" s="4" t="s">
        <v>107</v>
      </c>
      <c r="H12000" s="5" t="s">
        <v>61990</v>
      </c>
      <c r="I12000" s="4" t="s">
        <v>61991</v>
      </c>
      <c r="J12000" s="5" t="n">
        <f aca="false">LEN(K12000)</f>
        <v>9</v>
      </c>
      <c r="K12000" s="6" t="s">
        <v>61992</v>
      </c>
      <c r="L12000" s="4" t="s">
        <v>21</v>
      </c>
      <c r="M12000" s="4" t="s">
        <v>877</v>
      </c>
    </row>
    <row r="12001" customFormat="false" ht="15.75" hidden="false" customHeight="true" outlineLevel="0" collapsed="false">
      <c r="A12001" s="4" t="n">
        <v>4428</v>
      </c>
      <c r="B12001" s="4" t="s">
        <v>61993</v>
      </c>
      <c r="C12001" s="4" t="s">
        <v>61994</v>
      </c>
      <c r="D12001" s="4" t="s">
        <v>61995</v>
      </c>
      <c r="E12001" s="5" t="s">
        <v>42751</v>
      </c>
      <c r="F12001" s="4" t="s">
        <v>19307</v>
      </c>
      <c r="G12001" s="4" t="s">
        <v>107</v>
      </c>
      <c r="H12001" s="5" t="s">
        <v>61996</v>
      </c>
      <c r="I12001" s="4" t="s">
        <v>61997</v>
      </c>
      <c r="J12001" s="5" t="n">
        <f aca="false">LEN(K12001)</f>
        <v>9</v>
      </c>
      <c r="K12001" s="10" t="str">
        <f aca="false">LOWER(SUBSTITUTE(SUBSTITUTE(SUBSTITUTE(SUBSTITUTE(SUBSTITUTE(SUBSTITUTE(SUBSTITUTE(B12001,"S.L.",""),"SL",""),"S.A.",""),"SA","")," ",""),".",""),",",""))&amp;".com"</f>
        <v>escua.com</v>
      </c>
      <c r="L12001" s="4" t="s">
        <v>21</v>
      </c>
      <c r="M12001" s="4" t="s">
        <v>1979</v>
      </c>
    </row>
    <row r="12002" customFormat="false" ht="15.75" hidden="false" customHeight="true" outlineLevel="0" collapsed="false">
      <c r="A12002" s="4" t="n">
        <v>4478</v>
      </c>
      <c r="B12002" s="4" t="s">
        <v>61998</v>
      </c>
      <c r="C12002" s="4" t="s">
        <v>61999</v>
      </c>
      <c r="D12002" s="4" t="s">
        <v>62000</v>
      </c>
      <c r="E12002" s="5" t="s">
        <v>2024</v>
      </c>
      <c r="F12002" s="4" t="s">
        <v>106</v>
      </c>
      <c r="G12002" s="4" t="s">
        <v>107</v>
      </c>
      <c r="H12002" s="5" t="s">
        <v>62001</v>
      </c>
      <c r="I12002" s="4" t="s">
        <v>62002</v>
      </c>
      <c r="J12002" s="5" t="n">
        <f aca="false">LEN(K12002)</f>
        <v>9</v>
      </c>
      <c r="K12002" s="10" t="s">
        <v>61697</v>
      </c>
      <c r="L12002" s="4" t="s">
        <v>637</v>
      </c>
      <c r="M12002" s="4" t="s">
        <v>3197</v>
      </c>
    </row>
    <row r="12003" customFormat="false" ht="15.75" hidden="false" customHeight="true" outlineLevel="0" collapsed="false">
      <c r="A12003" s="4" t="n">
        <v>4520</v>
      </c>
      <c r="B12003" s="4" t="s">
        <v>41662</v>
      </c>
      <c r="C12003" s="4" t="s">
        <v>62003</v>
      </c>
      <c r="D12003" s="4" t="s">
        <v>62004</v>
      </c>
      <c r="E12003" s="5" t="s">
        <v>7570</v>
      </c>
      <c r="F12003" s="4" t="s">
        <v>7571</v>
      </c>
      <c r="G12003" s="4" t="s">
        <v>107</v>
      </c>
      <c r="H12003" s="5" t="s">
        <v>62005</v>
      </c>
      <c r="I12003" s="4" t="s">
        <v>62006</v>
      </c>
      <c r="J12003" s="5" t="n">
        <f aca="false">LEN(K12003)</f>
        <v>9</v>
      </c>
      <c r="K12003" s="6" t="s">
        <v>62007</v>
      </c>
      <c r="L12003" s="4" t="s">
        <v>78</v>
      </c>
      <c r="M12003" s="4" t="s">
        <v>381</v>
      </c>
    </row>
    <row r="12004" customFormat="false" ht="15.75" hidden="false" customHeight="true" outlineLevel="0" collapsed="false">
      <c r="A12004" s="4" t="n">
        <v>4606</v>
      </c>
      <c r="B12004" s="4" t="s">
        <v>62008</v>
      </c>
      <c r="C12004" s="4" t="s">
        <v>62009</v>
      </c>
      <c r="D12004" s="4" t="s">
        <v>62010</v>
      </c>
      <c r="E12004" s="5" t="s">
        <v>20768</v>
      </c>
      <c r="F12004" s="4" t="s">
        <v>20769</v>
      </c>
      <c r="G12004" s="4" t="s">
        <v>948</v>
      </c>
      <c r="H12004" s="5" t="s">
        <v>62011</v>
      </c>
      <c r="I12004" s="4" t="s">
        <v>62012</v>
      </c>
      <c r="J12004" s="5" t="n">
        <f aca="false">LEN(K12004)</f>
        <v>9</v>
      </c>
      <c r="K12004" s="6" t="str">
        <f aca="false">LOWER(SUBSTITUTE(SUBSTITUTE(SUBSTITUTE(SUBSTITUTE(SUBSTITUTE(SUBSTITUTE(SUBSTITUTE(B12004,"S.L.",""),"SL",""),"S.A.",""),"SA","")," ",""),".",""),",",""))&amp;".com"</f>
        <v>twist.com</v>
      </c>
      <c r="L12004" s="4" t="s">
        <v>78</v>
      </c>
      <c r="M12004" s="4" t="s">
        <v>1793</v>
      </c>
    </row>
    <row r="12005" customFormat="false" ht="15.75" hidden="false" customHeight="true" outlineLevel="0" collapsed="false">
      <c r="A12005" s="4" t="n">
        <v>4732</v>
      </c>
      <c r="B12005" s="4" t="s">
        <v>2940</v>
      </c>
      <c r="C12005" s="4"/>
      <c r="D12005" s="4" t="s">
        <v>62013</v>
      </c>
      <c r="E12005" s="5" t="s">
        <v>455</v>
      </c>
      <c r="F12005" s="4" t="s">
        <v>372</v>
      </c>
      <c r="G12005" s="4" t="s">
        <v>372</v>
      </c>
      <c r="H12005" s="5" t="s">
        <v>62014</v>
      </c>
      <c r="I12005" s="4" t="s">
        <v>33060</v>
      </c>
      <c r="J12005" s="5" t="n">
        <f aca="false">LEN(K12005)</f>
        <v>9</v>
      </c>
      <c r="K12005" s="6" t="s">
        <v>62015</v>
      </c>
      <c r="L12005" s="4" t="s">
        <v>21</v>
      </c>
      <c r="M12005" s="4" t="s">
        <v>1759</v>
      </c>
    </row>
    <row r="12006" customFormat="false" ht="15.75" hidden="false" customHeight="true" outlineLevel="0" collapsed="false">
      <c r="A12006" s="4" t="n">
        <v>4795</v>
      </c>
      <c r="B12006" s="4" t="s">
        <v>62016</v>
      </c>
      <c r="C12006" s="4" t="s">
        <v>62017</v>
      </c>
      <c r="D12006" s="4" t="s">
        <v>56026</v>
      </c>
      <c r="E12006" s="5" t="s">
        <v>455</v>
      </c>
      <c r="F12006" s="4" t="s">
        <v>372</v>
      </c>
      <c r="G12006" s="4" t="s">
        <v>372</v>
      </c>
      <c r="H12006" s="5" t="s">
        <v>62018</v>
      </c>
      <c r="I12006" s="4" t="s">
        <v>56028</v>
      </c>
      <c r="J12006" s="5" t="n">
        <f aca="false">LEN(K12006)</f>
        <v>9</v>
      </c>
      <c r="K12006" s="10" t="s">
        <v>61697</v>
      </c>
      <c r="L12006" s="4" t="s">
        <v>78</v>
      </c>
      <c r="M12006" s="4" t="s">
        <v>17178</v>
      </c>
    </row>
    <row r="12007" customFormat="false" ht="15.75" hidden="false" customHeight="true" outlineLevel="0" collapsed="false">
      <c r="A12007" s="4" t="n">
        <v>4814</v>
      </c>
      <c r="B12007" s="4" t="s">
        <v>62019</v>
      </c>
      <c r="C12007" s="4" t="s">
        <v>62020</v>
      </c>
      <c r="D12007" s="4" t="s">
        <v>62021</v>
      </c>
      <c r="E12007" s="5" t="s">
        <v>17324</v>
      </c>
      <c r="F12007" s="4" t="s">
        <v>372</v>
      </c>
      <c r="G12007" s="4" t="s">
        <v>372</v>
      </c>
      <c r="H12007" s="5" t="s">
        <v>62022</v>
      </c>
      <c r="I12007" s="4" t="s">
        <v>62023</v>
      </c>
      <c r="J12007" s="5" t="n">
        <f aca="false">LEN(K12007)</f>
        <v>9</v>
      </c>
      <c r="K12007" s="6" t="s">
        <v>61697</v>
      </c>
      <c r="L12007" s="4" t="s">
        <v>21</v>
      </c>
      <c r="M12007" s="4" t="s">
        <v>14614</v>
      </c>
    </row>
    <row r="12008" customFormat="false" ht="15.75" hidden="false" customHeight="true" outlineLevel="0" collapsed="false">
      <c r="A12008" s="4" t="n">
        <v>4890</v>
      </c>
      <c r="B12008" s="4" t="s">
        <v>62024</v>
      </c>
      <c r="C12008" s="4"/>
      <c r="D12008" s="4" t="s">
        <v>62025</v>
      </c>
      <c r="E12008" s="5" t="s">
        <v>1282</v>
      </c>
      <c r="F12008" s="4" t="s">
        <v>372</v>
      </c>
      <c r="G12008" s="4" t="s">
        <v>372</v>
      </c>
      <c r="H12008" s="5" t="s">
        <v>62026</v>
      </c>
      <c r="I12008" s="4" t="s">
        <v>854</v>
      </c>
      <c r="J12008" s="5" t="n">
        <f aca="false">LEN(K12008)</f>
        <v>9</v>
      </c>
      <c r="K12008" s="10" t="s">
        <v>62027</v>
      </c>
      <c r="L12008" s="4" t="s">
        <v>57</v>
      </c>
      <c r="M12008" s="4" t="s">
        <v>31</v>
      </c>
    </row>
    <row r="12009" customFormat="false" ht="15.75" hidden="false" customHeight="true" outlineLevel="0" collapsed="false">
      <c r="A12009" s="4" t="n">
        <v>4963</v>
      </c>
      <c r="B12009" s="4" t="s">
        <v>62028</v>
      </c>
      <c r="C12009" s="4"/>
      <c r="D12009" s="4" t="s">
        <v>62029</v>
      </c>
      <c r="E12009" s="5" t="s">
        <v>39523</v>
      </c>
      <c r="F12009" s="4" t="s">
        <v>332</v>
      </c>
      <c r="G12009" s="4" t="s">
        <v>332</v>
      </c>
      <c r="H12009" s="5" t="s">
        <v>62030</v>
      </c>
      <c r="I12009" s="4" t="s">
        <v>62031</v>
      </c>
      <c r="J12009" s="5" t="n">
        <f aca="false">LEN(K12009)</f>
        <v>9</v>
      </c>
      <c r="K12009" s="6" t="s">
        <v>61697</v>
      </c>
      <c r="L12009" s="4" t="s">
        <v>57</v>
      </c>
      <c r="M12009" s="4" t="s">
        <v>31</v>
      </c>
    </row>
    <row r="12010" customFormat="false" ht="15.75" hidden="false" customHeight="true" outlineLevel="0" collapsed="false">
      <c r="A12010" s="4" t="n">
        <v>4988</v>
      </c>
      <c r="B12010" s="4" t="s">
        <v>62032</v>
      </c>
      <c r="C12010" s="4"/>
      <c r="D12010" s="4" t="s">
        <v>62033</v>
      </c>
      <c r="E12010" s="5" t="s">
        <v>814</v>
      </c>
      <c r="F12010" s="4" t="s">
        <v>815</v>
      </c>
      <c r="G12010" s="4" t="s">
        <v>332</v>
      </c>
      <c r="H12010" s="5" t="s">
        <v>62034</v>
      </c>
      <c r="I12010" s="4" t="s">
        <v>62035</v>
      </c>
      <c r="J12010" s="5" t="n">
        <f aca="false">LEN(K12010)</f>
        <v>9</v>
      </c>
      <c r="K12010" s="6" t="s">
        <v>61697</v>
      </c>
      <c r="L12010" s="4" t="s">
        <v>66</v>
      </c>
      <c r="M12010" s="4" t="s">
        <v>4806</v>
      </c>
    </row>
    <row r="12011" customFormat="false" ht="15.75" hidden="false" customHeight="true" outlineLevel="0" collapsed="false">
      <c r="A12011" s="4" t="n">
        <v>5015</v>
      </c>
      <c r="B12011" s="4" t="s">
        <v>62036</v>
      </c>
      <c r="C12011" s="4"/>
      <c r="D12011" s="4" t="s">
        <v>62037</v>
      </c>
      <c r="E12011" s="5" t="s">
        <v>5628</v>
      </c>
      <c r="F12011" s="4" t="s">
        <v>5629</v>
      </c>
      <c r="G12011" s="4" t="s">
        <v>332</v>
      </c>
      <c r="H12011" s="5" t="s">
        <v>62038</v>
      </c>
      <c r="I12011" s="4" t="s">
        <v>62039</v>
      </c>
      <c r="J12011" s="5" t="n">
        <f aca="false">LEN(K12011)</f>
        <v>9</v>
      </c>
      <c r="K12011" s="6" t="str">
        <f aca="false">LOWER(SUBSTITUTE(SUBSTITUTE(SUBSTITUTE(SUBSTITUTE(SUBSTITUTE(SUBSTITUTE(SUBSTITUTE(B12011,"S.L.",""),"SL",""),"S.A.",""),"SA","")," ",""),".",""),",",""))&amp;".com"</f>
        <v>laime.com</v>
      </c>
      <c r="L12011" s="4" t="s">
        <v>31</v>
      </c>
      <c r="M12011" s="4" t="s">
        <v>1016</v>
      </c>
    </row>
    <row r="12012" customFormat="false" ht="15.75" hidden="false" customHeight="true" outlineLevel="0" collapsed="false">
      <c r="A12012" s="4" t="n">
        <v>5381</v>
      </c>
      <c r="B12012" s="4" t="s">
        <v>62040</v>
      </c>
      <c r="C12012" s="4"/>
      <c r="D12012" s="4" t="s">
        <v>62041</v>
      </c>
      <c r="E12012" s="5" t="s">
        <v>4189</v>
      </c>
      <c r="F12012" s="4" t="s">
        <v>250</v>
      </c>
      <c r="G12012" s="4" t="s">
        <v>250</v>
      </c>
      <c r="H12012" s="5" t="s">
        <v>62042</v>
      </c>
      <c r="I12012" s="4" t="s">
        <v>62043</v>
      </c>
      <c r="J12012" s="5" t="n">
        <f aca="false">LEN(K12012)</f>
        <v>9</v>
      </c>
      <c r="K12012" s="6" t="s">
        <v>62044</v>
      </c>
      <c r="L12012" s="4" t="s">
        <v>21</v>
      </c>
      <c r="M12012" s="4" t="s">
        <v>294</v>
      </c>
    </row>
    <row r="12013" customFormat="false" ht="15.75" hidden="false" customHeight="true" outlineLevel="0" collapsed="false">
      <c r="A12013" s="4" t="n">
        <v>5387</v>
      </c>
      <c r="B12013" s="4" t="s">
        <v>62045</v>
      </c>
      <c r="C12013" s="4" t="s">
        <v>62046</v>
      </c>
      <c r="D12013" s="4" t="s">
        <v>62047</v>
      </c>
      <c r="E12013" s="5" t="s">
        <v>4189</v>
      </c>
      <c r="F12013" s="4" t="s">
        <v>250</v>
      </c>
      <c r="G12013" s="4" t="s">
        <v>250</v>
      </c>
      <c r="H12013" s="5" t="s">
        <v>62048</v>
      </c>
      <c r="I12013" s="4" t="s">
        <v>62049</v>
      </c>
      <c r="J12013" s="5" t="n">
        <f aca="false">LEN(K12013)</f>
        <v>9</v>
      </c>
      <c r="K12013" s="10" t="s">
        <v>61697</v>
      </c>
      <c r="L12013" s="4" t="s">
        <v>78</v>
      </c>
      <c r="M12013" s="4" t="s">
        <v>5863</v>
      </c>
    </row>
    <row r="12014" customFormat="false" ht="15.75" hidden="false" customHeight="true" outlineLevel="0" collapsed="false">
      <c r="A12014" s="4" t="n">
        <v>5459</v>
      </c>
      <c r="B12014" s="4" t="s">
        <v>62050</v>
      </c>
      <c r="C12014" s="4" t="s">
        <v>62051</v>
      </c>
      <c r="D12014" s="4" t="s">
        <v>62052</v>
      </c>
      <c r="E12014" s="5" t="s">
        <v>11658</v>
      </c>
      <c r="F12014" s="4" t="s">
        <v>11659</v>
      </c>
      <c r="G12014" s="4" t="s">
        <v>250</v>
      </c>
      <c r="H12014" s="5" t="s">
        <v>62053</v>
      </c>
      <c r="I12014" s="4" t="s">
        <v>61902</v>
      </c>
      <c r="J12014" s="5" t="n">
        <f aca="false">LEN(K12014)</f>
        <v>9</v>
      </c>
      <c r="K12014" s="6" t="str">
        <f aca="false">LOWER(SUBSTITUTE(SUBSTITUTE(SUBSTITUTE(SUBSTITUTE(SUBSTITUTE(SUBSTITUTE(SUBSTITUTE(B12014,"S.L.",""),"SL",""),"S.A.",""),"SA","")," ",""),".",""),",",""))&amp;".com"</f>
        <v>ntafe.com</v>
      </c>
      <c r="L12014" s="4" t="s">
        <v>21</v>
      </c>
      <c r="M12014" s="4" t="s">
        <v>1063</v>
      </c>
    </row>
    <row r="12015" customFormat="false" ht="15.75" hidden="false" customHeight="true" outlineLevel="0" collapsed="false">
      <c r="A12015" s="4" t="n">
        <v>5470</v>
      </c>
      <c r="B12015" s="4" t="s">
        <v>62054</v>
      </c>
      <c r="C12015" s="4" t="s">
        <v>62055</v>
      </c>
      <c r="D12015" s="4" t="s">
        <v>62056</v>
      </c>
      <c r="E12015" s="5" t="s">
        <v>9569</v>
      </c>
      <c r="F12015" s="4" t="s">
        <v>9570</v>
      </c>
      <c r="G12015" s="4" t="s">
        <v>250</v>
      </c>
      <c r="H12015" s="5" t="s">
        <v>62057</v>
      </c>
      <c r="I12015" s="4" t="s">
        <v>62058</v>
      </c>
      <c r="J12015" s="5" t="n">
        <f aca="false">LEN(K12015)</f>
        <v>9</v>
      </c>
      <c r="K12015" s="6" t="s">
        <v>61697</v>
      </c>
      <c r="L12015" s="4" t="s">
        <v>13141</v>
      </c>
      <c r="M12015" s="4" t="s">
        <v>217</v>
      </c>
    </row>
    <row r="12016" customFormat="false" ht="15.75" hidden="false" customHeight="true" outlineLevel="0" collapsed="false">
      <c r="A12016" s="4" t="n">
        <v>5655</v>
      </c>
      <c r="B12016" s="4" t="s">
        <v>62059</v>
      </c>
      <c r="C12016" s="4" t="s">
        <v>62060</v>
      </c>
      <c r="D12016" s="4" t="s">
        <v>62061</v>
      </c>
      <c r="E12016" s="5" t="s">
        <v>14480</v>
      </c>
      <c r="F12016" s="4" t="s">
        <v>5028</v>
      </c>
      <c r="G12016" s="4" t="s">
        <v>573</v>
      </c>
      <c r="H12016" s="5" t="s">
        <v>62062</v>
      </c>
      <c r="I12016" s="4" t="s">
        <v>62063</v>
      </c>
      <c r="J12016" s="5" t="n">
        <f aca="false">LEN(K12016)</f>
        <v>9</v>
      </c>
      <c r="K12016" s="6" t="s">
        <v>62064</v>
      </c>
      <c r="L12016" s="4" t="s">
        <v>21</v>
      </c>
      <c r="M12016" s="4" t="s">
        <v>3415</v>
      </c>
    </row>
    <row r="12017" customFormat="false" ht="15.75" hidden="false" customHeight="true" outlineLevel="0" collapsed="false">
      <c r="A12017" s="4" t="n">
        <v>5684</v>
      </c>
      <c r="B12017" s="4" t="s">
        <v>62065</v>
      </c>
      <c r="C12017" s="4" t="s">
        <v>62066</v>
      </c>
      <c r="D12017" s="4" t="s">
        <v>62067</v>
      </c>
      <c r="E12017" s="5" t="s">
        <v>11725</v>
      </c>
      <c r="F12017" s="4" t="s">
        <v>572</v>
      </c>
      <c r="G12017" s="4" t="s">
        <v>573</v>
      </c>
      <c r="H12017" s="5" t="s">
        <v>62068</v>
      </c>
      <c r="I12017" s="4" t="s">
        <v>62069</v>
      </c>
      <c r="J12017" s="5" t="n">
        <f aca="false">LEN(K12017)</f>
        <v>9</v>
      </c>
      <c r="K12017" s="6" t="s">
        <v>61697</v>
      </c>
      <c r="L12017" s="4" t="s">
        <v>21</v>
      </c>
      <c r="M12017" s="4" t="s">
        <v>49545</v>
      </c>
    </row>
    <row r="12018" customFormat="false" ht="15.75" hidden="false" customHeight="true" outlineLevel="0" collapsed="false">
      <c r="A12018" s="4" t="n">
        <v>5733</v>
      </c>
      <c r="B12018" s="4" t="s">
        <v>54051</v>
      </c>
      <c r="C12018" s="4"/>
      <c r="D12018" s="4" t="s">
        <v>62070</v>
      </c>
      <c r="E12018" s="5" t="s">
        <v>39943</v>
      </c>
      <c r="F12018" s="4" t="s">
        <v>39944</v>
      </c>
      <c r="G12018" s="4" t="s">
        <v>18</v>
      </c>
      <c r="H12018" s="5" t="s">
        <v>62071</v>
      </c>
      <c r="I12018" s="4" t="s">
        <v>62072</v>
      </c>
      <c r="J12018" s="5" t="n">
        <f aca="false">LEN(K12018)</f>
        <v>9</v>
      </c>
      <c r="K12018" s="6" t="s">
        <v>61934</v>
      </c>
      <c r="L12018" s="4" t="s">
        <v>31</v>
      </c>
      <c r="M12018" s="4" t="s">
        <v>615</v>
      </c>
    </row>
    <row r="12019" customFormat="false" ht="15.75" hidden="false" customHeight="true" outlineLevel="0" collapsed="false">
      <c r="A12019" s="4" t="n">
        <v>5734</v>
      </c>
      <c r="B12019" s="4" t="s">
        <v>62073</v>
      </c>
      <c r="C12019" s="4"/>
      <c r="D12019" s="4" t="s">
        <v>62074</v>
      </c>
      <c r="E12019" s="5" t="s">
        <v>39943</v>
      </c>
      <c r="F12019" s="4" t="s">
        <v>39944</v>
      </c>
      <c r="G12019" s="4" t="s">
        <v>18</v>
      </c>
      <c r="H12019" s="5" t="s">
        <v>62075</v>
      </c>
      <c r="I12019" s="4" t="s">
        <v>62076</v>
      </c>
      <c r="J12019" s="5" t="n">
        <f aca="false">LEN(K12019)</f>
        <v>9</v>
      </c>
      <c r="K12019" s="10" t="s">
        <v>61697</v>
      </c>
      <c r="L12019" s="4" t="s">
        <v>57</v>
      </c>
      <c r="M12019" s="4" t="s">
        <v>3817</v>
      </c>
    </row>
    <row r="12020" customFormat="false" ht="15.75" hidden="false" customHeight="true" outlineLevel="0" collapsed="false">
      <c r="A12020" s="4" t="n">
        <v>5867</v>
      </c>
      <c r="B12020" s="4" t="s">
        <v>62077</v>
      </c>
      <c r="C12020" s="4"/>
      <c r="D12020" s="4" t="s">
        <v>62078</v>
      </c>
      <c r="E12020" s="5" t="s">
        <v>40036</v>
      </c>
      <c r="F12020" s="4" t="s">
        <v>62</v>
      </c>
      <c r="G12020" s="4" t="s">
        <v>18</v>
      </c>
      <c r="H12020" s="5" t="s">
        <v>62079</v>
      </c>
      <c r="I12020" s="4" t="s">
        <v>62080</v>
      </c>
      <c r="J12020" s="5" t="n">
        <f aca="false">LEN(K12020)</f>
        <v>9</v>
      </c>
      <c r="K12020" s="10" t="s">
        <v>61697</v>
      </c>
      <c r="L12020" s="4" t="s">
        <v>57</v>
      </c>
      <c r="M12020" s="4" t="s">
        <v>41060</v>
      </c>
    </row>
    <row r="12021" customFormat="false" ht="15.75" hidden="false" customHeight="true" outlineLevel="0" collapsed="false">
      <c r="A12021" s="4" t="n">
        <v>5918</v>
      </c>
      <c r="B12021" s="4" t="s">
        <v>62081</v>
      </c>
      <c r="C12021" s="4"/>
      <c r="D12021" s="4" t="s">
        <v>62082</v>
      </c>
      <c r="E12021" s="5" t="s">
        <v>978</v>
      </c>
      <c r="F12021" s="4" t="s">
        <v>62</v>
      </c>
      <c r="G12021" s="4" t="s">
        <v>18</v>
      </c>
      <c r="H12021" s="5" t="s">
        <v>62083</v>
      </c>
      <c r="I12021" s="7" t="s">
        <v>62084</v>
      </c>
      <c r="J12021" s="5" t="n">
        <f aca="false">LEN(K12021)</f>
        <v>9</v>
      </c>
      <c r="K12021" s="6" t="s">
        <v>61697</v>
      </c>
      <c r="L12021" s="4" t="s">
        <v>57</v>
      </c>
      <c r="M12021" s="4" t="s">
        <v>4289</v>
      </c>
    </row>
    <row r="12022" customFormat="false" ht="15.75" hidden="false" customHeight="true" outlineLevel="0" collapsed="false">
      <c r="A12022" s="4" t="n">
        <v>6017</v>
      </c>
      <c r="B12022" s="4" t="s">
        <v>62085</v>
      </c>
      <c r="C12022" s="4"/>
      <c r="D12022" s="4" t="s">
        <v>62086</v>
      </c>
      <c r="E12022" s="5" t="s">
        <v>831</v>
      </c>
      <c r="F12022" s="4" t="s">
        <v>832</v>
      </c>
      <c r="G12022" s="4" t="s">
        <v>154</v>
      </c>
      <c r="H12022" s="5" t="s">
        <v>62087</v>
      </c>
      <c r="I12022" s="4" t="s">
        <v>62088</v>
      </c>
      <c r="J12022" s="5" t="n">
        <f aca="false">LEN(K12022)</f>
        <v>9</v>
      </c>
      <c r="K12022" s="6" t="s">
        <v>61772</v>
      </c>
      <c r="L12022" s="4" t="s">
        <v>31</v>
      </c>
      <c r="M12022" s="4" t="s">
        <v>2760</v>
      </c>
    </row>
    <row r="12023" customFormat="false" ht="15.75" hidden="false" customHeight="true" outlineLevel="0" collapsed="false">
      <c r="A12023" s="4" t="n">
        <v>6039</v>
      </c>
      <c r="B12023" s="4" t="s">
        <v>62089</v>
      </c>
      <c r="C12023" s="4"/>
      <c r="D12023" s="4" t="s">
        <v>62090</v>
      </c>
      <c r="E12023" s="5" t="s">
        <v>831</v>
      </c>
      <c r="F12023" s="4" t="s">
        <v>832</v>
      </c>
      <c r="G12023" s="4" t="s">
        <v>154</v>
      </c>
      <c r="H12023" s="5" t="s">
        <v>62091</v>
      </c>
      <c r="I12023" s="4" t="s">
        <v>62092</v>
      </c>
      <c r="J12023" s="5" t="n">
        <f aca="false">LEN(K12023)</f>
        <v>9</v>
      </c>
      <c r="K12023" s="6" t="s">
        <v>62027</v>
      </c>
      <c r="L12023" s="4" t="s">
        <v>31</v>
      </c>
      <c r="M12023" s="4" t="s">
        <v>4771</v>
      </c>
    </row>
    <row r="12024" customFormat="false" ht="15.75" hidden="false" customHeight="true" outlineLevel="0" collapsed="false">
      <c r="A12024" s="4" t="n">
        <v>6156</v>
      </c>
      <c r="B12024" s="4" t="s">
        <v>62093</v>
      </c>
      <c r="C12024" s="4"/>
      <c r="D12024" s="4" t="s">
        <v>62094</v>
      </c>
      <c r="E12024" s="5" t="s">
        <v>2879</v>
      </c>
      <c r="F12024" s="4" t="s">
        <v>423</v>
      </c>
      <c r="G12024" s="4" t="s">
        <v>27</v>
      </c>
      <c r="H12024" s="5" t="s">
        <v>62095</v>
      </c>
      <c r="I12024" s="7" t="s">
        <v>62096</v>
      </c>
      <c r="J12024" s="5" t="n">
        <f aca="false">LEN(K12024)</f>
        <v>9</v>
      </c>
      <c r="K12024" s="6" t="s">
        <v>61697</v>
      </c>
      <c r="L12024" s="4" t="s">
        <v>31</v>
      </c>
      <c r="M12024" s="4" t="s">
        <v>561</v>
      </c>
    </row>
    <row r="12025" customFormat="false" ht="15.75" hidden="false" customHeight="true" outlineLevel="0" collapsed="false">
      <c r="A12025" s="4" t="n">
        <v>6162</v>
      </c>
      <c r="B12025" s="4" t="s">
        <v>62097</v>
      </c>
      <c r="C12025" s="4"/>
      <c r="D12025" s="4" t="s">
        <v>62098</v>
      </c>
      <c r="E12025" s="5" t="s">
        <v>2879</v>
      </c>
      <c r="F12025" s="4" t="s">
        <v>423</v>
      </c>
      <c r="G12025" s="4" t="s">
        <v>27</v>
      </c>
      <c r="H12025" s="5" t="s">
        <v>62099</v>
      </c>
      <c r="I12025" s="7" t="s">
        <v>62100</v>
      </c>
      <c r="J12025" s="5" t="n">
        <f aca="false">LEN(K12025)</f>
        <v>9</v>
      </c>
      <c r="K12025" s="6" t="s">
        <v>61697</v>
      </c>
      <c r="L12025" s="4" t="s">
        <v>31</v>
      </c>
      <c r="M12025" s="4" t="s">
        <v>3523</v>
      </c>
    </row>
    <row r="12026" customFormat="false" ht="15.75" hidden="false" customHeight="true" outlineLevel="0" collapsed="false">
      <c r="A12026" s="4" t="n">
        <v>6204</v>
      </c>
      <c r="B12026" s="4" t="s">
        <v>50670</v>
      </c>
      <c r="C12026" s="4"/>
      <c r="D12026" s="4" t="s">
        <v>62101</v>
      </c>
      <c r="E12026" s="5" t="s">
        <v>5079</v>
      </c>
      <c r="F12026" s="4" t="s">
        <v>5080</v>
      </c>
      <c r="G12026" s="4" t="s">
        <v>27</v>
      </c>
      <c r="H12026" s="5" t="s">
        <v>62102</v>
      </c>
      <c r="I12026" s="4" t="s">
        <v>62103</v>
      </c>
      <c r="J12026" s="5" t="n">
        <f aca="false">LEN(K12026)</f>
        <v>9</v>
      </c>
      <c r="K12026" s="6" t="str">
        <f aca="false">LOWER(SUBSTITUTE(SUBSTITUTE(SUBSTITUTE(SUBSTITUTE(SUBSTITUTE(SUBSTITUTE(SUBSTITUTE(B12026,"S.L.",""),"SL",""),"S.A.",""),"SA","")," ",""),".",""),",",""))&amp;".com"</f>
        <v>nuria.com</v>
      </c>
      <c r="L12026" s="4" t="s">
        <v>31</v>
      </c>
      <c r="M12026" s="4" t="s">
        <v>1793</v>
      </c>
    </row>
    <row r="12027" customFormat="false" ht="15.75" hidden="false" customHeight="true" outlineLevel="0" collapsed="false">
      <c r="A12027" s="4" t="n">
        <v>6277</v>
      </c>
      <c r="B12027" s="4" t="s">
        <v>62104</v>
      </c>
      <c r="C12027" s="4"/>
      <c r="D12027" s="4" t="s">
        <v>62105</v>
      </c>
      <c r="E12027" s="5" t="s">
        <v>44</v>
      </c>
      <c r="F12027" s="4" t="s">
        <v>45</v>
      </c>
      <c r="G12027" s="4" t="s">
        <v>27</v>
      </c>
      <c r="H12027" s="5" t="s">
        <v>62106</v>
      </c>
      <c r="I12027" s="4" t="s">
        <v>62107</v>
      </c>
      <c r="J12027" s="5" t="n">
        <f aca="false">LEN(K12027)</f>
        <v>9</v>
      </c>
      <c r="K12027" s="10" t="s">
        <v>62108</v>
      </c>
      <c r="L12027" s="4" t="s">
        <v>637</v>
      </c>
      <c r="M12027" s="4" t="s">
        <v>561</v>
      </c>
    </row>
    <row r="12028" customFormat="false" ht="15.75" hidden="false" customHeight="true" outlineLevel="0" collapsed="false">
      <c r="A12028" s="4" t="n">
        <v>6314</v>
      </c>
      <c r="B12028" s="4" t="s">
        <v>62109</v>
      </c>
      <c r="C12028" s="4"/>
      <c r="D12028" s="4" t="s">
        <v>62110</v>
      </c>
      <c r="E12028" s="5" t="s">
        <v>44</v>
      </c>
      <c r="F12028" s="4" t="s">
        <v>45</v>
      </c>
      <c r="G12028" s="4" t="s">
        <v>27</v>
      </c>
      <c r="H12028" s="5" t="s">
        <v>62111</v>
      </c>
      <c r="I12028" s="4" t="s">
        <v>62112</v>
      </c>
      <c r="J12028" s="5" t="n">
        <f aca="false">LEN(K12028)</f>
        <v>9</v>
      </c>
      <c r="K12028" s="6" t="s">
        <v>61697</v>
      </c>
      <c r="L12028" s="4" t="s">
        <v>21</v>
      </c>
      <c r="M12028" s="4" t="s">
        <v>62113</v>
      </c>
    </row>
    <row r="12029" customFormat="false" ht="15.75" hidden="false" customHeight="true" outlineLevel="0" collapsed="false">
      <c r="A12029" s="4" t="n">
        <v>6483</v>
      </c>
      <c r="B12029" s="4" t="s">
        <v>62114</v>
      </c>
      <c r="C12029" s="4"/>
      <c r="D12029" s="4" t="s">
        <v>62115</v>
      </c>
      <c r="E12029" s="5" t="s">
        <v>6387</v>
      </c>
      <c r="F12029" s="4" t="s">
        <v>45</v>
      </c>
      <c r="G12029" s="4" t="s">
        <v>27</v>
      </c>
      <c r="H12029" s="5" t="s">
        <v>62116</v>
      </c>
      <c r="I12029" s="4" t="s">
        <v>62117</v>
      </c>
      <c r="J12029" s="5" t="n">
        <f aca="false">LEN(K12029)</f>
        <v>9</v>
      </c>
      <c r="K12029" s="6" t="s">
        <v>61697</v>
      </c>
      <c r="L12029" s="4" t="s">
        <v>21</v>
      </c>
      <c r="M12029" s="4" t="s">
        <v>4901</v>
      </c>
    </row>
    <row r="12030" customFormat="false" ht="15.75" hidden="false" customHeight="true" outlineLevel="0" collapsed="false">
      <c r="A12030" s="4" t="n">
        <v>6705</v>
      </c>
      <c r="B12030" s="4" t="s">
        <v>21454</v>
      </c>
      <c r="C12030" s="4"/>
      <c r="D12030" s="4" t="s">
        <v>62118</v>
      </c>
      <c r="E12030" s="5" t="s">
        <v>17880</v>
      </c>
      <c r="F12030" s="4" t="s">
        <v>17881</v>
      </c>
      <c r="G12030" s="4" t="s">
        <v>1155</v>
      </c>
      <c r="H12030" s="5" t="s">
        <v>62119</v>
      </c>
      <c r="I12030" s="4" t="s">
        <v>62120</v>
      </c>
      <c r="J12030" s="5" t="n">
        <f aca="false">LEN(K12030)</f>
        <v>9</v>
      </c>
      <c r="K12030" s="6" t="s">
        <v>62121</v>
      </c>
      <c r="L12030" s="4" t="s">
        <v>31</v>
      </c>
      <c r="M12030" s="4" t="s">
        <v>2097</v>
      </c>
    </row>
    <row r="12031" customFormat="false" ht="15.75" hidden="false" customHeight="true" outlineLevel="0" collapsed="false">
      <c r="A12031" s="4" t="n">
        <v>6714</v>
      </c>
      <c r="B12031" s="4" t="s">
        <v>55066</v>
      </c>
      <c r="C12031" s="4"/>
      <c r="D12031" s="4" t="s">
        <v>62122</v>
      </c>
      <c r="E12031" s="5" t="s">
        <v>25419</v>
      </c>
      <c r="F12031" s="4" t="s">
        <v>1155</v>
      </c>
      <c r="G12031" s="4" t="s">
        <v>1155</v>
      </c>
      <c r="H12031" s="5" t="s">
        <v>49682</v>
      </c>
      <c r="I12031" s="4" t="s">
        <v>62123</v>
      </c>
      <c r="J12031" s="5" t="n">
        <f aca="false">LEN(K12031)</f>
        <v>9</v>
      </c>
      <c r="K12031" s="10" t="str">
        <f aca="false">LOWER(SUBSTITUTE(SUBSTITUTE(SUBSTITUTE(SUBSTITUTE(SUBSTITUTE(SUBSTITUTE(SUBSTITUTE(B12031,"S.L.",""),"SL",""),"S.A.",""),"SA","")," ",""),".",""),",",""))&amp;".com"</f>
        <v>lapaz.com</v>
      </c>
      <c r="L12031" s="4" t="s">
        <v>78</v>
      </c>
      <c r="M12031" s="4" t="s">
        <v>3010</v>
      </c>
    </row>
    <row r="12032" customFormat="false" ht="15.75" hidden="false" customHeight="true" outlineLevel="0" collapsed="false">
      <c r="A12032" s="4" t="n">
        <v>6797</v>
      </c>
      <c r="B12032" s="4" t="s">
        <v>62124</v>
      </c>
      <c r="C12032" s="4"/>
      <c r="D12032" s="4" t="s">
        <v>62125</v>
      </c>
      <c r="E12032" s="5" t="s">
        <v>504</v>
      </c>
      <c r="F12032" s="4" t="s">
        <v>505</v>
      </c>
      <c r="G12032" s="4" t="s">
        <v>84</v>
      </c>
      <c r="H12032" s="5" t="s">
        <v>62126</v>
      </c>
      <c r="I12032" s="7" t="s">
        <v>62127</v>
      </c>
      <c r="J12032" s="5" t="n">
        <f aca="false">LEN(K12032)</f>
        <v>9</v>
      </c>
      <c r="K12032" s="6" t="s">
        <v>61697</v>
      </c>
      <c r="L12032" s="4" t="s">
        <v>57</v>
      </c>
      <c r="M12032" s="4" t="s">
        <v>263</v>
      </c>
    </row>
    <row r="12033" customFormat="false" ht="15.75" hidden="false" customHeight="true" outlineLevel="0" collapsed="false">
      <c r="A12033" s="4" t="n">
        <v>6801</v>
      </c>
      <c r="B12033" s="4" t="s">
        <v>62128</v>
      </c>
      <c r="C12033" s="4"/>
      <c r="D12033" s="4" t="s">
        <v>62129</v>
      </c>
      <c r="E12033" s="5" t="s">
        <v>504</v>
      </c>
      <c r="F12033" s="4" t="s">
        <v>505</v>
      </c>
      <c r="G12033" s="4" t="s">
        <v>84</v>
      </c>
      <c r="H12033" s="5" t="s">
        <v>62130</v>
      </c>
      <c r="I12033" s="4" t="s">
        <v>62131</v>
      </c>
      <c r="J12033" s="5" t="n">
        <f aca="false">LEN(K12033)</f>
        <v>9</v>
      </c>
      <c r="K12033" s="6" t="s">
        <v>61697</v>
      </c>
      <c r="L12033" s="4" t="s">
        <v>57</v>
      </c>
      <c r="M12033" s="4" t="s">
        <v>19600</v>
      </c>
    </row>
    <row r="12034" customFormat="false" ht="15.75" hidden="false" customHeight="true" outlineLevel="0" collapsed="false">
      <c r="A12034" s="4" t="n">
        <v>6805</v>
      </c>
      <c r="B12034" s="4" t="s">
        <v>62132</v>
      </c>
      <c r="C12034" s="4"/>
      <c r="D12034" s="4" t="s">
        <v>10663</v>
      </c>
      <c r="E12034" s="5" t="s">
        <v>504</v>
      </c>
      <c r="F12034" s="4" t="s">
        <v>505</v>
      </c>
      <c r="G12034" s="4" t="s">
        <v>84</v>
      </c>
      <c r="H12034" s="5" t="s">
        <v>62133</v>
      </c>
      <c r="I12034" s="4" t="s">
        <v>62134</v>
      </c>
      <c r="J12034" s="5" t="n">
        <f aca="false">LEN(K12034)</f>
        <v>9</v>
      </c>
      <c r="K12034" s="6" t="s">
        <v>61697</v>
      </c>
      <c r="L12034" s="4" t="s">
        <v>21</v>
      </c>
      <c r="M12034" s="4" t="s">
        <v>31</v>
      </c>
    </row>
    <row r="12035" customFormat="false" ht="15.75" hidden="false" customHeight="true" outlineLevel="0" collapsed="false">
      <c r="A12035" s="4" t="n">
        <v>6813</v>
      </c>
      <c r="B12035" s="4" t="s">
        <v>62135</v>
      </c>
      <c r="C12035" s="4"/>
      <c r="D12035" s="4" t="s">
        <v>61694</v>
      </c>
      <c r="E12035" s="5" t="s">
        <v>11953</v>
      </c>
      <c r="F12035" s="4" t="s">
        <v>505</v>
      </c>
      <c r="G12035" s="4" t="s">
        <v>84</v>
      </c>
      <c r="H12035" s="5" t="s">
        <v>62136</v>
      </c>
      <c r="I12035" s="4" t="s">
        <v>62137</v>
      </c>
      <c r="J12035" s="5" t="n">
        <f aca="false">LEN(K12035)</f>
        <v>9</v>
      </c>
      <c r="K12035" s="10" t="s">
        <v>61697</v>
      </c>
      <c r="L12035" s="4" t="s">
        <v>57</v>
      </c>
      <c r="M12035" s="4" t="s">
        <v>31</v>
      </c>
    </row>
    <row r="12036" customFormat="false" ht="15.75" hidden="false" customHeight="true" outlineLevel="0" collapsed="false">
      <c r="A12036" s="4" t="n">
        <v>6815</v>
      </c>
      <c r="B12036" s="4" t="s">
        <v>62138</v>
      </c>
      <c r="C12036" s="4"/>
      <c r="D12036" s="4" t="s">
        <v>62139</v>
      </c>
      <c r="E12036" s="5" t="s">
        <v>504</v>
      </c>
      <c r="F12036" s="4" t="s">
        <v>505</v>
      </c>
      <c r="G12036" s="4" t="s">
        <v>84</v>
      </c>
      <c r="H12036" s="5" t="s">
        <v>62140</v>
      </c>
      <c r="I12036" s="4" t="s">
        <v>62141</v>
      </c>
      <c r="J12036" s="5" t="n">
        <f aca="false">LEN(K12036)</f>
        <v>9</v>
      </c>
      <c r="K12036" s="6" t="s">
        <v>61697</v>
      </c>
      <c r="L12036" s="4" t="s">
        <v>57</v>
      </c>
      <c r="M12036" s="4" t="s">
        <v>4027</v>
      </c>
    </row>
    <row r="12037" customFormat="false" ht="15.75" hidden="false" customHeight="true" outlineLevel="0" collapsed="false">
      <c r="A12037" s="4" t="n">
        <v>6816</v>
      </c>
      <c r="B12037" s="4" t="s">
        <v>62142</v>
      </c>
      <c r="C12037" s="4"/>
      <c r="D12037" s="4" t="s">
        <v>62143</v>
      </c>
      <c r="E12037" s="5" t="s">
        <v>504</v>
      </c>
      <c r="F12037" s="4" t="s">
        <v>505</v>
      </c>
      <c r="G12037" s="4" t="s">
        <v>84</v>
      </c>
      <c r="H12037" s="5" t="s">
        <v>62144</v>
      </c>
      <c r="I12037" s="4" t="s">
        <v>62145</v>
      </c>
      <c r="J12037" s="5" t="n">
        <f aca="false">LEN(K12037)</f>
        <v>9</v>
      </c>
      <c r="K12037" s="6" t="s">
        <v>61697</v>
      </c>
      <c r="L12037" s="4" t="s">
        <v>31</v>
      </c>
      <c r="M12037" s="4" t="s">
        <v>25640</v>
      </c>
    </row>
    <row r="12038" customFormat="false" ht="15.75" hidden="false" customHeight="true" outlineLevel="0" collapsed="false">
      <c r="A12038" s="4" t="n">
        <v>6824</v>
      </c>
      <c r="B12038" s="4" t="s">
        <v>62146</v>
      </c>
      <c r="C12038" s="4"/>
      <c r="D12038" s="4" t="s">
        <v>62147</v>
      </c>
      <c r="E12038" s="5" t="s">
        <v>58702</v>
      </c>
      <c r="F12038" s="4" t="s">
        <v>58703</v>
      </c>
      <c r="G12038" s="4" t="s">
        <v>84</v>
      </c>
      <c r="H12038" s="5" t="s">
        <v>62148</v>
      </c>
      <c r="I12038" s="4" t="s">
        <v>62149</v>
      </c>
      <c r="J12038" s="5" t="n">
        <f aca="false">LEN(K12038)</f>
        <v>9</v>
      </c>
      <c r="K12038" s="10" t="s">
        <v>62150</v>
      </c>
      <c r="L12038" s="4" t="s">
        <v>57</v>
      </c>
      <c r="M12038" s="4" t="s">
        <v>133</v>
      </c>
    </row>
    <row r="12039" customFormat="false" ht="15.75" hidden="false" customHeight="true" outlineLevel="0" collapsed="false">
      <c r="A12039" s="4" t="n">
        <v>6847</v>
      </c>
      <c r="B12039" s="4" t="s">
        <v>62151</v>
      </c>
      <c r="C12039" s="4"/>
      <c r="D12039" s="4" t="s">
        <v>62152</v>
      </c>
      <c r="E12039" s="5" t="s">
        <v>5149</v>
      </c>
      <c r="F12039" s="4" t="s">
        <v>5150</v>
      </c>
      <c r="G12039" s="4" t="s">
        <v>84</v>
      </c>
      <c r="H12039" s="5" t="s">
        <v>62153</v>
      </c>
      <c r="I12039" s="4" t="s">
        <v>62154</v>
      </c>
      <c r="J12039" s="5" t="n">
        <f aca="false">LEN(K12039)</f>
        <v>9</v>
      </c>
      <c r="K12039" s="6" t="s">
        <v>62155</v>
      </c>
      <c r="L12039" s="4" t="s">
        <v>21</v>
      </c>
      <c r="M12039" s="4" t="s">
        <v>6235</v>
      </c>
    </row>
    <row r="12040" customFormat="false" ht="15.75" hidden="false" customHeight="true" outlineLevel="0" collapsed="false">
      <c r="A12040" s="4" t="n">
        <v>6857</v>
      </c>
      <c r="B12040" s="4" t="s">
        <v>62156</v>
      </c>
      <c r="C12040" s="4"/>
      <c r="D12040" s="4" t="s">
        <v>62157</v>
      </c>
      <c r="E12040" s="5" t="s">
        <v>9845</v>
      </c>
      <c r="F12040" s="4" t="s">
        <v>83</v>
      </c>
      <c r="G12040" s="4" t="s">
        <v>84</v>
      </c>
      <c r="H12040" s="5" t="s">
        <v>62158</v>
      </c>
      <c r="I12040" s="4" t="s">
        <v>62159</v>
      </c>
      <c r="J12040" s="5" t="n">
        <f aca="false">LEN(K12040)</f>
        <v>9</v>
      </c>
      <c r="K12040" s="6" t="s">
        <v>61697</v>
      </c>
      <c r="L12040" s="4" t="s">
        <v>31</v>
      </c>
      <c r="M12040" s="4" t="s">
        <v>1120</v>
      </c>
    </row>
    <row r="12041" customFormat="false" ht="15.75" hidden="false" customHeight="true" outlineLevel="0" collapsed="false">
      <c r="A12041" s="4" t="n">
        <v>6965</v>
      </c>
      <c r="B12041" s="4" t="s">
        <v>62160</v>
      </c>
      <c r="C12041" s="4"/>
      <c r="D12041" s="4" t="s">
        <v>62161</v>
      </c>
      <c r="E12041" s="5" t="s">
        <v>82</v>
      </c>
      <c r="F12041" s="4" t="s">
        <v>83</v>
      </c>
      <c r="G12041" s="4" t="s">
        <v>84</v>
      </c>
      <c r="H12041" s="5" t="s">
        <v>62162</v>
      </c>
      <c r="I12041" s="4" t="s">
        <v>62163</v>
      </c>
      <c r="J12041" s="5" t="n">
        <f aca="false">LEN(K12041)</f>
        <v>9</v>
      </c>
      <c r="K12041" s="10" t="str">
        <f aca="false">LOWER(SUBSTITUTE(SUBSTITUTE(SUBSTITUTE(SUBSTITUTE(SUBSTITUTE(SUBSTITUTE(SUBSTITUTE(B12041,"S.L.",""),"SL",""),"S.A.",""),"SA","")," ",""),".",""),",",""))&amp;".com"</f>
        <v>rodes.com</v>
      </c>
      <c r="L12041" s="4" t="s">
        <v>31</v>
      </c>
      <c r="M12041" s="4" t="s">
        <v>3461</v>
      </c>
    </row>
    <row r="12042" customFormat="false" ht="15.75" hidden="false" customHeight="true" outlineLevel="0" collapsed="false">
      <c r="A12042" s="4" t="n">
        <v>6975</v>
      </c>
      <c r="B12042" s="4" t="s">
        <v>62164</v>
      </c>
      <c r="C12042" s="4"/>
      <c r="D12042" s="4" t="s">
        <v>62165</v>
      </c>
      <c r="E12042" s="5" t="s">
        <v>82</v>
      </c>
      <c r="F12042" s="4" t="s">
        <v>83</v>
      </c>
      <c r="G12042" s="4" t="s">
        <v>84</v>
      </c>
      <c r="H12042" s="5" t="s">
        <v>62166</v>
      </c>
      <c r="I12042" s="4" t="s">
        <v>62167</v>
      </c>
      <c r="J12042" s="5" t="n">
        <f aca="false">LEN(K12042)</f>
        <v>9</v>
      </c>
      <c r="K12042" s="6" t="s">
        <v>62168</v>
      </c>
      <c r="L12042" s="4" t="s">
        <v>21</v>
      </c>
      <c r="M12042" s="4" t="s">
        <v>1418</v>
      </c>
    </row>
    <row r="12043" customFormat="false" ht="15.75" hidden="false" customHeight="true" outlineLevel="0" collapsed="false">
      <c r="A12043" s="4" t="n">
        <v>6988</v>
      </c>
      <c r="B12043" s="4" t="s">
        <v>62169</v>
      </c>
      <c r="C12043" s="4"/>
      <c r="D12043" s="4" t="s">
        <v>62170</v>
      </c>
      <c r="E12043" s="5" t="s">
        <v>1560</v>
      </c>
      <c r="F12043" s="4" t="s">
        <v>83</v>
      </c>
      <c r="G12043" s="4" t="s">
        <v>84</v>
      </c>
      <c r="H12043" s="5" t="s">
        <v>62171</v>
      </c>
      <c r="I12043" s="4" t="s">
        <v>62172</v>
      </c>
      <c r="J12043" s="5" t="n">
        <f aca="false">LEN(K12043)</f>
        <v>9</v>
      </c>
      <c r="K12043" s="10" t="s">
        <v>61697</v>
      </c>
      <c r="L12043" s="4" t="s">
        <v>57</v>
      </c>
      <c r="M12043" s="4" t="s">
        <v>49823</v>
      </c>
    </row>
    <row r="12044" customFormat="false" ht="15.75" hidden="false" customHeight="true" outlineLevel="0" collapsed="false">
      <c r="A12044" s="4" t="n">
        <v>7076</v>
      </c>
      <c r="B12044" s="4" t="s">
        <v>62173</v>
      </c>
      <c r="C12044" s="4"/>
      <c r="D12044" s="4" t="s">
        <v>62174</v>
      </c>
      <c r="E12044" s="5" t="s">
        <v>4284</v>
      </c>
      <c r="F12044" s="4" t="s">
        <v>4285</v>
      </c>
      <c r="G12044" s="4" t="s">
        <v>84</v>
      </c>
      <c r="H12044" s="5" t="s">
        <v>62175</v>
      </c>
      <c r="I12044" s="4" t="s">
        <v>62176</v>
      </c>
      <c r="J12044" s="5" t="n">
        <f aca="false">LEN(K12044)</f>
        <v>9</v>
      </c>
      <c r="K12044" s="10" t="s">
        <v>61697</v>
      </c>
      <c r="L12044" s="4" t="s">
        <v>31</v>
      </c>
      <c r="M12044" s="4" t="s">
        <v>21448</v>
      </c>
    </row>
    <row r="12045" customFormat="false" ht="15.75" hidden="false" customHeight="true" outlineLevel="0" collapsed="false">
      <c r="A12045" s="4" t="n">
        <v>7288</v>
      </c>
      <c r="B12045" s="4" t="s">
        <v>62177</v>
      </c>
      <c r="C12045" s="4"/>
      <c r="D12045" s="4" t="s">
        <v>62178</v>
      </c>
      <c r="E12045" s="5" t="s">
        <v>504</v>
      </c>
      <c r="F12045" s="4" t="s">
        <v>505</v>
      </c>
      <c r="G12045" s="4" t="s">
        <v>84</v>
      </c>
      <c r="H12045" s="5" t="s">
        <v>62179</v>
      </c>
      <c r="I12045" s="4" t="s">
        <v>62180</v>
      </c>
      <c r="J12045" s="5" t="n">
        <f aca="false">LEN(K12045)</f>
        <v>9</v>
      </c>
      <c r="K12045" s="6" t="s">
        <v>61697</v>
      </c>
      <c r="L12045" s="4" t="s">
        <v>31</v>
      </c>
      <c r="M12045" s="4" t="s">
        <v>7964</v>
      </c>
    </row>
    <row r="12046" customFormat="false" ht="15.75" hidden="false" customHeight="true" outlineLevel="0" collapsed="false">
      <c r="A12046" s="4" t="n">
        <v>7358</v>
      </c>
      <c r="B12046" s="4" t="s">
        <v>62181</v>
      </c>
      <c r="C12046" s="4"/>
      <c r="D12046" s="4" t="s">
        <v>62182</v>
      </c>
      <c r="E12046" s="5" t="s">
        <v>228</v>
      </c>
      <c r="F12046" s="4" t="s">
        <v>162</v>
      </c>
      <c r="G12046" s="4" t="s">
        <v>84</v>
      </c>
      <c r="H12046" s="5" t="s">
        <v>62183</v>
      </c>
      <c r="I12046" s="4" t="s">
        <v>62184</v>
      </c>
      <c r="J12046" s="5" t="n">
        <f aca="false">LEN(K12046)</f>
        <v>9</v>
      </c>
      <c r="K12046" s="10" t="s">
        <v>62185</v>
      </c>
      <c r="L12046" s="4" t="s">
        <v>1679</v>
      </c>
      <c r="M12046" s="4" t="s">
        <v>31</v>
      </c>
    </row>
    <row r="12047" customFormat="false" ht="15.75" hidden="false" customHeight="true" outlineLevel="0" collapsed="false">
      <c r="A12047" s="4" t="n">
        <v>7404</v>
      </c>
      <c r="B12047" s="4" t="s">
        <v>62186</v>
      </c>
      <c r="C12047" s="4"/>
      <c r="D12047" s="4" t="s">
        <v>62187</v>
      </c>
      <c r="E12047" s="5" t="s">
        <v>510</v>
      </c>
      <c r="F12047" s="4" t="s">
        <v>511</v>
      </c>
      <c r="G12047" s="4" t="s">
        <v>84</v>
      </c>
      <c r="H12047" s="5" t="s">
        <v>62188</v>
      </c>
      <c r="I12047" s="4" t="s">
        <v>62189</v>
      </c>
      <c r="J12047" s="5" t="n">
        <f aca="false">LEN(K12047)</f>
        <v>9</v>
      </c>
      <c r="K12047" s="6" t="s">
        <v>61697</v>
      </c>
      <c r="L12047" s="4" t="s">
        <v>31</v>
      </c>
      <c r="M12047" s="4" t="s">
        <v>40822</v>
      </c>
    </row>
    <row r="12048" customFormat="false" ht="15.75" hidden="false" customHeight="true" outlineLevel="0" collapsed="false">
      <c r="A12048" s="4" t="n">
        <v>7559</v>
      </c>
      <c r="B12048" s="4" t="s">
        <v>62190</v>
      </c>
      <c r="C12048" s="4"/>
      <c r="D12048" s="4" t="s">
        <v>62191</v>
      </c>
      <c r="E12048" s="5" t="s">
        <v>50065</v>
      </c>
      <c r="F12048" s="4" t="s">
        <v>83</v>
      </c>
      <c r="G12048" s="4" t="s">
        <v>84</v>
      </c>
      <c r="H12048" s="5" t="s">
        <v>62192</v>
      </c>
      <c r="I12048" s="4" t="s">
        <v>62193</v>
      </c>
      <c r="J12048" s="5" t="n">
        <f aca="false">LEN(K12048)</f>
        <v>9</v>
      </c>
      <c r="K12048" s="10" t="s">
        <v>61697</v>
      </c>
      <c r="L12048" s="4" t="s">
        <v>57</v>
      </c>
      <c r="M12048" s="4" t="s">
        <v>41060</v>
      </c>
    </row>
    <row r="12049" customFormat="false" ht="15.75" hidden="false" customHeight="true" outlineLevel="0" collapsed="false">
      <c r="A12049" s="4" t="n">
        <v>7578</v>
      </c>
      <c r="B12049" s="4" t="s">
        <v>62194</v>
      </c>
      <c r="C12049" s="4"/>
      <c r="D12049" s="4" t="s">
        <v>62195</v>
      </c>
      <c r="E12049" s="5" t="s">
        <v>8496</v>
      </c>
      <c r="F12049" s="4" t="s">
        <v>3555</v>
      </c>
      <c r="G12049" s="4" t="s">
        <v>84</v>
      </c>
      <c r="H12049" s="5" t="s">
        <v>62196</v>
      </c>
      <c r="I12049" s="4" t="s">
        <v>62197</v>
      </c>
      <c r="J12049" s="5" t="n">
        <f aca="false">LEN(K12049)</f>
        <v>9</v>
      </c>
      <c r="K12049" s="10" t="s">
        <v>62198</v>
      </c>
      <c r="L12049" s="4" t="s">
        <v>57</v>
      </c>
      <c r="M12049" s="4" t="s">
        <v>31</v>
      </c>
    </row>
    <row r="12050" customFormat="false" ht="15.75" hidden="false" customHeight="true" outlineLevel="0" collapsed="false">
      <c r="A12050" s="4" t="n">
        <v>7594</v>
      </c>
      <c r="B12050" s="4" t="s">
        <v>62199</v>
      </c>
      <c r="C12050" s="4"/>
      <c r="D12050" s="4" t="s">
        <v>62200</v>
      </c>
      <c r="E12050" s="5" t="s">
        <v>220</v>
      </c>
      <c r="F12050" s="4" t="s">
        <v>221</v>
      </c>
      <c r="G12050" s="4" t="s">
        <v>84</v>
      </c>
      <c r="H12050" s="5" t="s">
        <v>62201</v>
      </c>
      <c r="I12050" s="4" t="s">
        <v>62202</v>
      </c>
      <c r="J12050" s="5" t="n">
        <f aca="false">LEN(K12050)</f>
        <v>9</v>
      </c>
      <c r="K12050" s="6" t="s">
        <v>62203</v>
      </c>
      <c r="L12050" s="4" t="s">
        <v>57</v>
      </c>
      <c r="M12050" s="4" t="s">
        <v>1216</v>
      </c>
    </row>
    <row r="12051" customFormat="false" ht="15.75" hidden="false" customHeight="true" outlineLevel="0" collapsed="false">
      <c r="A12051" s="4" t="n">
        <v>7635</v>
      </c>
      <c r="B12051" s="4" t="s">
        <v>62204</v>
      </c>
      <c r="C12051" s="4"/>
      <c r="D12051" s="4" t="s">
        <v>62205</v>
      </c>
      <c r="E12051" s="5" t="s">
        <v>3565</v>
      </c>
      <c r="F12051" s="4" t="s">
        <v>3566</v>
      </c>
      <c r="G12051" s="4" t="s">
        <v>84</v>
      </c>
      <c r="H12051" s="5" t="s">
        <v>62206</v>
      </c>
      <c r="I12051" s="4" t="str">
        <f aca="false">IFERROR(__xludf.dummyfunction("""info@""&amp;LOWER(REGEXREPLACE(B12051,""[^A-Za-z0-9]"",""""))&amp;"".com"""),"info@ariel.com")</f>
        <v>info@ariel.com</v>
      </c>
      <c r="J12051" s="5" t="n">
        <f aca="false">LEN(K12051)</f>
        <v>9</v>
      </c>
      <c r="K12051" s="6" t="s">
        <v>62207</v>
      </c>
      <c r="L12051" s="4" t="s">
        <v>31</v>
      </c>
      <c r="M12051" s="4" t="s">
        <v>9530</v>
      </c>
    </row>
    <row r="12052" customFormat="false" ht="15.75" hidden="false" customHeight="true" outlineLevel="0" collapsed="false">
      <c r="A12052" s="4" t="n">
        <v>7660</v>
      </c>
      <c r="B12052" s="4" t="s">
        <v>62204</v>
      </c>
      <c r="C12052" s="4"/>
      <c r="D12052" s="4" t="s">
        <v>62205</v>
      </c>
      <c r="E12052" s="5" t="s">
        <v>3565</v>
      </c>
      <c r="F12052" s="4" t="s">
        <v>3566</v>
      </c>
      <c r="G12052" s="4" t="s">
        <v>84</v>
      </c>
      <c r="H12052" s="5" t="s">
        <v>9819</v>
      </c>
      <c r="I12052" s="4" t="str">
        <f aca="false">IFERROR(__xludf.dummyfunction("""info@""&amp;LOWER(REGEXREPLACE(B12052,""[^A-Za-z0-9]"",""""))&amp;"".com"""),"info@ariel.com")</f>
        <v>info@ariel.com</v>
      </c>
      <c r="J12052" s="5" t="n">
        <f aca="false">LEN(K12052)</f>
        <v>9</v>
      </c>
      <c r="K12052" s="6" t="s">
        <v>62207</v>
      </c>
      <c r="L12052" s="4" t="s">
        <v>21</v>
      </c>
      <c r="M12052" s="4" t="s">
        <v>25115</v>
      </c>
    </row>
    <row r="12053" customFormat="false" ht="15.75" hidden="false" customHeight="true" outlineLevel="0" collapsed="false">
      <c r="A12053" s="4" t="n">
        <v>7698</v>
      </c>
      <c r="B12053" s="4" t="s">
        <v>62208</v>
      </c>
      <c r="C12053" s="4"/>
      <c r="D12053" s="4" t="s">
        <v>62209</v>
      </c>
      <c r="E12053" s="5" t="s">
        <v>504</v>
      </c>
      <c r="F12053" s="4" t="s">
        <v>505</v>
      </c>
      <c r="G12053" s="4" t="s">
        <v>84</v>
      </c>
      <c r="H12053" s="5" t="s">
        <v>62210</v>
      </c>
      <c r="I12053" s="4" t="s">
        <v>62211</v>
      </c>
      <c r="J12053" s="5" t="n">
        <f aca="false">LEN(K12053)</f>
        <v>9</v>
      </c>
      <c r="K12053" s="10" t="s">
        <v>61697</v>
      </c>
      <c r="L12053" s="4" t="s">
        <v>21</v>
      </c>
      <c r="M12053" s="4" t="s">
        <v>7936</v>
      </c>
    </row>
    <row r="12054" customFormat="false" ht="15.75" hidden="false" customHeight="true" outlineLevel="0" collapsed="false">
      <c r="A12054" s="4" t="n">
        <v>7723</v>
      </c>
      <c r="B12054" s="4" t="s">
        <v>61842</v>
      </c>
      <c r="C12054" s="4"/>
      <c r="D12054" s="4" t="s">
        <v>62212</v>
      </c>
      <c r="E12054" s="5" t="s">
        <v>504</v>
      </c>
      <c r="F12054" s="4" t="s">
        <v>505</v>
      </c>
      <c r="G12054" s="4" t="s">
        <v>84</v>
      </c>
      <c r="H12054" s="5" t="s">
        <v>62213</v>
      </c>
      <c r="I12054" s="4" t="s">
        <v>61844</v>
      </c>
      <c r="J12054" s="5" t="n">
        <f aca="false">LEN(K12054)</f>
        <v>9</v>
      </c>
      <c r="K12054" s="6" t="s">
        <v>61697</v>
      </c>
      <c r="L12054" s="4" t="s">
        <v>57</v>
      </c>
      <c r="M12054" s="4" t="s">
        <v>31</v>
      </c>
    </row>
    <row r="12055" customFormat="false" ht="15.75" hidden="false" customHeight="true" outlineLevel="0" collapsed="false">
      <c r="A12055" s="4" t="n">
        <v>7724</v>
      </c>
      <c r="B12055" s="4" t="s">
        <v>62214</v>
      </c>
      <c r="C12055" s="4"/>
      <c r="D12055" s="4" t="s">
        <v>62215</v>
      </c>
      <c r="E12055" s="5" t="s">
        <v>504</v>
      </c>
      <c r="F12055" s="4" t="s">
        <v>505</v>
      </c>
      <c r="G12055" s="4" t="s">
        <v>84</v>
      </c>
      <c r="H12055" s="5" t="s">
        <v>62216</v>
      </c>
      <c r="I12055" s="4" t="s">
        <v>62217</v>
      </c>
      <c r="J12055" s="5" t="n">
        <f aca="false">LEN(K12055)</f>
        <v>9</v>
      </c>
      <c r="K12055" s="10" t="s">
        <v>61697</v>
      </c>
      <c r="L12055" s="4" t="s">
        <v>57</v>
      </c>
      <c r="M12055" s="4" t="s">
        <v>62218</v>
      </c>
    </row>
    <row r="12056" customFormat="false" ht="15.75" hidden="false" customHeight="true" outlineLevel="0" collapsed="false">
      <c r="A12056" s="4" t="n">
        <v>7831</v>
      </c>
      <c r="B12056" s="4" t="s">
        <v>62219</v>
      </c>
      <c r="C12056" s="4"/>
      <c r="D12056" s="4" t="s">
        <v>62220</v>
      </c>
      <c r="E12056" s="5" t="s">
        <v>1560</v>
      </c>
      <c r="F12056" s="4" t="s">
        <v>83</v>
      </c>
      <c r="G12056" s="4" t="s">
        <v>84</v>
      </c>
      <c r="H12056" s="5" t="s">
        <v>62221</v>
      </c>
      <c r="I12056" s="4" t="s">
        <v>62222</v>
      </c>
      <c r="J12056" s="5" t="n">
        <f aca="false">LEN(K12056)</f>
        <v>9</v>
      </c>
      <c r="K12056" s="6" t="s">
        <v>61697</v>
      </c>
      <c r="L12056" s="4" t="s">
        <v>31</v>
      </c>
      <c r="M12056" s="4" t="s">
        <v>1265</v>
      </c>
    </row>
    <row r="12057" customFormat="false" ht="15.75" hidden="false" customHeight="true" outlineLevel="0" collapsed="false">
      <c r="A12057" s="4" t="n">
        <v>7937</v>
      </c>
      <c r="B12057" s="4" t="s">
        <v>62223</v>
      </c>
      <c r="C12057" s="4"/>
      <c r="D12057" s="4" t="s">
        <v>7956</v>
      </c>
      <c r="E12057" s="5" t="s">
        <v>4297</v>
      </c>
      <c r="F12057" s="4" t="s">
        <v>661</v>
      </c>
      <c r="G12057" s="4" t="s">
        <v>84</v>
      </c>
      <c r="H12057" s="5" t="s">
        <v>62224</v>
      </c>
      <c r="I12057" s="4" t="s">
        <v>62225</v>
      </c>
      <c r="J12057" s="5" t="n">
        <f aca="false">LEN(K12057)</f>
        <v>9</v>
      </c>
      <c r="K12057" s="10" t="s">
        <v>61697</v>
      </c>
      <c r="L12057" s="4" t="s">
        <v>78</v>
      </c>
      <c r="M12057" s="4" t="s">
        <v>34850</v>
      </c>
    </row>
    <row r="12058" customFormat="false" ht="15.75" hidden="false" customHeight="true" outlineLevel="0" collapsed="false">
      <c r="A12058" s="4" t="n">
        <v>7998</v>
      </c>
      <c r="B12058" s="4" t="s">
        <v>62226</v>
      </c>
      <c r="C12058" s="4"/>
      <c r="D12058" s="4" t="s">
        <v>62227</v>
      </c>
      <c r="E12058" s="5" t="s">
        <v>2918</v>
      </c>
      <c r="F12058" s="4" t="s">
        <v>1956</v>
      </c>
      <c r="G12058" s="4" t="s">
        <v>84</v>
      </c>
      <c r="H12058" s="5" t="s">
        <v>62228</v>
      </c>
      <c r="I12058" s="4" t="s">
        <v>61267</v>
      </c>
      <c r="J12058" s="5" t="n">
        <f aca="false">LEN(K12058)</f>
        <v>9</v>
      </c>
      <c r="K12058" s="10" t="s">
        <v>62203</v>
      </c>
      <c r="L12058" s="4" t="s">
        <v>78</v>
      </c>
      <c r="M12058" s="4" t="s">
        <v>5967</v>
      </c>
    </row>
    <row r="12059" customFormat="false" ht="15.75" hidden="false" customHeight="true" outlineLevel="0" collapsed="false">
      <c r="A12059" s="4" t="n">
        <v>8006</v>
      </c>
      <c r="B12059" s="4" t="s">
        <v>62229</v>
      </c>
      <c r="C12059" s="4"/>
      <c r="D12059" s="4" t="s">
        <v>62230</v>
      </c>
      <c r="E12059" s="5" t="s">
        <v>2918</v>
      </c>
      <c r="F12059" s="4" t="s">
        <v>1956</v>
      </c>
      <c r="G12059" s="4" t="s">
        <v>84</v>
      </c>
      <c r="H12059" s="5" t="s">
        <v>62231</v>
      </c>
      <c r="I12059" s="4" t="s">
        <v>62232</v>
      </c>
      <c r="J12059" s="5" t="n">
        <f aca="false">LEN(K12059)</f>
        <v>9</v>
      </c>
      <c r="K12059" s="10" t="s">
        <v>62203</v>
      </c>
      <c r="L12059" s="4" t="s">
        <v>31</v>
      </c>
      <c r="M12059" s="4" t="s">
        <v>31</v>
      </c>
    </row>
    <row r="12060" customFormat="false" ht="15.75" hidden="false" customHeight="true" outlineLevel="0" collapsed="false">
      <c r="A12060" s="4" t="n">
        <v>8013</v>
      </c>
      <c r="B12060" s="4" t="s">
        <v>23383</v>
      </c>
      <c r="C12060" s="4"/>
      <c r="D12060" s="4" t="s">
        <v>62233</v>
      </c>
      <c r="E12060" s="5" t="s">
        <v>2918</v>
      </c>
      <c r="F12060" s="4" t="s">
        <v>1956</v>
      </c>
      <c r="G12060" s="4" t="s">
        <v>84</v>
      </c>
      <c r="H12060" s="5" t="s">
        <v>62234</v>
      </c>
      <c r="I12060" s="4" t="s">
        <v>61267</v>
      </c>
      <c r="J12060" s="5" t="n">
        <f aca="false">LEN(K12060)</f>
        <v>9</v>
      </c>
      <c r="K12060" s="6" t="s">
        <v>62203</v>
      </c>
      <c r="L12060" s="4" t="s">
        <v>21</v>
      </c>
      <c r="M12060" s="4" t="s">
        <v>1063</v>
      </c>
    </row>
    <row r="12061" customFormat="false" ht="15.75" hidden="false" customHeight="true" outlineLevel="0" collapsed="false">
      <c r="A12061" s="4" t="n">
        <v>8101</v>
      </c>
      <c r="B12061" s="4" t="s">
        <v>62235</v>
      </c>
      <c r="C12061" s="4"/>
      <c r="D12061" s="4" t="s">
        <v>62236</v>
      </c>
      <c r="E12061" s="5" t="s">
        <v>62237</v>
      </c>
      <c r="F12061" s="4" t="s">
        <v>9831</v>
      </c>
      <c r="G12061" s="4" t="s">
        <v>84</v>
      </c>
      <c r="H12061" s="5" t="s">
        <v>62238</v>
      </c>
      <c r="I12061" s="4" t="s">
        <v>62239</v>
      </c>
      <c r="J12061" s="5" t="n">
        <f aca="false">LEN(K12061)</f>
        <v>9</v>
      </c>
      <c r="K12061" s="10" t="s">
        <v>62240</v>
      </c>
      <c r="L12061" s="4" t="s">
        <v>66</v>
      </c>
      <c r="M12061" s="4" t="s">
        <v>2474</v>
      </c>
    </row>
    <row r="12062" customFormat="false" ht="15.75" hidden="false" customHeight="true" outlineLevel="0" collapsed="false">
      <c r="A12062" s="4" t="n">
        <v>8251</v>
      </c>
      <c r="B12062" s="4" t="s">
        <v>62241</v>
      </c>
      <c r="C12062" s="4" t="s">
        <v>62242</v>
      </c>
      <c r="D12062" s="4" t="s">
        <v>62243</v>
      </c>
      <c r="E12062" s="5" t="s">
        <v>5236</v>
      </c>
      <c r="F12062" s="4" t="s">
        <v>5237</v>
      </c>
      <c r="G12062" s="4" t="s">
        <v>146</v>
      </c>
      <c r="H12062" s="5" t="s">
        <v>62244</v>
      </c>
      <c r="I12062" s="4" t="str">
        <f aca="false">IFERROR(__xludf.dummyfunction("""info@""&amp;LOWER(REGEXREPLACE(B12062,""[^A-Za-z0-9]"",""""))&amp;"".com"""),"info@diana.com")</f>
        <v>info@diana.com</v>
      </c>
      <c r="J12062" s="5" t="n">
        <f aca="false">LEN(K12062)</f>
        <v>9</v>
      </c>
      <c r="K12062" s="6" t="s">
        <v>62245</v>
      </c>
      <c r="L12062" s="4" t="s">
        <v>21</v>
      </c>
      <c r="M12062" s="4" t="s">
        <v>294</v>
      </c>
    </row>
    <row r="12063" customFormat="false" ht="15.75" hidden="false" customHeight="true" outlineLevel="0" collapsed="false">
      <c r="A12063" s="4" t="n">
        <v>8314</v>
      </c>
      <c r="B12063" s="4" t="s">
        <v>62246</v>
      </c>
      <c r="C12063" s="4" t="s">
        <v>62247</v>
      </c>
      <c r="D12063" s="4" t="s">
        <v>57941</v>
      </c>
      <c r="E12063" s="5" t="s">
        <v>144</v>
      </c>
      <c r="F12063" s="4" t="s">
        <v>145</v>
      </c>
      <c r="G12063" s="4" t="s">
        <v>146</v>
      </c>
      <c r="H12063" s="5" t="s">
        <v>62248</v>
      </c>
      <c r="I12063" s="4" t="s">
        <v>62249</v>
      </c>
      <c r="J12063" s="5" t="n">
        <f aca="false">LEN(K12063)</f>
        <v>9</v>
      </c>
      <c r="K12063" s="10" t="s">
        <v>62250</v>
      </c>
      <c r="L12063" s="4" t="s">
        <v>66</v>
      </c>
      <c r="M12063" s="4" t="s">
        <v>828</v>
      </c>
    </row>
    <row r="12064" customFormat="false" ht="15.75" hidden="false" customHeight="true" outlineLevel="0" collapsed="false">
      <c r="A12064" s="4" t="n">
        <v>8320</v>
      </c>
      <c r="B12064" s="4" t="s">
        <v>62251</v>
      </c>
      <c r="C12064" s="4"/>
      <c r="D12064" s="4" t="s">
        <v>62252</v>
      </c>
      <c r="E12064" s="5" t="s">
        <v>144</v>
      </c>
      <c r="F12064" s="4" t="s">
        <v>145</v>
      </c>
      <c r="G12064" s="4" t="s">
        <v>146</v>
      </c>
      <c r="H12064" s="5" t="s">
        <v>62253</v>
      </c>
      <c r="I12064" s="4" t="str">
        <f aca="false">IFERROR(__xludf.dummyfunction("""info@""&amp;LOWER(REGEXREPLACE(B12064,""[^A-Za-z0-9]"",""""))&amp;"".com"""),"info@hawai.com")</f>
        <v>info@hawai.com</v>
      </c>
      <c r="J12064" s="5" t="n">
        <f aca="false">LEN(K12064)</f>
        <v>9</v>
      </c>
      <c r="K12064" s="6" t="s">
        <v>62254</v>
      </c>
      <c r="L12064" s="4" t="s">
        <v>78</v>
      </c>
      <c r="M12064" s="4" t="s">
        <v>1321</v>
      </c>
    </row>
    <row r="12065" customFormat="false" ht="15.75" hidden="false" customHeight="true" outlineLevel="0" collapsed="false">
      <c r="A12065" s="4" t="n">
        <v>8365</v>
      </c>
      <c r="B12065" s="4" t="s">
        <v>62255</v>
      </c>
      <c r="C12065" s="4"/>
      <c r="D12065" s="4" t="s">
        <v>62256</v>
      </c>
      <c r="E12065" s="5" t="s">
        <v>25922</v>
      </c>
      <c r="F12065" s="4" t="s">
        <v>146</v>
      </c>
      <c r="G12065" s="4" t="s">
        <v>146</v>
      </c>
      <c r="H12065" s="5" t="s">
        <v>62257</v>
      </c>
      <c r="I12065" s="4" t="s">
        <v>62258</v>
      </c>
      <c r="J12065" s="5" t="n">
        <f aca="false">LEN(K12065)</f>
        <v>9</v>
      </c>
      <c r="K12065" s="10" t="s">
        <v>61697</v>
      </c>
      <c r="L12065" s="4" t="s">
        <v>21</v>
      </c>
      <c r="M12065" s="4" t="s">
        <v>4281</v>
      </c>
    </row>
    <row r="12066" customFormat="false" ht="15.75" hidden="false" customHeight="true" outlineLevel="0" collapsed="false">
      <c r="A12066" s="4" t="n">
        <v>8401</v>
      </c>
      <c r="B12066" s="4" t="s">
        <v>62259</v>
      </c>
      <c r="C12066" s="4" t="s">
        <v>62260</v>
      </c>
      <c r="D12066" s="4" t="s">
        <v>62261</v>
      </c>
      <c r="E12066" s="5" t="s">
        <v>50316</v>
      </c>
      <c r="F12066" s="4" t="s">
        <v>50317</v>
      </c>
      <c r="G12066" s="4" t="s">
        <v>146</v>
      </c>
      <c r="H12066" s="5" t="s">
        <v>62262</v>
      </c>
      <c r="I12066" s="4" t="s">
        <v>62263</v>
      </c>
      <c r="J12066" s="5" t="n">
        <f aca="false">LEN(K12066)</f>
        <v>9</v>
      </c>
      <c r="K12066" s="10" t="s">
        <v>62264</v>
      </c>
      <c r="L12066" s="4" t="s">
        <v>31</v>
      </c>
      <c r="M12066" s="4" t="s">
        <v>467</v>
      </c>
    </row>
    <row r="12067" customFormat="false" ht="15.75" hidden="false" customHeight="true" outlineLevel="0" collapsed="false">
      <c r="A12067" s="4" t="n">
        <v>8432</v>
      </c>
      <c r="B12067" s="4" t="s">
        <v>62265</v>
      </c>
      <c r="C12067" s="4" t="s">
        <v>62266</v>
      </c>
      <c r="D12067" s="4" t="s">
        <v>62267</v>
      </c>
      <c r="E12067" s="5" t="s">
        <v>62268</v>
      </c>
      <c r="F12067" s="4" t="s">
        <v>62269</v>
      </c>
      <c r="G12067" s="4" t="s">
        <v>146</v>
      </c>
      <c r="H12067" s="5" t="s">
        <v>57963</v>
      </c>
      <c r="I12067" s="4" t="str">
        <f aca="false">IFERROR(__xludf.dummyfunction("""info@""&amp;LOWER(REGEXREPLACE(B12067,""[^A-Za-z0-9]"",""""))&amp;"".com"""),"info@depas.com")</f>
        <v>info@depas.com</v>
      </c>
      <c r="J12067" s="5" t="n">
        <f aca="false">LEN(K12067)</f>
        <v>9</v>
      </c>
      <c r="K12067" s="10" t="s">
        <v>62270</v>
      </c>
      <c r="L12067" s="4" t="s">
        <v>21</v>
      </c>
      <c r="M12067" s="4" t="s">
        <v>31</v>
      </c>
    </row>
    <row r="12068" customFormat="false" ht="15.75" hidden="false" customHeight="true" outlineLevel="0" collapsed="false">
      <c r="A12068" s="4" t="n">
        <v>8504</v>
      </c>
      <c r="B12068" s="4" t="s">
        <v>62271</v>
      </c>
      <c r="C12068" s="4"/>
      <c r="D12068" s="4" t="s">
        <v>62272</v>
      </c>
      <c r="E12068" s="5" t="s">
        <v>347</v>
      </c>
      <c r="F12068" s="4" t="s">
        <v>348</v>
      </c>
      <c r="G12068" s="4" t="s">
        <v>146</v>
      </c>
      <c r="H12068" s="5" t="s">
        <v>62273</v>
      </c>
      <c r="I12068" s="4" t="s">
        <v>62274</v>
      </c>
      <c r="J12068" s="5" t="n">
        <f aca="false">LEN(K12068)</f>
        <v>9</v>
      </c>
      <c r="K12068" s="6" t="s">
        <v>62275</v>
      </c>
      <c r="L12068" s="4" t="s">
        <v>57</v>
      </c>
      <c r="M12068" s="4" t="s">
        <v>3895</v>
      </c>
    </row>
    <row r="12069" customFormat="false" ht="15.75" hidden="false" customHeight="true" outlineLevel="0" collapsed="false">
      <c r="A12069" s="4" t="n">
        <v>8508</v>
      </c>
      <c r="B12069" s="4" t="s">
        <v>62276</v>
      </c>
      <c r="C12069" s="4"/>
      <c r="D12069" s="4" t="s">
        <v>62277</v>
      </c>
      <c r="E12069" s="5" t="s">
        <v>347</v>
      </c>
      <c r="F12069" s="4" t="s">
        <v>348</v>
      </c>
      <c r="G12069" s="4" t="s">
        <v>146</v>
      </c>
      <c r="H12069" s="5" t="s">
        <v>62278</v>
      </c>
      <c r="I12069" s="4" t="s">
        <v>62274</v>
      </c>
      <c r="J12069" s="5" t="n">
        <f aca="false">LEN(K12069)</f>
        <v>9</v>
      </c>
      <c r="K12069" s="6" t="s">
        <v>62275</v>
      </c>
      <c r="L12069" s="4" t="s">
        <v>31</v>
      </c>
      <c r="M12069" s="4" t="s">
        <v>2896</v>
      </c>
    </row>
    <row r="12070" customFormat="false" ht="15.75" hidden="false" customHeight="true" outlineLevel="0" collapsed="false">
      <c r="A12070" s="4" t="n">
        <v>8546</v>
      </c>
      <c r="B12070" s="4" t="s">
        <v>37929</v>
      </c>
      <c r="C12070" s="4" t="s">
        <v>62279</v>
      </c>
      <c r="D12070" s="4" t="s">
        <v>62280</v>
      </c>
      <c r="E12070" s="5" t="s">
        <v>14939</v>
      </c>
      <c r="F12070" s="4" t="s">
        <v>14940</v>
      </c>
      <c r="G12070" s="4" t="s">
        <v>146</v>
      </c>
      <c r="H12070" s="5" t="s">
        <v>62281</v>
      </c>
      <c r="I12070" s="4" t="str">
        <f aca="false">IFERROR(__xludf.dummyfunction("""info@""&amp;LOWER(REGEXREPLACE(B12070,""[^A-Za-z0-9]"",""""))&amp;"".com"""),"info@coral.com")</f>
        <v>info@coral.com</v>
      </c>
      <c r="J12070" s="5" t="n">
        <f aca="false">LEN(K12070)</f>
        <v>9</v>
      </c>
      <c r="K12070" s="10" t="s">
        <v>62282</v>
      </c>
      <c r="L12070" s="4" t="s">
        <v>57</v>
      </c>
      <c r="M12070" s="4" t="s">
        <v>326</v>
      </c>
    </row>
    <row r="12071" customFormat="false" ht="15.75" hidden="false" customHeight="true" outlineLevel="0" collapsed="false">
      <c r="A12071" s="4" t="n">
        <v>8808</v>
      </c>
      <c r="B12071" s="4" t="s">
        <v>62283</v>
      </c>
      <c r="C12071" s="4"/>
      <c r="D12071" s="4" t="s">
        <v>62284</v>
      </c>
      <c r="E12071" s="5" t="s">
        <v>18397</v>
      </c>
      <c r="F12071" s="4" t="s">
        <v>8073</v>
      </c>
      <c r="G12071" s="4" t="s">
        <v>355</v>
      </c>
      <c r="H12071" s="5" t="s">
        <v>62285</v>
      </c>
      <c r="I12071" s="4" t="s">
        <v>62286</v>
      </c>
      <c r="J12071" s="5" t="n">
        <f aca="false">LEN(K12071)</f>
        <v>9</v>
      </c>
      <c r="K12071" s="10" t="s">
        <v>62287</v>
      </c>
      <c r="L12071" s="4" t="s">
        <v>21</v>
      </c>
      <c r="M12071" s="4" t="s">
        <v>133</v>
      </c>
    </row>
    <row r="12072" customFormat="false" ht="15.75" hidden="false" customHeight="true" outlineLevel="0" collapsed="false">
      <c r="A12072" s="4" t="n">
        <v>8830</v>
      </c>
      <c r="B12072" s="4" t="s">
        <v>9678</v>
      </c>
      <c r="C12072" s="4"/>
      <c r="D12072" s="4" t="s">
        <v>62288</v>
      </c>
      <c r="E12072" s="5" t="s">
        <v>15000</v>
      </c>
      <c r="F12072" s="4" t="s">
        <v>3608</v>
      </c>
      <c r="G12072" s="4" t="s">
        <v>355</v>
      </c>
      <c r="H12072" s="5" t="s">
        <v>62289</v>
      </c>
      <c r="I12072" s="4" t="s">
        <v>62290</v>
      </c>
      <c r="J12072" s="5" t="n">
        <f aca="false">LEN(K12072)</f>
        <v>9</v>
      </c>
      <c r="K12072" s="10" t="s">
        <v>62291</v>
      </c>
      <c r="L12072" s="4" t="s">
        <v>57</v>
      </c>
      <c r="M12072" s="4" t="s">
        <v>1085</v>
      </c>
    </row>
    <row r="12073" customFormat="false" ht="15.75" hidden="false" customHeight="true" outlineLevel="0" collapsed="false">
      <c r="A12073" s="4" t="n">
        <v>8894</v>
      </c>
      <c r="B12073" s="4" t="s">
        <v>62292</v>
      </c>
      <c r="C12073" s="4"/>
      <c r="D12073" s="4" t="s">
        <v>62293</v>
      </c>
      <c r="E12073" s="5" t="s">
        <v>1657</v>
      </c>
      <c r="F12073" s="4" t="s">
        <v>1658</v>
      </c>
      <c r="G12073" s="4" t="s">
        <v>355</v>
      </c>
      <c r="H12073" s="5" t="s">
        <v>62294</v>
      </c>
      <c r="I12073" s="4" t="s">
        <v>62295</v>
      </c>
      <c r="J12073" s="5" t="n">
        <f aca="false">LEN(K12073)</f>
        <v>9</v>
      </c>
      <c r="K12073" s="10" t="s">
        <v>62296</v>
      </c>
      <c r="L12073" s="4" t="s">
        <v>21</v>
      </c>
      <c r="M12073" s="4" t="s">
        <v>294</v>
      </c>
    </row>
    <row r="12074" customFormat="false" ht="15.75" hidden="false" customHeight="true" outlineLevel="0" collapsed="false">
      <c r="A12074" s="4" t="n">
        <v>8951</v>
      </c>
      <c r="B12074" s="4" t="s">
        <v>62297</v>
      </c>
      <c r="C12074" s="4"/>
      <c r="D12074" s="4" t="s">
        <v>62298</v>
      </c>
      <c r="E12074" s="5" t="s">
        <v>41388</v>
      </c>
      <c r="F12074" s="4" t="s">
        <v>41389</v>
      </c>
      <c r="G12074" s="4" t="s">
        <v>355</v>
      </c>
      <c r="H12074" s="5" t="s">
        <v>62299</v>
      </c>
      <c r="I12074" s="4" t="s">
        <v>62300</v>
      </c>
      <c r="J12074" s="5" t="n">
        <f aca="false">LEN(K12074)</f>
        <v>9</v>
      </c>
      <c r="K12074" s="10" t="s">
        <v>62301</v>
      </c>
      <c r="L12074" s="4" t="s">
        <v>57</v>
      </c>
      <c r="M12074" s="4" t="s">
        <v>2097</v>
      </c>
    </row>
    <row r="12075" customFormat="false" ht="15.75" hidden="false" customHeight="true" outlineLevel="0" collapsed="false">
      <c r="A12075" s="4" t="n">
        <v>9039</v>
      </c>
      <c r="B12075" s="4" t="s">
        <v>62302</v>
      </c>
      <c r="C12075" s="4"/>
      <c r="D12075" s="4" t="s">
        <v>62303</v>
      </c>
      <c r="E12075" s="5" t="s">
        <v>2057</v>
      </c>
      <c r="F12075" s="4" t="s">
        <v>1574</v>
      </c>
      <c r="G12075" s="4" t="s">
        <v>1574</v>
      </c>
      <c r="H12075" s="5" t="s">
        <v>62304</v>
      </c>
      <c r="I12075" s="4" t="s">
        <v>62305</v>
      </c>
      <c r="J12075" s="5" t="n">
        <f aca="false">LEN(K12075)</f>
        <v>9</v>
      </c>
      <c r="K12075" s="6" t="s">
        <v>61697</v>
      </c>
      <c r="L12075" s="4" t="s">
        <v>31</v>
      </c>
      <c r="M12075" s="4" t="s">
        <v>1605</v>
      </c>
    </row>
    <row r="12076" customFormat="false" ht="15.75" hidden="false" customHeight="true" outlineLevel="0" collapsed="false">
      <c r="A12076" s="4" t="n">
        <v>9050</v>
      </c>
      <c r="B12076" s="4" t="s">
        <v>62306</v>
      </c>
      <c r="C12076" s="4"/>
      <c r="D12076" s="4" t="s">
        <v>62307</v>
      </c>
      <c r="E12076" s="5" t="s">
        <v>18414</v>
      </c>
      <c r="F12076" s="4" t="s">
        <v>1574</v>
      </c>
      <c r="G12076" s="4" t="s">
        <v>1574</v>
      </c>
      <c r="H12076" s="5" t="s">
        <v>62308</v>
      </c>
      <c r="I12076" s="7" t="s">
        <v>62309</v>
      </c>
      <c r="J12076" s="5" t="n">
        <f aca="false">LEN(K12076)</f>
        <v>9</v>
      </c>
      <c r="K12076" s="6" t="s">
        <v>61697</v>
      </c>
      <c r="L12076" s="4" t="s">
        <v>31</v>
      </c>
      <c r="M12076" s="4" t="s">
        <v>21227</v>
      </c>
    </row>
    <row r="12077" customFormat="false" ht="15.75" hidden="false" customHeight="true" outlineLevel="0" collapsed="false">
      <c r="A12077" s="4" t="n">
        <v>9051</v>
      </c>
      <c r="B12077" s="4" t="s">
        <v>62310</v>
      </c>
      <c r="C12077" s="4"/>
      <c r="D12077" s="4" t="s">
        <v>62311</v>
      </c>
      <c r="E12077" s="5" t="s">
        <v>18414</v>
      </c>
      <c r="F12077" s="4" t="s">
        <v>1574</v>
      </c>
      <c r="G12077" s="4" t="s">
        <v>1574</v>
      </c>
      <c r="H12077" s="5" t="s">
        <v>62308</v>
      </c>
      <c r="I12077" s="4" t="s">
        <v>62312</v>
      </c>
      <c r="J12077" s="5" t="n">
        <f aca="false">LEN(K12077)</f>
        <v>9</v>
      </c>
      <c r="K12077" s="6" t="s">
        <v>61697</v>
      </c>
      <c r="L12077" s="4" t="s">
        <v>31</v>
      </c>
      <c r="M12077" s="4" t="s">
        <v>25701</v>
      </c>
    </row>
    <row r="12078" customFormat="false" ht="15.75" hidden="false" customHeight="true" outlineLevel="0" collapsed="false">
      <c r="A12078" s="4" t="n">
        <v>9055</v>
      </c>
      <c r="B12078" s="4" t="s">
        <v>62313</v>
      </c>
      <c r="C12078" s="4"/>
      <c r="D12078" s="4" t="s">
        <v>62314</v>
      </c>
      <c r="E12078" s="5" t="s">
        <v>15071</v>
      </c>
      <c r="F12078" s="4" t="s">
        <v>1574</v>
      </c>
      <c r="G12078" s="4" t="s">
        <v>1574</v>
      </c>
      <c r="H12078" s="5" t="s">
        <v>62315</v>
      </c>
      <c r="I12078" s="7" t="s">
        <v>62316</v>
      </c>
      <c r="J12078" s="5" t="n">
        <f aca="false">LEN(K12078)</f>
        <v>9</v>
      </c>
      <c r="K12078" s="6" t="s">
        <v>62291</v>
      </c>
      <c r="L12078" s="4" t="s">
        <v>78</v>
      </c>
      <c r="M12078" s="4" t="s">
        <v>31</v>
      </c>
    </row>
    <row r="12079" customFormat="false" ht="15.75" hidden="false" customHeight="true" outlineLevel="0" collapsed="false">
      <c r="A12079" s="4" t="n">
        <v>9103</v>
      </c>
      <c r="B12079" s="4" t="s">
        <v>62317</v>
      </c>
      <c r="C12079" s="4"/>
      <c r="D12079" s="4" t="s">
        <v>62318</v>
      </c>
      <c r="E12079" s="5" t="s">
        <v>12638</v>
      </c>
      <c r="F12079" s="4" t="s">
        <v>12639</v>
      </c>
      <c r="G12079" s="4" t="s">
        <v>1574</v>
      </c>
      <c r="H12079" s="5" t="s">
        <v>62319</v>
      </c>
      <c r="I12079" s="4" t="str">
        <f aca="false">IFERROR(__xludf.dummyfunction("""info@""&amp;LOWER(REGEXREPLACE(B12079,""[^A-Za-z0-9]"",""""))&amp;"".com"""),"info@oleum.com")</f>
        <v>info@oleum.com</v>
      </c>
      <c r="J12079" s="5" t="n">
        <f aca="false">LEN(K12079)</f>
        <v>9</v>
      </c>
      <c r="K12079" s="6" t="s">
        <v>62320</v>
      </c>
      <c r="L12079" s="4" t="s">
        <v>31</v>
      </c>
      <c r="M12079" s="4" t="s">
        <v>381</v>
      </c>
    </row>
    <row r="12080" customFormat="false" ht="15.75" hidden="false" customHeight="true" outlineLevel="0" collapsed="false">
      <c r="A12080" s="15" t="n">
        <v>9108</v>
      </c>
      <c r="B12080" s="15" t="s">
        <v>62321</v>
      </c>
      <c r="C12080" s="15" t="s">
        <v>62322</v>
      </c>
      <c r="D12080" s="15" t="s">
        <v>62323</v>
      </c>
      <c r="E12080" s="16" t="s">
        <v>3614</v>
      </c>
      <c r="F12080" s="15" t="s">
        <v>3615</v>
      </c>
      <c r="G12080" s="15" t="s">
        <v>259</v>
      </c>
      <c r="H12080" s="5" t="s">
        <v>62324</v>
      </c>
      <c r="I12080" s="17" t="s">
        <v>62325</v>
      </c>
      <c r="J12080" s="5" t="n">
        <f aca="false">LEN(K12080)</f>
        <v>9</v>
      </c>
      <c r="K12080" s="19" t="s">
        <v>61697</v>
      </c>
      <c r="L12080" s="4" t="s">
        <v>31</v>
      </c>
      <c r="M12080" s="4" t="s">
        <v>16377</v>
      </c>
    </row>
    <row r="12081" customFormat="false" ht="15.75" hidden="false" customHeight="true" outlineLevel="0" collapsed="false">
      <c r="A12081" s="15" t="n">
        <v>9160</v>
      </c>
      <c r="B12081" s="15" t="s">
        <v>62326</v>
      </c>
      <c r="C12081" s="15"/>
      <c r="D12081" s="15" t="s">
        <v>62327</v>
      </c>
      <c r="E12081" s="16" t="s">
        <v>3614</v>
      </c>
      <c r="F12081" s="15" t="s">
        <v>3615</v>
      </c>
      <c r="G12081" s="15" t="s">
        <v>259</v>
      </c>
      <c r="H12081" s="5" t="s">
        <v>62328</v>
      </c>
      <c r="I12081" s="17" t="s">
        <v>62329</v>
      </c>
      <c r="J12081" s="5" t="n">
        <f aca="false">LEN(K12081)</f>
        <v>9</v>
      </c>
      <c r="K12081" s="19" t="s">
        <v>62330</v>
      </c>
      <c r="L12081" s="4" t="s">
        <v>21</v>
      </c>
      <c r="M12081" s="4" t="s">
        <v>31</v>
      </c>
    </row>
    <row r="12082" customFormat="false" ht="15.75" hidden="false" customHeight="true" outlineLevel="0" collapsed="false">
      <c r="A12082" s="4" t="n">
        <v>9162</v>
      </c>
      <c r="B12082" s="4" t="s">
        <v>62331</v>
      </c>
      <c r="C12082" s="4" t="s">
        <v>62332</v>
      </c>
      <c r="D12082" s="4" t="s">
        <v>62333</v>
      </c>
      <c r="E12082" s="5" t="s">
        <v>3614</v>
      </c>
      <c r="F12082" s="4" t="s">
        <v>3615</v>
      </c>
      <c r="G12082" s="4" t="s">
        <v>259</v>
      </c>
      <c r="H12082" s="5" t="s">
        <v>62334</v>
      </c>
      <c r="I12082" s="4" t="s">
        <v>21958</v>
      </c>
      <c r="J12082" s="5" t="n">
        <f aca="false">LEN(K12082)</f>
        <v>9</v>
      </c>
      <c r="K12082" s="6" t="s">
        <v>62330</v>
      </c>
      <c r="L12082" s="4" t="s">
        <v>21</v>
      </c>
      <c r="M12082" s="4" t="s">
        <v>72</v>
      </c>
    </row>
    <row r="12083" customFormat="false" ht="15.75" hidden="false" customHeight="true" outlineLevel="0" collapsed="false">
      <c r="A12083" s="4" t="n">
        <v>9167</v>
      </c>
      <c r="B12083" s="4" t="s">
        <v>62335</v>
      </c>
      <c r="C12083" s="4"/>
      <c r="D12083" s="4" t="s">
        <v>41588</v>
      </c>
      <c r="E12083" s="5" t="s">
        <v>257</v>
      </c>
      <c r="F12083" s="4" t="s">
        <v>258</v>
      </c>
      <c r="G12083" s="4" t="s">
        <v>259</v>
      </c>
      <c r="H12083" s="5" t="s">
        <v>62336</v>
      </c>
      <c r="I12083" s="4" t="s">
        <v>62337</v>
      </c>
      <c r="J12083" s="5" t="n">
        <f aca="false">LEN(K12083)</f>
        <v>9</v>
      </c>
      <c r="K12083" s="6" t="s">
        <v>61697</v>
      </c>
      <c r="L12083" s="4" t="s">
        <v>57</v>
      </c>
      <c r="M12083" s="4" t="s">
        <v>3558</v>
      </c>
    </row>
    <row r="12084" customFormat="false" ht="15.75" hidden="false" customHeight="true" outlineLevel="0" collapsed="false">
      <c r="A12084" s="15" t="n">
        <v>9281</v>
      </c>
      <c r="B12084" s="15" t="s">
        <v>62338</v>
      </c>
      <c r="C12084" s="15" t="s">
        <v>62339</v>
      </c>
      <c r="D12084" s="15" t="s">
        <v>62340</v>
      </c>
      <c r="E12084" s="16" t="s">
        <v>2997</v>
      </c>
      <c r="F12084" s="15" t="s">
        <v>2998</v>
      </c>
      <c r="G12084" s="15" t="s">
        <v>259</v>
      </c>
      <c r="H12084" s="5" t="s">
        <v>62341</v>
      </c>
      <c r="I12084" s="17" t="s">
        <v>62342</v>
      </c>
      <c r="J12084" s="5" t="n">
        <f aca="false">LEN(K12084)</f>
        <v>9</v>
      </c>
      <c r="K12084" s="19" t="s">
        <v>62330</v>
      </c>
      <c r="L12084" s="4" t="s">
        <v>78</v>
      </c>
      <c r="M12084" s="4" t="s">
        <v>30083</v>
      </c>
    </row>
    <row r="12085" customFormat="false" ht="15.75" hidden="false" customHeight="true" outlineLevel="0" collapsed="false">
      <c r="A12085" s="4" t="n">
        <v>9319</v>
      </c>
      <c r="B12085" s="4" t="s">
        <v>62343</v>
      </c>
      <c r="C12085" s="4"/>
      <c r="D12085" s="4" t="s">
        <v>62344</v>
      </c>
      <c r="E12085" s="5" t="s">
        <v>21981</v>
      </c>
      <c r="F12085" s="4" t="s">
        <v>21982</v>
      </c>
      <c r="G12085" s="4" t="s">
        <v>259</v>
      </c>
      <c r="H12085" s="5" t="s">
        <v>62345</v>
      </c>
      <c r="I12085" s="4" t="str">
        <f aca="false">IFERROR(__xludf.dummyfunction("""info@""&amp;LOWER(REGEXREPLACE(B12085,""[^A-Za-z0-9]"",""""))&amp;"".com"""),"info@obasl.com")</f>
        <v>info@obasl.com</v>
      </c>
      <c r="J12085" s="5" t="n">
        <f aca="false">LEN(K12085)</f>
        <v>9</v>
      </c>
      <c r="K12085" s="6" t="s">
        <v>62346</v>
      </c>
      <c r="L12085" s="4" t="s">
        <v>57</v>
      </c>
      <c r="M12085" s="4" t="s">
        <v>31</v>
      </c>
    </row>
    <row r="12086" customFormat="false" ht="15.75" hidden="false" customHeight="true" outlineLevel="0" collapsed="false">
      <c r="A12086" s="4" t="n">
        <v>9327</v>
      </c>
      <c r="B12086" s="4" t="s">
        <v>62347</v>
      </c>
      <c r="C12086" s="4" t="s">
        <v>62348</v>
      </c>
      <c r="D12086" s="4" t="s">
        <v>62349</v>
      </c>
      <c r="E12086" s="5" t="s">
        <v>62350</v>
      </c>
      <c r="F12086" s="4" t="s">
        <v>62351</v>
      </c>
      <c r="G12086" s="4" t="s">
        <v>259</v>
      </c>
      <c r="H12086" s="5" t="s">
        <v>62352</v>
      </c>
      <c r="I12086" s="4" t="str">
        <f aca="false">IFERROR(__xludf.dummyfunction("""info@""&amp;LOWER(REGEXREPLACE(B12086,""[^A-Za-z0-9]"",""""))&amp;"".com"""),"info@nousl.com")</f>
        <v>info@nousl.com</v>
      </c>
      <c r="J12086" s="5" t="n">
        <f aca="false">LEN(K12086)</f>
        <v>9</v>
      </c>
      <c r="K12086" s="6" t="s">
        <v>62353</v>
      </c>
      <c r="L12086" s="4" t="s">
        <v>57</v>
      </c>
      <c r="M12086" s="4" t="s">
        <v>4855</v>
      </c>
    </row>
    <row r="12087" customFormat="false" ht="15.75" hidden="false" customHeight="true" outlineLevel="0" collapsed="false">
      <c r="A12087" s="15" t="n">
        <v>9523</v>
      </c>
      <c r="B12087" s="15" t="s">
        <v>62354</v>
      </c>
      <c r="C12087" s="15"/>
      <c r="D12087" s="15" t="s">
        <v>62355</v>
      </c>
      <c r="E12087" s="16" t="s">
        <v>62356</v>
      </c>
      <c r="F12087" s="15" t="s">
        <v>62354</v>
      </c>
      <c r="G12087" s="15" t="s">
        <v>1081</v>
      </c>
      <c r="H12087" s="5" t="s">
        <v>62357</v>
      </c>
      <c r="I12087" s="17" t="str">
        <f aca="false">IFERROR(__xludf.dummyfunction("""info@""&amp;LOWER(REGEXREPLACE(B12087,""[^A-Za-z0-9]"",""""))&amp;"".com"""),"info@porto.com")</f>
        <v>info@porto.com</v>
      </c>
      <c r="J12087" s="5" t="n">
        <f aca="false">LEN(K12087)</f>
        <v>9</v>
      </c>
      <c r="K12087" s="19" t="s">
        <v>62358</v>
      </c>
      <c r="L12087" s="4" t="s">
        <v>21</v>
      </c>
      <c r="M12087" s="4" t="s">
        <v>381</v>
      </c>
    </row>
    <row r="12088" customFormat="false" ht="15.75" hidden="false" customHeight="true" outlineLevel="0" collapsed="false">
      <c r="A12088" s="4" t="n">
        <v>9549</v>
      </c>
      <c r="B12088" s="4" t="s">
        <v>62359</v>
      </c>
      <c r="C12088" s="4"/>
      <c r="D12088" s="4" t="s">
        <v>62360</v>
      </c>
      <c r="E12088" s="5" t="s">
        <v>18543</v>
      </c>
      <c r="F12088" s="4" t="s">
        <v>603</v>
      </c>
      <c r="G12088" s="4" t="s">
        <v>603</v>
      </c>
      <c r="H12088" s="5" t="s">
        <v>62361</v>
      </c>
      <c r="I12088" s="4" t="s">
        <v>62362</v>
      </c>
      <c r="J12088" s="5" t="n">
        <f aca="false">LEN(K12088)</f>
        <v>9</v>
      </c>
      <c r="K12088" s="6" t="s">
        <v>61697</v>
      </c>
      <c r="L12088" s="4" t="s">
        <v>78</v>
      </c>
      <c r="M12088" s="4" t="s">
        <v>10806</v>
      </c>
    </row>
    <row r="12089" customFormat="false" ht="15.75" hidden="false" customHeight="true" outlineLevel="0" collapsed="false">
      <c r="A12089" s="15" t="n">
        <v>9717</v>
      </c>
      <c r="B12089" s="15" t="s">
        <v>62363</v>
      </c>
      <c r="C12089" s="15"/>
      <c r="D12089" s="15" t="s">
        <v>62364</v>
      </c>
      <c r="E12089" s="16" t="s">
        <v>41806</v>
      </c>
      <c r="F12089" s="15" t="s">
        <v>36510</v>
      </c>
      <c r="G12089" s="15" t="s">
        <v>603</v>
      </c>
      <c r="H12089" s="5" t="s">
        <v>36511</v>
      </c>
      <c r="I12089" s="17" t="s">
        <v>36512</v>
      </c>
      <c r="J12089" s="5" t="n">
        <f aca="false">LEN(K12089)</f>
        <v>9</v>
      </c>
      <c r="K12089" s="19" t="s">
        <v>62365</v>
      </c>
      <c r="L12089" s="4" t="s">
        <v>31</v>
      </c>
      <c r="M12089" s="4" t="s">
        <v>31</v>
      </c>
    </row>
    <row r="12090" customFormat="false" ht="15.75" hidden="false" customHeight="true" outlineLevel="0" collapsed="false">
      <c r="A12090" s="4" t="n">
        <v>9745</v>
      </c>
      <c r="B12090" s="4" t="s">
        <v>62366</v>
      </c>
      <c r="C12090" s="4"/>
      <c r="D12090" s="4" t="s">
        <v>62367</v>
      </c>
      <c r="E12090" s="5" t="s">
        <v>61680</v>
      </c>
      <c r="F12090" s="4" t="s">
        <v>3627</v>
      </c>
      <c r="G12090" s="4" t="s">
        <v>603</v>
      </c>
      <c r="H12090" s="5" t="s">
        <v>62368</v>
      </c>
      <c r="I12090" s="4" t="s">
        <v>61682</v>
      </c>
      <c r="J12090" s="5" t="n">
        <f aca="false">LEN(K12090)</f>
        <v>9</v>
      </c>
      <c r="K12090" s="6" t="s">
        <v>61683</v>
      </c>
      <c r="L12090" s="4" t="s">
        <v>57</v>
      </c>
      <c r="M12090" s="4" t="s">
        <v>988</v>
      </c>
    </row>
    <row r="12091" customFormat="false" ht="15.75" hidden="false" customHeight="true" outlineLevel="0" collapsed="false">
      <c r="A12091" s="15" t="n">
        <v>9798</v>
      </c>
      <c r="B12091" s="15" t="s">
        <v>62369</v>
      </c>
      <c r="C12091" s="15"/>
      <c r="D12091" s="15" t="s">
        <v>62370</v>
      </c>
      <c r="E12091" s="16" t="s">
        <v>62371</v>
      </c>
      <c r="F12091" s="15" t="s">
        <v>242</v>
      </c>
      <c r="G12091" s="15" t="s">
        <v>242</v>
      </c>
      <c r="H12091" s="5" t="s">
        <v>62372</v>
      </c>
      <c r="I12091" s="17" t="s">
        <v>62373</v>
      </c>
      <c r="J12091" s="5" t="n">
        <f aca="false">LEN(K12091)</f>
        <v>9</v>
      </c>
      <c r="K12091" s="19" t="s">
        <v>62374</v>
      </c>
      <c r="L12091" s="4" t="s">
        <v>57</v>
      </c>
      <c r="M12091" s="4" t="s">
        <v>2097</v>
      </c>
    </row>
    <row r="12092" customFormat="false" ht="15.75" hidden="false" customHeight="true" outlineLevel="0" collapsed="false">
      <c r="A12092" s="4" t="n">
        <v>9868</v>
      </c>
      <c r="B12092" s="4" t="s">
        <v>18616</v>
      </c>
      <c r="C12092" s="4"/>
      <c r="D12092" s="4" t="s">
        <v>62375</v>
      </c>
      <c r="E12092" s="5" t="s">
        <v>1249</v>
      </c>
      <c r="F12092" s="4" t="s">
        <v>611</v>
      </c>
      <c r="G12092" s="4" t="s">
        <v>611</v>
      </c>
      <c r="H12092" s="5" t="s">
        <v>18618</v>
      </c>
      <c r="I12092" s="4" t="str">
        <f aca="false">IFERROR(__xludf.dummyfunction("""info@""&amp;LOWER(REGEXREPLACE(B12092,""[^A-Za-z0-9]"",""""))&amp;"".com"""),"info@atrio.com")</f>
        <v>info@atrio.com</v>
      </c>
      <c r="J12092" s="5" t="n">
        <f aca="false">LEN(K12092)</f>
        <v>9</v>
      </c>
      <c r="K12092" s="6" t="s">
        <v>62376</v>
      </c>
      <c r="L12092" s="4" t="s">
        <v>31</v>
      </c>
      <c r="M12092" s="4" t="s">
        <v>695</v>
      </c>
    </row>
    <row r="12093" customFormat="false" ht="15.75" hidden="false" customHeight="true" outlineLevel="0" collapsed="false">
      <c r="A12093" s="4" t="n">
        <v>9960</v>
      </c>
      <c r="B12093" s="4" t="s">
        <v>62377</v>
      </c>
      <c r="C12093" s="4"/>
      <c r="D12093" s="4" t="s">
        <v>62378</v>
      </c>
      <c r="E12093" s="5" t="s">
        <v>62379</v>
      </c>
      <c r="F12093" s="4" t="s">
        <v>6663</v>
      </c>
      <c r="G12093" s="4" t="s">
        <v>611</v>
      </c>
      <c r="H12093" s="5" t="s">
        <v>62380</v>
      </c>
      <c r="I12093" s="4" t="s">
        <v>62381</v>
      </c>
      <c r="J12093" s="5" t="n">
        <f aca="false">LEN(K12093)</f>
        <v>9</v>
      </c>
      <c r="K12093" s="6" t="s">
        <v>62382</v>
      </c>
      <c r="L12093" s="4" t="s">
        <v>21</v>
      </c>
      <c r="M12093" s="4" t="s">
        <v>996</v>
      </c>
    </row>
    <row r="12094" customFormat="false" ht="15.75" hidden="false" customHeight="true" outlineLevel="0" collapsed="false">
      <c r="A12094" s="4" t="n">
        <v>9984</v>
      </c>
      <c r="B12094" s="4" t="s">
        <v>62383</v>
      </c>
      <c r="C12094" s="4"/>
      <c r="D12094" s="4" t="s">
        <v>62384</v>
      </c>
      <c r="E12094" s="5" t="s">
        <v>3122</v>
      </c>
      <c r="F12094" s="4" t="s">
        <v>2585</v>
      </c>
      <c r="G12094" s="4" t="s">
        <v>620</v>
      </c>
      <c r="H12094" s="5" t="s">
        <v>62385</v>
      </c>
      <c r="I12094" s="4" t="str">
        <f aca="false">IFERROR(__xludf.dummyfunction("""info@""&amp;LOWER(REGEXREPLACE(B12094,""[^A-Za-z0-9]"",""""))&amp;"".com"""),"info@cecos.com")</f>
        <v>info@cecos.com</v>
      </c>
      <c r="J12094" s="5" t="n">
        <f aca="false">LEN(K12094)</f>
        <v>9</v>
      </c>
      <c r="K12094" s="6" t="s">
        <v>62386</v>
      </c>
      <c r="L12094" s="4" t="s">
        <v>31</v>
      </c>
      <c r="M12094" s="4" t="s">
        <v>336</v>
      </c>
    </row>
    <row r="12095" customFormat="false" ht="15.75" hidden="false" customHeight="true" outlineLevel="0" collapsed="false">
      <c r="A12095" s="4" t="n">
        <v>10109</v>
      </c>
      <c r="B12095" s="4" t="s">
        <v>55066</v>
      </c>
      <c r="C12095" s="4"/>
      <c r="D12095" s="4" t="s">
        <v>62387</v>
      </c>
      <c r="E12095" s="5" t="s">
        <v>1440</v>
      </c>
      <c r="F12095" s="4" t="s">
        <v>619</v>
      </c>
      <c r="G12095" s="4" t="s">
        <v>620</v>
      </c>
      <c r="H12095" s="5" t="s">
        <v>62388</v>
      </c>
      <c r="I12095" s="4" t="s">
        <v>62389</v>
      </c>
      <c r="J12095" s="5" t="n">
        <f aca="false">LEN(K12095)</f>
        <v>9</v>
      </c>
      <c r="K12095" s="6" t="s">
        <v>62390</v>
      </c>
      <c r="L12095" s="4" t="s">
        <v>31</v>
      </c>
      <c r="M12095" s="4" t="s">
        <v>336</v>
      </c>
    </row>
    <row r="12096" customFormat="false" ht="15.75" hidden="false" customHeight="true" outlineLevel="0" collapsed="false">
      <c r="A12096" s="4" t="n">
        <v>10250</v>
      </c>
      <c r="B12096" s="4" t="s">
        <v>62391</v>
      </c>
      <c r="C12096" s="4"/>
      <c r="D12096" s="4" t="s">
        <v>62392</v>
      </c>
      <c r="E12096" s="5" t="s">
        <v>62393</v>
      </c>
      <c r="F12096" s="4" t="s">
        <v>62394</v>
      </c>
      <c r="G12096" s="4" t="s">
        <v>620</v>
      </c>
      <c r="H12096" s="5" t="s">
        <v>62395</v>
      </c>
      <c r="I12096" s="4" t="s">
        <v>62396</v>
      </c>
      <c r="J12096" s="5" t="n">
        <f aca="false">LEN(K12096)</f>
        <v>9</v>
      </c>
      <c r="K12096" s="6" t="s">
        <v>62397</v>
      </c>
      <c r="L12096" s="4" t="s">
        <v>66</v>
      </c>
      <c r="M12096" s="4" t="s">
        <v>877</v>
      </c>
    </row>
    <row r="12097" customFormat="false" ht="15.75" hidden="false" customHeight="true" outlineLevel="0" collapsed="false">
      <c r="A12097" s="4" t="n">
        <v>10402</v>
      </c>
      <c r="B12097" s="4" t="s">
        <v>62398</v>
      </c>
      <c r="C12097" s="4"/>
      <c r="D12097" s="4" t="s">
        <v>62399</v>
      </c>
      <c r="E12097" s="5" t="s">
        <v>31352</v>
      </c>
      <c r="F12097" s="4" t="s">
        <v>15809</v>
      </c>
      <c r="G12097" s="4" t="s">
        <v>620</v>
      </c>
      <c r="H12097" s="5" t="s">
        <v>62400</v>
      </c>
      <c r="I12097" s="4" t="s">
        <v>62401</v>
      </c>
      <c r="J12097" s="5" t="n">
        <f aca="false">LEN(K12097)</f>
        <v>9</v>
      </c>
      <c r="K12097" s="6" t="s">
        <v>62402</v>
      </c>
      <c r="L12097" s="4" t="s">
        <v>21</v>
      </c>
      <c r="M12097" s="4" t="s">
        <v>924</v>
      </c>
    </row>
    <row r="12098" customFormat="false" ht="15.75" hidden="false" customHeight="true" outlineLevel="0" collapsed="false">
      <c r="A12098" s="4" t="n">
        <v>10457</v>
      </c>
      <c r="B12098" s="4" t="s">
        <v>62403</v>
      </c>
      <c r="C12098" s="4"/>
      <c r="D12098" s="4" t="s">
        <v>62404</v>
      </c>
      <c r="E12098" s="5" t="s">
        <v>2242</v>
      </c>
      <c r="F12098" s="4" t="s">
        <v>2243</v>
      </c>
      <c r="G12098" s="4" t="s">
        <v>620</v>
      </c>
      <c r="H12098" s="5" t="s">
        <v>62405</v>
      </c>
      <c r="I12098" s="4" t="s">
        <v>62406</v>
      </c>
      <c r="J12098" s="5" t="n">
        <f aca="false">LEN(K12098)</f>
        <v>9</v>
      </c>
      <c r="K12098" s="6" t="s">
        <v>62407</v>
      </c>
      <c r="L12098" s="4" t="s">
        <v>21</v>
      </c>
      <c r="M12098" s="4" t="s">
        <v>317</v>
      </c>
    </row>
    <row r="12099" customFormat="false" ht="15.75" hidden="false" customHeight="true" outlineLevel="0" collapsed="false">
      <c r="A12099" s="4" t="n">
        <v>10502</v>
      </c>
      <c r="B12099" s="4" t="s">
        <v>62408</v>
      </c>
      <c r="C12099" s="4"/>
      <c r="D12099" s="4" t="s">
        <v>62409</v>
      </c>
      <c r="E12099" s="5" t="s">
        <v>26986</v>
      </c>
      <c r="F12099" s="4" t="s">
        <v>2243</v>
      </c>
      <c r="G12099" s="4" t="s">
        <v>620</v>
      </c>
      <c r="H12099" s="5" t="s">
        <v>62410</v>
      </c>
      <c r="I12099" s="4" t="str">
        <f aca="false">IFERROR(__xludf.dummyfunction("""info@""&amp;LOWER(REGEXREPLACE(B12099,""[^A-Za-z0-9]"",""""))&amp;"".com"""),"info@prida.com")</f>
        <v>info@prida.com</v>
      </c>
      <c r="J12099" s="5" t="n">
        <f aca="false">LEN(K12099)</f>
        <v>9</v>
      </c>
      <c r="K12099" s="6" t="s">
        <v>62411</v>
      </c>
      <c r="L12099" s="4" t="s">
        <v>57</v>
      </c>
      <c r="M12099" s="4" t="s">
        <v>359</v>
      </c>
    </row>
    <row r="12100" customFormat="false" ht="15.75" hidden="false" customHeight="true" outlineLevel="0" collapsed="false">
      <c r="A12100" s="4" t="n">
        <v>10660</v>
      </c>
      <c r="B12100" s="4" t="s">
        <v>62412</v>
      </c>
      <c r="C12100" s="4"/>
      <c r="D12100" s="4" t="s">
        <v>62413</v>
      </c>
      <c r="E12100" s="5" t="s">
        <v>62414</v>
      </c>
      <c r="F12100" s="4" t="s">
        <v>42240</v>
      </c>
      <c r="G12100" s="4" t="s">
        <v>882</v>
      </c>
      <c r="H12100" s="5" t="s">
        <v>62415</v>
      </c>
      <c r="I12100" s="4" t="str">
        <f aca="false">IFERROR(__xludf.dummyfunction("""info@""&amp;LOWER(REGEXREPLACE(B12100,""[^A-Za-z0-9]"",""""))&amp;"".com"""),"info@opozo.com")</f>
        <v>info@opozo.com</v>
      </c>
      <c r="J12100" s="5" t="n">
        <f aca="false">LEN(K12100)</f>
        <v>9</v>
      </c>
      <c r="K12100" s="6" t="s">
        <v>62416</v>
      </c>
      <c r="L12100" s="4" t="s">
        <v>57</v>
      </c>
      <c r="M12100" s="4" t="s">
        <v>577</v>
      </c>
    </row>
    <row r="12101" customFormat="false" ht="15.75" hidden="false" customHeight="true" outlineLevel="0" collapsed="false">
      <c r="A12101" s="4" t="n">
        <v>10682</v>
      </c>
      <c r="B12101" s="4" t="s">
        <v>62417</v>
      </c>
      <c r="C12101" s="4"/>
      <c r="D12101" s="4" t="s">
        <v>62418</v>
      </c>
      <c r="E12101" s="5" t="s">
        <v>8467</v>
      </c>
      <c r="F12101" s="4" t="s">
        <v>1089</v>
      </c>
      <c r="G12101" s="4" t="s">
        <v>882</v>
      </c>
      <c r="H12101" s="5" t="s">
        <v>62419</v>
      </c>
      <c r="I12101" s="4" t="s">
        <v>62420</v>
      </c>
      <c r="J12101" s="5" t="n">
        <f aca="false">LEN(K12101)</f>
        <v>9</v>
      </c>
      <c r="K12101" s="6" t="s">
        <v>62421</v>
      </c>
      <c r="L12101" s="4" t="s">
        <v>78</v>
      </c>
      <c r="M12101" s="4" t="s">
        <v>1793</v>
      </c>
    </row>
    <row r="12102" customFormat="false" ht="15.75" hidden="false" customHeight="true" outlineLevel="0" collapsed="false">
      <c r="A12102" s="4" t="n">
        <v>10720</v>
      </c>
      <c r="B12102" s="4" t="s">
        <v>62422</v>
      </c>
      <c r="C12102" s="4"/>
      <c r="D12102" s="4" t="s">
        <v>62423</v>
      </c>
      <c r="E12102" s="5" t="s">
        <v>1088</v>
      </c>
      <c r="F12102" s="4" t="s">
        <v>1089</v>
      </c>
      <c r="G12102" s="4" t="s">
        <v>882</v>
      </c>
      <c r="H12102" s="5" t="s">
        <v>62424</v>
      </c>
      <c r="I12102" s="7" t="s">
        <v>62425</v>
      </c>
      <c r="J12102" s="5" t="n">
        <f aca="false">LEN(K12102)</f>
        <v>9</v>
      </c>
      <c r="K12102" s="6" t="s">
        <v>62426</v>
      </c>
      <c r="L12102" s="4" t="s">
        <v>31</v>
      </c>
      <c r="M12102" s="4" t="s">
        <v>996</v>
      </c>
    </row>
    <row r="12103" customFormat="false" ht="15.75" hidden="false" customHeight="true" outlineLevel="0" collapsed="false">
      <c r="A12103" s="4" t="n">
        <v>10744</v>
      </c>
      <c r="B12103" s="4" t="s">
        <v>62427</v>
      </c>
      <c r="C12103" s="4"/>
      <c r="D12103" s="4" t="s">
        <v>62428</v>
      </c>
      <c r="E12103" s="5" t="s">
        <v>1788</v>
      </c>
      <c r="F12103" s="4" t="s">
        <v>1789</v>
      </c>
      <c r="G12103" s="4" t="s">
        <v>882</v>
      </c>
      <c r="H12103" s="5" t="s">
        <v>62429</v>
      </c>
      <c r="I12103" s="4" t="str">
        <f aca="false">IFERROR(__xludf.dummyfunction("""info@""&amp;LOWER(REGEXREPLACE(B12103,""[^A-Za-z0-9]"",""""))&amp;"".com"""),"info@goday.com")</f>
        <v>info@goday.com</v>
      </c>
      <c r="J12103" s="5" t="n">
        <f aca="false">LEN(K12103)</f>
        <v>9</v>
      </c>
      <c r="K12103" s="6" t="s">
        <v>62430</v>
      </c>
      <c r="L12103" s="4" t="s">
        <v>1970</v>
      </c>
      <c r="M12103" s="4" t="s">
        <v>1979</v>
      </c>
    </row>
    <row r="12104" customFormat="false" ht="15.75" hidden="false" customHeight="true" outlineLevel="0" collapsed="false">
      <c r="A12104" s="4" t="n">
        <v>10752</v>
      </c>
      <c r="B12104" s="4" t="s">
        <v>23383</v>
      </c>
      <c r="C12104" s="4"/>
      <c r="D12104" s="4" t="s">
        <v>62431</v>
      </c>
      <c r="E12104" s="5" t="s">
        <v>61575</v>
      </c>
      <c r="F12104" s="4" t="s">
        <v>1789</v>
      </c>
      <c r="G12104" s="4" t="s">
        <v>882</v>
      </c>
      <c r="H12104" s="5" t="s">
        <v>62432</v>
      </c>
      <c r="I12104" s="4" t="str">
        <f aca="false">IFERROR(__xludf.dummyfunction("""info@""&amp;LOWER(REGEXREPLACE(B12104,""[^A-Za-z0-9]"",""""))&amp;"".com"""),"info@bahia.com")</f>
        <v>info@bahia.com</v>
      </c>
      <c r="J12104" s="5" t="n">
        <f aca="false">LEN(K12104)</f>
        <v>9</v>
      </c>
      <c r="K12104" s="6" t="s">
        <v>62433</v>
      </c>
      <c r="L12104" s="4" t="s">
        <v>57</v>
      </c>
      <c r="M12104" s="4" t="s">
        <v>3415</v>
      </c>
    </row>
    <row r="12105" customFormat="false" ht="15.75" hidden="false" customHeight="true" outlineLevel="0" collapsed="false">
      <c r="A12105" s="4" t="n">
        <v>10826</v>
      </c>
      <c r="B12105" s="4" t="s">
        <v>62434</v>
      </c>
      <c r="C12105" s="4"/>
      <c r="D12105" s="4" t="s">
        <v>62435</v>
      </c>
      <c r="E12105" s="5" t="s">
        <v>15751</v>
      </c>
      <c r="F12105" s="4" t="s">
        <v>15752</v>
      </c>
      <c r="G12105" s="4" t="s">
        <v>882</v>
      </c>
      <c r="H12105" s="5" t="s">
        <v>62436</v>
      </c>
      <c r="I12105" s="4" t="str">
        <f aca="false">IFERROR(__xludf.dummyfunction("""info@""&amp;LOWER(REGEXREPLACE(B12105,""[^A-Za-z0-9]"",""""))&amp;"".com"""),"info@paris.com")</f>
        <v>info@paris.com</v>
      </c>
      <c r="J12105" s="5" t="n">
        <f aca="false">LEN(K12105)</f>
        <v>9</v>
      </c>
      <c r="K12105" s="6" t="s">
        <v>62437</v>
      </c>
      <c r="L12105" s="4" t="s">
        <v>57</v>
      </c>
      <c r="M12105" s="4" t="s">
        <v>459</v>
      </c>
    </row>
    <row r="12106" customFormat="false" ht="15.75" hidden="false" customHeight="true" outlineLevel="0" collapsed="false">
      <c r="A12106" s="4" t="n">
        <v>10912</v>
      </c>
      <c r="B12106" s="4" t="s">
        <v>62438</v>
      </c>
      <c r="C12106" s="4"/>
      <c r="D12106" s="4" t="s">
        <v>62439</v>
      </c>
      <c r="E12106" s="5" t="s">
        <v>62440</v>
      </c>
      <c r="F12106" s="4" t="s">
        <v>62441</v>
      </c>
      <c r="G12106" s="4" t="s">
        <v>364</v>
      </c>
      <c r="H12106" s="5" t="s">
        <v>62442</v>
      </c>
      <c r="I12106" s="4" t="s">
        <v>62443</v>
      </c>
      <c r="J12106" s="5" t="n">
        <f aca="false">LEN(K12106)</f>
        <v>9</v>
      </c>
      <c r="K12106" s="6" t="s">
        <v>62444</v>
      </c>
      <c r="L12106" s="4" t="s">
        <v>57</v>
      </c>
      <c r="M12106" s="4" t="s">
        <v>381</v>
      </c>
    </row>
    <row r="12107" customFormat="false" ht="15.75" hidden="false" customHeight="true" outlineLevel="0" collapsed="false">
      <c r="A12107" s="4" t="n">
        <v>10940</v>
      </c>
      <c r="B12107" s="4" t="s">
        <v>62445</v>
      </c>
      <c r="C12107" s="4"/>
      <c r="D12107" s="4" t="s">
        <v>62446</v>
      </c>
      <c r="E12107" s="5" t="s">
        <v>62447</v>
      </c>
      <c r="F12107" s="4" t="s">
        <v>62448</v>
      </c>
      <c r="G12107" s="4" t="s">
        <v>364</v>
      </c>
      <c r="H12107" s="5" t="s">
        <v>62449</v>
      </c>
      <c r="I12107" s="7" t="str">
        <f aca="false">IFERROR(__xludf.dummyfunction("""info@""&amp;LOWER(REGEXREPLACE(B12107,""[^A-Za-z0-9]"",""""))&amp;"".com"""),"info@forna.com")</f>
        <v>info@forna.com</v>
      </c>
      <c r="J12107" s="5" t="n">
        <f aca="false">LEN(K12107)</f>
        <v>9</v>
      </c>
      <c r="K12107" s="6" t="s">
        <v>62450</v>
      </c>
      <c r="L12107" s="4" t="s">
        <v>31</v>
      </c>
      <c r="M12107" s="4" t="s">
        <v>32</v>
      </c>
    </row>
    <row r="12108" customFormat="false" ht="15.75" hidden="false" customHeight="true" outlineLevel="0" collapsed="false">
      <c r="A12108" s="4" t="n">
        <v>10956</v>
      </c>
      <c r="B12108" s="4" t="s">
        <v>62451</v>
      </c>
      <c r="C12108" s="4"/>
      <c r="D12108" s="4" t="s">
        <v>62452</v>
      </c>
      <c r="E12108" s="5" t="s">
        <v>62453</v>
      </c>
      <c r="F12108" s="4" t="s">
        <v>62454</v>
      </c>
      <c r="G12108" s="4" t="s">
        <v>364</v>
      </c>
      <c r="H12108" s="5" t="s">
        <v>62455</v>
      </c>
      <c r="I12108" s="4" t="s">
        <v>62456</v>
      </c>
      <c r="J12108" s="5" t="n">
        <f aca="false">LEN(K12108)</f>
        <v>9</v>
      </c>
      <c r="K12108" s="6" t="s">
        <v>62457</v>
      </c>
      <c r="L12108" s="4" t="s">
        <v>57</v>
      </c>
      <c r="M12108" s="4" t="s">
        <v>317</v>
      </c>
    </row>
    <row r="12109" customFormat="false" ht="15.75" hidden="false" customHeight="true" outlineLevel="0" collapsed="false">
      <c r="A12109" s="4" t="n">
        <v>10997</v>
      </c>
      <c r="B12109" s="4" t="s">
        <v>62458</v>
      </c>
      <c r="C12109" s="4"/>
      <c r="D12109" s="4" t="s">
        <v>62459</v>
      </c>
      <c r="E12109" s="5" t="s">
        <v>60224</v>
      </c>
      <c r="F12109" s="4" t="s">
        <v>42402</v>
      </c>
      <c r="G12109" s="4" t="s">
        <v>1270</v>
      </c>
      <c r="H12109" s="5" t="s">
        <v>62460</v>
      </c>
      <c r="I12109" s="4" t="str">
        <f aca="false">IFERROR(__xludf.dummyfunction("""info@""&amp;LOWER(REGEXREPLACE(B12109,""[^A-Za-z0-9]"",""""))&amp;"".com"""),"info@osiri.com")</f>
        <v>info@osiri.com</v>
      </c>
      <c r="J12109" s="5" t="n">
        <f aca="false">LEN(K12109)</f>
        <v>9</v>
      </c>
      <c r="K12109" s="6" t="s">
        <v>62461</v>
      </c>
      <c r="L12109" s="4" t="s">
        <v>57</v>
      </c>
      <c r="M12109" s="4" t="s">
        <v>31</v>
      </c>
    </row>
    <row r="12110" customFormat="false" ht="15.75" hidden="false" customHeight="true" outlineLevel="0" collapsed="false">
      <c r="A12110" s="4" t="n">
        <v>11159</v>
      </c>
      <c r="B12110" s="4" t="s">
        <v>62462</v>
      </c>
      <c r="C12110" s="4"/>
      <c r="D12110" s="4" t="s">
        <v>62463</v>
      </c>
      <c r="E12110" s="5" t="s">
        <v>12699</v>
      </c>
      <c r="F12110" s="4" t="s">
        <v>12700</v>
      </c>
      <c r="G12110" s="4" t="s">
        <v>27</v>
      </c>
      <c r="H12110" s="5" t="s">
        <v>283</v>
      </c>
      <c r="I12110" s="4" t="s">
        <v>62464</v>
      </c>
      <c r="J12110" s="5" t="n">
        <f aca="false">LEN(K12110)</f>
        <v>8</v>
      </c>
      <c r="K12110" s="6" t="s">
        <v>62465</v>
      </c>
      <c r="L12110" s="4" t="s">
        <v>57</v>
      </c>
      <c r="M12110" s="4" t="s">
        <v>294</v>
      </c>
    </row>
    <row r="12111" customFormat="false" ht="15.75" hidden="false" customHeight="true" outlineLevel="0" collapsed="false">
      <c r="A12111" s="4" t="n">
        <v>11212</v>
      </c>
      <c r="B12111" s="4" t="s">
        <v>62466</v>
      </c>
      <c r="C12111" s="4"/>
      <c r="D12111" s="4" t="s">
        <v>62467</v>
      </c>
      <c r="E12111" s="5" t="s">
        <v>26769</v>
      </c>
      <c r="F12111" s="4" t="s">
        <v>15809</v>
      </c>
      <c r="G12111" s="4" t="s">
        <v>620</v>
      </c>
      <c r="H12111" s="5" t="s">
        <v>283</v>
      </c>
      <c r="I12111" s="4" t="s">
        <v>62468</v>
      </c>
      <c r="J12111" s="5" t="n">
        <f aca="false">LEN(K12111)</f>
        <v>8</v>
      </c>
      <c r="K12111" s="6" t="s">
        <v>62469</v>
      </c>
      <c r="L12111" s="4" t="s">
        <v>66</v>
      </c>
      <c r="M12111" s="4" t="s">
        <v>1016</v>
      </c>
    </row>
    <row r="12112" customFormat="false" ht="15.75" hidden="false" customHeight="true" outlineLevel="0" collapsed="false">
      <c r="A12112" s="4" t="n">
        <v>11863</v>
      </c>
      <c r="B12112" s="4" t="s">
        <v>62470</v>
      </c>
      <c r="C12112" s="4"/>
      <c r="D12112" s="4" t="s">
        <v>62471</v>
      </c>
      <c r="E12112" s="5" t="s">
        <v>1593</v>
      </c>
      <c r="F12112" s="4" t="s">
        <v>478</v>
      </c>
      <c r="G12112" s="4" t="s">
        <v>37</v>
      </c>
      <c r="H12112" s="5" t="s">
        <v>283</v>
      </c>
      <c r="I12112" s="4" t="s">
        <v>62472</v>
      </c>
      <c r="J12112" s="5" t="n">
        <f aca="false">LEN(K12112)</f>
        <v>8</v>
      </c>
      <c r="K12112" s="6" t="str">
        <f aca="false">LOWER(SUBSTITUTE(SUBSTITUTE(SUBSTITUTE(SUBSTITUTE(SUBSTITUTE(SUBSTITUTE(SUBSTITUTE(B12112,"S.L.",""),"SL",""),"S.A.",""),"SA","")," ",""),".",""),",",""))&amp;".com"</f>
        <v>boji.com</v>
      </c>
      <c r="L12112" s="4" t="s">
        <v>21</v>
      </c>
      <c r="M12112" s="4" t="s">
        <v>3415</v>
      </c>
    </row>
    <row r="12113" customFormat="false" ht="15.75" hidden="false" customHeight="true" outlineLevel="0" collapsed="false">
      <c r="A12113" s="4" t="n">
        <v>12263</v>
      </c>
      <c r="B12113" s="4" t="s">
        <v>62473</v>
      </c>
      <c r="C12113" s="4"/>
      <c r="D12113" s="4" t="s">
        <v>62474</v>
      </c>
      <c r="E12113" s="5" t="s">
        <v>455</v>
      </c>
      <c r="F12113" s="4" t="s">
        <v>372</v>
      </c>
      <c r="G12113" s="4" t="s">
        <v>372</v>
      </c>
      <c r="H12113" s="5" t="s">
        <v>283</v>
      </c>
      <c r="I12113" s="4" t="s">
        <v>62475</v>
      </c>
      <c r="J12113" s="5" t="n">
        <f aca="false">LEN(K12113)</f>
        <v>8</v>
      </c>
      <c r="K12113" s="6" t="s">
        <v>62476</v>
      </c>
      <c r="L12113" s="4" t="s">
        <v>31</v>
      </c>
      <c r="M12113" s="4" t="s">
        <v>31</v>
      </c>
    </row>
    <row r="12114" customFormat="false" ht="15.75" hidden="false" customHeight="true" outlineLevel="0" collapsed="false">
      <c r="A12114" s="4" t="n">
        <v>12366</v>
      </c>
      <c r="B12114" s="4" t="s">
        <v>62477</v>
      </c>
      <c r="C12114" s="4"/>
      <c r="D12114" s="4" t="s">
        <v>62478</v>
      </c>
      <c r="E12114" s="5" t="s">
        <v>62479</v>
      </c>
      <c r="F12114" s="4" t="s">
        <v>62480</v>
      </c>
      <c r="G12114" s="4" t="s">
        <v>18</v>
      </c>
      <c r="H12114" s="5" t="s">
        <v>62481</v>
      </c>
      <c r="I12114" s="7" t="s">
        <v>62482</v>
      </c>
      <c r="J12114" s="5" t="n">
        <f aca="false">LEN(K12114)</f>
        <v>8</v>
      </c>
      <c r="K12114" s="5" t="s">
        <v>62483</v>
      </c>
      <c r="L12114" s="4" t="s">
        <v>21</v>
      </c>
      <c r="M12114" s="4" t="s">
        <v>31</v>
      </c>
    </row>
    <row r="12115" customFormat="false" ht="15.75" hidden="false" customHeight="true" outlineLevel="0" collapsed="false">
      <c r="A12115" s="4" t="n">
        <v>166</v>
      </c>
      <c r="B12115" s="4" t="s">
        <v>62484</v>
      </c>
      <c r="C12115" s="4" t="s">
        <v>62485</v>
      </c>
      <c r="D12115" s="4" t="s">
        <v>62486</v>
      </c>
      <c r="E12115" s="5" t="s">
        <v>2798</v>
      </c>
      <c r="F12115" s="4" t="s">
        <v>712</v>
      </c>
      <c r="G12115" s="4" t="s">
        <v>107</v>
      </c>
      <c r="H12115" s="5" t="s">
        <v>62487</v>
      </c>
      <c r="I12115" s="4" t="s">
        <v>62488</v>
      </c>
      <c r="J12115" s="5" t="n">
        <f aca="false">LEN(K12115)</f>
        <v>8</v>
      </c>
      <c r="K12115" s="6" t="s">
        <v>62489</v>
      </c>
      <c r="L12115" s="4" t="s">
        <v>57</v>
      </c>
      <c r="M12115" s="4" t="s">
        <v>31</v>
      </c>
    </row>
    <row r="12116" customFormat="false" ht="15.75" hidden="false" customHeight="true" outlineLevel="0" collapsed="false">
      <c r="A12116" s="4" t="n">
        <v>167</v>
      </c>
      <c r="B12116" s="4" t="s">
        <v>62490</v>
      </c>
      <c r="C12116" s="4"/>
      <c r="D12116" s="4" t="s">
        <v>62486</v>
      </c>
      <c r="E12116" s="5" t="s">
        <v>711</v>
      </c>
      <c r="F12116" s="4" t="s">
        <v>712</v>
      </c>
      <c r="G12116" s="4" t="s">
        <v>107</v>
      </c>
      <c r="H12116" s="5" t="s">
        <v>62487</v>
      </c>
      <c r="I12116" s="4" t="s">
        <v>62488</v>
      </c>
      <c r="J12116" s="5" t="n">
        <f aca="false">LEN(K12116)</f>
        <v>8</v>
      </c>
      <c r="K12116" s="10" t="s">
        <v>62489</v>
      </c>
      <c r="L12116" s="4" t="s">
        <v>57</v>
      </c>
      <c r="M12116" s="4" t="s">
        <v>294</v>
      </c>
    </row>
    <row r="12117" customFormat="false" ht="15.75" hidden="false" customHeight="true" outlineLevel="0" collapsed="false">
      <c r="A12117" s="4" t="n">
        <v>181</v>
      </c>
      <c r="B12117" s="4" t="s">
        <v>62491</v>
      </c>
      <c r="C12117" s="4"/>
      <c r="D12117" s="4" t="s">
        <v>62492</v>
      </c>
      <c r="E12117" s="5" t="n">
        <v>1139</v>
      </c>
      <c r="F12117" s="4" t="s">
        <v>33593</v>
      </c>
      <c r="G12117" s="4" t="s">
        <v>1498</v>
      </c>
      <c r="H12117" s="5" t="s">
        <v>62493</v>
      </c>
      <c r="I12117" s="4" t="s">
        <v>62494</v>
      </c>
      <c r="J12117" s="5" t="n">
        <f aca="false">LEN(K12117)</f>
        <v>8</v>
      </c>
      <c r="K12117" s="6" t="s">
        <v>62495</v>
      </c>
      <c r="L12117" s="4" t="s">
        <v>21</v>
      </c>
      <c r="M12117" s="4" t="s">
        <v>577</v>
      </c>
    </row>
    <row r="12118" customFormat="false" ht="15.75" hidden="false" customHeight="true" outlineLevel="0" collapsed="false">
      <c r="A12118" s="4" t="n">
        <v>182</v>
      </c>
      <c r="B12118" s="4" t="s">
        <v>62496</v>
      </c>
      <c r="C12118" s="4"/>
      <c r="D12118" s="4" t="s">
        <v>62497</v>
      </c>
      <c r="E12118" s="5" t="n">
        <v>8290</v>
      </c>
      <c r="F12118" s="4" t="s">
        <v>20267</v>
      </c>
      <c r="G12118" s="4" t="s">
        <v>138</v>
      </c>
      <c r="H12118" s="5" t="s">
        <v>62493</v>
      </c>
      <c r="I12118" s="4" t="s">
        <v>62498</v>
      </c>
      <c r="J12118" s="5" t="n">
        <f aca="false">LEN(K12118)</f>
        <v>8</v>
      </c>
      <c r="K12118" s="10" t="s">
        <v>62495</v>
      </c>
      <c r="L12118" s="4" t="s">
        <v>21</v>
      </c>
      <c r="M12118" s="4" t="s">
        <v>5967</v>
      </c>
    </row>
    <row r="12119" customFormat="false" ht="15.75" hidden="false" customHeight="true" outlineLevel="0" collapsed="false">
      <c r="A12119" s="4" t="n">
        <v>183</v>
      </c>
      <c r="B12119" s="4" t="s">
        <v>62499</v>
      </c>
      <c r="C12119" s="4" t="s">
        <v>62500</v>
      </c>
      <c r="D12119" s="4" t="s">
        <v>62501</v>
      </c>
      <c r="E12119" s="5" t="n">
        <v>17700</v>
      </c>
      <c r="F12119" s="4" t="s">
        <v>25984</v>
      </c>
      <c r="G12119" s="4" t="s">
        <v>146</v>
      </c>
      <c r="H12119" s="5" t="s">
        <v>62493</v>
      </c>
      <c r="I12119" s="4" t="s">
        <v>62502</v>
      </c>
      <c r="J12119" s="5" t="n">
        <f aca="false">LEN(K12119)</f>
        <v>8</v>
      </c>
      <c r="K12119" s="6" t="s">
        <v>62495</v>
      </c>
      <c r="L12119" s="4" t="s">
        <v>21</v>
      </c>
      <c r="M12119" s="4" t="s">
        <v>2768</v>
      </c>
    </row>
    <row r="12120" customFormat="false" ht="15.75" hidden="false" customHeight="true" outlineLevel="0" collapsed="false">
      <c r="A12120" s="4" t="n">
        <v>184</v>
      </c>
      <c r="B12120" s="4" t="s">
        <v>62503</v>
      </c>
      <c r="C12120" s="4"/>
      <c r="D12120" s="4" t="s">
        <v>62504</v>
      </c>
      <c r="E12120" s="5" t="n">
        <v>25161</v>
      </c>
      <c r="F12120" s="4" t="s">
        <v>62505</v>
      </c>
      <c r="G12120" s="4" t="s">
        <v>1567</v>
      </c>
      <c r="H12120" s="5" t="s">
        <v>62493</v>
      </c>
      <c r="I12120" s="7" t="s">
        <v>62506</v>
      </c>
      <c r="J12120" s="5" t="n">
        <f aca="false">LEN(K12120)</f>
        <v>8</v>
      </c>
      <c r="K12120" s="6" t="s">
        <v>62495</v>
      </c>
      <c r="L12120" s="4" t="s">
        <v>31</v>
      </c>
      <c r="M12120" s="4" t="s">
        <v>2896</v>
      </c>
    </row>
    <row r="12121" customFormat="false" ht="15.75" hidden="false" customHeight="true" outlineLevel="0" collapsed="false">
      <c r="A12121" s="4" t="n">
        <v>11575</v>
      </c>
      <c r="B12121" s="4" t="s">
        <v>62507</v>
      </c>
      <c r="C12121" s="4"/>
      <c r="D12121" s="4" t="s">
        <v>62508</v>
      </c>
      <c r="E12121" s="5" t="s">
        <v>62509</v>
      </c>
      <c r="F12121" s="4" t="s">
        <v>62510</v>
      </c>
      <c r="G12121" s="4" t="s">
        <v>1423</v>
      </c>
      <c r="H12121" s="5" t="s">
        <v>62511</v>
      </c>
      <c r="I12121" s="4" t="s">
        <v>62512</v>
      </c>
      <c r="J12121" s="5" t="n">
        <f aca="false">LEN(K12121)</f>
        <v>8</v>
      </c>
      <c r="K12121" s="6" t="s">
        <v>62513</v>
      </c>
      <c r="L12121" s="4" t="s">
        <v>57</v>
      </c>
      <c r="M12121" s="4" t="s">
        <v>381</v>
      </c>
    </row>
    <row r="12122" customFormat="false" ht="15.75" hidden="false" customHeight="true" outlineLevel="0" collapsed="false">
      <c r="A12122" s="4" t="n">
        <v>445</v>
      </c>
      <c r="B12122" s="4" t="s">
        <v>52050</v>
      </c>
      <c r="C12122" s="4"/>
      <c r="D12122" s="4" t="s">
        <v>62514</v>
      </c>
      <c r="E12122" s="5" t="n">
        <v>28053</v>
      </c>
      <c r="F12122" s="4" t="s">
        <v>205</v>
      </c>
      <c r="G12122" s="4" t="s">
        <v>205</v>
      </c>
      <c r="H12122" s="5" t="s">
        <v>62515</v>
      </c>
      <c r="I12122" s="4" t="s">
        <v>62516</v>
      </c>
      <c r="J12122" s="5" t="n">
        <f aca="false">LEN(K12122)</f>
        <v>8</v>
      </c>
      <c r="K12122" s="6" t="s">
        <v>62517</v>
      </c>
      <c r="L12122" s="4" t="s">
        <v>57</v>
      </c>
      <c r="M12122" s="4" t="s">
        <v>79</v>
      </c>
    </row>
    <row r="12123" customFormat="false" ht="15.75" hidden="false" customHeight="true" outlineLevel="0" collapsed="false">
      <c r="A12123" s="4" t="n">
        <v>467</v>
      </c>
      <c r="B12123" s="4" t="s">
        <v>62518</v>
      </c>
      <c r="C12123" s="4"/>
      <c r="D12123" s="4" t="s">
        <v>62519</v>
      </c>
      <c r="E12123" s="5" t="s">
        <v>384</v>
      </c>
      <c r="F12123" s="4" t="s">
        <v>205</v>
      </c>
      <c r="G12123" s="4" t="s">
        <v>205</v>
      </c>
      <c r="H12123" s="5" t="s">
        <v>43027</v>
      </c>
      <c r="I12123" s="4" t="s">
        <v>43028</v>
      </c>
      <c r="J12123" s="5" t="n">
        <f aca="false">LEN(K12123)</f>
        <v>8</v>
      </c>
      <c r="K12123" s="6" t="s">
        <v>62520</v>
      </c>
      <c r="L12123" s="4" t="s">
        <v>66</v>
      </c>
      <c r="M12123" s="4" t="s">
        <v>11516</v>
      </c>
    </row>
    <row r="12124" customFormat="false" ht="15.75" hidden="false" customHeight="true" outlineLevel="0" collapsed="false">
      <c r="A12124" s="4" t="n">
        <v>587</v>
      </c>
      <c r="B12124" s="4" t="s">
        <v>62521</v>
      </c>
      <c r="C12124" s="4"/>
      <c r="D12124" s="4" t="s">
        <v>62522</v>
      </c>
      <c r="E12124" s="5" t="s">
        <v>5679</v>
      </c>
      <c r="F12124" s="4" t="s">
        <v>3851</v>
      </c>
      <c r="G12124" s="4" t="s">
        <v>205</v>
      </c>
      <c r="H12124" s="5" t="s">
        <v>62523</v>
      </c>
      <c r="I12124" s="4" t="s">
        <v>62524</v>
      </c>
      <c r="J12124" s="5" t="n">
        <f aca="false">LEN(K12124)</f>
        <v>8</v>
      </c>
      <c r="K12124" s="6" t="s">
        <v>62517</v>
      </c>
      <c r="L12124" s="4" t="s">
        <v>78</v>
      </c>
      <c r="M12124" s="4" t="s">
        <v>5134</v>
      </c>
    </row>
    <row r="12125" customFormat="false" ht="15.75" hidden="false" customHeight="true" outlineLevel="0" collapsed="false">
      <c r="A12125" s="4" t="n">
        <v>762</v>
      </c>
      <c r="B12125" s="4" t="s">
        <v>52050</v>
      </c>
      <c r="C12125" s="4"/>
      <c r="D12125" s="4" t="s">
        <v>62525</v>
      </c>
      <c r="E12125" s="5" t="s">
        <v>16017</v>
      </c>
      <c r="F12125" s="4" t="s">
        <v>16018</v>
      </c>
      <c r="G12125" s="4" t="s">
        <v>205</v>
      </c>
      <c r="H12125" s="5" t="s">
        <v>16019</v>
      </c>
      <c r="I12125" s="4" t="s">
        <v>62526</v>
      </c>
      <c r="J12125" s="5" t="n">
        <f aca="false">LEN(K12125)</f>
        <v>8</v>
      </c>
      <c r="K12125" s="6" t="str">
        <f aca="false">LOWER(SUBSTITUTE(SUBSTITUTE(SUBSTITUTE(SUBSTITUTE(SUBSTITUTE(SUBSTITUTE(SUBSTITUTE(B12125,"S.L.",""),"SL",""),"S.A.",""),"SA","")," ",""),".",""),",",""))&amp;".com"</f>
        <v>ibis.com</v>
      </c>
      <c r="L12125" s="4" t="s">
        <v>57</v>
      </c>
      <c r="M12125" s="4" t="s">
        <v>1418</v>
      </c>
    </row>
    <row r="12126" customFormat="false" ht="15.75" hidden="false" customHeight="true" outlineLevel="0" collapsed="false">
      <c r="A12126" s="4" t="n">
        <v>788</v>
      </c>
      <c r="B12126" s="4" t="s">
        <v>62527</v>
      </c>
      <c r="C12126" s="4"/>
      <c r="D12126" s="4" t="s">
        <v>62528</v>
      </c>
      <c r="E12126" s="5" t="s">
        <v>2627</v>
      </c>
      <c r="F12126" s="4" t="s">
        <v>2628</v>
      </c>
      <c r="G12126" s="4" t="s">
        <v>205</v>
      </c>
      <c r="H12126" s="5" t="s">
        <v>62529</v>
      </c>
      <c r="I12126" s="7" t="s">
        <v>62530</v>
      </c>
      <c r="J12126" s="5" t="n">
        <f aca="false">LEN(K12126)</f>
        <v>8</v>
      </c>
      <c r="K12126" s="6" t="s">
        <v>62531</v>
      </c>
      <c r="L12126" s="4" t="s">
        <v>31</v>
      </c>
      <c r="M12126" s="4" t="s">
        <v>2890</v>
      </c>
    </row>
    <row r="12127" customFormat="false" ht="15.75" hidden="false" customHeight="true" outlineLevel="0" collapsed="false">
      <c r="A12127" s="4" t="n">
        <v>1020</v>
      </c>
      <c r="B12127" s="4" t="s">
        <v>62532</v>
      </c>
      <c r="C12127" s="4"/>
      <c r="D12127" s="4" t="s">
        <v>62533</v>
      </c>
      <c r="E12127" s="5" t="s">
        <v>3864</v>
      </c>
      <c r="F12127" s="4" t="s">
        <v>3865</v>
      </c>
      <c r="G12127" s="4" t="s">
        <v>431</v>
      </c>
      <c r="H12127" s="5" t="s">
        <v>60428</v>
      </c>
      <c r="I12127" s="4" t="s">
        <v>62534</v>
      </c>
      <c r="J12127" s="5" t="n">
        <f aca="false">LEN(K12127)</f>
        <v>8</v>
      </c>
      <c r="K12127" s="6" t="str">
        <f aca="false">LOWER(SUBSTITUTE(SUBSTITUTE(SUBSTITUTE(SUBSTITUTE(SUBSTITUTE(SUBSTITUTE(SUBSTITUTE(B12127,"S.L.",""),"SL",""),"S.A.",""),"SA","")," ",""),".",""),",",""))&amp;".com"</f>
        <v>maga.com</v>
      </c>
      <c r="L12127" s="4" t="s">
        <v>57</v>
      </c>
      <c r="M12127" s="4" t="s">
        <v>31</v>
      </c>
    </row>
    <row r="12128" customFormat="false" ht="15.75" hidden="false" customHeight="true" outlineLevel="0" collapsed="false">
      <c r="A12128" s="4" t="n">
        <v>1206</v>
      </c>
      <c r="B12128" s="4" t="s">
        <v>62535</v>
      </c>
      <c r="C12128" s="4"/>
      <c r="D12128" s="4" t="s">
        <v>62536</v>
      </c>
      <c r="E12128" s="5" t="s">
        <v>62537</v>
      </c>
      <c r="F12128" s="4" t="s">
        <v>430</v>
      </c>
      <c r="G12128" s="4" t="s">
        <v>431</v>
      </c>
      <c r="H12128" s="5" t="s">
        <v>62538</v>
      </c>
      <c r="I12128" s="7" t="s">
        <v>62539</v>
      </c>
      <c r="J12128" s="5" t="n">
        <f aca="false">LEN(K12128)</f>
        <v>8</v>
      </c>
      <c r="K12128" s="6" t="s">
        <v>62540</v>
      </c>
      <c r="L12128" s="4" t="s">
        <v>21</v>
      </c>
      <c r="M12128" s="4" t="s">
        <v>1462</v>
      </c>
    </row>
    <row r="12129" customFormat="false" ht="15.75" hidden="false" customHeight="true" outlineLevel="0" collapsed="false">
      <c r="A12129" s="4" t="n">
        <v>1660</v>
      </c>
      <c r="B12129" s="4" t="s">
        <v>62541</v>
      </c>
      <c r="C12129" s="4"/>
      <c r="D12129" s="4" t="s">
        <v>62542</v>
      </c>
      <c r="E12129" s="5" t="s">
        <v>8832</v>
      </c>
      <c r="F12129" s="4" t="s">
        <v>8833</v>
      </c>
      <c r="G12129" s="4" t="s">
        <v>895</v>
      </c>
      <c r="H12129" s="5" t="s">
        <v>62543</v>
      </c>
      <c r="I12129" s="4" t="s">
        <v>62544</v>
      </c>
      <c r="J12129" s="5" t="n">
        <f aca="false">LEN(K12129)</f>
        <v>8</v>
      </c>
      <c r="K12129" s="6" t="str">
        <f aca="false">LOWER(SUBSTITUTE(SUBSTITUTE(SUBSTITUTE(SUBSTITUTE(SUBSTITUTE(SUBSTITUTE(SUBSTITUTE(B12129,"S.L.",""),"SL",""),"S.A.",""),"SA","")," ",""),".",""),",",""))&amp;".com"</f>
        <v>anmi.com</v>
      </c>
      <c r="L12129" s="4" t="s">
        <v>31</v>
      </c>
      <c r="M12129" s="4" t="s">
        <v>31</v>
      </c>
    </row>
    <row r="12130" customFormat="false" ht="15.75" hidden="false" customHeight="true" outlineLevel="0" collapsed="false">
      <c r="A12130" s="4" t="n">
        <v>1773</v>
      </c>
      <c r="B12130" s="4" t="s">
        <v>62545</v>
      </c>
      <c r="C12130" s="4"/>
      <c r="D12130" s="4" t="s">
        <v>62546</v>
      </c>
      <c r="E12130" s="5" t="s">
        <v>62547</v>
      </c>
      <c r="F12130" s="4" t="s">
        <v>439</v>
      </c>
      <c r="G12130" s="4" t="s">
        <v>37</v>
      </c>
      <c r="H12130" s="5" t="s">
        <v>62548</v>
      </c>
      <c r="I12130" s="4" t="s">
        <v>62549</v>
      </c>
      <c r="J12130" s="5" t="n">
        <f aca="false">LEN(K12130)</f>
        <v>8</v>
      </c>
      <c r="K12130" s="6" t="s">
        <v>62550</v>
      </c>
      <c r="L12130" s="4" t="s">
        <v>78</v>
      </c>
      <c r="M12130" s="4" t="s">
        <v>31</v>
      </c>
    </row>
    <row r="12131" customFormat="false" ht="15.75" hidden="false" customHeight="true" outlineLevel="0" collapsed="false">
      <c r="A12131" s="4" t="n">
        <v>1774</v>
      </c>
      <c r="B12131" s="4" t="s">
        <v>62551</v>
      </c>
      <c r="C12131" s="4"/>
      <c r="D12131" s="4" t="s">
        <v>62552</v>
      </c>
      <c r="E12131" s="5" t="s">
        <v>8910</v>
      </c>
      <c r="F12131" s="4" t="s">
        <v>439</v>
      </c>
      <c r="G12131" s="4" t="s">
        <v>37</v>
      </c>
      <c r="H12131" s="5" t="s">
        <v>62553</v>
      </c>
      <c r="I12131" s="4" t="s">
        <v>62549</v>
      </c>
      <c r="J12131" s="5" t="n">
        <f aca="false">LEN(K12131)</f>
        <v>8</v>
      </c>
      <c r="K12131" s="6" t="s">
        <v>62550</v>
      </c>
      <c r="L12131" s="4" t="s">
        <v>78</v>
      </c>
      <c r="M12131" s="4" t="s">
        <v>31</v>
      </c>
    </row>
    <row r="12132" customFormat="false" ht="15.75" hidden="false" customHeight="true" outlineLevel="0" collapsed="false">
      <c r="A12132" s="4" t="n">
        <v>1775</v>
      </c>
      <c r="B12132" s="4" t="s">
        <v>62554</v>
      </c>
      <c r="C12132" s="4"/>
      <c r="D12132" s="4" t="s">
        <v>62555</v>
      </c>
      <c r="E12132" s="5" t="s">
        <v>8910</v>
      </c>
      <c r="F12132" s="4" t="s">
        <v>439</v>
      </c>
      <c r="G12132" s="4" t="s">
        <v>37</v>
      </c>
      <c r="H12132" s="5" t="s">
        <v>62553</v>
      </c>
      <c r="I12132" s="4" t="s">
        <v>62549</v>
      </c>
      <c r="J12132" s="5" t="n">
        <f aca="false">LEN(K12132)</f>
        <v>8</v>
      </c>
      <c r="K12132" s="6" t="s">
        <v>62550</v>
      </c>
      <c r="L12132" s="4" t="s">
        <v>21</v>
      </c>
      <c r="M12132" s="4" t="s">
        <v>31</v>
      </c>
    </row>
    <row r="12133" customFormat="false" ht="15.75" hidden="false" customHeight="true" outlineLevel="0" collapsed="false">
      <c r="A12133" s="4" t="n">
        <v>1776</v>
      </c>
      <c r="B12133" s="4" t="s">
        <v>62556</v>
      </c>
      <c r="C12133" s="4"/>
      <c r="D12133" s="4" t="s">
        <v>62557</v>
      </c>
      <c r="E12133" s="5" t="s">
        <v>8910</v>
      </c>
      <c r="F12133" s="4" t="s">
        <v>439</v>
      </c>
      <c r="G12133" s="4" t="s">
        <v>37</v>
      </c>
      <c r="H12133" s="5" t="s">
        <v>62553</v>
      </c>
      <c r="I12133" s="4" t="s">
        <v>62549</v>
      </c>
      <c r="J12133" s="5" t="n">
        <f aca="false">LEN(K12133)</f>
        <v>8</v>
      </c>
      <c r="K12133" s="6" t="s">
        <v>62550</v>
      </c>
      <c r="L12133" s="4" t="s">
        <v>31</v>
      </c>
      <c r="M12133" s="4" t="s">
        <v>31</v>
      </c>
    </row>
    <row r="12134" customFormat="false" ht="15.75" hidden="false" customHeight="true" outlineLevel="0" collapsed="false">
      <c r="A12134" s="4" t="n">
        <v>1777</v>
      </c>
      <c r="B12134" s="4" t="s">
        <v>62558</v>
      </c>
      <c r="C12134" s="4"/>
      <c r="D12134" s="4" t="s">
        <v>62559</v>
      </c>
      <c r="E12134" s="5" t="s">
        <v>8910</v>
      </c>
      <c r="F12134" s="4" t="s">
        <v>439</v>
      </c>
      <c r="G12134" s="4" t="s">
        <v>37</v>
      </c>
      <c r="H12134" s="5" t="s">
        <v>62553</v>
      </c>
      <c r="I12134" s="4" t="s">
        <v>62549</v>
      </c>
      <c r="J12134" s="5" t="n">
        <f aca="false">LEN(K12134)</f>
        <v>8</v>
      </c>
      <c r="K12134" s="10" t="s">
        <v>62550</v>
      </c>
      <c r="L12134" s="4" t="s">
        <v>31</v>
      </c>
      <c r="M12134" s="4" t="s">
        <v>31</v>
      </c>
    </row>
    <row r="12135" customFormat="false" ht="15.75" hidden="false" customHeight="true" outlineLevel="0" collapsed="false">
      <c r="A12135" s="4" t="n">
        <v>1901</v>
      </c>
      <c r="B12135" s="4" t="s">
        <v>62560</v>
      </c>
      <c r="C12135" s="4"/>
      <c r="D12135" s="4" t="s">
        <v>62561</v>
      </c>
      <c r="E12135" s="5" t="s">
        <v>2700</v>
      </c>
      <c r="F12135" s="4" t="s">
        <v>2701</v>
      </c>
      <c r="G12135" s="4" t="s">
        <v>37</v>
      </c>
      <c r="H12135" s="5" t="s">
        <v>62562</v>
      </c>
      <c r="I12135" s="7" t="s">
        <v>62563</v>
      </c>
      <c r="J12135" s="5" t="n">
        <f aca="false">LEN(K12135)</f>
        <v>8</v>
      </c>
      <c r="K12135" s="6" t="s">
        <v>62564</v>
      </c>
      <c r="L12135" s="4" t="s">
        <v>57</v>
      </c>
      <c r="M12135" s="4" t="s">
        <v>13737</v>
      </c>
    </row>
    <row r="12136" customFormat="false" ht="15.75" hidden="false" customHeight="true" outlineLevel="0" collapsed="false">
      <c r="A12136" s="4" t="n">
        <v>2141</v>
      </c>
      <c r="B12136" s="4" t="s">
        <v>62565</v>
      </c>
      <c r="C12136" s="4"/>
      <c r="D12136" s="4" t="s">
        <v>62566</v>
      </c>
      <c r="E12136" s="5" t="s">
        <v>281</v>
      </c>
      <c r="F12136" s="4" t="s">
        <v>282</v>
      </c>
      <c r="G12136" s="4" t="s">
        <v>37</v>
      </c>
      <c r="H12136" s="5" t="s">
        <v>62567</v>
      </c>
      <c r="I12136" s="4" t="s">
        <v>62568</v>
      </c>
      <c r="J12136" s="5" t="n">
        <f aca="false">LEN(K12136)</f>
        <v>8</v>
      </c>
      <c r="K12136" s="6" t="s">
        <v>62564</v>
      </c>
      <c r="L12136" s="4" t="s">
        <v>31</v>
      </c>
      <c r="M12136" s="4" t="s">
        <v>4378</v>
      </c>
    </row>
    <row r="12137" customFormat="false" ht="15.75" hidden="false" customHeight="true" outlineLevel="0" collapsed="false">
      <c r="A12137" s="4" t="n">
        <v>2140</v>
      </c>
      <c r="B12137" s="4" t="s">
        <v>62565</v>
      </c>
      <c r="C12137" s="4"/>
      <c r="D12137" s="4" t="s">
        <v>62561</v>
      </c>
      <c r="E12137" s="5" t="s">
        <v>2700</v>
      </c>
      <c r="F12137" s="4" t="s">
        <v>2701</v>
      </c>
      <c r="G12137" s="4" t="s">
        <v>37</v>
      </c>
      <c r="H12137" s="5" t="s">
        <v>62567</v>
      </c>
      <c r="I12137" s="4" t="s">
        <v>62568</v>
      </c>
      <c r="J12137" s="5" t="n">
        <f aca="false">LEN(K12137)</f>
        <v>8</v>
      </c>
      <c r="K12137" s="6" t="s">
        <v>62564</v>
      </c>
      <c r="L12137" s="4" t="s">
        <v>21</v>
      </c>
      <c r="M12137" s="4" t="s">
        <v>4378</v>
      </c>
    </row>
    <row r="12138" customFormat="false" ht="15.75" hidden="false" customHeight="true" outlineLevel="0" collapsed="false">
      <c r="A12138" s="4" t="n">
        <v>2669</v>
      </c>
      <c r="B12138" s="4" t="s">
        <v>62569</v>
      </c>
      <c r="C12138" s="4"/>
      <c r="D12138" s="4" t="s">
        <v>62570</v>
      </c>
      <c r="E12138" s="5" t="s">
        <v>28224</v>
      </c>
      <c r="F12138" s="4" t="s">
        <v>9014</v>
      </c>
      <c r="G12138" s="4" t="s">
        <v>138</v>
      </c>
      <c r="H12138" s="5" t="s">
        <v>52808</v>
      </c>
      <c r="I12138" s="4" t="s">
        <v>62571</v>
      </c>
      <c r="J12138" s="5" t="n">
        <f aca="false">LEN(K12138)</f>
        <v>8</v>
      </c>
      <c r="K12138" s="6" t="s">
        <v>62572</v>
      </c>
      <c r="L12138" s="4" t="s">
        <v>78</v>
      </c>
      <c r="M12138" s="4" t="s">
        <v>31</v>
      </c>
    </row>
    <row r="12139" customFormat="false" ht="15.75" hidden="false" customHeight="true" outlineLevel="0" collapsed="false">
      <c r="A12139" s="4" t="n">
        <v>2827</v>
      </c>
      <c r="B12139" s="4" t="s">
        <v>62573</v>
      </c>
      <c r="C12139" s="4"/>
      <c r="D12139" s="4" t="s">
        <v>62574</v>
      </c>
      <c r="E12139" s="5" t="s">
        <v>400</v>
      </c>
      <c r="F12139" s="4" t="s">
        <v>401</v>
      </c>
      <c r="G12139" s="4" t="s">
        <v>138</v>
      </c>
      <c r="H12139" s="5" t="s">
        <v>62575</v>
      </c>
      <c r="I12139" s="7" t="s">
        <v>62576</v>
      </c>
      <c r="J12139" s="5" t="n">
        <f aca="false">LEN(K12139)</f>
        <v>8</v>
      </c>
      <c r="K12139" s="6" t="str">
        <f aca="false">LOWER(SUBSTITUTE(SUBSTITUTE(SUBSTITUTE(SUBSTITUTE(SUBSTITUTE(SUBSTITUTE(SUBSTITUTE(B12139,"S.L.",""),"SL",""),"S.A.",""),"SA","")," ",""),".",""),",",""))&amp;".com"</f>
        <v>cori.com</v>
      </c>
      <c r="L12139" s="4" t="s">
        <v>31</v>
      </c>
      <c r="M12139" s="4" t="s">
        <v>31</v>
      </c>
    </row>
    <row r="12140" customFormat="false" ht="15.75" hidden="false" customHeight="true" outlineLevel="0" collapsed="false">
      <c r="A12140" s="4" t="n">
        <v>2951</v>
      </c>
      <c r="B12140" s="4" t="s">
        <v>62577</v>
      </c>
      <c r="C12140" s="4" t="s">
        <v>62578</v>
      </c>
      <c r="D12140" s="4" t="s">
        <v>62579</v>
      </c>
      <c r="E12140" s="5" t="s">
        <v>52977</v>
      </c>
      <c r="F12140" s="4" t="s">
        <v>52978</v>
      </c>
      <c r="G12140" s="4" t="s">
        <v>138</v>
      </c>
      <c r="H12140" s="5" t="s">
        <v>62580</v>
      </c>
      <c r="I12140" s="7" t="s">
        <v>62581</v>
      </c>
      <c r="J12140" s="5" t="n">
        <f aca="false">LEN(K12140)</f>
        <v>8</v>
      </c>
      <c r="K12140" s="5" t="str">
        <f aca="false">LOWER(SUBSTITUTE(SUBSTITUTE(SUBSTITUTE(SUBSTITUTE(SUBSTITUTE(SUBSTITUTE(SUBSTITUTE(B12140,"S.L.",""),"SL",""),"S.A.",""),"SA","")," ",""),".",""),",",""))&amp;".com"</f>
        <v>toll.com</v>
      </c>
      <c r="L12140" s="4" t="s">
        <v>31</v>
      </c>
      <c r="M12140" s="4" t="s">
        <v>794</v>
      </c>
    </row>
    <row r="12141" customFormat="false" ht="15.75" hidden="false" customHeight="true" outlineLevel="0" collapsed="false">
      <c r="A12141" s="4" t="n">
        <v>3203</v>
      </c>
      <c r="B12141" s="4" t="s">
        <v>62582</v>
      </c>
      <c r="C12141" s="4"/>
      <c r="D12141" s="4" t="s">
        <v>62583</v>
      </c>
      <c r="E12141" s="5" t="s">
        <v>6031</v>
      </c>
      <c r="F12141" s="4" t="s">
        <v>6032</v>
      </c>
      <c r="G12141" s="4" t="s">
        <v>313</v>
      </c>
      <c r="H12141" s="5" t="s">
        <v>62584</v>
      </c>
      <c r="I12141" s="4" t="s">
        <v>62585</v>
      </c>
      <c r="J12141" s="5" t="n">
        <f aca="false">LEN(K12141)</f>
        <v>8</v>
      </c>
      <c r="K12141" s="10" t="str">
        <f aca="false">LOWER(SUBSTITUTE(SUBSTITUTE(SUBSTITUTE(SUBSTITUTE(SUBSTITUTE(SUBSTITUTE(SUBSTITUTE(B12141,"S.L.",""),"SL",""),"S.A.",""),"SA","")," ",""),".",""),",",""))&amp;".com"</f>
        <v>aili.com</v>
      </c>
      <c r="L12141" s="4" t="s">
        <v>31</v>
      </c>
      <c r="M12141" s="4" t="s">
        <v>31</v>
      </c>
    </row>
    <row r="12142" customFormat="false" ht="15.75" hidden="false" customHeight="true" outlineLevel="0" collapsed="false">
      <c r="A12142" s="4" t="n">
        <v>3591</v>
      </c>
      <c r="B12142" s="4" t="s">
        <v>62586</v>
      </c>
      <c r="C12142" s="4"/>
      <c r="D12142" s="4" t="s">
        <v>62492</v>
      </c>
      <c r="E12142" s="5" t="s">
        <v>62587</v>
      </c>
      <c r="F12142" s="4" t="s">
        <v>33593</v>
      </c>
      <c r="G12142" s="4" t="s">
        <v>1498</v>
      </c>
      <c r="H12142" s="5" t="s">
        <v>62588</v>
      </c>
      <c r="I12142" s="4" t="s">
        <v>62589</v>
      </c>
      <c r="J12142" s="5" t="n">
        <f aca="false">LEN(K12142)</f>
        <v>8</v>
      </c>
      <c r="K12142" s="6" t="s">
        <v>62495</v>
      </c>
      <c r="L12142" s="4" t="s">
        <v>31</v>
      </c>
      <c r="M12142" s="4" t="s">
        <v>577</v>
      </c>
    </row>
    <row r="12143" customFormat="false" ht="15.75" hidden="false" customHeight="true" outlineLevel="0" collapsed="false">
      <c r="A12143" s="4" t="n">
        <v>3704</v>
      </c>
      <c r="B12143" s="4" t="s">
        <v>62590</v>
      </c>
      <c r="C12143" s="4"/>
      <c r="D12143" s="4" t="s">
        <v>62591</v>
      </c>
      <c r="E12143" s="5" t="s">
        <v>13959</v>
      </c>
      <c r="F12143" s="4" t="s">
        <v>290</v>
      </c>
      <c r="G12143" s="4" t="s">
        <v>290</v>
      </c>
      <c r="H12143" s="5" t="s">
        <v>62592</v>
      </c>
      <c r="I12143" s="7" t="s">
        <v>62593</v>
      </c>
      <c r="J12143" s="5" t="n">
        <f aca="false">LEN(K12143)</f>
        <v>8</v>
      </c>
      <c r="K12143" s="6" t="s">
        <v>62594</v>
      </c>
      <c r="L12143" s="4" t="s">
        <v>57</v>
      </c>
      <c r="M12143" s="4" t="s">
        <v>133</v>
      </c>
    </row>
    <row r="12144" customFormat="false" ht="15.75" hidden="false" customHeight="true" outlineLevel="0" collapsed="false">
      <c r="A12144" s="4" t="n">
        <v>3710</v>
      </c>
      <c r="B12144" s="4" t="s">
        <v>62595</v>
      </c>
      <c r="C12144" s="4"/>
      <c r="D12144" s="4" t="s">
        <v>62596</v>
      </c>
      <c r="E12144" s="5" t="s">
        <v>62597</v>
      </c>
      <c r="F12144" s="4" t="s">
        <v>62598</v>
      </c>
      <c r="G12144" s="4" t="s">
        <v>290</v>
      </c>
      <c r="H12144" s="5" t="s">
        <v>20523</v>
      </c>
      <c r="I12144" s="4" t="s">
        <v>62599</v>
      </c>
      <c r="J12144" s="5" t="n">
        <f aca="false">LEN(K12144)</f>
        <v>8</v>
      </c>
      <c r="K12144" s="6" t="str">
        <f aca="false">LOWER(SUBSTITUTE(SUBSTITUTE(SUBSTITUTE(SUBSTITUTE(SUBSTITUTE(SUBSTITUTE(SUBSTITUTE(B12144,"S.L.",""),"SL",""),"S.A.",""),"SA","")," ",""),".",""),",",""))&amp;".com"</f>
        <v>laca.com</v>
      </c>
      <c r="L12144" s="4" t="s">
        <v>31</v>
      </c>
      <c r="M12144" s="4" t="s">
        <v>929</v>
      </c>
    </row>
    <row r="12145" customFormat="false" ht="15.75" hidden="false" customHeight="true" outlineLevel="0" collapsed="false">
      <c r="A12145" s="4" t="n">
        <v>3935</v>
      </c>
      <c r="B12145" s="4" t="s">
        <v>62600</v>
      </c>
      <c r="C12145" s="4"/>
      <c r="D12145" s="4" t="s">
        <v>62601</v>
      </c>
      <c r="E12145" s="5" t="s">
        <v>22607</v>
      </c>
      <c r="F12145" s="4" t="s">
        <v>12998</v>
      </c>
      <c r="G12145" s="4" t="s">
        <v>1397</v>
      </c>
      <c r="H12145" s="5" t="s">
        <v>62602</v>
      </c>
      <c r="I12145" s="4" t="s">
        <v>62603</v>
      </c>
      <c r="J12145" s="5" t="n">
        <f aca="false">LEN(K12145)</f>
        <v>8</v>
      </c>
      <c r="K12145" s="6" t="s">
        <v>62604</v>
      </c>
      <c r="L12145" s="4" t="s">
        <v>21</v>
      </c>
      <c r="M12145" s="4" t="s">
        <v>326</v>
      </c>
    </row>
    <row r="12146" customFormat="false" ht="15.75" hidden="false" customHeight="true" outlineLevel="0" collapsed="false">
      <c r="A12146" s="4" t="n">
        <v>4273</v>
      </c>
      <c r="B12146" s="4" t="s">
        <v>62605</v>
      </c>
      <c r="C12146" s="4" t="s">
        <v>62606</v>
      </c>
      <c r="D12146" s="4" t="s">
        <v>62607</v>
      </c>
      <c r="E12146" s="5" t="s">
        <v>1130</v>
      </c>
      <c r="F12146" s="4" t="s">
        <v>1131</v>
      </c>
      <c r="G12146" s="4" t="s">
        <v>107</v>
      </c>
      <c r="H12146" s="5" t="s">
        <v>62608</v>
      </c>
      <c r="I12146" s="7" t="s">
        <v>62609</v>
      </c>
      <c r="J12146" s="5" t="n">
        <f aca="false">LEN(K12146)</f>
        <v>8</v>
      </c>
      <c r="K12146" s="6" t="s">
        <v>62610</v>
      </c>
      <c r="L12146" s="4" t="s">
        <v>78</v>
      </c>
      <c r="M12146" s="4" t="s">
        <v>924</v>
      </c>
    </row>
    <row r="12147" customFormat="false" ht="15.75" hidden="false" customHeight="true" outlineLevel="0" collapsed="false">
      <c r="A12147" s="4" t="n">
        <v>4290</v>
      </c>
      <c r="B12147" s="4" t="s">
        <v>62611</v>
      </c>
      <c r="C12147" s="4" t="s">
        <v>62612</v>
      </c>
      <c r="D12147" s="4" t="s">
        <v>62613</v>
      </c>
      <c r="E12147" s="5" t="s">
        <v>544</v>
      </c>
      <c r="F12147" s="4" t="s">
        <v>545</v>
      </c>
      <c r="G12147" s="4" t="s">
        <v>107</v>
      </c>
      <c r="H12147" s="5" t="s">
        <v>62614</v>
      </c>
      <c r="I12147" s="4" t="s">
        <v>62615</v>
      </c>
      <c r="J12147" s="5" t="n">
        <f aca="false">LEN(K12147)</f>
        <v>8</v>
      </c>
      <c r="K12147" s="6" t="s">
        <v>62540</v>
      </c>
      <c r="L12147" s="4" t="s">
        <v>78</v>
      </c>
      <c r="M12147" s="4" t="s">
        <v>1265</v>
      </c>
    </row>
    <row r="12148" customFormat="false" ht="15.75" hidden="false" customHeight="true" outlineLevel="0" collapsed="false">
      <c r="A12148" s="4" t="n">
        <v>4642</v>
      </c>
      <c r="B12148" s="4" t="s">
        <v>62616</v>
      </c>
      <c r="C12148" s="4" t="s">
        <v>62617</v>
      </c>
      <c r="D12148" s="4" t="s">
        <v>62618</v>
      </c>
      <c r="E12148" s="5" t="s">
        <v>3427</v>
      </c>
      <c r="F12148" s="4" t="s">
        <v>3428</v>
      </c>
      <c r="G12148" s="4" t="s">
        <v>948</v>
      </c>
      <c r="H12148" s="5" t="s">
        <v>62619</v>
      </c>
      <c r="I12148" s="4" t="s">
        <v>62620</v>
      </c>
      <c r="J12148" s="5" t="n">
        <f aca="false">LEN(K12148)</f>
        <v>8</v>
      </c>
      <c r="K12148" s="6" t="s">
        <v>62495</v>
      </c>
      <c r="L12148" s="4" t="s">
        <v>31</v>
      </c>
      <c r="M12148" s="4" t="s">
        <v>336</v>
      </c>
    </row>
    <row r="12149" customFormat="false" ht="15.75" hidden="false" customHeight="true" outlineLevel="0" collapsed="false">
      <c r="A12149" s="4" t="n">
        <v>4994</v>
      </c>
      <c r="B12149" s="4" t="s">
        <v>62621</v>
      </c>
      <c r="C12149" s="4" t="s">
        <v>62622</v>
      </c>
      <c r="D12149" s="4" t="s">
        <v>62623</v>
      </c>
      <c r="E12149" s="5" t="s">
        <v>24685</v>
      </c>
      <c r="F12149" s="4" t="s">
        <v>815</v>
      </c>
      <c r="G12149" s="4" t="s">
        <v>332</v>
      </c>
      <c r="H12149" s="5" t="s">
        <v>62624</v>
      </c>
      <c r="I12149" s="4" t="s">
        <v>62625</v>
      </c>
      <c r="J12149" s="5" t="n">
        <f aca="false">LEN(K12149)</f>
        <v>8</v>
      </c>
      <c r="K12149" s="6" t="str">
        <f aca="false">LOWER(SUBSTITUTE(SUBSTITUTE(SUBSTITUTE(SUBSTITUTE(SUBSTITUTE(SUBSTITUTE(SUBSTITUTE(B12149,"S.L.",""),"SL",""),"S.A.",""),"SA","")," ",""),".",""),",",""))&amp;".com"</f>
        <v>joma.com</v>
      </c>
      <c r="L12149" s="4" t="s">
        <v>78</v>
      </c>
      <c r="M12149" s="4" t="s">
        <v>1043</v>
      </c>
    </row>
    <row r="12150" customFormat="false" ht="15.75" hidden="false" customHeight="true" outlineLevel="0" collapsed="false">
      <c r="A12150" s="4" t="n">
        <v>5058</v>
      </c>
      <c r="B12150" s="4" t="s">
        <v>919</v>
      </c>
      <c r="C12150" s="4" t="s">
        <v>62626</v>
      </c>
      <c r="D12150" s="4" t="s">
        <v>62627</v>
      </c>
      <c r="E12150" s="5" t="s">
        <v>1458</v>
      </c>
      <c r="F12150" s="4" t="s">
        <v>1459</v>
      </c>
      <c r="G12150" s="4" t="s">
        <v>332</v>
      </c>
      <c r="H12150" s="5" t="s">
        <v>62628</v>
      </c>
      <c r="I12150" s="4" t="s">
        <v>62629</v>
      </c>
      <c r="J12150" s="5" t="n">
        <f aca="false">LEN(K12150)</f>
        <v>8</v>
      </c>
      <c r="K12150" s="6" t="s">
        <v>62630</v>
      </c>
      <c r="L12150" s="4" t="s">
        <v>78</v>
      </c>
      <c r="M12150" s="4" t="s">
        <v>1208</v>
      </c>
    </row>
    <row r="12151" customFormat="false" ht="15.75" hidden="false" customHeight="true" outlineLevel="0" collapsed="false">
      <c r="A12151" s="4" t="n">
        <v>5157</v>
      </c>
      <c r="B12151" s="4" t="s">
        <v>17205</v>
      </c>
      <c r="C12151" s="4"/>
      <c r="D12151" s="4" t="s">
        <v>62631</v>
      </c>
      <c r="E12151" s="5" t="s">
        <v>15602</v>
      </c>
      <c r="F12151" s="4" t="s">
        <v>15603</v>
      </c>
      <c r="G12151" s="4" t="s">
        <v>332</v>
      </c>
      <c r="H12151" s="5" t="s">
        <v>62632</v>
      </c>
      <c r="I12151" s="4" t="s">
        <v>62633</v>
      </c>
      <c r="J12151" s="5" t="n">
        <f aca="false">LEN(K12151)</f>
        <v>8</v>
      </c>
      <c r="K12151" s="6" t="s">
        <v>62634</v>
      </c>
      <c r="L12151" s="4" t="s">
        <v>21</v>
      </c>
      <c r="M12151" s="4" t="s">
        <v>368</v>
      </c>
    </row>
    <row r="12152" customFormat="false" ht="15.75" hidden="false" customHeight="true" outlineLevel="0" collapsed="false">
      <c r="A12152" s="4" t="n">
        <v>5339</v>
      </c>
      <c r="B12152" s="4" t="s">
        <v>62635</v>
      </c>
      <c r="C12152" s="4" t="s">
        <v>62636</v>
      </c>
      <c r="D12152" s="4" t="s">
        <v>62637</v>
      </c>
      <c r="E12152" s="5" t="s">
        <v>21091</v>
      </c>
      <c r="F12152" s="4" t="s">
        <v>21092</v>
      </c>
      <c r="G12152" s="4" t="s">
        <v>250</v>
      </c>
      <c r="H12152" s="5" t="s">
        <v>62638</v>
      </c>
      <c r="I12152" s="4" t="s">
        <v>62639</v>
      </c>
      <c r="J12152" s="5" t="n">
        <f aca="false">LEN(K12152)</f>
        <v>8</v>
      </c>
      <c r="K12152" s="6" t="s">
        <v>62517</v>
      </c>
      <c r="L12152" s="4" t="s">
        <v>78</v>
      </c>
      <c r="M12152" s="4" t="s">
        <v>4806</v>
      </c>
    </row>
    <row r="12153" customFormat="false" ht="15.75" hidden="false" customHeight="true" outlineLevel="0" collapsed="false">
      <c r="A12153" s="4" t="n">
        <v>5737</v>
      </c>
      <c r="B12153" s="4" t="s">
        <v>62640</v>
      </c>
      <c r="C12153" s="4"/>
      <c r="D12153" s="4" t="s">
        <v>62641</v>
      </c>
      <c r="E12153" s="5" t="s">
        <v>1747</v>
      </c>
      <c r="F12153" s="4" t="s">
        <v>1748</v>
      </c>
      <c r="G12153" s="4" t="s">
        <v>18</v>
      </c>
      <c r="H12153" s="5" t="s">
        <v>62642</v>
      </c>
      <c r="I12153" s="7" t="s">
        <v>62643</v>
      </c>
      <c r="J12153" s="5" t="n">
        <f aca="false">LEN(K12153)</f>
        <v>8</v>
      </c>
      <c r="K12153" s="6" t="s">
        <v>62517</v>
      </c>
      <c r="L12153" s="4" t="s">
        <v>78</v>
      </c>
      <c r="M12153" s="4" t="s">
        <v>4901</v>
      </c>
    </row>
    <row r="12154" customFormat="false" ht="15.75" hidden="false" customHeight="true" outlineLevel="0" collapsed="false">
      <c r="A12154" s="4" t="n">
        <v>5893</v>
      </c>
      <c r="B12154" s="4" t="s">
        <v>52050</v>
      </c>
      <c r="C12154" s="4"/>
      <c r="D12154" s="4" t="s">
        <v>62644</v>
      </c>
      <c r="E12154" s="5" t="s">
        <v>25136</v>
      </c>
      <c r="F12154" s="4" t="s">
        <v>32097</v>
      </c>
      <c r="G12154" s="4" t="s">
        <v>18</v>
      </c>
      <c r="H12154" s="5" t="s">
        <v>62645</v>
      </c>
      <c r="I12154" s="4" t="s">
        <v>62646</v>
      </c>
      <c r="J12154" s="5" t="n">
        <f aca="false">LEN(K12154)</f>
        <v>8</v>
      </c>
      <c r="K12154" s="10" t="s">
        <v>62517</v>
      </c>
      <c r="L12154" s="4" t="s">
        <v>57</v>
      </c>
      <c r="M12154" s="4" t="s">
        <v>2657</v>
      </c>
    </row>
    <row r="12155" customFormat="false" ht="15.75" hidden="false" customHeight="true" outlineLevel="0" collapsed="false">
      <c r="A12155" s="4" t="n">
        <v>5939</v>
      </c>
      <c r="B12155" s="4" t="s">
        <v>62647</v>
      </c>
      <c r="C12155" s="4"/>
      <c r="D12155" s="4" t="s">
        <v>62648</v>
      </c>
      <c r="E12155" s="5" t="s">
        <v>2633</v>
      </c>
      <c r="F12155" s="4" t="s">
        <v>62</v>
      </c>
      <c r="G12155" s="4" t="s">
        <v>18</v>
      </c>
      <c r="H12155" s="5" t="s">
        <v>62649</v>
      </c>
      <c r="I12155" s="7" t="s">
        <v>62650</v>
      </c>
      <c r="J12155" s="5" t="n">
        <f aca="false">LEN(K12155)</f>
        <v>8</v>
      </c>
      <c r="K12155" s="6" t="s">
        <v>62651</v>
      </c>
      <c r="L12155" s="4" t="s">
        <v>57</v>
      </c>
      <c r="M12155" s="4" t="s">
        <v>779</v>
      </c>
    </row>
    <row r="12156" customFormat="false" ht="15.75" hidden="false" customHeight="true" outlineLevel="0" collapsed="false">
      <c r="A12156" s="4" t="n">
        <v>11122</v>
      </c>
      <c r="B12156" s="4" t="s">
        <v>62652</v>
      </c>
      <c r="C12156" s="4"/>
      <c r="D12156" s="4" t="s">
        <v>62653</v>
      </c>
      <c r="E12156" s="5" t="s">
        <v>25231</v>
      </c>
      <c r="F12156" s="4" t="s">
        <v>25232</v>
      </c>
      <c r="G12156" s="4" t="s">
        <v>27</v>
      </c>
      <c r="H12156" s="5" t="s">
        <v>62654</v>
      </c>
      <c r="I12156" s="4" t="s">
        <v>62655</v>
      </c>
      <c r="J12156" s="5" t="n">
        <f aca="false">LEN(K12156)</f>
        <v>8</v>
      </c>
      <c r="K12156" s="6" t="s">
        <v>62656</v>
      </c>
      <c r="L12156" s="4" t="s">
        <v>66</v>
      </c>
      <c r="M12156" s="4" t="s">
        <v>32</v>
      </c>
    </row>
    <row r="12157" customFormat="false" ht="15.75" hidden="false" customHeight="true" outlineLevel="0" collapsed="false">
      <c r="A12157" s="4" t="n">
        <v>6408</v>
      </c>
      <c r="B12157" s="4" t="s">
        <v>62657</v>
      </c>
      <c r="C12157" s="4"/>
      <c r="D12157" s="4" t="s">
        <v>62658</v>
      </c>
      <c r="E12157" s="5" t="s">
        <v>25242</v>
      </c>
      <c r="F12157" s="4" t="s">
        <v>3516</v>
      </c>
      <c r="G12157" s="4" t="s">
        <v>27</v>
      </c>
      <c r="H12157" s="5" t="s">
        <v>62659</v>
      </c>
      <c r="I12157" s="4" t="s">
        <v>62660</v>
      </c>
      <c r="J12157" s="5" t="n">
        <f aca="false">LEN(K12157)</f>
        <v>8</v>
      </c>
      <c r="K12157" s="6" t="s">
        <v>62495</v>
      </c>
      <c r="L12157" s="4" t="s">
        <v>21</v>
      </c>
      <c r="M12157" s="4" t="s">
        <v>459</v>
      </c>
    </row>
    <row r="12158" customFormat="false" ht="15.75" hidden="false" customHeight="true" outlineLevel="0" collapsed="false">
      <c r="A12158" s="4" t="n">
        <v>6518</v>
      </c>
      <c r="B12158" s="4" t="s">
        <v>62661</v>
      </c>
      <c r="C12158" s="4"/>
      <c r="D12158" s="4" t="s">
        <v>62662</v>
      </c>
      <c r="E12158" s="5" t="s">
        <v>1762</v>
      </c>
      <c r="F12158" s="4" t="s">
        <v>1763</v>
      </c>
      <c r="G12158" s="4" t="s">
        <v>299</v>
      </c>
      <c r="H12158" s="5" t="s">
        <v>62663</v>
      </c>
      <c r="I12158" s="7" t="s">
        <v>62664</v>
      </c>
      <c r="J12158" s="5" t="n">
        <f aca="false">LEN(K12158)</f>
        <v>8</v>
      </c>
      <c r="K12158" s="6" t="s">
        <v>62665</v>
      </c>
      <c r="L12158" s="4" t="s">
        <v>21</v>
      </c>
      <c r="M12158" s="4" t="s">
        <v>729</v>
      </c>
    </row>
    <row r="12159" customFormat="false" ht="15.75" hidden="false" customHeight="true" outlineLevel="0" collapsed="false">
      <c r="A12159" s="4" t="n">
        <v>6693</v>
      </c>
      <c r="B12159" s="4" t="s">
        <v>62666</v>
      </c>
      <c r="C12159" s="4"/>
      <c r="D12159" s="4" t="s">
        <v>62667</v>
      </c>
      <c r="E12159" s="5" t="s">
        <v>35028</v>
      </c>
      <c r="F12159" s="4" t="s">
        <v>14735</v>
      </c>
      <c r="G12159" s="4" t="s">
        <v>1155</v>
      </c>
      <c r="H12159" s="5" t="s">
        <v>62668</v>
      </c>
      <c r="I12159" s="7" t="s">
        <v>62669</v>
      </c>
      <c r="J12159" s="5" t="n">
        <f aca="false">LEN(K12159)</f>
        <v>8</v>
      </c>
      <c r="K12159" s="6" t="s">
        <v>62670</v>
      </c>
      <c r="L12159" s="4" t="s">
        <v>78</v>
      </c>
      <c r="M12159" s="4" t="s">
        <v>1988</v>
      </c>
    </row>
    <row r="12160" customFormat="false" ht="15.75" hidden="false" customHeight="true" outlineLevel="0" collapsed="false">
      <c r="A12160" s="4" t="n">
        <v>6694</v>
      </c>
      <c r="B12160" s="4" t="s">
        <v>1093</v>
      </c>
      <c r="C12160" s="4"/>
      <c r="D12160" s="4" t="s">
        <v>62671</v>
      </c>
      <c r="E12160" s="5" t="s">
        <v>35028</v>
      </c>
      <c r="F12160" s="4" t="s">
        <v>14735</v>
      </c>
      <c r="G12160" s="4" t="s">
        <v>1155</v>
      </c>
      <c r="H12160" s="5" t="s">
        <v>62668</v>
      </c>
      <c r="I12160" s="4" t="s">
        <v>62669</v>
      </c>
      <c r="J12160" s="5" t="n">
        <f aca="false">LEN(K12160)</f>
        <v>8</v>
      </c>
      <c r="K12160" s="6" t="s">
        <v>62670</v>
      </c>
      <c r="L12160" s="4" t="s">
        <v>21</v>
      </c>
      <c r="M12160" s="4" t="s">
        <v>2124</v>
      </c>
    </row>
    <row r="12161" customFormat="false" ht="15.75" hidden="false" customHeight="true" outlineLevel="0" collapsed="false">
      <c r="A12161" s="4" t="n">
        <v>6695</v>
      </c>
      <c r="B12161" s="4" t="s">
        <v>9693</v>
      </c>
      <c r="C12161" s="4"/>
      <c r="D12161" s="4" t="s">
        <v>62667</v>
      </c>
      <c r="E12161" s="5" t="s">
        <v>35028</v>
      </c>
      <c r="F12161" s="4" t="s">
        <v>14735</v>
      </c>
      <c r="G12161" s="4" t="s">
        <v>1155</v>
      </c>
      <c r="H12161" s="5" t="s">
        <v>62668</v>
      </c>
      <c r="I12161" s="4" t="s">
        <v>62669</v>
      </c>
      <c r="J12161" s="5" t="n">
        <f aca="false">LEN(K12161)</f>
        <v>8</v>
      </c>
      <c r="K12161" s="6" t="s">
        <v>62670</v>
      </c>
      <c r="L12161" s="4" t="s">
        <v>78</v>
      </c>
      <c r="M12161" s="4" t="s">
        <v>1120</v>
      </c>
    </row>
    <row r="12162" customFormat="false" ht="15.75" hidden="false" customHeight="true" outlineLevel="0" collapsed="false">
      <c r="A12162" s="4" t="n">
        <v>6763</v>
      </c>
      <c r="B12162" s="4" t="s">
        <v>62672</v>
      </c>
      <c r="C12162" s="4"/>
      <c r="D12162" s="4" t="s">
        <v>62673</v>
      </c>
      <c r="E12162" s="5" t="s">
        <v>49686</v>
      </c>
      <c r="F12162" s="4" t="s">
        <v>49687</v>
      </c>
      <c r="G12162" s="4" t="s">
        <v>1423</v>
      </c>
      <c r="H12162" s="5" t="s">
        <v>62674</v>
      </c>
      <c r="I12162" s="4" t="s">
        <v>62675</v>
      </c>
      <c r="J12162" s="5" t="n">
        <f aca="false">LEN(K12162)</f>
        <v>8</v>
      </c>
      <c r="K12162" s="6" t="s">
        <v>62676</v>
      </c>
      <c r="L12162" s="4" t="s">
        <v>1970</v>
      </c>
      <c r="M12162" s="4" t="s">
        <v>577</v>
      </c>
    </row>
    <row r="12163" customFormat="false" ht="15.75" hidden="false" customHeight="true" outlineLevel="0" collapsed="false">
      <c r="A12163" s="4" t="n">
        <v>6881</v>
      </c>
      <c r="B12163" s="4" t="s">
        <v>62677</v>
      </c>
      <c r="C12163" s="4"/>
      <c r="D12163" s="4" t="s">
        <v>62678</v>
      </c>
      <c r="E12163" s="5" t="s">
        <v>3565</v>
      </c>
      <c r="F12163" s="4" t="s">
        <v>3566</v>
      </c>
      <c r="G12163" s="4" t="s">
        <v>84</v>
      </c>
      <c r="H12163" s="5" t="s">
        <v>62679</v>
      </c>
      <c r="I12163" s="4" t="s">
        <v>62680</v>
      </c>
      <c r="J12163" s="5" t="n">
        <f aca="false">LEN(K12163)</f>
        <v>8</v>
      </c>
      <c r="K12163" s="6" t="s">
        <v>62540</v>
      </c>
      <c r="L12163" s="4" t="s">
        <v>31</v>
      </c>
      <c r="M12163" s="4" t="s">
        <v>31</v>
      </c>
    </row>
    <row r="12164" customFormat="false" ht="15.75" hidden="false" customHeight="true" outlineLevel="0" collapsed="false">
      <c r="A12164" s="4" t="n">
        <v>6880</v>
      </c>
      <c r="B12164" s="4" t="s">
        <v>62681</v>
      </c>
      <c r="C12164" s="4"/>
      <c r="D12164" s="4" t="s">
        <v>62682</v>
      </c>
      <c r="E12164" s="5" t="s">
        <v>4297</v>
      </c>
      <c r="F12164" s="4" t="s">
        <v>661</v>
      </c>
      <c r="G12164" s="4" t="s">
        <v>84</v>
      </c>
      <c r="H12164" s="5" t="s">
        <v>62679</v>
      </c>
      <c r="I12164" s="4" t="s">
        <v>62683</v>
      </c>
      <c r="J12164" s="5" t="n">
        <f aca="false">LEN(K12164)</f>
        <v>8</v>
      </c>
      <c r="K12164" s="6" t="s">
        <v>62540</v>
      </c>
      <c r="L12164" s="4" t="s">
        <v>57</v>
      </c>
      <c r="M12164" s="4" t="s">
        <v>21227</v>
      </c>
    </row>
    <row r="12165" customFormat="false" ht="15.75" hidden="false" customHeight="true" outlineLevel="0" collapsed="false">
      <c r="A12165" s="4" t="n">
        <v>6974</v>
      </c>
      <c r="B12165" s="4" t="s">
        <v>62684</v>
      </c>
      <c r="C12165" s="4"/>
      <c r="D12165" s="4" t="s">
        <v>62685</v>
      </c>
      <c r="E12165" s="5" t="s">
        <v>1768</v>
      </c>
      <c r="F12165" s="4" t="s">
        <v>83</v>
      </c>
      <c r="G12165" s="4" t="s">
        <v>84</v>
      </c>
      <c r="H12165" s="5" t="s">
        <v>62686</v>
      </c>
      <c r="I12165" s="7" t="s">
        <v>62687</v>
      </c>
      <c r="J12165" s="5" t="n">
        <f aca="false">LEN(K12165)</f>
        <v>8</v>
      </c>
      <c r="K12165" s="6" t="str">
        <f aca="false">LOWER(SUBSTITUTE(SUBSTITUTE(SUBSTITUTE(SUBSTITUTE(SUBSTITUTE(SUBSTITUTE(SUBSTITUTE(B12165,"S.L.",""),"SL",""),"S.A.",""),"SA","")," ",""),".",""),",",""))&amp;".com"</f>
        <v>lpin.com</v>
      </c>
      <c r="L12165" s="4" t="s">
        <v>21</v>
      </c>
      <c r="M12165" s="4" t="s">
        <v>31</v>
      </c>
    </row>
    <row r="12166" customFormat="false" ht="15.75" hidden="false" customHeight="true" outlineLevel="0" collapsed="false">
      <c r="A12166" s="4" t="n">
        <v>7026</v>
      </c>
      <c r="B12166" s="4" t="s">
        <v>62688</v>
      </c>
      <c r="C12166" s="4"/>
      <c r="D12166" s="4" t="s">
        <v>62689</v>
      </c>
      <c r="E12166" s="5" t="s">
        <v>648</v>
      </c>
      <c r="F12166" s="4" t="s">
        <v>649</v>
      </c>
      <c r="G12166" s="4" t="s">
        <v>84</v>
      </c>
      <c r="H12166" s="5" t="s">
        <v>62690</v>
      </c>
      <c r="I12166" s="4" t="s">
        <v>62691</v>
      </c>
      <c r="J12166" s="5" t="n">
        <f aca="false">LEN(K12166)</f>
        <v>8</v>
      </c>
      <c r="K12166" s="6" t="s">
        <v>62692</v>
      </c>
      <c r="L12166" s="4" t="s">
        <v>21</v>
      </c>
      <c r="M12166" s="4" t="s">
        <v>31</v>
      </c>
    </row>
    <row r="12167" customFormat="false" ht="15.75" hidden="false" customHeight="true" outlineLevel="0" collapsed="false">
      <c r="A12167" s="4" t="n">
        <v>7524</v>
      </c>
      <c r="B12167" s="4" t="s">
        <v>17746</v>
      </c>
      <c r="C12167" s="4"/>
      <c r="D12167" s="4" t="s">
        <v>62693</v>
      </c>
      <c r="E12167" s="5" t="s">
        <v>5500</v>
      </c>
      <c r="F12167" s="4" t="s">
        <v>6463</v>
      </c>
      <c r="G12167" s="4" t="s">
        <v>84</v>
      </c>
      <c r="H12167" s="5" t="s">
        <v>62694</v>
      </c>
      <c r="I12167" s="4" t="str">
        <f aca="false">IFERROR(__xludf.dummyfunction("""info@""&amp;LOWER(REGEXREPLACE(B12167,""[^A-Za-z0-9]"",""""))&amp;"".com"""),"info@goya.com")</f>
        <v>info@goya.com</v>
      </c>
      <c r="J12167" s="5" t="n">
        <f aca="false">LEN(K12167)</f>
        <v>8</v>
      </c>
      <c r="K12167" s="6" t="s">
        <v>62695</v>
      </c>
      <c r="L12167" s="4" t="s">
        <v>57</v>
      </c>
      <c r="M12167" s="4" t="s">
        <v>502</v>
      </c>
    </row>
    <row r="12168" customFormat="false" ht="15.75" hidden="false" customHeight="true" outlineLevel="0" collapsed="false">
      <c r="A12168" s="4" t="n">
        <v>8461</v>
      </c>
      <c r="B12168" s="4" t="s">
        <v>62696</v>
      </c>
      <c r="C12168" s="4" t="s">
        <v>62697</v>
      </c>
      <c r="D12168" s="4" t="s">
        <v>62698</v>
      </c>
      <c r="E12168" s="5" t="s">
        <v>1974</v>
      </c>
      <c r="F12168" s="4" t="s">
        <v>1975</v>
      </c>
      <c r="G12168" s="4" t="s">
        <v>146</v>
      </c>
      <c r="H12168" s="5" t="s">
        <v>62699</v>
      </c>
      <c r="I12168" s="7" t="s">
        <v>62700</v>
      </c>
      <c r="J12168" s="5" t="n">
        <f aca="false">LEN(K12168)</f>
        <v>8</v>
      </c>
      <c r="K12168" s="6" t="s">
        <v>62701</v>
      </c>
      <c r="L12168" s="4" t="s">
        <v>21</v>
      </c>
      <c r="M12168" s="4" t="s">
        <v>877</v>
      </c>
    </row>
    <row r="12169" customFormat="false" ht="15.75" hidden="false" customHeight="true" outlineLevel="0" collapsed="false">
      <c r="A12169" s="4" t="n">
        <v>8989</v>
      </c>
      <c r="B12169" s="4" t="s">
        <v>62702</v>
      </c>
      <c r="C12169" s="4"/>
      <c r="D12169" s="4" t="s">
        <v>62703</v>
      </c>
      <c r="E12169" s="5" t="s">
        <v>21875</v>
      </c>
      <c r="F12169" s="4" t="s">
        <v>21876</v>
      </c>
      <c r="G12169" s="4" t="s">
        <v>700</v>
      </c>
      <c r="H12169" s="5" t="s">
        <v>62704</v>
      </c>
      <c r="I12169" s="4" t="s">
        <v>62705</v>
      </c>
      <c r="J12169" s="5" t="n">
        <f aca="false">LEN(K12169)</f>
        <v>8</v>
      </c>
      <c r="K12169" s="6" t="s">
        <v>62706</v>
      </c>
      <c r="L12169" s="4" t="s">
        <v>637</v>
      </c>
      <c r="M12169" s="4" t="s">
        <v>294</v>
      </c>
    </row>
    <row r="12170" customFormat="false" ht="15.75" hidden="false" customHeight="true" outlineLevel="0" collapsed="false">
      <c r="A12170" s="4" t="n">
        <v>9598</v>
      </c>
      <c r="B12170" s="4" t="s">
        <v>62707</v>
      </c>
      <c r="C12170" s="4"/>
      <c r="D12170" s="4" t="s">
        <v>62708</v>
      </c>
      <c r="E12170" s="5" t="s">
        <v>3093</v>
      </c>
      <c r="F12170" s="4" t="s">
        <v>3094</v>
      </c>
      <c r="G12170" s="4" t="s">
        <v>603</v>
      </c>
      <c r="H12170" s="5" t="s">
        <v>62709</v>
      </c>
      <c r="I12170" s="4" t="s">
        <v>62710</v>
      </c>
      <c r="J12170" s="5" t="n">
        <f aca="false">LEN(K12170)</f>
        <v>8</v>
      </c>
      <c r="K12170" s="6" t="s">
        <v>62711</v>
      </c>
      <c r="L12170" s="4" t="s">
        <v>78</v>
      </c>
      <c r="M12170" s="4" t="s">
        <v>1085</v>
      </c>
    </row>
    <row r="12171" customFormat="false" ht="15.75" hidden="false" customHeight="true" outlineLevel="0" collapsed="false">
      <c r="A12171" s="4" t="n">
        <v>9736</v>
      </c>
      <c r="B12171" s="4" t="s">
        <v>62712</v>
      </c>
      <c r="C12171" s="4"/>
      <c r="D12171" s="4" t="s">
        <v>62713</v>
      </c>
      <c r="E12171" s="5" t="s">
        <v>62714</v>
      </c>
      <c r="F12171" s="4" t="s">
        <v>46685</v>
      </c>
      <c r="G12171" s="4" t="s">
        <v>603</v>
      </c>
      <c r="H12171" s="5" t="s">
        <v>62715</v>
      </c>
      <c r="I12171" s="4" t="str">
        <f aca="false">IFERROR(__xludf.dummyfunction("""info@""&amp;LOWER(REGEXREPLACE(B12171,""[^A-Za-z0-9]"",""""))&amp;"".com"""),"info@jopi.com")</f>
        <v>info@jopi.com</v>
      </c>
      <c r="J12171" s="5" t="n">
        <f aca="false">LEN(K12171)</f>
        <v>8</v>
      </c>
      <c r="K12171" s="6" t="s">
        <v>62716</v>
      </c>
      <c r="L12171" s="4" t="s">
        <v>31</v>
      </c>
      <c r="M12171" s="4" t="s">
        <v>31</v>
      </c>
    </row>
    <row r="12172" customFormat="false" ht="15.75" hidden="false" customHeight="true" outlineLevel="0" collapsed="false">
      <c r="A12172" s="4" t="n">
        <v>10075</v>
      </c>
      <c r="B12172" s="4" t="s">
        <v>62717</v>
      </c>
      <c r="C12172" s="4"/>
      <c r="D12172" s="4" t="s">
        <v>62718</v>
      </c>
      <c r="E12172" s="5" t="s">
        <v>10169</v>
      </c>
      <c r="F12172" s="4" t="s">
        <v>1261</v>
      </c>
      <c r="G12172" s="4" t="s">
        <v>620</v>
      </c>
      <c r="H12172" s="5" t="s">
        <v>62719</v>
      </c>
      <c r="I12172" s="7" t="str">
        <f aca="false">IFERROR(__xludf.dummyfunction("""info@""&amp;LOWER(REGEXREPLACE(B12172,""[^A-Za-z0-9]"",""""))&amp;"".com"""),"info@leon.com")</f>
        <v>info@leon.com</v>
      </c>
      <c r="J12172" s="5" t="n">
        <f aca="false">LEN(K12172)</f>
        <v>8</v>
      </c>
      <c r="K12172" s="6" t="s">
        <v>62720</v>
      </c>
      <c r="L12172" s="4" t="s">
        <v>66</v>
      </c>
      <c r="M12172" s="4" t="s">
        <v>4671</v>
      </c>
    </row>
    <row r="12173" customFormat="false" ht="15.75" hidden="false" customHeight="true" outlineLevel="0" collapsed="false">
      <c r="A12173" s="4" t="n">
        <v>10158</v>
      </c>
      <c r="B12173" s="4" t="s">
        <v>62721</v>
      </c>
      <c r="C12173" s="4"/>
      <c r="D12173" s="4" t="s">
        <v>62722</v>
      </c>
      <c r="E12173" s="5" t="s">
        <v>10467</v>
      </c>
      <c r="F12173" s="4" t="s">
        <v>10468</v>
      </c>
      <c r="G12173" s="4" t="s">
        <v>620</v>
      </c>
      <c r="H12173" s="5" t="s">
        <v>62723</v>
      </c>
      <c r="I12173" s="7" t="str">
        <f aca="false">IFERROR(__xludf.dummyfunction("""info@""&amp;LOWER(REGEXREPLACE(B12173,""[^A-Za-z0-9]"",""""))&amp;"".com"""),"info@rico.com")</f>
        <v>info@rico.com</v>
      </c>
      <c r="J12173" s="5" t="n">
        <f aca="false">LEN(K12173)</f>
        <v>8</v>
      </c>
      <c r="K12173" s="6" t="s">
        <v>62724</v>
      </c>
      <c r="L12173" s="4" t="s">
        <v>78</v>
      </c>
      <c r="M12173" s="4" t="s">
        <v>336</v>
      </c>
    </row>
    <row r="12174" customFormat="false" ht="15.75" hidden="false" customHeight="true" outlineLevel="0" collapsed="false">
      <c r="A12174" s="4" t="n">
        <v>10884</v>
      </c>
      <c r="B12174" s="4" t="s">
        <v>62725</v>
      </c>
      <c r="C12174" s="4"/>
      <c r="D12174" s="4" t="s">
        <v>62726</v>
      </c>
      <c r="E12174" s="5" t="s">
        <v>12620</v>
      </c>
      <c r="F12174" s="4" t="s">
        <v>4458</v>
      </c>
      <c r="G12174" s="4" t="s">
        <v>364</v>
      </c>
      <c r="H12174" s="5" t="s">
        <v>62727</v>
      </c>
      <c r="I12174" s="4" t="str">
        <f aca="false">IFERROR(__xludf.dummyfunction("""info@""&amp;LOWER(REGEXREPLACE(B12174,""[^A-Za-z0-9]"",""""))&amp;"".com"""),"info@novo.com")</f>
        <v>info@novo.com</v>
      </c>
      <c r="J12174" s="5" t="n">
        <f aca="false">LEN(K12174)</f>
        <v>8</v>
      </c>
      <c r="K12174" s="6" t="s">
        <v>62728</v>
      </c>
      <c r="L12174" s="4" t="s">
        <v>21</v>
      </c>
      <c r="M12174" s="4" t="s">
        <v>118</v>
      </c>
    </row>
    <row r="12175" customFormat="false" ht="15.75" hidden="false" customHeight="true" outlineLevel="0" collapsed="false">
      <c r="A12175" s="4" t="n">
        <v>11031</v>
      </c>
      <c r="B12175" s="4" t="s">
        <v>62729</v>
      </c>
      <c r="C12175" s="4"/>
      <c r="D12175" s="4" t="s">
        <v>62730</v>
      </c>
      <c r="E12175" s="5" t="s">
        <v>37140</v>
      </c>
      <c r="F12175" s="4" t="s">
        <v>37141</v>
      </c>
      <c r="G12175" s="4" t="s">
        <v>1270</v>
      </c>
      <c r="H12175" s="5" t="s">
        <v>62731</v>
      </c>
      <c r="I12175" s="4" t="str">
        <f aca="false">IFERROR(__xludf.dummyfunction("""info@""&amp;LOWER(REGEXREPLACE(B12175,""[^A-Za-z0-9]"",""""))&amp;"".com"""),"info@orly.com")</f>
        <v>info@orly.com</v>
      </c>
      <c r="J12175" s="5" t="n">
        <f aca="false">LEN(K12175)</f>
        <v>8</v>
      </c>
      <c r="K12175" s="6" t="s">
        <v>62732</v>
      </c>
      <c r="L12175" s="4" t="s">
        <v>78</v>
      </c>
      <c r="M12175" s="4" t="s">
        <v>929</v>
      </c>
    </row>
    <row r="12176" customFormat="false" ht="15.75" hidden="false" customHeight="true" outlineLevel="0" collapsed="false">
      <c r="A12176" s="4" t="n">
        <v>11925</v>
      </c>
      <c r="B12176" s="4" t="s">
        <v>62733</v>
      </c>
      <c r="C12176" s="4"/>
      <c r="D12176" s="4" t="s">
        <v>62734</v>
      </c>
      <c r="E12176" s="5" t="s">
        <v>21798</v>
      </c>
      <c r="F12176" s="4" t="s">
        <v>21799</v>
      </c>
      <c r="G12176" s="4" t="s">
        <v>1567</v>
      </c>
      <c r="H12176" s="5" t="s">
        <v>283</v>
      </c>
      <c r="I12176" s="7" t="s">
        <v>62735</v>
      </c>
      <c r="J12176" s="5" t="n">
        <f aca="false">LEN(K12176)</f>
        <v>7</v>
      </c>
      <c r="K12176" s="6" t="s">
        <v>62736</v>
      </c>
      <c r="L12176" s="4" t="s">
        <v>21</v>
      </c>
      <c r="M12176" s="4" t="s">
        <v>31</v>
      </c>
    </row>
    <row r="12177" customFormat="false" ht="15.75" hidden="false" customHeight="true" outlineLevel="0" collapsed="false">
      <c r="A12177" s="4" t="n">
        <v>275</v>
      </c>
      <c r="B12177" s="4" t="s">
        <v>62737</v>
      </c>
      <c r="C12177" s="4"/>
      <c r="D12177" s="4" t="s">
        <v>62738</v>
      </c>
      <c r="E12177" s="5" t="n">
        <v>28802</v>
      </c>
      <c r="F12177" s="4" t="s">
        <v>2331</v>
      </c>
      <c r="G12177" s="4" t="s">
        <v>205</v>
      </c>
      <c r="H12177" s="5" t="s">
        <v>62739</v>
      </c>
      <c r="I12177" s="4" t="s">
        <v>62740</v>
      </c>
      <c r="J12177" s="5" t="n">
        <f aca="false">LEN(K12177)</f>
        <v>7</v>
      </c>
      <c r="K12177" s="6" t="s">
        <v>62741</v>
      </c>
      <c r="L12177" s="4" t="s">
        <v>31</v>
      </c>
      <c r="M12177" s="4" t="s">
        <v>16377</v>
      </c>
    </row>
    <row r="12178" customFormat="false" ht="15.75" hidden="false" customHeight="true" outlineLevel="0" collapsed="false">
      <c r="A12178" s="4" t="n">
        <v>281</v>
      </c>
      <c r="B12178" s="4" t="s">
        <v>62742</v>
      </c>
      <c r="C12178" s="4"/>
      <c r="D12178" s="4" t="s">
        <v>62743</v>
      </c>
      <c r="E12178" s="5" t="s">
        <v>4613</v>
      </c>
      <c r="F12178" s="4" t="s">
        <v>4614</v>
      </c>
      <c r="G12178" s="4" t="s">
        <v>205</v>
      </c>
      <c r="H12178" s="5" t="s">
        <v>62744</v>
      </c>
      <c r="I12178" s="4" t="s">
        <v>62745</v>
      </c>
      <c r="J12178" s="5" t="n">
        <f aca="false">LEN(K12178)</f>
        <v>7</v>
      </c>
      <c r="K12178" s="6" t="s">
        <v>62746</v>
      </c>
      <c r="L12178" s="4" t="s">
        <v>66</v>
      </c>
      <c r="M12178" s="4" t="s">
        <v>31</v>
      </c>
    </row>
    <row r="12179" customFormat="false" ht="15.75" hidden="false" customHeight="true" outlineLevel="0" collapsed="false">
      <c r="A12179" s="4" t="n">
        <v>292</v>
      </c>
      <c r="B12179" s="4" t="s">
        <v>62747</v>
      </c>
      <c r="C12179" s="4"/>
      <c r="D12179" s="4" t="s">
        <v>62748</v>
      </c>
      <c r="E12179" s="5" t="n">
        <v>28522</v>
      </c>
      <c r="F12179" s="4" t="s">
        <v>37700</v>
      </c>
      <c r="G12179" s="4" t="s">
        <v>205</v>
      </c>
      <c r="H12179" s="5" t="s">
        <v>62749</v>
      </c>
      <c r="I12179" s="7" t="s">
        <v>62750</v>
      </c>
      <c r="J12179" s="5" t="n">
        <f aca="false">LEN(K12179)</f>
        <v>7</v>
      </c>
      <c r="K12179" s="6" t="s">
        <v>62751</v>
      </c>
      <c r="L12179" s="4" t="s">
        <v>57</v>
      </c>
      <c r="M12179" s="4" t="s">
        <v>672</v>
      </c>
    </row>
    <row r="12180" customFormat="false" ht="15.75" hidden="false" customHeight="true" outlineLevel="0" collapsed="false">
      <c r="A12180" s="4" t="n">
        <v>311</v>
      </c>
      <c r="B12180" s="4" t="s">
        <v>62752</v>
      </c>
      <c r="C12180" s="4"/>
      <c r="D12180" s="4" t="s">
        <v>62753</v>
      </c>
      <c r="E12180" s="5" t="s">
        <v>32148</v>
      </c>
      <c r="F12180" s="4" t="s">
        <v>6979</v>
      </c>
      <c r="G12180" s="4" t="s">
        <v>205</v>
      </c>
      <c r="H12180" s="5" t="s">
        <v>62754</v>
      </c>
      <c r="I12180" s="7" t="s">
        <v>62755</v>
      </c>
      <c r="J12180" s="5" t="n">
        <f aca="false">LEN(K12180)</f>
        <v>7</v>
      </c>
      <c r="K12180" s="6" t="s">
        <v>62751</v>
      </c>
      <c r="L12180" s="4" t="s">
        <v>78</v>
      </c>
      <c r="M12180" s="4" t="s">
        <v>9626</v>
      </c>
    </row>
    <row r="12181" customFormat="false" ht="15.75" hidden="false" customHeight="true" outlineLevel="0" collapsed="false">
      <c r="A12181" s="4" t="n">
        <v>441</v>
      </c>
      <c r="B12181" s="4" t="s">
        <v>62756</v>
      </c>
      <c r="C12181" s="4"/>
      <c r="D12181" s="4" t="s">
        <v>62757</v>
      </c>
      <c r="E12181" s="5" t="n">
        <v>28232</v>
      </c>
      <c r="F12181" s="4" t="s">
        <v>844</v>
      </c>
      <c r="G12181" s="4" t="s">
        <v>205</v>
      </c>
      <c r="H12181" s="5" t="s">
        <v>62758</v>
      </c>
      <c r="I12181" s="4" t="s">
        <v>62759</v>
      </c>
      <c r="J12181" s="5" t="n">
        <f aca="false">LEN(K12181)</f>
        <v>7</v>
      </c>
      <c r="K12181" s="6" t="s">
        <v>62760</v>
      </c>
      <c r="L12181" s="4" t="s">
        <v>78</v>
      </c>
      <c r="M12181" s="4" t="s">
        <v>3203</v>
      </c>
    </row>
    <row r="12182" customFormat="false" ht="15.75" hidden="false" customHeight="true" outlineLevel="0" collapsed="false">
      <c r="A12182" s="4" t="n">
        <v>451</v>
      </c>
      <c r="B12182" s="4" t="s">
        <v>62761</v>
      </c>
      <c r="C12182" s="4"/>
      <c r="D12182" s="4" t="s">
        <v>62762</v>
      </c>
      <c r="E12182" s="5" t="n">
        <v>28005</v>
      </c>
      <c r="F12182" s="4" t="s">
        <v>205</v>
      </c>
      <c r="G12182" s="4" t="s">
        <v>205</v>
      </c>
      <c r="H12182" s="5" t="s">
        <v>62763</v>
      </c>
      <c r="I12182" s="7" t="s">
        <v>62764</v>
      </c>
      <c r="J12182" s="5" t="n">
        <f aca="false">LEN(K12182)</f>
        <v>7</v>
      </c>
      <c r="K12182" s="6" t="s">
        <v>62751</v>
      </c>
      <c r="L12182" s="4" t="s">
        <v>21</v>
      </c>
      <c r="M12182" s="4" t="s">
        <v>2980</v>
      </c>
    </row>
    <row r="12183" customFormat="false" ht="15.75" hidden="false" customHeight="true" outlineLevel="0" collapsed="false">
      <c r="A12183" s="4" t="n">
        <v>592</v>
      </c>
      <c r="B12183" s="4" t="s">
        <v>62765</v>
      </c>
      <c r="C12183" s="4"/>
      <c r="D12183" s="4" t="s">
        <v>62766</v>
      </c>
      <c r="E12183" s="5" t="s">
        <v>2071</v>
      </c>
      <c r="F12183" s="4" t="s">
        <v>2072</v>
      </c>
      <c r="G12183" s="4" t="s">
        <v>205</v>
      </c>
      <c r="H12183" s="5" t="s">
        <v>62767</v>
      </c>
      <c r="I12183" s="7" t="s">
        <v>62768</v>
      </c>
      <c r="J12183" s="5" t="n">
        <f aca="false">LEN(K12183)</f>
        <v>7</v>
      </c>
      <c r="K12183" s="6" t="s">
        <v>62751</v>
      </c>
      <c r="L12183" s="4" t="s">
        <v>78</v>
      </c>
      <c r="M12183" s="4" t="s">
        <v>11354</v>
      </c>
    </row>
    <row r="12184" customFormat="false" ht="15.75" hidden="false" customHeight="true" outlineLevel="0" collapsed="false">
      <c r="A12184" s="4" t="n">
        <v>636</v>
      </c>
      <c r="B12184" s="4" t="s">
        <v>62769</v>
      </c>
      <c r="C12184" s="4"/>
      <c r="D12184" s="4" t="s">
        <v>62770</v>
      </c>
      <c r="E12184" s="5" t="s">
        <v>8600</v>
      </c>
      <c r="F12184" s="4" t="s">
        <v>205</v>
      </c>
      <c r="G12184" s="4" t="s">
        <v>205</v>
      </c>
      <c r="H12184" s="5" t="s">
        <v>62771</v>
      </c>
      <c r="I12184" s="4" t="s">
        <v>62772</v>
      </c>
      <c r="J12184" s="5" t="n">
        <f aca="false">LEN(K12184)</f>
        <v>7</v>
      </c>
      <c r="K12184" s="10" t="s">
        <v>62751</v>
      </c>
      <c r="L12184" s="4" t="s">
        <v>31</v>
      </c>
      <c r="M12184" s="4" t="s">
        <v>38169</v>
      </c>
    </row>
    <row r="12185" customFormat="false" ht="15.75" hidden="false" customHeight="true" outlineLevel="0" collapsed="false">
      <c r="A12185" s="4" t="n">
        <v>795</v>
      </c>
      <c r="B12185" s="4" t="s">
        <v>59268</v>
      </c>
      <c r="C12185" s="4"/>
      <c r="D12185" s="4" t="s">
        <v>62773</v>
      </c>
      <c r="E12185" s="5" t="s">
        <v>10734</v>
      </c>
      <c r="F12185" s="4" t="s">
        <v>10735</v>
      </c>
      <c r="G12185" s="4" t="s">
        <v>205</v>
      </c>
      <c r="H12185" s="5" t="s">
        <v>62774</v>
      </c>
      <c r="I12185" s="7" t="s">
        <v>62775</v>
      </c>
      <c r="J12185" s="5" t="n">
        <f aca="false">LEN(K12185)</f>
        <v>7</v>
      </c>
      <c r="K12185" s="6" t="s">
        <v>62776</v>
      </c>
      <c r="L12185" s="4" t="s">
        <v>31</v>
      </c>
      <c r="M12185" s="4" t="s">
        <v>794</v>
      </c>
    </row>
    <row r="12186" customFormat="false" ht="15.75" hidden="false" customHeight="true" outlineLevel="0" collapsed="false">
      <c r="A12186" s="4" t="n">
        <v>1009</v>
      </c>
      <c r="B12186" s="4" t="s">
        <v>62777</v>
      </c>
      <c r="C12186" s="4"/>
      <c r="D12186" s="4" t="s">
        <v>62778</v>
      </c>
      <c r="E12186" s="5" t="s">
        <v>3864</v>
      </c>
      <c r="F12186" s="4" t="s">
        <v>3865</v>
      </c>
      <c r="G12186" s="4" t="s">
        <v>431</v>
      </c>
      <c r="H12186" s="5" t="s">
        <v>62779</v>
      </c>
      <c r="I12186" s="4" t="s">
        <v>62780</v>
      </c>
      <c r="J12186" s="5" t="n">
        <f aca="false">LEN(K12186)</f>
        <v>7</v>
      </c>
      <c r="K12186" s="6" t="s">
        <v>62781</v>
      </c>
      <c r="L12186" s="4" t="s">
        <v>78</v>
      </c>
      <c r="M12186" s="4" t="s">
        <v>13506</v>
      </c>
    </row>
    <row r="12187" customFormat="false" ht="15.75" hidden="false" customHeight="true" outlineLevel="0" collapsed="false">
      <c r="A12187" s="4" t="n">
        <v>1116</v>
      </c>
      <c r="B12187" s="4" t="s">
        <v>62782</v>
      </c>
      <c r="C12187" s="4"/>
      <c r="D12187" s="4" t="s">
        <v>62783</v>
      </c>
      <c r="E12187" s="5" t="s">
        <v>16099</v>
      </c>
      <c r="F12187" s="4" t="s">
        <v>430</v>
      </c>
      <c r="G12187" s="4" t="s">
        <v>431</v>
      </c>
      <c r="H12187" s="5" t="s">
        <v>62784</v>
      </c>
      <c r="I12187" s="4" t="s">
        <v>62785</v>
      </c>
      <c r="J12187" s="5" t="n">
        <f aca="false">LEN(K12187)</f>
        <v>7</v>
      </c>
      <c r="K12187" s="6" t="s">
        <v>62781</v>
      </c>
      <c r="L12187" s="4" t="s">
        <v>31</v>
      </c>
      <c r="M12187" s="4" t="s">
        <v>21260</v>
      </c>
    </row>
    <row r="12188" customFormat="false" ht="15.75" hidden="false" customHeight="true" outlineLevel="0" collapsed="false">
      <c r="A12188" s="4" t="n">
        <v>1120</v>
      </c>
      <c r="B12188" s="4" t="s">
        <v>62786</v>
      </c>
      <c r="C12188" s="4"/>
      <c r="D12188" s="4" t="s">
        <v>62787</v>
      </c>
      <c r="E12188" s="5" t="s">
        <v>16099</v>
      </c>
      <c r="F12188" s="4" t="s">
        <v>430</v>
      </c>
      <c r="G12188" s="4" t="s">
        <v>431</v>
      </c>
      <c r="H12188" s="5" t="s">
        <v>62788</v>
      </c>
      <c r="I12188" s="4" t="s">
        <v>62789</v>
      </c>
      <c r="J12188" s="5" t="n">
        <f aca="false">LEN(K12188)</f>
        <v>7</v>
      </c>
      <c r="K12188" s="6" t="s">
        <v>62781</v>
      </c>
      <c r="L12188" s="4" t="s">
        <v>21</v>
      </c>
      <c r="M12188" s="4" t="s">
        <v>39430</v>
      </c>
    </row>
    <row r="12189" customFormat="false" ht="15.75" hidden="false" customHeight="true" outlineLevel="0" collapsed="false">
      <c r="A12189" s="4" t="n">
        <v>1766</v>
      </c>
      <c r="B12189" s="4" t="s">
        <v>62790</v>
      </c>
      <c r="C12189" s="4"/>
      <c r="D12189" s="4" t="s">
        <v>62791</v>
      </c>
      <c r="E12189" s="5" t="s">
        <v>52</v>
      </c>
      <c r="F12189" s="4" t="s">
        <v>53</v>
      </c>
      <c r="G12189" s="4" t="s">
        <v>37</v>
      </c>
      <c r="H12189" s="5" t="s">
        <v>62792</v>
      </c>
      <c r="I12189" s="4" t="s">
        <v>62793</v>
      </c>
      <c r="J12189" s="5" t="n">
        <f aca="false">LEN(K12189)</f>
        <v>7</v>
      </c>
      <c r="K12189" s="6" t="s">
        <v>62781</v>
      </c>
      <c r="L12189" s="4" t="s">
        <v>66</v>
      </c>
      <c r="M12189" s="4" t="s">
        <v>39880</v>
      </c>
    </row>
    <row r="12190" customFormat="false" ht="15.75" hidden="false" customHeight="true" outlineLevel="0" collapsed="false">
      <c r="A12190" s="4" t="n">
        <v>1874</v>
      </c>
      <c r="B12190" s="4" t="s">
        <v>62794</v>
      </c>
      <c r="C12190" s="4"/>
      <c r="D12190" s="4" t="s">
        <v>62795</v>
      </c>
      <c r="E12190" s="5" t="s">
        <v>1046</v>
      </c>
      <c r="F12190" s="4" t="s">
        <v>1047</v>
      </c>
      <c r="G12190" s="4" t="s">
        <v>37</v>
      </c>
      <c r="H12190" s="5" t="s">
        <v>62796</v>
      </c>
      <c r="I12190" s="4" t="s">
        <v>62797</v>
      </c>
      <c r="J12190" s="5" t="n">
        <f aca="false">LEN(K12190)</f>
        <v>7</v>
      </c>
      <c r="K12190" s="6" t="s">
        <v>62781</v>
      </c>
      <c r="L12190" s="4" t="s">
        <v>21</v>
      </c>
      <c r="M12190" s="4" t="s">
        <v>62798</v>
      </c>
    </row>
    <row r="12191" customFormat="false" ht="15.75" hidden="false" customHeight="true" outlineLevel="0" collapsed="false">
      <c r="A12191" s="4" t="n">
        <v>1875</v>
      </c>
      <c r="B12191" s="4" t="s">
        <v>62799</v>
      </c>
      <c r="C12191" s="4"/>
      <c r="D12191" s="4" t="s">
        <v>62795</v>
      </c>
      <c r="E12191" s="5" t="s">
        <v>1046</v>
      </c>
      <c r="F12191" s="4" t="s">
        <v>1047</v>
      </c>
      <c r="G12191" s="4" t="s">
        <v>37</v>
      </c>
      <c r="H12191" s="5" t="s">
        <v>62800</v>
      </c>
      <c r="I12191" s="4" t="s">
        <v>62801</v>
      </c>
      <c r="J12191" s="5" t="n">
        <f aca="false">LEN(K12191)</f>
        <v>7</v>
      </c>
      <c r="K12191" s="6" t="s">
        <v>62781</v>
      </c>
      <c r="L12191" s="4" t="s">
        <v>57</v>
      </c>
      <c r="M12191" s="4" t="s">
        <v>31</v>
      </c>
    </row>
    <row r="12192" customFormat="false" ht="15.75" hidden="false" customHeight="true" outlineLevel="0" collapsed="false">
      <c r="A12192" s="4" t="n">
        <v>1888</v>
      </c>
      <c r="B12192" s="4" t="s">
        <v>62802</v>
      </c>
      <c r="C12192" s="4"/>
      <c r="D12192" s="4" t="s">
        <v>62803</v>
      </c>
      <c r="E12192" s="5" t="s">
        <v>1046</v>
      </c>
      <c r="F12192" s="4" t="s">
        <v>1047</v>
      </c>
      <c r="G12192" s="4" t="s">
        <v>37</v>
      </c>
      <c r="H12192" s="5" t="s">
        <v>62804</v>
      </c>
      <c r="I12192" s="4" t="s">
        <v>62805</v>
      </c>
      <c r="J12192" s="5" t="n">
        <f aca="false">LEN(K12192)</f>
        <v>7</v>
      </c>
      <c r="K12192" s="6" t="s">
        <v>62781</v>
      </c>
      <c r="L12192" s="4" t="s">
        <v>78</v>
      </c>
      <c r="M12192" s="4" t="s">
        <v>779</v>
      </c>
    </row>
    <row r="12193" customFormat="false" ht="15.75" hidden="false" customHeight="true" outlineLevel="0" collapsed="false">
      <c r="A12193" s="4" t="n">
        <v>1930</v>
      </c>
      <c r="B12193" s="4" t="s">
        <v>62806</v>
      </c>
      <c r="C12193" s="4"/>
      <c r="D12193" s="4" t="s">
        <v>62807</v>
      </c>
      <c r="E12193" s="5" t="s">
        <v>281</v>
      </c>
      <c r="F12193" s="4" t="s">
        <v>282</v>
      </c>
      <c r="G12193" s="4" t="s">
        <v>37</v>
      </c>
      <c r="H12193" s="5" t="s">
        <v>62808</v>
      </c>
      <c r="I12193" s="4" t="s">
        <v>62809</v>
      </c>
      <c r="J12193" s="5" t="n">
        <f aca="false">LEN(K12193)</f>
        <v>7</v>
      </c>
      <c r="K12193" s="6" t="s">
        <v>62781</v>
      </c>
      <c r="L12193" s="4" t="s">
        <v>57</v>
      </c>
      <c r="M12193" s="4" t="s">
        <v>62810</v>
      </c>
    </row>
    <row r="12194" customFormat="false" ht="15.75" hidden="false" customHeight="true" outlineLevel="0" collapsed="false">
      <c r="A12194" s="4" t="n">
        <v>1932</v>
      </c>
      <c r="B12194" s="4" t="s">
        <v>62811</v>
      </c>
      <c r="C12194" s="4"/>
      <c r="D12194" s="4" t="s">
        <v>62812</v>
      </c>
      <c r="E12194" s="5" t="s">
        <v>281</v>
      </c>
      <c r="F12194" s="4" t="s">
        <v>282</v>
      </c>
      <c r="G12194" s="4" t="s">
        <v>37</v>
      </c>
      <c r="H12194" s="5" t="s">
        <v>62813</v>
      </c>
      <c r="I12194" s="7" t="s">
        <v>62814</v>
      </c>
      <c r="J12194" s="5" t="n">
        <f aca="false">LEN(K12194)</f>
        <v>7</v>
      </c>
      <c r="K12194" s="6" t="s">
        <v>62781</v>
      </c>
      <c r="L12194" s="4" t="s">
        <v>21</v>
      </c>
      <c r="M12194" s="4" t="s">
        <v>6291</v>
      </c>
    </row>
    <row r="12195" customFormat="false" ht="15.75" hidden="false" customHeight="true" outlineLevel="0" collapsed="false">
      <c r="A12195" s="4" t="n">
        <v>1946</v>
      </c>
      <c r="B12195" s="4" t="s">
        <v>62815</v>
      </c>
      <c r="C12195" s="4"/>
      <c r="D12195" s="4" t="s">
        <v>62816</v>
      </c>
      <c r="E12195" s="5" t="s">
        <v>539</v>
      </c>
      <c r="F12195" s="4" t="s">
        <v>169</v>
      </c>
      <c r="G12195" s="4" t="s">
        <v>37</v>
      </c>
      <c r="H12195" s="5" t="s">
        <v>62817</v>
      </c>
      <c r="I12195" s="7" t="s">
        <v>62818</v>
      </c>
      <c r="J12195" s="5" t="n">
        <f aca="false">LEN(K12195)</f>
        <v>7</v>
      </c>
      <c r="K12195" s="6" t="s">
        <v>62781</v>
      </c>
      <c r="L12195" s="4" t="s">
        <v>21</v>
      </c>
      <c r="M12195" s="4" t="s">
        <v>17733</v>
      </c>
    </row>
    <row r="12196" customFormat="false" ht="15.75" hidden="false" customHeight="true" outlineLevel="0" collapsed="false">
      <c r="A12196" s="4" t="n">
        <v>1995</v>
      </c>
      <c r="B12196" s="4" t="s">
        <v>62819</v>
      </c>
      <c r="C12196" s="4"/>
      <c r="D12196" s="4" t="s">
        <v>62820</v>
      </c>
      <c r="E12196" s="5" t="s">
        <v>52</v>
      </c>
      <c r="F12196" s="4" t="s">
        <v>53</v>
      </c>
      <c r="G12196" s="4" t="s">
        <v>37</v>
      </c>
      <c r="H12196" s="5" t="s">
        <v>62821</v>
      </c>
      <c r="I12196" s="4" t="s">
        <v>62822</v>
      </c>
      <c r="J12196" s="5" t="n">
        <f aca="false">LEN(K12196)</f>
        <v>7</v>
      </c>
      <c r="K12196" s="10" t="s">
        <v>62781</v>
      </c>
      <c r="L12196" s="4" t="s">
        <v>57</v>
      </c>
      <c r="M12196" s="4" t="s">
        <v>62823</v>
      </c>
    </row>
    <row r="12197" customFormat="false" ht="15.75" hidden="false" customHeight="true" outlineLevel="0" collapsed="false">
      <c r="A12197" s="4" t="n">
        <v>2052</v>
      </c>
      <c r="B12197" s="4" t="s">
        <v>62824</v>
      </c>
      <c r="C12197" s="4"/>
      <c r="D12197" s="4" t="s">
        <v>62825</v>
      </c>
      <c r="E12197" s="5" t="s">
        <v>438</v>
      </c>
      <c r="F12197" s="4" t="s">
        <v>439</v>
      </c>
      <c r="G12197" s="4" t="s">
        <v>37</v>
      </c>
      <c r="H12197" s="5" t="s">
        <v>62826</v>
      </c>
      <c r="I12197" s="4" t="s">
        <v>62827</v>
      </c>
      <c r="J12197" s="5" t="n">
        <f aca="false">LEN(K12197)</f>
        <v>7</v>
      </c>
      <c r="K12197" s="6" t="s">
        <v>62781</v>
      </c>
      <c r="L12197" s="4" t="s">
        <v>57</v>
      </c>
      <c r="M12197" s="4" t="s">
        <v>62828</v>
      </c>
    </row>
    <row r="12198" customFormat="false" ht="15.75" hidden="false" customHeight="true" outlineLevel="0" collapsed="false">
      <c r="A12198" s="4" t="n">
        <v>2059</v>
      </c>
      <c r="B12198" s="4" t="s">
        <v>436</v>
      </c>
      <c r="C12198" s="4"/>
      <c r="D12198" s="4" t="s">
        <v>437</v>
      </c>
      <c r="E12198" s="5" t="s">
        <v>438</v>
      </c>
      <c r="F12198" s="4" t="s">
        <v>439</v>
      </c>
      <c r="G12198" s="4" t="s">
        <v>37</v>
      </c>
      <c r="H12198" s="5" t="s">
        <v>440</v>
      </c>
      <c r="I12198" s="4" t="s">
        <v>62827</v>
      </c>
      <c r="J12198" s="5" t="n">
        <f aca="false">LEN(K12198)</f>
        <v>7</v>
      </c>
      <c r="K12198" s="6" t="s">
        <v>62781</v>
      </c>
      <c r="L12198" s="4" t="s">
        <v>21</v>
      </c>
      <c r="M12198" s="4" t="s">
        <v>62829</v>
      </c>
    </row>
    <row r="12199" customFormat="false" ht="15.75" hidden="false" customHeight="true" outlineLevel="0" collapsed="false">
      <c r="A12199" s="4" t="n">
        <v>2073</v>
      </c>
      <c r="B12199" s="4" t="s">
        <v>62830</v>
      </c>
      <c r="C12199" s="4"/>
      <c r="D12199" s="4" t="s">
        <v>62831</v>
      </c>
      <c r="E12199" s="5" t="s">
        <v>52</v>
      </c>
      <c r="F12199" s="4" t="s">
        <v>53</v>
      </c>
      <c r="G12199" s="4" t="s">
        <v>37</v>
      </c>
      <c r="H12199" s="5" t="s">
        <v>23694</v>
      </c>
      <c r="I12199" s="4" t="s">
        <v>62832</v>
      </c>
      <c r="J12199" s="5" t="n">
        <f aca="false">LEN(K12199)</f>
        <v>7</v>
      </c>
      <c r="K12199" s="6" t="s">
        <v>62781</v>
      </c>
      <c r="L12199" s="4" t="s">
        <v>31</v>
      </c>
      <c r="M12199" s="4" t="s">
        <v>7975</v>
      </c>
    </row>
    <row r="12200" customFormat="false" ht="15.75" hidden="false" customHeight="true" outlineLevel="0" collapsed="false">
      <c r="A12200" s="4" t="n">
        <v>2084</v>
      </c>
      <c r="B12200" s="4" t="s">
        <v>62833</v>
      </c>
      <c r="C12200" s="4"/>
      <c r="D12200" s="4" t="s">
        <v>62834</v>
      </c>
      <c r="E12200" s="5" t="s">
        <v>52</v>
      </c>
      <c r="F12200" s="4" t="s">
        <v>53</v>
      </c>
      <c r="G12200" s="4" t="s">
        <v>37</v>
      </c>
      <c r="H12200" s="5" t="s">
        <v>62835</v>
      </c>
      <c r="I12200" s="4" t="s">
        <v>62836</v>
      </c>
      <c r="J12200" s="5" t="n">
        <f aca="false">LEN(K12200)</f>
        <v>7</v>
      </c>
      <c r="K12200" s="6" t="s">
        <v>62781</v>
      </c>
      <c r="L12200" s="4" t="s">
        <v>21</v>
      </c>
      <c r="M12200" s="4" t="s">
        <v>31</v>
      </c>
    </row>
    <row r="12201" customFormat="false" ht="15.75" hidden="false" customHeight="true" outlineLevel="0" collapsed="false">
      <c r="A12201" s="4" t="n">
        <v>2085</v>
      </c>
      <c r="B12201" s="4" t="s">
        <v>62833</v>
      </c>
      <c r="C12201" s="4"/>
      <c r="D12201" s="4" t="s">
        <v>62837</v>
      </c>
      <c r="E12201" s="5" t="s">
        <v>52</v>
      </c>
      <c r="F12201" s="4" t="s">
        <v>53</v>
      </c>
      <c r="G12201" s="4" t="s">
        <v>37</v>
      </c>
      <c r="H12201" s="5" t="s">
        <v>62838</v>
      </c>
      <c r="I12201" s="4" t="s">
        <v>62836</v>
      </c>
      <c r="J12201" s="5" t="n">
        <f aca="false">LEN(K12201)</f>
        <v>7</v>
      </c>
      <c r="K12201" s="6" t="s">
        <v>62781</v>
      </c>
      <c r="L12201" s="4" t="s">
        <v>57</v>
      </c>
      <c r="M12201" s="4" t="s">
        <v>21227</v>
      </c>
    </row>
    <row r="12202" customFormat="false" ht="15.75" hidden="false" customHeight="true" outlineLevel="0" collapsed="false">
      <c r="A12202" s="4" t="n">
        <v>2087</v>
      </c>
      <c r="B12202" s="4" t="s">
        <v>62839</v>
      </c>
      <c r="C12202" s="4"/>
      <c r="D12202" s="4" t="s">
        <v>62840</v>
      </c>
      <c r="E12202" s="5" t="s">
        <v>52</v>
      </c>
      <c r="F12202" s="4" t="s">
        <v>53</v>
      </c>
      <c r="G12202" s="4" t="s">
        <v>37</v>
      </c>
      <c r="H12202" s="5" t="s">
        <v>62841</v>
      </c>
      <c r="I12202" s="4" t="s">
        <v>62842</v>
      </c>
      <c r="J12202" s="5" t="n">
        <f aca="false">LEN(K12202)</f>
        <v>7</v>
      </c>
      <c r="K12202" s="6" t="s">
        <v>62781</v>
      </c>
      <c r="L12202" s="4" t="s">
        <v>78</v>
      </c>
      <c r="M12202" s="4" t="s">
        <v>28343</v>
      </c>
    </row>
    <row r="12203" customFormat="false" ht="15.75" hidden="false" customHeight="true" outlineLevel="0" collapsed="false">
      <c r="A12203" s="4" t="n">
        <v>2091</v>
      </c>
      <c r="B12203" s="4" t="s">
        <v>62843</v>
      </c>
      <c r="C12203" s="4"/>
      <c r="D12203" s="4" t="s">
        <v>62844</v>
      </c>
      <c r="E12203" s="5" t="s">
        <v>52</v>
      </c>
      <c r="F12203" s="4" t="s">
        <v>53</v>
      </c>
      <c r="G12203" s="4" t="s">
        <v>37</v>
      </c>
      <c r="H12203" s="5" t="s">
        <v>62845</v>
      </c>
      <c r="I12203" s="4" t="s">
        <v>62846</v>
      </c>
      <c r="J12203" s="5" t="n">
        <f aca="false">LEN(K12203)</f>
        <v>7</v>
      </c>
      <c r="K12203" s="6" t="s">
        <v>62781</v>
      </c>
      <c r="L12203" s="4" t="s">
        <v>21</v>
      </c>
      <c r="M12203" s="4" t="s">
        <v>35125</v>
      </c>
    </row>
    <row r="12204" customFormat="false" ht="15.75" hidden="false" customHeight="true" outlineLevel="0" collapsed="false">
      <c r="A12204" s="4" t="n">
        <v>2098</v>
      </c>
      <c r="B12204" s="4" t="s">
        <v>62847</v>
      </c>
      <c r="C12204" s="4"/>
      <c r="D12204" s="4" t="s">
        <v>62848</v>
      </c>
      <c r="E12204" s="5" t="s">
        <v>52</v>
      </c>
      <c r="F12204" s="4" t="s">
        <v>53</v>
      </c>
      <c r="G12204" s="4" t="s">
        <v>37</v>
      </c>
      <c r="H12204" s="5" t="s">
        <v>62849</v>
      </c>
      <c r="I12204" s="4" t="s">
        <v>62850</v>
      </c>
      <c r="J12204" s="5" t="n">
        <f aca="false">LEN(K12204)</f>
        <v>7</v>
      </c>
      <c r="K12204" s="6" t="s">
        <v>62781</v>
      </c>
      <c r="L12204" s="4" t="s">
        <v>66</v>
      </c>
      <c r="M12204" s="4" t="s">
        <v>2486</v>
      </c>
    </row>
    <row r="12205" customFormat="false" ht="15.75" hidden="false" customHeight="true" outlineLevel="0" collapsed="false">
      <c r="A12205" s="4" t="n">
        <v>2381</v>
      </c>
      <c r="B12205" s="4" t="s">
        <v>62851</v>
      </c>
      <c r="C12205" s="4" t="s">
        <v>62852</v>
      </c>
      <c r="D12205" s="4" t="s">
        <v>62853</v>
      </c>
      <c r="E12205" s="5" t="s">
        <v>2399</v>
      </c>
      <c r="F12205" s="4" t="s">
        <v>138</v>
      </c>
      <c r="G12205" s="4" t="s">
        <v>138</v>
      </c>
      <c r="H12205" s="5" t="s">
        <v>62854</v>
      </c>
      <c r="I12205" s="4" t="s">
        <v>62855</v>
      </c>
      <c r="J12205" s="5" t="n">
        <f aca="false">LEN(K12205)</f>
        <v>7</v>
      </c>
      <c r="K12205" s="10" t="s">
        <v>62856</v>
      </c>
      <c r="L12205" s="4" t="s">
        <v>78</v>
      </c>
      <c r="M12205" s="4" t="s">
        <v>22</v>
      </c>
    </row>
    <row r="12206" customFormat="false" ht="15.75" hidden="false" customHeight="true" outlineLevel="0" collapsed="false">
      <c r="A12206" s="4" t="n">
        <v>2412</v>
      </c>
      <c r="B12206" s="4" t="s">
        <v>62857</v>
      </c>
      <c r="C12206" s="4" t="s">
        <v>62858</v>
      </c>
      <c r="D12206" s="4" t="s">
        <v>62859</v>
      </c>
      <c r="E12206" s="5" t="s">
        <v>213</v>
      </c>
      <c r="F12206" s="4" t="s">
        <v>138</v>
      </c>
      <c r="G12206" s="4" t="s">
        <v>138</v>
      </c>
      <c r="H12206" s="5" t="s">
        <v>62860</v>
      </c>
      <c r="I12206" s="4" t="s">
        <v>62861</v>
      </c>
      <c r="J12206" s="5" t="n">
        <f aca="false">LEN(K12206)</f>
        <v>7</v>
      </c>
      <c r="K12206" s="10" t="s">
        <v>62862</v>
      </c>
      <c r="L12206" s="4" t="s">
        <v>31</v>
      </c>
      <c r="M12206" s="4" t="s">
        <v>2429</v>
      </c>
    </row>
    <row r="12207" customFormat="false" ht="15.75" hidden="false" customHeight="true" outlineLevel="0" collapsed="false">
      <c r="A12207" s="4" t="n">
        <v>2684</v>
      </c>
      <c r="B12207" s="4" t="s">
        <v>62863</v>
      </c>
      <c r="C12207" s="4"/>
      <c r="D12207" s="4" t="s">
        <v>62864</v>
      </c>
      <c r="E12207" s="5" t="s">
        <v>16621</v>
      </c>
      <c r="F12207" s="4" t="s">
        <v>9014</v>
      </c>
      <c r="G12207" s="4" t="s">
        <v>138</v>
      </c>
      <c r="H12207" s="5" t="s">
        <v>62865</v>
      </c>
      <c r="I12207" s="4" t="s">
        <v>62866</v>
      </c>
      <c r="J12207" s="5" t="n">
        <f aca="false">LEN(K12207)</f>
        <v>7</v>
      </c>
      <c r="K12207" s="6" t="s">
        <v>62741</v>
      </c>
      <c r="L12207" s="4" t="s">
        <v>31</v>
      </c>
      <c r="M12207" s="4" t="s">
        <v>178</v>
      </c>
    </row>
    <row r="12208" customFormat="false" ht="15.75" hidden="false" customHeight="true" outlineLevel="0" collapsed="false">
      <c r="A12208" s="4" t="n">
        <v>2689</v>
      </c>
      <c r="B12208" s="4" t="s">
        <v>62867</v>
      </c>
      <c r="C12208" s="4"/>
      <c r="D12208" s="4" t="s">
        <v>62868</v>
      </c>
      <c r="E12208" s="5" t="s">
        <v>16621</v>
      </c>
      <c r="F12208" s="4" t="s">
        <v>9014</v>
      </c>
      <c r="G12208" s="4" t="s">
        <v>138</v>
      </c>
      <c r="H12208" s="5" t="s">
        <v>62869</v>
      </c>
      <c r="I12208" s="4" t="s">
        <v>62870</v>
      </c>
      <c r="J12208" s="5" t="n">
        <f aca="false">LEN(K12208)</f>
        <v>7</v>
      </c>
      <c r="K12208" s="6" t="s">
        <v>62751</v>
      </c>
      <c r="L12208" s="4" t="s">
        <v>66</v>
      </c>
      <c r="M12208" s="4" t="s">
        <v>31</v>
      </c>
    </row>
    <row r="12209" customFormat="false" ht="15.75" hidden="false" customHeight="true" outlineLevel="0" collapsed="false">
      <c r="A12209" s="4" t="n">
        <v>2688</v>
      </c>
      <c r="B12209" s="4" t="s">
        <v>62871</v>
      </c>
      <c r="C12209" s="4"/>
      <c r="D12209" s="4" t="s">
        <v>62872</v>
      </c>
      <c r="E12209" s="5" t="s">
        <v>16621</v>
      </c>
      <c r="F12209" s="4" t="s">
        <v>9014</v>
      </c>
      <c r="G12209" s="4" t="s">
        <v>138</v>
      </c>
      <c r="H12209" s="5" t="s">
        <v>62869</v>
      </c>
      <c r="I12209" s="4" t="s">
        <v>62873</v>
      </c>
      <c r="J12209" s="5" t="n">
        <f aca="false">LEN(K12209)</f>
        <v>7</v>
      </c>
      <c r="K12209" s="6" t="s">
        <v>62751</v>
      </c>
      <c r="L12209" s="4" t="s">
        <v>21</v>
      </c>
      <c r="M12209" s="4" t="s">
        <v>6467</v>
      </c>
    </row>
    <row r="12210" customFormat="false" ht="15.75" hidden="false" customHeight="true" outlineLevel="0" collapsed="false">
      <c r="A12210" s="4" t="n">
        <v>2715</v>
      </c>
      <c r="B12210" s="4" t="s">
        <v>62874</v>
      </c>
      <c r="C12210" s="4" t="s">
        <v>62875</v>
      </c>
      <c r="D12210" s="4" t="s">
        <v>62876</v>
      </c>
      <c r="E12210" s="5" t="s">
        <v>33132</v>
      </c>
      <c r="F12210" s="4" t="s">
        <v>33133</v>
      </c>
      <c r="G12210" s="4" t="s">
        <v>138</v>
      </c>
      <c r="H12210" s="5" t="s">
        <v>62877</v>
      </c>
      <c r="I12210" s="4" t="s">
        <v>62878</v>
      </c>
      <c r="J12210" s="5" t="n">
        <f aca="false">LEN(K12210)</f>
        <v>7</v>
      </c>
      <c r="K12210" s="6" t="s">
        <v>62751</v>
      </c>
      <c r="L12210" s="4" t="s">
        <v>31</v>
      </c>
      <c r="M12210" s="4" t="s">
        <v>3010</v>
      </c>
    </row>
    <row r="12211" customFormat="false" ht="15.75" hidden="false" customHeight="true" outlineLevel="0" collapsed="false">
      <c r="A12211" s="4" t="n">
        <v>3905</v>
      </c>
      <c r="B12211" s="4" t="s">
        <v>62879</v>
      </c>
      <c r="C12211" s="4"/>
      <c r="D12211" s="4" t="s">
        <v>62880</v>
      </c>
      <c r="E12211" s="5" t="s">
        <v>62881</v>
      </c>
      <c r="F12211" s="4" t="s">
        <v>4891</v>
      </c>
      <c r="G12211" s="4" t="s">
        <v>409</v>
      </c>
      <c r="H12211" s="5" t="s">
        <v>62882</v>
      </c>
      <c r="I12211" s="4" t="s">
        <v>62883</v>
      </c>
      <c r="J12211" s="5" t="n">
        <f aca="false">LEN(K12211)</f>
        <v>7</v>
      </c>
      <c r="K12211" s="6" t="s">
        <v>62741</v>
      </c>
      <c r="L12211" s="4" t="s">
        <v>66</v>
      </c>
      <c r="M12211" s="4" t="s">
        <v>14515</v>
      </c>
    </row>
    <row r="12212" customFormat="false" ht="15.75" hidden="false" customHeight="true" outlineLevel="0" collapsed="false">
      <c r="A12212" s="4" t="n">
        <v>4245</v>
      </c>
      <c r="B12212" s="4" t="s">
        <v>62884</v>
      </c>
      <c r="C12212" s="4" t="s">
        <v>62885</v>
      </c>
      <c r="D12212" s="4" t="s">
        <v>62886</v>
      </c>
      <c r="E12212" s="5" t="s">
        <v>1130</v>
      </c>
      <c r="F12212" s="4" t="s">
        <v>1131</v>
      </c>
      <c r="G12212" s="4" t="s">
        <v>107</v>
      </c>
      <c r="H12212" s="5" t="s">
        <v>62887</v>
      </c>
      <c r="I12212" s="4" t="s">
        <v>62888</v>
      </c>
      <c r="J12212" s="5" t="n">
        <f aca="false">LEN(K12212)</f>
        <v>7</v>
      </c>
      <c r="K12212" s="6" t="s">
        <v>62781</v>
      </c>
      <c r="L12212" s="4" t="s">
        <v>31</v>
      </c>
      <c r="M12212" s="4" t="s">
        <v>62889</v>
      </c>
    </row>
    <row r="12213" customFormat="false" ht="15.75" hidden="false" customHeight="true" outlineLevel="0" collapsed="false">
      <c r="A12213" s="4" t="n">
        <v>4257</v>
      </c>
      <c r="B12213" s="4" t="s">
        <v>62890</v>
      </c>
      <c r="C12213" s="4" t="s">
        <v>62891</v>
      </c>
      <c r="D12213" s="4" t="s">
        <v>62892</v>
      </c>
      <c r="E12213" s="5" t="s">
        <v>1130</v>
      </c>
      <c r="F12213" s="4" t="s">
        <v>1131</v>
      </c>
      <c r="G12213" s="4" t="s">
        <v>107</v>
      </c>
      <c r="H12213" s="5" t="s">
        <v>62893</v>
      </c>
      <c r="I12213" s="4" t="s">
        <v>62894</v>
      </c>
      <c r="J12213" s="5" t="n">
        <f aca="false">LEN(K12213)</f>
        <v>7</v>
      </c>
      <c r="K12213" s="6" t="s">
        <v>62781</v>
      </c>
      <c r="L12213" s="4" t="s">
        <v>57</v>
      </c>
      <c r="M12213" s="4" t="s">
        <v>11496</v>
      </c>
    </row>
    <row r="12214" customFormat="false" ht="15.75" hidden="false" customHeight="true" outlineLevel="0" collapsed="false">
      <c r="A12214" s="4" t="n">
        <v>4261</v>
      </c>
      <c r="B12214" s="4" t="s">
        <v>62895</v>
      </c>
      <c r="C12214" s="4"/>
      <c r="D12214" s="4" t="s">
        <v>62896</v>
      </c>
      <c r="E12214" s="5" t="s">
        <v>1130</v>
      </c>
      <c r="F12214" s="4" t="s">
        <v>1131</v>
      </c>
      <c r="G12214" s="4" t="s">
        <v>107</v>
      </c>
      <c r="H12214" s="5" t="s">
        <v>62897</v>
      </c>
      <c r="I12214" s="4" t="s">
        <v>62888</v>
      </c>
      <c r="J12214" s="5" t="n">
        <f aca="false">LEN(K12214)</f>
        <v>7</v>
      </c>
      <c r="K12214" s="6" t="s">
        <v>62781</v>
      </c>
      <c r="L12214" s="4" t="s">
        <v>57</v>
      </c>
      <c r="M12214" s="4" t="s">
        <v>26309</v>
      </c>
    </row>
    <row r="12215" customFormat="false" ht="15.75" hidden="false" customHeight="true" outlineLevel="0" collapsed="false">
      <c r="A12215" s="4" t="n">
        <v>4347</v>
      </c>
      <c r="B12215" s="4" t="s">
        <v>62898</v>
      </c>
      <c r="C12215" s="4" t="s">
        <v>62899</v>
      </c>
      <c r="D12215" s="4" t="s">
        <v>62900</v>
      </c>
      <c r="E12215" s="5" t="s">
        <v>14110</v>
      </c>
      <c r="F12215" s="4" t="s">
        <v>14111</v>
      </c>
      <c r="G12215" s="4" t="s">
        <v>107</v>
      </c>
      <c r="H12215" s="5" t="s">
        <v>62901</v>
      </c>
      <c r="I12215" s="4" t="s">
        <v>62888</v>
      </c>
      <c r="J12215" s="5" t="n">
        <f aca="false">LEN(K12215)</f>
        <v>7</v>
      </c>
      <c r="K12215" s="10" t="s">
        <v>62781</v>
      </c>
      <c r="L12215" s="4" t="s">
        <v>66</v>
      </c>
      <c r="M12215" s="4" t="s">
        <v>12011</v>
      </c>
    </row>
    <row r="12216" customFormat="false" ht="15.75" hidden="false" customHeight="true" outlineLevel="0" collapsed="false">
      <c r="A12216" s="4" t="n">
        <v>4578</v>
      </c>
      <c r="B12216" s="4" t="s">
        <v>62902</v>
      </c>
      <c r="C12216" s="4"/>
      <c r="D12216" s="4" t="s">
        <v>39249</v>
      </c>
      <c r="E12216" s="5" t="s">
        <v>544</v>
      </c>
      <c r="F12216" s="4" t="s">
        <v>545</v>
      </c>
      <c r="G12216" s="4" t="s">
        <v>107</v>
      </c>
      <c r="H12216" s="5" t="s">
        <v>48986</v>
      </c>
      <c r="I12216" s="4" t="s">
        <v>62903</v>
      </c>
      <c r="J12216" s="5" t="n">
        <f aca="false">LEN(K12216)</f>
        <v>7</v>
      </c>
      <c r="K12216" s="10" t="s">
        <v>62781</v>
      </c>
      <c r="L12216" s="4" t="s">
        <v>31</v>
      </c>
      <c r="M12216" s="4" t="s">
        <v>41060</v>
      </c>
    </row>
    <row r="12217" customFormat="false" ht="15.75" hidden="false" customHeight="true" outlineLevel="0" collapsed="false">
      <c r="A12217" s="4" t="n">
        <v>4957</v>
      </c>
      <c r="B12217" s="4" t="s">
        <v>62904</v>
      </c>
      <c r="C12217" s="4" t="s">
        <v>62905</v>
      </c>
      <c r="D12217" s="4" t="s">
        <v>62906</v>
      </c>
      <c r="E12217" s="5" t="s">
        <v>29207</v>
      </c>
      <c r="F12217" s="4" t="s">
        <v>815</v>
      </c>
      <c r="G12217" s="4" t="s">
        <v>332</v>
      </c>
      <c r="H12217" s="5" t="s">
        <v>62907</v>
      </c>
      <c r="I12217" s="4" t="s">
        <v>62908</v>
      </c>
      <c r="J12217" s="5" t="n">
        <f aca="false">LEN(K12217)</f>
        <v>7</v>
      </c>
      <c r="K12217" s="6" t="s">
        <v>62909</v>
      </c>
      <c r="L12217" s="4" t="s">
        <v>31</v>
      </c>
      <c r="M12217" s="4" t="s">
        <v>929</v>
      </c>
    </row>
    <row r="12218" customFormat="false" ht="15.75" hidden="false" customHeight="true" outlineLevel="0" collapsed="false">
      <c r="A12218" s="4" t="n">
        <v>4973</v>
      </c>
      <c r="B12218" s="4" t="s">
        <v>62910</v>
      </c>
      <c r="C12218" s="4" t="s">
        <v>62911</v>
      </c>
      <c r="D12218" s="4" t="s">
        <v>20918</v>
      </c>
      <c r="E12218" s="5" t="s">
        <v>3451</v>
      </c>
      <c r="F12218" s="4" t="s">
        <v>1916</v>
      </c>
      <c r="G12218" s="4" t="s">
        <v>332</v>
      </c>
      <c r="H12218" s="5" t="s">
        <v>62912</v>
      </c>
      <c r="I12218" s="4" t="s">
        <v>62913</v>
      </c>
      <c r="J12218" s="5" t="n">
        <f aca="false">LEN(K12218)</f>
        <v>7</v>
      </c>
      <c r="K12218" s="10" t="s">
        <v>62781</v>
      </c>
      <c r="L12218" s="4" t="s">
        <v>78</v>
      </c>
      <c r="M12218" s="4" t="s">
        <v>62914</v>
      </c>
    </row>
    <row r="12219" customFormat="false" ht="15.75" hidden="false" customHeight="true" outlineLevel="0" collapsed="false">
      <c r="A12219" s="4" t="n">
        <v>5563</v>
      </c>
      <c r="B12219" s="4" t="s">
        <v>62915</v>
      </c>
      <c r="C12219" s="4"/>
      <c r="D12219" s="4" t="s">
        <v>37088</v>
      </c>
      <c r="E12219" s="5" t="s">
        <v>62916</v>
      </c>
      <c r="F12219" s="4" t="s">
        <v>62917</v>
      </c>
      <c r="G12219" s="4" t="s">
        <v>250</v>
      </c>
      <c r="H12219" s="5" t="s">
        <v>62918</v>
      </c>
      <c r="I12219" s="4" t="s">
        <v>62919</v>
      </c>
      <c r="J12219" s="5" t="n">
        <f aca="false">LEN(K12219)</f>
        <v>7</v>
      </c>
      <c r="K12219" s="6" t="str">
        <f aca="false">LOWER(SUBSTITUTE(SUBSTITUTE(SUBSTITUTE(SUBSTITUTE(SUBSTITUTE(SUBSTITUTE(SUBSTITUTE(B12219,"S.L.",""),"SL",""),"S.A.",""),"SA","")," ",""),".",""),",",""))&amp;".com"</f>
        <v>hyl.com</v>
      </c>
      <c r="L12219" s="4" t="s">
        <v>21</v>
      </c>
      <c r="M12219" s="4" t="s">
        <v>31</v>
      </c>
    </row>
    <row r="12220" customFormat="false" ht="15.75" hidden="false" customHeight="true" outlineLevel="0" collapsed="false">
      <c r="A12220" s="4" t="n">
        <v>5871</v>
      </c>
      <c r="B12220" s="4" t="s">
        <v>62920</v>
      </c>
      <c r="C12220" s="4"/>
      <c r="D12220" s="4" t="s">
        <v>62921</v>
      </c>
      <c r="E12220" s="5" t="s">
        <v>1747</v>
      </c>
      <c r="F12220" s="4" t="s">
        <v>1748</v>
      </c>
      <c r="G12220" s="4" t="s">
        <v>18</v>
      </c>
      <c r="H12220" s="5" t="s">
        <v>62922</v>
      </c>
      <c r="I12220" s="4" t="s">
        <v>62923</v>
      </c>
      <c r="J12220" s="5" t="n">
        <f aca="false">LEN(K12220)</f>
        <v>7</v>
      </c>
      <c r="K12220" s="10" t="s">
        <v>62751</v>
      </c>
      <c r="L12220" s="4" t="s">
        <v>57</v>
      </c>
      <c r="M12220" s="4" t="s">
        <v>4122</v>
      </c>
    </row>
    <row r="12221" customFormat="false" ht="15.75" hidden="false" customHeight="true" outlineLevel="0" collapsed="false">
      <c r="A12221" s="4" t="n">
        <v>6438</v>
      </c>
      <c r="B12221" s="4" t="s">
        <v>9762</v>
      </c>
      <c r="C12221" s="4"/>
      <c r="D12221" s="4" t="s">
        <v>62924</v>
      </c>
      <c r="E12221" s="5" t="s">
        <v>49509</v>
      </c>
      <c r="F12221" s="4" t="s">
        <v>49510</v>
      </c>
      <c r="G12221" s="4" t="s">
        <v>27</v>
      </c>
      <c r="H12221" s="5" t="s">
        <v>62925</v>
      </c>
      <c r="I12221" s="4" t="s">
        <v>62926</v>
      </c>
      <c r="J12221" s="5" t="n">
        <f aca="false">LEN(K12221)</f>
        <v>7</v>
      </c>
      <c r="K12221" s="10" t="s">
        <v>62927</v>
      </c>
      <c r="L12221" s="4" t="s">
        <v>66</v>
      </c>
      <c r="M12221" s="4" t="s">
        <v>794</v>
      </c>
    </row>
    <row r="12222" customFormat="false" ht="15.75" hidden="false" customHeight="true" outlineLevel="0" collapsed="false">
      <c r="A12222" s="4" t="n">
        <v>6867</v>
      </c>
      <c r="B12222" s="4" t="s">
        <v>62928</v>
      </c>
      <c r="C12222" s="4"/>
      <c r="D12222" s="4" t="s">
        <v>62929</v>
      </c>
      <c r="E12222" s="5" t="s">
        <v>648</v>
      </c>
      <c r="F12222" s="4" t="s">
        <v>649</v>
      </c>
      <c r="G12222" s="4" t="s">
        <v>84</v>
      </c>
      <c r="H12222" s="5" t="s">
        <v>62930</v>
      </c>
      <c r="I12222" s="23" t="s">
        <v>62931</v>
      </c>
      <c r="J12222" s="5" t="n">
        <f aca="false">LEN(K12222)</f>
        <v>7</v>
      </c>
      <c r="K12222" s="6" t="str">
        <f aca="false">LOWER(SUBSTITUTE(SUBSTITUTE(SUBSTITUTE(SUBSTITUTE(SUBSTITUTE(SUBSTITUTE(SUBSTITUTE(B12222,"S.L.",""),"SL",""),"S.A.",""),"SA","")," ",""),".",""),",",""))&amp;".com"</f>
        <v>rio.com</v>
      </c>
      <c r="L12222" s="4" t="s">
        <v>21</v>
      </c>
      <c r="M12222" s="4" t="s">
        <v>31</v>
      </c>
    </row>
    <row r="12223" customFormat="false" ht="15.75" hidden="false" customHeight="true" outlineLevel="0" collapsed="false">
      <c r="A12223" s="4" t="n">
        <v>6937</v>
      </c>
      <c r="B12223" s="4" t="s">
        <v>62932</v>
      </c>
      <c r="C12223" s="4"/>
      <c r="D12223" s="4" t="s">
        <v>62933</v>
      </c>
      <c r="E12223" s="5" t="s">
        <v>14778</v>
      </c>
      <c r="F12223" s="4" t="s">
        <v>83</v>
      </c>
      <c r="G12223" s="4" t="s">
        <v>84</v>
      </c>
      <c r="H12223" s="5" t="s">
        <v>62934</v>
      </c>
      <c r="I12223" s="23" t="s">
        <v>62935</v>
      </c>
      <c r="J12223" s="5" t="n">
        <f aca="false">LEN(K12223)</f>
        <v>7</v>
      </c>
      <c r="K12223" s="6" t="s">
        <v>62781</v>
      </c>
      <c r="L12223" s="4" t="s">
        <v>21</v>
      </c>
      <c r="M12223" s="4" t="s">
        <v>28103</v>
      </c>
    </row>
    <row r="12224" customFormat="false" ht="15.75" hidden="false" customHeight="true" outlineLevel="0" collapsed="false">
      <c r="A12224" s="4" t="n">
        <v>6960</v>
      </c>
      <c r="B12224" s="4" t="s">
        <v>62936</v>
      </c>
      <c r="C12224" s="4"/>
      <c r="D12224" s="4" t="s">
        <v>62937</v>
      </c>
      <c r="E12224" s="5" t="s">
        <v>82</v>
      </c>
      <c r="F12224" s="4" t="s">
        <v>83</v>
      </c>
      <c r="G12224" s="4" t="s">
        <v>84</v>
      </c>
      <c r="H12224" s="5" t="s">
        <v>62938</v>
      </c>
      <c r="I12224" s="4" t="s">
        <v>62939</v>
      </c>
      <c r="J12224" s="5" t="n">
        <f aca="false">LEN(K12224)</f>
        <v>7</v>
      </c>
      <c r="K12224" s="10" t="s">
        <v>62781</v>
      </c>
      <c r="L12224" s="4" t="s">
        <v>31</v>
      </c>
      <c r="M12224" s="4" t="s">
        <v>23336</v>
      </c>
    </row>
    <row r="12225" customFormat="false" ht="15.75" hidden="false" customHeight="true" outlineLevel="0" collapsed="false">
      <c r="A12225" s="4" t="n">
        <v>6967</v>
      </c>
      <c r="B12225" s="4" t="s">
        <v>62940</v>
      </c>
      <c r="C12225" s="4"/>
      <c r="D12225" s="4" t="s">
        <v>62941</v>
      </c>
      <c r="E12225" s="5" t="s">
        <v>82</v>
      </c>
      <c r="F12225" s="4" t="s">
        <v>83</v>
      </c>
      <c r="G12225" s="4" t="s">
        <v>84</v>
      </c>
      <c r="H12225" s="5" t="s">
        <v>62942</v>
      </c>
      <c r="I12225" s="4" t="s">
        <v>62943</v>
      </c>
      <c r="J12225" s="5" t="n">
        <f aca="false">LEN(K12225)</f>
        <v>7</v>
      </c>
      <c r="K12225" s="6" t="s">
        <v>62781</v>
      </c>
      <c r="L12225" s="4" t="s">
        <v>31</v>
      </c>
      <c r="M12225" s="4" t="s">
        <v>21416</v>
      </c>
    </row>
    <row r="12226" customFormat="false" ht="15.75" hidden="false" customHeight="true" outlineLevel="0" collapsed="false">
      <c r="A12226" s="4" t="n">
        <v>6970</v>
      </c>
      <c r="B12226" s="4" t="s">
        <v>62944</v>
      </c>
      <c r="C12226" s="4"/>
      <c r="D12226" s="4" t="s">
        <v>62945</v>
      </c>
      <c r="E12226" s="5" t="s">
        <v>14778</v>
      </c>
      <c r="F12226" s="4" t="s">
        <v>83</v>
      </c>
      <c r="G12226" s="4" t="s">
        <v>84</v>
      </c>
      <c r="H12226" s="5" t="s">
        <v>797</v>
      </c>
      <c r="I12226" s="4" t="s">
        <v>62946</v>
      </c>
      <c r="J12226" s="5" t="n">
        <f aca="false">LEN(K12226)</f>
        <v>7</v>
      </c>
      <c r="K12226" s="6" t="s">
        <v>62781</v>
      </c>
      <c r="L12226" s="4" t="s">
        <v>21</v>
      </c>
      <c r="M12226" s="4" t="s">
        <v>7536</v>
      </c>
    </row>
    <row r="12227" customFormat="false" ht="15.75" hidden="false" customHeight="true" outlineLevel="0" collapsed="false">
      <c r="A12227" s="4" t="n">
        <v>6972</v>
      </c>
      <c r="B12227" s="4" t="s">
        <v>62947</v>
      </c>
      <c r="C12227" s="4"/>
      <c r="D12227" s="4" t="s">
        <v>62948</v>
      </c>
      <c r="E12227" s="5" t="s">
        <v>82</v>
      </c>
      <c r="F12227" s="4" t="s">
        <v>83</v>
      </c>
      <c r="G12227" s="4" t="s">
        <v>84</v>
      </c>
      <c r="H12227" s="5" t="s">
        <v>62949</v>
      </c>
      <c r="I12227" s="4" t="s">
        <v>62950</v>
      </c>
      <c r="J12227" s="5" t="n">
        <f aca="false">LEN(K12227)</f>
        <v>7</v>
      </c>
      <c r="K12227" s="10" t="s">
        <v>62781</v>
      </c>
      <c r="L12227" s="4" t="s">
        <v>21</v>
      </c>
      <c r="M12227" s="4" t="s">
        <v>1712</v>
      </c>
    </row>
    <row r="12228" customFormat="false" ht="15.75" hidden="false" customHeight="true" outlineLevel="0" collapsed="false">
      <c r="A12228" s="4" t="n">
        <v>7057</v>
      </c>
      <c r="B12228" s="4" t="s">
        <v>62951</v>
      </c>
      <c r="C12228" s="4"/>
      <c r="D12228" s="4" t="s">
        <v>62952</v>
      </c>
      <c r="E12228" s="5" t="s">
        <v>17975</v>
      </c>
      <c r="F12228" s="4" t="s">
        <v>565</v>
      </c>
      <c r="G12228" s="4" t="s">
        <v>84</v>
      </c>
      <c r="H12228" s="5" t="s">
        <v>62953</v>
      </c>
      <c r="I12228" s="4" t="s">
        <v>62954</v>
      </c>
      <c r="J12228" s="5" t="n">
        <f aca="false">LEN(K12228)</f>
        <v>7</v>
      </c>
      <c r="K12228" s="6" t="s">
        <v>62781</v>
      </c>
      <c r="L12228" s="4" t="s">
        <v>21</v>
      </c>
      <c r="M12228" s="4" t="s">
        <v>1712</v>
      </c>
    </row>
    <row r="12229" customFormat="false" ht="15.75" hidden="false" customHeight="true" outlineLevel="0" collapsed="false">
      <c r="A12229" s="4" t="n">
        <v>7435</v>
      </c>
      <c r="B12229" s="4" t="s">
        <v>62955</v>
      </c>
      <c r="C12229" s="4"/>
      <c r="D12229" s="4" t="s">
        <v>62956</v>
      </c>
      <c r="E12229" s="5" t="s">
        <v>4297</v>
      </c>
      <c r="F12229" s="4" t="s">
        <v>661</v>
      </c>
      <c r="G12229" s="4" t="s">
        <v>84</v>
      </c>
      <c r="H12229" s="5" t="s">
        <v>14840</v>
      </c>
      <c r="I12229" s="4" t="s">
        <v>62957</v>
      </c>
      <c r="J12229" s="5" t="n">
        <f aca="false">LEN(K12229)</f>
        <v>7</v>
      </c>
      <c r="K12229" s="6" t="s">
        <v>62781</v>
      </c>
      <c r="L12229" s="4" t="s">
        <v>21</v>
      </c>
      <c r="M12229" s="4" t="s">
        <v>35156</v>
      </c>
    </row>
    <row r="12230" customFormat="false" ht="15.75" hidden="false" customHeight="true" outlineLevel="0" collapsed="false">
      <c r="A12230" s="4" t="n">
        <v>7456</v>
      </c>
      <c r="B12230" s="4" t="s">
        <v>62958</v>
      </c>
      <c r="C12230" s="4"/>
      <c r="D12230" s="4" t="s">
        <v>62959</v>
      </c>
      <c r="E12230" s="5" t="s">
        <v>1644</v>
      </c>
      <c r="F12230" s="4" t="s">
        <v>1645</v>
      </c>
      <c r="G12230" s="4" t="s">
        <v>84</v>
      </c>
      <c r="H12230" s="5" t="s">
        <v>62960</v>
      </c>
      <c r="I12230" s="7" t="s">
        <v>62961</v>
      </c>
      <c r="J12230" s="5" t="n">
        <f aca="false">LEN(K12230)</f>
        <v>7</v>
      </c>
      <c r="K12230" s="6" t="s">
        <v>62962</v>
      </c>
      <c r="L12230" s="4" t="s">
        <v>21</v>
      </c>
      <c r="M12230" s="4" t="s">
        <v>62963</v>
      </c>
    </row>
    <row r="12231" customFormat="false" ht="15.75" hidden="false" customHeight="true" outlineLevel="0" collapsed="false">
      <c r="A12231" s="4" t="n">
        <v>7630</v>
      </c>
      <c r="B12231" s="4" t="s">
        <v>62964</v>
      </c>
      <c r="C12231" s="4"/>
      <c r="D12231" s="4" t="s">
        <v>62965</v>
      </c>
      <c r="E12231" s="5" t="s">
        <v>14855</v>
      </c>
      <c r="F12231" s="4" t="s">
        <v>7889</v>
      </c>
      <c r="G12231" s="4" t="s">
        <v>84</v>
      </c>
      <c r="H12231" s="5" t="s">
        <v>62966</v>
      </c>
      <c r="I12231" s="4" t="s">
        <v>62967</v>
      </c>
      <c r="J12231" s="5" t="n">
        <f aca="false">LEN(K12231)</f>
        <v>7</v>
      </c>
      <c r="K12231" s="6" t="s">
        <v>62968</v>
      </c>
      <c r="L12231" s="4" t="s">
        <v>31</v>
      </c>
      <c r="M12231" s="4" t="s">
        <v>31</v>
      </c>
    </row>
    <row r="12232" customFormat="false" ht="15.75" hidden="false" customHeight="true" outlineLevel="0" collapsed="false">
      <c r="A12232" s="4" t="n">
        <v>7784</v>
      </c>
      <c r="B12232" s="4" t="s">
        <v>62969</v>
      </c>
      <c r="C12232" s="4"/>
      <c r="D12232" s="4" t="s">
        <v>62970</v>
      </c>
      <c r="E12232" s="5" t="s">
        <v>6480</v>
      </c>
      <c r="F12232" s="4" t="s">
        <v>505</v>
      </c>
      <c r="G12232" s="4" t="s">
        <v>84</v>
      </c>
      <c r="H12232" s="5" t="s">
        <v>62971</v>
      </c>
      <c r="I12232" s="4" t="s">
        <v>62972</v>
      </c>
      <c r="J12232" s="5" t="n">
        <f aca="false">LEN(K12232)</f>
        <v>7</v>
      </c>
      <c r="K12232" s="6" t="s">
        <v>62968</v>
      </c>
      <c r="L12232" s="4" t="s">
        <v>31</v>
      </c>
      <c r="M12232" s="4" t="s">
        <v>4818</v>
      </c>
    </row>
    <row r="12233" customFormat="false" ht="15.75" hidden="false" customHeight="true" outlineLevel="0" collapsed="false">
      <c r="A12233" s="4" t="n">
        <v>7934</v>
      </c>
      <c r="B12233" s="4" t="s">
        <v>62973</v>
      </c>
      <c r="C12233" s="4"/>
      <c r="D12233" s="4" t="s">
        <v>62974</v>
      </c>
      <c r="E12233" s="5" t="s">
        <v>4297</v>
      </c>
      <c r="F12233" s="4" t="s">
        <v>661</v>
      </c>
      <c r="G12233" s="4" t="s">
        <v>84</v>
      </c>
      <c r="H12233" s="5" t="s">
        <v>62975</v>
      </c>
      <c r="I12233" s="4" t="s">
        <v>62976</v>
      </c>
      <c r="J12233" s="5" t="n">
        <f aca="false">LEN(K12233)</f>
        <v>7</v>
      </c>
      <c r="K12233" s="10" t="s">
        <v>62781</v>
      </c>
      <c r="L12233" s="4" t="s">
        <v>31</v>
      </c>
      <c r="M12233" s="4" t="s">
        <v>32589</v>
      </c>
    </row>
    <row r="12234" customFormat="false" ht="15.75" hidden="false" customHeight="true" outlineLevel="0" collapsed="false">
      <c r="A12234" s="4" t="n">
        <v>7938</v>
      </c>
      <c r="B12234" s="4" t="s">
        <v>62977</v>
      </c>
      <c r="C12234" s="4"/>
      <c r="D12234" s="4" t="s">
        <v>62978</v>
      </c>
      <c r="E12234" s="5" t="s">
        <v>4297</v>
      </c>
      <c r="F12234" s="4" t="s">
        <v>661</v>
      </c>
      <c r="G12234" s="4" t="s">
        <v>84</v>
      </c>
      <c r="H12234" s="5" t="s">
        <v>62979</v>
      </c>
      <c r="I12234" s="4" t="s">
        <v>62980</v>
      </c>
      <c r="J12234" s="5" t="n">
        <f aca="false">LEN(K12234)</f>
        <v>7</v>
      </c>
      <c r="K12234" s="6" t="s">
        <v>62981</v>
      </c>
      <c r="L12234" s="4" t="s">
        <v>31</v>
      </c>
      <c r="M12234" s="4" t="s">
        <v>31</v>
      </c>
    </row>
    <row r="12235" customFormat="false" ht="15.75" hidden="false" customHeight="true" outlineLevel="0" collapsed="false">
      <c r="A12235" s="4" t="n">
        <v>7986</v>
      </c>
      <c r="B12235" s="4" t="s">
        <v>62982</v>
      </c>
      <c r="C12235" s="4"/>
      <c r="D12235" s="4" t="s">
        <v>62983</v>
      </c>
      <c r="E12235" s="5" t="s">
        <v>1650</v>
      </c>
      <c r="F12235" s="4" t="s">
        <v>1651</v>
      </c>
      <c r="G12235" s="4" t="s">
        <v>84</v>
      </c>
      <c r="H12235" s="5" t="s">
        <v>62984</v>
      </c>
      <c r="I12235" s="4" t="s">
        <v>62967</v>
      </c>
      <c r="J12235" s="5" t="n">
        <f aca="false">LEN(K12235)</f>
        <v>7</v>
      </c>
      <c r="K12235" s="6" t="s">
        <v>62968</v>
      </c>
      <c r="L12235" s="4" t="s">
        <v>31</v>
      </c>
      <c r="M12235" s="4" t="s">
        <v>9530</v>
      </c>
    </row>
    <row r="12236" customFormat="false" ht="15.75" hidden="false" customHeight="true" outlineLevel="0" collapsed="false">
      <c r="A12236" s="4" t="n">
        <v>8086</v>
      </c>
      <c r="B12236" s="4" t="s">
        <v>62985</v>
      </c>
      <c r="C12236" s="4"/>
      <c r="D12236" s="4" t="s">
        <v>62986</v>
      </c>
      <c r="E12236" s="5" t="s">
        <v>510</v>
      </c>
      <c r="F12236" s="4" t="s">
        <v>511</v>
      </c>
      <c r="G12236" s="4" t="s">
        <v>84</v>
      </c>
      <c r="H12236" s="5" t="s">
        <v>62987</v>
      </c>
      <c r="I12236" s="4" t="s">
        <v>62988</v>
      </c>
      <c r="J12236" s="5" t="n">
        <f aca="false">LEN(K12236)</f>
        <v>7</v>
      </c>
      <c r="K12236" s="6" t="s">
        <v>62989</v>
      </c>
      <c r="L12236" s="4" t="s">
        <v>78</v>
      </c>
      <c r="M12236" s="4" t="s">
        <v>31</v>
      </c>
    </row>
    <row r="12237" customFormat="false" ht="15.75" hidden="false" customHeight="true" outlineLevel="0" collapsed="false">
      <c r="A12237" s="4" t="n">
        <v>10259</v>
      </c>
      <c r="B12237" s="4" t="s">
        <v>62990</v>
      </c>
      <c r="C12237" s="4"/>
      <c r="D12237" s="4" t="s">
        <v>62991</v>
      </c>
      <c r="E12237" s="5" t="s">
        <v>62992</v>
      </c>
      <c r="F12237" s="4" t="s">
        <v>42087</v>
      </c>
      <c r="G12237" s="4" t="s">
        <v>620</v>
      </c>
      <c r="H12237" s="5" t="s">
        <v>62993</v>
      </c>
      <c r="I12237" s="4" t="str">
        <f aca="false">IFERROR(__xludf.dummyfunction("""info@""&amp;LOWER(REGEXREPLACE(B12237,""[^A-Za-z0-9]"",""""))&amp;"".com"""),"info@rey.com")</f>
        <v>info@rey.com</v>
      </c>
      <c r="J12237" s="5" t="n">
        <f aca="false">LEN(K12237)</f>
        <v>7</v>
      </c>
      <c r="K12237" s="6" t="s">
        <v>62994</v>
      </c>
      <c r="L12237" s="4" t="s">
        <v>21</v>
      </c>
      <c r="M12237" s="4" t="s">
        <v>2097</v>
      </c>
    </row>
    <row r="12238" customFormat="false" ht="15.75" hidden="false" customHeight="true" outlineLevel="0" collapsed="false">
      <c r="A12238" s="4" t="n">
        <v>10638</v>
      </c>
      <c r="B12238" s="4" t="s">
        <v>62995</v>
      </c>
      <c r="C12238" s="4"/>
      <c r="D12238" s="4" t="s">
        <v>62996</v>
      </c>
      <c r="E12238" s="5" t="s">
        <v>62997</v>
      </c>
      <c r="F12238" s="4" t="s">
        <v>31442</v>
      </c>
      <c r="G12238" s="4" t="s">
        <v>882</v>
      </c>
      <c r="H12238" s="5" t="s">
        <v>62998</v>
      </c>
      <c r="I12238" s="4" t="str">
        <f aca="false">IFERROR(__xludf.dummyfunction("""info@""&amp;LOWER(REGEXREPLACE(B12238,""[^A-Za-z0-9]"",""""))&amp;"".com"""),"info@nos.com")</f>
        <v>info@nos.com</v>
      </c>
      <c r="J12238" s="5" t="n">
        <f aca="false">LEN(K12238)</f>
        <v>7</v>
      </c>
      <c r="K12238" s="6" t="s">
        <v>62999</v>
      </c>
      <c r="L12238" s="4" t="s">
        <v>637</v>
      </c>
      <c r="M12238" s="4" t="s">
        <v>31</v>
      </c>
    </row>
    <row r="12239" customFormat="false" ht="15.75" hidden="false" customHeight="true" outlineLevel="0" collapsed="false">
      <c r="A12239" s="4" t="n">
        <v>10676</v>
      </c>
      <c r="B12239" s="4" t="s">
        <v>63000</v>
      </c>
      <c r="C12239" s="4"/>
      <c r="D12239" s="4" t="s">
        <v>63001</v>
      </c>
      <c r="E12239" s="5" t="s">
        <v>5393</v>
      </c>
      <c r="F12239" s="4" t="s">
        <v>1089</v>
      </c>
      <c r="G12239" s="4" t="s">
        <v>882</v>
      </c>
      <c r="H12239" s="5" t="s">
        <v>63002</v>
      </c>
      <c r="I12239" s="4" t="s">
        <v>63003</v>
      </c>
      <c r="J12239" s="5" t="n">
        <f aca="false">LEN(K12239)</f>
        <v>7</v>
      </c>
      <c r="K12239" s="10" t="s">
        <v>63004</v>
      </c>
      <c r="L12239" s="4" t="s">
        <v>57</v>
      </c>
      <c r="M12239" s="4" t="s">
        <v>1216</v>
      </c>
    </row>
    <row r="12240" customFormat="false" ht="15.75" hidden="false" customHeight="true" outlineLevel="0" collapsed="false">
      <c r="A12240" s="4" t="n">
        <v>11104</v>
      </c>
      <c r="B12240" s="4" t="s">
        <v>63005</v>
      </c>
      <c r="C12240" s="4"/>
      <c r="D12240" s="4" t="s">
        <v>63006</v>
      </c>
      <c r="E12240" s="5" t="s">
        <v>63007</v>
      </c>
      <c r="F12240" s="4" t="s">
        <v>63008</v>
      </c>
      <c r="G12240" s="4" t="s">
        <v>299</v>
      </c>
      <c r="H12240" s="5" t="s">
        <v>63009</v>
      </c>
      <c r="I12240" s="4" t="s">
        <v>63010</v>
      </c>
      <c r="J12240" s="5" t="n">
        <f aca="false">LEN(K12240)</f>
        <v>6</v>
      </c>
      <c r="K12240" s="10" t="s">
        <v>63011</v>
      </c>
      <c r="L12240" s="4" t="s">
        <v>57</v>
      </c>
      <c r="M12240" s="4" t="s">
        <v>31</v>
      </c>
    </row>
    <row r="12241" customFormat="false" ht="15.75" hidden="false" customHeight="true" outlineLevel="0" collapsed="false">
      <c r="A12241" s="4" t="n">
        <v>826</v>
      </c>
      <c r="B12241" s="4" t="s">
        <v>63012</v>
      </c>
      <c r="C12241" s="4"/>
      <c r="D12241" s="4" t="s">
        <v>63013</v>
      </c>
      <c r="E12241" s="5" t="s">
        <v>27674</v>
      </c>
      <c r="F12241" s="4" t="s">
        <v>27675</v>
      </c>
      <c r="G12241" s="4" t="s">
        <v>2305</v>
      </c>
      <c r="H12241" s="5" t="s">
        <v>63014</v>
      </c>
      <c r="I12241" s="4" t="s">
        <v>63015</v>
      </c>
      <c r="J12241" s="5" t="n">
        <f aca="false">LEN(K12241)</f>
        <v>6</v>
      </c>
      <c r="K12241" s="10" t="str">
        <f aca="false">LOWER(SUBSTITUTE(SUBSTITUTE(SUBSTITUTE(SUBSTITUTE(SUBSTITUTE(SUBSTITUTE(SUBSTITUTE(B12241,"S.L.",""),"SL",""),"S.A.",""),"SA","")," ",""),".",""),",",""))&amp;".com"</f>
        <v>jj.com</v>
      </c>
      <c r="L12241" s="4" t="s">
        <v>21</v>
      </c>
      <c r="M12241" s="4" t="s">
        <v>22</v>
      </c>
    </row>
    <row r="12242" customFormat="false" ht="15.75" hidden="false" customHeight="true" outlineLevel="0" collapsed="false">
      <c r="A12242" s="4" t="n">
        <v>994</v>
      </c>
      <c r="B12242" s="4" t="s">
        <v>63016</v>
      </c>
      <c r="C12242" s="4"/>
      <c r="D12242" s="4" t="s">
        <v>63017</v>
      </c>
      <c r="E12242" s="5" t="s">
        <v>3864</v>
      </c>
      <c r="F12242" s="4" t="s">
        <v>3865</v>
      </c>
      <c r="G12242" s="4" t="s">
        <v>431</v>
      </c>
      <c r="H12242" s="5" t="s">
        <v>63018</v>
      </c>
      <c r="I12242" s="4" t="s">
        <v>63019</v>
      </c>
      <c r="J12242" s="5" t="n">
        <f aca="false">LEN(K12242)</f>
        <v>6</v>
      </c>
      <c r="K12242" s="6" t="s">
        <v>63020</v>
      </c>
      <c r="L12242" s="4" t="s">
        <v>1970</v>
      </c>
      <c r="M12242" s="4" t="s">
        <v>31</v>
      </c>
    </row>
    <row r="12243" customFormat="false" ht="15.75" hidden="false" customHeight="true" outlineLevel="0" collapsed="false">
      <c r="A12243" s="4" t="n">
        <v>1401</v>
      </c>
      <c r="B12243" s="4" t="s">
        <v>63021</v>
      </c>
      <c r="C12243" s="4"/>
      <c r="D12243" s="4" t="s">
        <v>63022</v>
      </c>
      <c r="E12243" s="5" t="s">
        <v>16234</v>
      </c>
      <c r="F12243" s="4" t="s">
        <v>1097</v>
      </c>
      <c r="G12243" s="4" t="s">
        <v>1097</v>
      </c>
      <c r="H12243" s="5" t="s">
        <v>63023</v>
      </c>
      <c r="I12243" s="4" t="s">
        <v>63024</v>
      </c>
      <c r="J12243" s="5" t="n">
        <f aca="false">LEN(K12243)</f>
        <v>6</v>
      </c>
      <c r="K12243" s="10" t="s">
        <v>63025</v>
      </c>
      <c r="L12243" s="4" t="s">
        <v>78</v>
      </c>
      <c r="M12243" s="4" t="s">
        <v>3294</v>
      </c>
    </row>
    <row r="12244" customFormat="false" ht="15.75" hidden="false" customHeight="true" outlineLevel="0" collapsed="false">
      <c r="A12244" s="4" t="n">
        <v>2229</v>
      </c>
      <c r="B12244" s="4" t="s">
        <v>63026</v>
      </c>
      <c r="C12244" s="4"/>
      <c r="D12244" s="4" t="s">
        <v>63027</v>
      </c>
      <c r="E12244" s="5" t="s">
        <v>5958</v>
      </c>
      <c r="F12244" s="4" t="s">
        <v>138</v>
      </c>
      <c r="G12244" s="4" t="s">
        <v>138</v>
      </c>
      <c r="H12244" s="5" t="s">
        <v>28176</v>
      </c>
      <c r="I12244" s="4" t="s">
        <v>63028</v>
      </c>
      <c r="J12244" s="5" t="n">
        <f aca="false">LEN(K12244)</f>
        <v>6</v>
      </c>
      <c r="K12244" s="6" t="s">
        <v>63029</v>
      </c>
      <c r="L12244" s="4" t="s">
        <v>31</v>
      </c>
      <c r="M12244" s="4" t="s">
        <v>577</v>
      </c>
    </row>
    <row r="12245" customFormat="false" ht="15.75" hidden="false" customHeight="true" outlineLevel="0" collapsed="false">
      <c r="A12245" s="4" t="n">
        <v>2366</v>
      </c>
      <c r="B12245" s="4" t="s">
        <v>63030</v>
      </c>
      <c r="C12245" s="4" t="s">
        <v>63031</v>
      </c>
      <c r="D12245" s="4" t="s">
        <v>63032</v>
      </c>
      <c r="E12245" s="5" t="s">
        <v>5944</v>
      </c>
      <c r="F12245" s="4" t="s">
        <v>138</v>
      </c>
      <c r="G12245" s="4" t="s">
        <v>138</v>
      </c>
      <c r="H12245" s="5" t="s">
        <v>63033</v>
      </c>
      <c r="I12245" s="4" t="s">
        <v>63034</v>
      </c>
      <c r="J12245" s="5" t="n">
        <f aca="false">LEN(K12245)</f>
        <v>6</v>
      </c>
      <c r="K12245" s="6" t="s">
        <v>63035</v>
      </c>
      <c r="L12245" s="4" t="s">
        <v>637</v>
      </c>
      <c r="M12245" s="4" t="s">
        <v>1863</v>
      </c>
    </row>
    <row r="12246" customFormat="false" ht="15.75" hidden="false" customHeight="true" outlineLevel="0" collapsed="false">
      <c r="A12246" s="4" t="n">
        <v>3064</v>
      </c>
      <c r="B12246" s="4" t="s">
        <v>63036</v>
      </c>
      <c r="C12246" s="4"/>
      <c r="D12246" s="4" t="s">
        <v>63037</v>
      </c>
      <c r="E12246" s="5" t="s">
        <v>16725</v>
      </c>
      <c r="F12246" s="4" t="s">
        <v>6012</v>
      </c>
      <c r="G12246" s="4" t="s">
        <v>1610</v>
      </c>
      <c r="H12246" s="5" t="s">
        <v>63038</v>
      </c>
      <c r="I12246" s="4" t="s">
        <v>63039</v>
      </c>
      <c r="J12246" s="5" t="n">
        <f aca="false">LEN(K12246)</f>
        <v>6</v>
      </c>
      <c r="K12246" s="10" t="s">
        <v>63040</v>
      </c>
      <c r="L12246" s="4" t="s">
        <v>31</v>
      </c>
      <c r="M12246" s="4" t="s">
        <v>1759</v>
      </c>
    </row>
    <row r="12247" customFormat="false" ht="15.75" hidden="false" customHeight="true" outlineLevel="0" collapsed="false">
      <c r="A12247" s="4" t="n">
        <v>3677</v>
      </c>
      <c r="B12247" s="4" t="s">
        <v>63041</v>
      </c>
      <c r="C12247" s="4"/>
      <c r="D12247" s="4" t="s">
        <v>63042</v>
      </c>
      <c r="E12247" s="5" t="s">
        <v>11220</v>
      </c>
      <c r="F12247" s="4" t="s">
        <v>11221</v>
      </c>
      <c r="G12247" s="4" t="s">
        <v>290</v>
      </c>
      <c r="H12247" s="5" t="s">
        <v>44227</v>
      </c>
      <c r="I12247" s="7" t="s">
        <v>63043</v>
      </c>
      <c r="J12247" s="5" t="n">
        <f aca="false">LEN(K12247)</f>
        <v>6</v>
      </c>
      <c r="K12247" s="6" t="str">
        <f aca="false">LOWER(SUBSTITUTE(SUBSTITUTE(SUBSTITUTE(SUBSTITUTE(SUBSTITUTE(SUBSTITUTE(SUBSTITUTE(B12247,"S.L.",""),"SL",""),"S.A.",""),"SA","")," ",""),".",""),",",""))&amp;".com"</f>
        <v>dc.com</v>
      </c>
      <c r="L12247" s="4" t="s">
        <v>31</v>
      </c>
      <c r="M12247" s="4" t="s">
        <v>2097</v>
      </c>
    </row>
    <row r="12248" customFormat="false" ht="15.75" hidden="false" customHeight="true" outlineLevel="0" collapsed="false">
      <c r="A12248" s="4" t="n">
        <v>4298</v>
      </c>
      <c r="B12248" s="4" t="s">
        <v>63044</v>
      </c>
      <c r="C12248" s="4" t="s">
        <v>63045</v>
      </c>
      <c r="D12248" s="4" t="s">
        <v>63046</v>
      </c>
      <c r="E12248" s="5" t="s">
        <v>544</v>
      </c>
      <c r="F12248" s="4" t="s">
        <v>545</v>
      </c>
      <c r="G12248" s="4" t="s">
        <v>107</v>
      </c>
      <c r="H12248" s="5" t="s">
        <v>63047</v>
      </c>
      <c r="I12248" s="4" t="s">
        <v>52176</v>
      </c>
      <c r="J12248" s="5" t="n">
        <f aca="false">LEN(K12248)</f>
        <v>6</v>
      </c>
      <c r="K12248" s="10" t="s">
        <v>63048</v>
      </c>
      <c r="L12248" s="4" t="s">
        <v>57</v>
      </c>
      <c r="M12248" s="4" t="s">
        <v>16181</v>
      </c>
    </row>
    <row r="12249" customFormat="false" ht="15.75" hidden="false" customHeight="true" outlineLevel="0" collapsed="false">
      <c r="A12249" s="4" t="n">
        <v>4600</v>
      </c>
      <c r="B12249" s="4" t="s">
        <v>63049</v>
      </c>
      <c r="C12249" s="4" t="s">
        <v>63050</v>
      </c>
      <c r="D12249" s="4" t="s">
        <v>63051</v>
      </c>
      <c r="E12249" s="5" t="s">
        <v>9338</v>
      </c>
      <c r="F12249" s="4" t="s">
        <v>948</v>
      </c>
      <c r="G12249" s="4" t="s">
        <v>948</v>
      </c>
      <c r="H12249" s="5" t="s">
        <v>53539</v>
      </c>
      <c r="I12249" s="4" t="s">
        <v>63052</v>
      </c>
      <c r="J12249" s="5" t="n">
        <f aca="false">LEN(K12249)</f>
        <v>6</v>
      </c>
      <c r="K12249" s="10" t="str">
        <f aca="false">LOWER(SUBSTITUTE(SUBSTITUTE(SUBSTITUTE(SUBSTITUTE(SUBSTITUTE(SUBSTITUTE(SUBSTITUTE(B12249,"S.L.",""),"SL",""),"S.A.",""),"SA","")," ",""),".",""),",",""))&amp;".com"</f>
        <v>ho.com</v>
      </c>
      <c r="L12249" s="4" t="s">
        <v>31</v>
      </c>
      <c r="M12249" s="4" t="s">
        <v>1729</v>
      </c>
    </row>
    <row r="12250" customFormat="false" ht="15.75" hidden="false" customHeight="true" outlineLevel="0" collapsed="false">
      <c r="A12250" s="4" t="n">
        <v>7311</v>
      </c>
      <c r="B12250" s="4" t="s">
        <v>63053</v>
      </c>
      <c r="C12250" s="4"/>
      <c r="D12250" s="4" t="s">
        <v>40609</v>
      </c>
      <c r="E12250" s="5" t="s">
        <v>1768</v>
      </c>
      <c r="F12250" s="4" t="s">
        <v>1769</v>
      </c>
      <c r="G12250" s="4" t="s">
        <v>84</v>
      </c>
      <c r="H12250" s="5" t="s">
        <v>63054</v>
      </c>
      <c r="I12250" s="4" t="s">
        <v>63055</v>
      </c>
      <c r="J12250" s="5" t="n">
        <f aca="false">LEN(K12250)</f>
        <v>6</v>
      </c>
      <c r="K12250" s="10" t="str">
        <f aca="false">LOWER(SUBSTITUTE(SUBSTITUTE(SUBSTITUTE(SUBSTITUTE(SUBSTITUTE(SUBSTITUTE(SUBSTITUTE(B12250,"S.L.",""),"SL",""),"S.A.",""),"SA","")," ",""),".",""),",",""))&amp;".com"</f>
        <v>ga.com</v>
      </c>
      <c r="L12250" s="4" t="s">
        <v>21</v>
      </c>
      <c r="M12250" s="4" t="s">
        <v>25294</v>
      </c>
    </row>
    <row r="12251" customFormat="false" ht="27.75" hidden="false" customHeight="true" outlineLevel="0" collapsed="false">
      <c r="A12251" s="4" t="n">
        <v>9196</v>
      </c>
      <c r="B12251" s="4" t="s">
        <v>63056</v>
      </c>
      <c r="C12251" s="4" t="s">
        <v>63057</v>
      </c>
      <c r="D12251" s="4" t="s">
        <v>63058</v>
      </c>
      <c r="E12251" s="5" t="s">
        <v>3614</v>
      </c>
      <c r="F12251" s="4" t="s">
        <v>3615</v>
      </c>
      <c r="G12251" s="4" t="s">
        <v>259</v>
      </c>
      <c r="H12251" s="5" t="s">
        <v>63059</v>
      </c>
      <c r="I12251" s="7" t="s">
        <v>63060</v>
      </c>
      <c r="J12251" s="5" t="n">
        <f aca="false">LEN(K12251)</f>
        <v>6</v>
      </c>
      <c r="K12251" s="6" t="s">
        <v>63048</v>
      </c>
      <c r="L12251" s="4" t="s">
        <v>31</v>
      </c>
      <c r="M12251" s="4" t="s">
        <v>28343</v>
      </c>
    </row>
    <row r="12252" customFormat="false" ht="15.75" hidden="false" customHeight="true" outlineLevel="0" collapsed="false">
      <c r="A12252" s="4" t="n">
        <v>9226</v>
      </c>
      <c r="B12252" s="4" t="s">
        <v>63061</v>
      </c>
      <c r="C12252" s="4"/>
      <c r="D12252" s="4" t="s">
        <v>63062</v>
      </c>
      <c r="E12252" s="5" t="s">
        <v>3614</v>
      </c>
      <c r="F12252" s="4" t="s">
        <v>3615</v>
      </c>
      <c r="G12252" s="4" t="s">
        <v>259</v>
      </c>
      <c r="H12252" s="5" t="s">
        <v>63063</v>
      </c>
      <c r="I12252" s="4" t="s">
        <v>52192</v>
      </c>
      <c r="J12252" s="5" t="n">
        <f aca="false">LEN(K12252)</f>
        <v>6</v>
      </c>
      <c r="K12252" s="10" t="s">
        <v>63048</v>
      </c>
      <c r="L12252" s="4" t="s">
        <v>78</v>
      </c>
      <c r="M12252" s="4" t="s">
        <v>5660</v>
      </c>
    </row>
    <row r="12253" customFormat="false" ht="15.75" hidden="false" customHeight="true" outlineLevel="0" collapsed="false">
      <c r="A12253" s="4" t="n">
        <v>12206</v>
      </c>
      <c r="B12253" s="4" t="s">
        <v>63064</v>
      </c>
      <c r="C12253" s="4"/>
      <c r="D12253" s="4" t="s">
        <v>63065</v>
      </c>
      <c r="E12253" s="5" t="s">
        <v>10822</v>
      </c>
      <c r="F12253" s="4" t="s">
        <v>1027</v>
      </c>
      <c r="G12253" s="4" t="s">
        <v>431</v>
      </c>
      <c r="H12253" s="5" t="s">
        <v>283</v>
      </c>
      <c r="I12253" s="4" t="s">
        <v>63066</v>
      </c>
      <c r="J12253" s="5" t="n">
        <f aca="false">LEN(K12253)</f>
        <v>5</v>
      </c>
      <c r="K12253" s="10" t="str">
        <f aca="false">LOWER(SUBSTITUTE(SUBSTITUTE(SUBSTITUTE(SUBSTITUTE(SUBSTITUTE(SUBSTITUTE(SUBSTITUTE(B12253,"S.L.",""),"SL",""),"S.A.",""),"SA","")," ",""),".",""),",",""))&amp;".com"</f>
        <v>g.com</v>
      </c>
      <c r="L12253" s="4" t="s">
        <v>21</v>
      </c>
      <c r="M12253" s="4" t="s">
        <v>31</v>
      </c>
    </row>
    <row r="12254" customFormat="false" ht="15.75" hidden="false" customHeight="true" outlineLevel="0" collapsed="false">
      <c r="A12254" s="4" t="n">
        <v>9142</v>
      </c>
      <c r="B12254" s="4" t="s">
        <v>61914</v>
      </c>
      <c r="C12254" s="4"/>
      <c r="D12254" s="4" t="s">
        <v>63067</v>
      </c>
      <c r="E12254" s="5" t="s">
        <v>46441</v>
      </c>
      <c r="F12254" s="4" t="s">
        <v>46442</v>
      </c>
      <c r="G12254" s="4" t="s">
        <v>259</v>
      </c>
      <c r="H12254" s="5" t="s">
        <v>63068</v>
      </c>
      <c r="I12254" s="4" t="str">
        <f aca="false">IFERROR(__xludf.dummyfunction("""info@""&amp;LOWER(REGEXREPLACE(B12254,""[^A-Za-z0-9]"",""""))&amp;"".com"""),"info@h.com")</f>
        <v>info@h.com</v>
      </c>
      <c r="J12254" s="5" t="n">
        <f aca="false">LEN(K12254)</f>
        <v>5</v>
      </c>
      <c r="K12254" s="10" t="s">
        <v>63069</v>
      </c>
      <c r="L12254" s="4" t="s">
        <v>31</v>
      </c>
      <c r="M12254" s="4" t="s">
        <v>31</v>
      </c>
    </row>
    <row r="12255" customFormat="false" ht="15.75" hidden="false" customHeight="true" outlineLevel="0" collapsed="false">
      <c r="A12255" s="4" t="n">
        <v>12408</v>
      </c>
      <c r="B12255" s="4" t="s">
        <v>63070</v>
      </c>
      <c r="C12255" s="4" t="s">
        <v>63071</v>
      </c>
      <c r="D12255" s="4" t="s">
        <v>63072</v>
      </c>
      <c r="E12255" s="5" t="s">
        <v>63073</v>
      </c>
      <c r="F12255" s="4" t="s">
        <v>63074</v>
      </c>
      <c r="G12255" s="4" t="s">
        <v>63074</v>
      </c>
      <c r="H12255" s="5" t="s">
        <v>63075</v>
      </c>
      <c r="I12255" s="4" t="s">
        <v>63076</v>
      </c>
      <c r="J12255" s="5" t="n">
        <f aca="false">LEN(K12255)</f>
        <v>16</v>
      </c>
      <c r="K12255" s="6" t="s">
        <v>37615</v>
      </c>
      <c r="L12255" s="4" t="s">
        <v>637</v>
      </c>
      <c r="M12255" s="4" t="s">
        <v>14775</v>
      </c>
      <c r="N12255" s="1" t="s">
        <v>63077</v>
      </c>
    </row>
    <row r="12256" customFormat="false" ht="15.75" hidden="false" customHeight="true" outlineLevel="0" collapsed="false">
      <c r="A12256" s="4" t="n">
        <v>12409</v>
      </c>
      <c r="B12256" s="4" t="s">
        <v>63078</v>
      </c>
      <c r="C12256" s="4" t="s">
        <v>63079</v>
      </c>
      <c r="D12256" s="4" t="s">
        <v>63080</v>
      </c>
      <c r="E12256" s="5" t="s">
        <v>63081</v>
      </c>
      <c r="F12256" s="4" t="s">
        <v>63074</v>
      </c>
      <c r="G12256" s="4" t="s">
        <v>63074</v>
      </c>
      <c r="H12256" s="5" t="s">
        <v>63082</v>
      </c>
      <c r="I12256" s="4" t="s">
        <v>63083</v>
      </c>
      <c r="J12256" s="5" t="n">
        <f aca="false">LEN(K12256)</f>
        <v>19</v>
      </c>
      <c r="K12256" s="6" t="s">
        <v>63084</v>
      </c>
      <c r="L12256" s="4" t="s">
        <v>57</v>
      </c>
      <c r="M12256" s="4" t="s">
        <v>326</v>
      </c>
      <c r="N12256" s="1" t="s">
        <v>63085</v>
      </c>
    </row>
    <row r="12257" customFormat="false" ht="15.75" hidden="false" customHeight="true" outlineLevel="0" collapsed="false">
      <c r="A12257" s="4" t="n">
        <v>12410</v>
      </c>
      <c r="B12257" s="4" t="s">
        <v>63086</v>
      </c>
      <c r="C12257" s="4" t="s">
        <v>63087</v>
      </c>
      <c r="D12257" s="4" t="s">
        <v>63088</v>
      </c>
      <c r="E12257" s="5" t="s">
        <v>63073</v>
      </c>
      <c r="F12257" s="4" t="s">
        <v>63074</v>
      </c>
      <c r="G12257" s="4" t="s">
        <v>63074</v>
      </c>
      <c r="H12257" s="5" t="s">
        <v>63089</v>
      </c>
      <c r="I12257" s="4" t="s">
        <v>63090</v>
      </c>
      <c r="J12257" s="5" t="n">
        <f aca="false">LEN(K12257)</f>
        <v>18</v>
      </c>
      <c r="K12257" s="10" t="s">
        <v>27435</v>
      </c>
      <c r="L12257" s="4" t="s">
        <v>57</v>
      </c>
      <c r="M12257" s="4" t="s">
        <v>102</v>
      </c>
      <c r="N12257" s="1" t="s">
        <v>63077</v>
      </c>
    </row>
    <row r="12258" customFormat="false" ht="15.75" hidden="false" customHeight="true" outlineLevel="0" collapsed="false">
      <c r="A12258" s="4" t="n">
        <v>12411</v>
      </c>
      <c r="B12258" s="4" t="s">
        <v>9586</v>
      </c>
      <c r="C12258" s="4" t="s">
        <v>63091</v>
      </c>
      <c r="D12258" s="4" t="s">
        <v>63092</v>
      </c>
      <c r="E12258" s="5" t="s">
        <v>63093</v>
      </c>
      <c r="F12258" s="4" t="s">
        <v>63074</v>
      </c>
      <c r="G12258" s="4" t="s">
        <v>63074</v>
      </c>
      <c r="H12258" s="5" t="s">
        <v>63094</v>
      </c>
      <c r="I12258" s="4" t="s">
        <v>63095</v>
      </c>
      <c r="J12258" s="5" t="n">
        <f aca="false">LEN(K12258)</f>
        <v>23</v>
      </c>
      <c r="K12258" s="10" t="s">
        <v>63096</v>
      </c>
      <c r="L12258" s="4" t="s">
        <v>57</v>
      </c>
      <c r="M12258" s="4" t="s">
        <v>2139</v>
      </c>
      <c r="N12258" s="1" t="s">
        <v>63085</v>
      </c>
    </row>
    <row r="12259" customFormat="false" ht="15.75" hidden="false" customHeight="true" outlineLevel="0" collapsed="false">
      <c r="A12259" s="4" t="n">
        <v>12412</v>
      </c>
      <c r="B12259" s="4" t="s">
        <v>63097</v>
      </c>
      <c r="C12259" s="4" t="s">
        <v>63098</v>
      </c>
      <c r="D12259" s="4" t="s">
        <v>63099</v>
      </c>
      <c r="E12259" s="5" t="s">
        <v>63073</v>
      </c>
      <c r="F12259" s="4" t="s">
        <v>63074</v>
      </c>
      <c r="G12259" s="4" t="s">
        <v>63074</v>
      </c>
      <c r="H12259" s="5" t="s">
        <v>63100</v>
      </c>
      <c r="I12259" s="4" t="s">
        <v>63101</v>
      </c>
      <c r="J12259" s="5" t="n">
        <f aca="false">LEN(K12259)</f>
        <v>11</v>
      </c>
      <c r="K12259" s="10" t="s">
        <v>58742</v>
      </c>
      <c r="L12259" s="4" t="s">
        <v>57</v>
      </c>
      <c r="M12259" s="4" t="s">
        <v>7743</v>
      </c>
      <c r="N12259" s="1" t="s">
        <v>63077</v>
      </c>
    </row>
    <row r="12260" customFormat="false" ht="15.75" hidden="false" customHeight="true" outlineLevel="0" collapsed="false">
      <c r="A12260" s="4" t="n">
        <v>12413</v>
      </c>
      <c r="B12260" s="4" t="s">
        <v>63102</v>
      </c>
      <c r="C12260" s="4" t="s">
        <v>63103</v>
      </c>
      <c r="D12260" s="4" t="s">
        <v>63104</v>
      </c>
      <c r="E12260" s="5" t="s">
        <v>63073</v>
      </c>
      <c r="F12260" s="4" t="s">
        <v>63074</v>
      </c>
      <c r="G12260" s="4" t="s">
        <v>63074</v>
      </c>
      <c r="H12260" s="5" t="s">
        <v>63105</v>
      </c>
      <c r="I12260" s="4" t="s">
        <v>63106</v>
      </c>
      <c r="J12260" s="5" t="n">
        <f aca="false">LEN(K12260)</f>
        <v>18</v>
      </c>
      <c r="K12260" s="10" t="s">
        <v>63107</v>
      </c>
      <c r="L12260" s="4" t="s">
        <v>57</v>
      </c>
      <c r="M12260" s="4" t="s">
        <v>20664</v>
      </c>
      <c r="N12260" s="1" t="s">
        <v>63077</v>
      </c>
    </row>
    <row r="12261" customFormat="false" ht="15.75" hidden="false" customHeight="true" outlineLevel="0" collapsed="false">
      <c r="A12261" s="4" t="n">
        <v>12414</v>
      </c>
      <c r="B12261" s="4" t="s">
        <v>63108</v>
      </c>
      <c r="C12261" s="4" t="s">
        <v>63109</v>
      </c>
      <c r="D12261" s="4" t="s">
        <v>63110</v>
      </c>
      <c r="E12261" s="5" t="s">
        <v>63111</v>
      </c>
      <c r="F12261" s="4" t="s">
        <v>63074</v>
      </c>
      <c r="G12261" s="4" t="s">
        <v>63074</v>
      </c>
      <c r="H12261" s="5" t="s">
        <v>63112</v>
      </c>
      <c r="I12261" s="4" t="s">
        <v>63113</v>
      </c>
      <c r="J12261" s="5" t="n">
        <f aca="false">LEN(K12261)</f>
        <v>17</v>
      </c>
      <c r="K12261" s="10" t="s">
        <v>63114</v>
      </c>
      <c r="L12261" s="4" t="s">
        <v>57</v>
      </c>
      <c r="M12261" s="4" t="s">
        <v>577</v>
      </c>
      <c r="N12261" s="1" t="s">
        <v>63085</v>
      </c>
    </row>
    <row r="12262" customFormat="false" ht="15.75" hidden="false" customHeight="true" outlineLevel="0" collapsed="false">
      <c r="A12262" s="4" t="n">
        <v>12415</v>
      </c>
      <c r="B12262" s="4" t="s">
        <v>63115</v>
      </c>
      <c r="C12262" s="4" t="s">
        <v>63116</v>
      </c>
      <c r="D12262" s="4" t="s">
        <v>63117</v>
      </c>
      <c r="E12262" s="5" t="s">
        <v>63093</v>
      </c>
      <c r="F12262" s="4" t="s">
        <v>63074</v>
      </c>
      <c r="G12262" s="4" t="s">
        <v>63074</v>
      </c>
      <c r="H12262" s="5" t="s">
        <v>63118</v>
      </c>
      <c r="I12262" s="4" t="s">
        <v>63119</v>
      </c>
      <c r="J12262" s="5" t="n">
        <f aca="false">LEN(K12262)</f>
        <v>15</v>
      </c>
      <c r="K12262" s="10" t="s">
        <v>43420</v>
      </c>
      <c r="L12262" s="4" t="s">
        <v>57</v>
      </c>
      <c r="M12262" s="4" t="s">
        <v>779</v>
      </c>
      <c r="N12262" s="1" t="s">
        <v>63120</v>
      </c>
    </row>
    <row r="12263" customFormat="false" ht="15.75" hidden="false" customHeight="true" outlineLevel="0" collapsed="false">
      <c r="A12263" s="4" t="n">
        <v>12416</v>
      </c>
      <c r="B12263" s="4" t="s">
        <v>63121</v>
      </c>
      <c r="C12263" s="4" t="s">
        <v>63122</v>
      </c>
      <c r="D12263" s="4" t="s">
        <v>63123</v>
      </c>
      <c r="E12263" s="5" t="s">
        <v>63081</v>
      </c>
      <c r="F12263" s="4" t="s">
        <v>63074</v>
      </c>
      <c r="G12263" s="4" t="s">
        <v>63074</v>
      </c>
      <c r="H12263" s="5" t="s">
        <v>63124</v>
      </c>
      <c r="I12263" s="4" t="s">
        <v>63125</v>
      </c>
      <c r="J12263" s="5" t="n">
        <f aca="false">LEN(K12263)</f>
        <v>20</v>
      </c>
      <c r="K12263" s="10" t="s">
        <v>63126</v>
      </c>
      <c r="L12263" s="4" t="s">
        <v>57</v>
      </c>
      <c r="M12263" s="4" t="s">
        <v>4806</v>
      </c>
      <c r="N12263" s="1" t="s">
        <v>63127</v>
      </c>
    </row>
    <row r="12264" customFormat="false" ht="15.75" hidden="false" customHeight="true" outlineLevel="0" collapsed="false">
      <c r="A12264" s="4" t="n">
        <v>12417</v>
      </c>
      <c r="B12264" s="4" t="s">
        <v>63128</v>
      </c>
      <c r="C12264" s="4" t="s">
        <v>63129</v>
      </c>
      <c r="D12264" s="4" t="s">
        <v>63130</v>
      </c>
      <c r="E12264" s="5" t="s">
        <v>63131</v>
      </c>
      <c r="F12264" s="4" t="s">
        <v>63074</v>
      </c>
      <c r="G12264" s="4" t="s">
        <v>63074</v>
      </c>
      <c r="H12264" s="5" t="s">
        <v>63132</v>
      </c>
      <c r="I12264" s="4" t="s">
        <v>63133</v>
      </c>
      <c r="J12264" s="5" t="n">
        <f aca="false">LEN(K12264)</f>
        <v>19</v>
      </c>
      <c r="K12264" s="10" t="s">
        <v>23509</v>
      </c>
      <c r="L12264" s="4" t="s">
        <v>57</v>
      </c>
      <c r="M12264" s="4" t="s">
        <v>4771</v>
      </c>
      <c r="N12264" s="1" t="s">
        <v>63085</v>
      </c>
    </row>
    <row r="12265" customFormat="false" ht="15.75" hidden="false" customHeight="true" outlineLevel="0" collapsed="false">
      <c r="A12265" s="4" t="n">
        <v>12418</v>
      </c>
      <c r="B12265" s="4" t="s">
        <v>63134</v>
      </c>
      <c r="C12265" s="4" t="s">
        <v>63135</v>
      </c>
      <c r="D12265" s="4" t="s">
        <v>63136</v>
      </c>
      <c r="E12265" s="5" t="s">
        <v>63081</v>
      </c>
      <c r="F12265" s="4" t="s">
        <v>63074</v>
      </c>
      <c r="G12265" s="4" t="s">
        <v>63074</v>
      </c>
      <c r="H12265" s="5" t="s">
        <v>63137</v>
      </c>
      <c r="I12265" s="4" t="s">
        <v>63138</v>
      </c>
      <c r="J12265" s="5" t="n">
        <f aca="false">LEN(K12265)</f>
        <v>20</v>
      </c>
      <c r="K12265" s="10" t="s">
        <v>63139</v>
      </c>
      <c r="L12265" s="4" t="s">
        <v>57</v>
      </c>
      <c r="M12265" s="4" t="s">
        <v>4281</v>
      </c>
      <c r="N12265" s="1" t="s">
        <v>63085</v>
      </c>
    </row>
    <row r="12266" customFormat="false" ht="15.75" hidden="false" customHeight="true" outlineLevel="0" collapsed="false">
      <c r="A12266" s="4" t="n">
        <v>12419</v>
      </c>
      <c r="B12266" s="4" t="s">
        <v>63140</v>
      </c>
      <c r="C12266" s="4" t="s">
        <v>63141</v>
      </c>
      <c r="D12266" s="4" t="s">
        <v>63142</v>
      </c>
      <c r="E12266" s="5" t="s">
        <v>63131</v>
      </c>
      <c r="F12266" s="4" t="s">
        <v>63074</v>
      </c>
      <c r="G12266" s="4" t="s">
        <v>63074</v>
      </c>
      <c r="H12266" s="5" t="s">
        <v>63143</v>
      </c>
      <c r="I12266" s="4" t="s">
        <v>63144</v>
      </c>
      <c r="J12266" s="5" t="n">
        <f aca="false">LEN(K12266)</f>
        <v>13</v>
      </c>
      <c r="K12266" s="6" t="s">
        <v>51851</v>
      </c>
      <c r="L12266" s="4" t="s">
        <v>57</v>
      </c>
      <c r="M12266" s="4" t="s">
        <v>1700</v>
      </c>
      <c r="N12266" s="1" t="s">
        <v>63085</v>
      </c>
    </row>
    <row r="12267" customFormat="false" ht="15.75" hidden="false" customHeight="true" outlineLevel="0" collapsed="false">
      <c r="A12267" s="4" t="n">
        <v>12420</v>
      </c>
      <c r="B12267" s="4" t="s">
        <v>63145</v>
      </c>
      <c r="C12267" s="4" t="s">
        <v>63091</v>
      </c>
      <c r="D12267" s="4" t="s">
        <v>63146</v>
      </c>
      <c r="E12267" s="5" t="s">
        <v>63081</v>
      </c>
      <c r="F12267" s="4" t="s">
        <v>63074</v>
      </c>
      <c r="G12267" s="4" t="s">
        <v>63074</v>
      </c>
      <c r="H12267" s="5" t="s">
        <v>63147</v>
      </c>
      <c r="I12267" s="4" t="s">
        <v>63148</v>
      </c>
      <c r="J12267" s="5" t="n">
        <f aca="false">LEN(K12267)</f>
        <v>11</v>
      </c>
      <c r="K12267" s="6" t="s">
        <v>63149</v>
      </c>
      <c r="L12267" s="4" t="s">
        <v>57</v>
      </c>
      <c r="M12267" s="4" t="s">
        <v>1418</v>
      </c>
      <c r="N12267" s="1" t="s">
        <v>63085</v>
      </c>
    </row>
    <row r="12268" customFormat="false" ht="15.75" hidden="false" customHeight="true" outlineLevel="0" collapsed="false">
      <c r="A12268" s="4" t="n">
        <v>12421</v>
      </c>
      <c r="B12268" s="4" t="s">
        <v>63150</v>
      </c>
      <c r="C12268" s="4" t="s">
        <v>63151</v>
      </c>
      <c r="D12268" s="4" t="s">
        <v>63152</v>
      </c>
      <c r="E12268" s="5" t="s">
        <v>63073</v>
      </c>
      <c r="F12268" s="4" t="s">
        <v>63074</v>
      </c>
      <c r="G12268" s="4" t="s">
        <v>63074</v>
      </c>
      <c r="H12268" s="5" t="s">
        <v>63153</v>
      </c>
      <c r="I12268" s="4" t="s">
        <v>63154</v>
      </c>
      <c r="J12268" s="5" t="n">
        <f aca="false">LEN(K12268)</f>
        <v>30</v>
      </c>
      <c r="K12268" s="6" t="s">
        <v>63155</v>
      </c>
      <c r="L12268" s="4" t="s">
        <v>57</v>
      </c>
      <c r="M12268" s="4" t="s">
        <v>30083</v>
      </c>
      <c r="N12268" s="1" t="s">
        <v>63077</v>
      </c>
    </row>
    <row r="12269" customFormat="false" ht="15.75" hidden="false" customHeight="true" outlineLevel="0" collapsed="false">
      <c r="A12269" s="4" t="n">
        <v>12422</v>
      </c>
      <c r="B12269" s="4" t="s">
        <v>63156</v>
      </c>
      <c r="C12269" s="4" t="s">
        <v>63157</v>
      </c>
      <c r="D12269" s="4" t="s">
        <v>63158</v>
      </c>
      <c r="E12269" s="5" t="s">
        <v>63093</v>
      </c>
      <c r="F12269" s="4" t="s">
        <v>63074</v>
      </c>
      <c r="G12269" s="4" t="s">
        <v>63074</v>
      </c>
      <c r="H12269" s="5" t="s">
        <v>63159</v>
      </c>
      <c r="I12269" s="4" t="s">
        <v>63160</v>
      </c>
      <c r="J12269" s="5" t="n">
        <f aca="false">LEN(K12269)</f>
        <v>24</v>
      </c>
      <c r="K12269" s="6" t="s">
        <v>63161</v>
      </c>
      <c r="L12269" s="4" t="s">
        <v>57</v>
      </c>
      <c r="M12269" s="4" t="s">
        <v>1952</v>
      </c>
      <c r="N12269" s="1" t="s">
        <v>63085</v>
      </c>
    </row>
    <row r="12270" customFormat="false" ht="15.75" hidden="false" customHeight="true" outlineLevel="0" collapsed="false">
      <c r="A12270" s="4" t="n">
        <v>12423</v>
      </c>
      <c r="B12270" s="4" t="s">
        <v>63162</v>
      </c>
      <c r="C12270" s="4" t="s">
        <v>63129</v>
      </c>
      <c r="D12270" s="4" t="s">
        <v>63163</v>
      </c>
      <c r="E12270" s="5" t="s">
        <v>63081</v>
      </c>
      <c r="F12270" s="4" t="s">
        <v>63074</v>
      </c>
      <c r="G12270" s="4" t="s">
        <v>63074</v>
      </c>
      <c r="H12270" s="5" t="s">
        <v>63164</v>
      </c>
      <c r="I12270" s="4" t="s">
        <v>63165</v>
      </c>
      <c r="J12270" s="5" t="n">
        <f aca="false">LEN(K12270)</f>
        <v>17</v>
      </c>
      <c r="K12270" s="6" t="s">
        <v>63166</v>
      </c>
      <c r="L12270" s="4" t="s">
        <v>21</v>
      </c>
      <c r="M12270" s="4" t="s">
        <v>1043</v>
      </c>
      <c r="N12270" s="1" t="s">
        <v>63085</v>
      </c>
    </row>
    <row r="12271" customFormat="false" ht="15.75" hidden="false" customHeight="true" outlineLevel="0" collapsed="false">
      <c r="A12271" s="15" t="n">
        <v>12424</v>
      </c>
      <c r="B12271" s="15" t="s">
        <v>63167</v>
      </c>
      <c r="C12271" s="15" t="s">
        <v>63168</v>
      </c>
      <c r="D12271" s="15" t="s">
        <v>63169</v>
      </c>
      <c r="E12271" s="16" t="s">
        <v>63081</v>
      </c>
      <c r="F12271" s="15" t="s">
        <v>63074</v>
      </c>
      <c r="G12271" s="15" t="s">
        <v>63074</v>
      </c>
      <c r="H12271" s="5" t="s">
        <v>63170</v>
      </c>
      <c r="I12271" s="17" t="s">
        <v>63171</v>
      </c>
      <c r="J12271" s="5" t="n">
        <f aca="false">LEN(K12271)</f>
        <v>17</v>
      </c>
      <c r="K12271" s="19" t="s">
        <v>63172</v>
      </c>
      <c r="L12271" s="4" t="s">
        <v>21</v>
      </c>
      <c r="M12271" s="4" t="s">
        <v>1085</v>
      </c>
      <c r="N12271" s="1" t="s">
        <v>63085</v>
      </c>
    </row>
    <row r="12272" customFormat="false" ht="15.75" hidden="false" customHeight="true" outlineLevel="0" collapsed="false">
      <c r="A12272" s="15" t="n">
        <v>12425</v>
      </c>
      <c r="B12272" s="15" t="s">
        <v>63173</v>
      </c>
      <c r="C12272" s="15" t="s">
        <v>63174</v>
      </c>
      <c r="D12272" s="15" t="s">
        <v>63175</v>
      </c>
      <c r="E12272" s="16" t="s">
        <v>63176</v>
      </c>
      <c r="F12272" s="15" t="s">
        <v>63074</v>
      </c>
      <c r="G12272" s="15" t="s">
        <v>63074</v>
      </c>
      <c r="H12272" s="5" t="s">
        <v>63177</v>
      </c>
      <c r="I12272" s="17" t="s">
        <v>63178</v>
      </c>
      <c r="J12272" s="5" t="n">
        <f aca="false">LEN(K12272)</f>
        <v>17</v>
      </c>
      <c r="K12272" s="19" t="s">
        <v>63179</v>
      </c>
      <c r="L12272" s="4" t="s">
        <v>21</v>
      </c>
      <c r="M12272" s="4" t="s">
        <v>779</v>
      </c>
      <c r="N12272" s="1" t="s">
        <v>63085</v>
      </c>
    </row>
    <row r="12273" customFormat="false" ht="15.75" hidden="false" customHeight="true" outlineLevel="0" collapsed="false">
      <c r="A12273" s="15" t="n">
        <v>12426</v>
      </c>
      <c r="B12273" s="15" t="s">
        <v>63180</v>
      </c>
      <c r="C12273" s="15" t="s">
        <v>63181</v>
      </c>
      <c r="D12273" s="15" t="s">
        <v>63182</v>
      </c>
      <c r="E12273" s="16" t="s">
        <v>63183</v>
      </c>
      <c r="F12273" s="15" t="s">
        <v>63074</v>
      </c>
      <c r="G12273" s="15" t="s">
        <v>63074</v>
      </c>
      <c r="H12273" s="5" t="s">
        <v>63184</v>
      </c>
      <c r="I12273" s="17" t="s">
        <v>63185</v>
      </c>
      <c r="J12273" s="5" t="n">
        <f aca="false">LEN(K12273)</f>
        <v>33</v>
      </c>
      <c r="K12273" s="19" t="s">
        <v>63186</v>
      </c>
      <c r="L12273" s="4" t="s">
        <v>21</v>
      </c>
      <c r="M12273" s="4" t="s">
        <v>1016</v>
      </c>
      <c r="N12273" s="1" t="s">
        <v>63085</v>
      </c>
    </row>
    <row r="12274" customFormat="false" ht="15.75" hidden="false" customHeight="true" outlineLevel="0" collapsed="false">
      <c r="A12274" s="15" t="n">
        <v>12427</v>
      </c>
      <c r="B12274" s="15" t="s">
        <v>63187</v>
      </c>
      <c r="C12274" s="15" t="s">
        <v>63188</v>
      </c>
      <c r="D12274" s="15" t="s">
        <v>63189</v>
      </c>
      <c r="E12274" s="16" t="s">
        <v>63190</v>
      </c>
      <c r="F12274" s="15" t="s">
        <v>63074</v>
      </c>
      <c r="G12274" s="15" t="s">
        <v>63074</v>
      </c>
      <c r="H12274" s="5" t="s">
        <v>63191</v>
      </c>
      <c r="I12274" s="17" t="s">
        <v>63192</v>
      </c>
      <c r="J12274" s="5" t="n">
        <f aca="false">LEN(K12274)</f>
        <v>18</v>
      </c>
      <c r="K12274" s="19" t="s">
        <v>63193</v>
      </c>
      <c r="L12274" s="4" t="s">
        <v>21</v>
      </c>
      <c r="M12274" s="4" t="s">
        <v>1793</v>
      </c>
      <c r="N12274" s="1" t="s">
        <v>63085</v>
      </c>
    </row>
    <row r="12275" customFormat="false" ht="15.75" hidden="false" customHeight="true" outlineLevel="0" collapsed="false">
      <c r="A12275" s="4" t="n">
        <v>12428</v>
      </c>
      <c r="B12275" s="4" t="s">
        <v>63194</v>
      </c>
      <c r="C12275" s="4" t="s">
        <v>63195</v>
      </c>
      <c r="D12275" s="4" t="s">
        <v>63196</v>
      </c>
      <c r="E12275" s="5" t="s">
        <v>63081</v>
      </c>
      <c r="F12275" s="4" t="s">
        <v>63074</v>
      </c>
      <c r="G12275" s="4" t="s">
        <v>63074</v>
      </c>
      <c r="H12275" s="5" t="s">
        <v>63197</v>
      </c>
      <c r="I12275" s="4" t="s">
        <v>63198</v>
      </c>
      <c r="J12275" s="5" t="n">
        <f aca="false">LEN(K12275)</f>
        <v>18</v>
      </c>
      <c r="K12275" s="6" t="s">
        <v>63199</v>
      </c>
      <c r="L12275" s="4" t="s">
        <v>21</v>
      </c>
      <c r="M12275" s="4" t="s">
        <v>3415</v>
      </c>
      <c r="N12275" s="1" t="s">
        <v>63085</v>
      </c>
    </row>
    <row r="12276" customFormat="false" ht="15.75" hidden="false" customHeight="true" outlineLevel="0" collapsed="false">
      <c r="A12276" s="15" t="n">
        <v>12429</v>
      </c>
      <c r="B12276" s="15" t="s">
        <v>63200</v>
      </c>
      <c r="C12276" s="15" t="s">
        <v>63201</v>
      </c>
      <c r="D12276" s="15" t="s">
        <v>63202</v>
      </c>
      <c r="E12276" s="16" t="s">
        <v>63203</v>
      </c>
      <c r="F12276" s="15" t="s">
        <v>63074</v>
      </c>
      <c r="G12276" s="15" t="s">
        <v>63074</v>
      </c>
      <c r="H12276" s="5" t="s">
        <v>63204</v>
      </c>
      <c r="I12276" s="17" t="s">
        <v>63205</v>
      </c>
      <c r="J12276" s="5" t="n">
        <f aca="false">LEN(K12276)</f>
        <v>20</v>
      </c>
      <c r="K12276" s="19" t="s">
        <v>63206</v>
      </c>
      <c r="L12276" s="4" t="s">
        <v>78</v>
      </c>
      <c r="M12276" s="4" t="s">
        <v>2429</v>
      </c>
      <c r="N12276" s="1" t="s">
        <v>63077</v>
      </c>
    </row>
    <row r="12277" customFormat="false" ht="15.75" hidden="false" customHeight="true" outlineLevel="0" collapsed="false">
      <c r="A12277" s="4" t="n">
        <v>12430</v>
      </c>
      <c r="B12277" s="4" t="s">
        <v>63207</v>
      </c>
      <c r="C12277" s="4" t="s">
        <v>63208</v>
      </c>
      <c r="D12277" s="4" t="s">
        <v>63209</v>
      </c>
      <c r="E12277" s="5" t="s">
        <v>63131</v>
      </c>
      <c r="F12277" s="4" t="s">
        <v>63074</v>
      </c>
      <c r="G12277" s="4" t="s">
        <v>63074</v>
      </c>
      <c r="H12277" s="5" t="s">
        <v>63210</v>
      </c>
      <c r="I12277" s="4" t="s">
        <v>63211</v>
      </c>
      <c r="J12277" s="5" t="n">
        <f aca="false">LEN(K12277)</f>
        <v>25</v>
      </c>
      <c r="K12277" s="10" t="s">
        <v>63212</v>
      </c>
      <c r="L12277" s="4" t="s">
        <v>78</v>
      </c>
      <c r="M12277" s="4" t="s">
        <v>2167</v>
      </c>
      <c r="N12277" s="1" t="s">
        <v>63085</v>
      </c>
    </row>
    <row r="12278" customFormat="false" ht="15.75" hidden="false" customHeight="true" outlineLevel="0" collapsed="false">
      <c r="A12278" s="4" t="n">
        <v>12431</v>
      </c>
      <c r="B12278" s="4" t="s">
        <v>20534</v>
      </c>
      <c r="C12278" s="4" t="s">
        <v>63213</v>
      </c>
      <c r="D12278" s="4" t="s">
        <v>63214</v>
      </c>
      <c r="E12278" s="5" t="s">
        <v>63183</v>
      </c>
      <c r="F12278" s="4" t="s">
        <v>63074</v>
      </c>
      <c r="G12278" s="4" t="s">
        <v>63074</v>
      </c>
      <c r="H12278" s="5" t="s">
        <v>63215</v>
      </c>
      <c r="I12278" s="4" t="s">
        <v>63216</v>
      </c>
      <c r="J12278" s="5" t="n">
        <f aca="false">LEN(K12278)</f>
        <v>23</v>
      </c>
      <c r="K12278" s="6" t="s">
        <v>63217</v>
      </c>
      <c r="L12278" s="4" t="s">
        <v>78</v>
      </c>
      <c r="M12278" s="4" t="s">
        <v>2321</v>
      </c>
      <c r="N12278" s="1" t="s">
        <v>63085</v>
      </c>
    </row>
    <row r="12279" customFormat="false" ht="15.75" hidden="false" customHeight="true" outlineLevel="0" collapsed="false">
      <c r="A12279" s="4" t="n">
        <v>12432</v>
      </c>
      <c r="B12279" s="4" t="s">
        <v>63218</v>
      </c>
      <c r="C12279" s="4" t="s">
        <v>63219</v>
      </c>
      <c r="D12279" s="4" t="s">
        <v>63220</v>
      </c>
      <c r="E12279" s="5" t="s">
        <v>63203</v>
      </c>
      <c r="F12279" s="4" t="s">
        <v>63074</v>
      </c>
      <c r="G12279" s="4" t="s">
        <v>63074</v>
      </c>
      <c r="H12279" s="5" t="s">
        <v>63221</v>
      </c>
      <c r="I12279" s="7" t="s">
        <v>63222</v>
      </c>
      <c r="J12279" s="5" t="n">
        <f aca="false">LEN(K12279)</f>
        <v>19</v>
      </c>
      <c r="K12279" s="6" t="s">
        <v>63223</v>
      </c>
      <c r="L12279" s="4" t="s">
        <v>78</v>
      </c>
      <c r="M12279" s="4" t="s">
        <v>929</v>
      </c>
      <c r="N12279" s="1" t="s">
        <v>63077</v>
      </c>
    </row>
    <row r="12280" customFormat="false" ht="15.75" hidden="false" customHeight="true" outlineLevel="0" collapsed="false">
      <c r="A12280" s="4" t="n">
        <v>12433</v>
      </c>
      <c r="B12280" s="4" t="s">
        <v>7144</v>
      </c>
      <c r="C12280" s="4" t="s">
        <v>63224</v>
      </c>
      <c r="D12280" s="4" t="s">
        <v>63225</v>
      </c>
      <c r="E12280" s="5" t="s">
        <v>63226</v>
      </c>
      <c r="F12280" s="4" t="s">
        <v>63074</v>
      </c>
      <c r="G12280" s="4" t="s">
        <v>63074</v>
      </c>
      <c r="H12280" s="5" t="s">
        <v>63227</v>
      </c>
      <c r="I12280" s="4" t="s">
        <v>63228</v>
      </c>
      <c r="J12280" s="5" t="n">
        <f aca="false">LEN(K12280)</f>
        <v>16</v>
      </c>
      <c r="K12280" s="6" t="s">
        <v>63229</v>
      </c>
      <c r="L12280" s="4" t="s">
        <v>78</v>
      </c>
      <c r="M12280" s="4" t="s">
        <v>1063</v>
      </c>
      <c r="N12280" s="1" t="s">
        <v>63085</v>
      </c>
    </row>
    <row r="12281" customFormat="false" ht="15.75" hidden="false" customHeight="true" outlineLevel="0" collapsed="false">
      <c r="A12281" s="4" t="n">
        <v>12434</v>
      </c>
      <c r="B12281" s="4" t="s">
        <v>63230</v>
      </c>
      <c r="C12281" s="4" t="s">
        <v>63231</v>
      </c>
      <c r="D12281" s="4" t="s">
        <v>63232</v>
      </c>
      <c r="E12281" s="5" t="s">
        <v>63233</v>
      </c>
      <c r="F12281" s="4" t="s">
        <v>63074</v>
      </c>
      <c r="G12281" s="4" t="s">
        <v>63074</v>
      </c>
      <c r="H12281" s="5" t="s">
        <v>63234</v>
      </c>
      <c r="I12281" s="7" t="s">
        <v>63235</v>
      </c>
      <c r="J12281" s="5" t="n">
        <f aca="false">LEN(K12281)</f>
        <v>18</v>
      </c>
      <c r="K12281" s="6" t="s">
        <v>63236</v>
      </c>
      <c r="L12281" s="4" t="s">
        <v>78</v>
      </c>
      <c r="M12281" s="4" t="s">
        <v>1063</v>
      </c>
      <c r="N12281" s="1" t="s">
        <v>63237</v>
      </c>
    </row>
    <row r="12282" customFormat="false" ht="15.75" hidden="false" customHeight="true" outlineLevel="0" collapsed="false">
      <c r="A12282" s="4" t="n">
        <v>12435</v>
      </c>
      <c r="B12282" s="4" t="s">
        <v>372</v>
      </c>
      <c r="C12282" s="4" t="s">
        <v>63238</v>
      </c>
      <c r="D12282" s="4" t="s">
        <v>63239</v>
      </c>
      <c r="E12282" s="5" t="s">
        <v>63183</v>
      </c>
      <c r="F12282" s="4" t="s">
        <v>63074</v>
      </c>
      <c r="G12282" s="4" t="s">
        <v>63074</v>
      </c>
      <c r="H12282" s="5" t="s">
        <v>63240</v>
      </c>
      <c r="I12282" s="17" t="s">
        <v>63241</v>
      </c>
      <c r="J12282" s="5" t="n">
        <f aca="false">LEN(K12282)</f>
        <v>23</v>
      </c>
      <c r="K12282" s="19" t="s">
        <v>63242</v>
      </c>
      <c r="L12282" s="4" t="s">
        <v>66</v>
      </c>
      <c r="M12282" s="4" t="s">
        <v>2474</v>
      </c>
      <c r="N12282" s="1" t="s">
        <v>63085</v>
      </c>
    </row>
    <row r="12283" customFormat="false" ht="15.75" hidden="false" customHeight="true" outlineLevel="0" collapsed="false">
      <c r="A12283" s="4" t="n">
        <v>12436</v>
      </c>
      <c r="B12283" s="4" t="s">
        <v>63243</v>
      </c>
      <c r="C12283" s="4" t="s">
        <v>63244</v>
      </c>
      <c r="D12283" s="4" t="s">
        <v>63245</v>
      </c>
      <c r="E12283" s="5" t="s">
        <v>63246</v>
      </c>
      <c r="F12283" s="4" t="s">
        <v>63247</v>
      </c>
      <c r="G12283" s="4" t="s">
        <v>63074</v>
      </c>
      <c r="H12283" s="5" t="s">
        <v>63248</v>
      </c>
      <c r="I12283" s="7" t="s">
        <v>63249</v>
      </c>
      <c r="J12283" s="5" t="n">
        <f aca="false">LEN(K12283)</f>
        <v>22</v>
      </c>
      <c r="K12283" s="6" t="s">
        <v>63250</v>
      </c>
      <c r="L12283" s="4" t="s">
        <v>57</v>
      </c>
      <c r="M12283" s="4" t="s">
        <v>435</v>
      </c>
      <c r="N12283" s="1" t="s">
        <v>63077</v>
      </c>
    </row>
    <row r="12284" customFormat="false" ht="15.75" hidden="false" customHeight="true" outlineLevel="0" collapsed="false">
      <c r="A12284" s="4" t="n">
        <v>12437</v>
      </c>
      <c r="B12284" s="4" t="s">
        <v>63251</v>
      </c>
      <c r="C12284" s="4" t="s">
        <v>63252</v>
      </c>
      <c r="D12284" s="4" t="s">
        <v>63253</v>
      </c>
      <c r="E12284" s="5" t="s">
        <v>63254</v>
      </c>
      <c r="F12284" s="4" t="s">
        <v>63247</v>
      </c>
      <c r="G12284" s="4" t="s">
        <v>63074</v>
      </c>
      <c r="H12284" s="5" t="s">
        <v>63255</v>
      </c>
      <c r="I12284" s="4" t="s">
        <v>63256</v>
      </c>
      <c r="J12284" s="5" t="n">
        <f aca="false">LEN(K12284)</f>
        <v>18</v>
      </c>
      <c r="K12284" s="6" t="s">
        <v>63257</v>
      </c>
      <c r="L12284" s="4" t="s">
        <v>66</v>
      </c>
      <c r="M12284" s="4" t="s">
        <v>381</v>
      </c>
      <c r="N12284" s="1" t="s">
        <v>63085</v>
      </c>
    </row>
    <row r="12285" customFormat="false" ht="15.75" hidden="false" customHeight="true" outlineLevel="0" collapsed="false">
      <c r="A12285" s="4" t="n">
        <v>12438</v>
      </c>
      <c r="B12285" s="4" t="s">
        <v>63258</v>
      </c>
      <c r="C12285" s="4" t="s">
        <v>63259</v>
      </c>
      <c r="D12285" s="4" t="s">
        <v>63260</v>
      </c>
      <c r="E12285" s="5" t="s">
        <v>63261</v>
      </c>
      <c r="F12285" s="4" t="s">
        <v>63262</v>
      </c>
      <c r="G12285" s="4" t="s">
        <v>63074</v>
      </c>
      <c r="H12285" s="5" t="s">
        <v>63263</v>
      </c>
      <c r="I12285" s="4" t="s">
        <v>63264</v>
      </c>
      <c r="J12285" s="5" t="n">
        <f aca="false">LEN(K12285)</f>
        <v>35</v>
      </c>
      <c r="K12285" s="6" t="s">
        <v>63265</v>
      </c>
      <c r="L12285" s="4" t="s">
        <v>66</v>
      </c>
      <c r="M12285" s="4" t="s">
        <v>1208</v>
      </c>
      <c r="N12285" s="1" t="s">
        <v>63085</v>
      </c>
    </row>
    <row r="12286" customFormat="false" ht="15.75" hidden="false" customHeight="true" outlineLevel="0" collapsed="false">
      <c r="A12286" s="4" t="n">
        <v>12439</v>
      </c>
      <c r="B12286" s="4" t="s">
        <v>63266</v>
      </c>
      <c r="C12286" s="4" t="s">
        <v>63267</v>
      </c>
      <c r="D12286" s="4" t="s">
        <v>63268</v>
      </c>
      <c r="E12286" s="5" t="s">
        <v>63269</v>
      </c>
      <c r="F12286" s="4" t="s">
        <v>63270</v>
      </c>
      <c r="G12286" s="4" t="s">
        <v>63074</v>
      </c>
      <c r="H12286" s="5" t="s">
        <v>63271</v>
      </c>
      <c r="I12286" s="4" t="s">
        <v>63272</v>
      </c>
      <c r="J12286" s="5" t="n">
        <f aca="false">LEN(K12286)</f>
        <v>27</v>
      </c>
      <c r="K12286" s="6" t="s">
        <v>63273</v>
      </c>
      <c r="L12286" s="4" t="s">
        <v>21</v>
      </c>
      <c r="M12286" s="4" t="s">
        <v>4870</v>
      </c>
      <c r="N12286" s="1" t="s">
        <v>63085</v>
      </c>
    </row>
    <row r="12287" customFormat="false" ht="15.75" hidden="false" customHeight="true" outlineLevel="0" collapsed="false">
      <c r="A12287" s="4" t="n">
        <v>12440</v>
      </c>
      <c r="B12287" s="4" t="s">
        <v>63274</v>
      </c>
      <c r="C12287" s="4" t="s">
        <v>63275</v>
      </c>
      <c r="D12287" s="4" t="s">
        <v>63276</v>
      </c>
      <c r="E12287" s="5" t="s">
        <v>63277</v>
      </c>
      <c r="F12287" s="4" t="s">
        <v>63278</v>
      </c>
      <c r="G12287" s="4" t="s">
        <v>63074</v>
      </c>
      <c r="H12287" s="5" t="s">
        <v>63279</v>
      </c>
      <c r="I12287" s="4" t="s">
        <v>63280</v>
      </c>
      <c r="J12287" s="5" t="n">
        <f aca="false">LEN(K12287)</f>
        <v>25</v>
      </c>
      <c r="K12287" s="6" t="s">
        <v>63281</v>
      </c>
      <c r="L12287" s="4" t="s">
        <v>78</v>
      </c>
      <c r="M12287" s="4" t="s">
        <v>467</v>
      </c>
      <c r="N12287" s="1" t="s">
        <v>63237</v>
      </c>
    </row>
    <row r="12288" customFormat="false" ht="15.75" hidden="false" customHeight="true" outlineLevel="0" collapsed="false">
      <c r="A12288" s="4" t="n">
        <v>12441</v>
      </c>
      <c r="B12288" s="4" t="s">
        <v>63282</v>
      </c>
      <c r="C12288" s="4" t="s">
        <v>63283</v>
      </c>
      <c r="D12288" s="4" t="s">
        <v>63284</v>
      </c>
      <c r="E12288" s="5" t="s">
        <v>63285</v>
      </c>
      <c r="F12288" s="4" t="s">
        <v>63286</v>
      </c>
      <c r="G12288" s="4" t="s">
        <v>63074</v>
      </c>
      <c r="H12288" s="5" t="s">
        <v>63287</v>
      </c>
      <c r="I12288" s="4" t="s">
        <v>63288</v>
      </c>
      <c r="J12288" s="5" t="n">
        <f aca="false">LEN(K12288)</f>
        <v>26</v>
      </c>
      <c r="K12288" s="6" t="s">
        <v>63289</v>
      </c>
      <c r="L12288" s="4" t="s">
        <v>66</v>
      </c>
      <c r="M12288" s="4" t="s">
        <v>1016</v>
      </c>
      <c r="N12288" s="1" t="s">
        <v>63085</v>
      </c>
    </row>
    <row r="12289" customFormat="false" ht="15.75" hidden="false" customHeight="true" outlineLevel="0" collapsed="false">
      <c r="A12289" s="4" t="n">
        <v>12442</v>
      </c>
      <c r="B12289" s="4" t="s">
        <v>63290</v>
      </c>
      <c r="C12289" s="4" t="s">
        <v>63291</v>
      </c>
      <c r="D12289" s="4" t="s">
        <v>63292</v>
      </c>
      <c r="E12289" s="5" t="s">
        <v>63293</v>
      </c>
      <c r="F12289" s="4" t="s">
        <v>63294</v>
      </c>
      <c r="G12289" s="4" t="s">
        <v>63074</v>
      </c>
      <c r="H12289" s="5" t="s">
        <v>63295</v>
      </c>
      <c r="I12289" s="4" t="s">
        <v>63296</v>
      </c>
      <c r="J12289" s="5" t="n">
        <f aca="false">LEN(K12289)</f>
        <v>25</v>
      </c>
      <c r="K12289" s="6" t="s">
        <v>63297</v>
      </c>
      <c r="L12289" s="4" t="s">
        <v>21</v>
      </c>
      <c r="M12289" s="4" t="s">
        <v>459</v>
      </c>
      <c r="N12289" s="1" t="s">
        <v>63127</v>
      </c>
    </row>
    <row r="12290" customFormat="false" ht="15.75" hidden="false" customHeight="true" outlineLevel="0" collapsed="false">
      <c r="A12290" s="4" t="n">
        <v>12443</v>
      </c>
      <c r="B12290" s="4" t="s">
        <v>63298</v>
      </c>
      <c r="C12290" s="4" t="s">
        <v>63299</v>
      </c>
      <c r="D12290" s="4" t="s">
        <v>63300</v>
      </c>
      <c r="E12290" s="5" t="s">
        <v>63301</v>
      </c>
      <c r="F12290" s="4" t="s">
        <v>63302</v>
      </c>
      <c r="G12290" s="4" t="s">
        <v>63074</v>
      </c>
      <c r="H12290" s="5" t="s">
        <v>63303</v>
      </c>
      <c r="I12290" s="4" t="s">
        <v>63304</v>
      </c>
      <c r="J12290" s="5" t="n">
        <f aca="false">LEN(K12290)</f>
        <v>19</v>
      </c>
      <c r="K12290" s="6" t="s">
        <v>63305</v>
      </c>
      <c r="L12290" s="4" t="s">
        <v>66</v>
      </c>
      <c r="M12290" s="4" t="s">
        <v>1793</v>
      </c>
      <c r="N12290" s="1" t="s">
        <v>63127</v>
      </c>
    </row>
    <row r="12291" customFormat="false" ht="15.75" hidden="false" customHeight="true" outlineLevel="0" collapsed="false">
      <c r="A12291" s="4" t="n">
        <v>12444</v>
      </c>
      <c r="B12291" s="4" t="s">
        <v>63306</v>
      </c>
      <c r="C12291" s="4" t="s">
        <v>63307</v>
      </c>
      <c r="D12291" s="4" t="s">
        <v>63308</v>
      </c>
      <c r="E12291" s="5" t="s">
        <v>63309</v>
      </c>
      <c r="F12291" s="4" t="s">
        <v>63310</v>
      </c>
      <c r="G12291" s="4" t="s">
        <v>63074</v>
      </c>
      <c r="H12291" s="5" t="s">
        <v>63311</v>
      </c>
      <c r="I12291" s="4" t="s">
        <v>63312</v>
      </c>
      <c r="J12291" s="5" t="n">
        <f aca="false">LEN(K12291)</f>
        <v>18</v>
      </c>
      <c r="K12291" s="6" t="s">
        <v>63313</v>
      </c>
      <c r="L12291" s="4" t="s">
        <v>66</v>
      </c>
      <c r="M12291" s="4" t="s">
        <v>32</v>
      </c>
      <c r="N12291" s="1" t="s">
        <v>63127</v>
      </c>
    </row>
    <row r="12292" customFormat="false" ht="15.75" hidden="false" customHeight="true" outlineLevel="0" collapsed="false">
      <c r="A12292" s="4" t="n">
        <v>12445</v>
      </c>
      <c r="B12292" s="4" t="s">
        <v>63314</v>
      </c>
      <c r="C12292" s="4" t="s">
        <v>63315</v>
      </c>
      <c r="D12292" s="4" t="s">
        <v>63316</v>
      </c>
      <c r="E12292" s="5" t="s">
        <v>63317</v>
      </c>
      <c r="F12292" s="4" t="s">
        <v>63318</v>
      </c>
      <c r="G12292" s="4" t="s">
        <v>63074</v>
      </c>
      <c r="H12292" s="5" t="s">
        <v>63319</v>
      </c>
      <c r="I12292" s="4" t="s">
        <v>63320</v>
      </c>
      <c r="J12292" s="5" t="n">
        <f aca="false">LEN(K12292)</f>
        <v>23</v>
      </c>
      <c r="K12292" s="6" t="s">
        <v>63321</v>
      </c>
      <c r="L12292" s="4" t="s">
        <v>21</v>
      </c>
      <c r="M12292" s="4" t="s">
        <v>929</v>
      </c>
      <c r="N12292" s="1" t="s">
        <v>63085</v>
      </c>
    </row>
    <row r="12293" customFormat="false" ht="15.75" hidden="false" customHeight="true" outlineLevel="0" collapsed="false">
      <c r="A12293" s="4" t="n">
        <v>12446</v>
      </c>
      <c r="B12293" s="4" t="s">
        <v>63322</v>
      </c>
      <c r="C12293" s="4" t="s">
        <v>63323</v>
      </c>
      <c r="D12293" s="4" t="s">
        <v>63324</v>
      </c>
      <c r="E12293" s="5" t="s">
        <v>63317</v>
      </c>
      <c r="F12293" s="4" t="s">
        <v>63318</v>
      </c>
      <c r="G12293" s="4" t="s">
        <v>63074</v>
      </c>
      <c r="H12293" s="5" t="s">
        <v>63325</v>
      </c>
      <c r="I12293" s="7" t="s">
        <v>63326</v>
      </c>
      <c r="J12293" s="5" t="n">
        <f aca="false">LEN(K12293)</f>
        <v>16</v>
      </c>
      <c r="K12293" s="6" t="s">
        <v>63327</v>
      </c>
      <c r="L12293" s="4" t="s">
        <v>66</v>
      </c>
      <c r="M12293" s="4" t="s">
        <v>133</v>
      </c>
      <c r="N12293" s="1" t="s">
        <v>63085</v>
      </c>
    </row>
    <row r="12294" customFormat="false" ht="15.75" hidden="false" customHeight="true" outlineLevel="0" collapsed="false">
      <c r="A12294" s="4" t="n">
        <v>12447</v>
      </c>
      <c r="B12294" s="4" t="s">
        <v>63328</v>
      </c>
      <c r="C12294" s="4" t="s">
        <v>63329</v>
      </c>
      <c r="D12294" s="4" t="s">
        <v>63330</v>
      </c>
      <c r="E12294" s="5" t="s">
        <v>63331</v>
      </c>
      <c r="F12294" s="4" t="s">
        <v>63332</v>
      </c>
      <c r="G12294" s="4" t="s">
        <v>63074</v>
      </c>
      <c r="H12294" s="5" t="s">
        <v>63333</v>
      </c>
      <c r="I12294" s="7" t="s">
        <v>63334</v>
      </c>
      <c r="J12294" s="5" t="n">
        <f aca="false">LEN(K12294)</f>
        <v>19</v>
      </c>
      <c r="K12294" s="6" t="s">
        <v>63335</v>
      </c>
      <c r="L12294" s="4" t="s">
        <v>57</v>
      </c>
      <c r="M12294" s="4" t="s">
        <v>729</v>
      </c>
      <c r="N12294" s="1" t="s">
        <v>63077</v>
      </c>
    </row>
    <row r="12295" customFormat="false" ht="15.75" hidden="false" customHeight="true" outlineLevel="0" collapsed="false">
      <c r="A12295" s="4" t="n">
        <v>12448</v>
      </c>
      <c r="B12295" s="4" t="s">
        <v>63336</v>
      </c>
      <c r="C12295" s="4" t="s">
        <v>63337</v>
      </c>
      <c r="D12295" s="4" t="s">
        <v>63338</v>
      </c>
      <c r="E12295" s="5" t="s">
        <v>63331</v>
      </c>
      <c r="F12295" s="4" t="s">
        <v>63332</v>
      </c>
      <c r="G12295" s="4" t="s">
        <v>63074</v>
      </c>
      <c r="H12295" s="5" t="s">
        <v>63339</v>
      </c>
      <c r="I12295" s="7" t="s">
        <v>63340</v>
      </c>
      <c r="J12295" s="5" t="n">
        <f aca="false">LEN(K12295)</f>
        <v>16</v>
      </c>
      <c r="K12295" s="6" t="s">
        <v>63341</v>
      </c>
      <c r="L12295" s="4" t="s">
        <v>21</v>
      </c>
      <c r="M12295" s="4" t="s">
        <v>2890</v>
      </c>
      <c r="N12295" s="1" t="s">
        <v>63077</v>
      </c>
    </row>
    <row r="12296" customFormat="false" ht="15.75" hidden="false" customHeight="true" outlineLevel="0" collapsed="false">
      <c r="A12296" s="4" t="n">
        <v>12449</v>
      </c>
      <c r="B12296" s="4" t="s">
        <v>63342</v>
      </c>
      <c r="C12296" s="4" t="s">
        <v>63343</v>
      </c>
      <c r="D12296" s="4" t="s">
        <v>63344</v>
      </c>
      <c r="E12296" s="5" t="s">
        <v>63331</v>
      </c>
      <c r="F12296" s="4" t="s">
        <v>63332</v>
      </c>
      <c r="G12296" s="4" t="s">
        <v>63074</v>
      </c>
      <c r="H12296" s="5" t="s">
        <v>63345</v>
      </c>
      <c r="I12296" s="7" t="s">
        <v>63346</v>
      </c>
      <c r="J12296" s="5" t="n">
        <f aca="false">LEN(K12296)</f>
        <v>17</v>
      </c>
      <c r="K12296" s="13" t="s">
        <v>63347</v>
      </c>
      <c r="L12296" s="4" t="s">
        <v>78</v>
      </c>
      <c r="M12296" s="4" t="s">
        <v>133</v>
      </c>
      <c r="N12296" s="1" t="s">
        <v>63077</v>
      </c>
    </row>
    <row r="12297" customFormat="false" ht="15.75" hidden="false" customHeight="true" outlineLevel="0" collapsed="false">
      <c r="A12297" s="4" t="n">
        <v>12450</v>
      </c>
      <c r="B12297" s="4" t="s">
        <v>29296</v>
      </c>
      <c r="C12297" s="4" t="s">
        <v>63348</v>
      </c>
      <c r="D12297" s="4" t="s">
        <v>63349</v>
      </c>
      <c r="E12297" s="5" t="s">
        <v>63331</v>
      </c>
      <c r="F12297" s="4" t="s">
        <v>63332</v>
      </c>
      <c r="G12297" s="4" t="s">
        <v>63074</v>
      </c>
      <c r="H12297" s="5" t="s">
        <v>63350</v>
      </c>
      <c r="I12297" s="7" t="s">
        <v>63351</v>
      </c>
      <c r="J12297" s="5" t="n">
        <f aca="false">LEN(K12297)</f>
        <v>16</v>
      </c>
      <c r="K12297" s="13" t="s">
        <v>63352</v>
      </c>
      <c r="L12297" s="4" t="s">
        <v>78</v>
      </c>
      <c r="M12297" s="4" t="s">
        <v>2097</v>
      </c>
      <c r="N12297" s="1" t="s">
        <v>63077</v>
      </c>
    </row>
    <row r="12298" customFormat="false" ht="15.75" hidden="false" customHeight="true" outlineLevel="0" collapsed="false">
      <c r="A12298" s="4" t="n">
        <v>12451</v>
      </c>
      <c r="B12298" s="4" t="s">
        <v>63353</v>
      </c>
      <c r="C12298" s="4" t="s">
        <v>63354</v>
      </c>
      <c r="D12298" s="4" t="s">
        <v>63355</v>
      </c>
      <c r="E12298" s="5" t="s">
        <v>63331</v>
      </c>
      <c r="F12298" s="4" t="s">
        <v>63332</v>
      </c>
      <c r="G12298" s="4" t="s">
        <v>63074</v>
      </c>
      <c r="H12298" s="5" t="s">
        <v>63356</v>
      </c>
      <c r="I12298" s="7" t="s">
        <v>63357</v>
      </c>
      <c r="J12298" s="5" t="n">
        <f aca="false">LEN(K12298)</f>
        <v>17</v>
      </c>
      <c r="K12298" s="6" t="s">
        <v>63358</v>
      </c>
      <c r="L12298" s="4" t="s">
        <v>78</v>
      </c>
      <c r="M12298" s="4" t="s">
        <v>381</v>
      </c>
      <c r="N12298" s="1" t="s">
        <v>63077</v>
      </c>
    </row>
    <row r="12299" customFormat="false" ht="15.75" hidden="false" customHeight="true" outlineLevel="0" collapsed="false">
      <c r="A12299" s="4" t="n">
        <v>12452</v>
      </c>
      <c r="B12299" s="4" t="s">
        <v>63359</v>
      </c>
      <c r="C12299" s="4" t="s">
        <v>63360</v>
      </c>
      <c r="D12299" s="4" t="s">
        <v>63361</v>
      </c>
      <c r="E12299" s="5" t="s">
        <v>63331</v>
      </c>
      <c r="F12299" s="4" t="s">
        <v>63332</v>
      </c>
      <c r="G12299" s="4" t="s">
        <v>63074</v>
      </c>
      <c r="H12299" s="5" t="s">
        <v>63362</v>
      </c>
      <c r="I12299" s="4" t="s">
        <v>63363</v>
      </c>
      <c r="J12299" s="5" t="n">
        <f aca="false">LEN(K12299)</f>
        <v>18</v>
      </c>
      <c r="K12299" s="6" t="s">
        <v>63364</v>
      </c>
      <c r="L12299" s="4" t="s">
        <v>78</v>
      </c>
      <c r="M12299" s="4" t="s">
        <v>924</v>
      </c>
      <c r="N12299" s="1" t="s">
        <v>63077</v>
      </c>
    </row>
    <row r="12300" customFormat="false" ht="15.75" hidden="false" customHeight="true" outlineLevel="0" collapsed="false">
      <c r="A12300" s="4" t="n">
        <v>12453</v>
      </c>
      <c r="B12300" s="4" t="s">
        <v>63365</v>
      </c>
      <c r="C12300" s="4" t="s">
        <v>63366</v>
      </c>
      <c r="D12300" s="4" t="s">
        <v>63367</v>
      </c>
      <c r="E12300" s="5" t="s">
        <v>63331</v>
      </c>
      <c r="F12300" s="4" t="s">
        <v>63332</v>
      </c>
      <c r="G12300" s="4" t="s">
        <v>63074</v>
      </c>
      <c r="H12300" s="5" t="s">
        <v>63368</v>
      </c>
      <c r="I12300" s="4" t="s">
        <v>63369</v>
      </c>
      <c r="J12300" s="5" t="n">
        <f aca="false">LEN(K12300)</f>
        <v>22</v>
      </c>
      <c r="K12300" s="10" t="s">
        <v>63370</v>
      </c>
      <c r="L12300" s="4" t="s">
        <v>78</v>
      </c>
      <c r="M12300" s="4" t="s">
        <v>317</v>
      </c>
      <c r="N12300" s="1" t="s">
        <v>63077</v>
      </c>
    </row>
    <row r="12301" customFormat="false" ht="15.75" hidden="false" customHeight="true" outlineLevel="0" collapsed="false">
      <c r="A12301" s="4" t="n">
        <v>12454</v>
      </c>
      <c r="B12301" s="4" t="s">
        <v>37</v>
      </c>
      <c r="C12301" s="4" t="s">
        <v>63371</v>
      </c>
      <c r="D12301" s="4" t="s">
        <v>63372</v>
      </c>
      <c r="E12301" s="5" t="s">
        <v>63331</v>
      </c>
      <c r="F12301" s="4" t="s">
        <v>63332</v>
      </c>
      <c r="G12301" s="4" t="s">
        <v>63074</v>
      </c>
      <c r="H12301" s="5" t="s">
        <v>63373</v>
      </c>
      <c r="I12301" s="7" t="s">
        <v>63374</v>
      </c>
      <c r="J12301" s="5" t="n">
        <f aca="false">LEN(K12301)</f>
        <v>21</v>
      </c>
      <c r="K12301" s="13" t="s">
        <v>63375</v>
      </c>
      <c r="L12301" s="4" t="s">
        <v>78</v>
      </c>
      <c r="M12301" s="4" t="s">
        <v>381</v>
      </c>
      <c r="N12301" s="1" t="s">
        <v>63077</v>
      </c>
    </row>
    <row r="12302" customFormat="false" ht="15.75" hidden="false" customHeight="true" outlineLevel="0" collapsed="false">
      <c r="A12302" s="4" t="n">
        <v>12455</v>
      </c>
      <c r="B12302" s="4" t="s">
        <v>63376</v>
      </c>
      <c r="C12302" s="4" t="s">
        <v>63377</v>
      </c>
      <c r="D12302" s="4" t="s">
        <v>63378</v>
      </c>
      <c r="E12302" s="5" t="s">
        <v>63331</v>
      </c>
      <c r="F12302" s="4" t="s">
        <v>63332</v>
      </c>
      <c r="G12302" s="4" t="s">
        <v>63074</v>
      </c>
      <c r="H12302" s="5" t="s">
        <v>63379</v>
      </c>
      <c r="I12302" s="7" t="s">
        <v>63380</v>
      </c>
      <c r="J12302" s="5" t="n">
        <f aca="false">LEN(K12302)</f>
        <v>18</v>
      </c>
      <c r="K12302" s="6" t="s">
        <v>63381</v>
      </c>
      <c r="L12302" s="4" t="s">
        <v>78</v>
      </c>
      <c r="M12302" s="4" t="s">
        <v>2890</v>
      </c>
      <c r="N12302" s="1" t="s">
        <v>63077</v>
      </c>
    </row>
    <row r="12303" customFormat="false" ht="15.75" hidden="false" customHeight="true" outlineLevel="0" collapsed="false">
      <c r="A12303" s="4" t="n">
        <v>12456</v>
      </c>
      <c r="B12303" s="4" t="s">
        <v>63382</v>
      </c>
      <c r="C12303" s="4" t="s">
        <v>63383</v>
      </c>
      <c r="D12303" s="4" t="s">
        <v>63384</v>
      </c>
      <c r="E12303" s="5" t="s">
        <v>63331</v>
      </c>
      <c r="F12303" s="4" t="s">
        <v>63332</v>
      </c>
      <c r="G12303" s="4" t="s">
        <v>63074</v>
      </c>
      <c r="H12303" s="5" t="s">
        <v>63385</v>
      </c>
      <c r="I12303" s="7" t="s">
        <v>63386</v>
      </c>
      <c r="J12303" s="5" t="n">
        <f aca="false">LEN(K12303)</f>
        <v>16</v>
      </c>
      <c r="K12303" s="6" t="s">
        <v>63341</v>
      </c>
      <c r="L12303" s="4" t="s">
        <v>66</v>
      </c>
      <c r="M12303" s="4" t="s">
        <v>381</v>
      </c>
      <c r="N12303" s="1" t="s">
        <v>63077</v>
      </c>
    </row>
    <row r="12304" customFormat="false" ht="15.75" hidden="false" customHeight="true" outlineLevel="0" collapsed="false">
      <c r="A12304" s="4" t="n">
        <v>12457</v>
      </c>
      <c r="B12304" s="4" t="s">
        <v>63387</v>
      </c>
      <c r="C12304" s="4" t="s">
        <v>63388</v>
      </c>
      <c r="D12304" s="4" t="s">
        <v>63389</v>
      </c>
      <c r="E12304" s="5" t="s">
        <v>63331</v>
      </c>
      <c r="F12304" s="4" t="s">
        <v>63332</v>
      </c>
      <c r="G12304" s="4" t="s">
        <v>63074</v>
      </c>
      <c r="H12304" s="5" t="s">
        <v>63390</v>
      </c>
      <c r="I12304" s="4" t="s">
        <v>63391</v>
      </c>
      <c r="J12304" s="5" t="n">
        <f aca="false">LEN(K12304)</f>
        <v>22</v>
      </c>
      <c r="K12304" s="10" t="s">
        <v>63392</v>
      </c>
      <c r="L12304" s="4" t="s">
        <v>66</v>
      </c>
      <c r="M12304" s="4" t="s">
        <v>877</v>
      </c>
      <c r="N12304" s="1" t="s">
        <v>63127</v>
      </c>
    </row>
    <row r="12305" customFormat="false" ht="15.75" hidden="false" customHeight="true" outlineLevel="0" collapsed="false">
      <c r="A12305" s="4" t="n">
        <v>12458</v>
      </c>
      <c r="B12305" s="4" t="s">
        <v>63393</v>
      </c>
      <c r="C12305" s="4" t="s">
        <v>63394</v>
      </c>
      <c r="D12305" s="4" t="s">
        <v>63395</v>
      </c>
      <c r="E12305" s="5" t="s">
        <v>63396</v>
      </c>
      <c r="F12305" s="4" t="s">
        <v>63397</v>
      </c>
      <c r="G12305" s="4" t="s">
        <v>63074</v>
      </c>
      <c r="H12305" s="5" t="s">
        <v>63398</v>
      </c>
      <c r="I12305" s="7" t="s">
        <v>63399</v>
      </c>
      <c r="J12305" s="5" t="n">
        <f aca="false">LEN(K12305)</f>
        <v>20</v>
      </c>
      <c r="K12305" s="6" t="s">
        <v>63400</v>
      </c>
      <c r="L12305" s="4" t="s">
        <v>21</v>
      </c>
      <c r="M12305" s="4" t="s">
        <v>2474</v>
      </c>
      <c r="N12305" s="1" t="s">
        <v>63237</v>
      </c>
    </row>
    <row r="12306" customFormat="false" ht="15.75" hidden="false" customHeight="true" outlineLevel="0" collapsed="false">
      <c r="A12306" s="4" t="n">
        <v>12459</v>
      </c>
      <c r="B12306" s="4" t="s">
        <v>63401</v>
      </c>
      <c r="C12306" s="4" t="s">
        <v>63402</v>
      </c>
      <c r="D12306" s="4" t="s">
        <v>63403</v>
      </c>
      <c r="E12306" s="5" t="s">
        <v>63404</v>
      </c>
      <c r="F12306" s="4" t="s">
        <v>63405</v>
      </c>
      <c r="G12306" s="4" t="s">
        <v>63074</v>
      </c>
      <c r="H12306" s="5" t="s">
        <v>63406</v>
      </c>
      <c r="I12306" s="4" t="s">
        <v>63407</v>
      </c>
      <c r="J12306" s="5" t="n">
        <f aca="false">LEN(K12306)</f>
        <v>15</v>
      </c>
      <c r="K12306" s="6" t="s">
        <v>63408</v>
      </c>
      <c r="L12306" s="4" t="s">
        <v>66</v>
      </c>
      <c r="M12306" s="4" t="s">
        <v>1208</v>
      </c>
      <c r="N12306" s="1" t="s">
        <v>63085</v>
      </c>
    </row>
    <row r="12307" customFormat="false" ht="15.75" hidden="false" customHeight="true" outlineLevel="0" collapsed="false">
      <c r="A12307" s="4" t="n">
        <v>12460</v>
      </c>
      <c r="B12307" s="4" t="s">
        <v>31857</v>
      </c>
      <c r="C12307" s="4" t="s">
        <v>63409</v>
      </c>
      <c r="D12307" s="4" t="s">
        <v>63410</v>
      </c>
      <c r="E12307" s="5" t="s">
        <v>63404</v>
      </c>
      <c r="F12307" s="4" t="s">
        <v>63405</v>
      </c>
      <c r="G12307" s="4" t="s">
        <v>63074</v>
      </c>
      <c r="H12307" s="5" t="s">
        <v>63411</v>
      </c>
      <c r="I12307" s="4" t="s">
        <v>63412</v>
      </c>
      <c r="J12307" s="5" t="n">
        <f aca="false">LEN(K12307)</f>
        <v>16</v>
      </c>
      <c r="K12307" s="6" t="s">
        <v>37512</v>
      </c>
      <c r="L12307" s="4" t="s">
        <v>66</v>
      </c>
      <c r="M12307" s="4" t="s">
        <v>368</v>
      </c>
      <c r="N12307" s="1" t="s">
        <v>63085</v>
      </c>
    </row>
    <row r="12308" customFormat="false" ht="15.75" hidden="false" customHeight="true" outlineLevel="0" collapsed="false">
      <c r="A12308" s="4" t="n">
        <v>12461</v>
      </c>
      <c r="B12308" s="4" t="s">
        <v>63413</v>
      </c>
      <c r="C12308" s="4" t="s">
        <v>63414</v>
      </c>
      <c r="D12308" s="4" t="s">
        <v>63415</v>
      </c>
      <c r="E12308" s="5" t="s">
        <v>63416</v>
      </c>
      <c r="F12308" s="4" t="s">
        <v>63417</v>
      </c>
      <c r="G12308" s="4" t="s">
        <v>63074</v>
      </c>
      <c r="H12308" s="5" t="s">
        <v>63418</v>
      </c>
      <c r="I12308" s="4" t="s">
        <v>63419</v>
      </c>
      <c r="J12308" s="5" t="n">
        <f aca="false">LEN(K12308)</f>
        <v>24</v>
      </c>
      <c r="K12308" s="6" t="s">
        <v>63420</v>
      </c>
      <c r="L12308" s="4" t="s">
        <v>637</v>
      </c>
      <c r="M12308" s="4" t="s">
        <v>4281</v>
      </c>
      <c r="N12308" s="1" t="s">
        <v>63421</v>
      </c>
    </row>
    <row r="12309" customFormat="false" ht="15.75" hidden="false" customHeight="true" outlineLevel="0" collapsed="false">
      <c r="A12309" s="4" t="n">
        <v>12462</v>
      </c>
      <c r="B12309" s="4" t="s">
        <v>16775</v>
      </c>
      <c r="C12309" s="4" t="s">
        <v>63422</v>
      </c>
      <c r="D12309" s="4" t="s">
        <v>63423</v>
      </c>
      <c r="E12309" s="5" t="s">
        <v>63424</v>
      </c>
      <c r="F12309" s="4" t="s">
        <v>63417</v>
      </c>
      <c r="G12309" s="4" t="s">
        <v>63074</v>
      </c>
      <c r="H12309" s="5" t="s">
        <v>63425</v>
      </c>
      <c r="I12309" s="4" t="s">
        <v>63426</v>
      </c>
      <c r="J12309" s="5" t="n">
        <f aca="false">LEN(K12309)</f>
        <v>14</v>
      </c>
      <c r="K12309" s="6" t="s">
        <v>63427</v>
      </c>
      <c r="L12309" s="4" t="s">
        <v>57</v>
      </c>
      <c r="M12309" s="4" t="s">
        <v>2781</v>
      </c>
      <c r="N12309" s="1" t="s">
        <v>63085</v>
      </c>
    </row>
    <row r="12310" customFormat="false" ht="15.75" hidden="false" customHeight="true" outlineLevel="0" collapsed="false">
      <c r="A12310" s="4" t="n">
        <v>12463</v>
      </c>
      <c r="B12310" s="4" t="s">
        <v>63428</v>
      </c>
      <c r="C12310" s="4" t="s">
        <v>63429</v>
      </c>
      <c r="D12310" s="4" t="s">
        <v>63430</v>
      </c>
      <c r="E12310" s="5" t="s">
        <v>63416</v>
      </c>
      <c r="F12310" s="4" t="s">
        <v>63417</v>
      </c>
      <c r="G12310" s="4" t="s">
        <v>63074</v>
      </c>
      <c r="H12310" s="5" t="s">
        <v>63431</v>
      </c>
      <c r="I12310" s="4" t="s">
        <v>63432</v>
      </c>
      <c r="J12310" s="5" t="n">
        <f aca="false">LEN(K12310)</f>
        <v>18</v>
      </c>
      <c r="K12310" s="6" t="s">
        <v>63433</v>
      </c>
      <c r="L12310" s="4" t="s">
        <v>57</v>
      </c>
      <c r="M12310" s="4" t="s">
        <v>21260</v>
      </c>
      <c r="N12310" s="1" t="s">
        <v>63077</v>
      </c>
    </row>
    <row r="12311" customFormat="false" ht="15.75" hidden="false" customHeight="true" outlineLevel="0" collapsed="false">
      <c r="A12311" s="4" t="n">
        <v>12464</v>
      </c>
      <c r="B12311" s="4" t="s">
        <v>63434</v>
      </c>
      <c r="C12311" s="4" t="s">
        <v>63435</v>
      </c>
      <c r="D12311" s="4" t="s">
        <v>63436</v>
      </c>
      <c r="E12311" s="5" t="s">
        <v>63424</v>
      </c>
      <c r="F12311" s="4" t="s">
        <v>63417</v>
      </c>
      <c r="G12311" s="4" t="s">
        <v>63074</v>
      </c>
      <c r="H12311" s="5" t="s">
        <v>63437</v>
      </c>
      <c r="I12311" s="4" t="s">
        <v>63438</v>
      </c>
      <c r="J12311" s="5" t="n">
        <f aca="false">LEN(K12311)</f>
        <v>16</v>
      </c>
      <c r="K12311" s="6" t="s">
        <v>63439</v>
      </c>
      <c r="L12311" s="4" t="s">
        <v>21</v>
      </c>
      <c r="M12311" s="4" t="s">
        <v>828</v>
      </c>
      <c r="N12311" s="1" t="s">
        <v>63085</v>
      </c>
    </row>
    <row r="12312" customFormat="false" ht="15.75" hidden="false" customHeight="true" outlineLevel="0" collapsed="false">
      <c r="A12312" s="4" t="n">
        <v>12465</v>
      </c>
      <c r="B12312" s="4" t="s">
        <v>63440</v>
      </c>
      <c r="C12312" s="4" t="s">
        <v>63441</v>
      </c>
      <c r="D12312" s="4" t="s">
        <v>63442</v>
      </c>
      <c r="E12312" s="5" t="s">
        <v>63424</v>
      </c>
      <c r="F12312" s="4" t="s">
        <v>63417</v>
      </c>
      <c r="G12312" s="4" t="s">
        <v>63074</v>
      </c>
      <c r="H12312" s="5" t="s">
        <v>63443</v>
      </c>
      <c r="I12312" s="4" t="s">
        <v>63444</v>
      </c>
      <c r="J12312" s="5" t="n">
        <f aca="false">LEN(K12312)</f>
        <v>14</v>
      </c>
      <c r="K12312" s="6" t="s">
        <v>63445</v>
      </c>
      <c r="L12312" s="4" t="s">
        <v>78</v>
      </c>
      <c r="M12312" s="4" t="s">
        <v>2124</v>
      </c>
      <c r="N12312" s="1" t="s">
        <v>63085</v>
      </c>
    </row>
    <row r="12313" customFormat="false" ht="15.75" hidden="false" customHeight="true" outlineLevel="0" collapsed="false">
      <c r="A12313" s="4" t="n">
        <v>12466</v>
      </c>
      <c r="B12313" s="4" t="s">
        <v>63446</v>
      </c>
      <c r="C12313" s="4" t="s">
        <v>63447</v>
      </c>
      <c r="D12313" s="4" t="s">
        <v>63448</v>
      </c>
      <c r="E12313" s="5" t="s">
        <v>63449</v>
      </c>
      <c r="F12313" s="4" t="s">
        <v>63450</v>
      </c>
      <c r="G12313" s="4" t="s">
        <v>63074</v>
      </c>
      <c r="H12313" s="5" t="s">
        <v>63451</v>
      </c>
      <c r="I12313" s="4" t="s">
        <v>63452</v>
      </c>
      <c r="J12313" s="5" t="n">
        <f aca="false">LEN(K12313)</f>
        <v>30</v>
      </c>
      <c r="K12313" s="6" t="s">
        <v>63453</v>
      </c>
      <c r="L12313" s="4" t="s">
        <v>57</v>
      </c>
      <c r="M12313" s="4" t="s">
        <v>1265</v>
      </c>
      <c r="N12313" s="1" t="s">
        <v>63077</v>
      </c>
    </row>
    <row r="12314" customFormat="false" ht="15.75" hidden="false" customHeight="true" outlineLevel="0" collapsed="false">
      <c r="A12314" s="4" t="n">
        <v>12467</v>
      </c>
      <c r="B12314" s="4" t="s">
        <v>63454</v>
      </c>
      <c r="C12314" s="4" t="s">
        <v>63455</v>
      </c>
      <c r="D12314" s="4" t="s">
        <v>63456</v>
      </c>
      <c r="E12314" s="5" t="s">
        <v>63457</v>
      </c>
      <c r="F12314" s="4" t="s">
        <v>63458</v>
      </c>
      <c r="G12314" s="4" t="s">
        <v>63074</v>
      </c>
      <c r="H12314" s="5" t="s">
        <v>63459</v>
      </c>
      <c r="I12314" s="4" t="s">
        <v>63460</v>
      </c>
      <c r="J12314" s="5" t="n">
        <f aca="false">LEN(K12314)</f>
        <v>25</v>
      </c>
      <c r="K12314" s="6" t="s">
        <v>63461</v>
      </c>
      <c r="L12314" s="4" t="s">
        <v>21</v>
      </c>
      <c r="M12314" s="4" t="s">
        <v>1979</v>
      </c>
      <c r="N12314" s="1" t="s">
        <v>63127</v>
      </c>
    </row>
    <row r="12315" customFormat="false" ht="15.75" hidden="false" customHeight="true" outlineLevel="0" collapsed="false">
      <c r="A12315" s="4" t="n">
        <v>12468</v>
      </c>
      <c r="B12315" s="4" t="s">
        <v>63462</v>
      </c>
      <c r="C12315" s="4" t="s">
        <v>63463</v>
      </c>
      <c r="D12315" s="4" t="s">
        <v>63464</v>
      </c>
      <c r="E12315" s="5" t="s">
        <v>63465</v>
      </c>
      <c r="F12315" s="4" t="s">
        <v>63466</v>
      </c>
      <c r="G12315" s="4" t="s">
        <v>63074</v>
      </c>
      <c r="H12315" s="5" t="s">
        <v>63467</v>
      </c>
      <c r="I12315" s="4" t="s">
        <v>63468</v>
      </c>
      <c r="J12315" s="5" t="n">
        <f aca="false">LEN(K12315)</f>
        <v>26</v>
      </c>
      <c r="K12315" s="6" t="s">
        <v>63469</v>
      </c>
      <c r="L12315" s="4" t="s">
        <v>78</v>
      </c>
      <c r="M12315" s="4" t="s">
        <v>1016</v>
      </c>
      <c r="N12315" s="1" t="s">
        <v>63470</v>
      </c>
    </row>
    <row r="12316" customFormat="false" ht="15.75" hidden="false" customHeight="true" outlineLevel="0" collapsed="false">
      <c r="A12316" s="4" t="n">
        <v>12469</v>
      </c>
      <c r="B12316" s="4" t="s">
        <v>63471</v>
      </c>
      <c r="C12316" s="4" t="s">
        <v>63472</v>
      </c>
      <c r="D12316" s="4" t="s">
        <v>63473</v>
      </c>
      <c r="E12316" s="5" t="s">
        <v>63474</v>
      </c>
      <c r="F12316" s="4" t="s">
        <v>63475</v>
      </c>
      <c r="G12316" s="4" t="s">
        <v>63074</v>
      </c>
      <c r="H12316" s="5" t="s">
        <v>63476</v>
      </c>
      <c r="I12316" s="4" t="s">
        <v>63477</v>
      </c>
      <c r="J12316" s="5" t="n">
        <f aca="false">LEN(K12316)</f>
        <v>12</v>
      </c>
      <c r="K12316" s="10" t="s">
        <v>63478</v>
      </c>
      <c r="L12316" s="4" t="s">
        <v>66</v>
      </c>
      <c r="M12316" s="4" t="s">
        <v>22</v>
      </c>
      <c r="N12316" s="1" t="s">
        <v>63085</v>
      </c>
    </row>
    <row r="12317" customFormat="false" ht="15.75" hidden="false" customHeight="true" outlineLevel="0" collapsed="false">
      <c r="A12317" s="4" t="n">
        <v>12470</v>
      </c>
      <c r="B12317" s="4" t="s">
        <v>63479</v>
      </c>
      <c r="C12317" s="4" t="s">
        <v>63480</v>
      </c>
      <c r="D12317" s="4" t="s">
        <v>63481</v>
      </c>
      <c r="E12317" s="5" t="s">
        <v>63482</v>
      </c>
      <c r="F12317" s="4" t="s">
        <v>63483</v>
      </c>
      <c r="G12317" s="4" t="s">
        <v>63074</v>
      </c>
      <c r="H12317" s="5" t="s">
        <v>63484</v>
      </c>
      <c r="I12317" s="4" t="s">
        <v>63485</v>
      </c>
      <c r="J12317" s="5" t="n">
        <f aca="false">LEN(K12317)</f>
        <v>14</v>
      </c>
      <c r="K12317" s="6" t="s">
        <v>63486</v>
      </c>
      <c r="L12317" s="4" t="s">
        <v>78</v>
      </c>
      <c r="M12317" s="4" t="s">
        <v>680</v>
      </c>
      <c r="N12317" s="1" t="s">
        <v>63237</v>
      </c>
    </row>
    <row r="12318" customFormat="false" ht="15.75" hidden="false" customHeight="true" outlineLevel="0" collapsed="false">
      <c r="A12318" s="4" t="n">
        <v>12471</v>
      </c>
      <c r="B12318" s="4" t="s">
        <v>63487</v>
      </c>
      <c r="C12318" s="4" t="s">
        <v>63488</v>
      </c>
      <c r="D12318" s="4" t="s">
        <v>63489</v>
      </c>
      <c r="E12318" s="5" t="s">
        <v>63482</v>
      </c>
      <c r="F12318" s="4" t="s">
        <v>63483</v>
      </c>
      <c r="G12318" s="4" t="s">
        <v>63074</v>
      </c>
      <c r="H12318" s="5" t="s">
        <v>63490</v>
      </c>
      <c r="I12318" s="7" t="s">
        <v>63491</v>
      </c>
      <c r="J12318" s="5" t="n">
        <f aca="false">LEN(K12318)</f>
        <v>29</v>
      </c>
      <c r="K12318" s="6" t="s">
        <v>63492</v>
      </c>
      <c r="L12318" s="4" t="s">
        <v>66</v>
      </c>
      <c r="M12318" s="4" t="s">
        <v>1979</v>
      </c>
      <c r="N12318" s="1" t="s">
        <v>63237</v>
      </c>
    </row>
    <row r="12319" customFormat="false" ht="15.75" hidden="false" customHeight="true" outlineLevel="0" collapsed="false">
      <c r="A12319" s="4" t="n">
        <v>12472</v>
      </c>
      <c r="B12319" s="4" t="s">
        <v>63493</v>
      </c>
      <c r="C12319" s="4" t="s">
        <v>63122</v>
      </c>
      <c r="D12319" s="4" t="s">
        <v>63494</v>
      </c>
      <c r="E12319" s="5" t="s">
        <v>63482</v>
      </c>
      <c r="F12319" s="4" t="s">
        <v>63483</v>
      </c>
      <c r="G12319" s="4" t="s">
        <v>63074</v>
      </c>
      <c r="H12319" s="5" t="s">
        <v>63495</v>
      </c>
      <c r="I12319" s="7" t="s">
        <v>63496</v>
      </c>
      <c r="J12319" s="5" t="n">
        <f aca="false">LEN(K12319)</f>
        <v>19</v>
      </c>
      <c r="K12319" s="6" t="s">
        <v>63497</v>
      </c>
      <c r="L12319" s="4" t="s">
        <v>66</v>
      </c>
      <c r="M12319" s="4" t="s">
        <v>2097</v>
      </c>
      <c r="N12319" s="1" t="s">
        <v>63127</v>
      </c>
    </row>
    <row r="12320" customFormat="false" ht="15.75" hidden="false" customHeight="true" outlineLevel="0" collapsed="false">
      <c r="A12320" s="4" t="n">
        <v>12473</v>
      </c>
      <c r="B12320" s="4" t="s">
        <v>63498</v>
      </c>
      <c r="C12320" s="4" t="s">
        <v>63499</v>
      </c>
      <c r="D12320" s="4" t="s">
        <v>63500</v>
      </c>
      <c r="E12320" s="5" t="s">
        <v>63501</v>
      </c>
      <c r="F12320" s="4" t="s">
        <v>63502</v>
      </c>
      <c r="G12320" s="4" t="s">
        <v>63074</v>
      </c>
      <c r="H12320" s="5" t="s">
        <v>63503</v>
      </c>
      <c r="I12320" s="4" t="s">
        <v>63504</v>
      </c>
      <c r="J12320" s="5" t="n">
        <f aca="false">LEN(K12320)</f>
        <v>15</v>
      </c>
      <c r="K12320" s="6" t="s">
        <v>63505</v>
      </c>
      <c r="L12320" s="4" t="s">
        <v>78</v>
      </c>
      <c r="M12320" s="4" t="s">
        <v>368</v>
      </c>
      <c r="N12320" s="1" t="s">
        <v>63127</v>
      </c>
    </row>
    <row r="12321" customFormat="false" ht="15.75" hidden="false" customHeight="true" outlineLevel="0" collapsed="false">
      <c r="A12321" s="4" t="n">
        <v>12474</v>
      </c>
      <c r="B12321" s="4" t="s">
        <v>63506</v>
      </c>
      <c r="C12321" s="4" t="s">
        <v>63507</v>
      </c>
      <c r="D12321" s="4" t="s">
        <v>63508</v>
      </c>
      <c r="E12321" s="5" t="s">
        <v>63509</v>
      </c>
      <c r="F12321" s="4" t="s">
        <v>63510</v>
      </c>
      <c r="G12321" s="4" t="s">
        <v>63074</v>
      </c>
      <c r="H12321" s="5" t="s">
        <v>63511</v>
      </c>
      <c r="I12321" s="4" t="s">
        <v>63512</v>
      </c>
      <c r="J12321" s="5" t="n">
        <f aca="false">LEN(K12321)</f>
        <v>23</v>
      </c>
      <c r="K12321" s="10" t="s">
        <v>63513</v>
      </c>
      <c r="L12321" s="4" t="s">
        <v>78</v>
      </c>
      <c r="M12321" s="4" t="s">
        <v>1208</v>
      </c>
      <c r="N12321" s="1" t="s">
        <v>63127</v>
      </c>
    </row>
    <row r="12322" customFormat="false" ht="15.75" hidden="false" customHeight="true" outlineLevel="0" collapsed="false">
      <c r="A12322" s="4" t="n">
        <v>12475</v>
      </c>
      <c r="B12322" s="4" t="s">
        <v>63514</v>
      </c>
      <c r="C12322" s="4" t="s">
        <v>63515</v>
      </c>
      <c r="D12322" s="4" t="s">
        <v>63516</v>
      </c>
      <c r="E12322" s="5" t="s">
        <v>63517</v>
      </c>
      <c r="F12322" s="4" t="s">
        <v>63518</v>
      </c>
      <c r="G12322" s="4" t="s">
        <v>63074</v>
      </c>
      <c r="H12322" s="5" t="s">
        <v>63519</v>
      </c>
      <c r="I12322" s="4" t="s">
        <v>63520</v>
      </c>
      <c r="J12322" s="5" t="n">
        <f aca="false">LEN(K12322)</f>
        <v>30</v>
      </c>
      <c r="K12322" s="6" t="s">
        <v>63521</v>
      </c>
      <c r="L12322" s="4" t="s">
        <v>66</v>
      </c>
      <c r="M12322" s="4" t="s">
        <v>877</v>
      </c>
      <c r="N12322" s="1" t="s">
        <v>63085</v>
      </c>
    </row>
    <row r="12323" customFormat="false" ht="15.75" hidden="false" customHeight="true" outlineLevel="0" collapsed="false">
      <c r="A12323" s="4" t="n">
        <v>12476</v>
      </c>
      <c r="B12323" s="4" t="s">
        <v>63522</v>
      </c>
      <c r="C12323" s="4" t="s">
        <v>63523</v>
      </c>
      <c r="D12323" s="4" t="s">
        <v>63524</v>
      </c>
      <c r="E12323" s="5" t="s">
        <v>63525</v>
      </c>
      <c r="F12323" s="4" t="s">
        <v>63526</v>
      </c>
      <c r="G12323" s="4" t="s">
        <v>63074</v>
      </c>
      <c r="H12323" s="5" t="s">
        <v>63527</v>
      </c>
      <c r="I12323" s="4" t="s">
        <v>63528</v>
      </c>
      <c r="J12323" s="5" t="n">
        <f aca="false">LEN(K12323)</f>
        <v>14</v>
      </c>
      <c r="K12323" s="10" t="s">
        <v>63529</v>
      </c>
      <c r="L12323" s="4" t="s">
        <v>78</v>
      </c>
      <c r="M12323" s="4" t="s">
        <v>996</v>
      </c>
      <c r="N12323" s="1" t="s">
        <v>63127</v>
      </c>
    </row>
    <row r="12324" customFormat="false" ht="15.75" hidden="false" customHeight="true" outlineLevel="0" collapsed="false">
      <c r="A12324" s="4" t="n">
        <v>12477</v>
      </c>
      <c r="B12324" s="4" t="s">
        <v>63530</v>
      </c>
      <c r="C12324" s="4" t="s">
        <v>63531</v>
      </c>
      <c r="D12324" s="4" t="s">
        <v>63532</v>
      </c>
      <c r="E12324" s="5" t="s">
        <v>63533</v>
      </c>
      <c r="F12324" s="4" t="s">
        <v>63534</v>
      </c>
      <c r="G12324" s="4" t="s">
        <v>63074</v>
      </c>
      <c r="H12324" s="5" t="s">
        <v>63535</v>
      </c>
      <c r="I12324" s="4" t="s">
        <v>63536</v>
      </c>
      <c r="J12324" s="5" t="n">
        <f aca="false">LEN(K12324)</f>
        <v>18</v>
      </c>
      <c r="K12324" s="6" t="s">
        <v>27435</v>
      </c>
      <c r="L12324" s="4" t="s">
        <v>57</v>
      </c>
      <c r="M12324" s="4" t="s">
        <v>2410</v>
      </c>
      <c r="N12324" s="1" t="s">
        <v>63077</v>
      </c>
    </row>
    <row r="12325" customFormat="false" ht="15.75" hidden="false" customHeight="true" outlineLevel="0" collapsed="false">
      <c r="A12325" s="4" t="n">
        <v>12478</v>
      </c>
      <c r="B12325" s="4" t="s">
        <v>63537</v>
      </c>
      <c r="C12325" s="4" t="s">
        <v>63538</v>
      </c>
      <c r="D12325" s="4" t="s">
        <v>63539</v>
      </c>
      <c r="E12325" s="5" t="s">
        <v>63533</v>
      </c>
      <c r="F12325" s="4" t="s">
        <v>63534</v>
      </c>
      <c r="G12325" s="4" t="s">
        <v>63074</v>
      </c>
      <c r="H12325" s="5" t="s">
        <v>63540</v>
      </c>
      <c r="I12325" s="4" t="s">
        <v>63541</v>
      </c>
      <c r="J12325" s="5" t="n">
        <f aca="false">LEN(K12325)</f>
        <v>46</v>
      </c>
      <c r="K12325" s="10" t="s">
        <v>63542</v>
      </c>
      <c r="L12325" s="4" t="s">
        <v>57</v>
      </c>
      <c r="M12325" s="4" t="s">
        <v>2167</v>
      </c>
      <c r="N12325" s="1" t="s">
        <v>63077</v>
      </c>
    </row>
    <row r="12326" customFormat="false" ht="15.75" hidden="false" customHeight="true" outlineLevel="0" collapsed="false">
      <c r="A12326" s="4" t="n">
        <v>12479</v>
      </c>
      <c r="B12326" s="4" t="s">
        <v>63543</v>
      </c>
      <c r="C12326" s="4" t="s">
        <v>63544</v>
      </c>
      <c r="D12326" s="4" t="s">
        <v>63545</v>
      </c>
      <c r="E12326" s="5" t="s">
        <v>63533</v>
      </c>
      <c r="F12326" s="4" t="s">
        <v>63534</v>
      </c>
      <c r="G12326" s="4" t="s">
        <v>63074</v>
      </c>
      <c r="H12326" s="5" t="s">
        <v>63546</v>
      </c>
      <c r="I12326" s="4" t="s">
        <v>63547</v>
      </c>
      <c r="J12326" s="5" t="n">
        <f aca="false">LEN(K12326)</f>
        <v>24</v>
      </c>
      <c r="K12326" s="10" t="s">
        <v>63548</v>
      </c>
      <c r="L12326" s="4" t="s">
        <v>57</v>
      </c>
      <c r="M12326" s="4" t="s">
        <v>5882</v>
      </c>
      <c r="N12326" s="1" t="s">
        <v>63077</v>
      </c>
    </row>
    <row r="12327" customFormat="false" ht="15.75" hidden="false" customHeight="true" outlineLevel="0" collapsed="false">
      <c r="A12327" s="4" t="n">
        <v>12480</v>
      </c>
      <c r="B12327" s="4" t="s">
        <v>63549</v>
      </c>
      <c r="C12327" s="4" t="s">
        <v>63550</v>
      </c>
      <c r="D12327" s="4" t="s">
        <v>63551</v>
      </c>
      <c r="E12327" s="5" t="s">
        <v>63533</v>
      </c>
      <c r="F12327" s="4" t="s">
        <v>63534</v>
      </c>
      <c r="G12327" s="4" t="s">
        <v>63074</v>
      </c>
      <c r="H12327" s="5" t="s">
        <v>63552</v>
      </c>
      <c r="I12327" s="4" t="s">
        <v>63553</v>
      </c>
      <c r="J12327" s="5" t="n">
        <f aca="false">LEN(K12327)</f>
        <v>13</v>
      </c>
      <c r="K12327" s="10" t="s">
        <v>52104</v>
      </c>
      <c r="L12327" s="4" t="s">
        <v>57</v>
      </c>
      <c r="M12327" s="4" t="s">
        <v>28103</v>
      </c>
      <c r="N12327" s="1" t="s">
        <v>63077</v>
      </c>
    </row>
    <row r="12328" customFormat="false" ht="15.75" hidden="false" customHeight="true" outlineLevel="0" collapsed="false">
      <c r="A12328" s="4" t="n">
        <v>12481</v>
      </c>
      <c r="B12328" s="4" t="s">
        <v>63554</v>
      </c>
      <c r="C12328" s="4" t="s">
        <v>63555</v>
      </c>
      <c r="D12328" s="4" t="s">
        <v>63556</v>
      </c>
      <c r="E12328" s="5" t="s">
        <v>63533</v>
      </c>
      <c r="F12328" s="4" t="s">
        <v>63534</v>
      </c>
      <c r="G12328" s="4" t="s">
        <v>63074</v>
      </c>
      <c r="H12328" s="5" t="s">
        <v>63557</v>
      </c>
      <c r="I12328" s="4" t="s">
        <v>63558</v>
      </c>
      <c r="J12328" s="5" t="n">
        <f aca="false">LEN(K12328)</f>
        <v>22</v>
      </c>
      <c r="K12328" s="10" t="s">
        <v>63559</v>
      </c>
      <c r="L12328" s="4" t="s">
        <v>57</v>
      </c>
      <c r="M12328" s="4" t="s">
        <v>225</v>
      </c>
      <c r="N12328" s="1" t="s">
        <v>63077</v>
      </c>
    </row>
    <row r="12329" customFormat="false" ht="15.75" hidden="false" customHeight="true" outlineLevel="0" collapsed="false">
      <c r="A12329" s="4" t="n">
        <v>12482</v>
      </c>
      <c r="B12329" s="4" t="s">
        <v>63560</v>
      </c>
      <c r="C12329" s="4" t="s">
        <v>63561</v>
      </c>
      <c r="D12329" s="4" t="s">
        <v>63562</v>
      </c>
      <c r="E12329" s="5" t="s">
        <v>63533</v>
      </c>
      <c r="F12329" s="4" t="s">
        <v>63534</v>
      </c>
      <c r="G12329" s="4" t="s">
        <v>63074</v>
      </c>
      <c r="H12329" s="5" t="s">
        <v>63563</v>
      </c>
      <c r="I12329" s="4" t="s">
        <v>63564</v>
      </c>
      <c r="J12329" s="5" t="n">
        <f aca="false">LEN(K12329)</f>
        <v>47</v>
      </c>
      <c r="K12329" s="10" t="s">
        <v>63565</v>
      </c>
      <c r="L12329" s="4" t="s">
        <v>57</v>
      </c>
      <c r="M12329" s="4" t="s">
        <v>749</v>
      </c>
      <c r="N12329" s="1" t="s">
        <v>63077</v>
      </c>
    </row>
    <row r="12330" customFormat="false" ht="15.75" hidden="false" customHeight="true" outlineLevel="0" collapsed="false">
      <c r="A12330" s="4" t="n">
        <v>12483</v>
      </c>
      <c r="B12330" s="4" t="s">
        <v>63566</v>
      </c>
      <c r="C12330" s="4" t="s">
        <v>63567</v>
      </c>
      <c r="D12330" s="4" t="s">
        <v>63568</v>
      </c>
      <c r="E12330" s="5" t="s">
        <v>63533</v>
      </c>
      <c r="F12330" s="4" t="s">
        <v>63534</v>
      </c>
      <c r="G12330" s="4" t="s">
        <v>63074</v>
      </c>
      <c r="H12330" s="5" t="s">
        <v>63569</v>
      </c>
      <c r="I12330" s="7" t="s">
        <v>63570</v>
      </c>
      <c r="J12330" s="5" t="n">
        <f aca="false">LEN(K12330)</f>
        <v>49</v>
      </c>
      <c r="K12330" s="6" t="s">
        <v>63571</v>
      </c>
      <c r="L12330" s="4" t="s">
        <v>57</v>
      </c>
      <c r="M12330" s="4" t="s">
        <v>16409</v>
      </c>
      <c r="N12330" s="1" t="s">
        <v>63077</v>
      </c>
    </row>
    <row r="12331" customFormat="false" ht="15.75" hidden="false" customHeight="true" outlineLevel="0" collapsed="false">
      <c r="A12331" s="15" t="n">
        <v>12484</v>
      </c>
      <c r="B12331" s="15" t="s">
        <v>63572</v>
      </c>
      <c r="C12331" s="15" t="s">
        <v>63561</v>
      </c>
      <c r="D12331" s="15" t="s">
        <v>63573</v>
      </c>
      <c r="E12331" s="16" t="s">
        <v>63533</v>
      </c>
      <c r="F12331" s="15" t="s">
        <v>63534</v>
      </c>
      <c r="G12331" s="15" t="s">
        <v>63074</v>
      </c>
      <c r="H12331" s="5" t="s">
        <v>63574</v>
      </c>
      <c r="I12331" s="17" t="s">
        <v>63575</v>
      </c>
      <c r="J12331" s="5" t="n">
        <f aca="false">LEN(K12331)</f>
        <v>17</v>
      </c>
      <c r="K12331" s="19" t="s">
        <v>63576</v>
      </c>
      <c r="L12331" s="4" t="s">
        <v>57</v>
      </c>
      <c r="M12331" s="4" t="s">
        <v>59255</v>
      </c>
      <c r="N12331" s="1" t="s">
        <v>63077</v>
      </c>
    </row>
    <row r="12332" customFormat="false" ht="15.75" hidden="false" customHeight="true" outlineLevel="0" collapsed="false">
      <c r="A12332" s="4" t="n">
        <v>12485</v>
      </c>
      <c r="B12332" s="4" t="s">
        <v>63577</v>
      </c>
      <c r="C12332" s="4" t="s">
        <v>63578</v>
      </c>
      <c r="D12332" s="4" t="s">
        <v>63579</v>
      </c>
      <c r="E12332" s="5" t="s">
        <v>63533</v>
      </c>
      <c r="F12332" s="4" t="s">
        <v>63534</v>
      </c>
      <c r="G12332" s="4" t="s">
        <v>63074</v>
      </c>
      <c r="H12332" s="5" t="s">
        <v>63580</v>
      </c>
      <c r="I12332" s="4" t="s">
        <v>63581</v>
      </c>
      <c r="J12332" s="5" t="n">
        <f aca="false">LEN(K12332)</f>
        <v>38</v>
      </c>
      <c r="K12332" s="6" t="s">
        <v>63582</v>
      </c>
      <c r="L12332" s="4" t="s">
        <v>57</v>
      </c>
      <c r="M12332" s="4" t="s">
        <v>4378</v>
      </c>
      <c r="N12332" s="1" t="s">
        <v>63077</v>
      </c>
    </row>
    <row r="12333" customFormat="false" ht="15.75" hidden="false" customHeight="true" outlineLevel="0" collapsed="false">
      <c r="A12333" s="15" t="n">
        <v>12486</v>
      </c>
      <c r="B12333" s="15" t="s">
        <v>63537</v>
      </c>
      <c r="C12333" s="15" t="s">
        <v>63538</v>
      </c>
      <c r="D12333" s="15" t="s">
        <v>63539</v>
      </c>
      <c r="E12333" s="16" t="s">
        <v>63533</v>
      </c>
      <c r="F12333" s="15" t="s">
        <v>63534</v>
      </c>
      <c r="G12333" s="15" t="s">
        <v>63074</v>
      </c>
      <c r="H12333" s="5" t="s">
        <v>63583</v>
      </c>
      <c r="I12333" s="17" t="s">
        <v>63584</v>
      </c>
      <c r="J12333" s="5" t="n">
        <f aca="false">LEN(K12333)</f>
        <v>18</v>
      </c>
      <c r="K12333" s="19" t="s">
        <v>63585</v>
      </c>
      <c r="L12333" s="4" t="s">
        <v>57</v>
      </c>
      <c r="M12333" s="4" t="s">
        <v>2167</v>
      </c>
      <c r="N12333" s="1" t="s">
        <v>63077</v>
      </c>
    </row>
    <row r="12334" customFormat="false" ht="15.75" hidden="false" customHeight="true" outlineLevel="0" collapsed="false">
      <c r="A12334" s="4" t="n">
        <v>12487</v>
      </c>
      <c r="B12334" s="4" t="s">
        <v>63586</v>
      </c>
      <c r="C12334" s="4" t="s">
        <v>63587</v>
      </c>
      <c r="D12334" s="4" t="s">
        <v>63588</v>
      </c>
      <c r="E12334" s="5" t="s">
        <v>63533</v>
      </c>
      <c r="F12334" s="4" t="s">
        <v>63534</v>
      </c>
      <c r="G12334" s="4" t="s">
        <v>63074</v>
      </c>
      <c r="H12334" s="5" t="s">
        <v>63589</v>
      </c>
      <c r="I12334" s="4" t="s">
        <v>63590</v>
      </c>
      <c r="J12334" s="5" t="n">
        <f aca="false">LEN(K12334)</f>
        <v>21</v>
      </c>
      <c r="K12334" s="6" t="s">
        <v>63591</v>
      </c>
      <c r="L12334" s="4" t="s">
        <v>21</v>
      </c>
      <c r="M12334" s="4" t="s">
        <v>1216</v>
      </c>
      <c r="N12334" s="1" t="s">
        <v>63077</v>
      </c>
    </row>
    <row r="12335" customFormat="false" ht="15.75" hidden="false" customHeight="true" outlineLevel="0" collapsed="false">
      <c r="A12335" s="15" t="n">
        <v>12488</v>
      </c>
      <c r="B12335" s="15" t="s">
        <v>11082</v>
      </c>
      <c r="C12335" s="15" t="s">
        <v>63592</v>
      </c>
      <c r="D12335" s="15" t="s">
        <v>63593</v>
      </c>
      <c r="E12335" s="16" t="s">
        <v>63533</v>
      </c>
      <c r="F12335" s="15" t="s">
        <v>63534</v>
      </c>
      <c r="G12335" s="15" t="s">
        <v>63074</v>
      </c>
      <c r="H12335" s="5" t="s">
        <v>63594</v>
      </c>
      <c r="I12335" s="17" t="s">
        <v>63595</v>
      </c>
      <c r="J12335" s="5" t="n">
        <f aca="false">LEN(K12335)</f>
        <v>26</v>
      </c>
      <c r="K12335" s="19" t="s">
        <v>63596</v>
      </c>
      <c r="L12335" s="4" t="s">
        <v>21</v>
      </c>
      <c r="M12335" s="4" t="s">
        <v>1063</v>
      </c>
      <c r="N12335" s="1" t="s">
        <v>63077</v>
      </c>
    </row>
    <row r="12336" customFormat="false" ht="15.75" hidden="false" customHeight="true" outlineLevel="0" collapsed="false">
      <c r="A12336" s="15" t="n">
        <v>12489</v>
      </c>
      <c r="B12336" s="15" t="s">
        <v>63597</v>
      </c>
      <c r="C12336" s="15" t="s">
        <v>63598</v>
      </c>
      <c r="D12336" s="15" t="s">
        <v>63599</v>
      </c>
      <c r="E12336" s="16" t="s">
        <v>63533</v>
      </c>
      <c r="F12336" s="15" t="s">
        <v>63534</v>
      </c>
      <c r="G12336" s="15" t="s">
        <v>63074</v>
      </c>
      <c r="H12336" s="5" t="s">
        <v>63600</v>
      </c>
      <c r="I12336" s="17" t="s">
        <v>63601</v>
      </c>
      <c r="J12336" s="5" t="n">
        <f aca="false">LEN(K12336)</f>
        <v>25</v>
      </c>
      <c r="K12336" s="19" t="s">
        <v>63602</v>
      </c>
      <c r="L12336" s="4" t="s">
        <v>21</v>
      </c>
      <c r="M12336" s="4" t="s">
        <v>1063</v>
      </c>
      <c r="N12336" s="1" t="s">
        <v>63077</v>
      </c>
    </row>
    <row r="12337" customFormat="false" ht="15.75" hidden="false" customHeight="true" outlineLevel="0" collapsed="false">
      <c r="A12337" s="4" t="n">
        <v>12490</v>
      </c>
      <c r="B12337" s="4" t="s">
        <v>63603</v>
      </c>
      <c r="C12337" s="4" t="s">
        <v>63604</v>
      </c>
      <c r="D12337" s="4" t="s">
        <v>63605</v>
      </c>
      <c r="E12337" s="5" t="s">
        <v>63533</v>
      </c>
      <c r="F12337" s="4" t="s">
        <v>63534</v>
      </c>
      <c r="G12337" s="4" t="s">
        <v>63074</v>
      </c>
      <c r="H12337" s="5" t="s">
        <v>63606</v>
      </c>
      <c r="I12337" s="4" t="s">
        <v>63607</v>
      </c>
      <c r="J12337" s="5" t="n">
        <f aca="false">LEN(K12337)</f>
        <v>21</v>
      </c>
      <c r="K12337" s="6" t="s">
        <v>63608</v>
      </c>
      <c r="L12337" s="4" t="s">
        <v>78</v>
      </c>
      <c r="M12337" s="4" t="s">
        <v>929</v>
      </c>
      <c r="N12337" s="1" t="s">
        <v>63077</v>
      </c>
    </row>
    <row r="12338" customFormat="false" ht="15.75" hidden="false" customHeight="true" outlineLevel="0" collapsed="false">
      <c r="A12338" s="4" t="n">
        <v>12491</v>
      </c>
      <c r="B12338" s="4" t="s">
        <v>63609</v>
      </c>
      <c r="C12338" s="4" t="s">
        <v>63610</v>
      </c>
      <c r="D12338" s="4" t="s">
        <v>63611</v>
      </c>
      <c r="E12338" s="5" t="s">
        <v>63533</v>
      </c>
      <c r="F12338" s="4" t="s">
        <v>63534</v>
      </c>
      <c r="G12338" s="4" t="s">
        <v>63074</v>
      </c>
      <c r="H12338" s="5" t="s">
        <v>63612</v>
      </c>
      <c r="I12338" s="4" t="s">
        <v>63613</v>
      </c>
      <c r="J12338" s="5" t="n">
        <f aca="false">LEN(K12338)</f>
        <v>26</v>
      </c>
      <c r="K12338" s="6" t="s">
        <v>63614</v>
      </c>
      <c r="L12338" s="4" t="s">
        <v>78</v>
      </c>
      <c r="M12338" s="4" t="s">
        <v>877</v>
      </c>
      <c r="N12338" s="1" t="s">
        <v>63077</v>
      </c>
    </row>
    <row r="12339" customFormat="false" ht="15.75" hidden="false" customHeight="true" outlineLevel="0" collapsed="false">
      <c r="A12339" s="4" t="n">
        <v>12492</v>
      </c>
      <c r="B12339" s="4" t="s">
        <v>63615</v>
      </c>
      <c r="C12339" s="4" t="s">
        <v>63616</v>
      </c>
      <c r="D12339" s="4" t="s">
        <v>63617</v>
      </c>
      <c r="E12339" s="5" t="s">
        <v>63533</v>
      </c>
      <c r="F12339" s="4" t="s">
        <v>63534</v>
      </c>
      <c r="G12339" s="4" t="s">
        <v>63074</v>
      </c>
      <c r="H12339" s="5" t="s">
        <v>63618</v>
      </c>
      <c r="I12339" s="4" t="s">
        <v>63619</v>
      </c>
      <c r="J12339" s="5" t="n">
        <f aca="false">LEN(K12339)</f>
        <v>25</v>
      </c>
      <c r="K12339" s="10" t="s">
        <v>63620</v>
      </c>
      <c r="L12339" s="4" t="s">
        <v>78</v>
      </c>
      <c r="M12339" s="4" t="s">
        <v>32</v>
      </c>
      <c r="N12339" s="1" t="s">
        <v>63085</v>
      </c>
    </row>
    <row r="12340" customFormat="false" ht="15.75" hidden="false" customHeight="true" outlineLevel="0" collapsed="false">
      <c r="A12340" s="4" t="n">
        <v>12493</v>
      </c>
      <c r="B12340" s="4" t="s">
        <v>47117</v>
      </c>
      <c r="C12340" s="4" t="s">
        <v>63621</v>
      </c>
      <c r="D12340" s="4" t="s">
        <v>63622</v>
      </c>
      <c r="E12340" s="5" t="s">
        <v>63533</v>
      </c>
      <c r="F12340" s="4" t="s">
        <v>63534</v>
      </c>
      <c r="G12340" s="4" t="s">
        <v>63074</v>
      </c>
      <c r="H12340" s="5" t="s">
        <v>63623</v>
      </c>
      <c r="I12340" s="17" t="s">
        <v>63601</v>
      </c>
      <c r="J12340" s="5" t="n">
        <f aca="false">LEN(K12340)</f>
        <v>21</v>
      </c>
      <c r="K12340" s="19" t="s">
        <v>63624</v>
      </c>
      <c r="L12340" s="4" t="s">
        <v>78</v>
      </c>
      <c r="M12340" s="4" t="s">
        <v>1063</v>
      </c>
      <c r="N12340" s="1" t="s">
        <v>63077</v>
      </c>
    </row>
    <row r="12341" customFormat="false" ht="15.75" hidden="false" customHeight="true" outlineLevel="0" collapsed="false">
      <c r="A12341" s="4" t="n">
        <v>12494</v>
      </c>
      <c r="B12341" s="4" t="s">
        <v>63625</v>
      </c>
      <c r="C12341" s="4" t="s">
        <v>63626</v>
      </c>
      <c r="D12341" s="4" t="s">
        <v>63627</v>
      </c>
      <c r="E12341" s="5" t="s">
        <v>63533</v>
      </c>
      <c r="F12341" s="4" t="s">
        <v>63534</v>
      </c>
      <c r="G12341" s="4" t="s">
        <v>63074</v>
      </c>
      <c r="H12341" s="5" t="s">
        <v>63628</v>
      </c>
      <c r="I12341" s="17" t="s">
        <v>63629</v>
      </c>
      <c r="J12341" s="5" t="n">
        <f aca="false">LEN(K12341)</f>
        <v>22</v>
      </c>
      <c r="K12341" s="19" t="s">
        <v>63630</v>
      </c>
      <c r="L12341" s="4" t="s">
        <v>78</v>
      </c>
      <c r="M12341" s="4" t="s">
        <v>2097</v>
      </c>
      <c r="N12341" s="1" t="s">
        <v>63085</v>
      </c>
    </row>
    <row r="12342" customFormat="false" ht="15.75" hidden="false" customHeight="true" outlineLevel="0" collapsed="false">
      <c r="A12342" s="4" t="n">
        <v>12495</v>
      </c>
      <c r="B12342" s="4" t="s">
        <v>63554</v>
      </c>
      <c r="C12342" s="4" t="s">
        <v>63631</v>
      </c>
      <c r="D12342" s="4" t="s">
        <v>63556</v>
      </c>
      <c r="E12342" s="5" t="s">
        <v>63533</v>
      </c>
      <c r="F12342" s="4" t="s">
        <v>63534</v>
      </c>
      <c r="G12342" s="4" t="s">
        <v>63074</v>
      </c>
      <c r="H12342" s="5" t="s">
        <v>63632</v>
      </c>
      <c r="I12342" s="4" t="s">
        <v>63541</v>
      </c>
      <c r="J12342" s="5" t="n">
        <f aca="false">LEN(K12342)</f>
        <v>32</v>
      </c>
      <c r="K12342" s="6" t="s">
        <v>63633</v>
      </c>
      <c r="L12342" s="4" t="s">
        <v>66</v>
      </c>
      <c r="M12342" s="4" t="s">
        <v>1793</v>
      </c>
      <c r="N12342" s="1" t="s">
        <v>63077</v>
      </c>
    </row>
    <row r="12343" customFormat="false" ht="15.75" hidden="false" customHeight="true" outlineLevel="0" collapsed="false">
      <c r="A12343" s="4" t="n">
        <v>12496</v>
      </c>
      <c r="B12343" s="4" t="s">
        <v>63634</v>
      </c>
      <c r="C12343" s="4" t="s">
        <v>63635</v>
      </c>
      <c r="D12343" s="4" t="s">
        <v>63636</v>
      </c>
      <c r="E12343" s="5" t="s">
        <v>63533</v>
      </c>
      <c r="F12343" s="4" t="s">
        <v>63534</v>
      </c>
      <c r="G12343" s="4" t="s">
        <v>63074</v>
      </c>
      <c r="H12343" s="5" t="s">
        <v>63637</v>
      </c>
      <c r="I12343" s="4" t="s">
        <v>63638</v>
      </c>
      <c r="J12343" s="5" t="n">
        <f aca="false">LEN(K12343)</f>
        <v>21</v>
      </c>
      <c r="K12343" s="6" t="s">
        <v>63639</v>
      </c>
      <c r="L12343" s="4" t="s">
        <v>66</v>
      </c>
      <c r="M12343" s="4" t="s">
        <v>317</v>
      </c>
      <c r="N12343" s="1" t="s">
        <v>63077</v>
      </c>
    </row>
    <row r="12344" customFormat="false" ht="15.75" hidden="false" customHeight="true" outlineLevel="0" collapsed="false">
      <c r="A12344" s="4" t="n">
        <v>12497</v>
      </c>
      <c r="B12344" s="4" t="s">
        <v>63640</v>
      </c>
      <c r="C12344" s="4" t="s">
        <v>63641</v>
      </c>
      <c r="D12344" s="4" t="s">
        <v>63642</v>
      </c>
      <c r="E12344" s="5" t="s">
        <v>63533</v>
      </c>
      <c r="F12344" s="4" t="s">
        <v>63534</v>
      </c>
      <c r="G12344" s="4" t="s">
        <v>63074</v>
      </c>
      <c r="H12344" s="5" t="s">
        <v>63643</v>
      </c>
      <c r="I12344" s="4" t="s">
        <v>63644</v>
      </c>
      <c r="J12344" s="5" t="n">
        <f aca="false">LEN(K12344)</f>
        <v>14</v>
      </c>
      <c r="K12344" s="6" t="s">
        <v>63645</v>
      </c>
      <c r="L12344" s="4" t="s">
        <v>66</v>
      </c>
      <c r="M12344" s="4" t="s">
        <v>1208</v>
      </c>
      <c r="N12344" s="1" t="s">
        <v>63646</v>
      </c>
    </row>
    <row r="12345" customFormat="false" ht="15.75" hidden="false" customHeight="true" outlineLevel="0" collapsed="false">
      <c r="A12345" s="4" t="n">
        <v>12498</v>
      </c>
      <c r="B12345" s="4" t="s">
        <v>63647</v>
      </c>
      <c r="C12345" s="4" t="s">
        <v>63648</v>
      </c>
      <c r="D12345" s="4" t="s">
        <v>63649</v>
      </c>
      <c r="E12345" s="5" t="s">
        <v>63533</v>
      </c>
      <c r="F12345" s="4" t="s">
        <v>63534</v>
      </c>
      <c r="G12345" s="4" t="s">
        <v>63074</v>
      </c>
      <c r="H12345" s="5" t="s">
        <v>63650</v>
      </c>
      <c r="I12345" s="4" t="s">
        <v>63651</v>
      </c>
      <c r="J12345" s="5" t="n">
        <f aca="false">LEN(K12345)</f>
        <v>21</v>
      </c>
      <c r="K12345" s="6" t="s">
        <v>63652</v>
      </c>
      <c r="L12345" s="4" t="s">
        <v>66</v>
      </c>
      <c r="M12345" s="4" t="s">
        <v>877</v>
      </c>
      <c r="N12345" s="1" t="s">
        <v>63077</v>
      </c>
    </row>
    <row r="12346" customFormat="false" ht="15.75" hidden="false" customHeight="true" outlineLevel="0" collapsed="false">
      <c r="A12346" s="4" t="n">
        <v>12499</v>
      </c>
      <c r="B12346" s="4" t="s">
        <v>63653</v>
      </c>
      <c r="C12346" s="4" t="s">
        <v>63654</v>
      </c>
      <c r="D12346" s="4" t="s">
        <v>63655</v>
      </c>
      <c r="E12346" s="5" t="s">
        <v>63533</v>
      </c>
      <c r="F12346" s="4" t="s">
        <v>63534</v>
      </c>
      <c r="G12346" s="4" t="s">
        <v>63074</v>
      </c>
      <c r="H12346" s="5" t="s">
        <v>63656</v>
      </c>
      <c r="I12346" s="7" t="s">
        <v>63657</v>
      </c>
      <c r="J12346" s="5" t="n">
        <f aca="false">LEN(K12346)</f>
        <v>13</v>
      </c>
      <c r="K12346" s="6" t="s">
        <v>63658</v>
      </c>
      <c r="L12346" s="4" t="s">
        <v>66</v>
      </c>
      <c r="M12346" s="4" t="s">
        <v>577</v>
      </c>
      <c r="N12346" s="1" t="s">
        <v>63085</v>
      </c>
    </row>
    <row r="12347" customFormat="false" ht="15.75" hidden="false" customHeight="true" outlineLevel="0" collapsed="false">
      <c r="A12347" s="4" t="n">
        <v>12500</v>
      </c>
      <c r="B12347" s="4" t="s">
        <v>63659</v>
      </c>
      <c r="C12347" s="4" t="s">
        <v>63660</v>
      </c>
      <c r="D12347" s="4" t="s">
        <v>63661</v>
      </c>
      <c r="E12347" s="5" t="s">
        <v>63662</v>
      </c>
      <c r="F12347" s="4" t="s">
        <v>63663</v>
      </c>
      <c r="G12347" s="4" t="s">
        <v>63074</v>
      </c>
      <c r="H12347" s="5" t="s">
        <v>63664</v>
      </c>
      <c r="I12347" s="7" t="s">
        <v>63665</v>
      </c>
      <c r="J12347" s="5" t="n">
        <f aca="false">LEN(K12347)</f>
        <v>32</v>
      </c>
      <c r="K12347" s="6" t="s">
        <v>63666</v>
      </c>
      <c r="L12347" s="4" t="s">
        <v>57</v>
      </c>
      <c r="M12347" s="4" t="s">
        <v>2321</v>
      </c>
      <c r="N12347" s="1" t="s">
        <v>63077</v>
      </c>
    </row>
    <row r="12348" customFormat="false" ht="15.75" hidden="false" customHeight="true" outlineLevel="0" collapsed="false">
      <c r="A12348" s="4" t="n">
        <v>12501</v>
      </c>
      <c r="B12348" s="4" t="s">
        <v>63667</v>
      </c>
      <c r="C12348" s="4" t="s">
        <v>63668</v>
      </c>
      <c r="D12348" s="4" t="s">
        <v>63669</v>
      </c>
      <c r="E12348" s="5" t="s">
        <v>63670</v>
      </c>
      <c r="F12348" s="4" t="s">
        <v>63663</v>
      </c>
      <c r="G12348" s="4" t="s">
        <v>63074</v>
      </c>
      <c r="H12348" s="5" t="s">
        <v>63671</v>
      </c>
      <c r="I12348" s="7" t="s">
        <v>63672</v>
      </c>
      <c r="J12348" s="5" t="n">
        <f aca="false">LEN(K12348)</f>
        <v>19</v>
      </c>
      <c r="K12348" s="6" t="s">
        <v>63673</v>
      </c>
      <c r="L12348" s="4" t="s">
        <v>57</v>
      </c>
      <c r="M12348" s="4" t="s">
        <v>336</v>
      </c>
      <c r="N12348" s="1" t="s">
        <v>63127</v>
      </c>
    </row>
    <row r="12349" customFormat="false" ht="15.75" hidden="false" customHeight="true" outlineLevel="0" collapsed="false">
      <c r="A12349" s="4" t="n">
        <v>12502</v>
      </c>
      <c r="B12349" s="4" t="s">
        <v>63674</v>
      </c>
      <c r="C12349" s="4" t="s">
        <v>63675</v>
      </c>
      <c r="D12349" s="4" t="s">
        <v>63676</v>
      </c>
      <c r="E12349" s="5" t="s">
        <v>63670</v>
      </c>
      <c r="F12349" s="4" t="s">
        <v>63663</v>
      </c>
      <c r="G12349" s="4" t="s">
        <v>63074</v>
      </c>
      <c r="H12349" s="5" t="s">
        <v>63677</v>
      </c>
      <c r="I12349" s="4" t="s">
        <v>63678</v>
      </c>
      <c r="J12349" s="5" t="n">
        <f aca="false">LEN(K12349)</f>
        <v>23</v>
      </c>
      <c r="K12349" s="6" t="s">
        <v>63679</v>
      </c>
      <c r="L12349" s="4" t="s">
        <v>57</v>
      </c>
      <c r="M12349" s="4" t="s">
        <v>419</v>
      </c>
      <c r="N12349" s="1" t="s">
        <v>63077</v>
      </c>
    </row>
    <row r="12350" customFormat="false" ht="15.75" hidden="false" customHeight="true" outlineLevel="0" collapsed="false">
      <c r="A12350" s="4" t="n">
        <v>12503</v>
      </c>
      <c r="B12350" s="4" t="s">
        <v>63680</v>
      </c>
      <c r="C12350" s="4" t="s">
        <v>63681</v>
      </c>
      <c r="D12350" s="4" t="s">
        <v>63682</v>
      </c>
      <c r="E12350" s="5" t="s">
        <v>63670</v>
      </c>
      <c r="F12350" s="4" t="s">
        <v>63663</v>
      </c>
      <c r="G12350" s="4" t="s">
        <v>63074</v>
      </c>
      <c r="H12350" s="5" t="s">
        <v>63683</v>
      </c>
      <c r="I12350" s="4" t="s">
        <v>63684</v>
      </c>
      <c r="J12350" s="5" t="n">
        <f aca="false">LEN(K12350)</f>
        <v>41</v>
      </c>
      <c r="K12350" s="6" t="s">
        <v>63685</v>
      </c>
      <c r="L12350" s="4" t="s">
        <v>57</v>
      </c>
      <c r="M12350" s="4" t="s">
        <v>294</v>
      </c>
      <c r="N12350" s="1" t="s">
        <v>63077</v>
      </c>
    </row>
    <row r="12351" customFormat="false" ht="15.75" hidden="false" customHeight="true" outlineLevel="0" collapsed="false">
      <c r="A12351" s="4" t="n">
        <v>12504</v>
      </c>
      <c r="B12351" s="4" t="s">
        <v>63686</v>
      </c>
      <c r="C12351" s="4" t="s">
        <v>63687</v>
      </c>
      <c r="D12351" s="4" t="s">
        <v>63688</v>
      </c>
      <c r="E12351" s="5" t="s">
        <v>63670</v>
      </c>
      <c r="F12351" s="4" t="s">
        <v>63663</v>
      </c>
      <c r="G12351" s="4" t="s">
        <v>63074</v>
      </c>
      <c r="H12351" s="5" t="s">
        <v>63689</v>
      </c>
      <c r="I12351" s="4" t="s">
        <v>63690</v>
      </c>
      <c r="J12351" s="5" t="n">
        <f aca="false">LEN(K12351)</f>
        <v>43</v>
      </c>
      <c r="K12351" s="6" t="s">
        <v>63691</v>
      </c>
      <c r="L12351" s="4" t="s">
        <v>57</v>
      </c>
      <c r="M12351" s="4" t="s">
        <v>695</v>
      </c>
      <c r="N12351" s="1" t="s">
        <v>63127</v>
      </c>
    </row>
    <row r="12352" customFormat="false" ht="15.75" hidden="false" customHeight="true" outlineLevel="0" collapsed="false">
      <c r="A12352" s="4" t="n">
        <v>12505</v>
      </c>
      <c r="B12352" s="4" t="s">
        <v>63692</v>
      </c>
      <c r="C12352" s="4" t="s">
        <v>63693</v>
      </c>
      <c r="D12352" s="4" t="s">
        <v>63694</v>
      </c>
      <c r="E12352" s="5" t="s">
        <v>63695</v>
      </c>
      <c r="F12352" s="4" t="s">
        <v>63663</v>
      </c>
      <c r="G12352" s="4" t="s">
        <v>63074</v>
      </c>
      <c r="H12352" s="5" t="s">
        <v>63696</v>
      </c>
      <c r="I12352" s="4" t="s">
        <v>63697</v>
      </c>
      <c r="J12352" s="5" t="n">
        <f aca="false">LEN(K12352)</f>
        <v>23</v>
      </c>
      <c r="K12352" s="6" t="s">
        <v>63698</v>
      </c>
      <c r="L12352" s="4" t="s">
        <v>57</v>
      </c>
      <c r="M12352" s="4" t="s">
        <v>695</v>
      </c>
      <c r="N12352" s="1" t="s">
        <v>63077</v>
      </c>
    </row>
    <row r="12353" customFormat="false" ht="15.75" hidden="false" customHeight="true" outlineLevel="0" collapsed="false">
      <c r="A12353" s="4" t="n">
        <v>12506</v>
      </c>
      <c r="B12353" s="4" t="s">
        <v>63699</v>
      </c>
      <c r="C12353" s="4" t="s">
        <v>63700</v>
      </c>
      <c r="D12353" s="4" t="s">
        <v>63701</v>
      </c>
      <c r="E12353" s="5" t="s">
        <v>63670</v>
      </c>
      <c r="F12353" s="4" t="s">
        <v>63663</v>
      </c>
      <c r="G12353" s="4" t="s">
        <v>63074</v>
      </c>
      <c r="H12353" s="5" t="s">
        <v>63702</v>
      </c>
      <c r="I12353" s="7" t="s">
        <v>63703</v>
      </c>
      <c r="J12353" s="5" t="n">
        <f aca="false">LEN(K12353)</f>
        <v>18</v>
      </c>
      <c r="K12353" s="6" t="s">
        <v>63704</v>
      </c>
      <c r="L12353" s="4" t="s">
        <v>57</v>
      </c>
      <c r="M12353" s="4" t="s">
        <v>3895</v>
      </c>
      <c r="N12353" s="1" t="s">
        <v>63077</v>
      </c>
    </row>
    <row r="12354" customFormat="false" ht="15.75" hidden="false" customHeight="true" outlineLevel="0" collapsed="false">
      <c r="A12354" s="4" t="n">
        <v>12507</v>
      </c>
      <c r="B12354" s="4" t="s">
        <v>63705</v>
      </c>
      <c r="C12354" s="4" t="s">
        <v>63706</v>
      </c>
      <c r="D12354" s="4" t="s">
        <v>63707</v>
      </c>
      <c r="E12354" s="5" t="s">
        <v>63670</v>
      </c>
      <c r="F12354" s="4" t="s">
        <v>63663</v>
      </c>
      <c r="G12354" s="4" t="s">
        <v>63074</v>
      </c>
      <c r="H12354" s="5" t="s">
        <v>63708</v>
      </c>
      <c r="I12354" s="7" t="s">
        <v>63709</v>
      </c>
      <c r="J12354" s="5" t="n">
        <f aca="false">LEN(K12354)</f>
        <v>40</v>
      </c>
      <c r="K12354" s="6" t="s">
        <v>63710</v>
      </c>
      <c r="L12354" s="4" t="s">
        <v>57</v>
      </c>
      <c r="M12354" s="4" t="s">
        <v>2082</v>
      </c>
      <c r="N12354" s="1" t="s">
        <v>63077</v>
      </c>
    </row>
    <row r="12355" customFormat="false" ht="15.75" hidden="false" customHeight="true" outlineLevel="0" collapsed="false">
      <c r="A12355" s="4" t="n">
        <v>12508</v>
      </c>
      <c r="B12355" s="4" t="s">
        <v>63711</v>
      </c>
      <c r="C12355" s="4" t="s">
        <v>63712</v>
      </c>
      <c r="D12355" s="4" t="s">
        <v>63713</v>
      </c>
      <c r="E12355" s="5" t="s">
        <v>63714</v>
      </c>
      <c r="F12355" s="4" t="s">
        <v>63663</v>
      </c>
      <c r="G12355" s="4" t="s">
        <v>63074</v>
      </c>
      <c r="H12355" s="5" t="s">
        <v>63715</v>
      </c>
      <c r="I12355" s="7" t="s">
        <v>63716</v>
      </c>
      <c r="J12355" s="5" t="n">
        <f aca="false">LEN(K12355)</f>
        <v>24</v>
      </c>
      <c r="K12355" s="6" t="s">
        <v>63717</v>
      </c>
      <c r="L12355" s="4" t="s">
        <v>57</v>
      </c>
      <c r="M12355" s="4" t="s">
        <v>467</v>
      </c>
      <c r="N12355" s="1" t="s">
        <v>63127</v>
      </c>
    </row>
    <row r="12356" customFormat="false" ht="15.75" hidden="false" customHeight="true" outlineLevel="0" collapsed="false">
      <c r="A12356" s="4" t="n">
        <v>12509</v>
      </c>
      <c r="B12356" s="4" t="s">
        <v>63718</v>
      </c>
      <c r="C12356" s="4" t="s">
        <v>63719</v>
      </c>
      <c r="D12356" s="4" t="s">
        <v>63720</v>
      </c>
      <c r="E12356" s="5" t="s">
        <v>63662</v>
      </c>
      <c r="F12356" s="4" t="s">
        <v>63663</v>
      </c>
      <c r="G12356" s="4" t="s">
        <v>63074</v>
      </c>
      <c r="H12356" s="5" t="s">
        <v>63664</v>
      </c>
      <c r="I12356" s="7" t="s">
        <v>63721</v>
      </c>
      <c r="J12356" s="5" t="n">
        <f aca="false">LEN(K12356)</f>
        <v>32</v>
      </c>
      <c r="K12356" s="6" t="s">
        <v>63722</v>
      </c>
      <c r="L12356" s="4" t="s">
        <v>21</v>
      </c>
      <c r="M12356" s="4" t="s">
        <v>924</v>
      </c>
      <c r="N12356" s="1" t="s">
        <v>63077</v>
      </c>
    </row>
    <row r="12357" customFormat="false" ht="15.75" hidden="false" customHeight="true" outlineLevel="0" collapsed="false">
      <c r="A12357" s="4" t="n">
        <v>12510</v>
      </c>
      <c r="B12357" s="4" t="s">
        <v>63723</v>
      </c>
      <c r="C12357" s="4" t="s">
        <v>63724</v>
      </c>
      <c r="D12357" s="4" t="s">
        <v>63725</v>
      </c>
      <c r="E12357" s="5" t="s">
        <v>63714</v>
      </c>
      <c r="F12357" s="4" t="s">
        <v>63663</v>
      </c>
      <c r="G12357" s="4" t="s">
        <v>63074</v>
      </c>
      <c r="H12357" s="5" t="s">
        <v>63726</v>
      </c>
      <c r="I12357" s="7" t="s">
        <v>63727</v>
      </c>
      <c r="J12357" s="5" t="n">
        <f aca="false">LEN(K12357)</f>
        <v>21</v>
      </c>
      <c r="K12357" s="6" t="s">
        <v>63728</v>
      </c>
      <c r="L12357" s="4" t="s">
        <v>21</v>
      </c>
      <c r="M12357" s="4" t="s">
        <v>32</v>
      </c>
      <c r="N12357" s="1" t="s">
        <v>63127</v>
      </c>
    </row>
    <row r="12358" customFormat="false" ht="15.75" hidden="false" customHeight="true" outlineLevel="0" collapsed="false">
      <c r="A12358" s="4" t="n">
        <v>12511</v>
      </c>
      <c r="B12358" s="4" t="s">
        <v>63729</v>
      </c>
      <c r="C12358" s="4" t="s">
        <v>63730</v>
      </c>
      <c r="D12358" s="4" t="s">
        <v>63731</v>
      </c>
      <c r="E12358" s="5" t="s">
        <v>63695</v>
      </c>
      <c r="F12358" s="4" t="s">
        <v>63663</v>
      </c>
      <c r="G12358" s="4" t="s">
        <v>63074</v>
      </c>
      <c r="H12358" s="5" t="s">
        <v>63732</v>
      </c>
      <c r="I12358" s="4" t="s">
        <v>63733</v>
      </c>
      <c r="J12358" s="5" t="n">
        <f aca="false">LEN(K12358)</f>
        <v>21</v>
      </c>
      <c r="K12358" s="6" t="s">
        <v>63734</v>
      </c>
      <c r="L12358" s="4" t="s">
        <v>21</v>
      </c>
      <c r="M12358" s="4" t="s">
        <v>996</v>
      </c>
      <c r="N12358" s="1" t="s">
        <v>63077</v>
      </c>
    </row>
    <row r="12359" customFormat="false" ht="15.75" hidden="false" customHeight="true" outlineLevel="0" collapsed="false">
      <c r="A12359" s="4" t="n">
        <v>12512</v>
      </c>
      <c r="B12359" s="4" t="s">
        <v>63735</v>
      </c>
      <c r="C12359" s="4" t="s">
        <v>63736</v>
      </c>
      <c r="D12359" s="4" t="s">
        <v>63737</v>
      </c>
      <c r="E12359" s="5" t="s">
        <v>63670</v>
      </c>
      <c r="F12359" s="4" t="s">
        <v>63663</v>
      </c>
      <c r="G12359" s="4" t="s">
        <v>63074</v>
      </c>
      <c r="H12359" s="5" t="s">
        <v>63738</v>
      </c>
      <c r="I12359" s="4" t="s">
        <v>63739</v>
      </c>
      <c r="J12359" s="5" t="n">
        <f aca="false">LEN(K12359)</f>
        <v>16</v>
      </c>
      <c r="K12359" s="6" t="s">
        <v>63740</v>
      </c>
      <c r="L12359" s="4" t="s">
        <v>78</v>
      </c>
      <c r="M12359" s="4" t="s">
        <v>2890</v>
      </c>
      <c r="N12359" s="1" t="s">
        <v>63077</v>
      </c>
    </row>
    <row r="12360" customFormat="false" ht="15.75" hidden="false" customHeight="true" outlineLevel="0" collapsed="false">
      <c r="A12360" s="4" t="n">
        <v>12513</v>
      </c>
      <c r="B12360" s="4" t="s">
        <v>63741</v>
      </c>
      <c r="C12360" s="4" t="s">
        <v>63742</v>
      </c>
      <c r="D12360" s="4" t="s">
        <v>63743</v>
      </c>
      <c r="E12360" s="5" t="s">
        <v>63670</v>
      </c>
      <c r="F12360" s="4" t="s">
        <v>63663</v>
      </c>
      <c r="G12360" s="4" t="s">
        <v>63074</v>
      </c>
      <c r="H12360" s="5" t="s">
        <v>63744</v>
      </c>
      <c r="I12360" s="4" t="s">
        <v>63745</v>
      </c>
      <c r="J12360" s="5" t="n">
        <f aca="false">LEN(K12360)</f>
        <v>37</v>
      </c>
      <c r="K12360" s="6" t="s">
        <v>63746</v>
      </c>
      <c r="L12360" s="4" t="s">
        <v>78</v>
      </c>
      <c r="M12360" s="4" t="s">
        <v>32</v>
      </c>
      <c r="N12360" s="1" t="s">
        <v>63077</v>
      </c>
    </row>
    <row r="12361" customFormat="false" ht="15.75" hidden="false" customHeight="true" outlineLevel="0" collapsed="false">
      <c r="A12361" s="4" t="n">
        <v>12514</v>
      </c>
      <c r="B12361" s="4" t="s">
        <v>63747</v>
      </c>
      <c r="C12361" s="4" t="s">
        <v>63748</v>
      </c>
      <c r="D12361" s="4" t="s">
        <v>63749</v>
      </c>
      <c r="E12361" s="5" t="s">
        <v>63670</v>
      </c>
      <c r="F12361" s="4" t="s">
        <v>63663</v>
      </c>
      <c r="G12361" s="4" t="s">
        <v>63074</v>
      </c>
      <c r="H12361" s="5" t="s">
        <v>63750</v>
      </c>
      <c r="I12361" s="20" t="s">
        <v>63751</v>
      </c>
      <c r="J12361" s="5" t="n">
        <f aca="false">LEN(K12361)</f>
        <v>23</v>
      </c>
      <c r="K12361" s="13" t="s">
        <v>63752</v>
      </c>
      <c r="L12361" s="4" t="s">
        <v>78</v>
      </c>
      <c r="M12361" s="4" t="s">
        <v>577</v>
      </c>
      <c r="N12361" s="1" t="s">
        <v>63077</v>
      </c>
    </row>
    <row r="12362" customFormat="false" ht="15.75" hidden="false" customHeight="true" outlineLevel="0" collapsed="false">
      <c r="A12362" s="4" t="n">
        <v>12515</v>
      </c>
      <c r="B12362" s="4" t="s">
        <v>63753</v>
      </c>
      <c r="C12362" s="4" t="s">
        <v>63754</v>
      </c>
      <c r="D12362" s="4" t="s">
        <v>63755</v>
      </c>
      <c r="E12362" s="5" t="s">
        <v>63756</v>
      </c>
      <c r="F12362" s="4" t="s">
        <v>63663</v>
      </c>
      <c r="G12362" s="4" t="s">
        <v>63074</v>
      </c>
      <c r="H12362" s="5" t="s">
        <v>63757</v>
      </c>
      <c r="I12362" s="4" t="s">
        <v>63758</v>
      </c>
      <c r="J12362" s="5" t="n">
        <f aca="false">LEN(K12362)</f>
        <v>19</v>
      </c>
      <c r="K12362" s="6" t="s">
        <v>63759</v>
      </c>
      <c r="L12362" s="4" t="s">
        <v>78</v>
      </c>
      <c r="M12362" s="4" t="s">
        <v>996</v>
      </c>
      <c r="N12362" s="1" t="s">
        <v>63237</v>
      </c>
    </row>
    <row r="12363" customFormat="false" ht="15.75" hidden="false" customHeight="true" outlineLevel="0" collapsed="false">
      <c r="A12363" s="4" t="n">
        <v>12516</v>
      </c>
      <c r="B12363" s="4" t="s">
        <v>12961</v>
      </c>
      <c r="C12363" s="4" t="s">
        <v>63760</v>
      </c>
      <c r="D12363" s="4" t="s">
        <v>63761</v>
      </c>
      <c r="E12363" s="5" t="s">
        <v>63695</v>
      </c>
      <c r="F12363" s="4" t="s">
        <v>63663</v>
      </c>
      <c r="G12363" s="4" t="s">
        <v>63074</v>
      </c>
      <c r="H12363" s="5" t="s">
        <v>63762</v>
      </c>
      <c r="I12363" s="4" t="s">
        <v>63763</v>
      </c>
      <c r="J12363" s="5" t="n">
        <f aca="false">LEN(K12363)</f>
        <v>20</v>
      </c>
      <c r="K12363" s="6" t="s">
        <v>63764</v>
      </c>
      <c r="L12363" s="4" t="s">
        <v>78</v>
      </c>
      <c r="M12363" s="4" t="s">
        <v>381</v>
      </c>
      <c r="N12363" s="1" t="s">
        <v>63077</v>
      </c>
    </row>
    <row r="12364" customFormat="false" ht="15.75" hidden="false" customHeight="true" outlineLevel="0" collapsed="false">
      <c r="A12364" s="4" t="n">
        <v>12517</v>
      </c>
      <c r="B12364" s="4" t="s">
        <v>63765</v>
      </c>
      <c r="C12364" s="4" t="s">
        <v>63766</v>
      </c>
      <c r="D12364" s="4" t="s">
        <v>63767</v>
      </c>
      <c r="E12364" s="5" t="s">
        <v>63233</v>
      </c>
      <c r="F12364" s="4" t="s">
        <v>63663</v>
      </c>
      <c r="G12364" s="4" t="s">
        <v>63074</v>
      </c>
      <c r="H12364" s="5" t="s">
        <v>63768</v>
      </c>
      <c r="I12364" s="4" t="s">
        <v>63769</v>
      </c>
      <c r="J12364" s="5" t="n">
        <f aca="false">LEN(K12364)</f>
        <v>20</v>
      </c>
      <c r="K12364" s="6" t="s">
        <v>63770</v>
      </c>
      <c r="L12364" s="4" t="s">
        <v>78</v>
      </c>
      <c r="M12364" s="4" t="s">
        <v>1063</v>
      </c>
      <c r="N12364" s="1" t="s">
        <v>63237</v>
      </c>
    </row>
    <row r="12365" customFormat="false" ht="27.75" hidden="false" customHeight="true" outlineLevel="0" collapsed="false">
      <c r="A12365" s="4" t="n">
        <v>12518</v>
      </c>
      <c r="B12365" s="4" t="s">
        <v>63771</v>
      </c>
      <c r="C12365" s="4" t="s">
        <v>63772</v>
      </c>
      <c r="D12365" s="4" t="s">
        <v>63773</v>
      </c>
      <c r="E12365" s="5" t="s">
        <v>63670</v>
      </c>
      <c r="F12365" s="4" t="s">
        <v>63663</v>
      </c>
      <c r="G12365" s="4" t="s">
        <v>63074</v>
      </c>
      <c r="H12365" s="5" t="s">
        <v>63774</v>
      </c>
      <c r="I12365" s="7" t="s">
        <v>63775</v>
      </c>
      <c r="J12365" s="5" t="n">
        <f aca="false">LEN(K12365)</f>
        <v>15</v>
      </c>
      <c r="K12365" s="13" t="s">
        <v>63776</v>
      </c>
      <c r="L12365" s="4" t="s">
        <v>66</v>
      </c>
      <c r="M12365" s="4" t="s">
        <v>2890</v>
      </c>
      <c r="N12365" s="1" t="s">
        <v>63077</v>
      </c>
    </row>
    <row r="12366" customFormat="false" ht="15.75" hidden="false" customHeight="true" outlineLevel="0" collapsed="false">
      <c r="A12366" s="4" t="n">
        <v>12519</v>
      </c>
      <c r="B12366" s="4" t="s">
        <v>63777</v>
      </c>
      <c r="C12366" s="4" t="s">
        <v>63778</v>
      </c>
      <c r="D12366" s="4" t="s">
        <v>63779</v>
      </c>
      <c r="E12366" s="5" t="s">
        <v>63670</v>
      </c>
      <c r="F12366" s="4" t="s">
        <v>63663</v>
      </c>
      <c r="G12366" s="4" t="s">
        <v>63074</v>
      </c>
      <c r="H12366" s="5" t="s">
        <v>63780</v>
      </c>
      <c r="I12366" s="7" t="s">
        <v>63781</v>
      </c>
      <c r="J12366" s="5" t="n">
        <f aca="false">LEN(K12366)</f>
        <v>18</v>
      </c>
      <c r="K12366" s="13" t="s">
        <v>63782</v>
      </c>
      <c r="L12366" s="4" t="s">
        <v>66</v>
      </c>
      <c r="M12366" s="4" t="s">
        <v>877</v>
      </c>
      <c r="N12366" s="1" t="s">
        <v>63077</v>
      </c>
    </row>
    <row r="12367" customFormat="false" ht="15.75" hidden="false" customHeight="true" outlineLevel="0" collapsed="false">
      <c r="A12367" s="4" t="n">
        <v>12520</v>
      </c>
      <c r="B12367" s="4" t="s">
        <v>63783</v>
      </c>
      <c r="C12367" s="4" t="s">
        <v>63784</v>
      </c>
      <c r="D12367" s="4" t="s">
        <v>63785</v>
      </c>
      <c r="E12367" s="5" t="s">
        <v>63670</v>
      </c>
      <c r="F12367" s="4" t="s">
        <v>63663</v>
      </c>
      <c r="G12367" s="4" t="s">
        <v>63074</v>
      </c>
      <c r="H12367" s="5" t="s">
        <v>63786</v>
      </c>
      <c r="I12367" s="4" t="s">
        <v>63787</v>
      </c>
      <c r="J12367" s="5" t="n">
        <f aca="false">LEN(K12367)</f>
        <v>22</v>
      </c>
      <c r="K12367" s="6" t="s">
        <v>63788</v>
      </c>
      <c r="L12367" s="4" t="s">
        <v>66</v>
      </c>
      <c r="M12367" s="4" t="s">
        <v>918</v>
      </c>
      <c r="N12367" s="1" t="s">
        <v>63077</v>
      </c>
    </row>
    <row r="12368" customFormat="false" ht="15.75" hidden="false" customHeight="true" outlineLevel="0" collapsed="false">
      <c r="A12368" s="4" t="n">
        <v>12521</v>
      </c>
      <c r="B12368" s="4" t="s">
        <v>63789</v>
      </c>
      <c r="C12368" s="4" t="s">
        <v>63790</v>
      </c>
      <c r="D12368" s="4" t="s">
        <v>63791</v>
      </c>
      <c r="E12368" s="5" t="s">
        <v>63756</v>
      </c>
      <c r="F12368" s="4" t="s">
        <v>63663</v>
      </c>
      <c r="G12368" s="4" t="s">
        <v>63074</v>
      </c>
      <c r="H12368" s="5" t="s">
        <v>63792</v>
      </c>
      <c r="I12368" s="7" t="s">
        <v>63793</v>
      </c>
      <c r="J12368" s="5" t="n">
        <f aca="false">LEN(K12368)</f>
        <v>21</v>
      </c>
      <c r="K12368" s="13" t="s">
        <v>63794</v>
      </c>
      <c r="L12368" s="4" t="s">
        <v>66</v>
      </c>
      <c r="M12368" s="4" t="s">
        <v>32</v>
      </c>
      <c r="N12368" s="1" t="s">
        <v>63085</v>
      </c>
    </row>
    <row r="12369" customFormat="false" ht="15.75" hidden="false" customHeight="true" outlineLevel="0" collapsed="false">
      <c r="A12369" s="4" t="n">
        <v>12522</v>
      </c>
      <c r="B12369" s="4" t="s">
        <v>63795</v>
      </c>
      <c r="C12369" s="4" t="s">
        <v>63796</v>
      </c>
      <c r="D12369" s="4" t="s">
        <v>63797</v>
      </c>
      <c r="E12369" s="5" t="s">
        <v>63798</v>
      </c>
      <c r="F12369" s="4" t="s">
        <v>63799</v>
      </c>
      <c r="G12369" s="4" t="s">
        <v>63074</v>
      </c>
      <c r="H12369" s="5" t="s">
        <v>63800</v>
      </c>
      <c r="I12369" s="7" t="s">
        <v>63801</v>
      </c>
      <c r="J12369" s="5" t="n">
        <f aca="false">LEN(K12369)</f>
        <v>25</v>
      </c>
      <c r="K12369" s="13" t="s">
        <v>63802</v>
      </c>
      <c r="L12369" s="4" t="s">
        <v>57</v>
      </c>
      <c r="M12369" s="4" t="s">
        <v>967</v>
      </c>
      <c r="N12369" s="1" t="s">
        <v>63085</v>
      </c>
    </row>
    <row r="12370" customFormat="false" ht="27.75" hidden="false" customHeight="true" outlineLevel="0" collapsed="false">
      <c r="A12370" s="4" t="n">
        <v>12523</v>
      </c>
      <c r="B12370" s="4" t="s">
        <v>63803</v>
      </c>
      <c r="C12370" s="4" t="s">
        <v>63804</v>
      </c>
      <c r="D12370" s="4" t="s">
        <v>63805</v>
      </c>
      <c r="E12370" s="5" t="s">
        <v>63806</v>
      </c>
      <c r="F12370" s="4" t="s">
        <v>63807</v>
      </c>
      <c r="G12370" s="4" t="s">
        <v>63074</v>
      </c>
      <c r="H12370" s="5" t="s">
        <v>63808</v>
      </c>
      <c r="I12370" s="7" t="s">
        <v>63809</v>
      </c>
      <c r="J12370" s="5" t="n">
        <f aca="false">LEN(K12370)</f>
        <v>33</v>
      </c>
      <c r="K12370" s="6" t="s">
        <v>63810</v>
      </c>
      <c r="L12370" s="4" t="s">
        <v>78</v>
      </c>
      <c r="M12370" s="4" t="s">
        <v>368</v>
      </c>
      <c r="N12370" s="1" t="s">
        <v>63127</v>
      </c>
    </row>
    <row r="12371" customFormat="false" ht="15.75" hidden="false" customHeight="true" outlineLevel="0" collapsed="false">
      <c r="A12371" s="4" t="n">
        <v>12524</v>
      </c>
      <c r="B12371" s="4" t="s">
        <v>58946</v>
      </c>
      <c r="C12371" s="4" t="s">
        <v>63811</v>
      </c>
      <c r="D12371" s="4" t="s">
        <v>63812</v>
      </c>
      <c r="E12371" s="5" t="s">
        <v>63813</v>
      </c>
      <c r="F12371" s="4" t="s">
        <v>63814</v>
      </c>
      <c r="G12371" s="4" t="s">
        <v>63074</v>
      </c>
      <c r="H12371" s="5" t="s">
        <v>63815</v>
      </c>
      <c r="I12371" s="4" t="s">
        <v>63816</v>
      </c>
      <c r="J12371" s="5" t="n">
        <f aca="false">LEN(K12371)</f>
        <v>23</v>
      </c>
      <c r="K12371" s="6" t="s">
        <v>63817</v>
      </c>
      <c r="L12371" s="4" t="s">
        <v>78</v>
      </c>
      <c r="M12371" s="4" t="s">
        <v>924</v>
      </c>
      <c r="N12371" s="1" t="s">
        <v>63077</v>
      </c>
    </row>
    <row r="12372" customFormat="false" ht="15.75" hidden="false" customHeight="true" outlineLevel="0" collapsed="false">
      <c r="A12372" s="4" t="n">
        <v>12525</v>
      </c>
      <c r="B12372" s="4" t="s">
        <v>63818</v>
      </c>
      <c r="C12372" s="4" t="s">
        <v>63819</v>
      </c>
      <c r="D12372" s="4" t="s">
        <v>63820</v>
      </c>
      <c r="E12372" s="5" t="s">
        <v>63821</v>
      </c>
      <c r="F12372" s="4" t="s">
        <v>63822</v>
      </c>
      <c r="G12372" s="4" t="s">
        <v>63074</v>
      </c>
      <c r="H12372" s="5" t="s">
        <v>63823</v>
      </c>
      <c r="I12372" s="4" t="s">
        <v>63824</v>
      </c>
      <c r="J12372" s="5" t="n">
        <f aca="false">LEN(K12372)</f>
        <v>23</v>
      </c>
      <c r="K12372" s="6" t="s">
        <v>63825</v>
      </c>
      <c r="L12372" s="4" t="s">
        <v>637</v>
      </c>
      <c r="M12372" s="4" t="s">
        <v>5225</v>
      </c>
      <c r="N12372" s="1" t="s">
        <v>63077</v>
      </c>
    </row>
    <row r="12373" customFormat="false" ht="15.75" hidden="false" customHeight="true" outlineLevel="0" collapsed="false">
      <c r="A12373" s="4" t="n">
        <v>12526</v>
      </c>
      <c r="B12373" s="4" t="s">
        <v>63826</v>
      </c>
      <c r="C12373" s="4" t="s">
        <v>63827</v>
      </c>
      <c r="D12373" s="4" t="s">
        <v>63828</v>
      </c>
      <c r="E12373" s="5" t="s">
        <v>63821</v>
      </c>
      <c r="F12373" s="4" t="s">
        <v>63822</v>
      </c>
      <c r="G12373" s="4" t="s">
        <v>63074</v>
      </c>
      <c r="H12373" s="5" t="s">
        <v>63829</v>
      </c>
      <c r="I12373" s="7" t="s">
        <v>63830</v>
      </c>
      <c r="J12373" s="5" t="n">
        <f aca="false">LEN(K12373)</f>
        <v>26</v>
      </c>
      <c r="K12373" s="6" t="s">
        <v>63831</v>
      </c>
      <c r="L12373" s="4" t="s">
        <v>57</v>
      </c>
      <c r="M12373" s="4" t="s">
        <v>63832</v>
      </c>
      <c r="N12373" s="1" t="s">
        <v>63077</v>
      </c>
    </row>
    <row r="12374" customFormat="false" ht="15.75" hidden="false" customHeight="true" outlineLevel="0" collapsed="false">
      <c r="A12374" s="4" t="n">
        <v>12527</v>
      </c>
      <c r="B12374" s="4" t="s">
        <v>63833</v>
      </c>
      <c r="C12374" s="4" t="s">
        <v>63834</v>
      </c>
      <c r="D12374" s="4" t="s">
        <v>63835</v>
      </c>
      <c r="E12374" s="5" t="s">
        <v>63821</v>
      </c>
      <c r="F12374" s="4" t="s">
        <v>63822</v>
      </c>
      <c r="G12374" s="4" t="s">
        <v>63074</v>
      </c>
      <c r="H12374" s="5" t="s">
        <v>63836</v>
      </c>
      <c r="I12374" s="4" t="s">
        <v>63837</v>
      </c>
      <c r="J12374" s="5" t="n">
        <f aca="false">LEN(K12374)</f>
        <v>28</v>
      </c>
      <c r="K12374" s="6" t="s">
        <v>63838</v>
      </c>
      <c r="L12374" s="4" t="s">
        <v>57</v>
      </c>
      <c r="M12374" s="4" t="s">
        <v>63839</v>
      </c>
      <c r="N12374" s="1" t="s">
        <v>63077</v>
      </c>
    </row>
    <row r="12375" customFormat="false" ht="15.75" hidden="false" customHeight="true" outlineLevel="0" collapsed="false">
      <c r="A12375" s="4" t="n">
        <v>12528</v>
      </c>
      <c r="B12375" s="4" t="s">
        <v>63840</v>
      </c>
      <c r="C12375" s="4" t="s">
        <v>63841</v>
      </c>
      <c r="D12375" s="4" t="s">
        <v>63842</v>
      </c>
      <c r="E12375" s="5" t="s">
        <v>63821</v>
      </c>
      <c r="F12375" s="4" t="s">
        <v>63822</v>
      </c>
      <c r="G12375" s="4" t="s">
        <v>63074</v>
      </c>
      <c r="H12375" s="5" t="s">
        <v>63843</v>
      </c>
      <c r="I12375" s="7" t="s">
        <v>63844</v>
      </c>
      <c r="J12375" s="5" t="n">
        <f aca="false">LEN(K12375)</f>
        <v>36</v>
      </c>
      <c r="K12375" s="6" t="s">
        <v>63845</v>
      </c>
      <c r="L12375" s="4" t="s">
        <v>57</v>
      </c>
      <c r="M12375" s="4" t="s">
        <v>13512</v>
      </c>
      <c r="N12375" s="1" t="s">
        <v>63077</v>
      </c>
    </row>
    <row r="12376" customFormat="false" ht="15.75" hidden="false" customHeight="true" outlineLevel="0" collapsed="false">
      <c r="A12376" s="4" t="n">
        <v>12529</v>
      </c>
      <c r="B12376" s="4" t="s">
        <v>27627</v>
      </c>
      <c r="C12376" s="4" t="s">
        <v>63846</v>
      </c>
      <c r="D12376" s="4" t="s">
        <v>63847</v>
      </c>
      <c r="E12376" s="5" t="s">
        <v>63821</v>
      </c>
      <c r="F12376" s="4" t="s">
        <v>63822</v>
      </c>
      <c r="G12376" s="4" t="s">
        <v>63074</v>
      </c>
      <c r="H12376" s="5" t="s">
        <v>63848</v>
      </c>
      <c r="I12376" s="7" t="s">
        <v>63849</v>
      </c>
      <c r="J12376" s="5" t="n">
        <f aca="false">LEN(K12376)</f>
        <v>25</v>
      </c>
      <c r="K12376" s="6" t="s">
        <v>63850</v>
      </c>
      <c r="L12376" s="4" t="s">
        <v>57</v>
      </c>
      <c r="M12376" s="4" t="s">
        <v>3558</v>
      </c>
      <c r="N12376" s="1" t="s">
        <v>63077</v>
      </c>
    </row>
    <row r="12377" customFormat="false" ht="15.75" hidden="false" customHeight="true" outlineLevel="0" collapsed="false">
      <c r="A12377" s="4" t="n">
        <v>12530</v>
      </c>
      <c r="B12377" s="4" t="s">
        <v>63851</v>
      </c>
      <c r="C12377" s="4" t="s">
        <v>63852</v>
      </c>
      <c r="D12377" s="4" t="s">
        <v>63853</v>
      </c>
      <c r="E12377" s="5" t="s">
        <v>63821</v>
      </c>
      <c r="F12377" s="4" t="s">
        <v>63822</v>
      </c>
      <c r="G12377" s="4" t="s">
        <v>63074</v>
      </c>
      <c r="H12377" s="5" t="s">
        <v>63854</v>
      </c>
      <c r="I12377" s="4" t="s">
        <v>63855</v>
      </c>
      <c r="J12377" s="5" t="n">
        <f aca="false">LEN(K12377)</f>
        <v>23</v>
      </c>
      <c r="K12377" s="6" t="s">
        <v>63856</v>
      </c>
      <c r="L12377" s="4" t="s">
        <v>57</v>
      </c>
      <c r="M12377" s="4" t="s">
        <v>63857</v>
      </c>
      <c r="N12377" s="1" t="s">
        <v>63077</v>
      </c>
    </row>
    <row r="12378" customFormat="false" ht="15.75" hidden="false" customHeight="true" outlineLevel="0" collapsed="false">
      <c r="A12378" s="4" t="n">
        <v>12531</v>
      </c>
      <c r="B12378" s="4" t="s">
        <v>63858</v>
      </c>
      <c r="C12378" s="4" t="s">
        <v>63859</v>
      </c>
      <c r="D12378" s="4" t="s">
        <v>63860</v>
      </c>
      <c r="E12378" s="5" t="s">
        <v>63821</v>
      </c>
      <c r="F12378" s="4" t="s">
        <v>63822</v>
      </c>
      <c r="G12378" s="4" t="s">
        <v>63074</v>
      </c>
      <c r="H12378" s="5" t="s">
        <v>63861</v>
      </c>
      <c r="I12378" s="4" t="s">
        <v>63855</v>
      </c>
      <c r="J12378" s="5" t="n">
        <f aca="false">LEN(K12378)</f>
        <v>23</v>
      </c>
      <c r="K12378" s="6" t="s">
        <v>63856</v>
      </c>
      <c r="L12378" s="4" t="s">
        <v>57</v>
      </c>
      <c r="M12378" s="4" t="s">
        <v>28011</v>
      </c>
      <c r="N12378" s="1" t="s">
        <v>63077</v>
      </c>
    </row>
    <row r="12379" customFormat="false" ht="15.75" hidden="false" customHeight="true" outlineLevel="0" collapsed="false">
      <c r="A12379" s="4" t="n">
        <v>12532</v>
      </c>
      <c r="B12379" s="4" t="s">
        <v>63862</v>
      </c>
      <c r="C12379" s="4" t="s">
        <v>63863</v>
      </c>
      <c r="D12379" s="4" t="s">
        <v>63864</v>
      </c>
      <c r="E12379" s="5" t="s">
        <v>63821</v>
      </c>
      <c r="F12379" s="4" t="s">
        <v>63822</v>
      </c>
      <c r="G12379" s="4" t="s">
        <v>63074</v>
      </c>
      <c r="H12379" s="5" t="s">
        <v>63865</v>
      </c>
      <c r="I12379" s="7" t="s">
        <v>63866</v>
      </c>
      <c r="J12379" s="5" t="n">
        <f aca="false">LEN(K12379)</f>
        <v>22</v>
      </c>
      <c r="K12379" s="6" t="s">
        <v>63867</v>
      </c>
      <c r="L12379" s="4" t="s">
        <v>57</v>
      </c>
      <c r="M12379" s="4" t="s">
        <v>49823</v>
      </c>
      <c r="N12379" s="1" t="s">
        <v>63077</v>
      </c>
    </row>
    <row r="12380" customFormat="false" ht="15.75" hidden="false" customHeight="true" outlineLevel="0" collapsed="false">
      <c r="A12380" s="4" t="n">
        <v>12533</v>
      </c>
      <c r="B12380" s="4" t="s">
        <v>63868</v>
      </c>
      <c r="C12380" s="4" t="s">
        <v>63869</v>
      </c>
      <c r="D12380" s="4" t="s">
        <v>63870</v>
      </c>
      <c r="E12380" s="5" t="s">
        <v>63821</v>
      </c>
      <c r="F12380" s="4" t="s">
        <v>63822</v>
      </c>
      <c r="G12380" s="4" t="s">
        <v>63074</v>
      </c>
      <c r="H12380" s="5" t="s">
        <v>63871</v>
      </c>
      <c r="I12380" s="4" t="s">
        <v>63872</v>
      </c>
      <c r="J12380" s="5" t="n">
        <f aca="false">LEN(K12380)</f>
        <v>22</v>
      </c>
      <c r="K12380" s="6" t="s">
        <v>63873</v>
      </c>
      <c r="L12380" s="4" t="s">
        <v>57</v>
      </c>
      <c r="M12380" s="4" t="s">
        <v>4289</v>
      </c>
      <c r="N12380" s="1" t="s">
        <v>63077</v>
      </c>
    </row>
    <row r="12381" customFormat="false" ht="15.75" hidden="false" customHeight="true" outlineLevel="0" collapsed="false">
      <c r="A12381" s="4" t="n">
        <v>12534</v>
      </c>
      <c r="B12381" s="4" t="s">
        <v>63874</v>
      </c>
      <c r="C12381" s="4" t="s">
        <v>63875</v>
      </c>
      <c r="D12381" s="4" t="s">
        <v>63876</v>
      </c>
      <c r="E12381" s="5" t="s">
        <v>63877</v>
      </c>
      <c r="F12381" s="4" t="s">
        <v>63822</v>
      </c>
      <c r="G12381" s="4" t="s">
        <v>63074</v>
      </c>
      <c r="H12381" s="5" t="s">
        <v>63878</v>
      </c>
      <c r="I12381" s="7" t="s">
        <v>63879</v>
      </c>
      <c r="J12381" s="5" t="n">
        <f aca="false">LEN(K12381)</f>
        <v>24</v>
      </c>
      <c r="K12381" s="6" t="s">
        <v>63880</v>
      </c>
      <c r="L12381" s="4" t="s">
        <v>57</v>
      </c>
      <c r="M12381" s="4" t="s">
        <v>158</v>
      </c>
      <c r="N12381" s="1" t="s">
        <v>63077</v>
      </c>
    </row>
    <row r="12382" customFormat="false" ht="15.75" hidden="false" customHeight="true" outlineLevel="0" collapsed="false">
      <c r="A12382" s="4" t="n">
        <v>12535</v>
      </c>
      <c r="B12382" s="4" t="s">
        <v>63881</v>
      </c>
      <c r="C12382" s="4" t="s">
        <v>63882</v>
      </c>
      <c r="D12382" s="4" t="s">
        <v>63883</v>
      </c>
      <c r="E12382" s="5" t="s">
        <v>63821</v>
      </c>
      <c r="F12382" s="4" t="s">
        <v>63822</v>
      </c>
      <c r="G12382" s="4" t="s">
        <v>63074</v>
      </c>
      <c r="H12382" s="5" t="s">
        <v>63884</v>
      </c>
      <c r="I12382" s="4" t="s">
        <v>63885</v>
      </c>
      <c r="J12382" s="5" t="n">
        <f aca="false">LEN(K12382)</f>
        <v>25</v>
      </c>
      <c r="K12382" s="6" t="s">
        <v>63886</v>
      </c>
      <c r="L12382" s="4" t="s">
        <v>57</v>
      </c>
      <c r="M12382" s="4" t="s">
        <v>6291</v>
      </c>
      <c r="N12382" s="1" t="s">
        <v>63077</v>
      </c>
    </row>
    <row r="12383" customFormat="false" ht="15.75" hidden="false" customHeight="true" outlineLevel="0" collapsed="false">
      <c r="A12383" s="4" t="n">
        <v>12536</v>
      </c>
      <c r="B12383" s="4" t="s">
        <v>63887</v>
      </c>
      <c r="C12383" s="4" t="s">
        <v>63888</v>
      </c>
      <c r="D12383" s="4" t="s">
        <v>63889</v>
      </c>
      <c r="E12383" s="5" t="s">
        <v>63821</v>
      </c>
      <c r="F12383" s="4" t="s">
        <v>63822</v>
      </c>
      <c r="G12383" s="4" t="s">
        <v>63074</v>
      </c>
      <c r="H12383" s="5" t="s">
        <v>63890</v>
      </c>
      <c r="I12383" s="7" t="s">
        <v>63891</v>
      </c>
      <c r="J12383" s="5" t="n">
        <f aca="false">LEN(K12383)</f>
        <v>22</v>
      </c>
      <c r="K12383" s="6" t="s">
        <v>63892</v>
      </c>
      <c r="L12383" s="4" t="s">
        <v>57</v>
      </c>
      <c r="M12383" s="4" t="s">
        <v>30083</v>
      </c>
      <c r="N12383" s="1" t="s">
        <v>63077</v>
      </c>
    </row>
    <row r="12384" customFormat="false" ht="15.75" hidden="false" customHeight="true" outlineLevel="0" collapsed="false">
      <c r="A12384" s="4" t="n">
        <v>12537</v>
      </c>
      <c r="B12384" s="4" t="s">
        <v>63893</v>
      </c>
      <c r="C12384" s="4" t="s">
        <v>63894</v>
      </c>
      <c r="D12384" s="4" t="s">
        <v>63895</v>
      </c>
      <c r="E12384" s="5" t="s">
        <v>63821</v>
      </c>
      <c r="F12384" s="4" t="s">
        <v>63822</v>
      </c>
      <c r="G12384" s="4" t="s">
        <v>63074</v>
      </c>
      <c r="H12384" s="5" t="s">
        <v>63896</v>
      </c>
      <c r="I12384" s="4" t="s">
        <v>63897</v>
      </c>
      <c r="J12384" s="5" t="n">
        <f aca="false">LEN(K12384)</f>
        <v>22</v>
      </c>
      <c r="K12384" s="6" t="s">
        <v>63898</v>
      </c>
      <c r="L12384" s="4" t="s">
        <v>57</v>
      </c>
      <c r="M12384" s="4" t="s">
        <v>45421</v>
      </c>
      <c r="N12384" s="1" t="s">
        <v>63077</v>
      </c>
    </row>
    <row r="12385" customFormat="false" ht="15.75" hidden="false" customHeight="true" outlineLevel="0" collapsed="false">
      <c r="A12385" s="4" t="n">
        <v>12538</v>
      </c>
      <c r="B12385" s="4" t="s">
        <v>63899</v>
      </c>
      <c r="C12385" s="4" t="s">
        <v>63900</v>
      </c>
      <c r="D12385" s="4" t="s">
        <v>63901</v>
      </c>
      <c r="E12385" s="5" t="s">
        <v>63877</v>
      </c>
      <c r="F12385" s="4" t="s">
        <v>63822</v>
      </c>
      <c r="G12385" s="4" t="s">
        <v>63074</v>
      </c>
      <c r="H12385" s="5" t="s">
        <v>63902</v>
      </c>
      <c r="I12385" s="4" t="s">
        <v>63903</v>
      </c>
      <c r="J12385" s="5" t="n">
        <f aca="false">LEN(K12385)</f>
        <v>19</v>
      </c>
      <c r="K12385" s="6" t="s">
        <v>63904</v>
      </c>
      <c r="L12385" s="4" t="s">
        <v>57</v>
      </c>
      <c r="M12385" s="4" t="s">
        <v>48221</v>
      </c>
      <c r="N12385" s="1" t="s">
        <v>63077</v>
      </c>
    </row>
    <row r="12386" customFormat="false" ht="15.75" hidden="false" customHeight="true" outlineLevel="0" collapsed="false">
      <c r="A12386" s="4" t="n">
        <v>12539</v>
      </c>
      <c r="B12386" s="4" t="s">
        <v>63905</v>
      </c>
      <c r="C12386" s="4" t="s">
        <v>63906</v>
      </c>
      <c r="D12386" s="4" t="s">
        <v>63907</v>
      </c>
      <c r="E12386" s="5" t="s">
        <v>63821</v>
      </c>
      <c r="F12386" s="4" t="s">
        <v>63822</v>
      </c>
      <c r="G12386" s="4" t="s">
        <v>63074</v>
      </c>
      <c r="H12386" s="5" t="s">
        <v>63908</v>
      </c>
      <c r="I12386" s="4" t="s">
        <v>63909</v>
      </c>
      <c r="J12386" s="5" t="n">
        <f aca="false">LEN(K12386)</f>
        <v>19</v>
      </c>
      <c r="K12386" s="6" t="s">
        <v>63910</v>
      </c>
      <c r="L12386" s="4" t="s">
        <v>57</v>
      </c>
      <c r="M12386" s="4" t="s">
        <v>3408</v>
      </c>
      <c r="N12386" s="1" t="s">
        <v>63077</v>
      </c>
    </row>
    <row r="12387" customFormat="false" ht="15.75" hidden="false" customHeight="true" outlineLevel="0" collapsed="false">
      <c r="A12387" s="4" t="n">
        <v>12540</v>
      </c>
      <c r="B12387" s="4" t="s">
        <v>63911</v>
      </c>
      <c r="C12387" s="4" t="s">
        <v>63912</v>
      </c>
      <c r="D12387" s="4" t="s">
        <v>63913</v>
      </c>
      <c r="E12387" s="5" t="s">
        <v>63821</v>
      </c>
      <c r="F12387" s="4" t="s">
        <v>63822</v>
      </c>
      <c r="G12387" s="4" t="s">
        <v>63074</v>
      </c>
      <c r="H12387" s="5" t="s">
        <v>63914</v>
      </c>
      <c r="I12387" s="7" t="s">
        <v>63915</v>
      </c>
      <c r="J12387" s="5" t="n">
        <f aca="false">LEN(K12387)</f>
        <v>25</v>
      </c>
      <c r="K12387" s="6" t="s">
        <v>63916</v>
      </c>
      <c r="L12387" s="4" t="s">
        <v>57</v>
      </c>
      <c r="M12387" s="4" t="s">
        <v>28956</v>
      </c>
      <c r="N12387" s="1" t="s">
        <v>63077</v>
      </c>
    </row>
    <row r="12388" customFormat="false" ht="15.75" hidden="false" customHeight="true" outlineLevel="0" collapsed="false">
      <c r="A12388" s="4" t="n">
        <v>12541</v>
      </c>
      <c r="B12388" s="4" t="s">
        <v>63917</v>
      </c>
      <c r="C12388" s="4" t="s">
        <v>63918</v>
      </c>
      <c r="D12388" s="4" t="s">
        <v>63919</v>
      </c>
      <c r="E12388" s="5" t="s">
        <v>63877</v>
      </c>
      <c r="F12388" s="4" t="s">
        <v>63822</v>
      </c>
      <c r="G12388" s="4" t="s">
        <v>63074</v>
      </c>
      <c r="H12388" s="5" t="s">
        <v>63920</v>
      </c>
      <c r="I12388" s="4" t="s">
        <v>63921</v>
      </c>
      <c r="J12388" s="5" t="n">
        <f aca="false">LEN(K12388)</f>
        <v>32</v>
      </c>
      <c r="K12388" s="6" t="s">
        <v>63922</v>
      </c>
      <c r="L12388" s="4" t="s">
        <v>57</v>
      </c>
      <c r="M12388" s="4" t="s">
        <v>63923</v>
      </c>
      <c r="N12388" s="1" t="s">
        <v>63077</v>
      </c>
    </row>
    <row r="12389" customFormat="false" ht="15.75" hidden="false" customHeight="true" outlineLevel="0" collapsed="false">
      <c r="A12389" s="4" t="n">
        <v>12542</v>
      </c>
      <c r="B12389" s="4" t="s">
        <v>63924</v>
      </c>
      <c r="C12389" s="4" t="s">
        <v>63925</v>
      </c>
      <c r="D12389" s="4" t="s">
        <v>63926</v>
      </c>
      <c r="E12389" s="5" t="s">
        <v>63877</v>
      </c>
      <c r="F12389" s="4" t="s">
        <v>63822</v>
      </c>
      <c r="G12389" s="4" t="s">
        <v>63074</v>
      </c>
      <c r="H12389" s="5" t="s">
        <v>63927</v>
      </c>
      <c r="I12389" s="4" t="s">
        <v>63928</v>
      </c>
      <c r="J12389" s="5" t="n">
        <f aca="false">LEN(K12389)</f>
        <v>25</v>
      </c>
      <c r="K12389" s="6" t="s">
        <v>63929</v>
      </c>
      <c r="L12389" s="4" t="s">
        <v>21</v>
      </c>
      <c r="M12389" s="4" t="s">
        <v>2663</v>
      </c>
      <c r="N12389" s="1" t="s">
        <v>63077</v>
      </c>
    </row>
    <row r="12390" customFormat="false" ht="15.75" hidden="false" customHeight="true" outlineLevel="0" collapsed="false">
      <c r="A12390" s="4" t="n">
        <v>12543</v>
      </c>
      <c r="B12390" s="4" t="s">
        <v>63930</v>
      </c>
      <c r="C12390" s="4" t="s">
        <v>63931</v>
      </c>
      <c r="D12390" s="4" t="s">
        <v>63932</v>
      </c>
      <c r="E12390" s="5" t="s">
        <v>63877</v>
      </c>
      <c r="F12390" s="4" t="s">
        <v>63822</v>
      </c>
      <c r="G12390" s="4" t="s">
        <v>63074</v>
      </c>
      <c r="H12390" s="5" t="s">
        <v>63933</v>
      </c>
      <c r="I12390" s="7" t="s">
        <v>63934</v>
      </c>
      <c r="J12390" s="5" t="n">
        <f aca="false">LEN(K12390)</f>
        <v>27</v>
      </c>
      <c r="K12390" s="6" t="s">
        <v>63935</v>
      </c>
      <c r="L12390" s="4" t="s">
        <v>21</v>
      </c>
      <c r="M12390" s="4" t="s">
        <v>6499</v>
      </c>
      <c r="N12390" s="1" t="s">
        <v>63077</v>
      </c>
    </row>
    <row r="12391" customFormat="false" ht="15.75" hidden="false" customHeight="true" outlineLevel="0" collapsed="false">
      <c r="A12391" s="4" t="n">
        <v>12544</v>
      </c>
      <c r="B12391" s="4" t="s">
        <v>63936</v>
      </c>
      <c r="C12391" s="4" t="s">
        <v>63937</v>
      </c>
      <c r="D12391" s="4" t="s">
        <v>63938</v>
      </c>
      <c r="E12391" s="5" t="s">
        <v>63877</v>
      </c>
      <c r="F12391" s="4" t="s">
        <v>63822</v>
      </c>
      <c r="G12391" s="4" t="s">
        <v>63074</v>
      </c>
      <c r="H12391" s="5" t="s">
        <v>63939</v>
      </c>
      <c r="I12391" s="4" t="s">
        <v>63940</v>
      </c>
      <c r="J12391" s="5" t="n">
        <f aca="false">LEN(K12391)</f>
        <v>26</v>
      </c>
      <c r="K12391" s="10" t="s">
        <v>63941</v>
      </c>
      <c r="L12391" s="4" t="s">
        <v>66</v>
      </c>
      <c r="M12391" s="4" t="s">
        <v>1793</v>
      </c>
      <c r="N12391" s="1" t="s">
        <v>63077</v>
      </c>
    </row>
    <row r="12392" customFormat="false" ht="15.75" hidden="false" customHeight="true" outlineLevel="0" collapsed="false">
      <c r="A12392" s="4" t="n">
        <v>12545</v>
      </c>
      <c r="B12392" s="4" t="s">
        <v>63942</v>
      </c>
      <c r="C12392" s="4" t="s">
        <v>63943</v>
      </c>
      <c r="D12392" s="4" t="s">
        <v>63944</v>
      </c>
      <c r="E12392" s="5" t="s">
        <v>63945</v>
      </c>
      <c r="F12392" s="4" t="s">
        <v>63942</v>
      </c>
      <c r="G12392" s="4" t="s">
        <v>63074</v>
      </c>
      <c r="H12392" s="5" t="s">
        <v>63946</v>
      </c>
      <c r="I12392" s="4" t="s">
        <v>63947</v>
      </c>
      <c r="J12392" s="5" t="n">
        <f aca="false">LEN(K12392)</f>
        <v>15</v>
      </c>
      <c r="K12392" s="10" t="s">
        <v>63948</v>
      </c>
      <c r="L12392" s="4" t="s">
        <v>66</v>
      </c>
      <c r="M12392" s="4" t="s">
        <v>3415</v>
      </c>
      <c r="N12392" s="1" t="s">
        <v>63237</v>
      </c>
    </row>
    <row r="12393" customFormat="false" ht="15.75" hidden="false" customHeight="true" outlineLevel="0" collapsed="false">
      <c r="A12393" s="4" t="n">
        <v>12546</v>
      </c>
      <c r="B12393" s="4" t="s">
        <v>63949</v>
      </c>
      <c r="C12393" s="4" t="s">
        <v>63950</v>
      </c>
      <c r="D12393" s="4" t="s">
        <v>63951</v>
      </c>
      <c r="E12393" s="5" t="s">
        <v>63952</v>
      </c>
      <c r="F12393" s="4" t="s">
        <v>63953</v>
      </c>
      <c r="G12393" s="4" t="s">
        <v>63074</v>
      </c>
      <c r="H12393" s="5" t="s">
        <v>63954</v>
      </c>
      <c r="I12393" s="4" t="s">
        <v>63955</v>
      </c>
      <c r="J12393" s="5" t="n">
        <f aca="false">LEN(K12393)</f>
        <v>25</v>
      </c>
      <c r="K12393" s="10" t="s">
        <v>63956</v>
      </c>
      <c r="L12393" s="4" t="s">
        <v>21</v>
      </c>
      <c r="M12393" s="4" t="s">
        <v>294</v>
      </c>
      <c r="N12393" s="1" t="s">
        <v>63127</v>
      </c>
    </row>
    <row r="12394" customFormat="false" ht="15.75" hidden="false" customHeight="true" outlineLevel="0" collapsed="false">
      <c r="A12394" s="4" t="n">
        <v>12547</v>
      </c>
      <c r="B12394" s="4" t="s">
        <v>63957</v>
      </c>
      <c r="C12394" s="4" t="s">
        <v>63958</v>
      </c>
      <c r="D12394" s="4" t="s">
        <v>63959</v>
      </c>
      <c r="E12394" s="5" t="s">
        <v>63960</v>
      </c>
      <c r="F12394" s="4" t="s">
        <v>63961</v>
      </c>
      <c r="G12394" s="4" t="s">
        <v>63074</v>
      </c>
      <c r="H12394" s="5" t="s">
        <v>63962</v>
      </c>
      <c r="I12394" s="4" t="s">
        <v>63963</v>
      </c>
      <c r="J12394" s="5" t="n">
        <f aca="false">LEN(K12394)</f>
        <v>22</v>
      </c>
      <c r="K12394" s="6" t="s">
        <v>63964</v>
      </c>
      <c r="L12394" s="4" t="s">
        <v>78</v>
      </c>
      <c r="M12394" s="4" t="s">
        <v>317</v>
      </c>
      <c r="N12394" s="1" t="s">
        <v>63085</v>
      </c>
    </row>
    <row r="12395" customFormat="false" ht="15.75" hidden="false" customHeight="true" outlineLevel="0" collapsed="false">
      <c r="A12395" s="4" t="n">
        <v>12548</v>
      </c>
      <c r="B12395" s="4" t="s">
        <v>63965</v>
      </c>
      <c r="C12395" s="4" t="s">
        <v>63966</v>
      </c>
      <c r="D12395" s="4" t="s">
        <v>63967</v>
      </c>
      <c r="E12395" s="5" t="s">
        <v>63968</v>
      </c>
      <c r="F12395" s="4" t="s">
        <v>63969</v>
      </c>
      <c r="G12395" s="4" t="s">
        <v>63074</v>
      </c>
      <c r="H12395" s="5" t="s">
        <v>63970</v>
      </c>
      <c r="I12395" s="7" t="s">
        <v>63971</v>
      </c>
      <c r="J12395" s="5" t="n">
        <f aca="false">LEN(K12395)</f>
        <v>26</v>
      </c>
      <c r="K12395" s="6" t="s">
        <v>63972</v>
      </c>
      <c r="L12395" s="4" t="s">
        <v>21</v>
      </c>
      <c r="M12395" s="4" t="s">
        <v>929</v>
      </c>
      <c r="N12395" s="1" t="s">
        <v>63085</v>
      </c>
    </row>
    <row r="12396" customFormat="false" ht="15.75" hidden="false" customHeight="true" outlineLevel="0" collapsed="false">
      <c r="A12396" s="4" t="n">
        <v>12549</v>
      </c>
      <c r="B12396" s="4" t="s">
        <v>63973</v>
      </c>
      <c r="C12396" s="4" t="s">
        <v>63974</v>
      </c>
      <c r="D12396" s="4" t="s">
        <v>63975</v>
      </c>
      <c r="E12396" s="5" t="s">
        <v>63968</v>
      </c>
      <c r="F12396" s="4" t="s">
        <v>63969</v>
      </c>
      <c r="G12396" s="4" t="s">
        <v>63074</v>
      </c>
      <c r="H12396" s="5" t="s">
        <v>63976</v>
      </c>
      <c r="I12396" s="7" t="s">
        <v>63528</v>
      </c>
      <c r="J12396" s="5" t="n">
        <f aca="false">LEN(K12396)</f>
        <v>18</v>
      </c>
      <c r="K12396" s="19" t="s">
        <v>63977</v>
      </c>
      <c r="L12396" s="4" t="s">
        <v>78</v>
      </c>
      <c r="M12396" s="4" t="s">
        <v>695</v>
      </c>
      <c r="N12396" s="1" t="s">
        <v>63127</v>
      </c>
    </row>
    <row r="12397" customFormat="false" ht="15.75" hidden="false" customHeight="true" outlineLevel="0" collapsed="false">
      <c r="A12397" s="4" t="n">
        <v>12550</v>
      </c>
      <c r="B12397" s="4" t="s">
        <v>63978</v>
      </c>
      <c r="C12397" s="4" t="s">
        <v>63979</v>
      </c>
      <c r="D12397" s="4" t="s">
        <v>63980</v>
      </c>
      <c r="E12397" s="5" t="s">
        <v>63981</v>
      </c>
      <c r="F12397" s="4" t="s">
        <v>63982</v>
      </c>
      <c r="G12397" s="4" t="s">
        <v>63074</v>
      </c>
      <c r="H12397" s="5" t="s">
        <v>63983</v>
      </c>
      <c r="I12397" s="4" t="s">
        <v>63984</v>
      </c>
      <c r="J12397" s="5" t="n">
        <f aca="false">LEN(K12397)</f>
        <v>18</v>
      </c>
      <c r="K12397" s="10" t="s">
        <v>63985</v>
      </c>
      <c r="L12397" s="4" t="s">
        <v>66</v>
      </c>
      <c r="M12397" s="4" t="s">
        <v>577</v>
      </c>
      <c r="N12397" s="1" t="s">
        <v>63085</v>
      </c>
    </row>
    <row r="12398" customFormat="false" ht="15.75" hidden="false" customHeight="true" outlineLevel="0" collapsed="false">
      <c r="A12398" s="4" t="n">
        <v>12551</v>
      </c>
      <c r="B12398" s="4" t="s">
        <v>63986</v>
      </c>
      <c r="C12398" s="4" t="s">
        <v>63987</v>
      </c>
      <c r="D12398" s="4" t="s">
        <v>63988</v>
      </c>
      <c r="E12398" s="5" t="s">
        <v>63989</v>
      </c>
      <c r="F12398" s="4" t="s">
        <v>63990</v>
      </c>
      <c r="G12398" s="4" t="s">
        <v>63074</v>
      </c>
      <c r="H12398" s="5" t="s">
        <v>63991</v>
      </c>
      <c r="I12398" s="4" t="s">
        <v>63992</v>
      </c>
      <c r="J12398" s="5" t="n">
        <f aca="false">LEN(K12398)</f>
        <v>23</v>
      </c>
      <c r="K12398" s="6" t="s">
        <v>63993</v>
      </c>
      <c r="L12398" s="4" t="s">
        <v>57</v>
      </c>
      <c r="M12398" s="4" t="s">
        <v>2896</v>
      </c>
      <c r="N12398" s="1" t="s">
        <v>63077</v>
      </c>
    </row>
    <row r="12399" customFormat="false" ht="15.75" hidden="false" customHeight="true" outlineLevel="0" collapsed="false">
      <c r="A12399" s="4" t="n">
        <v>12552</v>
      </c>
      <c r="B12399" s="4" t="s">
        <v>63994</v>
      </c>
      <c r="C12399" s="4" t="s">
        <v>63995</v>
      </c>
      <c r="D12399" s="4" t="s">
        <v>63996</v>
      </c>
      <c r="E12399" s="5" t="s">
        <v>63989</v>
      </c>
      <c r="F12399" s="4" t="s">
        <v>63990</v>
      </c>
      <c r="G12399" s="4" t="s">
        <v>63074</v>
      </c>
      <c r="H12399" s="5" t="s">
        <v>63997</v>
      </c>
      <c r="I12399" s="4" t="s">
        <v>63998</v>
      </c>
      <c r="J12399" s="5" t="n">
        <f aca="false">LEN(K12399)</f>
        <v>23</v>
      </c>
      <c r="K12399" s="6" t="s">
        <v>63999</v>
      </c>
      <c r="L12399" s="4" t="s">
        <v>57</v>
      </c>
      <c r="M12399" s="4" t="s">
        <v>1793</v>
      </c>
      <c r="N12399" s="1" t="s">
        <v>63085</v>
      </c>
    </row>
    <row r="12400" customFormat="false" ht="15.75" hidden="false" customHeight="true" outlineLevel="0" collapsed="false">
      <c r="A12400" s="4" t="n">
        <v>12553</v>
      </c>
      <c r="B12400" s="4" t="s">
        <v>64000</v>
      </c>
      <c r="C12400" s="4" t="s">
        <v>64001</v>
      </c>
      <c r="D12400" s="4" t="s">
        <v>64002</v>
      </c>
      <c r="E12400" s="5" t="s">
        <v>63989</v>
      </c>
      <c r="F12400" s="4" t="s">
        <v>63990</v>
      </c>
      <c r="G12400" s="4" t="s">
        <v>63074</v>
      </c>
      <c r="H12400" s="5" t="s">
        <v>64003</v>
      </c>
      <c r="I12400" s="4" t="s">
        <v>4575</v>
      </c>
      <c r="J12400" s="5" t="n">
        <f aca="false">LEN(K12400)</f>
        <v>40</v>
      </c>
      <c r="K12400" s="6" t="s">
        <v>64004</v>
      </c>
      <c r="L12400" s="4" t="s">
        <v>57</v>
      </c>
      <c r="M12400" s="4" t="s">
        <v>15110</v>
      </c>
      <c r="N12400" s="1" t="s">
        <v>63077</v>
      </c>
    </row>
    <row r="12401" customFormat="false" ht="15.75" hidden="false" customHeight="true" outlineLevel="0" collapsed="false">
      <c r="A12401" s="4" t="n">
        <v>12554</v>
      </c>
      <c r="B12401" s="4" t="s">
        <v>64005</v>
      </c>
      <c r="C12401" s="4" t="s">
        <v>64006</v>
      </c>
      <c r="D12401" s="4" t="s">
        <v>64007</v>
      </c>
      <c r="E12401" s="5" t="s">
        <v>63989</v>
      </c>
      <c r="F12401" s="4" t="s">
        <v>63990</v>
      </c>
      <c r="G12401" s="4" t="s">
        <v>63074</v>
      </c>
      <c r="H12401" s="5" t="s">
        <v>64008</v>
      </c>
      <c r="I12401" s="7" t="s">
        <v>4575</v>
      </c>
      <c r="J12401" s="5" t="n">
        <f aca="false">LEN(K12401)</f>
        <v>42</v>
      </c>
      <c r="K12401" s="6" t="s">
        <v>64009</v>
      </c>
      <c r="L12401" s="4" t="s">
        <v>57</v>
      </c>
      <c r="M12401" s="4" t="s">
        <v>28058</v>
      </c>
      <c r="N12401" s="1" t="s">
        <v>63077</v>
      </c>
    </row>
    <row r="12402" customFormat="false" ht="15.75" hidden="false" customHeight="true" outlineLevel="0" collapsed="false">
      <c r="A12402" s="4" t="n">
        <v>12555</v>
      </c>
      <c r="B12402" s="4" t="s">
        <v>64010</v>
      </c>
      <c r="C12402" s="4" t="s">
        <v>64011</v>
      </c>
      <c r="D12402" s="4" t="s">
        <v>64012</v>
      </c>
      <c r="E12402" s="5" t="s">
        <v>63989</v>
      </c>
      <c r="F12402" s="4" t="s">
        <v>63990</v>
      </c>
      <c r="G12402" s="4" t="s">
        <v>63074</v>
      </c>
      <c r="H12402" s="5" t="s">
        <v>64013</v>
      </c>
      <c r="I12402" s="4" t="s">
        <v>64014</v>
      </c>
      <c r="J12402" s="5" t="n">
        <f aca="false">LEN(K12402)</f>
        <v>19</v>
      </c>
      <c r="K12402" s="6" t="s">
        <v>64015</v>
      </c>
      <c r="L12402" s="4" t="s">
        <v>57</v>
      </c>
      <c r="M12402" s="4" t="s">
        <v>7964</v>
      </c>
      <c r="N12402" s="1" t="s">
        <v>63085</v>
      </c>
    </row>
    <row r="12403" customFormat="false" ht="15.75" hidden="false" customHeight="true" outlineLevel="0" collapsed="false">
      <c r="A12403" s="4" t="n">
        <v>12556</v>
      </c>
      <c r="B12403" s="4" t="s">
        <v>64016</v>
      </c>
      <c r="C12403" s="4" t="s">
        <v>64017</v>
      </c>
      <c r="D12403" s="4" t="s">
        <v>64018</v>
      </c>
      <c r="E12403" s="5" t="s">
        <v>63989</v>
      </c>
      <c r="F12403" s="4" t="s">
        <v>63990</v>
      </c>
      <c r="G12403" s="4" t="s">
        <v>63074</v>
      </c>
      <c r="H12403" s="5" t="s">
        <v>64019</v>
      </c>
      <c r="I12403" s="7" t="s">
        <v>64020</v>
      </c>
      <c r="J12403" s="5" t="n">
        <f aca="false">LEN(K12403)</f>
        <v>22</v>
      </c>
      <c r="K12403" s="6" t="s">
        <v>64021</v>
      </c>
      <c r="L12403" s="4" t="s">
        <v>21</v>
      </c>
      <c r="M12403" s="4" t="s">
        <v>1085</v>
      </c>
      <c r="N12403" s="1" t="s">
        <v>63085</v>
      </c>
    </row>
    <row r="12404" customFormat="false" ht="15.75" hidden="false" customHeight="true" outlineLevel="0" collapsed="false">
      <c r="A12404" s="4" t="n">
        <v>12557</v>
      </c>
      <c r="B12404" s="4" t="s">
        <v>64022</v>
      </c>
      <c r="C12404" s="4" t="s">
        <v>64023</v>
      </c>
      <c r="D12404" s="4" t="s">
        <v>64024</v>
      </c>
      <c r="E12404" s="5" t="s">
        <v>64025</v>
      </c>
      <c r="F12404" s="4" t="s">
        <v>64026</v>
      </c>
      <c r="G12404" s="4" t="s">
        <v>63074</v>
      </c>
      <c r="H12404" s="5" t="s">
        <v>64027</v>
      </c>
      <c r="I12404" s="7" t="s">
        <v>64028</v>
      </c>
      <c r="J12404" s="5" t="n">
        <f aca="false">LEN(K12404)</f>
        <v>24</v>
      </c>
      <c r="K12404" s="6" t="s">
        <v>64029</v>
      </c>
      <c r="L12404" s="4" t="s">
        <v>637</v>
      </c>
      <c r="M12404" s="4" t="s">
        <v>2209</v>
      </c>
      <c r="N12404" s="1" t="s">
        <v>63085</v>
      </c>
    </row>
    <row r="12405" customFormat="false" ht="15.75" hidden="false" customHeight="true" outlineLevel="0" collapsed="false">
      <c r="A12405" s="4" t="n">
        <v>12558</v>
      </c>
      <c r="B12405" s="4" t="s">
        <v>64030</v>
      </c>
      <c r="C12405" s="4" t="s">
        <v>64031</v>
      </c>
      <c r="D12405" s="4" t="s">
        <v>64032</v>
      </c>
      <c r="E12405" s="5" t="s">
        <v>64033</v>
      </c>
      <c r="F12405" s="4" t="s">
        <v>64026</v>
      </c>
      <c r="G12405" s="4" t="s">
        <v>63074</v>
      </c>
      <c r="H12405" s="5" t="s">
        <v>64034</v>
      </c>
      <c r="I12405" s="4" t="s">
        <v>64035</v>
      </c>
      <c r="J12405" s="5" t="n">
        <f aca="false">LEN(K12405)</f>
        <v>39</v>
      </c>
      <c r="K12405" s="6" t="s">
        <v>64036</v>
      </c>
      <c r="L12405" s="4" t="s">
        <v>78</v>
      </c>
      <c r="M12405" s="4" t="s">
        <v>779</v>
      </c>
      <c r="N12405" s="1" t="s">
        <v>63085</v>
      </c>
    </row>
    <row r="12406" customFormat="false" ht="15.75" hidden="false" customHeight="true" outlineLevel="0" collapsed="false">
      <c r="A12406" s="4"/>
      <c r="B12406" s="4"/>
      <c r="C12406" s="4"/>
      <c r="D12406" s="4"/>
      <c r="E12406" s="5"/>
      <c r="F12406" s="4"/>
      <c r="G12406" s="4"/>
      <c r="H12406" s="5"/>
      <c r="I12406" s="4"/>
      <c r="J12406" s="5"/>
      <c r="K12406" s="6"/>
      <c r="L12406" s="4"/>
      <c r="M12406" s="4"/>
    </row>
    <row r="12407" customFormat="false" ht="15.75" hidden="false" customHeight="true" outlineLevel="0" collapsed="false">
      <c r="A12407" s="4"/>
      <c r="B12407" s="4"/>
      <c r="C12407" s="4"/>
      <c r="D12407" s="4"/>
      <c r="E12407" s="5"/>
      <c r="F12407" s="4"/>
      <c r="G12407" s="4"/>
      <c r="H12407" s="5"/>
      <c r="I12407" s="7"/>
      <c r="J12407" s="5"/>
      <c r="K12407" s="6"/>
      <c r="L12407" s="4"/>
      <c r="M12407" s="4"/>
    </row>
    <row r="12408" customFormat="false" ht="15.75" hidden="false" customHeight="true" outlineLevel="0" collapsed="false">
      <c r="A12408" s="4"/>
      <c r="B12408" s="4"/>
      <c r="C12408" s="4"/>
      <c r="D12408" s="4"/>
      <c r="E12408" s="5"/>
      <c r="F12408" s="4"/>
      <c r="G12408" s="4"/>
      <c r="H12408" s="5"/>
      <c r="I12408" s="4"/>
      <c r="J12408" s="5"/>
      <c r="K12408" s="10"/>
      <c r="L12408" s="4"/>
      <c r="M12408" s="4"/>
    </row>
  </sheetData>
  <autoFilter ref="A1:M12408"/>
  <hyperlinks>
    <hyperlink ref="K2" r:id="rId1" display="comunitatvalenciana.com/es/valencia/villargordo-del-cabriel/alojamientos/casas-rurales/villa-dolores"/>
    <hyperlink ref="K3" r:id="rId2" display="katestravelexperience.eu/los-caballos-spain?correlationID=27480181-793b-458f-90de-6fbe09d1919f"/>
    <hyperlink ref="K4" r:id="rId3" display="barcelo.com/barcelohotels/es_es/hoteles/espana/canarias-lanzarote/hotel-barcelo-teguise-beach"/>
    <hyperlink ref="K5" r:id="rId4" display="servigroup.com/es/hotel-venus-benidorm/"/>
    <hyperlink ref="K6" r:id="rId5" display="https://www.lopesan.com/es/hoteles/espana/gran-canaria/san-agustin/abora-interclub-atlantic"/>
    <hyperlink ref="K7" r:id="rId6" display="sabbiavalencia.com/hotel/?utm_source=Google&amp;utm_medium=organic&amp;utm_campaign=ficha_gmb_hotel"/>
    <hyperlink ref="K8" r:id="rId7" display="https://www.lopesan.com/es/hoteles/espana/gran-canaria/playa-del-ingles/abora-continental/"/>
    <hyperlink ref="K9" r:id="rId8" display="hotelnewfolias.com/es/?partner=5825&amp;utm"/>
    <hyperlink ref="K10" r:id="rId9" display="canalexandre.com/?partner=5508&amp;utm_source=google&amp;utm_medium=gmb&amp;utm_campaign=web_link"/>
    <hyperlink ref="K11" r:id="rId10" display="palladiumhotelgroup.com/es/hoteles/espana/ibiza/ibiza-sanantonio/fiesta-hotel-tanit"/>
    <hyperlink ref="K12" r:id="rId11" display="https://www.lopesan.com/es/hoteles/espana/gran-canaria/san-agustin/corallium-beach"/>
    <hyperlink ref="K13" r:id="rId12" display="nobuhotels.com/marbella/?utm_source=google-gbp&amp;utm_medium=organic&amp;utm_campaign=gbp"/>
    <hyperlink ref="K14" r:id="rId13" display="hotelbiarritzgandia.com/?utm_source=google&amp;utm_medium=business&amp;utm_campaign=maps"/>
    <hyperlink ref="K15" r:id="rId14" display="sirenishotels.com/hoteles-ibiza/sirenis-seaview-country-club-hotel-ibiza/"/>
    <hyperlink ref="K16" r:id="rId15" display="https://www.casualhoteles.com/casual-de-las-civilizaciones-valencia.html"/>
    <hyperlink ref="K17" r:id="rId16" display="lamerbcn.com/?utm_source=GMB&amp;utm_medium=gmb&amp;utm_campaign=gmb&amp;utm_id=web"/>
    <hyperlink ref="K18" r:id="rId17" display="ghthotels.com/es/hotel-ght-mirage-adults-only-lloret-de-mar-costa-brava"/>
    <hyperlink ref="K19" r:id="rId18" display="melia.com/es/hoteles/espana/castellon/hotel-castellon-center-by-melia"/>
    <hyperlink ref="K20" r:id="rId19" display="https://www.melia.com/en/hotels/spain/menorca/sol-falco-all-inclusive"/>
    <hyperlink ref="K21" r:id="rId20" display="facebook.com/club-magic-life-fuerteventura-imperial-260565500755976"/>
    <hyperlink ref="K22" r:id="rId21" display="iberostar.com/en/hotels/majorca/iberostar-selection-playa-de-palma/"/>
    <hyperlink ref="K23" r:id="rId22" display="centrecanmora.com/ca-centre-medic-can-mora-sant-cugat-qui-som.html"/>
    <hyperlink ref="K24" r:id="rId23" display="alltours.de/hotels/allsun-hotel-kontiki-playa-mallorca-pmi443.html"/>
    <hyperlink ref="K25" r:id="rId24" display="facebook.com/hotel-sunprime-waterfront-palma-beach-447953608612770"/>
    <hyperlink ref="K26" r:id="rId25" display="patriciastravelexperience.com/club-canario-playa-del-ingles-spain"/>
    <hyperlink ref="K27" r:id="rId26" display="ihg.com/holidayinnexpress/hotels/gb/en/leganes/tojml/hoteldetail"/>
    <hyperlink ref="K28" r:id="rId27" display="marriott.com/en-us/hotels/bcnmd-le-meridien-barcelona/overview/"/>
    <hyperlink ref="K29" r:id="rId28" display="belmond.com/hotels/europe/mallorca/deia/belmond-la-residencia/"/>
    <hyperlink ref="K30" r:id="rId29" display="comitashotels.com/es/hoteles/hotel-floramar-en-illes-balears/"/>
    <hyperlink ref="K31" r:id="rId30" display="marsenses.com/hoteles-marsenses/marsenses-paradise-club-hotel"/>
    <hyperlink ref="K32" r:id="rId31" display="facebook.com/hotelapartamentos-ciudad-de-lugo-108950745834439"/>
    <hyperlink ref="K33" r:id="rId32" display="inturjoven.com/albergues/granada/albergue-inturjoven-granada"/>
    <hyperlink ref="K34" r:id="rId33" display="h10hotels.com/es/hoteles-cambrils/h10-cambrils-playa/galeria"/>
    <hyperlink ref="K35" r:id="rId34" display="vikhotels.com/es/hotel-lanzarote-vik-club-coral-beach.html"/>
    <hyperlink ref="K36" r:id="rId35" display="facebook.com/la-mecedora-hotel-restaurante-366591946826227"/>
    <hyperlink ref="K37" r:id="rId36" display="oasis-fuerteventura-beach.fuerteventurabesthotels.com/es/"/>
    <hyperlink ref="K38" r:id="rId37" display="lagarisilla.es/hotel-boutique-el-lagar-de-isilla/el-hotel"/>
    <hyperlink ref="K39" r:id="rId38" display="hostalelpoligono-albacete.hotelescuatroestrellas.website/"/>
    <hyperlink ref="K40" r:id="rId39" display="melia.com/en/hotels/spain/menorca/sol-falco-all-inclusive"/>
    <hyperlink ref="K41" r:id="rId40" display="turismoencantabria.com/alojamiento/hosteria-isla-cabrera"/>
    <hyperlink ref="K42" r:id="rId41" display="facebook.com/hotel-restaurante-vegallana-237297056307395"/>
    <hyperlink ref="K43" r:id="rId42" display="hotelmarialuisalgeciras.com/atencion-al-cliente_s9.htmll"/>
    <hyperlink ref="K44" r:id="rId43" display="maxihoteles.com/en/hotel-presidente-by-maxi-hoteles.html"/>
    <hyperlink ref="K46" r:id="rId44" display="facebook.com/hotel-el-capricho-de-arguis-366017153914008"/>
    <hyperlink ref="K47" r:id="rId45" display="facebook.com/hostal-restaurante-golpejar-130021610488982"/>
    <hyperlink ref="K49" r:id="rId46" display="facebook.com/alojamiento-caldas-de-luna-420902178028315"/>
    <hyperlink ref="K50" r:id="rId47" display="marriott.com/hotels/travel/madgv-aloft-madrid-gran-via/"/>
    <hyperlink ref="K51" r:id="rId48" display="h10hotels.com/es/hoteles-fuerteventura/h10-ocean-suites"/>
    <hyperlink ref="K52" r:id="rId49" display="princess-hotels.com/gran-canaria/gran-canaria-princess/"/>
    <hyperlink ref="K53" r:id="rId50" display="bondiahotels.com/es/hotel-calella-park-la-esquina-verde"/>
    <hyperlink ref="K54" r:id="rId51" display="facebook.com/hostal-restaurante-aguirre-187324004649198"/>
    <hyperlink ref="K55" r:id="rId52" display="casualhoteles.com/hoteles-valencia/casual-de-la-musica/"/>
    <hyperlink ref="K56" r:id="rId53" display="facebook.com/joyeriarelojeria-rodriguez-176689982346389"/>
    <hyperlink ref="K57" r:id="rId54" display="knhoteles.com/apart-hotel-panoramica-en-islas-canarias"/>
    <hyperlink ref="K58" r:id="rId55" display="riu.com/en/hotel/spain/gran-canaria/hotel-riu-vistamar"/>
    <hyperlink ref="K59" r:id="rId56" display="espanol.marriott.com/hotels/travel/bcnsm-ac-hotel-som/"/>
    <hyperlink ref="K60" r:id="rId57" display="https://www.petitpalace.com/es/petit-palace-canalejas/"/>
    <hyperlink ref="K62" r:id="rId58" display="h10hotels.com/es/hoteles-sevilla/h10-casa-de-la-plata"/>
    <hyperlink ref="K63" r:id="rId59" display="hotelescheck.com/flatguest-roomtiques-private-rooms/"/>
    <hyperlink ref="K64" r:id="rId60" display="es.eveniahotels.com/ciudad/barcelona/evenia-rossello"/>
    <hyperlink ref="K65" r:id="rId61" display="facebook.com/hosteria-la-ermita-1826-241040646346748"/>
    <hyperlink ref="K66" r:id="rId62" display="maxihoteles.com/hotel-universal-by-maxi-hoteles.html"/>
    <hyperlink ref="K67" r:id="rId63" display="melia.com/en/hotels/spain/majorca/de-mar-gran-melia"/>
    <hyperlink ref="K68" r:id="rId64" display="bluebayresorts.com/es/hotel-bellevue-lagomonte.html"/>
    <hyperlink ref="K70" r:id="rId65" display="bestplacesinmap.eu/apartamentos-de-la-huerta-spain"/>
    <hyperlink ref="K71" r:id="rId66" display="besthotels.es/es/hotel-tenerife/hotel-jacaranda/31"/>
    <hyperlink ref="K74" r:id="rId67" display="medplaya.es/hotels/hotel-villasol-benalmadena.html"/>
    <hyperlink ref="K75" r:id="rId68" display="hotelesbenidorm.com/hoteles-ambassador-playa-i-ii/"/>
    <hyperlink ref="K76" r:id="rId69" display="ilunionhotels.com/hotel-ilunion-menorca-en-menorca"/>
    <hyperlink ref="K77" r:id="rId70" display="emarhotels.com/apartamentos/apartamentos-es-pujols"/>
    <hyperlink ref="K78" r:id="rId71" display="grupolosmellizos.com/hostal-ayamonte-los-mellizos"/>
    <hyperlink ref="K79" r:id="rId72" display="hilton.com/en/hotels/madatup-atocha-hotel-madrid/"/>
    <hyperlink ref="K81" r:id="rId73" display="victoria-beach-apartamentos-calpe.vivehotels.com/"/>
    <hyperlink ref="K82" r:id="rId74" display="facebook.com/pages/hostal-tijuana/405056116244898"/>
    <hyperlink ref="K83" r:id="rId75" display="castillatermal.com/hoteles/monasterio-de-valbuena"/>
    <hyperlink ref="K84" r:id="rId76" display="facebook.com/el-bosque-de-cuevas-1204153762944775"/>
    <hyperlink ref="K85" r:id="rId77" display="thbhotels.com/hotel-tropical-island-playa-blanca"/>
    <hyperlink ref="K86" r:id="rId78" display="apartamentoscantabria.com/apartamentos-solamaza/"/>
    <hyperlink ref="K87" r:id="rId79" display="hotel-victoria-centro-almunecar.granada-vive.com"/>
    <hyperlink ref="K88" r:id="rId80" display="gardenhotels.com/tropic-garden-hotel-apartments/"/>
    <hyperlink ref="K89" r:id="rId81" display="melia.com/en/hotels/spain/ibiza/hotel-ibiza-0797"/>
    <hyperlink ref="K90" r:id="rId82" display="es-nautico-suites.porto-cristo.mallorca-vive.com"/>
    <hyperlink ref="K91" r:id="rId83" display="castillatermal.com/hoteles/balneario-de-solares"/>
    <hyperlink ref="K92" r:id="rId84" display="facebook.com/hotel-lux-aljarafe-498537210265428"/>
    <hyperlink ref="K93" r:id="rId85" display="estivalgroup.com/estival-islantilla-huelva.html"/>
    <hyperlink ref="K94" r:id="rId86" display="https://www.hotelplazaalaquas.com/es/index.html"/>
    <hyperlink ref="K95" r:id="rId87" display="facebook.com/casona-de-la-mesta-429053077120935"/>
    <hyperlink ref="K96" r:id="rId88" display="rent-and-holidays-in-gran-canaria6.webnode.es/"/>
    <hyperlink ref="K97" r:id="rId89" display="sites.google.com/view/wwwgalerahomescom/inicio"/>
    <hyperlink ref="K98" r:id="rId90" display="facebook.com/casainocencioelpuertodesantamaria"/>
    <hyperlink ref="K99" r:id="rId91" display="achotelpalaciodelretiroautographcollection.com"/>
    <hyperlink ref="K101" r:id="rId92" display="princess-hotels.com/web/es/fpw/81_homepage.asp"/>
    <hyperlink ref="K102" r:id="rId93" display="princess-hotels.com/web/es/fpw/81_homepage.asp"/>
    <hyperlink ref="K103" r:id="rId94" display="princess-hotels.com/web/es/fpw/81_homepage.asp"/>
    <hyperlink ref="K104" r:id="rId95" display="princess-hotels.com/web/es/fpw/81_homepage.asp"/>
    <hyperlink ref="K105" r:id="rId96" display="princess-hotels.com/web/es/fpw/81_homepage.asp"/>
    <hyperlink ref="K106" r:id="rId97" display="princess-hotels.com/web/es/fpw/81_homepage.asp"/>
    <hyperlink ref="K107" r:id="rId98" display="princess-hotels.com/web/es/fpw/81_homepage.asp"/>
    <hyperlink ref="K108" r:id="rId99" display="complejoruralcasascuevalateja.com/es/contactar"/>
    <hyperlink ref="K109" r:id="rId100" display="https://www.complejoruralcasascuevalateja.com/es/contactar"/>
    <hyperlink ref="K111" r:id="rId101" display="facebook.com/hotel-hell%c3%adn-207221906152172"/>
    <hyperlink ref="K112" r:id="rId102" display="riu.com/en/hotel/spain/majorca/hotel-riu-bravo"/>
    <hyperlink ref="K113" r:id="rId103" display="diagonal-mar-breeze.hotelbcn-barcelona.com/es"/>
    <hyperlink ref="K114" r:id="rId104" display="eurostarshotels.com/eurostars-las-claras.html"/>
    <hyperlink ref="K115" r:id="rId105" display="eurostarshotels.com/eurostars-asta-regia.html"/>
    <hyperlink ref="K116" r:id="rId106" display="eurostarshotels.com/eurostars-maimonides.html"/>
    <hyperlink ref="K117" r:id="rId107" display="intelier.com/hotel-intelier-orange-benicasim/"/>
    <hyperlink ref="K118" r:id="rId108" display="https://www.intelier.com/hotel-intelier-orange-benicasim/"/>
    <hyperlink ref="K120" r:id="rId109" display="intur.com/hotel-villa-victoria-san-sebastian"/>
    <hyperlink ref="K121" r:id="rId110" display="nh-hotels.com/es/hotel/nh-campo-de-gibraltar"/>
    <hyperlink ref="K122" r:id="rId111" display="hotel-bb.com/es/hotel/tarragona-centro-urbis"/>
    <hyperlink ref="K123" r:id="rId112" display="facebook.com/hotel-rio-bubal-204046456442787"/>
    <hyperlink ref="K124" r:id="rId113" display="hotel-bb.com/es/hotel/madrid-pinar-las-rozas"/>
    <hyperlink ref="K125" r:id="rId114" display="aparthotel-mirgay.s-illot.mallorca-vive.com"/>
    <hyperlink ref="K126" r:id="rId115" display="facebook.com/hotel.rte.juderiavalledeljerte"/>
    <hyperlink ref="K127" r:id="rId116" display="facebook.com/hotel-marieta-1615474458713486"/>
    <hyperlink ref="K128" r:id="rId117" display="hotelfretasefed.wix.com/hotel-freta-calella"/>
    <hyperlink ref="K129" r:id="rId118" display="crownresorts.com/es/resorts/club-la-riviera"/>
    <hyperlink ref="K130" r:id="rId119" display="hotel-bari-can-pastilla.galiciaretreat.com/"/>
    <hyperlink ref="K131" r:id="rId120" display="https://hotel-bari-can-pastilla.galiciaretreat.com/"/>
    <hyperlink ref="K133" r:id="rId121" display="facebook.com/cal-pollinari-423955324460409"/>
    <hyperlink ref="K134" r:id="rId122" display="http://www.facebook.com/cal-pollinari-423955324460409"/>
    <hyperlink ref="K136" r:id="rId123" display="https://room-matehotels.com/gb/hotel-mario-madrid/?utm_source=google&amp;utm_medium=organic&amp;utm_campaign=google-my-business-mario"/>
    <hyperlink ref="K138" r:id="rId124" display="hotelzaharabeachspathesensescollection.com"/>
    <hyperlink ref="K139" r:id="rId125" display="eurostarshotels.com/exe-rey-don-jaime.html"/>
    <hyperlink ref="K141" r:id="rId126" display="restauranteellamin.wixsite.com/ellaminador"/>
    <hyperlink ref="K142" r:id="rId127" display="vilarsrurals.com/hoteles/vilar-rural-arnes"/>
    <hyperlink ref="K143" r:id="rId128" display="https://restauranteellamin.wixsite.com/ellaminador"/>
    <hyperlink ref="K144" r:id="rId129" display="hotelmania.net/hotel/niembro/casa-marivi/"/>
    <hyperlink ref="K146" r:id="rId130" display="https://hotelmania.net/hotel/niembro/casa-marivi/"/>
    <hyperlink ref="K150" r:id="rId131" display="http://www.eurostarshotels.com/eurostars-toledo.html"/>
    <hyperlink ref="K151" r:id="rId132" display="https://aborabuenaventura-es.lopesan.com/"/>
    <hyperlink ref="K153" r:id="rId133" display="https://www.lopesan.com/es/hoteles/espana/gran-canaria/playa-del-ingles/abora-buenaventura/?partner=5908&amp;utm_source=gmb&amp;utm_medium=organic&amp;ept-publisher=googlemybusiness&amp;ept-name=my-business-google-organico-googlemybusiness"/>
    <hyperlink ref="K154" r:id="rId134" display="eurostarshotels.com/eurostars-azahar.html"/>
    <hyperlink ref="K156" r:id="rId135" display="facebook.com/hotel-sixto-1618310918407872"/>
    <hyperlink ref="K158" r:id="rId136" display="lopesancostamelonerasresortspacasino.com"/>
    <hyperlink ref="K159" r:id="rId137" display="barcelo.com/es-es/occidental-roca-negra/"/>
    <hyperlink ref="K161" r:id="rId138" display="es-es.facebook.com/princesshotelsresorts"/>
    <hyperlink ref="K162" r:id="rId139" display="andalucia.org/listing/pueblo-camino-real"/>
    <hyperlink ref="K163" r:id="rId140" display="facebook.com/hotelloscanosdelaalcaiceria"/>
    <hyperlink ref="K164" r:id="rId141" display="achotelhuelvaamarriottlifestylehotel.com"/>
    <hyperlink ref="K165" r:id="rId142" display="facebook.com/hotel-arce-1691795574391146"/>
    <hyperlink ref="K167" r:id="rId143" display="castillatermal.com/hoteles/burgo-de-osma"/>
    <hyperlink ref="K168" r:id="rId144" display="facebook.com/moran-playa-539412389434177"/>
    <hyperlink ref="K169" r:id="rId145" display="alcordelroble.wixsite.com/alcordelroble"/>
    <hyperlink ref="K170" r:id="rId146" display="hotelesdirect.com/apartamentos-zalabar/"/>
    <hyperlink ref="K171" r:id="rId147" display="carmelitasdescalzosprovinciaiberica.com"/>
    <hyperlink ref="K172" r:id="rId148" display="all.accor.com/hotel/3132/index.en.shtml"/>
    <hyperlink ref="K174" r:id="rId149" display="areadeservicioelrebollar.wordpress.com/"/>
    <hyperlink ref="K175" r:id="rId150" display="azzhoteles.com/es/azz-valencia-tactica/"/>
    <hyperlink ref="K176" r:id="rId151" display="https://areadeservicioelrebollar.wordpress.com/"/>
    <hyperlink ref="K177" r:id="rId152" display="hotelsantafazbenidorm.com/es/index.html"/>
    <hyperlink ref="K179" r:id="rId153" display="hotel-apartamentos-sarga-rias-altas.com"/>
    <hyperlink ref="K180" r:id="rId154" display="industriashostelerassimancasduerosa.com"/>
    <hyperlink ref="K181" r:id="rId155" display="all.accor.com/hotel/3204/index.en.shtml"/>
    <hyperlink ref="K183" r:id="rId156" display="facebook.com/as-chairas-128525400562124"/>
    <hyperlink ref="K184" r:id="rId157" display="facebook.com/haciendaladehesatenerife/"/>
    <hyperlink ref="K185" r:id="rId158" display="http://www.facebook.com/as-chairas-128525400562124"/>
    <hyperlink ref="K186" r:id="rId159" display="reservahoteles.online/casa-pena-negra/"/>
    <hyperlink ref="K188" r:id="rId160" display="https://reservahoteles.online/casa-pena-negra/"/>
    <hyperlink ref="K194" r:id="rId161" display="https://www.hotelbellavistaordesa.com/"/>
    <hyperlink ref="K195" r:id="rId162" display="hoteldemontaaynaturalezaelurogallo.com"/>
    <hyperlink ref="K196" r:id="rId163" display="apartamentodelujoenelcorazndecdiz.com"/>
    <hyperlink ref="K198" r:id="rId164" display="http://facebook.com/apartamentoshayetalmeria"/>
    <hyperlink ref="K200" r:id="rId165" display="holidayinnexpressmadridtrescantos.com"/>
    <hyperlink ref="K207" r:id="rId166" display="sidorme.com/es/hoteles/hotel-valencia"/>
    <hyperlink ref="K208" r:id="rId167" display="plus.google.com/111107337615261744074"/>
    <hyperlink ref="K210" r:id="rId168" display="protur-hotels.com/hoteles-en-mallorca"/>
    <hyperlink ref="K211" r:id="rId169" display="ehotelesasturias.com/hotel_penablanca"/>
    <hyperlink ref="K212" r:id="rId170" display="sites.google.com/view/hotel-severino/"/>
    <hyperlink ref="K213" r:id="rId171" display="7escalones.rota.top-hotels-es.com/es"/>
    <hyperlink ref="K214" r:id="rId172" display="hoteldiario.com/el-rincon-de-isabel/"/>
    <hyperlink ref="K215" r:id="rId173" display="https://sites.google.com/view/hotel-severino/"/>
    <hyperlink ref="K216" r:id="rId174" display="chapartmentsboutique.eshotel.site/es"/>
    <hyperlink ref="K217" r:id="rId175" display="turismoencazorla.com/montepiedra.php"/>
    <hyperlink ref="K220" r:id="rId176" display="https://www.turismoencazorla.com/montepiedra.php"/>
    <hyperlink ref="K222" r:id="rId177" display="http://www.facebook.com/paradisecourtaparthotel"/>
    <hyperlink ref="K224" r:id="rId178" display="hotelhusalascasasdelosmercaderes.com"/>
    <hyperlink ref="K226" r:id="rId179" display="hotelversallesgranjaderocamorasl.com"/>
    <hyperlink ref="K228" r:id="rId180" display="hotelapartamentosvillaslamangasl.com"/>
    <hyperlink ref="K230" r:id="rId181" display="mixhotels.com/hoteles/hotel-mix-peru"/>
    <hyperlink ref="K232" r:id="rId182" display="nobadis.cat/reserves#/booking/search"/>
    <hyperlink ref="K233" r:id="rId183" display="srexplotacionygestiondehotelessl.com"/>
    <hyperlink ref="K235" r:id="rId184" location="/booking/search" display="https://nobadis.cat/reserves#/booking/search"/>
    <hyperlink ref="K239" r:id="rId185" display="alojamientosconencantodelarioja.com"/>
    <hyperlink ref="K242" r:id="rId186" display="hotelrestauranteescudodegranada.com"/>
    <hyperlink ref="K243" r:id="rId187" display="petitshotelsdelesillesbalearssl.com"/>
    <hyperlink ref="I248" r:id="rId188" display="info@torretrébolbenidorm.com"/>
    <hyperlink ref="K248" r:id="rId189" display="torre-trebol-benidorm.negocio.site"/>
    <hyperlink ref="K249" r:id="rId190" display="urbanhousesiurot33.esp-es.info/es/"/>
    <hyperlink ref="K250" r:id="rId191" display="restaurantehotelcuatrocalzadas.com"/>
    <hyperlink ref="K252" r:id="rId192" display="https://urbanhousesiurot33.esp-es.info/es/"/>
    <hyperlink ref="K254" r:id="rId193" display="achotelbarcelonaforumbymarriot.com"/>
    <hyperlink ref="K258" r:id="rId194" display="restauranteapartahotelelcauelo.com"/>
    <hyperlink ref="K262" r:id="rId195" display="http://facebook.com/accorhotelsgrouplatam"/>
    <hyperlink ref="K263" r:id="rId196" display="apartamentoscaminodefinisterre.com"/>
    <hyperlink ref="K266" r:id="rId197" display="laherreriacasarural.com/contacto/"/>
    <hyperlink ref="K267" r:id="rId198" display="vanaturahotelruralrestaurante.com"/>
    <hyperlink ref="K268" r:id="rId199" display="http://sites.google.com/site/hotelargibay"/>
    <hyperlink ref="K269" r:id="rId200" display="https://laherreriacasarural.com/contacto/"/>
    <hyperlink ref="K273" r:id="rId201" display="fantasiabahiaprincipetenerife.com"/>
    <hyperlink ref="K275" r:id="rId202" display="https://www.maslapau.com/kontakt-anfahrt.html"/>
    <hyperlink ref="K282" r:id="rId203" display="http://hotelsantangelobarcelonasants.com/"/>
    <hyperlink ref="K283" r:id="rId204" display="http://www.facebook.com/hotellosarcesdeisla/"/>
    <hyperlink ref="K284" r:id="rId205" display="http://facebook.com/casaruralcasacalixto"/>
    <hyperlink ref="K289" r:id="rId206" display="http://facebook.com/hotelpuertadelavilla"/>
    <hyperlink ref="K290" r:id="rId207" display="zapata.costaazaharhoteles.com/es/"/>
    <hyperlink ref="K291" r:id="rId208" display="pizzerialafontanadecabodepalos.es"/>
    <hyperlink ref="K293" r:id="rId209" display="canpuncheholdingsmaltalimited.com"/>
    <hyperlink ref="K294" r:id="rId210" display="amlaexplotacionesturisticassa.com"/>
    <hyperlink ref="K300" r:id="rId211" display="hotelrestaurantegaronabossost.com"/>
    <hyperlink ref="K301" r:id="rId212" display="facebook.com/hostaldelaplayabarro"/>
    <hyperlink ref="K302" r:id="rId213" display="turgalicia.es/sit/ficha_datos.asp"/>
    <hyperlink ref="K304" r:id="rId214" display="hotelmontesblancos.business.site"/>
    <hyperlink ref="K305" r:id="rId215" display="hotelmediterranea.com-madrid.com"/>
    <hyperlink ref="K308" r:id="rId216" display="hotelrurallagunadelvillardon.com"/>
    <hyperlink ref="K311" r:id="rId217" display="http://hotelrurallagunadelvillardon.com/"/>
    <hyperlink ref="K312" r:id="rId218" display="palafoxhoteles.com/hotel-alfonso"/>
    <hyperlink ref="K313" r:id="rId219" display="hotelresidenciavillaviciosa.com/"/>
    <hyperlink ref="K315" r:id="rId220" display="hotelpuenteromanodesalamanca.com"/>
    <hyperlink ref="K316" r:id="rId221" display="hotelreyescatolicossalamanca.com"/>
    <hyperlink ref="K319" r:id="rId222" display="aloecanteras.com-grancanaria.com"/>
    <hyperlink ref="K322" r:id="rId223" display="http://aloecanteras.com-grancanaria.com/"/>
    <hyperlink ref="K323" r:id="rId224" display="hotelrocatel-playacanetdemar.com"/>
    <hyperlink ref="K326" r:id="rId225" display="hotelrestaurantecampiadelrey.com"/>
    <hyperlink ref="K331" r:id="rId226" display="enhoteles.es/guesthouse_central/"/>
    <hyperlink ref="K334" r:id="rId227" display="apartamentosexcelsior-ibiza.com/"/>
    <hyperlink ref="K335" r:id="rId228" display="hotelbalnearioalhamadearagon.com"/>
    <hyperlink ref="K337" r:id="rId229" display="facebook.com/parrilladaterranova"/>
    <hyperlink ref="K338" r:id="rId230" display="thalassocantabricolassirenas.com"/>
    <hyperlink ref="K339" r:id="rId231" display="bodashotelcristina.com/index.php"/>
    <hyperlink ref="K340" r:id="rId232" display="hotelabmuriasblancas.weebly.com/"/>
    <hyperlink ref="K341" r:id="rId233" display="facebook.com/hotelvillablancatui"/>
    <hyperlink ref="K342" r:id="rId234" display="hotelruralpuertadecaderechas.es"/>
    <hyperlink ref="K343" r:id="rId235" display="xn--hotelsueodelinfante-23b.org"/>
    <hyperlink ref="K344" r:id="rId236" display="facebook.com/thebeachhousejavea"/>
    <hyperlink ref="K345" r:id="rId237" display="http://hotelruralpuertadecaderechas.es/"/>
    <hyperlink ref="K346" r:id="rId238" display="https://xn--hotelsueodelinfante-23b.org/"/>
    <hyperlink ref="K347" r:id="rId239" display="http://facebook.com/thebeachhousejavea"/>
    <hyperlink ref="K351" r:id="rId240" display="restaurantehotelelpentagono.com"/>
    <hyperlink ref="K352" r:id="rId241" display="apartahotelavenidadeamerica.com"/>
    <hyperlink ref="K353" r:id="rId242" display="hotelpetitpalacearturosoria.com"/>
    <hyperlink ref="K354" r:id="rId243" display="apart-hotelserranorecoletos.com"/>
    <hyperlink ref="K355" r:id="rId244" display="hostallaposadadelamagistral.com"/>
    <hyperlink ref="K356" r:id="rId245" display="elseoriodelaserrezuelahotel.com"/>
    <hyperlink ref="K357" r:id="rId246" display="residencialplayalosroquessl.com"/>
    <hyperlink ref="K362" r:id="rId247" display="hotelrestaurantelaglorieta.com/"/>
    <hyperlink ref="K363" r:id="rId248" display="apartamentosmiradoratlantic.com"/>
    <hyperlink ref="K364" r:id="rId249" display="hotelapartamentoslaspalmas.com/"/>
    <hyperlink ref="K365" r:id="rId250" display="mesoncastilla.atiramhotels.com/"/>
    <hyperlink ref="K367" r:id="rId251" display="fourpointsbarcelonadiagonal.com"/>
    <hyperlink ref="K368" r:id="rId252" display="hotelduquesasuitesbarcelona.com"/>
    <hyperlink ref="K369" r:id="rId253" display="http://hotel-atriumpalacebarcelona.com/"/>
    <hyperlink ref="K370" r:id="rId254" display="hoteloneshottabakalerahouse.com"/>
    <hyperlink ref="K371" r:id="rId255" display="hotelhusaspajardinesdealbia.com"/>
    <hyperlink ref="K373" r:id="rId256" display="hospederiabaosrabesdecrdoba.com"/>
    <hyperlink ref="K374" r:id="rId257" display="servhostelerosuniversitario.com"/>
    <hyperlink ref="K379" r:id="rId258" display="lamoragonahotelconencantosl.com"/>
    <hyperlink ref="K382" r:id="rId259" display="hotelcontinentalvalldemossa.com"/>
    <hyperlink ref="K385" r:id="rId260" display="hotelcalelladepalafrugellsl.com"/>
    <hyperlink ref="K386" r:id="rId261" display="hostalrestauranteelportalsl.com"/>
    <hyperlink ref="K388" r:id="rId262" display="hotelreadeservicioloschopos.com"/>
    <hyperlink ref="K393" r:id="rId263" display="propiedadesrodrguezmendezsl.com"/>
    <hyperlink ref="K394" r:id="rId264" display="vinotecalorenahotelrustico.com"/>
    <hyperlink ref="K401" r:id="rId265" display="http://elmiradordefuentesdelnarcea.es/"/>
    <hyperlink ref="K405" r:id="rId266" display="http://hotelruralmuseolaalpargata.com/"/>
    <hyperlink ref="K408" r:id="rId267" display="http://facebook.com/casamarinopension"/>
    <hyperlink ref="K411" r:id="rId268" display="http://www.facebook.com/apartamentossalud"/>
    <hyperlink ref="K412" r:id="rId269" display="mesnlascampanasdelmiliario.com"/>
    <hyperlink ref="K414" r:id="rId270" display="facebook.com/casasdelsevillano"/>
    <hyperlink ref="K415" r:id="rId271" display="hotelrestaurantelacodorniz.com"/>
    <hyperlink ref="K419" r:id="rId272" display="abbabalmoralhotelbarcelona.com"/>
    <hyperlink ref="K421" r:id="rId273" display="http://hotelmaestrazgodecalatrava.com/"/>
    <hyperlink ref="K422" r:id="rId274" display="hotelesconencantodelarioja.com"/>
    <hyperlink ref="K423" r:id="rId275" display="alojamientospuertoprincipe.com"/>
    <hyperlink ref="K424" r:id="rId276" display="hotelapartamentosdoncarlos.com"/>
    <hyperlink ref="K427" r:id="rId277" display="granhotelliberspaplayagolf.com"/>
    <hyperlink ref="K428" r:id="rId278" display="balneariolascaldasdebesaya.com"/>
    <hyperlink ref="K429" r:id="rId279" display="meliahotelsinternationalsa.com"/>
    <hyperlink ref="K430" r:id="rId280" display="realbalneariodecarlosiiisl.com"/>
    <hyperlink ref="K431" r:id="rId281" display="apartamentosyhostalherranz.com"/>
    <hyperlink ref="K433" r:id="rId282" display="http://balneariolascaldasdebesaya.com/"/>
    <hyperlink ref="K436" r:id="rId283" display="barcelosevillarenacimiento.com"/>
    <hyperlink ref="K439" r:id="rId284" display="hotelsantacruzsierranevada.com"/>
    <hyperlink ref="K440" r:id="rId285" display="hotelrestaurantedongonzalo.com"/>
    <hyperlink ref="K441" r:id="rId286" display="http://barcelosevillarenacimiento.com/"/>
    <hyperlink ref="K442" r:id="rId287" display="hotellaposadadecorteganasl.com"/>
    <hyperlink ref="K443" r:id="rId288" display="facebook.com/hotellarochaquesa"/>
    <hyperlink ref="K444" r:id="rId289" display="nh-hoteles.es/hoteles/valencia"/>
    <hyperlink ref="K448" r:id="rId290" display="hotel-lido.galiciaretreat.com/"/>
    <hyperlink ref="K449" r:id="rId291" display="hmhotels.com/hm-dunas-blancas/"/>
    <hyperlink ref="K450" r:id="rId292" display="apartamentosbluestar-ibiza.com"/>
    <hyperlink ref="K452" r:id="rId293" display="meliahotelsinternationalsa.com"/>
    <hyperlink ref="K453" r:id="rId294" display="apartamentosplayaferrerasl.com"/>
    <hyperlink ref="K454" r:id="rId295" display="meliahotelsinternationalsa.com"/>
    <hyperlink ref="K455" r:id="rId296" display="meliahotelsinternationalsa.com"/>
    <hyperlink ref="K462" r:id="rId297" display="hotelrestaurantevianettosl.com"/>
    <hyperlink ref="K463" r:id="rId298" display="alojamientoruralcasagrande.com"/>
    <hyperlink ref="K464" r:id="rId299" display="hotelmonasteriobenedictino.com"/>
    <hyperlink ref="K466" r:id="rId300" display="hotelapartamentossolimarsl.com"/>
    <hyperlink ref="K468" r:id="rId301" display="elcaserndefuentescarrionas.com"/>
    <hyperlink ref="K469" r:id="rId302" display="paradordecerveradepisuerga.com"/>
    <hyperlink ref="K478" r:id="rId303" display="vilamourehoteldenaturaleza.com"/>
    <hyperlink ref="K479" r:id="rId304" display="hotelrestauranteelrelojero.com"/>
    <hyperlink ref="K480" r:id="rId305" display="m.los-dos-alemanes.webnode.es"/>
    <hyperlink ref="K485" r:id="rId306" display="palimpalem.com/1/casa-rosendo"/>
    <hyperlink ref="K486" r:id="rId307" location="elhotel" display="es-raco-de-maria.negocio.site"/>
    <hyperlink ref="K487" r:id="rId308" display="https://www.martonhotelvalldemossa.com/es"/>
    <hyperlink ref="K488" r:id="rId309" display="https://hotelcarlos1torremolinos.com/"/>
    <hyperlink ref="K490" r:id="rId310" display="http://palimpalem.com/1/casa-rosendo"/>
    <hyperlink ref="K496" r:id="rId311" display="http://elmiradordegergal.blogspot.pe/"/>
    <hyperlink ref="K497" r:id="rId312" display="eurostarssuitesmirasierra.com"/>
    <hyperlink ref="K498" r:id="rId313" display="http://sohosalamanca.sohohoteles.com/"/>
    <hyperlink ref="K503" r:id="rId314" display="http://eurostarssuitesmirasierra.com/"/>
    <hyperlink ref="K506" r:id="rId315" display="quesomanchegofuenteovejas.com"/>
    <hyperlink ref="K508" r:id="rId316" display="es-es.facebook.com/hr.lamina/"/>
    <hyperlink ref="K511" r:id="rId317" display="casaruralsierrasanmamede.com/"/>
    <hyperlink ref="K513" r:id="rId318" display="http://hotelinturalcazardesanjuan.es/"/>
    <hyperlink ref="K514" r:id="rId319" display="arenahotelesfuerteventura.com"/>
    <hyperlink ref="K516" r:id="rId320" display="arenahotelesfuerteventura.com"/>
    <hyperlink ref="K517" r:id="rId321" display="hotelboutiquelamarquesina.com"/>
    <hyperlink ref="K518" r:id="rId322" display="grand-hotel-residencia.com/es"/>
    <hyperlink ref="K520" r:id="rId323" display="http://arenahotelesfuerteventura.com/"/>
    <hyperlink ref="K522" r:id="rId324" display="http://arenahotelesfuerteventura.com/"/>
    <hyperlink ref="K523" r:id="rId325" display="amforesboutiqueguesthouse.com"/>
    <hyperlink ref="K524" r:id="rId326" display="http://www.grand-hotel-residencia.com/es"/>
    <hyperlink ref="K525" r:id="rId327" display="http://pullman-barcelona-skipper.com/"/>
    <hyperlink ref="K532" r:id="rId328" display="hotelsantacolomadelcamino.com"/>
    <hyperlink ref="K533" r:id="rId329" display="http://ashotelesportadebarcelona.com/"/>
    <hyperlink ref="K534" r:id="rId330" display="http://hotelpalaciotorregalizano.com/"/>
    <hyperlink ref="K535" r:id="rId331" display="hotelmediterraneocarihuela.es"/>
    <hyperlink ref="K537" r:id="rId332" display="http://facebook.com/maiteurbandreams"/>
    <hyperlink ref="K539" r:id="rId333" display="hotelpalaciodelintendente.com"/>
    <hyperlink ref="K540" r:id="rId334" display="facebook.com/epicentrosevilla"/>
    <hyperlink ref="K543" r:id="rId335" display="aparthotelnovosanctipetri.com"/>
    <hyperlink ref="K546" r:id="rId336" display="bestwesternhotelsalobrena.com"/>
    <hyperlink ref="K547" r:id="rId337" display="http://hotelpalaciodelintendente.com/"/>
    <hyperlink ref="K548" r:id="rId338" display="http://www.facebook.com/epicentrosevilla"/>
    <hyperlink ref="K549" r:id="rId339" display="bedbreakfastinternational.com"/>
    <hyperlink ref="K550" r:id="rId340" display="hotelpetitpalacegermanias.com"/>
    <hyperlink ref="K551" r:id="rId341" display="porthotels.es/port-denia.html"/>
    <hyperlink ref="K552" r:id="rId342" display="apartamentosmariavictoria.com"/>
    <hyperlink ref="K553" r:id="rId343" display="porthotels.es/port-elche.html"/>
    <hyperlink ref="K554" r:id="rId344" display="http://bestwesternhotelsalobrena.com/"/>
    <hyperlink ref="K557" r:id="rId345" display="http://bedbreakfastinternational.com/"/>
    <hyperlink ref="K558" r:id="rId346" display="tropicanaibizacoastsuites.com"/>
    <hyperlink ref="K559" r:id="rId347" display="https://www.porthotels.es/port-denia.html?utm_medium=organic&amp;utm_source=google&amp;utm_campaign=google-my-business&amp;utm_term=google-local&amp;utm_id=port-denia"/>
    <hyperlink ref="K560" r:id="rId348" display="hotelsuliarpalaceedennord.com"/>
    <hyperlink ref="K561" r:id="rId349" display="jumeirahportsllerhotelspa.com"/>
    <hyperlink ref="K563" r:id="rId350" display="boutiquealgaidabyeurotels.com"/>
    <hyperlink ref="K564" r:id="rId351" display="hawaiitorrenovaaparthotel.com"/>
    <hyperlink ref="K566" r:id="rId352" display="inversionsturistiquesgpsl.com"/>
    <hyperlink ref="K570" r:id="rId353" display="lesdliesapartamentossalou.com"/>
    <hyperlink ref="K572" r:id="rId354" display="complejomartinezytorressl.com"/>
    <hyperlink ref="K573" r:id="rId355" display="hotelpalaciodelamagdalena.com"/>
    <hyperlink ref="K575" r:id="rId356" display="facebook.com/hostallosnogales"/>
    <hyperlink ref="K576" r:id="rId357" display="hotelciudaddecangasdeonis.com"/>
    <hyperlink ref="I577" r:id="rId358" display="elfradeturismorural@hotmail.com"/>
    <hyperlink ref="K577" r:id="rId359" display="miguelangelperezrodriguez.com"/>
    <hyperlink ref="K581" r:id="rId360" display="apartamentoslacasavieja.com/"/>
    <hyperlink ref="K583" r:id="rId361" display="vilamassaliaoldtownresort.es"/>
    <hyperlink ref="K584" r:id="rId362" display="casaruraldonalvarodeluna.com"/>
    <hyperlink ref="K587" r:id="rId363" display="http://albergueeljardindelcamino.com/"/>
    <hyperlink ref="K589" r:id="rId364" display="franciscoabascalgonzalez.com"/>
    <hyperlink ref="K591" r:id="rId365" display="elmolinolagunasderuidera.com"/>
    <hyperlink ref="K592" r:id="rId366" display="nuevo-monteftur.negocio.site"/>
    <hyperlink ref="K593" r:id="rId367" display="hotel-av-apartamentos.com.es"/>
    <hyperlink ref="K594" r:id="rId368" display="apartamentosplazaamerica.com"/>
    <hyperlink ref="K598" r:id="rId369" display="casasolariegadecervantes.com"/>
    <hyperlink ref="K599" r:id="rId370" display="vmapartamentosensantiago.com"/>
    <hyperlink ref="K601" r:id="rId371" display="http://hotel-av-apartamentos.com.es/"/>
    <hyperlink ref="K602" r:id="rId372" display="facebook.com/hotelalcoholera"/>
    <hyperlink ref="K604" r:id="rId373" display="crowneplazamadridairport.com"/>
    <hyperlink ref="K605" r:id="rId374" display="https://hotelrusticofinisterrae.com/"/>
    <hyperlink ref="K606" r:id="rId375" display="hpetitpalacepuertadelsol.com"/>
    <hyperlink ref="K607" r:id="rId376" display="apartamentos-plazaespana.com"/>
    <hyperlink ref="K608" r:id="rId377" display="https://www.facebook.com/casabotescuenca"/>
    <hyperlink ref="K610" r:id="rId378" display="http://facebook.com/hotelalcoholera"/>
    <hyperlink ref="K611" r:id="rId379" display="hotelrestaurantedinastia.com"/>
    <hyperlink ref="K612" r:id="rId380" display="hospederiadesantodomingo.com"/>
    <hyperlink ref="K614" r:id="rId381" display="http://hpetitpalacepuertadelsol.com/"/>
    <hyperlink ref="K615" r:id="rId382" display="http://apartamentos-plazaespana.com/"/>
    <hyperlink ref="K619" r:id="rId383" display="http://hotelrestaurantedinastia.com/"/>
    <hyperlink ref="K620" r:id="rId384" display="granhotelzurbaranbadajoz.com"/>
    <hyperlink ref="K624" r:id="rId385" display="http://hotelh10costaadejepalace.com/"/>
    <hyperlink ref="K625" r:id="rId386" display="suitehotelplayadelingles.com"/>
    <hyperlink ref="K628" r:id="rId387" display="aboracatarina-es.lopesan.com"/>
    <hyperlink ref="K629" r:id="rId388" display="laparedpoweredbyplayitas.com"/>
    <hyperlink ref="K630" r:id="rId389" display="facebook.com/hotelsitges1883"/>
    <hyperlink ref="K631" r:id="rId390" display="hotelciutadellabarcelona.com"/>
    <hyperlink ref="K633" r:id="rId391" display="thecornerhotel-barcelona.com"/>
    <hyperlink ref="K634" r:id="rId392" display="hotelurhcuitatdematarosl.com"/>
    <hyperlink ref="K635" r:id="rId393" display="bestwestern.es/hoteljet.html"/>
    <hyperlink ref="K636" r:id="rId394" display="http://aboracatarina-es.lopesan.com/"/>
    <hyperlink ref="K638" r:id="rId395" display="http://facebook.com/hotelsitges1883"/>
    <hyperlink ref="K639" r:id="rId396" display="hotelescuelalascarolinas.com"/>
    <hyperlink ref="K640" r:id="rId397" display="hotelliber.hotelespelayo.com"/>
    <hyperlink ref="K641" r:id="rId398" display="hotelsanromandeescalante.com"/>
    <hyperlink ref="K643" r:id="rId399" display="facebook.com/842722995803327"/>
    <hyperlink ref="K645" r:id="rId400" display="http://hosteriaelmiradorderivas.com/"/>
    <hyperlink ref="K647" r:id="rId401" display="hotelsantodomingodesilos.com"/>
    <hyperlink ref="K648" r:id="rId402" display="http://hotelliber.hotelespelayo.com/"/>
    <hyperlink ref="K649" r:id="rId403" display="alojamientoruralaltotajo.com"/>
    <hyperlink ref="K650" r:id="rId404" display="https://facebook.com/hotel-restaurante-marisqueria-casona-del-alba-1545494348827935"/>
    <hyperlink ref="K651" r:id="rId405" display="costadelsolhotelboutique.com"/>
    <hyperlink ref="K652" r:id="rId406" display="meliahotelsinternational.com"/>
    <hyperlink ref="K655" r:id="rId407" display="http://hotelsantodomingodesilos.com/"/>
    <hyperlink ref="K657" r:id="rId408" display="hotelavenidabeasdesegura.com"/>
    <hyperlink ref="K659" r:id="rId409" display="hotelrioseco.com-sevilla.com"/>
    <hyperlink ref="K660" r:id="rId410" display="http://meliahotelsinternational.com/"/>
    <hyperlink ref="K664" r:id="rId411" display="eurostarsciudaddecordoba.com"/>
    <hyperlink ref="K665" r:id="rId412" display="eurostarspatiosdecordoba.com"/>
    <hyperlink ref="K667" r:id="rId413" display="hotelpuertadelasgranadas.com"/>
    <hyperlink ref="K671" r:id="rId414" display="bedandbreakfastalmirante.com"/>
    <hyperlink ref="K672" r:id="rId415" display="hotelenoropesa.blogspot.com/"/>
    <hyperlink ref="K673" r:id="rId416" display="http://eurostarspatiosdecordoba.com/"/>
    <hyperlink ref="K674" r:id="rId417" display="elcaprichodelaportuguesa.com"/>
    <hyperlink ref="K675" r:id="rId418" display="hotelreinavictoriahellin.com"/>
    <hyperlink ref="K677" r:id="rId419" display="intercontinentalmarmenor.com"/>
    <hyperlink ref="K679" r:id="rId420" display="hotelcampomarcartagena.es/es"/>
    <hyperlink ref="K680" r:id="rId421" display="hotelrestaurantesegobriga.es"/>
    <hyperlink ref="K682" r:id="rId422" display="http://elcaprichodelaportuguesa.com/"/>
    <hyperlink ref="K683" r:id="rId423" display="grupotelcaladesanvicente.com"/>
    <hyperlink ref="K684" r:id="rId424" display="grupotelsantaeulriaspasl.com"/>
    <hyperlink ref="K685" r:id="rId425" display="fondallabrsboutiquehotel.com"/>
    <hyperlink ref="K686" r:id="rId426" display="blaupuntareinaresort.com/en/"/>
    <hyperlink ref="K687" r:id="rId427" display="espetithotel-valldemossa.com"/>
    <hyperlink ref="K688" r:id="rId428" display="apartamentosrocportonova.com"/>
    <hyperlink ref="K694" r:id="rId429" display="hotelmasvilalongapetitsl.com"/>
    <hyperlink ref="K695" r:id="rId430" display="apartahotelcastejondesos.com"/>
    <hyperlink ref="K696" r:id="rId431" display="facebook.com/hoteltierrabuxo"/>
    <hyperlink ref="K697" r:id="rId432" display="turismoruralvillapachita.com"/>
    <hyperlink ref="K698" r:id="rId433" display="apartamentosyserviciossl.com"/>
    <hyperlink ref="K703" r:id="rId434" display="valdesacedeinversionessl.com"/>
    <hyperlink ref="K704" r:id="rId435" display="hostalrestauranteelcruce.com"/>
    <hyperlink ref="K705" r:id="rId436" display="hotelrusticoatorredelaxe.com"/>
    <hyperlink ref="K707" r:id="rId437" display="hotelacpalaciodesantaana.com"/>
    <hyperlink ref="K708" r:id="rId438" display="achotelpalaciodesantaana.com"/>
    <hyperlink ref="K714" r:id="rId439" display="hotelashotelesponferrada.com"/>
    <hyperlink ref="K715" r:id="rId440" display="hotelmiradorlasgrullas.com/"/>
    <hyperlink ref="K719" r:id="rId441" display="hotellosbalconesdezafra.com"/>
    <hyperlink ref="K721" r:id="rId442" display="nataliagapitchslabinina.com"/>
    <hyperlink ref="K722" r:id="rId443" display="http://hotelashotelesponferrada.com/"/>
    <hyperlink ref="K723" r:id="rId444" display="lanzarotevidasurfschool.com"/>
    <hyperlink ref="K724" r:id="rId445" display="travesia-rooms.negocio.site"/>
    <hyperlink ref="K727" r:id="rId446" display="llucasaldentgranmenorca.com"/>
    <hyperlink ref="K731" r:id="rId447" display="hostalsanmarcoslamuela.com/"/>
    <hyperlink ref="K733" r:id="rId448" display="puntacarnerorestaurante.com"/>
    <hyperlink ref="K735" r:id="rId449" display="senatormarbellaspahotel.com"/>
    <hyperlink ref="K736" r:id="rId450" display="lahosteriadelguadarrama.com"/>
    <hyperlink ref="K737" r:id="rId451" display="hotelbarcelonaportafira.com"/>
    <hyperlink ref="K739" r:id="rId452" display="https://www.hostalsanmarcoslamuela.com/"/>
    <hyperlink ref="K740" r:id="rId453" display="theprincipalmadridhotel.com"/>
    <hyperlink ref="K741" r:id="rId454" display="hotelquatropuertadelsol.com"/>
    <hyperlink ref="K742" r:id="rId455" display="hotelmadridtorrejonplaza.es"/>
    <hyperlink ref="K743" r:id="rId456" display="http://senatormarbellaspahotel.com/"/>
    <hyperlink ref="K744" r:id="rId457" display="hotelplazamayorchinchon.com"/>
    <hyperlink ref="K745" r:id="rId458" display="http://hotelbarcelonaportafira.com/"/>
    <hyperlink ref="K746" r:id="rId459" display="hotel-lacasona.blogspot.com"/>
    <hyperlink ref="K748" r:id="rId460" display="http://theprincipalmadridhotel.com/"/>
    <hyperlink ref="K749" r:id="rId461" display="http://hotelquatropuertadelsol.com/"/>
    <hyperlink ref="K750" r:id="rId462" display="http://hotelmadridtorrejonplaza.es/"/>
    <hyperlink ref="K752" r:id="rId463" display="compostelabeachgolfclub.com"/>
    <hyperlink ref="K754" r:id="rId464" display="http://hotel-lacasona.blogspot.com/"/>
    <hyperlink ref="K755" r:id="rId465" display="hotelrestaurantealameda.com"/>
    <hyperlink ref="K761" r:id="rId466" display="hospederiasdeextremadura.es"/>
    <hyperlink ref="K763" r:id="rId467" display="hospederiasdeextremadura.es"/>
    <hyperlink ref="K764" r:id="rId468" display="hospederiasdeextremadura.es"/>
    <hyperlink ref="K767" r:id="rId469" display="hotelh10timanfayapalace.com"/>
    <hyperlink ref="K768" r:id="rId470" display="hoteljmpuertodelrosario.com"/>
    <hyperlink ref="K769" r:id="rId471" display="hoteltheserrasbarcelona.com"/>
    <hyperlink ref="K770" r:id="rId472" display="cataloniasagradafamilia.com"/>
    <hyperlink ref="K771" r:id="rId473" display="facebook.com/hotelradha.bcn"/>
    <hyperlink ref="K772" r:id="rId474" display="villaolimpica.zthotels.com/"/>
    <hyperlink ref="K773" r:id="rId475" display="eljardi-pensioboutique.com/"/>
    <hyperlink ref="K775" r:id="rId476" display="hotel-millennibarcelona.com"/>
    <hyperlink ref="K776" r:id="rId477" display="hotelautohogarbarcelona.com"/>
    <hyperlink ref="K777" r:id="rId478" display="hotel-splendidbarcelona.com"/>
    <hyperlink ref="K778" r:id="rId479" display="abbasantshotelbarcelona.com"/>
    <hyperlink ref="K779" r:id="rId480" display="abbasantshotelbarcelona.com"/>
    <hyperlink ref="K780" r:id="rId481" display="balneariodepuenteviesgo.com"/>
    <hyperlink ref="K781" r:id="rId482" display="https://eljardi-pensioboutique.com/"/>
    <hyperlink ref="K782" r:id="rId483" display="http://barcelona.capribyfraser.com/"/>
    <hyperlink ref="K783" r:id="rId484" display="granhotelpuentecolgante.com"/>
    <hyperlink ref="K784" r:id="rId485" display="holidayinexpressvitoria.com"/>
    <hyperlink ref="K785" r:id="rId486" display="vincciconsuladodebilbao.com"/>
    <hyperlink ref="K786" r:id="rId487" display="hoteltrescoronasdesilos.com"/>
    <hyperlink ref="K787" r:id="rId488" display="hotelredecilladelcamino.com"/>
    <hyperlink ref="K788" r:id="rId489" display="abbareinodenavarrahotel.com"/>
    <hyperlink ref="K791" r:id="rId490" display="thepalmexperiencehotels.com"/>
    <hyperlink ref="K793" r:id="rId491" display="castillodesantacatalina.com"/>
    <hyperlink ref="K794" r:id="rId492" display="http://www.hoteltrescoronasdesilos.com/"/>
    <hyperlink ref="K795" r:id="rId493" display="http://hotelredecilladelcamino.com/"/>
    <hyperlink ref="K796" r:id="rId494" display="granhotelspamarmolejosa.com"/>
    <hyperlink ref="K798" r:id="rId495" display="hiltongardeninn3.hilton.com"/>
    <hyperlink ref="K799" r:id="rId496" display="santiago15boutiquehotel.com"/>
    <hyperlink ref="K800" r:id="rId497" display="hospederiadelmonasterio.com"/>
    <hyperlink ref="K801" r:id="rId498" display="hospederiadelmonasterio.com"/>
    <hyperlink ref="K805" r:id="rId499" display="hotelduquesdemedinaceli.com"/>
    <hyperlink ref="K806" r:id="rId500" display="lassuitesdepuertosherry.com"/>
    <hyperlink ref="K808" r:id="rId501" display="http://hospederiadelmonasterio.com/"/>
    <hyperlink ref="K809" r:id="rId502" display="hotelrestauranteelcruce.com"/>
    <hyperlink ref="K811" r:id="rId503" display="dunasdedonanagolfresort.com"/>
    <hyperlink ref="K812" r:id="rId504" display="hotelmartinalonsopinzon.com"/>
    <hyperlink ref="K813" r:id="rId505" display="barcelopuntaumbriabeach.com"/>
    <hyperlink ref="K814" r:id="rId506" display="hotelsanlorenzoboutique.com"/>
    <hyperlink ref="K815" r:id="rId507" display="casaruralserenachulilla.com"/>
    <hyperlink ref="K820" r:id="rId508" display="elhoteletdelaracona.com/es/"/>
    <hyperlink ref="K821" r:id="rId509" display="hiexpress.com/alicantespain"/>
    <hyperlink ref="K822" r:id="rId510" display="facebook.com/hotellaoficina"/>
    <hyperlink ref="K823" r:id="rId511" display="hotelrestaurantelatorre.com"/>
    <hyperlink ref="K824" r:id="rId512" display="hoteleuropa.grupo-munoz.com"/>
    <hyperlink ref="K825" r:id="rId513" display="http://hotelrosaledadelmijares.com/"/>
    <hyperlink ref="K828" r:id="rId514" display="hostalrestaurantelasima.com"/>
    <hyperlink ref="K829" r:id="rId515" display="hotelconventodelgiraldo.com"/>
    <hyperlink ref="K830" r:id="rId516" display="http://hiexpress.com/alicantespain"/>
    <hyperlink ref="K831" r:id="rId517" display="hotelcasavictoriasuites.com"/>
    <hyperlink ref="K832" r:id="rId518" display="aparthotelnereida-ibiza.com"/>
    <hyperlink ref="K833" r:id="rId519" display="diamondresortsandhotels.com"/>
    <hyperlink ref="K835" r:id="rId520" display="somhotels.es/hotel-som-dona"/>
    <hyperlink ref="K836" r:id="rId521" display="hotelsesparteriamenorca.com"/>
    <hyperlink ref="K837" r:id="rId522" display="boutiquehotelcasaladico.com"/>
    <hyperlink ref="K838" r:id="rId523" display="hotelcaladorsescasesdor.com"/>
    <hyperlink ref="K840" r:id="rId524" display="casascalaferreracalador.com"/>
    <hyperlink ref="K841" r:id="rId525" display="bahiaprincipecoralplaya.com"/>
    <hyperlink ref="K842" r:id="rId526" display="hotelcontinentalmallorca.es"/>
    <hyperlink ref="K844" r:id="rId527" display="aparthotelplatjadaurada.com"/>
    <hyperlink ref="K845" r:id="rId528" display="hotelroccontinentalpark.com"/>
    <hyperlink ref="K846" r:id="rId529" display="hotelturissa-tossademar.com"/>
    <hyperlink ref="K847" r:id="rId530" display="elsjardinsdelamartanasl.com"/>
    <hyperlink ref="K848" r:id="rId531" display="pirineo.com/hotel.bujaruelo"/>
    <hyperlink ref="K849" r:id="rId532" display="casaferrandopanticosasl.com"/>
    <hyperlink ref="K851" r:id="rId533" display="hotelbestdavinciroyalsl.com"/>
    <hyperlink ref="K852" r:id="rId534" display="hotelpuertadejavalambre.com"/>
    <hyperlink ref="K854" r:id="rId535" display="elpalaciodemonfarracinos.es"/>
    <hyperlink ref="K855" r:id="rId536" display="facebook.com/hotel.lisboa.7"/>
    <hyperlink ref="K857" r:id="rId537" display="cvacaciones-montedogozo.com"/>
    <hyperlink ref="K859" r:id="rId538" display="hotelpizzerialosmolinos.com"/>
    <hyperlink ref="K861" r:id="rId539" display="hotelrestauranteocabazo.com"/>
    <hyperlink ref="K862" r:id="rId540" display="hotelboutiquelorientesl.com"/>
    <hyperlink ref="K863" r:id="rId541" display="hotelpizzerialosmolinos.com"/>
    <hyperlink ref="K864" r:id="rId542" display="hotelrestauranteprauriu.com"/>
    <hyperlink ref="K865" r:id="rId543" display="lacasadelindianodontoms.com"/>
    <hyperlink ref="K866" r:id="rId544" display="hotelgastronmicoarnicio.com"/>
    <hyperlink ref="K867" r:id="rId545" display="hotelrestaurantecasapipo.es"/>
    <hyperlink ref="K868" r:id="rId546" display="hotelcangasdeoniscenter.com"/>
    <hyperlink ref="K869" r:id="rId547" display="hotelpuenteromanocangas.com"/>
    <hyperlink ref="K870" r:id="rId548" display="hotelresidenciaeuropasl.com"/>
    <hyperlink ref="K872" r:id="rId549" display="grantalasohotelsanxenxo.com"/>
    <hyperlink ref="K876" r:id="rId550" display="complejohosteleroolecer.com"/>
    <hyperlink ref="K877" r:id="rId551" display="losmolinosturismorural.com"/>
    <hyperlink ref="K878" r:id="rId552" display="saradeur.com/es/index.html"/>
    <hyperlink ref="K880" r:id="rId553" display="alojamientoslaaxarquia.com"/>
    <hyperlink ref="K882" r:id="rId554" display="http://hotelcomerciopontevedra.com/"/>
    <hyperlink ref="K883" r:id="rId555" display="http://hotelruralcaminomedulas.com/"/>
    <hyperlink ref="K884" r:id="rId556" display="barcelonarentapartment.com"/>
    <hyperlink ref="K886" r:id="rId557" display="perdizroja.com/elacebuchal"/>
    <hyperlink ref="K887" r:id="rId558" display="hotelviaverdedelasierra.es"/>
    <hyperlink ref="K888" r:id="rId559" display="https://hotelruralladehesilla.com/"/>
    <hyperlink ref="K889" r:id="rId560" display="hotelruralterrablanca.top/"/>
    <hyperlink ref="K890" r:id="rId561" display="casa-romantica-mallorca.de"/>
    <hyperlink ref="K894" r:id="rId562" display="http://southerncrossbarcelona.com/"/>
    <hyperlink ref="K895" r:id="rId563" display="lamolinetacasasrurales.com"/>
    <hyperlink ref="K896" r:id="rId564" display="http://hotelviaverdedelasierra.es/"/>
    <hyperlink ref="K898" r:id="rId565" display="hoteltrossosdelpriorat.com"/>
    <hyperlink ref="K899" r:id="rId566" display="facebook.com/laluciernaga1"/>
    <hyperlink ref="K901" r:id="rId567" display="matxitxulofamilyrooms.top/"/>
    <hyperlink ref="K904" r:id="rId568" display="bonansacountryhotel.com/es"/>
    <hyperlink ref="K907" r:id="rId569" display="complejorurallagiralda.com"/>
    <hyperlink ref="K908" r:id="rId570" display="facebook.com/hotelpazovigo"/>
    <hyperlink ref="K909" r:id="rId571" display="santuariosanchoabarca.com/"/>
    <hyperlink ref="K910" r:id="rId572" display="apartamentosriadealdan.com"/>
    <hyperlink ref="K911" r:id="rId573" display="royalpalmfuerteventura.com"/>
    <hyperlink ref="K913" r:id="rId574" display="sansebastianhospederia.com"/>
    <hyperlink ref="K914" r:id="rId575" display="granhotelmontesolibiza.com"/>
    <hyperlink ref="K916" r:id="rId576" display="boutiquehotelcanalomar.com"/>
    <hyperlink ref="K917" r:id="rId577" display="aparthotelfourelements.com"/>
    <hyperlink ref="K918" r:id="rId578" display="hotel-aquaria-canelinas.es"/>
    <hyperlink ref="K919" r:id="rId579" display="senatorcastellanahotel.com"/>
    <hyperlink ref="K920" r:id="rId580" display="eurostarsarenasdepinto.com"/>
    <hyperlink ref="K921" r:id="rId581" display="hiexpress.com/madridgetafe"/>
    <hyperlink ref="K922" r:id="rId582" display="hotelciudadfuenlabrada.com"/>
    <hyperlink ref="K923" r:id="rId583" display="eltorreondenavacerrada.com"/>
    <hyperlink ref="K924" r:id="rId584" display="latrochadehoyorredondo.com"/>
    <hyperlink ref="K925" r:id="rId585" display="elbosquedelaherrezuela.com"/>
    <hyperlink ref="K926" r:id="rId586" display="restaurantehotelflorida.es"/>
    <hyperlink ref="K927" r:id="rId587" display="molinograndedelduraton.com"/>
    <hyperlink ref="K928" r:id="rId588" display="http://senatorcastellanahotel.com/"/>
    <hyperlink ref="K929" r:id="rId589" display="hotelhorizontetenerife.com"/>
    <hyperlink ref="K930" r:id="rId590" display="http://hiexpress.com/madridgetafe"/>
    <hyperlink ref="K931" r:id="rId591" display="http://hotelciudadfuenlabrada.com/"/>
    <hyperlink ref="K932" r:id="rId592" display="http://eltorreondenavacerrada.com/"/>
    <hyperlink ref="K933" r:id="rId593" display="apartamentosparadero2.com/"/>
    <hyperlink ref="K935" r:id="rId594" display="http://restaurantehotelflorida.es/"/>
    <hyperlink ref="K936" r:id="rId595" display="hotelsercotellastorres.com"/>
    <hyperlink ref="K938" r:id="rId596" display="hotelplazamayorenocana.com"/>
    <hyperlink ref="K942" r:id="rId597" display="husagranhoteldonmanuel.com"/>
    <hyperlink ref="K943" r:id="rId598" display="hotelvillademontanchez.com"/>
    <hyperlink ref="K945" r:id="rId599" display="hotelciudaddeplasencia.com"/>
    <hyperlink ref="K946" r:id="rId600" display="hotelruralrutaimperial.com"/>
    <hyperlink ref="K947" r:id="rId601" display="hotelh10playameloneras.com"/>
    <hyperlink ref="K948" r:id="rId602" display="http://hotelconquistadetoledo.com/"/>
    <hyperlink ref="K949" r:id="rId603" display="hotelcristinalaspalmas.com"/>
    <hyperlink ref="K950" r:id="rId604" display="carmeloarencibiadelafe.com"/>
    <hyperlink ref="K952" r:id="rId605" display="apartamentospalmgarden.com"/>
    <hyperlink ref="K954" r:id="rId606" display="puertoplatagrancanaria.com"/>
    <hyperlink ref="K955" r:id="rId607" display="puertoplatagrancanaria.com"/>
    <hyperlink ref="K956" r:id="rId608" display="eohotels.es/eo-las-gacelas"/>
    <hyperlink ref="K958" r:id="rId609" display="atlanticview.sunprime.net/"/>
    <hyperlink ref="K961" r:id="rId610" display="hotelpraktikbakery.com/es/"/>
    <hyperlink ref="K963" r:id="rId611" display="hotelbarcelonaprincess.com"/>
    <hyperlink ref="K964" r:id="rId612" display="fairmontreyjuancarlosi.com"/>
    <hyperlink ref="K965" r:id="rId613" display="http://eohotels.es/eo-las-gacelas"/>
    <hyperlink ref="K966" r:id="rId614" display="hotelserhsrivolirambla.com"/>
    <hyperlink ref="K967" r:id="rId615" display="eurostarscristalpalace.com"/>
    <hyperlink ref="K968" r:id="rId616" display="eurostarscristalpalace.com"/>
    <hyperlink ref="K969" r:id="rId617" display="barcelonacityapartment.com"/>
    <hyperlink ref="K970" r:id="rId618" display="facebook.com/hotel-aristol"/>
    <hyperlink ref="K971" r:id="rId619" display="hotelsolvasa-barcelona.com"/>
    <hyperlink ref="K972" r:id="rId620" display="http://hotelbarcelonaprincess.com/"/>
    <hyperlink ref="K975" r:id="rId621" display="hotelserhssorradaurada.com"/>
    <hyperlink ref="K976" r:id="rId622" display="hotelboutiqueedelweiss.com"/>
    <hyperlink ref="K977" r:id="rId623" display="montserratbartesabella.com"/>
    <hyperlink ref="K978" r:id="rId624" display="hotel-murrietalogrono.com/"/>
    <hyperlink ref="K979" r:id="rId625" display="https://facebook.com/hotel-aristol"/>
    <hyperlink ref="K980" r:id="rId626" display="hotelplayasdeliencres.com/"/>
    <hyperlink ref="K982" r:id="rId627" display="apartamentosclubcondal.com"/>
    <hyperlink ref="K983" r:id="rId628" display="http://www.hiexpress.com/himontmelo"/>
    <hyperlink ref="K984" r:id="rId629" display="hotelelmuelledesuances.com"/>
    <hyperlink ref="K985" r:id="rId630" display="hotelpuertadesantillana.es"/>
    <hyperlink ref="K987" r:id="rId631" display="hotelrestaurantealdama.com"/>
    <hyperlink ref="K989" r:id="rId632" display="https://www.hotelplayasdeliencres.com/"/>
    <hyperlink ref="K991" r:id="rId633" display="hotelruralanadenavarra.com"/>
    <hyperlink ref="K993" r:id="rId634" display="http://hotelelmuelledesuances.com/"/>
    <hyperlink ref="K994" r:id="rId635" display="apartamentossantaclara.com"/>
    <hyperlink ref="K995" r:id="rId636" display="http://petitpalacearanabilbao.com/"/>
    <hyperlink ref="K996" r:id="rId637" display="http://hotelrestaurantealdama.com/"/>
    <hyperlink ref="K997" r:id="rId638" display="granhotelmiramarmalaga.com"/>
    <hyperlink ref="K999" r:id="rId639" display="diver.hotelsinmarbella.net"/>
    <hyperlink ref="K1004" r:id="rId640" display="hostalrestaurantegrela.com"/>
    <hyperlink ref="K1007" r:id="rId641" display="apartamentossimonverde.com"/>
    <hyperlink ref="K1009" r:id="rId642" display="hotelsevillacongresos.com/"/>
    <hyperlink ref="K1010" r:id="rId643" display="elpalaciodesanbenitosl.com"/>
    <hyperlink ref="K1011" r:id="rId644" display="hotelviasevillamairena.com"/>
    <hyperlink ref="K1014" r:id="rId645" display="abbapalacioarizonhotel.com"/>
    <hyperlink ref="K1015" r:id="rId646" display="hotelrestaurantecaicos.com"/>
    <hyperlink ref="K1017" r:id="rId647" display="hotelrestauranterijoma.com"/>
    <hyperlink ref="K1018" r:id="rId648" display="hotelruralromerotorres.com"/>
    <hyperlink ref="K1019" r:id="rId649" display="https://www.hotelsevillacongresos.com/"/>
    <hyperlink ref="K1021" r:id="rId650" display="hotelsantaisabellareal.com"/>
    <hyperlink ref="K1022" r:id="rId651" display="embarcaderodecalahonda.com"/>
    <hyperlink ref="K1024" r:id="rId652" display="http://abbapalacioarizonhotel.com/"/>
    <hyperlink ref="K1025" r:id="rId653" display="preciseresortelrompido.com"/>
    <hyperlink ref="K1027" r:id="rId654" display="http://hotelrestauranterijoma.com/"/>
    <hyperlink ref="K1028" r:id="rId655" display="hotelrestaurantelvarez.com"/>
    <hyperlink ref="K1030" r:id="rId656" display="josealfredoiborrodrigo.com"/>
    <hyperlink ref="K1031" r:id="rId657" display="apartamentosbotanico29.com"/>
    <hyperlink ref="K1032" r:id="rId658" display="villagesgolfpanoramica.com"/>
    <hyperlink ref="K1033" r:id="rId659" display="laportuguesaapartments.com"/>
    <hyperlink ref="K1036" r:id="rId660" display="hotelacapulcobenidorm.com/"/>
    <hyperlink ref="K1039" r:id="rId661" display="balneariodelaconcepcion.es"/>
    <hyperlink ref="K1041" r:id="rId662" display="balneariodelaconcepcion.es"/>
    <hyperlink ref="K1042" r:id="rId663" display="victorinocarrascomayor.com"/>
    <hyperlink ref="K1044" r:id="rId664" display="hoteljardinesdelasanta.com"/>
    <hyperlink ref="K1045" r:id="rId665" display="hotelpuertojuanmontiel.com"/>
    <hyperlink ref="K1046" r:id="rId666" display="https://hotelacapulcobenidorm.com/"/>
    <hyperlink ref="K1047" r:id="rId667" display="hotelleonordeaquitania.com"/>
    <hyperlink ref="K1048" r:id="rId668" display="http://balneariodelaconcepcion.es/"/>
    <hyperlink ref="K1049" r:id="rId669" display="haciendanaxamena-ibiza.com"/>
    <hyperlink ref="K1050" r:id="rId670" display="aparthotelferrerisabel.com"/>
    <hyperlink ref="K1051" r:id="rId671" display="hoteleravalldemosinasl.com"/>
    <hyperlink ref="K1053" r:id="rId672" display="trypmallorcasantaponsa.com"/>
    <hyperlink ref="K1054" r:id="rId673" display="grupotelportdalcudiasl.com"/>
    <hyperlink ref="K1055" r:id="rId674" display="boutiquehotelcalatrava.com"/>
    <hyperlink ref="K1057" r:id="rId675" display="catherinelisabethtwine.com"/>
    <hyperlink ref="K1059" r:id="rId676" display="grupotelparcnaturalspa.com"/>
    <hyperlink ref="K1060" r:id="rId677" display="hotelhermes-tossademar.com"/>
    <hyperlink ref="K1065" r:id="rId678" display="hotelcampingsabinanigo.com"/>
    <hyperlink ref="K1070" r:id="rId679" display="hotelvirginiarhconfort.com"/>
    <hyperlink ref="K1071" r:id="rId680" display="balneariodeparacuellos.com"/>
    <hyperlink ref="K1072" r:id="rId681" display="hotelciutatdetarragona.com"/>
    <hyperlink ref="K1073" r:id="rId682" display="estivalcenturinplayasl.com"/>
    <hyperlink ref="K1074" r:id="rId683" display="hotelescaliforniasalou.com"/>
    <hyperlink ref="K1075" r:id="rId684" display="tradecentertarragonasl.com"/>
    <hyperlink ref="K1076" r:id="rId685" display="hotelvillamonteralcaiz.com"/>
    <hyperlink ref="K1077" r:id="rId686" display="hotelrestauranteesther.com"/>
    <hyperlink ref="K1078" r:id="rId687" display="alberguelamorena1920sl.com"/>
    <hyperlink ref="K1081" r:id="rId688" display="parrilladamarytierrasl.com"/>
    <hyperlink ref="K1082" r:id="rId689" display="facebook.com/hotelqviveiro"/>
    <hyperlink ref="K1084" r:id="rId690" display="marcos.room-matehotels.com"/>
    <hyperlink ref="K1090" r:id="rId691" display="hotelmonumentalnaranco.com"/>
    <hyperlink ref="K1092" r:id="rId692" display="pradaatope.es/restaurante/"/>
    <hyperlink ref="K1093" r:id="rId693" display="alvaromartinezmartinez.com"/>
    <hyperlink ref="K1094" r:id="rId694" display="restaurantebrasilverin.com"/>
    <hyperlink ref="K1095" r:id="rId695" display="lacasadelostemplarios.com"/>
    <hyperlink ref="K1096" r:id="rId696" display="lahaciendasmartresort.com"/>
    <hyperlink ref="K1097" r:id="rId697" display="indianaboutiquehotel.com/"/>
    <hyperlink ref="K1098" r:id="rId698" display="casagrandedacapellania.es"/>
    <hyperlink ref="K1099" r:id="rId699" display="casarurallosemilietes.com"/>
    <hyperlink ref="K1100" r:id="rId700" display="http://hotelmonumentalnaranco.com/"/>
    <hyperlink ref="K1101" r:id="rId701" display="sigismunfhatzenboeller.es"/>
    <hyperlink ref="K1102" r:id="rId702" display="hotelruralgranmaestre.com"/>
    <hyperlink ref="K1104" r:id="rId703" display="http://restaurantebrasilverin.com/"/>
    <hyperlink ref="K1105" r:id="rId704" display="mascancaletaparthotel.com"/>
    <hyperlink ref="K1106" r:id="rId705" display="hoteljuststyleelmaico.com"/>
    <hyperlink ref="K1107" r:id="rId706" display="casatursticasanagustn.com"/>
    <hyperlink ref="K1108" r:id="rId707" display="hospederiaballesteros.com"/>
    <hyperlink ref="K1109" r:id="rId708" display="http://casagrandedacapellania.es/"/>
    <hyperlink ref="K1112" r:id="rId709" display="http://sigismunfhatzenboeller.es/"/>
    <hyperlink ref="K1114" r:id="rId710" display="http://hotelcastillodesegura.com/"/>
    <hyperlink ref="K1121" r:id="rId711" display="http://costaazulservices2010.com/"/>
    <hyperlink ref="K1122" r:id="rId712" display="hotelconventosantaana.com"/>
    <hyperlink ref="K1124" r:id="rId713" display="estudiosbilbaodeusto.com/"/>
    <hyperlink ref="K1126" r:id="rId714" display="hotelplayadecamarinas.com"/>
    <hyperlink ref="K1127" r:id="rId715" display="ilunionpuertadetriana.com"/>
    <hyperlink ref="K1129" r:id="rId716" display="hotelsolvasa-valencia.com"/>
    <hyperlink ref="K1130" r:id="rId717" display="hostal-colonantequera.com"/>
    <hyperlink ref="K1131" r:id="rId718" display="hotelciutatdemontcada.com"/>
    <hyperlink ref="K1133" r:id="rId719" display="hoteloneshotfortuny07.com"/>
    <hyperlink ref="K1134" r:id="rId720" display="hotelcaballeroerrante.com"/>
    <hyperlink ref="K1135" r:id="rId721" display="lapacharaelreventonsl.com"/>
    <hyperlink ref="K1136" r:id="rId722" display="http://www.hotelritualmaspalomas.com/"/>
    <hyperlink ref="K1137" r:id="rId723" display="http://hotelplayadecamarinas.com/"/>
    <hyperlink ref="K1138" r:id="rId724" display="hostallosngelespensin.com"/>
    <hyperlink ref="K1139" r:id="rId725" display="oscar.room-matehotels.com"/>
    <hyperlink ref="K1140" r:id="rId726" display="http://hotelsolvasa-valencia.com/"/>
    <hyperlink ref="K1141" r:id="rId727" display="achotelalcaldehenares.com"/>
    <hyperlink ref="K1142" r:id="rId728" display="http://hotelciutatdemontcada.com/"/>
    <hyperlink ref="K1143" r:id="rId729" display="hotelbarriodesalamanca.es"/>
    <hyperlink ref="K1144" r:id="rId730" display="laposadadelcaminoreal.com"/>
    <hyperlink ref="K1145" r:id="rId731" display="hotelarciprestedehita.com"/>
    <hyperlink ref="K1150" r:id="rId732" display="apartahotelsantamarina.es"/>
    <hyperlink ref="K1154" r:id="rId733" display="islandvillagetenerife.com"/>
    <hyperlink ref="K1156" r:id="rId734" display="loshibiscosaparthotel.com"/>
    <hyperlink ref="K1157" r:id="rId735" display="castleharbourtenerife.com"/>
    <hyperlink ref="K1158" r:id="rId736" display="hotelescuelasantacruz.com"/>
    <hyperlink ref="K1159" r:id="rId737" display="salamancasuitestudios.com"/>
    <hyperlink ref="K1160" r:id="rId738" display="http://lasendadeloscaracoles.com/"/>
    <hyperlink ref="K1161" r:id="rId739" display="http://apartahotelsantamarina.es/"/>
    <hyperlink ref="K1162" r:id="rId740" display="http://hotelcondesdecastilla.com/"/>
    <hyperlink ref="K1163" r:id="rId741" display="hotelcristinafregenal.com"/>
    <hyperlink ref="K1164" r:id="rId742" display="laposadadelasciguenas.com"/>
    <hyperlink ref="K1165" r:id="rId743" display="sanfranciscodelromero.com"/>
    <hyperlink ref="K1168" r:id="rId744" display="cigarraldelasmercedes.com"/>
    <hyperlink ref="K1170" r:id="rId745" display="hotelcigarralelbosque.com"/>
    <hyperlink ref="K1174" r:id="rId746" display="hotelalcantaracaceres.com"/>
    <hyperlink ref="K1175" r:id="rId747" display="hoteldoncarloscaceres.com"/>
    <hyperlink ref="K1177" r:id="rId748" display="https://www.hotelapartamentosmpd.com/"/>
    <hyperlink ref="K1178" r:id="rId749" display="https://www.hotelapartamentosmpd.com/"/>
    <hyperlink ref="K1179" r:id="rId750" display="hotelvalencialaspalmas.es"/>
    <hyperlink ref="K1181" r:id="rId751" display="hotellanzarotevillage.com"/>
    <hyperlink ref="K1182" r:id="rId752" display="hotelcasadelembajador.com"/>
    <hyperlink ref="K1183" r:id="rId753" display="palacetevillamagna.com/es"/>
    <hyperlink ref="K1184" r:id="rId754" display="barcellanzaroteresort.com"/>
    <hyperlink ref="K1185" r:id="rId755" display="cortijosanignaciogolf.com"/>
    <hyperlink ref="K1186" r:id="rId756" display="labrandarivieramarina.com"/>
    <hyperlink ref="K1187" r:id="rId757" display="http://hoteldonjuandeaustria.com/"/>
    <hyperlink ref="K1190" r:id="rId758" display="apartamentosdescartes.com"/>
    <hyperlink ref="K1191" r:id="rId759" display="hotelteatre-barcelona.com"/>
    <hyperlink ref="K1192" r:id="rId760" display="hotelmiramarbarcelona.com"/>
    <hyperlink ref="K1193" r:id="rId761" display="http://hotelcasadelembajador.com/"/>
    <hyperlink ref="K1194" r:id="rId762" display="hotelbarbarabarcelona.com"/>
    <hyperlink ref="K1196" r:id="rId763" display="ofeliashotelbarcelona.com"/>
    <hyperlink ref="K1197" r:id="rId764" display="hotelcityparksantjust.com"/>
    <hyperlink ref="K1200" r:id="rId765" display="hotelcoronadecastilla.com"/>
    <hyperlink ref="K1201" r:id="rId766" display="http://apartamentosdescartes.com/"/>
    <hyperlink ref="K1202" r:id="rId767" display="hotelmontserratsitges.com"/>
    <hyperlink ref="K1203" r:id="rId768" display="hotelrurallaalpargata.com"/>
    <hyperlink ref="K1205" r:id="rId769" display="hotelsantanderparayas.com"/>
    <hyperlink ref="K1206" r:id="rId770" display="hotelmiradordegornazo.com"/>
    <hyperlink ref="K1207" r:id="rId771" display="restaurantecasaenrique.es"/>
    <hyperlink ref="K1208" r:id="rId772" display="hotelestrelladelnorte.com"/>
    <hyperlink ref="K1209" r:id="rId773" display="liebanaypicosdeeuropa.com"/>
    <hyperlink ref="K1210" r:id="rId774" display="http://hotelciutatdemontcada.com/"/>
    <hyperlink ref="K1211" r:id="rId775" display="hotelbalneariocestona.com"/>
    <hyperlink ref="K1213" r:id="rId776" display="http://hotelmontserratsitges.com/"/>
    <hyperlink ref="K1215" r:id="rId777" display="apartamentosdreampark.com"/>
    <hyperlink ref="K1216" r:id="rId778" display="hotelvilladelaguardia.com"/>
    <hyperlink ref="K1217" r:id="rId779" display="hotelbalnearioareatza.com"/>
    <hyperlink ref="K1218" r:id="rId780" display="laspalmerashotelrural.com"/>
    <hyperlink ref="K1219" r:id="rId781" display="laspalmerashotelrural.com"/>
    <hyperlink ref="K1220" r:id="rId782" display="hotelcuentamelapuebla.com"/>
    <hyperlink ref="K1225" r:id="rId783" display="hotelsanchoramirez.com/es"/>
    <hyperlink ref="K1226" r:id="rId784" display="achotelciudaddetudela.com"/>
    <hyperlink ref="K1227" r:id="rId785" display="balnearioelgorriagasl.com"/>
    <hyperlink ref="K1228" r:id="rId786" display="facebook.com/lekuona.aloj"/>
    <hyperlink ref="K1229" r:id="rId787" display="facebook.com/irubide/info"/>
    <hyperlink ref="K1230" r:id="rId788" display="hotelinfanteantequera.com"/>
    <hyperlink ref="K1231" r:id="rId789" display="healthouse-naturhouse.com"/>
    <hyperlink ref="K1232" r:id="rId790" display="urbandreamtorroxcosta.com"/>
    <hyperlink ref="K1233" r:id="rId791" display="facebook.com/hotelmainare"/>
    <hyperlink ref="K1234" r:id="rId792" display="http://hotelcastillodejavier.com/"/>
    <hyperlink ref="K1235" r:id="rId793" display="hotelpalacetedealamos.com"/>
    <hyperlink ref="K1236" r:id="rId794" display="alcazabapremiumhostel.com"/>
    <hyperlink ref="K1239" r:id="rId795" display="celebracionesmalagasl.com"/>
    <hyperlink ref="K1240" r:id="rId796" display="hotelcasaconsistorial.com"/>
    <hyperlink ref="K1241" r:id="rId797" display="http://hotelrestaurantemicasa.es/"/>
    <hyperlink ref="K1243" r:id="rId798" display="hotelvirgendelosreyes.com"/>
    <hyperlink ref="K1244" r:id="rId799" display="checkinconcordiaplaya.com"/>
    <hyperlink ref="K1245" r:id="rId800" display="hotelrosaledadonpedro.com"/>
    <hyperlink ref="K1246" r:id="rId801" display="hotelpatiodelascruces.com"/>
    <hyperlink ref="K1247" r:id="rId802" display="hotellastrescarabelas.com"/>
    <hyperlink ref="K1250" r:id="rId803" display="http://alcazabapremiumhostel.com/"/>
    <hyperlink ref="K1252" r:id="rId804" display="http://www.hotelmeliacostadelsol.com/"/>
    <hyperlink ref="K1254" r:id="rId805" display="http://hotelcasaconsistorial.com/"/>
    <hyperlink ref="K1256" r:id="rId806" display="hotelcortijolosgallos.com"/>
    <hyperlink ref="K1257" r:id="rId807" display="http://hotelvirgendelosreyes.com/"/>
    <hyperlink ref="K1258" r:id="rId808" display="casadelascuatrotorres.com"/>
    <hyperlink ref="K1259" r:id="rId809" display="casapalaciomarialuisa.com"/>
    <hyperlink ref="K1260" r:id="rId810" display="hotelsanmiguelcordoba.com"/>
    <hyperlink ref="K1262" r:id="rId811" display="carmendeloschapiteles.com"/>
    <hyperlink ref="K1263" r:id="rId812" display="hotelpresidentegranada.es"/>
    <hyperlink ref="K1267" r:id="rId813" display="hotelresidenciaisabel.com"/>
    <hyperlink ref="K1270" r:id="rId814" display="hotelmarinaatarazanas.com"/>
    <hyperlink ref="K1272" r:id="rId815" display="http://casadelascuatrotorres.com/"/>
    <hyperlink ref="K1273" r:id="rId816" display="hotelcanadabenicassim.com"/>
    <hyperlink ref="K1274" r:id="rId817" display="http://hotelsanmiguelcordoba.com/"/>
    <hyperlink ref="K1275" r:id="rId818" display="hoteldemontananovella.com"/>
    <hyperlink ref="K1276" r:id="rId819" display="facebook.com/vviejashotel"/>
    <hyperlink ref="K1277" r:id="rId820" display="http://hotelpresidentegranada.es/"/>
    <hyperlink ref="K1278" r:id="rId821" display="https://www.maciahoteles.com/granada/"/>
    <hyperlink ref="K1279" r:id="rId822" display="hotelcostablancadenia.com"/>
    <hyperlink ref="K1280" r:id="rId823" display="hotellosangelesdenia.com/"/>
    <hyperlink ref="K1281" r:id="rId824" display="hotelboutiquealicante.com"/>
    <hyperlink ref="K1282" r:id="rId825" display="apartamentos-terralta.com"/>
    <hyperlink ref="K1283" r:id="rId826" display="hotelmagiccristalpark.com"/>
    <hyperlink ref="K1284" r:id="rId827" display="flamingobeachbenidorm.com"/>
    <hyperlink ref="K1285" r:id="rId828" display="hotelcastillobenidorm.com"/>
    <hyperlink ref="K1287" r:id="rId829" display="haciendareallosolivos.com"/>
    <hyperlink ref="K1289" r:id="rId830" display="hotelcaserodevadillos.com"/>
    <hyperlink ref="K1290" r:id="rId831" display="http://www.facebook.com/vviejashotel"/>
    <hyperlink ref="K1293" r:id="rId832" display="aparthotelfontanellas.com"/>
    <hyperlink ref="K1294" r:id="rId833" display="hotelbahiaformentera.com/"/>
    <hyperlink ref="K1295" r:id="rId834" display="blancohotelformentera.com"/>
    <hyperlink ref="K1296" r:id="rId835" display="hotelsessavines-ibiza.com"/>
    <hyperlink ref="K1297" r:id="rId836" display="http://hotelmagiccristalpark.com/"/>
    <hyperlink ref="K1298" r:id="rId837" display="http://flamingobeachbenidorm.com/"/>
    <hyperlink ref="K1299" r:id="rId838" display="royalsonboufamilyclub.com"/>
    <hyperlink ref="K1300" r:id="rId839" display="grupotellostamariscos.com"/>
    <hyperlink ref="K1301" r:id="rId840" display="hotelbaviera-mallorca.com"/>
    <hyperlink ref="K1302" r:id="rId841" display="urban-spaces-ibiza.com.es"/>
    <hyperlink ref="K1307" r:id="rId842" display="hotelvistasolmallorca.com"/>
    <hyperlink ref="K1308" r:id="rId843" display="barcelilletasalbatros.com"/>
    <hyperlink ref="K1309" r:id="rId844" display="hotelpiscisadultsonly.com"/>
    <hyperlink ref="K1310" r:id="rId845" display="proturbiomargranhotel.com"/>
    <hyperlink ref="K1315" r:id="rId846" display="hotel-galaxia.com/galaxia"/>
    <hyperlink ref="K1316" r:id="rId847" display="hotelcostabravablanes.com"/>
    <hyperlink ref="K1317" r:id="rId848" display="hotelpanoramaestartit.cat"/>
    <hyperlink ref="K1319" r:id="rId849" display="hotelfontsdelcardener.com"/>
    <hyperlink ref="K1320" r:id="rId850" display="hotelbaqueiravaldeneu.com"/>
    <hyperlink ref="K1321" r:id="rId851" display="hotelpedroidearagonsl.com"/>
    <hyperlink ref="K1324" r:id="rId852" display="eurostarsreinafelicia.com"/>
    <hyperlink ref="K1328" r:id="rId853" display="hotelruralcasapuyuelo.com"/>
    <hyperlink ref="K1329" r:id="rId854" display="palaciodelobispograus.com"/>
    <hyperlink ref="K1330" r:id="rId855" display="hotelesdealtamontaasa.com"/>
    <hyperlink ref="K1331" r:id="rId856" display="hotelcastilloalquezar.com"/>
    <hyperlink ref="K1333" r:id="rId857" display="hotelavenida-zaragoza.com"/>
    <hyperlink ref="K1334" r:id="rId858" display="hotelcaliforniagarden.com"/>
    <hyperlink ref="K1336" r:id="rId859" display="hotelmarinadacambrils.com"/>
    <hyperlink ref="K1337" r:id="rId860" display="facebook.com/lafontdelroc"/>
    <hyperlink ref="K1338" r:id="rId861" display="hotelalbarracinteruel.com"/>
    <hyperlink ref="K1339" r:id="rId862" display="lacasadeltioamericano.com"/>
    <hyperlink ref="K1340" r:id="rId863" display="hotelpalaciocongresos.com"/>
    <hyperlink ref="K1342" r:id="rId864" display="hotelamanecerencampos.com"/>
    <hyperlink ref="K1343" r:id="rId865" display="hotelvilladebenavente.com"/>
    <hyperlink ref="K1345" r:id="rId866" display="ribeirasacrahotelessa.com"/>
    <hyperlink ref="K1346" r:id="rId867" display="hotelcapitaldegalicia.com"/>
    <hyperlink ref="K1347" r:id="rId868" display="hotelplayalangosteira.com"/>
    <hyperlink ref="K1348" r:id="rId869" display="facebook.com/c.b.lasvegas"/>
    <hyperlink ref="K1349" r:id="rId870" display="athenaraboutiquehotel.com"/>
    <hyperlink ref="K1350" r:id="rId871" display="hotelpiedrasblancassl.com"/>
    <hyperlink ref="K1351" r:id="rId872" display="hotelaguadevalbuenasl.com"/>
    <hyperlink ref="K1352" r:id="rId873" display="casarurallosabuelossl.com"/>
    <hyperlink ref="K1353" r:id="rId874" display="hotelamriberadelduero.com"/>
    <hyperlink ref="K1354" r:id="rId875" display="hotelcruzdelavictoria.com"/>
    <hyperlink ref="K1356" r:id="rId876" display="lospinosdelprincipado.com"/>
    <hyperlink ref="K1357" r:id="rId877" display="hotelprincipeasturias.com"/>
    <hyperlink ref="K1358" r:id="rId878" display="mariajosefamartinmata.com"/>
    <hyperlink ref="K1360" r:id="rId879" display="lacasonadedonsantossl.com"/>
    <hyperlink ref="K1361" r:id="rId880" display="hotelarenasdecabrales.com"/>
    <hyperlink ref="K1362" r:id="rId881" display="hotelribadesellaplaya.com"/>
    <hyperlink ref="K1363" r:id="rId882" display="hotelribadesellaplaya.com"/>
    <hyperlink ref="K1368" r:id="rId883" display="enseanzasamediaslarsl.com"/>
    <hyperlink ref="K1369" r:id="rId884" display="hotelrestaurantelotus.com"/>
    <hyperlink ref="K1371" r:id="rId885" display="elparaisodelmariscosl.com"/>
    <hyperlink ref="K1373" r:id="rId886" display="hotelcastillodemaceda.com"/>
    <hyperlink ref="K1375" r:id="rId887" display="elbodegondeolivares.com/"/>
    <hyperlink ref="K1376" r:id="rId888" display="lacasagrandedelvalle.com"/>
    <hyperlink ref="K1377" r:id="rId889" display="quintadelosenebrales.com"/>
    <hyperlink ref="K1378" r:id="rId890" display="alojamientospalacete.com"/>
    <hyperlink ref="K1379" r:id="rId891" display="casalunaresysalinera.com"/>
    <hyperlink ref="K1380" r:id="rId892" display="albaceteapartamentos.com"/>
    <hyperlink ref="K1384" r:id="rId893" display="lassalegasdelmaguillo.es"/>
    <hyperlink ref="K1386" r:id="rId894" display="http://nuestrasenoradelourdes.es/"/>
    <hyperlink ref="K1387" r:id="rId895" display="citycenterapartments.com"/>
    <hyperlink ref="K1388" r:id="rId896" display="apartamentsmarblausa.com"/>
    <hyperlink ref="K1389" r:id="rId897" display="hostelstmariusgracia.com"/>
    <hyperlink ref="K1390" r:id="rId898" display="casaruralencarnacion.com"/>
    <hyperlink ref="K1391" r:id="rId899" display="facebook.com/homegranada"/>
    <hyperlink ref="K1392" r:id="rId900" display="http://alojamientospalacete.com/"/>
    <hyperlink ref="K1393" r:id="rId901" display="http://casalunaresysalinera.com/"/>
    <hyperlink ref="K1394" r:id="rId902" display="finca-caballo-blanco.com"/>
    <hyperlink ref="K1395" r:id="rId903" display="sleepingsarriahostel.com"/>
    <hyperlink ref="K1396" r:id="rId904" display="https://laenotecadelmarques.com/"/>
    <hyperlink ref="K1397" r:id="rId905" display="http://apartamentoscalaazul.com/"/>
    <hyperlink ref="K1398" r:id="rId906" display="hotelnoblesdenavarra.com"/>
    <hyperlink ref="K1399" r:id="rId907" display="laposadadelsantuario.com"/>
    <hyperlink ref="K1400" r:id="rId908" display="hotelagarimosanxenxo.com"/>
    <hyperlink ref="K1405" r:id="rId909" display="canmoraguesdesoller.com/"/>
    <hyperlink ref="K1406" r:id="rId910" display="http://www.facebook.com/homegranada"/>
    <hyperlink ref="K1409" r:id="rId911" display="corazondelasarribes.com/"/>
    <hyperlink ref="K1410" r:id="rId912" display="lurraldeapartamentos.com"/>
    <hyperlink ref="K1413" r:id="rId913" display="micampusresidencias.com/"/>
    <hyperlink ref="K1414" r:id="rId914" display="hotelordonezsandoval.es/"/>
    <hyperlink ref="K1415" r:id="rId915" display="h-la-cabana0.webnode.es/"/>
    <hyperlink ref="K1416" r:id="rId916" display="totalhotelexperience.com"/>
    <hyperlink ref="K1418" r:id="rId917" display="villabarbaramallorca.com"/>
    <hyperlink ref="K1419" r:id="rId918" display="lola.room-matehotels.com"/>
    <hyperlink ref="K1420" r:id="rId919" display="hotel-floridaandorra.com"/>
    <hyperlink ref="K1424" r:id="rId920" display="hotelprincesadeeboli.com"/>
    <hyperlink ref="K1425" r:id="rId921" display="eurostarsmadridtower.com"/>
    <hyperlink ref="K1426" r:id="rId922" display="thturihotellaflorida.com"/>
    <hyperlink ref="K1428" r:id="rId923" display="elegancehotels.es/getafe"/>
    <hyperlink ref="K1429" r:id="rId924" display="petitpalacepreciados.com"/>
    <hyperlink ref="K1430" r:id="rId925" display="https://h-la-cabana0.webnode.es/"/>
    <hyperlink ref="K1431" r:id="rId926" display="apartamentostartesos.com"/>
    <hyperlink ref="K1432" r:id="rId927" display="achotelavenidaamrica.com"/>
    <hyperlink ref="K1433" r:id="rId928" display="http://villabarbaramallorca.com/"/>
    <hyperlink ref="K1434" r:id="rId929" display="apartahotellasolivas.com"/>
    <hyperlink ref="K1435" r:id="rId930" display="hotelruraltorreblanca.es"/>
    <hyperlink ref="K1436" r:id="rId931" display="laposadadehorcajuelo.com"/>
    <hyperlink ref="K1438" r:id="rId932" display="http://spalacasadelconvento.com/"/>
    <hyperlink ref="K1439" r:id="rId933" display="hotelrurallasfarolas.com"/>
    <hyperlink ref="K1440" r:id="rId934" display="elranchodelaaldegela.com"/>
    <hyperlink ref="K1442" r:id="rId935" display="http://apartamentos-granvia.com/"/>
    <hyperlink ref="K1443" r:id="rId936" display="http://elegancehotels.es/getafe"/>
    <hyperlink ref="K1444" r:id="rId937" display="hotelhocesdelduraton.com"/>
    <hyperlink ref="K1446" r:id="rId938" display="apartamentosteneguia.com"/>
    <hyperlink ref="K1449" r:id="rId939" display="excelhotelsandresorts.es"/>
    <hyperlink ref="K1450" r:id="rId940" display="apartamentosorquidea.com"/>
    <hyperlink ref="K1451" r:id="rId941" display="http://laposadadehorcajuelo.com/"/>
    <hyperlink ref="K1452" r:id="rId942" display="http://lacasadelostomillares.es/"/>
    <hyperlink ref="K1454" r:id="rId943" display="hotelrurallasgrullas.com"/>
    <hyperlink ref="K1456" r:id="rId944" display="gransoldeextremadura.com"/>
    <hyperlink ref="K1459" r:id="rId945" display="hospederiadelosreyes.com"/>
    <hyperlink ref="K1460" r:id="rId946" display="cigarraldecaravantes.com"/>
    <hyperlink ref="K1461" r:id="rId947" display="losconejoshosteleria.com"/>
    <hyperlink ref="K1462" r:id="rId948" display="http://hotel-fincasalamanca.com/"/>
    <hyperlink ref="K1463" r:id="rId949" display="hotelinsulabarataria.com"/>
    <hyperlink ref="K1464" r:id="rId950" display="hotelesenpuertollano.com"/>
    <hyperlink ref="K1465" r:id="rId951" display="hotelesenpuertollano.com"/>
    <hyperlink ref="K1469" r:id="rId952" display="hotelrurallasmozassl.com"/>
    <hyperlink ref="K1470" r:id="rId953" display="barcelofuerteventura.com"/>
    <hyperlink ref="K1471" r:id="rId954" display="aparthotel-laslanzas.com"/>
    <hyperlink ref="K1473" r:id="rId955" display="hotel-paradiseisland.com"/>
    <hyperlink ref="K1474" r:id="rId956" display="hotelvolcanlanzarote.com"/>
    <hyperlink ref="K1475" r:id="rId957" display="hotelfincalaflorida.com/"/>
    <hyperlink ref="K1476" r:id="rId958" display="marina-playa-suites.com/"/>
    <hyperlink ref="K1478" r:id="rId959" display="http://hotelinsulabarataria.com/"/>
    <hyperlink ref="K1479" r:id="rId960" display="apartamentoseltrebol.com"/>
    <hyperlink ref="K1480" r:id="rId961" display="arguineguin.sunwing.net/"/>
    <hyperlink ref="K1481" r:id="rId962" display="bungalowsrebeccapark.com"/>
    <hyperlink ref="K1482" r:id="rId963" display="rivieramarinaresorts.com"/>
    <hyperlink ref="K1485" r:id="rId964" display="http://barcelofuerteventura.com/"/>
    <hyperlink ref="K1486" r:id="rId965" display="gbbhotelfrontmaritim.com"/>
    <hyperlink ref="K1487" r:id="rId966" display="http://hotelalisioscanteras.com/"/>
    <hyperlink ref="K1488" r:id="rId967" display="hotelsilkenconcordia.com"/>
    <hyperlink ref="K1489" r:id="rId968" display="hotel-bcn40barcelona.com"/>
    <hyperlink ref="K1490" r:id="rId969" display="https://hotelfincalaflorida.com/"/>
    <hyperlink ref="K1491" r:id="rId970" display="balmesresidencehotel.com"/>
    <hyperlink ref="K1492" r:id="rId971" display="hotel-brickbarcelona.com"/>
    <hyperlink ref="K1494" r:id="rId972" display="hotelbestpricegracia.com"/>
    <hyperlink ref="K1495" r:id="rId973" display="barcelona.nobuhotels.com"/>
    <hyperlink ref="K1496" r:id="rId974" display="http://bungalowsrebeccapark.com/"/>
    <hyperlink ref="K1497" r:id="rId975" display="hotelpalacebarcelona.com"/>
    <hyperlink ref="K1498" r:id="rId976" display="http://emma.room-matehotels.com/"/>
    <hyperlink ref="K1503" r:id="rId977" display="facebook.com/lacerve2017"/>
    <hyperlink ref="K1504" r:id="rId978" display="hotelalexandrasitges.com"/>
    <hyperlink ref="K1506" r:id="rId979" display="http://www.balmesresidencehotel.com/"/>
    <hyperlink ref="K1507" r:id="rId980" display="balcondelabahiasuites.es"/>
    <hyperlink ref="K1508" r:id="rId981" display="hotelbalneariosolares.es"/>
    <hyperlink ref="K1509" r:id="rId982" display="hotelcalasdeliencres.com"/>
    <hyperlink ref="K1510" r:id="rId983" display="casonadesanpantaleon.com"/>
    <hyperlink ref="K1512" r:id="rId984" display="hospederalascalzadas.com"/>
    <hyperlink ref="K1516" r:id="rId985" display="atotxarooms.com/contacto"/>
    <hyperlink ref="K1517" r:id="rId986" display="hotelarrizulcongress.com"/>
    <hyperlink ref="K1518" r:id="rId987" display="agroturismoarratzain.com"/>
    <hyperlink ref="K1519" r:id="rId988" display="hoteltorrezumeltzegi.com"/>
    <hyperlink ref="K1522" r:id="rId989" display="http://balcondelabahiasuites.es/"/>
    <hyperlink ref="K1523" r:id="rId990" display="petitpalacetamarises.com"/>
    <hyperlink ref="K1524" r:id="rId991" display="petitpalacetamarises.com"/>
    <hyperlink ref="K1525" r:id="rId992" display="abbajazzvitoriahotel.com"/>
    <hyperlink ref="K1526" r:id="rId993" display="apartahotelsanfermin.com"/>
    <hyperlink ref="K1530" r:id="rId994" display="http://colonialdesantillana.com/"/>
    <hyperlink ref="K1531" r:id="rId995" display="elrefugiodedonmiguel.com"/>
    <hyperlink ref="K1532" r:id="rId996" display="hotelruralcasabarria.com"/>
    <hyperlink ref="K1533" r:id="rId997" display="hotelvillaclementina.com"/>
    <hyperlink ref="K1534" r:id="rId998" display="hotelblancadenavarra.com"/>
    <hyperlink ref="K1535" r:id="rId999" display="http://sercotelarenalbilbao.com/"/>
    <hyperlink ref="K1536" r:id="rId1000" display="hotelpalaciodelavega.com"/>
    <hyperlink ref="K1540" r:id="rId1001" display="hotelspaplazaarriate.com"/>
    <hyperlink ref="K1541" r:id="rId1002" display="clubmaritimoholidays.com"/>
    <hyperlink ref="K1542" r:id="rId1003" display="http://facebook.com/hoteljimena"/>
    <hyperlink ref="K1544" r:id="rId1004" display="http://hotelciudaddemiranda.com/"/>
    <hyperlink ref="K1546" r:id="rId1005" display="http://elrefugiodedonmiguel.com/"/>
    <hyperlink ref="K1547" r:id="rId1006" display="http://www.hotelruralcasabarria.com/"/>
    <hyperlink ref="K1548" r:id="rId1007" display="hotelvillafrigiliana.com"/>
    <hyperlink ref="K1549" r:id="rId1008" display="http://hotelblancadenavarra.com/"/>
    <hyperlink ref="K1551" r:id="rId1009" display="nobuhotels.com/marbella/"/>
    <hyperlink ref="K1552" r:id="rId1010" display="http://hotelirisguadalajara.com/"/>
    <hyperlink ref="K1554" r:id="rId1011" display="hotelcentralmarbella.com"/>
    <hyperlink ref="K1555" r:id="rId1012" display="parkplazasuiteshotel.com"/>
    <hyperlink ref="K1556" r:id="rId1013" display="parkplazasuiteshotel.com"/>
    <hyperlink ref="K1557" r:id="rId1014" display="hotelinfantacristina.com"/>
    <hyperlink ref="K1558" r:id="rId1015" display="http://hotelspaplazaarriate.com/"/>
    <hyperlink ref="K1559" r:id="rId1016" display="hotelbavieraandalucia.es"/>
    <hyperlink ref="K1561" r:id="rId1017" display="hotelciudadpozoalcon.com"/>
    <hyperlink ref="K1563" r:id="rId1018" display="hotelbalcondecazorla.com"/>
    <hyperlink ref="K1566" r:id="rId1019" display="residenciallosrobles.com"/>
    <hyperlink ref="K1568" r:id="rId1020" display="http://apartamentosnuriasol.com/"/>
    <hyperlink ref="K1569" r:id="rId1021" display="ilunionalcorasevilla.com"/>
    <hyperlink ref="K1572" r:id="rId1022" display="apartamentoscruzcampo.es"/>
    <hyperlink ref="K1573" r:id="rId1023" display="hotelvirgendelosreyes.es"/>
    <hyperlink ref="K1574" r:id="rId1024" display="hotelciudaddelsol.com/es"/>
    <hyperlink ref="K1575" r:id="rId1025" display="achotelsevillatorneo.com"/>
    <hyperlink ref="K1577" r:id="rId1026" display="hotelplazasantalucia.com"/>
    <hyperlink ref="I1578" r:id="rId1027" display="info@cortijosotoreal.com"/>
    <hyperlink ref="K1578" r:id="rId1028" display="hotelcortijosotoreal.com"/>
    <hyperlink ref="K1579" r:id="rId1029" display="barcelomontecastillo.com"/>
    <hyperlink ref="K1580" r:id="rId1030" display="barcelomontecastillo.com"/>
    <hyperlink ref="K1581" r:id="rId1031" display="senatorcadizspahotel.com"/>
    <hyperlink ref="K1582" r:id="rId1032" display="hotelalboranchiclana.com"/>
    <hyperlink ref="K1583" r:id="rId1033" display="restauranteloscorzos.com"/>
    <hyperlink ref="K1584" r:id="rId1034" display="http://residenciallosrobles.com/"/>
    <hyperlink ref="K1585" r:id="rId1035" display="habitacionesloscanos.com"/>
    <hyperlink ref="K1587" r:id="rId1036" display="http://ilunionalcorasevilla.com/"/>
    <hyperlink ref="K1588" r:id="rId1037" display="granhotelciudaddelsur.es"/>
    <hyperlink ref="K1589" r:id="rId1038" display="hotellacasadelmedico.com"/>
    <hyperlink ref="K1590" r:id="rId1039" display="hotelmiradordemontoro.es"/>
    <hyperlink ref="K1591" r:id="rId1040" display="hotelsierradearaceli.com"/>
    <hyperlink ref="K1592" r:id="rId1041" display="hotelcondedecardenas.com"/>
    <hyperlink ref="K1594" r:id="rId1042" display="apartahoteltrevenque.com"/>
    <hyperlink ref="K1595" r:id="rId1043" display="hotelmontesolarttyco.com"/>
    <hyperlink ref="K1596" r:id="rId1044" display="hotelencinacentenaria.es"/>
    <hyperlink ref="K1597" r:id="rId1045" display="hotelavenidatropical.com"/>
    <hyperlink ref="K1598" r:id="rId1046" display="hotelcarmenalmunecar.com"/>
    <hyperlink ref="K1599" r:id="rId1047" display="hoteltobosoalmunecar.com"/>
    <hyperlink ref="K1600" r:id="rId1048" display="hotelnuevomanoletesa.com"/>
    <hyperlink ref="K1601" r:id="rId1049" display="hotelsierradearacena.com"/>
    <hyperlink ref="K1603" r:id="rId1050" display="hotelcuidaddesuecasl.com"/>
    <hyperlink ref="K1604" r:id="rId1051" display="reservashotelpatilla.com"/>
    <hyperlink ref="K1606" r:id="rId1052" display="elcierzodejavalambre.com"/>
    <hyperlink ref="K1607" r:id="rId1053" display="habitacioneslatinaja.com"/>
    <hyperlink ref="K1608" r:id="rId1054" display="olympiahotelvalencia.com"/>
    <hyperlink ref="K1609" r:id="rId1055" display="hoteloneshotmercat09.com"/>
    <hyperlink ref="K1610" r:id="rId1056" display="thevalentiacabillers.com"/>
    <hyperlink ref="K1611" r:id="rId1057" display="myrhotelplazamercado.com"/>
    <hyperlink ref="K1612" r:id="rId1058" display="hoteleuropa-valencia.com"/>
    <hyperlink ref="K1613" r:id="rId1059" display="hotelneptunovalencia.com"/>
    <hyperlink ref="K1614" r:id="rId1060" display="alcocebresuiteshotel.com"/>
    <hyperlink ref="K1615" r:id="rId1061" display="hostalvictoriaaltura.com"/>
    <hyperlink ref="K1616" r:id="rId1062" display="apartamentosvidaber.com/"/>
    <hyperlink ref="K1617" r:id="rId1063" display="http://hoteltobosoalmunecar.com/"/>
    <hyperlink ref="K1619" r:id="rId1064" display="hoteljaimeipeniscola.com"/>
    <hyperlink ref="K1620" r:id="rId1065" display="eljardidelestornell.com/"/>
    <hyperlink ref="K1622" r:id="rId1066" display="hotelvoramarbenidorm.com"/>
    <hyperlink ref="K1624" r:id="rId1067" display="balneariolaesperanza.com"/>
    <hyperlink ref="K1625" r:id="rId1068" display="http://habitacioneslatinaja.com/"/>
    <hyperlink ref="K1626" r:id="rId1069" display="apartamentosesjovial.com"/>
    <hyperlink ref="K1627" r:id="rId1070" display="hotelcentralcaravaca.com"/>
    <hyperlink ref="K1628" r:id="rId1071" display="satrenkaibiza.com/home-1"/>
    <hyperlink ref="K1629" r:id="rId1072" display="fontenillemenorca.com/fr"/>
    <hyperlink ref="K1630" r:id="rId1073" display="sonparchotelsmenorca.com"/>
    <hyperlink ref="K1631" r:id="rId1074" display="sonparchotelsmenorca.com"/>
    <hyperlink ref="K1632" r:id="rId1075" display="grupoteltaurusparksl.com"/>
    <hyperlink ref="K1633" r:id="rId1076" display="grupotelimperioplaya.com"/>
    <hyperlink ref="K1634" r:id="rId1077" display="https://apartamentosvidaber.com/"/>
    <hyperlink ref="K1636" r:id="rId1078" display="clubhotelcalaratjada.com"/>
    <hyperlink ref="K1637" r:id="rId1079" display="hvsl.es/fontdesacala.htm"/>
    <hyperlink ref="K1638" r:id="rId1080" display="hotelvoramarmallorca.com"/>
    <hyperlink ref="K1639" r:id="rId1081" display="apartamentoslamirada.com"/>
    <hyperlink ref="K1640" r:id="rId1082" display="boutiquehotelsantroc.com"/>
    <hyperlink ref="K1641" r:id="rId1083" display="hotelpergolamallorca.com"/>
    <hyperlink ref="K1642" r:id="rId1084" display="aparthotelrosadelmar.com"/>
    <hyperlink ref="K1645" r:id="rId1085" display="aparthotelcalaguyasa.com"/>
    <hyperlink ref="K1646" r:id="rId1086" display="ortiz-construcciones.com"/>
    <hyperlink ref="K1647" r:id="rId1087" display="iberostarbahadepalma.com"/>
    <hyperlink ref="K1648" r:id="rId1088" display="protursacomaplayaspa.com"/>
    <hyperlink ref="K1649" r:id="rId1089" display="aparthotelportodrach.com"/>
    <hyperlink ref="K1655" r:id="rId1090" display="hotelparadapuigcerda.com"/>
    <hyperlink ref="K1656" r:id="rId1091" display="nougoyaresidencialsl.com"/>
    <hyperlink ref="K1657" r:id="rId1092" display="hotelpirineospelegri.com"/>
    <hyperlink ref="K1658" r:id="rId1093" display="hotelblaumarllafranc.com"/>
    <hyperlink ref="K1659" r:id="rId1094" display="apartamentosfestamar.com"/>
    <hyperlink ref="K1662" r:id="rId1095" display="apartamentosolynieve.com"/>
    <hyperlink ref="K1664" r:id="rId1096" display="hoteltierradebiescas.com"/>
    <hyperlink ref="K1667" r:id="rId1097" display="hotelcasacarmen-mars.com"/>
    <hyperlink ref="K1669" r:id="rId1098" display="hotelsoriaplazamayor.com"/>
    <hyperlink ref="K1673" r:id="rId1099" display="hotelcosmostarragona.com"/>
    <hyperlink ref="K1675" r:id="rId1100" display="hotelkursaalcalafell.com"/>
    <hyperlink ref="K1676" r:id="rId1101" display="hotelrestaurantdiego.com"/>
    <hyperlink ref="K1678" r:id="rId1102" display="hotelorientedeteruel.com"/>
    <hyperlink ref="K1680" r:id="rId1103" display="albarracindonablanca.com"/>
    <hyperlink ref="K1681" r:id="rId1104" display="eurostarsdianapalace.com"/>
    <hyperlink ref="K1682" r:id="rId1105" display="hotelmontanapalentina.es"/>
    <hyperlink ref="K1684" r:id="rId1106" display="elcaserondelinarejos.com"/>
    <hyperlink ref="K1685" r:id="rId1107" display="hotelruralelperdigon.com"/>
    <hyperlink ref="K1687" r:id="rId1108" display="pousadasdecompostela.com"/>
    <hyperlink ref="K1688" r:id="rId1109" display="hotelfranciscojavier.com"/>
    <hyperlink ref="K1689" r:id="rId1110" display="hotelfontedesanroque.com"/>
    <hyperlink ref="K1690" r:id="rId1111" display="santiagoapostolhotel.com"/>
    <hyperlink ref="K1691" r:id="rId1112" display="pousadasdecompostela.com"/>
    <hyperlink ref="K1693" r:id="rId1113" display="hotelfontedofrailesl.com"/>
    <hyperlink ref="K1694" r:id="rId1114" display="hotelpalaciodecristal.es"/>
    <hyperlink ref="K1695" r:id="rId1115" display="thebookfactoryhostel.com"/>
    <hyperlink ref="K1696" r:id="rId1116" display="washingtonsuiteshotel.es"/>
    <hyperlink ref="K1698" r:id="rId1117" display="hotelcentralasturias.com"/>
    <hyperlink ref="K1699" r:id="rId1118" display="hotelcampoamoroviedo.com"/>
    <hyperlink ref="K1700" r:id="rId1119" display="lacasonadejovellanos.com"/>
    <hyperlink ref="K1701" r:id="rId1120" display="bufondearenillashotel.es"/>
    <hyperlink ref="K1702" r:id="rId1121" display="llaneshotelcasajunco.com"/>
    <hyperlink ref="K1703" r:id="rId1122" display="apartamentosdelnorte.com"/>
    <hyperlink ref="K1705" r:id="rId1123" display="hotelrestauranteprado.es"/>
    <hyperlink ref="K1706" r:id="rId1124" display="hotelpalacetepenalba.com"/>
    <hyperlink ref="K1707" r:id="rId1125" display="hotelcastillodelalba.com"/>
    <hyperlink ref="K1708" r:id="rId1126" display="lascaldasvillatermal.com"/>
    <hyperlink ref="K1709" r:id="rId1127" display="palaciocondedetoreno.com"/>
    <hyperlink ref="K1710" r:id="rId1128" display="hotelruraleltorrejon.com"/>
    <hyperlink ref="K1712" r:id="rId1129" display="hotelnaranjodebulnes.com"/>
    <hyperlink ref="K1713" r:id="rId1130" display="hotelrural-arredondo.com"/>
    <hyperlink ref="K1714" r:id="rId1131" display="picosdeuropa.net/bricial"/>
    <hyperlink ref="K1716" r:id="rId1132" display="rectoraldecobres1729.com"/>
    <hyperlink ref="K1717" r:id="rId1133" display="inversionescomodinsl.com"/>
    <hyperlink ref="K1718" r:id="rId1134" display="hotelmiramarsanxenxo.com"/>
    <hyperlink ref="K1719" r:id="rId1135" display="hotelvirgendelcamino.com"/>
    <hyperlink ref="K1720" r:id="rId1136" display="hotelgaliciapalacesa.com"/>
    <hyperlink ref="K1721" r:id="rId1137" display="hotelimprentamusical.com"/>
    <hyperlink ref="K1722" r:id="rId1138" display="achotellonsanantonio.com"/>
    <hyperlink ref="K1723" r:id="rId1139" display="elcaprichodejosanasl.com"/>
    <hyperlink ref="K1724" r:id="rId1140" display="hotelvilladecacabelos.es"/>
    <hyperlink ref="K1726" r:id="rId1141" display="hoteltemplepradorrey.com"/>
    <hyperlink ref="K1728" r:id="rId1142" display="miradordelermitagesl.com"/>
    <hyperlink ref="K1729" r:id="rId1143" display="hoteltierradelareina.com"/>
    <hyperlink ref="K1730" r:id="rId1144" display="apartamentosalamos.com/"/>
    <hyperlink ref="K1731" r:id="rId1145" display="lasendadelosenebros.com"/>
    <hyperlink ref="K1732" r:id="rId1146" display="santmarcalmontseny.com/"/>
    <hyperlink ref="K1733" r:id="rId1147" display="benasqueapartamentos.es"/>
    <hyperlink ref="K1736" r:id="rId1148" display="casavaldecaballeros.com"/>
    <hyperlink ref="K1737" r:id="rId1149" display="http://hotelvirgendelcamino.com/"/>
    <hyperlink ref="K1739" r:id="rId1150" display="visitasamonfraguesl.com"/>
    <hyperlink ref="K1742" r:id="rId1151" display="hospedajevillapilar.com"/>
    <hyperlink ref="K1744" r:id="rId1152" display="hotelvilladealarcon.com"/>
    <hyperlink ref="K1745" r:id="rId1153" display="hotelruralalpujarra.com"/>
    <hyperlink ref="K1747" r:id="rId1154" display="http://hoteltierradelareina.com/"/>
    <hyperlink ref="K1748" r:id="rId1155" display="menorcaexperimental.com"/>
    <hyperlink ref="K1749" r:id="rId1156" display="http://lasendadelosenebros.com/"/>
    <hyperlink ref="K1750" r:id="rId1157" display="https://santmarcalmontseny.com/"/>
    <hyperlink ref="K1751" r:id="rId1158" display="cortijodelmarresort.com"/>
    <hyperlink ref="K1754" r:id="rId1159" display="http://restaurantecabonorte.es/"/>
    <hyperlink ref="K1755" r:id="rId1160" display="http://casavaldecaballeros.com/"/>
    <hyperlink ref="K1761" r:id="rId1161" display="http://hospedajevillapilar.com/"/>
    <hyperlink ref="K1763" r:id="rId1162" display="luzhotelalmonaster.com/"/>
    <hyperlink ref="K1764" r:id="rId1163" display="allotjamentsingular.com"/>
    <hyperlink ref="K1767" r:id="rId1164" display="hospedajeruralparri.com"/>
    <hyperlink ref="K1770" r:id="rId1165" display="elpalauetdelpriorat.com"/>
    <hyperlink ref="K1771" r:id="rId1166" display="http://hotelcasadecaldelas.com/"/>
    <hyperlink ref="K1772" r:id="rId1167" display="pazomolinosdeantero.com"/>
    <hyperlink ref="K1776" r:id="rId1168" display="oceandreamstenerife.com"/>
    <hyperlink ref="K1777" r:id="rId1169" display="alberguesvalladolid.com"/>
    <hyperlink ref="K1778" r:id="rId1170" display="hotelruraldelmedico.es/"/>
    <hyperlink ref="K1779" r:id="rId1171" display="laposadadeabanillas.es/"/>
    <hyperlink ref="K1781" r:id="rId1172" display="hotelritualelpalmar.com"/>
    <hyperlink ref="K1782" r:id="rId1173" display="hotelbelvederepalma.com"/>
    <hyperlink ref="K1783" r:id="rId1174" display="hotelamicmiraflores.com"/>
    <hyperlink ref="K1785" r:id="rId1175" display="balneariodechulilla.com"/>
    <hyperlink ref="K1786" r:id="rId1176" display="balneariodebenassal.com"/>
    <hyperlink ref="K1787" r:id="rId1177" display="madridairport.hilton.es"/>
    <hyperlink ref="K1788" r:id="rId1178" display="metropolitano-hotel.com"/>
    <hyperlink ref="K1789" r:id="rId1179" display="novotelmadridcenter.com"/>
    <hyperlink ref="K1791" r:id="rId1180" display="senatorbarajashotel.com"/>
    <hyperlink ref="K1792" r:id="rId1181" display="eurostarsplazamayor.com"/>
    <hyperlink ref="K1793" r:id="rId1182" display="laposadadeelchaflan.com"/>
    <hyperlink ref="K1794" r:id="rId1183" display="antonioprietoalonso.com"/>
    <hyperlink ref="K1795" r:id="rId1184" display="hoteloneshotprado23.com"/>
    <hyperlink ref="K1796" r:id="rId1185" display="hotelavenidagranvia.com"/>
    <hyperlink ref="K1797" r:id="rId1186" display="apartohotel-rosales.com"/>
    <hyperlink ref="K1798" r:id="rId1187" display="hotelsterlingmadrid.com"/>
    <hyperlink ref="K1799" r:id="rId1188" display="hotelinfantamercedes.es"/>
    <hyperlink ref="K1800" r:id="rId1189" display="exegranhotelalmenar.com"/>
    <hyperlink ref="K1801" r:id="rId1190" display="http://www.hotelbelvederepalma.com/"/>
    <hyperlink ref="K1802" r:id="rId1191" display="hotelaravacavillage.com"/>
    <hyperlink ref="K1804" r:id="rId1192" display="hotelrestonvaldemoro.es"/>
    <hyperlink ref="K1805" r:id="rId1193" display="hotelruralcasacirilo.es"/>
    <hyperlink ref="K1806" r:id="rId1194" display="hotelsanantonioavila.es"/>
    <hyperlink ref="K1807" r:id="rId1195" display="complejoelcarrascal.com"/>
    <hyperlink ref="K1808" r:id="rId1196" display="casadeltiotelesforo.com"/>
    <hyperlink ref="K1809" r:id="rId1197" display="execasadeloslinajes.com"/>
    <hyperlink ref="K1810" r:id="rId1198" display="http://www.senatorbarajashotel.com/"/>
    <hyperlink ref="K1811" r:id="rId1199" display="eljardindelahilaria.com"/>
    <hyperlink ref="K1812" r:id="rId1200" display="alojamientoensegovia.es"/>
    <hyperlink ref="K1814" r:id="rId1201" display="hotelruralcasablanca.es"/>
    <hyperlink ref="K1815" r:id="rId1202" display="http://hotelavenidagranvia.com/"/>
    <hyperlink ref="K1816" r:id="rId1203" display="http://apartohotel-rosales.com/"/>
    <hyperlink ref="K1817" r:id="rId1204" display="http://hotelsterlingmadrid.com/"/>
    <hyperlink ref="K1818" r:id="rId1205" display="http://hotelinfantamercedes.es/"/>
    <hyperlink ref="K1819" r:id="rId1206" display="bahaprncipetenerife.com"/>
    <hyperlink ref="K1821" r:id="rId1207" display="hotellasmadrigueras.com"/>
    <hyperlink ref="K1822" r:id="rId1208" display="hotelh10laspalmeras.com"/>
    <hyperlink ref="K1823" r:id="rId1209" display="apartamentosaguamar.com"/>
    <hyperlink ref="K1824" r:id="rId1210" display="hotelruralportacoeli.es"/>
    <hyperlink ref="K1825" r:id="rId1211" display="elcuartondeinesluna.com"/>
    <hyperlink ref="K1826" r:id="rId1212" display="hostalgoyasalamanca.com"/>
    <hyperlink ref="K1827" r:id="rId1213" display="http://casadeltiotelesforo.com/"/>
    <hyperlink ref="K1828" r:id="rId1214" display="balnearioretortillo.com"/>
    <hyperlink ref="K1830" r:id="rId1215" display="hotelboutiqueadolfo.com"/>
    <hyperlink ref="K1831" r:id="rId1216" display="domusplazazocodover.com"/>
    <hyperlink ref="K1832" r:id="rId1217" display="hoteltoledoimperial.com"/>
    <hyperlink ref="K1833" r:id="rId1218" display="hoteltoledoimperial.com"/>
    <hyperlink ref="K1839" r:id="rId1219" display="monasterioguadalupe.com"/>
    <hyperlink ref="K1840" r:id="rId1220" display="http://hotellasmadrigueras.com/"/>
    <hyperlink ref="K1841" r:id="rId1221" display="hotel-elbasarabeach.com"/>
    <hyperlink ref="K1842" r:id="rId1222" display="aquasuiteslanzarote.com"/>
    <hyperlink ref="K1843" r:id="rId1223" display="http://hotelruralportacoeli.es/"/>
    <hyperlink ref="K1844" r:id="rId1224" display="hotelh10oceansuites.com"/>
    <hyperlink ref="K1845" r:id="rId1225" display="bohemia-grancanaria.com"/>
    <hyperlink ref="K1847" r:id="rId1226" display="http://balnearioretortillo.com/"/>
    <hyperlink ref="K1849" r:id="rId1227" display="hotelruralelrefugio.com"/>
    <hyperlink ref="K1850" r:id="rId1228" display="http://domusplazazocodover.com/"/>
    <hyperlink ref="K1851" r:id="rId1229" display="eurostarsmonumental.com"/>
    <hyperlink ref="K1852" r:id="rId1230" display="hotelbrustarcentric.com"/>
    <hyperlink ref="K1853" r:id="rId1231" display="apartamentosoceania.com"/>
    <hyperlink ref="K1855" r:id="rId1232" display="hotelbanysorientals.com"/>
    <hyperlink ref="K1856" r:id="rId1233" display="hotelbanysorientals.com"/>
    <hyperlink ref="K1857" r:id="rId1234" display="hotelbarcelonacenter.es"/>
    <hyperlink ref="K1858" r:id="rId1235" display="hotelgaudibarcelona.com"/>
    <hyperlink ref="K1860" r:id="rId1236" display="hotelsagradafamilia.com"/>
    <hyperlink ref="K1861" r:id="rId1237" display="hotelgrumsbarcelona.com"/>
    <hyperlink ref="K1863" r:id="rId1238" display="hotelportadegallecs.com"/>
    <hyperlink ref="K1864" r:id="rId1239" display="hotel-upperdiagonal.com"/>
    <hyperlink ref="K1865" r:id="rId1240" display="apartamentsatzavara.com"/>
    <hyperlink ref="K1867" r:id="rId1241" display="santasusannaresort.info"/>
    <hyperlink ref="K1868" r:id="rId1242" display="marisol-continental.com"/>
    <hyperlink ref="K1870" r:id="rId1243" display="http://eurostarsmonumental.com/"/>
    <hyperlink ref="K1871" r:id="rId1244" display="http://hotelbrustarcentric.com/"/>
    <hyperlink ref="K1872" r:id="rId1245" display="hotelduquesdenajera.com"/>
    <hyperlink ref="K1874" r:id="rId1246" display="hotelbahiasantander.com"/>
    <hyperlink ref="K1875" r:id="rId1247" display="hostalmariamercedes.com"/>
    <hyperlink ref="K1876" r:id="rId1248" display="fernandodelosrios.house"/>
    <hyperlink ref="K1877" r:id="rId1249" display="hotel-palaciodelmar.com"/>
    <hyperlink ref="K1878" r:id="rId1250" display="hotellaencinadenoja.com"/>
    <hyperlink ref="K1879" r:id="rId1251" display="caminorealdeselores.com"/>
    <hyperlink ref="K1880" r:id="rId1252" display="hotelreservadelsaja.com"/>
    <hyperlink ref="K1882" r:id="rId1253" display="restauranteconchita.com"/>
    <hyperlink ref="K1883" r:id="rId1254" display="posadadelmarsuances.com"/>
    <hyperlink ref="K1884" r:id="rId1255" display="casonaloscaballeros.com"/>
    <hyperlink ref="K1885" r:id="rId1256" display="hotelpalaciodeaiete.com"/>
    <hyperlink ref="K1886" r:id="rId1257" display="hotelpuertadebilbao.com"/>
    <hyperlink ref="K1887" r:id="rId1258" display="hotelbilbaojardines.com"/>
    <hyperlink ref="K1891" r:id="rId1259" display="lahaciendademisenor.com"/>
    <hyperlink ref="K1892" r:id="rId1260" display="hotelfernangonzalez.com"/>
    <hyperlink ref="K1893" r:id="rId1261" display="http://hotelbahiasantander.com/"/>
    <hyperlink ref="K1894" r:id="rId1262" display="hotelforumevolucion.com"/>
    <hyperlink ref="K1896" r:id="rId1263" display="http://www.hotel-palaciodelmar.com/"/>
    <hyperlink ref="K1897" r:id="rId1264" display="hotelciudaddeburgos.com"/>
    <hyperlink ref="K1898" r:id="rId1265" display="hotelairedebardenas.com"/>
    <hyperlink ref="K1899" r:id="rId1266" display="hotelpamplonaeltoro.com"/>
    <hyperlink ref="K1901" r:id="rId1267" display="hospederiadealesves.com"/>
    <hyperlink ref="K1902" r:id="rId1268" display="hospederiadealesves.com"/>
    <hyperlink ref="K1903" r:id="rId1269" display="hotelruralaunamendi.com"/>
    <hyperlink ref="K1904" r:id="rId1270" display="xn--hotel-espaa-beb.es/"/>
    <hyperlink ref="K1905" r:id="rId1271" display="http://hotelpuertadebilbao.com/"/>
    <hyperlink ref="K1906" r:id="rId1272" display="hotelruralvictoria.info"/>
    <hyperlink ref="K1909" r:id="rId1273" display="royalpremierhoteles.com"/>
    <hyperlink ref="K1910" r:id="rId1274" display="hotelbodegaeljuncal.com"/>
    <hyperlink ref="K1911" r:id="rId1275" display="hotelesconembrujosl.com"/>
    <hyperlink ref="K1913" r:id="rId1276" display="royalpremierhoteles.com"/>
    <hyperlink ref="K1914" r:id="rId1277" display="flatotelcostadelsol.com"/>
    <hyperlink ref="K1916" r:id="rId1278" display="thermasdecarratraca.com"/>
    <hyperlink ref="K1917" r:id="rId1279" display="http://hotelairedebardenas.com/"/>
    <hyperlink ref="K1918" r:id="rId1280" display="http://hotelpamplonaeltoro.com/"/>
    <hyperlink ref="K1919" r:id="rId1281" display="posadaeltempranillo.com"/>
    <hyperlink ref="K1920" r:id="rId1282" display="coralbeach-marbella.com"/>
    <hyperlink ref="K1921" r:id="rId1283" display="casaresdelmarluxury.com"/>
    <hyperlink ref="K1922" r:id="rId1284" display="http://hotelruralaunamendi.com/"/>
    <hyperlink ref="K1923" r:id="rId1285" display="https://xn--hotel-espaa-beb.es/"/>
    <hyperlink ref="K1925" r:id="rId1286" display="hotelfernandocuarto.com"/>
    <hyperlink ref="K1926" r:id="rId1287" display="complejolamezquita.com/"/>
    <hyperlink ref="K1928" r:id="rId1288" display="hotelpuertadecazorla.es"/>
    <hyperlink ref="K1930" r:id="rId1289" display="http://eldorado-carboneras.com/"/>
    <hyperlink ref="K1931" r:id="rId1290" display="hotelsanpablosevilla.es"/>
    <hyperlink ref="K1932" r:id="rId1291" display="achotelsevillaforum.com"/>
    <hyperlink ref="K1933" r:id="rId1292" display="hotelriberadetriana.com"/>
    <hyperlink ref="K1934" r:id="rId1293" display="hotelalcazaralgarve.com"/>
    <hyperlink ref="K1936" r:id="rId1294" display="sevillasanfrancisco.es/"/>
    <hyperlink ref="K1937" r:id="rId1295" display="bellavistasevillasa.com"/>
    <hyperlink ref="K1938" r:id="rId1296" display="facebook.com/2020carlos"/>
    <hyperlink ref="K1939" r:id="rId1297" display="ilunioncalasdeconil.com"/>
    <hyperlink ref="K1940" r:id="rId1298" display="ilunioncalasdeconil.com"/>
    <hyperlink ref="K1943" r:id="rId1299" display="http://posadaeltempranillo.com/"/>
    <hyperlink ref="K1944" r:id="rId1300" display="http://coralbeach-marbella.com/"/>
    <hyperlink ref="K1945" r:id="rId1301" display="hotelmisianatarifa.com/"/>
    <hyperlink ref="K1948" r:id="rId1302" display="palaciosanbartolome.com"/>
    <hyperlink ref="K1949" r:id="rId1303" display="http://hotelfernandocuarto.com/"/>
    <hyperlink ref="K1950" r:id="rId1304" display="hotelconencantolola.com"/>
    <hyperlink ref="K1951" r:id="rId1305" display="eurostarslasadelfas.com"/>
    <hyperlink ref="K1952" r:id="rId1306" display="hospederiadelatalia.com"/>
    <hyperlink ref="K1953" r:id="rId1307" display="hotel-cordobacentro.es/"/>
    <hyperlink ref="K1955" r:id="rId1308" display="hotellosgirasoles.es/es"/>
    <hyperlink ref="K1957" r:id="rId1309" display="campingsierranevada.com"/>
    <hyperlink ref="K1958" r:id="rId1310" display="alcubilladelcaracol.com"/>
    <hyperlink ref="K1959" r:id="rId1311" display="palaciomarianapineda.es"/>
    <hyperlink ref="K1960" r:id="rId1312" display="hotelamericagranada.com"/>
    <hyperlink ref="K1962" r:id="rId1313" display="hoteltoledoimperial.com"/>
    <hyperlink ref="K1963" r:id="rId1314" display="hotelcoronadeatarfe.com"/>
    <hyperlink ref="K1964" r:id="rId1315" display="hotelcoronadeatarfe.com"/>
    <hyperlink ref="K1966" r:id="rId1316" display="hotelprincipefelipe.com"/>
    <hyperlink ref="K1969" r:id="rId1317" display="leo.room-matehotels.com"/>
    <hyperlink ref="K1970" r:id="rId1318" display="hotelalbayzindelmar.com"/>
    <hyperlink ref="K1971" r:id="rId1319" display="cuevasabueloventura.com"/>
    <hyperlink ref="K1972" r:id="rId1320" display="hotelfincalosllanos.com"/>
    <hyperlink ref="K1974" r:id="rId1321" display="hotelconventoaracena.es"/>
    <hyperlink ref="K1975" r:id="rId1322" display="hotelluzdelguadiana.com"/>
    <hyperlink ref="K1976" r:id="rId1323" display="hotelplazaescribano.com"/>
    <hyperlink ref="K1977" r:id="rId1324" display="ohtels.es/contacto.html"/>
    <hyperlink ref="K1978" r:id="rId1325" display="hotelayamontecenter.com"/>
    <hyperlink ref="K1979" r:id="rId1326" display="hotelislacanelagolf.com"/>
    <hyperlink ref="K1980" r:id="rId1327" display="hotelpatillarequena.com"/>
    <hyperlink ref="K1981" r:id="rId1328" display="achotelcolnvalencia.com"/>
    <hyperlink ref="K1982" r:id="rId1329" display="hoteloneshotcolon46.com"/>
    <hyperlink ref="K1983" r:id="rId1330" display="hoteljardinbotanico.com"/>
    <hyperlink ref="K1984" r:id="rId1331" display="hotelkramervalencia.com"/>
    <hyperlink ref="K1985" r:id="rId1332" display="hotelprimusvalencia.com"/>
    <hyperlink ref="K1986" r:id="rId1333" display="hotelinglesboutique.com"/>
    <hyperlink ref="K1987" r:id="rId1334" display="casualhotelvalencia.com"/>
    <hyperlink ref="K1988" r:id="rId1335" display="hotelpuertavalencia.com"/>
    <hyperlink ref="K1989" r:id="rId1336" display="hotelresidenciareal.com"/>
    <hyperlink ref="K1990" r:id="rId1337" display="hoteljardindebellver.es"/>
    <hyperlink ref="K1991" r:id="rId1338" display="hotelrhvinarosplaya.com"/>
    <hyperlink ref="K1992" r:id="rId1339" display="hotelrhvinarosplaya.com"/>
    <hyperlink ref="K1993" r:id="rId1340" display="hotelrhvinarosaura.com/"/>
    <hyperlink ref="K1994" r:id="rId1341" display="hotelesmediterraneo.com"/>
    <hyperlink ref="K1995" r:id="rId1342" display="hotelesmediterraneo.com"/>
    <hyperlink ref="K1996" r:id="rId1343" display="hotelesmediterraneo.com"/>
    <hyperlink ref="K1997" r:id="rId1344" display="hotelesmediterraneo.com"/>
    <hyperlink ref="K1998" r:id="rId1345" display="hotelciudaddeelche.com/"/>
    <hyperlink ref="K1999" r:id="rId1346" display="elmasdelacasablanca.com"/>
    <hyperlink ref="K2000" r:id="rId1347" display="hotelrocinantecalpe.com"/>
    <hyperlink ref="K2001" r:id="rId1348" display="hotelrocinantecalpe.com"/>
    <hyperlink ref="K2002" r:id="rId1349" display="hotelsanmiguelaltea.es/"/>
    <hyperlink ref="K2003" r:id="rId1350" display="hoteles-costablanca.com"/>
    <hyperlink ref="K2004" r:id="rId1351" display="hoteles-costablanca.com"/>
    <hyperlink ref="K2006" r:id="rId1352" display="marinahotelbenidorm.com"/>
    <hyperlink ref="K2007" r:id="rId1353" display="hotelvilladelmar.com.es"/>
    <hyperlink ref="K2008" r:id="rId1354" display="hoteles-costablanca.com"/>
    <hyperlink ref="K2009" r:id="rId1355" display="http://hotelprimusvalencia.com/"/>
    <hyperlink ref="K2010" r:id="rId1356" display="cases-de-sant-jaume.com"/>
    <hyperlink ref="K2011" r:id="rId1357" display="http://casualhotelvalencia.com/"/>
    <hyperlink ref="K2012" r:id="rId1358" display="hotelpalaciotudemir.com"/>
    <hyperlink ref="K2013" r:id="rId1359" display="orihuelacostaresort.com"/>
    <hyperlink ref="K2014" r:id="rId1360" display="http://hoteljardindebellver.es/"/>
    <hyperlink ref="K2015" r:id="rId1361" display="hotelsunpalacealbir.com"/>
    <hyperlink ref="K2016" r:id="rId1362" display="hotelruralelmirador.com"/>
    <hyperlink ref="K2017" r:id="rId1363" display="hotelruralelmirador.com"/>
    <hyperlink ref="K2018" r:id="rId1364" display="alberguelassalinas.com/"/>
    <hyperlink ref="K2019" r:id="rId1365" display="hotelventaelpuerto.com/"/>
    <hyperlink ref="K2020" r:id="rId1366" display="spanishcountryhotel.com"/>
    <hyperlink ref="K2021" r:id="rId1367" display="hotelcuevadelfraile.com"/>
    <hyperlink ref="K2022" r:id="rId1368" display="apartamentosvoramar.com"/>
    <hyperlink ref="K2023" r:id="rId1369" display="hotelesmercadal.com/es/"/>
    <hyperlink ref="K2024" r:id="rId1370" display="fincaserenamallorca.com"/>
    <hyperlink ref="K2025" r:id="rId1371" display="http://hotelrocinantecalpe.com/"/>
    <hyperlink ref="K2026" r:id="rId1372" display="https://www.hotelsanmiguelaltea.es/"/>
    <hyperlink ref="K2027" r:id="rId1373" display="hotelmarbelmallorca.com"/>
    <hyperlink ref="K2028" r:id="rId1374" display="canmonerdesarenalsa.com"/>
    <hyperlink ref="K2029" r:id="rId1375" display="playasolibizahotels.com"/>
    <hyperlink ref="K2030" r:id="rId1376" display="apartamentosbllobet.com"/>
    <hyperlink ref="K2031" r:id="rId1377" display="palladiumhotelgroup.com"/>
    <hyperlink ref="K2032" r:id="rId1378" display="grandhotelpalladium.com"/>
    <hyperlink ref="K2034" r:id="rId1379" display="palladiumhotelgroup.com"/>
    <hyperlink ref="K2036" r:id="rId1380" display="clubhotelaguamarina.com"/>
    <hyperlink ref="K2037" r:id="rId1381" display="globalesmediterrani.com"/>
    <hyperlink ref="K2039" r:id="rId1382" display="facebook.com/hybseaclub"/>
    <hyperlink ref="K2040" r:id="rId1383" display="hoteldonpepemallorca.eu"/>
    <hyperlink ref="K2041" r:id="rId1384" display="hotelantiguapalmasl.com"/>
    <hyperlink ref="K2042" r:id="rId1385" display="hotelbahiadealcudia.com"/>
    <hyperlink ref="K2043" r:id="rId1386" display="smartlineanbaromani.com"/>
    <hyperlink ref="K2044" r:id="rId1387" display="yartanboutiquehotel.com"/>
    <hyperlink ref="K2045" r:id="rId1388" display="marbelcanpastillasl.com"/>
    <hyperlink ref="K2047" r:id="rId1389" display="casesdecasgarriguer.com"/>
    <hyperlink ref="K2048" r:id="rId1390" display="asisdemarratxinetcb.com"/>
    <hyperlink ref="K2051" r:id="rId1391" display="apartamentosnovomar.com"/>
    <hyperlink ref="K2053" r:id="rId1392" display="hotelministersoller.com"/>
    <hyperlink ref="K2054" r:id="rId1393" display="calimeradelfinplaya.com"/>
    <hyperlink ref="K2055" r:id="rId1394" display="hotelcristobalcolon.com"/>
    <hyperlink ref="K2056" r:id="rId1395" display="gruporoyaltelecomsl.com"/>
    <hyperlink ref="K2057" r:id="rId1396" display="hotelclubcalamarsal.com"/>
    <hyperlink ref="K2058" r:id="rId1397" display="marsaladaapartments.com"/>
    <hyperlink ref="K2059" r:id="rId1398" display="joachimbauermeister.com"/>
    <hyperlink ref="K2060" r:id="rId1399" display="hotelcanyellesplaya.com"/>
    <hyperlink ref="K2063" r:id="rId1400" display="gna.es/pringest/hfanals"/>
    <hyperlink ref="K2066" r:id="rId1401" display="hotelciutatdegirona.com"/>
    <hyperlink ref="K2067" r:id="rId1402" display="peraladawinespagolf.com"/>
    <hyperlink ref="K2068" r:id="rId1403" display="aparthotelgolfbeach.com"/>
    <hyperlink ref="K2071" r:id="rId1404" display="hotelvillarodelbosc.com"/>
    <hyperlink ref="K2075" r:id="rId1405" display="laabadiasomontanosl.com"/>
    <hyperlink ref="K2077" r:id="rId1406" display="hotelvilladealmazan.com"/>
    <hyperlink ref="K2079" r:id="rId1407" display="hotelmanriquedelara.com"/>
    <hyperlink ref="K2081" r:id="rId1408" display="magnoliahotelsalou.com/"/>
    <hyperlink ref="K2085" r:id="rId1409" display="hotelisabeldesegura.com"/>
    <hyperlink ref="K2087" r:id="rId1410" display="hotelpradodelnavazo.com"/>
    <hyperlink ref="K2088" r:id="rId1411" display="hotelmesondelanieve.com"/>
    <hyperlink ref="K2090" r:id="rId1412" display="hotelvilladeaguilar.es/"/>
    <hyperlink ref="K2092" r:id="rId1413" display="hotelreaquintanaslu.com"/>
    <hyperlink ref="K2093" r:id="rId1414" display="elcaballerodemonzon.com"/>
    <hyperlink ref="K2094" r:id="rId1415" display="hoteltierradecampos.com"/>
    <hyperlink ref="K2095" r:id="rId1416" display="estrellabajocarrion.com"/>
    <hyperlink ref="K2096" r:id="rId1417" display="hotelpuentedepiedra.com"/>
    <hyperlink ref="K2097" r:id="rId1418" display="laventadelosarribes.com"/>
    <hyperlink ref="K2100" r:id="rId1419" display="hoteldematograndesl.com"/>
    <hyperlink ref="K2101" r:id="rId1420" display="hotelvalenciaferrol.com"/>
    <hyperlink ref="K2102" r:id="rId1421" display="compostelanethotels.com"/>
    <hyperlink ref="K2103" r:id="rId1422" display="compostelanethotels.com"/>
    <hyperlink ref="K2104" r:id="rId1423" display="residenciarosaleda.com/"/>
    <hyperlink ref="K2105" r:id="rId1424" display="hotelfloridaarteixo.com"/>
    <hyperlink ref="K2107" r:id="rId1425" display="apartamentosescuder.com"/>
    <hyperlink ref="K2109" r:id="rId1426" display="exepuertadesanpedro.com"/>
    <hyperlink ref="K2110" r:id="rId1427" display="hotelmiradordebarcia.es"/>
    <hyperlink ref="K2111" r:id="rId1428" display="rectoraldecastillon.com"/>
    <hyperlink ref="K2114" r:id="rId1429" display="marquesdelaensenada.com"/>
    <hyperlink ref="K2118" r:id="rId1430" display="hotelmontemarllanes.com"/>
    <hyperlink ref="K2119" r:id="rId1431" display="hotellafarolallanes.com"/>
    <hyperlink ref="K2120" r:id="rId1432" display="hotelelsalondeandes.com"/>
    <hyperlink ref="K2122" r:id="rId1433" display="hotelplayadeaguilar.com"/>
    <hyperlink ref="K2123" r:id="rId1434" display="lacasonadelviajante.com"/>
    <hyperlink ref="K2125" r:id="rId1435" display="ellacayodesestiello.com"/>
    <hyperlink ref="K2126" r:id="rId1436" display="rubenalvarezalvarez.com"/>
    <hyperlink ref="K2127" r:id="rId1437" display="ribadesella.com/terenes"/>
    <hyperlink ref="K2128" r:id="rId1438" display="hotelpuertodecandas.com"/>
    <hyperlink ref="K2129" r:id="rId1439" display="hotelpalaciodefiame.com"/>
    <hyperlink ref="K2130" r:id="rId1440" display="cristalvillaviciosa.com"/>
    <hyperlink ref="K2131" r:id="rId1441" display="losjardinesdelallosa.es"/>
    <hyperlink ref="K2132" r:id="rId1442" display="hotelcostaderodiles.com"/>
    <hyperlink ref="K2133" r:id="rId1443" display="granhotelhlgsamilsa.com"/>
    <hyperlink ref="K2134" r:id="rId1444" display="vigonet.com/hotelcangas"/>
    <hyperlink ref="K2135" r:id="rId1445" display="restauranteloureiro.com"/>
    <hyperlink ref="K2136" r:id="rId1446" display="hotelinternacionalsl.es"/>
    <hyperlink ref="K2137" r:id="rId1447" display="hostallostrespaises.com"/>
    <hyperlink ref="K2138" r:id="rId1448" display="hotelalfonsoprimero.com"/>
    <hyperlink ref="K2139" r:id="rId1449" display="balneariodecaldelas.com"/>
    <hyperlink ref="K2142" r:id="rId1450" display="hotelplazaportonovo.com"/>
    <hyperlink ref="K2143" r:id="rId1451" display="hotelplayapaxarinas.com"/>
    <hyperlink ref="K2145" r:id="rId1452" display="hospederiafernandoi.com"/>
    <hyperlink ref="K2146" r:id="rId1453" display="slowlenapartamentos.com"/>
    <hyperlink ref="K2147" r:id="rId1454" display="hotelinfantasdeleon.com"/>
    <hyperlink ref="K2148" r:id="rId1455" display="hotelponferradaplaza.es"/>
    <hyperlink ref="K2149" r:id="rId1456" display="balneariodemolgassl.com"/>
    <hyperlink ref="K2151" r:id="rId1457" display="apartahotelbelchite.es"/>
    <hyperlink ref="K2152" r:id="rId1458" display="elretirodesanpedro.com"/>
    <hyperlink ref="K2155" r:id="rId1459" display="larosadelostiempos.com"/>
    <hyperlink ref="K2156" r:id="rId1460" display="hotelvillafontanas.com"/>
    <hyperlink ref="K2158" r:id="rId1461" display="apartamentosaralso.com"/>
    <hyperlink ref="K2159" r:id="rId1462" display="apartamentosaralso.com"/>
    <hyperlink ref="K2160" r:id="rId1463" display="elcortijodedaimiel.com"/>
    <hyperlink ref="K2161" r:id="rId1464" display="restauranteroberto.com"/>
    <hyperlink ref="K2162" r:id="rId1465" display="http://www.hotelalfonsoprimero.com/"/>
    <hyperlink ref="K2163" r:id="rId1466" display="http://balneariodecaldelas.com/"/>
    <hyperlink ref="K2166" r:id="rId1467" display="elbuhodelaremolina.com"/>
    <hyperlink ref="K2167" r:id="rId1468" display="casaescueladetorin.com"/>
    <hyperlink ref="K2168" r:id="rId1469" display="http://hotelcabofestinanza.com/"/>
    <hyperlink ref="K2169" r:id="rId1470" display="montanasdecovadonga.es"/>
    <hyperlink ref="K2171" r:id="rId1471" display="http://hotelinfantasdeleon.com/"/>
    <hyperlink ref="K2172" r:id="rId1472" display="trianoncobarcelona.com"/>
    <hyperlink ref="K2174" r:id="rId1473" display="monasterioescondido.es"/>
    <hyperlink ref="K2175" r:id="rId1474" display="laestanciadelavera.com"/>
    <hyperlink ref="K2176" r:id="rId1475" display="http://elretirodesanpedro.com/"/>
    <hyperlink ref="K2177" r:id="rId1476" display="http://elcaprichodenieves.com/"/>
    <hyperlink ref="K2178" r:id="rId1477" display="rurallortigablanca.com"/>
    <hyperlink ref="K2179" r:id="rId1478" display="http://larosadelostiempos.com/"/>
    <hyperlink ref="K2180" r:id="rId1479" display="http://hotelvillafontanas.com/"/>
    <hyperlink ref="K2181" r:id="rId1480" display="lasaguasdearbuniel.com"/>
    <hyperlink ref="K2182" r:id="rId1481" display="http://apartamentosaralso.com/"/>
    <hyperlink ref="K2183" r:id="rId1482" display="http://apartamentosaralso.com/"/>
    <hyperlink ref="K2184" r:id="rId1483" display="hotelcalreidetallo.com"/>
    <hyperlink ref="K2185" r:id="rId1484" display="posadadehorcajuelo.com"/>
    <hyperlink ref="K2194" r:id="rId1485" display="http://montanasdecovadonga.es/"/>
    <hyperlink ref="K2199" r:id="rId1486" display="hotelalvargonzalez.com"/>
    <hyperlink ref="K2200" r:id="rId1487" display="hotelriberadelanga.com"/>
    <hyperlink ref="K2206" r:id="rId1488" display="apartahotelbaldiri.com"/>
    <hyperlink ref="K2209" r:id="rId1489" display="hotelelmirloblanco.com"/>
    <hyperlink ref="K2210" r:id="rId1490" display="alojamientosubeda.com/"/>
    <hyperlink ref="K2212" r:id="rId1491" display="lacasadelasmedicas.com"/>
    <hyperlink ref="K2214" r:id="rId1492" display="alojamiento-toledo.es/"/>
    <hyperlink ref="K2217" r:id="rId1493" display="enkalaapartamentos.com"/>
    <hyperlink ref="K2218" r:id="rId1494" display="hotelmammamiatossa.com"/>
    <hyperlink ref="K2220" r:id="rId1495" display="grancentralsuites.com/"/>
    <hyperlink ref="K2221" r:id="rId1496" display="hotelrurallascalas.com"/>
    <hyperlink ref="K2222" r:id="rId1497" display="latorredebisjueces.com"/>
    <hyperlink ref="K2224" r:id="rId1498" display="hotelrondamoments.com/"/>
    <hyperlink ref="K2225" r:id="rId1499" display="http://hotelriberadelanga.com/"/>
    <hyperlink ref="K2229" r:id="rId1500" display="agroturismoaraize.com/"/>
    <hyperlink ref="K2231" r:id="rId1501" display="hotelaeropuertosur.com"/>
    <hyperlink ref="K2233" r:id="rId1502" display="sevillagreensuites.com"/>
    <hyperlink ref="K2234" r:id="rId1503" display="hotelagarochipiona.com"/>
    <hyperlink ref="K2235" r:id="rId1504" display="hotelpuertocalderon.es"/>
    <hyperlink ref="K2236" r:id="rId1505" display="estacionpontevedra.com"/>
    <hyperlink ref="K2237" r:id="rId1506" display="balneariolierganes.com"/>
    <hyperlink ref="K2239" r:id="rId1507" display="hospederiatiamaria.es/"/>
    <hyperlink ref="K2240" r:id="rId1508" display="posadadelleondeoro.com"/>
    <hyperlink ref="K2242" r:id="rId1509" display="jchoteles-jardines.com"/>
    <hyperlink ref="K2243" r:id="rId1510" display="hotelreyescatolicos.es"/>
    <hyperlink ref="K2245" r:id="rId1511" display="hotelpuertadetoledo.es"/>
    <hyperlink ref="K2246" r:id="rId1512" display="hotellasprovincias.com"/>
    <hyperlink ref="K2247" r:id="rId1513" display="hotelasadorenrique.com"/>
    <hyperlink ref="K2248" r:id="rId1514" display="hotelcentrogranvia.com"/>
    <hyperlink ref="K2249" r:id="rId1515" display="petitpalacealcala.com/"/>
    <hyperlink ref="K2250" r:id="rId1516" display="jardinesdesabatini.com"/>
    <hyperlink ref="K2253" r:id="rId1517" display="hotel-puertaeuropa.com"/>
    <hyperlink ref="K2254" r:id="rId1518" display="hotelavenidaespana.com"/>
    <hyperlink ref="K2255" r:id="rId1519" display="checkinmadridparla.com"/>
    <hyperlink ref="K2256" r:id="rId1520" display="hotelassettorrejon.com"/>
    <hyperlink ref="K2257" r:id="rId1521" display="hotelpuertamerica.com/"/>
    <hyperlink ref="K2258" r:id="rId1522" display="miradordechamartin.com"/>
    <hyperlink ref="K2259" r:id="rId1523" display="http://sevillagreensuites.com/"/>
    <hyperlink ref="K2260" r:id="rId1524" display="hospederialacanada.es/"/>
    <hyperlink ref="K2261" r:id="rId1525" display="casonadenavalmedio.com"/>
    <hyperlink ref="K2262" r:id="rId1526" display="latorreboxarthotel.com"/>
    <hyperlink ref="K2263" r:id="rId1527" display="elcenadordesalvador.es"/>
    <hyperlink ref="K2265" r:id="rId1528" display="hospederadeantonia.com"/>
    <hyperlink ref="K2266" r:id="rId1529" display="lacasadelpresidente.es"/>
    <hyperlink ref="K2267" r:id="rId1530" display="hotelruralcayetana.com"/>
    <hyperlink ref="K2268" r:id="rId1531" display="angelesdesanrafael.com"/>
    <hyperlink ref="K2269" r:id="rId1532" display="hotelinfantaisabel.com"/>
    <hyperlink ref="K2271" r:id="rId1533" display="elmiradordelhayedo.com"/>
    <hyperlink ref="K2272" r:id="rId1534" display="hotelfraysebastian.com"/>
    <hyperlink ref="K2273" r:id="rId1535" display="hoteltroyatenerife.com"/>
    <hyperlink ref="K2274" r:id="rId1536" display="hotelruralcasalugo.com"/>
    <hyperlink ref="K2275" r:id="rId1537" display="hoteladoniscapital.com"/>
    <hyperlink ref="K2276" r:id="rId1538" display="laquintaparksuites.com"/>
    <hyperlink ref="K2278" r:id="rId1539" display="laquintaparksuites.com"/>
    <hyperlink ref="K2279" r:id="rId1540" display="hotelruralvictoria.com"/>
    <hyperlink ref="K2280" r:id="rId1541" display="apartamentosmasaru.com"/>
    <hyperlink ref="K2281" r:id="rId1542" display="hotelperlatenerife.com"/>
    <hyperlink ref="K2282" r:id="rId1543" display="casonasantodomingo.com"/>
    <hyperlink ref="K2283" r:id="rId1544" display="elmiradorgranhotel.com"/>
    <hyperlink ref="K2284" r:id="rId1545" display="labrandaislabonita.com"/>
    <hyperlink ref="K2286" r:id="rId1546" display="marenostrumresort.com/"/>
    <hyperlink ref="K2287" r:id="rId1547" display="hotelzentralcenter.com"/>
    <hyperlink ref="K2288" r:id="rId1548" display="macaronesianhotels.com"/>
    <hyperlink ref="K2289" r:id="rId1549" display="http://elcenadordesalvador.es/"/>
    <hyperlink ref="K2290" r:id="rId1550" display="residencialelllano.com"/>
    <hyperlink ref="K2292" r:id="rId1551" display="audazbritoehijossl.com"/>
    <hyperlink ref="K2293" r:id="rId1552" display="vanillagardenhotel.com"/>
    <hyperlink ref="K2294" r:id="rId1553" display="granhotelcoronasol.com"/>
    <hyperlink ref="K2295" r:id="rId1554" display="hotelalamedapalace.com"/>
    <hyperlink ref="K2296" r:id="rId1555" display="hotelbodegaelmoral.com"/>
    <hyperlink ref="K2297" r:id="rId1556" display="hotelvariniaserena.com"/>
    <hyperlink ref="K2298" r:id="rId1557" display="granhotelaqualange.com"/>
    <hyperlink ref="K2299" r:id="rId1558" display="hotelvictoriazafra.com"/>
    <hyperlink ref="K2300" r:id="rId1559" display="hotelacostavetonia.com"/>
    <hyperlink ref="K2301" r:id="rId1560" display="hotellostemplarios.net"/>
    <hyperlink ref="K2303" r:id="rId1561" display="hotelpintorelgreco.com"/>
    <hyperlink ref="K2304" r:id="rId1562" display="hotelnuneztomelloso.es"/>
    <hyperlink ref="K2305" r:id="rId1563" display="olmarahosteleriasl.com"/>
    <hyperlink ref="K2306" r:id="rId1564" display="http://apartamentosmasaru.com/"/>
    <hyperlink ref="K2307" r:id="rId1565" display="balneariocervantes.com"/>
    <hyperlink ref="K2308" r:id="rId1566" display="hotelcotodequevedo.com"/>
    <hyperlink ref="K2309" r:id="rId1567" display="hotelventaelmolino.com"/>
    <hyperlink ref="K2312" r:id="rId1568" display="hotelathcanadareal.com"/>
    <hyperlink ref="K2313" r:id="rId1569" display="palaciochaveshotel.com"/>
    <hyperlink ref="K2314" r:id="rId1570" display="clubpuertoatlntico.com"/>
    <hyperlink ref="K2316" r:id="rId1571" display="hotelacgrancanaria.com"/>
    <hyperlink ref="K2317" r:id="rId1572" display="tajarastebungalows.com"/>
    <hyperlink ref="K2319" r:id="rId1573" display="oasisfuerteventura.com"/>
    <hyperlink ref="K2320" r:id="rId1574" display="oasisfuerteventura.com"/>
    <hyperlink ref="K2321" r:id="rId1575" display="hotelhaciendadeanzo.es"/>
    <hyperlink ref="K2322" r:id="rId1576" display="lasvillasdeamadores.es"/>
    <hyperlink ref="K2323" r:id="rId1577" display="holidayclubresorts.com"/>
    <hyperlink ref="K2324" r:id="rId1578" display="hotelpuertodemogan.com"/>
    <hyperlink ref="K2325" r:id="rId1579" display="hotel-lastirajanas.com"/>
    <hyperlink ref="K2326" r:id="rId1580" display="haciendabuensuceso.com"/>
    <hyperlink ref="K2327" r:id="rId1581" display="hotelloscalderones.com"/>
    <hyperlink ref="K2328" r:id="rId1582" display="villaspuertocalero.com"/>
    <hyperlink ref="K2329" r:id="rId1583" display="villaspuertocalero.com"/>
    <hyperlink ref="K2330" r:id="rId1584" display="hotelfuerteventura.com"/>
    <hyperlink ref="K2333" r:id="rId1585" display="eurohotelbarcelona.com"/>
    <hyperlink ref="I2334" r:id="rId1586" display="santantoni@smhoteles.com"/>
    <hyperlink ref="K2334" r:id="rId1587" display="hotelbcnsantantoni.com"/>
    <hyperlink ref="I2335" r:id="rId1588" display="onalivingbarcelona@onagrup.net"/>
    <hyperlink ref="K2335" r:id="rId1589" display="onalivingbarcelona.com"/>
    <hyperlink ref="I2336" r:id="rId1590" display="info@sogamanresidencial.com"/>
    <hyperlink ref="K2336" r:id="rId1591" display="http://casapepeciudadreal.com/"/>
    <hyperlink ref="K2338" r:id="rId1592" display="anthostelbarcelona.com"/>
    <hyperlink ref="K2339" r:id="rId1593" display="arenasatiramhotels.com"/>
    <hyperlink ref="K2341" r:id="rId1594" display="hotelregenciacolon.com"/>
    <hyperlink ref="K2342" r:id="rId1595" display="hotelsantamartabcn.com"/>
    <hyperlink ref="K2343" r:id="rId1596" display="parkhotelbarcelona.com"/>
    <hyperlink ref="K2344" r:id="rId1597" display="hotelbarcelona1882.com"/>
    <hyperlink ref="K2345" r:id="rId1598" display="hotelciutatdelprat.com"/>
    <hyperlink ref="K2346" r:id="rId1599" display="smartroombarcelona.com"/>
    <hyperlink ref="K2347" r:id="rId1600" display="hostalciudadcondal.com"/>
    <hyperlink ref="I2348" r:id="rId1601" display="reservas@hotelpraktikgarden.com"/>
    <hyperlink ref="K2348" r:id="rId1602" display="hotelpraktikgarden.com"/>
    <hyperlink ref="K2349" r:id="rId1603" display="negre.us/apartments/es"/>
    <hyperlink ref="K2350" r:id="rId1604" display="barcelonacityhotel.com"/>
    <hyperlink ref="K2351" r:id="rId1605" display="hotelpraktikbakery.com"/>
    <hyperlink ref="K2352" r:id="rId1606" display="hotelsbplazaeuropa.com"/>
    <hyperlink ref="K2353" r:id="rId1607" display="hotelsohobarcelona.com"/>
    <hyperlink ref="K2354" r:id="rId1608" display="barcelonauniversal.com"/>
    <hyperlink ref="K2355" r:id="rId1609" display="http://villaspuertocalero.com/"/>
    <hyperlink ref="K2356" r:id="rId1610" display="hostalportadeferro.com"/>
    <hyperlink ref="K2358" r:id="rId1611" display="eurostarsexecutive.com"/>
    <hyperlink ref="K2359" r:id="rId1612" display="hotelsorliemocions.cat"/>
    <hyperlink ref="K2360" r:id="rId1613" display="hotelbarcelonagolf.com"/>
    <hyperlink ref="K2361" r:id="rId1614" display="hotelcastelldemata.com"/>
    <hyperlink ref="K2363" r:id="rId1615" display="http://parkhotelbarcelona.com/"/>
    <hyperlink ref="K2364" r:id="rId1616" display="lapremsahotelrural.com"/>
    <hyperlink ref="K2365" r:id="rId1617" display="http://arenasatiramhotels.com/"/>
    <hyperlink ref="K2366" r:id="rId1618" display="casonadelboticario.com"/>
    <hyperlink ref="K2367" r:id="rId1619" display="hotelvilladeabalos.com"/>
    <hyperlink ref="K2368" r:id="rId1620" display="balnearioarnedillo.com"/>
    <hyperlink ref="K2369" r:id="rId1621" display="elmiradordelachana.com"/>
    <hyperlink ref="K2370" r:id="rId1622" display="palaciodetrasvilla.com"/>
    <hyperlink ref="K2371" r:id="rId1623" display="abbasantanderhotel.com"/>
    <hyperlink ref="K2372" r:id="rId1624" display="grupopicosdeeuropa.com"/>
    <hyperlink ref="K2373" r:id="rId1625" display="elabuelodelacachava.es"/>
    <hyperlink ref="K2374" r:id="rId1626" display="hotelesdecantabria.com"/>
    <hyperlink ref="K2375" r:id="rId1627" display="hotelchateaularoca.com"/>
    <hyperlink ref="K2376" r:id="rId1628" display="complejocopacabana.com"/>
    <hyperlink ref="K2377" r:id="rId1629" display="posadariberadelpas.com"/>
    <hyperlink ref="K2378" r:id="rId1630" display="hotelplayamarlaredo.es"/>
    <hyperlink ref="K2379" r:id="rId1631" display="http://hotelsohobarcelona.com/"/>
    <hyperlink ref="K2382" r:id="rId1632" display="apartamentosdelahoz.es"/>
    <hyperlink ref="K2384" r:id="rId1633" display="balneariolahermida.com"/>
    <hyperlink ref="K2385" r:id="rId1634" display="pensionardigales11.com"/>
    <hyperlink ref="K2386" r:id="rId1635" display="hotelzaragozaplaza.com"/>
    <hyperlink ref="K2387" r:id="rId1636" display="hotel-rocamollarri.com"/>
    <hyperlink ref="K2388" r:id="rId1637" display="hoteldistritooeste.com"/>
    <hyperlink ref="K2390" r:id="rId1638" display="hoteldato.com/reservas"/>
    <hyperlink ref="K2392" r:id="rId1639" display="hotelbahiaplentzia.com"/>
    <hyperlink ref="K2393" r:id="rId1640" display="hotelcoliseobilbao.com"/>
    <hyperlink ref="K2394" r:id="rId1641" display="kurutziagajauregia.com"/>
    <hyperlink ref="K2395" r:id="rId1642" display="latenadahotelrural.com"/>
    <hyperlink ref="K2396" r:id="rId1643" display="hostalsanchogarcia.com"/>
    <hyperlink ref="K2397" r:id="rId1644" display="hotelvilladelerma.com/"/>
    <hyperlink ref="K2398" r:id="rId1645" display="facebook.com/rimbombin"/>
    <hyperlink ref="K2399" r:id="rId1646" display="lacasonadebriviesca.es"/>
    <hyperlink ref="K2400" r:id="rId1647" display="elrincondelconvento.es"/>
    <hyperlink ref="K2401" r:id="rId1648" display="hotelmilagrosriaza.com"/>
    <hyperlink ref="K2402" r:id="rId1649" display="heredadberaguhotel.com"/>
    <hyperlink ref="K2403" r:id="rId1650" display="hiexpress.com/pamplona"/>
    <hyperlink ref="K2404" r:id="rId1651" display="hotelpamplonaplaza.com"/>
    <hyperlink ref="K2406" r:id="rId1652" display="elcastejondeluzaga.com"/>
    <hyperlink ref="K2408" r:id="rId1653" display="granhotelbenahavis.com"/>
    <hyperlink ref="K2410" r:id="rId1654" display="themarbellaheights.com"/>
    <hyperlink ref="K2411" r:id="rId1655" display="http://pensionardigales11.com/"/>
    <hyperlink ref="K2412" r:id="rId1656" display="hotellasbuitreras.com/"/>
    <hyperlink ref="K2413" r:id="rId1657" display="hotelmolinodelarco.com"/>
    <hyperlink ref="K2414" r:id="rId1658" display="hoteltribunamalaga.com"/>
    <hyperlink ref="K2416" r:id="rId1659" display="malagahotelpicasso.com"/>
    <hyperlink ref="K2418" r:id="rId1660" display="hotelveneciamalaga.com"/>
    <hyperlink ref="K2419" r:id="rId1661" display="hotelcalifornianet.com"/>
    <hyperlink ref="K2420" r:id="rId1662" display="hotelalamedamalaga.com"/>
    <hyperlink ref="K2421" r:id="rId1663" display="hotelmalaganostrum.com"/>
    <hyperlink ref="K2422" r:id="rId1664" display="hotelprincesasolar.com"/>
    <hyperlink ref="K2423" r:id="rId1665" display="hotelparasolgarden.com"/>
    <hyperlink ref="K2424" r:id="rId1666" display="hotelparasolgarden.com"/>
    <hyperlink ref="K2425" r:id="rId1667" display="http://lacasonadebriviesca.es/"/>
    <hyperlink ref="K2426" r:id="rId1668" display="http://elrincondelconvento.es/"/>
    <hyperlink ref="K2427" r:id="rId1669" display="hotelmalagapremium.com"/>
    <hyperlink ref="K2428" r:id="rId1670" display="http://heredadberaguhotel.com/"/>
    <hyperlink ref="K2429" r:id="rId1671" display="http://www.hiexpress.com/pamplona"/>
    <hyperlink ref="K2430" r:id="rId1672" display="hotelmesonloschopos.es"/>
    <hyperlink ref="K2432" r:id="rId1673" display="hotelrinconandaluz.com"/>
    <hyperlink ref="K2433" r:id="rId1674" display="http://paradordesantarita.com/"/>
    <hyperlink ref="K2434" r:id="rId1675" display="marbellainnhoteles.com"/>
    <hyperlink ref="K2435" r:id="rId1676" display="granhotelguadalpin.com"/>
    <hyperlink ref="K2437" r:id="rId1677" display="http://continental-mojacar.es/"/>
    <hyperlink ref="K2438" r:id="rId1678" display="paraisodebujaraiza.com"/>
    <hyperlink ref="K2439" r:id="rId1679" display="http://granhotelbenahavis.com/"/>
    <hyperlink ref="K2441" r:id="rId1680" display="hotelhidalgomartos.com"/>
    <hyperlink ref="K2443" r:id="rId1681" display="balneariosanandres.com"/>
    <hyperlink ref="K2444" r:id="rId1682" display="hotelciudaddejodar.com"/>
    <hyperlink ref="K2445" r:id="rId1683" display="hotelciudaddeubeda.com"/>
    <hyperlink ref="K2446" r:id="rId1684" display="legadoalcazarhotel.com"/>
    <hyperlink ref="K2447" r:id="rId1685" display="haciendalosjinetes.com"/>
    <hyperlink ref="K2448" r:id="rId1686" display="singularapartments.com"/>
    <hyperlink ref="K2449" r:id="rId1687" display="laparadadelmarques.com"/>
    <hyperlink ref="K2450" r:id="rId1688" display="hotelhalodesevilla.com"/>
    <hyperlink ref="K2451" r:id="rId1689" display="laposadadelinfante.com"/>
    <hyperlink ref="K2452" r:id="rId1690" display="hotelinfantaleonor.com"/>
    <hyperlink ref="K2453" r:id="rId1691" display="tugasa.com/es/c11.html"/>
    <hyperlink ref="K2454" r:id="rId1692" display="hotelconventocadiz.com"/>
    <hyperlink ref="K2455" r:id="rId1693" display="cortijolosmonteros.com"/>
    <hyperlink ref="K2458" r:id="rId1694" display="casavaro.com/contacto/"/>
    <hyperlink ref="K2461" r:id="rId1695" display="hotelreallosbarrios.es"/>
    <hyperlink ref="K2462" r:id="rId1696" display="hotelconventotarifa.es"/>
    <hyperlink ref="K2463" r:id="rId1697" display="tugasa.com/es/c04.html"/>
    <hyperlink ref="K2465" r:id="rId1698" display="maximiano-herculeo.com"/>
    <hyperlink ref="K2466" r:id="rId1699" display="hospederiadelcarmen.es"/>
    <hyperlink ref="K2467" r:id="rId1700" display="victoriaplayahotel.com"/>
    <hyperlink ref="K2469" r:id="rId1701" display="http://paraisodebujaraiza.com/"/>
    <hyperlink ref="K2471" r:id="rId1702" display="http://hotelsierradesegura.es/"/>
    <hyperlink ref="K2472" r:id="rId1703" display="http://hotelhidalgomartos.com/"/>
    <hyperlink ref="K2474" r:id="rId1704" display="residencia-alicante.es"/>
    <hyperlink ref="K2475" r:id="rId1705" display="hotelgranadacentro.com"/>
    <hyperlink ref="K2476" r:id="rId1706" display="barcelolabobadilla.com"/>
    <hyperlink ref="K2477" r:id="rId1707" display="hoteljuanfrancisco.com"/>
    <hyperlink ref="K2478" r:id="rId1708" display="hotelcostaandaluza.com"/>
    <hyperlink ref="K2480" r:id="rId1709" display="alcazardebuquistar.com"/>
    <hyperlink ref="K2481" r:id="rId1710" display="hotelparislanjaron.com"/>
    <hyperlink ref="K2482" r:id="rId1711" display="hotelespanalanjaron.es"/>
    <hyperlink ref="K2483" r:id="rId1712" display="hotelcentral.jimdo.com"/>
    <hyperlink ref="K2484" r:id="rId1713" display="hotel-losgirasoles.com"/>
    <hyperlink ref="K2485" r:id="rId1714" display="elbalcondelasnieves.es"/>
    <hyperlink ref="K2488" r:id="rId1715" display="islacristinapalace.com"/>
    <hyperlink ref="K2489" r:id="rId1716" display="https://casavaro.com/contacto/"/>
    <hyperlink ref="K2491" r:id="rId1717" display="hostalmazagonpalos.com"/>
    <hyperlink ref="K2492" r:id="rId1718" display="hotelmatalascanas.com/"/>
    <hyperlink ref="K2493" r:id="rId1719" display="hotelcosmovalencia.com"/>
    <hyperlink ref="K2494" r:id="rId1720" display="hotelsorollapalace.com"/>
    <hyperlink ref="K2495" r:id="rId1721" display="larochera.blogspot.com"/>
    <hyperlink ref="K2496" r:id="rId1722" display="http://www.maximiano-herculeo.com/"/>
    <hyperlink ref="K2497" r:id="rId1723" display="hotelciutatdecarlet.es"/>
    <hyperlink ref="K2498" r:id="rId1724" display="hotelmiramarplaya.com/"/>
    <hyperlink ref="K2504" r:id="rId1725" display="aparthotelwellness.com"/>
    <hyperlink ref="K2505" r:id="rId1726" display="citysuitesvalencia.com"/>
    <hyperlink ref="K2506" r:id="rId1727" display="hotelsorollacentro.com"/>
    <hyperlink ref="K2507" r:id="rId1728" display="hoteluniversidades.com"/>
    <hyperlink ref="K2510" r:id="rId1729" display="http://hotelbahiatropical.com/"/>
    <hyperlink ref="K2512" r:id="rId1730" display="granhotelpeniscola.com"/>
    <hyperlink ref="K2513" r:id="rId1731" display="hotelboutiquelamar.com"/>
    <hyperlink ref="K2514" r:id="rId1732" display="felipesegundohotel.com"/>
    <hyperlink ref="K2515" r:id="rId1733" display="hotelrhportocristo.com"/>
    <hyperlink ref="K2516" r:id="rId1734" display="hotelrhportocristo.com"/>
    <hyperlink ref="K2517" r:id="rId1735" display="hotelmarenostrumsl.com"/>
    <hyperlink ref="K2518" r:id="rId1736" display="hotelmartinelhumano.es"/>
    <hyperlink ref="I2519" r:id="rId1737" display="info@hotelalamoalicante.com"/>
    <hyperlink ref="K2519" r:id="rId1738" display="hotelalamoalicante.com"/>
    <hyperlink ref="K2521" r:id="rId1739" display="hotellesrotesdenia.com"/>
    <hyperlink ref="K2522" r:id="rId1740" display="hoteljaimebenidorm.com"/>
    <hyperlink ref="K2523" r:id="rId1741" display="hotelnadalbenidorm.com"/>
    <hyperlink ref="K2524" r:id="rId1742" display="hotelperlabenidorm.com"/>
    <hyperlink ref="K2525" r:id="rId1743" display="hotelbrasilbenidorm.es"/>
    <hyperlink ref="K2526" r:id="rId1744" display="apartamentoslavila.com"/>
    <hyperlink ref="K2528" r:id="rId1745" display="casaruralcanelobre.com"/>
    <hyperlink ref="K2529" r:id="rId1746" display="https://www.hotelmiramarplaya.com/"/>
    <hyperlink ref="K2530" r:id="rId1747" display="villauniversitaria.com"/>
    <hyperlink ref="K2531" r:id="rId1748" display="hotelhuertodelcura.com"/>
    <hyperlink ref="K2533" r:id="rId1749" display="enoturismomainetes.com"/>
    <hyperlink ref="K2535" r:id="rId1750" display="hotellosperiquitos.com"/>
    <hyperlink ref="K2536" r:id="rId1751" display="hotelportmanmurcia.com"/>
    <hyperlink ref="K2537" r:id="rId1752" display="http://hotelsorollacentro.com/"/>
    <hyperlink ref="K2538" r:id="rId1753" display="laventadelosmontes.com"/>
    <hyperlink ref="K2539" r:id="rId1754" display="hotelferrerjaneiro.com"/>
    <hyperlink ref="K2540" r:id="rId1755" display="hotelnordmallorca.com/"/>
    <hyperlink ref="K2542" r:id="rId1756" display="myseahouseflamingo.com"/>
    <hyperlink ref="K2543" r:id="rId1757" display="facebook.com/somhotels"/>
    <hyperlink ref="K2544" r:id="rId1758" display="sesfigueresplayasl.com"/>
    <hyperlink ref="K2545" r:id="rId1759" display="rosales-formentera.com"/>
    <hyperlink ref="K2546" r:id="rId1760" display="hotelorquideaibiza.com"/>
    <hyperlink ref="K2547" r:id="rId1761" display="hoteltropicalibiza.com"/>
    <hyperlink ref="K2549" r:id="rId1762" display="http://hotelmartinelhumano.es/"/>
    <hyperlink ref="K2550" r:id="rId1763" display="monrestaurantfonda.com"/>
    <hyperlink ref="K2551" r:id="rId1764" display="hotelnousantantoni.com"/>
    <hyperlink ref="K2552" r:id="rId1765" display="ibizasunapartments.com"/>
    <hyperlink ref="K2553" r:id="rId1766" display="http://hoteljaimebenidorm.com/"/>
    <hyperlink ref="K2554" r:id="rId1767" display="hotelcanmostatxins.com"/>
    <hyperlink ref="K2555" r:id="rId1768" display="hotelcalaromantica.com"/>
    <hyperlink ref="K2556" r:id="rId1769" display="bellavistamallorca.com"/>
    <hyperlink ref="K2557" r:id="rId1770" display="hotelgenerosobeach.com"/>
    <hyperlink ref="K2558" r:id="rId1771" display="hotelvillachiquita.com"/>
    <hyperlink ref="K2559" r:id="rId1772" display="barceloponentplaya.com"/>
    <hyperlink ref="K2561" r:id="rId1773" display="mundojamaica2011sl.com"/>
    <hyperlink ref="K2562" r:id="rId1774" display="hotelbrasiliaplaya.com"/>
    <hyperlink ref="K2563" r:id="rId1775" display="hotelplayacanyamel.com"/>
    <hyperlink ref="K2564" r:id="rId1776" display="hotelnordesteplaya.com"/>
    <hyperlink ref="K2565" r:id="rId1777" display="hotelcapripollensa.com"/>
    <hyperlink ref="K2566" r:id="rId1778" display="tuibluealcudiapins.com"/>
    <hyperlink ref="K2567" r:id="rId1779" display="aparthotellescorts.com"/>
    <hyperlink ref="K2569" r:id="rId1780" display="hotelsmediterraneo.com"/>
    <hyperlink ref="K2570" r:id="rId1781" display="hotelsmediterraneo.com"/>
    <hyperlink ref="K2571" r:id="rId1782" display="hotelmaslaferreria.com"/>
    <hyperlink ref="K2573" r:id="rId1783" display="hotelmarinapalamos.com"/>
    <hyperlink ref="K2574" r:id="rId1784" display="hipocratescurhotel.com"/>
    <hyperlink ref="K2576" r:id="rId1785" display="hotelbelladolores.info"/>
    <hyperlink ref="K2577" r:id="rId1786" display="hotelacaciaslloret.com"/>
    <hyperlink ref="K2578" r:id="rId1787" display="husafornellsparksa.com"/>
    <hyperlink ref="K2581" r:id="rId1788" display="hotelcimscamprodon.com"/>
    <hyperlink ref="K2582" r:id="rId1789" display="hotelparkpuigcerda.com"/>
    <hyperlink ref="K2583" r:id="rId1790" display="lavallblancavielha.com"/>
    <hyperlink ref="K2585" r:id="rId1791" display="laportadadelmedievo.es"/>
    <hyperlink ref="K2586" r:id="rId1792" display="hotelvillavirginia.com"/>
    <hyperlink ref="K2587" r:id="rId1793" display="apartahotelsallent.com"/>
    <hyperlink ref="K2588" r:id="rId1794" display="snovilladesallent.com/"/>
    <hyperlink ref="K2589" r:id="rId1795" display="hotelvillaromanica.com"/>
    <hyperlink ref="K2590" r:id="rId1796" display="hotelpenamontanesa.com"/>
    <hyperlink ref="K2591" r:id="rId1797" display="piedrafitamountain.com"/>
    <hyperlink ref="K2593" r:id="rId1798" display="hotelciudaddesoria.com"/>
    <hyperlink ref="K2595" r:id="rId1799" display="laposadadenumancia.com"/>
    <hyperlink ref="K2596" r:id="rId1800" display="hotelreinodearagon.com"/>
    <hyperlink ref="K2598" r:id="rId1801" display="elportaldelmoncayo.com"/>
    <hyperlink ref="K2599" r:id="rId1802" display="lacasonadelsolanar.com"/>
    <hyperlink ref="K2600" r:id="rId1803" display="estivalparksalousa.com"/>
    <hyperlink ref="K2601" r:id="rId1804" display="hotelregentearagon.com"/>
    <hyperlink ref="K2602" r:id="rId1805" display="hotellasvegassalou.com"/>
    <hyperlink ref="K2603" r:id="rId1806" display="hotelberenguerivsa.com"/>
    <hyperlink ref="K2604" r:id="rId1807" display="hotelcoronatortosa.com"/>
    <hyperlink ref="K2605" r:id="rId1808" display="hotelescomarrugasa.com"/>
    <hyperlink ref="K2607" r:id="rId1809" display="granhotelbotanicos.com"/>
    <hyperlink ref="K2608" r:id="rId1810" display="laposadadesantaana.com"/>
    <hyperlink ref="K2611" r:id="rId1811" display="hotelfuentedelmiro.com"/>
    <hyperlink ref="K2612" r:id="rId1812" display="hotelruralcasamaria.es"/>
    <hyperlink ref="K2613" r:id="rId1813" display="zamudiablasfolgado.com"/>
    <hyperlink ref="K2614" r:id="rId1814" display="hotelruralremesal.com/"/>
    <hyperlink ref="K2615" r:id="rId1815" display="hotelmariademolina.com"/>
    <hyperlink ref="K2616" r:id="rId1816" display="acasadatorrebranca.com"/>
    <hyperlink ref="I2617" r:id="rId1817" display="info@residencialoslagos.com"/>
    <hyperlink ref="K2617" r:id="rId1818" display="residencialoslagos.com"/>
    <hyperlink ref="K2618" r:id="rId1819" display="granhotellosabetos.com"/>
    <hyperlink ref="K2619" r:id="rId1820" display="hoteleuropaarteixo.com"/>
    <hyperlink ref="K2620" r:id="rId1821" display="santacristinahotel.com"/>
    <hyperlink ref="K2621" r:id="rId1822" display="hoteleuropaarteixo.com"/>
    <hyperlink ref="K2622" r:id="rId1823" display="balnearioriopambre.com"/>
    <hyperlink ref="K2623" r:id="rId1824" display="hotelcondesdelemos.com"/>
    <hyperlink ref="K2624" r:id="rId1825" display="hotelgalateaburela.com"/>
    <hyperlink ref="K2625" r:id="rId1826" display="hotelzentralparque.com"/>
    <hyperlink ref="K2626" r:id="rId1827" display="apartamentosrecondo.es"/>
    <hyperlink ref="K2627" r:id="rId1828" display="trypsofiaparquesol.com"/>
    <hyperlink ref="K2632" r:id="rId1829" display="hotelpalaciovaldes.com"/>
    <hyperlink ref="K2633" r:id="rId1830" display="hotelprincesamunia.com"/>
    <hyperlink ref="K2635" r:id="rId1831" display="hotelciudaddeoviedo.es"/>
    <hyperlink ref="K2638" r:id="rId1832" display="llaneshotelrocamar.com"/>
    <hyperlink ref="K2639" r:id="rId1833" display="quintanadepancarsl.com"/>
    <hyperlink ref="K2640" r:id="rId1834" display="hotelvilladellanes.com"/>
    <hyperlink ref="K2641" r:id="rId1835" display="quintadevillanueva.com"/>
    <hyperlink ref="K2642" r:id="rId1836" display="lacasucadelesbardu.com"/>
    <hyperlink ref="K2643" r:id="rId1837" display="hotelvilladeluarca.com"/>
    <hyperlink ref="K2645" r:id="rId1838" display="casaviejadelsastre.com"/>
    <hyperlink ref="K2646" r:id="rId1839" display="lacasonadeentralgo.com"/>
    <hyperlink ref="K2647" r:id="rId1840" display="hotelrurallalastra.com"/>
    <hyperlink ref="K2648" r:id="rId1841" display="hotelruralelfondon.com"/>
    <hyperlink ref="K2649" r:id="rId1842" display="asturiashotelrural.com"/>
    <hyperlink ref="K2650" r:id="rId1843" display="laquintanadevaldes.com"/>
    <hyperlink ref="K2651" r:id="rId1844" display="restauranteautobar.com"/>
    <hyperlink ref="K2652" r:id="rId1845" display="hotelplazalaabadia.com"/>
    <hyperlink ref="K2653" r:id="rId1846" display="hotelroyalasturias.com"/>
    <hyperlink ref="K2654" r:id="rId1847" display="lacasonadesanandrs.com"/>
    <hyperlink ref="K2655" r:id="rId1848" display="castillovaldessalas.es"/>
    <hyperlink ref="K2656" r:id="rId1849" display="lacasonadellerices.com"/>
    <hyperlink ref="K2657" r:id="rId1850" display="hotelloslagosature.com"/>
    <hyperlink ref="K2659" r:id="rId1851" display="larutadecabralessl.com"/>
    <hyperlink ref="K2660" r:id="rId1852" display="hotelvalconvention.com"/>
    <hyperlink ref="K2661" r:id="rId1853" display="hotelatlanticovigo.com"/>
    <hyperlink ref="K2662" r:id="rId1854" display="hoteltrescarabelas.com"/>
    <hyperlink ref="K2663" r:id="rId1855" display="hotelcarabelapinta.com"/>
    <hyperlink ref="K2664" r:id="rId1856" display="hotelrealribadomar.com"/>
    <hyperlink ref="K2666" r:id="rId1857" display="dukesshabitaciones.com"/>
    <hyperlink ref="K2667" r:id="rId1858" display="hotelcasaportuguesa.es"/>
    <hyperlink ref="K2668" r:id="rId1859" display="hotelestrelladelmar.es"/>
    <hyperlink ref="K2669" r:id="rId1860" display="elcaprichodejosana.com"/>
    <hyperlink ref="K2671" r:id="rId1861" display="moncloadesanlazaro.com"/>
    <hyperlink ref="K2672" r:id="rId1862" display="hotelocasinodarasa.com"/>
    <hyperlink ref="K2673" r:id="rId1863" display="hoteloportelorural.com"/>
    <hyperlink ref="K2674" r:id="rId1864" display="casafontequeiroso.com"/>
    <hyperlink ref="K2675" r:id="rId1865" display="thehype-beachhouse.es"/>
    <hyperlink ref="K2676" r:id="rId1866" display="hotelruralcasalao.es/"/>
    <hyperlink ref="K2677" r:id="rId1867" display="balconesdebentomiz.es"/>
    <hyperlink ref="K2679" r:id="rId1868" display="hotelriscolaredo.com/"/>
    <hyperlink ref="K2680" r:id="rId1869" display="hotelbajamarplaya.com"/>
    <hyperlink ref="K2681" r:id="rId1870" display="laesperanzahostal.com"/>
    <hyperlink ref="K2683" r:id="rId1871" display="los5sentidoshotel.com"/>
    <hyperlink ref="K2684" r:id="rId1872" display="casamaribonagela.com/"/>
    <hyperlink ref="K2686" r:id="rId1873" display="finca-el-almendral.de"/>
    <hyperlink ref="K2689" r:id="rId1874" display="laaldeadelangliru.com"/>
    <hyperlink ref="K2691" r:id="rId1875" display="fincaelcarpintero.com"/>
    <hyperlink ref="K2692" r:id="rId1876" display="lacasonadevalfrio.com"/>
    <hyperlink ref="K2693" r:id="rId1877" display="laposadadelduende.com"/>
    <hyperlink ref="K2694" r:id="rId1878" display="lacasadelasbrujas.com"/>
    <hyperlink ref="K2695" r:id="rId1879" display="http://hotelrealribadomar.com/"/>
    <hyperlink ref="K2698" r:id="rId1880" display="http://hotelcasaportuguesa.es/"/>
    <hyperlink ref="K2699" r:id="rId1881" display="hotelsonsantjordi.com"/>
    <hyperlink ref="K2702" r:id="rId1882" display="laposadadetoribia.com"/>
    <hyperlink ref="K2704" r:id="rId1883" display="abracadabrasuites.com"/>
    <hyperlink ref="K2705" r:id="rId1884" display="http://casafontequeiroso.com/"/>
    <hyperlink ref="K2706" r:id="rId1885" display="hotelfuentedelsol.com"/>
    <hyperlink ref="K2707" r:id="rId1886" display="villalorenamalaga.com"/>
    <hyperlink ref="K2708" r:id="rId1887" display="http://balconesdebentomiz.es/"/>
    <hyperlink ref="K2709" r:id="rId1888" display="http://hoteldenaturaleza.com/"/>
    <hyperlink ref="K2710" r:id="rId1889" display="https://www.hotelriscolaredo.com/"/>
    <hyperlink ref="K2711" r:id="rId1890" display="hotelclubpeinador.com"/>
    <hyperlink ref="K2712" r:id="rId1891" display="http://laesperanzahostal.com/"/>
    <hyperlink ref="K2713" r:id="rId1892" display="http://hotelcostadamorte.net/"/>
    <hyperlink ref="K2714" r:id="rId1893" display="http://los5sentidoshotel.com/"/>
    <hyperlink ref="K2715" r:id="rId1894" display="https://casamaribonagela.com/"/>
    <hyperlink ref="K2717" r:id="rId1895" display="http://finca-el-almendral.de/"/>
    <hyperlink ref="K2718" r:id="rId1896" display="cortijolaspiletas.com"/>
    <hyperlink ref="K2720" r:id="rId1897" display="http://hotelmiguelsanchez.es/"/>
    <hyperlink ref="K2721" r:id="rId1898" display="http://laposadadelcandil.com/"/>
    <hyperlink ref="K2723" r:id="rId1899" display="http://laaldeadelangliru.com/"/>
    <hyperlink ref="K2725" r:id="rId1900" display="casaruralasadegas.com"/>
    <hyperlink ref="K2726" r:id="rId1901" display="caballito-de-mar.com/"/>
    <hyperlink ref="K2727" r:id="rId1902" display="casaruralborboton.com"/>
    <hyperlink ref="K2728" r:id="rId1903" display="http://lacasadelasbrujas.com/"/>
    <hyperlink ref="K2730" r:id="rId1904" display="http://hotelboutiquepinar.es/"/>
    <hyperlink ref="K2731" r:id="rId1905" display="hotelruralelcamino.es"/>
    <hyperlink ref="K2733" r:id="rId1906" display="casagrandealmagro.com"/>
    <hyperlink ref="K2734" r:id="rId1907" display="andandoporelmundo.com"/>
    <hyperlink ref="K2736" r:id="rId1908" display="http://laposadadetoribia.com/"/>
    <hyperlink ref="K2738" r:id="rId1909" display="hotelclassicbegur.com"/>
    <hyperlink ref="K2740" r:id="rId1910" display="hotelpatagoniasur.com"/>
    <hyperlink ref="K2741" r:id="rId1911" display="palaciocanmarques.com"/>
    <hyperlink ref="K2745" r:id="rId1912" display="portaventuraworld.com"/>
    <hyperlink ref="K2750" r:id="rId1913" display="hoteles-catalonia.com"/>
    <hyperlink ref="K2752" r:id="rId1914" display="hoteles-catalonia.com"/>
    <hyperlink ref="K2756" r:id="rId1915" display="quintadeloscedros.com"/>
    <hyperlink ref="H2757" r:id="rId1916" display="915157166"/>
    <hyperlink ref="K2758" r:id="rId1917" display="hotelreginamadrid.com"/>
    <hyperlink ref="K2759" r:id="rId1918" display="http://casaruralasadegas.com/"/>
    <hyperlink ref="K2760" r:id="rId1919" display="hoteldoscastillas.com"/>
    <hyperlink ref="K2761" r:id="rId1920" display="hoteles-catalonia.com"/>
    <hyperlink ref="K2763" r:id="rId1921" display="hotelfloridanorte.com"/>
    <hyperlink ref="K2765" r:id="rId1922" display="petitpalacearenal.com"/>
    <hyperlink ref="K2766" r:id="rId1923" display="hotelmenoirdorsett.es"/>
    <hyperlink ref="K2767" r:id="rId1924" display="hotellospenascales.es"/>
    <hyperlink ref="K2768" r:id="rId1925" display="hotelritzmadridgl.com"/>
    <hyperlink ref="K2769" r:id="rId1926" display="hoteles-catalonia.com"/>
    <hyperlink ref="K2771" r:id="rId1927" display="palaciomiraflores.com"/>
    <hyperlink ref="K2772" r:id="rId1928" display="haciendalosrobles.com"/>
    <hyperlink ref="K2773" r:id="rId1929" display="hotelruraleljardin.es"/>
    <hyperlink ref="K2774" r:id="rId1930" display="hotelruralelvalle.com"/>
    <hyperlink ref="K2775" r:id="rId1931" display="elpinsapodepedraza.es"/>
    <hyperlink ref="K2776" r:id="rId1932" display="http://hotelteixmallorca.com/"/>
    <hyperlink ref="K2777" r:id="rId1933" display="condesadechinchon.com"/>
    <hyperlink ref="K2778" r:id="rId1934" display="hotel-lacasarural.com"/>
    <hyperlink ref="K2779" r:id="rId1935" display="exevictoriapalace.com"/>
    <hyperlink ref="K2780" r:id="rId1936" display="hoteldoscastillas.com"/>
    <hyperlink ref="K2782" r:id="rId1937" display="elremansodegredos.com"/>
    <hyperlink ref="K2783" r:id="rId1938" display="elremansodegredos.com"/>
    <hyperlink ref="K2784" r:id="rId1939" display="fresnodecantespino.es"/>
    <hyperlink ref="K2785" r:id="rId1940" display="lacasonasanrafael.com"/>
    <hyperlink ref="K2786" r:id="rId1941" display="hotellassirenassa.com"/>
    <hyperlink ref="K2787" r:id="rId1942" display="http://apartamentosblume.com/"/>
    <hyperlink ref="K2788" r:id="rId1943" display="hotelruralelsexmo.com"/>
    <hyperlink ref="K2789" r:id="rId1944" display="ponderosatenerife.com"/>
    <hyperlink ref="K2790" r:id="rId1945" display="lalagunagranhotel.com"/>
    <hyperlink ref="K2791" r:id="rId1946" display="sheraton.com/lacaleta"/>
    <hyperlink ref="K2792" r:id="rId1947" display="sheraton.com/lacaleta"/>
    <hyperlink ref="K2794" r:id="rId1948" display="http://hoteldoscastillas.com/"/>
    <hyperlink ref="K2795" r:id="rId1949" display="hoteles-losdragos.com"/>
    <hyperlink ref="K2796" r:id="rId1950" display="http://hotelfloridanorte.com/"/>
    <hyperlink ref="K2797" r:id="rId1951" display="hotelvallearidane.com"/>
    <hyperlink ref="K2798" r:id="rId1952" display="hoteles-catalonia.com"/>
    <hyperlink ref="K2800" r:id="rId1953" display="aparthotelneptuno.com"/>
    <hyperlink ref="K2801" r:id="rId1954" display="http://hotellospenascales.es/"/>
    <hyperlink ref="K2803" r:id="rId1955" display="marenostrumresort.com"/>
    <hyperlink ref="K2804" r:id="rId1956" display="marenostrumresort.com"/>
    <hyperlink ref="K2806" r:id="rId1957" display="sunprimeoceanview.com"/>
    <hyperlink ref="K2807" r:id="rId1958" display="hoteles-catalonia.com"/>
    <hyperlink ref="K2808" r:id="rId1959" display="hotelbesttenerife.com"/>
    <hyperlink ref="K2809" r:id="rId1960" display="hoteles-losdragos.com"/>
    <hyperlink ref="K2811" r:id="rId1961" display="restaurantemiramar.es"/>
    <hyperlink ref="K2812" r:id="rId1962" display="hotelescastellano.com"/>
    <hyperlink ref="K2813" r:id="rId1963" display="hotelescastellano.com"/>
    <hyperlink ref="K2814" r:id="rId1964" display="edificio-congreso.com"/>
    <hyperlink ref="K2815" r:id="rId1965" display="http://palaciodemonjaraz.com/"/>
    <hyperlink ref="K2816" r:id="rId1966" display="fuentesdeltrampal.com"/>
    <hyperlink ref="K2817" r:id="rId1967" display="caminodelalentejo.com"/>
    <hyperlink ref="K2818" r:id="rId1968" display="hotellisboabadajoz.es"/>
    <hyperlink ref="K2819" r:id="rId1969" display="hotelveladamerida.com"/>
    <hyperlink ref="K2823" r:id="rId1970" display="hostaldelcardenal.com"/>
    <hyperlink ref="K2824" r:id="rId1971" display="hotelrealillescas.es/"/>
    <hyperlink ref="K2825" r:id="rId1972" display="http://sheraton.com/lacaleta"/>
    <hyperlink ref="K2826" r:id="rId1973" display="peralesfrontelosl.com"/>
    <hyperlink ref="K2827" r:id="rId1974" display="complejothedreams.com"/>
    <hyperlink ref="K2829" r:id="rId1975" display="oscarmolinahellin.com"/>
    <hyperlink ref="K2831" r:id="rId1976" display="hotelpuertolapice.com"/>
    <hyperlink ref="K2832" r:id="rId1977" display="posadadelcorralon.com"/>
    <hyperlink ref="K2833" r:id="rId1978" display="laposadadealmagro.com"/>
    <hyperlink ref="K2834" r:id="rId1979" display="hotellosbarruecos.com"/>
    <hyperlink ref="K2836" r:id="rId1980" display="hotelsancristobal.net"/>
    <hyperlink ref="K2837" r:id="rId1981" display="hotelmeridapalace.com"/>
    <hyperlink ref="K2838" r:id="rId1982" display="marinagrancanaria.com"/>
    <hyperlink ref="K2839" r:id="rId1983" display="http://greengardenresort.com/"/>
    <hyperlink ref="K2840" r:id="rId1984" display="http://sunprimeoceanview.com/"/>
    <hyperlink ref="K2841" r:id="rId1985" display="venus-star-resort.com"/>
    <hyperlink ref="K2843" r:id="rId1986" display="sunandbeachhotels.com"/>
    <hyperlink ref="K2845" r:id="rId1987" display="elgrecopuertorico.com"/>
    <hyperlink ref="K2846" r:id="rId1988" display="teguiseplayahotel.com"/>
    <hyperlink ref="K2847" r:id="rId1989" display="apartamentosficus.com"/>
    <hyperlink ref="K2848" r:id="rId1990" display="hotelfondadelatea.com"/>
    <hyperlink ref="K2850" r:id="rId1991" display="lanzaroteparadise.net"/>
    <hyperlink ref="K2851" r:id="rId1992" display="hotelelmiradorftv.com"/>
    <hyperlink ref="K2852" r:id="rId1993" display="hotelbahiadelobos.com"/>
    <hyperlink ref="K2853" r:id="rId1994" display="grandholidaysclub.com"/>
    <hyperlink ref="K2854" r:id="rId1995" display="vacanzycollection.com"/>
    <hyperlink ref="K2855" r:id="rId1996" display="sitgesroyalrooms.com/"/>
    <hyperlink ref="K2856" r:id="rId1997" display="aparthotelbardon.com/"/>
    <hyperlink ref="K2857" r:id="rId1998" display="grupotelgranva678.com"/>
    <hyperlink ref="K2858" r:id="rId1999" display="hoteles-catalonia.com"/>
    <hyperlink ref="K2861" r:id="rId2000" display="hotelpaseodegracia.es"/>
    <hyperlink ref="K2864" r:id="rId2001" display="hoteles-catalonia.com"/>
    <hyperlink ref="K2865" r:id="rId2002" display="http://hotelpuertolapice.com/"/>
    <hyperlink ref="K2866" r:id="rId2003" display="hoteles-catalonia.com"/>
    <hyperlink ref="K2867" r:id="rId2004" display="exelaietanapalace.com"/>
    <hyperlink ref="K2868" r:id="rId2005" display="hduquesadecardona.com"/>
    <hyperlink ref="K2869" r:id="rId2006" display="hoteles-catalonia.com"/>
    <hyperlink ref="K2870" r:id="rId2007" display="hoteles-catalonia.com"/>
    <hyperlink ref="K2871" r:id="rId2008" display="hoteles-catalonia.com"/>
    <hyperlink ref="K2872" r:id="rId2009" display="grandhotelcentral.com"/>
    <hyperlink ref="K2875" r:id="rId2010" display="husainternacional.com"/>
    <hyperlink ref="K2877" r:id="rId2011" display="grandhotelcentral.com"/>
    <hyperlink ref="K2878" r:id="rId2012" display="hoteles-catalonia.com"/>
    <hyperlink ref="K2879" r:id="rId2013" display="musikboutiquehotel.es"/>
    <hyperlink ref="K2880" r:id="rId2014" display="hoteles-catalonia.com"/>
    <hyperlink ref="K2881" r:id="rId2015" display="hoteles-catalonia.com"/>
    <hyperlink ref="K2882" r:id="rId2016" display="hoteles-catalonia.com"/>
    <hyperlink ref="K2883" r:id="rId2017" display="hoteles-catalonia.com"/>
    <hyperlink ref="K2884" r:id="rId2018" display="sunoteljunior.com/en/"/>
    <hyperlink ref="K2885" r:id="rId2019" display="hoteles-catalonia.com"/>
    <hyperlink ref="K2886" r:id="rId2020" display="rulocars.negocio.site"/>
    <hyperlink ref="K2887" r:id="rId2021" display="hoteles-catalonia.com"/>
    <hyperlink ref="K2888" r:id="rId2022" display="hotelnuevotriunfo.com"/>
    <hyperlink ref="K2889" r:id="rId2023" display="hoteldiagonalzero.com"/>
    <hyperlink ref="K2890" r:id="rId2024" display="hotelrecbarcelona.com"/>
    <hyperlink ref="K2892" r:id="rId2025" display="aparthoteldelgolf.com"/>
    <hyperlink ref="K2893" r:id="rId2026" display="hotelterrassapark.com"/>
    <hyperlink ref="K2894" r:id="rId2027" display="hoteles-catalonia.com"/>
    <hyperlink ref="K2895" r:id="rId2028" display="hotelviladepremia.com"/>
    <hyperlink ref="K2897" r:id="rId2029" display="hoteleuropasplash.net"/>
    <hyperlink ref="K2898" r:id="rId2030" display="hotelstellapineda.com"/>
    <hyperlink ref="K2900" r:id="rId2031" display="basichotelpenedes.com"/>
    <hyperlink ref="K2901" r:id="rId2032" display="balnearibroquetas.com"/>
    <hyperlink ref="K2902" r:id="rId2033" display="hotelviladecaldes.com"/>
    <hyperlink ref="K2903" r:id="rId2034" display="hotelmadisonbahia.com"/>
    <hyperlink ref="K2904" r:id="rId2035" display="hotelsuburmaritim.com"/>
    <hyperlink ref="K2905" r:id="rId2036" display="hotelsansebastian.com"/>
    <hyperlink ref="K2906" r:id="rId2037" display="ciudaddecalahorra.com"/>
    <hyperlink ref="K2907" r:id="rId2038" display="http://elracodelapintora.com/"/>
    <hyperlink ref="K2908" r:id="rId2039" display="hotelcondesdeharo.com"/>
    <hyperlink ref="K2910" r:id="rId2040" display="elportaldelarioja.com"/>
    <hyperlink ref="K2911" r:id="rId2041" display="http://grandhotelcentral.com/"/>
    <hyperlink ref="K2912" r:id="rId2042" display="http://hoteles-catalonia.com/"/>
    <hyperlink ref="K2913" r:id="rId2043" display="latrainerapedrena.com"/>
    <hyperlink ref="K2914" r:id="rId2044" display="hotelcostasanjuan.com"/>
    <hyperlink ref="K2915" r:id="rId2045" display="lacasonaderevolgo.com"/>
    <hyperlink ref="K2916" r:id="rId2046" display="hotelartsantander.com"/>
    <hyperlink ref="K2917" r:id="rId2047" display="granhotelvictoria.com"/>
    <hyperlink ref="K2918" r:id="rId2048" display="hoteltorresdesomo.com"/>
    <hyperlink ref="K2919" r:id="rId2049" display="monterodelaconcha.com"/>
    <hyperlink ref="K2921" r:id="rId2050" display="palaciodesoanessl.com"/>
    <hyperlink ref="K2922" r:id="rId2051" display="posadalapanaderia.com"/>
    <hyperlink ref="K2923" r:id="rId2052" display="hotelvilladelaredo.es"/>
    <hyperlink ref="K2924" r:id="rId2053" display="hosterialasvinas.com/"/>
    <hyperlink ref="K2925" r:id="rId2054" display="hotellasdunasnoja.com"/>
    <hyperlink ref="K2926" r:id="rId2055" display="eljardindecarrejo.com"/>
    <hyperlink ref="K2927" r:id="rId2056" display="elbosquedelaanjana.es"/>
    <hyperlink ref="K2928" r:id="rId2057" display="casonalahondonada.com"/>
    <hyperlink ref="K2929" r:id="rId2058" display="hotelplayademeron.com"/>
    <hyperlink ref="K2930" r:id="rId2059" display="hotelcanalunquera.com"/>
    <hyperlink ref="K2931" r:id="rId2060" display="hotelcanalunquera.com"/>
    <hyperlink ref="K2932" r:id="rId2061" display="laconchadesuances.com"/>
    <hyperlink ref="K2933" r:id="rId2062" display="casondelamarquesa.com"/>
    <hyperlink ref="K2934" r:id="rId2063" display="hotelsanprudencio.com"/>
    <hyperlink ref="K2935" r:id="rId2064" display="boulevartdonostia.com"/>
    <hyperlink ref="K2936" r:id="rId2065" display="petithotelgoierri.com"/>
    <hyperlink ref="K2937" r:id="rId2066" display="hotelvilladeermua.com"/>
    <hyperlink ref="K2938" r:id="rId2067" display="santaanamondragon.com"/>
    <hyperlink ref="K2939" r:id="rId2068" display="hoteltxankaerreka.com"/>
    <hyperlink ref="K2940" r:id="rId2069" display="cosmovbilbaohotel.com"/>
    <hyperlink ref="K2942" r:id="rId2070" display="holidayinn.com/bilbao"/>
    <hyperlink ref="K2943" r:id="rId2071" display="urhpalaciodeoriol.com"/>
    <hyperlink ref="K2947" r:id="rId2072" display="hotelmodusvivendi.com"/>
    <hyperlink ref="K2948" r:id="rId2073" display="elbalcondemontija.com"/>
    <hyperlink ref="K2949" r:id="rId2074" display="hotelabadiaburgos.com"/>
    <hyperlink ref="K2950" r:id="rId2075" display="http://hotelartsantander.com/"/>
    <hyperlink ref="K2951" r:id="rId2076" display="hotelvilladelerma.com"/>
    <hyperlink ref="K2952" r:id="rId2077" display="monjesmagnoshotel.com"/>
    <hyperlink ref="K2954" r:id="rId2078" display="hotelnorteylondres.es"/>
    <hyperlink ref="K2956" r:id="rId2079" display="lacasadelavillasl.com"/>
    <hyperlink ref="K2957" r:id="rId2080" display="pradodelasmerinas.com"/>
    <hyperlink ref="K2958" r:id="rId2081" display="hotelsanantonabad.com"/>
    <hyperlink ref="K2959" r:id="rId2082" display="laposadadelobispo.com"/>
    <hyperlink ref="K2960" r:id="rId2083" display="palacioguendulain.com"/>
    <hyperlink ref="K2961" r:id="rId2084" display="http://elbosquedelaanjana.es/"/>
    <hyperlink ref="K2962" r:id="rId2085" display="hostalteodosiogoi.com"/>
    <hyperlink ref="K2963" r:id="rId2086" display="hotelpagodecirsus.com"/>
    <hyperlink ref="K2964" r:id="rId2087" display="hotelvilladecrcar.com"/>
    <hyperlink ref="K2965" r:id="rId2088" display="hotelroncesvalles.com"/>
    <hyperlink ref="K2967" r:id="rId2089" display="cardamomosiguenza.com"/>
    <hyperlink ref="K2968" r:id="rId2090" display="palaciodelosmolina.es"/>
    <hyperlink ref="K2969" r:id="rId2091" display="hotelpuertamalaga.com"/>
    <hyperlink ref="K2970" r:id="rId2092" display="hotelteatroromano.com"/>
    <hyperlink ref="K2971" r:id="rId2093" display="hoteldonacatalina.com"/>
    <hyperlink ref="K2972" r:id="rId2094" display="palomablancahotel.com"/>
    <hyperlink ref="K2973" r:id="rId2095" display="hotellalunablanca.com"/>
    <hyperlink ref="K2974" r:id="rId2096" display="hotelcortijobravo.com"/>
    <hyperlink ref="K2976" r:id="rId2097" display="hotelroccostapark.com"/>
    <hyperlink ref="K2977" r:id="rId2098" display="http://urhpalaciodeoriol.com/"/>
    <hyperlink ref="K2978" r:id="rId2099" display="hotelcortijochico.com"/>
    <hyperlink ref="K2979" r:id="rId2100" display="hotelcortijochico.com"/>
    <hyperlink ref="K2980" r:id="rId2101" display="posadaloscantaros.com"/>
    <hyperlink ref="K2981" r:id="rId2102" display="http://hotelmodusvivendi.com/"/>
    <hyperlink ref="K2982" r:id="rId2103" display="molinodesaladilla.com"/>
    <hyperlink ref="K2983" r:id="rId2104" display="hotelvilladelaredo.es"/>
    <hyperlink ref="K2985" r:id="rId2105" display="hotelparaisodelmar.es"/>
    <hyperlink ref="K2986" r:id="rId2106" display="hotelperlamarina.com/"/>
    <hyperlink ref="K2987" r:id="rId2107" display="http://hotelcentroburgos.com/"/>
    <hyperlink ref="K2988" r:id="rId2108" display="elhotelcalifornia.com"/>
    <hyperlink ref="K2989" r:id="rId2109" display="hoteles-santarosa.com"/>
    <hyperlink ref="K2991" r:id="rId2110" display="http://pradodelasmerinas.com/"/>
    <hyperlink ref="K2992" r:id="rId2111" display="lafondabenalmadena.es"/>
    <hyperlink ref="K2993" r:id="rId2112" display="hotelmontevictoria.es"/>
    <hyperlink ref="K2994" r:id="rId2113" display="hotellimamarbella.com"/>
    <hyperlink ref="K2997" r:id="rId2114" display="hoteles-catalonia.com"/>
    <hyperlink ref="K2999" r:id="rId2115" display="benalmadenapalace.com"/>
    <hyperlink ref="K3001" r:id="rId2116" display="hotelcotodelvalle.com"/>
    <hyperlink ref="K3002" r:id="rId2117" display="palaciodemengibar.com"/>
    <hyperlink ref="K3003" r:id="rId2118" display="hotelsanfrancisco.com"/>
    <hyperlink ref="K3005" r:id="rId2119" display="hotelsanfernando.info"/>
    <hyperlink ref="K3008" r:id="rId2120" display="hosteriadellaurel.com"/>
    <hyperlink ref="K3011" r:id="rId2121" display="palaciovillapanes.com"/>
    <hyperlink ref="K3012" r:id="rId2122" display="hoteles-catalonia.com"/>
    <hyperlink ref="K3013" r:id="rId2123" display="hotelsevillacenter.es"/>
    <hyperlink ref="K3014" r:id="rId2124" display="hotelderbysevilla.com"/>
    <hyperlink ref="K3015" r:id="rId2125" display="hotelruralelolivo.com"/>
    <hyperlink ref="K3016" r:id="rId2126" display="casonadesanandres.com"/>
    <hyperlink ref="K3017" r:id="rId2127" display="casonadesanandres.com"/>
    <hyperlink ref="K3018" r:id="rId2128" display="hotelpalacesevilla.es"/>
    <hyperlink ref="K3020" r:id="rId2129" display="balcondeandalucia.com"/>
    <hyperlink ref="K3021" r:id="rId2130" display="hotellosgirasoles.com"/>
    <hyperlink ref="K3022" r:id="rId2131" display="http://posadaloscantaros.com/"/>
    <hyperlink ref="K3024" r:id="rId2132" display="posadadelascuevas.com"/>
    <hyperlink ref="K3025" r:id="rId2133" display="hotelguadalquivir.com"/>
    <hyperlink ref="K3026" r:id="rId2134" display="elcortijodezahara.com"/>
    <hyperlink ref="K3027" r:id="rId2135" display="hotelesoasisconil.com"/>
    <hyperlink ref="K3028" r:id="rId2136" display="hotelesoasisconil.com"/>
    <hyperlink ref="K3030" r:id="rId2137" display="hoteltarifalances.com"/>
    <hyperlink ref="K3031" r:id="rId2138" display="mesondelamolinera.com"/>
    <hyperlink ref="K3032" r:id="rId2139" display="hotelplayadelaluz.com"/>
    <hyperlink ref="K3034" r:id="rId2140" display="laposadadelmolino.com"/>
    <hyperlink ref="K3035" r:id="rId2141" display="hotelriadarruzafa.com"/>
    <hyperlink ref="K3036" r:id="rId2142" display="casadelosazulejos.com"/>
    <hyperlink ref="K3037" r:id="rId2143" display="casadelosnaranjos.com"/>
    <hyperlink ref="K3038" r:id="rId2144" display="hotelcisnecordoba.com"/>
    <hyperlink ref="K3039" r:id="rId2145" display="hoteldelosfaroles.net"/>
    <hyperlink ref="K3040" r:id="rId2146" display="lacasagrandebaena.com"/>
    <hyperlink ref="K3041" r:id="rId2147" display="villasdeandalucia.com"/>
    <hyperlink ref="K3042" r:id="rId2148" display="hotellosmanjares.com/"/>
    <hyperlink ref="K3043" r:id="rId2149" display="urbandreamgranada.com"/>
    <hyperlink ref="K3044" r:id="rId2150" display="quintarealgranada.com"/>
    <hyperlink ref="K3045" r:id="rId2151" display="hotelsaylugranada.com"/>
    <hyperlink ref="K3046" r:id="rId2152" display="hoteldeperegrinos.com"/>
    <hyperlink ref="K3047" r:id="rId2153" display="granadafivesenses.com"/>
    <hyperlink ref="K3048" r:id="rId2154" display="laalmuniadelvalle.com"/>
    <hyperlink ref="K3049" r:id="rId2155" display="alhamadegranadasa.com"/>
    <hyperlink ref="K3050" r:id="rId2156" display="hotelelnacimiento.com"/>
    <hyperlink ref="K3051" r:id="rId2157" display="hotellabellamaria.com"/>
    <hyperlink ref="K3052" r:id="rId2158" display="playasancristobal.com"/>
    <hyperlink ref="K3053" r:id="rId2159" display="cuevaspedroantonio.es"/>
    <hyperlink ref="K3054" r:id="rId2160" display="hotelruralmontual.com"/>
    <hyperlink ref="K3055" r:id="rId2161" display="villasdeandalucia.com"/>
    <hyperlink ref="K3056" r:id="rId2162" display="hcastillolanjaron.com"/>
    <hyperlink ref="K3057" r:id="rId2163" display="hotelplayacotobro.com"/>
    <hyperlink ref="K3058" r:id="rId2164" display="hotelfamiliaconde.com"/>
    <hyperlink ref="K3059" r:id="rId2165" display="http://casonadesanandres.com/"/>
    <hyperlink ref="K3060" r:id="rId2166" display="hosteriadellaurel.com"/>
    <hyperlink ref="K3061" r:id="rId2167" display="barceloislacanela.com"/>
    <hyperlink ref="K3062" r:id="rId2168" display="neststylevalencia.com"/>
    <hyperlink ref="K3063" r:id="rId2169" display="http://hotellosgirasoles.com/"/>
    <hyperlink ref="K3066" r:id="rId2170" display="hotelgandiaplaya.com/"/>
    <hyperlink ref="K3067" r:id="rId2171" display="expohotelvalencia.com"/>
    <hyperlink ref="K3068" r:id="rId2172" display="hotelvalenciapark.com"/>
    <hyperlink ref="K3069" r:id="rId2173" display="hotelilunionaqua4.com"/>
    <hyperlink ref="K3070" r:id="rId2174" display="hotel-mediterraneo.es"/>
    <hyperlink ref="K3071" r:id="rId2175" display="http://aparthotelasdunas.com/"/>
    <hyperlink ref="K3072" r:id="rId2176" display="hotelelcidmorella.com"/>
    <hyperlink ref="K3073" r:id="rId2177" display="hoteldelgolfplaya.com"/>
    <hyperlink ref="K3074" r:id="rId2178" display="laolarestaurante.com/"/>
    <hyperlink ref="K3075" r:id="rId2179" display="costazaharhoteles.com"/>
    <hyperlink ref="K3077" r:id="rId2180" display="eurohotelcastello.com"/>
    <hyperlink ref="K3078" r:id="rId2181" display="hotelrhvinarsaura.com"/>
    <hyperlink ref="K3079" r:id="rId2182" display="hotelrhcasablanca.com"/>
    <hyperlink ref="K3080" r:id="rId2183" display="hotelrhcasablanca.com"/>
    <hyperlink ref="K3081" r:id="rId2184" display="hotel-losdelfines.com"/>
    <hyperlink ref="K3082" r:id="rId2185" display="hotel-losdelfines.com"/>
    <hyperlink ref="K3083" r:id="rId2186" display="blancosroomshotel.com"/>
    <hyperlink ref="K3084" r:id="rId2187" display="hotelmoliboutique.com"/>
    <hyperlink ref="K3085" r:id="rId2188" display="estudiotelalicante.es"/>
    <hyperlink ref="K3086" r:id="rId2189" display="hotelalicantegolf.com"/>
    <hyperlink ref="K3087" r:id="rId2190" display="hotelalicantemaya.com"/>
    <hyperlink ref="K3088" r:id="rId2191" display="playamarinahotels.com"/>
    <hyperlink ref="K3089" r:id="rId2192" display="laspalmerasresort.com"/>
    <hyperlink ref="K3090" r:id="rId2193" display="laspalmerasresort.com"/>
    <hyperlink ref="K3092" r:id="rId2194" display="hotelvillasanjuan.com"/>
    <hyperlink ref="K3093" r:id="rId2195" display="khoronelathilessl.com"/>
    <hyperlink ref="K3094" r:id="rId2196" display="swisshotelmoraira.com"/>
    <hyperlink ref="K3095" r:id="rId2197" display="casamarina-suites.com"/>
    <hyperlink ref="K3096" r:id="rId2198" display="casamarina-suites.com"/>
    <hyperlink ref="K3097" r:id="rId2199" display="apartamentosbahia.es/"/>
    <hyperlink ref="K3098" r:id="rId2200" display="hotelgalaplacidia.com"/>
    <hyperlink ref="K3099" r:id="rId2201" display="hotelvillavenecia.com"/>
    <hyperlink ref="K3100" r:id="rId2202" display="hotelvillavenecia.com"/>
    <hyperlink ref="K3102" r:id="rId2203" display="unahistoriadeamor.org"/>
    <hyperlink ref="K3103" r:id="rId2204" display="eurostarslucentum.com"/>
    <hyperlink ref="K3104" r:id="rId2205" display="shawellnessclinic.com"/>
    <hyperlink ref="K3106" r:id="rId2206" display="hotelfuenteelcura.com"/>
    <hyperlink ref="K3107" r:id="rId2207" display="hotelvaldepinares.com"/>
    <hyperlink ref="K3108" r:id="rId2208" display="hotelfelipesegundo.es"/>
    <hyperlink ref="K3110" r:id="rId2209" display="http://hotelvalenciapark.com/"/>
    <hyperlink ref="K3112" r:id="rId2210" display="hoteles-catalonia.com"/>
    <hyperlink ref="K3114" r:id="rId2211" display="http://hotelelcidmorella.com/"/>
    <hyperlink ref="K3115" r:id="rId2212" display="hotelentresierras.com"/>
    <hyperlink ref="K3116" r:id="rId2213" display="netvision.es/sahajosa"/>
    <hyperlink ref="K3117" r:id="rId2214" display="hotelavenidayecla.com"/>
    <hyperlink ref="K3118" r:id="rId2215" display="hotel-alfonsoviii.com"/>
    <hyperlink ref="K3119" r:id="rId2216" display="hoteltorremangana.com"/>
    <hyperlink ref="K3121" r:id="rId2217" display="interbaleargroup.com/"/>
    <hyperlink ref="K3122" r:id="rId2218" display="hotelnordmallorca.com"/>
    <hyperlink ref="K3123" r:id="rId2219" display="occidentalmenorca.com"/>
    <hyperlink ref="K3124" r:id="rId2220" display="insotelhotelgroup.com"/>
    <hyperlink ref="K3125" r:id="rId2221" display="revellarartresort.com"/>
    <hyperlink ref="K3126" r:id="rId2222" display="nobuhotelibizabay.com"/>
    <hyperlink ref="K3127" r:id="rId2223" display="achotelmallorcasl.com"/>
    <hyperlink ref="K3128" r:id="rId2224" display="conventdelamissio.com"/>
    <hyperlink ref="K3129" r:id="rId2225" display="http://hotelalicantemaya.com/"/>
    <hyperlink ref="K3130" r:id="rId2226" display="hotelirismallorca.com"/>
    <hyperlink ref="K3131" r:id="rId2227" display="hotelcosmopolitan.com"/>
    <hyperlink ref="K3132" r:id="rId2228" display="metropolitanplaya.com"/>
    <hyperlink ref="K3133" r:id="rId2229" display="hotelmiradoribiza.com"/>
    <hyperlink ref="K3134" r:id="rId2230" display="hotel-formentera.com/"/>
    <hyperlink ref="K3136" r:id="rId2231" display="hoteles-catalonia.com"/>
    <hyperlink ref="K3137" r:id="rId2232" display="sargamassa-palace.com"/>
    <hyperlink ref="K3138" r:id="rId2233" display="sargamassa-palace.com"/>
    <hyperlink ref="K3139" r:id="rId2234" display="hoteles-catalonia.com"/>
    <hyperlink ref="K3140" r:id="rId2235" display="hotelarenal-ibiza.com"/>
    <hyperlink ref="K3141" r:id="rId2236" display="hoteles-catalonia.com"/>
    <hyperlink ref="K3142" r:id="rId2237" display="hoteldelalmirante.com"/>
    <hyperlink ref="K3143" r:id="rId2238" display="http://theolivemillspain.com/"/>
    <hyperlink ref="K3144" r:id="rId2239" display="http://unahistoriadeamor.org/"/>
    <hyperlink ref="K3145" r:id="rId2240" display="eurostarsmarivent.com"/>
    <hyperlink ref="K3146" r:id="rId2241" display="cataloniamajorica.com"/>
    <hyperlink ref="K3147" r:id="rId2242" display="hoteles-catalonia.com"/>
    <hyperlink ref="K3148" r:id="rId2243" display="http://hotelfuenteelcura.com/"/>
    <hyperlink ref="K3149" r:id="rId2244" display="hotel-kilimanjaro.com"/>
    <hyperlink ref="K3150" r:id="rId2245" display="playasol-mallorca.com"/>
    <hyperlink ref="K3153" r:id="rId2246" display="alcudiapetithotel.com"/>
    <hyperlink ref="K3154" r:id="rId2247" display="hotelforumalcudia.com"/>
    <hyperlink ref="K3155" r:id="rId2248" display="santsalvadorhotel.com"/>
    <hyperlink ref="K3157" r:id="rId2249" display="hotellasantamaria.com"/>
    <hyperlink ref="K3158" r:id="rId2250" display="hotelmarinasoller.com"/>
    <hyperlink ref="K3159" r:id="rId2251" display="hotelmarinasoller.com"/>
    <hyperlink ref="K3160" r:id="rId2252" display="hotel-losgeranios.com"/>
    <hyperlink ref="K3161" r:id="rId2253" display="hotelmardeportals.com"/>
    <hyperlink ref="K3162" r:id="rId2254" display="hotelcostaportals.com"/>
    <hyperlink ref="K3163" r:id="rId2255" display="petitcalafornells.com"/>
    <hyperlink ref="K3164" r:id="rId2256" display="marinareydonjaime.com"/>
    <hyperlink ref="K3166" r:id="rId2257" display="palaciocasagalesa.com"/>
    <hyperlink ref="K3167" r:id="rId2258" display="insotelhotelgroup.com"/>
    <hyperlink ref="K3168" r:id="rId2259" display="aparthotelplaysol.com"/>
    <hyperlink ref="K3170" r:id="rId2260" display="hotelpeppertreesl.com"/>
    <hyperlink ref="K3172" r:id="rId2261" display="hotelrocboccaccio.com"/>
    <hyperlink ref="K3173" r:id="rId2262" display="alcudiabeachhotel.com"/>
    <hyperlink ref="K3175" r:id="rId2263" display="hotelcalina2016sl.com"/>
    <hyperlink ref="K3176" r:id="rId2264" display="santuarisdegirona.cat"/>
    <hyperlink ref="K3177" r:id="rId2265" display="hoteleuropagirona.com"/>
    <hyperlink ref="K3178" r:id="rId2266" display="hotelmarina-roses.com"/>
    <hyperlink ref="K3179" r:id="rId2267" display="hotelnouestrelles.com"/>
    <hyperlink ref="K3180" r:id="rId2268" display="hotelfloridatossa.com"/>
    <hyperlink ref="K3181" r:id="rId2269" display="hoteloasistossasa.com"/>
    <hyperlink ref="K3182" r:id="rId2270" display="hotelavenidatossa.com"/>
    <hyperlink ref="K3183" r:id="rId2271" display="eveniaolympicpark.com"/>
    <hyperlink ref="K3184" r:id="rId2272" display="santperedelboscsl.com"/>
    <hyperlink ref="K3187" r:id="rId2273" display="santuarisdegirona.cat"/>
    <hyperlink ref="K3188" r:id="rId2274" display="hotelcastellblanc.com"/>
    <hyperlink ref="K3189" r:id="rId2275" display="pgagolfdecaldassa.com"/>
    <hyperlink ref="K3191" r:id="rId2276" display="hotelmasbosch1526.com"/>
    <hyperlink ref="K3192" r:id="rId2277" display="hotelmardetasmania.es"/>
    <hyperlink ref="K3193" r:id="rId2278" display="cosmopolita-hotel.com"/>
    <hyperlink ref="K3194" r:id="rId2279" display="balnearifontvella.cat"/>
    <hyperlink ref="K3195" r:id="rId2280" display="hostaldelestacisc.com"/>
    <hyperlink ref="K3196" r:id="rId2281" display="villapaulitahotel.com"/>
    <hyperlink ref="K3197" r:id="rId2282" display="mediterraneansand.com"/>
    <hyperlink ref="K3198" r:id="rId2283" display="hoteles-catalonia.com"/>
    <hyperlink ref="K3199" r:id="rId2284" display="hotelpedranegrasl.com"/>
    <hyperlink ref="K3200" r:id="rId2285" display="sommelierhostelera.es"/>
    <hyperlink ref="K3201" r:id="rId2286" display="hotelcastellarnau.com"/>
    <hyperlink ref="K3202" r:id="rId2287" display="hotelcastellarnau.com"/>
    <hyperlink ref="K3203" r:id="rId2288" display="hotelestanysblaus.com"/>
    <hyperlink ref="K3204" r:id="rId2289" display="hotelestanysblaus.com"/>
    <hyperlink ref="K3205" r:id="rId2290" display="elsencantatshotel.com"/>
    <hyperlink ref="K3208" r:id="rId2291" display="http://palaciocasagalesa.com/"/>
    <hyperlink ref="K3209" r:id="rId2292" display="yelynoriegagarcia.com"/>
    <hyperlink ref="K3211" r:id="rId2293" display="hosteriaeltozalsl.com"/>
    <hyperlink ref="K3213" r:id="rId2294" display="realposadadeliena.com"/>
    <hyperlink ref="K3214" r:id="rId2295" display="hotelpradasordesa.com"/>
    <hyperlink ref="K3215" r:id="rId2296" display="abbaformigalhotel.com"/>
    <hyperlink ref="K3216" r:id="rId2297" display="hotelselbadansils.com"/>
    <hyperlink ref="K3218" r:id="rId2298" display="ayuntamientodeaon.com"/>
    <hyperlink ref="K3219" r:id="rId2299" display="hotelcesaraugusta.com"/>
    <hyperlink ref="K3220" r:id="rId2300" display="eurostarszaragoza.com"/>
    <hyperlink ref="K3221" r:id="rId2301" display="hospederiadesadaba.es"/>
    <hyperlink ref="K3222" r:id="rId2302" display="hospederiaelpilar.com"/>
    <hyperlink ref="K3224" r:id="rId2303" display="hotel-villamarina.com"/>
    <hyperlink ref="K3227" r:id="rId2304" display="hotelravaldelamar.com"/>
    <hyperlink ref="K3228" r:id="rId2305" display="hotelcanadapalace.com"/>
    <hyperlink ref="K3229" r:id="rId2306" display="hotelcanadapalace.com"/>
    <hyperlink ref="K3230" r:id="rId2307" display="hotelalgadirdelta.com"/>
    <hyperlink ref="K3232" r:id="rId2308" display="hotelciverateruel.com"/>
    <hyperlink ref="K3233" r:id="rId2309" display="casonadealjimezsl.com"/>
    <hyperlink ref="K3234" r:id="rId2310" display="balneariodesegura.com"/>
    <hyperlink ref="K3235" r:id="rId2311" display="palaciodeivantarin.es"/>
    <hyperlink ref="K3236" r:id="rId2312" display="portaldelmatarraa.com"/>
    <hyperlink ref="K3238" r:id="rId2313" display="hotelruralelvalle.net"/>
    <hyperlink ref="K3239" r:id="rId2314" display="aldacentropalencia.es"/>
    <hyperlink ref="K3240" r:id="rId2315" display="hoteleuropacentro.com"/>
    <hyperlink ref="K3242" r:id="rId2316" display="granhoteldeferrol.com"/>
    <hyperlink ref="K3243" r:id="rId2317" display="hotelamericaferrol.es"/>
    <hyperlink ref="K3244" r:id="rId2318" display="hotelpontesdoeume.com"/>
    <hyperlink ref="K3245" r:id="rId2319" display="granhotelsantiago.com"/>
    <hyperlink ref="K3246" r:id="rId2320" display="sanmiguelsantiago.com"/>
    <hyperlink ref="K3248" r:id="rId2321" display="hotel.moradadamoa.com"/>
    <hyperlink ref="K3252" r:id="rId2322" display="hotelceltagalaico.com"/>
    <hyperlink ref="K3254" r:id="rId2323" display="hotelesvalladolid.com"/>
    <hyperlink ref="K3255" r:id="rId2324" display="hotelesvalladolid.com"/>
    <hyperlink ref="K3256" r:id="rId2325" display="hotelesvalladolid.com"/>
    <hyperlink ref="K3257" r:id="rId2326" display="hotelrutadelduero.com"/>
    <hyperlink ref="K3258" r:id="rId2327" display="concejohospederia.com"/>
    <hyperlink ref="K3259" r:id="rId2328" display="bodega-santamaria.com"/>
    <hyperlink ref="K3261" r:id="rId2329" display="hotelreinaisabel.info"/>
    <hyperlink ref="K3262" r:id="rId2330" display="laaldeadelangliru.com"/>
    <hyperlink ref="K3263" r:id="rId2331" display="hotelnatureoviedo.com"/>
    <hyperlink ref="K3264" r:id="rId2332" display="hotelasturiasgijon.es"/>
    <hyperlink ref="K3265" r:id="rId2333" display="hotelcostaverdesl.com"/>
    <hyperlink ref="K3266" r:id="rId2334" display="haciendadedonjuan.com"/>
    <hyperlink ref="K3268" r:id="rId2335" display="hotel-lamontanesa.com"/>
    <hyperlink ref="K3269" r:id="rId2336" display="hotellamolinucasl.com"/>
    <hyperlink ref="K3270" r:id="rId2337" display="hoteltrespalacios.com"/>
    <hyperlink ref="K3271" r:id="rId2338" display="parqueempresarial.com"/>
    <hyperlink ref="K3272" r:id="rId2339" display="casacarminahostel.com"/>
    <hyperlink ref="K3273" r:id="rId2340" display="hotelruralaguilar.com"/>
    <hyperlink ref="K3274" r:id="rId2341" display="hotelcasafernando.com"/>
    <hyperlink ref="K3276" r:id="rId2342" display="torrevillademoros.com"/>
    <hyperlink ref="K3277" r:id="rId2343" display="quintanadelcaleyo.com"/>
    <hyperlink ref="K3279" r:id="rId2344" display="hotelmariamanuela.com"/>
    <hyperlink ref="K3280" r:id="rId2345" display="hoteltorrecerredo.com"/>
    <hyperlink ref="K3281" r:id="rId2346" display="hotelmonteverdesl.com"/>
    <hyperlink ref="K3282" r:id="rId2347" display="hotelvilladesella.com"/>
    <hyperlink ref="K3283" r:id="rId2348" display="hotelvillarosario.com"/>
    <hyperlink ref="K3284" r:id="rId2349" display="hotelvillarosario.com"/>
    <hyperlink ref="K3285" r:id="rId2350" display="parajedelasturcon.com"/>
    <hyperlink ref="K3286" r:id="rId2351" display="hotelrurallacurva.com"/>
    <hyperlink ref="K3288" r:id="rId2352" display="hotelrurallapista.com"/>
    <hyperlink ref="K3290" r:id="rId2353" display="hotelpuertagamboa.com"/>
    <hyperlink ref="K3291" r:id="rId2354" display="hotelparqueporrino.es"/>
    <hyperlink ref="K3292" r:id="rId2355" display="castrodobalneario.com"/>
    <hyperlink ref="K3293" r:id="rId2356" display="aparthotelmarouco.com"/>
    <hyperlink ref="K3295" r:id="rId2357" display="turismosalvaterra.com"/>
    <hyperlink ref="K3296" r:id="rId2358" display="cervantessanxenxo.com"/>
    <hyperlink ref="K3297" r:id="rId2359" display="miradorriadearosa.com"/>
    <hyperlink ref="K3298" r:id="rId2360" display="pousadadealanzada.com"/>
    <hyperlink ref="K3299" r:id="rId2361" display="hoteldelfinazulsl.com"/>
    <hyperlink ref="K3300" r:id="rId2362" display="hotelvillademarin.com"/>
    <hyperlink ref="K3301" r:id="rId2363" display="sobradopescadores.com"/>
    <hyperlink ref="K3302" r:id="rId2364" display="eldescansodewendy.com"/>
    <hyperlink ref="K3303" r:id="rId2365" display="hotelsantiagoleon.net"/>
    <hyperlink ref="K3304" r:id="rId2366" display="jessmartnezblanco.com"/>
    <hyperlink ref="K3305" r:id="rId2367" display="achotelponferrada.com"/>
    <hyperlink ref="K3306" r:id="rId2368" display="hotelmadridbierzo.com"/>
    <hyperlink ref="K3308" r:id="rId2369" display="orquidearealhotel.com"/>
    <hyperlink ref="K3309" r:id="rId2370" display="hotelsanfrancisco.org"/>
    <hyperlink ref="K3310" r:id="rId2371" display="elpuenteperegrino.com"/>
    <hyperlink ref="K3314" r:id="rId2372" display="valledeleriahotel.com"/>
    <hyperlink ref="K3315" r:id="rId2373" display="senoriodelosbazan.com"/>
    <hyperlink ref="K3316" r:id="rId2374" display="eljardindelahuerta.es"/>
    <hyperlink ref="K3317" r:id="rId2375" display="hotelrealcolegiata.es"/>
    <hyperlink ref="K3318" r:id="rId2376" display="hotelpuenteromano.com"/>
    <hyperlink ref="K3319" r:id="rId2377" display="eurostarsauriense.com"/>
    <hyperlink ref="K3320" r:id="rId2378" display="amoradadocigarron.com"/>
    <hyperlink ref="K3321" r:id="rId2379" display="hotelhierbaluisa.com"/>
    <hyperlink ref="K3322" r:id="rId2380" display="lacasadelosgatos.es/"/>
    <hyperlink ref="K3324" r:id="rId2381" display="posadadelcastano.com"/>
    <hyperlink ref="K3325" r:id="rId2382" display="latorredelcodina.com"/>
    <hyperlink ref="K3326" r:id="rId2383" display="elretirodelpilar.com"/>
    <hyperlink ref="K3327" r:id="rId2384" display="hotellasnavas.hol.es"/>
    <hyperlink ref="K3329" r:id="rId2385" display="ramonllullhouse.com/"/>
    <hyperlink ref="K3331" r:id="rId2386" display="barcelonaforrent.com"/>
    <hyperlink ref="K3332" r:id="rId2387" display="hotelfindesemana.com"/>
    <hyperlink ref="K3333" r:id="rId2388" display="molinoaltoaliaga.com"/>
    <hyperlink ref="K3335" r:id="rId2389" display="trianaluxuryhome.com"/>
    <hyperlink ref="K3336" r:id="rId2390" display="http://hotelviladaguarda.com/"/>
    <hyperlink ref="K3337" r:id="rId2391" display="hotelonuticolaxe.com"/>
    <hyperlink ref="K3338" r:id="rId2392" display="baldaiosurfhouse.com"/>
    <hyperlink ref="K3339" r:id="rId2393" display="complejocasinosl.com"/>
    <hyperlink ref="K3340" r:id="rId2394" display="hotelfoncubierta.com"/>
    <hyperlink ref="K3342" r:id="rId2395" display="erasdelrobellano.com"/>
    <hyperlink ref="K3343" r:id="rId2396" display="hotellastejuelas.com"/>
    <hyperlink ref="K3344" r:id="rId2397" display="cortijoloscantos.com"/>
    <hyperlink ref="K3345" r:id="rId2398" display="bbsallent.webnode.es"/>
    <hyperlink ref="K3348" r:id="rId2399" display="hammadielmajdoul.com"/>
    <hyperlink ref="K3349" r:id="rId2400" display="motorsportbnb.com.es"/>
    <hyperlink ref="K3350" r:id="rId2401" display="lacasadelmontero.com"/>
    <hyperlink ref="K3351" r:id="rId2402" display="maillehotelrural.com"/>
    <hyperlink ref="K3354" r:id="rId2403" display="juststyleelmaico.com"/>
    <hyperlink ref="K3356" r:id="rId2404" display="hotelmoyalandete.com"/>
    <hyperlink ref="K3357" r:id="rId2405" display="http://senoriodelosbazan.com/"/>
    <hyperlink ref="K3358" r:id="rId2406" display="http://eljardindelahuerta.es/"/>
    <hyperlink ref="K3359" r:id="rId2407" display="http://hotelrealcolegiata.es/"/>
    <hyperlink ref="K3360" r:id="rId2408" display="http://hotelpuenteromano.com/"/>
    <hyperlink ref="K3361" r:id="rId2409" display="myroomshotels.es/mrc"/>
    <hyperlink ref="K3362" r:id="rId2410" display="hotelcasamarchena.es"/>
    <hyperlink ref="K3363" r:id="rId2411" display="http://hotelhierbaluisa.com/"/>
    <hyperlink ref="K3364" r:id="rId2412" display="hotelriucerdanya.com"/>
    <hyperlink ref="K3365" r:id="rId2413" display="casadelamarquesa.com"/>
    <hyperlink ref="K3366" r:id="rId2414" display="loscorralesdesoto.es"/>
    <hyperlink ref="K3367" r:id="rId2415" display="madridhouserooms.com"/>
    <hyperlink ref="K3368" r:id="rId2416" display="http://elretirodelpilar.com/"/>
    <hyperlink ref="K3369" r:id="rId2417" display="http://hotellasnavas.hol.es/"/>
    <hyperlink ref="K3370" r:id="rId2418" display="http://lamaniguacanaria.com/"/>
    <hyperlink ref="K3371" r:id="rId2419" display="https://www.ramonllullhouse.com/"/>
    <hyperlink ref="K3372" r:id="rId2420" display="molinolaboticaria.es"/>
    <hyperlink ref="K3373" r:id="rId2421" display="hostaldelpriorat.com"/>
    <hyperlink ref="K3374" r:id="rId2422" display="hotelelcastellar.com"/>
    <hyperlink ref="K3375" r:id="rId2423" display="http://molinoaltoaliaga.com/"/>
    <hyperlink ref="K3376" r:id="rId2424" display="hotelreconquista.com"/>
    <hyperlink ref="K3377" r:id="rId2425" display="hotelciudadborja.com"/>
    <hyperlink ref="K3380" r:id="rId2426" display="hotelvillaitsaso.com"/>
    <hyperlink ref="K3383" r:id="rId2427" display="huertosanantonio.com"/>
    <hyperlink ref="K3386" r:id="rId2428" display="ocallejonbelchite.es"/>
    <hyperlink ref="K3387" r:id="rId2429" display="casaentredosaguas.es"/>
    <hyperlink ref="K3388" r:id="rId2430" display="http://bbsallent.webnode.es/"/>
    <hyperlink ref="K3389" r:id="rId2431" display="haciendamendoza.com/"/>
    <hyperlink ref="K3392" r:id="rId2432" display="casa-jota.webnode.es"/>
    <hyperlink ref="K3393" r:id="rId2433" display="almenaradecopau.com/"/>
    <hyperlink ref="K3395" r:id="rId2434" display="hotelitoboutique.com"/>
    <hyperlink ref="K3396" r:id="rId2435" display="hotelitoboutique.com"/>
    <hyperlink ref="K3398" r:id="rId2436" display="castillodegrisel.com"/>
    <hyperlink ref="K3399" r:id="rId2437" display="fincalamedialegua.es"/>
    <hyperlink ref="K3404" r:id="rId2438" display="fincalaramallosa.com"/>
    <hyperlink ref="K3405" r:id="rId2439" display="fincacasamarilla.com"/>
    <hyperlink ref="K3407" r:id="rId2440" display="lescolspavellons.com"/>
    <hyperlink ref="K3408" r:id="rId2441" display="francescoroberti.com"/>
    <hyperlink ref="K3409" r:id="rId2442" display="hotelenalgeciras.com"/>
    <hyperlink ref="K3410" r:id="rId2443" display="hotelsollerplaza.com"/>
    <hyperlink ref="K3415" r:id="rId2444" display="lafiguerolahotel.com"/>
    <hyperlink ref="K3416" r:id="rId2445" display="grupoaldahostels.com"/>
    <hyperlink ref="K3417" r:id="rId2446" display="noaboutiquehotel.com"/>
    <hyperlink ref="K3419" r:id="rId2447" display="hotelbenalmadena.com"/>
    <hyperlink ref="K3420" r:id="rId2448" display="hotel-losangeles.com"/>
    <hyperlink ref="K3421" r:id="rId2449" display="angellunadelgado.com"/>
    <hyperlink ref="K3423" r:id="rId2450" display="hotelnuevomadrid.com"/>
    <hyperlink ref="K3424" r:id="rId2451" display="hotelbarajasplaza.es"/>
    <hyperlink ref="K3425" r:id="rId2452" display="hoteles-catalonia.es"/>
    <hyperlink ref="K3426" r:id="rId2453" display="hoteles-catalonia.es"/>
    <hyperlink ref="K3427" r:id="rId2454" display="achotelrecoletos.com"/>
    <hyperlink ref="K3428" r:id="rId2455" display="hotelmiguelangel.com"/>
    <hyperlink ref="K3429" r:id="rId2456" display="http://ocallejonbelchite.es/"/>
    <hyperlink ref="K3430" r:id="rId2457" display="apartamentosolano.es"/>
    <hyperlink ref="K3432" r:id="rId2458" display="hotelesemilianas.com"/>
    <hyperlink ref="K3433" r:id="rId2459" display="jchoteles-chueca.com"/>
    <hyperlink ref="K3434" r:id="rId2460" display="hoteldelasletras.com"/>
    <hyperlink ref="K3435" r:id="rId2461" display="hotelgranlegazpi.com"/>
    <hyperlink ref="K3436" r:id="rId2462" display="hotelsantodomingo.es"/>
    <hyperlink ref="K3438" r:id="rId2463" display="achotellosvascos.com"/>
    <hyperlink ref="K3439" r:id="rId2464" display="hotelmajadahonda.com"/>
    <hyperlink ref="K3440" r:id="rId2465" display="https://hotelcasetanova.com/"/>
    <hyperlink ref="K3441" r:id="rId2466" display="sanlorenzosuites.com"/>
    <hyperlink ref="K3442" r:id="rId2467" display="compostelasuites.com"/>
    <hyperlink ref="K3443" r:id="rId2468" display="hotelnuevoboston.com"/>
    <hyperlink ref="K3444" r:id="rId2469" display="ramoncarusyciasa.com"/>
    <hyperlink ref="K3445" r:id="rId2470" display="espanol.marriott.com"/>
    <hyperlink ref="K3446" r:id="rId2471" display="https://hotelcharlejaca.com/"/>
    <hyperlink ref="K3447" r:id="rId2472" display="trescantos-hotel.com"/>
    <hyperlink ref="K3448" r:id="rId2473" display="hotelfcvillalba.com/"/>
    <hyperlink ref="K3449" r:id="rId2474" display="hotel-lasgacelas.com"/>
    <hyperlink ref="K3450" r:id="rId2475" display="http://lescolspavellons.com/"/>
    <hyperlink ref="K3452" r:id="rId2476" display="hotelalcalaplaza.com"/>
    <hyperlink ref="K3453" r:id="rId2477" display="http://hotelsollerplaza.com/"/>
    <hyperlink ref="K3454" r:id="rId2478" display="hotelcuatropostes.es"/>
    <hyperlink ref="K3455" r:id="rId2479" display="hotellasmurallas.com"/>
    <hyperlink ref="K3456" r:id="rId2480" display="fontecruzhoteles.com"/>
    <hyperlink ref="K3457" r:id="rId2481" display="elparasodegredos.com"/>
    <hyperlink ref="K3458" r:id="rId2482" display="http://lafiguerolahotel.com/"/>
    <hyperlink ref="K3459" r:id="rId2483" display="palaciodeesquileo.es"/>
    <hyperlink ref="K3461" r:id="rId2484" display="elhoteldelrancho.com"/>
    <hyperlink ref="K3462" r:id="rId2485" display="hostaldebuenamor.com"/>
    <hyperlink ref="K3463" r:id="rId2486" display="sanmiguel-hotel.com/"/>
    <hyperlink ref="K3465" r:id="rId2487" display="casondelapinilla.com"/>
    <hyperlink ref="K3466" r:id="rId2488" display="santelmomarhotel.com"/>
    <hyperlink ref="K3467" r:id="rId2489" display="hotelruralorotava.es"/>
    <hyperlink ref="K3468" r:id="rId2490" display="routeactivehotel.com"/>
    <hyperlink ref="K3469" r:id="rId2491" display="hotelsunholidays.com"/>
    <hyperlink ref="K3471" r:id="rId2492" display="http://hotelmiguelangel.com/"/>
    <hyperlink ref="K3473" r:id="rId2493" display="tropicaltenerife.com"/>
    <hyperlink ref="K3475" r:id="rId2494" display="grandhotelmencey.com"/>
    <hyperlink ref="K3476" r:id="rId2495" display="hotelelsombrerito.es"/>
    <hyperlink ref="K3477" r:id="rId2496" display="regencytorviscas.com"/>
    <hyperlink ref="K3478" r:id="rId2497" display="dreamvillatagoro.com"/>
    <hyperlink ref="K3479" r:id="rId2498" display="dreamplacehotels.com"/>
    <hyperlink ref="K3480" r:id="rId2499" display="rural-vacaciones.com"/>
    <hyperlink ref="K3482" r:id="rId2500" display="fiestahotelgroup.com"/>
    <hyperlink ref="K3484" r:id="rId2501" display="dreamplacehotels.com"/>
    <hyperlink ref="K3485" r:id="rId2502" display="lacasonadelpatio.com"/>
    <hyperlink ref="K3486" r:id="rId2503" display="http://hotelnuevoboston.com/"/>
    <hyperlink ref="K3488" r:id="rId2504" display="dreamplacehotels.com"/>
    <hyperlink ref="K3490" r:id="rId2505" display="haciendas-espana.com"/>
    <hyperlink ref="K3491" r:id="rId2506" display="balnearioledesma.com"/>
    <hyperlink ref="K3492" r:id="rId2507" display="hoteldongregorio.com"/>
    <hyperlink ref="K3494" r:id="rId2508" display="hoteles-catalonia.es"/>
    <hyperlink ref="K3495" r:id="rId2509" display="hotelcasabeletri.com"/>
    <hyperlink ref="K3497" r:id="rId2510" display="hotelspamogarraz.com"/>
    <hyperlink ref="K3498" r:id="rId2511" display="achotelbadajozsl.com"/>
    <hyperlink ref="K3499" r:id="rId2512" display="hotellaspalmeras.net"/>
    <hyperlink ref="K3502" r:id="rId2513" display="hotelrealdetoledo.es"/>
    <hyperlink ref="K3503" r:id="rId2514" display="http://elrincondelavega.com/"/>
    <hyperlink ref="K3505" r:id="rId2515" display="hotel-las-nieves.com"/>
    <hyperlink ref="K3506" r:id="rId2516" display="eurostarshotels.com/"/>
    <hyperlink ref="K3507" r:id="rId2517" display="hostalvaldepenas.com"/>
    <hyperlink ref="K3508" r:id="rId2518" display="lasombradelolivo.com"/>
    <hyperlink ref="K3509" r:id="rId2519" display="hotelcampoblanco.com"/>
    <hyperlink ref="K3510" r:id="rId2520" display="restauranteatrio.com"/>
    <hyperlink ref="K3511" r:id="rId2521" display="losnaranjohotel.com/"/>
    <hyperlink ref="K3512" r:id="rId2522" display="iberiaplazamayor.com"/>
    <hyperlink ref="K3513" r:id="rId2523" display="hotelperutrujillo.es"/>
    <hyperlink ref="K3515" r:id="rId2524" display="elbalcondelavera.com"/>
    <hyperlink ref="K3516" r:id="rId2525" display="casaescobarjerez.com"/>
    <hyperlink ref="K3517" r:id="rId2526" display="extremadurahotel.com"/>
    <hyperlink ref="K3518" r:id="rId2527" display="bungalowsdobleuve.es"/>
    <hyperlink ref="K3519" r:id="rId2528" display="princess-hotels.com/"/>
    <hyperlink ref="K3520" r:id="rId2529" display="hotelitodelgolfo.com"/>
    <hyperlink ref="K3522" r:id="rId2530" display="http://dreamplacehotels.com/"/>
    <hyperlink ref="K3523" r:id="rId2531" display="hibiscus-hotels.com/"/>
    <hyperlink ref="K3524" r:id="rId2532" display="villasdonrafael.com/"/>
    <hyperlink ref="K3525" r:id="rId2533" display="princess-hotels.com/"/>
    <hyperlink ref="K3526" r:id="rId2534" display="princess-hotels.com/"/>
    <hyperlink ref="K3527" r:id="rId2535" display="granmeliasalinas.com"/>
    <hyperlink ref="K3528" r:id="rId2536" display="dreamplacehotels.com"/>
    <hyperlink ref="K3530" r:id="rId2537" display="http://hotellacolombina.com/"/>
    <hyperlink ref="K3531" r:id="rId2538" display="http://dreamplacehotels.com/"/>
    <hyperlink ref="K3532" r:id="rId2539" display="melia-tamarindos.com"/>
    <hyperlink ref="K3533" r:id="rId2540" display="hotelplayabonita.com"/>
    <hyperlink ref="K3534" r:id="rId2541" display="el-rancho-grande.com"/>
    <hyperlink ref="K3535" r:id="rId2542" display="hotelcostacalero.com"/>
    <hyperlink ref="K3536" r:id="rId2543" display="agrohotelrugama.top/"/>
    <hyperlink ref="K3537" r:id="rId2544" display="designplushotels.com"/>
    <hyperlink ref="K3538" r:id="rId2545" display="hotelitoboutique.com"/>
    <hyperlink ref="K3540" r:id="rId2546" display="oliviabalmeshotel.es"/>
    <hyperlink ref="K3542" r:id="rId2547" display="hoteles-catalonia.es"/>
    <hyperlink ref="K3543" r:id="rId2548" display="goldenhotels.com/es/"/>
    <hyperlink ref="K3544" r:id="rId2549" display="hotelvillaemilia.com"/>
    <hyperlink ref="K3545" r:id="rId2550" display="espanol.marriott.com"/>
    <hyperlink ref="K3547" r:id="rId2551" display="ilunionalmirante.com"/>
    <hyperlink ref="K3548" r:id="rId2552" display="hotelh10montcada.com"/>
    <hyperlink ref="K3549" r:id="rId2553" display="https://www.eurostarshotels.com/"/>
    <hyperlink ref="K3550" r:id="rId2554" display="http://hostalvaldepenas.com/"/>
    <hyperlink ref="K3551" r:id="rId2555" display="hotelcontinental.com"/>
    <hyperlink ref="K3552" r:id="rId2556" display="hotelarclarambla.com"/>
    <hyperlink ref="K3553" r:id="rId2557" display="hoteles-catalonia.es"/>
    <hyperlink ref="K3554" r:id="rId2558" display="bestwesterndante.com"/>
    <hyperlink ref="K3556" r:id="rId2559" display="hotelcontinental.com"/>
    <hyperlink ref="K3557" r:id="rId2560" display="hotelcottonhouse.com"/>
    <hyperlink ref="K3558" r:id="rId2561" display="hotel-caledonian.com"/>
    <hyperlink ref="K3559" r:id="rId2562" display="hotel-caledonian.com"/>
    <hyperlink ref="K3560" r:id="rId2563" display="barcelonacentury.com"/>
    <hyperlink ref="K3561" r:id="rId2564" display="aparthotelacacia.com"/>
    <hyperlink ref="K3562" r:id="rId2565" display="http://www.princess-hotels.com/"/>
    <hyperlink ref="K3563" r:id="rId2566" display="barcelonaforrent.com"/>
    <hyperlink ref="K3564" r:id="rId2567" display="barcelonaforrent.com"/>
    <hyperlink ref="K3566" r:id="rId2568" display="barcelonafifteen.com"/>
    <hyperlink ref="I3567" r:id="rId2569" display="info@inglaterra.com"/>
    <hyperlink ref="K3567" r:id="rId2570" display="hotel-inglaterra.com"/>
    <hyperlink ref="K3568" r:id="rId2571" display="onahotels-mosaic.com"/>
    <hyperlink ref="K3569" r:id="rId2572" display="hotelcasavilella.com"/>
    <hyperlink ref="K3570" r:id="rId2573" display="grandmarinahotel.com"/>
    <hyperlink ref="K3571" r:id="rId2574" display="espanol.marriott.com"/>
    <hyperlink ref="K3575" r:id="rId2575" display="hotelarreyalella.com"/>
    <hyperlink ref="K3577" r:id="rId2576" display="hotelreymarplaya.com"/>
    <hyperlink ref="K3578" r:id="rId2577" display="http://hotelcostacalero.com/"/>
    <hyperlink ref="K3579" r:id="rId2578" display="hotelnoucentista.com"/>
    <hyperlink ref="K3580" r:id="rId2579" display="casatorneriguell.com"/>
    <hyperlink ref="K3581" r:id="rId2580" display="hotel.monstbenet.com"/>
    <hyperlink ref="K3582" r:id="rId2581" display="montserratvisita.com"/>
    <hyperlink ref="K3583" r:id="rId2582" display="http://oliviabalmeshotel.es/"/>
    <hyperlink ref="K3584" r:id="rId2583" display="pensionsebastian.com"/>
    <hyperlink ref="K3585" r:id="rId2584" display="achotellariojasl.com"/>
    <hyperlink ref="K3586" r:id="rId2585" display="aranzazu-hoteles.com"/>
    <hyperlink ref="K3587" r:id="rId2586" display="elmolinodefloren.com"/>
    <hyperlink ref="K3588" r:id="rId2587" display="lacasadelcofrade.com"/>
    <hyperlink ref="I3589" r:id="rId2588" display="reservas@hotelportales.es"/>
    <hyperlink ref="K3589" r:id="rId2589" display="sercotelportales.com"/>
    <hyperlink ref="K3590" r:id="rId2590" display="aldeas-de-ezcaray.es"/>
    <hyperlink ref="K3591" r:id="rId2591" display="husatorresportsl.com"/>
    <hyperlink ref="K3594" r:id="rId2592" display="hotelmontecristo.es/"/>
    <hyperlink ref="K3595" r:id="rId2593" display="palaciodeguevara.com"/>
    <hyperlink ref="K3596" r:id="rId2594" display="hostalmontecarlo.com"/>
    <hyperlink ref="K3597" r:id="rId2595" display="hoteljuandelacosa.es"/>
    <hyperlink ref="K3598" r:id="rId2596" display="hosteriadearnuero.es"/>
    <hyperlink ref="K3599" r:id="rId2597" display="http://hotelcontinental.com/"/>
    <hyperlink ref="K3600" r:id="rId2598" display="hotel-santillana.com"/>
    <hyperlink ref="K3601" r:id="rId2599" display="hotel-santillana.com"/>
    <hyperlink ref="K3602" r:id="rId2600" display="turismocantabria.net"/>
    <hyperlink ref="K3603" r:id="rId2601" display="elhidalgodequijas.es"/>
    <hyperlink ref="K3604" r:id="rId2602" display="puntamonpashotel.com"/>
    <hyperlink ref="K3606" r:id="rId2603" display="http://barcelonaforrent.com/"/>
    <hyperlink ref="K3607" r:id="rId2604" display="hotelnavalsestao.com"/>
    <hyperlink ref="K3608" r:id="rId2605" display="hotellopezdeharo.com"/>
    <hyperlink ref="K3609" r:id="rId2606" display="http://barcelonafifteen.com/"/>
    <hyperlink ref="K3610" r:id="rId2607" display="hotelvistaalegre.com"/>
    <hyperlink ref="K3611" r:id="rId2608" display="newbilbaoairport.com"/>
    <hyperlink ref="K3612" r:id="rId2609" display="garaikolandetxea.com"/>
    <hyperlink ref="K3613" r:id="rId2610" display="jardinesdearisti.com"/>
    <hyperlink ref="K3614" r:id="rId2611" display="restaurantearaba.com"/>
    <hyperlink ref="K3615" r:id="rId2612" display="hotelordunaplaza.com"/>
    <hyperlink ref="K3616" r:id="rId2613" display="granhoteldurango.com"/>
    <hyperlink ref="K3617" r:id="rId2614" display="hotelbilbaoplaza.com"/>
    <hyperlink ref="K3618" r:id="rId2615" display="almirantebonifaz.com"/>
    <hyperlink ref="K3620" r:id="rId2616" display="lacasonadepineda.com"/>
    <hyperlink ref="K3622" r:id="rId2617" display="granhotellaperla.com"/>
    <hyperlink ref="K3623" r:id="rId2618" display="hosteriadezubiri.com"/>
    <hyperlink ref="K3624" r:id="rId2619" display="http://www.hotel.monstbenet.com/"/>
    <hyperlink ref="K3625" r:id="rId2620" display="martiornekoborda.com"/>
    <hyperlink ref="K3627" r:id="rId2621" display="hotelruralbereau.com"/>
    <hyperlink ref="K3629" r:id="rId2622" display="balneariodefitero.es"/>
    <hyperlink ref="K3630" r:id="rId2623" display="palaciodeatienza.com"/>
    <hyperlink ref="K3631" r:id="rId2624" display="palaciodeatienza.com"/>
    <hyperlink ref="K3633" r:id="rId2625" display="eurostarsastoria.com"/>
    <hyperlink ref="K3635" r:id="rId2626" display="richvaleresorts.com/"/>
    <hyperlink ref="K3636" r:id="rId2627" display="hotelmolinalario.com"/>
    <hyperlink ref="K3637" r:id="rId2628" display="residenciachapor.com"/>
    <hyperlink ref="K3638" r:id="rId2629" display="atarazanasmalaga.com"/>
    <hyperlink ref="K3639" r:id="rId2630" display="hotelbahiamalaga.com"/>
    <hyperlink ref="K3640" r:id="rId2631" display="hotel-lasamericas.es"/>
    <hyperlink ref="K3641" r:id="rId2632" display="hotelguadalmedina.es"/>
    <hyperlink ref="K3643" r:id="rId2633" display="hotelrocflamingo.com"/>
    <hyperlink ref="K3644" r:id="rId2634" display="hotellosjazmines.com"/>
    <hyperlink ref="K3645" r:id="rId2635" display="hotellabarracuda.com"/>
    <hyperlink ref="K3646" r:id="rId2636" display="hotelmstropicana.com"/>
    <hyperlink ref="K3647" r:id="rId2637" display="molinodesantillan.es"/>
    <hyperlink ref="K3650" r:id="rId2638" display="balneariodetolox.com"/>
    <hyperlink ref="K3651" r:id="rId2639" display="hotelplazacavana.com"/>
    <hyperlink ref="K3653" r:id="rId2640" display="http://hotelvistaalegre.com/"/>
    <hyperlink ref="K3654" r:id="rId2641" display="pierreetvacances.com"/>
    <hyperlink ref="K3655" r:id="rId2642" display="http://garaikolandetxea.com/"/>
    <hyperlink ref="K3656" r:id="rId2643" display="http://jardinesdearisti.com/"/>
    <hyperlink ref="K3657" r:id="rId2644" display="hotellosdolmenes.com"/>
    <hyperlink ref="K3658" r:id="rId2645" display="hoteldonacarmen.com/"/>
    <hyperlink ref="K3659" r:id="rId2646" display="laposadadelangel.net"/>
    <hyperlink ref="K3660" r:id="rId2647" display="http://hotelbilbaoplaza.com/"/>
    <hyperlink ref="K3661" r:id="rId2648" display="hotelmaginaplaza.com"/>
    <hyperlink ref="K3662" r:id="rId2649" display="hotelplazamanjon.com"/>
    <hyperlink ref="K3663" r:id="rId2650" display="hotelvistaalegre.com"/>
    <hyperlink ref="K3665" r:id="rId2651" display="http://www.granhotellaperla.com/"/>
    <hyperlink ref="K3666" r:id="rId2652" display="lascasasdelconsul.es"/>
    <hyperlink ref="K3668" r:id="rId2653" display="casasdesantacruz.com"/>
    <hyperlink ref="K3669" r:id="rId2654" display="fontecruzhoteles.com"/>
    <hyperlink ref="K3670" r:id="rId2655" display="villadelapalmera.com"/>
    <hyperlink ref="K3671" r:id="rId2656" display="hotelelviraplaza.com"/>
    <hyperlink ref="K3672" r:id="rId2657" display="hotelesdesevilla.com"/>
    <hyperlink ref="K3673" r:id="rId2658" display="hoteles-catalonia.es"/>
    <hyperlink ref="K3674" r:id="rId2659" display="sevillasantajusta.es"/>
    <hyperlink ref="K3675" r:id="rId2660" display="emecatedralhotel.com"/>
    <hyperlink ref="K3676" r:id="rId2661" display="aguilainnsevilla.com"/>
    <hyperlink ref="K3677" r:id="rId2662" display="lapuertadepalacio.es"/>
    <hyperlink ref="K3678" r:id="rId2663" display="patiodelacartuja.com"/>
    <hyperlink ref="K3679" r:id="rId2664" display="patiodelaalameda.com"/>
    <hyperlink ref="K3680" r:id="rId2665" display="hotelcasadecolon.com"/>
    <hyperlink ref="K3681" r:id="rId2666" display="granhotelsolucar.com"/>
    <hyperlink ref="K3683" r:id="rId2667" display="anfiteatroromano.com"/>
    <hyperlink ref="K3684" r:id="rId2668" display="hotelmariantonia.com"/>
    <hyperlink ref="K3685" r:id="rId2669" display="http://www.eurostarsastoria.com/"/>
    <hyperlink ref="K3686" r:id="rId2670" display="hotelloshelechos.com"/>
    <hyperlink ref="K3687" r:id="rId2671" display="elperrodepaterna.com"/>
    <hyperlink ref="K3688" r:id="rId2672" display="hotelesalmadraba.com"/>
    <hyperlink ref="K3689" r:id="rId2673" display="meliasanctipetri.com"/>
    <hyperlink ref="K3690" r:id="rId2674" display="hotelpuertobahia.com"/>
    <hyperlink ref="K3691" r:id="rId2675" display="hotellascamelias.com"/>
    <hyperlink ref="K3692" r:id="rId2676" display="hotelacalgeciras.com"/>
    <hyperlink ref="K3693" r:id="rId2677" display="guadacorteparksa.com"/>
    <hyperlink ref="K3694" r:id="rId2678" display="expressgibraltar.com"/>
    <hyperlink ref="K3695" r:id="rId2679" display="posadavagamundos.com"/>
    <hyperlink ref="K3696" r:id="rId2680" display="laalmoraimahotel.com"/>
    <hyperlink ref="K3697" r:id="rId2681" display="hotelfondacalifa.com"/>
    <hyperlink ref="K3698" r:id="rId2682" display="http://hotelmstropicana.com/"/>
    <hyperlink ref="K3699" r:id="rId2683" display="http://www.molinodesantillan.es/"/>
    <hyperlink ref="K3700" r:id="rId2684" display="hotelpatriachica.com"/>
    <hyperlink ref="K3702" r:id="rId2685" display="hhposadadevallina.es"/>
    <hyperlink ref="K3703" r:id="rId2686" display="hotellasmonteras.com"/>
    <hyperlink ref="K3704" r:id="rId2687" display="albercasdeconchar.es"/>
    <hyperlink ref="K3706" r:id="rId2688" display="hotelcasacapitel.com"/>
    <hyperlink ref="K3709" r:id="rId2689" display="hotelphiladelfia.com"/>
    <hyperlink ref="K3710" r:id="rId2690" display="http://hoteldonacarmen.com/"/>
    <hyperlink ref="K3711" r:id="rId2691" display="hotelreyesziries.com"/>
    <hyperlink ref="K3713" r:id="rId2692" display="hotelcarmenguadix.es"/>
    <hyperlink ref="K3714" r:id="rId2693" display="hostalcasagrande.es/"/>
    <hyperlink ref="K3716" r:id="rId2694" display="hoteldemecina.com.es"/>
    <hyperlink ref="K3718" r:id="rId2695" display="urbandreamnevada.com"/>
    <hyperlink ref="K3719" r:id="rId2696" display="loscastanoshotel.com"/>
    <hyperlink ref="K3720" r:id="rId2697" display="hotelvalsequillo.net"/>
    <hyperlink ref="K3721" r:id="rId2698" display="granhoteldelcoto.com"/>
    <hyperlink ref="K3722" r:id="rId2699" display="hugobeach.es/contact"/>
    <hyperlink ref="K3723" r:id="rId2700" display="merakibeachhotel.com"/>
    <hyperlink ref="K3724" r:id="rId2701" display="http://hotelesdesevilla.com/"/>
    <hyperlink ref="K3725" r:id="rId2702" display="hotel-lacarreta.com/"/>
    <hyperlink ref="K3726" r:id="rId2703" display="ilunionvalencia3.com"/>
    <hyperlink ref="K3727" r:id="rId2704" display="http://emecatedralhotel.com/"/>
    <hyperlink ref="K3729" r:id="rId2705" display="complejolapinada.com"/>
    <hyperlink ref="K3730" r:id="rId2706" display="principalhoteles.com"/>
    <hyperlink ref="K3731" r:id="rId2707" display="hotelvillaursula.com"/>
    <hyperlink ref="K3732" r:id="rId2708" display="confortelhoteles.com"/>
    <hyperlink ref="K3733" r:id="rId2709" display="pioxiiapartments.com"/>
    <hyperlink ref="K3734" r:id="rId2710" display="valenciasuitsyou.com"/>
    <hyperlink ref="K3736" r:id="rId2711" display="abba-acteonhotel.com"/>
    <hyperlink ref="K3738" r:id="rId2712" display="eljardinvertical.com"/>
    <hyperlink ref="K3740" r:id="rId2713" display="hotelcrystalpark.com"/>
    <hyperlink ref="K3742" r:id="rId2714" display="lospinosbenassal.com"/>
    <hyperlink ref="K3743" r:id="rId2715" display="hotelgravinacinco.es"/>
    <hyperlink ref="K3744" r:id="rId2716" display="hotelmontepiedra.com"/>
    <hyperlink ref="K3746" r:id="rId2717" display="http://expressgibraltar.com/"/>
    <hyperlink ref="K3748" r:id="rId2718" display="pierreetvacances.com"/>
    <hyperlink ref="K3749" r:id="rId2719" display="magiccostablanca.com"/>
    <hyperlink ref="K3752" r:id="rId2720" display="hotelfincaronesa.com"/>
    <hyperlink ref="K3753" r:id="rId2721" display="onaogisakagarden.com"/>
    <hyperlink ref="K3754" r:id="rId2722" display="hotelsolymarjavea.es"/>
    <hyperlink ref="K3755" r:id="rId2723" display="grandluxorhotels.com"/>
    <hyperlink ref="K3756" r:id="rId2724" display="hotellevanteclub.com"/>
    <hyperlink ref="K3757" r:id="rId2725" display="hoteltossalaltea.com"/>
    <hyperlink ref="K3758" r:id="rId2726" display="hotelcabocervera.com"/>
    <hyperlink ref="K3759" r:id="rId2727" display="palaciobuenavista.es"/>
    <hyperlink ref="K3760" r:id="rId2728" display="hoteluniversidad.com"/>
    <hyperlink ref="K3761" r:id="rId2729" display="pensionloscisnes.com"/>
    <hyperlink ref="K3763" r:id="rId2730" display="grupolameseguera.com"/>
    <hyperlink ref="K3764" r:id="rId2731" display="pensionlapuntica.com"/>
    <hyperlink ref="K3765" r:id="rId2732" display="hotelcasaemilio.com/"/>
    <hyperlink ref="K3766" r:id="rId2733" display="https://www.hostalcasagrande.es/"/>
    <hyperlink ref="K3768" r:id="rId2734" display="serenagolfresort.com"/>
    <hyperlink ref="K3769" r:id="rId2735" display="hoteltorrecobijo.com"/>
    <hyperlink ref="K3770" r:id="rId2736" display="grupolameseguera.com"/>
    <hyperlink ref="K3771" r:id="rId2737" display="http://loscastanoshotel.com/"/>
    <hyperlink ref="K3772" r:id="rId2738" display="hotelnaocatedral.com"/>
    <hyperlink ref="K3773" r:id="rId2739" display="hotelroclagopark.com"/>
    <hyperlink ref="K3774" r:id="rId2740" display="https://www.hugobeach.es/contact"/>
    <hyperlink ref="K3775" r:id="rId2741" display="fiestahotelgroup.com"/>
    <hyperlink ref="K3777" r:id="rId2742" display="castellsonclaret.com"/>
    <hyperlink ref="K3778" r:id="rId2743" display="pierreetvacances.com"/>
    <hyperlink ref="K3781" r:id="rId2744" display="fincahotelsonpou.com"/>
    <hyperlink ref="K3782" r:id="rId2745" display="posadaterrasanta.com"/>
    <hyperlink ref="K3783" r:id="rId2746" display="hotelmarinaplaya.com"/>
    <hyperlink ref="K3784" r:id="rId2747" display="hotelgarbi-ibiza.com"/>
    <hyperlink ref="K3785" r:id="rId2748" display="hoteltorredelmar.com"/>
    <hyperlink ref="K3786" r:id="rId2749" display="marinabotafochsl.com"/>
    <hyperlink ref="K3787" r:id="rId2750" display="hotelargos-ibiza.com"/>
    <hyperlink ref="K3788" r:id="rId2751" display="nativohotelibiza.com"/>
    <hyperlink ref="K3789" r:id="rId2752" display="fiveflowershotel.com"/>
    <hyperlink ref="K3790" r:id="rId2753" display="hotelcaribeibiza.com"/>
    <hyperlink ref="K3791" r:id="rId2754" display="hotelhawaiiibiza.com"/>
    <hyperlink ref="K3792" r:id="rId2755" display="fiestahotelgroup.com"/>
    <hyperlink ref="K3793" r:id="rId2756" display="rincondepepe.online/"/>
    <hyperlink ref="K3794" r:id="rId2757" display="menorca.net/almirant"/>
    <hyperlink ref="K3795" r:id="rId2758" display="eurohotelmenorca.com"/>
    <hyperlink ref="K3796" r:id="rId2759" display="hotelsessucreres.com"/>
    <hyperlink ref="K3797" r:id="rId2760" display="homehotelmenorca.com"/>
    <hyperlink ref="K3799" r:id="rId2761" display="fiestahotelgroup.com"/>
    <hyperlink ref="K3800" r:id="rId2762" display="fiestahotelgroup.com"/>
    <hyperlink ref="K3801" r:id="rId2763" display="http://magiccostablanca.com/"/>
    <hyperlink ref="K3802" r:id="rId2764" display="hotelipanemabeach.es"/>
    <hyperlink ref="K3803" r:id="rId2765" display="https://www.hotelsolysombra.com/"/>
    <hyperlink ref="K3804" r:id="rId2766" display="sagitarioplayasl.com"/>
    <hyperlink ref="K3805" r:id="rId2767" display="monboutiquehotel.com"/>
    <hyperlink ref="K3806" r:id="rId2768" display="hotelroccarolina.com"/>
    <hyperlink ref="K3807" r:id="rId2769" display="hotelllautpalace.com"/>
    <hyperlink ref="K3808" r:id="rId2770" display="valldemossahotel.com"/>
    <hyperlink ref="K3809" r:id="rId2771" display="hotelportosoller.com"/>
    <hyperlink ref="K3810" r:id="rId2772" display="hotelvillasirena.com"/>
    <hyperlink ref="K3811" r:id="rId2773" display="hotelcalaferrera.com"/>
    <hyperlink ref="K3812" r:id="rId2774" display="bennocpetithotel.com"/>
    <hyperlink ref="K3813" r:id="rId2775" display="hotelvillaitalia.com"/>
    <hyperlink ref="K3814" r:id="rId2776" display="hoteldonbigotesa.com"/>
    <hyperlink ref="K3815" r:id="rId2777" display="florlosalmendros.com"/>
    <hyperlink ref="K3816" r:id="rId2778" display="balearmanagement.com"/>
    <hyperlink ref="K3817" r:id="rId2779" display="hotelbedsspainsl.com"/>
    <hyperlink ref="K3819" r:id="rId2780" display="hotelcalavedella.com"/>
    <hyperlink ref="K3820" r:id="rId2781" display="sescasesdefetget.com"/>
    <hyperlink ref="K3822" r:id="rId2782" display="hostalportcorona.com"/>
    <hyperlink ref="K3824" r:id="rId2783" display="paraisodealcudia.com"/>
    <hyperlink ref="K3825" r:id="rId2784" display="esperanzahoteles.com"/>
    <hyperlink ref="K3827" r:id="rId2785" display="hotellasgaviotas.com"/>
    <hyperlink ref="K3828" r:id="rId2786" display="barceloformentor.com"/>
    <hyperlink ref="K3829" r:id="rId2787" display="anticcanmarcelli.com"/>
    <hyperlink ref="K3830" r:id="rId2788" display="hotellacalaroses.com"/>
    <hyperlink ref="K3831" r:id="rId2789" display="terraletllafranc.com"/>
    <hyperlink ref="K3834" r:id="rId2790" display="blauhotelsblanes.com"/>
    <hyperlink ref="K3835" r:id="rId2791" display="hotelbeverlypark.com"/>
    <hyperlink ref="K3836" r:id="rId2792" display="hotelmariadelmar.net"/>
    <hyperlink ref="K3837" r:id="rId2793" display="hotelrogerdeflor.com"/>
    <hyperlink ref="K3839" r:id="rId2794" display="hotelcleopatrasl.com"/>
    <hyperlink ref="K3840" r:id="rId2795" display="hotel-casadelmar.com"/>
    <hyperlink ref="K3841" r:id="rId2796" display="hotelspavilamont.com"/>
    <hyperlink ref="K3842" r:id="rId2797" display="cancristofor2007.com"/>
    <hyperlink ref="K3843" r:id="rId2798" display="hoteltorremirona.com"/>
    <hyperlink ref="K3844" r:id="rId2799" display="hotelmediterrani.com"/>
    <hyperlink ref="K3845" r:id="rId2800" display="hotelmariateresa.com"/>
    <hyperlink ref="K3846" r:id="rId2801" display="hotelmariateresa.com"/>
    <hyperlink ref="K3847" r:id="rId2802" display="lesplanesdelgrau.com"/>
    <hyperlink ref="K3848" r:id="rId2803" display="hotel9santantoni.com"/>
    <hyperlink ref="K3849" r:id="rId2804" display="hotelcasamasgran.com"/>
    <hyperlink ref="K3850" r:id="rId2805" display="hotelmastapiolas.com"/>
    <hyperlink ref="K3851" r:id="rId2806" display="casa-santa-elena.org"/>
    <hyperlink ref="K3852" r:id="rId2807" display="lacasadelspeixos.com"/>
    <hyperlink ref="K3854" r:id="rId2808" display="hotelcasaestampa.com"/>
    <hyperlink ref="K3858" r:id="rId2809" display="hostalaltoaragon.com"/>
    <hyperlink ref="K3859" r:id="rId2810" display="hotelvalledeizas.com"/>
    <hyperlink ref="K3860" r:id="rId2811" display="exelasmargasgolf.com"/>
    <hyperlink ref="K3861" r:id="rId2812" display="laabadiadesieste.com"/>
    <hyperlink ref="K3862" r:id="rId2813" display="cerler-edelweiss.com"/>
    <hyperlink ref="K3863" r:id="rId2814" display="llanosdelhospital.es"/>
    <hyperlink ref="K3864" r:id="rId2815" display="hotelvalonsadero.com"/>
    <hyperlink ref="K3865" r:id="rId2816" display="hotelleonormiron.com"/>
    <hyperlink ref="K3867" r:id="rId2817" display="hotelmedinasalim.com"/>
    <hyperlink ref="K3868" r:id="rId2818" display="casarurallaabuela.es"/>
    <hyperlink ref="K3870" r:id="rId2819" display="hoteles-catalonia.es"/>
    <hyperlink ref="K3871" r:id="rId2820" display="hotelmardearagon.com"/>
    <hyperlink ref="K3872" r:id="rId2821" display="hotelpuertaterrer.es"/>
    <hyperlink ref="K3873" r:id="rId2822" display="hotelurbiscentre.com"/>
    <hyperlink ref="K3874" r:id="rId2823" display="hotelurbiscentre.com"/>
    <hyperlink ref="K3876" r:id="rId2824" display="hotelpresidentsl.com"/>
    <hyperlink ref="K3877" r:id="rId2825" display="ohtelsplayadeoro.com"/>
    <hyperlink ref="K3878" r:id="rId2826" display="hotelterramarina.com"/>
    <hyperlink ref="K3879" r:id="rId2827" display="paradordetortosa.com"/>
    <hyperlink ref="K3880" r:id="rId2828" display="hoteltortosaparc.com"/>
    <hyperlink ref="K3882" r:id="rId2829" display="ohtelslesoliveres.es"/>
    <hyperlink ref="K3883" r:id="rId2830" display="hoteltarracopark.com"/>
    <hyperlink ref="K3884" r:id="rId2831" display="tomasaramosramos.com"/>
    <hyperlink ref="K3886" r:id="rId2832" display="termesmontbriosl.com"/>
    <hyperlink ref="K3887" r:id="rId2833" display="baixcamphotelssl.com"/>
    <hyperlink ref="K3888" r:id="rId2834" display="hostalelpairon.es.tl"/>
    <hyperlink ref="K3889" r:id="rId2835" display="hotelmolidelhereu.es"/>
    <hyperlink ref="K3892" r:id="rId2836" display="caserondelafuente.es"/>
    <hyperlink ref="K3893" r:id="rId2837" display="hotelsantabarbara.es"/>
    <hyperlink ref="K3895" r:id="rId2838" display="elconventodemave.com"/>
    <hyperlink ref="K3896" r:id="rId2839" display="hotelsanmartinsl.com"/>
    <hyperlink ref="K3897" r:id="rId2840" display="hotelvadelaplata.com"/>
    <hyperlink ref="K3898" r:id="rId2841" display="hoteldosinfantas.com"/>
    <hyperlink ref="K3899" r:id="rId2842" display="elparajedesayago.com"/>
    <hyperlink ref="K3900" r:id="rId2843" display="tudancabenavente.com"/>
    <hyperlink ref="K3902" r:id="rId2844" display="elcastanodormilon.es"/>
    <hyperlink ref="K3903" r:id="rId2845" display="hotelsantaluciasc.es"/>
    <hyperlink ref="K3904" r:id="rId2846" display="palaciodelcarmen.com"/>
    <hyperlink ref="K3905" r:id="rId2847" display="hotelreyfernando.com"/>
    <hyperlink ref="K3906" r:id="rId2848" display="hotelportocobosl.com"/>
    <hyperlink ref="K3907" r:id="rId2849" display="hotelpuntadeleste.es"/>
    <hyperlink ref="K3908" r:id="rId2850" display="hoteldobancoazul.com"/>
    <hyperlink ref="K3909" r:id="rId2851" display="crisoldelasrassl.com"/>
    <hyperlink ref="K3911" r:id="rId2852" display="hotelmendeznunez.com"/>
    <hyperlink ref="K3913" r:id="rId2853" display="hotelcasabenilde.com"/>
    <hyperlink ref="K3914" r:id="rId2854" display="complejolacabana.com"/>
    <hyperlink ref="K3915" r:id="rId2855" display="hotelterragalega.com"/>
    <hyperlink ref="K3916" r:id="rId2856" display="hotelvillamartin.com"/>
    <hyperlink ref="K3917" r:id="rId2857" display="hotelvillajardin.com"/>
    <hyperlink ref="K3918" r:id="rId2858" display="pazodeberbetoros.com"/>
    <hyperlink ref="K3919" r:id="rId2859" display="metropolbycarris.com"/>
    <hyperlink ref="K3920" r:id="rId2860" display="jardindelaabadia.com"/>
    <hyperlink ref="K3921" r:id="rId2861" display="hotelelmonticosl.com"/>
    <hyperlink ref="K3922" r:id="rId2862" display="castillodecuriel.com"/>
    <hyperlink ref="K3924" r:id="rId2863" display="granhotelespaasl.com"/>
    <hyperlink ref="K3925" r:id="rId2864" display="lacasonadelconde.com"/>
    <hyperlink ref="K3926" r:id="rId2865" display="hotelrural3cabos.com"/>
    <hyperlink ref="K3932" r:id="rId2866" display="hotelvillamarron.com"/>
    <hyperlink ref="K3933" r:id="rId2867" display="hotelruralalloru.com"/>
    <hyperlink ref="K3934" r:id="rId2868" display="puertadeloriente.com"/>
    <hyperlink ref="K3935" r:id="rId2869" display="palaciodecimiano.com"/>
    <hyperlink ref="K3940" r:id="rId2870" display="aparthotellalula.com"/>
    <hyperlink ref="K3941" r:id="rId2871" display="hotelcasaprendes.com"/>
    <hyperlink ref="K3942" r:id="rId2872" display="posadacasazulima.com"/>
    <hyperlink ref="K3943" r:id="rId2873" display="caseralainfiesta.com"/>
    <hyperlink ref="K3944" r:id="rId2874" display="lacasadelburrero.com"/>
    <hyperlink ref="K3945" r:id="rId2875" display="sidreriacasamino.com"/>
    <hyperlink ref="K3946" r:id="rId2876" display="miradordelparque.com"/>
    <hyperlink ref="K3947" r:id="rId2877" display="alesgahotelrural.com"/>
    <hyperlink ref="K3950" r:id="rId2878" display="lanuevaallandesa.com"/>
    <hyperlink ref="K3952" r:id="rId2879" display="gargantadelcares.com"/>
    <hyperlink ref="K3953" r:id="rId2880" display="hotelribadesella.com"/>
    <hyperlink ref="K3954" r:id="rId2881" display="eljardindeugenia.com"/>
    <hyperlink ref="K3955" r:id="rId2882" display="lallosadefombona.com"/>
    <hyperlink ref="K3956" r:id="rId2883" display="lacasonadeamandi.com"/>
    <hyperlink ref="K3957" r:id="rId2884" display="hosteriadetorazo.com"/>
    <hyperlink ref="K3959" r:id="rId2885" display="lacasonadecardes.com"/>
    <hyperlink ref="K3960" r:id="rId2886" display="lacasonadeabamia.com"/>
    <hyperlink ref="K3962" r:id="rId2887" display="hoteleslosacebos.com"/>
    <hyperlink ref="K3963" r:id="rId2888" display="miradordemoriyon.com"/>
    <hyperlink ref="K3965" r:id="rId2889" display="hotelpousadareal.com"/>
    <hyperlink ref="K3966" r:id="rId2890" display="hotelplayadevigo.com"/>
    <hyperlink ref="K3967" r:id="rId2891" display="hotelpuertadelsol.es"/>
    <hyperlink ref="K3968" r:id="rId2892" display="hotelbahiadevigo.com"/>
    <hyperlink ref="K3969" r:id="rId2893" display="hotelbahiadevigo.com"/>
    <hyperlink ref="K3970" r:id="rId2894" display="hotelsotomayorsl.com"/>
    <hyperlink ref="K3972" r:id="rId2895" display="hotelentrerobles.com"/>
    <hyperlink ref="K3974" r:id="rId2896" display="balneariomondariz.es"/>
    <hyperlink ref="K3975" r:id="rId2897" display="hotelluzdelunasl.com"/>
    <hyperlink ref="K3977" r:id="rId2898" display="inffinitsanxenxo.com"/>
    <hyperlink ref="K3978" r:id="rId2899" display="augustasparesort.com"/>
    <hyperlink ref="K3979" r:id="rId2900" display="puentedelatojasl.com"/>
    <hyperlink ref="K3980" r:id="rId2901" display="hotelconsdagarda.com"/>
    <hyperlink ref="K3981" r:id="rId2902" display="naturapetithotel.com"/>
    <hyperlink ref="K3982" r:id="rId2903" display="quintadesanamaro.com"/>
    <hyperlink ref="K3983" r:id="rId2904" display="hotelstellamaris.com"/>
    <hyperlink ref="K3984" r:id="rId2905" display="rosaladecastrosl.com"/>
    <hyperlink ref="K3985" r:id="rId2906" display="hotelalejandrina.com"/>
    <hyperlink ref="K3986" r:id="rId2907" display="vikerahotelrural.com"/>
    <hyperlink ref="K3987" r:id="rId2908" display="hotelreyesdeleon.com"/>
    <hyperlink ref="K3988" r:id="rId2909" display="valledelsilencio.com"/>
    <hyperlink ref="K3990" r:id="rId2910" display="palacetecolonial.com"/>
    <hyperlink ref="K3991" r:id="rId2911" display="hotelvillamartin.com"/>
    <hyperlink ref="K3996" r:id="rId2912" display="hotelbarcelonasl.com"/>
    <hyperlink ref="K3998" r:id="rId2913" display="hotelnovocandido.com"/>
    <hyperlink ref="K3999" r:id="rId2914" display="hotelruralsuquin.es"/>
    <hyperlink ref="K4001" r:id="rId2915" display="casaruralelnidal.es"/>
    <hyperlink ref="K4002" r:id="rId2916" display="bcnfashionhouse.com"/>
    <hyperlink ref="K4003" r:id="rId2917" display="fincadaltmurada.com"/>
    <hyperlink ref="K4004" r:id="rId2918" display="hotelmariadelmar.es"/>
    <hyperlink ref="K4006" r:id="rId2919" display="lacasadebovedas.com"/>
    <hyperlink ref="K4007" r:id="rId2920" display="http://lallosadefombona.com/"/>
    <hyperlink ref="K4008" r:id="rId2921" display="casadesanmartin.com"/>
    <hyperlink ref="K4009" r:id="rId2922" display="obalcondaribeira.es"/>
    <hyperlink ref="K4010" r:id="rId2923" display="nidosdecarnota.com/"/>
    <hyperlink ref="K4012" r:id="rId2924" display="http://lacasonadeabamia.com/"/>
    <hyperlink ref="K4014" r:id="rId2925" display="cabaaselacufero.com"/>
    <hyperlink ref="K4015" r:id="rId2926" display="carriosolmontys.com"/>
    <hyperlink ref="K4017" r:id="rId2927" display="elyantardegredos.es"/>
    <hyperlink ref="K4018" r:id="rId2928" display="masialeromanesl.com"/>
    <hyperlink ref="K4019" r:id="rId2929" display="http://hotelpuertadelsol.es/"/>
    <hyperlink ref="K4020" r:id="rId2930" display="http://hotelbahiadevigo.com/"/>
    <hyperlink ref="K4021" r:id="rId2931" display="hotelruralxerete.es"/>
    <hyperlink ref="K4024" r:id="rId2932" display="hostelelpaloma.top/"/>
    <hyperlink ref="K4025" r:id="rId2933" display="casonadehermosa.com"/>
    <hyperlink ref="K4026" r:id="rId2934" display="masiamasdelrey.net/"/>
    <hyperlink ref="K4028" r:id="rId2935" display="hotelruralpalau.com"/>
    <hyperlink ref="K4029" r:id="rId2936" display="mascarreras1846.com"/>
    <hyperlink ref="K4030" r:id="rId2937" display="http://augustasparesort.com/"/>
    <hyperlink ref="K4032" r:id="rId2938" display="hotel1902soller.com"/>
    <hyperlink ref="K4033" r:id="rId2939" display="finca-es-pla-nou.de"/>
    <hyperlink ref="K4034" r:id="rId2940" display="antiguaferreria.com"/>
    <hyperlink ref="K4039" r:id="rId2941" display="eltiempoperdido.com"/>
    <hyperlink ref="K4041" r:id="rId2942" display="puertadeaduares.com"/>
    <hyperlink ref="K4042" r:id="rId2943" display="hotel-casa-maro.com"/>
    <hyperlink ref="K4044" r:id="rId2944" display="http://hotelviadelaplata.es/"/>
    <hyperlink ref="K4045" r:id="rId2945" display="elsecretodeollo.com"/>
    <hyperlink ref="K4046" r:id="rId2946" display="http://laposadadegaspar.com/"/>
    <hyperlink ref="K4047" r:id="rId2947" display="lasencinashotel.com"/>
    <hyperlink ref="K4049" r:id="rId2948" display="balcondelpueblo.com"/>
    <hyperlink ref="K4050" r:id="rId2949" display="http://hotelnovocandido.com/"/>
    <hyperlink ref="K4051" r:id="rId2950" display="senoriodelvalle.com"/>
    <hyperlink ref="K4052" r:id="rId2951" display="http://elnidodealcudia.com/"/>
    <hyperlink ref="K4053" r:id="rId2952" display="http://casaruralelnidal.es/"/>
    <hyperlink ref="K4054" r:id="rId2953" display="airedecolldejou.com"/>
    <hyperlink ref="K4055" r:id="rId2954" display="airedecolldejou.com"/>
    <hyperlink ref="K4056" r:id="rId2955" display="hotelsonboronat.com"/>
    <hyperlink ref="K4057" r:id="rId2956" display="http://lacabanasiguenza.es/"/>
    <hyperlink ref="K4058" r:id="rId2957" display="lacasadelabuelo.com"/>
    <hyperlink ref="K4060" r:id="rId2958" display="shoteletdesborn.com"/>
    <hyperlink ref="K4061" r:id="rId2959" display="hotelmendigreen.com"/>
    <hyperlink ref="K4062" r:id="rId2960" display="topalojamientos.com"/>
    <hyperlink ref="K4063" r:id="rId2961" display="laslomasdebiar.com/"/>
    <hyperlink ref="K4065" r:id="rId2962" display="casadoferreiro.com/"/>
    <hyperlink ref="K4068" r:id="rId2963" display="hostallapasajera.es"/>
    <hyperlink ref="K4069" r:id="rId2964" display="hotelenandujar.com/"/>
    <hyperlink ref="K4073" r:id="rId2965" display="laposadadeberge.com"/>
    <hyperlink ref="K4075" r:id="rId2966" display="hotelruralcuria.com"/>
    <hyperlink ref="K4076" r:id="rId2967" display="finca-esllobets.com"/>
    <hyperlink ref="K4077" r:id="rId2968" display="http://casonadehermosa.com/"/>
    <hyperlink ref="K4078" r:id="rId2969" display="hotelitocotillo.com"/>
    <hyperlink ref="K4079" r:id="rId2970" display="lasdevilladiego.com"/>
    <hyperlink ref="K4080" r:id="rId2971" display="aderezolazarza.com/"/>
    <hyperlink ref="K4081" r:id="rId2972" display="holidaytimehotel.es"/>
    <hyperlink ref="K4084" r:id="rId2973" display="hostelseadreams.com"/>
    <hyperlink ref="K4085" r:id="rId2974" display="hoteletdestjoan.com"/>
    <hyperlink ref="K4086" r:id="rId2975" display="hoteltossamarsa.com"/>
    <hyperlink ref="K4087" r:id="rId2976" display="arcodemazarelos.com"/>
    <hyperlink ref="K4088" r:id="rId2977" display="eurostarshotels.com"/>
    <hyperlink ref="K4089" r:id="rId2978" display="hotelfernandoiii.es"/>
    <hyperlink ref="K4091" r:id="rId2979" display="cataloniahotels.com"/>
    <hyperlink ref="K4092" r:id="rId2980" display="ovidaaparthotel.com"/>
    <hyperlink ref="K4093" r:id="rId2981" display="confortelatrium.com"/>
    <hyperlink ref="K4094" r:id="rId2982" display="hotellagunapark.com"/>
    <hyperlink ref="K4097" r:id="rId2983" display="eurostarshotels.com"/>
    <hyperlink ref="K4099" r:id="rId2984" display="abbamadridhotel.com"/>
    <hyperlink ref="K4100" r:id="rId2985" display="eurostarsihotel.com"/>
    <hyperlink ref="K4101" r:id="rId2986" display="pavilionshotels.com"/>
    <hyperlink ref="K4103" r:id="rId2987" display="eurostarshotels.com"/>
    <hyperlink ref="K4106" r:id="rId2988" display="aparthotelencasa.es"/>
    <hyperlink ref="K4107" r:id="rId2989" display="ieshotelescuela.com"/>
    <hyperlink ref="K4108" r:id="rId2990" display="room-matehotels.com"/>
    <hyperlink ref="K4110" r:id="rId2991" display="ecoalcalasuites.com"/>
    <hyperlink ref="K4111" r:id="rId2992" display="hotelisismadrid.com"/>
    <hyperlink ref="K4112" r:id="rId2993" display="praktikmetropol.com"/>
    <hyperlink ref="K4113" r:id="rId2994" display="hotelsieteislas.com"/>
    <hyperlink ref="K4114" r:id="rId2995" display="eurostarshotels.com"/>
    <hyperlink ref="K4115" r:id="rId2996" display="leonardo-hotels.com"/>
    <hyperlink ref="K4116" r:id="rId2997" display="hotelmonterozas.com"/>
    <hyperlink ref="K4117" r:id="rId2998" display="hotelesglobales.com"/>
    <hyperlink ref="K4118" r:id="rId2999" display="http://maresiacanteras.com/"/>
    <hyperlink ref="K4119" r:id="rId3000" display="tryp-losangeles.com"/>
    <hyperlink ref="K4120" r:id="rId3001" display="posadasdeespana.com"/>
    <hyperlink ref="K4121" r:id="rId3002" display="eurostarshotels.com"/>
    <hyperlink ref="K4122" r:id="rId3003" display="hotelexemoncloa.com"/>
    <hyperlink ref="K4123" r:id="rId3004" display="recoletos-hotel.com"/>
    <hyperlink ref="K4124" r:id="rId3005" display="eurostarshotels.com"/>
    <hyperlink ref="K4125" r:id="rId3006" display="http://laposadadeberge.com/"/>
    <hyperlink ref="K4127" r:id="rId3007" display="http://hotelruralcuria.com/"/>
    <hyperlink ref="K4128" r:id="rId3008" display="hotelruralmarcos.es"/>
    <hyperlink ref="K4130" r:id="rId3009" display="hostelcomplutum.com"/>
    <hyperlink ref="K4131" r:id="rId3010" display="hotelcisnerossl.com"/>
    <hyperlink ref="K4132" r:id="rId3011" display="loscincoenebros.com"/>
    <hyperlink ref="K4133" r:id="rId3012" display="hostalbarbacedo.com"/>
    <hyperlink ref="K4134" r:id="rId3013" display="http://room-matehotels.com/"/>
    <hyperlink ref="K4135" r:id="rId3014" display="eurostarshotels.com"/>
    <hyperlink ref="K4136" r:id="rId3015" display="sanantonioelreal.es"/>
    <hyperlink ref="K4137" r:id="rId3016" display="eurostarshotels.com"/>
    <hyperlink ref="K4139" r:id="rId3017" display="hotelavdsotillo.com"/>
    <hyperlink ref="K4140" r:id="rId3018" display="http://eurostarshotels.com/"/>
    <hyperlink ref="K4141" r:id="rId3019" display="hoteldonmariano.com"/>
    <hyperlink ref="K4142" r:id="rId3020" display="hotellascasitas.com"/>
    <hyperlink ref="K4143" r:id="rId3021" display="hotelmirasierra.com"/>
    <hyperlink ref="K4145" r:id="rId3022" display="oceano-tenerife.com"/>
    <hyperlink ref="K4146" r:id="rId3023" display="hoteltaburiente.com"/>
    <hyperlink ref="K4147" r:id="rId3024" display="panoramicagarden.es"/>
    <hyperlink ref="K4148" r:id="rId3025" display="hotelesglobales.com"/>
    <hyperlink ref="K4149" r:id="rId3026" display="aptosambassador.com"/>
    <hyperlink ref="K4150" r:id="rId3027" display="hotellasaguilas.com"/>
    <hyperlink ref="K4151" r:id="rId3028" display="hotelcastillete.com"/>
    <hyperlink ref="K4152" r:id="rId3029" display="hotel-boomerang.com"/>
    <hyperlink ref="K4153" r:id="rId3030" display="hotelaltamontaa.com"/>
    <hyperlink ref="K4154" r:id="rId3031" display="princess-hotels.com"/>
    <hyperlink ref="K4155" r:id="rId3032" display="princess-hotels.com"/>
    <hyperlink ref="K4156" r:id="rId3033" display="princess-hotels.com"/>
    <hyperlink ref="K4157" r:id="rId3034" display="pueblotorviscas.com"/>
    <hyperlink ref="K4158" r:id="rId3035" display="hotelaquamarina.com"/>
    <hyperlink ref="K4159" r:id="rId3036" display="jardin-tropical.com"/>
    <hyperlink ref="K4160" r:id="rId3037" display="jardin-tropical.com"/>
    <hyperlink ref="K4161" r:id="rId3038" display="http://hotelauditorium.com/"/>
    <hyperlink ref="K4162" r:id="rId3039" display="granoasisresort.com"/>
    <hyperlink ref="K4163" r:id="rId3040" display="fincalahacienda.com"/>
    <hyperlink ref="K4164" r:id="rId3041" display="hotel-gomera.com/es"/>
    <hyperlink ref="K4165" r:id="rId3042" display="salvatierrarural.es"/>
    <hyperlink ref="K4166" r:id="rId3043" display="hotelhelmantico.com"/>
    <hyperlink ref="K4167" r:id="rId3044" display="room-matehotels.com"/>
    <hyperlink ref="K4168" r:id="rId3045" display="http://hotelmonterozas.com/"/>
    <hyperlink ref="K4169" r:id="rId3046" display="candelariohotel.com"/>
    <hyperlink ref="K4171" r:id="rId3047" display="http://tryp-losangeles.com/"/>
    <hyperlink ref="K4172" r:id="rId3048" display="ctrvistahermosa.com"/>
    <hyperlink ref="K4173" r:id="rId3049" display="lallavedelcampo.com"/>
    <hyperlink ref="K4174" r:id="rId3050" display="hotellasbovedas.com"/>
    <hyperlink ref="K4175" r:id="rId3051" display="hotelzeusmerida.com"/>
    <hyperlink ref="K4176" r:id="rId3052" display="hotelplazagrande.es"/>
    <hyperlink ref="K4178" r:id="rId3053" display="hotelloshermanos.es"/>
    <hyperlink ref="K4180" r:id="rId3054" display="sercotelhoteles.com"/>
    <hyperlink ref="K4181" r:id="rId3055" display="http://hotelislagarena.com/"/>
    <hyperlink ref="K4182" r:id="rId3056" display="casonadelareyna.com"/>
    <hyperlink ref="K4184" r:id="rId3057" display="pensionangeles.com/"/>
    <hyperlink ref="K4187" r:id="rId3058" display="hotelpenaescrita.es"/>
    <hyperlink ref="K4188" r:id="rId3059" display="bodegasvinasoro.com"/>
    <hyperlink ref="K4189" r:id="rId3060" display="hotelmanzanares.com"/>
    <hyperlink ref="K4190" r:id="rId3061" display="visitacabaneros.es/"/>
    <hyperlink ref="K4191" r:id="rId3062" display="http://hotelavdsotillo.com/"/>
    <hyperlink ref="K4193" r:id="rId3063" display="hotelmontanchez.com"/>
    <hyperlink ref="K4194" r:id="rId3064" display="casadonfernando.com"/>
    <hyperlink ref="K4195" r:id="rId3065" display="hotelasciguenas.com"/>
    <hyperlink ref="K4196" r:id="rId3066" display="laposadadelcasar.es"/>
    <hyperlink ref="K4197" r:id="rId3067" display="princess-hotels.com"/>
    <hyperlink ref="K4198" r:id="rId3068" display="http://hoteltaburiente.com/"/>
    <hyperlink ref="K4199" r:id="rId3069" display="broncemar-beach.com"/>
    <hyperlink ref="K4200" r:id="rId3070" display="hotelmelvasuite.com"/>
    <hyperlink ref="K4201" r:id="rId3071" display="los-jameos-playa.es"/>
    <hyperlink ref="K4202" r:id="rId3072" display="http://hotellasaguilas.com/"/>
    <hyperlink ref="K4203" r:id="rId3073" display="http://hotelcastillete.com/"/>
    <hyperlink ref="K4204" r:id="rId3074" display="miradorpapagayo.com"/>
    <hyperlink ref="K4206" r:id="rId3075" display="alamedadejandia.com"/>
    <hyperlink ref="K4207" r:id="rId3076" display="princess-hotels.com"/>
    <hyperlink ref="K4208" r:id="rId3077" display="princess-hotels.com"/>
    <hyperlink ref="K4209" r:id="rId3078" display="princess-hotels.com"/>
    <hyperlink ref="K4211" r:id="rId3079" display="princess-hotels.com"/>
    <hyperlink ref="K4212" r:id="rId3080" display="cordialcanarias.com"/>
    <hyperlink ref="K4214" r:id="rId3081" display="oceanolanzarote.com"/>
    <hyperlink ref="K4215" r:id="rId3082" display="hotelpalacioico.com"/>
    <hyperlink ref="K4216" r:id="rId3083" display="hotel-palm-beach.es"/>
    <hyperlink ref="K4217" r:id="rId3084" display="cordialcanarias.com"/>
    <hyperlink ref="K4218" r:id="rId3085" display="valentin-hotels.com"/>
    <hyperlink ref="K4219" r:id="rId3086" display="http://room-matehotels.com/"/>
    <hyperlink ref="K4221" r:id="rId3087" display="megiddo-resorts.com"/>
    <hyperlink ref="K4222" r:id="rId3088" display="pasion-tropical.com"/>
    <hyperlink ref="K4224" r:id="rId3089" display="beverlyparkhotel.es"/>
    <hyperlink ref="K4226" r:id="rId3090" display="airhotelpenedes.com"/>
    <hyperlink ref="K4227" r:id="rId3091" display="http://hotelzeusmerida.com/"/>
    <hyperlink ref="K4228" r:id="rId3092" display="sercotelhoteles.com"/>
    <hyperlink ref="K4229" r:id="rId3093" display="room-matehotels.com"/>
    <hyperlink ref="K4230" r:id="rId3094" display="http://hotelloshermanos.es/"/>
    <hyperlink ref="K4231" r:id="rId3095" display="eurostarshotels.com"/>
    <hyperlink ref="K4232" r:id="rId3096" display="cataloniahotels.com"/>
    <hyperlink ref="K4234" r:id="rId3097" display="hotelh10madison.com"/>
    <hyperlink ref="K4235" r:id="rId3098" display="ilunionauditori.com"/>
    <hyperlink ref="K4236" r:id="rId3099" display="cataloniahotels.com"/>
    <hyperlink ref="K4239" r:id="rId3100" display="ciutatbarcelona.com"/>
    <hyperlink ref="I4240" r:id="rId3101" display="info@hotellacadelsol.com"/>
    <hyperlink ref="K4240" r:id="rId3102" display="http://bodegasvinasoro.com/"/>
    <hyperlink ref="K4241" r:id="rId3103" display="toledanocapitol.com"/>
    <hyperlink ref="K4242" r:id="rId3104" display="https://www.visitacabaneros.es/"/>
    <hyperlink ref="K4244" r:id="rId3105" display="oliviaplazahotel.es"/>
    <hyperlink ref="K4245" r:id="rId3106" display="grupotelgravina.com"/>
    <hyperlink ref="K4246" r:id="rId3107" display="hotelcanton-bcn.com"/>
    <hyperlink ref="K4247" r:id="rId3108" display="gargallo-hotels.com"/>
    <hyperlink ref="K4248" r:id="rId3109" display="eurostarshotels.com"/>
    <hyperlink ref="K4249" r:id="rId3110" display="granhotelhavana.com"/>
    <hyperlink ref="K4251" r:id="rId3111" display="http://broncemar-beach.com/"/>
    <hyperlink ref="K4252" r:id="rId3112" display="room-matehotels.com"/>
    <hyperlink ref="K4253" r:id="rId3113" display="hotel-alexandra.com"/>
    <hyperlink ref="K4256" r:id="rId3114" display="hotelmedinaceli.com"/>
    <hyperlink ref="K4258" r:id="rId3115" display="hotelgranados83.com"/>
    <hyperlink ref="K4259" r:id="rId3116" display="abbagardenhotel.com"/>
    <hyperlink ref="K4260" r:id="rId3117" display="abbagardenhotel.com"/>
    <hyperlink ref="K4261" r:id="rId3118" display="abbaramblahotel.com"/>
    <hyperlink ref="K4262" r:id="rId3119" display="http://princess-hotels.com/"/>
    <hyperlink ref="K4263" r:id="rId3120" display="room-matehotels.com"/>
    <hyperlink ref="K4264" r:id="rId3121" display="indigobarcelona.com"/>
    <hyperlink ref="K4265" r:id="rId3122" display="onahotels-terra.com"/>
    <hyperlink ref="K4266" r:id="rId3123" display="sercotelofertas.com"/>
    <hyperlink ref="K4267" r:id="rId3124" display="hotel-bcnevents.com"/>
    <hyperlink ref="K4268" r:id="rId3125" display="casabellagracia.com"/>
    <hyperlink ref="K4269" r:id="rId3126" display="cataloniahotels.com"/>
    <hyperlink ref="K4270" r:id="rId3127" display="eurostarshotels.com"/>
    <hyperlink ref="K4272" r:id="rId3128" display="sergiprietoamils.es"/>
    <hyperlink ref="K4273" r:id="rId3129" display="cataloniahotels.com"/>
    <hyperlink ref="K4274" r:id="rId3130" display="hoteldoncandido.com"/>
    <hyperlink ref="K4275" r:id="rId3131" display="canribaltahotel.com"/>
    <hyperlink ref="K4276" r:id="rId3132" display="hotelmonteplaya.com"/>
    <hyperlink ref="K4277" r:id="rId3133" display="ecohotelsgestio.net"/>
    <hyperlink ref="K4278" r:id="rId3134" display="hotel-martorell.com"/>
    <hyperlink ref="K4280" r:id="rId3135" display="hotelateneapark.com"/>
    <hyperlink ref="K4281" r:id="rId3136" display="hotelairpenedes.com"/>
    <hyperlink ref="K4283" r:id="rId3137" display="sercotelhoteles.com"/>
    <hyperlink ref="K4284" r:id="rId3138" display="santafemontseny.cat"/>
    <hyperlink ref="K4285" r:id="rId3139" display="hotelsantceloni.com"/>
    <hyperlink ref="K4286" r:id="rId3140" display="calcapitasorasl.com"/>
    <hyperlink ref="K4287" r:id="rId3141" display="termeslagarriga.com"/>
    <hyperlink ref="K4288" r:id="rId3142" display="hotelelsnoguers.cat"/>
    <hyperlink ref="K4289" r:id="rId3143" display="hotelgranollers.com"/>
    <hyperlink ref="K4290" r:id="rId3144" display="http://gargallo-hotels.com/"/>
    <hyperlink ref="K4291" r:id="rId3145" display="hotelsantjordi.org/"/>
    <hyperlink ref="K4295" r:id="rId3146" display="eurostarshotels.com"/>
    <hyperlink ref="K4296" r:id="rId3147" display="palacioazcarate.com"/>
    <hyperlink ref="K4298" r:id="rId3148" display="hotellavijanera.com"/>
    <hyperlink ref="K4299" r:id="rId3149" display="http://gargallo-hotels.com/"/>
    <hyperlink ref="K4300" r:id="rId3150" display="lacasadelpuente.com"/>
    <hyperlink ref="K4301" r:id="rId3151" display="clublasmarismas.com"/>
    <hyperlink ref="K4302" r:id="rId3152" display="hotellassolanas.com"/>
    <hyperlink ref="K4304" r:id="rId3153" display="marinadecampios.com"/>
    <hyperlink ref="K4305" r:id="rId3154" display="hotelsigloxviii.com"/>
    <hyperlink ref="K4306" r:id="rId3155" display="iriartejauregia.com"/>
    <hyperlink ref="K4307" r:id="rId3156" display="hoteltxarriduna.com"/>
    <hyperlink ref="K4308" r:id="rId3157" display="hotel-larranaga.com"/>
    <hyperlink ref="K4309" r:id="rId3158" display="hotelgranbilbao.com"/>
    <hyperlink ref="K4310" r:id="rId3159" display="hotelcondeduque.com"/>
    <hyperlink ref="K4311" r:id="rId3160" display="mirohotelbilbao.com"/>
    <hyperlink ref="K4312" r:id="rId3161" display="mayordemigueloa.com"/>
    <hyperlink ref="K4313" r:id="rId3162" display="jardinesdeuleta.com"/>
    <hyperlink ref="K4315" r:id="rId3163" display="centrovitoriasl.com"/>
    <hyperlink ref="K4316" r:id="rId3164" display="lafabricadejuan.com"/>
    <hyperlink ref="K4317" r:id="rId3165" display="hotelerrekagain.com"/>
    <hyperlink ref="K4318" r:id="rId3166" display="hotelesenmungia.com"/>
    <hyperlink ref="K4319" r:id="rId3167" display="leonardo-hotels.com"/>
    <hyperlink ref="K4320" r:id="rId3168" display="osabarenahotela.com"/>
    <hyperlink ref="K4321" r:id="rId3169" display="lacercadejimena.com"/>
    <hyperlink ref="K4322" r:id="rId3170" display="abbaburgoshotel.com"/>
    <hyperlink ref="K4323" r:id="rId3171" display="http://eurostarshotels.com/"/>
    <hyperlink ref="K4324" r:id="rId3172" display="elalfozdeburgos.com"/>
    <hyperlink ref="K4325" r:id="rId3173" display="hotelgranteatro.com"/>
    <hyperlink ref="K4326" r:id="rId3174" display="hoteldeolmillos.com"/>
    <hyperlink ref="K4327" r:id="rId3175" display="hoteldonasancha.com"/>
    <hyperlink ref="K4328" r:id="rId3176" display="hotelmontermoso.com"/>
    <hyperlink ref="K4329" r:id="rId3177" display="lagardemilagros.com"/>
    <hyperlink ref="K4330" r:id="rId3178" display="http://hotel-martorell.com/"/>
    <hyperlink ref="K4331" r:id="rId3179" display="hotelcasaazcona.com"/>
    <hyperlink ref="K4332" r:id="rId3180" display="hotelventaudabe.com"/>
    <hyperlink ref="K4333" r:id="rId3181" display="valcarcehoteles.com"/>
    <hyperlink ref="K4334" r:id="rId3182" display="hotelsantamaria.net"/>
    <hyperlink ref="K4335" r:id="rId3183" display="hotelmiralcampo.com"/>
    <hyperlink ref="K4336" r:id="rId3184" display="hotelmariblanca.com"/>
    <hyperlink ref="K4337" r:id="rId3185" display="casadelcastillo.com"/>
    <hyperlink ref="K4340" r:id="rId3186" display="posadasdeespana.com"/>
    <hyperlink ref="K4341" r:id="rId3187" display="http://hotelgranollers.com/"/>
    <hyperlink ref="K4343" r:id="rId3188" display="heritageresorts.com"/>
    <hyperlink ref="K4344" r:id="rId3189" display="hotelmaestranza.com"/>
    <hyperlink ref="K4346" r:id="rId3190" display="sohohotelmalaga.com"/>
    <hyperlink ref="K4347" r:id="rId3191" display="http://www.eurostarshotels.com/"/>
    <hyperlink ref="K4348" r:id="rId3192" display="arcosdemontemar.com"/>
    <hyperlink ref="K4349" r:id="rId3193" display="castillodemonda.com"/>
    <hyperlink ref="K4350" r:id="rId3194" display="welcomeinnnerja.com"/>
    <hyperlink ref="K4354" r:id="rId3195" display="hotelesglobales.com"/>
    <hyperlink ref="K4355" r:id="rId3196" display="hotelnacionalsl.com"/>
    <hyperlink ref="K4356" r:id="rId3197" display="hotel-la-laguna.com"/>
    <hyperlink ref="K4357" r:id="rId3198" display="lavillamarbella.com"/>
    <hyperlink ref="K4358" r:id="rId3199" display="http://iriartejauregia.com/"/>
    <hyperlink ref="K4359" r:id="rId3200" display="http://hoteltxarriduna.com/"/>
    <hyperlink ref="K4360" r:id="rId3201" display="hotelesglobales.com"/>
    <hyperlink ref="K4361" r:id="rId3202" display="princess-hotels.com"/>
    <hyperlink ref="K4362" r:id="rId3203" display="http://hotelcondeduque.com/"/>
    <hyperlink ref="K4363" r:id="rId3204" display="royaltennisclub.com"/>
    <hyperlink ref="K4364" r:id="rId3205" display="cataloniahotels.com"/>
    <hyperlink ref="K4365" r:id="rId3206" display="hoteldonacarmen.com"/>
    <hyperlink ref="K4366" r:id="rId3207" display="hotelmontelirio.com"/>
    <hyperlink ref="K4368" r:id="rId3208" display="hotelguadalmina.com"/>
    <hyperlink ref="K4370" r:id="rId3209" display="hoteltrhparaiso.com"/>
    <hyperlink ref="K4371" r:id="rId3210" display="hotelesglobales.com"/>
    <hyperlink ref="K4372" r:id="rId3211" display="barcelomarbella.com"/>
    <hyperlink ref="K4373" r:id="rId3212" display="http://lacercadejimena.com/"/>
    <hyperlink ref="K4374" r:id="rId3213" display="http://abbaburgoshotel.com/"/>
    <hyperlink ref="K4376" r:id="rId3214" display="hotelvictoriasl.com"/>
    <hyperlink ref="K4377" r:id="rId3215" display="hotelal-andalus.com"/>
    <hyperlink ref="K4378" r:id="rId3216" display="lafincamercedes.com"/>
    <hyperlink ref="K4379" r:id="rId3217" display="hotelreyalfonsox.es"/>
    <hyperlink ref="K4380" r:id="rId3218" display="hotel-laduquesa.com"/>
    <hyperlink ref="K4381" r:id="rId3219" display="laposadadelmoro.com"/>
    <hyperlink ref="K4383" r:id="rId3220" display="hotelentreolivos.es"/>
    <hyperlink ref="K4384" r:id="rId3221" display="eurostarsregina.com"/>
    <hyperlink ref="K4385" r:id="rId3222" display="eurostarsregina.com"/>
    <hyperlink ref="K4386" r:id="rId3223" display="hotelcasaromana.com"/>
    <hyperlink ref="K4387" r:id="rId3224" display="donalolasevilla.com"/>
    <hyperlink ref="K4388" r:id="rId3225" display="eurostarshotels.com"/>
    <hyperlink ref="K4389" r:id="rId3226" display="hotelbarrionuevo.es"/>
    <hyperlink ref="K4390" r:id="rId3227" display="casasdeelarenal.com"/>
    <hyperlink ref="K4391" r:id="rId3228" display="hotelguadairasl.com"/>
    <hyperlink ref="K4392" r:id="rId3229" display="abadesbenacazon.com"/>
    <hyperlink ref="K4393" r:id="rId3230" display="hotelveredareal.com"/>
    <hyperlink ref="K4395" r:id="rId3231" display="hotelvilladucal.com"/>
    <hyperlink ref="K4397" r:id="rId3232" display="hotel-losmolinos.es"/>
    <hyperlink ref="K4398" r:id="rId3233" display="hotelcadizplaza.com"/>
    <hyperlink ref="K4399" r:id="rId3234" display="fuentedelpinosl.com"/>
    <hyperlink ref="K4400" r:id="rId3235" display="casadelaspiedras.es"/>
    <hyperlink ref="K4401" r:id="rId3236" display="hotelargantonio.com"/>
    <hyperlink ref="K4402" r:id="rId3237" display="http://hoteladariavera.com/"/>
    <hyperlink ref="K4403" r:id="rId3238" display="cortijobarranco.com"/>
    <hyperlink ref="K4404" r:id="rId3239" display="hotellacatedral.com"/>
    <hyperlink ref="K4406" r:id="rId3240" display="hotellaespanola.com"/>
    <hyperlink ref="K4407" r:id="rId3241" display="chipionahoteles.com"/>
    <hyperlink ref="K4408" r:id="rId3242" display="meliaatlanterra.com"/>
    <hyperlink ref="K4409" r:id="rId3243" display="hotelesalmadraba.es"/>
    <hyperlink ref="K4410" r:id="rId3244" display="http://sohohotelmalaga.com/"/>
    <hyperlink ref="K4412" r:id="rId3245" display="montenmediogolf.com"/>
    <hyperlink ref="K4413" r:id="rId3246" display="hotelcoralplaya.com"/>
    <hyperlink ref="K4414" r:id="rId3247" display="hotelaromademar.com"/>
    <hyperlink ref="K4415" r:id="rId3248" display="hotellascanteras.es"/>
    <hyperlink ref="K4416" r:id="rId3249" display="hotelesglobales.com"/>
    <hyperlink ref="K4417" r:id="rId3250" display="lajoyitadetarifa.es"/>
    <hyperlink ref="K4418" r:id="rId3251" display="posadasanantonio.es"/>
    <hyperlink ref="K4420" r:id="rId3252" display="haciendaminerva.com"/>
    <hyperlink ref="K4421" r:id="rId3253" display="hotelmiguelangel.es"/>
    <hyperlink ref="K4424" r:id="rId3254" display="balcondecordoba.com"/>
    <hyperlink ref="K4425" r:id="rId3255" display="hotellosbronces.com"/>
    <hyperlink ref="K4427" r:id="rId3256" display="hoteldongonzalo.com"/>
    <hyperlink ref="K4428" r:id="rId3257" display="hotelriopiscina.com"/>
    <hyperlink ref="K4429" r:id="rId3258" display="eurostarspalace.com"/>
    <hyperlink ref="K4430" r:id="rId3259" display="balneariodezujar.es"/>
    <hyperlink ref="K4432" r:id="rId3260" display="hotellosangeles.net"/>
    <hyperlink ref="K4433" r:id="rId3261" display="hotellosangeles.net"/>
    <hyperlink ref="K4434" r:id="rId3262" display="palaciosantaines.es"/>
    <hyperlink ref="K4435" r:id="rId3263" display="http://hotelesglobales.com/"/>
    <hyperlink ref="K4436" r:id="rId3264" display="hotelelenamaria.com"/>
    <hyperlink ref="K4439" r:id="rId3265" display="amalurragranada.com"/>
    <hyperlink ref="K4441" r:id="rId3266" display="http://hotelal-andalus.com/"/>
    <hyperlink ref="K4442" r:id="rId3267" display="hoteltelecabina.com"/>
    <hyperlink ref="K4443" r:id="rId3268" display="hoteljuanmiguel.com"/>
    <hyperlink ref="K4444" r:id="rId3269" display="http://hotel-laduquesa.com/"/>
    <hyperlink ref="K4445" r:id="rId3270" display="hotelzerbinetta.com"/>
    <hyperlink ref="K4447" r:id="rId3271" display="http://hotelentreolivos.es/"/>
    <hyperlink ref="K4448" r:id="rId3272" display="hotelvilladegor.com"/>
    <hyperlink ref="K4449" r:id="rId3273" display="alpujarra-tours.com"/>
    <hyperlink ref="K4450" r:id="rId3274" display="hotelnuevopalas.com"/>
    <hyperlink ref="K4451" r:id="rId3275" display="hotellanjaronsl.com"/>
    <hyperlink ref="K4452" r:id="rId3276" display="hotelanabelbaza.com"/>
    <hyperlink ref="K4453" r:id="rId3277" display="galaplacida1923.com"/>
    <hyperlink ref="K4454" r:id="rId3278" display="adhislacristina.com"/>
    <hyperlink ref="K4456" r:id="rId3279" display="hotelayamontino.com"/>
    <hyperlink ref="K4457" r:id="rId3280" display="hotelplazachica.net"/>
    <hyperlink ref="K4458" r:id="rId3281" display="hotellamalvasia.com"/>
    <hyperlink ref="K4460" r:id="rId3282" display="ohtelsislantilla.es"/>
    <hyperlink ref="K4461" r:id="rId3283" display="hotel-sanmiguel.com"/>
    <hyperlink ref="K4462" r:id="rId3284" display="hotelsieteaguas.com"/>
    <hyperlink ref="K4464" r:id="rId3285" display="http://casadelaspiedras.es/"/>
    <hyperlink ref="K4465" r:id="rId3286" display="posadasdeespana.com"/>
    <hyperlink ref="K4467" r:id="rId3287" display="youandcohotels.com/"/>
    <hyperlink ref="K4468" r:id="rId3288" display="masiadelolivar.com/"/>
    <hyperlink ref="K4470" r:id="rId3289" display="balnearioverche.com"/>
    <hyperlink ref="K4471" r:id="rId3290" display="lamagarooms.com/es/"/>
    <hyperlink ref="K4473" r:id="rId3291" display="complejogasaqui.com"/>
    <hyperlink ref="K4475" r:id="rId3292" display="casablavaalzira.com"/>
    <hyperlink ref="K4476" r:id="rId3293" display="hotelplayacanet.com"/>
    <hyperlink ref="K4477" r:id="rId3294" display="http://hotelcoralplaya.com/"/>
    <hyperlink ref="K4478" r:id="rId3295" display="hoteltresanclas.com"/>
    <hyperlink ref="K4479" r:id="rId3296" display="hotelplayaoliva.com"/>
    <hyperlink ref="K4480" r:id="rId3297" display="husamascamarena.com"/>
    <hyperlink ref="K4481" r:id="rId3298" display="hosthomevalencia.es"/>
    <hyperlink ref="K4482" r:id="rId3299" display="achotelvalencia.com"/>
    <hyperlink ref="K4483" r:id="rId3300" display="cataloniahotels.com"/>
    <hyperlink ref="K4485" r:id="rId3301" display="hotelbenetusser.net"/>
    <hyperlink ref="K4487" r:id="rId3302" display="hotelvistaalsol.com"/>
    <hyperlink ref="K4488" r:id="rId3303" display="hotelecoavenida.com"/>
    <hyperlink ref="K4489" r:id="rId3304" display="hoteltramontana.com"/>
    <hyperlink ref="K4490" r:id="rId3305" display="hotelvistalegre.com"/>
    <hyperlink ref="K4491" r:id="rId3306" display="hotelinturorange.es"/>
    <hyperlink ref="K4492" r:id="rId3307" display="hotelmiramar340.com"/>
    <hyperlink ref="K4493" r:id="rId3308" display="hotelcabodemar.com/"/>
    <hyperlink ref="K4494" r:id="rId3309" display="peniscolapalace.com"/>
    <hyperlink ref="K4496" r:id="rId3310" display="restaurantetere.com"/>
    <hyperlink ref="K4497" r:id="rId3311" display="hotelmariadeluna.es"/>
    <hyperlink ref="K4498" r:id="rId3312" display="hotel-andalucia.com"/>
    <hyperlink ref="K4500" r:id="rId3313" display="hotelreconquista.es"/>
    <hyperlink ref="K4502" r:id="rId3314" display="hoteldesantaana.com"/>
    <hyperlink ref="K4503" r:id="rId3315" display="hoteldeljuguete.com"/>
    <hyperlink ref="K4506" r:id="rId3316" display="hoteldonaisabel.com"/>
    <hyperlink ref="K4507" r:id="rId3317" display="hoteltorrejoven.com"/>
    <hyperlink ref="K4510" r:id="rId3318" display="http://hotelabentofail.com/"/>
    <hyperlink ref="K4512" r:id="rId3319" display="hotelesposeidon.com"/>
    <hyperlink ref="K4513" r:id="rId3320" display="hotelelpalmeral.com"/>
    <hyperlink ref="K4514" r:id="rId3321" display="hotelesposeidon.com"/>
    <hyperlink ref="K4516" r:id="rId3322" display="hotelrhvictoria.com"/>
    <hyperlink ref="K4518" r:id="rId3323" display="hotelesbenidorm.com"/>
    <hyperlink ref="K4520" r:id="rId3324" display="hotelesposeidon.com"/>
    <hyperlink ref="K4521" r:id="rId3325" display="hotelesposeidon.com"/>
    <hyperlink ref="K4522" r:id="rId3326" display="akebiamarketing.com"/>
    <hyperlink ref="K4523" r:id="rId3327" display="eurobuilding-2.com/"/>
    <hyperlink ref="K4524" r:id="rId3328" display="complejosanjuan.com"/>
    <hyperlink ref="K4525" r:id="rId3329" display="hotelislaplana.com/"/>
    <hyperlink ref="K4526" r:id="rId3330" display="bohosuitesdenia.com"/>
    <hyperlink ref="K4527" r:id="rId3331" display="fetichebenidorm.com"/>
    <hyperlink ref="K4529" r:id="rId3332" display="hotelvilademuro.com"/>
    <hyperlink ref="K4530" r:id="rId3333" display="golfvillamartin.com"/>
    <hyperlink ref="K4531" r:id="rId3334" display="hotellospalacios.es"/>
    <hyperlink ref="K4532" r:id="rId3335" display="hoteloasisplaza.com"/>
    <hyperlink ref="K4533" r:id="rId3336" display="san-marcos-albir.es"/>
    <hyperlink ref="K4534" r:id="rId3337" display="mesondonquijote.com"/>
    <hyperlink ref="K4535" r:id="rId3338" display="hostalelpuchero.com"/>
    <hyperlink ref="K4536" r:id="rId3339" display="http://hotelsolrequena.com/"/>
    <hyperlink ref="K4537" r:id="rId3340" display="aparthotelbahia.com"/>
    <hyperlink ref="K4538" r:id="rId3341" display="grancasinomurcia.es"/>
    <hyperlink ref="K4539" r:id="rId3342" display="hotelmonteagudo.com"/>
    <hyperlink ref="K4540" r:id="rId3343" display="posadasdeespana.com"/>
    <hyperlink ref="K4542" r:id="rId3344" display="casadelacampana.com"/>
    <hyperlink ref="K4543" r:id="rId3345" display="hotelesdemurcia.com"/>
    <hyperlink ref="K4545" r:id="rId3346" display="hotelvillasegura.es"/>
    <hyperlink ref="K4547" r:id="rId3347" display="hotelvillaceuti.com"/>
    <hyperlink ref="K4548" r:id="rId3348" display="http://sohotelvalencia.com/"/>
    <hyperlink ref="K4549" r:id="rId3349" display="apartamentosaixa.es"/>
    <hyperlink ref="K4550" r:id="rId3350" display="http://hotel-villareal.com/"/>
    <hyperlink ref="K4551" r:id="rId3351" display="hotelplazacuenca.es"/>
    <hyperlink ref="K4552" r:id="rId3352" display="hotelpedrotorres.es"/>
    <hyperlink ref="K4553" r:id="rId3353" display="fincalaestacada.com"/>
    <hyperlink ref="K4554" r:id="rId3354" display="lasmimosasibiza.com"/>
    <hyperlink ref="K4555" r:id="rId3355" display="hotelcansastre.com/"/>
    <hyperlink ref="K4556" r:id="rId3356" display="hoteldonantonio.com"/>
    <hyperlink ref="K4557" r:id="rId3357" display="laquintamenorca.com"/>
    <hyperlink ref="K4558" r:id="rId3358" display="grand-collection.es"/>
    <hyperlink ref="K4559" r:id="rId3359" display="hotelesglobales.com"/>
    <hyperlink ref="K4560" r:id="rId3360" display="pueblodemenorca.com"/>
    <hyperlink ref="K4561" r:id="rId3361" display="valentin-hotels.com"/>
    <hyperlink ref="K4562" r:id="rId3362" display="hermitage-hotel.com"/>
    <hyperlink ref="K4564" r:id="rId3363" display="hotelesglobales.com"/>
    <hyperlink ref="K4565" r:id="rId3364" display="sercotelofertas.com"/>
    <hyperlink ref="K4566" r:id="rId3365" display="hotel-villareal.com"/>
    <hyperlink ref="K4567" r:id="rId3366" display="hotelh10bluemar.com"/>
    <hyperlink ref="K4568" r:id="rId3367" display="elprincipehotel.com"/>
    <hyperlink ref="K4570" r:id="rId3368" display="http://hoteldonaisabel.com/"/>
    <hyperlink ref="K4571" r:id="rId3369" display="hotelsantjordi.net/"/>
    <hyperlink ref="K4572" r:id="rId3370" display="hotelroyalplaza.com"/>
    <hyperlink ref="K4573" r:id="rId3371" display="sapedrerasuites.com"/>
    <hyperlink ref="K4575" r:id="rId3372" display="ibizabuenavista.com"/>
    <hyperlink ref="K4576" r:id="rId3373" display="sanmiguelresort.com"/>
    <hyperlink ref="K4577" r:id="rId3374" display="sanmiguelresort.com"/>
    <hyperlink ref="K4578" r:id="rId3375" display="hotelcantalaias.com"/>
    <hyperlink ref="K4579" r:id="rId3376" display="clubstellamaris.com"/>
    <hyperlink ref="K4580" r:id="rId3377" display="ibizarockshouse.com"/>
    <hyperlink ref="K4581" r:id="rId3378" display="hotelsesbruixes.com"/>
    <hyperlink ref="K4582" r:id="rId3379" display="hotelesglobales.com"/>
    <hyperlink ref="K4583" r:id="rId3380" display="pueblomenorquin.com"/>
    <hyperlink ref="K4584" r:id="rId3381" display="hotel-casaslago.com"/>
    <hyperlink ref="K4585" r:id="rId3382" display="hotelesglobales.com"/>
    <hyperlink ref="K4586" r:id="rId3383" display="hotelesglobales.com"/>
    <hyperlink ref="K4587" r:id="rId3384" display="hotelrocilletas.com"/>
    <hyperlink ref="K4588" r:id="rId3385" display="hotelipanemapark.es"/>
    <hyperlink ref="K4589" r:id="rId3386" display="conforthoteles.com/"/>
    <hyperlink ref="K4590" r:id="rId3387" display="hotelpalmamazas.com"/>
    <hyperlink ref="K4591" r:id="rId3388" display="hotelsonametler.com"/>
    <hyperlink ref="K4592" r:id="rId3389" display="canbeiamallorca.com"/>
    <hyperlink ref="K4593" r:id="rId3390" display="hotelesglobales.com"/>
    <hyperlink ref="K4594" r:id="rId3391" display="finca-son-serra.com"/>
    <hyperlink ref="K4595" r:id="rId3392" display="hotelesglobales.com"/>
    <hyperlink ref="K4596" r:id="rId3393" display="onaaucanadaclub.com"/>
    <hyperlink ref="K4597" r:id="rId3394" display="hotelesglobales.com"/>
    <hyperlink ref="K4598" r:id="rId3395" display="calamillornousl.com"/>
    <hyperlink ref="K4599" r:id="rId3396" display="esplendidohotel.com"/>
    <hyperlink ref="K4601" r:id="rId3397" display="hoteltresplayas.com"/>
    <hyperlink ref="K4602" r:id="rId3398" display="maxwellhotelssl.com"/>
    <hyperlink ref="K4603" r:id="rId3399" display="hotelhonolulusa.com"/>
    <hyperlink ref="K4604" r:id="rId3400" display="hotelesglobales.com"/>
    <hyperlink ref="K4605" r:id="rId3401" display="soltropicoplaya.com"/>
    <hyperlink ref="K4606" r:id="rId3402" display="hotelesglobales.com"/>
    <hyperlink ref="K4607" r:id="rId3403" display="hotelesglobales.com"/>
    <hyperlink ref="K4608" r:id="rId3404" display="palmiraparadise.com"/>
    <hyperlink ref="K4609" r:id="rId3405" display="hotelesglobales.com"/>
    <hyperlink ref="K4610" r:id="rId3406" display="hotelesglobales.com"/>
    <hyperlink ref="K4611" r:id="rId3407" display="hotelesglobales.com"/>
    <hyperlink ref="K4613" r:id="rId3408" display="brondoarchitect.com"/>
    <hyperlink ref="K4615" r:id="rId3409" display="sunclubeldorado.com"/>
    <hyperlink ref="K4616" r:id="rId3410" display="hotelcolonpalma.com"/>
    <hyperlink ref="K4617" r:id="rId3411" display="maxwellhotelssl.com"/>
    <hyperlink ref="K4618" r:id="rId3412" display="hoteluravenidas.com"/>
    <hyperlink ref="K4619" r:id="rId3413" display="jardinsdepalerm.com"/>
    <hyperlink ref="K4620" r:id="rId3414" display="beijuanmallorca.com"/>
    <hyperlink ref="K4621" r:id="rId3415" display="beijuanmallorca.com"/>
    <hyperlink ref="K4622" r:id="rId3416" display="cataloniahotels.com"/>
    <hyperlink ref="K4623" r:id="rId3417" display="hotelsonjaumell.com"/>
    <hyperlink ref="K4625" r:id="rId3418" display="hotelesglobales.com"/>
    <hyperlink ref="K4626" r:id="rId3419" display="hotelcalamurada.com"/>
    <hyperlink ref="K4627" r:id="rId3420" display="canyamelclassic.com"/>
    <hyperlink ref="K4628" r:id="rId3421" display="grupocapvermell.com"/>
    <hyperlink ref="K4629" r:id="rId3422" display="grupotelfarrutx.com"/>
    <hyperlink ref="K4630" r:id="rId3423" display="hotelmarkuspark.com"/>
    <hyperlink ref="K4631" r:id="rId3424" display="checkinvictoria.com"/>
    <hyperlink ref="K4632" r:id="rId3425" display="alphotelmasella.com"/>
    <hyperlink ref="K4633" r:id="rId3426" display="hotelmaspastora.com"/>
    <hyperlink ref="K4635" r:id="rId3427" display="hotel-sancarlos.com"/>
    <hyperlink ref="K4637" r:id="rId3428" display="hotellacarabela.com"/>
    <hyperlink ref="K4639" r:id="rId3429" display="hotelciutadella.com"/>
    <hyperlink ref="K4640" r:id="rId3430" display="hotel-marbella.info"/>
    <hyperlink ref="K4641" r:id="rId3431" display="tramuntanahotel.com"/>
    <hyperlink ref="K4642" r:id="rId3432" display="turismegarrotxa.com"/>
    <hyperlink ref="K4643" r:id="rId3433" display="hotelpetitpalau.com"/>
    <hyperlink ref="K4645" r:id="rId3434" display="hotelcapritossa.com"/>
    <hyperlink ref="K4646" r:id="rId3435" display="hotelmundialclub.es"/>
    <hyperlink ref="K4647" r:id="rId3436" display="metropolmiramar.com"/>
    <hyperlink ref="K4648" r:id="rId3437" display="hotelviladelmar.com"/>
    <hyperlink ref="K4649" r:id="rId3438" display="hotelsantamarta.net"/>
    <hyperlink ref="K4650" r:id="rId3439" display="hotellacarolina.com"/>
    <hyperlink ref="K4651" r:id="rId3440" display="hotellacarolina.com"/>
    <hyperlink ref="K4652" r:id="rId3441" display="metropolmiramar.com"/>
    <hyperlink ref="K4653" r:id="rId3442" display="hotelportsalins.com"/>
    <hyperlink ref="K4654" r:id="rId3443" display="hoteltramuntana.com"/>
    <hyperlink ref="K4655" r:id="rId3444" display="hoteljonquerasl.com"/>
    <hyperlink ref="K4656" r:id="rId3445" display="hoteltramuntana.com"/>
    <hyperlink ref="K4657" r:id="rId3446" display="reservashoteles.net"/>
    <hyperlink ref="K4658" r:id="rId3447" display="hotelhostalillo.com"/>
    <hyperlink ref="K4659" r:id="rId3448" display="hotelaiguablava.com"/>
    <hyperlink ref="K4660" r:id="rId3449" display="hotelaiguaclara.com"/>
    <hyperlink ref="K4661" r:id="rId3450" display="castelldemporda.com"/>
    <hyperlink ref="K4663" r:id="rId3451" display="hotelsantantoni.net"/>
    <hyperlink ref="K4664" r:id="rId3452" display="hotelcolumbussl.com"/>
    <hyperlink ref="K4665" r:id="rId3453" display="hotellaterrassa.com"/>
    <hyperlink ref="K4668" r:id="rId3454" display="hotelvellafarga.com"/>
    <hyperlink ref="K4670" r:id="rId3455" display="hotellesbrases.com/"/>
    <hyperlink ref="K4671" r:id="rId3456" display="hotellariberasl.com"/>
    <hyperlink ref="K4673" r:id="rId3457" display="hotelurogallosl.com"/>
    <hyperlink ref="K4674" r:id="rId3458" display="hotelgranchalet.com"/>
    <hyperlink ref="K4675" r:id="rId3459" display="elrefugiodearan.com"/>
    <hyperlink ref="K4676" r:id="rId3460" display="edelweissarties.com"/>
    <hyperlink ref="K4677" r:id="rId3461" display="hosteracatalana.com"/>
    <hyperlink ref="K4678" r:id="rId3462" display="hotelfarredaval.com"/>
    <hyperlink ref="K4680" r:id="rId3463" display="hotelmontearagn.com"/>
    <hyperlink ref="K4682" r:id="rId3464" display="hosteriadeguara.com"/>
    <hyperlink ref="K4683" r:id="rId3465" display="villadealquezar.com"/>
    <hyperlink ref="K4684" r:id="rId3466" display="vallederodellar.com"/>
    <hyperlink ref="K4685" r:id="rId3467" display="piedrafitalodge.com"/>
    <hyperlink ref="K4686" r:id="rId3468" display="villadecanfranc.com"/>
    <hyperlink ref="K4687" r:id="rId3469" display="hostalloforaton.com"/>
    <hyperlink ref="K4688" r:id="rId3470" display="casaruralalbano.com"/>
    <hyperlink ref="K4689" r:id="rId3471" display="gargallo-hotels.com"/>
    <hyperlink ref="K4690" r:id="rId3472" display="aparthotelbubal.com"/>
    <hyperlink ref="K4692" r:id="rId3473" display="liguerredecinca.com"/>
    <hyperlink ref="K4694" r:id="rId3474" display="hotelenvinuesa.com/"/>
    <hyperlink ref="K4696" r:id="rId3475" display="hostallasnieves.com"/>
    <hyperlink ref="K4697" r:id="rId3476" display="jofersigloxxisl.com"/>
    <hyperlink ref="K4698" r:id="rId3477" display="eurostarshotels.com"/>
    <hyperlink ref="K4699" r:id="rId3478" display="ilunionromareda.com"/>
    <hyperlink ref="K4700" r:id="rId3479" display="zaragoza-ciudad.com"/>
    <hyperlink ref="K4701" r:id="rId3480" display="eurostarsboston.com"/>
    <hyperlink ref="K4702" r:id="rId3481" display="acoronadelreino.com"/>
    <hyperlink ref="K4704" r:id="rId3482" display="arcodesanmiguel.com"/>
    <hyperlink ref="K4705" r:id="rId3483" display="hostalmilmarcos.com"/>
    <hyperlink ref="K4706" r:id="rId3484" display="hortdefortunyo.com/"/>
    <hyperlink ref="K4708" r:id="rId3485" display="hotelcentrereus.com"/>
    <hyperlink ref="K4709" r:id="rId3486" display="hotelsantjordi.info"/>
    <hyperlink ref="K4710" r:id="rId3487" display="gargallo-hotels.com"/>
    <hyperlink ref="K4711" r:id="rId3488" display="cristhersalousl.com"/>
    <hyperlink ref="K4713" r:id="rId3489" display="princess-hotels.com"/>
    <hyperlink ref="K4714" r:id="rId3490" display="hotelametllamar.com"/>
    <hyperlink ref="K4715" r:id="rId3491" display="mediterraniblau.com"/>
    <hyperlink ref="K4716" r:id="rId3492" display="hotelclassvalls.com"/>
    <hyperlink ref="K4717" r:id="rId3493" display="spagranclaustre.com"/>
    <hyperlink ref="K4718" r:id="rId3494" display="hotelllansolasl.com"/>
    <hyperlink ref="K4720" r:id="rId3495" display="sercotellaselva.com"/>
    <hyperlink ref="K4721" r:id="rId3496" display="sercotelhoteles.com"/>
    <hyperlink ref="K4722" r:id="rId3497" display="sercotelhoteles.com"/>
    <hyperlink ref="K4723" r:id="rId3498" display="clahostelerossc.com"/>
    <hyperlink ref="K4724" r:id="rId3499" display="hotelmolinobajo.com"/>
    <hyperlink ref="K4725" r:id="rId3500" display="elmolinodebezas.com"/>
    <hyperlink ref="K4727" r:id="rId3501" display="gargallo-hotels.com"/>
    <hyperlink ref="K4729" r:id="rId3502" display="dceresestancias.com"/>
    <hyperlink ref="K4730" r:id="rId3503" display="achotelpalencia.com"/>
    <hyperlink ref="K4731" r:id="rId3504" display="sanmartinahotel.com"/>
    <hyperlink ref="K4732" r:id="rId3505" display="hoteldonrodrigo.com"/>
    <hyperlink ref="K4733" r:id="rId3506" display="hostallacrcelsa.com"/>
    <hyperlink ref="K4734" r:id="rId3507" display="sanabriaturismo.com"/>
    <hyperlink ref="K4738" r:id="rId3508" display="hotelmardelplata.es"/>
    <hyperlink ref="K4739" r:id="rId3509" display="hotelrealferrol.com"/>
    <hyperlink ref="K4740" r:id="rId3510" display="eurostarshotels.com"/>
    <hyperlink ref="K4743" r:id="rId3511" display="sanmartinpinario.eu"/>
    <hyperlink ref="K4745" r:id="rId3512" display="puertadelcamino.com"/>
    <hyperlink ref="K4746" r:id="rId3513" display="hotelconcheiros.com"/>
    <hyperlink ref="K4747" r:id="rId3514" display="hotelelpescador.net"/>
    <hyperlink ref="K4748" r:id="rId3515" display="hotelsanvicente.com"/>
    <hyperlink ref="K4749" r:id="rId3516" display="hotelcamiodomar.com"/>
    <hyperlink ref="K4750" r:id="rId3517" display="hotelvilladelson.es"/>
    <hyperlink ref="K4753" r:id="rId3518" display="hotelsantiago-sl.es"/>
    <hyperlink ref="K4754" r:id="rId3519" display="balneariodelugo.com"/>
    <hyperlink ref="K4755" r:id="rId3520" display="eurostarshotels.com"/>
    <hyperlink ref="K4756" r:id="rId3521" display="hotelmardeplata.com"/>
    <hyperlink ref="K4757" r:id="rId3522" display="complexoalameda.com"/>
    <hyperlink ref="K4758" r:id="rId3523" display="hotelespanalugo.com"/>
    <hyperlink ref="K4760" r:id="rId3524" display="lasasporthotel.com/"/>
    <hyperlink ref="K4762" r:id="rId3525" display="hotelruralemina.com"/>
    <hyperlink ref="K4763" r:id="rId3526" display="hotellostoreros.com"/>
    <hyperlink ref="K4764" r:id="rId3527" display="hotellostoreros.com"/>
    <hyperlink ref="K4765" r:id="rId3528" display="hotellostoreros.com"/>
    <hyperlink ref="K4768" r:id="rId3529" display="hotelcastroreal.com"/>
    <hyperlink ref="K4770" r:id="rId3530" display="santacruzoviedo.com"/>
    <hyperlink ref="K4771" r:id="rId3531" display="hostelerianorsl.com"/>
    <hyperlink ref="K4772" r:id="rId3532" display="santacruzoviedo.com"/>
    <hyperlink ref="K4773" r:id="rId3533" display="hotelquintaduro.com"/>
    <hyperlink ref="K4774" r:id="rId3534" display="losperalesgijon.com"/>
    <hyperlink ref="K4776" r:id="rId3535" display="lapalmadellanes.com"/>
    <hyperlink ref="K4777" r:id="rId3536" display="laposadadebabel.com"/>
    <hyperlink ref="K4778" r:id="rId3537" display="hotelmiracielos.com"/>
    <hyperlink ref="K4779" r:id="rId3538" display="hotelruralalfoz.com"/>
    <hyperlink ref="K4780" r:id="rId3539" display="fincaportizuelo.com"/>
    <hyperlink ref="K4781" r:id="rId3540" display="haciendallamabua.es"/>
    <hyperlink ref="K4783" r:id="rId3541" display="rutadelaplatasl.com"/>
    <hyperlink ref="K4785" r:id="rId3542" display="hotelvillalegre.com"/>
    <hyperlink ref="K4786" r:id="rId3543" display="aldeadecerecedo.com"/>
    <hyperlink ref="K4790" r:id="rId3544" display="turismodelnarcea.es"/>
    <hyperlink ref="K4791" r:id="rId3545" display="asturiasturismo.com"/>
    <hyperlink ref="K4792" r:id="rId3546" display="granhotelpelayo.com"/>
    <hyperlink ref="K4795" r:id="rId3547" display="hotel-covadonga.com"/>
    <hyperlink ref="K4796" r:id="rId3548" display="posadalaxunglar.com"/>
    <hyperlink ref="K4798" r:id="rId3549" display="lasvegascolunga.com"/>
    <hyperlink ref="K4799" r:id="rId3550" display="hoteleselcarmen.com"/>
    <hyperlink ref="K4800" r:id="rId3551" display="hoteleslapasera.com"/>
    <hyperlink ref="K4801" r:id="rId3552" display="hotelcasadecampo.es"/>
    <hyperlink ref="K4802" r:id="rId3553" display="hotelpenacastil.com"/>
    <hyperlink ref="K4803" r:id="rId3554" display="granhotelnagari.com"/>
    <hyperlink ref="K4804" r:id="rId3555" display="posadasdeespana.com"/>
    <hyperlink ref="K4805" r:id="rId3556" display="hotel-anunciada.com"/>
    <hyperlink ref="K4806" r:id="rId3557" display="talasoatlantico.com"/>
    <hyperlink ref="K4808" r:id="rId3558" display="motelaeropuerto.com"/>
    <hyperlink ref="K4809" r:id="rId3559" display="playacompostela.com"/>
    <hyperlink ref="K4810" r:id="rId3560" display="hotelfonteverde.com"/>
    <hyperlink ref="K4811" r:id="rId3561" display="balneariodebrea.com"/>
    <hyperlink ref="K4812" r:id="rId3562" display="hotelcolontuysl.com"/>
    <hyperlink ref="K4814" r:id="rId3563" display="hoteleselmolino.com"/>
    <hyperlink ref="K4816" r:id="rId3564" display="complejovialmar.com"/>
    <hyperlink ref="K4817" r:id="rId3565" display="motelmontecarlo.com"/>
    <hyperlink ref="K4818" r:id="rId3566" display="hotel-sanmarcos.com"/>
    <hyperlink ref="K4819" r:id="rId3567" display="hotelosnaranjos.com"/>
    <hyperlink ref="K4820" r:id="rId3568" display="hotelvillanueva.com"/>
    <hyperlink ref="K4821" r:id="rId3569" display="hotelcaminoreal.com"/>
    <hyperlink ref="K4822" r:id="rId3570" display="hotelluisdeleon.com"/>
    <hyperlink ref="K4823" r:id="rId3571" display="hotellasmoreras.com"/>
    <hyperlink ref="K4824" r:id="rId3572" display="valcarcehoteles.com"/>
    <hyperlink ref="K4827" r:id="rId3573" display="hotelmolinareal.com"/>
    <hyperlink ref="K4828" r:id="rId3574" display="valcarcehoteles.com"/>
    <hyperlink ref="K4829" r:id="rId3575" display="aldabarriohumedo.es"/>
    <hyperlink ref="K4832" r:id="rId3576" display="eurostarshotels.com"/>
    <hyperlink ref="K4833" r:id="rId3577" display="restaurantelimia.es"/>
    <hyperlink ref="K4834" r:id="rId3578" display="sanjuandeortega.es"/>
    <hyperlink ref="K4836" r:id="rId3579" display="miradordelsalto.es"/>
    <hyperlink ref="K4837" r:id="rId3580" display="hotellallosona.com"/>
    <hyperlink ref="K4838" r:id="rId3581" display="lacortedelugas.com"/>
    <hyperlink ref="K4839" r:id="rId3582" display="pardelamenorca.com"/>
    <hyperlink ref="K4840" r:id="rId3583" display="aristoytarifa.com/"/>
    <hyperlink ref="K4841" r:id="rId3584" display="chhabitaciones.com"/>
    <hyperlink ref="K4842" r:id="rId3585" display="http://hotelmiracielos.com/"/>
    <hyperlink ref="K4843" r:id="rId3586" display="hotelolablanca.com"/>
    <hyperlink ref="K4844" r:id="rId3587" display="hotelmonteymar.com"/>
    <hyperlink ref="K4845" r:id="rId3588" display="sanandreshotel.com"/>
    <hyperlink ref="K4846" r:id="rId3589" display="cincosombreros.com"/>
    <hyperlink ref="K4848" r:id="rId3590" display="comtalcentrebb.com"/>
    <hyperlink ref="K4850" r:id="rId3591" display="vanessazorzoli.com"/>
    <hyperlink ref="K4852" r:id="rId3592" display="laparadadelcid.com"/>
    <hyperlink ref="K4854" r:id="rId3593" display="casonadoslagos.com"/>
    <hyperlink ref="K4855" r:id="rId3594" display="handsurfhostel.com"/>
    <hyperlink ref="K4856" r:id="rId3595" display="hoteldemanuela.com"/>
    <hyperlink ref="K4858" r:id="rId3596" display="lacasadelvillar.es"/>
    <hyperlink ref="K4859" r:id="rId3597" display="http://hotel-covadonga.com/"/>
    <hyperlink ref="K4861" r:id="rId3598" display="shinealcaicera.com"/>
    <hyperlink ref="K4862" r:id="rId3599" display="hotel-canbeneit.de"/>
    <hyperlink ref="K4863" r:id="rId3600" display="http://hoteleselcarmen.com/"/>
    <hyperlink ref="K4864" r:id="rId3601" display="http://hoteleslapasera.com/"/>
    <hyperlink ref="K4865" r:id="rId3602" display="casadoherdeiro.com"/>
    <hyperlink ref="K4866" r:id="rId3603" display="hoteldonbenito.com"/>
    <hyperlink ref="K4867" r:id="rId3604" display="http://granhotelnagari.com/"/>
    <hyperlink ref="K4868" r:id="rId3605" display="http://posadasdeespana.com/"/>
    <hyperlink ref="K4869" r:id="rId3606" display="http://hotel-anunciada.com/"/>
    <hyperlink ref="K4870" r:id="rId3607" display="ecohotelcorrea.com"/>
    <hyperlink ref="K4872" r:id="rId3608" display="http://motelaeropuerto.com/"/>
    <hyperlink ref="K4873" r:id="rId3609" display="http://playacompostela.com/"/>
    <hyperlink ref="K4874" r:id="rId3610" display="lblebrijahotel.com"/>
    <hyperlink ref="K4875" r:id="rId3611" display="casadelmaestro.com"/>
    <hyperlink ref="K4877" r:id="rId3612" display="http://hoteleselmolino.com/"/>
    <hyperlink ref="K4878" r:id="rId3613" display="hotelemperatriz.es"/>
    <hyperlink ref="K4879" r:id="rId3614" display="olivierdexavier.es"/>
    <hyperlink ref="K4880" r:id="rId3615" display="villatiphareth.com"/>
    <hyperlink ref="K4882" r:id="rId3616" display="elnidodepinares.es"/>
    <hyperlink ref="K4883" r:id="rId3617" display="hotelmiamilove.com"/>
    <hyperlink ref="K4884" r:id="rId3618" display="hotelpalacios.top/"/>
    <hyperlink ref="K4885" r:id="rId3619" display="hotelcasarader.com"/>
    <hyperlink ref="K4886" r:id="rId3620" display="hoteltiamargot.com"/>
    <hyperlink ref="K4887" r:id="rId3621" display="hotelmatalenas.es/"/>
    <hyperlink ref="K4888" r:id="rId3622" display="haciendajuncal.com"/>
    <hyperlink ref="K4889" r:id="rId3623" display="masfontanelles.com"/>
    <hyperlink ref="K4890" r:id="rId3624" display="hotelcalmartri.com"/>
    <hyperlink ref="K4891" r:id="rId3625" display="hotelflordeneu.com"/>
    <hyperlink ref="K4892" r:id="rId3626" display="villasonsierra.com"/>
    <hyperlink ref="K4893" r:id="rId3627" display="petithrocamar.com/"/>
    <hyperlink ref="K4895" r:id="rId3628" display="hotelentrerios.com"/>
    <hyperlink ref="K4896" r:id="rId3629" display="arribesturismo.net"/>
    <hyperlink ref="K4897" r:id="rId3630" display="masiaelmolinete.es"/>
    <hyperlink ref="K4898" r:id="rId3631" display="paraisovillas.net/"/>
    <hyperlink ref="K4899" r:id="rId3632" display="fincaelromeral.com"/>
    <hyperlink ref="K4900" r:id="rId3633" display="cortijosarcos.com/"/>
    <hyperlink ref="K4901" r:id="rId3634" display="purpledogsuites.es"/>
    <hyperlink ref="K4902" r:id="rId3635" display="http://lacortedelugas.com/"/>
    <hyperlink ref="K4903" r:id="rId3636" display="hotelconsuegra.com"/>
    <hyperlink ref="K4904" r:id="rId3637" display="lapalmerahotel.com"/>
    <hyperlink ref="K4907" r:id="rId3638" display="hotelses5claus.com"/>
    <hyperlink ref="K4909" r:id="rId3639" display="caravan-cinema.com"/>
    <hyperlink ref="K4910" r:id="rId3640" display="hotel-serrella.com"/>
    <hyperlink ref="K4911" r:id="rId3641" display="condetiomedina.com"/>
    <hyperlink ref="K4916" r:id="rId3642" display="theibizahotels.com"/>
    <hyperlink ref="K4917" r:id="rId3643" display="oasis-lacalita.com"/>
    <hyperlink ref="K4921" r:id="rId3644" display="hotelvillagala.com"/>
    <hyperlink ref="K4922" r:id="rId3645" display="palafoxhoteles.com"/>
    <hyperlink ref="K4923" r:id="rId3646" display="palafoxhoteles.com"/>
    <hyperlink ref="K4925" r:id="rId3647" display="alegria-hotels.com"/>
    <hyperlink ref="K4927" r:id="rId3648" display="pagodelvicario.com"/>
    <hyperlink ref="K4930" r:id="rId3649" display="http://casadoherdeiro.com/"/>
    <hyperlink ref="K4931" r:id="rId3650" display="hoteles-silken.com"/>
    <hyperlink ref="K4935" r:id="rId3651" display="termaspallares.com"/>
    <hyperlink ref="K4939" r:id="rId3652" display="eurobuilding-2.com"/>
    <hyperlink ref="K4940" r:id="rId3653" display="hoteles-silken.com"/>
    <hyperlink ref="K4941" r:id="rId3654" display="hotelcartagena.com"/>
    <hyperlink ref="K4943" r:id="rId3655" display="leonardo-hotels.es"/>
    <hyperlink ref="K4944" r:id="rId3656" display="hoteldianaplus.com"/>
    <hyperlink ref="K4945" r:id="rId3657" display="ecovialusitana.com"/>
    <hyperlink ref="K4946" r:id="rId3658" display="hotelmarcenado.com"/>
    <hyperlink ref="K4947" r:id="rId3659" display="loscondeshotel.com"/>
    <hyperlink ref="K4948" r:id="rId3660" display="hotel-tribunal.com"/>
    <hyperlink ref="K4949" r:id="rId3661" display="hotelvictoria4.com"/>
    <hyperlink ref="K4950" r:id="rId3662" display="partner-hotels.com"/>
    <hyperlink ref="K4951" r:id="rId3663" display="http://hoteltiamargot.com/"/>
    <hyperlink ref="K4952" r:id="rId3664" display="casondeltormes.com"/>
    <hyperlink ref="K4953" r:id="rId3665" display="hotelmayorazgo.com"/>
    <hyperlink ref="K4954" r:id="rId3666" display="emperadorhotel.com"/>
    <hyperlink ref="K4955" r:id="rId3667" display="hotelfrancisco.com"/>
    <hyperlink ref="K4956" r:id="rId3668" display="achotelcuzcosa.com"/>
    <hyperlink ref="K4957" r:id="rId3669" display="http://villasonsierra.com/"/>
    <hyperlink ref="K4958" r:id="rId3670" display="hotelexegetafe.com"/>
    <hyperlink ref="K4959" r:id="rId3671" display="https://aguasdeviznar.com/"/>
    <hyperlink ref="K4960" r:id="rId3672" display="partner-hotels.com"/>
    <hyperlink ref="K4961" r:id="rId3673" display="hotelparquesur.com"/>
    <hyperlink ref="K4962" r:id="rId3674" display="hostalcastilla.net"/>
    <hyperlink ref="I4963" r:id="rId3675" display="preciadoshotel@preciadoshotel.com"/>
    <hyperlink ref="K4963" r:id="rId3676" display="preciadoshotel.com"/>
    <hyperlink ref="K4964" r:id="rId3677" display="clementhoteles.com"/>
    <hyperlink ref="K4965" r:id="rId3678" display="achotellafinca.com"/>
    <hyperlink ref="K4966" r:id="rId3679" display="hoteldonangeli.com"/>
    <hyperlink ref="K4967" r:id="rId3680" display="http://purpledogsuites.es/"/>
    <hyperlink ref="K4969" r:id="rId3681" display="donmanuelhotel.com"/>
    <hyperlink ref="K4970" r:id="rId3682" display="elcocheron1919.com"/>
    <hyperlink ref="K4971" r:id="rId3683" display="hotelabarganda.com"/>
    <hyperlink ref="K4972" r:id="rId3684" display="http://hoteldabeleira.com/"/>
    <hyperlink ref="K4973" r:id="rId3685" display="posadadelagua.com/"/>
    <hyperlink ref="K4974" r:id="rId3686" display="hotelesvelada.com/"/>
    <hyperlink ref="K4975" r:id="rId3687" display="altogredos-ctr.com"/>
    <hyperlink ref="K4976" r:id="rId3688" display="hotelgarabatos.net"/>
    <hyperlink ref="K4978" r:id="rId3689" display="cafeteriadrakar.es"/>
    <hyperlink ref="K4979" r:id="rId3690" display="loscastanuelos.com"/>
    <hyperlink ref="K4980" r:id="rId3691" display="hotelsirenassl.com"/>
    <hyperlink ref="K4982" r:id="rId3692" display="hotelsanroque.com/"/>
    <hyperlink ref="K4983" r:id="rId3693" display="hotelatlantida.com"/>
    <hyperlink ref="K4984" r:id="rId3694" display="beatrizhoteles.com"/>
    <hyperlink ref="K4985" r:id="rId3695" display="hotel-chimisay.com"/>
    <hyperlink ref="K4986" r:id="rId3696" display="solpuertoplaya.com"/>
    <hyperlink ref="K4987" r:id="rId3697" display="http://hotelvillagala.com/"/>
    <hyperlink ref="K4988" r:id="rId3698" display="hotelesreveron.com"/>
    <hyperlink ref="K4989" r:id="rId3699" display="fondacentralsl.com"/>
    <hyperlink ref="K4990" r:id="rId3700" display="fanabecostasur.com"/>
    <hyperlink ref="K4991" r:id="rId3701" display="http://alegria-hotels.com/"/>
    <hyperlink ref="K4992" r:id="rId3702" display="hovimaatlantis.com"/>
    <hyperlink ref="K4993" r:id="rId3703" display="hovimaaltamira.com"/>
    <hyperlink ref="K4994" r:id="rId3704" display="bahia-principe.com"/>
    <hyperlink ref="K4995" r:id="rId3705" display="bahia-principe.com"/>
    <hyperlink ref="K4996" r:id="rId3706" display="http://bluebayresorts.com/"/>
    <hyperlink ref="K4998" r:id="rId3707" display="hardrockhotels.com"/>
    <hyperlink ref="K4999" r:id="rId3708" display="http://hotel-florazar.com/"/>
    <hyperlink ref="K5000" r:id="rId3709" display="hotelesreveron.com"/>
    <hyperlink ref="K5001" r:id="rId3710" display="senderosdeabona.es"/>
    <hyperlink ref="K5002" r:id="rId3711" display="http://termaspallares.com/"/>
    <hyperlink ref="K5003" r:id="rId3712" display="http://termaspallares.com/"/>
    <hyperlink ref="K5004" r:id="rId3713" display="hotelesreveron.com"/>
    <hyperlink ref="K5005" r:id="rId3714" display="hotelsanagustin.es"/>
    <hyperlink ref="K5006" r:id="rId3715" display="sanmarcos-hotel.es"/>
    <hyperlink ref="K5007" r:id="rId3716" display="royalsunresort.com"/>
    <hyperlink ref="K5008" r:id="rId3717" display="http://hotelcartagena.com/"/>
    <hyperlink ref="K5009" r:id="rId3718" display="hotelronadalba.com"/>
    <hyperlink ref="K5010" r:id="rId3719" display="salamancaforum.com"/>
    <hyperlink ref="K5011" r:id="rId3720" display="http://hoteldianaplus.com/"/>
    <hyperlink ref="K5012" r:id="rId3721" display="condeduhoteles.com"/>
    <hyperlink ref="K5013" r:id="rId3722" display="http://www.hotelmarcenado.com/"/>
    <hyperlink ref="K5014" r:id="rId3723" display="hotelcervantes.com"/>
    <hyperlink ref="K5015" r:id="rId3724" display="http://hotel-tribunal.com/"/>
    <hyperlink ref="K5016" r:id="rId3725" display="http://hotelvictoria4.com/"/>
    <hyperlink ref="K5017" r:id="rId3726" display="hotel-veracruz.com"/>
    <hyperlink ref="K5019" r:id="rId3727" display="hotelalfonsovi.com"/>
    <hyperlink ref="K5020" r:id="rId3728" display="beatrizhoteles.com"/>
    <hyperlink ref="K5021" r:id="rId3729" display="hotellabastida.com"/>
    <hyperlink ref="K5022" r:id="rId3730" display="http://hotelfrancisco.com/"/>
    <hyperlink ref="K5025" r:id="rId3731" display="hotelromaaurea.com"/>
    <hyperlink ref="K5027" r:id="rId3732" display="hotelparquereal.es"/>
    <hyperlink ref="K5028" r:id="rId3733" display="hotelcentralsl.com"/>
    <hyperlink ref="K5029" r:id="rId3734" display="hotelvistalegre.es"/>
    <hyperlink ref="K5030" r:id="rId3735" display="motelsantacruz.com"/>
    <hyperlink ref="K5031" r:id="rId3736" display="hotellacaminera.es"/>
    <hyperlink ref="K5033" r:id="rId3737" display="casabetancourt.com"/>
    <hyperlink ref="K5035" r:id="rId3738" display="villadecaamero.com"/>
    <hyperlink ref="K5036" r:id="rId3739" display="ciudaddeljerte.com"/>
    <hyperlink ref="K5037" r:id="rId3740" display="hotelbalneario.com"/>
    <hyperlink ref="K5038" r:id="rId3741" display="hotelbalneario.com"/>
    <hyperlink ref="K5040" r:id="rId3742" display="cotillosunset.com/"/>
    <hyperlink ref="K5041" r:id="rId3743" display="geraniossuites.com"/>
    <hyperlink ref="K5042" r:id="rId3744" display="elmolinodeagua.com"/>
    <hyperlink ref="K5043" r:id="rId3745" display="cardenahoteles.com"/>
    <hyperlink ref="K5044" r:id="rId3746" display="gloriapalaceth.com"/>
    <hyperlink ref="K5045" r:id="rId3747" display="gloriapalaceth.com"/>
    <hyperlink ref="K5046" r:id="rId3748" display="gloriapalaceth.com"/>
    <hyperlink ref="K5048" r:id="rId3749" display="bluebayresorts.com"/>
    <hyperlink ref="K5049" r:id="rId3750" display="latahonagarden.com"/>
    <hyperlink ref="K5050" r:id="rId3751" display="castillodeelba.com"/>
    <hyperlink ref="K5051" r:id="rId3752" display="elbapalacegolf.com"/>
    <hyperlink ref="K5052" r:id="rId3753" display="exelascanteras.com"/>
    <hyperlink ref="K5055" r:id="rId3754" display="hotellavabeach.com"/>
    <hyperlink ref="K5057" r:id="rId3755" display="farioneshotels.com"/>
    <hyperlink ref="K5059" r:id="rId3756" display="hotellascostas.com"/>
    <hyperlink ref="K5060" r:id="rId3757" display="atlantishotels.com"/>
    <hyperlink ref="K5061" r:id="rId3758" display="atlantishotels.com"/>
    <hyperlink ref="K5062" r:id="rId3759" display="atlantishotels.com"/>
    <hyperlink ref="K5064" r:id="rId3760" display="robinson-espana.es"/>
    <hyperlink ref="K5065" r:id="rId3761" display="paradiseresorts.es"/>
    <hyperlink ref="K5067" r:id="rId3762" display="beatrizhoteles.com"/>
    <hyperlink ref="K5068" r:id="rId3763" display="nazarethotels.com/"/>
    <hyperlink ref="K5071" r:id="rId3764" display="seaside-hotels.com"/>
    <hyperlink ref="K5072" r:id="rId3765" display="hotelreycarlos.com"/>
    <hyperlink ref="K5073" r:id="rId3766" display="gloriapalaceth.com"/>
    <hyperlink ref="K5074" r:id="rId3767" display="lineupsurfcamp.com"/>
    <hyperlink ref="K5076" r:id="rId3768" display="hotelmastinell.com"/>
    <hyperlink ref="K5077" r:id="rId3769" display="onahotels-arya.com"/>
    <hyperlink ref="K5079" r:id="rId3770" display="diagonalhotels.com"/>
    <hyperlink ref="K5081" r:id="rId3771" display="hotelviaaugusta.es"/>
    <hyperlink ref="I5084" r:id="rId3772" display="stgervasi.booking@hoteles-silken.com"/>
    <hyperlink ref="K5084" r:id="rId3773" display="hoteles-silken.com"/>
    <hyperlink ref="K5085" r:id="rId3774" display="hotellaflorida.com"/>
    <hyperlink ref="K5086" r:id="rId3775" display="attica21hotels.com"/>
    <hyperlink ref="K5087" r:id="rId3776" display="hotelconstanza.com"/>
    <hyperlink ref="K5088" r:id="rId3777" display="bluebayresorts.com"/>
    <hyperlink ref="K5090" r:id="rId3778" display="http://hotel-santaana.com/"/>
    <hyperlink ref="K5091" r:id="rId3779" display="leonardo-hotels.es"/>
    <hyperlink ref="K5092" r:id="rId3780" display="markethotel.com.es"/>
    <hyperlink ref="K5093" r:id="rId3781" display="apartamentosdv.com"/>
    <hyperlink ref="K5094" r:id="rId3782" display="hotel-comercio.com"/>
    <hyperlink ref="K5096" r:id="rId3783" display="galleryhoteles.com"/>
    <hyperlink ref="K5097" r:id="rId3784" display="primeroprimera.com"/>
    <hyperlink ref="K5098" r:id="rId3785" display="lasdunasriumar.com"/>
    <hyperlink ref="K5099" r:id="rId3786" display="hotelesplugues.com"/>
    <hyperlink ref="K5100" r:id="rId3787" display="hoteles-silken.com"/>
    <hyperlink ref="K5103" r:id="rId3788" display="hotelcampusuab.com"/>
    <hyperlink ref="K5104" r:id="rId3789" display="hotelsantpere2.com"/>
    <hyperlink ref="K5105" r:id="rId3790" display="torrecatalunya.com"/>
    <hyperlink ref="K5106" r:id="rId3791" display="torrecatalunya.com"/>
    <hyperlink ref="K5107" r:id="rId3792" display="racodelsangels.com"/>
    <hyperlink ref="K5108" r:id="rId3793" display="attica21hotels.com"/>
    <hyperlink ref="K5109" r:id="rId3794" display="hotelsorrabona.com"/>
    <hyperlink ref="K5110" r:id="rId3795" display="alegria-hotels.com"/>
    <hyperlink ref="K5111" r:id="rId3796" display="aparthoteliris.com"/>
    <hyperlink ref="K5112" r:id="rId3797" display="hotelsantjordi.com"/>
    <hyperlink ref="K5113" r:id="rId3798" display="hotelsorrabona.com"/>
    <hyperlink ref="K5114" r:id="rId3799" display="http://servaturhotels.com/"/>
    <hyperlink ref="K5115" r:id="rId3800" display="alegria-hotels.com"/>
    <hyperlink ref="K5119" r:id="rId3801" display="moliblanchotel.cat"/>
    <hyperlink ref="K5120" r:id="rId3802" display="http://hotelreycarlos.com/"/>
    <hyperlink ref="K5121" r:id="rId3803" display="hotellibertysl.com"/>
    <hyperlink ref="K5122" r:id="rId3804" display="hotelmimsitges.com"/>
    <hyperlink ref="K5123" r:id="rId3805" display="hotelbergapark.com"/>
    <hyperlink ref="K5124" r:id="rId3806" display="hotelelscasals.com"/>
    <hyperlink ref="K5125" r:id="rId3807" display="hotelcalandreu.com"/>
    <hyperlink ref="K5126" r:id="rId3808" display="hotelcalmarcal.cat"/>
    <hyperlink ref="K5127" r:id="rId3809" display="http://atlantishotels.com/"/>
    <hyperlink ref="K5128" r:id="rId3810" display="lamasiadelsola.com"/>
    <hyperlink ref="K5129" r:id="rId3811" display="masialagarriga.com"/>
    <hyperlink ref="K5130" r:id="rId3812" display="hoteletmanresa.com"/>
    <hyperlink ref="K5131" r:id="rId3813" display="yurbbanpassage.com"/>
    <hyperlink ref="K5132" r:id="rId3814" display="hotelcalipolis.com"/>
    <hyperlink ref="K5133" r:id="rId3815" display="ahmediterraneo.com"/>
    <hyperlink ref="K5134" r:id="rId3816" display="hdriudebitlles.com"/>
    <hyperlink ref="K5135" r:id="rId3817" display="readecalahorra.com"/>
    <hyperlink ref="K5136" r:id="rId3818" display="hotelsanglorio.com"/>
    <hyperlink ref="K5137" r:id="rId3819" display="hotelsanglorio.com"/>
    <hyperlink ref="K5138" r:id="rId3820" display="gruposardinero.com"/>
    <hyperlink ref="K5139" r:id="rId3821" display="hotellasbrisas.net"/>
    <hyperlink ref="K5140" r:id="rId3822" display="lasanclashotel.com"/>
    <hyperlink ref="K5141" r:id="rId3823" display="hoteldeborlena.com"/>
    <hyperlink ref="K5142" r:id="rId3824" display="hotelelanclasl.com"/>
    <hyperlink ref="K5143" r:id="rId3825" display="hotellosnogales.es"/>
    <hyperlink ref="K5144" r:id="rId3826" display="hotellosjuncos.com"/>
    <hyperlink ref="K5145" r:id="rId3827" display="cantabriarural.com"/>
    <hyperlink ref="K5146" r:id="rId3828" display="hotelislabella.com"/>
    <hyperlink ref="K5147" r:id="rId3829" display="hotelpuertorico.es"/>
    <hyperlink ref="K5148" r:id="rId3830" display="hotelvsvicente.com"/>
    <hyperlink ref="K5149" r:id="rId3831" display="hotelsolatorre.com"/>
    <hyperlink ref="K5150" r:id="rId3832" display="dunasdeoyambre.com"/>
    <hyperlink ref="K5151" r:id="rId3833" display="hotelelrefugio.com"/>
    <hyperlink ref="K5152" r:id="rId3834" display="casonadelnansa.com"/>
    <hyperlink ref="K5153" r:id="rId3835" display="hotelvaldecoro.com"/>
    <hyperlink ref="K5154" r:id="rId3836" display="hotelinfantado.com"/>
    <hyperlink ref="K5155" r:id="rId3837" display="hotelelgolobar.com"/>
    <hyperlink ref="K5158" r:id="rId3838" display="turismosuances.com"/>
    <hyperlink ref="K5159" r:id="rId3839" display="hotelcolegiata.com"/>
    <hyperlink ref="K5160" r:id="rId3840" display="posadatrebuesto.es"/>
    <hyperlink ref="K5161" r:id="rId3841" display="hotelavenidasl.com"/>
    <hyperlink ref="K5163" r:id="rId3842" display="hotellagaleria.com"/>
    <hyperlink ref="K5164" r:id="rId3843" display="hotelmonteulia.com"/>
    <hyperlink ref="K5165" r:id="rId3844" display="pensionkoxkabi.com"/>
    <hyperlink ref="K5166" r:id="rId3845" display="hoteles-silken.com"/>
    <hyperlink ref="K5167" r:id="rId3846" display="http://www.hoteles-silken.com/"/>
    <hyperlink ref="K5168" r:id="rId3847" display="hotelerrekalde.com"/>
    <hyperlink ref="K5170" r:id="rId3848" display="hoteljaizkibel.com"/>
    <hyperlink ref="K5171" r:id="rId3849" display="hotelmondragon.com"/>
    <hyperlink ref="K5172" r:id="rId3850" display="hotelcastillo.info"/>
    <hyperlink ref="K5173" r:id="rId3851" display="http://www.torrecatalunya.com/"/>
    <hyperlink ref="K5174" r:id="rId3852" display="hotelzabalburu.com"/>
    <hyperlink ref="K5175" r:id="rId3853" display="granhotellakua.com"/>
    <hyperlink ref="K5176" r:id="rId3854" display="hoteles-silken.com"/>
    <hyperlink ref="K5177" r:id="rId3855" display="hotellosroturos.es"/>
    <hyperlink ref="K5178" r:id="rId3856" display="hotelkaiarural.com"/>
    <hyperlink ref="K5179" r:id="rId3857" display="palaciourgoiti.com"/>
    <hyperlink ref="K5180" r:id="rId3858" display="http://hotelsorrabona.com/"/>
    <hyperlink ref="K5182" r:id="rId3859" display="hotelviagotica.com"/>
    <hyperlink ref="K5184" r:id="rId3860" display="hotelreyarturo.com"/>
    <hyperlink ref="K5185" r:id="rId3861" display="casaeldescanso.com"/>
    <hyperlink ref="K5186" r:id="rId3862" display="hoteldonasancha.es"/>
    <hyperlink ref="K5189" r:id="rId3863" display="tudanca-aranda.net"/>
    <hyperlink ref="K5190" r:id="rId3864" display="hotelmaisonnave.es"/>
    <hyperlink ref="K5191" r:id="rId3865" display="hoteliribarnia.com"/>
    <hyperlink ref="K5192" r:id="rId3866" display="hoteliriguibel.com"/>
    <hyperlink ref="K5193" r:id="rId3867" display="tudelabardenas.com"/>
    <hyperlink ref="K5195" r:id="rId3868" display="villadelosarcos.es"/>
    <hyperlink ref="K5196" r:id="rId3869" display="villadelarraga.com"/>
    <hyperlink ref="K5197" r:id="rId3870" display="villadelarraga.com"/>
    <hyperlink ref="K5198" r:id="rId3871" display="lajoyosaguarda.com"/>
    <hyperlink ref="K5199" r:id="rId3872" display="hotelarostegui.com"/>
    <hyperlink ref="K5200" r:id="rId3873" display="lacasadesangil.com"/>
    <hyperlink ref="K5201" r:id="rId3874" display="paxguadalajara.com"/>
    <hyperlink ref="K5203" r:id="rId3875" display="casonadetorres.com"/>
    <hyperlink ref="K5204" r:id="rId3876" display="hotellaschapas.com"/>
    <hyperlink ref="K5205" r:id="rId3877" display="hotelantequera.com"/>
    <hyperlink ref="K5206" r:id="rId3878" display="cortijodesalia.com"/>
    <hyperlink ref="K5207" r:id="rId3879" display="bedandbreakfast.eu"/>
    <hyperlink ref="K5208" r:id="rId3880" display="hotelpanequesl.com"/>
    <hyperlink ref="K5210" r:id="rId3881" display="cortijosalinas.com"/>
    <hyperlink ref="K5211" r:id="rId3882" display="villaguadalupe.com"/>
    <hyperlink ref="K5212" r:id="rId3883" display="oasisproperties.es"/>
    <hyperlink ref="K5213" r:id="rId3884" display="mbboutiquehotel.es"/>
    <hyperlink ref="K5214" r:id="rId3885" display="turismosalitre.com"/>
    <hyperlink ref="K5215" r:id="rId3886" display="molinodelsanto.com"/>
    <hyperlink ref="K5216" r:id="rId3887" display="tennesseemalaga.es"/>
    <hyperlink ref="K5217" r:id="rId3888" display="palaciosolecio.com"/>
    <hyperlink ref="K5218" r:id="rId3889" display="hoteldelpintor.com"/>
    <hyperlink ref="K5219" r:id="rId3890" display="solalohapuerto.com"/>
    <hyperlink ref="K5220" r:id="rId3891" display="hotelrinconsol.com"/>
    <hyperlink ref="K5221" r:id="rId3892" display="hotelsanfermin.com"/>
    <hyperlink ref="K5222" r:id="rId3893" display="monarquehoteles.es"/>
    <hyperlink ref="K5224" r:id="rId3894" display="hotel-elpuerto.com"/>
    <hyperlink ref="K5225" r:id="rId3895" display="hotel-elpuerto.com"/>
    <hyperlink ref="K5226" r:id="rId3896" display="cortijodelarte.com"/>
    <hyperlink ref="K5227" r:id="rId3897" display="hotellasflores.es/"/>
    <hyperlink ref="K5229" r:id="rId3898" display="marinasdenerja.com"/>
    <hyperlink ref="K5230" r:id="rId3899" display="hotelplayamaro.com"/>
    <hyperlink ref="K5231" r:id="rId3900" display="avenidahotelsl.com"/>
    <hyperlink ref="K5232" r:id="rId3901" display="http://www.pensionkoxkabi.com/"/>
    <hyperlink ref="K5233" r:id="rId3902" display="hoteldoncarlos.com"/>
    <hyperlink ref="K5235" r:id="rId3903" display="monarquehoteles.es"/>
    <hyperlink ref="K5236" r:id="rId3904" display="hotelelfaroinn.com"/>
    <hyperlink ref="K5237" r:id="rId3905" display="http://hoteljaizkibel.com/"/>
    <hyperlink ref="K5238" r:id="rId3906" display="sagesaholidays.com"/>
    <hyperlink ref="K5239" r:id="rId3907" display="hotelelfaroinn.com"/>
    <hyperlink ref="K5241" r:id="rId3908" display="hermanosmacias.com"/>
    <hyperlink ref="K5242" r:id="rId3909" display="hermanosmacias.com"/>
    <hyperlink ref="K5243" r:id="rId3910" display="al-anamarbella.com"/>
    <hyperlink ref="K5244" r:id="rId3911" display="hotelcalabahia.com"/>
    <hyperlink ref="K5245" r:id="rId3912" display="http://hotelkaiarural.com/"/>
    <hyperlink ref="K5246" r:id="rId3913" display="hoteleuropajaen.es"/>
    <hyperlink ref="K5249" r:id="rId3914" display="http://hotelviagotica.com/"/>
    <hyperlink ref="K5251" r:id="rId3915" display="posadacordobes.com"/>
    <hyperlink ref="K5252" r:id="rId3916" display="hostalvictoria.com"/>
    <hyperlink ref="K5253" r:id="rId3917" display="pierrevacances.com"/>
    <hyperlink ref="K5255" r:id="rId3918" display="hotelinglaterra.es"/>
    <hyperlink ref="K5256" r:id="rId3919" display="hotelmaestranza.es"/>
    <hyperlink ref="K5257" r:id="rId3920" display="hoteles-silken.com"/>
    <hyperlink ref="K5258" r:id="rId3921" display="verticehoteles.com"/>
    <hyperlink ref="K5259" r:id="rId3922" display="hotelalcantara.net"/>
    <hyperlink ref="K5260" r:id="rId3923" display="patiosantacruz.com"/>
    <hyperlink ref="K5262" r:id="rId3924" display="http://www.villadelosarcos.es/"/>
    <hyperlink ref="K5263" r:id="rId3925" display="verticehoteles.com"/>
    <hyperlink ref="K5264" r:id="rId3926" display="palaciopinello.com"/>
    <hyperlink ref="K5265" r:id="rId3927" display="http://lajoyosaguarda.com/"/>
    <hyperlink ref="K5266" r:id="rId3928" display="hotel-don-juan.com"/>
    <hyperlink ref="K5267" r:id="rId3929" display="http://lacasadesangil.com/"/>
    <hyperlink ref="K5269" r:id="rId3930" display="hotelguadalete.com"/>
    <hyperlink ref="K5270" r:id="rId3931" display="palafoxhoteles.com"/>
    <hyperlink ref="K5272" r:id="rId3932" display="hotellascortes.com"/>
    <hyperlink ref="K5274" r:id="rId3933" display="hotelcasagrande.eu"/>
    <hyperlink ref="K5275" r:id="rId3934" display="http://www.hotellosarcos.info/"/>
    <hyperlink ref="K5276" r:id="rId3935" display="http://hotelaguadulce.com/"/>
    <hyperlink ref="K5277" r:id="rId3936" display="elduquedemedina.es"/>
    <hyperlink ref="K5278" r:id="rId3937" display="donalolazahara.com"/>
    <hyperlink ref="K5279" r:id="rId3938" display="http://laposadadepaco.com/"/>
    <hyperlink ref="K5280" r:id="rId3939" display="antoniohoteles.com"/>
    <hyperlink ref="K5281" r:id="rId3940" display="antoniohoteles.com"/>
    <hyperlink ref="K5282" r:id="rId3941" display="hotelconilsol.com/"/>
    <hyperlink ref="K5284" r:id="rId3942" display="valentinhotels.com"/>
    <hyperlink ref="K5286" r:id="rId3943" display="hotelsurutopia.com"/>
    <hyperlink ref="K5287" r:id="rId3944" display="hotelesalboran.com"/>
    <hyperlink ref="K5288" r:id="rId3945" display="hoteldonmanuel.com"/>
    <hyperlink ref="K5291" r:id="rId3946" display="http://www.molino4paradas.com/"/>
    <hyperlink ref="K5292" r:id="rId3947" display="hotelhurricane.com"/>
    <hyperlink ref="K5293" r:id="rId3948" display="lacasaamarilla.net"/>
    <hyperlink ref="K5294" r:id="rId3949" display="hotel-lamirada.com"/>
    <hyperlink ref="K5295" r:id="rId3950" display="hotel-losolivos.es"/>
    <hyperlink ref="K5296" r:id="rId3951" display="hotelesdearcos.com"/>
    <hyperlink ref="K5297" r:id="rId3952" display="huertadorotea.com/"/>
    <hyperlink ref="K5298" r:id="rId3953" display="hotellaparrita.com"/>
    <hyperlink ref="K5299" r:id="rId3954" display="alegria-hotels.com"/>
    <hyperlink ref="K5300" r:id="rId3955" display="http://hoteldelpintor.com/"/>
    <hyperlink ref="K5302" r:id="rId3956" display="hotelgranplaza.es/"/>
    <hyperlink ref="K5303" r:id="rId3957" display="hotelalbucasis.com"/>
    <hyperlink ref="K5304" r:id="rId3958" display="hotel-losomeyas.es"/>
    <hyperlink ref="K5305" r:id="rId3959" display="hoteldonpaula.com/"/>
    <hyperlink ref="K5306" r:id="rId3960" display="hotelmarialuisa.es"/>
    <hyperlink ref="K5307" r:id="rId3961" display="hotellasacacias.es"/>
    <hyperlink ref="K5308" r:id="rId3962" display="casasypalacios.com"/>
    <hyperlink ref="K5309" r:id="rId3963" display="grupohchoteles.com"/>
    <hyperlink ref="K5310" r:id="rId3964" display="vinccialbayzin.com"/>
    <hyperlink ref="K5311" r:id="rId3965" display="hotelalbolutns.com"/>
    <hyperlink ref="K5312" r:id="rId3966" display="futurotelgroup.com"/>
    <hyperlink ref="K5315" r:id="rId3967" display="casahornodeoro.com"/>
    <hyperlink ref="K5316" r:id="rId3968" display="marquis-hotels.com"/>
    <hyperlink ref="K5317" r:id="rId3969" display="http://monarquehoteles.es/"/>
    <hyperlink ref="K5318" r:id="rId3970" display="hotellasnieves.com"/>
    <hyperlink ref="K5320" r:id="rId3971" display="hotellostilos.com/"/>
    <hyperlink ref="K5321" r:id="rId3972" display="hotelasterrazas.es"/>
    <hyperlink ref="K5322" r:id="rId3973" display="meliasolynieve.com"/>
    <hyperlink ref="K5323" r:id="rId3974" display="laduquesahotel.com"/>
    <hyperlink ref="K5324" r:id="rId3975" display="hotelreinamora.com"/>
    <hyperlink ref="K5325" r:id="rId3976" display="http://al-anamarbella.com/"/>
    <hyperlink ref="K5326" r:id="rId3977" display="hotellosgalanes.es"/>
    <hyperlink ref="K5328" r:id="rId3978" display="http://hoteleuropajaen.es/"/>
    <hyperlink ref="K5329" r:id="rId3979" display="hotelandalucia.com"/>
    <hyperlink ref="K5330" r:id="rId3980" display="senoriodenevada.es"/>
    <hyperlink ref="K5332" r:id="rId3981" display="hotelgalaroza.com/"/>
    <hyperlink ref="K5333" r:id="rId3982" display="fincabuenvino.com/"/>
    <hyperlink ref="K5335" r:id="rId3983" display="nuevoportilgolf.es"/>
    <hyperlink ref="K5336" r:id="rId3984" display="hotelmontearoma.es"/>
    <hyperlink ref="K5337" r:id="rId3985" display="cortijozalamea.es/"/>
    <hyperlink ref="K5338" r:id="rId3986" display="ventasantjordi.com"/>
    <hyperlink ref="K5339" r:id="rId3987" display="medsur-hoteles.com"/>
    <hyperlink ref="K5340" r:id="rId3988" display="hoteltorralba.com/"/>
    <hyperlink ref="K5341" r:id="rId3989" display="hotelconencanto.es"/>
    <hyperlink ref="K5342" r:id="rId3990" display="hotelcarabela2.com"/>
    <hyperlink ref="K5343" r:id="rId3991" display="elhotelimperial.es"/>
    <hyperlink ref="K5345" r:id="rId3992" display="cuatrohermanas.com"/>
    <hyperlink ref="K5346" r:id="rId3993" display="hostalalbahicn.com"/>
    <hyperlink ref="K5348" r:id="rId3994" display="hotelmuralleta.es/"/>
    <hyperlink ref="K5350" r:id="rId3995" display="hotel-albatros.com"/>
    <hyperlink ref="K5351" r:id="rId3996" display="casualhoteles.com/"/>
    <hyperlink ref="K5352" r:id="rId3997" display="aparthotelfaro.com"/>
    <hyperlink ref="K5353" r:id="rId3998" display="checkinvalencia.es"/>
    <hyperlink ref="K5354" r:id="rId3999" display="livingvalencia.com"/>
    <hyperlink ref="K5359" r:id="rId4000" display="hoteldelpastor.com"/>
    <hyperlink ref="K5360" r:id="rId4001" display="neptunoplayasl.com"/>
    <hyperlink ref="K5362" r:id="rId4002" display="alegria-hotels.com"/>
    <hyperlink ref="K5363" r:id="rId4003" display="elpinchedeoro.com/"/>
    <hyperlink ref="K5364" r:id="rId4004" display="hotel-lacabana.com"/>
    <hyperlink ref="K5365" r:id="rId4005" display="clublaspalmeras.es"/>
    <hyperlink ref="K5366" r:id="rId4006" display="goyadealicante.com"/>
    <hyperlink ref="K5368" r:id="rId4007" display="hotel-cervantes.es"/>
    <hyperlink ref="K5369" r:id="rId4008" display="larotondahotel.com"/>
    <hyperlink ref="K5371" r:id="rId4009" display="hotelalmirante.com"/>
    <hyperlink ref="K5372" r:id="rId4010" display="hotelmeridional.es"/>
    <hyperlink ref="K5374" r:id="rId4011" display="hotelrosadenia.com"/>
    <hyperlink ref="K5375" r:id="rId4012" display="hotel-laracona.com"/>
    <hyperlink ref="K5376" r:id="rId4013" display="hotelsalvadora.com"/>
    <hyperlink ref="K5377" r:id="rId4014" display="hotelcapnegret.com"/>
    <hyperlink ref="K5378" r:id="rId4015" display="hotelrhcanfali.com"/>
    <hyperlink ref="K5379" r:id="rId4016" display="hotel-esmeralda.es"/>
    <hyperlink ref="K5380" r:id="rId4017" display="alsanchhoteles.com"/>
    <hyperlink ref="K5381" r:id="rId4018" display="alsanchhoteles.com"/>
    <hyperlink ref="K5384" r:id="rId4019" display="hotelpalauverd.com"/>
    <hyperlink ref="K5385" r:id="rId4020" display="laposadadelmar.com"/>
    <hyperlink ref="K5386" r:id="rId4021" display="mcalojamientos.com"/>
    <hyperlink ref="K5387" r:id="rId4022" display="ventaelborrego.com"/>
    <hyperlink ref="K5388" r:id="rId4023" display="parquemarhotel.com"/>
    <hyperlink ref="K5389" r:id="rId4024" display="medsur-hoteles.com"/>
    <hyperlink ref="K5390" r:id="rId4025" display="villahotel2000.com"/>
    <hyperlink ref="K5391" r:id="rId4026" display="hotelsanantonio.es"/>
    <hyperlink ref="K5392" r:id="rId4027" display="hotel-gardu.com.es"/>
    <hyperlink ref="K5393" r:id="rId4028" display="bluhotelgroup.com/"/>
    <hyperlink ref="K5394" r:id="rId4029" display="balneariodetus.com"/>
    <hyperlink ref="K5395" r:id="rId4030" display="flordelamancha.com"/>
    <hyperlink ref="K5396" r:id="rId4031" display="http://artevidasuites.com/"/>
    <hyperlink ref="K5398" r:id="rId4032" display="beatrizhoteles.com"/>
    <hyperlink ref="K5400" r:id="rId4033" display="carlosiiihotel.com"/>
    <hyperlink ref="K5401" r:id="rId4034" display="carlosiiihotel.com"/>
    <hyperlink ref="K5402" r:id="rId4035" display="hotelsierramar.com"/>
    <hyperlink ref="K5403" r:id="rId4036" display="hotelsierramar.com"/>
    <hyperlink ref="K5406" r:id="rId4037" display="hoteljc1murcia.com"/>
    <hyperlink ref="K5408" r:id="rId4038" display="hotelexecuenca.com"/>
    <hyperlink ref="K5409" r:id="rId4039" display="http://hotelsalambina.com/"/>
    <hyperlink ref="K5411" r:id="rId4040" display="matxanigran.com/es"/>
    <hyperlink ref="K5412" r:id="rId4041" display="clubcalaromani.com"/>
    <hyperlink ref="K5413" r:id="rId4042" display="valentinhotels.com"/>
    <hyperlink ref="K5414" r:id="rId4043" display="playacampdemar.com"/>
    <hyperlink ref="K5415" r:id="rId4044" display="universalhotels.es"/>
    <hyperlink ref="K5416" r:id="rId4045" display="universalhotels.es"/>
    <hyperlink ref="K5417" r:id="rId4046" display="hotel-hispania.com"/>
    <hyperlink ref="K5418" r:id="rId4047" display="grupotelorient.com"/>
    <hyperlink ref="K5419" r:id="rId4048" display="hotelplayagolf.com"/>
    <hyperlink ref="K5420" r:id="rId4049" display="donmiguelhotel.com"/>
    <hyperlink ref="K5421" r:id="rId4050" display="islademallorca.com"/>
    <hyperlink ref="K5422" r:id="rId4051" display="saintmichel.net/es"/>
    <hyperlink ref="K5423" r:id="rId4052" display="oneibizasuites.com"/>
    <hyperlink ref="K5424" r:id="rId4053" display="sudibizasuites.com"/>
    <hyperlink ref="K5425" r:id="rId4054" display="hotelgriegomar.com"/>
    <hyperlink ref="K5426" r:id="rId4055" display="geckobeachclub.com"/>
    <hyperlink ref="K5427" r:id="rId4056" display="casavildamarge.com"/>
    <hyperlink ref="K5429" r:id="rId4057" display="vinyadenpalerm.com"/>
    <hyperlink ref="K5430" r:id="rId4058" display="interturhotels.com"/>
    <hyperlink ref="K5431" r:id="rId4059" display="https://www.hotelvalldigna.es/"/>
    <hyperlink ref="K5432" r:id="rId4060" display="blauparchotels.com"/>
    <hyperlink ref="K5433" r:id="rId4061" display="blauparchotels.com"/>
    <hyperlink ref="K5434" r:id="rId4062" display="valentinhotels.com"/>
    <hyperlink ref="K5435" r:id="rId4063" display="hotelsabarrera.com"/>
    <hyperlink ref="K5436" r:id="rId4064" display="hotelsagitario.com"/>
    <hyperlink ref="K5437" r:id="rId4065" display="hotelcansastre.com"/>
    <hyperlink ref="K5438" r:id="rId4066" display="valentinhotels.com"/>
    <hyperlink ref="K5440" r:id="rId4067" display="aldeacalanbosh.com"/>
    <hyperlink ref="K5441" r:id="rId4068" display="laventanaibiza.com"/>
    <hyperlink ref="K5443" r:id="rId4069" display="bluebayresorts.com"/>
    <hyperlink ref="K5444" r:id="rId4070" display="hotelnixepalace.es"/>
    <hyperlink ref="K5445" r:id="rId4071" display="hotelesbonanza.com"/>
    <hyperlink ref="K5446" r:id="rId4072" display="hotelesbonanza.com"/>
    <hyperlink ref="K5447" r:id="rId4073" display="ondinamarhotel.com"/>
    <hyperlink ref="K5449" r:id="rId4074" display="hotel-sandiego.com"/>
    <hyperlink ref="K5450" r:id="rId4075" display="hoteltorreazul.com"/>
    <hyperlink ref="K5451" r:id="rId4076" display="cancalcohotels.com"/>
    <hyperlink ref="K5452" r:id="rId4077" display="cancalcohotels.com"/>
    <hyperlink ref="K5453" r:id="rId4078" display="hotelvillamiel.com"/>
    <hyperlink ref="K5454" r:id="rId4079" display="universalhotels.es"/>
    <hyperlink ref="K5456" r:id="rId4080" display="posada-marques.com"/>
    <hyperlink ref="K5457" r:id="rId4081" display="olinvest2005sl.com"/>
    <hyperlink ref="K5458" r:id="rId4082" display="hotel-santanyi.com"/>
    <hyperlink ref="K5459" r:id="rId4083" display="hotelcanbonico.com"/>
    <hyperlink ref="K5460" r:id="rId4084" display="fontsantahotel.com"/>
    <hyperlink ref="K5461" r:id="rId4085" display="universalhotels.es"/>
    <hyperlink ref="K5462" r:id="rId4086" display="universalhotels.es"/>
    <hyperlink ref="K5463" r:id="rId4087" display="hotel-hispania.com"/>
    <hyperlink ref="K5464" r:id="rId4088" display="universalhotels.es"/>
    <hyperlink ref="K5466" r:id="rId4089" display="gavimar-hotels.com"/>
    <hyperlink ref="K5467" r:id="rId4090" display="marinaskorpios.com"/>
    <hyperlink ref="K5468" r:id="rId4091" display="lamirada-hotel.com"/>
    <hyperlink ref="K5469" r:id="rId4092" display="hoteldortobago.com"/>
    <hyperlink ref="K5470" r:id="rId4093" display="hoteldonbigote.com"/>
    <hyperlink ref="K5471" r:id="rId4094" display="universalhotels.es"/>
    <hyperlink ref="K5472" r:id="rId4095" display="bluebayresorts.com"/>
    <hyperlink ref="K5473" r:id="rId4096" display="hotelrocoberoy.com"/>
    <hyperlink ref="K5474" r:id="rId4097" display="universalhotels.es"/>
    <hyperlink ref="K5475" r:id="rId4098" display="hoteldoncarlos.com"/>
    <hyperlink ref="K5477" r:id="rId4099" display="hotelpalladium.com"/>
    <hyperlink ref="K5479" r:id="rId4100" display="mallorcatravel.com"/>
    <hyperlink ref="K5480" r:id="rId4101" display="lasbrisasibiza.com"/>
    <hyperlink ref="K5481" r:id="rId4102" display="clubcalatarida.com"/>
    <hyperlink ref="K5482" r:id="rId4103" display="ibizagranhotel.com"/>
    <hyperlink ref="K5483" r:id="rId4104" display="universalhotels.es"/>
    <hyperlink ref="K5484" r:id="rId4105" display="mallorcapalace.com"/>
    <hyperlink ref="K5485" r:id="rId4106" display="sacomaresortsl.com"/>
    <hyperlink ref="K5486" r:id="rId4107" display="bluebayresorts.com"/>
    <hyperlink ref="K5487" r:id="rId4108" display="universalhotels.es"/>
    <hyperlink ref="K5488" r:id="rId4109" display="universalhotels.es"/>
    <hyperlink ref="K5489" r:id="rId4110" display="universalhotels.es"/>
    <hyperlink ref="K5490" r:id="rId4111" display="hotelvistapark.com"/>
    <hyperlink ref="K5492" r:id="rId4112" display="valentinhotels.com"/>
    <hyperlink ref="K5493" r:id="rId4113" display="flora-pollensa.com"/>
    <hyperlink ref="K5494" r:id="rId4114" display="aparthotelduva.com"/>
    <hyperlink ref="K5495" r:id="rId4115" display="esquatrecantons.es"/>
    <hyperlink ref="K5497" r:id="rId4116" display="hotelplatjador.net"/>
    <hyperlink ref="K5498" r:id="rId4117" display="jssoldealcudia.com"/>
    <hyperlink ref="K5499" r:id="rId4118" display="nuevaspalmeras.com"/>
    <hyperlink ref="K5501" r:id="rId4119" display="bluebayresorts.com"/>
    <hyperlink ref="K5502" r:id="rId4120" display="botelalcudiamar.es"/>
    <hyperlink ref="K5504" r:id="rId4121" display="valldepollensa.com"/>
    <hyperlink ref="K5505" r:id="rId4122" display="hostaldelaigua.com"/>
    <hyperlink ref="K5506" r:id="rId4123" display="latrobadahotel.com"/>
    <hyperlink ref="K5507" r:id="rId4124" display="prestigehotels.com"/>
    <hyperlink ref="K5508" r:id="rId4125" display="lagambinahotel.com"/>
    <hyperlink ref="K5509" r:id="rId4126" display="hotelnordgiron.com"/>
    <hyperlink ref="K5511" r:id="rId4127" display="prestigehotels.com"/>
    <hyperlink ref="K5512" r:id="rId4128" display="prestigehotels.com"/>
    <hyperlink ref="K5514" r:id="rId4129" display="hotelramblamar.com"/>
    <hyperlink ref="K5515" r:id="rId4130" display="hotelcanyelles.com"/>
    <hyperlink ref="K5516" r:id="rId4131" display="hoteltarongeta.com"/>
    <hyperlink ref="K5517" r:id="rId4132" display="hotelsantmarch.com"/>
    <hyperlink ref="K5518" r:id="rId4133" display="pedrosolertort.com"/>
    <hyperlink ref="K5519" r:id="rId4134" display="hotelmarmenuda.com"/>
    <hyperlink ref="K5520" r:id="rId4135" display="sunshineparksl.com"/>
    <hyperlink ref="K5521" r:id="rId4136" display="roxanahotelssa.com"/>
    <hyperlink ref="K5523" r:id="rId4137" display="hotelmontanamar.es"/>
    <hyperlink ref="K5524" r:id="rId4138" display="alegria-hotels.com"/>
    <hyperlink ref="K5525" r:id="rId4139" display="lasmariposassl.com"/>
    <hyperlink ref="K5526" r:id="rId4140" display="hotelurhgirona.com"/>
    <hyperlink ref="K5527" r:id="rId4141" display="hotelportofino.org"/>
    <hyperlink ref="K5528" r:id="rId4142" display="llegendeshotel.com"/>
    <hyperlink ref="K5529" r:id="rId4143" display="casaldelalbera.com"/>
    <hyperlink ref="K5530" r:id="rId4144" display="torrelaurentii.com"/>
    <hyperlink ref="K5531" r:id="rId4145" display="hotelrosabegur.com"/>
    <hyperlink ref="K5532" r:id="rId4146" display="altahousehotel.com"/>
    <hyperlink ref="K5533" r:id="rId4147" display="santfeliuhotel.net"/>
    <hyperlink ref="K5534" r:id="rId4148" display="hoteles-silken.com"/>
    <hyperlink ref="K5535" r:id="rId4149" display="hotelvalldebas.cat"/>
    <hyperlink ref="K5536" r:id="rId4150" display="hoteledelweiss.cat"/>
    <hyperlink ref="K5537" r:id="rId4151" display="hoteledelweiss.cat"/>
    <hyperlink ref="K5538" r:id="rId4152" display="hotelsantaanna.com"/>
    <hyperlink ref="K5540" r:id="rId4153" display="hotelcancatala.com"/>
    <hyperlink ref="K5541" r:id="rId4154" display="tavernadelasal.com"/>
    <hyperlink ref="K5542" r:id="rId4155" display="hotelrosamarsl.com"/>
    <hyperlink ref="K5543" r:id="rId4156" display="hotelcalendula.com"/>
    <hyperlink ref="K5544" r:id="rId4157" display="golfcostabrava.com"/>
    <hyperlink ref="K5545" r:id="rId4158" display="saltegat2006sl.com"/>
    <hyperlink ref="K5546" r:id="rId4159" display="arrelsdemporda.com"/>
    <hyperlink ref="K5547" r:id="rId4160" display="hotelelcastell.com"/>
    <hyperlink ref="K5548" r:id="rId4161" display="hotelaltosegre.com"/>
    <hyperlink ref="K5550" r:id="rId4162" display="hotelpuitavaca.com"/>
    <hyperlink ref="K5553" r:id="rId4163" display="eracasanheuada.com"/>
    <hyperlink ref="K5554" r:id="rId4164" display="hotelvilagaros.com"/>
    <hyperlink ref="K5555" r:id="rId4165" display="hotelvilagaros.com"/>
    <hyperlink ref="K5556" r:id="rId4166" display="solneubaqueira.com"/>
    <hyperlink ref="K5559" r:id="rId4167" display="hotelterradets.com"/>
    <hyperlink ref="K5560" r:id="rId4168" display="posadadelaluna.com"/>
    <hyperlink ref="K5561" r:id="rId4169" display="posadadelaluna.com"/>
    <hyperlink ref="K5562" r:id="rId4170" display="hotelsomontano.com"/>
    <hyperlink ref="K5564" r:id="rId4171" display="castillodacher.com"/>
    <hyperlink ref="K5565" r:id="rId4172" display="hotel4hermanos.com"/>
    <hyperlink ref="K5566" r:id="rId4173" display="hotelmasmonzon.com"/>
    <hyperlink ref="K5568" r:id="rId4174" display="mesondesalinas.com"/>
    <hyperlink ref="K5569" r:id="rId4175" display="hotelcasaanita.com"/>
    <hyperlink ref="K5570" r:id="rId4176" display="bodegasdearnes.com"/>
    <hyperlink ref="K5571" r:id="rId4177" display="hotelaraguells.com"/>
    <hyperlink ref="K5572" r:id="rId4178" display="hoteles-valero.com"/>
    <hyperlink ref="K5573" r:id="rId4179" display="hoteldonapaula.com"/>
    <hyperlink ref="K5574" r:id="rId4180" display="virreypalafox.com/"/>
    <hyperlink ref="K5575" r:id="rId4181" display="castillatermal.com"/>
    <hyperlink ref="K5577" r:id="rId4182" display="hotellasventas.com"/>
    <hyperlink ref="K5578" r:id="rId4183" display="palafoxhoteles.com"/>
    <hyperlink ref="K5579" r:id="rId4184" display="palafoxhoteles.com"/>
    <hyperlink ref="K5582" r:id="rId4185" display="hotelcogullada.com"/>
    <hyperlink ref="K5583" r:id="rId4186" display="hotellosangeles.eu"/>
    <hyperlink ref="K5584" r:id="rId4187" display="castillobonavia.es"/>
    <hyperlink ref="K5585" r:id="rId4188" display="hoteles-silken.com"/>
    <hyperlink ref="K5586" r:id="rId4189" display="posadadelalmudi.es"/>
    <hyperlink ref="K5587" r:id="rId4190" display="balnearioseron.com"/>
    <hyperlink ref="K5588" r:id="rId4191" display="hotelriopiedra.com"/>
    <hyperlink ref="K5589" r:id="rId4192" display="elcolonogallur.com"/>
    <hyperlink ref="K5590" r:id="rId4193" display="hotelnovasenia.com"/>
    <hyperlink ref="K5592" r:id="rId4194" display="maspradeshotel.com"/>
    <hyperlink ref="K5593" r:id="rId4195" display="donpelayohotel.com"/>
    <hyperlink ref="K5594" r:id="rId4196" display="hotelplazamiami.es"/>
    <hyperlink ref="K5595" r:id="rId4197" display="secretspriorat.com"/>
    <hyperlink ref="K5596" r:id="rId4198" display="hotelpdelafont.com"/>
    <hyperlink ref="K5597" r:id="rId4199" display="vilarriudebaix.com"/>
    <hyperlink ref="K5598" r:id="rId4200" display="hoteleurosalou.com"/>
    <hyperlink ref="K5599" r:id="rId4201" display="ohtelsbelvedere.es"/>
    <hyperlink ref="K5601" r:id="rId4202" display="hotelplayapark.com"/>
    <hyperlink ref="K5605" r:id="rId4203" display="hotelampollasol.es"/>
    <hyperlink ref="K5606" r:id="rId4204" display="hotellatorreta.com"/>
    <hyperlink ref="K5608" r:id="rId4205" display="hotelsantjordi.com"/>
    <hyperlink ref="K5609" r:id="rId4206" display="hotelnaturapark.es"/>
    <hyperlink ref="K5610" r:id="rId4207" display="medsur-hoteles.com"/>
    <hyperlink ref="K5612" r:id="rId4208" display="hoteldelportsl.com"/>
    <hyperlink ref="K5613" r:id="rId4209" display="hotelviaurelia.com"/>
    <hyperlink ref="K5614" r:id="rId4210" display="casadesantiago.com"/>
    <hyperlink ref="K5615" r:id="rId4211" display="ventalapintada.com"/>
    <hyperlink ref="K5616" r:id="rId4212" display="martinlabernsl.com"/>
    <hyperlink ref="K5617" r:id="rId4213" display="hoteldelsitjar.com"/>
    <hyperlink ref="K5618" r:id="rId4214" display="consolacion.com.es"/>
    <hyperlink ref="K5619" r:id="rId4215" display="hotel-elcastell.es"/>
    <hyperlink ref="K5620" r:id="rId4216" display="hostalzamorano.com"/>
    <hyperlink ref="K5621" r:id="rId4217" display="posadadecampos.com"/>
    <hyperlink ref="K5622" r:id="rId4218" display="hoteldonamayor.com"/>
    <hyperlink ref="K5623" r:id="rId4219" display="hosterialabrasa.es"/>
    <hyperlink ref="K5625" r:id="rId4220" display="losrochizamora.com"/>
    <hyperlink ref="K5626" r:id="rId4221" display="hoteljuanmanuel.es"/>
    <hyperlink ref="K5628" r:id="rId4222" display="hotelvaldovino.com"/>
    <hyperlink ref="K5629" r:id="rId4223" display="hotelviaaetcal.com"/>
    <hyperlink ref="K5630" r:id="rId4224" display="hotelsolcoruna.com"/>
    <hyperlink ref="K5631" r:id="rId4225" display="husahotelodeon.com"/>
    <hyperlink ref="K5632" r:id="rId4226" display="hotelcantabrico.es"/>
    <hyperlink ref="K5634" r:id="rId4227" display="vientodelnorte.com"/>
    <hyperlink ref="K5635" r:id="rId4228" display="villadecedeira.com"/>
    <hyperlink ref="K5636" r:id="rId4229" display="hotelruavillar.com"/>
    <hyperlink ref="K5637" r:id="rId4230" display="exeareacentral.com"/>
    <hyperlink ref="K5638" r:id="rId4231" display="pazodealtamira.com"/>
    <hyperlink ref="K5639" r:id="rId4232" display="hotelsancarlos.net"/>
    <hyperlink ref="K5641" r:id="rId4233" display="avenidahotelsl.com"/>
    <hyperlink ref="K5642" r:id="rId4234" display="sanfranciscohm.com"/>
    <hyperlink ref="K5643" r:id="rId4235" display="hotelcompostela.es"/>
    <hyperlink ref="K5644" r:id="rId4236" display="hotelcompostela.es"/>
    <hyperlink ref="K5645" r:id="rId4237" display="hotelriasaltas.com"/>
    <hyperlink ref="K5646" r:id="rId4238" display="hotelmoncarsol.com"/>
    <hyperlink ref="K5647" r:id="rId4239" display="hotelalendomar.com"/>
    <hyperlink ref="K5648" r:id="rId4240" display="hosteleriarego.com"/>
    <hyperlink ref="K5650" r:id="rId4241" display="attica21hotels.com"/>
    <hyperlink ref="K5651" r:id="rId4242" display="fizdevilapedre.com"/>
    <hyperlink ref="K5652" r:id="rId4243" display="hotelviladoval.com"/>
    <hyperlink ref="K5653" r:id="rId4244" display="hotelelcoloquio.es"/>
    <hyperlink ref="K5654" r:id="rId4245" display="nexusvalladolid.es"/>
    <hyperlink ref="K5655" r:id="rId4246" display="castillatermal.com"/>
    <hyperlink ref="K5656" r:id="rId4247" display="sancristobalsl.com"/>
    <hyperlink ref="K5657" r:id="rId4248" display="castillatermal.com"/>
    <hyperlink ref="K5658" r:id="rId4249" display="encantomedieval.es"/>
    <hyperlink ref="K5659" r:id="rId4250" display="hotelmadrileno.com"/>
    <hyperlink ref="K5660" r:id="rId4251" display="sidreralabarca.com"/>
    <hyperlink ref="K5661" r:id="rId4252" display="elmodernehotel.com"/>
    <hyperlink ref="K5663" r:id="rId4253" display="balenaxpension.com"/>
    <hyperlink ref="K5664" r:id="rId4254" display="acebosazabache.com"/>
    <hyperlink ref="K5666" r:id="rId4255" display="laquintallanes.com"/>
    <hyperlink ref="K5667" r:id="rId4256" display="elcamindellanes.es"/>
    <hyperlink ref="K5668" r:id="rId4257" display="hotellalluriga.com"/>
    <hyperlink ref="K5669" r:id="rId4258" display="fincalamansion.net"/>
    <hyperlink ref="K5670" r:id="rId4259" display="hotelcovadonga.net"/>
    <hyperlink ref="K5671" r:id="rId4260" display="casonaelgurugu.com"/>
    <hyperlink ref="K5675" r:id="rId4261" display="casonadelapaca.com"/>
    <hyperlink ref="K5676" r:id="rId4262" display="palaciodeprelo.com"/>
    <hyperlink ref="K5677" r:id="rId4263" display="penarrondaplaya.es"/>
    <hyperlink ref="K5678" r:id="rId4264" display="hotelcasacachon.es"/>
    <hyperlink ref="K5679" r:id="rId4265" display="hoteltaramundi.com"/>
    <hyperlink ref="K5680" r:id="rId4266" display="robledoexpress.com"/>
    <hyperlink ref="K5681" r:id="rId4267" display="lacruzdepienzu.com"/>
    <hyperlink ref="K5682" r:id="rId4268" display="lareservalodge.com"/>
    <hyperlink ref="K5683" r:id="rId4269" display="palaciodecutre.com"/>
    <hyperlink ref="K5686" r:id="rId4270" display="hotelelmolinon.com"/>
    <hyperlink ref="K5687" r:id="rId4271" display="hotelmiravalle.com"/>
    <hyperlink ref="K5688" r:id="rId4272" display="casonadelbusto.com"/>
    <hyperlink ref="K5691" r:id="rId4273" display="laestradahotel.com"/>
    <hyperlink ref="K5692" r:id="rId4274" display="riberadelchicu.com"/>
    <hyperlink ref="K5693" r:id="rId4275" display="laguindalhotel.com"/>
    <hyperlink ref="K5695" r:id="rId4276" display="hotelsantacruz.net"/>
    <hyperlink ref="K5697" r:id="rId4277" display="loscaspioshotel.es"/>
    <hyperlink ref="K5699" r:id="rId4278" display="hoteldonpepesl.com"/>
    <hyperlink ref="K5700" r:id="rId4279" display="hotelderlisella.es"/>
    <hyperlink ref="K5701" r:id="rId4280" display="hotellachopera.com"/>
    <hyperlink ref="K5703" r:id="rId4281" display="hotelarguelles.com"/>
    <hyperlink ref="K5704" r:id="rId4282" display="asociacion-chf.com"/>
    <hyperlink ref="K5705" r:id="rId4283" display="hotelalamedasl.com"/>
    <hyperlink ref="K5706" r:id="rId4284" display="palaciodemeras.com"/>
    <hyperlink ref="K5708" r:id="rId4285" display="hoteles-silken.com"/>
    <hyperlink ref="K5709" r:id="rId4286" display="hotelpontevedra.es"/>
    <hyperlink ref="K5710" r:id="rId4287" display="hotelvigoplaza.com"/>
    <hyperlink ref="K5711" r:id="rId4288" display="hoteldelmarvigo.es"/>
    <hyperlink ref="K5712" r:id="rId4289" display="hotelantolinsl.com"/>
    <hyperlink ref="K5714" r:id="rId4290" display="hotelacasadorio.es"/>
    <hyperlink ref="K5715" r:id="rId4291" display="hotelvictorino.com"/>
    <hyperlink ref="K5716" r:id="rId4292" display="hotelportonovo.com"/>
    <hyperlink ref="K5718" r:id="rId4293" display="laterrazahotel.com"/>
    <hyperlink ref="K5719" r:id="rId4294" display="hotelfloridamar.es"/>
    <hyperlink ref="K5720" r:id="rId4295" display="hotelperegrina.com"/>
    <hyperlink ref="K5721" r:id="rId4296" display="hoteldominguez.com"/>
    <hyperlink ref="K5722" r:id="rId4297" display="hoteldominguez.com"/>
    <hyperlink ref="K5724" r:id="rId4298" display="hoteleslanzada.com"/>
    <hyperlink ref="K5725" r:id="rId4299" display="hoteldelfnazul.com"/>
    <hyperlink ref="K5726" r:id="rId4300" display="hotelcondarbon.com"/>
    <hyperlink ref="K5727" r:id="rId4301" display="hotellacostera.com"/>
    <hyperlink ref="K5728" r:id="rId4302" display="pazolosescudos.com"/>
    <hyperlink ref="K5729" r:id="rId4303" display="hotellapalomapo.es"/>
    <hyperlink ref="K5730" r:id="rId4304" display="hotelriasbajas.com"/>
    <hyperlink ref="K5731" r:id="rId4305" display="hoteltulipanes.com"/>
    <hyperlink ref="K5732" r:id="rId4306" display="ctrambasmestas.com"/>
    <hyperlink ref="K5734" r:id="rId4307" display="hotelelanclasl.com"/>
    <hyperlink ref="K5735" r:id="rId4308" display="motelacropolis.com"/>
    <hyperlink ref="K5736" r:id="rId4309" display="resthypandorado.es"/>
    <hyperlink ref="K5739" r:id="rId4310" display="hotel-monterrey.es"/>
    <hyperlink ref="K5740" r:id="rId4311" display="hotelasturplaza.es"/>
    <hyperlink ref="K5741" r:id="rId4312" display="tiacelestinasl.com"/>
    <hyperlink ref="K5743" r:id="rId4313" display="hotel-valjunco.com"/>
    <hyperlink ref="K5744" r:id="rId4314" display="hotelfrancisco.net"/>
    <hyperlink ref="K5745" r:id="rId4315" display="hotelsanrosendo.es"/>
    <hyperlink ref="K5747" r:id="rId4316" display="pazodemonterrei.es"/>
    <hyperlink ref="K5748" r:id="rId4317" display="hotelsancibrao.com"/>
    <hyperlink ref="K5749" r:id="rId4318" display="casaelpelaire.com"/>
    <hyperlink ref="K5750" r:id="rId4319" display="tejeradelozoya.es"/>
    <hyperlink ref="K5751" r:id="rId4320" display="hotelarcadenoe.es"/>
    <hyperlink ref="K5752" r:id="rId4321" display="casamiravalle.com"/>
    <hyperlink ref="K5753" r:id="rId4322" display="casafinaconil.com"/>
    <hyperlink ref="K5755" r:id="rId4323" display="hotelfernandez.es"/>
    <hyperlink ref="K5756" r:id="rId4324" display="hotelfernandez.es"/>
    <hyperlink ref="K5757" r:id="rId4325" display="hotellaalegria.es"/>
    <hyperlink ref="K5758" r:id="rId4326" display="casadameixida.com"/>
    <hyperlink ref="K5759" r:id="rId4327" display="afondadonorte.com"/>
    <hyperlink ref="K5760" r:id="rId4328" display="hotelaroldana.com"/>
    <hyperlink ref="K5761" r:id="rId4329" display="laromanahotel.com"/>
    <hyperlink ref="K5762" r:id="rId4330" display="villa-comodin.com"/>
    <hyperlink ref="K5764" r:id="rId4331" display="laldeaperdida.com"/>
    <hyperlink ref="K5765" r:id="rId4332" display="vivirasturias.com"/>
    <hyperlink ref="K5766" r:id="rId4333" display="latejerapadel.com"/>
    <hyperlink ref="K5768" r:id="rId4334" display="cielodegredos.com"/>
    <hyperlink ref="K5769" r:id="rId4335" display="enzobbparalel.com"/>
    <hyperlink ref="K5772" r:id="rId4336" display="http://casonadelsella.com/"/>
    <hyperlink ref="K5773" r:id="rId4337" display="cortijobablou.com"/>
    <hyperlink ref="K5775" r:id="rId4338" display="lascincoranas.com"/>
    <hyperlink ref="K5776" r:id="rId4339" display="belmonterooms.com"/>
    <hyperlink ref="K5777" r:id="rId4340" display="http://hotelsantacruz.net/"/>
    <hyperlink ref="K5778" r:id="rId4341" display="casalafontana.com"/>
    <hyperlink ref="K5779" r:id="rId4342" display="aliciacarolina.es"/>
    <hyperlink ref="K5780" r:id="rId4343" display="http://hotelentrevines.es/"/>
    <hyperlink ref="K5782" r:id="rId4344" display="http://hotelderlisella.es/"/>
    <hyperlink ref="K5784" r:id="rId4345" display="finca-alegria.com"/>
    <hyperlink ref="K5785" r:id="rId4346" display="fincasarbosar.com"/>
    <hyperlink ref="K5786" r:id="rId4347" display="hotelsatalaia.com"/>
    <hyperlink ref="K5788" r:id="rId4348" display="http://palaciodemeras.com/"/>
    <hyperlink ref="K5789" r:id="rId4349" display="mirandohoteles.es"/>
    <hyperlink ref="K5790" r:id="rId4350" display="hotalgonzalez.net"/>
    <hyperlink ref="K5791" r:id="rId4351" display="http://hotelpontevedra.es/"/>
    <hyperlink ref="K5792" r:id="rId4352" display="casasantamaria.es"/>
    <hyperlink ref="K5793" r:id="rId4353" display="http://hoteldelmarvigo.es/"/>
    <hyperlink ref="K5795" r:id="rId4354" display="casualhoteles.com"/>
    <hyperlink ref="K5796" r:id="rId4355" display="http://hotelacasadorio.es/"/>
    <hyperlink ref="K5797" r:id="rId4356" display="http://hotelvictorino.com/"/>
    <hyperlink ref="K5798" r:id="rId4357" display="ctrvillamaria.com"/>
    <hyperlink ref="K5799" r:id="rId4358" display="almabellaclub.com"/>
    <hyperlink ref="K5800" r:id="rId4359" display="http://laterrazahotel.com/"/>
    <hyperlink ref="K5801" r:id="rId4360" display="hostallaparra.com"/>
    <hyperlink ref="K5802" r:id="rId4361" display="hostaldulcinea.es"/>
    <hyperlink ref="K5803" r:id="rId4362" display="http://hoteldominguez.com/"/>
    <hyperlink ref="K5804" r:id="rId4363" display="http://hoteldominguez.com/"/>
    <hyperlink ref="K5805" r:id="rId4364" display="posadadonjaime.es"/>
    <hyperlink ref="K5806" r:id="rId4365" display="latorredelsol.com"/>
    <hyperlink ref="K5808" r:id="rId4366" display="http://hotelcondarbon.com/"/>
    <hyperlink ref="K5809" r:id="rId4367" display="eventostamashi.es"/>
    <hyperlink ref="K5810" r:id="rId4368" display="fincaisolina.com/"/>
    <hyperlink ref="K5811" r:id="rId4369" display="hoteletdelbac.com"/>
    <hyperlink ref="K5812" r:id="rId4370" display="casadagalbana.com"/>
    <hyperlink ref="K5813" r:id="rId4371" display="avelhafabrica.com"/>
    <hyperlink ref="K5814" r:id="rId4372" display="ventacalderon.es/"/>
    <hyperlink ref="K5815" r:id="rId4373" display="hotelelpandal.com"/>
    <hyperlink ref="K5817" r:id="rId4374" display="hotelamiranda.com"/>
    <hyperlink ref="K5818" r:id="rId4375" display="primaverahotel.es"/>
    <hyperlink ref="K5819" r:id="rId4376" display="hostelgetaria.com"/>
    <hyperlink ref="K5820" r:id="rId4377" display="terraetcultura.eu"/>
    <hyperlink ref="K5821" r:id="rId4378" display="casalatalaya.com/"/>
    <hyperlink ref="K5822" r:id="rId4379" display="suitesmachado.com"/>
    <hyperlink ref="K5824" r:id="rId4380" display="pensionarroka.com"/>
    <hyperlink ref="K5825" r:id="rId4381" display="hotelpompaelo.com"/>
    <hyperlink ref="K5826" r:id="rId4382" display="huertadorotea.com"/>
    <hyperlink ref="K5827" r:id="rId4383" display="ohtelssananton.es"/>
    <hyperlink ref="K5829" r:id="rId4384" display="atrio-del-mar.com"/>
    <hyperlink ref="K5830" r:id="rId4385" display="hotelbasilica.com"/>
    <hyperlink ref="K5831" r:id="rId4386" display="artpalmahotel.com"/>
    <hyperlink ref="K5832" r:id="rId4387" display="hotel-menorca.com"/>
    <hyperlink ref="K5833" r:id="rId4388" display="urh-hoteliers.com"/>
    <hyperlink ref="K5834" r:id="rId4389" display="hotelalabriga.com"/>
    <hyperlink ref="K5835" r:id="rId4390" display="hotelwellamar.com"/>
    <hyperlink ref="K5836" r:id="rId4391" display="hotelnievesmar.es"/>
    <hyperlink ref="K5837" r:id="rId4392" display="diagonalplaza.com"/>
    <hyperlink ref="K5838" r:id="rId4393" display="hoteldelicias.com"/>
    <hyperlink ref="K5839" r:id="rId4394" display="elementshotels.es"/>
    <hyperlink ref="K5840" r:id="rId4395" display="playadequenxe.com"/>
    <hyperlink ref="K5841" r:id="rId4396" display="fuertehoteles.com"/>
    <hyperlink ref="K5844" r:id="rId4397" display="hotelelaguila.com"/>
    <hyperlink ref="K5847" r:id="rId4398" display="conybarhotels.com"/>
    <hyperlink ref="K5848" r:id="rId4399" display="albuferahotel.com"/>
    <hyperlink ref="K5850" r:id="rId4400" display="jardin-tecina.com"/>
    <hyperlink ref="K5852" r:id="rId4401" display="hotelvilamari.com"/>
    <hyperlink ref="K5855" r:id="rId4402" display="fuertehoteles.com"/>
    <hyperlink ref="K5861" r:id="rId4403" display="rafaelhoteles.com"/>
    <hyperlink ref="K5865" r:id="rId4404" display="hotelconcordy.com"/>
    <hyperlink ref="K5866" r:id="rId4405" display="ilunionpioxii.com"/>
    <hyperlink ref="K5867" r:id="rId4406" display="vinccihoteles.com"/>
    <hyperlink ref="K5868" r:id="rId4407" display="hoteltafalgar.com"/>
    <hyperlink ref="K5869" r:id="rId4408" display="casonadelcoso.com"/>
    <hyperlink ref="K5871" r:id="rId4409" display="hotelexeplaza.com"/>
    <hyperlink ref="K5872" r:id="rId4410" display="achotelaitana.com"/>
    <hyperlink ref="K5874" r:id="rId4411" display="hoteldianaplus.es"/>
    <hyperlink ref="K5877" r:id="rId4412" display="vinccicapitol.com"/>
    <hyperlink ref="K5880" r:id="rId4413" display="amazonasgirls.com"/>
    <hyperlink ref="K5881" r:id="rId4414" display="mediodiahotel.com"/>
    <hyperlink ref="K5883" r:id="rId4415" display="motionhostels.com"/>
    <hyperlink ref="K5884" r:id="rId4416" display="hotelclaridge.com"/>
    <hyperlink ref="K5887" r:id="rId4417" display="http://posadadonjaime.es/"/>
    <hyperlink ref="K5888" r:id="rId4418" display="rafaelhoteles.com"/>
    <hyperlink ref="K5889" r:id="rId4419" display="hotelgolden21.com"/>
    <hyperlink ref="K5891" r:id="rId4420" display="elegancehotels.es"/>
    <hyperlink ref="K5892" r:id="rId4421" display="hotelpraderon.com"/>
    <hyperlink ref="K5893" r:id="rId4422" display="hotelesporcel.com"/>
    <hyperlink ref="K5894" r:id="rId4423" display="hotelesporcel.com"/>
    <hyperlink ref="K5895" r:id="rId4424" display="http://avelhafabrica.com/"/>
    <hyperlink ref="K5896" r:id="rId4425" display="hotel-indiana.com"/>
    <hyperlink ref="K5897" r:id="rId4426" display="http://hotelelpandal.com/"/>
    <hyperlink ref="K5898" r:id="rId4427" display="pullmanhotels.com"/>
    <hyperlink ref="K5899" r:id="rId4428" display="firstonehotel.com"/>
    <hyperlink ref="K5900" r:id="rId4429" display="hotelvaldemoro.es"/>
    <hyperlink ref="K5901" r:id="rId4430" display="hotellabrador.com"/>
    <hyperlink ref="K5903" r:id="rId4431" display="https://casalatalaya.com/"/>
    <hyperlink ref="K5904" r:id="rId4432" display="http://suitesmachado.com/"/>
    <hyperlink ref="K5906" r:id="rId4433" display="http://pensionarroka.com/"/>
    <hyperlink ref="K5907" r:id="rId4434" display="hotelaspostas.com"/>
    <hyperlink ref="K5908" r:id="rId4435" display="elestancohotel.es"/>
    <hyperlink ref="K5909" r:id="rId4436" display="hotelmercedes.org"/>
    <hyperlink ref="K5910" r:id="rId4437" display="http://suitopiahotel.com/"/>
    <hyperlink ref="K5911" r:id="rId4438" display="trafalgarpolo.com"/>
    <hyperlink ref="K5912" r:id="rId4439" display="veladahoteles.com"/>
    <hyperlink ref="K5913" r:id="rId4440" display="hotelelencanto.es"/>
    <hyperlink ref="K5914" r:id="rId4441" display="elrastroavila.com"/>
    <hyperlink ref="K5915" r:id="rId4442" display="hotelvettonia.com"/>
    <hyperlink ref="K5916" r:id="rId4443" display="http://hotelalabriga.com/"/>
    <hyperlink ref="K5917" r:id="rId4444" display="hotelelespinar.es"/>
    <hyperlink ref="K5918" r:id="rId4445" display="fincaelrancho.com"/>
    <hyperlink ref="K5921" r:id="rId4446" display="hoteldonfelipe.es"/>
    <hyperlink ref="K5922" r:id="rId4447" display="lacasamudejar.com"/>
    <hyperlink ref="K5923" r:id="rId4448" display="capitulotrece.com"/>
    <hyperlink ref="K5924" r:id="rId4449" display="vinccihoteles.com"/>
    <hyperlink ref="K5925" r:id="rId4450" display="adonisresorts.com"/>
    <hyperlink ref="K5926" r:id="rId4451" display="http://www.vitahoteliers.com/"/>
    <hyperlink ref="K5927" r:id="rId4452" display="http://hotelelaguila.com/"/>
    <hyperlink ref="K5928" r:id="rId4453" display="http://banhsdetredos.com/"/>
    <hyperlink ref="K5929" r:id="rId4454" display="blueseahotels.com"/>
    <hyperlink ref="K5930" r:id="rId4455" display="blueseahotels.com"/>
    <hyperlink ref="K5931" r:id="rId4456" display="hotelmarquesa.com"/>
    <hyperlink ref="K5932" r:id="rId4457" display="blueseahotels.com"/>
    <hyperlink ref="K5933" r:id="rId4458" display="hotelbotanico.com"/>
    <hyperlink ref="K5934" r:id="rId4459" display="hotelvallemar.com"/>
    <hyperlink ref="K5935" r:id="rId4460" display="blueseahotels.com"/>
    <hyperlink ref="K5936" r:id="rId4461" display="hotel-santelmo.es"/>
    <hyperlink ref="K5937" r:id="rId4462" display="http://fuertehoteles.com/"/>
    <hyperlink ref="K5938" r:id="rId4463" display="hotelvallemar.com"/>
    <hyperlink ref="K5939" r:id="rId4464" display="fairways-club.com"/>
    <hyperlink ref="K5940" r:id="rId4465" display="adrianhoteles.com"/>
    <hyperlink ref="K5941" r:id="rId4466" display="adonisresorts.com"/>
    <hyperlink ref="K5942" r:id="rId4467" display="adonisresorts.com"/>
    <hyperlink ref="K5943" r:id="rId4468" display="hovima-hotels.com"/>
    <hyperlink ref="K5944" r:id="rId4469" display="vinccihoteles.com"/>
    <hyperlink ref="K5946" r:id="rId4470" display="fiesta-hotels.com"/>
    <hyperlink ref="K5947" r:id="rId4471" display="blueseahotels.com"/>
    <hyperlink ref="K5948" r:id="rId4472" display="fiesta-hotels.com"/>
    <hyperlink ref="K5949" r:id="rId4473" display="springhoteles.com"/>
    <hyperlink ref="K5950" r:id="rId4474" display="europe-hotels.org"/>
    <hyperlink ref="K5951" r:id="rId4475" display="europe-hotels.org"/>
    <hyperlink ref="K5952" r:id="rId4476" display="europe-hotels.org"/>
    <hyperlink ref="K5953" r:id="rId4477" display="http://hotelesvelada.com/"/>
    <hyperlink ref="K5954" r:id="rId4478" display="springhoteles.com"/>
    <hyperlink ref="K5956" r:id="rId4479" display="hotelbitacora.com"/>
    <hyperlink ref="K5957" r:id="rId4480" display="hovima-hotels.com"/>
    <hyperlink ref="K5958" r:id="rId4481" display="hovima-hotels.com"/>
    <hyperlink ref="K5959" r:id="rId4482" display="hovima-hotels.com"/>
    <hyperlink ref="K5960" r:id="rId4483" display="hovima-hotels.com"/>
    <hyperlink ref="K5961" r:id="rId4484" display="abamaterraces.com"/>
    <hyperlink ref="K5962" r:id="rId4485" display="springhoteles.com"/>
    <hyperlink ref="K5963" r:id="rId4486" display="pensionalcala.com"/>
    <hyperlink ref="K5964" r:id="rId4487" display="blueseahotels.com"/>
    <hyperlink ref="K5965" r:id="rId4488" display="hotelentredos.com"/>
    <hyperlink ref="K5966" r:id="rId4489" display="vinccihoteles.com"/>
    <hyperlink ref="K5967" r:id="rId4490" display="hoteleurowest.com"/>
    <hyperlink ref="K5968" r:id="rId4491" display="algara.com/condal"/>
    <hyperlink ref="K5971" r:id="rId4492" display="hotelblancosl.com"/>
    <hyperlink ref="K5972" r:id="rId4493" display="hoteltorressl.com"/>
    <hyperlink ref="K5974" r:id="rId4494" display="ilunionhotels.com"/>
    <hyperlink ref="K5975" r:id="rId4495" display="ilunionhotels.com"/>
    <hyperlink ref="K5976" r:id="rId4496" display="hotelheredero.net"/>
    <hyperlink ref="K5977" r:id="rId4497" display="hotelacostacm.com"/>
    <hyperlink ref="K5979" r:id="rId4498" display="hoteldulcinea.com"/>
    <hyperlink ref="K5981" r:id="rId4499" display="hostallaperla.com"/>
    <hyperlink ref="K5982" r:id="rId4500" display="orellanahotel.com"/>
    <hyperlink ref="K5983" r:id="rId4501" display="antidotorooms.com"/>
    <hyperlink ref="K5984" r:id="rId4502" display="medinamudejar.com"/>
    <hyperlink ref="K5985" r:id="rId4503" display="posadadelacal.com"/>
    <hyperlink ref="K5988" r:id="rId4504" display="veracruzplaza.com"/>
    <hyperlink ref="K5990" r:id="rId4505" display="hidalgoquijada.es"/>
    <hyperlink ref="K5991" r:id="rId4506" display="canadaruidera.es/"/>
    <hyperlink ref="K5992" r:id="rId4507" display="haciendaalbae.com"/>
    <hyperlink ref="K5994" r:id="rId4508" display="hotelcastilla.com"/>
    <hyperlink ref="K5995" r:id="rId4509" display="hotelpenacruz.com"/>
    <hyperlink ref="K5996" r:id="rId4510" display="vinalastorres.com"/>
    <hyperlink ref="K5997" r:id="rId4511" display="hotel-caceres.com"/>
    <hyperlink ref="K6000" r:id="rId4512" display="http://hotelelespinar.es/"/>
    <hyperlink ref="K6001" r:id="rId4513" display="montesolcoria.com"/>
    <hyperlink ref="K6002" r:id="rId4514" display="golfvaldecanas.es"/>
    <hyperlink ref="K6003" r:id="rId4515" display="http://hotellosarcos.com/"/>
    <hyperlink ref="K6004" r:id="rId4516" display="castillobeach.com"/>
    <hyperlink ref="K6005" r:id="rId4517" display="hotelconcorde.org"/>
    <hyperlink ref="K6006" r:id="rId4518" display="plazapalmeras.com"/>
    <hyperlink ref="K6007" r:id="rId4519" display="hotelfariones.es/"/>
    <hyperlink ref="K6008" r:id="rId4520" display="http://adonisresorts.com/"/>
    <hyperlink ref="K6012" r:id="rId4521" display="stellacanaris.com"/>
    <hyperlink ref="K6013" r:id="rId4522" display="morasolhoteles.es"/>
    <hyperlink ref="K6014" r:id="rId4523" display="paradisehotels.es"/>
    <hyperlink ref="K6015" r:id="rId4524" display="paradisehotels.es"/>
    <hyperlink ref="K6016" r:id="rId4525" display="blueseahotels.com"/>
    <hyperlink ref="K6017" r:id="rId4526" display="blueseahotels.com"/>
    <hyperlink ref="K6018" r:id="rId4527" display="http://blueseahotels.com/"/>
    <hyperlink ref="K6019" r:id="rId4528" display="hotellancelot.com"/>
    <hyperlink ref="K6021" r:id="rId4529" display="loslirioshotel.es"/>
    <hyperlink ref="K6022" r:id="rId4530" display="casonadeyaiza.com"/>
    <hyperlink ref="K6023" r:id="rId4531" display="casadehilario.com"/>
    <hyperlink ref="K6024" r:id="rId4532" display="lacasitahotel.com"/>
    <hyperlink ref="K6025" r:id="rId4533" display="nautilusbeach.com"/>
    <hyperlink ref="K6026" r:id="rId4534" display="elsolylapazsa.com"/>
    <hyperlink ref="K6027" r:id="rId4535" display="almanachotels.com"/>
    <hyperlink ref="K6028" r:id="rId4536" display="hotelbrummell.com"/>
    <hyperlink ref="K6029" r:id="rId4537" display="vinccihoteles.com"/>
    <hyperlink ref="K6030" r:id="rId4538" display="newhotelcolon.com"/>
    <hyperlink ref="K6031" r:id="rId4539" display="rafaelhoteles.com"/>
    <hyperlink ref="K6032" r:id="rId4540" display="guitarthotels.com"/>
    <hyperlink ref="K6033" r:id="rId4541" display="almabarcelona.com"/>
    <hyperlink ref="K6034" r:id="rId4542" display="hotelbalmoral.com"/>
    <hyperlink ref="K6035" r:id="rId4543" display="bonanovasuite.com"/>
    <hyperlink ref="K6037" r:id="rId4544" display="http://springhoteles.com/"/>
    <hyperlink ref="K6038" r:id="rId4545" display="sixtytwohotel.com"/>
    <hyperlink ref="K6039" r:id="rId4546" display="avenidapalace.com"/>
    <hyperlink ref="K6040" r:id="rId4547" display="hotelinglessl.com"/>
    <hyperlink ref="K6041" r:id="rId4548" display="hotelcortessl.com"/>
    <hyperlink ref="K6042" r:id="rId4549" display="gargallohotels.es"/>
    <hyperlink ref="K6043" r:id="rId4550" display="gargallohotels.es"/>
    <hyperlink ref="K6044" r:id="rId4551" display="hoteldelcomte.com"/>
    <hyperlink ref="K6045" r:id="rId4552" display="hotelgranronda.es"/>
    <hyperlink ref="K6046" r:id="rId4553" display="rogerdelluria.com"/>
    <hyperlink ref="K6047" r:id="rId4554" display="vinccihoteles.com"/>
    <hyperlink ref="K6048" r:id="rId4555" display="montecarlobcn.com"/>
    <hyperlink ref="K6049" r:id="rId4556" display="silkenramblas.com"/>
    <hyperlink ref="K6050" r:id="rId4557" display="mediumhoteles.com"/>
    <hyperlink ref="K6051" r:id="rId4558" display="hotelcoronado.net"/>
    <hyperlink ref="K6052" r:id="rId4559" display="mediumhoteles.com"/>
    <hyperlink ref="K6053" r:id="rId4560" display="rogerdelluria.com"/>
    <hyperlink ref="K6056" r:id="rId4561" display="husamontmeloh.com"/>
    <hyperlink ref="K6057" r:id="rId4562" display="hotelmontmelo.com"/>
    <hyperlink ref="K6058" r:id="rId4563" display="hotelvoraport.com"/>
    <hyperlink ref="K6059" r:id="rId4564" display="achotelgavmar.com"/>
    <hyperlink ref="K6060" r:id="rId4565" display="hmediterraneo.com"/>
    <hyperlink ref="K6061" r:id="rId4566" display="hotelcalasanz.com"/>
    <hyperlink ref="K6062" r:id="rId4567" display="tangopasarela.com"/>
    <hyperlink ref="K6065" r:id="rId4568" display="mercerhoteles.com"/>
    <hyperlink ref="K6066" r:id="rId4569" display="hotelvilassar.com"/>
    <hyperlink ref="K6067" r:id="rId4570" display="http://medinamudejar.com/"/>
    <hyperlink ref="K6068" r:id="rId4571" display="checkinpineda.com"/>
    <hyperlink ref="K6070" r:id="rId4572" display="hoteldonangel.com"/>
    <hyperlink ref="K6071" r:id="rId4573" display="hotelalhambra.net"/>
    <hyperlink ref="K6073" r:id="rId4574" display="hotelmontrosa.com"/>
    <hyperlink ref="K6074" r:id="rId4575" display="hotelbonrepos.net"/>
    <hyperlink ref="K6075" r:id="rId4576" display="htcmontserrat.com"/>
    <hyperlink ref="K6076" r:id="rId4577" display="hotelceferino.com"/>
    <hyperlink ref="K6078" r:id="rId4578" display="hotelceferino.com"/>
    <hyperlink ref="K6079" r:id="rId4579" display="http://vinalastorres.com/"/>
    <hyperlink ref="K6080" r:id="rId4580" display="hostaldelcamp.com"/>
    <hyperlink ref="K6081" r:id="rId4581" display="molidelatorre.cat"/>
    <hyperlink ref="K6084" r:id="rId4582" display="hotelromantic.com"/>
    <hyperlink ref="K6085" r:id="rId4583" display="mediumhoteles.com"/>
    <hyperlink ref="K6087" r:id="rId4584" display="http://castillobeach.com/"/>
    <hyperlink ref="K6088" r:id="rId4585" display="http://hotelconcorde.org/"/>
    <hyperlink ref="K6089" r:id="rId4586" display="hotelethrioja.com"/>
    <hyperlink ref="K6090" r:id="rId4587" display="solardefebrer.com"/>
    <hyperlink ref="K6092" r:id="rId4588" display="hostalaribera.com"/>
    <hyperlink ref="K6093" r:id="rId4589" display="hotelmarrodan.es/"/>
    <hyperlink ref="K6094" r:id="rId4590" display="palaciotondon.com"/>
    <hyperlink ref="K6095" r:id="rId4591" display="vinccihoteles.com"/>
    <hyperlink ref="K6096" r:id="rId4592" display="hotelantoyana.com"/>
    <hyperlink ref="K6097" r:id="rId4593" display="casonadelagua.com"/>
    <hyperlink ref="K6098" r:id="rId4594" display="hotelsanmillan.es"/>
    <hyperlink ref="K6099" r:id="rId4595" display="hotelsanmillan.es"/>
    <hyperlink ref="K6100" r:id="rId4596" display="hotelcostamar.net"/>
    <hyperlink ref="K6102" r:id="rId4597" display="posadalarobla.com"/>
    <hyperlink ref="K6103" r:id="rId4598" display="hotelvillaarce.es"/>
    <hyperlink ref="K6104" r:id="rId4599" display="hotelmontemar.com"/>
    <hyperlink ref="K6105" r:id="rId4600" display="hotelazconasl.com"/>
    <hyperlink ref="K6106" r:id="rId4601" display="hotelespelayo.com"/>
    <hyperlink ref="K6107" r:id="rId4602" display="torrecristina.com"/>
    <hyperlink ref="K6110" r:id="rId4603" display="hotelesmiramar.es"/>
    <hyperlink ref="K6111" r:id="rId4604" display="http://hotelbrummell.com/"/>
    <hyperlink ref="K6112" r:id="rId4605" display="corbatasroyal.com"/>
    <hyperlink ref="K6113" r:id="rId4606" display="http://newhotelcolon.com/"/>
    <hyperlink ref="K6114" r:id="rId4607" display="http://rafaelhoteles.com/"/>
    <hyperlink ref="K6115" r:id="rId4608" display="hotelelcasero.com"/>
    <hyperlink ref="K6116" r:id="rId4609" display="hotelmontanes.com"/>
    <hyperlink ref="K6117" r:id="rId4610" display="garciaquijano.com"/>
    <hyperlink ref="K6118" r:id="rId4611" display="hotelaltamira.com"/>
    <hyperlink ref="K6119" r:id="rId4612" display="hotelsalldemar.es"/>
    <hyperlink ref="K6121" r:id="rId4613" display="hotel-suances.com"/>
    <hyperlink ref="K6122" r:id="rId4614" display="hotelensuances.es"/>
    <hyperlink ref="K6125" r:id="rId4615" display="vgpromociones.com"/>
    <hyperlink ref="K6126" r:id="rId4616" display="txikierdialde.com"/>
    <hyperlink ref="K6127" r:id="rId4617" display="casualhoteles.com"/>
    <hyperlink ref="K6128" r:id="rId4618" display="casualhoteles.com"/>
    <hyperlink ref="K6129" r:id="rId4619" display="http://rogerdelluria.com/"/>
    <hyperlink ref="K6130" r:id="rId4620" display="sansebastinsa.com"/>
    <hyperlink ref="K6131" r:id="rId4621" display="hotelbidebide.eus"/>
    <hyperlink ref="K6132" r:id="rId4622" display="hoteltxintxua.com"/>
    <hyperlink ref="K6133" r:id="rId4623" display="aginagahotela.com"/>
    <hyperlink ref="K6134" r:id="rId4624" display="centralroomss.com"/>
    <hyperlink ref="K6135" r:id="rId4625" display="sansebayhotel.com"/>
    <hyperlink ref="K6136" r:id="rId4626" display="astoria7hotel.com"/>
    <hyperlink ref="K6137" r:id="rId4627" display="hotelelizalde.com"/>
    <hyperlink ref="K6138" r:id="rId4628" display="villamagalean.com"/>
    <hyperlink ref="K6140" r:id="rId4629" display="hoteljauregui.com"/>
    <hyperlink ref="K6141" r:id="rId4630" display="http://hotelvoraport.com/"/>
    <hyperlink ref="K6143" r:id="rId4631" display="hotelarrasate.com"/>
    <hyperlink ref="K6144" r:id="rId4632" display="hotelindautxu.com"/>
    <hyperlink ref="K6146" r:id="rId4633" display="nh-collection.com"/>
    <hyperlink ref="K6147" r:id="rId4634" display="hogaresdepaso.com"/>
    <hyperlink ref="K6148" r:id="rId4635" display="hoteldesiderio.es"/>
    <hyperlink ref="K6149" r:id="rId4636" display="hotelbarrachi.com"/>
    <hyperlink ref="K6151" r:id="rId4637" display="casadelpatron.com"/>
    <hyperlink ref="K6152" r:id="rId4638" display="http://checkinsirius.com/"/>
    <hyperlink ref="K6153" r:id="rId4639" display="http://hoteldonangel.com/"/>
    <hyperlink ref="K6154" r:id="rId4640" display="hotelocamiosl.com"/>
    <hyperlink ref="K6157" r:id="rId4641" display="http://hotelbonrepos.net/"/>
    <hyperlink ref="K6158" r:id="rId4642" display="ellaurihotela.com"/>
    <hyperlink ref="K6159" r:id="rId4643" display="hotelortuella.com"/>
    <hyperlink ref="K6161" r:id="rId4644" display="hotelgoizalde.com"/>
    <hyperlink ref="K6163" r:id="rId4645" display="hotelelpuerto.com"/>
    <hyperlink ref="K6164" r:id="rId4646" display="grupodonpablo.com"/>
    <hyperlink ref="K6165" r:id="rId4647" display="hotelbraseros.com"/>
    <hyperlink ref="K6166" r:id="rId4648" display="puertadeburgos.es"/>
    <hyperlink ref="K6167" r:id="rId4649" display="puertadeburgos.es"/>
    <hyperlink ref="K6168" r:id="rId4650" display="achotelburgos.com"/>
    <hyperlink ref="K6172" r:id="rId4651" display="puertaromeros.com"/>
    <hyperlink ref="K6173" r:id="rId4652" display="hotelbelorado.com"/>
    <hyperlink ref="K6174" r:id="rId4653" display="http://hoteliguarena.com/"/>
    <hyperlink ref="K6175" r:id="rId4654" display="hotelvaldorba.com"/>
    <hyperlink ref="K6176" r:id="rId4655" display="hotel-eslava.com/"/>
    <hyperlink ref="K6177" r:id="rId4656" display="hotelapamplona.es"/>
    <hyperlink ref="K6178" r:id="rId4657" display="hotelakerreta.com"/>
    <hyperlink ref="K6179" r:id="rId4658" display="ventadeulzama.com"/>
    <hyperlink ref="K6180" r:id="rId4659" display="hostalpenalen.com"/>
    <hyperlink ref="K6181" r:id="rId4660" display="casa-txorrota.com"/>
    <hyperlink ref="K6182" r:id="rId4661" display="http://hotelsanmillan.es/"/>
    <hyperlink ref="K6183" r:id="rId4662" display="elsalerotorija.es"/>
    <hyperlink ref="K6184" r:id="rId4663" display="hotelazuqueca.com"/>
    <hyperlink ref="K6185" r:id="rId4664" display="lacanadahotel.com"/>
    <hyperlink ref="K6186" r:id="rId4665" display="http://hotelvillaarce.es/"/>
    <hyperlink ref="K6187" r:id="rId4666" display="hotellaberinto.es"/>
    <hyperlink ref="K6189" r:id="rId4667" display="hotelaltotajo.com"/>
    <hyperlink ref="K6190" r:id="rId4668" display="vinccihoteles.com"/>
    <hyperlink ref="K6191" r:id="rId4669" display="vinccihoteles.com"/>
    <hyperlink ref="K6192" r:id="rId4670" display="http://hotel-verdemar.es/"/>
    <hyperlink ref="K6193" r:id="rId4671" display="thetouchbanus.com"/>
    <hyperlink ref="K6195" r:id="rId4672" display="es.artplatinum.es"/>
    <hyperlink ref="K6199" r:id="rId4673" display="hoteldelconde.com"/>
    <hyperlink ref="K6200" r:id="rId4674" display="theurbanvilla.com"/>
    <hyperlink ref="K6201" r:id="rId4675" display="hotellafuente.com"/>
    <hyperlink ref="K6202" r:id="rId4676" display="vinccihoteles.com"/>
    <hyperlink ref="K6203" r:id="rId4677" display="hotelesarunda.com"/>
    <hyperlink ref="K6204" r:id="rId4678" display="hoteldoncurro.com"/>
    <hyperlink ref="K6205" r:id="rId4679" display="hotel-donpaco.com"/>
    <hyperlink ref="K6206" r:id="rId4680" display="sunsporthotel.com"/>
    <hyperlink ref="K6207" r:id="rId4681" display="blueseahotels.com"/>
    <hyperlink ref="K6208" r:id="rId4682" display="soldonpedrosa.com"/>
    <hyperlink ref="K6209" r:id="rId4683" display="symbolhoteles.com"/>
    <hyperlink ref="K6210" r:id="rId4684" display="http://casualhoteles.com/"/>
    <hyperlink ref="K6211" r:id="rId4685" display="puertoelperal.com"/>
    <hyperlink ref="K6214" r:id="rId4686" display="http://www.hotelbidebide.eus/"/>
    <hyperlink ref="K6215" r:id="rId4687" display="refugioalamut.com"/>
    <hyperlink ref="K6216" r:id="rId4688" display="hotelelparaiso.es"/>
    <hyperlink ref="K6218" r:id="rId4689" display="http://sansebayhotel.com/"/>
    <hyperlink ref="K6219" r:id="rId4690" display="hoteltorremar.com"/>
    <hyperlink ref="K6220" r:id="rId4691" display="hotel-competa.com"/>
    <hyperlink ref="K6221" r:id="rId4692" display="http://villamagalean.com/"/>
    <hyperlink ref="K6222" r:id="rId4693" display="symbolhoteles.com"/>
    <hyperlink ref="K6223" r:id="rId4694" display="http://hoteljauregui.com/"/>
    <hyperlink ref="K6225" r:id="rId4695" display="hotelcosoviejo.es"/>
    <hyperlink ref="K6226" r:id="rId4696" display="molinodesaydo.com"/>
    <hyperlink ref="K6227" r:id="rId4697" display="marbellaclub.com/"/>
    <hyperlink ref="K6228" r:id="rId4698" display="fuertehoteles.com"/>
    <hyperlink ref="K6229" r:id="rId4699" display="princesaplaya.com"/>
    <hyperlink ref="K6230" r:id="rId4700" display="castillahotel.com"/>
    <hyperlink ref="K6231" r:id="rId4701" display="hotellasierra.com"/>
    <hyperlink ref="K6232" r:id="rId4702" display="hotelesarunda.com"/>
    <hyperlink ref="K6233" r:id="rId4703" display="hotelberlanga.com"/>
    <hyperlink ref="K6234" r:id="rId4704" display="http://casadelpatron.com/"/>
    <hyperlink ref="K6238" r:id="rId4705" display="hotelelarroyo.com"/>
    <hyperlink ref="K6239" r:id="rId4706" display="hoteltorrezaf.com"/>
    <hyperlink ref="K6241" r:id="rId4707" display="orellanaperdiz.es"/>
    <hyperlink ref="K6242" r:id="rId4708" display="hotel-santiago.es"/>
    <hyperlink ref="K6244" r:id="rId4709" display="http://hotelgoizalde.com/"/>
    <hyperlink ref="K6245" r:id="rId4710" display="http://www.kaianplentzia.com/"/>
    <hyperlink ref="K6246" r:id="rId4711" display="http://hotelelpuerto.com/"/>
    <hyperlink ref="K6247" r:id="rId4712" display="hoteldonalina.com"/>
    <hyperlink ref="K6248" r:id="rId4713" display="mercersevilla.com"/>
    <hyperlink ref="K6249" r:id="rId4714" display="hoteldonpedro.net"/>
    <hyperlink ref="K6250" r:id="rId4715" display="hotelpasarela.com"/>
    <hyperlink ref="K6252" r:id="rId4716" display="http://hotelbenlloch.net/"/>
    <hyperlink ref="K6253" r:id="rId4717" display="lantanagarden.com"/>
    <hyperlink ref="K6254" r:id="rId4718" display="hoteleljuncal.com"/>
    <hyperlink ref="K6255" r:id="rId4719" display="vegadecazalla.com"/>
    <hyperlink ref="K6256" r:id="rId4720" display="casualhoteles.com"/>
    <hyperlink ref="K6258" r:id="rId4721" display="ardeapurpurea.com"/>
    <hyperlink ref="K6259" r:id="rId4722" display="hotel-elalamo.com"/>
    <hyperlink ref="K6260" r:id="rId4723" display="hotelveracruz.com"/>
    <hyperlink ref="K6261" r:id="rId4724" display="hotelplateria.net"/>
    <hyperlink ref="K6262" r:id="rId4725" display="http://ventadeulzama.com/"/>
    <hyperlink ref="K6263" r:id="rId4726" display="http://hostalpenalen.com/"/>
    <hyperlink ref="K6264" r:id="rId4727" display="palaciodeluja.com"/>
    <hyperlink ref="K6266" r:id="rId4728" display="achotellalnea.com"/>
    <hyperlink ref="K6267" r:id="rId4729" display="elcolosohotel.com"/>
    <hyperlink ref="K6268" r:id="rId4730" display="http://lacanadahotel.com/"/>
    <hyperlink ref="K6270" r:id="rId4731" display="brasiliahotel.net"/>
    <hyperlink ref="K6271" r:id="rId4732" display="https://www.eldescansillo.com/"/>
    <hyperlink ref="K6272" r:id="rId4733" display="http://hotelaltotajo.com/"/>
    <hyperlink ref="K6273" r:id="rId4734" display="hotel3jconil.com/"/>
    <hyperlink ref="K6274" r:id="rId4735" display="hotel-antonio.com"/>
    <hyperlink ref="K6275" r:id="rId4736" display="hotelsindhura.com"/>
    <hyperlink ref="K6276" r:id="rId4737" display="hotelporfirio.com"/>
    <hyperlink ref="K6278" r:id="rId4738" display="adiafahoteles.com"/>
    <hyperlink ref="K6279" r:id="rId4739" display="vinccihoteles.com"/>
    <hyperlink ref="K6281" r:id="rId4740" display="hotelalmenara.com"/>
    <hyperlink ref="K6282" r:id="rId4741" display="hotelpatricia.com"/>
    <hyperlink ref="K6284" r:id="rId4742" display="casahenrietta.com"/>
    <hyperlink ref="K6285" r:id="rId4743" display="dosmareshotel.com"/>
    <hyperlink ref="K6286" r:id="rId4744" display="hotelpuntasur.com"/>
    <hyperlink ref="K6287" r:id="rId4745" display="hotelentarifa.com"/>
    <hyperlink ref="K6288" r:id="rId4746" display="mesondesancho.com"/>
    <hyperlink ref="K6290" r:id="rId4747" display="hoteldelcarmen.es"/>
    <hyperlink ref="K6292" r:id="rId4748" display="hotelespadana.com"/>
    <hyperlink ref="K6293" r:id="rId4749" display="hotelespadana.com"/>
    <hyperlink ref="K6294" r:id="rId4750" display="hotelbahiasur.com"/>
    <hyperlink ref="K6295" r:id="rId4751" display="http://elegancehotels.es/"/>
    <hyperlink ref="K6296" r:id="rId4752" display="http://hoteldelconde.com/"/>
    <hyperlink ref="K6298" r:id="rId4753" display="hotelmezquita.com"/>
    <hyperlink ref="K6299" r:id="rId4754" display="hotelmezquita.com"/>
    <hyperlink ref="K6300" r:id="rId4755" display="hotelplateros.com"/>
    <hyperlink ref="K6301" r:id="rId4756" display="hotelalyussana.es"/>
    <hyperlink ref="K6302" r:id="rId4757" display="fuentezagrilla.es"/>
    <hyperlink ref="K6303" r:id="rId4758" display="menciahoteles.com"/>
    <hyperlink ref="K6304" r:id="rId4759" display="achotelcrdoba.com"/>
    <hyperlink ref="K6306" r:id="rId4760" display="viverostaboada.es"/>
    <hyperlink ref="K6308" r:id="rId4761" display="hotelarabeluj.com"/>
    <hyperlink ref="K6309" r:id="rId4762" display="hoteles-dauro.com"/>
    <hyperlink ref="K6310" r:id="rId4763" display="hotelguadalupe.es"/>
    <hyperlink ref="K6312" r:id="rId4764" display="princesaanasl.com"/>
    <hyperlink ref="K6313" r:id="rId4765" display="hotelvillasur.com"/>
    <hyperlink ref="K6314" r:id="rId4766" display="almazarahotel.com"/>
    <hyperlink ref="K6316" r:id="rId4767" display="cortijodetajar.es"/>
    <hyperlink ref="K6317" r:id="rId4768" display="vinccihoteles.com"/>
    <hyperlink ref="K6319" r:id="rId4769" display="hotelalmijara.com"/>
    <hyperlink ref="K6322" r:id="rId4770" display="hotelmulhacen.com"/>
    <hyperlink ref="K6324" r:id="rId4771" display="ventadelperal.com"/>
    <hyperlink ref="K6325" r:id="rId4772" display="hotelpoqueira.com"/>
    <hyperlink ref="K6326" r:id="rId4773" display="hotelpoqueira.com"/>
    <hyperlink ref="K6327" r:id="rId4774" display="hotelandalucia.es"/>
    <hyperlink ref="K6328" r:id="rId4775" display="hotellafragua.com"/>
    <hyperlink ref="K6329" r:id="rId4776" display="hotelgalaroza.com"/>
    <hyperlink ref="K6330" r:id="rId4777" display="posadasalajar.com"/>
    <hyperlink ref="K6333" r:id="rId4778" display="fuertehoteles.com"/>
    <hyperlink ref="K6334" r:id="rId4779" display="ohtelscarabela.es"/>
    <hyperlink ref="K6335" r:id="rId4780" display="vinccihoteles.com"/>
    <hyperlink ref="K6336" r:id="rId4781" display="http://hoteltorrezaf.com/"/>
    <hyperlink ref="K6337" r:id="rId4782" display="puertoantilla.com"/>
    <hyperlink ref="K6338" r:id="rId4783" display="sentidohotels.com"/>
    <hyperlink ref="K6339" r:id="rId4784" display="hotel-triskel.com"/>
    <hyperlink ref="K6340" r:id="rId4785" display="hotellestacio.com"/>
    <hyperlink ref="K6344" r:id="rId4786" display="http://hoteldonalina.com/"/>
    <hyperlink ref="K6345" r:id="rId4787" display="vinccihoteles.com"/>
    <hyperlink ref="K6346" r:id="rId4788" display="http://hoteldonpedro.net/"/>
    <hyperlink ref="K6347" r:id="rId4789" display="avenida-plaza.com"/>
    <hyperlink ref="K6348" r:id="rId4790" display="hotelbonestar.com"/>
    <hyperlink ref="K6350" r:id="rId4791" display="hotelrhbayren.com"/>
    <hyperlink ref="K6351" r:id="rId4792" display="tuandmeresort.com"/>
    <hyperlink ref="K6353" r:id="rId4793" display="valenciaflats.com"/>
    <hyperlink ref="K6354" r:id="rId4794" display="mediumhoteles.com"/>
    <hyperlink ref="K6355" r:id="rId4795" display="valenciarental.es"/>
    <hyperlink ref="K6356" r:id="rId4796" display="vinccihoteles.com"/>
    <hyperlink ref="K6357" r:id="rId4797" display="hotelsolplaya.com"/>
    <hyperlink ref="K6358" r:id="rId4798" display="hoteldejerica.com"/>
    <hyperlink ref="K6361" r:id="rId4799" display="hotelherreros.com"/>
    <hyperlink ref="K6362" r:id="rId4800" display="hotelplanaparc.es"/>
    <hyperlink ref="K6364" r:id="rId4801" display="bulevardhotel.com"/>
    <hyperlink ref="K6366" r:id="rId4802" display="hotelmarynton.com"/>
    <hyperlink ref="K6367" r:id="rId4803" display="http://brasiliahotel.net/"/>
    <hyperlink ref="K6370" r:id="rId4804" display="http://hotel3jconil.com/"/>
    <hyperlink ref="K6371" r:id="rId4805" display="playamarina11.com"/>
    <hyperlink ref="K6372" r:id="rId4806" display="hotel-marazul.com"/>
    <hyperlink ref="K6373" r:id="rId4807" display="hotelalmoradi.com"/>
    <hyperlink ref="K6374" r:id="rId4808" display="https://www.elchilihotel.com/"/>
    <hyperlink ref="K6375" r:id="rId4809" display="hotellalaguna.com"/>
    <hyperlink ref="K6376" r:id="rId4810" display="hoteleuropasl.com"/>
    <hyperlink ref="K6377" r:id="rId4811" display="villanaranjos.com"/>
    <hyperlink ref="K6378" r:id="rId4812" display="villanaranjos.com"/>
    <hyperlink ref="K6379" r:id="rId4813" display="hotelbilbaino.com"/>
    <hyperlink ref="K6380" r:id="rId4814" display="bristolparksl.com"/>
    <hyperlink ref="K6381" r:id="rId4815" display="medinahoteles.com"/>
    <hyperlink ref="K6382" r:id="rId4816" display="hoteldonpancho.es"/>
    <hyperlink ref="K6383" r:id="rId4817" display="hoteldynastic.com"/>
    <hyperlink ref="K6384" r:id="rId4818" display="hotelrosamar.com/"/>
    <hyperlink ref="K6385" r:id="rId4819" display="hotel-lacala.com/"/>
    <hyperlink ref="K6387" r:id="rId4820" display="helios-hotels.com"/>
    <hyperlink ref="K6388" r:id="rId4821" display="primaverapark.com"/>
    <hyperlink ref="K6389" r:id="rId4822" display="hotelcamposol.com"/>
    <hyperlink ref="K6390" r:id="rId4823" display="hoteltarbena.com/"/>
    <hyperlink ref="K6391" r:id="rId4824" display="torresantjoan.com"/>
    <hyperlink ref="K6395" r:id="rId4825" display="hotelchamarel.com"/>
    <hyperlink ref="K6396" r:id="rId4826" display="montemarhotel.com"/>
    <hyperlink ref="K6397" r:id="rId4827" display="http://hotelplateros.com/"/>
    <hyperlink ref="K6398" r:id="rId4828" display="hotel-algorfa.com"/>
    <hyperlink ref="K6399" r:id="rId4829" display="medinahoteles.com"/>
    <hyperlink ref="K6400" r:id="rId4830" display="http://menciahoteles.com/"/>
    <hyperlink ref="K6402" r:id="rId4831" display="meliabenidorm.com"/>
    <hyperlink ref="K6403" r:id="rId4832" display="granhotelbali.com"/>
    <hyperlink ref="K6404" r:id="rId4833" display="granhotelbali.com"/>
    <hyperlink ref="K6405" r:id="rId4834" display="pv-vacaciones.com"/>
    <hyperlink ref="K6406" r:id="rId4835" display="elsueodejemik.com"/>
    <hyperlink ref="K6407" r:id="rId4836" display="http://hotelguadalupe.es/"/>
    <hyperlink ref="K6408" r:id="rId4837" display="hotellaposada.com"/>
    <hyperlink ref="K6410" r:id="rId4838" display="playamazarron.com"/>
    <hyperlink ref="K6411" r:id="rId4839" display="clubdegolfhda.com"/>
    <hyperlink ref="K6412" r:id="rId4840" display="cristinahotel.net"/>
    <hyperlink ref="K6413" r:id="rId4841" display="hotelpalomasl.com"/>
    <hyperlink ref="K6414" r:id="rId4842" display="hotelacmurcia.com"/>
    <hyperlink ref="K6416" r:id="rId4843" display="http://hotelalmijara.com/"/>
    <hyperlink ref="K6417" r:id="rId4844" display="hoteltotanasur.es"/>
    <hyperlink ref="K6418" r:id="rId4845" display="pensionk-hito.com"/>
    <hyperlink ref="K6419" r:id="rId4846" display="hotellacumbre.com"/>
    <hyperlink ref="K6420" r:id="rId4847" display="alczarsigloxx.com"/>
    <hyperlink ref="K6421" r:id="rId4848" display="campingfuente.com"/>
    <hyperlink ref="K6422" r:id="rId4849" display="hotelspamurcia.es"/>
    <hyperlink ref="K6423" r:id="rId4850" display="hostalsanpedro.es"/>
    <hyperlink ref="K6424" r:id="rId4851" display="http://hotelandalucia.es/"/>
    <hyperlink ref="K6425" r:id="rId4852" display="playamarhotel.com"/>
    <hyperlink ref="K6426" r:id="rId4853" display="elegancehotels.es"/>
    <hyperlink ref="K6427" r:id="rId4854" display="onacalapiclub.com"/>
    <hyperlink ref="K6429" r:id="rId4855" display="steigenberger.com"/>
    <hyperlink ref="K6430" r:id="rId4856" display="binissafullet.com"/>
    <hyperlink ref="K6431" r:id="rId4857" display="hotelarmadams.com"/>
    <hyperlink ref="K6432" r:id="rId4858" display="deseoespresso.com"/>
    <hyperlink ref="K6434" r:id="rId4859" display="sarenalblausl.com"/>
    <hyperlink ref="K6435" r:id="rId4860" display="hotelroclinda.com"/>
    <hyperlink ref="K6436" r:id="rId4861" display="helios-hotels.com"/>
    <hyperlink ref="K6437" r:id="rId4862" display="hoteloleander.com"/>
    <hyperlink ref="K6438" r:id="rId4863" display="verserhoteles.com"/>
    <hyperlink ref="K6439" r:id="rId4864" display="hotelcanbossa.com"/>
    <hyperlink ref="K6440" r:id="rId4865" display="sirenishotels.com"/>
    <hyperlink ref="K6442" r:id="rId4866" display="hotelmiramola.com"/>
    <hyperlink ref="K6444" r:id="rId4867" display="cielazulibiza.com"/>
    <hyperlink ref="K6445" r:id="rId4868" display="hostalvoramar.com"/>
    <hyperlink ref="K6446" r:id="rId4869" display="invisahoteles.com"/>
    <hyperlink ref="K6447" r:id="rId4870" display="azulinehotels.com"/>
    <hyperlink ref="K6448" r:id="rId4871" display="azulinehotels.com"/>
    <hyperlink ref="K6449" r:id="rId4872" display="sirenishotels.com"/>
    <hyperlink ref="K6450" r:id="rId4873" display="gardenhoteles.com"/>
    <hyperlink ref="K6451" r:id="rId4874" display="balboahoteles.com"/>
    <hyperlink ref="K6452" r:id="rId4875" display="azulinehotels.com"/>
    <hyperlink ref="K6453" r:id="rId4876" display="bellamarhotel.com"/>
    <hyperlink ref="K6454" r:id="rId4877" display="http://hotelsolplaya.com/"/>
    <hyperlink ref="K6455" r:id="rId4878" display="elspinsresort.com"/>
    <hyperlink ref="K6456" r:id="rId4879" display="tagomagohotel.com"/>
    <hyperlink ref="K6457" r:id="rId4880" display="azulinehotels.com"/>
    <hyperlink ref="K6458" r:id="rId4881" display="ibiza-feeling.com"/>
    <hyperlink ref="K6459" r:id="rId4882" display="http://hotelplanaparc.es/"/>
    <hyperlink ref="K6461" r:id="rId4883" display="savinesarenal.com"/>
    <hyperlink ref="K6463" r:id="rId4884" display="azulinehotels.com"/>
    <hyperlink ref="K6465" r:id="rId4885" display="loarferreries.com"/>
    <hyperlink ref="K6466" r:id="rId4886" display="comitashotels.com"/>
    <hyperlink ref="K6468" r:id="rId4887" display="princesaplaya.net"/>
    <hyperlink ref="K6469" r:id="rId4888" display="princesaplaya.net"/>
    <hyperlink ref="K6470" r:id="rId4889" display="cubanitoibiza.com"/>
    <hyperlink ref="K6472" r:id="rId4890" display="europe-hotels.org"/>
    <hyperlink ref="K6474" r:id="rId4891" display="blueseahotels.com"/>
    <hyperlink ref="K6475" r:id="rId4892" display="hotelmediodia.com"/>
    <hyperlink ref="K6476" r:id="rId4893" display="seramarhotels.com"/>
    <hyperlink ref="K6478" r:id="rId4894" display="hotelskorpios.com"/>
    <hyperlink ref="K6479" r:id="rId4895" display="hotelsonarnau.com"/>
    <hyperlink ref="K6480" r:id="rId4896" display="hotelsoncleda.com"/>
    <hyperlink ref="K6481" r:id="rId4897" display="hotelmolinssa.com"/>
    <hyperlink ref="K6482" r:id="rId4898" display="hotelllenaire.com"/>
    <hyperlink ref="K6483" r:id="rId4899" display="clubpollentia.com"/>
    <hyperlink ref="K6484" r:id="rId4900" display="hotelvistasol.com"/>
    <hyperlink ref="K6485" r:id="rId4901" display="hotelvistasol.com"/>
    <hyperlink ref="K6486" r:id="rId4902" display="caprichohotel.com"/>
    <hyperlink ref="K6487" r:id="rId4903" display="hotelmelbeach.com"/>
    <hyperlink ref="K6488" r:id="rId4904" display="serranohotels.com"/>
    <hyperlink ref="K6490" r:id="rId4905" display="serranohotels.com"/>
    <hyperlink ref="K6491" r:id="rId4906" display="protur-hotels.com"/>
    <hyperlink ref="K6492" r:id="rId4907" display="hotelnaforana.com"/>
    <hyperlink ref="K6493" r:id="rId4908" display="protur-hotels.com"/>
    <hyperlink ref="K6495" r:id="rId4909" display="levantehotels.com"/>
    <hyperlink ref="K6496" r:id="rId4910" display="hotelbiniamar.com"/>
    <hyperlink ref="K6498" r:id="rId4911" display="elegancehotels.es"/>
    <hyperlink ref="K6500" r:id="rId4912" display="blueseahotels.com"/>
    <hyperlink ref="K6501" r:id="rId4913" display="midasveronica.com"/>
    <hyperlink ref="K6502" r:id="rId4914" display="protur-hotels.com"/>
    <hyperlink ref="K6507" r:id="rId4915" display="hotelmarivent.com"/>
    <hyperlink ref="K6508" r:id="rId4916" display="hotelmaristel.com"/>
    <hyperlink ref="K6509" r:id="rId4917" display="hotelsacabana.com"/>
    <hyperlink ref="K6511" r:id="rId4918" display="avenida-hotel.com"/>
    <hyperlink ref="K6512" r:id="rId4919" display="finca-satanca.com"/>
    <hyperlink ref="K6514" r:id="rId4920" display="bluewaterhotel.eu"/>
    <hyperlink ref="K6515" r:id="rId4921" display="calagranhotel.com"/>
    <hyperlink ref="K6516" r:id="rId4922" display="sentidohotels.com"/>
    <hyperlink ref="K6518" r:id="rId4923" display="esrecoderanda.com"/>
    <hyperlink ref="K6519" r:id="rId4924" display="lively-hotels.com"/>
    <hyperlink ref="K6520" r:id="rId4925" display="seramarhotels.com"/>
    <hyperlink ref="K6522" r:id="rId4926" display="ailanacubedsl.com"/>
    <hyperlink ref="K6523" r:id="rId4927" display="hotelelcupido.com"/>
    <hyperlink ref="K6524" r:id="rId4928" display="palmirahotels.com"/>
    <hyperlink ref="K6525" r:id="rId4929" display="valentinhotel.com"/>
    <hyperlink ref="K6526" r:id="rId4930" display="hotelcarabela.net"/>
    <hyperlink ref="K6527" r:id="rId4931" display="morlanshotels.com"/>
    <hyperlink ref="K6528" r:id="rId4932" display="seramarhotels.com"/>
    <hyperlink ref="K6529" r:id="rId4933" display="morlanshotels.com"/>
    <hyperlink ref="K6530" r:id="rId4934" display="palmirahotels.com"/>
    <hyperlink ref="K6532" r:id="rId4935" display="sentidohotels.com"/>
    <hyperlink ref="K6533" r:id="rId4936" display="montemarhotel.com"/>
    <hyperlink ref="K6534" r:id="rId4937" display="ariesmallorca.com"/>
    <hyperlink ref="K6535" r:id="rId4938" display="hotelsaratoga.com"/>
    <hyperlink ref="K6536" r:id="rId4939" display="hotelcostaazul.es"/>
    <hyperlink ref="K6537" r:id="rId4940" display="hotelabelaysl.com"/>
    <hyperlink ref="K6538" r:id="rId4941" display="clubsestanyol.com"/>
    <hyperlink ref="K6540" r:id="rId4942" display="palmerasplaya.com"/>
    <hyperlink ref="K6541" r:id="rId4943" display="protur-hotels.com"/>
    <hyperlink ref="K6542" r:id="rId4944" display="protur-hotels.com"/>
    <hyperlink ref="K6543" r:id="rId4945" display="blueseahotels.com"/>
    <hyperlink ref="K6544" r:id="rId4946" display="protur-hotels.com"/>
    <hyperlink ref="K6545" r:id="rId4947" display="hoteleslaurel.com"/>
    <hyperlink ref="K6546" r:id="rId4948" display="protur-hotels.com"/>
    <hyperlink ref="K6547" r:id="rId4949" display="sonpenyapetit.com"/>
    <hyperlink ref="K6548" r:id="rId4950" display="reservarotana.com"/>
    <hyperlink ref="K6549" r:id="rId4951" display="ferrerconcord.com"/>
    <hyperlink ref="K6550" r:id="rId4952" display="picafortbeach.com"/>
    <hyperlink ref="K6552" r:id="rId4953" display="hotelpanorama.net"/>
    <hyperlink ref="K6553" r:id="rId4954" display="marcalmahotel.com"/>
    <hyperlink ref="K6554" r:id="rId4955" display="hotelcascomte.com"/>
    <hyperlink ref="K6555" r:id="rId4956" display="sesrentadores.com"/>
    <hyperlink ref="K6557" r:id="rId4957" display="lasgaviotassl.com"/>
    <hyperlink ref="K6558" r:id="rId4958" display="naturaplayasa.com"/>
    <hyperlink ref="K6559" r:id="rId4959" display="hotelgiuliano.com"/>
    <hyperlink ref="K6560" r:id="rId4960" display="fincaelventos.com"/>
    <hyperlink ref="K6561" r:id="rId4961" display="torredelremei.com"/>
    <hyperlink ref="K6562" r:id="rId4962" display="hotelcanpepin.com"/>
    <hyperlink ref="K6563" r:id="rId4963" display="hotelhistoric.com"/>
    <hyperlink ref="K6564" r:id="rId4964" display="emporiumhotel.com"/>
    <hyperlink ref="K6565" r:id="rId4965" display="hotelsolixent.com"/>
    <hyperlink ref="K6566" r:id="rId4966" display="hortacadaques.com"/>
    <hyperlink ref="K6567" r:id="rId4967" display="hotelnautilus.net"/>
    <hyperlink ref="K6568" r:id="rId4968" display="almadrabapark.com"/>
    <hyperlink ref="K6569" r:id="rId4969" display="hotelsaguarda.com"/>
    <hyperlink ref="K6570" r:id="rId4970" display="laperlahotels.com"/>
    <hyperlink ref="K6571" r:id="rId4971" display="hotelriufluvi.com"/>
    <hyperlink ref="K6572" r:id="rId4972" display="hotel-llevant.com"/>
    <hyperlink ref="K6573" r:id="rId4973" display="ilunionhotels.com"/>
    <hyperlink ref="K6576" r:id="rId4974" display="hotelesplendid.es"/>
    <hyperlink ref="K6577" r:id="rId4975" display="guitarthotels.com"/>
    <hyperlink ref="K6579" r:id="rId4976" display="blaumarblanes.com"/>
    <hyperlink ref="K6580" r:id="rId4977" display="hotelsantarosa.es"/>
    <hyperlink ref="K6581" r:id="rId4978" display="rosamarhotels.com"/>
    <hyperlink ref="K6582" r:id="rId4979" display="guitarthotels.com"/>
    <hyperlink ref="K6583" r:id="rId4980" display="rosamarhotels.com"/>
    <hyperlink ref="K6584" r:id="rId4981" display="astoriaparksa.com"/>
    <hyperlink ref="K6585" r:id="rId4982" display="donjuanhotels.com"/>
    <hyperlink ref="K6586" r:id="rId4983" display="guitarthotels.com"/>
    <hyperlink ref="K6587" r:id="rId4984" display="rosamarhotels.com"/>
    <hyperlink ref="K6588" r:id="rId4985" display="donjuanhotels.com"/>
    <hyperlink ref="K6589" r:id="rId4986" display="donjuanhotels.com"/>
    <hyperlink ref="K6590" r:id="rId4987" display="solterraplaza.com"/>
    <hyperlink ref="K6591" r:id="rId4988" display="rosamarhotels.com"/>
    <hyperlink ref="K6592" r:id="rId4989" display="rosamarhotels.com"/>
    <hyperlink ref="K6593" r:id="rId4990" display="guitarthotels.com"/>
    <hyperlink ref="K6594" r:id="rId4991" display="hotelcarbonell.es"/>
    <hyperlink ref="K6595" r:id="rId4992" display="canlirethotel.com"/>
    <hyperlink ref="K6596" r:id="rId4993" display="hoteldelafont.com"/>
    <hyperlink ref="K6597" r:id="rId4994" display="esportalhotel.com"/>
    <hyperlink ref="K6598" r:id="rId4995" display="rosadelsvents.com"/>
    <hyperlink ref="K6599" r:id="rId4996" display="resortlacosta.com"/>
    <hyperlink ref="K6600" r:id="rId4997" display="hotelsderibes.com"/>
    <hyperlink ref="K6601" r:id="rId4998" display="hotelresguard.com"/>
    <hyperlink ref="K6602" r:id="rId4999" display="hotelsantroc.info"/>
    <hyperlink ref="K6603" r:id="rId5000" display="flamingohotel.cat"/>
    <hyperlink ref="K6604" r:id="rId5001" display="hotellesilles.com"/>
    <hyperlink ref="K6605" r:id="rId5002" display="molidelescala.com"/>
    <hyperlink ref="K6606" r:id="rId5003" display="hotelbellreps.com"/>
    <hyperlink ref="K6607" r:id="rId5004" display="aparthotelxic.com"/>
    <hyperlink ref="K6608" r:id="rId5005" display="hotelclaramar.com"/>
    <hyperlink ref="K6609" r:id="rId5006" display="hotelcaladelpi.es"/>
    <hyperlink ref="K6610" r:id="rId5007" display="hoteldelprado.cat"/>
    <hyperlink ref="K6612" r:id="rId5008" display="fontanalsgolf.com"/>
    <hyperlink ref="K6613" r:id="rId5009" display="hotelpladelpi.cat"/>
    <hyperlink ref="K6615" r:id="rId5010" display="hotelesquirol.net"/>
    <hyperlink ref="K6616" r:id="rId5011" display="hotelmauberme.com"/>
    <hyperlink ref="K6617" r:id="rId5012" display="casavilaspasa.com"/>
    <hyperlink ref="K6618" r:id="rId5013" display="tierrasdearan.com"/>
    <hyperlink ref="K6621" r:id="rId5014" display="hotelsantuari.com"/>
    <hyperlink ref="K6622" r:id="rId5015" display="hotelrestelpi.com"/>
    <hyperlink ref="K6623" r:id="rId5016" display="lopallerderoc.com"/>
    <hyperlink ref="K6624" r:id="rId5017" display="hoteltrainera.com"/>
    <hyperlink ref="K6625" r:id="rId5018" display="hotelelciervo.net"/>
    <hyperlink ref="K6626" r:id="rId5019" display="hoteldelavall.com"/>
    <hyperlink ref="K6627" r:id="rId5020" display="barradoshotel.com"/>
    <hyperlink ref="K6629" r:id="rId5021" display="hoteldetredos.com"/>
    <hyperlink ref="K6631" r:id="rId5022" display="hoteltalabart.com"/>
    <hyperlink ref="K6632" r:id="rId5023" display="hotelseglexx.info"/>
    <hyperlink ref="K6633" r:id="rId5024" display="hotelmontseny.com"/>
    <hyperlink ref="K6636" r:id="rId5025" display="hotelfondamas.com"/>
    <hyperlink ref="K6638" r:id="rId5026" display="hotelrealjaca.com"/>
    <hyperlink ref="K6639" r:id="rId5027" display="hotelaragonsl.com"/>
    <hyperlink ref="K6640" r:id="rId5028" display="hotellarambla.com"/>
    <hyperlink ref="K6641" r:id="rId5029" display="espana-hoteles.es"/>
    <hyperlink ref="K6642" r:id="rId5030" display="tirolformigal.com"/>
    <hyperlink ref="K6643" r:id="rId5031" display="pirineo.com/meson"/>
    <hyperlink ref="K6645" r:id="rId5032" display="hotelcotiella.com"/>
    <hyperlink ref="K6648" r:id="rId5033" display="hotelesvalero.com"/>
    <hyperlink ref="K6649" r:id="rId5034" display="hotelsarinena.com"/>
    <hyperlink ref="K6650" r:id="rId5035" display="hotelrioucero.com"/>
    <hyperlink ref="K6651" r:id="rId5036" display="hotelfraytoms.com"/>
    <hyperlink ref="K6653" r:id="rId5037" display="hotelrioucero.com"/>
    <hyperlink ref="K6656" r:id="rId5038" display="hotelvillagoma.es"/>
    <hyperlink ref="K6657" r:id="rId5039" display="hotelcarinena.com"/>
    <hyperlink ref="K6658" r:id="rId5040" display="hotelelaguila.com"/>
    <hyperlink ref="K6659" r:id="rId5041" display="casalasaldeas.com"/>
    <hyperlink ref="K6660" r:id="rId5042" display="hotelastarisl.com"/>
    <hyperlink ref="K6661" r:id="rId5043" display="costa-daurada.com"/>
    <hyperlink ref="K6662" r:id="rId5044" display="festivalsalou.com"/>
    <hyperlink ref="K6663" r:id="rId5045" display="calafonthotel.com"/>
    <hyperlink ref="K6664" r:id="rId5046" display="hotelplanassa.com"/>
    <hyperlink ref="K6665" r:id="rId5047" display="hotelmonacosl.com"/>
    <hyperlink ref="K6666" r:id="rId5048" display="cesaraugustus.com"/>
    <hyperlink ref="K6667" r:id="rId5049" display="hotelmarinada.com"/>
    <hyperlink ref="K6669" r:id="rId5050" display="hotelmiralles.com"/>
    <hyperlink ref="K6672" r:id="rId5051" display="carlostercero.com"/>
    <hyperlink ref="K6673" r:id="rId5052" display="juanitoplatja.com"/>
    <hyperlink ref="K6674" r:id="rId5053" display="hotelmiamimar.com"/>
    <hyperlink ref="K6675" r:id="rId5054" display="qualityreussl.com"/>
    <hyperlink ref="K6676" r:id="rId5055" display="hostalsportsl.com"/>
    <hyperlink ref="K6677" r:id="rId5056" display="villaengracia.com"/>
    <hyperlink ref="K6678" r:id="rId5057" display="masiadelcadet.com"/>
    <hyperlink ref="K6679" r:id="rId5058" display="ocellfrancoli.com"/>
    <hyperlink ref="K6680" r:id="rId5059" display="hotelbalneari.com"/>
    <hyperlink ref="K6682" r:id="rId5060" display="hotelcamarena.com"/>
    <hyperlink ref="K6683" r:id="rId5061" display="hotelvias17sl.com"/>
    <hyperlink ref="K6684" r:id="rId5062" display="torredelvisco.com"/>
    <hyperlink ref="K6685" r:id="rId5063" display="loscentenares.com"/>
    <hyperlink ref="K6686" r:id="rId5064" display="gargallohotels.es"/>
    <hyperlink ref="K6688" r:id="rId5065" display="hotelrubielos.com"/>
    <hyperlink ref="K6689" r:id="rId5066" display="hotelguadalope.es"/>
    <hyperlink ref="K6690" r:id="rId5067" display="hostalalcaniz.com"/>
    <hyperlink ref="K6691" r:id="rId5068" display="hostalcastillo.es"/>
    <hyperlink ref="K6692" r:id="rId5069" display="piedraabierta.com"/>
    <hyperlink ref="K6693" r:id="rId5070" display="hoteltremazal.com"/>
    <hyperlink ref="K6694" r:id="rId5071" display="hoteltrefacio.com"/>
    <hyperlink ref="K6695" r:id="rId5072" display="achotelzamora.com"/>
    <hyperlink ref="K6696" r:id="rId5073" display="casaluzdivina.com"/>
    <hyperlink ref="K6697" r:id="rId5074" display="hotelvictoria.com"/>
    <hyperlink ref="K6698" r:id="rId5075" display="tierradelobos.es/"/>
    <hyperlink ref="K6699" r:id="rId5076" display="hotelministro.com"/>
    <hyperlink ref="K6700" r:id="rId5077" display="hotelmeleiros.com"/>
    <hyperlink ref="K6701" r:id="rId5078" display="hotelpastoriza.es"/>
    <hyperlink ref="K6702" r:id="rId5079" display="hotelcorunamar.es"/>
    <hyperlink ref="K6704" r:id="rId5080" display="hostallaperla.com"/>
    <hyperlink ref="K6705" r:id="rId5081" display="sentirgalicia.com"/>
    <hyperlink ref="K6706" r:id="rId5082" display="hotelherbeira.com"/>
    <hyperlink ref="K6707" r:id="rId5083" display="pazodegalegos.com"/>
    <hyperlink ref="K6708" r:id="rId5084" display="aquintadaauga.com"/>
    <hyperlink ref="K6710" r:id="rId5085" display="carrishoteles.com"/>
    <hyperlink ref="K6711" r:id="rId5086" display="hotelgelmirez.com"/>
    <hyperlink ref="K6712" r:id="rId5087" display="akelarrehotel.com"/>
    <hyperlink ref="K6713" r:id="rId5088" display="hostallasalle.com"/>
    <hyperlink ref="K6715" r:id="rId5089" display="hotelnogallas.com"/>
    <hyperlink ref="K6717" r:id="rId5090" display="praiadequenxe.com"/>
    <hyperlink ref="K6718" r:id="rId5091" display="hotellamarina.com"/>
    <hyperlink ref="K6719" r:id="rId5092" display="carballeirasl.com"/>
    <hyperlink ref="K6720" r:id="rId5093" display="hotelosolivos.com"/>
    <hyperlink ref="K6721" r:id="rId5094" display="casadameixida.com"/>
    <hyperlink ref="K6722" r:id="rId5095" display="hotelcongreso.com"/>
    <hyperlink ref="K6725" r:id="rId5096" display="hotelpiornedo.com"/>
    <hyperlink ref="K6727" r:id="rId5097" display="hrumonterroso.com"/>
    <hyperlink ref="K6729" r:id="rId5098" display="villadesarria.com"/>
    <hyperlink ref="K6730" r:id="rId5099" display="hotelelmillon.com"/>
    <hyperlink ref="K6732" r:id="rId5100" display="hotelocastelo.com"/>
    <hyperlink ref="K6735" r:id="rId5101" display="pozodelanieve.com"/>
    <hyperlink ref="K6738" r:id="rId5102" display="villadeferias.com"/>
    <hyperlink ref="K6739" r:id="rId5103" display="hotelpesquera.com"/>
    <hyperlink ref="K6740" r:id="rId5104" display="llaneselcantil.es"/>
    <hyperlink ref="K6741" r:id="rId5105" display="antiguocasino.com"/>
    <hyperlink ref="K6742" r:id="rId5106" display="lascasasdeisu.com"/>
    <hyperlink ref="K6743" r:id="rId5107" display="hotelcasaroja.com"/>
    <hyperlink ref="K6744" r:id="rId5108" display="posadaderoces.com"/>
    <hyperlink ref="K6745" r:id="rId5109" display="hotelcarreosa.com"/>
    <hyperlink ref="K6746" r:id="rId5110" display="hotelesbegona.com"/>
    <hyperlink ref="K6747" r:id="rId5111" display="hotelesbegona.com"/>
    <hyperlink ref="K6750" r:id="rId5112" display="hotelovetense.com"/>
    <hyperlink ref="K6751" r:id="rId5113" display="hotelcarbayon.com"/>
    <hyperlink ref="K6752" r:id="rId5114" display="hotellacolina.com"/>
    <hyperlink ref="K6753" r:id="rId5115" display="hotelesbegona.com"/>
    <hyperlink ref="K6754" r:id="rId5116" display="hotelpasajesa.com"/>
    <hyperlink ref="K6755" r:id="rId5117" display="playaponiente.com"/>
    <hyperlink ref="K6756" r:id="rId5118" display="hotelmiraolas.com"/>
    <hyperlink ref="K6758" r:id="rId5119" display="hotelhontoria.com"/>
    <hyperlink ref="K6759" r:id="rId5120" display="casonadenueva.com"/>
    <hyperlink ref="K6760" r:id="rId5121" display="lajoyadesiejo.com"/>
    <hyperlink ref="K6764" r:id="rId5122" display="hotelelbalcon.com"/>
    <hyperlink ref="K6766" r:id="rId5123" display="concha-artedo.com"/>
    <hyperlink ref="K6767" r:id="rId5124" display="casafernando2.com"/>
    <hyperlink ref="K6768" r:id="rId5125" display="larutadetapia.com"/>
    <hyperlink ref="K6769" r:id="rId5126" display="hotelpetronila.es"/>
    <hyperlink ref="K6770" r:id="rId5127" display="casapetronila.com"/>
    <hyperlink ref="K6771" r:id="rId5128" display="hotelvaqueros.com"/>
    <hyperlink ref="K6774" r:id="rId5129" display="lacasonaderey.com"/>
    <hyperlink ref="K6775" r:id="rId5130" display="granhotelcela.com"/>
    <hyperlink ref="K6776" r:id="rId5131" display="fuentesdelucia.es"/>
    <hyperlink ref="K6777" r:id="rId5132" display="hotelcasasoto.com"/>
    <hyperlink ref="K6779" r:id="rId5133" display="hotelesenonis.com"/>
    <hyperlink ref="K6781" r:id="rId5134" display="picosdeeuropa.com"/>
    <hyperlink ref="K6783" r:id="rId5135" display="hotelimperion.com"/>
    <hyperlink ref="K6784" r:id="rId5136" display="hotelnochendi.com"/>
    <hyperlink ref="K6785" r:id="rId5137" display="hotelverdemar.net"/>
    <hyperlink ref="K6786" r:id="rId5138" display="brisamarhotel.com"/>
    <hyperlink ref="K6787" r:id="rId5139" display="hotelsanpedro.com"/>
    <hyperlink ref="K6788" r:id="rId5140" display="hotelsondemar.com"/>
    <hyperlink ref="K6789" r:id="rId5141" display="hotelazabache.com"/>
    <hyperlink ref="I6790" r:id="rId5142" display="reservas@villademestas.com"/>
    <hyperlink ref="K6790" r:id="rId5143" display="villademestas.com"/>
    <hyperlink ref="K6791" r:id="rId5144" display="carrishoteles.com"/>
    <hyperlink ref="K6795" r:id="rId5145" display="hotelceltavigo.es"/>
    <hyperlink ref="K6796" r:id="rId5146" display="hoteljunquera.com"/>
    <hyperlink ref="K6797" r:id="rId5147" display="hotelaxisvigo.com"/>
    <hyperlink ref="K6798" r:id="rId5148" display="hotelargentino.es"/>
    <hyperlink ref="K6799" r:id="rId5149" display="motelcaldassl.com"/>
    <hyperlink ref="K6800" r:id="rId5150" display="hotelcanoalto.com"/>
    <hyperlink ref="K6802" r:id="rId5151" display="hotelelduende.com"/>
    <hyperlink ref="K6803" r:id="rId5152" display="playalassinas.com"/>
    <hyperlink ref="K6804" r:id="rId5153" display="hotelmosteiro.com"/>
    <hyperlink ref="K6805" r:id="rId5154" display="hotelbradomin.com"/>
    <hyperlink ref="K6806" r:id="rId5155" display="hotelsanbenito.es"/>
    <hyperlink ref="K6807" r:id="rId5156" display="hotelpiramide.com"/>
    <hyperlink ref="K6808" r:id="rId5157" display="hotel-sanluis.com"/>
    <hyperlink ref="K6809" r:id="rId5158" display="hotelvenezuela.es"/>
    <hyperlink ref="K6810" r:id="rId5159" display="hoteltroncoso.com"/>
    <hyperlink ref="K6813" r:id="rId5160" display="hotelelbesugo.com"/>
    <hyperlink ref="K6815" r:id="rId5161" display="hotelpabellon.com"/>
    <hyperlink ref="K6817" r:id="rId5162" display="hotelpedramar.com"/>
    <hyperlink ref="K6818" r:id="rId5163" display="torrestourino.com"/>
    <hyperlink ref="K6819" r:id="rId5164" display="hotelessanjuan.es"/>
    <hyperlink ref="K6822" r:id="rId5165" display="hotelavenida.info"/>
    <hyperlink ref="K6823" r:id="rId5166" display="hotelmadridsl.com"/>
    <hyperlink ref="K6824" r:id="rId5167" display="hotel-donpepe.com"/>
    <hyperlink ref="K6825" r:id="rId5168" display="http://hpuenteromano.com/"/>
    <hyperlink ref="K6828" r:id="rId5169" display="hotelalfonsov.com"/>
    <hyperlink ref="K6829" r:id="rId5170" display="dehesalacenia.com"/>
    <hyperlink ref="K6830" r:id="rId5171" display="castillogrupo.com"/>
    <hyperlink ref="K6831" r:id="rId5172" display="elpasohonroso.com"/>
    <hyperlink ref="K6833" r:id="rId5173" display="templehoteles.com"/>
    <hyperlink ref="K6834" r:id="rId5174" display="hotel-medulio.com"/>
    <hyperlink ref="K6836" r:id="rId5175" display="larutagallega.com"/>
    <hyperlink ref="K6837" r:id="rId5176" display="lahacienda303.com"/>
    <hyperlink ref="K6838" r:id="rId5177" display="ctrmiravalles.com"/>
    <hyperlink ref="K6839" r:id="rId5178" display="hotelastermas.com"/>
    <hyperlink ref="K6840" r:id="rId5179" display="hotelprincess.net"/>
    <hyperlink ref="K6843" r:id="rId5180" display="motelcancunsl.com"/>
    <hyperlink ref="K6844" r:id="rId5181" display="carrishoteles.com"/>
    <hyperlink ref="K6845" r:id="rId5182" display="motelcaribesl.com"/>
    <hyperlink ref="K6847" r:id="rId5183" display="lusitanohotel.com"/>
    <hyperlink ref="K6848" r:id="rId5184" display="hotel2demayo2.com"/>
    <hyperlink ref="K6850" r:id="rId5185" display="casaelchusco.com"/>
    <hyperlink ref="K6853" r:id="rId5186" display="hotelandalou.com"/>
    <hyperlink ref="K6856" r:id="rId5187" display="assetecampas.com"/>
    <hyperlink ref="K6858" r:id="rId5188" display="masdelaserra.com"/>
    <hyperlink ref="K6859" r:id="rId5189" display="casadasveigas.es"/>
    <hyperlink ref="K6860" r:id="rId5190" display="casaherreros.com"/>
    <hyperlink ref="K6861" r:id="rId5191" display="fornnou-arta.com"/>
    <hyperlink ref="K6863" r:id="rId5192" display="http://concha-artedo.com/"/>
    <hyperlink ref="K6864" r:id="rId5193" display="innateactive.com"/>
    <hyperlink ref="K6865" r:id="rId5194" display="hotellomonte.com"/>
    <hyperlink ref="K6866" r:id="rId5195" display="corrusanpums.com"/>
    <hyperlink ref="K6867" r:id="rId5196" display="torredetunia.com"/>
    <hyperlink ref="K6868" r:id="rId5197" display="laposadaderus.es"/>
    <hyperlink ref="K6869" r:id="rId5198" display="cotodelpomar.com"/>
    <hyperlink ref="K6871" r:id="rId5199" display="chacarahotel.com"/>
    <hyperlink ref="K6872" r:id="rId5200" display="rehabigesssl.com"/>
    <hyperlink ref="K6873" r:id="rId5201" display="aisiahoteles.com"/>
    <hyperlink ref="K6874" r:id="rId5202" display="villaliguardi.es"/>
    <hyperlink ref="K6875" r:id="rId5203" display="hotellafarga.cat"/>
    <hyperlink ref="K6876" r:id="rId5204" display="http://hotelesenonis.com/"/>
    <hyperlink ref="K6877" r:id="rId5205" display="galeonsuites.com"/>
    <hyperlink ref="K6879" r:id="rId5206" display="venus-resort.net"/>
    <hyperlink ref="K6880" r:id="rId5207" display="http://hotelimperion.com/"/>
    <hyperlink ref="K6881" r:id="rId5208" display="hotelmollina.com"/>
    <hyperlink ref="K6882" r:id="rId5209" display="bcoolhostels.com"/>
    <hyperlink ref="K6883" r:id="rId5210" display="http://brisamarhotel.com/"/>
    <hyperlink ref="K6885" r:id="rId5211" display="http://hotelsondemar.com/"/>
    <hyperlink ref="K6887" r:id="rId5212" display="hotelalbanta.com"/>
    <hyperlink ref="K6888" r:id="rId5213" display="casalaconcha.com"/>
    <hyperlink ref="K6889" r:id="rId5214" display="staycatalina.com"/>
    <hyperlink ref="K6892" r:id="rId5215" display="villarocamar.com"/>
    <hyperlink ref="K6893" r:id="rId5216" display="casa-marcial.com"/>
    <hyperlink ref="K6894" r:id="rId5217" display="http://hotelaxisvigo.com/"/>
    <hyperlink ref="K6895" r:id="rId5218" display="laplantacion.com"/>
    <hyperlink ref="K6897" r:id="rId5219" display="casa-alodia.com/"/>
    <hyperlink ref="K6898" r:id="rId5220" display="hotelarinaga.com"/>
    <hyperlink ref="K6899" r:id="rId5221" display="agaroturismo.com"/>
    <hyperlink ref="K6902" r:id="rId5222" display="cuevaahumada.com"/>
    <hyperlink ref="K6903" r:id="rId5223" display="elalamohotel.com"/>
    <hyperlink ref="K6905" r:id="rId5224" display="hotelmas1670.com"/>
    <hyperlink ref="K6906" r:id="rId5225" display="novomarhotel.es/"/>
    <hyperlink ref="K6907" r:id="rId5226" display="ruralpedriza.com"/>
    <hyperlink ref="K6908" r:id="rId5227" display="aunpasdelcel.com"/>
    <hyperlink ref="K6909" r:id="rId5228" display="myroomshotels.es"/>
    <hyperlink ref="K6911" r:id="rId5229" display="http://hotelserantes.com/"/>
    <hyperlink ref="K6913" r:id="rId5230" display="sendacaimari.com"/>
    <hyperlink ref="K6914" r:id="rId5231" display="vila-lavanda.com"/>
    <hyperlink ref="K6915" r:id="rId5232" display="airadapetada.com"/>
    <hyperlink ref="K6916" r:id="rId5233" display="http://hotelessanjuan.es/"/>
    <hyperlink ref="K6917" r:id="rId5234" display="materariany.com/"/>
    <hyperlink ref="K6918" r:id="rId5235" display="casaparranxo.com"/>
    <hyperlink ref="K6919" r:id="rId5236" display="atorredolago.com"/>
    <hyperlink ref="K6921" r:id="rId5237" display="hotellaparra.com"/>
    <hyperlink ref="K6923" r:id="rId5238" display="hotelacuruxa.com"/>
    <hyperlink ref="K6924" r:id="rId5239" display="hostalestepa.es/"/>
    <hyperlink ref="K6925" r:id="rId5240" display="fontdelgenil.com"/>
    <hyperlink ref="K6926" r:id="rId5241" display="baobabsuites.com"/>
    <hyperlink ref="K6927" r:id="rId5242" display="plazadelaluz.com"/>
    <hyperlink ref="K6928" r:id="rId5243" display="hotelmontera.com"/>
    <hyperlink ref="K6929" r:id="rId5244" display="anticmenorca.com"/>
    <hyperlink ref="K6930" r:id="rId5245" display="hotelesmares.com"/>
    <hyperlink ref="K6931" r:id="rId5246" display="seasunaniram.com"/>
    <hyperlink ref="K6934" r:id="rId5247" display="suitescoruna.com"/>
    <hyperlink ref="K6935" r:id="rId5248" display="cymargestion.com"/>
    <hyperlink ref="K6937" r:id="rId5249" display="relaistermal.com"/>
    <hyperlink ref="K6939" r:id="rId5250" display="vinccimercat.com"/>
    <hyperlink ref="K6941" r:id="rId5251" display="gardenhotels.com"/>
    <hyperlink ref="K6943" r:id="rId5252" display="hotelelmeson.com"/>
    <hyperlink ref="K6944" r:id="rId5253" display="hoteltactica.com"/>
    <hyperlink ref="K6946" r:id="rId5254" display="losenebrales.com"/>
    <hyperlink ref="K6947" r:id="rId5255" display="zenithoteles.com"/>
    <hyperlink ref="K6948" r:id="rId5256" display="indigomadrid.com"/>
    <hyperlink ref="K6949" r:id="rId5257" display="artiemhotels.com"/>
    <hyperlink ref="K6950" r:id="rId5258" display="donluishotel.com"/>
    <hyperlink ref="K6951" r:id="rId5259" display="hotelserrano.com"/>
    <hyperlink ref="K6952" r:id="rId5260" display="hotelmarjavi.com"/>
    <hyperlink ref="K6953" r:id="rId5261" display="h-plazamayor.com"/>
    <hyperlink ref="K6954" r:id="rId5262" display="hotelganivet.com"/>
    <hyperlink ref="K6955" r:id="rId5263" display="hotelcortezo.com"/>
    <hyperlink ref="K6956" r:id="rId5264" display="mhapartments.com"/>
    <hyperlink ref="K6957" r:id="rId5265" display="totem-madrid.com"/>
    <hyperlink ref="K6958" r:id="rId5266" display="hotelabrivas.com"/>
    <hyperlink ref="K6959" r:id="rId5267" display="crculogranva.com"/>
    <hyperlink ref="K6962" r:id="rId5268" display="thewaltmadrid.es"/>
    <hyperlink ref="K6963" r:id="rId5269" display="hotelmeninas.com"/>
    <hyperlink ref="K6965" r:id="rId5270" display="hotel-madfor.com"/>
    <hyperlink ref="K6966" r:id="rId5271" display="8roomsmadrid.com"/>
    <hyperlink ref="K6967" r:id="rId5272" display="eraseunhotel.com"/>
    <hyperlink ref="K6971" r:id="rId5273" display="hotelenrique.com"/>
    <hyperlink ref="K6972" r:id="rId5274" display="hotelelancla.net"/>
    <hyperlink ref="K6973" r:id="rId5275" display="http://hotellafarga.cat/"/>
    <hyperlink ref="K6975" r:id="rId5276" display="hotelgalaico.com"/>
    <hyperlink ref="K6976" r:id="rId5277" display="hostalpiquio.es/"/>
    <hyperlink ref="K6977" r:id="rId5278" display="http://venus-resort.net/"/>
    <hyperlink ref="K6979" r:id="rId5279" display="hotelelbedel.com"/>
    <hyperlink ref="K6980" r:id="rId5280" display="mirandasuizo.com"/>
    <hyperlink ref="K6982" r:id="rId5281" display="lagalamperna.com"/>
    <hyperlink ref="K6984" r:id="rId5282" display="domus-hoteles.es"/>
    <hyperlink ref="K6985" r:id="rId5283" display="casalosperez.com"/>
    <hyperlink ref="K6986" r:id="rId5284" display="hotelpelinor.com"/>
    <hyperlink ref="K6987" r:id="rId5285" display="hotelnivaria.com"/>
    <hyperlink ref="K6988" r:id="rId5286" display="hoteles-luna.com"/>
    <hyperlink ref="K6989" r:id="rId5287" display="belivehotels.com"/>
    <hyperlink ref="K6990" r:id="rId5288" display="http://villarocamar.com/"/>
    <hyperlink ref="K6991" r:id="rId5289" display="puertopalace.com"/>
    <hyperlink ref="K6993" r:id="rId5290" display="puertopalace.com"/>
    <hyperlink ref="K6994" r:id="rId5291" display="4dreamshotel.com"/>
    <hyperlink ref="K6995" r:id="rId5292" display="tenerifeving.com"/>
    <hyperlink ref="K6996" r:id="rId5293" display="hotelnivaria.com"/>
    <hyperlink ref="K6997" r:id="rId5294" display="http://agaroturismo.com/"/>
    <hyperlink ref="K6998" r:id="rId5295" display="coral-hotels.com"/>
    <hyperlink ref="K6999" r:id="rId5296" display="casalahoyita.com"/>
    <hyperlink ref="K7000" r:id="rId5297" display="el-meridiano.com"/>
    <hyperlink ref="K7001" r:id="rId5298" display="hoteleltejar.com"/>
    <hyperlink ref="K7002" r:id="rId5299" display="parquedelsol.net"/>
    <hyperlink ref="K7003" r:id="rId5300" display="westhavenbay.com"/>
    <hyperlink ref="K7004" r:id="rId5301" display="https://novomarhotel.es/"/>
    <hyperlink ref="K7005" r:id="rId5302" display="tropicalpark.com"/>
    <hyperlink ref="K7006" r:id="rId5303" display="coral-hotels.com"/>
    <hyperlink ref="K7007" r:id="rId5304" display="coral-hotels.com"/>
    <hyperlink ref="K7010" r:id="rId5305" display="intercorpgrp.com"/>
    <hyperlink ref="K7011" r:id="rId5306" display="hotel-gomera.com"/>
    <hyperlink ref="K7012" r:id="rId5307" display="http://vila-lavanda.com/"/>
    <hyperlink ref="K7013" r:id="rId5308" display="http://airadapetada.com/"/>
    <hyperlink ref="K7015" r:id="rId5309" display="exesalamanca.com"/>
    <hyperlink ref="K7016" r:id="rId5310" display="hotelafuente.com"/>
    <hyperlink ref="K7017" r:id="rId5311" display="hotelelcruce.com"/>
    <hyperlink ref="K7018" r:id="rId5312" display="conderodrigo.com"/>
    <hyperlink ref="K7019" r:id="rId5313" display="conderodrigo.com"/>
    <hyperlink ref="K7020" r:id="rId5314" display="lepetithotel.net"/>
    <hyperlink ref="K7022" r:id="rId5315" display="hotelescenter.es"/>
    <hyperlink ref="K7023" r:id="rId5316" display="hotelemerita.com"/>
    <hyperlink ref="K7024" r:id="rId5317" display="http://fontdelgenil.com/"/>
    <hyperlink ref="K7025" r:id="rId5318" display="hotellaseras.com"/>
    <hyperlink ref="K7026" r:id="rId5319" display="valdepalacios.es"/>
    <hyperlink ref="K7027" r:id="rId5320" display="http://www.hotelmontera.com/"/>
    <hyperlink ref="K7028" r:id="rId5321" display="hotelroute42.com"/>
    <hyperlink ref="K7029" r:id="rId5322" display="hotelcarlos1.com"/>
    <hyperlink ref="K7030" r:id="rId5323" display="villanazules.com"/>
    <hyperlink ref="K7031" r:id="rId5324" display="belivehotels.com"/>
    <hyperlink ref="K7032" r:id="rId5325" display="hotellasalve.com"/>
    <hyperlink ref="K7033" r:id="rId5326" display="hotelguadiana.es"/>
    <hyperlink ref="K7034" r:id="rId5327" display="santacecilia.com"/>
    <hyperlink ref="K7035" r:id="rId5328" display="losescuderos.com"/>
    <hyperlink ref="K7036" r:id="rId5329" display="hotelmatias.com/"/>
    <hyperlink ref="K7037" r:id="rId5330" display="hotelelcruce.com"/>
    <hyperlink ref="K7038" r:id="rId5331" display="hotelpdelalba.es"/>
    <hyperlink ref="K7039" r:id="rId5332" display="http://flamerohotel.com/"/>
    <hyperlink ref="K7040" r:id="rId5333" display="kantaraalsaif.es"/>
    <hyperlink ref="K7041" r:id="rId5334" display="hotelalpemar.com"/>
    <hyperlink ref="K7042" r:id="rId5335" display="hotelarenales.es"/>
    <hyperlink ref="K7043" r:id="rId5336" display="hoteljarilla.com"/>
    <hyperlink ref="K7044" r:id="rId5337" display="tresmentiras.com"/>
    <hyperlink ref="K7045" r:id="rId5338" display="hotelgalicia.com"/>
    <hyperlink ref="K7046" r:id="rId5339" display="baldiogrande.com"/>
    <hyperlink ref="K7047" r:id="rId5340" display="camaracaceres.es"/>
    <hyperlink ref="K7048" r:id="rId5341" display="hotelalardos.com"/>
    <hyperlink ref="K7049" r:id="rId5342" display="hrelconvento.com"/>
    <hyperlink ref="K7050" r:id="rId5343" display="villaxarahiz.com"/>
    <hyperlink ref="K7051" r:id="rId5344" display="http://donluishotel.com/"/>
    <hyperlink ref="K7052" r:id="rId5345" display="hotelesdunas.com"/>
    <hyperlink ref="K7053" r:id="rId5346" display="hotelesdunas.com"/>
    <hyperlink ref="K7054" r:id="rId5347" display="hotelesdunas.com"/>
    <hyperlink ref="K7055" r:id="rId5348" display="http://hotelganivet.com/"/>
    <hyperlink ref="K7056" r:id="rId5349" display="villamarhotel.es"/>
    <hyperlink ref="K7057" r:id="rId5350" display="hotelpujolsl.com"/>
    <hyperlink ref="K7058" r:id="rId5351" display="hotelesdunas.com"/>
    <hyperlink ref="K7059" r:id="rId5352" display="http://hotelabrivas.com/"/>
    <hyperlink ref="K7061" r:id="rId5353" display="grupoalltours.es"/>
    <hyperlink ref="K7062" r:id="rId5354" display="hotel-arucas.com"/>
    <hyperlink ref="K7063" r:id="rId5355" display="hoteleslopez.com"/>
    <hyperlink ref="K7064" r:id="rId5356" display="hoteleslopez.com"/>
    <hyperlink ref="K7066" r:id="rId5357" display="hoteleslopez.com"/>
    <hyperlink ref="K7067" r:id="rId5358" display="anamarsuites.com"/>
    <hyperlink ref="K7068" r:id="rId5359" display="hotelesdunas.com"/>
    <hyperlink ref="K7071" r:id="rId5360" display="grupoalltours.es"/>
    <hyperlink ref="K7072" r:id="rId5361" display="hotelagaldar.com"/>
    <hyperlink ref="K7073" r:id="rId5362" display="laslongueras.com"/>
    <hyperlink ref="K7075" r:id="rId5363" display="vagantohotel.com"/>
    <hyperlink ref="K7076" r:id="rId5364" display="hotelcancuch.com"/>
    <hyperlink ref="K7077" r:id="rId5365" display="hotelcanvila.com"/>
    <hyperlink ref="K7079" r:id="rId5366" display="sansihotels.com/"/>
    <hyperlink ref="K7080" r:id="rId5367" display="hcccovadonga.com"/>
    <hyperlink ref="K7081" r:id="rId5368" display="hotelbertran.com"/>
    <hyperlink ref="K7083" r:id="rId5369" display="hotelstheone.com"/>
    <hyperlink ref="K7085" r:id="rId5370" display="hotel-laumon.com"/>
    <hyperlink ref="K7087" r:id="rId5371" display="firacongress.com"/>
    <hyperlink ref="K7088" r:id="rId5372" display="grup-soteras.com"/>
    <hyperlink ref="K7089" r:id="rId5373" display="bondiahotels.com"/>
    <hyperlink ref="K7090" r:id="rId5374" display="chicandbasic.com"/>
    <hyperlink ref="K7092" r:id="rId5375" display="atiramhotels.com"/>
    <hyperlink ref="K7093" r:id="rId5376" display="http://puertopalace.com/"/>
    <hyperlink ref="K7094" r:id="rId5377" display="http://www.puertopalace.com/"/>
    <hyperlink ref="K7095" r:id="rId5378" display="http://4dreamshotel.com/"/>
    <hyperlink ref="K7096" r:id="rId5379" display="hotel-rialto.com"/>
    <hyperlink ref="K7097" r:id="rId5380" display="hotelamister.com"/>
    <hyperlink ref="K7099" r:id="rId5381" display="polgracehotel.es"/>
    <hyperlink ref="K7100" r:id="rId5382" display="hotelcliment.com"/>
    <hyperlink ref="K7101" r:id="rId5383" display="hotelazulbcn.com"/>
    <hyperlink ref="K7102" r:id="rId5384" display="alimarahotel.com"/>
    <hyperlink ref="K7103" r:id="rId5385" display="achotelsants.com"/>
    <hyperlink ref="K7104" r:id="rId5386" display="hotelsantpau.com"/>
    <hyperlink ref="K7106" r:id="rId5387" display="hotelmadanis.com"/>
    <hyperlink ref="K7107" r:id="rId5388" display="hotelmadanis.com"/>
    <hyperlink ref="K7108" r:id="rId5389" display="http://coral-hotels.com/"/>
    <hyperlink ref="K7110" r:id="rId5390" display="hotelmajestic.es"/>
    <hyperlink ref="K7111" r:id="rId5391" display="hiltonhotels.com"/>
    <hyperlink ref="K7112" r:id="rId5392" display="hotelespanya.com"/>
    <hyperlink ref="K7115" r:id="rId5393" display="torrevermella.es"/>
    <hyperlink ref="K7116" r:id="rId5394" display="grup-soteras.com"/>
    <hyperlink ref="K7117" r:id="rId5395" display="http://hotelafuente.com/"/>
    <hyperlink ref="K7119" r:id="rId5396" display="lesclarisses.com"/>
    <hyperlink ref="K7120" r:id="rId5397" display="grup-soteras.com"/>
    <hyperlink ref="K7121" r:id="rId5398" display="grup-soteras.com"/>
    <hyperlink ref="K7123" r:id="rId5399" display="zenithoteles.com"/>
    <hyperlink ref="K7124" r:id="rId5400" display="goldenhotels.com"/>
    <hyperlink ref="K7126" r:id="rId5401" display="hlespalmeres.com"/>
    <hyperlink ref="K7127" r:id="rId5402" display="goldenhotels.com"/>
    <hyperlink ref="K7129" r:id="rId5403" display="goldenhotels.com"/>
    <hyperlink ref="K7130" r:id="rId5404" display="hotelcaprici.com"/>
    <hyperlink ref="K7131" r:id="rId5405" display="hotelriviera.com"/>
    <hyperlink ref="K7132" r:id="rId5406" display="bondiahotels.com"/>
    <hyperlink ref="K7133" r:id="rId5407" display="checkingarbi.com"/>
    <hyperlink ref="K7134" r:id="rId5408" display="expresshotel.net"/>
    <hyperlink ref="K7135" r:id="rId5409" display="http://santacecilia.com/"/>
    <hyperlink ref="K7136" r:id="rId5410" display="boutique1847.com"/>
    <hyperlink ref="K7137" r:id="rId5411" display="talldeconill.com"/>
    <hyperlink ref="K7138" r:id="rId5412" display="http://hotelelcruce.com/"/>
    <hyperlink ref="K7139" r:id="rId5413" display="sitges.dolce.com"/>
    <hyperlink ref="K7141" r:id="rId5414" display="elrecodelavi.com"/>
    <hyperlink ref="K7142" r:id="rId5415" display="hotelpineda.com/"/>
    <hyperlink ref="K7143" r:id="rId5416" display="hotelurbisol.com"/>
    <hyperlink ref="K7144" r:id="rId5417" display="vilarsrurals.com"/>
    <hyperlink ref="K7145" r:id="rId5418" display="ciutathotels.com"/>
    <hyperlink ref="K7147" r:id="rId5419" display="hoteljbalmes.com"/>
    <hyperlink ref="K7148" r:id="rId5420" display="matasarnalot.com"/>
    <hyperlink ref="K7149" r:id="rId5421" display="lasantamaria.com"/>
    <hyperlink ref="K7150" r:id="rId5422" display="http://hrelconvento.com/"/>
    <hyperlink ref="K7151" r:id="rId5423" display="sitgeshotels.com"/>
    <hyperlink ref="K7153" r:id="rId5424" display="zenithoteles.com"/>
    <hyperlink ref="K7154" r:id="rId5425" display="domus-hoteles.es"/>
    <hyperlink ref="K7155" r:id="rId5426" display="hostalpatron.com"/>
    <hyperlink ref="K7157" r:id="rId5427" display="http://villamarhotel.es/"/>
    <hyperlink ref="K7159" r:id="rId5428" display="http://hotelesdunas.com/"/>
    <hyperlink ref="K7161" r:id="rId5429" display="hotelcosmopol.es"/>
    <hyperlink ref="K7162" r:id="rId5430" display="hotelcosmopol.es"/>
    <hyperlink ref="K7163" r:id="rId5431" display="airederuesga.com"/>
    <hyperlink ref="K7164" r:id="rId5432" display="hotellasolas.com"/>
    <hyperlink ref="K7165" r:id="rId5433" display="hotelviadero.com"/>
    <hyperlink ref="I7166" r:id="rId5434" display="info@hotelquinfer.com"/>
    <hyperlink ref="K7166" r:id="rId5435" display="http://maritimplaya.com/"/>
    <hyperlink ref="K7167" r:id="rId5436" display="hotelquinfer.com"/>
    <hyperlink ref="K7168" r:id="rId5437" display="rincondeanton.es"/>
    <hyperlink ref="K7169" r:id="rId5438" display="isladecubasl.com"/>
    <hyperlink ref="K7170" r:id="rId5439" display="hotelmarfrei.com"/>
    <hyperlink ref="K7171" r:id="rId5440" display="arhaalbatros.com"/>
    <hyperlink ref="K7172" r:id="rId5441" display="dondiegohotel.es"/>
    <hyperlink ref="K7173" r:id="rId5442" display="http://hotelagaldar.com/"/>
    <hyperlink ref="K7174" r:id="rId5443" display="saiazgetaria.com"/>
    <hyperlink ref="K7175" r:id="rId5444" display="zumaiahotela.com"/>
    <hyperlink ref="K7176" r:id="rId5445" display="monteigueldo.com"/>
    <hyperlink ref="K7177" r:id="rId5446" display="hoteldonosti.com"/>
    <hyperlink ref="K7178" r:id="rId5447" display="arrizulhotel.com"/>
    <hyperlink ref="K7179" r:id="rId5448" display="zenithoteles.com"/>
    <hyperlink ref="K7180" r:id="rId5449" display="hotelonyarbi.com"/>
    <hyperlink ref="K7182" r:id="rId5450" display="hotelibiltze.com"/>
    <hyperlink ref="K7183" r:id="rId5451" display="gurutzeberri.com"/>
    <hyperlink ref="K7184" r:id="rId5452" display="casamalkorra.com"/>
    <hyperlink ref="K7185" r:id="rId5453" display="hotelalcazar.net"/>
    <hyperlink ref="K7186" r:id="rId5454" display="http://hotel-laumon.com/"/>
    <hyperlink ref="K7187" r:id="rId5455" display="hotelbeasain.com"/>
    <hyperlink ref="K7188" r:id="rId5456" display="hotelzarautz.com"/>
    <hyperlink ref="K7189" r:id="rId5457" display="http://grup-soteras.com/"/>
    <hyperlink ref="K7190" r:id="rId5458" display="hoteldolarea.com"/>
    <hyperlink ref="K7191" r:id="rId5459" display="http://chicandbasic.com/"/>
    <hyperlink ref="K7192" r:id="rId5460" display="zenithoteles.com"/>
    <hyperlink ref="K7193" r:id="rId5461" display="zenithoteles.com"/>
    <hyperlink ref="K7197" r:id="rId5462" display="elciegohotel.com"/>
    <hyperlink ref="K7198" r:id="rId5463" display="almaderomero.com"/>
    <hyperlink ref="K7199" r:id="rId5464" display="bcoolhostels.com"/>
    <hyperlink ref="K7200" r:id="rId5465" display="hotelsanroque.es"/>
    <hyperlink ref="K7201" r:id="rId5466" display="hotelelorrio.com"/>
    <hyperlink ref="K7202" r:id="rId5467" display="hotelgametxo.com"/>
    <hyperlink ref="K7203" r:id="rId5468" display="bcoolhostels.com"/>
    <hyperlink ref="K7205" r:id="rId5469" display="http://hotelsantpau.com/"/>
    <hyperlink ref="K7206" r:id="rId5470" display="valledeayala.com"/>
    <hyperlink ref="K7207" r:id="rId5471" display="hotelzubieta.com"/>
    <hyperlink ref="K7208" r:id="rId5472" display="hotelmundaka.com"/>
    <hyperlink ref="K7210" r:id="rId5473" display="lacasadebeli.com"/>
    <hyperlink ref="K7211" r:id="rId5474" display="http://hotelmajestic.es/"/>
    <hyperlink ref="K7212" r:id="rId5475" display="hoteltudanca.com"/>
    <hyperlink ref="K7213" r:id="rId5476" display="hoteltudanca.com"/>
    <hyperlink ref="K7214" r:id="rId5477" display="hotellacaada.com"/>
    <hyperlink ref="K7215" r:id="rId5478" display="quintadelnar.com"/>
    <hyperlink ref="K7216" r:id="rId5479" display="campustavern.com"/>
    <hyperlink ref="K7217" r:id="rId5480" display="torremilanos.com"/>
    <hyperlink ref="K7219" r:id="rId5481" display="zenithoteles.com"/>
    <hyperlink ref="K7220" r:id="rId5482" display="hotelagorreta.es"/>
    <hyperlink ref="K7221" r:id="rId5483" display="hotelplazaola.es"/>
    <hyperlink ref="K7222" r:id="rId5484" display="hotelbaztan.com/"/>
    <hyperlink ref="K7223" r:id="rId5485" display="hotelchurrut.com"/>
    <hyperlink ref="K7224" r:id="rId5486" display="hotelberatxa.com"/>
    <hyperlink ref="K7225" r:id="rId5487" display="hostalhaizea.com"/>
    <hyperlink ref="K7226" r:id="rId5488" display="hotelcaracho.com"/>
    <hyperlink ref="K7227" r:id="rId5489" display="hotelirubide.com"/>
    <hyperlink ref="K7228" r:id="rId5490" display="hoteltriskel.com"/>
    <hyperlink ref="K7229" r:id="rId5491" display="hotelalcarria.es"/>
    <hyperlink ref="K7230" r:id="rId5492" display="hotelinfante.com"/>
    <hyperlink ref="K7231" r:id="rId5493" display="hotelalcarria.es"/>
    <hyperlink ref="K7232" r:id="rId5494" display="zenitalcolea.com"/>
    <hyperlink ref="K7233" r:id="rId5495" display="lasmayoralas.com"/>
    <hyperlink ref="K7234" r:id="rId5496" display="http://checkingarbi.com/"/>
    <hyperlink ref="K7235" r:id="rId5497" display="arriadhhotel.com"/>
    <hyperlink ref="K7237" r:id="rId5498" display="hotelesmonte.com"/>
    <hyperlink ref="K7238" r:id="rId5499" display="salleshotels.com"/>
    <hyperlink ref="K7240" r:id="rId5500" display="hiltonhotels.com"/>
    <hyperlink ref="K7241" r:id="rId5501" display="zenithoteles.com"/>
    <hyperlink ref="K7242" r:id="rId5502" display="hotelgoartin.com"/>
    <hyperlink ref="K7243" r:id="rId5503" display="hostalflores.com"/>
    <hyperlink ref="K7244" r:id="rId5504" display="villa-albero.com"/>
    <hyperlink ref="K7245" r:id="rId5505" display="ruralcaicune.com"/>
    <hyperlink ref="K7246" r:id="rId5506" display="hotel-angela.com"/>
    <hyperlink ref="K7247" r:id="rId5507" display="hotelvinuela.com"/>
    <hyperlink ref="K7248" r:id="rId5508" display="hotelbajamar.com"/>
    <hyperlink ref="K7249" r:id="rId5509" display="hotelcarabeo.com"/>
    <hyperlink ref="K7250" r:id="rId5510" display="hoteljimesol.com"/>
    <hyperlink ref="K7252" r:id="rId5511" display="cortijoamaya.com"/>
    <hyperlink ref="K7253" r:id="rId5512" display="http://calamericano.com/"/>
    <hyperlink ref="K7254" r:id="rId5513" display="http://zenithoteles.com/"/>
    <hyperlink ref="K7255" r:id="rId5514" display="holidayhydros.es"/>
    <hyperlink ref="K7256" r:id="rId5515" display="http://hostalpatron.com/"/>
    <hyperlink ref="K7259" r:id="rId5516" display="hotelrusadir.com"/>
    <hyperlink ref="K7261" r:id="rId5517" display="laquintagolf.com"/>
    <hyperlink ref="K7262" r:id="rId5518" display="hostalcolonia.es"/>
    <hyperlink ref="K7263" r:id="rId5519" display="http://hotelcosmopol.es/"/>
    <hyperlink ref="K7265" r:id="rId5520" display="http://hotellasolas.com/"/>
    <hyperlink ref="K7266" r:id="rId5521" display="http://www.hotelviadero.com/"/>
    <hyperlink ref="K7268" r:id="rId5522" display="vasariresort.com"/>
    <hyperlink ref="K7269" r:id="rId5523" display="hotel-florida.es"/>
    <hyperlink ref="K7271" r:id="rId5524" display="hotelmainake.com"/>
    <hyperlink ref="K7272" r:id="rId5525" display="crsantamaria.com"/>
    <hyperlink ref="K7273" r:id="rId5526" display="lascanadillas.es"/>
    <hyperlink ref="K7275" r:id="rId5527" display="hotelhidalgo.com"/>
    <hyperlink ref="K7276" r:id="rId5528" display="http://zumaiahotela.com/"/>
    <hyperlink ref="K7277" r:id="rId5529" display="ventadelalto.com"/>
    <hyperlink ref="K7278" r:id="rId5530" display="hotelsanpedro.es"/>
    <hyperlink ref="K7279" r:id="rId5531" display="alcazar-reina.es"/>
    <hyperlink ref="K7280" r:id="rId5532" display="hotelabanico.com"/>
    <hyperlink ref="K7281" r:id="rId5533" display="hotelmurillo.com"/>
    <hyperlink ref="K7282" r:id="rId5534" display="hostaldavinci.es"/>
    <hyperlink ref="K7283" r:id="rId5535" display="hotelbecquer.com"/>
    <hyperlink ref="K7284" r:id="rId5536" display="hotelesmonte.com"/>
    <hyperlink ref="K7285" r:id="rId5537" display="hotelalminar.com"/>
    <hyperlink ref="K7286" r:id="rId5538" display="hotelesmonte.com"/>
    <hyperlink ref="K7288" r:id="rId5539" display="meliasevilla.com"/>
    <hyperlink ref="K7289" r:id="rId5540" display="enfasishotel.com"/>
    <hyperlink ref="K7291" r:id="rId5541" display="hoteldonpaco.com"/>
    <hyperlink ref="K7293" r:id="rId5542" display="hotelelcruce.net"/>
    <hyperlink ref="K7294" r:id="rId5543" display="hotelelcruce.net"/>
    <hyperlink ref="K7295" r:id="rId5544" display="santaanahotel.es"/>
    <hyperlink ref="K7296" r:id="rId5545" display="hotelalkalat.com"/>
    <hyperlink ref="K7297" r:id="rId5546" display="alcobadelrey.com"/>
    <hyperlink ref="K7298" r:id="rId5547" display="mrelsanguino.com"/>
    <hyperlink ref="K7299" r:id="rId5548" display="hoteloromana.com"/>
    <hyperlink ref="K7300" r:id="rId5549" display="hotelmairena.com"/>
    <hyperlink ref="K7301" r:id="rId5550" display="hostalalhaja.com"/>
    <hyperlink ref="K7302" r:id="rId5551" display="hotelpinomar.com"/>
    <hyperlink ref="K7303" r:id="rId5552" display="hotellacueva.com"/>
    <hyperlink ref="K7304" r:id="rId5553" display="hotelfrancia.com"/>
    <hyperlink ref="K7305" r:id="rId5554" display="barcelocadiz.com"/>
    <hyperlink ref="K7307" r:id="rId5555" display="http://www.valledeayala.com/"/>
    <hyperlink ref="K7308" r:id="rId5556" display="hrquitagolpe.com"/>
    <hyperlink ref="K7309" r:id="rId5557" display="maciahoteles.com"/>
    <hyperlink ref="K7310" r:id="rId5558" display="http://hoteltxaraka.com/"/>
    <hyperlink ref="K7311" r:id="rId5559" display="hotelpozorey.com"/>
    <hyperlink ref="K7313" r:id="rId5560" display="hotelesgarbi.com"/>
    <hyperlink ref="K7314" r:id="rId5561" display="gransolhotel.com"/>
    <hyperlink ref="K7316" r:id="rId5562" display="hoteldiufain.com"/>
    <hyperlink ref="K7318" r:id="rId5563" display="hotelv-vejer.com"/>
    <hyperlink ref="K7319" r:id="rId5564" display="sanroqueclub.com"/>
    <hyperlink ref="K7320" r:id="rId5565" display="hotellatorre.net"/>
    <hyperlink ref="K7321" r:id="rId5566" display="lacasagrande.net"/>
    <hyperlink ref="K7322" r:id="rId5567" display="catalanhotel.com"/>
    <hyperlink ref="K7323" r:id="rId5568" display="playasenator.com"/>
    <hyperlink ref="K7324" r:id="rId5569" display="puertosherry.com"/>
    <hyperlink ref="K7325" r:id="rId5570" display="egaruhoteles.com"/>
    <hyperlink ref="K7326" r:id="rId5571" display="http://hostalhaizea.com/"/>
    <hyperlink ref="K7327" r:id="rId5572" display="http://hotelcaracho.com/"/>
    <hyperlink ref="K7328" r:id="rId5573" display="oasiscordoba.com"/>
    <hyperlink ref="K7329" r:id="rId5574" display="hotelelpilar.com"/>
    <hyperlink ref="K7330" r:id="rId5575" display="hotelmadinat.com"/>
    <hyperlink ref="K7332" r:id="rId5576" display="itacacordoba.com"/>
    <hyperlink ref="K7334" r:id="rId5577" display="maciahoteles.com"/>
    <hyperlink ref="K7336" r:id="rId5578" display="zercahoteles.com"/>
    <hyperlink ref="K7337" r:id="rId5579" display="zercahoteles.com"/>
    <hyperlink ref="K7338" r:id="rId5580" display="hotelescenter.es"/>
    <hyperlink ref="K7339" r:id="rId5581" display="hotelviento10.es"/>
    <hyperlink ref="K7340" r:id="rId5582" display="carmenteresa.com"/>
    <hyperlink ref="K7341" r:id="rId5583" display="masangabriel.com"/>
    <hyperlink ref="K7342" r:id="rId5584" display="hotelescenter.es"/>
    <hyperlink ref="K7344" r:id="rId5585" display="shinealbayzn.com"/>
    <hyperlink ref="K7345" r:id="rId5586" display="http://playasenator.com/"/>
    <hyperlink ref="K7346" r:id="rId5587" display="maciahoteles.com"/>
    <hyperlink ref="K7348" r:id="rId5588" display="maciahoteles.com"/>
    <hyperlink ref="K7349" r:id="rId5589" display="hoteldonjuan.com"/>
    <hyperlink ref="K7350" r:id="rId5590" display="maabenhumeya.com"/>
    <hyperlink ref="K7351" r:id="rId5591" display="zercahoteles.com"/>
    <hyperlink ref="K7352" r:id="rId5592" display="hotellanava.com/"/>
    <hyperlink ref="K7353" r:id="rId5593" display="hotelnevasur.com"/>
    <hyperlink ref="K7354" r:id="rId5594" display="hotelnevasur.es/"/>
    <hyperlink ref="K7355" r:id="rId5595" display="hotelquentar.com"/>
    <hyperlink ref="K7357" r:id="rId5596" display="hotelnajarra.com"/>
    <hyperlink ref="K7358" r:id="rId5597" display="playasenator.com"/>
    <hyperlink ref="K7359" r:id="rId5598" display="elcascapenas.com"/>
    <hyperlink ref="K7360" r:id="rId5599" display="maciahoteles.com"/>
    <hyperlink ref="K7361" r:id="rId5600" display="http://hotelbajamar.com/"/>
    <hyperlink ref="K7362" r:id="rId5601" display="lasmalvasias.com"/>
    <hyperlink ref="K7363" r:id="rId5602" display="fincavalbono.com"/>
    <hyperlink ref="K7364" r:id="rId5603" display="lacasanoble.net/"/>
    <hyperlink ref="K7365" r:id="rId5604" display="hotelessentia.es"/>
    <hyperlink ref="K7368" r:id="rId5605" display="hotelalbaida.com"/>
    <hyperlink ref="K7370" r:id="rId5606" display="elalamohotel.com"/>
    <hyperlink ref="K7372" r:id="rId5607" display="playasenator.com"/>
    <hyperlink ref="K7373" r:id="rId5608" display="playasenator.com"/>
    <hyperlink ref="K7374" r:id="rId5609" display="hotel-marina.com"/>
    <hyperlink ref="K7375" r:id="rId5610" display="masiadelacy.com/"/>
    <hyperlink ref="K7377" r:id="rId5611" display="lagastrocasa.com"/>
    <hyperlink ref="K7381" r:id="rId5612" display="casadelprior.com"/>
    <hyperlink ref="K7382" r:id="rId5613" display="hotelelglobo.com"/>
    <hyperlink ref="K7383" r:id="rId5614" display="hotelalaquas.com"/>
    <hyperlink ref="K7384" r:id="rId5615" display="hotelmanises.com"/>
    <hyperlink ref="K7385" r:id="rId5616" display="adhochoteles.com"/>
    <hyperlink ref="K7386" r:id="rId5617" display="hotelsicania.com"/>
    <hyperlink ref="K7387" r:id="rId5618" display="torsehoteles.com"/>
    <hyperlink ref="I7390" r:id="rId5619" display="info@blanqhotels.com"/>
    <hyperlink ref="K7390" r:id="rId5620" display="blanqhotels.com/"/>
    <hyperlink ref="K7391" r:id="rId5621" display="hotelsandiego.es"/>
    <hyperlink ref="K7392" r:id="rId5622" display="hotelavenida.net"/>
    <hyperlink ref="K7393" r:id="rId5623" display="hotelestacio.com"/>
    <hyperlink ref="K7394" r:id="rId5624" display="condesdebuol.com"/>
    <hyperlink ref="K7395" r:id="rId5625" display="http://hostaldavinci.es/"/>
    <hyperlink ref="K7396" r:id="rId5626" display="casasibarita.com"/>
    <hyperlink ref="K7397" r:id="rId5627" display="gandiapalace.com"/>
    <hyperlink ref="K7398" r:id="rId5628" display="hotelcibeles.com"/>
    <hyperlink ref="K7399" r:id="rId5629" display="hotelrhgijon.com"/>
    <hyperlink ref="K7402" r:id="rId5630" display="hotelvorafira.es"/>
    <hyperlink ref="K7403" r:id="rId5631" display="hotel-renasa.com"/>
    <hyperlink ref="K7404" r:id="rId5632" display="petitmiramar.com"/>
    <hyperlink ref="K7405" r:id="rId5633" display="cruzdegracia.com"/>
    <hyperlink ref="K7406" r:id="rId5634" display="adhochoteles.com"/>
    <hyperlink ref="K7407" r:id="rId5635" display="playasenator.com"/>
    <hyperlink ref="K7408" r:id="rId5636" display="hotelbeniali.com"/>
    <hyperlink ref="K7409" r:id="rId5637" display="http://hotelalkalat.com/"/>
    <hyperlink ref="K7410" r:id="rId5638" display="civishoteles.com"/>
    <hyperlink ref="K7412" r:id="rId5639" display="hotelbersoca.com"/>
    <hyperlink ref="K7413" r:id="rId5640" display="hotel-jardin.net"/>
    <hyperlink ref="K7414" r:id="rId5641" display="hotelrostits.com"/>
    <hyperlink ref="K7415" r:id="rId5642" display="hoteljeremas.com"/>
    <hyperlink ref="K7416" r:id="rId5643" display="ducdevendome.com"/>
    <hyperlink ref="K7417" r:id="rId5644" display="hotelesprado.com"/>
    <hyperlink ref="K7418" r:id="rId5645" display="http://barcelocadiz.com/"/>
    <hyperlink ref="K7419" r:id="rId5646" display="elhotelplaya.com"/>
    <hyperlink ref="K7421" r:id="rId5647" display="hotelesprado.com"/>
    <hyperlink ref="K7422" r:id="rId5648" display="benidormcity.com"/>
    <hyperlink ref="K7424" r:id="rId5649" display="daniyahotels.com"/>
    <hyperlink ref="K7425" r:id="rId5650" display="hotelsanremo.net"/>
    <hyperlink ref="K7426" r:id="rId5651" display="manolihotels.com"/>
    <hyperlink ref="K7427" r:id="rId5652" display="hotelpatilla.com"/>
    <hyperlink ref="K7428" r:id="rId5653" display="http://pozodelduque.com/"/>
    <hyperlink ref="K7429" r:id="rId5654" display="benidormcity.com"/>
    <hyperlink ref="K7430" r:id="rId5655" display="hoteledenmar.com"/>
    <hyperlink ref="K7431" r:id="rId5656" display="hotelelraset.com"/>
    <hyperlink ref="K7432" r:id="rId5657" display="hotelcostamar.eu"/>
    <hyperlink ref="K7433" r:id="rId5658" display="grupotamboril.es"/>
    <hyperlink ref="K7434" r:id="rId5659" display="caballodeoro.com"/>
    <hyperlink ref="K7435" r:id="rId5660" display="http://catalanhotel.com/"/>
    <hyperlink ref="K7436" r:id="rId5661" display="hotelrosabel.com"/>
    <hyperlink ref="K7437" r:id="rId5662" display="hotelrhroyal.com"/>
    <hyperlink ref="K7438" r:id="rId5663" display="hotelrosamar.com"/>
    <hyperlink ref="K7441" r:id="rId5664" display="hotelbonalba.com"/>
    <hyperlink ref="K7442" r:id="rId5665" display="akinonresort.com"/>
    <hyperlink ref="K7443" r:id="rId5666" display="destinolavila.es"/>
    <hyperlink ref="K7444" r:id="rId5667" display="daniyahotels.com"/>
    <hyperlink ref="K7445" r:id="rId5668" display="hotelnouroma.com"/>
    <hyperlink ref="K7446" r:id="rId5669" display="hotelpinosol.com"/>
    <hyperlink ref="K7447" r:id="rId5670" display="hotelmilenio.com"/>
    <hyperlink ref="K7448" r:id="rId5671" display="damonsehotel.com"/>
    <hyperlink ref="K7449" r:id="rId5672" display="lacolinabeach.es"/>
    <hyperlink ref="K7450" r:id="rId5673" display="hostalnoguera.es"/>
    <hyperlink ref="K7451" r:id="rId5674" display="hotelspaelia.com"/>
    <hyperlink ref="K7452" r:id="rId5675" display="hotelcastillo.es"/>
    <hyperlink ref="K7453" r:id="rId5676" display="hotelaltozano.es"/>
    <hyperlink ref="K7455" r:id="rId5677" display="hotelgalatea.net"/>
    <hyperlink ref="K7456" r:id="rId5678" display="hotelplayasol.es"/>
    <hyperlink ref="K7459" r:id="rId5679" display="amalteahotel.com"/>
    <hyperlink ref="K7460" r:id="rId5680" display="hotel-mayari.com"/>
    <hyperlink ref="K7461" r:id="rId5681" display="hotelcavanna.com"/>
    <hyperlink ref="K7462" r:id="rId5682" display="costanarejos.com"/>
    <hyperlink ref="K7464" r:id="rId5683" display="hotelmonreal.net"/>
    <hyperlink ref="K7465" r:id="rId5684" display="hotel-santos.com"/>
    <hyperlink ref="K7466" r:id="rId5685" display="elpradohotel.com"/>
    <hyperlink ref="K7467" r:id="rId5686" display="hotelarevalo.com"/>
    <hyperlink ref="K7468" r:id="rId5687" display="torremaestre.com"/>
    <hyperlink ref="K7469" r:id="rId5688" display="hoteltablazo.com"/>
    <hyperlink ref="K7470" r:id="rId5689" display="campelplanet.com"/>
    <hyperlink ref="K7471" r:id="rId5690" display="delfinhotels.com"/>
    <hyperlink ref="K7472" r:id="rId5691" display="delfinhotels.com"/>
    <hyperlink ref="K7473" r:id="rId5692" display="delfinhotels.com"/>
    <hyperlink ref="K7475" r:id="rId5693" display="binigausvell.com"/>
    <hyperlink ref="K7476" r:id="rId5694" display="gardenhotels.com"/>
    <hyperlink ref="K7477" r:id="rId5695" display="ferrerhotels.com"/>
    <hyperlink ref="K7478" r:id="rId5696" display="sabassaplana.com"/>
    <hyperlink ref="K7479" r:id="rId5697" display="hmmartinique.com"/>
    <hyperlink ref="K7480" r:id="rId5698" display="hmmartinique.com"/>
    <hyperlink ref="K7481" r:id="rId5699" display="alcaufarvell.com"/>
    <hyperlink ref="K7482" r:id="rId5700" display="mardemenorca.com"/>
    <hyperlink ref="K7483" r:id="rId5701" display="http://elalamohotel.com/"/>
    <hyperlink ref="K7484" r:id="rId5702" display="sabassarotja.com"/>
    <hyperlink ref="K7485" r:id="rId5703" display="canpereibiza.com"/>
    <hyperlink ref="K7486" r:id="rId5704" display="hotelmonport.com"/>
    <hyperlink ref="K7487" r:id="rId5705" display="hotelmonport.com"/>
    <hyperlink ref="K7488" r:id="rId5706" display="hotelniagara.org"/>
    <hyperlink ref="K7489" r:id="rId5707" display="hotelriutort.com"/>
    <hyperlink ref="K7490" r:id="rId5708" display="mllbayhotels.com"/>
    <hyperlink ref="K7491" r:id="rId5709" display="grupoalltours.es"/>
    <hyperlink ref="K7492" r:id="rId5710" display="http://marqueshouse.com/"/>
    <hyperlink ref="K7493" r:id="rId5711" display="elhotelpacha.com"/>
    <hyperlink ref="K7495" r:id="rId5712" display="duquesaplaya.com"/>
    <hyperlink ref="K7496" r:id="rId5713" display="aguasdeibiza.com"/>
    <hyperlink ref="K7498" r:id="rId5714" display="hotelesmares.com"/>
    <hyperlink ref="K7499" r:id="rId5715" display="zulmarhotels.com"/>
    <hyperlink ref="K7500" r:id="rId5716" display="zulmarhotels.com"/>
    <hyperlink ref="K7502" r:id="rId5717" display="marina-hotel.com"/>
    <hyperlink ref="K7503" r:id="rId5718" display="canescandell.com"/>
    <hyperlink ref="K7504" r:id="rId5719" display="http://hotelsandiego.es/"/>
    <hyperlink ref="K7505" r:id="rId5720" display="caspla-ibiza.com"/>
    <hyperlink ref="K7506" r:id="rId5721" display="hotelsanfora.com"/>
    <hyperlink ref="K7509" r:id="rId5722" display="marvellclub.com/"/>
    <hyperlink ref="K7510" r:id="rId5723" display="intercorpgrp.com"/>
    <hyperlink ref="K7511" r:id="rId5724" display="intercorpgrp.com"/>
    <hyperlink ref="K7512" r:id="rId5725" display="intercorpgrp.com"/>
    <hyperlink ref="K7514" r:id="rId5726" display="artiemhotels.com"/>
    <hyperlink ref="K7515" r:id="rId5727" display="artiemhotels.com"/>
    <hyperlink ref="K7516" r:id="rId5728" display="santamariana.com"/>
    <hyperlink ref="K7517" r:id="rId5729" display="hotelpatricia.es"/>
    <hyperlink ref="I7519" r:id="rId5730" display="info.marivent@belivehotels.com"/>
    <hyperlink ref="K7519" r:id="rId5731" display="belivehotels.com"/>
    <hyperlink ref="K7520" r:id="rId5732" display="blueseahotels.es"/>
    <hyperlink ref="K7521" r:id="rId5733" display="summahoteles.com"/>
    <hyperlink ref="K7523" r:id="rId5734" display="mllbayhotels.com"/>
    <hyperlink ref="K7524" r:id="rId5735" display="mllbayhotels.com"/>
    <hyperlink ref="K7525" r:id="rId5736" display="hotelbahamas.com"/>
    <hyperlink ref="K7526" r:id="rId5737" display="ferrerhotels.com"/>
    <hyperlink ref="K7527" r:id="rId5738" display="mllbayhotels.com"/>
    <hyperlink ref="K7529" r:id="rId5739" display="monnabervell.com"/>
    <hyperlink ref="K7530" r:id="rId5740" display="cabot-hotels.com"/>
    <hyperlink ref="K7532" r:id="rId5741" display="hotelcanpere.com"/>
    <hyperlink ref="K7533" r:id="rId5742" display="ferrerhotels.com"/>
    <hyperlink ref="K7534" r:id="rId5743" display="hotelcanvent.com"/>
    <hyperlink ref="K7535" r:id="rId5744" display="canalexandre.com"/>
    <hyperlink ref="K7536" r:id="rId5745" display="saplacapetra.com"/>
    <hyperlink ref="K7537" r:id="rId5746" display="hotelcalagat.com"/>
    <hyperlink ref="K7538" r:id="rId5747" display="hotelbellamar.es"/>
    <hyperlink ref="K7539" r:id="rId5748" display="hotelalondra.com"/>
    <hyperlink ref="K7540" r:id="rId5749" display="gardenhotels.com"/>
    <hyperlink ref="K7542" r:id="rId5750" display="vanityhotels.com"/>
    <hyperlink ref="K7543" r:id="rId5751" display="hotelgransol.com"/>
    <hyperlink ref="K7544" r:id="rId5752" display="marinshotels.com"/>
    <hyperlink ref="K7546" r:id="rId5753" display="sabinahotels.com"/>
    <hyperlink ref="K7547" r:id="rId5754" display="millorgarden.com"/>
    <hyperlink ref="K7549" r:id="rId5755" display="hotelesgarbi.com"/>
    <hyperlink ref="K7550" r:id="rId5756" display="hotelmiramar.com"/>
    <hyperlink ref="K7551" r:id="rId5757" display="citrichotels.com"/>
    <hyperlink ref="K7552" r:id="rId5758" display="artiemhotels.com"/>
    <hyperlink ref="K7553" r:id="rId5759" display="hoteldespuig.com"/>
    <hyperlink ref="K7554" r:id="rId5760" display="hoteltamarix.com"/>
    <hyperlink ref="K7555" r:id="rId5761" display="ferrerabeach.com"/>
    <hyperlink ref="K7556" r:id="rId5762" display="hotelbrismar.com"/>
    <hyperlink ref="K7557" r:id="rId5763" display="hotelbendinat.es"/>
    <hyperlink ref="K7558" r:id="rId5764" display="costaportals.com"/>
    <hyperlink ref="K7559" r:id="rId5765" display="delfinhotels.com"/>
    <hyperlink ref="K7560" r:id="rId5766" display="marthassuite.com"/>
    <hyperlink ref="K7562" r:id="rId5767" display="fergushotels.com"/>
    <hyperlink ref="K7563" r:id="rId5768" display="sollunamarsa.com"/>
    <hyperlink ref="K7564" r:id="rId5769" display="ponenthotels.com"/>
    <hyperlink ref="K7565" r:id="rId5770" display="veneciahotel.com"/>
    <hyperlink ref="K7566" r:id="rId5771" display="paguerabeach.com"/>
    <hyperlink ref="K7567" r:id="rId5772" display="galatzohotel.com"/>
    <hyperlink ref="K7568" r:id="rId5773" display="fergushotels.com"/>
    <hyperlink ref="K7569" r:id="rId5774" display="lindnerhotel.com"/>
    <hyperlink ref="K7570" r:id="rId5775" display="belivehotels.com"/>
    <hyperlink ref="K7571" r:id="rId5776" display="palma-suites.com"/>
    <hyperlink ref="K7572" r:id="rId5777" display="trypbosquesa.com"/>
    <hyperlink ref="K7573" r:id="rId5778" display="plazasonrigo.com"/>
    <hyperlink ref="K7574" r:id="rId5779" display="grupoplayasol.es"/>
    <hyperlink ref="K7577" r:id="rId5780" display="gardenhotels.com"/>
    <hyperlink ref="K7578" r:id="rId5781" display="santsalvador.com"/>
    <hyperlink ref="K7579" r:id="rId5782" display="hotelmayurca.com"/>
    <hyperlink ref="K7580" r:id="rId5783" display="canyamelpark.com"/>
    <hyperlink ref="K7581" r:id="rId5784" display="hotelcansull.com"/>
    <hyperlink ref="K7582" r:id="rId5785" display="hostalblanca.com"/>
    <hyperlink ref="K7583" r:id="rId5786" display="bahiapollena.com"/>
    <hyperlink ref="K7584" r:id="rId5787" display="hotelillador.com"/>
    <hyperlink ref="K7585" r:id="rId5788" display="puertoazulsa.com"/>
    <hyperlink ref="K7586" r:id="rId5789" display="hotelsispins.com"/>
    <hyperlink ref="K7587" r:id="rId5790" display="pollensapark.com"/>
    <hyperlink ref="K7588" r:id="rId5791" display="sonpenyaflor.com"/>
    <hyperlink ref="K7589" r:id="rId5792" display="gardenhotels.com"/>
    <hyperlink ref="K7590" r:id="rId5793" display="gardenhotels.com"/>
    <hyperlink ref="K7591" r:id="rId5794" display="gardenhotels.com"/>
    <hyperlink ref="K7592" r:id="rId5795" display="zafirohotels.com"/>
    <hyperlink ref="K7593" r:id="rId5796" display="gardenhotels.com"/>
    <hyperlink ref="K7594" r:id="rId5797" display="vanityhotels.com"/>
    <hyperlink ref="K7597" r:id="rId5798" display="belivehotels.com"/>
    <hyperlink ref="K7598" r:id="rId5799" display="zafirohotels.com"/>
    <hyperlink ref="K7599" r:id="rId5800" display="zafirohotels.com"/>
    <hyperlink ref="K7600" r:id="rId5801" display="paguerahotel.com"/>
    <hyperlink ref="K7601" r:id="rId5802" display="letsholidays.com"/>
    <hyperlink ref="K7602" r:id="rId5803" display="hotelblaumar.com"/>
    <hyperlink ref="K7603" r:id="rId5804" display="hotelcamiral.com"/>
    <hyperlink ref="K7604" r:id="rId5805" display="novarahotels.com"/>
    <hyperlink ref="K7606" r:id="rId5806" display="hotelterraza.com"/>
    <hyperlink ref="K7607" r:id="rId5807" display="hotel-gallet.com"/>
    <hyperlink ref="K7608" r:id="rId5808" display="hotelsrisech.com"/>
    <hyperlink ref="K7609" r:id="rId5809" display="laresidencia.net"/>
    <hyperlink ref="K7611" r:id="rId5810" display="coloniesrvsa.com"/>
    <hyperlink ref="K7612" r:id="rId5811" display="massesvinyes.com"/>
    <hyperlink ref="K7613" r:id="rId5812" display="vostrallarsl.com"/>
    <hyperlink ref="K7614" r:id="rId5813" display="hotelsantpol.com"/>
    <hyperlink ref="K7615" r:id="rId5814" display="hotelgesoria.com"/>
    <hyperlink ref="K7616" r:id="rId5815" display="hotelhoritzo.com"/>
    <hyperlink ref="K7618" r:id="rId5816" display="donjuantossa.com"/>
    <hyperlink ref="K7619" r:id="rId5817" display="hotelesdante.com"/>
    <hyperlink ref="K7620" r:id="rId5818" display="goldenhotels.com"/>
    <hyperlink ref="K7621" r:id="rId5819" display="goldenhotels.com"/>
    <hyperlink ref="K7622" r:id="rId5820" display="goldenhotels.com"/>
    <hyperlink ref="K7623" r:id="rId5821" display="hotelesgarbi.com"/>
    <hyperlink ref="K7624" r:id="rId5822" display="hotelesgarbi.com"/>
    <hyperlink ref="K7625" r:id="rId5823" display="athenehotels.com"/>
    <hyperlink ref="K7626" r:id="rId5824" display="festabravasl.com"/>
    <hyperlink ref="K7627" r:id="rId5825" display="hotelesgarbi.com"/>
    <hyperlink ref="K7628" r:id="rId5826" display="helioslloret.com"/>
    <hyperlink ref="K7630" r:id="rId5827" display="eveniahotels.com"/>
    <hyperlink ref="K7631" r:id="rId5828" display="hotelclipper.com"/>
    <hyperlink ref="K7632" r:id="rId5829" display="hotelesgarbi.com"/>
    <hyperlink ref="K7633" r:id="rId5830" display="marsolhotels.com"/>
    <hyperlink ref="K7634" r:id="rId5831" display="hotelmoremar.com"/>
    <hyperlink ref="K7635" r:id="rId5832" display="salleshotels.com"/>
    <hyperlink ref="K7636" r:id="rId5833" display="hotelemporda.com"/>
    <hyperlink ref="K7637" r:id="rId5834" display="hotelangeles.com"/>
    <hyperlink ref="K7639" r:id="rId5835" display="spalacentral.com"/>
    <hyperlink ref="K7640" r:id="rId5836" display="grupescudero.com"/>
    <hyperlink ref="K7641" r:id="rId5837" display="novarahotels.com"/>
    <hyperlink ref="K7642" r:id="rId5838" display="conventbegur.com"/>
    <hyperlink ref="K7643" r:id="rId5839" display="esceldebegur.com"/>
    <hyperlink ref="K7644" r:id="rId5840" display="papibouhotel.com"/>
    <hyperlink ref="K7645" r:id="rId5841" display="hotelmasroig.com"/>
    <hyperlink ref="K7646" r:id="rId5842" display="hotelsapunta.com"/>
    <hyperlink ref="K7647" r:id="rId5843" display="solanadelter.com"/>
    <hyperlink ref="K7648" r:id="rId5844" display="hotelnereida.com"/>
    <hyperlink ref="K7650" r:id="rId5845" display="jardidepedra.com"/>
    <hyperlink ref="K7651" r:id="rId5846" display="hotelsagoita.com"/>
    <hyperlink ref="K7652" r:id="rId5847" display="hotelelspins.com"/>
    <hyperlink ref="K7653" r:id="rId5848" display="hotel-panama.com"/>
    <hyperlink ref="K7654" r:id="rId5849" display="mastorrellas.com"/>
    <hyperlink ref="K7655" r:id="rId5850" display="vilarsrurals.com"/>
    <hyperlink ref="K7657" r:id="rId5851" display="solineusport.com"/>
    <hyperlink ref="K7658" r:id="rId5852" display="grupturistic.com"/>
    <hyperlink ref="K7659" r:id="rId5853" display="beautyllivia.com"/>
    <hyperlink ref="K7661" r:id="rId5854" display="zenithoteles.com"/>
    <hyperlink ref="K7662" r:id="rId5855" display="hotelnastasi.com"/>
    <hyperlink ref="K7664" r:id="rId5856" display="hotelcalpetit.es"/>
    <hyperlink ref="K7665" r:id="rId5857" display="hotelsantroc.com"/>
    <hyperlink ref="K7666" r:id="rId5858" display="hotelcanpuig.com"/>
    <hyperlink ref="K7667" r:id="rId5859" display="hotelmirador.cat"/>
    <hyperlink ref="K7668" r:id="rId5860" display="fondadomingo.org"/>
    <hyperlink ref="K7669" r:id="rId5861" display="hotelmarxant.com"/>
    <hyperlink ref="K7670" r:id="rId5862" display="hotelelspuis.com"/>
    <hyperlink ref="K7672" r:id="rId5863" display="hotelriunere.com"/>
    <hyperlink ref="K7673" r:id="rId5864" display="hulothoteles.com"/>
    <hyperlink ref="K7674" r:id="rId5865" display="hotelanglada.com"/>
    <hyperlink ref="K7675" r:id="rId5866" display="hotelmontarto.es"/>
    <hyperlink ref="K7677" r:id="rId5867" display="eiraskilodge.com"/>
    <hyperlink ref="K7678" r:id="rId5868" display="eiraskilodge.com"/>
    <hyperlink ref="K7679" r:id="rId5869" display="hotelcanejan.com"/>
    <hyperlink ref="K7680" r:id="rId5870" display="hotelbatalla.com"/>
    <hyperlink ref="K7681" r:id="rId5871" display="hotelalegret.com"/>
    <hyperlink ref="K7682" r:id="rId5872" display="casarafeleta.com"/>
    <hyperlink ref="K7683" r:id="rId5873" display="lacasadelrio.com"/>
    <hyperlink ref="K7684" r:id="rId5874" display="hotelramiroi.com"/>
    <hyperlink ref="K7686" r:id="rId5875" display="villadebaena.com"/>
    <hyperlink ref="K7687" r:id="rId5876" display="hotelmicasa.info"/>
    <hyperlink ref="K7688" r:id="rId5877" display="hotelballarn.com"/>
    <hyperlink ref="K7689" r:id="rId5878" display="hotelarruebo.net"/>
    <hyperlink ref="K7690" r:id="rId5879" display="casapelentos.com"/>
    <hyperlink ref="K7691" r:id="rId5880" display="hotelescalar.com"/>
    <hyperlink ref="K7692" r:id="rId5881" display="teleraresort.com"/>
    <hyperlink ref="K7693" r:id="rId5882" display="hotelvicente.com"/>
    <hyperlink ref="K7694" r:id="rId5883" display="hotelmariana.com"/>
    <hyperlink ref="K7695" r:id="rId5884" display="hotelelreyno.com"/>
    <hyperlink ref="K7697" r:id="rId5885" display="losjardines.info"/>
    <hyperlink ref="K7699" r:id="rId5886" display="casacustodio.com"/>
    <hyperlink ref="K7700" r:id="rId5887" display="hotelpirineos.es"/>
    <hyperlink ref="K7701" r:id="rId5888" display="posadaalvent.com"/>
    <hyperlink ref="K7702" r:id="rId5889" display="hotel-leonor.com"/>
    <hyperlink ref="K7703" r:id="rId5890" display="hotel-leonor.com"/>
    <hyperlink ref="K7704" r:id="rId5891" display="hostallazaro.com"/>
    <hyperlink ref="K7705" r:id="rId5892" display="los12linajes.com"/>
    <hyperlink ref="K7706" r:id="rId5893" display="hotelantonio.net"/>
    <hyperlink ref="K7707" r:id="rId5894" display="estacionalma.com"/>
    <hyperlink ref="K7708" r:id="rId5895" display="soosdeljalon.com"/>
    <hyperlink ref="K7709" r:id="rId5896" display="hotelrioarga.es/"/>
    <hyperlink ref="K7710" r:id="rId5897" display="laestanciasl.com"/>
    <hyperlink ref="K7711" r:id="rId5898" display="granviahotel.com"/>
    <hyperlink ref="K7712" r:id="rId5899" display="zenithoteles.com"/>
    <hyperlink ref="K7713" r:id="rId5900" display="hotelgranvia.com"/>
    <hyperlink ref="K7714" r:id="rId5901" display="cienbalcones.com"/>
    <hyperlink ref="K7715" r:id="rId5902" display="ciudaddeejea.com"/>
    <hyperlink ref="K7716" r:id="rId5903" display="hotelcarrasco.es"/>
    <hyperlink ref="K7717" r:id="rId5904" display="hotelelreyno.com"/>
    <hyperlink ref="K7718" r:id="rId5905" display="hotelperalta.com"/>
    <hyperlink ref="K7719" r:id="rId5906" display="hotel-lauria.com"/>
    <hyperlink ref="K7720" r:id="rId5907" display="blaumarhotel.com"/>
    <hyperlink ref="K7721" r:id="rId5908" display="blaumarhotel.com"/>
    <hyperlink ref="K7722" r:id="rId5909" display="hotelcansole.com"/>
    <hyperlink ref="K7725" r:id="rId5910" display="hotelacquasl.com"/>
    <hyperlink ref="K7727" r:id="rId5911" display="goldenhotels.com"/>
    <hyperlink ref="K7728" r:id="rId5912" display="hotel-caspel.com"/>
    <hyperlink ref="K7729" r:id="rId5913" display="goldenhotels.com"/>
    <hyperlink ref="K7730" r:id="rId5914" display="lemeridienra.com"/>
    <hyperlink ref="K7731" r:id="rId5915" display="hotelstjordi.com"/>
    <hyperlink ref="K7732" r:id="rId5916" display="masdelacosta.com"/>
    <hyperlink ref="K7733" r:id="rId5917" display="hotellarueda.com"/>
    <hyperlink ref="K7734" r:id="rId5918" display="panesjumarsl.com"/>
    <hyperlink ref="K7735" r:id="rId5919" display="latrufanegra.com"/>
    <hyperlink ref="K7736" r:id="rId5920" display="hotelandorra.com"/>
    <hyperlink ref="K7737" r:id="rId5921" display="hotelconvent.com"/>
    <hyperlink ref="K7738" r:id="rId5922" display="villarromana.com"/>
    <hyperlink ref="K7740" r:id="rId5923" display="hotelmonclus.com"/>
    <hyperlink ref="K7741" r:id="rId5924" display="complejomapru.es"/>
    <hyperlink ref="K7742" r:id="rId5925" display="hotelelroble.com"/>
    <hyperlink ref="K7745" r:id="rId5926" display="hotelconvento.es"/>
    <hyperlink ref="K7746" r:id="rId5927" display="hotelmuradana.es"/>
    <hyperlink ref="K7747" r:id="rId5928" display="belafisterra.com"/>
    <hyperlink ref="K7748" r:id="rId5929" display="loisestrella.com"/>
    <hyperlink ref="K7749" r:id="rId5930" display="zenithoteles.com"/>
    <hyperlink ref="K7750" r:id="rId5931" display="zenithoteles.com"/>
    <hyperlink ref="K7751" r:id="rId5932" display="hotelalmendra.es"/>
    <hyperlink ref="K7753" r:id="rId5933" display="hotelavenida.com"/>
    <hyperlink ref="K7754" r:id="rId5934" display="hotelxaneiro.com"/>
    <hyperlink ref="K7755" r:id="rId5935" display="milladoirosl.com"/>
    <hyperlink ref="K7756" r:id="rId5936" display="hotelbonaval.com"/>
    <hyperlink ref="K7759" r:id="rId5937" display="hcasadovento.com"/>
    <hyperlink ref="K7760" r:id="rId5938" display="pradodaviasl.com"/>
    <hyperlink ref="K7761" r:id="rId5939" display="hoteladelolo.com"/>
    <hyperlink ref="K7762" r:id="rId5940" display="hotelgarelos.com"/>
    <hyperlink ref="K7763" r:id="rId5941" display="motelesvenus.com"/>
    <hyperlink ref="K7764" r:id="rId5942" display="hotelodesvio.com"/>
    <hyperlink ref="K7765" r:id="rId5943" display="hotellombina.com"/>
    <hyperlink ref="K7766" r:id="rId5944" display="hoteltorques.com"/>
    <hyperlink ref="K7767" r:id="rId5945" display="hotelcardenal.es"/>
    <hyperlink ref="K7768" r:id="rId5946" display="hotelminorte.com"/>
    <hyperlink ref="K7771" r:id="rId5947" display="hermidarural.com"/>
    <hyperlink ref="K7772" r:id="rId5948" display="hotelroma1930.es"/>
    <hyperlink ref="K7774" r:id="rId5949" display="valdonaseiro.com"/>
    <hyperlink ref="K7775" r:id="rId5950" display="hotelamadeus.net"/>
    <hyperlink ref="K7776" r:id="rId5951" display="hotelelnogal.com"/>
    <hyperlink ref="K7777" r:id="rId5952" display="hotelelnogal.com"/>
    <hyperlink ref="K7778" r:id="rId5953" display="accorhoteles.com"/>
    <hyperlink ref="K7779" r:id="rId5954" display="hoteljaramiel.es"/>
    <hyperlink ref="K7780" r:id="rId5955" display="motelesvenus.com"/>
    <hyperlink ref="K7781" r:id="rId5956" display="amarocotaslu.com"/>
    <hyperlink ref="K7782" r:id="rId5957" display="pagodelolivo.com"/>
    <hyperlink ref="K7784" r:id="rId5958" display="hotelarzuaga.com"/>
    <hyperlink ref="K7785" r:id="rId5959" display="hotelreysilo.com"/>
    <hyperlink ref="K7786" r:id="rId5960" display="lapolarhotel.com"/>
    <hyperlink ref="K7788" r:id="rId5961" display="hotelconfort.net"/>
    <hyperlink ref="K7789" r:id="rId5962" display="carbayoniisl.com"/>
    <hyperlink ref="K7790" r:id="rId5963" display="domus-hoteles.es"/>
    <hyperlink ref="K7791" r:id="rId5964" display="hotelvetusta.com"/>
    <hyperlink ref="K7792" r:id="rId5965" display="domus-hoteles.es"/>
    <hyperlink ref="K7793" r:id="rId5966" display="laermitadeva.com"/>
    <hyperlink ref="K7794" r:id="rId5967" display="hotelrobledo.com"/>
    <hyperlink ref="K7795" r:id="rId5968" display="hotelalcomar.com"/>
    <hyperlink ref="K7796" r:id="rId5969" display="laschimeneas.com"/>
    <hyperlink ref="K7798" r:id="rId5970" display="hotelarquera.com"/>
    <hyperlink ref="I7800" r:id="rId5971" display="info@arpadehierba.com"/>
    <hyperlink ref="K7800" r:id="rId5972" display="arpadehierba.com"/>
    <hyperlink ref="K7802" r:id="rId5973" display="cuevasdelmar.com"/>
    <hyperlink ref="K7804" r:id="rId5974" display="hotellaboriza.es"/>
    <hyperlink ref="K7805" r:id="rId5975" display="casaconsuelo.com"/>
    <hyperlink ref="K7806" r:id="rId5976" display="hotelelpinar.com"/>
    <hyperlink ref="K7807" r:id="rId5977" display="destinonavia.com"/>
    <hyperlink ref="K7808" r:id="rId5978" display="valledelesva.com"/>
    <hyperlink ref="K7809" r:id="rId5979" display="casadecastro.com"/>
    <hyperlink ref="K7810" r:id="rId5980" display="casaelrapido.com"/>
    <hyperlink ref="K7811" r:id="rId5981" display="hotelpiedras.com"/>
    <hyperlink ref="K7812" r:id="rId5982" display="hotel40nudos.com"/>
    <hyperlink ref="K7813" r:id="rId5983" display="zenbalagares.com"/>
    <hyperlink ref="K7814" r:id="rId5984" display="domus-hoteles.es"/>
    <hyperlink ref="K7815" r:id="rId5985" display="casonaselgas.com"/>
    <hyperlink ref="K7816" r:id="rId5986" display="holtelisabel.com"/>
    <hyperlink ref="K7817" r:id="rId5987" display="infoasturias.com"/>
    <hyperlink ref="K7819" r:id="rId5988" display="hotelautobar.com"/>
    <hyperlink ref="K7820" r:id="rId5989" display="torrepalacio.com"/>
    <hyperlink ref="I7822" r:id="rId5990" display="sella@arceahoteles.com"/>
    <hyperlink ref="K7822" r:id="rId5991" display="arceahoteles.com"/>
    <hyperlink ref="K7824" r:id="rId5992" display="hotelcaravia.com"/>
    <hyperlink ref="K7825" r:id="rId5993" display="asturiarural.com"/>
    <hyperlink ref="K7827" r:id="rId5994" display="laplazahotel.net"/>
    <hyperlink ref="K7829" r:id="rId5995" display="hotelmanquin.com"/>
    <hyperlink ref="K7830" r:id="rId5996" display="hotelalavera.com"/>
    <hyperlink ref="K7831" r:id="rId5997" display="villasanremo.com"/>
    <hyperlink ref="K7832" r:id="rId5998" display="caeaclaveles.com"/>
    <hyperlink ref="K7833" r:id="rId5999" display="puentevidosa.com"/>
    <hyperlink ref="K7834" r:id="rId6000" display="hotelcapitan.com"/>
    <hyperlink ref="K7835" r:id="rId6001" display="hotelboavila.com"/>
    <hyperlink ref="K7836" r:id="rId6002" display="hotelnautico.net"/>
    <hyperlink ref="K7837" r:id="rId6003" display="puntavicaosl.com"/>
    <hyperlink ref="K7839" r:id="rId6004" display="rodeiramar2a.com"/>
    <hyperlink ref="K7840" r:id="rId6005" display="casaherminia.com"/>
    <hyperlink ref="K7841" r:id="rId6006" display="elviejogalen.com"/>
    <hyperlink ref="K7842" r:id="rId6007" display="hotelsoremma.com"/>
    <hyperlink ref="K7843" r:id="rId6008" display="bayonasialsl.com"/>
    <hyperlink ref="K7844" r:id="rId6009" display="hotel-holiday.es"/>
    <hyperlink ref="K7845" r:id="rId6010" display="hotelincamar.com"/>
    <hyperlink ref="K7846" r:id="rId6011" display="zenithoteles.com"/>
    <hyperlink ref="K7848" r:id="rId6012" display="hotelelbosque.es"/>
    <hyperlink ref="K7850" r:id="rId6013" display="hotelamarina.com"/>
    <hyperlink ref="K7851" r:id="rId6014" display="hoteldinajan.com"/>
    <hyperlink ref="K7852" r:id="rId6015" display="summahoteles.com"/>
    <hyperlink ref="K7853" r:id="rId6016" display="hotel-condado.es"/>
    <hyperlink ref="K7854" r:id="rId6017" display="hotellacaiza.com"/>
    <hyperlink ref="K7855" r:id="rId6018" display="lariadearosa.com"/>
    <hyperlink ref="K7856" r:id="rId6019" display="sanxenxotour.com"/>
    <hyperlink ref="K7857" r:id="rId6020" display="hotelcachada.com"/>
    <hyperlink ref="K7858" r:id="rId6021" display="hotellasislas.es"/>
    <hyperlink ref="K7859" r:id="rId6022" display="hotelrotilio.com"/>
    <hyperlink ref="K7860" r:id="rId6023" display="hotelelpuente.es"/>
    <hyperlink ref="K7861" r:id="rId6024" display="hotelgalaico.com"/>
    <hyperlink ref="K7862" r:id="rId6025" display="hotelaltarino.es"/>
    <hyperlink ref="K7863" r:id="rId6026" display="hotelcanelas.com"/>
    <hyperlink ref="K7864" r:id="rId6027" display="nuevovichona.com"/>
    <hyperlink ref="K7867" r:id="rId6028" display="hotelmarazul.com"/>
    <hyperlink ref="K7869" r:id="rId6029" display="hotelmaruxia.com"/>
    <hyperlink ref="K7870" r:id="rId6030" display="hotelesnorat.com"/>
    <hyperlink ref="K7871" r:id="rId6031" display="hotelocastro.com"/>
    <hyperlink ref="K7872" r:id="rId6032" display="hotelparaimo.com"/>
    <hyperlink ref="K7874" r:id="rId6033" display="hotel-galicia.es"/>
    <hyperlink ref="K7875" r:id="rId6034" display="hotelvialeon.com"/>
    <hyperlink ref="K7876" r:id="rId6035" display="hotelquindos.com"/>
    <hyperlink ref="K7877" r:id="rId6036" display="lasfontaninas.es"/>
    <hyperlink ref="K7878" r:id="rId6037" display="hotelastorga.com"/>
    <hyperlink ref="K7879" r:id="rId6038" display="hotelbedunia.com"/>
    <hyperlink ref="K7880" r:id="rId6039" display="puertavadinia.es"/>
    <hyperlink ref="K7881" r:id="rId6040" display="camarotehotel.es"/>
    <hyperlink ref="K7882" r:id="rId6041" display="hotellorenzo.com"/>
    <hyperlink ref="K7883" r:id="rId6042" display="balneatermal.com"/>
    <hyperlink ref="K7884" r:id="rId6043" display="lacasagrande.com"/>
    <hyperlink ref="K7885" r:id="rId6044" display="hotelcalzada.com"/>
    <hyperlink ref="I7886" r:id="rId6045" display="info@pazodocastro.com"/>
    <hyperlink ref="K7886" r:id="rId6046" display="pazodocastro.com"/>
    <hyperlink ref="K7887" r:id="rId6047" display="hotelaltiana.com"/>
    <hyperlink ref="I7888" r:id="rId6048" display="reservas@hotelrockstar.es"/>
    <hyperlink ref="K7888" r:id="rId6049" display="hotelrockstar.es"/>
    <hyperlink ref="K7889" r:id="rId6050" display="hmontebreamo.es"/>
    <hyperlink ref="K7890" r:id="rId6051" display="hotelporrua.com"/>
    <hyperlink ref="I7891" r:id="rId6052" display="reservas@picoseuropa.org"/>
    <hyperlink ref="K7891" r:id="rId6053" display="picoseuropa.org"/>
    <hyperlink ref="K7892" r:id="rId6054" display="tirontillana.es"/>
    <hyperlink ref="K7893" r:id="rId6055" display="aguallevada.com"/>
    <hyperlink ref="K7895" r:id="rId6056" display="hotelandrin.com"/>
    <hyperlink ref="K7896" r:id="rId6057" display="grupelcarme.com"/>
    <hyperlink ref="K7897" r:id="rId6058" display="ancoradaria.com"/>
    <hyperlink ref="K7898" r:id="rId6059" display="http://hotelreysilo.com/"/>
    <hyperlink ref="K7899" r:id="rId6060" display="casapeleyon.com"/>
    <hyperlink ref="K7900" r:id="rId6061" display="hotelkerala.com"/>
    <hyperlink ref="K7901" r:id="rId6062" display="saosamartin.com"/>
    <hyperlink ref="K7903" r:id="rId6063" display="marinerune.top/"/>
    <hyperlink ref="K7904" r:id="rId6064" display="http://hotelvetusta.com/"/>
    <hyperlink ref="K7905" r:id="rId6065" display="eltesorillo.com"/>
    <hyperlink ref="K7906" r:id="rId6066" display="http://laermitadeva.com/"/>
    <hyperlink ref="K7908" r:id="rId6067" display="hrlasramblas.es"/>
    <hyperlink ref="K7910" r:id="rId6068" display="masrenartsl.com"/>
    <hyperlink ref="K7911" r:id="rId6069" display="elgecoverde.com"/>
    <hyperlink ref="K7912" r:id="rId6070" display="http://hotelasrocas.com/"/>
    <hyperlink ref="K7913" r:id="rId6071" display="lonjasuites.com"/>
    <hyperlink ref="K7914" r:id="rId6072" display="hostalcorona.es"/>
    <hyperlink ref="K7915" r:id="rId6073" display="agrocangall.com"/>
    <hyperlink ref="K7916" r:id="rId6074" display="grupocarema.com"/>
    <hyperlink ref="K7917" r:id="rId6075" display="http://hotellaboriza.es/"/>
    <hyperlink ref="K7918" r:id="rId6076" display="http://casaconsuelo.com/"/>
    <hyperlink ref="K7919" r:id="rId6077" display="casaboumort.com"/>
    <hyperlink ref="K7920" r:id="rId6078" display="http://destinonavia.com/"/>
    <hyperlink ref="K7923" r:id="rId6079" display="hotelalmeji.com"/>
    <hyperlink ref="K7924" r:id="rId6080" display="casaiglesia.com"/>
    <hyperlink ref="K7925" r:id="rId6081" display="laexperience.es"/>
    <hyperlink ref="K7926" r:id="rId6082" display="http://zenbalagares.com/"/>
    <hyperlink ref="K7927" r:id="rId6083" display="http://domus-hoteles.es/"/>
    <hyperlink ref="K7930" r:id="rId6084" display="arribestour.com"/>
    <hyperlink ref="K7931" r:id="rId6085" display="surrestinga.com"/>
    <hyperlink ref="K7933" r:id="rId6086" display="hotelensoria.es"/>
    <hyperlink ref="K7934" r:id="rId6087" display="http://hotelmirador.com/"/>
    <hyperlink ref="K7935" r:id="rId6088" display="http://arceahoteles.com/"/>
    <hyperlink ref="K7938" r:id="rId6089" display="casadelcura.net"/>
    <hyperlink ref="K7939" r:id="rId6090" display="casadelvalle.es"/>
    <hyperlink ref="K7940" r:id="rId6091" display="casagranero.com"/>
    <hyperlink ref="K7941" r:id="rId6092" display="hotelsuson.com/"/>
    <hyperlink ref="K7942" r:id="rId6093" display="hoteltermes.com"/>
    <hyperlink ref="K7943" r:id="rId6094" display="amadacarlota.es"/>
    <hyperlink ref="K7945" r:id="rId6095" display="hotelcresol.com"/>
    <hyperlink ref="K7946" r:id="rId6096" display="alendaragon.com"/>
    <hyperlink ref="K7947" r:id="rId6097" display="ruralmusical.es"/>
    <hyperlink ref="K7948" r:id="rId6098" display="tesolaencina.es"/>
    <hyperlink ref="K7949" r:id="rId6099" display="lasrozuelas.com"/>
    <hyperlink ref="K7951" r:id="rId6100" display="http://ciudaddevigo.com/"/>
    <hyperlink ref="K7952" r:id="rId6101" display="sodiumhotel.com"/>
    <hyperlink ref="K7955" r:id="rId6102" display="urbansevilla.es"/>
    <hyperlink ref="K7957" r:id="rId6103" display="almohalla51.com"/>
    <hyperlink ref="K7958" r:id="rId6104" display="lacervalera.com"/>
    <hyperlink ref="K7959" r:id="rId6105" display="kaixohostel.com"/>
    <hyperlink ref="K7961" r:id="rId6106" display="hotelromero.com"/>
    <hyperlink ref="K7962" r:id="rId6107" display="hotelskyline.es"/>
    <hyperlink ref="K7963" r:id="rId6108" display="gredosesmas.com"/>
    <hyperlink ref="K7964" r:id="rId6109" display="masdebunyol.com"/>
    <hyperlink ref="K7965" r:id="rId6110" display="garosostau.com/"/>
    <hyperlink ref="K7966" r:id="rId6111" display="asturarural.com"/>
    <hyperlink ref="K7968" r:id="rId6112" display="grupelcarme.com"/>
    <hyperlink ref="K7969" r:id="rId6113" display="hotelsisapo.com"/>
    <hyperlink ref="K7970" r:id="rId6114" display="casadecasal.com"/>
    <hyperlink ref="K7971" r:id="rId6115" display="boasdeibiza.com"/>
    <hyperlink ref="K7972" r:id="rId6116" display="saduaia.com/es/"/>
    <hyperlink ref="K7973" r:id="rId6117" display="hotelunanue.com"/>
    <hyperlink ref="K7975" r:id="rId6118" display="nomadahotel.com"/>
    <hyperlink ref="K7976" r:id="rId6119" display="hotelsulayr.com"/>
    <hyperlink ref="K7977" r:id="rId6120" display="rocdoblemar.com"/>
    <hyperlink ref="K7979" r:id="rId6121" display="nelvaresort.com"/>
    <hyperlink ref="K7980" r:id="rId6122" display="hotelmireia.com"/>
    <hyperlink ref="K7981" r:id="rId6123" display="hotelroquio.com"/>
    <hyperlink ref="K7982" r:id="rId6124" display="ritzcarlton.com"/>
    <hyperlink ref="K7983" r:id="rId6125" display="dunashotels.com"/>
    <hyperlink ref="K7984" r:id="rId6126" display="portaventura.es"/>
    <hyperlink ref="K7985" r:id="rId6127" display="vimehoteles.com"/>
    <hyperlink ref="K7986" r:id="rId6128" display="vimehoteles.com"/>
    <hyperlink ref="K7987" r:id="rId6129" display="vimehoteles.com"/>
    <hyperlink ref="K7988" r:id="rId6130" display="bcnmontjuic.com"/>
    <hyperlink ref="K7989" r:id="rId6131" display="floragarden.com"/>
    <hyperlink ref="K7990" r:id="rId6132" display="holidayworld.es"/>
    <hyperlink ref="K7991" r:id="rId6133" display="nouhostalet.com"/>
    <hyperlink ref="K7992" r:id="rId6134" display="hortdelavia.com"/>
    <hyperlink ref="K7993" r:id="rId6135" display="motel-venus.com"/>
    <hyperlink ref="K7994" r:id="rId6136" display="hotelgetafe.com"/>
    <hyperlink ref="K7995" r:id="rId6137" display="escalasuites.es"/>
    <hyperlink ref="K7996" r:id="rId6138" display="petitpalace.com"/>
    <hyperlink ref="K7998" r:id="rId6139" display="accorhotels.com"/>
    <hyperlink ref="K7999" r:id="rId6140" display="accorhotels.com"/>
    <hyperlink ref="K8000" r:id="rId6141" display="axorhoteles.com"/>
    <hyperlink ref="K8001" r:id="rId6142" display="axorhoteles.com"/>
    <hyperlink ref="K8002" r:id="rId6143" display="krishoteles.com"/>
    <hyperlink ref="K8003" r:id="rId6144" display="hoteldonpio.com"/>
    <hyperlink ref="K8004" r:id="rId6145" display="petitpalace.com"/>
    <hyperlink ref="K8005" r:id="rId6146" display="dormirdcine.com"/>
    <hyperlink ref="K8006" r:id="rId6147" display="hotelmorasl.com"/>
    <hyperlink ref="K8007" r:id="rId6148" display="derbyhotels.com"/>
    <hyperlink ref="K8008" r:id="rId6149" display="adlermadrid.com"/>
    <hyperlink ref="K8009" r:id="rId6150" display="petitpalace.com"/>
    <hyperlink ref="K8010" r:id="rId6151" display="petitpalace.com"/>
    <hyperlink ref="K8016" r:id="rId6152" display="vinccivia66.com"/>
    <hyperlink ref="K8018" r:id="rId6153" display="meliagalgos.com"/>
    <hyperlink ref="K8020" r:id="rId6154" display="lacasagrande.es"/>
    <hyperlink ref="K8021" r:id="rId6155" display="lacasagrande.es"/>
    <hyperlink ref="K8024" r:id="rId6156" display="sohohoteles.com"/>
    <hyperlink ref="K8026" r:id="rId6157" display="hotelmadrid.es/"/>
    <hyperlink ref="K8027" r:id="rId6158" display="hotellabrat.com"/>
    <hyperlink ref="K8028" r:id="rId6159" display="elcastrejon.com"/>
    <hyperlink ref="K8029" r:id="rId6160" display="http://grupocarema.com/"/>
    <hyperlink ref="K8032" r:id="rId6161" display="reinaisabel.com"/>
    <hyperlink ref="K8034" r:id="rId6162" display="hoteltanausu.es"/>
    <hyperlink ref="K8035" r:id="rId6163" display="hotelnautico.es"/>
    <hyperlink ref="K8036" r:id="rId6164" display="hostalberlin.es"/>
    <hyperlink ref="K8037" r:id="rId6165" display="http://casaiglesia.com/"/>
    <hyperlink ref="K8038" r:id="rId6166" display="taorogarden.com"/>
    <hyperlink ref="K8041" r:id="rId6167" display="puerto-azul.com"/>
    <hyperlink ref="K8042" r:id="rId6168" display="noeliaplaya.com"/>
    <hyperlink ref="K8043" r:id="rId6169" display="hotel-marte.com"/>
    <hyperlink ref="K8044" r:id="rId6170" display="donmanolito.com"/>
    <hyperlink ref="K8046" r:id="rId6171" display="http://hotelensoria.es/"/>
    <hyperlink ref="K8049" r:id="rId6172" display="clublacosta.com"/>
    <hyperlink ref="K8050" r:id="rId6173" display="http://albanuracin.com/"/>
    <hyperlink ref="K8051" r:id="rId6174" display="puertocolon.com"/>
    <hyperlink ref="K8052" r:id="rId6175" display="rocanivaria.com"/>
    <hyperlink ref="K8053" r:id="rId6176" display="muthuhotels.com"/>
    <hyperlink ref="K8054" r:id="rId6177" display="muthuhotels.com"/>
    <hyperlink ref="K8055" r:id="rId6178" display="gemahoteles.com"/>
    <hyperlink ref="K8056" r:id="rId6179" display="http://amadacarlota.es/"/>
    <hyperlink ref="K8057" r:id="rId6180" display="bahia-duque.com"/>
    <hyperlink ref="K8058" r:id="rId6181" display="coraldreams.com"/>
    <hyperlink ref="K8059" r:id="rId6182" display="soltenerife.com"/>
    <hyperlink ref="K8060" r:id="rId6183" display="soltenerife.com"/>
    <hyperlink ref="K8061" r:id="rId6184" display="parquelapaz.com"/>
    <hyperlink ref="K8062" r:id="rId6185" display="hotelgranrey.es"/>
    <hyperlink ref="K8065" r:id="rId6186" display="hotelsanpolo.es"/>
    <hyperlink ref="K8066" r:id="rId6187" display="hotelrector.com"/>
    <hyperlink ref="K8067" r:id="rId6188" display="https://hotellasal.com/"/>
    <hyperlink ref="K8068" r:id="rId6189" display="sohohoteles.com"/>
    <hyperlink ref="K8069" r:id="rId6190" display="hotel-arcos.com"/>
    <hyperlink ref="K8070" r:id="rId6191" display="http://almohalla51.com/"/>
    <hyperlink ref="K8071" r:id="rId6192" display="hostallaisla.es"/>
    <hyperlink ref="K8072" r:id="rId6193" display="hrlafabrica.com"/>
    <hyperlink ref="K8073" r:id="rId6194" display="http://savallhotel.com/"/>
    <hyperlink ref="K8074" r:id="rId6195" display="hotelfrijon.com"/>
    <hyperlink ref="K8075" r:id="rId6196" display="hoteltrajano.es"/>
    <hyperlink ref="K8076" r:id="rId6197" display="hrlafabrica.com"/>
    <hyperlink ref="K8077" r:id="rId6198" display="hoteleurico.com"/>
    <hyperlink ref="K8078" r:id="rId6199" display="hotelmedina.com"/>
    <hyperlink ref="K8079" r:id="rId6200" display="hotelelmeson.es"/>
    <hyperlink ref="K8080" r:id="rId6201" display="hotelrecio.com/"/>
    <hyperlink ref="K8081" r:id="rId6202" display="hoteldaymiel.es"/>
    <hyperlink ref="K8082" r:id="rId6203" display="abueloparra.com"/>
    <hyperlink ref="K8083" r:id="rId6204" display="hotelaltora.com"/>
    <hyperlink ref="K8084" r:id="rId6205" display="http://boasdeibiza.com/"/>
    <hyperlink ref="K8085" r:id="rId6206" display="iberiahotel.com"/>
    <hyperlink ref="K8086" r:id="rId6207" display="hotelrincon.com"/>
    <hyperlink ref="K8087" r:id="rId6208" display="pasaron.com/es/"/>
    <hyperlink ref="K8088" r:id="rId6209" display="http://nomadahotel.com/"/>
    <hyperlink ref="K8089" r:id="rId6210" display="ruralrobles.com"/>
    <hyperlink ref="K8091" r:id="rId6211" display="radissonblu.com"/>
    <hyperlink ref="K8092" r:id="rId6212" display="hoteleselba.com"/>
    <hyperlink ref="K8093" r:id="rId6213" display="robinson-ep.com"/>
    <hyperlink ref="K8095" r:id="rId6214" display="hotelcantur.com"/>
    <hyperlink ref="K8096" r:id="rId6215" display="hotelfataga.com"/>
    <hyperlink ref="K8097" r:id="rId6216" display="bandamagolf.com"/>
    <hyperlink ref="K8098" r:id="rId6217" display="hoteleselba.com"/>
    <hyperlink ref="K8099" r:id="rId6218" display="hoteleselba.com"/>
    <hyperlink ref="K8100" r:id="rId6219" display="monicabeach.com"/>
    <hyperlink ref="K8101" r:id="rId6220" display="http://bcnmontjuic.com/"/>
    <hyperlink ref="K8103" r:id="rId6221" display="http://holidayworld.es/"/>
    <hyperlink ref="K8104" r:id="rId6222" display="losalbatros.com"/>
    <hyperlink ref="K8105" r:id="rId6223" display="camelspring.com"/>
    <hyperlink ref="K8106" r:id="rId6224" display="http://motel-venus.com/"/>
    <hyperlink ref="K8107" r:id="rId6225" display="clublasanta.com"/>
    <hyperlink ref="K8108" r:id="rId6226" display="vitalsuites.com"/>
    <hyperlink ref="K8109" r:id="rId6227" display="saharaplaya.com"/>
    <hyperlink ref="K8110" r:id="rId6228" display="lucanahotel.com"/>
    <hyperlink ref="K8111" r:id="rId6229" display="aghotelspa.com/"/>
    <hyperlink ref="K8112" r:id="rId6230" display="http://accorhotels.com/"/>
    <hyperlink ref="K8113" r:id="rId6231" display="hotelfolias.com"/>
    <hyperlink ref="K8114" r:id="rId6232" display="adagio-city.com"/>
    <hyperlink ref="K8115" r:id="rId6233" display="hotelrekord.com"/>
    <hyperlink ref="K8116" r:id="rId6234" display="areadigital.net"/>
    <hyperlink ref="K8117" r:id="rId6235" display="derbyhotels.com"/>
    <hyperlink ref="K8118" r:id="rId6236" display="hotelsilver.com"/>
    <hyperlink ref="K8120" r:id="rId6237" display="achotelirla.com"/>
    <hyperlink ref="K8121" r:id="rId6238" display="ayrehoteles.com"/>
    <hyperlink ref="K8122" r:id="rId6239" display="hotelaranea.com"/>
    <hyperlink ref="K8123" r:id="rId6240" display="w-barcelona.com"/>
    <hyperlink ref="K8124" r:id="rId6241" display="reginahotel.com"/>
    <hyperlink ref="K8126" r:id="rId6242" display="petitpalace.com"/>
    <hyperlink ref="K8127" r:id="rId6243" display="marinafolch.com"/>
    <hyperlink ref="K8129" r:id="rId6244" display="hotelomnium.com"/>
    <hyperlink ref="K8130" r:id="rId6245" display="hotelfornos.net"/>
    <hyperlink ref="K8132" r:id="rId6246" display="hotelpereiv.com"/>
    <hyperlink ref="K8133" r:id="rId6247" display="hoteltransit.es"/>
    <hyperlink ref="K8134" r:id="rId6248" display="hotelparalel.es"/>
    <hyperlink ref="K8136" r:id="rId6249" display="hotelbagues.com"/>
    <hyperlink ref="K8137" r:id="rId6250" display="grupomiramar.es"/>
    <hyperlink ref="K8139" r:id="rId6251" display="hotelpelayo.com"/>
    <hyperlink ref="K8141" r:id="rId6252" display="vilanahotel.com"/>
    <hyperlink ref="K8143" r:id="rId6253" display="acevihotels.com"/>
    <hyperlink ref="K8144" r:id="rId6254" display="acevihotels.com"/>
    <hyperlink ref="K8145" r:id="rId6255" display="magatzem128.com"/>
    <hyperlink ref="K8146" r:id="rId6256" display="casaconsell.com"/>
    <hyperlink ref="K8147" r:id="rId6257" display="hotelclaris.com"/>
    <hyperlink ref="K8148" r:id="rId6258" display="hotelsbglow.com"/>
    <hyperlink ref="K8149" r:id="rId6259" display="forgetmenot.com"/>
    <hyperlink ref="K8151" r:id="rId6260" display="hotelactual.com"/>
    <hyperlink ref="K8152" r:id="rId6261" display="massalagros.com"/>
    <hyperlink ref="K8153" r:id="rId6262" display="ayrehoteles.com"/>
    <hyperlink ref="K8154" r:id="rId6263" display="accorhotels.com"/>
    <hyperlink ref="K8155" r:id="rId6264" display="cienhotelsl.com"/>
    <hyperlink ref="K8156" r:id="rId6265" display="tahitiplaya.com"/>
    <hyperlink ref="K8157" r:id="rId6266" display="http://donmanolito.com/"/>
    <hyperlink ref="K8158" r:id="rId6267" display="hotelreymar.com"/>
    <hyperlink ref="K8160" r:id="rId6268" display="racodenpepe.com"/>
    <hyperlink ref="K8162" r:id="rId6269" display="hotel-merce.com"/>
    <hyperlink ref="K8164" r:id="rId6270" display="grupflorida.com"/>
    <hyperlink ref="K8165" r:id="rId6271" display="odisseapark.com"/>
    <hyperlink ref="K8166" r:id="rId6272" display="hotelesplai.net"/>
    <hyperlink ref="K8167" r:id="rId6273" display="hotelsummer.net"/>
    <hyperlink ref="K8168" r:id="rId6274" display="grupflorida.com"/>
    <hyperlink ref="K8170" r:id="rId6275" display="canbonastre.com"/>
    <hyperlink ref="K8174" r:id="rId6276" display="hotelalenti.com"/>
    <hyperlink ref="K8175" r:id="rId6277" display="masalbereda.com"/>
    <hyperlink ref="K8176" r:id="rId6278" display="eljounature.com"/>
    <hyperlink ref="K8177" r:id="rId6279" display="hotelelblat.com"/>
    <hyperlink ref="K8178" r:id="rId6280" display="turodelhome.com"/>
    <hyperlink ref="K8179" r:id="rId6281" display="torrespetit.com"/>
    <hyperlink ref="K8181" r:id="rId6282" display="hotelbremon.com"/>
    <hyperlink ref="K8182" r:id="rId6283" display="canpamplona.com"/>
    <hyperlink ref="K8184" r:id="rId6284" display="hotelsitges.com"/>
    <hyperlink ref="K8185" r:id="rId6285" display="hotelsitges.com"/>
    <hyperlink ref="K8187" r:id="rId6286" display="losguardeses.es"/>
    <hyperlink ref="K8188" r:id="rId6287" display="hotelhoyuela.es"/>
    <hyperlink ref="K8189" r:id="rId6288" display="hotelchiqui.com"/>
    <hyperlink ref="K8190" r:id="rId6289" display="http://hoteleurico.com/"/>
    <hyperlink ref="K8191" r:id="rId6290" display="surdelabahia.es"/>
    <hyperlink ref="K8192" r:id="rId6291" display="http://hotelelmeson.es/"/>
    <hyperlink ref="K8193" r:id="rId6292" display="hlosangeles.com"/>
    <hyperlink ref="K8194" r:id="rId6293" display="hotelcamargo.es"/>
    <hyperlink ref="K8195" r:id="rId6294" display="http://abueloparra.com/"/>
    <hyperlink ref="K8196" r:id="rId6295" display="laalfonsina.com"/>
    <hyperlink ref="K8198" r:id="rId6296" display="maritimoris.com"/>
    <hyperlink ref="K8199" r:id="rId6297" display="maritimoris.com"/>
    <hyperlink ref="K8200" r:id="rId6298" display="isabelhotel.com"/>
    <hyperlink ref="K8203" r:id="rId6299" display="puntalinera.com"/>
    <hyperlink ref="K8204" r:id="rId6300" display="hoteljosein.com"/>
    <hyperlink ref="K8205" r:id="rId6301" display="arhahoteles.com"/>
    <hyperlink ref="K8206" r:id="rId6302" display="hoteldeloso.com"/>
    <hyperlink ref="K8207" r:id="rId6303" display="hotelcosgaya.es"/>
    <hyperlink ref="K8208" r:id="rId6304" display="http://hotelcantur.com/"/>
    <hyperlink ref="K8209" r:id="rId6305" display="elhotelazul.com"/>
    <hyperlink ref="K8210" r:id="rId6306" display="http://bandamagolf.com/"/>
    <hyperlink ref="K8211" r:id="rId6307" display="http://hoteleselba.com/"/>
    <hyperlink ref="K8212" r:id="rId6308" display="hotelcuevas.com"/>
    <hyperlink ref="K8215" r:id="rId6309" display="hotelelhaya.com"/>
    <hyperlink ref="K8218" r:id="rId6310" display="olatuhotela.com"/>
    <hyperlink ref="K8220" r:id="rId6311" display="maekoazpisl.com"/>
    <hyperlink ref="K8221" r:id="rId6312" display="hotelkanala.com"/>
    <hyperlink ref="K8223" r:id="rId6313" display="hotelnicols.com"/>
    <hyperlink ref="K8224" r:id="rId6314" display="hotelflysch.com"/>
    <hyperlink ref="K8226" r:id="rId6315" display="welcomegros.com"/>
    <hyperlink ref="K8227" r:id="rId6316" display="hotelatxega.com"/>
    <hyperlink ref="K8228" r:id="rId6317" display="hotelanoeta.com"/>
    <hyperlink ref="K8229" r:id="rId6318" display="faroutinnbb.com"/>
    <hyperlink ref="K8230" r:id="rId6319" display="hotelzerupe.com"/>
    <hyperlink ref="K8231" r:id="rId6320" display="hotelaitana.com"/>
    <hyperlink ref="K8234" r:id="rId6321" display="hotelabando.com"/>
    <hyperlink ref="K8235" r:id="rId6322" display="hotelarmine.com"/>
    <hyperlink ref="K8236" r:id="rId6323" display="urunehotela.com"/>
    <hyperlink ref="K8237" r:id="rId6324" display="hotelarriaga.es"/>
    <hyperlink ref="K8238" r:id="rId6325" display="http://petitpalace.com/"/>
    <hyperlink ref="K8239" r:id="rId6326" display="hotelartaza.com"/>
    <hyperlink ref="K8241" r:id="rId6327" display="hotelmarixa.com"/>
    <hyperlink ref="K8242" r:id="rId6328" display="atalayahotel.es"/>
    <hyperlink ref="K8243" r:id="rId6329" display="hoteldurango.es"/>
    <hyperlink ref="K8244" r:id="rId6330" display="hotelbolina.net"/>
    <hyperlink ref="K8245" r:id="rId6331" display="hotelthepark.es"/>
    <hyperlink ref="K8246" r:id="rId6332" display="hotelbeitia.com"/>
    <hyperlink ref="K8247" r:id="rId6333" display="hotel-alisi.com"/>
    <hyperlink ref="K8248" r:id="rId6334" display="hotelessuco.com"/>
    <hyperlink ref="K8249" r:id="rId6335" display="cadenadocar.com"/>
    <hyperlink ref="K8250" r:id="rId6336" display="hotellavarga.es"/>
    <hyperlink ref="K8251" r:id="rId6337" display="hoteljacobeo.es"/>
    <hyperlink ref="K8252" r:id="rId6338" display="hotelcordon.com"/>
    <hyperlink ref="K8254" r:id="rId6339" display="silos2000sl.com"/>
    <hyperlink ref="K8255" r:id="rId6340" display="hotelazofra.com"/>
    <hyperlink ref="K8256" r:id="rId6341" display="hotelaranda.com"/>
    <hyperlink ref="K8257" r:id="rId6342" display="hotelalbret.net"/>
    <hyperlink ref="K8258" r:id="rId6343" display="abbahoteles.com"/>
    <hyperlink ref="K8259" r:id="rId6344" display="hotel-leyre.com"/>
    <hyperlink ref="K8260" r:id="rId6345" display="avenidahotel.es"/>
    <hyperlink ref="K8261" r:id="rId6346" display="bed4uhotels.com"/>
    <hyperlink ref="K8263" r:id="rId6347" display="http://thewittmore.com/"/>
    <hyperlink ref="K8264" r:id="rId6348" display="bed4uhotels.com"/>
    <hyperlink ref="K8265" r:id="rId6349" display="husalascaas.com"/>
    <hyperlink ref="K8266" r:id="rId6350" display="hotelirache.com"/>
    <hyperlink ref="K8267" r:id="rId6351" display="hotelmonaco.com"/>
    <hyperlink ref="K8269" r:id="rId6352" display="hoteltorcal.com"/>
    <hyperlink ref="K8271" r:id="rId6353" display="avisalcolea.com"/>
    <hyperlink ref="K8272" r:id="rId6354" display="losquinones.com"/>
    <hyperlink ref="K8273" r:id="rId6355" display="lacaletabay.com"/>
    <hyperlink ref="K8274" r:id="rId6356" display="hoteleselba.com"/>
    <hyperlink ref="K8275" r:id="rId6357" display="holidayworld.es"/>
    <hyperlink ref="K8277" r:id="rId6358" display="hotelfinca.com/"/>
    <hyperlink ref="K8278" r:id="rId6359" display="http://odisseapark.com/"/>
    <hyperlink ref="K8279" r:id="rId6360" display="http://hotelesplai.net/"/>
    <hyperlink ref="K8280" r:id="rId6361" display="loscastanos.com"/>
    <hyperlink ref="K8281" r:id="rId6362" display="hotelmorales.es"/>
    <hyperlink ref="K8283" r:id="rId6363" display="petitpalace.com"/>
    <hyperlink ref="K8284" r:id="rId6364" display="feelhostels.com"/>
    <hyperlink ref="K8285" r:id="rId6365" display="sohohoteles.com"/>
    <hyperlink ref="K8286" r:id="rId6366" display="http://hotelestela.com/"/>
    <hyperlink ref="K8287" r:id="rId6367" display="hoteltarik.com/"/>
    <hyperlink ref="K8288" r:id="rId6368" display="http://masalbereda.com/"/>
    <hyperlink ref="K8289" r:id="rId6369" display="hotelnatali.com"/>
    <hyperlink ref="K8290" r:id="rId6370" display="soldonmarco.com"/>
    <hyperlink ref="K8291" r:id="rId6371" display="essencehotel.es"/>
    <hyperlink ref="K8292" r:id="rId6372" display="hotelelimar.com"/>
    <hyperlink ref="K8293" r:id="rId6373" display="fincalamota.com"/>
    <hyperlink ref="K8294" r:id="rId6374" display="http://hotelbremon.com/"/>
    <hyperlink ref="K8295" r:id="rId6375" display="hotelmiraya.com"/>
    <hyperlink ref="K8296" r:id="rId6376" display="husamainake.com"/>
    <hyperlink ref="K8297" r:id="rId6377" display="http://hotelsitges.com/"/>
    <hyperlink ref="K8298" r:id="rId6378" display="holidayworld.es"/>
    <hyperlink ref="K8299" r:id="rId6379" display="http://ciudadeharo.com/"/>
    <hyperlink ref="K8300" r:id="rId6380" display="holidayworld.es"/>
    <hyperlink ref="K8301" r:id="rId6381" display="oceanohotel.com"/>
    <hyperlink ref="K8302" r:id="rId6382" display="hmgranhotel.com"/>
    <hyperlink ref="K8304" r:id="rId6383" display="clublacosta.com"/>
    <hyperlink ref="K8306" r:id="rId6384" display="hotelbaviera.es"/>
    <hyperlink ref="K8307" r:id="rId6385" display="http://hotelcamargo.es/"/>
    <hyperlink ref="K8309" r:id="rId6386" display="http://laalfonsina.com/"/>
    <hyperlink ref="K8310" r:id="rId6387" display="hotelartola.com"/>
    <hyperlink ref="K8311" r:id="rId6388" display="fincaeslava.com"/>
    <hyperlink ref="K8312" r:id="rId6389" display="barakaronda.com"/>
    <hyperlink ref="K8313" r:id="rId6390" display="hoteleltajo.com"/>
    <hyperlink ref="K8314" r:id="rId6391" display="atalaya-park.es"/>
    <hyperlink ref="K8316" r:id="rId6392" display="hotelcasares.es"/>
    <hyperlink ref="K8317" r:id="rId6393" display="grupovasari.com"/>
    <hyperlink ref="K8318" r:id="rId6394" display="hotelyaramar.es"/>
    <hyperlink ref="K8319" r:id="rId6395" display="nochederonda.es"/>
    <hyperlink ref="K8320" r:id="rId6396" display="sancristbal.com"/>
    <hyperlink ref="K8322" r:id="rId6397" display="logasasanti.com"/>
    <hyperlink ref="K8325" r:id="rId6398" display="http://hotelcuevas.com/"/>
    <hyperlink ref="K8326" r:id="rId6399" display="hotel-limas.com"/>
    <hyperlink ref="K8328" r:id="rId6400" display="fuentenueva.com"/>
    <hyperlink ref="K8330" r:id="rId6401" display="petitpalace.com"/>
    <hyperlink ref="K8331" r:id="rId6402" display="ibissevilla.com"/>
    <hyperlink ref="K8332" r:id="rId6403" display="vimehoteles.com"/>
    <hyperlink ref="K8334" r:id="rId6404" display="hotel-valme.com"/>
    <hyperlink ref="K8335" r:id="rId6405" display="hotelchamizo.es"/>
    <hyperlink ref="K8336" r:id="rId6406" display="http://www.hotelnicols.com/"/>
    <hyperlink ref="K8337" r:id="rId6407" display="ayrehoteles.com"/>
    <hyperlink ref="K8338" r:id="rId6408" display="sohohoteles.com"/>
    <hyperlink ref="K8339" r:id="rId6409" display="hotelsandra.net"/>
    <hyperlink ref="K8340" r:id="rId6410" display="hotel-lince.com"/>
    <hyperlink ref="K8341" r:id="rId6411" display="las-palomas.com"/>
    <hyperlink ref="K8343" r:id="rId6412" display="sohohoteles.com"/>
    <hyperlink ref="K8344" r:id="rId6413" display="hotelutopia.net"/>
    <hyperlink ref="K8345" r:id="rId6414" display="asurhoteles.com"/>
    <hyperlink ref="K8346" r:id="rId6415" display="el-varadero.com"/>
    <hyperlink ref="K8347" r:id="rId6416" display="hoteltarifa.com"/>
    <hyperlink ref="K8348" r:id="rId6417" display="eltabancosl.com"/>
    <hyperlink ref="K8349" r:id="rId6418" display="hoteleselba.com"/>
    <hyperlink ref="K8350" r:id="rId6419" display="hotelmacami.com"/>
    <hyperlink ref="K8352" r:id="rId6420" display="hotelabetos.com"/>
    <hyperlink ref="K8353" r:id="rId6421" display="http://hoteldurtzi.com/"/>
    <hyperlink ref="K8354" r:id="rId6422" display="ayrehoteles.com"/>
    <hyperlink ref="K8355" r:id="rId6423" display="sohohoteles.com"/>
    <hyperlink ref="K8356" r:id="rId6424" display="sohohoteles.com"/>
    <hyperlink ref="K8357" r:id="rId6425" display="http://hotelbolina.net/"/>
    <hyperlink ref="K8358" r:id="rId6426" display="hotelzaguan.com"/>
    <hyperlink ref="K8359" r:id="rId6427" display="shinehotels.com"/>
    <hyperlink ref="K8360" r:id="rId6428" display="pilardeltoro.es"/>
    <hyperlink ref="K8361" r:id="rId6429" display="hotelalbero.com"/>
    <hyperlink ref="K8362" r:id="rId6430" display="hotelmolinos.es"/>
    <hyperlink ref="K8363" r:id="rId6431" display="kenianevada.com"/>
    <hyperlink ref="K8364" r:id="rId6432" display="hotelcamino.net"/>
    <hyperlink ref="K8365" r:id="rId6433" display="hotelcamino.net"/>
    <hyperlink ref="K8366" r:id="rId6434" display="lasencebras.com"/>
    <hyperlink ref="K8368" r:id="rId6435" display="complejo402.com"/>
    <hyperlink ref="K8369" r:id="rId6436" display="hoteldoncel.com"/>
    <hyperlink ref="K8370" r:id="rId6437" display="hotelziryab.com"/>
    <hyperlink ref="K8371" r:id="rId6438" display="kenianevada.com"/>
    <hyperlink ref="K8372" r:id="rId6439" display="robinson-ep.com"/>
    <hyperlink ref="K8373" r:id="rId6440" display="hoteleselba.com"/>
    <hyperlink ref="K8374" r:id="rId6441" display="laovejaverde.es"/>
    <hyperlink ref="K8375" r:id="rId6442" display="miramarhotel.es"/>
    <hyperlink ref="K8377" r:id="rId6443" display="abbahoteles.com"/>
    <hyperlink ref="K8379" r:id="rId6444" display="hotelespato.com"/>
    <hyperlink ref="K8380" r:id="rId6445" display="hotelemilio.com"/>
    <hyperlink ref="K8381" r:id="rId6446" display="hotellanoria.es"/>
    <hyperlink ref="K8382" r:id="rId6447" display="hotellabarca.es"/>
    <hyperlink ref="K8385" r:id="rId6448" display="http://www.losquinones.com/"/>
    <hyperlink ref="K8386" r:id="rId6449" display="viavalentia.com"/>
    <hyperlink ref="K8387" r:id="rId6450" display="masiadelacy.com"/>
    <hyperlink ref="K8388" r:id="rId6451" display="hotelcasbah.com"/>
    <hyperlink ref="K8389" r:id="rId6452" display="hotelciscar.com"/>
    <hyperlink ref="K8391" r:id="rId6453" display="hotelmakasa.com"/>
    <hyperlink ref="K8392" r:id="rId6454" display="lagorahotel.com"/>
    <hyperlink ref="K8393" r:id="rId6455" display="hotelchispa.com"/>
    <hyperlink ref="K8394" r:id="rId6456" display="azaharhotel.com"/>
    <hyperlink ref="K8395" r:id="rId6457" display="hotelsanluis.es"/>
    <hyperlink ref="K8396" r:id="rId6458" display="hotelsafari.net"/>
    <hyperlink ref="K8399" r:id="rId6459" display="masiadelacy.com"/>
    <hyperlink ref="K8400" r:id="rId6460" display="petitpalace.com"/>
    <hyperlink ref="K8401" r:id="rId6461" display="hotel-dimar.com"/>
    <hyperlink ref="K8402" r:id="rId6462" display="casapalacio.com"/>
    <hyperlink ref="K8403" r:id="rId6463" display="hotelluz.com/es"/>
    <hyperlink ref="K8404" r:id="rId6464" display="hotelzaymar.com"/>
    <hyperlink ref="K8406" r:id="rId6465" display="hotelherasu.com"/>
    <hyperlink ref="K8408" r:id="rId6466" display="hotelticasa.com"/>
    <hyperlink ref="K8410" r:id="rId6467" display="torrelamina.com"/>
    <hyperlink ref="K8411" r:id="rId6468" display="hotelverdia.com"/>
    <hyperlink ref="K8412" r:id="rId6469" display="hotel-plata.com"/>
    <hyperlink ref="K8414" r:id="rId6470" display="hotelrambla.com"/>
    <hyperlink ref="K8417" r:id="rId6471" display="diamantblue.com"/>
    <hyperlink ref="K8419" r:id="rId6472" display="hotel-plata.com"/>
    <hyperlink ref="K8420" r:id="rId6473" display="hotelalahuar.es"/>
    <hyperlink ref="K8421" r:id="rId6474" display="sellesmarsl.com"/>
    <hyperlink ref="K8422" r:id="rId6475" display="hotel-javea.com"/>
    <hyperlink ref="K8423" r:id="rId6476" display="hotelcimbel.com"/>
    <hyperlink ref="K8425" r:id="rId6477" display="hotelteremar.es"/>
    <hyperlink ref="K8427" r:id="rId6478" display="http://hoteleselba.com/"/>
    <hyperlink ref="K8429" r:id="rId6479" display="hotelmarconi.es"/>
    <hyperlink ref="K8430" r:id="rId6480" display="hotelmelina.com"/>
    <hyperlink ref="K8431" r:id="rId6481" display="hotelgolden.net"/>
    <hyperlink ref="K8432" r:id="rId6482" display="hotelalameda.es"/>
    <hyperlink ref="K8433" r:id="rId6483" display="hoteldeloix.com"/>
    <hyperlink ref="K8434" r:id="rId6484" display="hotelallon.com/"/>
    <hyperlink ref="K8435" r:id="rId6485" display="hotelallon.com/"/>
    <hyperlink ref="K8436" r:id="rId6486" display="masialamota.com"/>
    <hyperlink ref="K8437" r:id="rId6487" display="http://hotelyaramar.es/"/>
    <hyperlink ref="K8438" r:id="rId6488" display="palmcourtsl.com"/>
    <hyperlink ref="K8441" r:id="rId6489" display="hotelflorida.es"/>
    <hyperlink ref="K8442" r:id="rId6490" display="hotelmoreno.es/"/>
    <hyperlink ref="K8445" r:id="rId6491" display="hotelflorida.es"/>
    <hyperlink ref="K8447" r:id="rId6492" display="hotelazarbe.com"/>
    <hyperlink ref="K8448" r:id="rId6493" display="hotellegazpi.es"/>
    <hyperlink ref="K8449" r:id="rId6494" display="lamangaclub.com"/>
    <hyperlink ref="K8451" r:id="rId6495" display="hotelriscal.com"/>
    <hyperlink ref="K8452" r:id="rId6496" display="http://reydonpedro.com/"/>
    <hyperlink ref="K8453" r:id="rId6497" display="hotelmanolo.com"/>
    <hyperlink ref="K8454" r:id="rId6498" display="losbartolos.com"/>
    <hyperlink ref="K8456" r:id="rId6499" display="lagarapacha.com"/>
    <hyperlink ref="K8457" r:id="rId6500" display="hotelcostas.net"/>
    <hyperlink ref="K8458" r:id="rId6501" display="hotelmalena.es/"/>
    <hyperlink ref="K8459" r:id="rId6502" display="lapaz-hotel.com"/>
    <hyperlink ref="K8460" r:id="rId6503" display="hotelpioxii.com"/>
    <hyperlink ref="K8462" r:id="rId6504" display="fincaatalis.com"/>
    <hyperlink ref="K8463" r:id="rId6505" display="hotelabril37.es"/>
    <hyperlink ref="K8464" r:id="rId6506" display="elnidoalaro.com"/>
    <hyperlink ref="K8465" r:id="rId6507" display="saintmichel.net"/>
    <hyperlink ref="K8466" r:id="rId6508" display="soltrinidad.com"/>
    <hyperlink ref="K8468" r:id="rId6509" display="camadopaula.com"/>
    <hyperlink ref="K8469" r:id="rId6510" display="grupocarema.com"/>
    <hyperlink ref="K8471" r:id="rId6511" display="sonmercadal.com"/>
    <hyperlink ref="K8473" r:id="rId6512" display="petitpalace.com"/>
    <hyperlink ref="K8474" r:id="rId6513" display="trypbellver.com"/>
    <hyperlink ref="K8475" r:id="rId6514" display="hmalmabeach.com"/>
    <hyperlink ref="K8477" r:id="rId6515" display="hotelbalear.com"/>
    <hyperlink ref="K8478" r:id="rId6516" display="http://shinehotels.com/"/>
    <hyperlink ref="K8479" r:id="rId6517" display="saintmichel.net"/>
    <hyperlink ref="K8480" r:id="rId6518" display="loscactussa.com"/>
    <hyperlink ref="K8481" r:id="rId6519" display="hotelrocleo.com"/>
    <hyperlink ref="K8482" r:id="rId6520" display="olimarotels.com"/>
    <hyperlink ref="K8483" r:id="rId6521" display="http://hotelcamino.net/"/>
    <hyperlink ref="K8484" r:id="rId6522" display="saintmichel.net"/>
    <hyperlink ref="K8485" r:id="rId6523" display="saintmichel.net"/>
    <hyperlink ref="K8486" r:id="rId6524" display="saintmichel.net"/>
    <hyperlink ref="K8487" r:id="rId6525" display="saintmichel.net"/>
    <hyperlink ref="K8488" r:id="rId6526" display="saintmichel.net"/>
    <hyperlink ref="K8490" r:id="rId6527" display="saintmichel.net"/>
    <hyperlink ref="K8491" r:id="rId6528" display="saintmichel.net"/>
    <hyperlink ref="K8492" r:id="rId6529" display="molinspark.com/"/>
    <hyperlink ref="K8493" r:id="rId6530" display="molinspark.com/"/>
    <hyperlink ref="K8494" r:id="rId6531" display="http://miramarhotel.es/"/>
    <hyperlink ref="I8495" r:id="rId6532" display="simbad@hotelsimbad.com"/>
    <hyperlink ref="K8495" r:id="rId6533" display="hotelsimbad.com"/>
    <hyperlink ref="K8496" r:id="rId6534" display="hotelxereca.com"/>
    <hyperlink ref="K8497" r:id="rId6535" display="rocamaribiza.es"/>
    <hyperlink ref="K8498" r:id="rId6536" display="hotelcamari.com"/>
    <hyperlink ref="K8499" r:id="rId6537" display="anforaibiza.com"/>
    <hyperlink ref="K8500" r:id="rId6538" display="canplanells.com"/>
    <hyperlink ref="K8501" r:id="rId6539" display="orosolhotel.com"/>
    <hyperlink ref="K8502" r:id="rId6540" display="http://donanablues.com/"/>
    <hyperlink ref="K8503" r:id="rId6541" display="hotelmarfil.com"/>
    <hyperlink ref="K8505" r:id="rId6542" display="http://viavalentia.com/"/>
    <hyperlink ref="K8506" r:id="rId6543" display="hotelosiris.com"/>
    <hyperlink ref="K8507" r:id="rId6544" display="arenalplaya.com"/>
    <hyperlink ref="K8508" r:id="rId6545" display="sindichotel.com"/>
    <hyperlink ref="K8509" r:id="rId6546" display="hotelalfons.com"/>
    <hyperlink ref="K8510" r:id="rId6547" display="hoteleswebs.com"/>
    <hyperlink ref="K8511" r:id="rId6548" display="gardenhotel.com"/>
    <hyperlink ref="K8512" r:id="rId6549" display="http://hotelchispa.com/"/>
    <hyperlink ref="K8513" r:id="rId6550" display="grupoandria.com"/>
    <hyperlink ref="K8514" r:id="rId6551" display="turquesamar.com"/>
    <hyperlink ref="K8515" r:id="rId6552" display="doradoibiza.com"/>
    <hyperlink ref="K8517" r:id="rId6553" display="hotelmanaus.com"/>
    <hyperlink ref="K8518" r:id="rId6554" display="hotelmanaus.com"/>
    <hyperlink ref="K8519" r:id="rId6555" display="saintmichel.net"/>
    <hyperlink ref="K8520" r:id="rId6556" display="http://hotel-dimar.com/"/>
    <hyperlink ref="K8521" r:id="rId6557" display="marinacorfu.com"/>
    <hyperlink ref="K8522" r:id="rId6558" display="grupoandria.com"/>
    <hyperlink ref="K8523" r:id="rId6559" display="blancpalace.com"/>
    <hyperlink ref="K8524" r:id="rId6560" display="grupoandria.com"/>
    <hyperlink ref="K8525" r:id="rId6561" display="canfaustino.com"/>
    <hyperlink ref="K8526" r:id="rId6562" display="saintmichel.net"/>
    <hyperlink ref="K8529" r:id="rId6563" display="sonmolavell.com"/>
    <hyperlink ref="K8530" r:id="rId6564" display="hotelamoros.com"/>
    <hyperlink ref="K8531" r:id="rId6565" display="hoteldiamant.es"/>
    <hyperlink ref="K8532" r:id="rId6566" display="sonbarbassa.com"/>
    <hyperlink ref="K8533" r:id="rId6567" display="hoteldiamant.es"/>
    <hyperlink ref="K8534" r:id="rId6568" display="hoteldiamant.es"/>
    <hyperlink ref="K8535" r:id="rId6569" display="illothotels.com"/>
    <hyperlink ref="K8536" r:id="rId6570" display="marinhotels.com"/>
    <hyperlink ref="K8537" r:id="rId6571" display="songalceran.com"/>
    <hyperlink ref="K8538" r:id="rId6572" display="hotelsacoma.com"/>
    <hyperlink ref="K8539" r:id="rId6573" display="lavilahotel.com"/>
    <hyperlink ref="K8541" r:id="rId6574" display="melicalador.com"/>
    <hyperlink ref="K8542" r:id="rId6575" display="blau-hotels.com"/>
    <hyperlink ref="K8543" r:id="rId6576" display="hotelsegles.com"/>
    <hyperlink ref="K8544" r:id="rId6577" display="blau-hotels.com"/>
    <hyperlink ref="K8545" r:id="rId6578" display="sespuntetes.com"/>
    <hyperlink ref="I8548" r:id="rId6579" display="info@escortevell.com"/>
    <hyperlink ref="K8548" r:id="rId6580" display="escortevell.com"/>
    <hyperlink ref="K8549" r:id="rId6581" display="finca-raims.com"/>
    <hyperlink ref="K8550" r:id="rId6582" display="cadenamarsl.com"/>
    <hyperlink ref="K8551" r:id="rId6583" display="matiasbeach.com"/>
    <hyperlink ref="K8552" r:id="rId6584" display="matiasbeach.com"/>
    <hyperlink ref="K8553" r:id="rId6585" display="hoteleselba.com"/>
    <hyperlink ref="K8554" r:id="rId6586" display="saintmichel.net"/>
    <hyperlink ref="K8555" r:id="rId6587" display="cassaboners.com"/>
    <hyperlink ref="K8558" r:id="rId6588" display="saintmichel.net"/>
    <hyperlink ref="K8559" r:id="rId6589" display="saintmichel.net"/>
    <hyperlink ref="K8560" r:id="rId6590" display="holidaypark.com"/>
    <hyperlink ref="K8561" r:id="rId6591" display="palausafont.com"/>
    <hyperlink ref="K8562" r:id="rId6592" display="espuigmolto.com"/>
    <hyperlink ref="K8563" r:id="rId6593" display="hotelmirador.es"/>
    <hyperlink ref="K8564" r:id="rId6594" display="monacohotel.com"/>
    <hyperlink ref="K8565" r:id="rId6595" display="hotel-playa.net"/>
    <hyperlink ref="K8566" r:id="rId6596" display="olivertursl.com"/>
    <hyperlink ref="K8567" r:id="rId6597" display="hotelpeymar.com"/>
    <hyperlink ref="K8568" r:id="rId6598" display="hotelsillot.com"/>
    <hyperlink ref="K8569" r:id="rId6599" display="jadehotelsa.com"/>
    <hyperlink ref="K8570" r:id="rId6600" display="orientbeach.com"/>
    <hyperlink ref="K8572" r:id="rId6601" display="illothotels.com"/>
    <hyperlink ref="K8573" r:id="rId6602" display="canmoragues.com"/>
    <hyperlink ref="K8575" r:id="rId6603" display="magichotels.com"/>
    <hyperlink ref="K8576" r:id="rId6604" display="canjoancapo.com"/>
    <hyperlink ref="K8577" r:id="rId6605" display="casagirasol.com"/>
    <hyperlink ref="K8578" r:id="rId6606" display="hoposadaina.com"/>
    <hyperlink ref="K8579" r:id="rId6607" display="scottshotel.com"/>
    <hyperlink ref="K8580" r:id="rId6608" display="hotelsummum.com"/>
    <hyperlink ref="K8581" r:id="rId6609" display="saintmichel.net"/>
    <hyperlink ref="K8582" r:id="rId6610" display="eden-hotels.com"/>
    <hyperlink ref="K8583" r:id="rId6611" display="magichotels.com"/>
    <hyperlink ref="K8584" r:id="rId6612" display="maristanysl.com"/>
    <hyperlink ref="K8586" r:id="rId6613" display="supermolina.com"/>
    <hyperlink ref="K8587" r:id="rId6614" display="santguillem.com"/>
    <hyperlink ref="K8588" r:id="rId6615" display="hoteloctavia.eu"/>
    <hyperlink ref="K8589" r:id="rId6616" display="calajoncols.com"/>
    <hyperlink ref="K8592" r:id="rId6617" display="hotelubaldo.com"/>
    <hyperlink ref="K8594" r:id="rId6618" display="hotelancora.net"/>
    <hyperlink ref="K8596" r:id="rId6619" display="hotelsagaro.com"/>
    <hyperlink ref="K8598" r:id="rId6620" display="sambahotels.com"/>
    <hyperlink ref="K8600" r:id="rId6621" display="planashotel.com"/>
    <hyperlink ref="K8601" r:id="rId6622" display="floridapark.com"/>
    <hyperlink ref="K8603" r:id="rId6623" display="sambahotels.com"/>
    <hyperlink ref="K8604" r:id="rId6624" display="hotelmarsol.com"/>
    <hyperlink ref="K8605" r:id="rId6625" display="lapalmerasa.com"/>
    <hyperlink ref="K8606" r:id="rId6626" display="hotelbonsol.com"/>
    <hyperlink ref="K8607" r:id="rId6627" display="hotelgrimar.com"/>
    <hyperlink ref="K8608" r:id="rId6628" display="hotelgrimar.com"/>
    <hyperlink ref="K8609" r:id="rId6629" display="hotelgrifeu.com"/>
    <hyperlink ref="K8610" r:id="rId6630" display="accorhotels.com"/>
    <hyperlink ref="K8611" r:id="rId6631" display="ampuria-inn.com"/>
    <hyperlink ref="K8612" r:id="rId6632" display="hotelvilobi.com"/>
    <hyperlink ref="K8614" r:id="rId6633" display="hotelmaspau.com"/>
    <hyperlink ref="K8615" r:id="rId6634" display="empordimosl.com"/>
    <hyperlink ref="K8616" r:id="rId6635" display="hotelalbera.com"/>
    <hyperlink ref="K8617" r:id="rId6636" display="torremirona.com"/>
    <hyperlink ref="K8618" r:id="rId6637" display="fondasiques.com"/>
    <hyperlink ref="K8619" r:id="rId6638" display="mascomangau.com"/>
    <hyperlink ref="K8620" r:id="rId6639" display="hotelreimar.com"/>
    <hyperlink ref="K8622" r:id="rId6640" display="valldenuria.cat"/>
    <hyperlink ref="K8623" r:id="rId6641" display="hotelgrevol.com"/>
    <hyperlink ref="K8625" r:id="rId6642" display="hotelcollsl.com"/>
    <hyperlink ref="K8626" r:id="rId6643" display="riomarhotel.com"/>
    <hyperlink ref="K8627" r:id="rId6644" display="leshamaques.com"/>
    <hyperlink ref="K8628" r:id="rId6645" display="hotelaromar.com"/>
    <hyperlink ref="K8629" r:id="rId6646" display="pinardelmar.com"/>
    <hyperlink ref="K8630" r:id="rId6647" display="termesorion.cat"/>
    <hyperlink ref="K8632" r:id="rId6648" display="hoteladsera.com"/>
    <hyperlink ref="K8634" r:id="rId6649" display="hotelgoyasl.com"/>
    <hyperlink ref="K8635" r:id="rId6650" display="hostaleller.com"/>
    <hyperlink ref="K8636" r:id="rId6651" display="hotelandria.com"/>
    <hyperlink ref="K8637" r:id="rId6652" display="altosegresl.com"/>
    <hyperlink ref="K8638" r:id="rId6653" display="dolcethotel.com"/>
    <hyperlink ref="K8641" r:id="rId6654" display="llacscardos.com"/>
    <hyperlink ref="K8643" r:id="rId6655" display="hotelsaloria.es"/>
    <hyperlink ref="K8644" r:id="rId6656" display="esterripark.com"/>
    <hyperlink ref="K8645" r:id="rId6657" display="hotelviella.com"/>
    <hyperlink ref="K8646" r:id="rId6658" display="odepierrasl.com"/>
    <hyperlink ref="K8647" r:id="rId6659" display="larpima98sl.com"/>
    <hyperlink ref="K8648" r:id="rId6660" display="espradetssl.com"/>
    <hyperlink ref="K8649" r:id="rId6661" display="peirablanca.com"/>
    <hyperlink ref="K8650" r:id="rId6662" display="hotelsaueth.com"/>
    <hyperlink ref="K8651" r:id="rId6663" display="esdedonjoan.com"/>
    <hyperlink ref="K8652" r:id="rId6664" display="hotelarturo.com"/>
    <hyperlink ref="K8653" r:id="rId6665" display="caldesdeboi.com"/>
    <hyperlink ref="K8654" r:id="rId6666" display="caldesdeboi.com"/>
    <hyperlink ref="K8655" r:id="rId6667" display="hotelromnic.com"/>
    <hyperlink ref="K8656" r:id="rId6668" display="hotelmiquel.com"/>
    <hyperlink ref="K8658" r:id="rId6669" display="hotelmaribel.es"/>
    <hyperlink ref="K8659" r:id="rId6670" display="hoteljaques.com"/>
    <hyperlink ref="K8661" r:id="rId6671" display="hotelayerbe.com"/>
    <hyperlink ref="K8662" r:id="rId6672" display="hconencanto.com"/>
    <hyperlink ref="K8663" r:id="rId6673" display="miradorhotel.es"/>
    <hyperlink ref="K8664" r:id="rId6674" display="casamorlans.com"/>
    <hyperlink ref="K8665" r:id="rId6675" display="valledetena.com"/>
    <hyperlink ref="K8666" r:id="rId6676" display="hotelbielsa.com"/>
    <hyperlink ref="K8667" r:id="rId6677" display="hotelboltaa.com"/>
    <hyperlink ref="K8668" r:id="rId6678" display="hotelbadain.com"/>
    <hyperlink ref="K8670" r:id="rId6679" display="soriadormir.com"/>
    <hyperlink ref="K8671" r:id="rId6680" display="soriadormir.com"/>
    <hyperlink ref="K8672" r:id="rId6681" display="enclavesoria.es"/>
    <hyperlink ref="K8673" r:id="rId6682" display="sanbaudelio.com"/>
    <hyperlink ref="K8674" r:id="rId6683" display="elalquerque.com"/>
    <hyperlink ref="K8675" r:id="rId6684" display="castroviejo.net"/>
    <hyperlink ref="K8676" r:id="rId6685" display="hotelrausan.com"/>
    <hyperlink ref="K8677" r:id="rId6686" display="accorhotels.com"/>
    <hyperlink ref="K8678" r:id="rId6687" display="hotelrioarga.es"/>
    <hyperlink ref="K8680" r:id="rId6688" display="lasgaliassa.com"/>
    <hyperlink ref="K8682" r:id="rId6689" display="hotelpigal.com/"/>
    <hyperlink ref="K8684" r:id="rId6690" display="hotelastari.com"/>
    <hyperlink ref="K8687" r:id="rId6691" display="dauradapark.com"/>
    <hyperlink ref="K8690" r:id="rId6692" display="doradoplaya.com"/>
    <hyperlink ref="K8691" r:id="rId6693" display="hoteldiegos.com"/>
    <hyperlink ref="K8692" r:id="rId6694" display="palaspineda.com"/>
    <hyperlink ref="K8693" r:id="rId6695" display="hoteltolosa.com"/>
    <hyperlink ref="K8694" r:id="rId6696" display="canquimetsl.com"/>
    <hyperlink ref="K8695" r:id="rId6697" display="panxamplasl.com"/>
    <hyperlink ref="K8698" r:id="rId6698" display="hotelsalome.com"/>
    <hyperlink ref="K8699" r:id="rId6699" display="hotelmonica.com"/>
    <hyperlink ref="K8700" r:id="rId6700" display="hotelllorca.com"/>
    <hyperlink ref="K8701" r:id="rId6701" display="bacohoteles.com"/>
    <hyperlink ref="K8702" r:id="rId6702" display="abuelorullo.com"/>
    <hyperlink ref="K8704" r:id="rId6703" display="masdelreisc.com"/>
    <hyperlink ref="K8708" r:id="rId6704" display="hotelelsalt.com"/>
    <hyperlink ref="K8709" r:id="rId6705" display="hotelessuco.com"/>
    <hyperlink ref="K8711" r:id="rId6706" display="villaycorte.com"/>
    <hyperlink ref="K8712" r:id="rId6707" display="hotelessuco.com"/>
    <hyperlink ref="K8713" r:id="rId6708" display="hotelessuco.com"/>
    <hyperlink ref="K8714" r:id="rId6709" display="hotelmiralba.es"/>
    <hyperlink ref="K8715" r:id="rId6710" display="oceanoverde.com"/>
    <hyperlink ref="K8716" r:id="rId6711" display="ctr-elmolino.es"/>
    <hyperlink ref="K8717" r:id="rId6712" display="horuszamora.com"/>
    <hyperlink ref="K8718" r:id="rId6713" display="reydonsancho.es"/>
    <hyperlink ref="K8721" r:id="rId6714" display="acasadocura.com"/>
    <hyperlink ref="K8722" r:id="rId6715" display="hotelarenas.com"/>
    <hyperlink ref="K8725" r:id="rId6716" display="portocabana.com"/>
    <hyperlink ref="K8726" r:id="rId6717" display="riazorhotel.com"/>
    <hyperlink ref="I8727" r:id="rId6718" display="mailto:info@hotelgrimar.com"/>
    <hyperlink ref="K8727" r:id="rId6719" display="nicosareysl.com"/>
    <hyperlink ref="K8728" r:id="rId6720" display="motelpalmera.es"/>
    <hyperlink ref="K8729" r:id="rId6721" display="hotelapedra.com"/>
    <hyperlink ref="K8730" r:id="rId6722" display="hoteltheway.com"/>
    <hyperlink ref="K8731" r:id="rId6723" display="castrohotel.com"/>
    <hyperlink ref="K8735" r:id="rId6724" display="hotelcapitol.es"/>
    <hyperlink ref="K8736" r:id="rId6725" display="hotelwindsor.es"/>
    <hyperlink ref="K8738" r:id="rId6726" display="playadelaxe.com"/>
    <hyperlink ref="K8739" r:id="rId6727" display="playadelaxe.com"/>
    <hyperlink ref="K8740" r:id="rId6728" display="finisterrae.com"/>
    <hyperlink ref="K8741" r:id="rId6729" display="perladomuio.com"/>
    <hyperlink ref="K8742" r:id="rId6730" display="hotelrosalia.es"/>
    <hyperlink ref="K8743" r:id="rId6731" display="casaboarial.com"/>
    <hyperlink ref="K8745" r:id="rId6732" display="ruralneixon.com"/>
    <hyperlink ref="K8746" r:id="rId6733" display="hotelancora.org"/>
    <hyperlink ref="K8747" r:id="rId6734" display="hotelxallas.net"/>
    <hyperlink ref="K8748" r:id="rId6735" display="casarosalia.com"/>
    <hyperlink ref="I8749" r:id="rId6736" display="info@hotelgarcas.com"/>
    <hyperlink ref="K8749" r:id="rId6737" display="garcashotel.com"/>
    <hyperlink ref="K8750" r:id="rId6738" display="toctocrooms.com"/>
    <hyperlink ref="K8751" r:id="rId6739" display="hotelcasona.com"/>
    <hyperlink ref="K8752" r:id="rId6740" display="portoderinlo.es"/>
    <hyperlink ref="K8754" r:id="rId6741" display="hotelmuralla.es"/>
    <hyperlink ref="K8755" r:id="rId6742" display="augassantas.com"/>
    <hyperlink ref="K8757" r:id="rId6743" display="hotelmoneda.com"/>
    <hyperlink ref="K8758" r:id="rId6744" display="motelparaiso.es"/>
    <hyperlink ref="K8759" r:id="rId6745" display="casareboiro.com"/>
    <hyperlink ref="K8760" r:id="rId6746" display="hotel-arume.com"/>
    <hyperlink ref="K8761" r:id="rId6747" display="mesondoloyo.com"/>
    <hyperlink ref="K8762" r:id="rId6748" display="hotelaveiga.com"/>
    <hyperlink ref="K8764" r:id="rId6749" display="hotellouzao.com"/>
    <hyperlink ref="K8768" r:id="rId6750" display="hotelmozart.net"/>
    <hyperlink ref="K8769" r:id="rId6751" display="comforsuite.com"/>
    <hyperlink ref="K8772" r:id="rId6752" display="donagustnsa.com"/>
    <hyperlink ref="K8773" r:id="rId6753" display="ventadelalon.es"/>
    <hyperlink ref="K8775" r:id="rId6754" display="puebloastur.com"/>
    <hyperlink ref="K8776" r:id="rId6755" display="loscampones.com"/>
    <hyperlink ref="K8777" r:id="rId6756" display="hotelavelina.es"/>
    <hyperlink ref="K8778" r:id="rId6757" display="abbahoteles.com"/>
    <hyperlink ref="K8779" r:id="rId6758" display="hotelarbeyal.es"/>
    <hyperlink ref="K8780" r:id="rId6759" display="hotelastures.es"/>
    <hyperlink ref="K8781" r:id="rId6760" display="hotelfruela.com"/>
    <hyperlink ref="K8782" r:id="rId6761" display="elmagistral.com"/>
    <hyperlink ref="K8783" r:id="rId6762" display="ayrehoteles.com"/>
    <hyperlink ref="K8784" r:id="rId6763" display="hotelalteza.com"/>
    <hyperlink ref="K8785" r:id="rId6764" display="hotelfavila.com"/>
    <hyperlink ref="K8787" r:id="rId6765" display="hotelsilvota.es"/>
    <hyperlink ref="K8788" r:id="rId6766" display="motellatino.com"/>
    <hyperlink ref="K8789" r:id="rId6767" display="ayrehoteles.com"/>
    <hyperlink ref="K8790" r:id="rId6768" display="ayrehoteles.com"/>
    <hyperlink ref="K8791" r:id="rId6769" display="hotelvaldes.com"/>
    <hyperlink ref="K8792" r:id="rId6770" display="balhotelspa.com"/>
    <hyperlink ref="K8793" r:id="rId6771" display="hotelsablon.com"/>
    <hyperlink ref="K8794" r:id="rId6772" display="hotelgavitu.com"/>
    <hyperlink ref="K8795" r:id="rId6773" display="hotelsablon.com"/>
    <hyperlink ref="K8796" r:id="rId6774" display="hotelcanton.com"/>
    <hyperlink ref="K8797" r:id="rId6775" display="hotelbenzua.com"/>
    <hyperlink ref="K8798" r:id="rId6776" display="torrescaron.com"/>
    <hyperlink ref="K8800" r:id="rId6777" display="palacioarias.es"/>
    <hyperlink ref="K8801" r:id="rId6778" display="doagaudiosa.com"/>
    <hyperlink ref="K8802" r:id="rId6779" display="hotelreundu.com"/>
    <hyperlink ref="K8803" r:id="rId6780" display="hoteleslupa.com"/>
    <hyperlink ref="K8804" r:id="rId6781" display="hoteleslupa.com"/>
    <hyperlink ref="K8806" r:id="rId6782" display="casafernando.es"/>
    <hyperlink ref="K8807" r:id="rId6783" display="casaenrique.com"/>
    <hyperlink ref="K8808" r:id="rId6784" display="labilbanasl.com"/>
    <hyperlink ref="K8809" r:id="rId6785" display="doanievessl.com"/>
    <hyperlink ref="K8810" r:id="rId6786" display="hotelcabeza.com"/>
    <hyperlink ref="K8811" r:id="rId6787" display="hotelareces.com"/>
    <hyperlink ref="K8812" r:id="rId6788" display="hotelviella.com"/>
    <hyperlink ref="K8815" r:id="rId6789" display="donmiguelsl.com"/>
    <hyperlink ref="K8816" r:id="rId6790" display="hotelauseva.com"/>
    <hyperlink ref="K8817" r:id="rId6791" display="elcoterinsl.com"/>
    <hyperlink ref="K8818" r:id="rId6792" display="hotelgranda.com"/>
    <hyperlink ref="K8819" r:id="rId6793" display="mardelsueve.com"/>
    <hyperlink ref="K8820" r:id="rId6794" display="hotelelfoyu.com"/>
    <hyperlink ref="K8822" r:id="rId6795" display="hcasaespana.com"/>
    <hyperlink ref="K8824" r:id="rId6796" display="ayrehoteles.com"/>
    <hyperlink ref="K8825" r:id="rId6797" display="achotelgijn.com"/>
    <hyperlink ref="K8826" r:id="rId6798" display="hotelpanton.com"/>
    <hyperlink ref="K8827" r:id="rId6799" display="hcompostela.com"/>
    <hyperlink ref="K8828" r:id="rId6800" display="hotelchipen.com"/>
    <hyperlink ref="K8829" r:id="rId6801" display="motelcaribe.com"/>
    <hyperlink ref="K8830" r:id="rId6802" display="lasuitehotel.es"/>
    <hyperlink ref="K8831" r:id="rId6803" display="hotel-playa.com"/>
    <hyperlink ref="K8832" r:id="rId6804" display="hollywoodsl.com"/>
    <hyperlink ref="K8833" r:id="rId6805" display="hotelsolpor.com"/>
    <hyperlink ref="K8834" r:id="rId6806" display="mexicohotel.com"/>
    <hyperlink ref="K8835" r:id="rId6807" display="hotel3luces.com"/>
    <hyperlink ref="K8837" r:id="rId6808" display="hotelcarril.com"/>
    <hyperlink ref="K8838" r:id="rId6809" display="hotelcipres.com"/>
    <hyperlink ref="K8840" r:id="rId6810" display="arcoirisweb.net"/>
    <hyperlink ref="K8842" r:id="rId6811" display="hotelelimar.com"/>
    <hyperlink ref="K8844" r:id="rId6812" display="sanxenxotur.com"/>
    <hyperlink ref="K8845" r:id="rId6813" display="hotel-isape.com"/>
    <hyperlink ref="K8847" r:id="rId6814" display="louxolatoja.com"/>
    <hyperlink ref="K8848" r:id="rId6815" display="hotelamandi.com"/>
    <hyperlink ref="K8850" r:id="rId6816" display="ostramarina.com"/>
    <hyperlink ref="K8851" r:id="rId6817" display="hotelmarola.com"/>
    <hyperlink ref="K8852" r:id="rId6818" display="hotelmirasol.es"/>
    <hyperlink ref="K8853" r:id="rId6819" display="hotelbonaire.es"/>
    <hyperlink ref="K8854" r:id="rId6820" display="laasturiana.com"/>
    <hyperlink ref="K8855" r:id="rId6821" display="hotelmarola.com"/>
    <hyperlink ref="K8856" r:id="rId6822" display="hotelriamar.com"/>
    <hyperlink ref="K8857" r:id="rId6823" display="elpalaciosl.com"/>
    <hyperlink ref="K8859" r:id="rId6824" display="hotelriocea.com"/>
    <hyperlink ref="K8861" r:id="rId6825" display="arvahoteles.com"/>
    <hyperlink ref="K8863" r:id="rId6826" display="aroihoteles.com"/>
    <hyperlink ref="K8864" r:id="rId6827" display="casaferreiro.es"/>
    <hyperlink ref="K8865" r:id="rId6828" display="aqualunaspa.net"/>
    <hyperlink ref="K8866" r:id="rId6829" display="cucalavaina.com"/>
    <hyperlink ref="K8868" r:id="rId6830" display="arvahoteles.com"/>
    <hyperlink ref="K8869" r:id="rId6831" display="pazocarballo.es"/>
    <hyperlink ref="K8870" r:id="rId6832" display="omarcolongo.com"/>
    <hyperlink ref="K8871" r:id="rId6833" display="oscaracoles.com"/>
    <hyperlink ref="K8872" r:id="rId6834" display="motelmarnos.com"/>
    <hyperlink ref="K8873" r:id="rId6835" display="hoteloxardin.es"/>
    <hyperlink ref="K8876" r:id="rId6836" display="magmarooms.es/"/>
    <hyperlink ref="K8877" r:id="rId6837" display="hotelabrego.es"/>
    <hyperlink ref="K8878" r:id="rId6838" display="ddgretreat.com"/>
    <hyperlink ref="K8879" r:id="rId6839" display="esrafalnou.com"/>
    <hyperlink ref="K8880" r:id="rId6840" display="arbarcelona.es"/>
    <hyperlink ref="K8881" r:id="rId6841" display="aqualibera.com"/>
    <hyperlink ref="K8882" r:id="rId6842" display="sonjuaneda.com"/>
    <hyperlink ref="K8883" r:id="rId6843" display="docotarino.com"/>
    <hyperlink ref="K8884" r:id="rId6844" display="http://hotelnordes.com/"/>
    <hyperlink ref="K8885" r:id="rId6845" display="bellahelln.com"/>
    <hyperlink ref="K8886" r:id="rId6846" display="lahacienda.com"/>
    <hyperlink ref="K8887" r:id="rId6847" display="latrancada.com"/>
    <hyperlink ref="K8888" r:id="rId6848" display="http://comforsuite.com/"/>
    <hyperlink ref="K8890" r:id="rId6849" display="boathotels.net"/>
    <hyperlink ref="K8892" r:id="rId6850" display="http://ventadelalon.es/"/>
    <hyperlink ref="K8893" r:id="rId6851" display="valledeoca.com"/>
    <hyperlink ref="K8894" r:id="rId6852" display="http://puebloastur.com/"/>
    <hyperlink ref="K8895" r:id="rId6853" display="maspelegri.com"/>
    <hyperlink ref="K8896" r:id="rId6854" display="http://hotelavelina.es/"/>
    <hyperlink ref="K8897" r:id="rId6855" display="http://abbahoteles.com/"/>
    <hyperlink ref="K8898" r:id="rId6856" display="cascabonou.com"/>
    <hyperlink ref="K8899" r:id="rId6857" display="binihotels.com"/>
    <hyperlink ref="K8900" r:id="rId6858" display="http://hotelfruela.com/"/>
    <hyperlink ref="K8901" r:id="rId6859" display="http://elmagistral.com/"/>
    <hyperlink ref="K8902" r:id="rId6860" display="lacasaalta.com"/>
    <hyperlink ref="K8903" r:id="rId6861" display="elandarrio.com"/>
    <hyperlink ref="K8905" r:id="rId6862" display="http://hotelmaruja.com/"/>
    <hyperlink ref="K8906" r:id="rId6863" display="http://hotelsilvota.es/"/>
    <hyperlink ref="K8907" r:id="rId6864" display="http://motellatino.com/"/>
    <hyperlink ref="K8908" r:id="rId6865" display="http://ayrehoteles.com/"/>
    <hyperlink ref="K8909" r:id="rId6866" display="http://ayrehoteles.com/"/>
    <hyperlink ref="K8910" r:id="rId6867" display="pradoviejo.com"/>
    <hyperlink ref="K8912" r:id="rId6868" display="http://hotelsablon.com/"/>
    <hyperlink ref="K8914" r:id="rId6869" display="elhotelito.net"/>
    <hyperlink ref="K8915" r:id="rId6870" display="ars-vivendi.es"/>
    <hyperlink ref="K8916" r:id="rId6871" display="eltejarejo.com"/>
    <hyperlink ref="K8917" r:id="rId6872" display="fontsalada.com"/>
    <hyperlink ref="K8918" r:id="rId6873" display="sestalaies.com"/>
    <hyperlink ref="K8919" r:id="rId6874" display="brucandbruc.es"/>
    <hyperlink ref="K8922" r:id="rId6875" display="hotelcueva.com"/>
    <hyperlink ref="K8923" r:id="rId6876" display="xiarapina.com/"/>
    <hyperlink ref="K8924" r:id="rId6877" display="http://casavitorio.com/"/>
    <hyperlink ref="K8925" r:id="rId6878" display="casamoline.com"/>
    <hyperlink ref="K8933" r:id="rId6879" display="http://hotelsomiedo.es/"/>
    <hyperlink ref="K8937" r:id="rId6880" display="poudelaneu.com"/>
    <hyperlink ref="K8938" r:id="rId6881" display="laperegrina.es"/>
    <hyperlink ref="K8939" r:id="rId6882" display="http://hotelelfoyu.com/"/>
    <hyperlink ref="K8940" r:id="rId6883" display="masdexaxas.com"/>
    <hyperlink ref="K8941" r:id="rId6884" display="sangilplaza.es"/>
    <hyperlink ref="K8942" r:id="rId6885" display="vega-sierra.es"/>
    <hyperlink ref="K8943" r:id="rId6886" display="http://ayrehoteles.com/"/>
    <hyperlink ref="K8945" r:id="rId6887" display="1907aviles.com"/>
    <hyperlink ref="K8946" r:id="rId6888" display="eibarrooms.com"/>
    <hyperlink ref="K8949" r:id="rId6889" display="olalahomes.com"/>
    <hyperlink ref="K8950" r:id="rId6890" display="stilhotels.com"/>
    <hyperlink ref="K8952" r:id="rId6891" display="viladamunt.com"/>
    <hyperlink ref="K8953" r:id="rId6892" display="aldahotels.es/"/>
    <hyperlink ref="K8954" r:id="rId6893" display="nandehotel.com"/>
    <hyperlink ref="K8956" r:id="rId6894" display="laprincesa.com"/>
    <hyperlink ref="K8957" r:id="rId6895" display="fincaprats.com"/>
    <hyperlink ref="K8958" r:id="rId6896" display="stilhotels.com"/>
    <hyperlink ref="K8959" r:id="rId6897" display="lagogarden.com"/>
    <hyperlink ref="K8960" r:id="rId6898" display="parkgarden.com"/>
    <hyperlink ref="K8962" r:id="rId6899" display="cibersuite.com"/>
    <hyperlink ref="K8963" r:id="rId6900" display="hotelamura.com"/>
    <hyperlink ref="K8964" r:id="rId6901" display="hotelliceo.com"/>
    <hyperlink ref="K8965" r:id="rId6902" display="trypatocha.com"/>
    <hyperlink ref="K8966" r:id="rId6903" display="hotelesquo.com"/>
    <hyperlink ref="K8967" r:id="rId6904" display="suiteprado.com"/>
    <hyperlink ref="K8971" r:id="rId6905" display="anacohotel.com"/>
    <hyperlink ref="K8972" r:id="rId6906" display="hotelarosa.com"/>
    <hyperlink ref="K8974" r:id="rId6907" display="hotelopera.com"/>
    <hyperlink ref="K8975" r:id="rId6908" display="http://hotelriamar.com/"/>
    <hyperlink ref="K8977" r:id="rId6909" display="http://oescondidino.es/"/>
    <hyperlink ref="K8978" r:id="rId6910" display="elconvento.net"/>
    <hyperlink ref="K8979" r:id="rId6911" display="uvehoteles.com"/>
    <hyperlink ref="K8980" r:id="rId6912" display="accorhotel.com"/>
    <hyperlink ref="K8981" r:id="rId6913" display="shshoteles.com"/>
    <hyperlink ref="K8982" r:id="rId6914" display="shshoteles.com"/>
    <hyperlink ref="K8983" r:id="rId6915" display="suitesviena.es"/>
    <hyperlink ref="K8984" r:id="rId6916" display="hotelurban.com"/>
    <hyperlink ref="K8985" r:id="rId6917" display="ciclolodge.com"/>
    <hyperlink ref="K8986" r:id="rId6918" display="hotelesquo.com"/>
    <hyperlink ref="K8987" r:id="rId6919" display="http://arvahoteles.com/"/>
    <hyperlink ref="K8988" r:id="rId6920" display="hotelvivar.com"/>
    <hyperlink ref="K8989" r:id="rId6921" display="http://omarcolongo.com/"/>
    <hyperlink ref="K8990" r:id="rId6922" display="collarubio.com"/>
    <hyperlink ref="K8992" r:id="rId6923" display="grupocerem.com"/>
    <hyperlink ref="K8993" r:id="rId6924" display="puertohotel.es"/>
    <hyperlink ref="K8994" r:id="rId6925" display="izanhoteles.es"/>
    <hyperlink ref="K8995" r:id="rId6926" display="https://www.magmarooms.es/"/>
    <hyperlink ref="K8996" r:id="rId6927" display="hotelnabia.com"/>
    <hyperlink ref="K8997" r:id="rId6928" display="hotelroma.org/"/>
    <hyperlink ref="K8998" r:id="rId6929" display="barsantana.com"/>
    <hyperlink ref="K8999" r:id="rId6930" display="http://arbarcelona.es/"/>
    <hyperlink ref="K9000" r:id="rId6931" display="hotelayllon.es"/>
    <hyperlink ref="K9001" r:id="rId6932" display="hotellanga.com"/>
    <hyperlink ref="K9002" r:id="rId6933" display="hotelpatio.com"/>
    <hyperlink ref="K9006" r:id="rId6934" display="http://latrancada.com/"/>
    <hyperlink ref="K9011" r:id="rId6935" display="hotelucanca.es"/>
    <hyperlink ref="K9012" r:id="rId6936" display="sollapalma.com"/>
    <hyperlink ref="K9016" r:id="rId6937" display="http://maspelegri.com/"/>
    <hyperlink ref="K9019" r:id="rId6938" display="granadapark.es"/>
    <hyperlink ref="K9020" r:id="rId6939" display="stilhotels.com"/>
    <hyperlink ref="K9023" r:id="rId6940" display="hotelregio.com"/>
    <hyperlink ref="K9024" r:id="rId6941" display="cibersuite.com"/>
    <hyperlink ref="K9025" r:id="rId6942" display="hotelamefa.com"/>
    <hyperlink ref="K9031" r:id="rId6943" display="entrelagos.com"/>
    <hyperlink ref="K9034" r:id="rId6944" display="elvaqueril.com"/>
    <hyperlink ref="K9035" r:id="rId6945" display="http://elhotelito.net/"/>
    <hyperlink ref="K9036" r:id="rId6946" display="kubikhotel.com"/>
    <hyperlink ref="K9037" r:id="rId6947" display="hoteltriana.es"/>
    <hyperlink ref="K9038" r:id="rId6948" display="hotel-dora.com"/>
    <hyperlink ref="K9039" r:id="rId6949" display="tresazules.es/"/>
    <hyperlink ref="K9040" r:id="rId6950" display="hojaranzos.com"/>
    <hyperlink ref="K9041" r:id="rId6951" display="balnearios.org"/>
    <hyperlink ref="K9042" r:id="rId6952" display="ahchoteles.com"/>
    <hyperlink ref="K9043" r:id="rId6953" display="hoteljulio.com"/>
    <hyperlink ref="K9044" r:id="rId6954" display="jandiagolf.com"/>
    <hyperlink ref="K9046" r:id="rId6955" display="bullhotels.com"/>
    <hyperlink ref="K9047" r:id="rId6956" display="hotelnayra.com"/>
    <hyperlink ref="K9048" r:id="rId6957" display="vistabonita.es"/>
    <hyperlink ref="K9049" r:id="rId6958" display="vistaoasis.com"/>
    <hyperlink ref="K9050" r:id="rId6959" display="becordial.com/"/>
    <hyperlink ref="K9051" r:id="rId6960" display="montefeliz.com"/>
    <hyperlink ref="K9052" r:id="rId6961" display="bullhotels.com"/>
    <hyperlink ref="K9055" r:id="rId6962" display="sunsgarden.es/"/>
    <hyperlink ref="K9056" r:id="rId6963" display="waviahotel.com"/>
    <hyperlink ref="K9057" r:id="rId6964" display="vikhotels.com/"/>
    <hyperlink ref="K9058" r:id="rId6965" display="http://poudelaneu.com/"/>
    <hyperlink ref="K9059" r:id="rId6966" display="h10hotels.com/"/>
    <hyperlink ref="K9061" r:id="rId6967" display="http://masdexaxas.com/"/>
    <hyperlink ref="K9062" r:id="rId6968" display="bullhotels.com"/>
    <hyperlink ref="K9063" r:id="rId6969" display="bullhotels.com"/>
    <hyperlink ref="K9065" r:id="rId6970" display="suites1478.com"/>
    <hyperlink ref="K9066" r:id="rId6971" display="bedandchic.com"/>
    <hyperlink ref="K9067" r:id="rId6972" display="casamozart.com"/>
    <hyperlink ref="K9069" r:id="rId6973" display="canalemany.com"/>
    <hyperlink ref="K9070" r:id="rId6974" display="aa-hoteles.com"/>
    <hyperlink ref="K9071" r:id="rId6975" display="hotelaneto.com"/>
    <hyperlink ref="K9072" r:id="rId6976" display="http://sacreunova.com/"/>
    <hyperlink ref="K9073" r:id="rId6977" display="hotelsuizo.com"/>
    <hyperlink ref="K9074" r:id="rId6978" display="hotel-lleo.com"/>
    <hyperlink ref="K9075" r:id="rId6979" display="hotelcondal.es"/>
    <hyperlink ref="K9076" r:id="rId6980" display="derbyhotels.es"/>
    <hyperlink ref="K9077" r:id="rId6981" display="axelhotels.com"/>
    <hyperlink ref="K9078" r:id="rId6982" display="http://fincaprats.com/"/>
    <hyperlink ref="K9079" r:id="rId6983" display="casacamper.com"/>
    <hyperlink ref="K9082" r:id="rId6984" display="tryphotels.com"/>
    <hyperlink ref="K9083" r:id="rId6985" display="tocsevilla.com"/>
    <hyperlink ref="K9084" r:id="rId6986" display="hotelsonix.com"/>
    <hyperlink ref="K9085" r:id="rId6987" display="hotelommsl.com"/>
    <hyperlink ref="K9087" r:id="rId6988" display="hotelsonix.com"/>
    <hyperlink ref="K9088" r:id="rId6989" display="axelhotels.com"/>
    <hyperlink ref="K9089" r:id="rId6990" display="cangalvany.com"/>
    <hyperlink ref="K9090" r:id="rId6991" display="mayramblas.com"/>
    <hyperlink ref="K9092" r:id="rId6992" display="htophotels.com"/>
    <hyperlink ref="K9093" r:id="rId6993" display="indalopark.com"/>
    <hyperlink ref="K9094" r:id="rId6994" display="http://hotelateneo.es/"/>
    <hyperlink ref="K9095" r:id="rId6995" display="htophotels.com"/>
    <hyperlink ref="K9099" r:id="rId6996" display="http://elconvento.net/"/>
    <hyperlink ref="K9100" r:id="rId6997" display="hotelcesar.net"/>
    <hyperlink ref="K9101" r:id="rId6998" display="solvihotel.com"/>
    <hyperlink ref="K9102" r:id="rId6999" display="hotelestel.com"/>
    <hyperlink ref="K9103" r:id="rId7000" display="calmajoral.com"/>
    <hyperlink ref="K9104" r:id="rId7001" display="http://suitesviena.es/"/>
    <hyperlink ref="K9105" r:id="rId7002" display="http://hotelurban.com/"/>
    <hyperlink ref="K9106" r:id="rId7003" display="calsegudet.com"/>
    <hyperlink ref="K9107" r:id="rId7004" display="hotelxurin.com"/>
    <hyperlink ref="K9109" r:id="rId7005" display="santbernat.com"/>
    <hyperlink ref="K9111" r:id="rId7006" display="hotelverti.com"/>
    <hyperlink ref="K9113" r:id="rId7007" display="uproomsvic.com"/>
    <hyperlink ref="K9114" r:id="rId7008" display="hotelsitges.co"/>
    <hyperlink ref="K9115" r:id="rId7009" display="hotelisasi.com"/>
    <hyperlink ref="K9117" r:id="rId7010" display="namhoteles.com"/>
    <hyperlink ref="K9118" r:id="rId7011" display="http://hotelroma.org/"/>
    <hyperlink ref="K9119" r:id="rId7012" display="casaantonia.es"/>
    <hyperlink ref="K9121" r:id="rId7013" display="laspedrolas.es"/>
    <hyperlink ref="K9122" r:id="rId7014" display="hotelcanton.es"/>
    <hyperlink ref="K9123" r:id="rId7015" display="http://hotelpatio.com/"/>
    <hyperlink ref="K9124" r:id="rId7016" display="nuevaplaza.com"/>
    <hyperlink ref="K9125" r:id="rId7017" display="ventadelmar.es"/>
    <hyperlink ref="K9126" r:id="rId7018" display="bemonplaya.com"/>
    <hyperlink ref="K9132" r:id="rId7019" display="hotelnoray.com"/>
    <hyperlink ref="K9135" r:id="rId7020" display="hotelcueli.com"/>
    <hyperlink ref="K9136" r:id="rId7021" display="hsanmarcos.com"/>
    <hyperlink ref="K9138" r:id="rId7022" display="hotelcodina.es"/>
    <hyperlink ref="K9140" r:id="rId7023" display="okakohotel.com"/>
    <hyperlink ref="K9141" r:id="rId7024" display="hotelparma.com"/>
    <hyperlink ref="K9142" r:id="rId7025" display="amaraplaza.com"/>
    <hyperlink ref="K9144" r:id="rId7026" display="hotelazkue.com"/>
    <hyperlink ref="K9145" r:id="rId7027" display="zezilionea.com"/>
    <hyperlink ref="K9146" r:id="rId7028" display="hotelbilbi.com"/>
    <hyperlink ref="K9148" r:id="rId7029" display="iraragorri.net"/>
    <hyperlink ref="K9151" r:id="rId7030" display="hotelelcoto.es"/>
    <hyperlink ref="K9152" r:id="rId7031" display="hotelviura.com"/>
    <hyperlink ref="K9153" r:id="rId7032" display="http://los-rosales.es/"/>
    <hyperlink ref="K9155" r:id="rId7033" display="hotelplati.com"/>
    <hyperlink ref="K9157" r:id="rId7034" display="mesondelcid.es"/>
    <hyperlink ref="K9158" r:id="rId7035" display="casamartin.com"/>
    <hyperlink ref="K9159" r:id="rId7036" display="hotelversus.es"/>
    <hyperlink ref="K9160" r:id="rId7037" display="https://www.tresazules.es/"/>
    <hyperlink ref="K9161" r:id="rId7038" display="acienleguas.es"/>
    <hyperlink ref="K9162" r:id="rId7039" display="nh-hoteles.com"/>
    <hyperlink ref="K9163" r:id="rId7040" display="hotelyoldi.com"/>
    <hyperlink ref="K9164" r:id="rId7041" display="hotelalaiz.com"/>
    <hyperlink ref="K9166" r:id="rId7042" display="hotelnoain.com"/>
    <hyperlink ref="K9167" r:id="rId7043" display="hotelandia.com"/>
    <hyperlink ref="K9168" r:id="rId7044" display="hdoncarlos.com"/>
    <hyperlink ref="K9169" r:id="rId7045" display="hotelursua.com"/>
    <hyperlink ref="K9170" r:id="rId7046" display="tximistasl.com"/>
    <hyperlink ref="K9171" r:id="rId7047" display="hotellemik.com"/>
    <hyperlink ref="K9172" r:id="rId7048" display="irigoienea.com"/>
    <hyperlink ref="K9173" r:id="rId7049" display="http://bullhotels.com/"/>
    <hyperlink ref="K9174" r:id="rId7050" display="hotelaribe.com"/>
    <hyperlink ref="K9175" r:id="rId7051" display="hotelmaher.com"/>
    <hyperlink ref="K9176" r:id="rId7052" display="ruralsuite.com"/>
    <hyperlink ref="K9177" r:id="rId7053" display="http://waviahotel.com/"/>
    <hyperlink ref="K9178" r:id="rId7054" display="hotelmeson.com"/>
    <hyperlink ref="K9180" r:id="rId7055" display="hotelmesto.com"/>
    <hyperlink ref="K9181" r:id="rId7056" display="villaerina.com"/>
    <hyperlink ref="K9183" r:id="rId7057" display="bbouhotels.com"/>
    <hyperlink ref="K9184" r:id="rId7058" display="maumm.es/guest"/>
    <hyperlink ref="K9185" r:id="rId7059" display="http://axelhotels.com/"/>
    <hyperlink ref="K9186" r:id="rId7060" display="hbenarraba.com"/>
    <hyperlink ref="K9187" r:id="rId7061" display="http://bedandchic.com/"/>
    <hyperlink ref="K9188" r:id="rId7062" display="hotel-zeus.com"/>
    <hyperlink ref="K9189" r:id="rId7063" display="puentereal.com"/>
    <hyperlink ref="K9190" r:id="rId7064" display="marconfort.com"/>
    <hyperlink ref="K9191" r:id="rId7065" display="http://aa-hoteles.com/"/>
    <hyperlink ref="K9192" r:id="rId7066" display="http://hotelaneto.com/"/>
    <hyperlink ref="K9194" r:id="rId7067" display="trhhoteles.com"/>
    <hyperlink ref="K9195" r:id="rId7068" display="lagarganta.com"/>
    <hyperlink ref="K9196" r:id="rId7069" display="benamocarra.es"/>
    <hyperlink ref="K9197" r:id="rId7070" display="urbanliving.es"/>
    <hyperlink ref="K9198" r:id="rId7071" display="http://axelhotels.com/"/>
    <hyperlink ref="K9200" r:id="rId7072" display="costanatura.es"/>
    <hyperlink ref="K9201" r:id="rId7073" display="vimehotels.com"/>
    <hyperlink ref="K9202" r:id="rId7074" display="nh-hoteles.com"/>
    <hyperlink ref="K9203" r:id="rId7075" display="hotelmolino.es"/>
    <hyperlink ref="K9204" r:id="rId7076" display="onahoteles.com"/>
    <hyperlink ref="K9205" r:id="rId7077" display="mac-hotels.com"/>
    <hyperlink ref="K9207" r:id="rId7078" display="zambrahotel.es"/>
    <hyperlink ref="K9208" r:id="rId7079" display="hoteltorres.es"/>
    <hyperlink ref="K9209" r:id="rId7080" display="hotelbanos.com"/>
    <hyperlink ref="K9210" r:id="rId7081" display="lazarzuela.com"/>
    <hyperlink ref="K9211" r:id="rId7082" display="http://mayramblas.com/"/>
    <hyperlink ref="K9212" r:id="rId7083" display="innhostels.com"/>
    <hyperlink ref="K9213" r:id="rId7084" display="hotel-plaza.es"/>
    <hyperlink ref="K9214" r:id="rId7085" display="hotelabril.com"/>
    <hyperlink ref="K9216" r:id="rId7086" display="hotelholos.com"/>
    <hyperlink ref="K9217" r:id="rId7087" display="casamanolo.com"/>
    <hyperlink ref="K9218" r:id="rId7088" display="hotelkivir.com"/>
    <hyperlink ref="K9219" r:id="rId7089" display="hotelgines.es/"/>
    <hyperlink ref="K9221" r:id="rId7090" display="bestwestern.es"/>
    <hyperlink ref="K9222" r:id="rId7091" display="http://solvihotel.com/"/>
    <hyperlink ref="K9223" r:id="rId7092" display="aguilareal.com"/>
    <hyperlink ref="K9224" r:id="rId7093" display="manolomayo.com"/>
    <hyperlink ref="K9227" r:id="rId7094" display="hotelregio2.es"/>
    <hyperlink ref="K9228" r:id="rId7095" display="hotelregio.com"/>
    <hyperlink ref="K9229" r:id="rId7096" display="jerezhotel.com"/>
    <hyperlink ref="K9230" r:id="rId7097" display="nuevohotel.com"/>
    <hyperlink ref="K9232" r:id="rId7098" display="hotelalsur.com"/>
    <hyperlink ref="K9234" r:id="rId7099" display="cadizenred.com"/>
    <hyperlink ref="K9235" r:id="rId7100" display="madreselva.com"/>
    <hyperlink ref="K9236" r:id="rId7101" display="hotelmania.net"/>
    <hyperlink ref="K9237" r:id="rId7102" display="http://www.entrerailes.es/"/>
    <hyperlink ref="K9238" r:id="rId7103" display="hotelelpaso.es"/>
    <hyperlink ref="K9240" r:id="rId7104" display="hotelalmar.com"/>
    <hyperlink ref="K9241" r:id="rId7105" display="100x100fun.com"/>
    <hyperlink ref="K9242" r:id="rId7106" display="lacodorniz.com"/>
    <hyperlink ref="K9243" r:id="rId7107" display="http://hotelcanton.es/"/>
    <hyperlink ref="K9246" r:id="rId7108" display="molinonava.com"/>
    <hyperlink ref="K9247" r:id="rId7109" display="http://bemonplaya.com/"/>
    <hyperlink ref="K9249" r:id="rId7110" display="hotelcedran.es"/>
    <hyperlink ref="K9250" r:id="rId7111" display="gruporeino.com"/>
    <hyperlink ref="K9251" r:id="rId7112" display="siloeplaza.com"/>
    <hyperlink ref="K9252" r:id="rId7113" display="hotelnavas.com"/>
    <hyperlink ref="K9253" r:id="rId7114" display="maciaplaza.com"/>
    <hyperlink ref="K9254" r:id="rId7115" display="githoteles.com"/>
    <hyperlink ref="K9255" r:id="rId7116" display="gruporeino.com"/>
    <hyperlink ref="K9256" r:id="rId7117" display="gruporeino.com"/>
    <hyperlink ref="K9257" r:id="rId7118" display="loscerezos.com"/>
    <hyperlink ref="K9258" r:id="rId7119" display="http://hotelzelaa.com/"/>
    <hyperlink ref="K9259" r:id="rId7120" display="gruporeino.com"/>
    <hyperlink ref="K9260" r:id="rId7121" display="ghmhoteles.com"/>
    <hyperlink ref="K9261" r:id="rId7122" display="ghmhoteles.com"/>
    <hyperlink ref="K9262" r:id="rId7123" display="http://hotelparma.com/"/>
    <hyperlink ref="K9263" r:id="rId7124" display="hocafersan.com"/>
    <hyperlink ref="K9264" r:id="rId7125" display="rutadelorca.es"/>
    <hyperlink ref="K9265" r:id="rId7126" display="hotelzubia.com"/>
    <hyperlink ref="K9266" r:id="rId7127" display="hotelgalera.es"/>
    <hyperlink ref="K9267" r:id="rId7128" display="hotelpatri.com"/>
    <hyperlink ref="K9268" r:id="rId7129" display="hotelnuevo.com"/>
    <hyperlink ref="K9269" r:id="rId7130" display="amakahouse.com"/>
    <hyperlink ref="K9270" r:id="rId7131" display="sol-hotels.com"/>
    <hyperlink ref="K9272" r:id="rId7132" display="leonhoteles.es"/>
    <hyperlink ref="K9273" r:id="rId7133" display="dominohouse.es"/>
    <hyperlink ref="K9275" r:id="rId7134" display="hotelalain.net"/>
    <hyperlink ref="K9276" r:id="rId7135" display="masiadelacy.es"/>
    <hyperlink ref="K9277" r:id="rId7136" display="http://hotelalisa.net/"/>
    <hyperlink ref="K9278" r:id="rId7137" display="xonshotels.com"/>
    <hyperlink ref="K9279" r:id="rId7138" display="hoteltollo.com"/>
    <hyperlink ref="K9280" r:id="rId7139" display="skyhousebb.com"/>
    <hyperlink ref="K9282" r:id="rId7140" display="hotelkazar.com"/>
    <hyperlink ref="K9283" r:id="rId7141" display="hotellluna.com"/>
    <hyperlink ref="K9284" r:id="rId7142" display="portocanet.com"/>
    <hyperlink ref="K9285" r:id="rId7143" display="sh-hoteles.com"/>
    <hyperlink ref="K9286" r:id="rId7144" display="nh-hoteles.com"/>
    <hyperlink ref="K9287" r:id="rId7145" display="sh-hoteles.com"/>
    <hyperlink ref="K9288" r:id="rId7146" display="hotel-rioja.es"/>
    <hyperlink ref="K9289" r:id="rId7147" display="hotelporto.com"/>
    <hyperlink ref="K9290" r:id="rId7148" display="http://www.hotelursua.com/"/>
    <hyperlink ref="K9292" r:id="rId7149" display="http://hotellemik.com/"/>
    <hyperlink ref="K9293" r:id="rId7150" display="mardefulles.es"/>
    <hyperlink ref="K9295" r:id="rId7151" display="portazahar.com"/>
    <hyperlink ref="K9296" r:id="rId7152" display="soleahouse.com"/>
    <hyperlink ref="K9297" r:id="rId7153" display="servigroup.com"/>
    <hyperlink ref="K9299" r:id="rId7154" display="hotelsimba.com"/>
    <hyperlink ref="K9300" r:id="rId7155" display="hotelaloha.net"/>
    <hyperlink ref="K9301" r:id="rId7156" display="hotelleuka.com"/>
    <hyperlink ref="K9304" r:id="rId7157" display="hotelramis.com"/>
    <hyperlink ref="K9305" r:id="rId7158" display="http://ghvictoria.com/"/>
    <hyperlink ref="K9306" r:id="rId7159" display="http://hotelbalisa.es/"/>
    <hyperlink ref="K9307" r:id="rId7160" display="portocalpe.com"/>
    <hyperlink ref="K9308" r:id="rId7161" display="hotelaltaia.es"/>
    <hyperlink ref="K9309" r:id="rId7162" display="hotelrhsol.com"/>
    <hyperlink ref="K9310" r:id="rId7163" display="servigroup.com"/>
    <hyperlink ref="K9311" r:id="rId7164" display="fiestapark.com"/>
    <hyperlink ref="K9312" r:id="rId7165" display="fiestapark.com"/>
    <hyperlink ref="K9314" r:id="rId7166" display="hotelbrisa.net"/>
    <hyperlink ref="K9316" r:id="rId7167" display="marenysol.com/"/>
    <hyperlink ref="K9317" r:id="rId7168" display="marconfort.com"/>
    <hyperlink ref="K9318" r:id="rId7169" display="tryphotels.com"/>
    <hyperlink ref="K9321" r:id="rId7170" display="roberpalas.com"/>
    <hyperlink ref="K9322" r:id="rId7171" display="kaktusgrup.com"/>
    <hyperlink ref="K9323" r:id="rId7172" display="casalorenzo.es"/>
    <hyperlink ref="K9324" r:id="rId7173" display="juypehotel.com"/>
    <hyperlink ref="K9325" r:id="rId7174" display="hotelyeste.com"/>
    <hyperlink ref="K9327" r:id="rId7175" display="doshoteles.com"/>
    <hyperlink ref="K9328" r:id="rId7176" display="hotelnelva.com"/>
    <hyperlink ref="K9329" r:id="rId7177" display="onahoteles.com"/>
    <hyperlink ref="K9330" r:id="rId7178" display="entremares.com"/>
    <hyperlink ref="K9331" r:id="rId7179" display="atriumhotel.es"/>
    <hyperlink ref="K9332" r:id="rId7180" display="hoteltraina.es"/>
    <hyperlink ref="K9333" r:id="rId7181" display="nh-hoteles.com"/>
    <hyperlink ref="K9334" r:id="rId7182" display="hoteltraina.es"/>
    <hyperlink ref="K9335" r:id="rId7183" display="vishoteles.com"/>
    <hyperlink ref="K9336" r:id="rId7184" display="hotelzorro.com"/>
    <hyperlink ref="K9337" r:id="rId7185" display="hotelfelix.com"/>
    <hyperlink ref="K9340" r:id="rId7186" display="hotelcosta.com"/>
    <hyperlink ref="K9341" r:id="rId7187" display="hotelbahia.net"/>
    <hyperlink ref="K9342" r:id="rId7188" display="http://hotelabril.com/"/>
    <hyperlink ref="K9343" r:id="rId7189" display="hoteldelsol.es"/>
    <hyperlink ref="K9344" r:id="rId7190" display="hotelpaqui.com"/>
    <hyperlink ref="K9346" r:id="rId7191" display="esfigueral.com"/>
    <hyperlink ref="K9347" r:id="rId7192" display="nh-hoteles.com"/>
    <hyperlink ref="K9349" r:id="rId7193" display="sonperdiu.com/"/>
    <hyperlink ref="K9351" r:id="rId7194" display="http://aguilareal.com/"/>
    <hyperlink ref="K9352" r:id="rId7195" display="readshotel.com"/>
    <hyperlink ref="K9354" r:id="rId7196" display="trhhoteles.com"/>
    <hyperlink ref="K9355" r:id="rId7197" display="pinosplaya.com"/>
    <hyperlink ref="K9357" r:id="rId7198" display="hoteltimor.com"/>
    <hyperlink ref="K9358" r:id="rId7199" display="http://nuevohotel.com/"/>
    <hyperlink ref="K9359" r:id="rId7200" display="hotelfeliz.com"/>
    <hyperlink ref="K9360" r:id="rId7201" display="hotelcenit.com"/>
    <hyperlink ref="K9361" r:id="rId7202" display="ibizacorso.com"/>
    <hyperlink ref="K9362" r:id="rId7203" display="http://cadizenred.com/"/>
    <hyperlink ref="K9364" r:id="rId7204" display="neptunotel.com"/>
    <hyperlink ref="K9366" r:id="rId7205" display="hotelgalfi.com"/>
    <hyperlink ref="K9367" r:id="rId7206" display="hotelabrat.com"/>
    <hyperlink ref="K9368" r:id="rId7207" display="brisahotel.com"/>
    <hyperlink ref="K9369" r:id="rId7208" display="http://100x100fun.com/"/>
    <hyperlink ref="K9370" r:id="rId7209" display="hotelvedra.com"/>
    <hyperlink ref="K9373" r:id="rId7210" display="axelhotels.com"/>
    <hyperlink ref="K9374" r:id="rId7211" display="morvedranou.es"/>
    <hyperlink ref="K9377" r:id="rId7212" display="sol-hotels.com"/>
    <hyperlink ref="K9378" r:id="rId7213" display="torralbenc.com"/>
    <hyperlink ref="K9380" r:id="rId7214" display="santignasi.com"/>
    <hyperlink ref="K9381" r:id="rId7215" display="grupohotel.com"/>
    <hyperlink ref="K9382" r:id="rId7216" display="hotelsviva.com"/>
    <hyperlink ref="K9383" r:id="rId7217" display="casamunich.com"/>
    <hyperlink ref="K9384" r:id="rId7218" display="hotelbonsol.es"/>
    <hyperlink ref="K9385" r:id="rId7219" display="hotelbonsol.es"/>
    <hyperlink ref="K9387" r:id="rId7220" display="daltmurada.com"/>
    <hyperlink ref="K9388" r:id="rId7221" display="hotelgarau.com"/>
    <hyperlink ref="K9389" r:id="rId7222" display="aluahotels.com"/>
    <hyperlink ref="K9391" r:id="rId7223" display="hotelluxor.com"/>
    <hyperlink ref="K9392" r:id="rId7224" display="houmhotels.com"/>
    <hyperlink ref="K9393" r:id="rId7225" display="aluahotels.com"/>
    <hyperlink ref="K9394" r:id="rId7226" display="can-furios.com"/>
    <hyperlink ref="K9395" r:id="rId7227" display="trendocisl.com"/>
    <hyperlink ref="K9396" r:id="rId7228" display="sonfoguero.com"/>
    <hyperlink ref="K9397" r:id="rId7229" display="hotelsviva.com"/>
    <hyperlink ref="K9398" r:id="rId7230" display="sonsiurana.com"/>
    <hyperlink ref="K9399" r:id="rId7231" display="mandiapark.com"/>
    <hyperlink ref="K9400" r:id="rId7232" display="bellaplaya.com"/>
    <hyperlink ref="K9401" r:id="rId7233" display="grupohotel.com"/>
    <hyperlink ref="K9402" r:id="rId7234" display="nataconera.com"/>
    <hyperlink ref="K9403" r:id="rId7235" display="hotelsviva.com"/>
    <hyperlink ref="K9404" r:id="rId7236" display="hotelsviva.com"/>
    <hyperlink ref="K9406" r:id="rId7237" display="vistablava.com"/>
    <hyperlink ref="K9407" r:id="rId7238" display="hotelmorito.es"/>
    <hyperlink ref="K9410" r:id="rId7239" display="canverdera.com"/>
    <hyperlink ref="K9411" r:id="rId7240" display="solcalador.com"/>
    <hyperlink ref="K9412" r:id="rId7241" display="roc-hotels.com"/>
    <hyperlink ref="K9413" r:id="rId7242" display="sacarrotja.com"/>
    <hyperlink ref="K9414" r:id="rId7243" display="hotelcorfu.com"/>
    <hyperlink ref="K9415" r:id="rId7244" display="rocamarina.com"/>
    <hyperlink ref="K9416" r:id="rId7245" display="can-estades.es"/>
    <hyperlink ref="K9417" r:id="rId7246" display="hotelkasai.com"/>
    <hyperlink ref="K9419" r:id="rId7247" display="trhhoteles.com"/>
    <hyperlink ref="K9421" r:id="rId7248" display="clubeuropa.com"/>
    <hyperlink ref="K9422" r:id="rId7249" display="hotelbahia.com"/>
    <hyperlink ref="K9424" r:id="rId7250" display="hotel-gaya.com"/>
    <hyperlink ref="K9425" r:id="rId7251" display="trhhoteles.com"/>
    <hyperlink ref="K9426" r:id="rId7252" display="nakarhotel.com"/>
    <hyperlink ref="K9427" r:id="rId7253" display="hotelaraxa.com"/>
    <hyperlink ref="K9428" r:id="rId7254" display="hotelabelux.es"/>
    <hyperlink ref="K9429" r:id="rId7255" display="blauhotels.com"/>
    <hyperlink ref="K9430" r:id="rId7256" display="playadorada.es"/>
    <hyperlink ref="K9431" r:id="rId7257" display="seasunfona.com"/>
    <hyperlink ref="K9432" r:id="rId7258" display="grupoteles.com"/>
    <hyperlink ref="K9435" r:id="rId7259" display="minigolfcb.com"/>
    <hyperlink ref="K9436" r:id="rId7260" display="exagonpark.com"/>
    <hyperlink ref="K9437" r:id="rId7261" display="hotelhaiti.net"/>
    <hyperlink ref="K9438" r:id="rId7262" display="stilhotels.com"/>
    <hyperlink ref="K9439" r:id="rId7263" display="hotelsviva.com"/>
    <hyperlink ref="K9440" r:id="rId7264" display="hotelsviva.com"/>
    <hyperlink ref="K9441" r:id="rId7265" display="calablanes.com"/>
    <hyperlink ref="K9442" r:id="rId7266" display="hotelivory.com"/>
    <hyperlink ref="K9443" r:id="rId7267" display="hotelivory.com"/>
    <hyperlink ref="K9444" r:id="rId7268" display="hotelsviva.com"/>
    <hyperlink ref="K9445" r:id="rId7269" display="framotelsa.com"/>
    <hyperlink ref="K9446" r:id="rId7270" display="stilhotels.com"/>
    <hyperlink ref="K9447" r:id="rId7271" display="macgaronda.com"/>
    <hyperlink ref="K9448" r:id="rId7272" display="hotelsviva.com"/>
    <hyperlink ref="K9449" r:id="rId7273" display="hotelsviva.com"/>
    <hyperlink ref="K9450" r:id="rId7274" display="canbodepau.cat"/>
    <hyperlink ref="K9451" r:id="rId7275" display="saperafita.com"/>
    <hyperlink ref="K9452" r:id="rId7276" display="calmablanca.es"/>
    <hyperlink ref="K9453" r:id="rId7277" display="castellasl.com"/>
    <hyperlink ref="K9455" r:id="rId7278" display="llanepetit.com"/>
    <hyperlink ref="K9456" r:id="rId7279" display="hotelmarian.es"/>
    <hyperlink ref="K9457" r:id="rId7280" display="hotelgrecs.com"/>
    <hyperlink ref="K9458" r:id="rId7281" display="gna.es/maritim"/>
    <hyperlink ref="K9459" r:id="rId7282" display="hllafranch.com"/>
    <hyperlink ref="K9460" r:id="rId7283" display="hotelelfar.com"/>
    <hyperlink ref="K9461" r:id="rId7284" display="mastorrent.com"/>
    <hyperlink ref="K9462" r:id="rId7285" display="hotelnauta.com"/>
    <hyperlink ref="K9463" r:id="rId7286" display="hotelplaza.org"/>
    <hyperlink ref="K9464" r:id="rId7287" display="somsparksc.com"/>
    <hyperlink ref="K9465" r:id="rId7288" display="tossabeach.com"/>
    <hyperlink ref="K9469" r:id="rId7289" display="htopalexis.com"/>
    <hyperlink ref="K9471" r:id="rId7290" display="hotelnorai.com"/>
    <hyperlink ref="K9472" r:id="rId7291" display="calmariner.com"/>
    <hyperlink ref="K9473" r:id="rId7292" display="fondafinet.com"/>
    <hyperlink ref="K9474" r:id="rId7293" display="caddyrooms.com"/>
    <hyperlink ref="K9475" r:id="rId7294" display="hoteltrave.com"/>
    <hyperlink ref="K9477" r:id="rId7295" display="hotelronda.com"/>
    <hyperlink ref="K9478" r:id="rId7296" display="hotelelmoli.es"/>
    <hyperlink ref="K9480" r:id="rId7297" display="elpescador.com"/>
    <hyperlink ref="K9481" r:id="rId7298" display="canceretsl.com"/>
    <hyperlink ref="K9482" r:id="rId7299" display="fontdelpla.net"/>
    <hyperlink ref="K9483" r:id="rId7300" display="fontdelpla.net"/>
    <hyperlink ref="K9484" r:id="rId7301" display="hotelsausa.com"/>
    <hyperlink ref="K9485" r:id="rId7302" display="masperepau.com"/>
    <hyperlink ref="K9487" r:id="rId7303" display="hotelgarbi.com"/>
    <hyperlink ref="K9488" r:id="rId7304" display="alexanders.com"/>
    <hyperlink ref="K9489" r:id="rId7305" display="lapepamaca.com"/>
    <hyperlink ref="K9491" r:id="rId7306" display="hotelprats.cat"/>
    <hyperlink ref="K9492" r:id="rId7307" display="hotelmedes.com"/>
    <hyperlink ref="K9494" r:id="rId7308" display="rallyehotel.es"/>
    <hyperlink ref="K9495" r:id="rId7309" display="htophotels.com"/>
    <hyperlink ref="K9496" r:id="rId7310" display="htophotels.com"/>
    <hyperlink ref="K9498" r:id="rId7311" display="masia-ritz.com"/>
    <hyperlink ref="K9499" r:id="rId7312" display="canborrell.com"/>
    <hyperlink ref="K9500" r:id="rId7313" display="calpascual.com"/>
    <hyperlink ref="K9501" r:id="rId7314" display="lamolinasl.com"/>
    <hyperlink ref="K9502" r:id="rId7315" display="hotelcarmen.es"/>
    <hyperlink ref="K9503" r:id="rId7316" display="hotelpoldo.com"/>
    <hyperlink ref="K9504" r:id="rId7317" display="casaalbets.cat"/>
    <hyperlink ref="K9505" r:id="rId7318" display="masvinyals.com"/>
    <hyperlink ref="K9506" r:id="rId7319" display="fincaprats.com"/>
    <hyperlink ref="K9508" r:id="rId7320" display="caltonarro.cat"/>
    <hyperlink ref="K9509" r:id="rId7321" display="lafreixera.com"/>
    <hyperlink ref="K9510" r:id="rId7322" display="hoteljardi.com"/>
    <hyperlink ref="K9511" r:id="rId7323" display="hotelpenha.com"/>
    <hyperlink ref="K9512" r:id="rId7324" display="hotelhipic.com"/>
    <hyperlink ref="K9513" r:id="rId7325" display="montromies.com"/>
    <hyperlink ref="K9514" r:id="rId7326" display="fondafarre.com"/>
    <hyperlink ref="K9515" r:id="rId7327" display="larosaleda.com"/>
    <hyperlink ref="K9516" r:id="rId7328" display="hotelcasbas.es"/>
    <hyperlink ref="K9517" r:id="rId7329" display="hotelsesue.com"/>
    <hyperlink ref="K9518" r:id="rId7330" display="hotelfetra.com"/>
    <hyperlink ref="K9519" r:id="rId7331" display="lasacacias.com"/>
    <hyperlink ref="K9520" r:id="rId7332" display="clementesl.com"/>
    <hyperlink ref="K9521" r:id="rId7333" display="condeaznar.com"/>
    <hyperlink ref="K9522" r:id="rId7334" display="hotelanaya.com"/>
    <hyperlink ref="K9524" r:id="rId7335" display="campingviu.com"/>
    <hyperlink ref="K9525" r:id="rId7336" display="aragonhills.es"/>
    <hyperlink ref="K9526" r:id="rId7337" display="hotelturmo.com"/>
    <hyperlink ref="K9528" r:id="rId7338" display="posadareal.com"/>
    <hyperlink ref="K9529" r:id="rId7339" display="hotelarnal.com"/>
    <hyperlink ref="K9530" r:id="rId7340" display="hotelarnal.com"/>
    <hyperlink ref="K9531" r:id="rId7341" display="casadomenc.com"/>
    <hyperlink ref="K9532" r:id="rId7342" display="casacornel.com"/>
    <hyperlink ref="K9533" r:id="rId7343" display="sanmarcial.com"/>
    <hyperlink ref="K9535" r:id="rId7344" display="hotelciria.com"/>
    <hyperlink ref="K9537" r:id="rId7345" display="hotelsahun.com"/>
    <hyperlink ref="K9538" r:id="rId7346" display="hoteldiamo.com"/>
    <hyperlink ref="K9540" r:id="rId7347" display="rioucerosa.com"/>
    <hyperlink ref="K9541" r:id="rId7348" display="hotelsauce.com"/>
    <hyperlink ref="K9544" r:id="rId7349" display="hotelbodega.es"/>
    <hyperlink ref="K9546" r:id="rId7350" display="nourocamar.com"/>
    <hyperlink ref="K9547" r:id="rId7351" display="hotelnuria.com"/>
    <hyperlink ref="K9550" r:id="rId7352" display="estivalpark.es"/>
    <hyperlink ref="K9551" r:id="rId7353" display="sarhotelsl.com"/>
    <hyperlink ref="K9552" r:id="rId7354" display="moraparksl.com"/>
    <hyperlink ref="K9553" r:id="rId7355" display="hotelpique.com"/>
    <hyperlink ref="K9554" r:id="rId7356" display="noumoderno.com"/>
    <hyperlink ref="K9555" r:id="rId7357" display="deltahotel.net"/>
    <hyperlink ref="K9556" r:id="rId7358" display="hotelcanada.es"/>
    <hyperlink ref="K9557" r:id="rId7359" display="felixhotel.net"/>
    <hyperlink ref="K9558" r:id="rId7360" display="hacostador.com"/>
    <hyperlink ref="K9560" r:id="rId7361" display="siuranella.com"/>
    <hyperlink ref="K9561" r:id="rId7362" display="siuranella.com"/>
    <hyperlink ref="K9562" r:id="rId7363" display="calmaginet.cat"/>
    <hyperlink ref="K9564" r:id="rId7364" display="hotelarabia.es"/>
    <hyperlink ref="K9565" r:id="rId7365" display="elespliego.com"/>
    <hyperlink ref="K9566" r:id="rId7366" display="casavalero.com"/>
    <hyperlink ref="K9567" r:id="rId7367" display="casaramiro.com"/>
    <hyperlink ref="K9568" r:id="rId7368" display="elosopardo.com"/>
    <hyperlink ref="K9570" r:id="rId7369" display="laslagunas.com"/>
    <hyperlink ref="K9571" r:id="rId7370" display="losperales.com"/>
    <hyperlink ref="K9572" r:id="rId7371" display="hotelmaite.com"/>
    <hyperlink ref="K9574" r:id="rId7372" display="hotelarzua.com"/>
    <hyperlink ref="K9576" r:id="rId7373" display="hotel-brisa.es"/>
    <hyperlink ref="K9577" r:id="rId7374" display="hoteleumesa.es"/>
    <hyperlink ref="K9578" r:id="rId7375" display="hotelaroda.com"/>
    <hyperlink ref="K9579" r:id="rId7376" display="hotelopino.com"/>
    <hyperlink ref="K9580" r:id="rId7377" display="tryphotels.com"/>
    <hyperlink ref="K9582" r:id="rId7378" display="costavella.com"/>
    <hyperlink ref="K9583" r:id="rId7379" display="hotelvinas.com"/>
    <hyperlink ref="K9584" r:id="rId7380" display="hotelbrial.com"/>
    <hyperlink ref="K9585" r:id="rId7381" display="costaverde.com"/>
    <hyperlink ref="K9586" r:id="rId7382" display="chefrivera.com"/>
    <hyperlink ref="K9587" r:id="rId7383" display="casaantiga.com"/>
    <hyperlink ref="K9588" r:id="rId7384" display="hotelcabio.com"/>
    <hyperlink ref="K9589" r:id="rId7385" display="mooncoruna.com"/>
    <hyperlink ref="K9590" r:id="rId7386" display="hotelrolle.com"/>
    <hyperlink ref="K9591" r:id="rId7387" display="hotelbouza.com"/>
    <hyperlink ref="K9593" r:id="rId7388" display="pazodeorban.es"/>
    <hyperlink ref="K9594" r:id="rId7389" display="casasuarna.com"/>
    <hyperlink ref="K9599" r:id="rId7390" display="emporiomij.com"/>
    <hyperlink ref="K9601" r:id="rId7391" display="hotelelbuxu.es"/>
    <hyperlink ref="K9602" r:id="rId7392" display="hotelalcif.com"/>
    <hyperlink ref="K9603" r:id="rId7393" display="larectoral.com"/>
    <hyperlink ref="K9604" r:id="rId7394" display="bluehoteles.es"/>
    <hyperlink ref="K9605" r:id="rId7395" display="casacamila.com"/>
    <hyperlink ref="K9606" r:id="rId7396" display="hoteldmaria.es"/>
    <hyperlink ref="K9610" r:id="rId7397" display="hotelalbor.com"/>
    <hyperlink ref="K9611" r:id="rId7398" display="hsanmiguel.com"/>
    <hyperlink ref="K9612" r:id="rId7399" display="hotelgijon.com"/>
    <hyperlink ref="K9613" r:id="rId7400" display="hotelparis.com"/>
    <hyperlink ref="K9614" r:id="rId7401" display="hotelkaype.com"/>
    <hyperlink ref="K9615" r:id="rId7402" display="hotelmigal.com"/>
    <hyperlink ref="K9617" r:id="rId7403" display="elpedregal.com"/>
    <hyperlink ref="K9619" r:id="rId7404" display="lamolinuca.com"/>
    <hyperlink ref="K9620" r:id="rId7405" display="villaelena.com"/>
    <hyperlink ref="K9621" r:id="rId7406" display="casajulian.com"/>
    <hyperlink ref="K9622" r:id="rId7407" display="rocaudalsl.com"/>
    <hyperlink ref="K9623" r:id="rId7408" display="hrdetorres.com"/>
    <hyperlink ref="K9624" r:id="rId7409" display="lapayareta.com"/>
    <hyperlink ref="K9625" r:id="rId7410" display="elcastaniu.com"/>
    <hyperlink ref="K9626" r:id="rId7411" display="motelcancun.es"/>
    <hyperlink ref="K9630" r:id="rId7412" display="hotelblanco.es"/>
    <hyperlink ref="K9631" r:id="rId7413" display="donalberto.com"/>
    <hyperlink ref="K9632" r:id="rId7414" display="lapornacal.com"/>
    <hyperlink ref="K9634" r:id="rId7415" display="hotelaisla.com"/>
    <hyperlink ref="K9635" r:id="rId7416" display="casablanca.com"/>
    <hyperlink ref="K9636" r:id="rId7417" display="hotelfoxos.com"/>
    <hyperlink ref="K9637" r:id="rId7418" display="hotelogalia.es"/>
    <hyperlink ref="K9638" r:id="rId7419" display="hoteldoade.com"/>
    <hyperlink ref="K9639" r:id="rId7420" display="bahabayona.com"/>
    <hyperlink ref="K9642" r:id="rId7421" display="motelabalo.com"/>
    <hyperlink ref="K9644" r:id="rId7422" display="hotelalpina.es"/>
    <hyperlink ref="K9645" r:id="rId7423" display="hotelramos.com"/>
    <hyperlink ref="K9646" r:id="rId7424" display="hotelramos.com"/>
    <hyperlink ref="K9647" r:id="rId7425" display="hotelopozo.com"/>
    <hyperlink ref="K9649" r:id="rId7426" display="hoteljusto.com"/>
    <hyperlink ref="K9650" r:id="rId7427" display="cabicastro.com"/>
    <hyperlink ref="K9652" r:id="rId7428" display="casazulema.com"/>
    <hyperlink ref="K9653" r:id="rId7429" display="hotelminso.com"/>
    <hyperlink ref="K9654" r:id="rId7430" display="hotelsiroco.es"/>
    <hyperlink ref="K9655" r:id="rId7431" display="hotelsiroco.es"/>
    <hyperlink ref="K9656" r:id="rId7432" display="hotelabota.com"/>
    <hyperlink ref="K9657" r:id="rId7433" display="royalnayef.com"/>
    <hyperlink ref="K9658" r:id="rId7434" display="ocagalatea.com"/>
    <hyperlink ref="K9659" r:id="rId7435" display="hotelcarlos.es"/>
    <hyperlink ref="K9660" r:id="rId7436" display="tamanacosl.com"/>
    <hyperlink ref="K9661" r:id="rId7437" display="hotelmabel.com"/>
    <hyperlink ref="K9662" r:id="rId7438" display="casacampaa.com"/>
    <hyperlink ref="K9663" r:id="rId7439" display="samarhotel.com"/>
    <hyperlink ref="K9664" r:id="rId7440" display="condenavio.com"/>
    <hyperlink ref="K9665" r:id="rId7441" display="villacovelo.es"/>
    <hyperlink ref="K9666" r:id="rId7442" display="villacovelo.es"/>
    <hyperlink ref="K9667" r:id="rId7443" display="hotelancora.es"/>
    <hyperlink ref="K9669" r:id="rId7444" display="hotelcaribe.es"/>
    <hyperlink ref="K9670" r:id="rId7445" display="hotelcaribe.es"/>
    <hyperlink ref="K9671" r:id="rId7446" display="hotelforga.com"/>
    <hyperlink ref="K9672" r:id="rId7447" display="hotelchola.com"/>
    <hyperlink ref="K9674" r:id="rId7448" display="ctrcavadas.com"/>
    <hyperlink ref="K9675" r:id="rId7449" display="grupo-soto.com"/>
    <hyperlink ref="K9676" r:id="rId7450" display="sigloxxisl.com"/>
    <hyperlink ref="K9677" r:id="rId7451" display="motelcancun.es"/>
    <hyperlink ref="K9678" r:id="rId7452" display="casaelcura.com"/>
    <hyperlink ref="K9681" r:id="rId7453" display="lapeahotel.com"/>
    <hyperlink ref="K9682" r:id="rId7454" display="hotelnruta.com"/>
    <hyperlink ref="K9683" r:id="rId7455" display="casadetepa.com"/>
    <hyperlink ref="K9684" r:id="rId7456" display="hotelpresa.com"/>
    <hyperlink ref="K9685" r:id="rId7457" display="zarampallo.com"/>
    <hyperlink ref="K9686" r:id="rId7458" display="zarampallo.com"/>
    <hyperlink ref="K9687" r:id="rId7459" display="finishplay.com"/>
    <hyperlink ref="K9688" r:id="rId7460" display="sanjaimesl.com"/>
    <hyperlink ref="K9689" r:id="rId7461" display="hotelberna.com"/>
    <hyperlink ref="K9690" r:id="rId7462" display="mesonerosa.com"/>
    <hyperlink ref="K9691" r:id="rId7463" display="hotelconde.com"/>
    <hyperlink ref="K9692" r:id="rId7464" display="betanzossl.com"/>
    <hyperlink ref="K9695" r:id="rId7465" display="rio-viejo.co/"/>
    <hyperlink ref="K9696" r:id="rId7466" display="calcompte.com"/>
    <hyperlink ref="K9697" r:id="rId7467" display="calcompte.com"/>
    <hyperlink ref="K9701" r:id="rId7468" display="oparranda.com"/>
    <hyperlink ref="K9702" r:id="rId7469" display="hotelchips.es"/>
    <hyperlink ref="K9704" r:id="rId7470" display="santacreu.com"/>
    <hyperlink ref="K9705" r:id="rId7471" display="http://hoteleumesa.es/"/>
    <hyperlink ref="K9706" r:id="rId7472" display="elcandano.com"/>
    <hyperlink ref="K9707" r:id="rId7473" display="http://hotelopino.com/"/>
    <hyperlink ref="K9708" r:id="rId7474" display="davallada.com"/>
    <hyperlink ref="K9709" r:id="rId7475" display="http://aldaalgalia.es/"/>
    <hyperlink ref="K9710" r:id="rId7476" display="ledsitges.com"/>
    <hyperlink ref="K9711" r:id="rId7477" display="http://hotelvinas.com/"/>
    <hyperlink ref="K9712" r:id="rId7478" display="http://hotelbrial.com/"/>
    <hyperlink ref="K9714" r:id="rId7479" display="http://chefrivera.com/"/>
    <hyperlink ref="K9715" r:id="rId7480" display="filohotel.com"/>
    <hyperlink ref="K9716" r:id="rId7481" display="http://hotelcabio.com/"/>
    <hyperlink ref="K9717" r:id="rId7482" display="http://mooncoruna.com/"/>
    <hyperlink ref="K9718" r:id="rId7483" display="lasaldabas.es"/>
    <hyperlink ref="K9719" r:id="rId7484" display="http://hotelbouza.com/"/>
    <hyperlink ref="K9720" r:id="rId7485" display="http://hotelleyton.es/"/>
    <hyperlink ref="K9721" r:id="rId7486" display="pulagolf.com/"/>
    <hyperlink ref="K9722" r:id="rId7487" display="biniatram.com"/>
    <hyperlink ref="K9724" r:id="rId7488" display="http://hotelmogay.com/"/>
    <hyperlink ref="K9725" r:id="rId7489" display="garbinada.com"/>
    <hyperlink ref="I9728" r:id="rId7490" display="alohaplaya1313@gmail.com"/>
    <hyperlink ref="K9728" r:id="rId7491" display="alohaplaya.es"/>
    <hyperlink ref="K9729" r:id="rId7492" display="aldeaduero.es"/>
    <hyperlink ref="K9731" r:id="rId7493" display="http://larectoral.com/"/>
    <hyperlink ref="K9732" r:id="rId7494" display="http://bluehoteles.es/"/>
    <hyperlink ref="K9733" r:id="rId7495" display="miagu2019.com"/>
    <hyperlink ref="K9734" r:id="rId7496" display="calamadeu.com"/>
    <hyperlink ref="K9736" r:id="rId7497" display="osvilares.com"/>
    <hyperlink ref="K9737" r:id="rId7498" display="http://hotelfavila.es/"/>
    <hyperlink ref="K9738" r:id="rId7499" display="http://hotelalbor.com/"/>
    <hyperlink ref="K9739" r:id="rId7500" display="http://hsanmiguel.com/"/>
    <hyperlink ref="K9740" r:id="rId7501" display="casaindie.com"/>
    <hyperlink ref="K9742" r:id="rId7502" display="lesvinyes.com"/>
    <hyperlink ref="K9743" r:id="rId7503" display="filsuites.com"/>
    <hyperlink ref="K9747" r:id="rId7504" display="theseaclub.es"/>
    <hyperlink ref="K9749" r:id="rId7505" display="e-raquels.com"/>
    <hyperlink ref="K9751" r:id="rId7506" display="teatrisso.com"/>
    <hyperlink ref="K9753" r:id="rId7507" display="elaguilon.com"/>
    <hyperlink ref="K9754" r:id="rId7508" display="h10hotels.com"/>
    <hyperlink ref="K9755" r:id="rId7509" display="canary365.com"/>
    <hyperlink ref="K9757" r:id="rId7510" display="suryalila.com"/>
    <hyperlink ref="K9758" r:id="rId7511" display="sirhotels.com"/>
    <hyperlink ref="K9760" r:id="rId7512" display="canbordoy.com"/>
    <hyperlink ref="K9761" r:id="rId7513" display="jandemanol.es"/>
    <hyperlink ref="K9762" r:id="rId7514" display="elkehotel.com"/>
    <hyperlink ref="K9764" r:id="rId7515" display="seteartes.com"/>
    <hyperlink ref="K9765" r:id="rId7516" display="hotelalix.com"/>
    <hyperlink ref="K9769" r:id="rId7517" display="ar-hotels.com"/>
    <hyperlink ref="I9770" r:id="rId7518" display="recepcion@luxsevilla.com"/>
    <hyperlink ref="K9770" r:id="rId7519" display="luxsevilla.es"/>
    <hyperlink ref="K9771" r:id="rId7520" display="marinador.com"/>
    <hyperlink ref="K9772" r:id="rId7521" display="marinador.com"/>
    <hyperlink ref="K9773" r:id="rId7522" display="pazodorio.com"/>
    <hyperlink ref="K9774" r:id="rId7523" display="canmarlet.com"/>
    <hyperlink ref="K9775" r:id="rId7524" display="hotelbeta.com"/>
    <hyperlink ref="K9776" r:id="rId7525" display="calamijas.com"/>
    <hyperlink ref="K9777" r:id="rId7526" display="nh-hoteles.es"/>
    <hyperlink ref="K9778" r:id="rId7527" display="ayzhotels.com"/>
    <hyperlink ref="K9779" r:id="rId7528" display="laarbolada.es"/>
    <hyperlink ref="K9780" r:id="rId7529" display="coolrooms.com"/>
    <hyperlink ref="K9781" r:id="rId7530" display="limehome.com/"/>
    <hyperlink ref="K9782" r:id="rId7531" display="travelodge.es"/>
    <hyperlink ref="K9783" r:id="rId7532" display="albusalbi.com"/>
    <hyperlink ref="K9784" r:id="rId7533" display="tach-hotel.es"/>
    <hyperlink ref="K9785" r:id="rId7534" display="los5pinos.com"/>
    <hyperlink ref="K9787" r:id="rId7535" display="luxmadrid.com"/>
    <hyperlink ref="K9789" r:id="rId7536" display="nh-hotels.com"/>
    <hyperlink ref="K9791" r:id="rId7537" display="nh-hoteles.es"/>
    <hyperlink ref="K9792" r:id="rId7538" display="ibishotel.com"/>
    <hyperlink ref="K9793" r:id="rId7539" display="srnetwork.com"/>
    <hyperlink ref="K9794" r:id="rId7540" display="nh-hoteles.es"/>
    <hyperlink ref="K9795" r:id="rId7541" display="nh-hoteles.es"/>
    <hyperlink ref="K9797" r:id="rId7542" display="nh-hotels.com"/>
    <hyperlink ref="K9798" r:id="rId7543" display="hotelmiau.com"/>
    <hyperlink ref="K9800" r:id="rId7544" display="nh-hotels.com"/>
    <hyperlink ref="K9803" r:id="rId7545" display="nh-hotels.com"/>
    <hyperlink ref="K9805" r:id="rId7546" display="hotelurso.com"/>
    <hyperlink ref="K9808" r:id="rId7547" display="nh-hoteles.es"/>
    <hyperlink ref="K9810" r:id="rId7548" display="iberostar.com"/>
    <hyperlink ref="K9812" r:id="rId7549" display="nh-hotels.com"/>
    <hyperlink ref="K9813" r:id="rId7550" display="jchoteles.com"/>
    <hyperlink ref="K9814" r:id="rId7551" display="nh-hotels.com"/>
    <hyperlink ref="K9815" r:id="rId7552" display="http://finishplay.com/"/>
    <hyperlink ref="K9818" r:id="rId7553" display="hoteles4c.com"/>
    <hyperlink ref="K9819" r:id="rId7554" display="nh-hoteles.es"/>
    <hyperlink ref="K9821" r:id="rId7555" display="nh-hotels.com"/>
    <hyperlink ref="K9822" r:id="rId7556" display="nh-hotels.com"/>
    <hyperlink ref="K9823" r:id="rId7557" display="lcbhoteles.es"/>
    <hyperlink ref="K9824" r:id="rId7558" display="nh-hotels.com"/>
    <hyperlink ref="K9825" r:id="rId7559" display="http://calcompte.com/"/>
    <hyperlink ref="K9826" r:id="rId7560" display="nh-hotels.com"/>
    <hyperlink ref="K9827" r:id="rId7561" display="nh-hoteles.es"/>
    <hyperlink ref="K9829" r:id="rId7562" display="nh-hotels.com"/>
    <hyperlink ref="K9830" r:id="rId7563" display="hotelosuna.es"/>
    <hyperlink ref="K9836" r:id="rId7564" display="pasadoiro.com"/>
    <hyperlink ref="K9838" r:id="rId7565" display="ibishotel.com"/>
    <hyperlink ref="K9846" r:id="rId7566" display="h10hotels.com"/>
    <hyperlink ref="K9849" r:id="rId7567" display="besthotels.es"/>
    <hyperlink ref="K9850" r:id="rId7568" display="h10hotels.com"/>
    <hyperlink ref="K9851" r:id="rId7569" display="monopoltf.com"/>
    <hyperlink ref="K9853" r:id="rId7570" display="adjovimar.com"/>
    <hyperlink ref="K9854" r:id="rId7571" display="elgaleon.info"/>
    <hyperlink ref="K9856" r:id="rId7572" display="h10hotels.com"/>
    <hyperlink ref="K9857" r:id="rId7573" display="nh-hotels.com"/>
    <hyperlink ref="K9861" r:id="rId7574" display="sandandsea.es"/>
    <hyperlink ref="K9862" r:id="rId7575" display="gfhoteles.com"/>
    <hyperlink ref="K9863" r:id="rId7576" display="gfhoteles.com"/>
    <hyperlink ref="K9864" r:id="rId7577" display="es.sandos.com"/>
    <hyperlink ref="K9868" r:id="rId7578" display="royalriver.es"/>
    <hyperlink ref="K9869" r:id="rId7579" display="iberostar.com"/>
    <hyperlink ref="K9870" r:id="rId7580" display="h10hotels.com"/>
    <hyperlink ref="K9871" r:id="rId7581" display="virginia2.com"/>
    <hyperlink ref="K9873" r:id="rId7582" display="knhoteles.com"/>
    <hyperlink ref="K9874" r:id="rId7583" display="hotels-mc.com"/>
    <hyperlink ref="K9875" r:id="rId7584" display="nh-hotels.com"/>
    <hyperlink ref="K9876" r:id="rId7585" display="nh-hotels.com"/>
    <hyperlink ref="K9877" r:id="rId7586" display="motelcies.com"/>
    <hyperlink ref="K9879" r:id="rId7587" display="cervantes.com"/>
    <hyperlink ref="K9880" r:id="rId7588" display="nh-hotels.com"/>
    <hyperlink ref="K9881" r:id="rId7589" display="lusitania.com"/>
    <hyperlink ref="K9882" r:id="rId7590" display="hoteldiana.es"/>
    <hyperlink ref="K9883" r:id="rId7591" display="casaperin.com"/>
    <hyperlink ref="K9885" r:id="rId7592" display="grecorooms.es"/>
    <hyperlink ref="K9886" r:id="rId7593" display="casaurbana.es"/>
    <hyperlink ref="K9887" r:id="rId7594" display="godofredo.com"/>
    <hyperlink ref="K9888" r:id="rId7595" display="exehotels.com"/>
    <hyperlink ref="K9889" r:id="rId7596" display="http://www.jandemanol.es/"/>
    <hyperlink ref="K9890" r:id="rId7597" display="hoteltoral.es"/>
    <hyperlink ref="K9891" r:id="rId7598" display="http://hotelpayro.es/"/>
    <hyperlink ref="K9893" r:id="rId7599" display="ramomarsa.com"/>
    <hyperlink ref="K9894" r:id="rId7600" display="http://www.aldahotels.es/"/>
    <hyperlink ref="K9895" r:id="rId7601" display="hotelsaga.com"/>
    <hyperlink ref="K9896" r:id="rId7602" display="hotelgema.com"/>
    <hyperlink ref="K9897" r:id="rId7603" display="http://ar-hotels.com/"/>
    <hyperlink ref="K9898" r:id="rId7604" display="nh-hotels.com"/>
    <hyperlink ref="K9899" r:id="rId7605" display="hotelazar.com"/>
    <hyperlink ref="K9900" r:id="rId7606" display="exehotels.com"/>
    <hyperlink ref="K9901" r:id="rId7607" display="nh-hotels.com"/>
    <hyperlink ref="K9902" r:id="rId7608" display="iberostar.com"/>
    <hyperlink ref="K9903" r:id="rId7609" display="hotelidafe.es"/>
    <hyperlink ref="K9904" r:id="rId7610" display="murhotels.com"/>
    <hyperlink ref="K9905" r:id="rId7611" display="http://nh-hoteles.es/"/>
    <hyperlink ref="K9906" r:id="rId7612" display="vikhotels.com"/>
    <hyperlink ref="K9907" r:id="rId7613" display="nh-hotels.com"/>
    <hyperlink ref="K9908" r:id="rId7614" display="nh-hoteles.es"/>
    <hyperlink ref="K9909" r:id="rId7615" display="nh-hotels.com"/>
    <hyperlink ref="K9910" r:id="rId7616" display="coralland.com"/>
    <hyperlink ref="K9911" r:id="rId7617" display="http://albusalbi.com/"/>
    <hyperlink ref="K9912" r:id="rId7618" display="slasuites.com"/>
    <hyperlink ref="K9913" r:id="rId7619" display="thbhotels.com"/>
    <hyperlink ref="K9914" r:id="rId7620" display="h10hotels.com"/>
    <hyperlink ref="K9915" r:id="rId7621" display="iberostar.com"/>
    <hyperlink ref="K9916" r:id="rId7622" display="h10hotels.com"/>
    <hyperlink ref="K9917" r:id="rId7623" display="nh-hoteles.es"/>
    <hyperlink ref="K9918" r:id="rId7624" display="thbhotels.com"/>
    <hyperlink ref="K9919" r:id="rId7625" display="iberostar.com"/>
    <hyperlink ref="K9920" r:id="rId7626" display="h10hotels.com"/>
    <hyperlink ref="K9921" r:id="rId7627" display="iberostar.com"/>
    <hyperlink ref="K9922" r:id="rId7628" display="iberostar.com"/>
    <hyperlink ref="K9923" r:id="rId7629" display="h10hotels.com"/>
    <hyperlink ref="K9924" r:id="rId7630" display="vikhotels.com"/>
    <hyperlink ref="K9925" r:id="rId7631" display="sandsbeach.eu"/>
    <hyperlink ref="K9926" r:id="rId7632" display="azhoteles.com"/>
    <hyperlink ref="K9927" r:id="rId7633" display="hotelsxvi.com"/>
    <hyperlink ref="K9928" r:id="rId7634" display="murhotels.com"/>
    <hyperlink ref="K9929" r:id="rId7635" display="http://nh-hotels.com/"/>
    <hyperlink ref="K9930" r:id="rId7636" display="knhoteles.com"/>
    <hyperlink ref="K9931" r:id="rId7637" display="h10hotels.com"/>
    <hyperlink ref="K9932" r:id="rId7638" display="h10hotels.com"/>
    <hyperlink ref="K9933" r:id="rId7639" display="h10hotels.com"/>
    <hyperlink ref="K9934" r:id="rId7640" display="dragopark.com"/>
    <hyperlink ref="K9935" r:id="rId7641" display="canbachs.com/"/>
    <hyperlink ref="K9936" r:id="rId7642" display="http://nh-hoteles.es/"/>
    <hyperlink ref="K9937" r:id="rId7643" display="easyhotel.com"/>
    <hyperlink ref="K9938" r:id="rId7644" display="nh-hotels.com"/>
    <hyperlink ref="K9939" r:id="rId7645" display="wilsonbcn.com"/>
    <hyperlink ref="K9940" r:id="rId7646" display="cityhotels.es"/>
    <hyperlink ref="K9941" r:id="rId7647" display="cityhotels.es"/>
    <hyperlink ref="K9942" r:id="rId7648" display="h10hotels.com"/>
    <hyperlink ref="K9944" r:id="rId7649" display="od-hotels.com"/>
    <hyperlink ref="K9945" r:id="rId7650" display="hotelcram.com"/>
    <hyperlink ref="K9946" r:id="rId7651" display="elpalauet.com"/>
    <hyperlink ref="K9947" r:id="rId7652" display="http://nh-hoteles.es/"/>
    <hyperlink ref="K9948" r:id="rId7653" display="cityhotels.es"/>
    <hyperlink ref="K9949" r:id="rId7654" display="h10hotels.com"/>
    <hyperlink ref="K9950" r:id="rId7655" display="h10hotels.com"/>
    <hyperlink ref="K9951" r:id="rId7656" display="exehotels.com"/>
    <hyperlink ref="K9952" r:id="rId7657" display="travelodge.es"/>
    <hyperlink ref="K9954" r:id="rId7658" display="nh-hotels.com"/>
    <hyperlink ref="K9955" r:id="rId7659" display="nh-hotels.com"/>
    <hyperlink ref="K9956" r:id="rId7660" display="hcchotels.com"/>
    <hyperlink ref="K9957" r:id="rId7661" display="nh-hotels.com"/>
    <hyperlink ref="K9958" r:id="rId7662" display="hotelcolon.es"/>
    <hyperlink ref="K9959" r:id="rId7663" display="http://nh-hotels.com/"/>
    <hyperlink ref="K9960" r:id="rId7664" display="hotelneri.com"/>
    <hyperlink ref="K9962" r:id="rId7665" display="nh-hotels.com"/>
    <hyperlink ref="K9964" r:id="rId7666" display="h10hotels.com"/>
    <hyperlink ref="K9965" r:id="rId7667" display="h10hotels.com"/>
    <hyperlink ref="K9966" r:id="rId7668" display="hoteloasis.es"/>
    <hyperlink ref="K9968" r:id="rId7669" display="hotelarai.com"/>
    <hyperlink ref="K9969" r:id="rId7670" display="hotelbreda.es"/>
    <hyperlink ref="K9970" r:id="rId7671" display="nh-hotels.com"/>
    <hyperlink ref="K9971" r:id="rId7672" display="u232hotel.com"/>
    <hyperlink ref="K9972" r:id="rId7673" display="nh-hotels.com"/>
    <hyperlink ref="K9973" r:id="rId7674" display="http://knhoteles.com/"/>
    <hyperlink ref="K9974" r:id="rId7675" display="granronda.com"/>
    <hyperlink ref="K9976" r:id="rId7676" display="ohlahotel.com"/>
    <hyperlink ref="K9977" r:id="rId7677" display="h10hotels.com"/>
    <hyperlink ref="K9978" r:id="rId7678" display="h10hotels.com"/>
    <hyperlink ref="K9979" r:id="rId7679" display="the5rooms.com"/>
    <hyperlink ref="K9980" r:id="rId7680" display="exehotels.com"/>
    <hyperlink ref="K9981" r:id="rId7681" display="http://adjovimar.com/"/>
    <hyperlink ref="K9982" r:id="rId7682" display="sleep-fly.com"/>
    <hyperlink ref="K9983" r:id="rId7683" display="h10hotels.com"/>
    <hyperlink ref="K9984" r:id="rId7684" display="hcchotels.com"/>
    <hyperlink ref="K9985" r:id="rId7685" display="hlapaloma.com"/>
    <hyperlink ref="K9986" r:id="rId7686" display="nh-hotels.com"/>
    <hyperlink ref="K9987" r:id="rId7687" display="nh-hotels.com"/>
    <hyperlink ref="K9988" r:id="rId7688" display="cityhotels.es"/>
    <hyperlink ref="K9989" r:id="rId7689" display="hiexpress.com"/>
    <hyperlink ref="K9990" r:id="rId7690" display="sirhotels.com"/>
    <hyperlink ref="K9991" r:id="rId7691" display="nh-hoteles.es"/>
    <hyperlink ref="K9992" r:id="rId7692" display="all.accor.com"/>
    <hyperlink ref="K9993" r:id="rId7693" display="nh-hotels.com"/>
    <hyperlink ref="K9994" r:id="rId7694" display="hostemplo.com"/>
    <hyperlink ref="K9995" r:id="rId7695" display="nh-hotels.com"/>
    <hyperlink ref="K9996" r:id="rId7696" display="nh-hotels.com"/>
    <hyperlink ref="K9997" r:id="rId7697" display="hcchotels.com"/>
    <hyperlink ref="K9998" r:id="rId7698" display="cityhotels.es"/>
    <hyperlink ref="K9999" r:id="rId7699" display="ac-hotels.com"/>
    <hyperlink ref="K10000" r:id="rId7700" display="circa1905.com"/>
    <hyperlink ref="K10001" r:id="rId7701" display="casagrand.com"/>
    <hyperlink ref="K10002" r:id="rId7702" display="coolrooms.com"/>
    <hyperlink ref="K10003" r:id="rId7703" display="qgathotel.com"/>
    <hyperlink ref="K10004" r:id="rId7704" display="hotel1898.com"/>
    <hyperlink ref="K10005" r:id="rId7705" display="hoteljazz.com"/>
    <hyperlink ref="K10006" r:id="rId7706" display="hcchotels.com"/>
    <hyperlink ref="K10008" r:id="rId7707" display="motel-one.com"/>
    <hyperlink ref="K10010" r:id="rId7708" display="http://hoteldiana.es/"/>
    <hyperlink ref="K10013" r:id="rId7709" display="floraparc.com"/>
    <hyperlink ref="K10014" r:id="rId7710" display="ibishotel.com"/>
    <hyperlink ref="K10016" r:id="rId7711" display="hotel6bis.com"/>
    <hyperlink ref="K10018" r:id="rId7712" display="http://hoteltoral.es/"/>
    <hyperlink ref="K10023" r:id="rId7713" display="ghthotels.com"/>
    <hyperlink ref="K10024" r:id="rId7714" display="aquahotel.com"/>
    <hyperlink ref="K10026" r:id="rId7715" display="http://nh-hotels.com/"/>
    <hyperlink ref="K10027" r:id="rId7716" display="aquahotel.com"/>
    <hyperlink ref="K10028" r:id="rId7717" display="aquahotel.com"/>
    <hyperlink ref="K10029" r:id="rId7718" display="aquahotel.com"/>
    <hyperlink ref="K10030" r:id="rId7719" display="http://iberostar.com/"/>
    <hyperlink ref="K10031" r:id="rId7720" display="htophotels.es"/>
    <hyperlink ref="K10032" r:id="rId7721" display="gavinamar.com"/>
    <hyperlink ref="K10034" r:id="rId7722" display="canrocosa.com"/>
    <hyperlink ref="K10035" r:id="rId7723" display="hotelcapri.es"/>
    <hyperlink ref="K10036" r:id="rId7724" display="domohotel.com"/>
    <hyperlink ref="K10037" r:id="rId7725" display="canxarina.com"/>
    <hyperlink ref="K10038" r:id="rId7726" display="lavioleta.com"/>
    <hyperlink ref="K10040" r:id="rId7727" display="1948hotel.com"/>
    <hyperlink ref="K10041" r:id="rId7728" display="http://thbhotels.com/"/>
    <hyperlink ref="K10042" r:id="rId7729" display="hoteliris.com"/>
    <hyperlink ref="K10043" r:id="rId7730" display="cityhotels.es"/>
    <hyperlink ref="K10044" r:id="rId7731" display="fondaneus.com"/>
    <hyperlink ref="K10045" r:id="rId7732" display="hostalgala.es"/>
    <hyperlink ref="K10046" r:id="rId7733" display="http://thbhotels.com/"/>
    <hyperlink ref="K10047" r:id="rId7734" display="echaurren.com"/>
    <hyperlink ref="K10048" r:id="rId7735" display="hvictoria.com"/>
    <hyperlink ref="K10049" r:id="rId7736" display="sanmillan.com"/>
    <hyperlink ref="K10050" r:id="rId7737" display="casamarisa.es"/>
    <hyperlink ref="K10051" r:id="rId7738" display="shpinares.com"/>
    <hyperlink ref="K10052" r:id="rId7739" display="hotelaraz.com"/>
    <hyperlink ref="K10054" r:id="rId7740" display="casonazul.com"/>
    <hyperlink ref="K10056" r:id="rId7741" display="zenit-mar.com"/>
    <hyperlink ref="K10058" r:id="rId7742" display="hotelviar.com"/>
    <hyperlink ref="K10059" r:id="rId7743" display="arhapotes.com"/>
    <hyperlink ref="K10060" r:id="rId7744" display="http://h10hotels.com/"/>
    <hyperlink ref="K10061" r:id="rId7745" display="nh-hotels.com"/>
    <hyperlink ref="K10062" r:id="rId7746" display="villasoro.com"/>
    <hyperlink ref="K10063" r:id="rId7747" display="nh-hoteles.es"/>
    <hyperlink ref="K10065" r:id="rId7748" display="hotelarbe.com"/>
    <hyperlink ref="K10066" r:id="rId7749" display="hoteloria.com"/>
    <hyperlink ref="K10067" r:id="rId7750" display="hotelongi.com"/>
    <hyperlink ref="K10068" r:id="rId7751" display="etxeberri.com"/>
    <hyperlink ref="K10069" r:id="rId7752" display="etxeberri.com"/>
    <hyperlink ref="K10070" r:id="rId7753" display="etxeaundi.com"/>
    <hyperlink ref="K10071" r:id="rId7754" display="hotelimaz.com"/>
    <hyperlink ref="K10072" r:id="rId7755" display="nh-hoteles.es"/>
    <hyperlink ref="K10073" r:id="rId7756" display="aretxarte.com"/>
    <hyperlink ref="K10074" r:id="rId7757" display="aretxarte.com"/>
    <hyperlink ref="K10076" r:id="rId7758" display="nh-hotels.com"/>
    <hyperlink ref="K10077" r:id="rId7759" display="oxangoiti.net"/>
    <hyperlink ref="K10078" r:id="rId7760" display="nh-hoteles.es"/>
    <hyperlink ref="K10079" r:id="rId7761" display="hiebilbao.com"/>
    <hyperlink ref="K10080" r:id="rId7762" display="hoteldato.com"/>
    <hyperlink ref="K10081" r:id="rId7763" display="gobeopark.com"/>
    <hyperlink ref="K10082" r:id="rId7764" display="elcaseron.net"/>
    <hyperlink ref="K10083" r:id="rId7765" display="labilbaina.es"/>
    <hyperlink ref="K10084" r:id="rId7766" display="jatorrena.com"/>
    <hyperlink ref="K10085" r:id="rId7767" display="nh-hotels.com"/>
    <hyperlink ref="K10086" r:id="rId7768" display="antsotegi.com"/>
    <hyperlink ref="K10088" r:id="rId7769" display="hotelibaia.es"/>
    <hyperlink ref="K10089" r:id="rId7770" display="natxiondo.com"/>
    <hyperlink ref="K10090" r:id="rId7771" display="ocahotels.com"/>
    <hyperlink ref="K10091" r:id="rId7772" display="entrearcos.es"/>
    <hyperlink ref="K10092" r:id="rId7773" display="http://h10hotels.com/"/>
    <hyperlink ref="K10093" r:id="rId7774" display="nh-hoteles.es"/>
    <hyperlink ref="K10094" r:id="rId7775" display="hoteljulia.es"/>
    <hyperlink ref="K10095" r:id="rId7776" display="lasbaronas.es"/>
    <hyperlink ref="K10096" r:id="rId7777" display="kukohotel.com"/>
    <hyperlink ref="K10097" r:id="rId7778" display="http://hotelbreda.es/"/>
    <hyperlink ref="K10098" r:id="rId7779" display="nh-hotels.com"/>
    <hyperlink ref="K10099" r:id="rId7780" display="http://u232hotel.com/"/>
    <hyperlink ref="K10100" r:id="rId7781" display="hotelekai.com"/>
    <hyperlink ref="K10103" r:id="rId7782" display="thbhotels.com"/>
    <hyperlink ref="K10104" r:id="rId7783" display="lopezgosl.com"/>
    <hyperlink ref="K10105" r:id="rId7784" display="benalbeach.es"/>
    <hyperlink ref="K10106" r:id="rId7785" display="iberostar.com"/>
    <hyperlink ref="K10107" r:id="rId7786" display="nh-hotels.com"/>
    <hyperlink ref="K10108" r:id="rId7787" display="ibishotel.com"/>
    <hyperlink ref="K10110" r:id="rId7788" display="exehotels.com"/>
    <hyperlink ref="K10111" r:id="rId7789" display="mshoteles.com"/>
    <hyperlink ref="K10112" r:id="rId7790" display="mshoteles.com"/>
    <hyperlink ref="K10113" r:id="rId7791" display="hotel-sur.com"/>
    <hyperlink ref="K10114" r:id="rId7792" display="rakobensl.com"/>
    <hyperlink ref="K10115" r:id="rId7793" display="mshoteles.com"/>
    <hyperlink ref="K10116" r:id="rId7794" display="nexpromsa.com"/>
    <hyperlink ref="K10117" r:id="rId7795" display="n-chhotel.com"/>
    <hyperlink ref="K10118" r:id="rId7796" display="nexpromsa.com"/>
    <hyperlink ref="K10119" r:id="rId7797" display="gcehoteles.es"/>
    <hyperlink ref="K10120" r:id="rId7798" display="hotelalay.com"/>
    <hyperlink ref="K10121" r:id="rId7799" display="besthotels.es"/>
    <hyperlink ref="K10122" r:id="rId7800" display="besthotels.es"/>
    <hyperlink ref="K10123" r:id="rId7801" display="besthotels.es"/>
    <hyperlink ref="K10124" r:id="rId7802" display="http://nh-hotels.com/"/>
    <hyperlink ref="K10125" r:id="rId7803" display="thbhotels.com"/>
    <hyperlink ref="K10126" r:id="rId7804" display="galiciasa.com"/>
    <hyperlink ref="K10127" r:id="rId7805" display="hoteldila.com"/>
    <hyperlink ref="K10128" r:id="rId7806" display="alberdini.com"/>
    <hyperlink ref="K10129" r:id="rId7807" display="nerjaclub.com"/>
    <hyperlink ref="K10130" r:id="rId7808" display="bqhoteles.com"/>
    <hyperlink ref="K10131" r:id="rId7809" display="mariposahm.es"/>
    <hyperlink ref="K10132" r:id="rId7810" display="el-escudo.com"/>
    <hyperlink ref="K10133" r:id="rId7811" display="lasislas.info"/>
    <hyperlink ref="K10134" r:id="rId7812" display="nh-hotels.com"/>
    <hyperlink ref="K10135" r:id="rId7813" display="avenida31.com"/>
    <hyperlink ref="K10136" r:id="rId7814" display="h10hotels.com"/>
    <hyperlink ref="K10137" r:id="rId7815" display="kempinski.com"/>
    <hyperlink ref="K10139" r:id="rId7816" display="iberostar.com"/>
    <hyperlink ref="K10140" r:id="rId7817" display="http://solifemar.com/"/>
    <hyperlink ref="K10141" r:id="rId7818" display="amanhavis.com"/>
    <hyperlink ref="K10142" r:id="rId7819" display="nh-hoteles.es"/>
    <hyperlink ref="K10143" r:id="rId7820" display="shantisom.com"/>
    <hyperlink ref="K10144" r:id="rId7821" display="hotelpoeta.es"/>
    <hyperlink ref="K10145" r:id="rId7822" display="nh-hoteles.es"/>
    <hyperlink ref="K10147" r:id="rId7823" display="hotelcuco.com"/>
    <hyperlink ref="K10148" r:id="rId7824" display="hotelesho.com"/>
    <hyperlink ref="K10150" r:id="rId7825" display="loschiles.com"/>
    <hyperlink ref="K10151" r:id="rId7826" display="hotelcruz.com"/>
    <hyperlink ref="K10152" r:id="rId7827" display="sotohotel.com"/>
    <hyperlink ref="K10155" r:id="rId7828" display="elcordobs.com"/>
    <hyperlink ref="K10156" r:id="rId7829" display="lfhoteles.com"/>
    <hyperlink ref="K10157" r:id="rId7830" display="doncarlos.com"/>
    <hyperlink ref="K10159" r:id="rId7831" display="lfhoteles.com"/>
    <hyperlink ref="K10160" r:id="rId7832" display="patioalsur.es"/>
    <hyperlink ref="K10161" r:id="rId7833" display="nh-hotels.com"/>
    <hyperlink ref="K10162" r:id="rId7834" display="elreymoro.com"/>
    <hyperlink ref="K10163" r:id="rId7835" display="elromeral.net"/>
    <hyperlink ref="K10164" r:id="rId7836" display="trhalcora.com"/>
    <hyperlink ref="K10165" r:id="rId7837" display="nh-hotels.com"/>
    <hyperlink ref="K10166" r:id="rId7838" display="luxsevilla.es"/>
    <hyperlink ref="K10167" r:id="rId7839" display="besthotels.es"/>
    <hyperlink ref="K10168" r:id="rId7840" display="conilpark.com"/>
    <hyperlink ref="K10170" r:id="rId7841" display="nh-hotels.com"/>
    <hyperlink ref="K10171" r:id="rId7842" display="farinas11.com"/>
    <hyperlink ref="K10172" r:id="rId7843" display="hotelnuro.com"/>
    <hyperlink ref="K10173" r:id="rId7844" display="http://hostalgala.es/"/>
    <hyperlink ref="K10175" r:id="rId7845" display="http://echaurren.com/"/>
    <hyperlink ref="K10176" r:id="rId7846" display="iberostar.com"/>
    <hyperlink ref="K10177" r:id="rId7847" display="trypceuta.com"/>
    <hyperlink ref="K10178" r:id="rId7848" display="nh-hotels.com"/>
    <hyperlink ref="K10179" r:id="rId7849" display="castellar.com"/>
    <hyperlink ref="K10180" r:id="rId7850" display="nh-hotels.com"/>
    <hyperlink ref="K10181" r:id="rId7851" display="santiscal.com"/>
    <hyperlink ref="K10182" r:id="rId7852" display="iberostar.com"/>
    <hyperlink ref="K10184" r:id="rId7853" display="hoteldunas.es"/>
    <hyperlink ref="K10186" r:id="rId7854" display="hotelrocio.es"/>
    <hyperlink ref="K10187" r:id="rId7855" display="nh-hotels.com"/>
    <hyperlink ref="K10189" r:id="rId7856" display="nh-hotels.com"/>
    <hyperlink ref="K10190" r:id="rId7857" display="hotelselu.com"/>
    <hyperlink ref="K10191" r:id="rId7858" display="lospatios.net"/>
    <hyperlink ref="K10192" r:id="rId7859" display="hotelmitra.es"/>
    <hyperlink ref="K10193" r:id="rId7860" display="http://hotelarbe.com/"/>
    <hyperlink ref="K10194" r:id="rId7861" display="nh-hotels.com"/>
    <hyperlink ref="K10195" r:id="rId7862" display="mamariola.com"/>
    <hyperlink ref="K10196" r:id="rId7863" display="llanopina.com"/>
    <hyperlink ref="K10197" r:id="rId7864" display="marinetto.com"/>
    <hyperlink ref="K10198" r:id="rId7865" display="nh-hotels.com"/>
    <hyperlink ref="K10199" r:id="rId7866" display="besthotels.es"/>
    <hyperlink ref="K10200" r:id="rId7867" display="hotelelsol.es"/>
    <hyperlink ref="K10201" r:id="rId7868" display="http://aretxarte.com/"/>
    <hyperlink ref="K10202" r:id="rId7869" display="sierraluz.com"/>
    <hyperlink ref="K10203" r:id="rId7870" display="nh-hotels.com"/>
    <hyperlink ref="K10204" r:id="rId7871" display="islacanela.es"/>
    <hyperlink ref="K10205" r:id="rId7872" display="elcordobs.com"/>
    <hyperlink ref="K10206" r:id="rId7873" display="hortdenal.com"/>
    <hyperlink ref="K10207" r:id="rId7874" display="hotelesmd.com"/>
    <hyperlink ref="K10208" r:id="rId7875" display="hotelborja.es"/>
    <hyperlink ref="K10209" r:id="rId7876" display="hotelronda.es"/>
    <hyperlink ref="K10210" r:id="rId7877" display="hotelronda.es"/>
    <hyperlink ref="K10211" r:id="rId7878" display="travelodge.es"/>
    <hyperlink ref="K10212" r:id="rId7879" display="ibishotel.com"/>
    <hyperlink ref="K10213" r:id="rId7880" display="http://nh-hotels.com/"/>
    <hyperlink ref="K10214" r:id="rId7881" display="lamozaira.com"/>
    <hyperlink ref="K10215" r:id="rId7882" display="balneario.com"/>
    <hyperlink ref="K10216" r:id="rId7883" display="raimblanc.com"/>
    <hyperlink ref="K10217" r:id="rId7884" display="jalancesl.com"/>
    <hyperlink ref="K10218" r:id="rId7885" display="mont-sant.com"/>
    <hyperlink ref="K10219" r:id="rId7886" display="http://entrearcos.es/"/>
    <hyperlink ref="K10221" r:id="rId7887" display="hotelmavi.com"/>
    <hyperlink ref="K10222" r:id="rId7888" display="hotelesrh.com"/>
    <hyperlink ref="K10223" r:id="rId7889" display="hotelesrh.com"/>
    <hyperlink ref="K10224" r:id="rId7890" display="olivanova.com"/>
    <hyperlink ref="K10226" r:id="rId7891" display="dchoteles.net"/>
    <hyperlink ref="K10228" r:id="rId7892" display="carohotel.com"/>
    <hyperlink ref="K10229" r:id="rId7893" display="nh-hotels.com"/>
    <hyperlink ref="K10230" r:id="rId7894" display="mdhoteles.com"/>
    <hyperlink ref="K10231" r:id="rId7895" display="nh-hotels.com"/>
    <hyperlink ref="K10232" r:id="rId7896" display="nh-hotels.com"/>
    <hyperlink ref="K10233" r:id="rId7897" display="hotelturia.es"/>
    <hyperlink ref="K10234" r:id="rId7898" display="talonotel.com"/>
    <hyperlink ref="K10235" r:id="rId7899" display="balandret.com"/>
    <hyperlink ref="K10236" r:id="rId7900" display="servigroup.es"/>
    <hyperlink ref="K10237" r:id="rId7901" display="nh-hoteles.es"/>
    <hyperlink ref="K10238" r:id="rId7902" display="nh-hotels.com"/>
    <hyperlink ref="K10239" r:id="rId7903" display="marinador.com"/>
    <hyperlink ref="K10240" r:id="rId7904" display="marinador.com"/>
    <hyperlink ref="K10241" r:id="rId7905" display="marinador.com"/>
    <hyperlink ref="K10242" r:id="rId7906" display="hotelroca.com"/>
    <hyperlink ref="K10244" r:id="rId7907" display="hotelroig.com"/>
    <hyperlink ref="K10245" r:id="rId7908" display="hotelrosi.com"/>
    <hyperlink ref="K10246" r:id="rId7909" display="hotel-sol.com"/>
    <hyperlink ref="K10247" r:id="rId7910" display="servigroup.es"/>
    <hyperlink ref="K10248" r:id="rId7911" display="marinador.com"/>
    <hyperlink ref="K10249" r:id="rId7912" display="shhhmotel.com"/>
    <hyperlink ref="K10250" r:id="rId7913" display="marinador.com"/>
    <hyperlink ref="K10251" r:id="rId7914" display="caublanch.com"/>
    <hyperlink ref="K10252" r:id="rId7915" display="muvabeach.com"/>
    <hyperlink ref="K10254" r:id="rId7916" display="ibishotel.com"/>
    <hyperlink ref="K10256" r:id="rId7917" display="nh-hoteles.es"/>
    <hyperlink ref="K10258" r:id="rId7918" display="http://gcehoteles.es/"/>
    <hyperlink ref="K10259" r:id="rId7919" display="hcastilla.com"/>
    <hyperlink ref="K10260" r:id="rId7920" display="chlorella.es/"/>
    <hyperlink ref="K10261" r:id="rId7921" display="hotelodon.com"/>
    <hyperlink ref="K10262" r:id="rId7922" display="hotelabril.es"/>
    <hyperlink ref="K10264" r:id="rId7923" display="hoteltuto.com"/>
    <hyperlink ref="K10266" r:id="rId7924" display="onahotels.com"/>
    <hyperlink ref="K10267" r:id="rId7925" display="gemahotel.com"/>
    <hyperlink ref="K10268" r:id="rId7926" display="galetamar.com"/>
    <hyperlink ref="K10269" r:id="rId7927" display="porthotels.es"/>
    <hyperlink ref="K10270" r:id="rId7928" display="hmontemar.com"/>
    <hyperlink ref="K10271" r:id="rId7929" display="hoteljoya.com"/>
    <hyperlink ref="K10272" r:id="rId7930" display="servigroup.es"/>
    <hyperlink ref="K10273" r:id="rId7931" display="porthotels.es"/>
    <hyperlink ref="K10275" r:id="rId7932" display="hotelmayna.es"/>
    <hyperlink ref="K10276" r:id="rId7933" display="grupobali.com"/>
    <hyperlink ref="K10277" r:id="rId7934" display="servigroup.es"/>
    <hyperlink ref="K10278" r:id="rId7935" display="hotelesrh.com"/>
    <hyperlink ref="K10280" r:id="rId7936" display="hotelesrh.com"/>
    <hyperlink ref="K10281" r:id="rId7937" display="hotelesrh.com"/>
    <hyperlink ref="K10282" r:id="rId7938" display="servigroup.es"/>
    <hyperlink ref="K10283" r:id="rId7939" display="servigroup.es"/>
    <hyperlink ref="K10284" r:id="rId7940" display="entremares.es"/>
    <hyperlink ref="K10286" r:id="rId7941" display="hotelagir.com"/>
    <hyperlink ref="K10287" r:id="rId7942" display="hotelmayna.es"/>
    <hyperlink ref="K10288" r:id="rId7943" display="flashotel.com"/>
    <hyperlink ref="K10290" r:id="rId7944" display="jovahotel.com"/>
    <hyperlink ref="K10292" r:id="rId7945" display="http://hsalvador.com/"/>
    <hyperlink ref="K10295" r:id="rId7946" display="hotelabaco.es"/>
    <hyperlink ref="K10297" r:id="rId7947" display="hotelmasa.com"/>
    <hyperlink ref="K10298" r:id="rId7948" display="lamuralla.com"/>
    <hyperlink ref="K10299" r:id="rId7949" display="nh-hotels.com"/>
    <hyperlink ref="K10300" r:id="rId7950" display="entremares.es"/>
    <hyperlink ref="K10301" r:id="rId7951" display="nh-hotels.com"/>
    <hyperlink ref="K10302" r:id="rId7952" display="thalasia.com/"/>
    <hyperlink ref="K10303" r:id="rId7953" display="novohotel.com"/>
    <hyperlink ref="K10304" r:id="rId7954" display="nh-hoteles.es"/>
    <hyperlink ref="K10305" r:id="rId7955" display="hotelania.com"/>
    <hyperlink ref="K10306" r:id="rId7956" display="entremares.es"/>
    <hyperlink ref="K10308" r:id="rId7957" display="entremares.es"/>
    <hyperlink ref="K10309" r:id="rId7958" display="entremares.es"/>
    <hyperlink ref="K10310" r:id="rId7959" display="tch-hotel.com"/>
    <hyperlink ref="K10311" r:id="rId7960" display="http://hotelnuro.com/"/>
    <hyperlink ref="K10313" r:id="rId7961" display="nh-hotels.com"/>
    <hyperlink ref="K10315" r:id="rId7962" display="elcabriel.com"/>
    <hyperlink ref="K10317" r:id="rId7963" display="http://nh-hotels.com/"/>
    <hyperlink ref="K10319" r:id="rId7964" display="iberostar.com"/>
    <hyperlink ref="K10320" r:id="rId7965" display="iberostar.com"/>
    <hyperlink ref="K10321" r:id="rId7966" display="besthotels.es"/>
    <hyperlink ref="K10322" r:id="rId7967" display="bqhoteles.com"/>
    <hyperlink ref="K10323" r:id="rId7968" display="http://hoteldunas.es/"/>
    <hyperlink ref="K10325" r:id="rId7969" display="hotelcort.com"/>
    <hyperlink ref="K10326" r:id="rId7970" display="ochohotel.com"/>
    <hyperlink ref="K10328" r:id="rId7971" display="thbhotels.com"/>
    <hyperlink ref="K10329" r:id="rId7972" display="bqhoteles.com"/>
    <hyperlink ref="K10330" r:id="rId7973" display="bqhoteles.com"/>
    <hyperlink ref="K10331" r:id="rId7974" display="vistaodin.com"/>
    <hyperlink ref="K10333" r:id="rId7975" display="bqhoteles.com"/>
    <hyperlink ref="K10335" r:id="rId7976" display="od-hotels.com"/>
    <hyperlink ref="K10337" r:id="rId7977" display="grupotel.com/"/>
    <hyperlink ref="K10338" r:id="rId7978" display="grupotel.com/"/>
    <hyperlink ref="K10339" r:id="rId7979" display="iberostar.com"/>
    <hyperlink ref="K10341" r:id="rId7980" display="canfuster.com"/>
    <hyperlink ref="K10342" r:id="rId7981" display="http://nh-hotels.com/"/>
    <hyperlink ref="K10343" r:id="rId7982" display="ibizotels.com"/>
    <hyperlink ref="K10345" r:id="rId7983" display="monterrey.com"/>
    <hyperlink ref="K10346" r:id="rId7984" display="thbhotels.com"/>
    <hyperlink ref="K10347" r:id="rId7985" display="songranot.com"/>
    <hyperlink ref="K10348" r:id="rId7986" display="sethotels.com"/>
    <hyperlink ref="K10349" r:id="rId7987" display="sethotels.com"/>
    <hyperlink ref="K10350" r:id="rId7988" display="sethotels.com"/>
    <hyperlink ref="K10351" r:id="rId7989" display="sethotels.com"/>
    <hyperlink ref="K10353" r:id="rId7990" display="sethotels.com"/>
    <hyperlink ref="K10354" r:id="rId7991" display="ibbhotels.com"/>
    <hyperlink ref="K10355" r:id="rId7992" display="hghoteles.com"/>
    <hyperlink ref="K10357" r:id="rId7993" display="hola-amic.com"/>
    <hyperlink ref="I10359" r:id="rId7994" display="info@purohotel.com"/>
    <hyperlink ref="K10359" r:id="rId7995" display="purohotel.com"/>
    <hyperlink ref="K10360" r:id="rId7996" display="purohotel.com"/>
    <hyperlink ref="K10361" r:id="rId7997" display="hoteltres.com"/>
    <hyperlink ref="K10362" r:id="rId7998" display="http://hotelesrh.com/"/>
    <hyperlink ref="K10363" r:id="rId7999" display="http://olivanova.com/"/>
    <hyperlink ref="K10364" r:id="rId8000" display="mixhotels.com"/>
    <hyperlink ref="K10365" r:id="rId8001" display="mixhotels.com"/>
    <hyperlink ref="K10366" r:id="rId8002" display="sethotels.com"/>
    <hyperlink ref="K10367" r:id="rId8003" display="biniatram.com"/>
    <hyperlink ref="K10368" r:id="rId8004" display="iberostar.com"/>
    <hyperlink ref="K10369" r:id="rId8005" display="solivaret.com"/>
    <hyperlink ref="K10370" r:id="rId8006" display="hotelcala.com"/>
    <hyperlink ref="K10371" r:id="rId8007" display="hoteljuma.com"/>
    <hyperlink ref="K10372" r:id="rId8008" display="hoteljuma.com"/>
    <hyperlink ref="K10373" r:id="rId8009" display="eixhotels.com"/>
    <hyperlink ref="K10374" r:id="rId8010" display="hotelmore.com"/>
    <hyperlink ref="K10375" r:id="rId8011" display="sesrotges.com"/>
    <hyperlink ref="K10376" r:id="rId8012" display="thbhotels.com"/>
    <hyperlink ref="K10377" r:id="rId8013" display="sontrobat.com"/>
    <hyperlink ref="K10378" r:id="rId8014" display="millorsun.com"/>
    <hyperlink ref="K10379" r:id="rId8015" display="millorsun.com"/>
    <hyperlink ref="K10380" r:id="rId8016" display="hoteleden.com"/>
    <hyperlink ref="K10381" r:id="rId8017" display="cascurial.com"/>
    <hyperlink ref="K10382" r:id="rId8018" display="canquatre.com"/>
    <hyperlink ref="K10383" r:id="rId8019" display="olahotels.com"/>
    <hyperlink ref="K10384" r:id="rId8020" display="inturotel.com"/>
    <hyperlink ref="K10385" r:id="rId8021" display="inturotel.com"/>
    <hyperlink ref="K10386" r:id="rId8022" display="namartina.com"/>
    <hyperlink ref="K10387" r:id="rId8023" display="soncosmet.com"/>
    <hyperlink ref="K10388" r:id="rId8024" display="thbhotels.com"/>
    <hyperlink ref="K10389" r:id="rId8025" display="inturotel.com"/>
    <hyperlink ref="K10390" r:id="rId8026" display="inturotel.com"/>
    <hyperlink ref="K10391" r:id="rId8027" display="parquemar.com"/>
    <hyperlink ref="K10392" r:id="rId8028" display="inturotel.com"/>
    <hyperlink ref="K10393" r:id="rId8029" display="inturotel.com"/>
    <hyperlink ref="K10394" r:id="rId8030" display="marhotels.com"/>
    <hyperlink ref="K10395" r:id="rId8031" display="estalaial.com"/>
    <hyperlink ref="K10396" r:id="rId8032" display="iberostar.com"/>
    <hyperlink ref="K10398" r:id="rId8033" display="olahotels.com"/>
    <hyperlink ref="K10399" r:id="rId8034" display="elllorenc.com"/>
    <hyperlink ref="K10400" r:id="rId8035" display="olahotels.com"/>
    <hyperlink ref="K10401" r:id="rId8036" display="olahotels.com"/>
    <hyperlink ref="K10402" r:id="rId8037" display="aguabeach.com"/>
    <hyperlink ref="K10403" r:id="rId8038" display="h10hotels.com"/>
    <hyperlink ref="K10404" r:id="rId8039" display="marhotels.com"/>
    <hyperlink ref="K10405" r:id="rId8040" display="bqhoteles.com"/>
    <hyperlink ref="K10406" r:id="rId8041" display="hoteltora.com"/>
    <hyperlink ref="K10407" r:id="rId8042" display="mirandasa.com"/>
    <hyperlink ref="K10408" r:id="rId8043" display="h10hotels.com"/>
    <hyperlink ref="K10409" r:id="rId8044" display="h10hotels.com"/>
    <hyperlink ref="K10410" r:id="rId8045" display="bqhoteles.com"/>
    <hyperlink ref="K10411" r:id="rId8046" display="bqhoteles.com"/>
    <hyperlink ref="K10412" r:id="rId8047" display="hotelborn.com"/>
    <hyperlink ref="K10413" r:id="rId8048" display="esprincep.com"/>
    <hyperlink ref="K10414" r:id="rId8049" display="olahotels.com"/>
    <hyperlink ref="K10415" r:id="rId8050" display="iberostar.com"/>
    <hyperlink ref="K10416" r:id="rId8051" display="canpartit.com"/>
    <hyperlink ref="K10417" r:id="rId8052" display="thbhotels.com"/>
    <hyperlink ref="K10418" r:id="rId8053" display="hmmarblau.com"/>
    <hyperlink ref="K10419" r:id="rId8054" display="thbhotels.com"/>
    <hyperlink ref="K10420" r:id="rId8055" display="olahotels.com"/>
    <hyperlink ref="K10421" r:id="rId8056" display="olahotels.com"/>
    <hyperlink ref="K10422" r:id="rId8057" display="inturotel.com"/>
    <hyperlink ref="K10423" r:id="rId8058" display="sonamoixa.com"/>
    <hyperlink ref="K10424" r:id="rId8059" display="thbhotels.com"/>
    <hyperlink ref="K10425" r:id="rId8060" display="fontiroig.com"/>
    <hyperlink ref="K10426" r:id="rId8061" display="hobbyclub.com"/>
    <hyperlink ref="K10427" r:id="rId8062" display="hoteleolo.com"/>
    <hyperlink ref="K10428" r:id="rId8063" display="marhotels.com"/>
    <hyperlink ref="K10429" r:id="rId8064" display="marhotels.com"/>
    <hyperlink ref="K10430" r:id="rId8065" display="a10hotels.com"/>
    <hyperlink ref="K10432" r:id="rId8066" display="iberostar.com"/>
    <hyperlink ref="K10433" r:id="rId8067" display="marhotels.com"/>
    <hyperlink ref="K10434" r:id="rId8068" display="marhotels.com"/>
    <hyperlink ref="K10435" r:id="rId8069" display="bqhoteles.com"/>
    <hyperlink ref="K10436" r:id="rId8070" display="sesfotges.com"/>
    <hyperlink ref="K10438" r:id="rId8071" display="bqhoteles.com"/>
    <hyperlink ref="K10439" r:id="rId8072" display="iberostar.com"/>
    <hyperlink ref="K10440" r:id="rId8073" display="iberostar.com"/>
    <hyperlink ref="K10441" r:id="rId8074" display="hotelolot.com"/>
    <hyperlink ref="K10442" r:id="rId8075" display="hterramar.com"/>
    <hyperlink ref="K10443" r:id="rId8076" display="ghthotels.com"/>
    <hyperlink ref="K10444" r:id="rId8077" display="barcarola.com"/>
    <hyperlink ref="K10445" r:id="rId8078" display="ghthotels.com"/>
    <hyperlink ref="K10447" r:id="rId8079" display="ghthotels.com"/>
    <hyperlink ref="K10448" r:id="rId8080" display="ghthotels.com"/>
    <hyperlink ref="K10449" r:id="rId8081" display="proaastor.com"/>
    <hyperlink ref="K10452" r:id="rId8082" display="ghthotels.com"/>
    <hyperlink ref="K10453" r:id="rId8083" display="aquahotel.com"/>
    <hyperlink ref="K10455" r:id="rId8084" display="hotel1935.com"/>
    <hyperlink ref="K10457" r:id="rId8085" display="hostalnou.net"/>
    <hyperlink ref="K10458" r:id="rId8086" display="hoteltras.com"/>
    <hyperlink ref="K10459" r:id="rId8087" display="hotelaatu.com"/>
    <hyperlink ref="K10460" r:id="rId8088" display="exusnatur.com"/>
    <hyperlink ref="K10461" r:id="rId8089" display="masrabiol.com"/>
    <hyperlink ref="K10464" r:id="rId8090" display="canmiquel.com"/>
    <hyperlink ref="K10465" r:id="rId8091" display="candispes.com"/>
    <hyperlink ref="K10467" r:id="rId8092" display="nm-suites.com"/>
    <hyperlink ref="K10468" r:id="rId8093" display="fondajoan.com"/>
    <hyperlink ref="K10469" r:id="rId8094" display="cantorres.com"/>
    <hyperlink ref="K10470" r:id="rId8095" display="hotellago.com"/>
    <hyperlink ref="K10471" r:id="rId8096" display="hotelnadal.es"/>
    <hyperlink ref="K10472" r:id="rId8097" display="nh-hoteles.es"/>
    <hyperlink ref="K10473" r:id="rId8098" display="hotelavet.com"/>
    <hyperlink ref="K10474" r:id="rId8099" display="ocahotels.com"/>
    <hyperlink ref="K10475" r:id="rId8100" display="avenhotel.com"/>
    <hyperlink ref="K10476" r:id="rId8101" display="hotelnice.net"/>
    <hyperlink ref="K10477" r:id="rId8102" display="gransolsa.com"/>
    <hyperlink ref="K10478" r:id="rId8103" display="rochhotel.com"/>
    <hyperlink ref="K10479" r:id="rId8104" display="casaxicot.com"/>
    <hyperlink ref="K10480" r:id="rId8105" display="hotelbruna.es"/>
    <hyperlink ref="K10482" r:id="rId8106" display="hotelaran.net"/>
    <hyperlink ref="K10483" r:id="rId8107" display="lacvielha.com"/>
    <hyperlink ref="K10485" r:id="rId8108" display="hotelorri.com"/>
    <hyperlink ref="K10486" r:id="rId8109" display="lafabrica.com"/>
    <hyperlink ref="K10487" r:id="rId8110" display="elbouquet.com"/>
    <hyperlink ref="K10488" r:id="rId8111" display="hoteltall.com"/>
    <hyperlink ref="K10489" r:id="rId8112" display="sansipark.com"/>
    <hyperlink ref="K10490" r:id="rId8113" display="casaarnal.com"/>
    <hyperlink ref="K10491" r:id="rId8114" display="joliojaca.com"/>
    <hyperlink ref="K10492" r:id="rId8115" display="loforaton.com"/>
    <hyperlink ref="K10493" r:id="rId8116" display="hotelapaz.com"/>
    <hyperlink ref="K10494" r:id="rId8117" display="hotelgiral.es"/>
    <hyperlink ref="K10496" r:id="rId8118" display="granhotel.com"/>
    <hyperlink ref="K10497" r:id="rId8119" display="hghoteles.com"/>
    <hyperlink ref="K10498" r:id="rId8120" display="valdelinar.es"/>
    <hyperlink ref="K10499" r:id="rId8121" display="hotelnexh.com"/>
    <hyperlink ref="K10500" r:id="rId8122" display="nortehotel.es"/>
    <hyperlink ref="K10503" r:id="rId8123" display="nh-hotels.com"/>
    <hyperlink ref="K10504" r:id="rId8124" display="nh-hotels.com"/>
    <hyperlink ref="K10505" r:id="rId8125" display="hotelinca.com"/>
    <hyperlink ref="K10506" r:id="rId8126" display="visithotel.es"/>
    <hyperlink ref="K10507" r:id="rId8127" display="exehotels.com"/>
    <hyperlink ref="K10508" r:id="rId8128" display="lacadiera.com"/>
    <hyperlink ref="K10509" r:id="rId8129" display="arcobriga.com"/>
    <hyperlink ref="K10510" r:id="rId8130" display="marivella.com"/>
    <hyperlink ref="K10511" r:id="rId8131" display="adiahotel.com"/>
    <hyperlink ref="K10512" r:id="rId8132" display="hostal977.com"/>
    <hyperlink ref="K10513" r:id="rId8133" display="mascanros.com"/>
    <hyperlink ref="K10514" r:id="rId8134" display="breashotel.es"/>
    <hyperlink ref="K10515" r:id="rId8135" display="nh-hotels.com"/>
    <hyperlink ref="K10516" r:id="rId8136" display="besthotels.es"/>
    <hyperlink ref="K10517" r:id="rId8137" display="vilamarsl.com"/>
    <hyperlink ref="K10518" r:id="rId8138" display="besthotels.es"/>
    <hyperlink ref="K10519" r:id="rId8139" display="besthotels.es"/>
    <hyperlink ref="K10520" r:id="rId8140" display="besthotels.es"/>
    <hyperlink ref="K10521" r:id="rId8141" display="h10hotels.com"/>
    <hyperlink ref="K10522" r:id="rId8142" display="besthotels.es"/>
    <hyperlink ref="K10523" r:id="rId8143" display="h10hotels.com"/>
    <hyperlink ref="K10524" r:id="rId8144" display="besthotels.es"/>
    <hyperlink ref="K10525" r:id="rId8145" display="besthotels.es"/>
    <hyperlink ref="K10526" r:id="rId8146" display="besthotels.es"/>
    <hyperlink ref="K10527" r:id="rId8147" display="h10hotels.com"/>
    <hyperlink ref="K10528" r:id="rId8148" display="besthotels.es"/>
    <hyperlink ref="K10529" r:id="rId8149" display="h10hotels.com"/>
    <hyperlink ref="K10530" r:id="rId8150" display="cityhotels.es"/>
    <hyperlink ref="K10531" r:id="rId8151" display="mastaniet.com"/>
    <hyperlink ref="K10532" r:id="rId8152" display="calangel.info"/>
    <hyperlink ref="K10533" r:id="rId8153" display="rocaplana.com"/>
    <hyperlink ref="K10534" r:id="rId8154" display="hotelrull.com"/>
    <hyperlink ref="K10535" r:id="rId8155" display="masboronat.es"/>
    <hyperlink ref="K10536" r:id="rId8156" display="hotelyola.com"/>
    <hyperlink ref="K10537" r:id="rId8157" display="elcastell.com"/>
    <hyperlink ref="K10538" r:id="rId8158" display="casaramon.com"/>
    <hyperlink ref="K10539" r:id="rId8159" display="calbarber.com"/>
    <hyperlink ref="K10540" r:id="rId8160" display="meseguer.info"/>
    <hyperlink ref="K10542" r:id="rId8161" display="reysancho.com"/>
    <hyperlink ref="K10543" r:id="rId8162" display="nh-hotels.com"/>
    <hyperlink ref="K10544" r:id="rId8163" display="areshotel.com"/>
    <hyperlink ref="K10545" r:id="rId8164" display="losarribes.es"/>
    <hyperlink ref="K10547" r:id="rId8165" display="hotelplaza.es"/>
    <hyperlink ref="K10548" r:id="rId8166" display="hotelsuizo.es"/>
    <hyperlink ref="K10549" r:id="rId8167" display="hotelbello.es"/>
    <hyperlink ref="K10550" r:id="rId8168" display="nh-hotels.com"/>
    <hyperlink ref="K10551" r:id="rId8169" display="nh-hotels.com"/>
    <hyperlink ref="K10553" r:id="rId8170" display="araguaney.com"/>
    <hyperlink ref="K10554" r:id="rId8171" display="hotelbnor.com"/>
    <hyperlink ref="K10555" r:id="rId8172" display="pazodorio.com"/>
    <hyperlink ref="K10556" r:id="rId8173" display="lardamota.net"/>
    <hyperlink ref="K10557" r:id="rId8174" display="oparranda.com"/>
    <hyperlink ref="K10558" r:id="rId8175" display="avedelmar.com"/>
    <hyperlink ref="K10559" r:id="rId8176" display="mardequeo.com"/>
    <hyperlink ref="K10560" r:id="rId8177" display="sanmarcus.com"/>
    <hyperlink ref="K10561" r:id="rId8178" display="mardavila.com"/>
    <hyperlink ref="K10562" r:id="rId8179" display="hotelnoia.com"/>
    <hyperlink ref="K10563" r:id="rId8180" display="casajurjo.com"/>
    <hyperlink ref="K10564" r:id="rId8181" display="hotelvoar.com"/>
    <hyperlink ref="K10567" r:id="rId8182" display="venezuela.com"/>
    <hyperlink ref="K10568" r:id="rId8183" display="hrmontero.com"/>
    <hyperlink ref="K10569" r:id="rId8184" display="alfonsoix.com"/>
    <hyperlink ref="K10571" r:id="rId8185" display="ocahotels.com"/>
    <hyperlink ref="K10572" r:id="rId8186" display="ocahotels.com"/>
    <hyperlink ref="K10573" r:id="rId8187" display="enarahotel.es"/>
    <hyperlink ref="K10574" r:id="rId8188" display="enarahotel.es"/>
    <hyperlink ref="K10575" r:id="rId8189" display="hfelipeiv.com"/>
    <hyperlink ref="K10576" r:id="rId8190" display="himperial.com"/>
    <hyperlink ref="K10577" r:id="rId8191" display="nh-hoteles.es"/>
    <hyperlink ref="K10578" r:id="rId8192" display="ctrlatata.com"/>
    <hyperlink ref="K10579" r:id="rId8193" display="eltratado.com"/>
    <hyperlink ref="K10580" r:id="rId8194" display="ocahotels.com"/>
    <hyperlink ref="K10581" r:id="rId8195" display="hotelnorte.es"/>
    <hyperlink ref="K10582" r:id="rId8196" display="nh-hotels.com"/>
    <hyperlink ref="K10583" r:id="rId8197" display="hotelrosal.es"/>
    <hyperlink ref="K10584" r:id="rId8198" display="ocahotels.com"/>
    <hyperlink ref="K10586" r:id="rId8199" display="hotelarena.es"/>
    <hyperlink ref="K10587" r:id="rId8200" display="hotelovio.com"/>
    <hyperlink ref="K10589" r:id="rId8201" display="casaxusto.com"/>
    <hyperlink ref="K10591" r:id="rId8202" display="cabobusto.com"/>
    <hyperlink ref="K10592" r:id="rId8203" display="hotelmayce.es"/>
    <hyperlink ref="K10594" r:id="rId8204" display="hdonpedro.com"/>
    <hyperlink ref="K10595" r:id="rId8205" display="hdonpedro.com"/>
    <hyperlink ref="K10596" r:id="rId8206" display="nh-hotels.com"/>
    <hyperlink ref="K10598" r:id="rId8207" display="lahortona.com"/>
    <hyperlink ref="K10599" r:id="rId8208" display="lacolmena.com"/>
    <hyperlink ref="K10601" r:id="rId8209" display="antrialgo.com"/>
    <hyperlink ref="K10603" r:id="rId8210" display="casacueto.com"/>
    <hyperlink ref="K10604" r:id="rId8211" display="grupodenf.com"/>
    <hyperlink ref="K10606" r:id="rId8212" display="lasmestas.com"/>
    <hyperlink ref="K10607" r:id="rId8213" display="pertierra.com"/>
    <hyperlink ref="K10608" r:id="rId8214" display="tixileiro.com"/>
    <hyperlink ref="K10609" r:id="rId8215" display="hotellos14.es"/>
    <hyperlink ref="K10610" r:id="rId8216" display="casamoran.com"/>
    <hyperlink ref="K10611" r:id="rId8217" display="casaluisa.com"/>
    <hyperlink ref="K10612" r:id="rId8218" display="covadonga.com"/>
    <hyperlink ref="K10613" r:id="rId8219" display="hrlabrana.com"/>
    <hyperlink ref="K10614" r:id="rId8220" display="genestoso.com"/>
    <hyperlink ref="K10615" r:id="rId8221" display="hotelcoia.com"/>
    <hyperlink ref="K10617" r:id="rId8222" display="hotelcais.com"/>
    <hyperlink ref="K10618" r:id="rId8223" display="hotelarce.com"/>
    <hyperlink ref="K10619" r:id="rId8224" display="canaimasl.com"/>
    <hyperlink ref="K10621" r:id="rId8225" display="hotelsena.com"/>
    <hyperlink ref="K10623" r:id="rId8226" display="benaluasa.com"/>
    <hyperlink ref="K10624" r:id="rId8227" display="hotelpazo.com"/>
    <hyperlink ref="K10626" r:id="rId8228" display="casaroman.com"/>
    <hyperlink ref="K10629" r:id="rId8229" display="veiganova.com"/>
    <hyperlink ref="K10630" r:id="rId8230" display="bosquemar.com"/>
    <hyperlink ref="K10632" r:id="rId8231" display="hotelpinar.es"/>
    <hyperlink ref="K10633" r:id="rId8232" display="vilacobia.com"/>
    <hyperlink ref="K10636" r:id="rId8233" display="qhhoteles.com"/>
    <hyperlink ref="K10637" r:id="rId8234" display="elcaminero.es"/>
    <hyperlink ref="K10638" r:id="rId8235" display="aldahotels.es"/>
    <hyperlink ref="K10639" r:id="rId8236" display="elportazgo.es"/>
    <hyperlink ref="K10640" r:id="rId8237" display="elarriero.com"/>
    <hyperlink ref="K10642" r:id="rId8238" display="casacuevas.es"/>
    <hyperlink ref="K10643" r:id="rId8239" display="fchoteles.com"/>
    <hyperlink ref="K10645" r:id="rId8240" display="hmourense.com"/>
    <hyperlink ref="K10646" r:id="rId8241" display="asmaceiras.es"/>
    <hyperlink ref="K10648" r:id="rId8242" display="donpepesl.com"/>
    <hyperlink ref="K10649" r:id="rId8243" display="veneciasl.com"/>
    <hyperlink ref="K10650" r:id="rId8244" display="hotelxinzo.es"/>
    <hyperlink ref="K10651" r:id="rId8245" display="apalleira.com"/>
    <hyperlink ref="K10653" r:id="rId8246" display="laveleta.net"/>
    <hyperlink ref="K10654" r:id="rId8247" display="elturcal.com"/>
    <hyperlink ref="K10655" r:id="rId8248" display="casanaya.com"/>
    <hyperlink ref="K10657" r:id="rId8249" display="asmaroas.com"/>
    <hyperlink ref="K10658" r:id="rId8250" display="lacanela.com"/>
    <hyperlink ref="K10659" r:id="rId8251" display="santblai.com"/>
    <hyperlink ref="K10660" r:id="rId8252" display="hotelofi.com"/>
    <hyperlink ref="K10661" r:id="rId8253" display="http://besthotels.es/"/>
    <hyperlink ref="K10662" r:id="rId8254" display="3alpacas.com"/>
    <hyperlink ref="K10663" r:id="rId8255" display="elparral.com"/>
    <hyperlink ref="K10664" r:id="rId8256" display="http://besthotels.es/"/>
    <hyperlink ref="K10665" r:id="rId8257" display="http://besthotels.es/"/>
    <hyperlink ref="K10666" r:id="rId8258" display="canbayre.com"/>
    <hyperlink ref="K10667" r:id="rId8259" display="http://besthotels.es/"/>
    <hyperlink ref="K10668" r:id="rId8260" display="http://h10hotels.com/"/>
    <hyperlink ref="K10669" r:id="rId8261" display="http://cityhotels.es/"/>
    <hyperlink ref="K10670" r:id="rId8262" display="http://mastaniet.com/"/>
    <hyperlink ref="K10671" r:id="rId8263" display="http://calangel.info/"/>
    <hyperlink ref="K10672" r:id="rId8264" display="fivegates.es"/>
    <hyperlink ref="K10673" r:id="rId8265" display="http://hotelrull.com/"/>
    <hyperlink ref="K10674" r:id="rId8266" display="http://masboronat.es/"/>
    <hyperlink ref="K10675" r:id="rId8267" display="labotica.net"/>
    <hyperlink ref="K10677" r:id="rId8268" display="marakasa.com"/>
    <hyperlink ref="K10678" r:id="rId8269" display="http://calbarber.com/"/>
    <hyperlink ref="K10679" r:id="rId8270" display="lasbeatas.es"/>
    <hyperlink ref="K10680" r:id="rId8271" display="hotelhyb.com"/>
    <hyperlink ref="K10681" r:id="rId8272" display="http://reysancho.com/"/>
    <hyperlink ref="K10682" r:id="rId8273" display="calnaudi.com"/>
    <hyperlink ref="K10684" r:id="rId8274" display="ecocirer.com"/>
    <hyperlink ref="K10686" r:id="rId8275" display="casapepa.com"/>
    <hyperlink ref="K10687" r:id="rId8276" display="http://hotelsuizo.es/"/>
    <hyperlink ref="K10688" r:id="rId8277" display="labranda.com"/>
    <hyperlink ref="K10689" r:id="rId8278" display="hotelbaco.es"/>
    <hyperlink ref="K10690" r:id="rId8279" display="hipotels.com"/>
    <hyperlink ref="K10691" r:id="rId8280" display="http://pazosalba.com/"/>
    <hyperlink ref="K10692" r:id="rId8281" display="staybrick.es"/>
    <hyperlink ref="K10693" r:id="rId8282" display="hotelmama.es"/>
    <hyperlink ref="K10694" r:id="rId8283" display="calpiteu.com"/>
    <hyperlink ref="K10695" r:id="rId8284" display="es.melia.com"/>
    <hyperlink ref="K10696" r:id="rId8285" display="villavik.com"/>
    <hyperlink ref="K10698" r:id="rId8286" display="hipotels.com"/>
    <hyperlink ref="K10700" r:id="rId8287" display="marriott.com"/>
    <hyperlink ref="K10701" r:id="rId8288" display="r2hotels.com"/>
    <hyperlink ref="K10702" r:id="rId8289" display="aspasios.com"/>
    <hyperlink ref="K10703" r:id="rId8290" display="vhoteles.com"/>
    <hyperlink ref="K10704" r:id="rId8291" display="hoteldome.es"/>
    <hyperlink ref="K10707" r:id="rId8292" display="neomagna.com"/>
    <hyperlink ref="K10708" r:id="rId8293" display="espahotel.es"/>
    <hyperlink ref="K10709" r:id="rId8294" display="nh-hotels.es"/>
    <hyperlink ref="K10710" r:id="rId8295" display="nh-hotels.es"/>
    <hyperlink ref="K10711" r:id="rId8296" display="nh-hotels.es"/>
    <hyperlink ref="K10712" r:id="rId8297" display="espahotel.es"/>
    <hyperlink ref="K10713" r:id="rId8298" display="http://enarahotel.es/"/>
    <hyperlink ref="K10714" r:id="rId8299" display="http://hfelipeiv.com/"/>
    <hyperlink ref="K10715" r:id="rId8300" display="hoteles2.com"/>
    <hyperlink ref="K10716" r:id="rId8301" display="hoteles2.com"/>
    <hyperlink ref="K10717" r:id="rId8302" display="losolivos.es"/>
    <hyperlink ref="K10719" r:id="rId8303" display="losolivos.es"/>
    <hyperlink ref="K10720" r:id="rId8304" display="http://hotelnorte.es/"/>
    <hyperlink ref="K10721" r:id="rId8305" display="http://nh-hotels.com/"/>
    <hyperlink ref="K10722" r:id="rId8306" display="apascovi.org"/>
    <hyperlink ref="K10723" r:id="rId8307" display="http://ocahotels.com/"/>
    <hyperlink ref="K10724" r:id="rId8308" display="http://nh-hotels.com/"/>
    <hyperlink ref="K10725" r:id="rId8309" display="hotelmavi.es"/>
    <hyperlink ref="K10726" r:id="rId8310" display="hotelmavi.es"/>
    <hyperlink ref="K10730" r:id="rId8311" display="fredolsen.es"/>
    <hyperlink ref="K10731" r:id="rId8312" display="altalay7.com"/>
    <hyperlink ref="K10733" r:id="rId8313" display="el-duque.com"/>
    <hyperlink ref="K10734" r:id="rId8314" display="anaterve.com"/>
    <hyperlink ref="K10735" r:id="rId8315" display="luzdelmar.eu"/>
    <hyperlink ref="K10736" r:id="rId8316" display="sercotel.com"/>
    <hyperlink ref="K10737" r:id="rId8317" display="hotelrua.com"/>
    <hyperlink ref="K10738" r:id="rId8318" display="paradores.es"/>
    <hyperlink ref="K10739" r:id="rId8319" display="novaroma.com"/>
    <hyperlink ref="K10740" r:id="rId8320" display="hotelmoya.es"/>
    <hyperlink ref="K10742" r:id="rId8321" display="http://casacueto.com/"/>
    <hyperlink ref="K10743" r:id="rId8322" display="hotelisur.es"/>
    <hyperlink ref="K10747" r:id="rId8323" display="lagavilla.es"/>
    <hyperlink ref="K10748" r:id="rId8324" display="miajadas.org"/>
    <hyperlink ref="K10750" r:id="rId8325" display="toprural.com"/>
    <hyperlink ref="K10752" r:id="rId8326" display="servatur.com"/>
    <hyperlink ref="K10753" r:id="rId8327" display="nordotel.com"/>
    <hyperlink ref="K10754" r:id="rId8328" display="nordotel.com"/>
    <hyperlink ref="K10755" r:id="rId8329" display="nordotel.com"/>
    <hyperlink ref="K10757" r:id="rId8330" display="robinson.com"/>
    <hyperlink ref="K10759" r:id="rId8331" display="marriott.com"/>
    <hyperlink ref="K10760" r:id="rId8332" display="hdhotels.com"/>
    <hyperlink ref="K10761" r:id="rId8333" display="morromar.com"/>
    <hyperlink ref="K10763" r:id="rId8334" display="es.melia.com"/>
    <hyperlink ref="K10764" r:id="rId8335" display="http://hotelcelta.es/"/>
    <hyperlink ref="K10765" r:id="rId8336" display="hdhotels.com"/>
    <hyperlink ref="K10767" r:id="rId8337" display="hipotels.com"/>
    <hyperlink ref="K10769" r:id="rId8338" display="caybeach.com"/>
    <hyperlink ref="K10771" r:id="rId8339" display="labranda.com"/>
    <hyperlink ref="K10773" r:id="rId8340" display="r2hotels.com"/>
    <hyperlink ref="K10774" r:id="rId8341" display="r2hotels.com"/>
    <hyperlink ref="K10776" r:id="rId8342" display="loszocos.com"/>
    <hyperlink ref="K10777" r:id="rId8343" display="hdhotels.com"/>
    <hyperlink ref="K10778" r:id="rId8344" display="contactel.es"/>
    <hyperlink ref="K10779" r:id="rId8345" display="http://elarriero.com/"/>
    <hyperlink ref="K10780" r:id="rId8346" display="servatur.com"/>
    <hyperlink ref="K10781" r:id="rId8347" display="servatur.com"/>
    <hyperlink ref="K10782" r:id="rId8348" display="koka.website"/>
    <hyperlink ref="K10783" r:id="rId8349" display="http://nh-hotels.com/"/>
    <hyperlink ref="K10784" r:id="rId8350" display="labranda.com"/>
    <hyperlink ref="K10785" r:id="rId8351" display="sunsuites.es"/>
    <hyperlink ref="K10789" r:id="rId8352" display="labranda.com"/>
    <hyperlink ref="K10790" r:id="rId8353" display="labranda.com"/>
    <hyperlink ref="K10791" r:id="rId8354" display="aspasios.com"/>
    <hyperlink ref="K10792" r:id="rId8355" display="dyhotels.com"/>
    <hyperlink ref="K10793" r:id="rId8356" display="hotel-hp.com"/>
    <hyperlink ref="K10794" r:id="rId8357" display="http://casanaya.com/"/>
    <hyperlink ref="K10796" r:id="rId8358" display="bypillow.com"/>
    <hyperlink ref="K10797" r:id="rId8359" display="meliasky.com"/>
    <hyperlink ref="K10798" r:id="rId8360" display="hlloret.com/"/>
    <hyperlink ref="K10799" r:id="rId8361" display="boriabcn.com"/>
    <hyperlink ref="K10805" r:id="rId8362" display="zthotels.net"/>
    <hyperlink ref="K10811" r:id="rId8363" display="hcchotels.es"/>
    <hyperlink ref="K10814" r:id="rId8364" display="bypillow.com"/>
    <hyperlink ref="K10815" r:id="rId8365" display="hesperia.com"/>
    <hyperlink ref="K10816" r:id="rId8366" display="hesperia.com"/>
    <hyperlink ref="K10818" r:id="rId8367" display="kkhotels.com"/>
    <hyperlink ref="K10819" r:id="rId8368" display="llagotel.com"/>
    <hyperlink ref="K10821" r:id="rId8369" display="hoteles2.com"/>
    <hyperlink ref="K10822" r:id="rId8370" display="marriott.com"/>
    <hyperlink ref="K10823" r:id="rId8371" display="hotelmio.com"/>
    <hyperlink ref="K10825" r:id="rId8372" display="niuhotel.com"/>
    <hyperlink ref="K10827" r:id="rId8373" display="bypillow.com"/>
    <hyperlink ref="K10828" r:id="rId8374" display="http://hotelbaco.es/"/>
    <hyperlink ref="K10829" r:id="rId8375" display="hoteles2.com"/>
    <hyperlink ref="K10831" r:id="rId8376" display="http://www.staybrick.es/"/>
    <hyperlink ref="K10832" r:id="rId8377" display="sorrador.com"/>
    <hyperlink ref="K10834" r:id="rId8378" display="medplaya.com"/>
    <hyperlink ref="K10835" r:id="rId8379" display="http://villavik.com/"/>
    <hyperlink ref="K10836" r:id="rId8380" display="canmisse.com"/>
    <hyperlink ref="K10837" r:id="rId8381" display="bypillow.com"/>
    <hyperlink ref="K10838" r:id="rId8382" display="canfelip.com"/>
    <hyperlink ref="K10839" r:id="rId8383" display="calruget.com"/>
    <hyperlink ref="K10840" r:id="rId8384" display="chefnino.com"/>
    <hyperlink ref="K10841" r:id="rId8385" display="luzhotel.com"/>
    <hyperlink ref="K10842" r:id="rId8386" display="http://vhoteles.com/"/>
    <hyperlink ref="K10843" r:id="rId8387" display="http://hoteldome.es/"/>
    <hyperlink ref="K10844" r:id="rId8388" display="http://hesperia.com/"/>
    <hyperlink ref="K10845" r:id="rId8389" display="http://solimpar.com/"/>
    <hyperlink ref="K10846" r:id="rId8390" display="cafestore.es"/>
    <hyperlink ref="K10847" r:id="rId8391" display="casacayo.com"/>
    <hyperlink ref="K10848" r:id="rId8392" display="hotelvejo.es"/>
    <hyperlink ref="K10849" r:id="rId8393" display="enhoteles.es"/>
    <hyperlink ref="K10850" r:id="rId8394" display="lekueder.com"/>
    <hyperlink ref="K10851" r:id="rId8395" display="http://espahotel.es/"/>
    <hyperlink ref="K10854" r:id="rId8396" display="tryporly.com"/>
    <hyperlink ref="K10855" r:id="rId8397" display="http://hoteles2.com/"/>
    <hyperlink ref="K10856" r:id="rId8398" display="hoteleth.com"/>
    <hyperlink ref="K10857" r:id="rId8399" display="iturregi.com"/>
    <hyperlink ref="K10858" r:id="rId8400" display="hesperia.com"/>
    <hyperlink ref="K10861" r:id="rId8401" display="amalurra.com"/>
    <hyperlink ref="K10864" r:id="rId8402" display="laengana.com"/>
    <hyperlink ref="K10865" r:id="rId8403" display="paradores.es"/>
    <hyperlink ref="K10866" r:id="rId8404" display="via-norte.es"/>
    <hyperlink ref="K10867" r:id="rId8405" display="via-norte.es"/>
    <hyperlink ref="K10868" r:id="rId8406" display="lanogala.com"/>
    <hyperlink ref="K10869" r:id="rId8407" display="hreuropa.com"/>
    <hyperlink ref="K10870" r:id="rId8408" display="tresanea.com"/>
    <hyperlink ref="K10872" r:id="rId8409" display="http://el-duque.com/"/>
    <hyperlink ref="K10873" r:id="rId8410" display="hotelrios.es"/>
    <hyperlink ref="K10875" r:id="rId8411" display="elpeiron.com"/>
    <hyperlink ref="K10876" r:id="rId8412" display="http://hotelrua.com/"/>
    <hyperlink ref="K10877" r:id="rId8413" display="landaben.com"/>
    <hyperlink ref="K10878" r:id="rId8414" display="paradores.es"/>
    <hyperlink ref="K10879" r:id="rId8415" display="http://hotelmoya.es/"/>
    <hyperlink ref="K10882" r:id="rId8416" display="laminilla.es"/>
    <hyperlink ref="K10883" r:id="rId8417" display="medplaya.com"/>
    <hyperlink ref="K10886" r:id="rId8418" display="http://lagavilla.es/"/>
    <hyperlink ref="K10887" r:id="rId8419" display="medplaya.com"/>
    <hyperlink ref="K10889" r:id="rId8420" display="http://toprural.com/"/>
    <hyperlink ref="K10890" r:id="rId8421" display="medplaya.com"/>
    <hyperlink ref="K10891" r:id="rId8422" display="http://servatur.com/"/>
    <hyperlink ref="K10892" r:id="rId8423" display="lapalmera.es"/>
    <hyperlink ref="K10893" r:id="rId8424" display="http://nordotel.com/"/>
    <hyperlink ref="K10894" r:id="rId8425" display="victoria.com"/>
    <hyperlink ref="K10895" r:id="rId8426" display="monteros.com"/>
    <hyperlink ref="K10896" r:id="rId8427" display="reaviles.com"/>
    <hyperlink ref="K10898" r:id="rId8428" display="benabola.com"/>
    <hyperlink ref="K10899" r:id="rId8429" display="hotelpyr.com"/>
    <hyperlink ref="K10900" r:id="rId8430" display="sunnydom.com"/>
    <hyperlink ref="K10901" r:id="rId8431" display="http://hipotels.com/"/>
    <hyperlink ref="K10902" r:id="rId8432" display="http://es.melia.com/"/>
    <hyperlink ref="K10904" r:id="rId8433" display="lalambra.com"/>
    <hyperlink ref="K10905" r:id="rId8434" display="hotelacg.com"/>
    <hyperlink ref="K10906" r:id="rId8435" display="hmontana.com"/>
    <hyperlink ref="K10907" r:id="rId8436" display="trhbaeza.com"/>
    <hyperlink ref="K10908" r:id="rId8437" display="hotellar.com"/>
    <hyperlink ref="K10909" r:id="rId8438" display="hesperia.com"/>
    <hyperlink ref="K10910" r:id="rId8439" display="dcarmela.com"/>
    <hyperlink ref="K10911" r:id="rId8440" display="marehotel.es"/>
    <hyperlink ref="K10912" r:id="rId8441" display="laencina.com"/>
    <hyperlink ref="K10913" r:id="rId8442" display="mazagonia.es"/>
    <hyperlink ref="K10914" r:id="rId8443" display="http://nordotel.com/"/>
    <hyperlink ref="K10915" r:id="rId8444" display="http://loszocos.com/"/>
    <hyperlink ref="K10916" r:id="rId8445" display="hipotels.com"/>
    <hyperlink ref="K10917" r:id="rId8446" display="hoteles2.com"/>
    <hyperlink ref="K10919" r:id="rId8447" display="hipotels.com"/>
    <hyperlink ref="K10920" r:id="rId8448" display="hipotels.com"/>
    <hyperlink ref="K10923" r:id="rId8449" display="http://labranda.com/"/>
    <hyperlink ref="K10924" r:id="rId8450" display="aurahotel.es"/>
    <hyperlink ref="K10925" r:id="rId8451" display="meligrana.es"/>
    <hyperlink ref="K10927" r:id="rId8452" display="hoteles2.com"/>
    <hyperlink ref="K10928" r:id="rId8453" display="lalancha.com"/>
    <hyperlink ref="K10929" r:id="rId8454" display="http://labranda.com/"/>
    <hyperlink ref="K10930" r:id="rId8455" display="http://aspasios.com/"/>
    <hyperlink ref="K10931" r:id="rId8456" display="elcauelo.com"/>
    <hyperlink ref="K10932" r:id="rId8457" display="http://hotel-hp.com/"/>
    <hyperlink ref="K10935" r:id="rId8458" display="hotelkhu.com"/>
    <hyperlink ref="K10937" r:id="rId8459" display="abadiasl.com"/>
    <hyperlink ref="K10938" r:id="rId8460" display="http://boriabcn.com/"/>
    <hyperlink ref="K10940" r:id="rId8461" display="lagarapa.net"/>
    <hyperlink ref="K10942" r:id="rId8462" display="albrisas.com"/>
    <hyperlink ref="K10943" r:id="rId8463" display="chinasol.com"/>
    <hyperlink ref="K10944" r:id="rId8464" display="tropysol.com"/>
    <hyperlink ref="K10945" r:id="rId8465" display="http://es.melia.com/"/>
    <hyperlink ref="K10946" r:id="rId8466" display="alcadima.com"/>
    <hyperlink ref="K10947" r:id="rId8467" display="hghoteles.es"/>
    <hyperlink ref="K10948" r:id="rId8468" display="elpansat.com"/>
    <hyperlink ref="K10950" r:id="rId8469" display="trapemar.com"/>
    <hyperlink ref="K10951" r:id="rId8470" display="albufera.com"/>
    <hyperlink ref="K10952" r:id="rId8471" display="http://enjoybcn.com/"/>
    <hyperlink ref="K10953" r:id="rId8472" display="zthotels.com"/>
    <hyperlink ref="K10954" r:id="rId8473" display="zthotels.com"/>
    <hyperlink ref="K10955" r:id="rId8474" display="labolera.com"/>
    <hyperlink ref="K10956" r:id="rId8475" display="http://hesperia.com/"/>
    <hyperlink ref="K10957" r:id="rId8476" display="puertomar.es"/>
    <hyperlink ref="K10958" r:id="rId8477" display="hotelhey.com"/>
    <hyperlink ref="K10959" r:id="rId8478" display="zthotels.net"/>
    <hyperlink ref="K10960" r:id="rId8479" display="autogrill.es"/>
    <hyperlink ref="K10961" r:id="rId8480" display="hoteles2.com"/>
    <hyperlink ref="K10963" r:id="rId8481" display="lesmonges.es"/>
    <hyperlink ref="K10964" r:id="rId8482" display="palacios.com"/>
    <hyperlink ref="K10966" r:id="rId8483" display="http://bypillow.com/"/>
    <hyperlink ref="K10968" r:id="rId8484" display="lafasana.com"/>
    <hyperlink ref="K10971" r:id="rId8485" display="montpark.com"/>
    <hyperlink ref="K10973" r:id="rId8486" display="http://medplaya.com/"/>
    <hyperlink ref="K10975" r:id="rId8487" display="medplaya.com"/>
    <hyperlink ref="K10976" r:id="rId8488" display="medplaya.com"/>
    <hyperlink ref="K10977" r:id="rId8489" display="marenysol.es"/>
    <hyperlink ref="K10978" r:id="rId8490" display="montiboli.es"/>
    <hyperlink ref="K10979" r:id="rId8491" display="solgarden.no"/>
    <hyperlink ref="K10980" r:id="rId8492" display="hoteles2.com"/>
    <hyperlink ref="K10985" r:id="rId8493" display="hremilio.com"/>
    <hyperlink ref="K10986" r:id="rId8494" display="rodagolf.com"/>
    <hyperlink ref="K10987" r:id="rId8495" display="elchurra.net"/>
    <hyperlink ref="K10988" r:id="rId8496" display="http://enhoteles.es/"/>
    <hyperlink ref="K10989" r:id="rId8497" display="hotelsg.net/"/>
    <hyperlink ref="K10991" r:id="rId8498" display="arrixaca.net"/>
    <hyperlink ref="K10992" r:id="rId8499" display="donjulin.com"/>
    <hyperlink ref="K10995" r:id="rId8500" display="sonpalou.com"/>
    <hyperlink ref="K10996" r:id="rId8501" display="hotelm27.com"/>
    <hyperlink ref="K10997" r:id="rId8502" display="songener.com"/>
    <hyperlink ref="K11000" r:id="rId8503" display="bghotels.com"/>
    <hyperlink ref="K11002" r:id="rId8504" display="urhotels.com"/>
    <hyperlink ref="K11003" r:id="rId8505" display="hipotels.com"/>
    <hyperlink ref="K11004" r:id="rId8506" display="http://paradores.es/"/>
    <hyperlink ref="K11005" r:id="rId8507" display="jshotels.com"/>
    <hyperlink ref="K11006" r:id="rId8508" display="bghotels.com"/>
    <hyperlink ref="K11007" r:id="rId8509" display="hmhotels.net"/>
    <hyperlink ref="K11008" r:id="rId8510" display="hmhotels.net"/>
    <hyperlink ref="K11009" r:id="rId8511" display="http://tresanea.com/"/>
    <hyperlink ref="K11012" r:id="rId8512" display="http://www.hotelrios.es/"/>
    <hyperlink ref="K11013" r:id="rId8513" display="portixol.com"/>
    <hyperlink ref="K11014" r:id="rId8514" display="somhotels.es"/>
    <hyperlink ref="K11016" r:id="rId8515" display="bghotels.com"/>
    <hyperlink ref="K11017" r:id="rId8516" display="canarabi.com"/>
    <hyperlink ref="K11018" r:id="rId8517" display="http://zthotels.com/"/>
    <hyperlink ref="K11019" r:id="rId8518" display="bghotels.com"/>
    <hyperlink ref="K11021" r:id="rId8519" display="ibizazen.com"/>
    <hyperlink ref="K11023" r:id="rId8520" display="canaxica.com"/>
    <hyperlink ref="K11025" r:id="rId8521" display="canaxini.com"/>
    <hyperlink ref="K11026" r:id="rId8522" display="calabona.net"/>
    <hyperlink ref="K11027" r:id="rId8523" display="prinsotel.es"/>
    <hyperlink ref="K11028" r:id="rId8524" display="prinsotel.es"/>
    <hyperlink ref="K11030" r:id="rId8525" display="melia.com/es"/>
    <hyperlink ref="K11031" r:id="rId8526" display="jshotels.com"/>
    <hyperlink ref="K11033" r:id="rId8527" display="q-xapala.com"/>
    <hyperlink ref="K11035" r:id="rId8528" display="hotelniu.com"/>
    <hyperlink ref="K11038" r:id="rId8529" display="prinsotel.es"/>
    <hyperlink ref="K11039" r:id="rId8530" display="granisla.com"/>
    <hyperlink ref="K11040" r:id="rId8531" display="hihotels.net"/>
    <hyperlink ref="K11041" r:id="rId8532" display="flacalco.com"/>
    <hyperlink ref="K11042" r:id="rId8533" display="prinsotel.es"/>
    <hyperlink ref="K11043" r:id="rId8534" display="hotellux.net"/>
    <hyperlink ref="K11046" r:id="rId8535" display="baleares.com"/>
    <hyperlink ref="K11047" r:id="rId8536" display="hipotels.com"/>
    <hyperlink ref="K11048" r:id="rId8537" display="clubsimo.com"/>
    <hyperlink ref="K11049" r:id="rId8538" display="hipotels.com"/>
    <hyperlink ref="K11050" r:id="rId8539" display="hipotels.com"/>
    <hyperlink ref="K11051" r:id="rId8540" display="flamenco.com"/>
    <hyperlink ref="K11052" r:id="rId8541" display="cmhotels.com"/>
    <hyperlink ref="K11053" r:id="rId8542" display="hipotels.com"/>
    <hyperlink ref="K11054" r:id="rId8543" display="hipotels.com"/>
    <hyperlink ref="K11056" r:id="rId8544" display="hipotels.com"/>
    <hyperlink ref="K11059" r:id="rId8545" display="cantorna.com"/>
    <hyperlink ref="K11060" r:id="rId8546" display="cas-sant.com"/>
    <hyperlink ref="K11061" r:id="rId8547" display="sllerbay.com"/>
    <hyperlink ref="K11062" r:id="rId8548" display="cancanals.es"/>
    <hyperlink ref="K11063" r:id="rId8549" display="sonmarge.com"/>
    <hyperlink ref="K11064" r:id="rId8550" display="nordotel.com"/>
    <hyperlink ref="K11065" r:id="rId8551" display="prinsotel.es"/>
    <hyperlink ref="K11067" r:id="rId8552" display="hoteldor.com"/>
    <hyperlink ref="K11068" r:id="rId8553" display="sonjulia.com"/>
    <hyperlink ref="K11069" r:id="rId8554" display="euro-mar.com"/>
    <hyperlink ref="K11070" r:id="rId8555" display="hihotels.net"/>
    <hyperlink ref="K11076" r:id="rId8556" display="hciutatj.com"/>
    <hyperlink ref="K11077" r:id="rId8557" display="caprocat.com"/>
    <hyperlink ref="K11078" r:id="rId8558" display="escucons.com"/>
    <hyperlink ref="K11082" r:id="rId8559" display="hihotels.net"/>
    <hyperlink ref="K11083" r:id="rId8560" display="hipotels.com"/>
    <hyperlink ref="K11084" r:id="rId8561" display="hipotels.com"/>
    <hyperlink ref="K11086" r:id="rId8562" display="estrella.com"/>
    <hyperlink ref="K11087" r:id="rId8563" display="jshotels.com"/>
    <hyperlink ref="K11089" r:id="rId8564" display="sagalera.com"/>
    <hyperlink ref="K11090" r:id="rId8565" display="bghotels.com"/>
    <hyperlink ref="K11091" r:id="rId8566" display="jshotels.com"/>
    <hyperlink ref="K11092" r:id="rId8567" display="jshotels.com"/>
    <hyperlink ref="K11093" r:id="rId8568" display="jshotels.com"/>
    <hyperlink ref="K11096" r:id="rId8569" display="binibona.com"/>
    <hyperlink ref="K11097" r:id="rId8570" display="monnaber.com"/>
    <hyperlink ref="K11100" r:id="rId8571" display="urhotels.com"/>
    <hyperlink ref="K11101" r:id="rId8572" display="urhotels.com"/>
    <hyperlink ref="K11102" r:id="rId8573" display="etdmsche.com"/>
    <hyperlink ref="K11103" r:id="rId8574" display="calreiet.com"/>
    <hyperlink ref="K11104" r:id="rId8575" display="elserrat.com"/>
    <hyperlink ref="K11105" r:id="rId8576" display="condalsl.com"/>
    <hyperlink ref="K11106" r:id="rId8577" display="carlemany.es"/>
    <hyperlink ref="K11111" r:id="rId8578" display="publintur.es"/>
    <hyperlink ref="K11112" r:id="rId8579" display="horisasl.com"/>
    <hyperlink ref="K11113" r:id="rId8580" display="caribesl.com"/>
    <hyperlink ref="K11115" r:id="rId8581" display="selvamar.com"/>
    <hyperlink ref="K11118" r:id="rId8582" display="hotelast.com"/>
    <hyperlink ref="K11119" r:id="rId8583" display="portbosl.com"/>
    <hyperlink ref="K11120" r:id="rId8584" display="bonaigua.com"/>
    <hyperlink ref="K11121" r:id="rId8585" display="massalvi.com"/>
    <hyperlink ref="K11122" r:id="rId8586" display="maspetit.net"/>
    <hyperlink ref="K11123" r:id="rId8587" display="planamar.com"/>
    <hyperlink ref="K11124" r:id="rId8588" display="euro-mar.com"/>
    <hyperlink ref="K11125" r:id="rId8589" display="medplaya.com"/>
    <hyperlink ref="K11127" r:id="rId8590" display="bellevue.com"/>
    <hyperlink ref="K11128" r:id="rId8591" display="http://hremilio.com/"/>
    <hyperlink ref="K11129" r:id="rId8592" display="saohotel.com"/>
    <hyperlink ref="K11130" r:id="rId8593" display="prullans.net"/>
    <hyperlink ref="K11132" r:id="rId8594" display="riberies.com"/>
    <hyperlink ref="K11134" r:id="rId8595" display="portaine.cat"/>
    <hyperlink ref="K11136" r:id="rId8596" display="husatuca.com"/>
    <hyperlink ref="K11138" r:id="rId8597" display="hotelsole.es"/>
    <hyperlink ref="K11139" r:id="rId8598" display="hotelsole.es"/>
    <hyperlink ref="K11140" r:id="rId8599" display="lafaiada.com"/>
    <hyperlink ref="K11141" r:id="rId8600" display="requitos.com"/>
    <hyperlink ref="K11142" r:id="rId8601" display="inturmark.es"/>
    <hyperlink ref="K11143" r:id="rId8602" display="ruralium.com"/>
    <hyperlink ref="K11144" r:id="rId8603" display="lapardina.es"/>
    <hyperlink ref="K11145" r:id="rId8604" display="casaruba.com"/>
    <hyperlink ref="K11146" r:id="rId8605" display="purtolas.com"/>
    <hyperlink ref="K11148" r:id="rId8606" display="callereal.es"/>
    <hyperlink ref="K11149" r:id="rId8607" display="arcojaln.com"/>
    <hyperlink ref="K11150" r:id="rId8608" display="hotelpepa.es"/>
    <hyperlink ref="K11151" r:id="rId8609" display="hotelrcz.com"/>
    <hyperlink ref="K11153" r:id="rId8610" display="srhoteles.es"/>
    <hyperlink ref="K11154" r:id="rId8611" display="gruparbo.com"/>
    <hyperlink ref="K11156" r:id="rId8612" display="saragrup.com"/>
    <hyperlink ref="K11157" r:id="rId8613" display="medplaya.com"/>
    <hyperlink ref="K11158" r:id="rId8614" display="medplaya.com"/>
    <hyperlink ref="K11159" r:id="rId8615" display="cyesalou.com"/>
    <hyperlink ref="K11160" r:id="rId8616" display="cyesalou.com"/>
    <hyperlink ref="K11162" r:id="rId8617" display="laboella.com"/>
    <hyperlink ref="K11163" r:id="rId8618" display="laboella.com"/>
    <hyperlink ref="K11164" r:id="rId8619" display="gruparbo.com"/>
    <hyperlink ref="K11165" r:id="rId8620" display="4rhotels.com"/>
    <hyperlink ref="K11166" r:id="rId8621" display="cal-llop.com"/>
    <hyperlink ref="K11167" r:id="rId8622" display="builgine.com"/>
    <hyperlink ref="K11168" r:id="rId8623" display="calblasi.com"/>
    <hyperlink ref="K11169" r:id="rId8624" display="labotiga.com"/>
    <hyperlink ref="K11170" r:id="rId8625" display="elrodeno.com"/>
    <hyperlink ref="K11171" r:id="rId8626" display="casacauma.es"/>
    <hyperlink ref="K11172" r:id="rId8627" display="elazafrn.com"/>
    <hyperlink ref="K11173" r:id="rId8628" display="okhoteles.es"/>
    <hyperlink ref="K11174" r:id="rId8629" display="villamya.com"/>
    <hyperlink ref="K11175" r:id="rId8630" display="elsenorio.es"/>
    <hyperlink ref="K11176" r:id="rId8631" display="casamauro.es"/>
    <hyperlink ref="K11177" r:id="rId8632" display="sanzoilo.com"/>
    <hyperlink ref="K11180" r:id="rId8633" display="rosarosae.es"/>
    <hyperlink ref="K11181" r:id="rId8634" display="marriott.com"/>
    <hyperlink ref="K11182" r:id="rId8635" display="acibeche.com"/>
    <hyperlink ref="K11183" r:id="rId8636" display="abarquina.es"/>
    <hyperlink ref="K11184" r:id="rId8637" display="elarcasl.com"/>
    <hyperlink ref="K11185" r:id="rId8638" display="celuisma.com"/>
    <hyperlink ref="K11186" r:id="rId8639" display="hotelpark.es"/>
    <hyperlink ref="K11187" r:id="rId8640" display="puntauia.com"/>
    <hyperlink ref="K11188" r:id="rId8641" display="rjacobea.com"/>
    <hyperlink ref="K11189" r:id="rId8642" display="hotelceao.es"/>
    <hyperlink ref="K11190" r:id="rId8643" display="cotoreal.com"/>
    <hyperlink ref="K11191" r:id="rId8644" display="pozolico.com"/>
    <hyperlink ref="K11192" r:id="rId8645" display="ledomaine.es"/>
    <hyperlink ref="K11193" r:id="rId8646" display="hsanroque.es"/>
    <hyperlink ref="K11195" r:id="rId8647" display="celuisma.com"/>
    <hyperlink ref="K11196" r:id="rId8648" display="hoteles2.com"/>
    <hyperlink ref="K11197" r:id="rId8649" display="celuisma.com"/>
    <hyperlink ref="K11198" r:id="rId8650" display="laencina.com"/>
    <hyperlink ref="K11199" r:id="rId8651" display="elhabana.net"/>
    <hyperlink ref="K11200" r:id="rId8652" display="sanjorge.com"/>
    <hyperlink ref="K11201" r:id="rId8653" display="sanjorge.com"/>
    <hyperlink ref="K11202" r:id="rId8654" display="casamigio.es"/>
    <hyperlink ref="K11203" r:id="rId8655" display="casatona.com"/>
    <hyperlink ref="K11205" r:id="rId8656" display="casarodil.es"/>
    <hyperlink ref="K11206" r:id="rId8657" display="ascortes.com"/>
    <hyperlink ref="K11207" r:id="rId8658" display="casaxusto.es"/>
    <hyperlink ref="K11208" r:id="rId8659" display="elfaisan.com"/>
    <hyperlink ref="K11209" r:id="rId8660" display="elmeirel.com"/>
    <hyperlink ref="K11210" r:id="rId8661" display="casalula.com"/>
    <hyperlink ref="K11211" r:id="rId8662" display="lafuente.com"/>
    <hyperlink ref="K11212" r:id="rId8663" display="asturias.com"/>
    <hyperlink ref="K11213" r:id="rId8664" display="elrexacu.com"/>
    <hyperlink ref="K11214" r:id="rId8665" display="lostexos.com"/>
    <hyperlink ref="K11215" r:id="rId8666" display="lacasina.com"/>
    <hyperlink ref="K11218" r:id="rId8667" display="laercina.com"/>
    <hyperlink ref="K11219" r:id="rId8668" display="pefreisl.com"/>
    <hyperlink ref="K11220" r:id="rId8669" display="hotelazul.es"/>
    <hyperlink ref="K11221" r:id="rId8670" display="acapulpo.com"/>
    <hyperlink ref="K11223" r:id="rId8671" display="openasco.com"/>
    <hyperlink ref="K11224" r:id="rId8672" display="galeones.com"/>
    <hyperlink ref="K11225" r:id="rId8673" display="inffinit.com"/>
    <hyperlink ref="K11226" r:id="rId8674" display="aplazasl.com"/>
    <hyperlink ref="K11227" r:id="rId8675" display="hcastelao.es"/>
    <hyperlink ref="K11228" r:id="rId8676" display="herbiasl.com"/>
    <hyperlink ref="K11230" r:id="rId8677" display="talasosl.com"/>
    <hyperlink ref="K11231" r:id="rId8678" display="atalayai.com"/>
    <hyperlink ref="K11233" r:id="rId8679" display="baixamar.com"/>
    <hyperlink ref="K11234" r:id="rId8680" display="campomar.com"/>
    <hyperlink ref="K11236" r:id="rId8681" display="erdeland.com"/>
    <hyperlink ref="K11239" r:id="rId8682" display="alastrina.es"/>
    <hyperlink ref="K11240" r:id="rId8683" display="miravalle.es"/>
    <hyperlink ref="K11241" r:id="rId8684" display="ollymar.de/"/>
    <hyperlink ref="K11242" r:id="rId8685" display="espicot.com"/>
    <hyperlink ref="K11243" r:id="rId8686" display="moraira.one"/>
    <hyperlink ref="K11244" r:id="rId8687" display="http://urhotels.com/"/>
    <hyperlink ref="K11246" r:id="rId8688" display="gbhotels.es"/>
    <hyperlink ref="K11249" r:id="rId8689" display="http://carlemany.es/"/>
    <hyperlink ref="K11251" r:id="rId8690" display="yasanti.com"/>
    <hyperlink ref="K11252" r:id="rId8691" display="hotelet.net"/>
    <hyperlink ref="K11253" r:id="rId8692" display="zooloco.com"/>
    <hyperlink ref="K11254" r:id="rId8693" display="solymar.com"/>
    <hyperlink ref="K11259" r:id="rId8694" display="http://nord1901.com/"/>
    <hyperlink ref="K11261" r:id="rId8695" display="http://hotelast.com/"/>
    <hyperlink ref="K11264" r:id="rId8696" display="http://massalvi.com/"/>
    <hyperlink ref="K11265" r:id="rId8697" display="albarari.es"/>
    <hyperlink ref="K11266" r:id="rId8698" display="http://planamar.com/"/>
    <hyperlink ref="K11267" r:id="rId8699" display="canpera.com"/>
    <hyperlink ref="K11268" r:id="rId8700" display="lolivar.cat"/>
    <hyperlink ref="K11269" r:id="rId8701" display="http://medplaya.com/"/>
    <hyperlink ref="K11273" r:id="rId8702" display="sonpont.com"/>
    <hyperlink ref="K11274" r:id="rId8703" display="songris.com"/>
    <hyperlink ref="K11276" r:id="rId8704" display="sidorme.com"/>
    <hyperlink ref="K11277" r:id="rId8705" display="sidorme.com"/>
    <hyperlink ref="K11278" r:id="rId8706" display="insotel.com"/>
    <hyperlink ref="K11280" r:id="rId8707" display="pestana.com"/>
    <hyperlink ref="K11281" r:id="rId8708" display="barcelo.com"/>
    <hyperlink ref="K11282" r:id="rId8709" display="hesperia.es"/>
    <hyperlink ref="K11283" r:id="rId8710" display="helitor.com"/>
    <hyperlink ref="K11285" r:id="rId8711" display="sidorme.com"/>
    <hyperlink ref="K11286" r:id="rId8712" display="room007.com"/>
    <hyperlink ref="K11287" r:id="rId8713" display="http://lapardina.es/"/>
    <hyperlink ref="K11290" r:id="rId8714" display="lasartes.es"/>
    <hyperlink ref="K11291" r:id="rId8715" display="elrondon.es"/>
    <hyperlink ref="K11293" r:id="rId8716" display="galayos.net"/>
    <hyperlink ref="K11294" r:id="rId8717" display="http://hotelrcz.com/"/>
    <hyperlink ref="K11295" r:id="rId8718" display="eladarve.es"/>
    <hyperlink ref="K11296" r:id="rId8719" display="candido.com"/>
    <hyperlink ref="K11297" r:id="rId8720" display="espirdo.com"/>
    <hyperlink ref="K11298" r:id="rId8721" display="sercotel.es"/>
    <hyperlink ref="K11299" r:id="rId8722" display="tigaiga.com"/>
    <hyperlink ref="K11300" r:id="rId8723" display="http://medplaya.com/"/>
    <hyperlink ref="K11301" r:id="rId8724" display="http://medplaya.com/"/>
    <hyperlink ref="K11302" r:id="rId8725" display="miramar.com"/>
    <hyperlink ref="K11303" r:id="rId8726" display="http://cyesalou.com/"/>
    <hyperlink ref="K11304" r:id="rId8727" display="http://canjosep.com/"/>
    <hyperlink ref="K11305" r:id="rId8728" display="http://laboella.com/"/>
    <hyperlink ref="K11306" r:id="rId8729" display="adelfas.com"/>
    <hyperlink ref="K11307" r:id="rId8730" display="marysol.org"/>
    <hyperlink ref="K11308" r:id="rId8731" display="barcelo.com"/>
    <hyperlink ref="K11309" r:id="rId8732" display="http://cal-llop.com/"/>
    <hyperlink ref="K11310" r:id="rId8733" display="http://builgine.com/"/>
    <hyperlink ref="K11313" r:id="rId8734" display="http://elrodeno.com/"/>
    <hyperlink ref="K11314" r:id="rId8735" display="http://casacauma.es/"/>
    <hyperlink ref="K11316" r:id="rId8736" display="http://okhoteles.es/"/>
    <hyperlink ref="K11317" r:id="rId8737" display="http://villamya.com/"/>
    <hyperlink ref="K11318" r:id="rId8738" display="http://elsenorio.es/"/>
    <hyperlink ref="K11319" r:id="rId8739" display="http://casamauro.es/"/>
    <hyperlink ref="K11320" r:id="rId8740" display="http://sanzoilo.com/"/>
    <hyperlink ref="K11321" r:id="rId8741" display="lopesan.com"/>
    <hyperlink ref="K11322" r:id="rId8742" display="igramar.com"/>
    <hyperlink ref="K11323" r:id="rId8743" display="olympia.com"/>
    <hyperlink ref="K11324" r:id="rId8744" display="http://marriott.com/"/>
    <hyperlink ref="K11326" r:id="rId8745" display="hparque.com"/>
    <hyperlink ref="K11328" r:id="rId8746" display="infolanz.es"/>
    <hyperlink ref="K11329" r:id="rId8747" display="http://hotelpark.es/"/>
    <hyperlink ref="K11331" r:id="rId8748" display="lopesan.com"/>
    <hyperlink ref="K11332" r:id="rId8749" display="barcelo.com"/>
    <hyperlink ref="K11333" r:id="rId8750" display="http://cotoreal.com/"/>
    <hyperlink ref="K11334" r:id="rId8751" display="lopesan.com"/>
    <hyperlink ref="K11335" r:id="rId8752" display="lopesan.com"/>
    <hyperlink ref="K11336" r:id="rId8753" display="hapimag.com"/>
    <hyperlink ref="K11337" r:id="rId8754" display="barcelo.com"/>
    <hyperlink ref="K11338" r:id="rId8755" display="hotel153.es"/>
    <hyperlink ref="K11339" r:id="rId8756" display="http://hoteles2.com/"/>
    <hyperlink ref="K11340" r:id="rId8757" display="pestana.com"/>
    <hyperlink ref="K11342" r:id="rId8758" display="intertur.es"/>
    <hyperlink ref="K11345" r:id="rId8759" display="hotelsa.com"/>
    <hyperlink ref="K11347" r:id="rId8760" display="abapart.com"/>
    <hyperlink ref="K11348" r:id="rId8761" display="novotel.com"/>
    <hyperlink ref="K11350" r:id="rId8762" display="murmuri.com"/>
    <hyperlink ref="K11352" r:id="rId8763" display="gransol.com"/>
    <hyperlink ref="K11353" r:id="rId8764" display="http://casalula.com/"/>
    <hyperlink ref="K11356" r:id="rId8765" display="haromar.com"/>
    <hyperlink ref="K11359" r:id="rId8766" display="elxalet.com"/>
    <hyperlink ref="K11363" r:id="rId8767" display="http://hotelazul.es/"/>
    <hyperlink ref="K11365" r:id="rId8768" display="riodeva.com"/>
    <hyperlink ref="K11366" r:id="rId8769" display="h-santos.es"/>
    <hyperlink ref="K11367" r:id="rId8770" display="palacion.es"/>
    <hyperlink ref="K11368" r:id="rId8771" display="arrizul.com"/>
    <hyperlink ref="K11370" r:id="rId8772" display="mauleon.com"/>
    <hyperlink ref="K11379" r:id="rId8773" display="etxalar.com"/>
    <hyperlink ref="K11380" r:id="rId8774" display="atxaspi.com"/>
    <hyperlink ref="K11382" r:id="rId8775" display="barcelo.com"/>
    <hyperlink ref="K11383" r:id="rId8776" display="casapaco.es"/>
    <hyperlink ref="K11384" r:id="rId8777" display="scandalo.es"/>
    <hyperlink ref="K11385" r:id="rId8778" display="hotelzen.es"/>
    <hyperlink ref="K11388" r:id="rId8779" display="hotelpyr.es"/>
    <hyperlink ref="K11389" r:id="rId8780" display="http://gbhotels.es/"/>
    <hyperlink ref="K11390" r:id="rId8781" display="rioreal.com"/>
    <hyperlink ref="K11394" r:id="rId8782" display="http://yasanti.com/"/>
    <hyperlink ref="K11395" r:id="rId8783" display="elanadio.es"/>
    <hyperlink ref="K11401" r:id="rId8784" display="barcelo.com"/>
    <hyperlink ref="K11405" r:id="rId8785" display="http://vervenir.es/"/>
    <hyperlink ref="K11408" r:id="rId8786" display="ellodge.com"/>
    <hyperlink ref="K11410" r:id="rId8787" display="lazubia.com"/>
    <hyperlink ref="K11411" r:id="rId8788" display="anclamar.es"/>
    <hyperlink ref="K11413" r:id="rId8789" display="mirasol.com"/>
    <hyperlink ref="K11414" r:id="rId8790" display="onhotels.es"/>
    <hyperlink ref="K11416" r:id="rId8791" display="iberflat.es"/>
    <hyperlink ref="K11417" r:id="rId8792" display="http://songris.com/"/>
    <hyperlink ref="K11418" r:id="rId8793" display="lasitja.com"/>
    <hyperlink ref="K11419" r:id="rId8794" display="http://sidorme.com/"/>
    <hyperlink ref="K11420" r:id="rId8795" display="hotel-bb.es"/>
    <hyperlink ref="K11421" r:id="rId8796" display="h-santos.es"/>
    <hyperlink ref="K11422" r:id="rId8797" display="barcelo.com"/>
    <hyperlink ref="K11423" r:id="rId8798" display="realrent.es"/>
    <hyperlink ref="K11424" r:id="rId8799" display="contitel.es"/>
    <hyperlink ref="K11425" r:id="rId8800" display="beleret.com"/>
    <hyperlink ref="K11426" r:id="rId8801" display="labadia.com"/>
    <hyperlink ref="K11427" r:id="rId8802" display="voramar.net"/>
    <hyperlink ref="K11428" r:id="rId8803" display="romalca.com"/>
    <hyperlink ref="K11429" r:id="rId8804" display="http://sidorme.com/"/>
    <hyperlink ref="K11430" r:id="rId8805" display="http://room007.com/"/>
    <hyperlink ref="K11432" r:id="rId8806" display="alzaraq.net"/>
    <hyperlink ref="K11433" r:id="rId8807" display="hotel-bb.es"/>
    <hyperlink ref="K11434" r:id="rId8808" display="hotelibi.es"/>
    <hyperlink ref="K11435" r:id="rId8809" display="http://elrondon.es/"/>
    <hyperlink ref="K11437" r:id="rId8810" display="fleming.com"/>
    <hyperlink ref="K11439" r:id="rId8811" display="bristol.com"/>
    <hyperlink ref="K11441" r:id="rId8812" display="sidorme.com"/>
    <hyperlink ref="K11442" r:id="rId8813" display="riomundo.es"/>
    <hyperlink ref="K11443" r:id="rId8814" display="lodomar.com"/>
    <hyperlink ref="K11450" r:id="rId8815" display="insotel.com"/>
    <hyperlink ref="K11451" r:id="rId8816" display="hboreal.com"/>
    <hyperlink ref="K11452" r:id="rId8817" display="http://barcelo.com/"/>
    <hyperlink ref="K11455" r:id="rId8818" display="elcorso.com"/>
    <hyperlink ref="K11459" r:id="rId8819" display="barcelo.com"/>
    <hyperlink ref="K11465" r:id="rId8820" display="d-hotels.es"/>
    <hyperlink ref="K11466" r:id="rId8821" display="d-hotels.es"/>
    <hyperlink ref="K11470" r:id="rId8822" display="seaclub.com"/>
    <hyperlink ref="K11471" r:id="rId8823" display="insotel.com"/>
    <hyperlink ref="K11472" r:id="rId8824" display="insotel.com"/>
    <hyperlink ref="K11475" r:id="rId8825" display="soncorb.com"/>
    <hyperlink ref="K11476" r:id="rId8826" display="solimar.com"/>
    <hyperlink ref="K11478" r:id="rId8827" display="stregis.com"/>
    <hyperlink ref="K11479" r:id="rId8828" display="canreus.com"/>
    <hyperlink ref="K11480" r:id="rId8829" display="cancoll.com"/>
    <hyperlink ref="K11481" r:id="rId8830" display="cancoll.com"/>
    <hyperlink ref="K11482" r:id="rId8831" display="casxorc.com"/>
    <hyperlink ref="K11484" r:id="rId8832" display="barcelo.com"/>
    <hyperlink ref="K11485" r:id="rId8833" display="barcelo.com"/>
    <hyperlink ref="K11486" r:id="rId8834" display="mcollsa.com"/>
    <hyperlink ref="K11488" r:id="rId8835" display="nilospa.com"/>
    <hyperlink ref="K11489" r:id="rId8836" display="alltours.de"/>
    <hyperlink ref="K11491" r:id="rId8837" display="aquasol.com"/>
    <hyperlink ref="K11492" r:id="rId8838" display="barcelo.com"/>
    <hyperlink ref="K11494" r:id="rId8839" display="insotel.com"/>
    <hyperlink ref="K11495" r:id="rId8840" display="pinomar.com"/>
    <hyperlink ref="K11499" r:id="rId8841" display="sonpons.com"/>
    <hyperlink ref="K11500" r:id="rId8842" display="acusasa.com"/>
    <hyperlink ref="K11501" r:id="rId8843" display="alltours.de"/>
    <hyperlink ref="K11502" r:id="rId8844" display="gchotels.es"/>
    <hyperlink ref="K11503" r:id="rId8845" display="barcelo.com"/>
    <hyperlink ref="K11504" r:id="rId8846" display="rosamar.com"/>
    <hyperlink ref="K11506" r:id="rId8847" display="rocamar.com"/>
    <hyperlink ref="K11508" r:id="rId8848" display="palamos.com"/>
    <hyperlink ref="K11509" r:id="rId8849" display="caproig.com"/>
    <hyperlink ref="K11510" r:id="rId8850" display="giverola.es"/>
    <hyperlink ref="K11511" r:id="rId8851" display="miamisl.com"/>
    <hyperlink ref="K11512" r:id="rId8852" display="giverola.es"/>
    <hyperlink ref="K11515" r:id="rId8853" display="frigola.com"/>
    <hyperlink ref="K11516" r:id="rId8854" display="surfmar.com"/>
    <hyperlink ref="K11517" r:id="rId8855" display="segissl.com"/>
    <hyperlink ref="K11520" r:id="rId8856" display="galicia.com"/>
    <hyperlink ref="K11521" r:id="rId8857" display="hotel-bb.es"/>
    <hyperlink ref="K11523" r:id="rId8858" display="plazainn.es"/>
    <hyperlink ref="K11524" r:id="rId8859" display="canmach.com"/>
    <hyperlink ref="K11525" r:id="rId8860" display="calarpa.com"/>
    <hyperlink ref="K11526" r:id="rId8861" display="santroc.com"/>
    <hyperlink ref="K11527" r:id="rId8862" display="latorre.cat"/>
    <hyperlink ref="K11528" r:id="rId8863" display="esfurio.com"/>
    <hyperlink ref="K11532" r:id="rId8864" display="massola.com"/>
    <hyperlink ref="K11533" r:id="rId8865" display="labrasa.com"/>
    <hyperlink ref="K11534" r:id="rId8866" display="esmorer.com"/>
    <hyperlink ref="K11535" r:id="rId8867" display="grupohg.com"/>
    <hyperlink ref="K11536" r:id="rId8868" display="parcdos.com"/>
    <hyperlink ref="K11538" r:id="rId8869" display="setutsl.com"/>
    <hyperlink ref="K11540" r:id="rId8870" display="monegal.com"/>
    <hyperlink ref="K11543" r:id="rId8871" display="ribaeta.com"/>
    <hyperlink ref="K11545" r:id="rId8872" display="barosse.com"/>
    <hyperlink ref="K11550" r:id="rId8873" display="sanantn.com"/>
    <hyperlink ref="K11551" r:id="rId8874" display="mapaxxi.com"/>
    <hyperlink ref="K11552" r:id="rId8875" display="bavieca.net"/>
    <hyperlink ref="K11553" r:id="rId8876" display="gomarsl.com"/>
    <hyperlink ref="K11554" r:id="rId8877" display="tibursl.com"/>
    <hyperlink ref="K11556" r:id="rId8878" display="solocomo.es"/>
    <hyperlink ref="K11557" r:id="rId8879" display="sbhotels.es"/>
    <hyperlink ref="K11558" r:id="rId8880" display="rotonda.com"/>
    <hyperlink ref="K11559" r:id="rId8881" display="medplaya.es"/>
    <hyperlink ref="K11560" r:id="rId8882" display="hotelet.com"/>
    <hyperlink ref="K11561" r:id="rId8883" display="onagrup.net"/>
    <hyperlink ref="K11564" r:id="rId8884" display="montsia.com"/>
    <hyperlink ref="K11565" r:id="rId8885" display="lagrava.com"/>
    <hyperlink ref="K11566" r:id="rId8886" display="spahotel.es"/>
    <hyperlink ref="K11568" r:id="rId8887" display="treixas.com"/>
    <hyperlink ref="K11570" r:id="rId8888" display="asdunas.com"/>
    <hyperlink ref="K11571" r:id="rId8889" display="millnsl.com"/>
    <hyperlink ref="K11572" r:id="rId8890" display="lavilla.com"/>
    <hyperlink ref="K11573" r:id="rId8891" display="dacabra.com"/>
    <hyperlink ref="K11574" r:id="rId8892" display="hotelego.es"/>
    <hyperlink ref="K11575" r:id="rId8893" display="hcangel.com"/>
    <hyperlink ref="K11577" r:id="rId8894" display="lacabaa.com"/>
    <hyperlink ref="K11578" r:id="rId8895" display="elotero.com"/>
    <hyperlink ref="K11581" r:id="rId8896" display="chhotel.com"/>
    <hyperlink ref="K11582" r:id="rId8897" display="baltico.com"/>
    <hyperlink ref="K11583" r:id="rId8898" display="elrocio.com"/>
    <hyperlink ref="K11584" r:id="rId8899" display="crespos.com"/>
    <hyperlink ref="K11586" r:id="rId8900" display="lablana.com"/>
    <hyperlink ref="K11588" r:id="rId8901" display="repelao.com"/>
    <hyperlink ref="K11591" r:id="rId8902" display="neptuno.com"/>
    <hyperlink ref="K11592" r:id="rId8903" display="somonte.com"/>
    <hyperlink ref="K11593" r:id="rId8904" display="naphotel.es"/>
    <hyperlink ref="K11594" r:id="rId8905" display="donhotel.es"/>
    <hyperlink ref="K11595" r:id="rId8906" display="bueumar.com"/>
    <hyperlink ref="K11596" r:id="rId8907" display="ipanema.com"/>
    <hyperlink ref="K11597" r:id="rId8908" display="carisan.com"/>
    <hyperlink ref="K11600" r:id="rId8909" display="hoteljr.com"/>
    <hyperlink ref="K11601" r:id="rId8910" display="pontias.com"/>
    <hyperlink ref="K11606" r:id="rId8911" display="caldaria.es"/>
    <hyperlink ref="K11607" r:id="rId8912" display="camynos.es"/>
    <hyperlink ref="K11608" r:id="rId8913" display="http://intertur.es/"/>
    <hyperlink ref="K11609" r:id="rId8914" display="actiweb.es"/>
    <hyperlink ref="K11611" r:id="rId8915" display="gredos.org"/>
    <hyperlink ref="K11612" r:id="rId8916" display="fidelis.es"/>
    <hyperlink ref="K11614" r:id="rId8917" display="http://alltours.de/"/>
    <hyperlink ref="K11615" r:id="rId8918" display="calnou.com"/>
    <hyperlink ref="K11616" r:id="rId8919" display="http://d-hotels.es/"/>
    <hyperlink ref="K11618" r:id="rId8920" display="http://q-royal.com/"/>
    <hyperlink ref="K11619" r:id="rId8921" display="http://alltours.de/"/>
    <hyperlink ref="K11620" r:id="rId8922" display="http://seaclub.com/"/>
    <hyperlink ref="K11621" r:id="rId8923" display="http://insotel.com/"/>
    <hyperlink ref="K11622" r:id="rId8924" display="http://insotel.com/"/>
    <hyperlink ref="K11623" r:id="rId8925" display="curolla.co"/>
    <hyperlink ref="K11625" r:id="rId8926" display="noualt.com"/>
    <hyperlink ref="K11627" r:id="rId8927" display="http://saplana.com/"/>
    <hyperlink ref="K11628" r:id="rId8928" display="gmhotel.es"/>
    <hyperlink ref="K11630" r:id="rId8929" display="machaco.es"/>
    <hyperlink ref="K11631" r:id="rId8930" display="tobazo.com"/>
    <hyperlink ref="K11632" r:id="rId8931" display="ginosi.com"/>
    <hyperlink ref="K11634" r:id="rId8932" display="hospes.com"/>
    <hyperlink ref="K11635" r:id="rId8933" display="liabeny.es"/>
    <hyperlink ref="K11637" r:id="rId8934" display="http://intertur.es/"/>
    <hyperlink ref="K11639" r:id="rId8935" display="parador.es"/>
    <hyperlink ref="K11640" r:id="rId8936" display="parador.es"/>
    <hyperlink ref="K11641" r:id="rId8937" display="parador.es"/>
    <hyperlink ref="K11642" r:id="rId8938" display="parador.es"/>
    <hyperlink ref="K11643" r:id="rId8939" display="jarpar.com"/>
    <hyperlink ref="K11644" r:id="rId8940" display="parador.es"/>
    <hyperlink ref="K11648" r:id="rId8941" display="http://esbaulo.com/"/>
    <hyperlink ref="K11649" r:id="rId8942" display="http://sonpons.com/"/>
    <hyperlink ref="K11651" r:id="rId8943" display="hrmaga.com"/>
    <hyperlink ref="K11652" r:id="rId8944" display="parador.es"/>
    <hyperlink ref="K11653" r:id="rId8945" display="parador.es"/>
    <hyperlink ref="K11656" r:id="rId8946" display="chipude.es"/>
    <hyperlink ref="K11657" r:id="rId8947" display="parador.es"/>
    <hyperlink ref="K11659" r:id="rId8948" display="parador.es"/>
    <hyperlink ref="K11660" r:id="rId8949" display="http://giverola.es/"/>
    <hyperlink ref="K11662" r:id="rId8950" display="resotel.es"/>
    <hyperlink ref="K11668" r:id="rId8951" display="elqueso.es"/>
    <hyperlink ref="K11669" r:id="rId8952" display="http://edenpark.es/"/>
    <hyperlink ref="K11671" r:id="rId8953" display="parador.es"/>
    <hyperlink ref="K11672" r:id="rId8954" display="parador.es"/>
    <hyperlink ref="K11673" r:id="rId8955" display="parador.es"/>
    <hyperlink ref="K11674" r:id="rId8956" display="parador.es"/>
    <hyperlink ref="K11675" r:id="rId8957" display="parador.es"/>
    <hyperlink ref="K11676" r:id="rId8958" display="parador.es"/>
    <hyperlink ref="K11677" r:id="rId8959" display="parador.es"/>
    <hyperlink ref="K11678" r:id="rId8960" display="parador.es"/>
    <hyperlink ref="K11679" r:id="rId8961" display="hospes.com"/>
    <hyperlink ref="K11680" r:id="rId8962" display="elinti.com"/>
    <hyperlink ref="K11682" r:id="rId8963" display="aldiana.de"/>
    <hyperlink ref="K11683" r:id="rId8964" display="maipez.com"/>
    <hyperlink ref="K11684" r:id="rId8965" display="sandos.com"/>
    <hyperlink ref="K11685" r:id="rId8966" display="sbhfue.com"/>
    <hyperlink ref="K11687" r:id="rId8967" display="http://hoteldom.es/"/>
    <hyperlink ref="K11689" r:id="rId8968" display="sbhfue.com"/>
    <hyperlink ref="K11690" r:id="rId8969" display="sbhfue.com"/>
    <hyperlink ref="K11691" r:id="rId8970" display="sbhfue.com"/>
    <hyperlink ref="K11694" r:id="rId8971" display="hregas.com"/>
    <hyperlink ref="K11695" r:id="rId8972" display="napols.net"/>
    <hyperlink ref="K11696" r:id="rId8973" display="hroyal.com"/>
    <hyperlink ref="K11697" r:id="rId8974" display="mercer.com"/>
    <hyperlink ref="K11699" r:id="rId8975" display="rondas.com"/>
    <hyperlink ref="K11702" r:id="rId8976" display="sunotel.es"/>
    <hyperlink ref="K11705" r:id="rId8977" display="bhotel.com"/>
    <hyperlink ref="K11706" r:id="rId8978" display="http://solocomo.es/"/>
    <hyperlink ref="K11707" r:id="rId8979" display="parador.es"/>
    <hyperlink ref="K11709" r:id="rId8980" display="http://medplaya.es/"/>
    <hyperlink ref="K11710" r:id="rId8981" display="ibersol.es"/>
    <hyperlink ref="K11711" r:id="rId8982" display="solivi.com"/>
    <hyperlink ref="K11713" r:id="rId8983" display="pretur.com"/>
    <hyperlink ref="K11715" r:id="rId8984" display="parador.es"/>
    <hyperlink ref="K11716" r:id="rId8985" display="parador.es"/>
    <hyperlink ref="K11717" r:id="rId8986" display="parador.es"/>
    <hyperlink ref="K11718" r:id="rId8987" display="http://treixas.com/"/>
    <hyperlink ref="K11719" r:id="rId8988" display="cantur.com"/>
    <hyperlink ref="K11724" r:id="rId8989" display="http://hotelego.es/"/>
    <hyperlink ref="K11725" r:id="rId8990" display="parador.es"/>
    <hyperlink ref="K11726" r:id="rId8991" display="http://lagruta.com/"/>
    <hyperlink ref="K11730" r:id="rId8992" display="http://azpiazu.com/"/>
    <hyperlink ref="K11739" r:id="rId8993" display="parador.es"/>
    <hyperlink ref="K11742" r:id="rId8994" display="jabega.com"/>
    <hyperlink ref="K11743" r:id="rId8995" display="insouth.eu"/>
    <hyperlink ref="K11744" r:id="rId8996" display="parador.es"/>
    <hyperlink ref="K11745" r:id="rId8997" display="http://bueumar.com/"/>
    <hyperlink ref="K11748" r:id="rId8998" display="http://hrosita.com/"/>
    <hyperlink ref="K11754" r:id="rId8999" display="http://caldaria.es/"/>
    <hyperlink ref="K11756" r:id="rId9000" display="parador.es"/>
    <hyperlink ref="K11757" r:id="rId9001" display="madrid.com"/>
    <hyperlink ref="K11759" r:id="rId9002" display="hmuseo.com"/>
    <hyperlink ref="K11761" r:id="rId9003" display="http://gredos.org/"/>
    <hyperlink ref="K11762" r:id="rId9004" display="sangil.com"/>
    <hyperlink ref="K11763" r:id="rId9005" display="parador.es"/>
    <hyperlink ref="K11765" r:id="rId9006" display="tugasa.com"/>
    <hyperlink ref="K11773" r:id="rId9007" display="tugasa.com"/>
    <hyperlink ref="K11775" r:id="rId9008" display="parador.es"/>
    <hyperlink ref="K11776" r:id="rId9009" display="tugasa.com"/>
    <hyperlink ref="K11778" r:id="rId9010" display="hcarmen.eu"/>
    <hyperlink ref="K11779" r:id="rId9011" display="hospes.com"/>
    <hyperlink ref="K11780" r:id="rId9012" display="parador.es"/>
    <hyperlink ref="K11781" r:id="rId9013" display="http://tobazo.com/"/>
    <hyperlink ref="K11782" r:id="rId9014" display="abades.com"/>
    <hyperlink ref="K11783" r:id="rId9015" display="hospes.com"/>
    <hyperlink ref="K11784" r:id="rId9016" display="abades.com"/>
    <hyperlink ref="K11785" r:id="rId9017" display="http://liabeny.es/"/>
    <hyperlink ref="K11786" r:id="rId9018" display="https://www.melia.com/"/>
    <hyperlink ref="K11789" r:id="rId9019" display="parador.es"/>
    <hyperlink ref="K11790" r:id="rId9020" display="lahoya.net"/>
    <hyperlink ref="K11791" r:id="rId9021" display="laorza.com"/>
    <hyperlink ref="K11792" r:id="rId9022" display="irissl.com"/>
    <hyperlink ref="K11793" r:id="rId9023" display="http://jarpar.com/"/>
    <hyperlink ref="K11794" r:id="rId9024" display="elrullo.es"/>
    <hyperlink ref="K11795" r:id="rId9025" display="parador.es"/>
    <hyperlink ref="K11796" r:id="rId9026" display="hospes.com"/>
    <hyperlink ref="K11800" r:id="rId9027" display="milords.es"/>
    <hyperlink ref="K11801" r:id="rId9028" display="parador.es"/>
    <hyperlink ref="K11802" r:id="rId9029" display="http://parador.es/"/>
    <hyperlink ref="K11803" r:id="rId9030" display="pacoche.es"/>
    <hyperlink ref="K11804" r:id="rId9031" display="parador.es"/>
    <hyperlink ref="K11806" r:id="rId9032" display="hotellb.es"/>
    <hyperlink ref="K11807" r:id="rId9033" display="parador.es"/>
    <hyperlink ref="K11809" r:id="rId9034" display="parador.es"/>
    <hyperlink ref="K11812" r:id="rId9035" display="clubmac.es"/>
    <hyperlink ref="K11813" r:id="rId9036" display="http://parador.es/"/>
    <hyperlink ref="K11815" r:id="rId9037" display="http://parador.es/"/>
    <hyperlink ref="K11817" r:id="rId9038" display="http://parador.es/"/>
    <hyperlink ref="K11818" r:id="rId9039" display="http://elqueso.es/"/>
    <hyperlink ref="K11820" r:id="rId9040" display="http://parador.es/"/>
    <hyperlink ref="K11821" r:id="rId9041" display="gracia.com"/>
    <hyperlink ref="K11822" r:id="rId9042" display="benhur.com"/>
    <hyperlink ref="K11823" r:id="rId9043" display="alcosa.com"/>
    <hyperlink ref="K11824" r:id="rId9044" display="somfar.com"/>
    <hyperlink ref="K11825" r:id="rId9045" display="sonmas.com"/>
    <hyperlink ref="K11826" r:id="rId9046" display="dorint.com"/>
    <hyperlink ref="K11827" r:id="rId9047" display="esmoli.com"/>
    <hyperlink ref="K11828" r:id="rId9048" display="esturo.com"/>
    <hyperlink ref="K11829" r:id="rId9049" display="elcoto.com"/>
    <hyperlink ref="K11830" r:id="rId9050" display="hospes.com"/>
    <hyperlink ref="K11831" r:id="rId9051" display="sultan.com"/>
    <hyperlink ref="K11832" r:id="rId9052" display="nclima.com"/>
    <hyperlink ref="K11833" r:id="rId9053" display="yatesl.com"/>
    <hyperlink ref="K11834" r:id="rId9054" display="hoposa.com"/>
    <hyperlink ref="K11835" r:id="rId9055" display="hoposa.com"/>
    <hyperlink ref="K11836" r:id="rId9056" display="ninays.com"/>
    <hyperlink ref="K11839" r:id="rId9057" display="parador.es"/>
    <hyperlink ref="K11840" r:id="rId9058" display="moixer.com"/>
    <hyperlink ref="K11841" r:id="rId9059" display="parador.es"/>
    <hyperlink ref="K11842" r:id="rId9060" display="parador.es"/>
    <hyperlink ref="K11843" r:id="rId9061" display="betriu.com"/>
    <hyperlink ref="K11844" r:id="rId9062" display="parador.es"/>
    <hyperlink ref="K11845" r:id="rId9063" display="irissa.com"/>
    <hyperlink ref="K11846" r:id="rId9064" display="parador.es"/>
    <hyperlink ref="K11849" r:id="rId9065" display="sarrato.es"/>
    <hyperlink ref="K11850" r:id="rId9066" display="areulo.com"/>
    <hyperlink ref="K11851" r:id="rId9067" display="parador.es"/>
    <hyperlink ref="K11852" r:id="rId9068" display="elaral.com"/>
    <hyperlink ref="K11853" r:id="rId9069" display="elbosc.com"/>
    <hyperlink ref="K11854" r:id="rId9070" display="morell.com"/>
    <hyperlink ref="K11857" r:id="rId9071" display="elbatan.es"/>
    <hyperlink ref="K11858" r:id="rId9072" display="parador.es"/>
    <hyperlink ref="K11860" r:id="rId9073" display="parador.es"/>
    <hyperlink ref="K11861" r:id="rId9074" display="parador.es"/>
    <hyperlink ref="K11862" r:id="rId9075" display="rialta.net"/>
    <hyperlink ref="K11863" r:id="rId9076" display="hsilva.com"/>
    <hyperlink ref="K11864" r:id="rId9077" display="hsilva.com"/>
    <hyperlink ref="K11865" r:id="rId9078" display="narnsl.com"/>
    <hyperlink ref="K11866" r:id="rId9079" display="iberia.com"/>
    <hyperlink ref="K11867" r:id="rId9080" display="hsuiza.com"/>
    <hyperlink ref="K11869" r:id="rId9081" display="asrodas.es"/>
    <hyperlink ref="K11871" r:id="rId9082" display="dugium.com"/>
    <hyperlink ref="K11873" r:id="rId9083" display="horreo.com"/>
    <hyperlink ref="K11875" r:id="rId9084" display="parador.es"/>
    <hyperlink ref="K11879" r:id="rId9085" display="parador.es"/>
    <hyperlink ref="K11882" r:id="rId9086" display="parador.es"/>
    <hyperlink ref="K11883" r:id="rId9087" display="parador.es"/>
    <hyperlink ref="K11884" r:id="rId9088" display="alteza.com"/>
    <hyperlink ref="K11885" r:id="rId9089" display="hotel44.es"/>
    <hyperlink ref="K11887" r:id="rId9090" display="gavitu.com"/>
    <hyperlink ref="K11888" r:id="rId9091" display="lapacha.es"/>
    <hyperlink ref="K11889" r:id="rId9092" display="piloes.com"/>
    <hyperlink ref="K11890" r:id="rId9093" display="espaol.com"/>
    <hyperlink ref="K11891" r:id="rId9094" display="eltexu.com"/>
    <hyperlink ref="K11892" r:id="rId9095" display="lavega.com"/>
    <hyperlink ref="K11893" r:id="rId9096" display="parador.es"/>
    <hyperlink ref="K11895" r:id="rId9097" display="piedra.com"/>
    <hyperlink ref="K11896" r:id="rId9098" display="jucamar.es"/>
    <hyperlink ref="K11898" r:id="rId9099" display="parador.es"/>
    <hyperlink ref="K11901" r:id="rId9100" display="apedra.com"/>
    <hyperlink ref="K11903" r:id="rId9101" display="nevada.com"/>
    <hyperlink ref="K11905" r:id="rId9102" display="ribago.com"/>
    <hyperlink ref="K11906" r:id="rId9103" display="parador.es"/>
    <hyperlink ref="K11909" r:id="rId9104" display="carmen.com"/>
    <hyperlink ref="K11910" r:id="rId9105" display="parador.es"/>
    <hyperlink ref="K11912" r:id="rId9106" display="huelde.com"/>
    <hyperlink ref="K11913" r:id="rId9107" display="lamina.com"/>
    <hyperlink ref="K11914" r:id="rId9108" display="parador.es"/>
    <hyperlink ref="K11917" r:id="rId9109" display="espada.com"/>
    <hyperlink ref="K11918" r:id="rId9110" display="suizo2.com"/>
    <hyperlink ref="K11919" r:id="rId9111" display="olecer.com"/>
    <hyperlink ref="K11920" r:id="rId9112" display="milni.com"/>
    <hyperlink ref="K11921" r:id="rId9113" display="pretur.es"/>
    <hyperlink ref="K11922" r:id="rId9114" display="molo44.es"/>
    <hyperlink ref="K11924" r:id="rId9115" display="http://tugasa.com/"/>
    <hyperlink ref="K11925" r:id="rId9116" display="mirabo.es"/>
    <hyperlink ref="K11926" r:id="rId9117" display="hyatt.com"/>
    <hyperlink ref="K11927" r:id="rId9118" display="hilton.es"/>
    <hyperlink ref="K11928" r:id="rId9119" display="ofiusa.es"/>
    <hyperlink ref="K11929" r:id="rId9120" display="sensol.es"/>
    <hyperlink ref="K11930" r:id="rId9121" display="dunas.com"/>
    <hyperlink ref="K11931" r:id="rId9122" display="melia.com"/>
    <hyperlink ref="K11933" r:id="rId9123" display="melia.com"/>
    <hyperlink ref="K11934" r:id="rId9124" display="melia.com"/>
    <hyperlink ref="K11936" r:id="rId9125" display="melia.com"/>
    <hyperlink ref="K11937" r:id="rId9126" display="noaan.com"/>
    <hyperlink ref="K11938" r:id="rId9127" display="melia.com"/>
    <hyperlink ref="K11941" r:id="rId9128" display="melia.com"/>
    <hyperlink ref="K11942" r:id="rId9129" display="melia.com"/>
    <hyperlink ref="K11943" r:id="rId9130" display="melia.com"/>
    <hyperlink ref="K11944" r:id="rId9131" display="melia.com"/>
    <hyperlink ref="K11945" r:id="rId9132" display="hyatt.com"/>
    <hyperlink ref="K11948" r:id="rId9133" display="http://elrullo.es/"/>
    <hyperlink ref="K11949" r:id="rId9134" display="hotasa.es"/>
    <hyperlink ref="K11950" r:id="rId9135" display="hotasa.es"/>
    <hyperlink ref="K11952" r:id="rId9136" display="melini.es"/>
    <hyperlink ref="K11953" r:id="rId9137" display="http://vivood.com/"/>
    <hyperlink ref="K11954" r:id="rId9138" display="melia.com"/>
    <hyperlink ref="K11955" r:id="rId9139" display="melia.com"/>
    <hyperlink ref="K11957" r:id="rId9140" display="melia.com"/>
    <hyperlink ref="K11958" r:id="rId9141" display="kanali.es"/>
    <hyperlink ref="K11960" r:id="rId9142" display="http://hotellb.es/"/>
    <hyperlink ref="K11961" r:id="rId9143" display="melia.com"/>
    <hyperlink ref="K11962" r:id="rId9144" display="leosl.com"/>
    <hyperlink ref="K11963" r:id="rId9145" display="faica.com"/>
    <hyperlink ref="K11964" r:id="rId9146" display="ebora.com"/>
    <hyperlink ref="K11965" r:id="rId9147" display="mannix.es"/>
    <hyperlink ref="K11966" r:id="rId9148" display="melia.com"/>
    <hyperlink ref="K11973" r:id="rId9149" display="melia.com"/>
    <hyperlink ref="K11978" r:id="rId9150" display="luxtal.es"/>
    <hyperlink ref="K11979" r:id="rId9151" display="denit.com"/>
    <hyperlink ref="K11980" r:id="rId9152" display="ibiza.com"/>
    <hyperlink ref="K11981" r:id="rId9153" display="http://esmoli.com/"/>
    <hyperlink ref="K11982" r:id="rId9154" display="melia.com"/>
    <hyperlink ref="K11984" r:id="rId9155" display="hotelh.es"/>
    <hyperlink ref="K11986" r:id="rId9156" display="http://nclima.com/"/>
    <hyperlink ref="K11988" r:id="rId9157" display="accor.com"/>
    <hyperlink ref="K11989" r:id="rId9158" display="http://hoposa.com/"/>
    <hyperlink ref="K11990" r:id="rId9159" display="loizu.com"/>
    <hyperlink ref="K11991" r:id="rId9160" display="besaro.es"/>
    <hyperlink ref="K11992" r:id="rId9161" display="http://pretur.com/"/>
    <hyperlink ref="K11993" r:id="rId9162" display="solaga.es"/>
    <hyperlink ref="K11995" r:id="rId9163" display="melia.com"/>
    <hyperlink ref="K11996" r:id="rId9164" display="melia.com"/>
    <hyperlink ref="K11998" r:id="rId9165" display="melia.com"/>
    <hyperlink ref="K12000" r:id="rId9166" display="mejas.com"/>
    <hyperlink ref="K12003" r:id="rId9167" display="hcolon.es"/>
    <hyperlink ref="K12004" r:id="rId9168" display="http://areulo.com/"/>
    <hyperlink ref="K12005" r:id="rId9169" display="altur.com"/>
    <hyperlink ref="K12007" r:id="rId9170" display="melia.com"/>
    <hyperlink ref="K12009" r:id="rId9171" display="melia.com"/>
    <hyperlink ref="K12010" r:id="rId9172" display="melia.com"/>
    <hyperlink ref="K12011" r:id="rId9173" display="http://elbatan.es/"/>
    <hyperlink ref="K12012" r:id="rId9174" display="hniza.com"/>
    <hyperlink ref="K12014" r:id="rId9175" display="http://parador.es/"/>
    <hyperlink ref="K12015" r:id="rId9176" display="melia.com"/>
    <hyperlink ref="K12016" r:id="rId9177" display="toruno.es"/>
    <hyperlink ref="K12017" r:id="rId9178" display="melia.com"/>
    <hyperlink ref="K12018" r:id="rId9179" display="accor.com"/>
    <hyperlink ref="K12021" r:id="rId9180" display="melia.com"/>
    <hyperlink ref="K12022" r:id="rId9181" display="hotasa.es"/>
    <hyperlink ref="K12023" r:id="rId9182" display="intur.com"/>
    <hyperlink ref="K12024" r:id="rId9183" display="melia.com"/>
    <hyperlink ref="K12025" r:id="rId9184" display="melia.com"/>
    <hyperlink ref="K12026" r:id="rId9185" display="http://hscala.com/"/>
    <hyperlink ref="K12028" r:id="rId9186" display="melia.com"/>
    <hyperlink ref="K12029" r:id="rId9187" display="melia.com"/>
    <hyperlink ref="K12030" r:id="rId9188" display="argos.com"/>
    <hyperlink ref="K12032" r:id="rId9189" display="melia.com"/>
    <hyperlink ref="K12033" r:id="rId9190" display="melia.com"/>
    <hyperlink ref="K12034" r:id="rId9191" display="melia.com"/>
    <hyperlink ref="K12036" r:id="rId9192" display="melia.com"/>
    <hyperlink ref="K12037" r:id="rId9193" display="melia.com"/>
    <hyperlink ref="K12039" r:id="rId9194" display="xaloc.com"/>
    <hyperlink ref="K12040" r:id="rId9195" display="melia.com"/>
    <hyperlink ref="K12042" r:id="rId9196" display="leman.com"/>
    <hyperlink ref="K12045" r:id="rId9197" display="melia.com"/>
    <hyperlink ref="K12047" r:id="rId9198" display="melia.com"/>
    <hyperlink ref="K12050" r:id="rId9199" display="hoposa.es"/>
    <hyperlink ref="K12051" r:id="rId9200" display="ariel.com"/>
    <hyperlink ref="K12052" r:id="rId9201" display="ariel.com"/>
    <hyperlink ref="K12054" r:id="rId9202" display="melia.com"/>
    <hyperlink ref="K12056" r:id="rId9203" display="melia.com"/>
    <hyperlink ref="K12060" r:id="rId9204" display="hoposa.es"/>
    <hyperlink ref="K12062" r:id="rId9205" display="diana.com"/>
    <hyperlink ref="K12064" r:id="rId9206" display="hawai.com"/>
    <hyperlink ref="K12068" r:id="rId9207" display="masia.com"/>
    <hyperlink ref="K12069" r:id="rId9208" display="masia.com"/>
    <hyperlink ref="K12075" r:id="rId9209" display="melia.com"/>
    <hyperlink ref="K12076" r:id="rId9210" display="melia.com"/>
    <hyperlink ref="K12079" r:id="rId9211" display="oleum.com"/>
    <hyperlink ref="K12080" r:id="rId9212" display="melia.com"/>
    <hyperlink ref="K12081" r:id="rId9213" display="ohtels.es"/>
    <hyperlink ref="K12082" r:id="rId9214" display="ohtels.es"/>
    <hyperlink ref="K12083" r:id="rId9215" display="melia.com"/>
    <hyperlink ref="K12084" r:id="rId9216" display="ohtels.es"/>
    <hyperlink ref="K12085" r:id="rId9217" display="obasl.com"/>
    <hyperlink ref="K12086" r:id="rId9218" display="nousl.com"/>
    <hyperlink ref="K12087" r:id="rId9219" display="porto.com"/>
    <hyperlink ref="K12088" r:id="rId9220" display="melia.com"/>
    <hyperlink ref="K12089" r:id="rId9221" display="bossl.com"/>
    <hyperlink ref="K12090" r:id="rId9222" display="ofiusa.es"/>
    <hyperlink ref="K12091" r:id="rId9223" display="nadela.es"/>
    <hyperlink ref="K12092" r:id="rId9224" display="atrio.com"/>
    <hyperlink ref="K12093" r:id="rId9225" display="lavida.es"/>
    <hyperlink ref="K12094" r:id="rId9226" display="cecos.com"/>
    <hyperlink ref="K12095" r:id="rId9227" display="lapaz.com"/>
    <hyperlink ref="K12096" r:id="rId9228" display="oscos.com"/>
    <hyperlink ref="K12097" r:id="rId9229" display="netcom.es"/>
    <hyperlink ref="K12098" r:id="rId9230" display="laria.com"/>
    <hyperlink ref="K12099" r:id="rId9231" display="prida.com"/>
    <hyperlink ref="K12100" r:id="rId9232" display="opozo.com"/>
    <hyperlink ref="K12101" r:id="rId9233" display="nanin.com"/>
    <hyperlink ref="K12103" r:id="rId9234" display="goday.com"/>
    <hyperlink ref="K12104" r:id="rId9235" display="bahia.com"/>
    <hyperlink ref="K12105" r:id="rId9236" display="paris.com"/>
    <hyperlink ref="K12106" r:id="rId9237" display="piera.com"/>
    <hyperlink ref="K12108" r:id="rId9238" display="laera.com"/>
    <hyperlink ref="K12109" r:id="rId9239" display="osiri.com"/>
    <hyperlink ref="K12110" r:id="rId9240" display="reig.com"/>
    <hyperlink ref="K12111" r:id="rId9241" display="fitu.com"/>
    <hyperlink ref="K12112" r:id="rId9242" display="http://kanali.es/"/>
    <hyperlink ref="K12113" r:id="rId9243" display="behap.es"/>
    <hyperlink ref="K12115" r:id="rId9244" display="selwo.es"/>
    <hyperlink ref="K12117" r:id="rId9245" display="areas.es"/>
    <hyperlink ref="K12119" r:id="rId9246" display="areas.es"/>
    <hyperlink ref="K12120" r:id="rId9247" display="areas.es"/>
    <hyperlink ref="K12121" r:id="rId9248" display="remax.es"/>
    <hyperlink ref="K12122" r:id="rId9249" display="ibis.com"/>
    <hyperlink ref="K12123" r:id="rId9250" display="tryp.com"/>
    <hyperlink ref="K12124" r:id="rId9251" display="ibis.com"/>
    <hyperlink ref="K12125" r:id="rId9252" display="http://mahoh.com/"/>
    <hyperlink ref="K12127" r:id="rId9253" display="http://melia.com/"/>
    <hyperlink ref="K12129" r:id="rId9254" display="http://melia.com/"/>
    <hyperlink ref="K12130" r:id="rId9255" display="anfi.com"/>
    <hyperlink ref="K12131" r:id="rId9256" display="anfi.com"/>
    <hyperlink ref="K12132" r:id="rId9257" display="anfi.com"/>
    <hyperlink ref="K12133" r:id="rId9258" display="anfi.com"/>
    <hyperlink ref="K12136" r:id="rId9259" display="ereza.es"/>
    <hyperlink ref="K12137" r:id="rId9260" display="ereza.es"/>
    <hyperlink ref="K12138" r:id="rId9261" display="qgat.net"/>
    <hyperlink ref="K12142" r:id="rId9262" display="areas.es"/>
    <hyperlink ref="K12144" r:id="rId9263" display="http://loizu.com/"/>
    <hyperlink ref="K12145" r:id="rId9264" display="crusa.es"/>
    <hyperlink ref="K12147" r:id="rId9265" display="palia.es"/>
    <hyperlink ref="K12148" r:id="rId9266" display="areas.es"/>
    <hyperlink ref="K12149" r:id="rId9267" display="http://melia.com/"/>
    <hyperlink ref="K12150" r:id="rId9268" display="bari.com"/>
    <hyperlink ref="K12151" r:id="rId9269" display="cghs.com"/>
    <hyperlink ref="K12152" r:id="rId9270" display="ibis.com"/>
    <hyperlink ref="K12156" r:id="rId9271" display="masqi.es"/>
    <hyperlink ref="K12157" r:id="rId9272" display="areas.es"/>
    <hyperlink ref="K12159" r:id="rId9273" display="leana.es"/>
    <hyperlink ref="K12160" r:id="rId9274" display="leana.es"/>
    <hyperlink ref="K12161" r:id="rId9275" display="leana.es"/>
    <hyperlink ref="K12162" r:id="rId9276" display="seto.com"/>
    <hyperlink ref="K12163" r:id="rId9277" display="palia.es"/>
    <hyperlink ref="K12164" r:id="rId9278" display="palia.es"/>
    <hyperlink ref="K12166" r:id="rId9279" display="ryans.es"/>
    <hyperlink ref="K12167" r:id="rId9280" display="goya.com"/>
    <hyperlink ref="K12169" r:id="rId9281" display="nico.com"/>
    <hyperlink ref="K12170" r:id="rId9282" display="hc96.com"/>
    <hyperlink ref="K12171" r:id="rId9283" display="jopi.com"/>
    <hyperlink ref="K12172" r:id="rId9284" display="leon.com"/>
    <hyperlink ref="K12173" r:id="rId9285" display="rico.com"/>
    <hyperlink ref="K12174" r:id="rId9286" display="novo.com"/>
    <hyperlink ref="K12175" r:id="rId9287" display="orly.com"/>
    <hyperlink ref="K12176" r:id="rId9288" display="areu.es"/>
    <hyperlink ref="K12177" r:id="rId9289" display="resa.es"/>
    <hyperlink ref="K12178" r:id="rId9290" display="loob.es"/>
    <hyperlink ref="K12179" r:id="rId9291" display="ihg.com"/>
    <hyperlink ref="K12181" r:id="rId9292" display="rfef.es"/>
    <hyperlink ref="K12182" r:id="rId9293" display="ihg.com"/>
    <hyperlink ref="K12183" r:id="rId9294" display="ihg.com"/>
    <hyperlink ref="K12186" r:id="rId9295" display="riu.com"/>
    <hyperlink ref="K12187" r:id="rId9296" display="riu.com"/>
    <hyperlink ref="K12188" r:id="rId9297" display="riu.com"/>
    <hyperlink ref="K12189" r:id="rId9298" display="riu.com"/>
    <hyperlink ref="K12190" r:id="rId9299" display="riu.com"/>
    <hyperlink ref="K12191" r:id="rId9300" display="riu.com"/>
    <hyperlink ref="K12192" r:id="rId9301" display="riu.com"/>
    <hyperlink ref="K12193" r:id="rId9302" display="riu.com"/>
    <hyperlink ref="K12194" r:id="rId9303" display="riu.com"/>
    <hyperlink ref="K12197" r:id="rId9304" display="riu.com"/>
    <hyperlink ref="K12198" r:id="rId9305" display="riu.com"/>
    <hyperlink ref="K12199" r:id="rId9306" display="riu.com"/>
    <hyperlink ref="K12200" r:id="rId9307" display="riu.com"/>
    <hyperlink ref="K12201" r:id="rId9308" display="riu.com"/>
    <hyperlink ref="K12202" r:id="rId9309" display="riu.com"/>
    <hyperlink ref="K12203" r:id="rId9310" display="riu.com"/>
    <hyperlink ref="K12204" r:id="rId9311" display="riu.com"/>
    <hyperlink ref="K12207" r:id="rId9312" display="resa.es"/>
    <hyperlink ref="K12208" r:id="rId9313" display="ihg.com"/>
    <hyperlink ref="K12209" r:id="rId9314" display="ihg.com"/>
    <hyperlink ref="K12210" r:id="rId9315" display="ihg.com"/>
    <hyperlink ref="K12211" r:id="rId9316" display="resa.es"/>
    <hyperlink ref="K12212" r:id="rId9317" display="riu.com"/>
    <hyperlink ref="K12213" r:id="rId9318" display="riu.com"/>
    <hyperlink ref="K12214" r:id="rId9319" display="riu.com"/>
    <hyperlink ref="K12217" r:id="rId9320" display="hace.es"/>
    <hyperlink ref="K12219" r:id="rId9321" display="http://melia.com/"/>
    <hyperlink ref="I12222" r:id="rId9322" display="info@rio.com"/>
    <hyperlink ref="K12222" r:id="rId9323" display="http://masia.com/"/>
    <hyperlink ref="I12223" r:id="rId9324" display="hotel.playapark@riu.com"/>
    <hyperlink ref="K12223" r:id="rId9325" display="riu.com"/>
    <hyperlink ref="K12225" r:id="rId9326" display="riu.com"/>
    <hyperlink ref="K12226" r:id="rId9327" display="riu.com"/>
    <hyperlink ref="K12228" r:id="rId9328" display="riu.com"/>
    <hyperlink ref="K12229" r:id="rId9329" display="riu.com"/>
    <hyperlink ref="K12230" r:id="rId9330" display="thb.com"/>
    <hyperlink ref="K12231" r:id="rId9331" display="fehm.es"/>
    <hyperlink ref="K12232" r:id="rId9332" display="fehm.es"/>
    <hyperlink ref="K12234" r:id="rId9333" display="hyb.com"/>
    <hyperlink ref="K12235" r:id="rId9334" display="fehm.es"/>
    <hyperlink ref="K12236" r:id="rId9335" display="ving.es"/>
    <hyperlink ref="K12237" r:id="rId9336" display="rey.com"/>
    <hyperlink ref="K12238" r:id="rId9337" display="nos.com"/>
    <hyperlink ref="K12242" r:id="rId9338" display="lti.de"/>
    <hyperlink ref="K12244" r:id="rId9339" display="h7s.es"/>
    <hyperlink ref="K12245" r:id="rId9340" display="nyn.es"/>
    <hyperlink ref="K12247" r:id="rId9341" display="http://lavida.es/"/>
    <hyperlink ref="K12251" r:id="rId9342" display="h10.es"/>
    <hyperlink ref="K12255" r:id="rId9343" display="gardenhotels.com"/>
    <hyperlink ref="K12256" r:id="rId9344" display="aireancientbath.com"/>
    <hyperlink ref="K12267" r:id="rId9345" display="torreluz.es"/>
    <hyperlink ref="K12268" r:id="rId9346" display="ohtels.es/ohtels-cabogata.html"/>
    <hyperlink ref="K12269" r:id="rId9347" display="verticeindaloalmeria.com"/>
    <hyperlink ref="K12270" r:id="rId9348" display="hotelcostasol.com"/>
    <hyperlink ref="K12271" r:id="rId9349" display="crisolalmeria.com"/>
    <hyperlink ref="K12272" r:id="rId9350" display="indalicohotel.com"/>
    <hyperlink ref="K12273" r:id="rId9351" display="murallasdejayranhotelboutique.com"/>
    <hyperlink ref="K12274" r:id="rId9352" display="hotelsolalmeria.es"/>
    <hyperlink ref="K12275" r:id="rId9353" display="torreluzcentro.com"/>
    <hyperlink ref="K12276" r:id="rId9354" display="hotelblancabrisa.com"/>
    <hyperlink ref="K12278" r:id="rId9355" display="hotellaperlaalmeria.com"/>
    <hyperlink ref="K12280" r:id="rId9356" display="losarcoshotel.es"/>
    <hyperlink ref="K12282" r:id="rId9357" display="hotelsevillaalmeria.com"/>
    <hyperlink ref="K12284" r:id="rId9358" display="www.riveraybrao.es"/>
    <hyperlink ref="K12285" r:id="rId9359" display="www.hotelrestaurante-laparrilla.com"/>
    <hyperlink ref="K12286" r:id="rId9360" display="www.balneariosannicolas.com"/>
    <hyperlink ref="K12287" r:id="rId9361" display="hotelrestaurantemicasa.es"/>
    <hyperlink ref="K12288" r:id="rId9362" display="hotelazabache-arboleas.com"/>
    <hyperlink ref="K12289" r:id="rId9363" display="hotelvalledelalmanzora.es"/>
    <hyperlink ref="K12290" r:id="rId9364" display="hotel-lasfuentes.es"/>
    <hyperlink ref="K12291" r:id="rId9365" display="hotelsolidaria.com"/>
    <hyperlink ref="K12292" r:id="rId9366" display="hoteldonmiguelplaza.com"/>
    <hyperlink ref="K12296" r:id="rId9367" display="hotelesfelipe.com"/>
    <hyperlink ref="K12297" r:id="rId9368" display="alboranhotel.com"/>
    <hyperlink ref="K12299" r:id="rId9369" display="hostaleldorado.com"/>
    <hyperlink ref="K12301" r:id="rId9370" display="laspalmas-hoteles.com"/>
    <hyperlink ref="K12302" r:id="rId9371" display="hoteltiofelipe.com"/>
    <hyperlink ref="K12305" r:id="rId9372" display="hotelcasalorenzo.com"/>
    <hyperlink ref="K12306" r:id="rId9373" display="hotellucero.com"/>
    <hyperlink ref="K12307" r:id="rId9374" display="hotellaparra.com"/>
    <hyperlink ref="K12308" r:id="rId9375" display="hotelargolfalmerimar.com"/>
    <hyperlink ref="K12309" r:id="rId9376" display="ghvictoria.com"/>
    <hyperlink ref="K12310" r:id="rId9377" display="hotelalmerimar.com"/>
    <hyperlink ref="K12311" r:id="rId9378" display="elejidohotel.com"/>
    <hyperlink ref="K12312" r:id="rId9379" display="hoteleleden.es"/>
    <hyperlink ref="K12313" r:id="rId9380" display="senatorhr.com/mirador-del-cabo"/>
    <hyperlink ref="K12314" r:id="rId9381" display="hotellamarmitadeahlam.com"/>
    <hyperlink ref="K12315" r:id="rId9382" display="hoteltikar.com/hotel/hotel"/>
    <hyperlink ref="K12317" r:id="rId9383" display="hotelovera.com"/>
    <hyperlink ref="K12318" r:id="rId9384" display="hotelrestauranteballabona.com"/>
    <hyperlink ref="K12320" r:id="rId9385" display="hotelalmirez.es"/>
    <hyperlink ref="K12322" r:id="rId9386" display="hotelceroocho.mydirectstay.com"/>
    <hyperlink ref="K12324" r:id="rId9387" display="alegria-hotels.com"/>
    <hyperlink ref="K12330" r:id="rId9388" display="www.servigroup.com/es/hotel-marina-playa-mojacar/"/>
    <hyperlink ref="K12331" r:id="rId9389" display="www.besthotels.es"/>
    <hyperlink ref="K12332" r:id="rId9390" display="www.paradores.es/es/parador-de-mojacar"/>
    <hyperlink ref="K12333" r:id="rId9391" display="mojacarhoteles.com"/>
    <hyperlink ref="K12334" r:id="rId9392" display="hotelplayabocaina.com"/>
    <hyperlink ref="K12335" r:id="rId9393" display="www.continental-mojacar.es"/>
    <hyperlink ref="K12336" r:id="rId9394" display="www.hotelmojacarplaya.com"/>
    <hyperlink ref="K12337" r:id="rId9395" display="complejosalmarina.com"/>
    <hyperlink ref="K12338" r:id="rId9396" display="jardinesdelamataresort.com"/>
    <hyperlink ref="K12340" r:id="rId9397" display="hotelplayamojacar.com"/>
    <hyperlink ref="K12341" r:id="rId9398" display="www.elolivarmojacar.es"/>
    <hyperlink ref="K12342" r:id="rId9399" display="complejoresidencialelpuntazo.com"/>
    <hyperlink ref="K12343" r:id="rId9400" display="smarthotelcabosur.com"/>
    <hyperlink ref="K12344" r:id="rId9401" display="www.botaniq.es"/>
    <hyperlink ref="K12345" r:id="rId9402" display="hotelranchodelmar.com"/>
    <hyperlink ref="K12346" r:id="rId9403" display="hotelsimon.es"/>
    <hyperlink ref="K12347" r:id="rId9404" display="hotelesarrecife.es/calagrande.es"/>
    <hyperlink ref="K12348" r:id="rId9405" display="cortijoelparaiso.es"/>
    <hyperlink ref="K12349" r:id="rId9406" display="www.hoteldonignacio.com"/>
    <hyperlink ref="K12350" r:id="rId9407" display="www.playasycortijos.com/hotel-dna-pakyta/"/>
    <hyperlink ref="K12351" r:id="rId9408" display="www.playasycortijos.com/cortijo-el-sotillo/"/>
    <hyperlink ref="K12352" r:id="rId9409" display="www.thiushotels.com/es/"/>
    <hyperlink ref="K12353" r:id="rId9410" display="www.hotelalove.com"/>
    <hyperlink ref="K12354" r:id="rId9411" display="www.confortysabor.com/hotel-mc-san-jose/"/>
    <hyperlink ref="K12355" r:id="rId9412" display="www.hotelrodalquilar.com"/>
    <hyperlink ref="K12356" r:id="rId9413" display="www.hotelesarrecife.es/calachica"/>
    <hyperlink ref="K12357" r:id="rId9414" display="www.lospatioshotel.es"/>
    <hyperlink ref="K12358" r:id="rId9415" display="www.hotelsenderos.com"/>
    <hyperlink ref="K12359" r:id="rId9416" display="hotelatalaya.com"/>
    <hyperlink ref="K12360" r:id="rId9417" display="alojamientoslaloma-grupoolivencia.com"/>
    <hyperlink ref="K12361" r:id="rId9418" display="hotellaposadadepaco.com"/>
    <hyperlink ref="K12362" r:id="rId9419" display="www.hotelbalisa.com"/>
    <hyperlink ref="K12363" r:id="rId9420" display="www.hotellascalas.es"/>
    <hyperlink ref="K12364" r:id="rId9421" display="www.ventadelpobre.es"/>
    <hyperlink ref="K12365" r:id="rId9422" display="hotelagades.com"/>
    <hyperlink ref="K12366" r:id="rId9423" display="hotelcalaarena.com"/>
    <hyperlink ref="K12367" r:id="rId9424" display="losescullossanjose.com"/>
    <hyperlink ref="K12368" r:id="rId9425" display="hotelomegaalmeria.com"/>
    <hyperlink ref="K12369" r:id="rId9426" display="hoteljardineslatejera.com"/>
    <hyperlink ref="K12370" r:id="rId9427" display="hotelbalneariosierraalhamilla.com"/>
    <hyperlink ref="K12371" r:id="rId9428" display="hotelcalypsomojacar.com"/>
    <hyperlink ref="K12372" r:id="rId9429" display="proturroquetashotel.com"/>
    <hyperlink ref="K12374" r:id="rId9430" display="hotelbestsabinal-oficial.com"/>
    <hyperlink ref="K12375" r:id="rId9431" display="diverhotelroquetas-senatorhotels.com"/>
    <hyperlink ref="K12377" r:id="rId9432" display="eveniazoraidaresort.com"/>
    <hyperlink ref="K12378" r:id="rId9433" display="eveniazoraidaresort.com"/>
    <hyperlink ref="K12379" r:id="rId9434" display="alegriacolonialmar.com"/>
    <hyperlink ref="K12380" r:id="rId9435" display="alegriafenixfamily.com"/>
    <hyperlink ref="K12381" r:id="rId9436" display="moonhotel&amp;spaoficial.com"/>
    <hyperlink ref="K12382" r:id="rId9437" display="mediterraneobayresort.com"/>
    <hyperlink ref="K12383" r:id="rId9438" display="moondreamsroquetas.com"/>
    <hyperlink ref="K12384" r:id="rId9439" display="hotelplayacapricho.com"/>
    <hyperlink ref="K12385" r:id="rId9440" display="hotelplayadulce.com"/>
    <hyperlink ref="K12386" r:id="rId9441" display="hotelplayalinda.com"/>
    <hyperlink ref="K12387" r:id="rId9442" display="hotelplayasolaquapark.com"/>
    <hyperlink ref="K12388" r:id="rId9443" display="moondreamsportomagno.hotelmar.es"/>
    <hyperlink ref="K12389" r:id="rId9444" display="elehoteles-eleandarax.com"/>
    <hyperlink ref="K12390" r:id="rId9445" display="hotelroquetaselpalmeral.com"/>
    <hyperlink ref="K12394" r:id="rId9446" display="www.manantialdecela.es"/>
    <hyperlink ref="K12396" r:id="rId9447" display="www.hotelvelad.com"/>
    <hyperlink ref="K12398" r:id="rId9448" display="www.hoteladariavera.com"/>
    <hyperlink ref="K12399" r:id="rId9449" display="www.avent-verahotel.com"/>
    <hyperlink ref="K12400" r:id="rId9450" display="www.senatorhr.com/vera-playa-club-hotel/"/>
    <hyperlink ref="K12402" r:id="rId9451" display="www.valledeleste.es"/>
    <hyperlink ref="K12405" r:id="rId9452" display="www.hotel-bb.com/es/hotel/almeria-vic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45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5" t="s">
        <v>0</v>
      </c>
      <c r="B1" s="15" t="s">
        <v>1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64037</v>
      </c>
      <c r="H1" s="15" t="s">
        <v>64038</v>
      </c>
      <c r="I1" s="15" t="s">
        <v>64039</v>
      </c>
    </row>
    <row r="2" customFormat="false" ht="15.75" hidden="false" customHeight="true" outlineLevel="0" collapsed="false">
      <c r="A2" s="4" t="n">
        <v>11367</v>
      </c>
      <c r="B2" s="4" t="s">
        <v>10344</v>
      </c>
      <c r="C2" s="4" t="s">
        <v>10346</v>
      </c>
      <c r="D2" s="4" t="s">
        <v>10347</v>
      </c>
      <c r="E2" s="4" t="s">
        <v>10348</v>
      </c>
      <c r="F2" s="4" t="s">
        <v>138</v>
      </c>
      <c r="G2" s="5" t="s">
        <v>283</v>
      </c>
      <c r="H2" s="4"/>
      <c r="I2" s="4"/>
      <c r="J2" s="4"/>
      <c r="K2" s="4"/>
    </row>
    <row r="3" customFormat="false" ht="15.75" hidden="false" customHeight="true" outlineLevel="0" collapsed="false">
      <c r="A3" s="4" t="n">
        <v>11368</v>
      </c>
      <c r="B3" s="4" t="s">
        <v>58681</v>
      </c>
      <c r="C3" s="4" t="s">
        <v>58682</v>
      </c>
      <c r="D3" s="4" t="s">
        <v>16673</v>
      </c>
      <c r="E3" s="4" t="s">
        <v>16674</v>
      </c>
      <c r="F3" s="4" t="s">
        <v>138</v>
      </c>
      <c r="G3" s="5" t="s">
        <v>283</v>
      </c>
      <c r="H3" s="4"/>
      <c r="I3" s="4"/>
      <c r="J3" s="4"/>
      <c r="K3" s="4"/>
    </row>
    <row r="4" customFormat="false" ht="15.75" hidden="false" customHeight="true" outlineLevel="0" collapsed="false">
      <c r="A4" s="4" t="n">
        <v>11370</v>
      </c>
      <c r="B4" s="4" t="s">
        <v>12726</v>
      </c>
      <c r="C4" s="4" t="s">
        <v>12727</v>
      </c>
      <c r="D4" s="4" t="s">
        <v>12728</v>
      </c>
      <c r="E4" s="4" t="s">
        <v>12729</v>
      </c>
      <c r="F4" s="4" t="s">
        <v>138</v>
      </c>
      <c r="G4" s="5" t="s">
        <v>283</v>
      </c>
      <c r="H4" s="4"/>
      <c r="I4" s="4"/>
      <c r="J4" s="4"/>
      <c r="K4" s="4"/>
    </row>
    <row r="5" customFormat="false" ht="15.75" hidden="false" customHeight="true" outlineLevel="0" collapsed="false">
      <c r="A5" s="4" t="n">
        <v>11372</v>
      </c>
      <c r="B5" s="4" t="s">
        <v>58612</v>
      </c>
      <c r="C5" s="4" t="s">
        <v>58614</v>
      </c>
      <c r="D5" s="4" t="s">
        <v>24028</v>
      </c>
      <c r="E5" s="4" t="s">
        <v>24025</v>
      </c>
      <c r="F5" s="4" t="s">
        <v>138</v>
      </c>
      <c r="G5" s="5" t="s">
        <v>283</v>
      </c>
      <c r="H5" s="4"/>
      <c r="I5" s="4" t="s">
        <v>64040</v>
      </c>
      <c r="J5" s="4"/>
      <c r="K5" s="4"/>
    </row>
    <row r="6" customFormat="false" ht="15.75" hidden="false" customHeight="true" outlineLevel="0" collapsed="false">
      <c r="A6" s="4" t="n">
        <v>11379</v>
      </c>
      <c r="B6" s="4" t="s">
        <v>51470</v>
      </c>
      <c r="C6" s="4" t="s">
        <v>51472</v>
      </c>
      <c r="D6" s="4" t="s">
        <v>3963</v>
      </c>
      <c r="E6" s="4" t="s">
        <v>3964</v>
      </c>
      <c r="F6" s="4" t="s">
        <v>138</v>
      </c>
      <c r="G6" s="5" t="s">
        <v>283</v>
      </c>
      <c r="H6" s="4"/>
      <c r="I6" s="4" t="s">
        <v>64041</v>
      </c>
      <c r="J6" s="4"/>
      <c r="K6" s="4"/>
    </row>
    <row r="7" customFormat="false" ht="15.75" hidden="false" customHeight="true" outlineLevel="0" collapsed="false">
      <c r="A7" s="4" t="n">
        <v>11380</v>
      </c>
      <c r="B7" s="4" t="s">
        <v>16435</v>
      </c>
      <c r="C7" s="4" t="s">
        <v>16436</v>
      </c>
      <c r="D7" s="4" t="s">
        <v>3963</v>
      </c>
      <c r="E7" s="4" t="s">
        <v>3964</v>
      </c>
      <c r="F7" s="4" t="s">
        <v>138</v>
      </c>
      <c r="G7" s="5" t="s">
        <v>283</v>
      </c>
      <c r="H7" s="4"/>
      <c r="I7" s="4"/>
      <c r="J7" s="4"/>
      <c r="K7" s="4"/>
    </row>
    <row r="8" customFormat="false" ht="15.75" hidden="false" customHeight="true" outlineLevel="0" collapsed="false">
      <c r="A8" s="4" t="n">
        <v>11383</v>
      </c>
      <c r="B8" s="4" t="s">
        <v>179</v>
      </c>
      <c r="C8" s="4" t="s">
        <v>180</v>
      </c>
      <c r="D8" s="4" t="s">
        <v>181</v>
      </c>
      <c r="E8" s="4" t="s">
        <v>182</v>
      </c>
      <c r="F8" s="4" t="s">
        <v>138</v>
      </c>
      <c r="G8" s="5" t="s">
        <v>283</v>
      </c>
      <c r="H8" s="4"/>
      <c r="I8" s="4"/>
      <c r="J8" s="4"/>
      <c r="K8" s="4"/>
    </row>
    <row r="9" customFormat="false" ht="15.75" hidden="false" customHeight="true" outlineLevel="0" collapsed="false">
      <c r="A9" s="4" t="n">
        <v>11384</v>
      </c>
      <c r="B9" s="4" t="s">
        <v>12738</v>
      </c>
      <c r="C9" s="4" t="s">
        <v>12739</v>
      </c>
      <c r="D9" s="4" t="s">
        <v>4873</v>
      </c>
      <c r="E9" s="4" t="s">
        <v>1389</v>
      </c>
      <c r="F9" s="4" t="s">
        <v>1390</v>
      </c>
      <c r="G9" s="5" t="s">
        <v>283</v>
      </c>
      <c r="H9" s="4"/>
      <c r="I9" s="4"/>
      <c r="J9" s="4"/>
      <c r="K9" s="4"/>
    </row>
    <row r="10" customFormat="false" ht="15.75" hidden="false" customHeight="true" outlineLevel="0" collapsed="false">
      <c r="A10" s="4" t="n">
        <v>11385</v>
      </c>
      <c r="B10" s="4" t="s">
        <v>6895</v>
      </c>
      <c r="C10" s="4" t="s">
        <v>6896</v>
      </c>
      <c r="D10" s="4" t="s">
        <v>6897</v>
      </c>
      <c r="E10" s="4" t="s">
        <v>1389</v>
      </c>
      <c r="F10" s="4" t="s">
        <v>1390</v>
      </c>
      <c r="G10" s="5" t="s">
        <v>283</v>
      </c>
      <c r="H10" s="4"/>
      <c r="I10" s="4"/>
      <c r="J10" s="4"/>
      <c r="K10" s="4"/>
    </row>
    <row r="11" customFormat="false" ht="15.75" hidden="false" customHeight="true" outlineLevel="0" collapsed="false">
      <c r="A11" s="4" t="n">
        <v>11389</v>
      </c>
      <c r="B11" s="4" t="s">
        <v>37258</v>
      </c>
      <c r="C11" s="4" t="s">
        <v>28696</v>
      </c>
      <c r="D11" s="4" t="s">
        <v>19256</v>
      </c>
      <c r="E11" s="4" t="s">
        <v>19257</v>
      </c>
      <c r="F11" s="4" t="s">
        <v>1390</v>
      </c>
      <c r="G11" s="5" t="s">
        <v>283</v>
      </c>
      <c r="H11" s="4"/>
      <c r="I11" s="4" t="s">
        <v>64042</v>
      </c>
      <c r="J11" s="4"/>
      <c r="K11" s="4"/>
    </row>
    <row r="12" customFormat="false" ht="15.75" hidden="false" customHeight="true" outlineLevel="0" collapsed="false">
      <c r="A12" s="4" t="n">
        <v>11392</v>
      </c>
      <c r="B12" s="4" t="s">
        <v>13009</v>
      </c>
      <c r="C12" s="4" t="s">
        <v>13010</v>
      </c>
      <c r="D12" s="4" t="s">
        <v>13011</v>
      </c>
      <c r="E12" s="4" t="s">
        <v>13012</v>
      </c>
      <c r="F12" s="4" t="s">
        <v>1390</v>
      </c>
      <c r="G12" s="5" t="s">
        <v>283</v>
      </c>
      <c r="H12" s="4"/>
      <c r="I12" s="4"/>
      <c r="J12" s="4"/>
      <c r="K12" s="4"/>
    </row>
    <row r="13" customFormat="false" ht="15.75" hidden="false" customHeight="true" outlineLevel="0" collapsed="false">
      <c r="A13" s="4" t="n">
        <v>11393</v>
      </c>
      <c r="B13" s="4" t="s">
        <v>42485</v>
      </c>
      <c r="C13" s="4" t="s">
        <v>42486</v>
      </c>
      <c r="D13" s="4" t="s">
        <v>24208</v>
      </c>
      <c r="E13" s="4" t="s">
        <v>13012</v>
      </c>
      <c r="F13" s="4" t="s">
        <v>1390</v>
      </c>
      <c r="G13" s="5" t="s">
        <v>283</v>
      </c>
      <c r="H13" s="4"/>
      <c r="I13" s="4"/>
      <c r="J13" s="4"/>
      <c r="K13" s="4"/>
    </row>
    <row r="14" customFormat="false" ht="15.75" hidden="false" customHeight="true" outlineLevel="0" collapsed="false">
      <c r="A14" s="4" t="n">
        <v>11394</v>
      </c>
      <c r="B14" s="4" t="s">
        <v>11900</v>
      </c>
      <c r="C14" s="4" t="s">
        <v>51478</v>
      </c>
      <c r="D14" s="4" t="s">
        <v>4858</v>
      </c>
      <c r="E14" s="4" t="s">
        <v>4859</v>
      </c>
      <c r="F14" s="4" t="s">
        <v>1390</v>
      </c>
      <c r="G14" s="5" t="s">
        <v>283</v>
      </c>
      <c r="H14" s="4"/>
      <c r="I14" s="4"/>
      <c r="J14" s="4"/>
      <c r="K14" s="4"/>
    </row>
    <row r="15" customFormat="false" ht="15.75" hidden="false" customHeight="true" outlineLevel="0" collapsed="false">
      <c r="A15" s="4" t="n">
        <v>11395</v>
      </c>
      <c r="B15" s="4" t="s">
        <v>10375</v>
      </c>
      <c r="C15" s="4" t="s">
        <v>10376</v>
      </c>
      <c r="D15" s="4" t="s">
        <v>10377</v>
      </c>
      <c r="E15" s="4" t="s">
        <v>10378</v>
      </c>
      <c r="F15" s="4" t="s">
        <v>1390</v>
      </c>
      <c r="G15" s="5" t="s">
        <v>283</v>
      </c>
      <c r="H15" s="4"/>
      <c r="I15" s="4"/>
      <c r="J15" s="4"/>
      <c r="K15" s="4"/>
    </row>
    <row r="16" customFormat="false" ht="15.75" hidden="false" customHeight="true" outlineLevel="0" collapsed="false">
      <c r="A16" s="4" t="n">
        <v>11400</v>
      </c>
      <c r="B16" s="4" t="s">
        <v>42489</v>
      </c>
      <c r="C16" s="4" t="s">
        <v>42490</v>
      </c>
      <c r="D16" s="4" t="s">
        <v>42491</v>
      </c>
      <c r="E16" s="4" t="s">
        <v>42492</v>
      </c>
      <c r="F16" s="4" t="s">
        <v>290</v>
      </c>
      <c r="G16" s="5" t="s">
        <v>283</v>
      </c>
      <c r="H16" s="4"/>
      <c r="I16" s="4"/>
      <c r="J16" s="4"/>
      <c r="K16" s="4"/>
    </row>
    <row r="17" customFormat="false" ht="15.75" hidden="false" customHeight="true" outlineLevel="0" collapsed="false">
      <c r="A17" s="4" t="n">
        <v>11401</v>
      </c>
      <c r="B17" s="4" t="s">
        <v>12663</v>
      </c>
      <c r="C17" s="4" t="s">
        <v>12664</v>
      </c>
      <c r="D17" s="4" t="s">
        <v>12665</v>
      </c>
      <c r="E17" s="4" t="s">
        <v>12666</v>
      </c>
      <c r="F17" s="4" t="s">
        <v>290</v>
      </c>
      <c r="G17" s="5" t="s">
        <v>283</v>
      </c>
      <c r="H17" s="4"/>
      <c r="I17" s="4"/>
      <c r="J17" s="4"/>
      <c r="K17" s="4"/>
    </row>
    <row r="18" customFormat="false" ht="15.75" hidden="false" customHeight="true" outlineLevel="0" collapsed="false">
      <c r="A18" s="4" t="n">
        <v>11407</v>
      </c>
      <c r="B18" s="4" t="s">
        <v>22677</v>
      </c>
      <c r="C18" s="4" t="s">
        <v>22678</v>
      </c>
      <c r="D18" s="4" t="s">
        <v>22679</v>
      </c>
      <c r="E18" s="4" t="s">
        <v>22680</v>
      </c>
      <c r="F18" s="4" t="s">
        <v>290</v>
      </c>
      <c r="G18" s="5" t="s">
        <v>283</v>
      </c>
      <c r="H18" s="4"/>
      <c r="I18" s="4"/>
      <c r="J18" s="4"/>
      <c r="K18" s="4"/>
    </row>
    <row r="19" customFormat="false" ht="15.75" hidden="false" customHeight="true" outlineLevel="0" collapsed="false">
      <c r="A19" s="4" t="n">
        <v>11411</v>
      </c>
      <c r="B19" s="4" t="s">
        <v>15583</v>
      </c>
      <c r="C19" s="4" t="s">
        <v>15584</v>
      </c>
      <c r="D19" s="4" t="s">
        <v>15585</v>
      </c>
      <c r="E19" s="4" t="s">
        <v>15586</v>
      </c>
      <c r="F19" s="4" t="s">
        <v>290</v>
      </c>
      <c r="G19" s="5" t="s">
        <v>283</v>
      </c>
      <c r="H19" s="4"/>
      <c r="I19" s="4"/>
      <c r="J19" s="4"/>
      <c r="K19" s="4"/>
    </row>
    <row r="20" customFormat="false" ht="15.75" hidden="false" customHeight="true" outlineLevel="0" collapsed="false">
      <c r="A20" s="4" t="n">
        <v>11412</v>
      </c>
      <c r="B20" s="4" t="s">
        <v>22674</v>
      </c>
      <c r="C20" s="4" t="s">
        <v>22675</v>
      </c>
      <c r="D20" s="4" t="s">
        <v>15585</v>
      </c>
      <c r="E20" s="4" t="s">
        <v>15586</v>
      </c>
      <c r="F20" s="4" t="s">
        <v>290</v>
      </c>
      <c r="G20" s="5" t="s">
        <v>283</v>
      </c>
      <c r="H20" s="4"/>
      <c r="I20" s="4"/>
      <c r="J20" s="4"/>
      <c r="K20" s="4"/>
    </row>
    <row r="21" customFormat="false" ht="15.75" hidden="false" customHeight="true" outlineLevel="0" collapsed="false">
      <c r="A21" s="4" t="n">
        <v>11413</v>
      </c>
      <c r="B21" s="4" t="s">
        <v>10588</v>
      </c>
      <c r="C21" s="4" t="s">
        <v>10589</v>
      </c>
      <c r="D21" s="4" t="s">
        <v>10590</v>
      </c>
      <c r="E21" s="4" t="s">
        <v>10591</v>
      </c>
      <c r="F21" s="4" t="s">
        <v>290</v>
      </c>
      <c r="G21" s="5" t="s">
        <v>283</v>
      </c>
      <c r="H21" s="4"/>
      <c r="I21" s="4"/>
      <c r="J21" s="4"/>
      <c r="K21" s="4"/>
    </row>
    <row r="22" customFormat="false" ht="15.75" hidden="false" customHeight="true" outlineLevel="0" collapsed="false">
      <c r="A22" s="4" t="n">
        <v>11416</v>
      </c>
      <c r="B22" s="4" t="s">
        <v>12741</v>
      </c>
      <c r="C22" s="4" t="s">
        <v>12742</v>
      </c>
      <c r="D22" s="4" t="s">
        <v>12743</v>
      </c>
      <c r="E22" s="4" t="s">
        <v>12744</v>
      </c>
      <c r="F22" s="4" t="s">
        <v>290</v>
      </c>
      <c r="G22" s="5" t="s">
        <v>283</v>
      </c>
      <c r="H22" s="4"/>
      <c r="I22" s="4" t="s">
        <v>64043</v>
      </c>
      <c r="J22" s="4"/>
      <c r="K22" s="4"/>
    </row>
    <row r="23" customFormat="false" ht="15.75" hidden="false" customHeight="true" outlineLevel="0" collapsed="false">
      <c r="A23" s="4" t="n">
        <v>11424</v>
      </c>
      <c r="B23" s="4" t="s">
        <v>1177</v>
      </c>
      <c r="C23" s="4" t="s">
        <v>1178</v>
      </c>
      <c r="D23" s="4" t="s">
        <v>1179</v>
      </c>
      <c r="E23" s="4" t="s">
        <v>1180</v>
      </c>
      <c r="F23" s="4" t="s">
        <v>895</v>
      </c>
      <c r="G23" s="5" t="s">
        <v>283</v>
      </c>
      <c r="H23" s="4"/>
      <c r="I23" s="4"/>
      <c r="J23" s="4"/>
      <c r="K23" s="4"/>
    </row>
    <row r="24" customFormat="false" ht="15.75" hidden="false" customHeight="true" outlineLevel="0" collapsed="false">
      <c r="A24" s="4" t="n">
        <v>11430</v>
      </c>
      <c r="B24" s="4" t="s">
        <v>22682</v>
      </c>
      <c r="C24" s="4" t="s">
        <v>22683</v>
      </c>
      <c r="D24" s="4" t="s">
        <v>22684</v>
      </c>
      <c r="E24" s="4" t="s">
        <v>22685</v>
      </c>
      <c r="F24" s="4" t="s">
        <v>895</v>
      </c>
      <c r="G24" s="5" t="s">
        <v>283</v>
      </c>
      <c r="H24" s="4"/>
      <c r="I24" s="4" t="s">
        <v>64044</v>
      </c>
      <c r="J24" s="4"/>
      <c r="K24" s="4"/>
    </row>
    <row r="25" customFormat="false" ht="15.75" hidden="false" customHeight="true" outlineLevel="0" collapsed="false">
      <c r="A25" s="4" t="n">
        <v>11432</v>
      </c>
      <c r="B25" s="4" t="s">
        <v>43372</v>
      </c>
      <c r="C25" s="4" t="s">
        <v>43373</v>
      </c>
      <c r="D25" s="4" t="s">
        <v>43374</v>
      </c>
      <c r="E25" s="4" t="s">
        <v>43375</v>
      </c>
      <c r="F25" s="4" t="s">
        <v>895</v>
      </c>
      <c r="G25" s="5" t="s">
        <v>283</v>
      </c>
      <c r="H25" s="4"/>
      <c r="I25" s="4"/>
      <c r="J25" s="4"/>
      <c r="K25" s="4"/>
    </row>
    <row r="26" customFormat="false" ht="15.75" hidden="false" customHeight="true" outlineLevel="0" collapsed="false">
      <c r="A26" s="4" t="n">
        <v>11436</v>
      </c>
      <c r="B26" s="4" t="s">
        <v>31730</v>
      </c>
      <c r="C26" s="4" t="s">
        <v>31731</v>
      </c>
      <c r="D26" s="4" t="s">
        <v>31732</v>
      </c>
      <c r="E26" s="4" t="s">
        <v>8833</v>
      </c>
      <c r="F26" s="4" t="s">
        <v>895</v>
      </c>
      <c r="G26" s="5" t="s">
        <v>283</v>
      </c>
      <c r="H26" s="4"/>
      <c r="I26" s="4"/>
      <c r="J26" s="4"/>
      <c r="K26" s="4"/>
    </row>
    <row r="27" customFormat="false" ht="15.75" hidden="false" customHeight="true" outlineLevel="0" collapsed="false">
      <c r="A27" s="4" t="n">
        <v>11440</v>
      </c>
      <c r="B27" s="4" t="s">
        <v>1794</v>
      </c>
      <c r="C27" s="4" t="s">
        <v>1795</v>
      </c>
      <c r="D27" s="4" t="s">
        <v>1796</v>
      </c>
      <c r="E27" s="4" t="s">
        <v>1797</v>
      </c>
      <c r="F27" s="4" t="s">
        <v>895</v>
      </c>
      <c r="G27" s="5" t="s">
        <v>283</v>
      </c>
      <c r="H27" s="4"/>
      <c r="I27" s="4"/>
      <c r="J27" s="4"/>
      <c r="K27" s="4"/>
    </row>
    <row r="28" customFormat="false" ht="15.75" hidden="false" customHeight="true" outlineLevel="0" collapsed="false">
      <c r="A28" s="4" t="n">
        <v>11444</v>
      </c>
      <c r="B28" s="4" t="s">
        <v>27290</v>
      </c>
      <c r="C28" s="4" t="s">
        <v>27291</v>
      </c>
      <c r="D28" s="4" t="s">
        <v>14330</v>
      </c>
      <c r="E28" s="4" t="s">
        <v>14331</v>
      </c>
      <c r="F28" s="4" t="s">
        <v>332</v>
      </c>
      <c r="G28" s="5" t="s">
        <v>283</v>
      </c>
      <c r="H28" s="4"/>
      <c r="I28" s="4"/>
      <c r="J28" s="4"/>
      <c r="K28" s="4"/>
    </row>
    <row r="29" customFormat="false" ht="15.75" hidden="false" customHeight="true" outlineLevel="0" collapsed="false">
      <c r="A29" s="4" t="n">
        <v>11445</v>
      </c>
      <c r="B29" s="4" t="s">
        <v>31924</v>
      </c>
      <c r="C29" s="4" t="s">
        <v>31926</v>
      </c>
      <c r="D29" s="4" t="s">
        <v>15602</v>
      </c>
      <c r="E29" s="4" t="s">
        <v>15603</v>
      </c>
      <c r="F29" s="4" t="s">
        <v>332</v>
      </c>
      <c r="G29" s="5" t="s">
        <v>283</v>
      </c>
      <c r="H29" s="4"/>
      <c r="I29" s="4"/>
      <c r="J29" s="4"/>
      <c r="K29" s="4"/>
    </row>
    <row r="30" customFormat="false" ht="15.75" hidden="false" customHeight="true" outlineLevel="0" collapsed="false">
      <c r="A30" s="4" t="n">
        <v>11447</v>
      </c>
      <c r="B30" s="4" t="s">
        <v>46341</v>
      </c>
      <c r="C30" s="4" t="s">
        <v>58666</v>
      </c>
      <c r="D30" s="4" t="s">
        <v>15602</v>
      </c>
      <c r="E30" s="4" t="s">
        <v>15603</v>
      </c>
      <c r="F30" s="4" t="s">
        <v>332</v>
      </c>
      <c r="G30" s="5" t="s">
        <v>283</v>
      </c>
      <c r="H30" s="4"/>
      <c r="I30" s="4"/>
    </row>
    <row r="31" customFormat="false" ht="15.75" hidden="false" customHeight="true" outlineLevel="0" collapsed="false">
      <c r="A31" s="4" t="n">
        <v>11448</v>
      </c>
      <c r="B31" s="4" t="s">
        <v>42494</v>
      </c>
      <c r="C31" s="4" t="s">
        <v>42495</v>
      </c>
      <c r="D31" s="4" t="s">
        <v>15602</v>
      </c>
      <c r="E31" s="4" t="s">
        <v>15603</v>
      </c>
      <c r="F31" s="4" t="s">
        <v>332</v>
      </c>
      <c r="G31" s="5" t="s">
        <v>283</v>
      </c>
      <c r="H31" s="4"/>
      <c r="I31" s="4" t="s">
        <v>64045</v>
      </c>
    </row>
    <row r="32" customFormat="false" ht="15.75" hidden="false" customHeight="true" outlineLevel="0" collapsed="false">
      <c r="A32" s="4" t="n">
        <v>11454</v>
      </c>
      <c r="B32" s="4" t="s">
        <v>55954</v>
      </c>
      <c r="C32" s="4" t="s">
        <v>55955</v>
      </c>
      <c r="D32" s="4" t="s">
        <v>1204</v>
      </c>
      <c r="E32" s="4" t="s">
        <v>972</v>
      </c>
      <c r="F32" s="4" t="s">
        <v>332</v>
      </c>
      <c r="G32" s="5" t="s">
        <v>283</v>
      </c>
      <c r="H32" s="4"/>
      <c r="I32" s="4"/>
    </row>
    <row r="33" customFormat="false" ht="15.75" hidden="false" customHeight="true" outlineLevel="0" collapsed="false">
      <c r="A33" s="4" t="n">
        <v>11457</v>
      </c>
      <c r="B33" s="4" t="s">
        <v>37416</v>
      </c>
      <c r="C33" s="4" t="s">
        <v>37418</v>
      </c>
      <c r="D33" s="4" t="s">
        <v>1915</v>
      </c>
      <c r="E33" s="4" t="s">
        <v>1916</v>
      </c>
      <c r="F33" s="4" t="s">
        <v>332</v>
      </c>
      <c r="G33" s="5" t="s">
        <v>283</v>
      </c>
      <c r="H33" s="4"/>
      <c r="I33" s="4"/>
    </row>
    <row r="34" customFormat="false" ht="15.75" hidden="false" customHeight="true" outlineLevel="0" collapsed="false">
      <c r="A34" s="4" t="n">
        <v>11458</v>
      </c>
      <c r="B34" s="4" t="s">
        <v>12753</v>
      </c>
      <c r="C34" s="4" t="s">
        <v>12754</v>
      </c>
      <c r="D34" s="4" t="s">
        <v>3451</v>
      </c>
      <c r="E34" s="4" t="s">
        <v>1916</v>
      </c>
      <c r="F34" s="4" t="s">
        <v>332</v>
      </c>
      <c r="G34" s="5" t="s">
        <v>283</v>
      </c>
      <c r="H34" s="4"/>
      <c r="I34" s="4"/>
    </row>
    <row r="35" customFormat="false" ht="15.75" hidden="false" customHeight="true" outlineLevel="0" collapsed="false">
      <c r="A35" s="4" t="n">
        <v>11459</v>
      </c>
      <c r="B35" s="4" t="s">
        <v>5625</v>
      </c>
      <c r="C35" s="4" t="s">
        <v>5627</v>
      </c>
      <c r="D35" s="4" t="s">
        <v>5628</v>
      </c>
      <c r="E35" s="4" t="s">
        <v>5629</v>
      </c>
      <c r="F35" s="4" t="s">
        <v>332</v>
      </c>
      <c r="G35" s="5" t="s">
        <v>283</v>
      </c>
      <c r="H35" s="4"/>
      <c r="I35" s="4"/>
    </row>
    <row r="36" customFormat="false" ht="15.75" hidden="false" customHeight="true" outlineLevel="0" collapsed="false">
      <c r="A36" s="4" t="n">
        <v>11464</v>
      </c>
      <c r="B36" s="4" t="s">
        <v>5562</v>
      </c>
      <c r="C36" s="4" t="s">
        <v>5563</v>
      </c>
      <c r="D36" s="4" t="s">
        <v>1458</v>
      </c>
      <c r="E36" s="4" t="s">
        <v>1459</v>
      </c>
      <c r="F36" s="4" t="s">
        <v>332</v>
      </c>
      <c r="G36" s="5" t="s">
        <v>283</v>
      </c>
      <c r="H36" s="4"/>
      <c r="I36" s="4"/>
    </row>
    <row r="37" customFormat="false" ht="15.75" hidden="false" customHeight="true" outlineLevel="0" collapsed="false">
      <c r="A37" s="4" t="n">
        <v>11465</v>
      </c>
      <c r="B37" s="4" t="s">
        <v>1456</v>
      </c>
      <c r="C37" s="4" t="s">
        <v>1457</v>
      </c>
      <c r="D37" s="4" t="s">
        <v>1458</v>
      </c>
      <c r="E37" s="4" t="s">
        <v>1459</v>
      </c>
      <c r="F37" s="4" t="s">
        <v>332</v>
      </c>
      <c r="G37" s="5" t="s">
        <v>283</v>
      </c>
      <c r="H37" s="4"/>
      <c r="I37" s="4"/>
    </row>
    <row r="38" customFormat="false" ht="15.75" hidden="false" customHeight="true" outlineLevel="0" collapsed="false">
      <c r="A38" s="4" t="n">
        <v>11466</v>
      </c>
      <c r="B38" s="4" t="s">
        <v>17378</v>
      </c>
      <c r="C38" s="4" t="s">
        <v>17379</v>
      </c>
      <c r="D38" s="4" t="s">
        <v>1458</v>
      </c>
      <c r="E38" s="4" t="s">
        <v>1459</v>
      </c>
      <c r="F38" s="4" t="s">
        <v>332</v>
      </c>
      <c r="G38" s="5" t="s">
        <v>283</v>
      </c>
      <c r="H38" s="4"/>
      <c r="I38" s="4"/>
    </row>
    <row r="39" customFormat="false" ht="15.75" hidden="false" customHeight="true" outlineLevel="0" collapsed="false">
      <c r="A39" s="4" t="n">
        <v>11470</v>
      </c>
      <c r="B39" s="4" t="s">
        <v>47599</v>
      </c>
      <c r="C39" s="4" t="s">
        <v>47600</v>
      </c>
      <c r="D39" s="4" t="s">
        <v>29310</v>
      </c>
      <c r="E39" s="4" t="s">
        <v>29311</v>
      </c>
      <c r="F39" s="4" t="s">
        <v>332</v>
      </c>
      <c r="G39" s="5" t="s">
        <v>283</v>
      </c>
      <c r="H39" s="4"/>
      <c r="I39" s="4"/>
    </row>
    <row r="40" customFormat="false" ht="15.75" hidden="false" customHeight="true" outlineLevel="0" collapsed="false">
      <c r="A40" s="4" t="n">
        <v>11472</v>
      </c>
      <c r="B40" s="4" t="s">
        <v>1450</v>
      </c>
      <c r="C40" s="4" t="s">
        <v>1451</v>
      </c>
      <c r="D40" s="4" t="s">
        <v>1452</v>
      </c>
      <c r="E40" s="4" t="s">
        <v>1453</v>
      </c>
      <c r="F40" s="4" t="s">
        <v>332</v>
      </c>
      <c r="G40" s="5" t="s">
        <v>283</v>
      </c>
      <c r="H40" s="4"/>
      <c r="I40" s="4" t="s">
        <v>64046</v>
      </c>
    </row>
    <row r="41" customFormat="false" ht="15.75" hidden="false" customHeight="true" outlineLevel="0" collapsed="false">
      <c r="A41" s="4" t="n">
        <v>11474</v>
      </c>
      <c r="B41" s="4" t="s">
        <v>26994</v>
      </c>
      <c r="C41" s="4" t="s">
        <v>26996</v>
      </c>
      <c r="D41" s="4" t="s">
        <v>1304</v>
      </c>
      <c r="E41" s="4" t="s">
        <v>1305</v>
      </c>
      <c r="F41" s="4" t="s">
        <v>332</v>
      </c>
      <c r="G41" s="5" t="s">
        <v>283</v>
      </c>
      <c r="H41" s="4"/>
      <c r="I41" s="4"/>
    </row>
    <row r="42" customFormat="false" ht="15.75" hidden="false" customHeight="true" outlineLevel="0" collapsed="false">
      <c r="A42" s="4" t="n">
        <v>11477</v>
      </c>
      <c r="B42" s="4" t="s">
        <v>22692</v>
      </c>
      <c r="C42" s="4" t="s">
        <v>22693</v>
      </c>
      <c r="D42" s="4" t="s">
        <v>1304</v>
      </c>
      <c r="E42" s="4" t="s">
        <v>1305</v>
      </c>
      <c r="F42" s="4" t="s">
        <v>332</v>
      </c>
      <c r="G42" s="5" t="s">
        <v>283</v>
      </c>
      <c r="H42" s="4"/>
      <c r="I42" s="4" t="s">
        <v>64047</v>
      </c>
    </row>
    <row r="43" customFormat="false" ht="15.75" hidden="false" customHeight="true" outlineLevel="0" collapsed="false">
      <c r="A43" s="4" t="n">
        <v>11482</v>
      </c>
      <c r="B43" s="4" t="s">
        <v>9056</v>
      </c>
      <c r="C43" s="4" t="s">
        <v>9057</v>
      </c>
      <c r="D43" s="4" t="s">
        <v>9058</v>
      </c>
      <c r="E43" s="4" t="s">
        <v>9059</v>
      </c>
      <c r="F43" s="4" t="s">
        <v>313</v>
      </c>
      <c r="G43" s="5" t="s">
        <v>283</v>
      </c>
      <c r="H43" s="4"/>
      <c r="I43" s="4"/>
    </row>
    <row r="44" customFormat="false" ht="15.75" hidden="false" customHeight="true" outlineLevel="0" collapsed="false">
      <c r="A44" s="4" t="n">
        <v>11484</v>
      </c>
      <c r="B44" s="4" t="s">
        <v>4011</v>
      </c>
      <c r="C44" s="4" t="s">
        <v>4012</v>
      </c>
      <c r="D44" s="4" t="s">
        <v>4013</v>
      </c>
      <c r="E44" s="4" t="s">
        <v>4014</v>
      </c>
      <c r="F44" s="4" t="s">
        <v>313</v>
      </c>
      <c r="G44" s="5" t="s">
        <v>283</v>
      </c>
      <c r="H44" s="4"/>
      <c r="I44" s="4"/>
    </row>
    <row r="45" customFormat="false" ht="15.75" hidden="false" customHeight="true" outlineLevel="0" collapsed="false">
      <c r="A45" s="4" t="n">
        <v>11486</v>
      </c>
      <c r="B45" s="4" t="s">
        <v>37261</v>
      </c>
      <c r="C45" s="4" t="s">
        <v>37262</v>
      </c>
      <c r="D45" s="4" t="s">
        <v>37263</v>
      </c>
      <c r="E45" s="4" t="s">
        <v>9107</v>
      </c>
      <c r="F45" s="4" t="s">
        <v>313</v>
      </c>
      <c r="G45" s="5" t="s">
        <v>283</v>
      </c>
      <c r="H45" s="4"/>
      <c r="I45" s="4" t="s">
        <v>64048</v>
      </c>
    </row>
    <row r="46" customFormat="false" ht="15.75" hidden="false" customHeight="true" outlineLevel="0" collapsed="false">
      <c r="A46" s="4" t="n">
        <v>11487</v>
      </c>
      <c r="B46" s="4" t="s">
        <v>15530</v>
      </c>
      <c r="C46" s="4" t="s">
        <v>15531</v>
      </c>
      <c r="D46" s="4" t="s">
        <v>2752</v>
      </c>
      <c r="E46" s="4" t="s">
        <v>2746</v>
      </c>
      <c r="F46" s="4" t="s">
        <v>313</v>
      </c>
      <c r="G46" s="5" t="s">
        <v>283</v>
      </c>
      <c r="H46" s="4"/>
      <c r="I46" s="4"/>
    </row>
    <row r="47" customFormat="false" ht="15.75" hidden="false" customHeight="true" outlineLevel="0" collapsed="false">
      <c r="A47" s="4" t="n">
        <v>11490</v>
      </c>
      <c r="B47" s="4" t="s">
        <v>22700</v>
      </c>
      <c r="C47" s="4" t="s">
        <v>22701</v>
      </c>
      <c r="D47" s="4" t="s">
        <v>22702</v>
      </c>
      <c r="E47" s="4" t="s">
        <v>668</v>
      </c>
      <c r="F47" s="4" t="s">
        <v>313</v>
      </c>
      <c r="G47" s="5" t="s">
        <v>283</v>
      </c>
      <c r="H47" s="4"/>
      <c r="I47" s="4" t="s">
        <v>64049</v>
      </c>
    </row>
    <row r="48" customFormat="false" ht="15.75" hidden="false" customHeight="true" outlineLevel="0" collapsed="false">
      <c r="A48" s="4" t="n">
        <v>11492</v>
      </c>
      <c r="B48" s="4" t="s">
        <v>19127</v>
      </c>
      <c r="C48" s="4" t="s">
        <v>19128</v>
      </c>
      <c r="D48" s="4" t="s">
        <v>2755</v>
      </c>
      <c r="E48" s="4" t="s">
        <v>2756</v>
      </c>
      <c r="F48" s="4" t="s">
        <v>313</v>
      </c>
      <c r="G48" s="5" t="s">
        <v>283</v>
      </c>
      <c r="H48" s="4"/>
      <c r="I48" s="4" t="s">
        <v>64050</v>
      </c>
    </row>
    <row r="49" customFormat="false" ht="15.75" hidden="false" customHeight="true" outlineLevel="0" collapsed="false">
      <c r="A49" s="4" t="n">
        <v>11500</v>
      </c>
      <c r="B49" s="4" t="s">
        <v>27213</v>
      </c>
      <c r="C49" s="4" t="s">
        <v>27214</v>
      </c>
      <c r="D49" s="4" t="s">
        <v>27215</v>
      </c>
      <c r="E49" s="4" t="s">
        <v>2733</v>
      </c>
      <c r="F49" s="4" t="s">
        <v>313</v>
      </c>
      <c r="G49" s="5" t="s">
        <v>283</v>
      </c>
      <c r="H49" s="4"/>
      <c r="I49" s="4"/>
    </row>
    <row r="50" customFormat="false" ht="15.75" hidden="false" customHeight="true" outlineLevel="0" collapsed="false">
      <c r="A50" s="4" t="n">
        <v>11504</v>
      </c>
      <c r="B50" s="4" t="s">
        <v>22696</v>
      </c>
      <c r="C50" s="4" t="s">
        <v>22697</v>
      </c>
      <c r="D50" s="4" t="s">
        <v>20404</v>
      </c>
      <c r="E50" s="4" t="s">
        <v>20405</v>
      </c>
      <c r="F50" s="4" t="s">
        <v>313</v>
      </c>
      <c r="G50" s="5" t="s">
        <v>283</v>
      </c>
      <c r="H50" s="4"/>
      <c r="I50" s="4"/>
    </row>
    <row r="51" customFormat="false" ht="15.75" hidden="false" customHeight="true" outlineLevel="0" collapsed="false">
      <c r="A51" s="4" t="n">
        <v>11505</v>
      </c>
      <c r="B51" s="4" t="s">
        <v>309</v>
      </c>
      <c r="C51" s="4" t="s">
        <v>310</v>
      </c>
      <c r="D51" s="4" t="s">
        <v>311</v>
      </c>
      <c r="E51" s="4" t="s">
        <v>312</v>
      </c>
      <c r="F51" s="4" t="s">
        <v>313</v>
      </c>
      <c r="G51" s="5" t="s">
        <v>283</v>
      </c>
      <c r="H51" s="4"/>
      <c r="I51" s="4"/>
    </row>
    <row r="52" customFormat="false" ht="15.75" hidden="false" customHeight="true" outlineLevel="0" collapsed="false">
      <c r="A52" s="4" t="n">
        <v>11506</v>
      </c>
      <c r="B52" s="4" t="s">
        <v>31867</v>
      </c>
      <c r="C52" s="4" t="s">
        <v>31868</v>
      </c>
      <c r="D52" s="4" t="s">
        <v>311</v>
      </c>
      <c r="E52" s="4" t="s">
        <v>312</v>
      </c>
      <c r="F52" s="4" t="s">
        <v>313</v>
      </c>
      <c r="G52" s="5" t="s">
        <v>283</v>
      </c>
      <c r="H52" s="4"/>
      <c r="I52" s="4"/>
    </row>
    <row r="53" customFormat="false" ht="15.75" hidden="false" customHeight="true" outlineLevel="0" collapsed="false">
      <c r="A53" s="4" t="n">
        <v>11507</v>
      </c>
      <c r="B53" s="4" t="s">
        <v>10595</v>
      </c>
      <c r="C53" s="4" t="s">
        <v>10596</v>
      </c>
      <c r="D53" s="4" t="s">
        <v>10597</v>
      </c>
      <c r="E53" s="4" t="s">
        <v>10598</v>
      </c>
      <c r="F53" s="4" t="s">
        <v>313</v>
      </c>
      <c r="G53" s="5" t="s">
        <v>283</v>
      </c>
      <c r="H53" s="4"/>
      <c r="I53" s="4"/>
    </row>
    <row r="54" customFormat="false" ht="15.75" hidden="false" customHeight="true" outlineLevel="0" collapsed="false">
      <c r="A54" s="4" t="n">
        <v>11508</v>
      </c>
      <c r="B54" s="4" t="s">
        <v>59111</v>
      </c>
      <c r="C54" s="4" t="s">
        <v>59112</v>
      </c>
      <c r="D54" s="4" t="s">
        <v>16848</v>
      </c>
      <c r="E54" s="4" t="s">
        <v>10598</v>
      </c>
      <c r="F54" s="4" t="s">
        <v>313</v>
      </c>
      <c r="G54" s="5" t="s">
        <v>59113</v>
      </c>
      <c r="H54" s="4"/>
      <c r="I54" s="4" t="s">
        <v>64051</v>
      </c>
    </row>
    <row r="55" customFormat="false" ht="15.75" hidden="false" customHeight="true" outlineLevel="0" collapsed="false">
      <c r="A55" s="4" t="n">
        <v>11509</v>
      </c>
      <c r="B55" s="4" t="s">
        <v>51483</v>
      </c>
      <c r="C55" s="4" t="s">
        <v>51484</v>
      </c>
      <c r="D55" s="4" t="s">
        <v>16848</v>
      </c>
      <c r="E55" s="4" t="s">
        <v>10598</v>
      </c>
      <c r="F55" s="4" t="s">
        <v>313</v>
      </c>
      <c r="G55" s="5" t="s">
        <v>283</v>
      </c>
      <c r="H55" s="4"/>
      <c r="I55" s="4"/>
    </row>
    <row r="56" customFormat="false" ht="15.75" hidden="false" customHeight="true" outlineLevel="0" collapsed="false">
      <c r="A56" s="4" t="n">
        <v>11512</v>
      </c>
      <c r="B56" s="4" t="s">
        <v>42498</v>
      </c>
      <c r="C56" s="4" t="s">
        <v>42499</v>
      </c>
      <c r="D56" s="4" t="s">
        <v>27060</v>
      </c>
      <c r="E56" s="4" t="s">
        <v>27061</v>
      </c>
      <c r="F56" s="4" t="s">
        <v>313</v>
      </c>
      <c r="G56" s="5" t="s">
        <v>283</v>
      </c>
      <c r="H56" s="4"/>
      <c r="I56" s="4"/>
    </row>
    <row r="57" customFormat="false" ht="15.75" hidden="false" customHeight="true" outlineLevel="0" collapsed="false">
      <c r="A57" s="4" t="n">
        <v>11517</v>
      </c>
      <c r="B57" s="4" t="s">
        <v>60263</v>
      </c>
      <c r="C57" s="4" t="s">
        <v>60264</v>
      </c>
      <c r="D57" s="4" t="s">
        <v>1802</v>
      </c>
      <c r="E57" s="4" t="s">
        <v>1803</v>
      </c>
      <c r="F57" s="4" t="s">
        <v>154</v>
      </c>
      <c r="G57" s="5" t="s">
        <v>283</v>
      </c>
      <c r="H57" s="4"/>
      <c r="I57" s="4"/>
    </row>
    <row r="58" customFormat="false" ht="15.75" hidden="false" customHeight="true" outlineLevel="0" collapsed="false">
      <c r="A58" s="4" t="n">
        <v>11518</v>
      </c>
      <c r="B58" s="4" t="s">
        <v>55888</v>
      </c>
      <c r="C58" s="4" t="s">
        <v>55889</v>
      </c>
      <c r="D58" s="4" t="s">
        <v>55890</v>
      </c>
      <c r="E58" s="4" t="s">
        <v>1803</v>
      </c>
      <c r="F58" s="4" t="s">
        <v>154</v>
      </c>
      <c r="G58" s="5" t="s">
        <v>283</v>
      </c>
      <c r="H58" s="4"/>
      <c r="I58" s="4"/>
    </row>
    <row r="59" customFormat="false" ht="15.75" hidden="false" customHeight="true" outlineLevel="0" collapsed="false">
      <c r="A59" s="4" t="n">
        <v>11520</v>
      </c>
      <c r="B59" s="4" t="s">
        <v>29687</v>
      </c>
      <c r="C59" s="4" t="s">
        <v>29688</v>
      </c>
      <c r="D59" s="4" t="s">
        <v>9721</v>
      </c>
      <c r="E59" s="4" t="s">
        <v>9722</v>
      </c>
      <c r="F59" s="4" t="s">
        <v>154</v>
      </c>
      <c r="G59" s="5" t="s">
        <v>283</v>
      </c>
      <c r="H59" s="4"/>
      <c r="I59" s="4"/>
    </row>
    <row r="60" customFormat="false" ht="15.75" hidden="false" customHeight="true" outlineLevel="0" collapsed="false">
      <c r="A60" s="4" t="n">
        <v>11522</v>
      </c>
      <c r="B60" s="4" t="s">
        <v>10485</v>
      </c>
      <c r="C60" s="4" t="s">
        <v>10486</v>
      </c>
      <c r="D60" s="4" t="s">
        <v>782</v>
      </c>
      <c r="E60" s="4" t="s">
        <v>783</v>
      </c>
      <c r="F60" s="4" t="s">
        <v>154</v>
      </c>
      <c r="G60" s="5" t="s">
        <v>283</v>
      </c>
      <c r="H60" s="4"/>
      <c r="I60" s="4"/>
    </row>
    <row r="61" customFormat="false" ht="15.75" hidden="false" customHeight="true" outlineLevel="0" collapsed="false">
      <c r="A61" s="4" t="n">
        <v>11526</v>
      </c>
      <c r="B61" s="4" t="s">
        <v>15777</v>
      </c>
      <c r="C61" s="4" t="s">
        <v>15778</v>
      </c>
      <c r="D61" s="4" t="s">
        <v>15779</v>
      </c>
      <c r="E61" s="4" t="s">
        <v>15780</v>
      </c>
      <c r="F61" s="4" t="s">
        <v>154</v>
      </c>
      <c r="G61" s="5" t="s">
        <v>283</v>
      </c>
      <c r="H61" s="4"/>
      <c r="I61" s="4"/>
    </row>
    <row r="62" customFormat="false" ht="15.75" hidden="false" customHeight="true" outlineLevel="0" collapsed="false">
      <c r="A62" s="4" t="n">
        <v>11527</v>
      </c>
      <c r="B62" s="4" t="s">
        <v>55885</v>
      </c>
      <c r="C62" s="4" t="s">
        <v>55886</v>
      </c>
      <c r="D62" s="4" t="s">
        <v>7775</v>
      </c>
      <c r="E62" s="4" t="s">
        <v>7776</v>
      </c>
      <c r="F62" s="4" t="s">
        <v>154</v>
      </c>
      <c r="G62" s="5" t="s">
        <v>283</v>
      </c>
      <c r="H62" s="4"/>
      <c r="I62" s="4"/>
    </row>
    <row r="63" customFormat="false" ht="15.75" hidden="false" customHeight="true" outlineLevel="0" collapsed="false">
      <c r="A63" s="4" t="n">
        <v>11531</v>
      </c>
      <c r="B63" s="4" t="s">
        <v>2599</v>
      </c>
      <c r="C63" s="4" t="s">
        <v>2600</v>
      </c>
      <c r="D63" s="4" t="s">
        <v>2601</v>
      </c>
      <c r="E63" s="4" t="s">
        <v>2602</v>
      </c>
      <c r="F63" s="4" t="s">
        <v>2093</v>
      </c>
      <c r="G63" s="5" t="s">
        <v>283</v>
      </c>
      <c r="H63" s="4"/>
      <c r="I63" s="4"/>
    </row>
    <row r="64" customFormat="false" ht="15.75" hidden="false" customHeight="true" outlineLevel="0" collapsed="false">
      <c r="A64" s="4" t="n">
        <v>11532</v>
      </c>
      <c r="B64" s="4" t="s">
        <v>22955</v>
      </c>
      <c r="C64" s="4" t="s">
        <v>22956</v>
      </c>
      <c r="D64" s="4" t="s">
        <v>2601</v>
      </c>
      <c r="E64" s="4" t="s">
        <v>2602</v>
      </c>
      <c r="F64" s="4" t="s">
        <v>2093</v>
      </c>
      <c r="G64" s="5" t="s">
        <v>283</v>
      </c>
      <c r="H64" s="4"/>
      <c r="I64" s="4"/>
    </row>
    <row r="65" customFormat="false" ht="15.75" hidden="false" customHeight="true" outlineLevel="0" collapsed="false">
      <c r="A65" s="4" t="n">
        <v>11538</v>
      </c>
      <c r="B65" s="4" t="s">
        <v>15726</v>
      </c>
      <c r="C65" s="4" t="s">
        <v>15727</v>
      </c>
      <c r="D65" s="4" t="s">
        <v>15728</v>
      </c>
      <c r="E65" s="4" t="s">
        <v>2093</v>
      </c>
      <c r="F65" s="4" t="s">
        <v>2093</v>
      </c>
      <c r="G65" s="5" t="s">
        <v>283</v>
      </c>
      <c r="H65" s="4"/>
      <c r="I65" s="4"/>
    </row>
    <row r="66" customFormat="false" ht="15.75" hidden="false" customHeight="true" outlineLevel="0" collapsed="false">
      <c r="A66" s="4" t="n">
        <v>11539</v>
      </c>
      <c r="B66" s="4" t="s">
        <v>16290</v>
      </c>
      <c r="C66" s="4" t="s">
        <v>16291</v>
      </c>
      <c r="D66" s="4" t="s">
        <v>16292</v>
      </c>
      <c r="E66" s="4" t="s">
        <v>2093</v>
      </c>
      <c r="F66" s="4" t="s">
        <v>2093</v>
      </c>
      <c r="G66" s="5" t="s">
        <v>283</v>
      </c>
      <c r="H66" s="4"/>
      <c r="I66" s="4"/>
    </row>
    <row r="67" customFormat="false" ht="15.75" hidden="false" customHeight="true" outlineLevel="0" collapsed="false">
      <c r="A67" s="4" t="n">
        <v>11547</v>
      </c>
      <c r="B67" s="4" t="s">
        <v>51490</v>
      </c>
      <c r="C67" s="4" t="s">
        <v>51491</v>
      </c>
      <c r="D67" s="4" t="s">
        <v>10909</v>
      </c>
      <c r="E67" s="4" t="s">
        <v>10910</v>
      </c>
      <c r="F67" s="4" t="s">
        <v>2093</v>
      </c>
      <c r="G67" s="5" t="s">
        <v>283</v>
      </c>
      <c r="H67" s="4"/>
      <c r="I67" s="4"/>
    </row>
    <row r="68" customFormat="false" ht="15.75" hidden="false" customHeight="true" outlineLevel="0" collapsed="false">
      <c r="A68" s="4" t="n">
        <v>11548</v>
      </c>
      <c r="B68" s="4" t="s">
        <v>3216</v>
      </c>
      <c r="C68" s="4" t="s">
        <v>3217</v>
      </c>
      <c r="D68" s="4" t="s">
        <v>3218</v>
      </c>
      <c r="E68" s="4" t="s">
        <v>3219</v>
      </c>
      <c r="F68" s="4" t="s">
        <v>2093</v>
      </c>
      <c r="G68" s="5" t="s">
        <v>283</v>
      </c>
      <c r="H68" s="4"/>
      <c r="I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5"/>
      <c r="H69" s="4"/>
      <c r="I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5"/>
      <c r="H70" s="4"/>
      <c r="I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5"/>
      <c r="H71" s="4"/>
      <c r="I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5"/>
      <c r="H72" s="4"/>
      <c r="I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5"/>
      <c r="H73" s="4"/>
      <c r="I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5"/>
      <c r="H74" s="4"/>
      <c r="I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5"/>
      <c r="H75" s="4"/>
      <c r="I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5"/>
      <c r="H76" s="4"/>
      <c r="I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5"/>
      <c r="H77" s="4"/>
      <c r="I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5"/>
      <c r="H78" s="4"/>
      <c r="I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5"/>
      <c r="H79" s="4"/>
      <c r="I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5"/>
      <c r="H80" s="4"/>
      <c r="I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5"/>
      <c r="H81" s="4"/>
      <c r="I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5"/>
      <c r="H82" s="4"/>
      <c r="I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5"/>
      <c r="H83" s="4"/>
      <c r="I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5"/>
      <c r="H84" s="4"/>
      <c r="I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5"/>
      <c r="H85" s="4"/>
      <c r="I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5"/>
      <c r="H86" s="4"/>
      <c r="I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5"/>
      <c r="H87" s="4"/>
      <c r="I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5"/>
      <c r="H88" s="4"/>
      <c r="I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5"/>
      <c r="H89" s="4"/>
      <c r="I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5"/>
      <c r="H90" s="4"/>
      <c r="I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5"/>
      <c r="H91" s="4"/>
      <c r="I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5"/>
      <c r="H92" s="4"/>
      <c r="I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5"/>
      <c r="H93" s="4"/>
      <c r="I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5"/>
      <c r="H94" s="4"/>
      <c r="I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5"/>
      <c r="H95" s="4"/>
      <c r="I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5"/>
      <c r="H96" s="4"/>
      <c r="I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5"/>
      <c r="H97" s="4"/>
      <c r="I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5"/>
      <c r="H98" s="4"/>
      <c r="I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5"/>
      <c r="H99" s="4"/>
      <c r="I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5"/>
      <c r="H100" s="4"/>
      <c r="I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5"/>
      <c r="H101" s="4"/>
      <c r="I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5"/>
      <c r="H102" s="4"/>
      <c r="I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5"/>
      <c r="H103" s="4"/>
      <c r="I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5"/>
      <c r="H104" s="4"/>
      <c r="I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5"/>
      <c r="H105" s="4"/>
      <c r="I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5"/>
      <c r="H106" s="4"/>
      <c r="I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5"/>
      <c r="H107" s="4"/>
      <c r="I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5"/>
      <c r="H108" s="4"/>
      <c r="I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5"/>
      <c r="H109" s="4"/>
      <c r="I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5"/>
      <c r="H110" s="4"/>
      <c r="I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5"/>
      <c r="H111" s="4"/>
      <c r="I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5"/>
      <c r="H112" s="4"/>
      <c r="I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5"/>
      <c r="H113" s="4"/>
      <c r="I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5"/>
      <c r="H114" s="4"/>
      <c r="I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5"/>
      <c r="H115" s="4"/>
      <c r="I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5"/>
      <c r="H116" s="4"/>
      <c r="I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5"/>
      <c r="H117" s="4"/>
      <c r="I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5"/>
      <c r="H118" s="4"/>
      <c r="I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5"/>
      <c r="H119" s="4"/>
      <c r="I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5"/>
      <c r="H120" s="4"/>
      <c r="I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5"/>
      <c r="H121" s="4"/>
      <c r="I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5"/>
      <c r="H122" s="4"/>
      <c r="I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5"/>
      <c r="H123" s="4"/>
      <c r="I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5"/>
      <c r="H124" s="4"/>
      <c r="I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5"/>
      <c r="H125" s="4"/>
      <c r="I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5"/>
      <c r="H126" s="4"/>
      <c r="I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5"/>
      <c r="H127" s="4"/>
      <c r="I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5"/>
      <c r="H128" s="4"/>
      <c r="I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5"/>
      <c r="H129" s="4"/>
      <c r="I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5"/>
      <c r="H130" s="4"/>
      <c r="I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5"/>
      <c r="H131" s="4"/>
      <c r="I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5"/>
      <c r="H132" s="4"/>
      <c r="I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5"/>
      <c r="H133" s="4"/>
      <c r="I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5"/>
      <c r="H134" s="4"/>
      <c r="I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5"/>
      <c r="H135" s="4"/>
      <c r="I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5"/>
      <c r="H136" s="4"/>
      <c r="I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5"/>
      <c r="H137" s="4"/>
      <c r="I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5"/>
      <c r="H138" s="4"/>
      <c r="I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5"/>
      <c r="H139" s="4"/>
      <c r="I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5"/>
      <c r="H140" s="4"/>
      <c r="I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5"/>
      <c r="H141" s="4"/>
      <c r="I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5"/>
      <c r="H142" s="4"/>
      <c r="I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5"/>
      <c r="H143" s="4"/>
      <c r="I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5"/>
      <c r="H144" s="4"/>
      <c r="I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5"/>
      <c r="H145" s="4"/>
      <c r="I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5"/>
      <c r="H146" s="4"/>
      <c r="I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5"/>
      <c r="H147" s="4"/>
      <c r="I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5"/>
      <c r="H148" s="4"/>
      <c r="I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5"/>
      <c r="H149" s="4"/>
      <c r="I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5"/>
      <c r="H150" s="4"/>
      <c r="I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5"/>
      <c r="H151" s="4"/>
      <c r="I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5"/>
      <c r="H152" s="4"/>
      <c r="I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5"/>
      <c r="H153" s="4"/>
      <c r="I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5"/>
      <c r="H154" s="4"/>
      <c r="I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5"/>
      <c r="H155" s="4"/>
      <c r="I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5"/>
      <c r="H156" s="4"/>
      <c r="I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5"/>
      <c r="H157" s="4"/>
      <c r="I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5"/>
      <c r="H158" s="4"/>
      <c r="I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5"/>
      <c r="H159" s="4"/>
      <c r="I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5"/>
      <c r="H160" s="4"/>
      <c r="I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5"/>
      <c r="H161" s="4"/>
      <c r="I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5"/>
      <c r="H162" s="4"/>
      <c r="I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5"/>
      <c r="H163" s="4"/>
      <c r="I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5"/>
      <c r="H164" s="4"/>
      <c r="I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5"/>
      <c r="H165" s="4"/>
      <c r="I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5"/>
      <c r="H166" s="4"/>
      <c r="I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5"/>
      <c r="H167" s="4"/>
      <c r="I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5"/>
      <c r="H168" s="4"/>
      <c r="I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5"/>
      <c r="H169" s="4"/>
      <c r="I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5"/>
      <c r="H170" s="4"/>
      <c r="I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5"/>
      <c r="H171" s="4"/>
      <c r="I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5"/>
      <c r="H172" s="4"/>
      <c r="I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5"/>
      <c r="H173" s="4"/>
      <c r="I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5"/>
      <c r="H174" s="4"/>
      <c r="I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5"/>
      <c r="H175" s="4"/>
      <c r="I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5"/>
      <c r="H176" s="4"/>
      <c r="I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5"/>
      <c r="H177" s="4"/>
      <c r="I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5"/>
      <c r="H178" s="4"/>
      <c r="I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5"/>
      <c r="H179" s="4"/>
      <c r="I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5"/>
      <c r="H180" s="4"/>
      <c r="I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5"/>
      <c r="H181" s="4"/>
      <c r="I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5"/>
      <c r="H182" s="4"/>
      <c r="I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5"/>
      <c r="H183" s="4"/>
      <c r="I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5"/>
      <c r="H184" s="4"/>
      <c r="I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5"/>
      <c r="H185" s="4"/>
      <c r="I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5"/>
      <c r="H186" s="4"/>
      <c r="I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5"/>
      <c r="H187" s="4"/>
      <c r="I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5"/>
      <c r="H188" s="4"/>
      <c r="I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5"/>
      <c r="H189" s="4"/>
      <c r="I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5"/>
      <c r="H190" s="4"/>
      <c r="I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5"/>
      <c r="H191" s="4"/>
      <c r="I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5"/>
      <c r="H192" s="4"/>
      <c r="I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5"/>
      <c r="H193" s="4"/>
      <c r="I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5"/>
      <c r="H194" s="4"/>
      <c r="I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5"/>
      <c r="H195" s="4"/>
      <c r="I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5"/>
      <c r="H196" s="4"/>
      <c r="I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5"/>
      <c r="H197" s="4"/>
      <c r="I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5"/>
      <c r="H198" s="4"/>
      <c r="I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5"/>
      <c r="H199" s="4"/>
      <c r="I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5"/>
      <c r="H200" s="4"/>
      <c r="I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5"/>
      <c r="H201" s="4"/>
      <c r="I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5"/>
      <c r="H202" s="4"/>
      <c r="I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5"/>
      <c r="H203" s="4"/>
      <c r="I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5"/>
      <c r="H204" s="4"/>
      <c r="I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5"/>
      <c r="H205" s="4"/>
      <c r="I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5"/>
      <c r="H206" s="4"/>
      <c r="I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5"/>
      <c r="H207" s="4"/>
      <c r="I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5"/>
      <c r="H208" s="4"/>
      <c r="I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5"/>
      <c r="H209" s="4"/>
      <c r="I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5"/>
      <c r="H210" s="4"/>
      <c r="I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5"/>
      <c r="H211" s="4"/>
      <c r="I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5"/>
      <c r="H212" s="4"/>
      <c r="I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5"/>
      <c r="H213" s="4"/>
      <c r="I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5"/>
      <c r="H214" s="4"/>
      <c r="I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5"/>
      <c r="H215" s="4"/>
      <c r="I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5"/>
      <c r="H216" s="4"/>
      <c r="I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5"/>
      <c r="H217" s="4"/>
      <c r="I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5"/>
      <c r="H218" s="4"/>
      <c r="I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5"/>
      <c r="H219" s="4"/>
      <c r="I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5"/>
      <c r="H220" s="4"/>
      <c r="I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5"/>
      <c r="H221" s="4"/>
      <c r="I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5"/>
      <c r="H222" s="4"/>
      <c r="I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5"/>
      <c r="H223" s="4"/>
      <c r="I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5"/>
      <c r="H224" s="4"/>
      <c r="I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5"/>
      <c r="H225" s="4"/>
      <c r="I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5"/>
      <c r="H226" s="4"/>
      <c r="I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5"/>
      <c r="H227" s="4"/>
      <c r="I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5"/>
      <c r="H228" s="4"/>
      <c r="I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5"/>
      <c r="H229" s="4"/>
      <c r="I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5"/>
      <c r="H230" s="4"/>
      <c r="I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5"/>
      <c r="H231" s="4"/>
      <c r="I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5"/>
      <c r="H232" s="4"/>
      <c r="I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5"/>
      <c r="H233" s="4"/>
      <c r="I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5"/>
      <c r="H234" s="4"/>
      <c r="I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5"/>
      <c r="H235" s="4"/>
      <c r="I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5"/>
      <c r="H236" s="4"/>
      <c r="I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5"/>
      <c r="H237" s="4"/>
      <c r="I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5"/>
      <c r="H238" s="4"/>
      <c r="I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5"/>
      <c r="H239" s="4"/>
      <c r="I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5"/>
      <c r="H240" s="4"/>
      <c r="I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5"/>
      <c r="H241" s="4"/>
      <c r="I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5"/>
      <c r="H242" s="4"/>
      <c r="I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5"/>
      <c r="H243" s="4"/>
      <c r="I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5"/>
      <c r="H244" s="4"/>
      <c r="I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5"/>
      <c r="H245" s="4"/>
      <c r="I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5"/>
      <c r="H246" s="4"/>
      <c r="I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5"/>
      <c r="H247" s="4"/>
      <c r="I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5"/>
      <c r="H248" s="4"/>
      <c r="I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5"/>
      <c r="H249" s="4"/>
      <c r="I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5"/>
      <c r="H250" s="4"/>
      <c r="I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5"/>
      <c r="H251" s="4"/>
      <c r="I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5"/>
      <c r="H252" s="4"/>
      <c r="I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5"/>
      <c r="H253" s="4"/>
      <c r="I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5"/>
      <c r="H254" s="4"/>
      <c r="I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5"/>
      <c r="H255" s="4"/>
      <c r="I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5"/>
      <c r="H256" s="4"/>
      <c r="I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5"/>
      <c r="H257" s="4"/>
      <c r="I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5"/>
      <c r="H258" s="4"/>
      <c r="I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5"/>
      <c r="H259" s="4"/>
      <c r="I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5"/>
      <c r="H260" s="4"/>
      <c r="I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5"/>
      <c r="H261" s="4"/>
      <c r="I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5"/>
      <c r="H262" s="4"/>
      <c r="I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5"/>
      <c r="H263" s="4"/>
      <c r="I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5"/>
      <c r="H264" s="4"/>
      <c r="I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5"/>
      <c r="H265" s="4"/>
      <c r="I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5"/>
      <c r="H266" s="4"/>
      <c r="I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5"/>
      <c r="H267" s="4"/>
      <c r="I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5"/>
      <c r="H268" s="4"/>
      <c r="I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5"/>
      <c r="H269" s="4"/>
      <c r="I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5"/>
      <c r="H270" s="4"/>
      <c r="I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5"/>
      <c r="H271" s="4"/>
      <c r="I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5"/>
      <c r="H272" s="4"/>
      <c r="I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5"/>
      <c r="H273" s="4"/>
      <c r="I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5"/>
      <c r="H274" s="4"/>
      <c r="I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5"/>
      <c r="H275" s="4"/>
      <c r="I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5"/>
      <c r="H276" s="4"/>
      <c r="I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5"/>
      <c r="H277" s="4"/>
      <c r="I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5"/>
      <c r="H278" s="4"/>
      <c r="I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5"/>
      <c r="H279" s="4"/>
      <c r="I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5"/>
      <c r="H280" s="4"/>
      <c r="I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5"/>
      <c r="H281" s="4"/>
      <c r="I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5"/>
      <c r="H282" s="4"/>
      <c r="I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5"/>
      <c r="H283" s="4"/>
      <c r="I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5"/>
      <c r="H284" s="4"/>
      <c r="I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5"/>
      <c r="H285" s="4"/>
      <c r="I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5"/>
      <c r="H286" s="4"/>
      <c r="I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5"/>
      <c r="H287" s="4"/>
      <c r="I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5"/>
      <c r="H288" s="4"/>
      <c r="I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5"/>
      <c r="H289" s="4"/>
      <c r="I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5"/>
      <c r="H290" s="4"/>
      <c r="I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5"/>
      <c r="H291" s="4"/>
      <c r="I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5"/>
      <c r="H292" s="4"/>
      <c r="I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5"/>
      <c r="H293" s="4"/>
      <c r="I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5"/>
      <c r="H294" s="4"/>
      <c r="I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5"/>
      <c r="H295" s="4"/>
      <c r="I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5"/>
      <c r="H296" s="4"/>
      <c r="I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5"/>
      <c r="H297" s="4"/>
      <c r="I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5"/>
      <c r="H298" s="4"/>
      <c r="I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5"/>
      <c r="H299" s="4"/>
      <c r="I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5"/>
      <c r="H300" s="4"/>
      <c r="I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5"/>
      <c r="H301" s="4"/>
      <c r="I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5"/>
      <c r="H302" s="4"/>
      <c r="I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5"/>
      <c r="H303" s="4"/>
      <c r="I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5"/>
      <c r="H304" s="4"/>
      <c r="I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5"/>
      <c r="H305" s="4"/>
      <c r="I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5"/>
      <c r="H306" s="4"/>
      <c r="I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5"/>
      <c r="H307" s="4"/>
      <c r="I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5"/>
      <c r="H308" s="4"/>
      <c r="I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5"/>
      <c r="H309" s="4"/>
      <c r="I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5"/>
      <c r="H310" s="4"/>
      <c r="I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5"/>
      <c r="H311" s="4"/>
      <c r="I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5"/>
      <c r="H312" s="4"/>
      <c r="I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5"/>
      <c r="H313" s="4"/>
      <c r="I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5"/>
      <c r="H314" s="4"/>
      <c r="I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5"/>
      <c r="H315" s="4"/>
      <c r="I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5"/>
      <c r="H316" s="4"/>
      <c r="I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5"/>
      <c r="H317" s="4"/>
      <c r="I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5"/>
      <c r="H318" s="4"/>
      <c r="I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5"/>
      <c r="H319" s="4"/>
      <c r="I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5"/>
      <c r="H320" s="4"/>
      <c r="I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5"/>
      <c r="H321" s="4"/>
      <c r="I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5"/>
      <c r="H322" s="4"/>
      <c r="I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5"/>
      <c r="H323" s="4"/>
      <c r="I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5"/>
      <c r="H324" s="4"/>
      <c r="I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5"/>
      <c r="H325" s="4"/>
      <c r="I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5"/>
      <c r="H326" s="4"/>
      <c r="I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5"/>
      <c r="H327" s="4"/>
      <c r="I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5"/>
      <c r="H328" s="4"/>
      <c r="I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5"/>
      <c r="H329" s="4"/>
      <c r="I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5"/>
      <c r="H330" s="4"/>
      <c r="I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5"/>
      <c r="H331" s="4"/>
      <c r="I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5"/>
      <c r="H332" s="4"/>
      <c r="I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5"/>
      <c r="H333" s="4"/>
      <c r="I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5"/>
      <c r="H334" s="4"/>
      <c r="I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5"/>
      <c r="H335" s="4"/>
      <c r="I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5"/>
      <c r="H336" s="4"/>
      <c r="I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5"/>
      <c r="H337" s="4"/>
      <c r="I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5"/>
      <c r="H338" s="4"/>
      <c r="I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5"/>
      <c r="H339" s="4"/>
      <c r="I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5"/>
      <c r="H340" s="4"/>
      <c r="I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5"/>
      <c r="H341" s="4"/>
      <c r="I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5"/>
      <c r="H342" s="4"/>
      <c r="I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5"/>
      <c r="H343" s="4"/>
      <c r="I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5"/>
      <c r="H344" s="4"/>
      <c r="I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5"/>
      <c r="H345" s="4"/>
      <c r="I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5"/>
      <c r="H346" s="4"/>
      <c r="I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5"/>
      <c r="H347" s="4"/>
      <c r="I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5"/>
      <c r="H348" s="4"/>
      <c r="I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5"/>
      <c r="H349" s="4"/>
      <c r="I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5"/>
      <c r="H350" s="4"/>
      <c r="I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5"/>
      <c r="H351" s="4"/>
      <c r="I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5"/>
      <c r="H352" s="4"/>
      <c r="I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5"/>
      <c r="H353" s="4"/>
      <c r="I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5"/>
      <c r="H354" s="4"/>
      <c r="I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5"/>
      <c r="H355" s="4"/>
      <c r="I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5"/>
      <c r="H356" s="4"/>
      <c r="I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5"/>
      <c r="H357" s="4"/>
      <c r="I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5"/>
      <c r="H358" s="4"/>
      <c r="I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5"/>
      <c r="H359" s="4"/>
      <c r="I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5"/>
      <c r="H360" s="4"/>
      <c r="I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5"/>
      <c r="H361" s="4"/>
      <c r="I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5"/>
      <c r="H362" s="4"/>
      <c r="I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5"/>
      <c r="H363" s="4"/>
      <c r="I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5"/>
      <c r="H364" s="4"/>
      <c r="I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5"/>
      <c r="H365" s="4"/>
      <c r="I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5"/>
      <c r="H366" s="4"/>
      <c r="I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5"/>
      <c r="H367" s="4"/>
      <c r="I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5"/>
      <c r="H368" s="4"/>
      <c r="I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5"/>
      <c r="H369" s="4"/>
      <c r="I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5"/>
      <c r="H370" s="4"/>
      <c r="I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5"/>
      <c r="H371" s="4"/>
      <c r="I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5"/>
      <c r="H372" s="4"/>
      <c r="I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5"/>
      <c r="H373" s="4"/>
      <c r="I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5"/>
      <c r="H374" s="4"/>
      <c r="I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5"/>
      <c r="H375" s="4"/>
      <c r="I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5"/>
      <c r="H376" s="4"/>
      <c r="I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5"/>
      <c r="H377" s="4"/>
      <c r="I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5"/>
      <c r="H378" s="4"/>
      <c r="I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5"/>
      <c r="H379" s="4"/>
      <c r="I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5"/>
      <c r="H380" s="4"/>
      <c r="I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5"/>
      <c r="H381" s="4"/>
      <c r="I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5"/>
      <c r="H382" s="4"/>
      <c r="I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5"/>
      <c r="H383" s="4"/>
      <c r="I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5"/>
      <c r="H384" s="4"/>
      <c r="I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5"/>
      <c r="H385" s="4"/>
      <c r="I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5"/>
      <c r="H386" s="4"/>
      <c r="I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5"/>
      <c r="H387" s="4"/>
      <c r="I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5"/>
      <c r="H388" s="4"/>
      <c r="I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5"/>
      <c r="H389" s="4"/>
      <c r="I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5"/>
      <c r="H390" s="4"/>
      <c r="I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5"/>
      <c r="H391" s="4"/>
      <c r="I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5"/>
      <c r="H392" s="4"/>
      <c r="I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5"/>
      <c r="H393" s="4"/>
      <c r="I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5"/>
      <c r="H394" s="4"/>
      <c r="I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5"/>
      <c r="H395" s="4"/>
      <c r="I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5"/>
      <c r="H396" s="4"/>
      <c r="I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5"/>
      <c r="H397" s="4"/>
      <c r="I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5"/>
      <c r="H398" s="4"/>
      <c r="I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5"/>
      <c r="H399" s="4"/>
      <c r="I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5"/>
      <c r="H400" s="4"/>
      <c r="I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5"/>
      <c r="H401" s="4"/>
      <c r="I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5"/>
      <c r="H402" s="4"/>
      <c r="I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5"/>
      <c r="H403" s="4"/>
      <c r="I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5"/>
      <c r="H404" s="4"/>
      <c r="I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5"/>
      <c r="H405" s="4"/>
      <c r="I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5"/>
      <c r="H406" s="4"/>
      <c r="I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5"/>
      <c r="H407" s="4"/>
      <c r="I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5"/>
      <c r="H408" s="4"/>
      <c r="I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5"/>
      <c r="H409" s="4"/>
      <c r="I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5"/>
      <c r="H410" s="4"/>
      <c r="I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5"/>
      <c r="H411" s="4"/>
      <c r="I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5"/>
      <c r="H412" s="4"/>
      <c r="I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5"/>
      <c r="H413" s="4"/>
      <c r="I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5"/>
      <c r="H414" s="4"/>
      <c r="I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5"/>
      <c r="H415" s="4"/>
      <c r="I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5"/>
      <c r="H416" s="4"/>
      <c r="I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5"/>
      <c r="H417" s="4"/>
      <c r="I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5"/>
      <c r="H418" s="4"/>
      <c r="I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5"/>
      <c r="H419" s="4"/>
      <c r="I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5"/>
      <c r="H420" s="4"/>
      <c r="I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5"/>
      <c r="H421" s="4"/>
      <c r="I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5"/>
      <c r="H422" s="4"/>
      <c r="I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5"/>
      <c r="H423" s="4"/>
      <c r="I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5"/>
      <c r="H424" s="4"/>
      <c r="I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5"/>
      <c r="H425" s="4"/>
      <c r="I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5"/>
      <c r="H426" s="4"/>
      <c r="I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5"/>
      <c r="H427" s="4"/>
      <c r="I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5"/>
      <c r="H428" s="4"/>
      <c r="I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5"/>
      <c r="H429" s="4"/>
      <c r="I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5"/>
      <c r="H430" s="4"/>
      <c r="I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5"/>
      <c r="H431" s="4"/>
      <c r="I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5"/>
      <c r="H432" s="4"/>
      <c r="I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5"/>
      <c r="H433" s="4"/>
      <c r="I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5"/>
      <c r="H434" s="4"/>
      <c r="I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5"/>
      <c r="H435" s="4"/>
      <c r="I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5"/>
      <c r="H436" s="4"/>
      <c r="I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5"/>
      <c r="H437" s="4"/>
      <c r="I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5"/>
      <c r="H438" s="4"/>
      <c r="I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5"/>
      <c r="H439" s="4"/>
      <c r="I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5"/>
      <c r="H440" s="4"/>
      <c r="I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5"/>
      <c r="H441" s="4"/>
      <c r="I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5"/>
      <c r="H442" s="4"/>
      <c r="I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5"/>
      <c r="H443" s="4"/>
      <c r="I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5"/>
      <c r="H444" s="4"/>
      <c r="I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5"/>
      <c r="H445" s="4"/>
      <c r="I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5"/>
      <c r="H446" s="4"/>
      <c r="I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5"/>
      <c r="H447" s="4"/>
      <c r="I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5"/>
      <c r="H448" s="4"/>
      <c r="I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5"/>
      <c r="H449" s="4"/>
      <c r="I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5"/>
      <c r="H450" s="4"/>
      <c r="I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5"/>
      <c r="H451" s="4"/>
      <c r="I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5"/>
      <c r="H452" s="4"/>
      <c r="I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5"/>
      <c r="H453" s="4"/>
      <c r="I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5"/>
      <c r="H454" s="4"/>
      <c r="I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5"/>
      <c r="H455" s="4"/>
      <c r="I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5"/>
      <c r="H456" s="4"/>
      <c r="I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5"/>
      <c r="H457" s="4"/>
      <c r="I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5"/>
      <c r="H458" s="4"/>
      <c r="I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5"/>
      <c r="H459" s="4"/>
      <c r="I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5"/>
      <c r="H460" s="4"/>
      <c r="I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5"/>
      <c r="H461" s="4"/>
      <c r="I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5"/>
      <c r="H462" s="4"/>
      <c r="I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5"/>
      <c r="H463" s="4"/>
      <c r="I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5"/>
      <c r="H464" s="4"/>
      <c r="I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5"/>
      <c r="H465" s="4"/>
      <c r="I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5"/>
      <c r="H466" s="4"/>
      <c r="I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5"/>
      <c r="H467" s="4"/>
      <c r="I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5"/>
      <c r="H468" s="4"/>
      <c r="I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5"/>
      <c r="H469" s="4"/>
      <c r="I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5"/>
      <c r="H470" s="4"/>
      <c r="I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5"/>
      <c r="H471" s="4"/>
      <c r="I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5"/>
      <c r="H472" s="4"/>
      <c r="I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5"/>
      <c r="H473" s="4"/>
      <c r="I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5"/>
      <c r="H474" s="4"/>
      <c r="I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5"/>
      <c r="H475" s="4"/>
      <c r="I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5"/>
      <c r="H476" s="4"/>
      <c r="I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5"/>
      <c r="H477" s="4"/>
      <c r="I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5"/>
      <c r="H478" s="4"/>
      <c r="I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5"/>
      <c r="H479" s="4"/>
      <c r="I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5"/>
      <c r="H480" s="4"/>
      <c r="I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5"/>
      <c r="H481" s="4"/>
      <c r="I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5"/>
      <c r="H482" s="4"/>
      <c r="I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5"/>
      <c r="H483" s="4"/>
      <c r="I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5"/>
      <c r="H484" s="4"/>
      <c r="I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5"/>
      <c r="H485" s="4"/>
      <c r="I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5"/>
      <c r="H486" s="4"/>
      <c r="I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5"/>
      <c r="H487" s="4"/>
      <c r="I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5"/>
      <c r="H488" s="4"/>
      <c r="I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5"/>
      <c r="H489" s="4"/>
      <c r="I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5"/>
      <c r="H490" s="4"/>
      <c r="I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5"/>
      <c r="H491" s="4"/>
      <c r="I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5"/>
      <c r="H492" s="4"/>
      <c r="I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5"/>
      <c r="H493" s="4"/>
      <c r="I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5"/>
      <c r="H494" s="4"/>
      <c r="I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5"/>
      <c r="H495" s="4"/>
      <c r="I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5"/>
      <c r="H496" s="4"/>
      <c r="I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5"/>
      <c r="H497" s="4"/>
      <c r="I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5"/>
      <c r="H498" s="4"/>
      <c r="I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5"/>
      <c r="H499" s="4"/>
      <c r="I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5"/>
      <c r="H500" s="4"/>
      <c r="I500" s="4"/>
    </row>
    <row r="501" customFormat="false" ht="15.75" hidden="false" customHeight="true" outlineLevel="0" collapsed="false">
      <c r="A501" s="4"/>
      <c r="B501" s="4"/>
    </row>
    <row r="502" customFormat="false" ht="15.75" hidden="false" customHeight="true" outlineLevel="0" collapsed="false">
      <c r="A502" s="4"/>
      <c r="B502" s="4"/>
    </row>
    <row r="503" customFormat="false" ht="15.75" hidden="false" customHeight="true" outlineLevel="0" collapsed="false">
      <c r="A503" s="4"/>
      <c r="B503" s="4"/>
    </row>
    <row r="504" customFormat="false" ht="15.75" hidden="false" customHeight="true" outlineLevel="0" collapsed="false">
      <c r="A504" s="4"/>
      <c r="B504" s="4"/>
    </row>
    <row r="505" customFormat="false" ht="15.75" hidden="false" customHeight="true" outlineLevel="0" collapsed="false">
      <c r="A505" s="4"/>
      <c r="B505" s="4"/>
    </row>
    <row r="506" customFormat="false" ht="15.75" hidden="false" customHeight="true" outlineLevel="0" collapsed="false">
      <c r="A506" s="4"/>
      <c r="B506" s="4"/>
    </row>
    <row r="507" customFormat="false" ht="15.75" hidden="false" customHeight="true" outlineLevel="0" collapsed="false">
      <c r="A507" s="4"/>
      <c r="B507" s="4"/>
    </row>
    <row r="508" customFormat="false" ht="15.75" hidden="false" customHeight="true" outlineLevel="0" collapsed="false">
      <c r="A508" s="4"/>
      <c r="B508" s="4"/>
    </row>
    <row r="509" customFormat="false" ht="15.75" hidden="false" customHeight="true" outlineLevel="0" collapsed="false">
      <c r="A509" s="4"/>
      <c r="B509" s="4"/>
    </row>
    <row r="510" customFormat="false" ht="15.75" hidden="false" customHeight="true" outlineLevel="0" collapsed="false">
      <c r="A510" s="4"/>
      <c r="B510" s="4"/>
    </row>
    <row r="511" customFormat="false" ht="15.75" hidden="false" customHeight="true" outlineLevel="0" collapsed="false">
      <c r="A511" s="4"/>
      <c r="B511" s="4"/>
    </row>
    <row r="512" customFormat="false" ht="15.75" hidden="false" customHeight="true" outlineLevel="0" collapsed="false">
      <c r="A512" s="4"/>
      <c r="B512" s="4"/>
    </row>
    <row r="513" customFormat="false" ht="15.75" hidden="false" customHeight="true" outlineLevel="0" collapsed="false">
      <c r="A513" s="4"/>
      <c r="B513" s="4"/>
    </row>
    <row r="514" customFormat="false" ht="15.75" hidden="false" customHeight="true" outlineLevel="0" collapsed="false">
      <c r="A514" s="4"/>
      <c r="B514" s="4"/>
    </row>
    <row r="515" customFormat="false" ht="15.75" hidden="false" customHeight="true" outlineLevel="0" collapsed="false">
      <c r="A515" s="4"/>
      <c r="B515" s="4"/>
    </row>
    <row r="516" customFormat="false" ht="15.75" hidden="false" customHeight="true" outlineLevel="0" collapsed="false">
      <c r="A516" s="4"/>
      <c r="B516" s="4"/>
    </row>
    <row r="517" customFormat="false" ht="15.75" hidden="false" customHeight="true" outlineLevel="0" collapsed="false">
      <c r="A517" s="4"/>
      <c r="B517" s="4"/>
    </row>
    <row r="518" customFormat="false" ht="15.75" hidden="false" customHeight="true" outlineLevel="0" collapsed="false">
      <c r="A518" s="4"/>
      <c r="B518" s="4"/>
    </row>
    <row r="519" customFormat="false" ht="15.75" hidden="false" customHeight="true" outlineLevel="0" collapsed="false">
      <c r="A519" s="4"/>
      <c r="B519" s="4"/>
    </row>
    <row r="520" customFormat="false" ht="15.75" hidden="false" customHeight="true" outlineLevel="0" collapsed="false">
      <c r="A520" s="4"/>
      <c r="B520" s="4"/>
    </row>
    <row r="521" customFormat="false" ht="15.75" hidden="false" customHeight="true" outlineLevel="0" collapsed="false">
      <c r="A521" s="4"/>
      <c r="B521" s="4"/>
    </row>
    <row r="522" customFormat="false" ht="15.75" hidden="false" customHeight="true" outlineLevel="0" collapsed="false">
      <c r="A522" s="4"/>
      <c r="B522" s="4"/>
    </row>
    <row r="523" customFormat="false" ht="15.75" hidden="false" customHeight="true" outlineLevel="0" collapsed="false">
      <c r="A523" s="4"/>
      <c r="B523" s="4"/>
    </row>
    <row r="524" customFormat="false" ht="15.75" hidden="false" customHeight="true" outlineLevel="0" collapsed="false">
      <c r="A524" s="4"/>
      <c r="B524" s="4"/>
    </row>
    <row r="525" customFormat="false" ht="15.75" hidden="false" customHeight="true" outlineLevel="0" collapsed="false">
      <c r="A525" s="4"/>
      <c r="B525" s="4"/>
    </row>
    <row r="526" customFormat="false" ht="15.75" hidden="false" customHeight="true" outlineLevel="0" collapsed="false">
      <c r="A526" s="4"/>
      <c r="B526" s="4"/>
    </row>
    <row r="527" customFormat="false" ht="15.75" hidden="false" customHeight="true" outlineLevel="0" collapsed="false">
      <c r="A527" s="4"/>
      <c r="B527" s="4"/>
    </row>
    <row r="528" customFormat="false" ht="15.75" hidden="false" customHeight="true" outlineLevel="0" collapsed="false">
      <c r="A528" s="4"/>
      <c r="B528" s="4"/>
    </row>
    <row r="529" customFormat="false" ht="15.75" hidden="false" customHeight="true" outlineLevel="0" collapsed="false">
      <c r="A529" s="4"/>
      <c r="B529" s="4"/>
    </row>
    <row r="530" customFormat="false" ht="15.75" hidden="false" customHeight="true" outlineLevel="0" collapsed="false">
      <c r="A530" s="4"/>
      <c r="B530" s="4"/>
    </row>
    <row r="531" customFormat="false" ht="15.75" hidden="false" customHeight="true" outlineLevel="0" collapsed="false">
      <c r="A531" s="4"/>
      <c r="B531" s="4"/>
    </row>
    <row r="532" customFormat="false" ht="15.75" hidden="false" customHeight="true" outlineLevel="0" collapsed="false">
      <c r="A532" s="4"/>
      <c r="B532" s="4"/>
    </row>
    <row r="533" customFormat="false" ht="15.75" hidden="false" customHeight="true" outlineLevel="0" collapsed="false">
      <c r="A533" s="4"/>
      <c r="B533" s="4"/>
    </row>
    <row r="534" customFormat="false" ht="15.75" hidden="false" customHeight="true" outlineLevel="0" collapsed="false">
      <c r="A534" s="4"/>
      <c r="B534" s="4"/>
    </row>
    <row r="535" customFormat="false" ht="15.75" hidden="false" customHeight="true" outlineLevel="0" collapsed="false">
      <c r="A535" s="4"/>
      <c r="B535" s="4"/>
    </row>
    <row r="536" customFormat="false" ht="15.75" hidden="false" customHeight="true" outlineLevel="0" collapsed="false">
      <c r="A536" s="4"/>
      <c r="B536" s="4"/>
    </row>
    <row r="537" customFormat="false" ht="15.75" hidden="false" customHeight="true" outlineLevel="0" collapsed="false">
      <c r="A537" s="4"/>
      <c r="B537" s="4"/>
    </row>
    <row r="538" customFormat="false" ht="15.75" hidden="false" customHeight="true" outlineLevel="0" collapsed="false">
      <c r="A538" s="4"/>
      <c r="B538" s="4"/>
    </row>
    <row r="539" customFormat="false" ht="15.75" hidden="false" customHeight="true" outlineLevel="0" collapsed="false">
      <c r="A539" s="4"/>
      <c r="B539" s="4"/>
    </row>
    <row r="540" customFormat="false" ht="15.75" hidden="false" customHeight="true" outlineLevel="0" collapsed="false">
      <c r="A540" s="4"/>
      <c r="B540" s="4"/>
    </row>
    <row r="541" customFormat="false" ht="15.75" hidden="false" customHeight="true" outlineLevel="0" collapsed="false">
      <c r="A541" s="4"/>
      <c r="B541" s="4"/>
    </row>
    <row r="542" customFormat="false" ht="15.75" hidden="false" customHeight="true" outlineLevel="0" collapsed="false">
      <c r="A542" s="4"/>
      <c r="B542" s="4"/>
    </row>
    <row r="543" customFormat="false" ht="15.75" hidden="false" customHeight="true" outlineLevel="0" collapsed="false">
      <c r="A543" s="4"/>
      <c r="B543" s="4"/>
    </row>
    <row r="544" customFormat="false" ht="15.75" hidden="false" customHeight="true" outlineLevel="0" collapsed="false">
      <c r="A544" s="4"/>
      <c r="B544" s="4"/>
    </row>
    <row r="545" customFormat="false" ht="15.75" hidden="false" customHeight="true" outlineLevel="0" collapsed="false">
      <c r="A545" s="4"/>
      <c r="B545" s="4"/>
    </row>
    <row r="546" customFormat="false" ht="15.75" hidden="false" customHeight="true" outlineLevel="0" collapsed="false">
      <c r="A546" s="4"/>
      <c r="B546" s="4"/>
    </row>
    <row r="547" customFormat="false" ht="15.75" hidden="false" customHeight="true" outlineLevel="0" collapsed="false">
      <c r="A547" s="4"/>
      <c r="B547" s="4"/>
    </row>
    <row r="548" customFormat="false" ht="15.75" hidden="false" customHeight="true" outlineLevel="0" collapsed="false">
      <c r="A548" s="4"/>
      <c r="B548" s="4"/>
    </row>
    <row r="549" customFormat="false" ht="15.75" hidden="false" customHeight="true" outlineLevel="0" collapsed="false">
      <c r="A549" s="4"/>
      <c r="B549" s="4"/>
    </row>
    <row r="550" customFormat="false" ht="15.75" hidden="false" customHeight="true" outlineLevel="0" collapsed="false">
      <c r="A550" s="4"/>
      <c r="B550" s="4"/>
    </row>
    <row r="551" customFormat="false" ht="15.75" hidden="false" customHeight="true" outlineLevel="0" collapsed="false">
      <c r="A551" s="4"/>
      <c r="B551" s="4"/>
    </row>
    <row r="552" customFormat="false" ht="15.75" hidden="false" customHeight="true" outlineLevel="0" collapsed="false">
      <c r="A552" s="4"/>
      <c r="B552" s="4"/>
    </row>
    <row r="553" customFormat="false" ht="15.75" hidden="false" customHeight="true" outlineLevel="0" collapsed="false">
      <c r="A553" s="4"/>
      <c r="B553" s="4"/>
    </row>
    <row r="554" customFormat="false" ht="15.75" hidden="false" customHeight="true" outlineLevel="0" collapsed="false">
      <c r="A554" s="4"/>
      <c r="B554" s="4"/>
    </row>
    <row r="555" customFormat="false" ht="15.75" hidden="false" customHeight="true" outlineLevel="0" collapsed="false">
      <c r="A555" s="4"/>
      <c r="B555" s="4"/>
    </row>
    <row r="556" customFormat="false" ht="15.75" hidden="false" customHeight="true" outlineLevel="0" collapsed="false">
      <c r="A556" s="4"/>
      <c r="B556" s="4"/>
    </row>
    <row r="557" customFormat="false" ht="15.75" hidden="false" customHeight="true" outlineLevel="0" collapsed="false">
      <c r="A557" s="4"/>
      <c r="B557" s="4"/>
    </row>
    <row r="558" customFormat="false" ht="15.75" hidden="false" customHeight="true" outlineLevel="0" collapsed="false">
      <c r="A558" s="4"/>
      <c r="B558" s="4"/>
    </row>
    <row r="559" customFormat="false" ht="15.75" hidden="false" customHeight="true" outlineLevel="0" collapsed="false">
      <c r="A559" s="4"/>
      <c r="B559" s="4"/>
    </row>
    <row r="560" customFormat="false" ht="15.75" hidden="false" customHeight="true" outlineLevel="0" collapsed="false">
      <c r="A560" s="4"/>
      <c r="B560" s="4"/>
    </row>
    <row r="561" customFormat="false" ht="15.75" hidden="false" customHeight="true" outlineLevel="0" collapsed="false">
      <c r="A561" s="4"/>
      <c r="B561" s="4"/>
    </row>
    <row r="562" customFormat="false" ht="15.75" hidden="false" customHeight="true" outlineLevel="0" collapsed="false">
      <c r="A562" s="4"/>
      <c r="B562" s="4"/>
    </row>
    <row r="563" customFormat="false" ht="15.75" hidden="false" customHeight="true" outlineLevel="0" collapsed="false">
      <c r="A563" s="4"/>
      <c r="B563" s="4"/>
    </row>
    <row r="564" customFormat="false" ht="15.75" hidden="false" customHeight="true" outlineLevel="0" collapsed="false">
      <c r="A564" s="4"/>
      <c r="B564" s="4"/>
    </row>
    <row r="565" customFormat="false" ht="15.75" hidden="false" customHeight="true" outlineLevel="0" collapsed="false">
      <c r="A565" s="4"/>
      <c r="B565" s="4"/>
    </row>
    <row r="566" customFormat="false" ht="15.75" hidden="false" customHeight="true" outlineLevel="0" collapsed="false">
      <c r="A566" s="4"/>
      <c r="B566" s="4"/>
    </row>
    <row r="567" customFormat="false" ht="15.75" hidden="false" customHeight="true" outlineLevel="0" collapsed="false">
      <c r="A567" s="4"/>
      <c r="B567" s="4"/>
    </row>
    <row r="568" customFormat="false" ht="15.75" hidden="false" customHeight="true" outlineLevel="0" collapsed="false">
      <c r="A568" s="4"/>
      <c r="B568" s="4"/>
    </row>
    <row r="569" customFormat="false" ht="15.75" hidden="false" customHeight="true" outlineLevel="0" collapsed="false">
      <c r="A569" s="4"/>
      <c r="B569" s="4"/>
    </row>
    <row r="570" customFormat="false" ht="15.75" hidden="false" customHeight="true" outlineLevel="0" collapsed="false">
      <c r="A570" s="4"/>
      <c r="B570" s="4"/>
    </row>
    <row r="571" customFormat="false" ht="15.75" hidden="false" customHeight="true" outlineLevel="0" collapsed="false">
      <c r="A571" s="4"/>
      <c r="B571" s="4"/>
    </row>
    <row r="572" customFormat="false" ht="15.75" hidden="false" customHeight="true" outlineLevel="0" collapsed="false">
      <c r="A572" s="4"/>
      <c r="B572" s="4"/>
    </row>
    <row r="573" customFormat="false" ht="15.75" hidden="false" customHeight="true" outlineLevel="0" collapsed="false">
      <c r="A573" s="4"/>
      <c r="B573" s="4"/>
    </row>
    <row r="574" customFormat="false" ht="15.75" hidden="false" customHeight="true" outlineLevel="0" collapsed="false">
      <c r="A574" s="4"/>
      <c r="B574" s="4"/>
    </row>
    <row r="575" customFormat="false" ht="15.75" hidden="false" customHeight="true" outlineLevel="0" collapsed="false">
      <c r="A575" s="4"/>
      <c r="B575" s="4"/>
    </row>
    <row r="576" customFormat="false" ht="15.75" hidden="false" customHeight="true" outlineLevel="0" collapsed="false">
      <c r="A576" s="4"/>
      <c r="B576" s="4"/>
    </row>
    <row r="577" customFormat="false" ht="15.75" hidden="false" customHeight="true" outlineLevel="0" collapsed="false">
      <c r="A577" s="4"/>
      <c r="B577" s="4"/>
    </row>
    <row r="578" customFormat="false" ht="15.75" hidden="false" customHeight="true" outlineLevel="0" collapsed="false">
      <c r="A578" s="4"/>
      <c r="B578" s="4"/>
    </row>
    <row r="579" customFormat="false" ht="15.75" hidden="false" customHeight="true" outlineLevel="0" collapsed="false">
      <c r="A579" s="4"/>
      <c r="B579" s="4"/>
    </row>
    <row r="580" customFormat="false" ht="15.75" hidden="false" customHeight="true" outlineLevel="0" collapsed="false">
      <c r="A580" s="4"/>
      <c r="B580" s="4"/>
    </row>
    <row r="581" customFormat="false" ht="15.75" hidden="false" customHeight="true" outlineLevel="0" collapsed="false">
      <c r="A581" s="4"/>
      <c r="B581" s="4"/>
    </row>
    <row r="582" customFormat="false" ht="15.75" hidden="false" customHeight="true" outlineLevel="0" collapsed="false">
      <c r="A582" s="4"/>
      <c r="B582" s="4"/>
    </row>
    <row r="583" customFormat="false" ht="15.75" hidden="false" customHeight="true" outlineLevel="0" collapsed="false">
      <c r="A583" s="4"/>
      <c r="B583" s="4"/>
    </row>
    <row r="584" customFormat="false" ht="15.75" hidden="false" customHeight="true" outlineLevel="0" collapsed="false">
      <c r="A584" s="4"/>
      <c r="B584" s="4"/>
    </row>
    <row r="585" customFormat="false" ht="15.75" hidden="false" customHeight="true" outlineLevel="0" collapsed="false">
      <c r="A585" s="4"/>
      <c r="B585" s="4"/>
    </row>
    <row r="586" customFormat="false" ht="15.75" hidden="false" customHeight="true" outlineLevel="0" collapsed="false">
      <c r="A586" s="4"/>
      <c r="B586" s="4"/>
    </row>
    <row r="587" customFormat="false" ht="15.75" hidden="false" customHeight="true" outlineLevel="0" collapsed="false">
      <c r="A587" s="4"/>
      <c r="B587" s="4"/>
    </row>
    <row r="588" customFormat="false" ht="15.75" hidden="false" customHeight="true" outlineLevel="0" collapsed="false">
      <c r="A588" s="4"/>
      <c r="B588" s="4"/>
    </row>
    <row r="589" customFormat="false" ht="15.75" hidden="false" customHeight="true" outlineLevel="0" collapsed="false">
      <c r="A589" s="4"/>
      <c r="B589" s="4"/>
    </row>
    <row r="590" customFormat="false" ht="15.75" hidden="false" customHeight="true" outlineLevel="0" collapsed="false">
      <c r="A590" s="4"/>
      <c r="B590" s="4"/>
    </row>
    <row r="591" customFormat="false" ht="15.75" hidden="false" customHeight="true" outlineLevel="0" collapsed="false">
      <c r="A591" s="4"/>
      <c r="B591" s="4"/>
    </row>
    <row r="592" customFormat="false" ht="15.75" hidden="false" customHeight="true" outlineLevel="0" collapsed="false">
      <c r="A592" s="4"/>
      <c r="B592" s="4"/>
    </row>
    <row r="593" customFormat="false" ht="15.75" hidden="false" customHeight="true" outlineLevel="0" collapsed="false">
      <c r="A593" s="4"/>
      <c r="B593" s="4"/>
    </row>
    <row r="594" customFormat="false" ht="15.75" hidden="false" customHeight="true" outlineLevel="0" collapsed="false">
      <c r="A594" s="4"/>
      <c r="B594" s="4"/>
    </row>
    <row r="595" customFormat="false" ht="15.75" hidden="false" customHeight="true" outlineLevel="0" collapsed="false">
      <c r="A595" s="4"/>
      <c r="B595" s="4"/>
    </row>
    <row r="596" customFormat="false" ht="15.75" hidden="false" customHeight="true" outlineLevel="0" collapsed="false">
      <c r="A596" s="4"/>
      <c r="B596" s="4"/>
    </row>
    <row r="597" customFormat="false" ht="15.75" hidden="false" customHeight="true" outlineLevel="0" collapsed="false">
      <c r="A597" s="4"/>
      <c r="B597" s="4"/>
    </row>
    <row r="598" customFormat="false" ht="15.75" hidden="false" customHeight="true" outlineLevel="0" collapsed="false">
      <c r="A598" s="4"/>
      <c r="B598" s="4"/>
    </row>
    <row r="599" customFormat="false" ht="15.75" hidden="false" customHeight="true" outlineLevel="0" collapsed="false">
      <c r="A599" s="4"/>
      <c r="B599" s="4"/>
    </row>
    <row r="600" customFormat="false" ht="15.75" hidden="false" customHeight="true" outlineLevel="0" collapsed="false">
      <c r="A600" s="4"/>
      <c r="B600" s="4"/>
    </row>
    <row r="601" customFormat="false" ht="15.75" hidden="false" customHeight="true" outlineLevel="0" collapsed="false">
      <c r="A601" s="4"/>
      <c r="B601" s="4"/>
    </row>
    <row r="602" customFormat="false" ht="15.75" hidden="false" customHeight="true" outlineLevel="0" collapsed="false">
      <c r="A602" s="4"/>
      <c r="B602" s="4"/>
    </row>
    <row r="603" customFormat="false" ht="15.75" hidden="false" customHeight="true" outlineLevel="0" collapsed="false">
      <c r="A603" s="4"/>
      <c r="B603" s="4"/>
    </row>
    <row r="604" customFormat="false" ht="15.75" hidden="false" customHeight="true" outlineLevel="0" collapsed="false">
      <c r="A604" s="4"/>
      <c r="B604" s="4"/>
    </row>
    <row r="605" customFormat="false" ht="15.75" hidden="false" customHeight="true" outlineLevel="0" collapsed="false">
      <c r="A605" s="4"/>
      <c r="B605" s="4"/>
    </row>
    <row r="606" customFormat="false" ht="15.75" hidden="false" customHeight="true" outlineLevel="0" collapsed="false">
      <c r="A606" s="4"/>
      <c r="B606" s="4"/>
    </row>
    <row r="607" customFormat="false" ht="15.75" hidden="false" customHeight="true" outlineLevel="0" collapsed="false">
      <c r="A607" s="4"/>
      <c r="B607" s="4"/>
    </row>
    <row r="608" customFormat="false" ht="15.75" hidden="false" customHeight="true" outlineLevel="0" collapsed="false">
      <c r="A608" s="4"/>
      <c r="B608" s="4"/>
    </row>
    <row r="609" customFormat="false" ht="15.75" hidden="false" customHeight="true" outlineLevel="0" collapsed="false">
      <c r="A609" s="4"/>
      <c r="B609" s="4"/>
    </row>
    <row r="610" customFormat="false" ht="15.75" hidden="false" customHeight="true" outlineLevel="0" collapsed="false">
      <c r="A610" s="4"/>
      <c r="B610" s="4"/>
    </row>
    <row r="611" customFormat="false" ht="15.75" hidden="false" customHeight="true" outlineLevel="0" collapsed="false">
      <c r="A611" s="4"/>
      <c r="B611" s="4"/>
    </row>
    <row r="612" customFormat="false" ht="15.75" hidden="false" customHeight="true" outlineLevel="0" collapsed="false">
      <c r="A612" s="4"/>
      <c r="B612" s="4"/>
    </row>
    <row r="613" customFormat="false" ht="15.75" hidden="false" customHeight="true" outlineLevel="0" collapsed="false">
      <c r="A613" s="4"/>
      <c r="B613" s="4"/>
    </row>
    <row r="614" customFormat="false" ht="15.75" hidden="false" customHeight="true" outlineLevel="0" collapsed="false">
      <c r="A614" s="4"/>
      <c r="B614" s="4"/>
    </row>
    <row r="615" customFormat="false" ht="15.75" hidden="false" customHeight="true" outlineLevel="0" collapsed="false">
      <c r="A615" s="4"/>
      <c r="B615" s="4"/>
    </row>
    <row r="616" customFormat="false" ht="15.75" hidden="false" customHeight="true" outlineLevel="0" collapsed="false">
      <c r="A616" s="4"/>
      <c r="B616" s="4"/>
    </row>
    <row r="617" customFormat="false" ht="15.75" hidden="false" customHeight="true" outlineLevel="0" collapsed="false">
      <c r="A617" s="4"/>
      <c r="B617" s="4"/>
    </row>
    <row r="618" customFormat="false" ht="15.75" hidden="false" customHeight="true" outlineLevel="0" collapsed="false">
      <c r="A618" s="4"/>
      <c r="B618" s="4"/>
    </row>
    <row r="619" customFormat="false" ht="15.75" hidden="false" customHeight="true" outlineLevel="0" collapsed="false">
      <c r="A619" s="4"/>
      <c r="B619" s="4"/>
    </row>
    <row r="620" customFormat="false" ht="15.75" hidden="false" customHeight="true" outlineLevel="0" collapsed="false">
      <c r="A620" s="4"/>
      <c r="B620" s="4"/>
    </row>
    <row r="621" customFormat="false" ht="15.75" hidden="false" customHeight="true" outlineLevel="0" collapsed="false">
      <c r="A621" s="4"/>
      <c r="B621" s="4"/>
    </row>
    <row r="622" customFormat="false" ht="15.75" hidden="false" customHeight="true" outlineLevel="0" collapsed="false">
      <c r="A622" s="4"/>
      <c r="B622" s="4"/>
    </row>
    <row r="623" customFormat="false" ht="15.75" hidden="false" customHeight="true" outlineLevel="0" collapsed="false">
      <c r="A623" s="4"/>
      <c r="B623" s="4"/>
    </row>
    <row r="624" customFormat="false" ht="15.75" hidden="false" customHeight="true" outlineLevel="0" collapsed="false">
      <c r="A624" s="4"/>
      <c r="B624" s="4"/>
    </row>
    <row r="625" customFormat="false" ht="15.75" hidden="false" customHeight="true" outlineLevel="0" collapsed="false">
      <c r="A625" s="4"/>
      <c r="B625" s="4"/>
    </row>
    <row r="626" customFormat="false" ht="15.75" hidden="false" customHeight="true" outlineLevel="0" collapsed="false">
      <c r="A626" s="4"/>
      <c r="B626" s="4"/>
    </row>
    <row r="627" customFormat="false" ht="15.75" hidden="false" customHeight="true" outlineLevel="0" collapsed="false">
      <c r="A627" s="4"/>
      <c r="B627" s="4"/>
    </row>
    <row r="628" customFormat="false" ht="15.75" hidden="false" customHeight="true" outlineLevel="0" collapsed="false">
      <c r="A628" s="4"/>
      <c r="B628" s="4"/>
    </row>
    <row r="629" customFormat="false" ht="15.75" hidden="false" customHeight="true" outlineLevel="0" collapsed="false">
      <c r="A629" s="4"/>
      <c r="B629" s="4"/>
    </row>
    <row r="630" customFormat="false" ht="15.75" hidden="false" customHeight="true" outlineLevel="0" collapsed="false">
      <c r="A630" s="4"/>
      <c r="B630" s="4"/>
    </row>
    <row r="631" customFormat="false" ht="15.75" hidden="false" customHeight="true" outlineLevel="0" collapsed="false">
      <c r="A631" s="4"/>
      <c r="B631" s="4"/>
    </row>
    <row r="632" customFormat="false" ht="15.75" hidden="false" customHeight="true" outlineLevel="0" collapsed="false">
      <c r="A632" s="4"/>
      <c r="B632" s="4"/>
    </row>
    <row r="633" customFormat="false" ht="15.75" hidden="false" customHeight="true" outlineLevel="0" collapsed="false">
      <c r="A633" s="4"/>
      <c r="B633" s="4"/>
    </row>
    <row r="634" customFormat="false" ht="15.75" hidden="false" customHeight="true" outlineLevel="0" collapsed="false">
      <c r="A634" s="4"/>
      <c r="B634" s="4"/>
    </row>
    <row r="635" customFormat="false" ht="15.75" hidden="false" customHeight="true" outlineLevel="0" collapsed="false">
      <c r="A635" s="4"/>
      <c r="B635" s="4"/>
    </row>
    <row r="636" customFormat="false" ht="15.75" hidden="false" customHeight="true" outlineLevel="0" collapsed="false">
      <c r="A636" s="4"/>
      <c r="B636" s="4"/>
    </row>
    <row r="637" customFormat="false" ht="15.75" hidden="false" customHeight="true" outlineLevel="0" collapsed="false">
      <c r="A637" s="4"/>
      <c r="B637" s="4"/>
    </row>
    <row r="638" customFormat="false" ht="15.75" hidden="false" customHeight="true" outlineLevel="0" collapsed="false">
      <c r="A638" s="4"/>
      <c r="B638" s="4"/>
    </row>
    <row r="639" customFormat="false" ht="15.75" hidden="false" customHeight="true" outlineLevel="0" collapsed="false">
      <c r="A639" s="4"/>
      <c r="B639" s="4"/>
    </row>
    <row r="640" customFormat="false" ht="15.75" hidden="false" customHeight="true" outlineLevel="0" collapsed="false">
      <c r="A640" s="4"/>
      <c r="B640" s="4"/>
    </row>
    <row r="641" customFormat="false" ht="15.75" hidden="false" customHeight="true" outlineLevel="0" collapsed="false">
      <c r="A641" s="4"/>
      <c r="B641" s="4"/>
    </row>
    <row r="642" customFormat="false" ht="15.75" hidden="false" customHeight="true" outlineLevel="0" collapsed="false">
      <c r="A642" s="4"/>
      <c r="B642" s="4"/>
    </row>
    <row r="643" customFormat="false" ht="15.75" hidden="false" customHeight="true" outlineLevel="0" collapsed="false">
      <c r="A643" s="4"/>
      <c r="B643" s="4"/>
    </row>
    <row r="644" customFormat="false" ht="15.75" hidden="false" customHeight="true" outlineLevel="0" collapsed="false">
      <c r="A644" s="4"/>
      <c r="B644" s="4"/>
    </row>
    <row r="645" customFormat="false" ht="15.75" hidden="false" customHeight="true" outlineLevel="0" collapsed="false">
      <c r="A645" s="4"/>
      <c r="B645" s="4"/>
    </row>
    <row r="646" customFormat="false" ht="15.75" hidden="false" customHeight="true" outlineLevel="0" collapsed="false">
      <c r="A646" s="4"/>
      <c r="B646" s="4"/>
    </row>
    <row r="647" customFormat="false" ht="15.75" hidden="false" customHeight="true" outlineLevel="0" collapsed="false">
      <c r="A647" s="4"/>
      <c r="B647" s="4"/>
    </row>
    <row r="648" customFormat="false" ht="15.75" hidden="false" customHeight="true" outlineLevel="0" collapsed="false">
      <c r="A648" s="4"/>
      <c r="B648" s="4"/>
    </row>
    <row r="649" customFormat="false" ht="15.75" hidden="false" customHeight="true" outlineLevel="0" collapsed="false">
      <c r="A649" s="4"/>
      <c r="B649" s="4"/>
    </row>
    <row r="650" customFormat="false" ht="15.75" hidden="false" customHeight="true" outlineLevel="0" collapsed="false">
      <c r="A650" s="4"/>
      <c r="B650" s="4"/>
    </row>
    <row r="651" customFormat="false" ht="15.75" hidden="false" customHeight="true" outlineLevel="0" collapsed="false">
      <c r="A651" s="4"/>
      <c r="B651" s="4"/>
    </row>
    <row r="652" customFormat="false" ht="15.75" hidden="false" customHeight="true" outlineLevel="0" collapsed="false">
      <c r="A652" s="4"/>
      <c r="B652" s="4"/>
    </row>
    <row r="653" customFormat="false" ht="15.75" hidden="false" customHeight="true" outlineLevel="0" collapsed="false">
      <c r="A653" s="4"/>
      <c r="B653" s="4"/>
    </row>
    <row r="654" customFormat="false" ht="15.75" hidden="false" customHeight="true" outlineLevel="0" collapsed="false">
      <c r="A654" s="4"/>
      <c r="B654" s="4"/>
    </row>
    <row r="655" customFormat="false" ht="15.75" hidden="false" customHeight="true" outlineLevel="0" collapsed="false">
      <c r="A655" s="4"/>
      <c r="B655" s="4"/>
    </row>
    <row r="656" customFormat="false" ht="15.75" hidden="false" customHeight="true" outlineLevel="0" collapsed="false">
      <c r="A656" s="4"/>
      <c r="B656" s="4"/>
    </row>
    <row r="657" customFormat="false" ht="15.75" hidden="false" customHeight="true" outlineLevel="0" collapsed="false">
      <c r="A657" s="4"/>
      <c r="B657" s="4"/>
    </row>
    <row r="658" customFormat="false" ht="15.75" hidden="false" customHeight="true" outlineLevel="0" collapsed="false">
      <c r="A658" s="4"/>
      <c r="B658" s="4"/>
    </row>
    <row r="659" customFormat="false" ht="15.75" hidden="false" customHeight="true" outlineLevel="0" collapsed="false">
      <c r="A659" s="4"/>
      <c r="B659" s="4"/>
    </row>
    <row r="660" customFormat="false" ht="15.75" hidden="false" customHeight="true" outlineLevel="0" collapsed="false">
      <c r="A660" s="4"/>
      <c r="B660" s="4"/>
    </row>
    <row r="661" customFormat="false" ht="15.75" hidden="false" customHeight="true" outlineLevel="0" collapsed="false">
      <c r="A661" s="4"/>
      <c r="B661" s="4"/>
    </row>
    <row r="662" customFormat="false" ht="15.75" hidden="false" customHeight="true" outlineLevel="0" collapsed="false">
      <c r="A662" s="4"/>
      <c r="B662" s="4"/>
    </row>
    <row r="663" customFormat="false" ht="15.75" hidden="false" customHeight="true" outlineLevel="0" collapsed="false">
      <c r="A663" s="4"/>
      <c r="B663" s="4"/>
    </row>
    <row r="664" customFormat="false" ht="15.75" hidden="false" customHeight="true" outlineLevel="0" collapsed="false">
      <c r="A664" s="4"/>
      <c r="B664" s="4"/>
    </row>
    <row r="665" customFormat="false" ht="15.75" hidden="false" customHeight="true" outlineLevel="0" collapsed="false">
      <c r="A665" s="4"/>
      <c r="B665" s="4"/>
    </row>
    <row r="666" customFormat="false" ht="15.75" hidden="false" customHeight="true" outlineLevel="0" collapsed="false">
      <c r="A666" s="4"/>
      <c r="B666" s="4"/>
    </row>
    <row r="667" customFormat="false" ht="15.75" hidden="false" customHeight="true" outlineLevel="0" collapsed="false">
      <c r="A667" s="4"/>
      <c r="B667" s="4"/>
    </row>
    <row r="668" customFormat="false" ht="15.75" hidden="false" customHeight="true" outlineLevel="0" collapsed="false">
      <c r="A668" s="4"/>
      <c r="B668" s="4"/>
    </row>
    <row r="669" customFormat="false" ht="15.75" hidden="false" customHeight="true" outlineLevel="0" collapsed="false">
      <c r="A669" s="4"/>
      <c r="B669" s="4"/>
    </row>
    <row r="670" customFormat="false" ht="15.75" hidden="false" customHeight="true" outlineLevel="0" collapsed="false">
      <c r="A670" s="4"/>
      <c r="B670" s="4"/>
    </row>
    <row r="671" customFormat="false" ht="15.75" hidden="false" customHeight="true" outlineLevel="0" collapsed="false">
      <c r="A671" s="4"/>
      <c r="B671" s="4"/>
    </row>
    <row r="672" customFormat="false" ht="15.75" hidden="false" customHeight="true" outlineLevel="0" collapsed="false">
      <c r="A672" s="4"/>
      <c r="B672" s="4"/>
    </row>
    <row r="673" customFormat="false" ht="15.75" hidden="false" customHeight="true" outlineLevel="0" collapsed="false">
      <c r="A673" s="4"/>
      <c r="B673" s="4"/>
    </row>
    <row r="674" customFormat="false" ht="15.75" hidden="false" customHeight="true" outlineLevel="0" collapsed="false">
      <c r="A674" s="4"/>
      <c r="B674" s="4"/>
    </row>
    <row r="675" customFormat="false" ht="15.75" hidden="false" customHeight="true" outlineLevel="0" collapsed="false">
      <c r="A675" s="4"/>
      <c r="B675" s="4"/>
    </row>
    <row r="676" customFormat="false" ht="15.75" hidden="false" customHeight="true" outlineLevel="0" collapsed="false">
      <c r="A676" s="4"/>
      <c r="B676" s="4"/>
    </row>
    <row r="677" customFormat="false" ht="15.75" hidden="false" customHeight="true" outlineLevel="0" collapsed="false">
      <c r="A677" s="4"/>
      <c r="B677" s="4"/>
    </row>
    <row r="678" customFormat="false" ht="15.75" hidden="false" customHeight="true" outlineLevel="0" collapsed="false">
      <c r="A678" s="4"/>
      <c r="B678" s="4"/>
    </row>
    <row r="679" customFormat="false" ht="15.75" hidden="false" customHeight="true" outlineLevel="0" collapsed="false">
      <c r="A679" s="4"/>
      <c r="B679" s="4"/>
    </row>
    <row r="680" customFormat="false" ht="15.75" hidden="false" customHeight="true" outlineLevel="0" collapsed="false">
      <c r="A680" s="4"/>
      <c r="B680" s="4"/>
    </row>
    <row r="681" customFormat="false" ht="15.75" hidden="false" customHeight="true" outlineLevel="0" collapsed="false">
      <c r="A681" s="4"/>
      <c r="B681" s="4"/>
    </row>
    <row r="682" customFormat="false" ht="15.75" hidden="false" customHeight="true" outlineLevel="0" collapsed="false">
      <c r="A682" s="4"/>
      <c r="B682" s="4"/>
    </row>
    <row r="683" customFormat="false" ht="15.75" hidden="false" customHeight="true" outlineLevel="0" collapsed="false">
      <c r="A683" s="4"/>
      <c r="B683" s="4"/>
    </row>
    <row r="684" customFormat="false" ht="15.75" hidden="false" customHeight="true" outlineLevel="0" collapsed="false">
      <c r="A684" s="4"/>
      <c r="B684" s="4"/>
    </row>
    <row r="685" customFormat="false" ht="15.75" hidden="false" customHeight="true" outlineLevel="0" collapsed="false">
      <c r="A685" s="4"/>
      <c r="B685" s="4"/>
    </row>
    <row r="686" customFormat="false" ht="15.75" hidden="false" customHeight="true" outlineLevel="0" collapsed="false">
      <c r="A686" s="4"/>
      <c r="B686" s="4"/>
    </row>
    <row r="687" customFormat="false" ht="15.75" hidden="false" customHeight="true" outlineLevel="0" collapsed="false">
      <c r="A687" s="4"/>
      <c r="B687" s="4"/>
    </row>
    <row r="688" customFormat="false" ht="15.75" hidden="false" customHeight="true" outlineLevel="0" collapsed="false">
      <c r="A688" s="4"/>
      <c r="B688" s="4"/>
    </row>
    <row r="689" customFormat="false" ht="15.75" hidden="false" customHeight="true" outlineLevel="0" collapsed="false">
      <c r="A689" s="4"/>
      <c r="B689" s="4"/>
    </row>
    <row r="690" customFormat="false" ht="15.75" hidden="false" customHeight="true" outlineLevel="0" collapsed="false">
      <c r="A690" s="4"/>
      <c r="B690" s="4"/>
    </row>
    <row r="691" customFormat="false" ht="15.75" hidden="false" customHeight="true" outlineLevel="0" collapsed="false">
      <c r="A691" s="4"/>
      <c r="B691" s="4"/>
    </row>
    <row r="692" customFormat="false" ht="15.75" hidden="false" customHeight="true" outlineLevel="0" collapsed="false">
      <c r="A692" s="4"/>
      <c r="B692" s="4"/>
    </row>
    <row r="693" customFormat="false" ht="15.75" hidden="false" customHeight="true" outlineLevel="0" collapsed="false">
      <c r="A693" s="4"/>
      <c r="B693" s="4"/>
    </row>
    <row r="694" customFormat="false" ht="15.75" hidden="false" customHeight="true" outlineLevel="0" collapsed="false">
      <c r="A694" s="4"/>
      <c r="B694" s="4"/>
    </row>
    <row r="695" customFormat="false" ht="15.75" hidden="false" customHeight="true" outlineLevel="0" collapsed="false">
      <c r="A695" s="4"/>
      <c r="B695" s="4"/>
    </row>
    <row r="696" customFormat="false" ht="15.75" hidden="false" customHeight="true" outlineLevel="0" collapsed="false">
      <c r="A696" s="4"/>
      <c r="B696" s="4"/>
    </row>
    <row r="697" customFormat="false" ht="15.75" hidden="false" customHeight="true" outlineLevel="0" collapsed="false">
      <c r="A697" s="4"/>
      <c r="B697" s="4"/>
    </row>
    <row r="698" customFormat="false" ht="15.75" hidden="false" customHeight="true" outlineLevel="0" collapsed="false">
      <c r="A698" s="4"/>
      <c r="B698" s="4"/>
    </row>
    <row r="699" customFormat="false" ht="15.75" hidden="false" customHeight="true" outlineLevel="0" collapsed="false">
      <c r="A699" s="4"/>
      <c r="B699" s="4"/>
    </row>
    <row r="700" customFormat="false" ht="15.75" hidden="false" customHeight="true" outlineLevel="0" collapsed="false">
      <c r="A700" s="4"/>
      <c r="B700" s="4"/>
    </row>
    <row r="701" customFormat="false" ht="15.75" hidden="false" customHeight="true" outlineLevel="0" collapsed="false">
      <c r="A701" s="4"/>
      <c r="B701" s="4"/>
    </row>
    <row r="702" customFormat="false" ht="15.75" hidden="false" customHeight="true" outlineLevel="0" collapsed="false">
      <c r="A702" s="4"/>
      <c r="B702" s="4"/>
    </row>
    <row r="703" customFormat="false" ht="15.75" hidden="false" customHeight="true" outlineLevel="0" collapsed="false">
      <c r="A703" s="4"/>
      <c r="B703" s="4"/>
    </row>
    <row r="704" customFormat="false" ht="15.75" hidden="false" customHeight="true" outlineLevel="0" collapsed="false">
      <c r="A704" s="4"/>
      <c r="B704" s="4"/>
    </row>
    <row r="705" customFormat="false" ht="15.75" hidden="false" customHeight="true" outlineLevel="0" collapsed="false">
      <c r="A705" s="4"/>
      <c r="B705" s="4"/>
    </row>
    <row r="706" customFormat="false" ht="15.75" hidden="false" customHeight="true" outlineLevel="0" collapsed="false">
      <c r="A706" s="4"/>
      <c r="B706" s="4"/>
    </row>
    <row r="707" customFormat="false" ht="15.75" hidden="false" customHeight="true" outlineLevel="0" collapsed="false">
      <c r="A707" s="4"/>
      <c r="B707" s="4"/>
    </row>
    <row r="708" customFormat="false" ht="15.75" hidden="false" customHeight="true" outlineLevel="0" collapsed="false">
      <c r="A708" s="4"/>
      <c r="B708" s="4"/>
    </row>
    <row r="709" customFormat="false" ht="15.75" hidden="false" customHeight="true" outlineLevel="0" collapsed="false">
      <c r="A709" s="4"/>
      <c r="B709" s="4"/>
    </row>
    <row r="710" customFormat="false" ht="15.75" hidden="false" customHeight="true" outlineLevel="0" collapsed="false">
      <c r="A710" s="4"/>
      <c r="B710" s="4"/>
    </row>
    <row r="711" customFormat="false" ht="15.75" hidden="false" customHeight="true" outlineLevel="0" collapsed="false">
      <c r="A711" s="4"/>
      <c r="B711" s="4"/>
    </row>
    <row r="712" customFormat="false" ht="15.75" hidden="false" customHeight="true" outlineLevel="0" collapsed="false">
      <c r="A712" s="4"/>
      <c r="B712" s="4"/>
    </row>
    <row r="713" customFormat="false" ht="15.75" hidden="false" customHeight="true" outlineLevel="0" collapsed="false">
      <c r="A713" s="4"/>
      <c r="B713" s="4"/>
    </row>
    <row r="714" customFormat="false" ht="15.75" hidden="false" customHeight="true" outlineLevel="0" collapsed="false">
      <c r="A714" s="4"/>
      <c r="B714" s="4"/>
    </row>
    <row r="715" customFormat="false" ht="15.75" hidden="false" customHeight="true" outlineLevel="0" collapsed="false">
      <c r="A715" s="4"/>
      <c r="B715" s="4"/>
    </row>
    <row r="716" customFormat="false" ht="15.75" hidden="false" customHeight="true" outlineLevel="0" collapsed="false">
      <c r="A716" s="4"/>
      <c r="B716" s="4"/>
    </row>
    <row r="717" customFormat="false" ht="15.75" hidden="false" customHeight="true" outlineLevel="0" collapsed="false">
      <c r="A717" s="4"/>
      <c r="B717" s="4"/>
    </row>
    <row r="718" customFormat="false" ht="15.75" hidden="false" customHeight="true" outlineLevel="0" collapsed="false">
      <c r="A718" s="4"/>
      <c r="B718" s="4"/>
    </row>
    <row r="719" customFormat="false" ht="15.75" hidden="false" customHeight="true" outlineLevel="0" collapsed="false">
      <c r="A719" s="4"/>
      <c r="B719" s="4"/>
    </row>
    <row r="720" customFormat="false" ht="15.75" hidden="false" customHeight="true" outlineLevel="0" collapsed="false">
      <c r="A720" s="4"/>
      <c r="B720" s="4"/>
    </row>
    <row r="721" customFormat="false" ht="15.75" hidden="false" customHeight="true" outlineLevel="0" collapsed="false">
      <c r="A721" s="4"/>
      <c r="B721" s="4"/>
    </row>
    <row r="722" customFormat="false" ht="15.75" hidden="false" customHeight="true" outlineLevel="0" collapsed="false">
      <c r="A722" s="4"/>
      <c r="B722" s="4"/>
    </row>
    <row r="723" customFormat="false" ht="15.75" hidden="false" customHeight="true" outlineLevel="0" collapsed="false">
      <c r="A723" s="4"/>
      <c r="B723" s="4"/>
    </row>
    <row r="724" customFormat="false" ht="15.75" hidden="false" customHeight="true" outlineLevel="0" collapsed="false">
      <c r="A724" s="4"/>
      <c r="B724" s="4"/>
    </row>
    <row r="725" customFormat="false" ht="15.75" hidden="false" customHeight="true" outlineLevel="0" collapsed="false">
      <c r="A725" s="4"/>
      <c r="B725" s="4"/>
    </row>
    <row r="726" customFormat="false" ht="15.75" hidden="false" customHeight="true" outlineLevel="0" collapsed="false">
      <c r="A726" s="4"/>
      <c r="B726" s="4"/>
    </row>
    <row r="727" customFormat="false" ht="15.75" hidden="false" customHeight="true" outlineLevel="0" collapsed="false">
      <c r="A727" s="4"/>
      <c r="B727" s="4"/>
    </row>
    <row r="728" customFormat="false" ht="15.75" hidden="false" customHeight="true" outlineLevel="0" collapsed="false">
      <c r="A728" s="4"/>
      <c r="B728" s="4"/>
    </row>
    <row r="729" customFormat="false" ht="15.75" hidden="false" customHeight="true" outlineLevel="0" collapsed="false">
      <c r="A729" s="4"/>
      <c r="B729" s="4"/>
    </row>
    <row r="730" customFormat="false" ht="15.75" hidden="false" customHeight="true" outlineLevel="0" collapsed="false">
      <c r="A730" s="4"/>
      <c r="B730" s="4"/>
    </row>
    <row r="731" customFormat="false" ht="15.75" hidden="false" customHeight="true" outlineLevel="0" collapsed="false">
      <c r="A731" s="4"/>
      <c r="B731" s="4"/>
    </row>
    <row r="732" customFormat="false" ht="15.75" hidden="false" customHeight="true" outlineLevel="0" collapsed="false">
      <c r="A732" s="4"/>
      <c r="B732" s="4"/>
    </row>
    <row r="733" customFormat="false" ht="15.75" hidden="false" customHeight="true" outlineLevel="0" collapsed="false">
      <c r="A733" s="4"/>
      <c r="B733" s="4"/>
    </row>
    <row r="734" customFormat="false" ht="15.75" hidden="false" customHeight="true" outlineLevel="0" collapsed="false">
      <c r="A734" s="4"/>
      <c r="B734" s="4"/>
    </row>
    <row r="735" customFormat="false" ht="15.75" hidden="false" customHeight="true" outlineLevel="0" collapsed="false">
      <c r="A735" s="4"/>
      <c r="B735" s="4"/>
    </row>
    <row r="736" customFormat="false" ht="15.75" hidden="false" customHeight="true" outlineLevel="0" collapsed="false">
      <c r="A736" s="4"/>
      <c r="B736" s="4"/>
    </row>
    <row r="737" customFormat="false" ht="15.75" hidden="false" customHeight="true" outlineLevel="0" collapsed="false">
      <c r="A737" s="4"/>
      <c r="B737" s="4"/>
    </row>
    <row r="738" customFormat="false" ht="15.75" hidden="false" customHeight="true" outlineLevel="0" collapsed="false">
      <c r="A738" s="4"/>
      <c r="B738" s="4"/>
    </row>
    <row r="739" customFormat="false" ht="15.75" hidden="false" customHeight="true" outlineLevel="0" collapsed="false">
      <c r="A739" s="4"/>
      <c r="B739" s="4"/>
    </row>
    <row r="740" customFormat="false" ht="15.75" hidden="false" customHeight="true" outlineLevel="0" collapsed="false">
      <c r="A740" s="4"/>
      <c r="B740" s="4"/>
    </row>
    <row r="741" customFormat="false" ht="15.75" hidden="false" customHeight="true" outlineLevel="0" collapsed="false">
      <c r="A741" s="4"/>
      <c r="B741" s="4"/>
    </row>
    <row r="742" customFormat="false" ht="15.75" hidden="false" customHeight="true" outlineLevel="0" collapsed="false">
      <c r="A742" s="4"/>
      <c r="B742" s="4"/>
    </row>
    <row r="743" customFormat="false" ht="15.75" hidden="false" customHeight="true" outlineLevel="0" collapsed="false">
      <c r="A743" s="4"/>
      <c r="B743" s="4"/>
    </row>
    <row r="744" customFormat="false" ht="15.75" hidden="false" customHeight="true" outlineLevel="0" collapsed="false">
      <c r="A744" s="4"/>
      <c r="B744" s="4"/>
    </row>
    <row r="745" customFormat="false" ht="15.75" hidden="false" customHeight="true" outlineLevel="0" collapsed="false">
      <c r="A745" s="4"/>
      <c r="B745" s="4"/>
    </row>
    <row r="746" customFormat="false" ht="15.75" hidden="false" customHeight="true" outlineLevel="0" collapsed="false">
      <c r="A746" s="4"/>
      <c r="B746" s="4"/>
    </row>
    <row r="747" customFormat="false" ht="15.75" hidden="false" customHeight="true" outlineLevel="0" collapsed="false">
      <c r="A747" s="4"/>
      <c r="B747" s="4"/>
    </row>
    <row r="748" customFormat="false" ht="15.75" hidden="false" customHeight="true" outlineLevel="0" collapsed="false">
      <c r="A748" s="4"/>
      <c r="B748" s="4"/>
    </row>
    <row r="749" customFormat="false" ht="15.75" hidden="false" customHeight="true" outlineLevel="0" collapsed="false">
      <c r="A749" s="4"/>
      <c r="B749" s="4"/>
    </row>
    <row r="750" customFormat="false" ht="15.75" hidden="false" customHeight="true" outlineLevel="0" collapsed="false">
      <c r="A750" s="4"/>
      <c r="B750" s="4"/>
    </row>
    <row r="751" customFormat="false" ht="15.75" hidden="false" customHeight="true" outlineLevel="0" collapsed="false">
      <c r="A751" s="4"/>
      <c r="B751" s="4"/>
    </row>
    <row r="752" customFormat="false" ht="15.75" hidden="false" customHeight="true" outlineLevel="0" collapsed="false">
      <c r="A752" s="4"/>
      <c r="B752" s="4"/>
    </row>
    <row r="753" customFormat="false" ht="15.75" hidden="false" customHeight="true" outlineLevel="0" collapsed="false">
      <c r="A753" s="4"/>
      <c r="B753" s="4"/>
    </row>
    <row r="754" customFormat="false" ht="15.75" hidden="false" customHeight="true" outlineLevel="0" collapsed="false">
      <c r="A754" s="4"/>
      <c r="B754" s="4"/>
    </row>
    <row r="755" customFormat="false" ht="15.75" hidden="false" customHeight="true" outlineLevel="0" collapsed="false">
      <c r="A755" s="4"/>
      <c r="B755" s="4"/>
    </row>
    <row r="756" customFormat="false" ht="15.75" hidden="false" customHeight="true" outlineLevel="0" collapsed="false">
      <c r="A756" s="4"/>
      <c r="B756" s="4"/>
    </row>
    <row r="757" customFormat="false" ht="15.75" hidden="false" customHeight="true" outlineLevel="0" collapsed="false">
      <c r="A757" s="4"/>
      <c r="B757" s="4"/>
    </row>
    <row r="758" customFormat="false" ht="15.75" hidden="false" customHeight="true" outlineLevel="0" collapsed="false">
      <c r="A758" s="4"/>
      <c r="B758" s="4"/>
    </row>
    <row r="759" customFormat="false" ht="15.75" hidden="false" customHeight="true" outlineLevel="0" collapsed="false">
      <c r="A759" s="4"/>
      <c r="B759" s="4"/>
    </row>
    <row r="760" customFormat="false" ht="15.75" hidden="false" customHeight="true" outlineLevel="0" collapsed="false">
      <c r="A760" s="4"/>
      <c r="B760" s="4"/>
    </row>
    <row r="761" customFormat="false" ht="15.75" hidden="false" customHeight="true" outlineLevel="0" collapsed="false">
      <c r="A761" s="4"/>
      <c r="B761" s="4"/>
    </row>
    <row r="762" customFormat="false" ht="15.75" hidden="false" customHeight="true" outlineLevel="0" collapsed="false">
      <c r="A762" s="4"/>
      <c r="B762" s="4"/>
    </row>
    <row r="763" customFormat="false" ht="15.75" hidden="false" customHeight="true" outlineLevel="0" collapsed="false">
      <c r="A763" s="4"/>
      <c r="B763" s="4"/>
    </row>
    <row r="764" customFormat="false" ht="15.75" hidden="false" customHeight="true" outlineLevel="0" collapsed="false">
      <c r="A764" s="4"/>
      <c r="B764" s="4"/>
    </row>
    <row r="765" customFormat="false" ht="15.75" hidden="false" customHeight="true" outlineLevel="0" collapsed="false">
      <c r="A765" s="4"/>
      <c r="B765" s="4"/>
    </row>
    <row r="766" customFormat="false" ht="15.75" hidden="false" customHeight="true" outlineLevel="0" collapsed="false">
      <c r="A766" s="4"/>
      <c r="B766" s="4"/>
    </row>
    <row r="767" customFormat="false" ht="15.75" hidden="false" customHeight="true" outlineLevel="0" collapsed="false">
      <c r="A767" s="4"/>
      <c r="B767" s="4"/>
    </row>
    <row r="768" customFormat="false" ht="15.75" hidden="false" customHeight="true" outlineLevel="0" collapsed="false">
      <c r="A768" s="4"/>
      <c r="B768" s="4"/>
    </row>
    <row r="769" customFormat="false" ht="15.75" hidden="false" customHeight="true" outlineLevel="0" collapsed="false">
      <c r="A769" s="4"/>
      <c r="B769" s="4"/>
    </row>
    <row r="770" customFormat="false" ht="15.75" hidden="false" customHeight="true" outlineLevel="0" collapsed="false">
      <c r="A770" s="4"/>
      <c r="B770" s="4"/>
    </row>
    <row r="771" customFormat="false" ht="15.75" hidden="false" customHeight="true" outlineLevel="0" collapsed="false">
      <c r="A771" s="4"/>
      <c r="B771" s="4"/>
    </row>
    <row r="772" customFormat="false" ht="15.75" hidden="false" customHeight="true" outlineLevel="0" collapsed="false">
      <c r="A772" s="4"/>
      <c r="B772" s="4"/>
    </row>
    <row r="773" customFormat="false" ht="15.75" hidden="false" customHeight="true" outlineLevel="0" collapsed="false">
      <c r="A773" s="4"/>
      <c r="B773" s="4"/>
    </row>
    <row r="774" customFormat="false" ht="15.75" hidden="false" customHeight="true" outlineLevel="0" collapsed="false">
      <c r="A774" s="4"/>
      <c r="B774" s="4"/>
    </row>
    <row r="775" customFormat="false" ht="15.75" hidden="false" customHeight="true" outlineLevel="0" collapsed="false">
      <c r="A775" s="4"/>
      <c r="B775" s="4"/>
    </row>
    <row r="776" customFormat="false" ht="15.75" hidden="false" customHeight="true" outlineLevel="0" collapsed="false">
      <c r="A776" s="4"/>
      <c r="B776" s="4"/>
    </row>
    <row r="777" customFormat="false" ht="15.75" hidden="false" customHeight="true" outlineLevel="0" collapsed="false">
      <c r="A777" s="4"/>
      <c r="B777" s="4"/>
    </row>
    <row r="778" customFormat="false" ht="15.75" hidden="false" customHeight="true" outlineLevel="0" collapsed="false">
      <c r="A778" s="4"/>
      <c r="B778" s="4"/>
    </row>
    <row r="779" customFormat="false" ht="15.75" hidden="false" customHeight="true" outlineLevel="0" collapsed="false">
      <c r="A779" s="4"/>
      <c r="B779" s="4"/>
    </row>
    <row r="780" customFormat="false" ht="15.75" hidden="false" customHeight="true" outlineLevel="0" collapsed="false">
      <c r="A780" s="4"/>
      <c r="B780" s="4"/>
    </row>
    <row r="781" customFormat="false" ht="15.75" hidden="false" customHeight="true" outlineLevel="0" collapsed="false">
      <c r="A781" s="4"/>
      <c r="B781" s="4"/>
    </row>
    <row r="782" customFormat="false" ht="15.75" hidden="false" customHeight="true" outlineLevel="0" collapsed="false">
      <c r="A782" s="4"/>
      <c r="B782" s="4"/>
    </row>
    <row r="783" customFormat="false" ht="15.75" hidden="false" customHeight="true" outlineLevel="0" collapsed="false">
      <c r="A783" s="4"/>
      <c r="B783" s="4"/>
    </row>
    <row r="784" customFormat="false" ht="15.75" hidden="false" customHeight="true" outlineLevel="0" collapsed="false">
      <c r="A784" s="4"/>
      <c r="B784" s="4"/>
    </row>
    <row r="785" customFormat="false" ht="15.75" hidden="false" customHeight="true" outlineLevel="0" collapsed="false">
      <c r="A785" s="4"/>
      <c r="B785" s="4"/>
    </row>
    <row r="786" customFormat="false" ht="15.75" hidden="false" customHeight="true" outlineLevel="0" collapsed="false">
      <c r="A786" s="4"/>
      <c r="B786" s="4"/>
    </row>
    <row r="787" customFormat="false" ht="15.75" hidden="false" customHeight="true" outlineLevel="0" collapsed="false">
      <c r="A787" s="4"/>
      <c r="B787" s="4"/>
    </row>
    <row r="788" customFormat="false" ht="15.75" hidden="false" customHeight="true" outlineLevel="0" collapsed="false">
      <c r="A788" s="4"/>
      <c r="B788" s="4"/>
    </row>
    <row r="789" customFormat="false" ht="15.75" hidden="false" customHeight="true" outlineLevel="0" collapsed="false">
      <c r="A789" s="4"/>
      <c r="B789" s="4"/>
    </row>
    <row r="790" customFormat="false" ht="15.75" hidden="false" customHeight="true" outlineLevel="0" collapsed="false">
      <c r="A790" s="4"/>
      <c r="B790" s="4"/>
    </row>
    <row r="791" customFormat="false" ht="15.75" hidden="false" customHeight="true" outlineLevel="0" collapsed="false">
      <c r="A791" s="4"/>
      <c r="B791" s="4"/>
    </row>
    <row r="792" customFormat="false" ht="15.75" hidden="false" customHeight="true" outlineLevel="0" collapsed="false">
      <c r="A792" s="4"/>
      <c r="B792" s="4"/>
    </row>
    <row r="793" customFormat="false" ht="15.75" hidden="false" customHeight="true" outlineLevel="0" collapsed="false">
      <c r="A793" s="4"/>
      <c r="B793" s="4"/>
    </row>
    <row r="794" customFormat="false" ht="15.75" hidden="false" customHeight="true" outlineLevel="0" collapsed="false">
      <c r="A794" s="4"/>
      <c r="B794" s="4"/>
    </row>
    <row r="795" customFormat="false" ht="15.75" hidden="false" customHeight="true" outlineLevel="0" collapsed="false">
      <c r="A795" s="4"/>
      <c r="B795" s="4"/>
    </row>
    <row r="796" customFormat="false" ht="15.75" hidden="false" customHeight="true" outlineLevel="0" collapsed="false">
      <c r="A796" s="4"/>
      <c r="B796" s="4"/>
    </row>
    <row r="797" customFormat="false" ht="15.75" hidden="false" customHeight="true" outlineLevel="0" collapsed="false">
      <c r="A797" s="4"/>
      <c r="B797" s="4"/>
    </row>
    <row r="798" customFormat="false" ht="15.75" hidden="false" customHeight="true" outlineLevel="0" collapsed="false">
      <c r="A798" s="4"/>
      <c r="B798" s="4"/>
    </row>
    <row r="799" customFormat="false" ht="15.75" hidden="false" customHeight="true" outlineLevel="0" collapsed="false">
      <c r="A799" s="4"/>
      <c r="B799" s="4"/>
    </row>
    <row r="800" customFormat="false" ht="15.75" hidden="false" customHeight="true" outlineLevel="0" collapsed="false">
      <c r="A800" s="4"/>
      <c r="B800" s="4"/>
    </row>
    <row r="801" customFormat="false" ht="15.75" hidden="false" customHeight="true" outlineLevel="0" collapsed="false">
      <c r="A801" s="4"/>
      <c r="B801" s="4"/>
    </row>
    <row r="802" customFormat="false" ht="15.75" hidden="false" customHeight="true" outlineLevel="0" collapsed="false">
      <c r="A802" s="4"/>
      <c r="B802" s="4"/>
    </row>
    <row r="803" customFormat="false" ht="15.75" hidden="false" customHeight="true" outlineLevel="0" collapsed="false">
      <c r="A803" s="4"/>
      <c r="B803" s="4"/>
    </row>
    <row r="804" customFormat="false" ht="15.75" hidden="false" customHeight="true" outlineLevel="0" collapsed="false">
      <c r="A804" s="4"/>
      <c r="B804" s="4"/>
    </row>
    <row r="805" customFormat="false" ht="15.75" hidden="false" customHeight="true" outlineLevel="0" collapsed="false">
      <c r="A805" s="4"/>
      <c r="B805" s="4"/>
    </row>
    <row r="806" customFormat="false" ht="15.75" hidden="false" customHeight="true" outlineLevel="0" collapsed="false">
      <c r="A806" s="4"/>
      <c r="B806" s="4"/>
    </row>
    <row r="807" customFormat="false" ht="15.75" hidden="false" customHeight="true" outlineLevel="0" collapsed="false">
      <c r="A807" s="4"/>
      <c r="B807" s="4"/>
    </row>
    <row r="808" customFormat="false" ht="15.75" hidden="false" customHeight="true" outlineLevel="0" collapsed="false">
      <c r="A808" s="4"/>
      <c r="B808" s="4"/>
    </row>
    <row r="809" customFormat="false" ht="15.75" hidden="false" customHeight="true" outlineLevel="0" collapsed="false">
      <c r="A809" s="4"/>
      <c r="B809" s="4"/>
    </row>
    <row r="810" customFormat="false" ht="15.75" hidden="false" customHeight="true" outlineLevel="0" collapsed="false">
      <c r="A810" s="4"/>
      <c r="B810" s="4"/>
    </row>
    <row r="811" customFormat="false" ht="15.75" hidden="false" customHeight="true" outlineLevel="0" collapsed="false">
      <c r="A811" s="4"/>
      <c r="B811" s="4"/>
    </row>
    <row r="812" customFormat="false" ht="15.75" hidden="false" customHeight="true" outlineLevel="0" collapsed="false">
      <c r="A812" s="4"/>
      <c r="B812" s="4"/>
    </row>
    <row r="813" customFormat="false" ht="15.75" hidden="false" customHeight="true" outlineLevel="0" collapsed="false">
      <c r="A813" s="4"/>
      <c r="B813" s="4"/>
    </row>
    <row r="814" customFormat="false" ht="15.75" hidden="false" customHeight="true" outlineLevel="0" collapsed="false">
      <c r="A814" s="4"/>
      <c r="B814" s="4"/>
    </row>
    <row r="815" customFormat="false" ht="15.75" hidden="false" customHeight="true" outlineLevel="0" collapsed="false">
      <c r="A815" s="4"/>
      <c r="B815" s="4"/>
    </row>
    <row r="816" customFormat="false" ht="15.75" hidden="false" customHeight="true" outlineLevel="0" collapsed="false">
      <c r="A816" s="4"/>
      <c r="B816" s="4"/>
    </row>
    <row r="817" customFormat="false" ht="15.75" hidden="false" customHeight="true" outlineLevel="0" collapsed="false">
      <c r="A817" s="4"/>
      <c r="B817" s="4"/>
    </row>
    <row r="818" customFormat="false" ht="15.75" hidden="false" customHeight="true" outlineLevel="0" collapsed="false">
      <c r="A818" s="4"/>
      <c r="B818" s="4"/>
    </row>
    <row r="819" customFormat="false" ht="15.75" hidden="false" customHeight="true" outlineLevel="0" collapsed="false">
      <c r="A819" s="4"/>
      <c r="B819" s="4"/>
    </row>
    <row r="820" customFormat="false" ht="15.75" hidden="false" customHeight="true" outlineLevel="0" collapsed="false">
      <c r="A820" s="4"/>
      <c r="B820" s="4"/>
    </row>
    <row r="821" customFormat="false" ht="15.75" hidden="false" customHeight="true" outlineLevel="0" collapsed="false">
      <c r="A821" s="4"/>
      <c r="B821" s="4"/>
    </row>
    <row r="822" customFormat="false" ht="15.75" hidden="false" customHeight="true" outlineLevel="0" collapsed="false">
      <c r="A822" s="4"/>
      <c r="B822" s="4"/>
    </row>
    <row r="823" customFormat="false" ht="15.75" hidden="false" customHeight="true" outlineLevel="0" collapsed="false">
      <c r="A823" s="4"/>
      <c r="B823" s="4"/>
    </row>
    <row r="824" customFormat="false" ht="15.75" hidden="false" customHeight="true" outlineLevel="0" collapsed="false">
      <c r="A824" s="4"/>
      <c r="B824" s="4"/>
    </row>
    <row r="825" customFormat="false" ht="15.75" hidden="false" customHeight="true" outlineLevel="0" collapsed="false">
      <c r="A825" s="4"/>
      <c r="B825" s="4"/>
    </row>
    <row r="826" customFormat="false" ht="15.75" hidden="false" customHeight="true" outlineLevel="0" collapsed="false">
      <c r="A826" s="4"/>
      <c r="B826" s="4"/>
    </row>
    <row r="827" customFormat="false" ht="15.75" hidden="false" customHeight="true" outlineLevel="0" collapsed="false">
      <c r="A827" s="4"/>
      <c r="B827" s="4"/>
    </row>
    <row r="828" customFormat="false" ht="15.75" hidden="false" customHeight="true" outlineLevel="0" collapsed="false">
      <c r="A828" s="4"/>
      <c r="B828" s="4"/>
    </row>
    <row r="829" customFormat="false" ht="15.75" hidden="false" customHeight="true" outlineLevel="0" collapsed="false">
      <c r="A829" s="4"/>
      <c r="B829" s="4"/>
    </row>
    <row r="830" customFormat="false" ht="15.75" hidden="false" customHeight="true" outlineLevel="0" collapsed="false">
      <c r="A830" s="4"/>
      <c r="B830" s="4"/>
    </row>
    <row r="831" customFormat="false" ht="15.75" hidden="false" customHeight="true" outlineLevel="0" collapsed="false">
      <c r="A831" s="4"/>
      <c r="B831" s="4"/>
    </row>
    <row r="832" customFormat="false" ht="15.75" hidden="false" customHeight="true" outlineLevel="0" collapsed="false">
      <c r="A832" s="4"/>
      <c r="B832" s="4"/>
    </row>
    <row r="833" customFormat="false" ht="15.75" hidden="false" customHeight="true" outlineLevel="0" collapsed="false">
      <c r="A833" s="4"/>
      <c r="B833" s="4"/>
    </row>
    <row r="834" customFormat="false" ht="15.75" hidden="false" customHeight="true" outlineLevel="0" collapsed="false">
      <c r="A834" s="4"/>
      <c r="B834" s="4"/>
    </row>
    <row r="835" customFormat="false" ht="15.75" hidden="false" customHeight="true" outlineLevel="0" collapsed="false">
      <c r="A835" s="4"/>
      <c r="B835" s="4"/>
    </row>
    <row r="836" customFormat="false" ht="15.75" hidden="false" customHeight="true" outlineLevel="0" collapsed="false">
      <c r="A836" s="4"/>
      <c r="B836" s="4"/>
    </row>
    <row r="837" customFormat="false" ht="15.75" hidden="false" customHeight="true" outlineLevel="0" collapsed="false">
      <c r="A837" s="4"/>
      <c r="B837" s="4"/>
    </row>
    <row r="838" customFormat="false" ht="15.75" hidden="false" customHeight="true" outlineLevel="0" collapsed="false">
      <c r="A838" s="4"/>
      <c r="B838" s="4"/>
    </row>
    <row r="839" customFormat="false" ht="15.75" hidden="false" customHeight="true" outlineLevel="0" collapsed="false">
      <c r="A839" s="4"/>
      <c r="B839" s="4"/>
    </row>
    <row r="840" customFormat="false" ht="15.75" hidden="false" customHeight="true" outlineLevel="0" collapsed="false">
      <c r="A840" s="4"/>
      <c r="B840" s="4"/>
    </row>
    <row r="841" customFormat="false" ht="15.75" hidden="false" customHeight="true" outlineLevel="0" collapsed="false">
      <c r="A841" s="4"/>
      <c r="B841" s="4"/>
    </row>
    <row r="842" customFormat="false" ht="15.75" hidden="false" customHeight="true" outlineLevel="0" collapsed="false">
      <c r="A842" s="4"/>
      <c r="B842" s="4"/>
    </row>
    <row r="843" customFormat="false" ht="15.75" hidden="false" customHeight="true" outlineLevel="0" collapsed="false">
      <c r="A843" s="4"/>
      <c r="B843" s="4"/>
    </row>
    <row r="844" customFormat="false" ht="15.75" hidden="false" customHeight="true" outlineLevel="0" collapsed="false">
      <c r="A844" s="4"/>
      <c r="B844" s="4"/>
    </row>
    <row r="845" customFormat="false" ht="15.75" hidden="false" customHeight="true" outlineLevel="0" collapsed="false">
      <c r="A845" s="4"/>
      <c r="B845" s="4"/>
    </row>
    <row r="846" customFormat="false" ht="15.75" hidden="false" customHeight="true" outlineLevel="0" collapsed="false">
      <c r="A846" s="4"/>
      <c r="B846" s="4"/>
    </row>
    <row r="847" customFormat="false" ht="15.75" hidden="false" customHeight="true" outlineLevel="0" collapsed="false">
      <c r="A847" s="4"/>
      <c r="B847" s="4"/>
    </row>
    <row r="848" customFormat="false" ht="15.75" hidden="false" customHeight="true" outlineLevel="0" collapsed="false">
      <c r="A848" s="4"/>
      <c r="B848" s="4"/>
    </row>
    <row r="849" customFormat="false" ht="15.75" hidden="false" customHeight="true" outlineLevel="0" collapsed="false">
      <c r="A849" s="4"/>
      <c r="B849" s="4"/>
    </row>
    <row r="850" customFormat="false" ht="15.75" hidden="false" customHeight="true" outlineLevel="0" collapsed="false">
      <c r="A850" s="4"/>
      <c r="B850" s="4"/>
    </row>
    <row r="851" customFormat="false" ht="15.75" hidden="false" customHeight="true" outlineLevel="0" collapsed="false">
      <c r="A851" s="4"/>
      <c r="B851" s="4"/>
    </row>
    <row r="852" customFormat="false" ht="15.75" hidden="false" customHeight="true" outlineLevel="0" collapsed="false">
      <c r="A852" s="4"/>
      <c r="B852" s="4"/>
    </row>
    <row r="853" customFormat="false" ht="15.75" hidden="false" customHeight="true" outlineLevel="0" collapsed="false">
      <c r="A853" s="4"/>
      <c r="B853" s="4"/>
    </row>
    <row r="854" customFormat="false" ht="15.75" hidden="false" customHeight="true" outlineLevel="0" collapsed="false">
      <c r="A854" s="4"/>
      <c r="B854" s="4"/>
    </row>
    <row r="855" customFormat="false" ht="15.75" hidden="false" customHeight="true" outlineLevel="0" collapsed="false">
      <c r="A855" s="4"/>
      <c r="B855" s="4"/>
    </row>
    <row r="856" customFormat="false" ht="15.75" hidden="false" customHeight="true" outlineLevel="0" collapsed="false">
      <c r="A856" s="4"/>
      <c r="B856" s="4"/>
    </row>
    <row r="857" customFormat="false" ht="15.75" hidden="false" customHeight="true" outlineLevel="0" collapsed="false">
      <c r="A857" s="4"/>
      <c r="B857" s="4"/>
    </row>
    <row r="858" customFormat="false" ht="15.75" hidden="false" customHeight="true" outlineLevel="0" collapsed="false">
      <c r="A858" s="4"/>
      <c r="B858" s="4"/>
    </row>
    <row r="859" customFormat="false" ht="15.75" hidden="false" customHeight="true" outlineLevel="0" collapsed="false">
      <c r="A859" s="4"/>
      <c r="B859" s="4"/>
    </row>
    <row r="860" customFormat="false" ht="15.75" hidden="false" customHeight="true" outlineLevel="0" collapsed="false">
      <c r="A860" s="4"/>
      <c r="B860" s="4"/>
    </row>
    <row r="861" customFormat="false" ht="15.75" hidden="false" customHeight="true" outlineLevel="0" collapsed="false">
      <c r="A861" s="4"/>
      <c r="B861" s="4"/>
    </row>
    <row r="862" customFormat="false" ht="15.75" hidden="false" customHeight="true" outlineLevel="0" collapsed="false">
      <c r="A862" s="4"/>
      <c r="B862" s="4"/>
    </row>
    <row r="863" customFormat="false" ht="15.75" hidden="false" customHeight="true" outlineLevel="0" collapsed="false">
      <c r="A863" s="4"/>
      <c r="B863" s="4"/>
    </row>
    <row r="864" customFormat="false" ht="15.75" hidden="false" customHeight="true" outlineLevel="0" collapsed="false">
      <c r="A864" s="4"/>
      <c r="B864" s="4"/>
    </row>
    <row r="865" customFormat="false" ht="15.75" hidden="false" customHeight="true" outlineLevel="0" collapsed="false">
      <c r="A865" s="4"/>
      <c r="B865" s="4"/>
    </row>
    <row r="866" customFormat="false" ht="15.75" hidden="false" customHeight="true" outlineLevel="0" collapsed="false">
      <c r="A866" s="4"/>
      <c r="B866" s="4"/>
    </row>
    <row r="867" customFormat="false" ht="15.75" hidden="false" customHeight="true" outlineLevel="0" collapsed="false">
      <c r="A867" s="4"/>
      <c r="B867" s="4"/>
    </row>
    <row r="868" customFormat="false" ht="15.75" hidden="false" customHeight="true" outlineLevel="0" collapsed="false">
      <c r="A868" s="4"/>
      <c r="B868" s="4"/>
    </row>
    <row r="869" customFormat="false" ht="15.75" hidden="false" customHeight="true" outlineLevel="0" collapsed="false">
      <c r="A869" s="4"/>
      <c r="B869" s="4"/>
    </row>
    <row r="870" customFormat="false" ht="15.75" hidden="false" customHeight="true" outlineLevel="0" collapsed="false">
      <c r="A870" s="4"/>
      <c r="B870" s="4"/>
    </row>
    <row r="871" customFormat="false" ht="15.75" hidden="false" customHeight="true" outlineLevel="0" collapsed="false">
      <c r="A871" s="4"/>
      <c r="B871" s="4"/>
    </row>
    <row r="872" customFormat="false" ht="15.75" hidden="false" customHeight="true" outlineLevel="0" collapsed="false">
      <c r="A872" s="4"/>
      <c r="B872" s="4"/>
    </row>
    <row r="873" customFormat="false" ht="15.75" hidden="false" customHeight="true" outlineLevel="0" collapsed="false">
      <c r="A873" s="4"/>
      <c r="B873" s="4"/>
    </row>
    <row r="874" customFormat="false" ht="15.75" hidden="false" customHeight="true" outlineLevel="0" collapsed="false">
      <c r="A874" s="4"/>
      <c r="B874" s="4"/>
    </row>
    <row r="875" customFormat="false" ht="15.75" hidden="false" customHeight="true" outlineLevel="0" collapsed="false">
      <c r="A875" s="4"/>
      <c r="B875" s="4"/>
    </row>
    <row r="876" customFormat="false" ht="15.75" hidden="false" customHeight="true" outlineLevel="0" collapsed="false">
      <c r="A876" s="4"/>
      <c r="B876" s="4"/>
    </row>
    <row r="877" customFormat="false" ht="15.75" hidden="false" customHeight="true" outlineLevel="0" collapsed="false">
      <c r="A877" s="4"/>
      <c r="B877" s="4"/>
    </row>
    <row r="878" customFormat="false" ht="15.75" hidden="false" customHeight="true" outlineLevel="0" collapsed="false">
      <c r="A878" s="4"/>
      <c r="B878" s="4"/>
    </row>
    <row r="879" customFormat="false" ht="15.75" hidden="false" customHeight="true" outlineLevel="0" collapsed="false">
      <c r="A879" s="4"/>
      <c r="B879" s="4"/>
    </row>
    <row r="880" customFormat="false" ht="15.75" hidden="false" customHeight="true" outlineLevel="0" collapsed="false">
      <c r="A880" s="4"/>
      <c r="B880" s="4"/>
    </row>
    <row r="881" customFormat="false" ht="15.75" hidden="false" customHeight="true" outlineLevel="0" collapsed="false">
      <c r="A881" s="4"/>
      <c r="B881" s="4"/>
    </row>
    <row r="882" customFormat="false" ht="15.75" hidden="false" customHeight="true" outlineLevel="0" collapsed="false">
      <c r="A882" s="4"/>
      <c r="B882" s="4"/>
    </row>
    <row r="883" customFormat="false" ht="15.75" hidden="false" customHeight="true" outlineLevel="0" collapsed="false">
      <c r="A883" s="4"/>
      <c r="B883" s="4"/>
    </row>
    <row r="884" customFormat="false" ht="15.75" hidden="false" customHeight="true" outlineLevel="0" collapsed="false">
      <c r="A884" s="4"/>
      <c r="B884" s="4"/>
    </row>
    <row r="885" customFormat="false" ht="15.75" hidden="false" customHeight="true" outlineLevel="0" collapsed="false">
      <c r="A885" s="4"/>
      <c r="B885" s="4"/>
    </row>
    <row r="886" customFormat="false" ht="15.75" hidden="false" customHeight="true" outlineLevel="0" collapsed="false">
      <c r="A886" s="4"/>
      <c r="B886" s="4"/>
    </row>
    <row r="887" customFormat="false" ht="15.75" hidden="false" customHeight="true" outlineLevel="0" collapsed="false">
      <c r="A887" s="4"/>
      <c r="B887" s="4"/>
    </row>
    <row r="888" customFormat="false" ht="15.75" hidden="false" customHeight="true" outlineLevel="0" collapsed="false">
      <c r="A888" s="4"/>
      <c r="B888" s="4"/>
    </row>
    <row r="889" customFormat="false" ht="15.75" hidden="false" customHeight="true" outlineLevel="0" collapsed="false">
      <c r="A889" s="4"/>
      <c r="B889" s="4"/>
    </row>
    <row r="890" customFormat="false" ht="15.75" hidden="false" customHeight="true" outlineLevel="0" collapsed="false">
      <c r="A890" s="4"/>
      <c r="B890" s="4"/>
    </row>
    <row r="891" customFormat="false" ht="15.75" hidden="false" customHeight="true" outlineLevel="0" collapsed="false">
      <c r="A891" s="4"/>
      <c r="B891" s="4"/>
    </row>
    <row r="892" customFormat="false" ht="15.75" hidden="false" customHeight="true" outlineLevel="0" collapsed="false">
      <c r="A892" s="4"/>
      <c r="B892" s="4"/>
    </row>
    <row r="893" customFormat="false" ht="15.75" hidden="false" customHeight="true" outlineLevel="0" collapsed="false">
      <c r="A893" s="4"/>
      <c r="B893" s="4"/>
    </row>
    <row r="894" customFormat="false" ht="15.75" hidden="false" customHeight="true" outlineLevel="0" collapsed="false">
      <c r="A894" s="4"/>
      <c r="B894" s="4"/>
    </row>
    <row r="895" customFormat="false" ht="15.75" hidden="false" customHeight="true" outlineLevel="0" collapsed="false">
      <c r="A895" s="4"/>
      <c r="B895" s="4"/>
    </row>
    <row r="896" customFormat="false" ht="15.75" hidden="false" customHeight="true" outlineLevel="0" collapsed="false">
      <c r="A896" s="4"/>
      <c r="B896" s="4"/>
    </row>
    <row r="897" customFormat="false" ht="15.75" hidden="false" customHeight="true" outlineLevel="0" collapsed="false">
      <c r="A897" s="4"/>
      <c r="B897" s="4"/>
    </row>
    <row r="898" customFormat="false" ht="15.75" hidden="false" customHeight="true" outlineLevel="0" collapsed="false">
      <c r="A898" s="4"/>
      <c r="B898" s="4"/>
    </row>
    <row r="899" customFormat="false" ht="15.75" hidden="false" customHeight="true" outlineLevel="0" collapsed="false">
      <c r="A899" s="4"/>
      <c r="B899" s="4"/>
    </row>
    <row r="900" customFormat="false" ht="15.75" hidden="false" customHeight="true" outlineLevel="0" collapsed="false">
      <c r="A900" s="4"/>
      <c r="B900" s="4"/>
    </row>
    <row r="901" customFormat="false" ht="15.75" hidden="false" customHeight="true" outlineLevel="0" collapsed="false">
      <c r="A901" s="4"/>
      <c r="B901" s="4"/>
    </row>
    <row r="902" customFormat="false" ht="15.75" hidden="false" customHeight="true" outlineLevel="0" collapsed="false">
      <c r="A902" s="4"/>
      <c r="B902" s="4"/>
    </row>
    <row r="903" customFormat="false" ht="15.75" hidden="false" customHeight="true" outlineLevel="0" collapsed="false">
      <c r="A903" s="4"/>
      <c r="B903" s="4"/>
    </row>
    <row r="904" customFormat="false" ht="15.75" hidden="false" customHeight="true" outlineLevel="0" collapsed="false">
      <c r="A904" s="4"/>
      <c r="B904" s="4"/>
    </row>
    <row r="905" customFormat="false" ht="15.75" hidden="false" customHeight="true" outlineLevel="0" collapsed="false">
      <c r="A905" s="4"/>
      <c r="B905" s="4"/>
    </row>
    <row r="906" customFormat="false" ht="15.75" hidden="false" customHeight="true" outlineLevel="0" collapsed="false">
      <c r="A906" s="4"/>
      <c r="B906" s="4"/>
    </row>
    <row r="907" customFormat="false" ht="15.75" hidden="false" customHeight="true" outlineLevel="0" collapsed="false">
      <c r="A907" s="4"/>
      <c r="B907" s="4"/>
    </row>
    <row r="908" customFormat="false" ht="15.75" hidden="false" customHeight="true" outlineLevel="0" collapsed="false">
      <c r="A908" s="4"/>
      <c r="B908" s="4"/>
    </row>
    <row r="909" customFormat="false" ht="15.75" hidden="false" customHeight="true" outlineLevel="0" collapsed="false">
      <c r="A909" s="4"/>
      <c r="B909" s="4"/>
    </row>
    <row r="910" customFormat="false" ht="15.75" hidden="false" customHeight="true" outlineLevel="0" collapsed="false">
      <c r="A910" s="4"/>
      <c r="B910" s="4"/>
    </row>
    <row r="911" customFormat="false" ht="15.75" hidden="false" customHeight="true" outlineLevel="0" collapsed="false">
      <c r="A911" s="4"/>
      <c r="B911" s="4"/>
    </row>
    <row r="912" customFormat="false" ht="15.75" hidden="false" customHeight="true" outlineLevel="0" collapsed="false">
      <c r="A912" s="4"/>
      <c r="B912" s="4"/>
    </row>
    <row r="913" customFormat="false" ht="15.75" hidden="false" customHeight="true" outlineLevel="0" collapsed="false">
      <c r="A913" s="4"/>
      <c r="B913" s="4"/>
    </row>
    <row r="914" customFormat="false" ht="15.75" hidden="false" customHeight="true" outlineLevel="0" collapsed="false">
      <c r="A914" s="4"/>
      <c r="B914" s="4"/>
    </row>
    <row r="915" customFormat="false" ht="15.75" hidden="false" customHeight="true" outlineLevel="0" collapsed="false">
      <c r="A915" s="4"/>
      <c r="B915" s="4"/>
    </row>
    <row r="916" customFormat="false" ht="15.75" hidden="false" customHeight="true" outlineLevel="0" collapsed="false">
      <c r="A916" s="4"/>
      <c r="B916" s="4"/>
    </row>
    <row r="917" customFormat="false" ht="15.75" hidden="false" customHeight="true" outlineLevel="0" collapsed="false">
      <c r="A917" s="4"/>
      <c r="B917" s="4"/>
    </row>
    <row r="918" customFormat="false" ht="15.75" hidden="false" customHeight="true" outlineLevel="0" collapsed="false">
      <c r="A918" s="4"/>
      <c r="B918" s="4"/>
    </row>
    <row r="919" customFormat="false" ht="15.75" hidden="false" customHeight="true" outlineLevel="0" collapsed="false">
      <c r="A919" s="4"/>
      <c r="B919" s="4"/>
    </row>
    <row r="920" customFormat="false" ht="15.75" hidden="false" customHeight="true" outlineLevel="0" collapsed="false">
      <c r="A920" s="4"/>
      <c r="B920" s="4"/>
    </row>
    <row r="921" customFormat="false" ht="15.75" hidden="false" customHeight="true" outlineLevel="0" collapsed="false">
      <c r="A921" s="4"/>
      <c r="B921" s="4"/>
    </row>
    <row r="922" customFormat="false" ht="15.75" hidden="false" customHeight="true" outlineLevel="0" collapsed="false">
      <c r="A922" s="4"/>
      <c r="B922" s="4"/>
    </row>
    <row r="923" customFormat="false" ht="15.75" hidden="false" customHeight="true" outlineLevel="0" collapsed="false">
      <c r="A923" s="4"/>
      <c r="B923" s="4"/>
    </row>
    <row r="924" customFormat="false" ht="15.75" hidden="false" customHeight="true" outlineLevel="0" collapsed="false">
      <c r="A924" s="4"/>
      <c r="B924" s="4"/>
    </row>
    <row r="925" customFormat="false" ht="15.75" hidden="false" customHeight="true" outlineLevel="0" collapsed="false">
      <c r="A925" s="4"/>
      <c r="B925" s="4"/>
    </row>
    <row r="926" customFormat="false" ht="15.75" hidden="false" customHeight="true" outlineLevel="0" collapsed="false">
      <c r="A926" s="4"/>
      <c r="B926" s="4"/>
    </row>
    <row r="927" customFormat="false" ht="15.75" hidden="false" customHeight="true" outlineLevel="0" collapsed="false">
      <c r="A927" s="4"/>
      <c r="B927" s="4"/>
    </row>
    <row r="928" customFormat="false" ht="15.75" hidden="false" customHeight="true" outlineLevel="0" collapsed="false">
      <c r="A928" s="4"/>
      <c r="B928" s="4"/>
    </row>
    <row r="929" customFormat="false" ht="15.75" hidden="false" customHeight="true" outlineLevel="0" collapsed="false">
      <c r="A929" s="4"/>
      <c r="B929" s="4"/>
    </row>
    <row r="930" customFormat="false" ht="15.75" hidden="false" customHeight="true" outlineLevel="0" collapsed="false">
      <c r="A930" s="4"/>
      <c r="B930" s="4"/>
    </row>
    <row r="931" customFormat="false" ht="15.75" hidden="false" customHeight="true" outlineLevel="0" collapsed="false">
      <c r="A931" s="4"/>
      <c r="B931" s="4"/>
    </row>
    <row r="932" customFormat="false" ht="15.75" hidden="false" customHeight="true" outlineLevel="0" collapsed="false">
      <c r="A932" s="4"/>
      <c r="B932" s="4"/>
    </row>
    <row r="933" customFormat="false" ht="15.75" hidden="false" customHeight="true" outlineLevel="0" collapsed="false">
      <c r="A933" s="4"/>
      <c r="B933" s="4"/>
    </row>
    <row r="934" customFormat="false" ht="15.75" hidden="false" customHeight="true" outlineLevel="0" collapsed="false">
      <c r="A934" s="4"/>
      <c r="B934" s="4"/>
    </row>
    <row r="935" customFormat="false" ht="15.75" hidden="false" customHeight="true" outlineLevel="0" collapsed="false">
      <c r="A935" s="4"/>
      <c r="B935" s="4"/>
    </row>
    <row r="936" customFormat="false" ht="15.75" hidden="false" customHeight="true" outlineLevel="0" collapsed="false">
      <c r="A936" s="4"/>
      <c r="B936" s="4"/>
    </row>
    <row r="937" customFormat="false" ht="15.75" hidden="false" customHeight="true" outlineLevel="0" collapsed="false">
      <c r="A937" s="4"/>
      <c r="B937" s="4"/>
    </row>
    <row r="938" customFormat="false" ht="15.75" hidden="false" customHeight="true" outlineLevel="0" collapsed="false">
      <c r="A938" s="4"/>
      <c r="B938" s="4"/>
    </row>
    <row r="939" customFormat="false" ht="15.75" hidden="false" customHeight="true" outlineLevel="0" collapsed="false">
      <c r="A939" s="4"/>
      <c r="B939" s="4"/>
    </row>
    <row r="940" customFormat="false" ht="15.75" hidden="false" customHeight="true" outlineLevel="0" collapsed="false">
      <c r="A940" s="4"/>
      <c r="B940" s="4"/>
    </row>
    <row r="941" customFormat="false" ht="15.75" hidden="false" customHeight="true" outlineLevel="0" collapsed="false">
      <c r="A941" s="4"/>
      <c r="B941" s="4"/>
    </row>
    <row r="942" customFormat="false" ht="15.75" hidden="false" customHeight="true" outlineLevel="0" collapsed="false">
      <c r="A942" s="4"/>
      <c r="B942" s="4"/>
    </row>
    <row r="943" customFormat="false" ht="15.75" hidden="false" customHeight="true" outlineLevel="0" collapsed="false">
      <c r="A943" s="4"/>
      <c r="B943" s="4"/>
    </row>
    <row r="944" customFormat="false" ht="15.75" hidden="false" customHeight="true" outlineLevel="0" collapsed="false">
      <c r="A944" s="4"/>
      <c r="B944" s="4"/>
    </row>
    <row r="945" customFormat="false" ht="15.75" hidden="false" customHeight="true" outlineLevel="0" collapsed="false">
      <c r="A945" s="4"/>
      <c r="B945" s="4"/>
    </row>
    <row r="946" customFormat="false" ht="15.75" hidden="false" customHeight="true" outlineLevel="0" collapsed="false">
      <c r="A946" s="4"/>
      <c r="B946" s="4"/>
    </row>
    <row r="947" customFormat="false" ht="15.75" hidden="false" customHeight="true" outlineLevel="0" collapsed="false">
      <c r="A947" s="4"/>
      <c r="B947" s="4"/>
    </row>
    <row r="948" customFormat="false" ht="15.75" hidden="false" customHeight="true" outlineLevel="0" collapsed="false">
      <c r="A948" s="4"/>
      <c r="B948" s="4"/>
    </row>
    <row r="949" customFormat="false" ht="15.75" hidden="false" customHeight="true" outlineLevel="0" collapsed="false">
      <c r="A949" s="4"/>
      <c r="B949" s="4"/>
    </row>
    <row r="950" customFormat="false" ht="15.75" hidden="false" customHeight="true" outlineLevel="0" collapsed="false">
      <c r="A950" s="4"/>
      <c r="B950" s="4"/>
    </row>
    <row r="951" customFormat="false" ht="15.75" hidden="false" customHeight="true" outlineLevel="0" collapsed="false">
      <c r="A951" s="4"/>
      <c r="B951" s="4"/>
    </row>
    <row r="952" customFormat="false" ht="15.75" hidden="false" customHeight="true" outlineLevel="0" collapsed="false">
      <c r="A952" s="4"/>
      <c r="B952" s="4"/>
    </row>
    <row r="953" customFormat="false" ht="15.75" hidden="false" customHeight="true" outlineLevel="0" collapsed="false">
      <c r="A953" s="4"/>
      <c r="B953" s="4"/>
    </row>
    <row r="954" customFormat="false" ht="15.75" hidden="false" customHeight="true" outlineLevel="0" collapsed="false">
      <c r="A954" s="4"/>
      <c r="B954" s="4"/>
    </row>
    <row r="955" customFormat="false" ht="15.75" hidden="false" customHeight="true" outlineLevel="0" collapsed="false">
      <c r="A955" s="4"/>
      <c r="B955" s="4"/>
    </row>
    <row r="956" customFormat="false" ht="15.75" hidden="false" customHeight="true" outlineLevel="0" collapsed="false">
      <c r="A956" s="4"/>
      <c r="B956" s="4"/>
    </row>
    <row r="957" customFormat="false" ht="15.75" hidden="false" customHeight="true" outlineLevel="0" collapsed="false">
      <c r="A957" s="4"/>
      <c r="B957" s="4"/>
    </row>
    <row r="958" customFormat="false" ht="15.75" hidden="false" customHeight="true" outlineLevel="0" collapsed="false">
      <c r="A958" s="4"/>
      <c r="B958" s="4"/>
    </row>
    <row r="959" customFormat="false" ht="15.75" hidden="false" customHeight="true" outlineLevel="0" collapsed="false">
      <c r="A959" s="4"/>
      <c r="B959" s="4"/>
    </row>
    <row r="960" customFormat="false" ht="15.75" hidden="false" customHeight="true" outlineLevel="0" collapsed="false">
      <c r="A960" s="4"/>
      <c r="B960" s="4"/>
    </row>
    <row r="961" customFormat="false" ht="15.75" hidden="false" customHeight="true" outlineLevel="0" collapsed="false">
      <c r="A961" s="4"/>
      <c r="B961" s="4"/>
    </row>
    <row r="962" customFormat="false" ht="15.75" hidden="false" customHeight="true" outlineLevel="0" collapsed="false">
      <c r="A962" s="4"/>
      <c r="B962" s="4"/>
    </row>
    <row r="963" customFormat="false" ht="15.75" hidden="false" customHeight="true" outlineLevel="0" collapsed="false">
      <c r="A963" s="4"/>
      <c r="B963" s="4"/>
    </row>
    <row r="964" customFormat="false" ht="15.75" hidden="false" customHeight="true" outlineLevel="0" collapsed="false">
      <c r="A964" s="4"/>
      <c r="B964" s="4"/>
    </row>
    <row r="965" customFormat="false" ht="15.75" hidden="false" customHeight="true" outlineLevel="0" collapsed="false">
      <c r="A965" s="4"/>
      <c r="B965" s="4"/>
    </row>
    <row r="966" customFormat="false" ht="15.75" hidden="false" customHeight="true" outlineLevel="0" collapsed="false">
      <c r="A966" s="4"/>
      <c r="B966" s="4"/>
    </row>
    <row r="967" customFormat="false" ht="15.75" hidden="false" customHeight="true" outlineLevel="0" collapsed="false">
      <c r="A967" s="4"/>
      <c r="B967" s="4"/>
    </row>
    <row r="968" customFormat="false" ht="15.75" hidden="false" customHeight="true" outlineLevel="0" collapsed="false">
      <c r="A968" s="4"/>
      <c r="B968" s="4"/>
    </row>
    <row r="969" customFormat="false" ht="15.75" hidden="false" customHeight="true" outlineLevel="0" collapsed="false">
      <c r="A969" s="4"/>
      <c r="B969" s="4"/>
    </row>
    <row r="970" customFormat="false" ht="15.75" hidden="false" customHeight="true" outlineLevel="0" collapsed="false">
      <c r="A970" s="4"/>
      <c r="B970" s="4"/>
    </row>
    <row r="971" customFormat="false" ht="15.75" hidden="false" customHeight="true" outlineLevel="0" collapsed="false">
      <c r="A971" s="4"/>
      <c r="B971" s="4"/>
    </row>
    <row r="972" customFormat="false" ht="15.75" hidden="false" customHeight="true" outlineLevel="0" collapsed="false">
      <c r="A972" s="4"/>
      <c r="B972" s="4"/>
    </row>
    <row r="973" customFormat="false" ht="15.75" hidden="false" customHeight="true" outlineLevel="0" collapsed="false">
      <c r="A973" s="4"/>
      <c r="B973" s="4"/>
    </row>
    <row r="974" customFormat="false" ht="15.75" hidden="false" customHeight="true" outlineLevel="0" collapsed="false">
      <c r="A974" s="4"/>
      <c r="B974" s="4"/>
    </row>
    <row r="975" customFormat="false" ht="15.75" hidden="false" customHeight="true" outlineLevel="0" collapsed="false">
      <c r="A975" s="4"/>
      <c r="B975" s="4"/>
    </row>
    <row r="976" customFormat="false" ht="15.75" hidden="false" customHeight="true" outlineLevel="0" collapsed="false">
      <c r="A976" s="4"/>
      <c r="B976" s="4"/>
    </row>
    <row r="977" customFormat="false" ht="15.75" hidden="false" customHeight="true" outlineLevel="0" collapsed="false">
      <c r="A977" s="4"/>
      <c r="B977" s="4"/>
    </row>
    <row r="978" customFormat="false" ht="15.75" hidden="false" customHeight="true" outlineLevel="0" collapsed="false">
      <c r="A978" s="4"/>
      <c r="B978" s="4"/>
    </row>
    <row r="979" customFormat="false" ht="15.75" hidden="false" customHeight="true" outlineLevel="0" collapsed="false">
      <c r="A979" s="4"/>
      <c r="B979" s="4"/>
    </row>
    <row r="980" customFormat="false" ht="15.75" hidden="false" customHeight="true" outlineLevel="0" collapsed="false">
      <c r="A980" s="4"/>
      <c r="B980" s="4"/>
    </row>
    <row r="981" customFormat="false" ht="15.75" hidden="false" customHeight="true" outlineLevel="0" collapsed="false">
      <c r="A981" s="4"/>
      <c r="B981" s="4"/>
    </row>
    <row r="982" customFormat="false" ht="15.75" hidden="false" customHeight="true" outlineLevel="0" collapsed="false">
      <c r="A982" s="4"/>
      <c r="B982" s="4"/>
    </row>
    <row r="983" customFormat="false" ht="15.75" hidden="false" customHeight="true" outlineLevel="0" collapsed="false">
      <c r="A983" s="4"/>
      <c r="B983" s="4"/>
    </row>
    <row r="984" customFormat="false" ht="15.75" hidden="false" customHeight="true" outlineLevel="0" collapsed="false">
      <c r="A984" s="4"/>
      <c r="B984" s="4"/>
    </row>
    <row r="985" customFormat="false" ht="15.75" hidden="false" customHeight="true" outlineLevel="0" collapsed="false">
      <c r="A985" s="4"/>
      <c r="B985" s="4"/>
    </row>
    <row r="986" customFormat="false" ht="15.75" hidden="false" customHeight="true" outlineLevel="0" collapsed="false">
      <c r="A986" s="4"/>
      <c r="B986" s="4"/>
    </row>
    <row r="987" customFormat="false" ht="15.75" hidden="false" customHeight="true" outlineLevel="0" collapsed="false">
      <c r="A987" s="4"/>
      <c r="B987" s="4"/>
    </row>
    <row r="988" customFormat="false" ht="15.75" hidden="false" customHeight="true" outlineLevel="0" collapsed="false">
      <c r="A988" s="4"/>
      <c r="B988" s="4"/>
    </row>
    <row r="989" customFormat="false" ht="15.75" hidden="false" customHeight="true" outlineLevel="0" collapsed="false">
      <c r="A989" s="4"/>
      <c r="B989" s="4"/>
    </row>
    <row r="990" customFormat="false" ht="15.75" hidden="false" customHeight="true" outlineLevel="0" collapsed="false">
      <c r="A990" s="4"/>
      <c r="B990" s="4"/>
    </row>
    <row r="991" customFormat="false" ht="15.75" hidden="false" customHeight="true" outlineLevel="0" collapsed="false">
      <c r="A991" s="4"/>
      <c r="B991" s="4"/>
    </row>
    <row r="992" customFormat="false" ht="15.75" hidden="false" customHeight="true" outlineLevel="0" collapsed="false">
      <c r="A992" s="4"/>
      <c r="B992" s="4"/>
    </row>
    <row r="993" customFormat="false" ht="15.75" hidden="false" customHeight="true" outlineLevel="0" collapsed="false">
      <c r="A993" s="4"/>
      <c r="B993" s="4"/>
    </row>
    <row r="994" customFormat="false" ht="15.75" hidden="false" customHeight="true" outlineLevel="0" collapsed="false">
      <c r="A994" s="4"/>
      <c r="B994" s="4"/>
    </row>
    <row r="995" customFormat="false" ht="15.75" hidden="false" customHeight="true" outlineLevel="0" collapsed="false">
      <c r="A995" s="4"/>
      <c r="B995" s="4"/>
    </row>
    <row r="996" customFormat="false" ht="15.75" hidden="false" customHeight="true" outlineLevel="0" collapsed="false">
      <c r="A996" s="4"/>
      <c r="B996" s="4"/>
    </row>
    <row r="997" customFormat="false" ht="15.75" hidden="false" customHeight="true" outlineLevel="0" collapsed="false">
      <c r="A997" s="4"/>
      <c r="B997" s="4"/>
    </row>
    <row r="998" customFormat="false" ht="15.75" hidden="false" customHeight="true" outlineLevel="0" collapsed="false">
      <c r="A998" s="4"/>
      <c r="B998" s="4"/>
    </row>
    <row r="999" customFormat="false" ht="15.75" hidden="false" customHeight="true" outlineLevel="0" collapsed="false">
      <c r="A999" s="4"/>
      <c r="B999" s="4"/>
    </row>
    <row r="1000" customFormat="false" ht="15.75" hidden="false" customHeight="true" outlineLevel="0" collapsed="false">
      <c r="A1000" s="4"/>
      <c r="B1000" s="4"/>
    </row>
    <row r="1001" customFormat="false" ht="15.75" hidden="false" customHeight="true" outlineLevel="0" collapsed="false">
      <c r="A1001" s="4"/>
      <c r="B1001" s="4"/>
    </row>
    <row r="1002" customFormat="false" ht="15.75" hidden="false" customHeight="true" outlineLevel="0" collapsed="false">
      <c r="A1002" s="4"/>
      <c r="B1002" s="4"/>
    </row>
    <row r="1003" customFormat="false" ht="15.75" hidden="false" customHeight="true" outlineLevel="0" collapsed="false">
      <c r="A1003" s="4"/>
      <c r="B1003" s="4"/>
    </row>
    <row r="1004" customFormat="false" ht="15.75" hidden="false" customHeight="true" outlineLevel="0" collapsed="false">
      <c r="A1004" s="4"/>
      <c r="B1004" s="4"/>
    </row>
    <row r="1005" customFormat="false" ht="15.75" hidden="false" customHeight="true" outlineLevel="0" collapsed="false">
      <c r="A1005" s="4"/>
      <c r="B1005" s="4"/>
    </row>
    <row r="1006" customFormat="false" ht="15.75" hidden="false" customHeight="true" outlineLevel="0" collapsed="false">
      <c r="A1006" s="4"/>
      <c r="B1006" s="4"/>
    </row>
    <row r="1007" customFormat="false" ht="15.75" hidden="false" customHeight="true" outlineLevel="0" collapsed="false">
      <c r="A1007" s="4"/>
      <c r="B1007" s="4"/>
    </row>
    <row r="1008" customFormat="false" ht="15.75" hidden="false" customHeight="true" outlineLevel="0" collapsed="false">
      <c r="A1008" s="4"/>
      <c r="B1008" s="4"/>
    </row>
    <row r="1009" customFormat="false" ht="15.75" hidden="false" customHeight="true" outlineLevel="0" collapsed="false">
      <c r="A1009" s="4"/>
      <c r="B1009" s="4"/>
    </row>
    <row r="1010" customFormat="false" ht="15.75" hidden="false" customHeight="true" outlineLevel="0" collapsed="false">
      <c r="A1010" s="4"/>
      <c r="B1010" s="4"/>
    </row>
    <row r="1011" customFormat="false" ht="15.75" hidden="false" customHeight="true" outlineLevel="0" collapsed="false">
      <c r="A1011" s="4"/>
      <c r="B1011" s="4"/>
    </row>
    <row r="1012" customFormat="false" ht="15.75" hidden="false" customHeight="true" outlineLevel="0" collapsed="false">
      <c r="A1012" s="4"/>
      <c r="B1012" s="4"/>
    </row>
    <row r="1013" customFormat="false" ht="15.75" hidden="false" customHeight="true" outlineLevel="0" collapsed="false">
      <c r="A1013" s="4"/>
      <c r="B1013" s="4"/>
    </row>
    <row r="1014" customFormat="false" ht="15.75" hidden="false" customHeight="true" outlineLevel="0" collapsed="false">
      <c r="A1014" s="4"/>
      <c r="B1014" s="4"/>
    </row>
    <row r="1015" customFormat="false" ht="15.75" hidden="false" customHeight="true" outlineLevel="0" collapsed="false">
      <c r="A1015" s="4"/>
      <c r="B1015" s="4"/>
    </row>
    <row r="1016" customFormat="false" ht="15.75" hidden="false" customHeight="true" outlineLevel="0" collapsed="false">
      <c r="A1016" s="4"/>
      <c r="B1016" s="4"/>
    </row>
    <row r="1017" customFormat="false" ht="15.75" hidden="false" customHeight="true" outlineLevel="0" collapsed="false">
      <c r="A1017" s="4"/>
      <c r="B1017" s="4"/>
    </row>
    <row r="1018" customFormat="false" ht="15.75" hidden="false" customHeight="true" outlineLevel="0" collapsed="false">
      <c r="A1018" s="4"/>
      <c r="B1018" s="4"/>
    </row>
    <row r="1019" customFormat="false" ht="15.75" hidden="false" customHeight="true" outlineLevel="0" collapsed="false">
      <c r="A1019" s="4"/>
      <c r="B1019" s="4"/>
    </row>
    <row r="1020" customFormat="false" ht="15.75" hidden="false" customHeight="true" outlineLevel="0" collapsed="false">
      <c r="A1020" s="4"/>
      <c r="B1020" s="4"/>
    </row>
    <row r="1021" customFormat="false" ht="15.75" hidden="false" customHeight="true" outlineLevel="0" collapsed="false">
      <c r="A1021" s="4"/>
      <c r="B1021" s="4"/>
    </row>
    <row r="1022" customFormat="false" ht="15.75" hidden="false" customHeight="true" outlineLevel="0" collapsed="false">
      <c r="A1022" s="4"/>
      <c r="B1022" s="4"/>
    </row>
    <row r="1023" customFormat="false" ht="15.75" hidden="false" customHeight="true" outlineLevel="0" collapsed="false">
      <c r="A1023" s="4"/>
      <c r="B1023" s="4"/>
    </row>
    <row r="1024" customFormat="false" ht="15.75" hidden="false" customHeight="true" outlineLevel="0" collapsed="false">
      <c r="A1024" s="4"/>
      <c r="B1024" s="4"/>
    </row>
    <row r="1025" customFormat="false" ht="15.75" hidden="false" customHeight="true" outlineLevel="0" collapsed="false">
      <c r="A1025" s="4"/>
      <c r="B1025" s="4"/>
    </row>
    <row r="1026" customFormat="false" ht="15.75" hidden="false" customHeight="true" outlineLevel="0" collapsed="false">
      <c r="A1026" s="4"/>
      <c r="B1026" s="4"/>
    </row>
    <row r="1027" customFormat="false" ht="15.75" hidden="false" customHeight="true" outlineLevel="0" collapsed="false">
      <c r="A1027" s="4"/>
      <c r="B1027" s="4"/>
    </row>
    <row r="1028" customFormat="false" ht="15.75" hidden="false" customHeight="true" outlineLevel="0" collapsed="false">
      <c r="A1028" s="4"/>
      <c r="B1028" s="4"/>
    </row>
    <row r="1029" customFormat="false" ht="15.75" hidden="false" customHeight="true" outlineLevel="0" collapsed="false">
      <c r="A1029" s="4"/>
      <c r="B1029" s="4"/>
    </row>
    <row r="1030" customFormat="false" ht="15.75" hidden="false" customHeight="true" outlineLevel="0" collapsed="false">
      <c r="A1030" s="4"/>
      <c r="B1030" s="4"/>
    </row>
    <row r="1031" customFormat="false" ht="15.75" hidden="false" customHeight="true" outlineLevel="0" collapsed="false">
      <c r="A1031" s="4"/>
      <c r="B1031" s="4"/>
    </row>
    <row r="1032" customFormat="false" ht="15.75" hidden="false" customHeight="true" outlineLevel="0" collapsed="false">
      <c r="A1032" s="4"/>
      <c r="B1032" s="4"/>
    </row>
    <row r="1033" customFormat="false" ht="15.75" hidden="false" customHeight="true" outlineLevel="0" collapsed="false">
      <c r="A1033" s="4"/>
      <c r="B1033" s="4"/>
    </row>
    <row r="1034" customFormat="false" ht="15.75" hidden="false" customHeight="true" outlineLevel="0" collapsed="false">
      <c r="A1034" s="4"/>
      <c r="B1034" s="4"/>
    </row>
    <row r="1035" customFormat="false" ht="15.75" hidden="false" customHeight="true" outlineLevel="0" collapsed="false">
      <c r="A1035" s="4"/>
      <c r="B1035" s="4"/>
    </row>
    <row r="1036" customFormat="false" ht="15.75" hidden="false" customHeight="true" outlineLevel="0" collapsed="false">
      <c r="A1036" s="4"/>
      <c r="B1036" s="4"/>
    </row>
    <row r="1037" customFormat="false" ht="15.75" hidden="false" customHeight="true" outlineLevel="0" collapsed="false">
      <c r="A1037" s="4"/>
      <c r="B1037" s="4"/>
    </row>
    <row r="1038" customFormat="false" ht="15.75" hidden="false" customHeight="true" outlineLevel="0" collapsed="false">
      <c r="A1038" s="4"/>
      <c r="B1038" s="4"/>
    </row>
    <row r="1039" customFormat="false" ht="15.75" hidden="false" customHeight="true" outlineLevel="0" collapsed="false">
      <c r="A1039" s="4"/>
      <c r="B1039" s="4"/>
    </row>
    <row r="1040" customFormat="false" ht="15.75" hidden="false" customHeight="true" outlineLevel="0" collapsed="false">
      <c r="A1040" s="4"/>
      <c r="B1040" s="4"/>
    </row>
    <row r="1041" customFormat="false" ht="15.75" hidden="false" customHeight="true" outlineLevel="0" collapsed="false">
      <c r="A1041" s="4"/>
      <c r="B1041" s="4"/>
    </row>
    <row r="1042" customFormat="false" ht="15.75" hidden="false" customHeight="true" outlineLevel="0" collapsed="false">
      <c r="A1042" s="4"/>
      <c r="B1042" s="4"/>
    </row>
    <row r="1043" customFormat="false" ht="15.75" hidden="false" customHeight="true" outlineLevel="0" collapsed="false">
      <c r="A1043" s="4"/>
      <c r="B1043" s="4"/>
    </row>
    <row r="1044" customFormat="false" ht="15.75" hidden="false" customHeight="true" outlineLevel="0" collapsed="false">
      <c r="A1044" s="4"/>
      <c r="B1044" s="4"/>
    </row>
    <row r="1045" customFormat="false" ht="15.75" hidden="false" customHeight="true" outlineLevel="0" collapsed="false">
      <c r="A1045" s="4"/>
      <c r="B1045" s="4"/>
    </row>
    <row r="1046" customFormat="false" ht="15.75" hidden="false" customHeight="true" outlineLevel="0" collapsed="false">
      <c r="A1046" s="4"/>
      <c r="B1046" s="4"/>
    </row>
    <row r="1047" customFormat="false" ht="15.75" hidden="false" customHeight="true" outlineLevel="0" collapsed="false">
      <c r="A1047" s="4"/>
      <c r="B1047" s="4"/>
    </row>
    <row r="1048" customFormat="false" ht="15.75" hidden="false" customHeight="true" outlineLevel="0" collapsed="false">
      <c r="A1048" s="4"/>
      <c r="B1048" s="4"/>
    </row>
    <row r="1049" customFormat="false" ht="15.75" hidden="false" customHeight="true" outlineLevel="0" collapsed="false">
      <c r="A1049" s="4"/>
      <c r="B1049" s="4"/>
    </row>
    <row r="1050" customFormat="false" ht="15.75" hidden="false" customHeight="true" outlineLevel="0" collapsed="false">
      <c r="A1050" s="4"/>
      <c r="B1050" s="4"/>
    </row>
    <row r="1051" customFormat="false" ht="15.75" hidden="false" customHeight="true" outlineLevel="0" collapsed="false">
      <c r="A1051" s="4"/>
      <c r="B1051" s="4"/>
    </row>
    <row r="1052" customFormat="false" ht="15.75" hidden="false" customHeight="true" outlineLevel="0" collapsed="false">
      <c r="A1052" s="4"/>
      <c r="B1052" s="4"/>
    </row>
    <row r="1053" customFormat="false" ht="15.75" hidden="false" customHeight="true" outlineLevel="0" collapsed="false">
      <c r="A1053" s="4"/>
      <c r="B1053" s="4"/>
    </row>
    <row r="1054" customFormat="false" ht="15.75" hidden="false" customHeight="true" outlineLevel="0" collapsed="false">
      <c r="A1054" s="4"/>
      <c r="B1054" s="4"/>
    </row>
    <row r="1055" customFormat="false" ht="15.75" hidden="false" customHeight="true" outlineLevel="0" collapsed="false">
      <c r="A1055" s="4"/>
      <c r="B1055" s="4"/>
    </row>
    <row r="1056" customFormat="false" ht="15.75" hidden="false" customHeight="true" outlineLevel="0" collapsed="false">
      <c r="A1056" s="4"/>
      <c r="B1056" s="4"/>
    </row>
    <row r="1057" customFormat="false" ht="15.75" hidden="false" customHeight="true" outlineLevel="0" collapsed="false">
      <c r="A1057" s="4"/>
      <c r="B1057" s="4"/>
    </row>
    <row r="1058" customFormat="false" ht="15.75" hidden="false" customHeight="true" outlineLevel="0" collapsed="false">
      <c r="A1058" s="4"/>
      <c r="B1058" s="4"/>
    </row>
    <row r="1059" customFormat="false" ht="15.75" hidden="false" customHeight="true" outlineLevel="0" collapsed="false">
      <c r="A1059" s="4"/>
      <c r="B1059" s="4"/>
    </row>
    <row r="1060" customFormat="false" ht="15.75" hidden="false" customHeight="true" outlineLevel="0" collapsed="false">
      <c r="A1060" s="4"/>
      <c r="B1060" s="4"/>
    </row>
    <row r="1061" customFormat="false" ht="15.75" hidden="false" customHeight="true" outlineLevel="0" collapsed="false">
      <c r="A1061" s="4"/>
      <c r="B1061" s="4"/>
    </row>
    <row r="1062" customFormat="false" ht="15.75" hidden="false" customHeight="true" outlineLevel="0" collapsed="false">
      <c r="A1062" s="4"/>
      <c r="B1062" s="4"/>
    </row>
    <row r="1063" customFormat="false" ht="15.75" hidden="false" customHeight="true" outlineLevel="0" collapsed="false">
      <c r="A1063" s="4"/>
      <c r="B1063" s="4"/>
    </row>
    <row r="1064" customFormat="false" ht="15.75" hidden="false" customHeight="true" outlineLevel="0" collapsed="false">
      <c r="A1064" s="4"/>
      <c r="B1064" s="4"/>
    </row>
    <row r="1065" customFormat="false" ht="15.75" hidden="false" customHeight="true" outlineLevel="0" collapsed="false">
      <c r="A1065" s="4"/>
      <c r="B1065" s="4"/>
    </row>
    <row r="1066" customFormat="false" ht="15.75" hidden="false" customHeight="true" outlineLevel="0" collapsed="false">
      <c r="A1066" s="4"/>
      <c r="B1066" s="4"/>
    </row>
    <row r="1067" customFormat="false" ht="15.75" hidden="false" customHeight="true" outlineLevel="0" collapsed="false">
      <c r="A1067" s="4"/>
      <c r="B1067" s="4"/>
    </row>
    <row r="1068" customFormat="false" ht="15.75" hidden="false" customHeight="true" outlineLevel="0" collapsed="false">
      <c r="A1068" s="4"/>
      <c r="B1068" s="4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1" min="9" style="1" width="26.25"/>
  </cols>
  <sheetData>
    <row r="2" customFormat="false" ht="15.75" hidden="false" customHeight="true" outlineLevel="0" collapsed="false">
      <c r="A2" s="4"/>
      <c r="C2" s="15" t="s">
        <v>0</v>
      </c>
      <c r="D2" s="15" t="s">
        <v>1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64052</v>
      </c>
      <c r="J2" s="15" t="s">
        <v>64053</v>
      </c>
      <c r="K2" s="15" t="s">
        <v>64039</v>
      </c>
    </row>
    <row r="3" customFormat="false" ht="15.75" hidden="false" customHeight="true" outlineLevel="0" collapsed="false">
      <c r="A3" s="4"/>
      <c r="C3" s="4" t="n">
        <v>10476</v>
      </c>
      <c r="D3" s="4" t="s">
        <v>10244</v>
      </c>
      <c r="E3" s="4" t="s">
        <v>10245</v>
      </c>
      <c r="F3" s="4" t="s">
        <v>1781</v>
      </c>
      <c r="G3" s="4" t="s">
        <v>1782</v>
      </c>
      <c r="H3" s="4" t="s">
        <v>620</v>
      </c>
      <c r="I3" s="5" t="s">
        <v>10246</v>
      </c>
      <c r="J3" s="4"/>
      <c r="K3" s="4" t="s">
        <v>64054</v>
      </c>
      <c r="L3" s="4"/>
      <c r="M3" s="31"/>
      <c r="N3" s="20"/>
    </row>
    <row r="4" customFormat="false" ht="15.75" hidden="false" customHeight="true" outlineLevel="0" collapsed="false">
      <c r="A4" s="4"/>
      <c r="C4" s="4" t="n">
        <v>5750</v>
      </c>
      <c r="D4" s="4" t="s">
        <v>17618</v>
      </c>
      <c r="E4" s="4" t="s">
        <v>17619</v>
      </c>
      <c r="F4" s="4" t="s">
        <v>17620</v>
      </c>
      <c r="G4" s="4" t="s">
        <v>17621</v>
      </c>
      <c r="H4" s="4" t="s">
        <v>18</v>
      </c>
      <c r="I4" s="5" t="s">
        <v>17622</v>
      </c>
      <c r="J4" s="4"/>
      <c r="K4" s="4" t="s">
        <v>64055</v>
      </c>
      <c r="L4" s="4"/>
      <c r="M4" s="20"/>
      <c r="N4" s="20"/>
    </row>
    <row r="5" customFormat="false" ht="15.75" hidden="false" customHeight="true" outlineLevel="0" collapsed="false">
      <c r="A5" s="4"/>
      <c r="C5" s="4" t="n">
        <v>10280</v>
      </c>
      <c r="D5" s="4" t="s">
        <v>55585</v>
      </c>
      <c r="E5" s="4" t="s">
        <v>55586</v>
      </c>
      <c r="F5" s="4" t="s">
        <v>55587</v>
      </c>
      <c r="G5" s="4" t="s">
        <v>36766</v>
      </c>
      <c r="H5" s="4" t="s">
        <v>620</v>
      </c>
      <c r="I5" s="5" t="s">
        <v>55588</v>
      </c>
      <c r="J5" s="4"/>
      <c r="K5" s="4" t="s">
        <v>64056</v>
      </c>
      <c r="L5" s="4"/>
      <c r="M5" s="31"/>
      <c r="N5" s="20"/>
    </row>
    <row r="6" customFormat="false" ht="15.75" hidden="false" customHeight="true" outlineLevel="0" collapsed="false">
      <c r="A6" s="4"/>
      <c r="C6" s="4" t="n">
        <v>11003</v>
      </c>
      <c r="D6" s="4" t="s">
        <v>42399</v>
      </c>
      <c r="E6" s="4" t="s">
        <v>42400</v>
      </c>
      <c r="F6" s="4" t="s">
        <v>42401</v>
      </c>
      <c r="G6" s="4" t="s">
        <v>42402</v>
      </c>
      <c r="H6" s="4" t="s">
        <v>1270</v>
      </c>
      <c r="I6" s="5" t="s">
        <v>42403</v>
      </c>
      <c r="J6" s="4"/>
      <c r="K6" s="4" t="s">
        <v>64057</v>
      </c>
      <c r="L6" s="4"/>
      <c r="M6" s="31"/>
      <c r="N6" s="20"/>
    </row>
    <row r="7" customFormat="false" ht="15.75" hidden="false" customHeight="true" outlineLevel="0" collapsed="false">
      <c r="A7" s="4"/>
      <c r="C7" s="4" t="n">
        <v>9840</v>
      </c>
      <c r="D7" s="4" t="s">
        <v>22162</v>
      </c>
      <c r="E7" s="4" t="s">
        <v>22163</v>
      </c>
      <c r="F7" s="4" t="s">
        <v>3039</v>
      </c>
      <c r="G7" s="4" t="s">
        <v>3040</v>
      </c>
      <c r="H7" s="4" t="s">
        <v>242</v>
      </c>
      <c r="I7" s="5" t="s">
        <v>22164</v>
      </c>
      <c r="J7" s="4"/>
      <c r="K7" s="4" t="s">
        <v>64058</v>
      </c>
      <c r="L7" s="4"/>
      <c r="M7" s="31"/>
      <c r="N7" s="20"/>
    </row>
    <row r="8" customFormat="false" ht="15.75" hidden="false" customHeight="true" outlineLevel="0" collapsed="false">
      <c r="A8" s="4"/>
      <c r="C8" s="4" t="n">
        <v>8039</v>
      </c>
      <c r="D8" s="4" t="s">
        <v>21630</v>
      </c>
      <c r="E8" s="4" t="s">
        <v>21631</v>
      </c>
      <c r="F8" s="4" t="s">
        <v>510</v>
      </c>
      <c r="G8" s="4" t="s">
        <v>511</v>
      </c>
      <c r="H8" s="4" t="s">
        <v>84</v>
      </c>
      <c r="I8" s="5" t="s">
        <v>21632</v>
      </c>
      <c r="J8" s="4"/>
      <c r="K8" s="4" t="s">
        <v>64059</v>
      </c>
      <c r="L8" s="4"/>
      <c r="M8" s="20"/>
      <c r="N8" s="20"/>
    </row>
    <row r="9" customFormat="false" ht="15.75" hidden="false" customHeight="true" outlineLevel="0" collapsed="false">
      <c r="A9" s="4"/>
      <c r="C9" s="4" t="n">
        <v>7749</v>
      </c>
      <c r="D9" s="4" t="s">
        <v>35482</v>
      </c>
      <c r="E9" s="4" t="s">
        <v>35483</v>
      </c>
      <c r="F9" s="4" t="s">
        <v>3583</v>
      </c>
      <c r="G9" s="4" t="s">
        <v>505</v>
      </c>
      <c r="H9" s="4" t="s">
        <v>84</v>
      </c>
      <c r="I9" s="5" t="s">
        <v>35484</v>
      </c>
      <c r="J9" s="4"/>
      <c r="K9" s="4" t="s">
        <v>35512</v>
      </c>
      <c r="L9" s="4"/>
      <c r="M9" s="31"/>
      <c r="N9" s="20"/>
    </row>
    <row r="10" customFormat="false" ht="15.75" hidden="false" customHeight="true" outlineLevel="0" collapsed="false">
      <c r="A10" s="4"/>
      <c r="C10" s="4" t="n">
        <v>7774</v>
      </c>
      <c r="D10" s="4" t="s">
        <v>35509</v>
      </c>
      <c r="E10" s="4" t="s">
        <v>35510</v>
      </c>
      <c r="F10" s="4" t="s">
        <v>3583</v>
      </c>
      <c r="G10" s="4" t="s">
        <v>505</v>
      </c>
      <c r="H10" s="4" t="s">
        <v>84</v>
      </c>
      <c r="I10" s="5" t="s">
        <v>35511</v>
      </c>
      <c r="J10" s="4"/>
      <c r="K10" s="4" t="s">
        <v>35512</v>
      </c>
      <c r="L10" s="4"/>
      <c r="M10" s="31"/>
      <c r="N10" s="20"/>
    </row>
    <row r="11" customFormat="false" ht="15.75" hidden="false" customHeight="true" outlineLevel="0" collapsed="false">
      <c r="C11" s="4" t="n">
        <v>7078</v>
      </c>
      <c r="D11" s="4" t="s">
        <v>11975</v>
      </c>
      <c r="E11" s="4" t="s">
        <v>11976</v>
      </c>
      <c r="F11" s="4" t="s">
        <v>9764</v>
      </c>
      <c r="G11" s="4" t="s">
        <v>4285</v>
      </c>
      <c r="H11" s="4" t="s">
        <v>84</v>
      </c>
      <c r="I11" s="5" t="s">
        <v>11977</v>
      </c>
      <c r="J11" s="4"/>
      <c r="K11" s="4" t="s">
        <v>64060</v>
      </c>
      <c r="L11" s="4"/>
      <c r="M11" s="31"/>
      <c r="N11" s="20"/>
    </row>
    <row r="12" customFormat="false" ht="15.75" hidden="false" customHeight="true" outlineLevel="0" collapsed="false">
      <c r="C12" s="4" t="n">
        <v>11206</v>
      </c>
      <c r="D12" s="4" t="s">
        <v>3120</v>
      </c>
      <c r="E12" s="4" t="s">
        <v>3121</v>
      </c>
      <c r="F12" s="4" t="s">
        <v>3122</v>
      </c>
      <c r="G12" s="4" t="s">
        <v>2585</v>
      </c>
      <c r="H12" s="4" t="s">
        <v>620</v>
      </c>
      <c r="I12" s="5" t="s">
        <v>283</v>
      </c>
      <c r="J12" s="4"/>
      <c r="K12" s="4" t="s">
        <v>64061</v>
      </c>
      <c r="L12" s="4"/>
      <c r="M12" s="31"/>
      <c r="N12" s="20"/>
    </row>
    <row r="13" customFormat="false" ht="15.75" hidden="false" customHeight="true" outlineLevel="0" collapsed="false">
      <c r="C13" s="4" t="n">
        <v>6880</v>
      </c>
      <c r="D13" s="4" t="s">
        <v>62681</v>
      </c>
      <c r="E13" s="4" t="s">
        <v>62682</v>
      </c>
      <c r="F13" s="4" t="s">
        <v>4297</v>
      </c>
      <c r="G13" s="4" t="s">
        <v>661</v>
      </c>
      <c r="H13" s="4" t="s">
        <v>84</v>
      </c>
      <c r="I13" s="5" t="s">
        <v>62679</v>
      </c>
      <c r="J13" s="4"/>
      <c r="K13" s="4" t="s">
        <v>64062</v>
      </c>
      <c r="L13" s="4"/>
      <c r="M13" s="31"/>
      <c r="N13" s="20"/>
    </row>
    <row r="14" customFormat="false" ht="15.75" hidden="false" customHeight="true" outlineLevel="0" collapsed="false">
      <c r="C14" s="4" t="n">
        <v>10286</v>
      </c>
      <c r="D14" s="4" t="s">
        <v>31288</v>
      </c>
      <c r="E14" s="4" t="s">
        <v>31289</v>
      </c>
      <c r="F14" s="4" t="s">
        <v>4432</v>
      </c>
      <c r="G14" s="4" t="s">
        <v>4433</v>
      </c>
      <c r="H14" s="4" t="s">
        <v>620</v>
      </c>
      <c r="I14" s="5" t="s">
        <v>31290</v>
      </c>
      <c r="J14" s="4"/>
      <c r="K14" s="4" t="s">
        <v>64063</v>
      </c>
      <c r="L14" s="4"/>
      <c r="M14" s="20"/>
      <c r="N14" s="20"/>
    </row>
    <row r="15" customFormat="false" ht="15.75" hidden="false" customHeight="true" outlineLevel="0" collapsed="false">
      <c r="C15" s="4" t="n">
        <v>11010</v>
      </c>
      <c r="D15" s="4" t="s">
        <v>47320</v>
      </c>
      <c r="E15" s="4" t="s">
        <v>47321</v>
      </c>
      <c r="F15" s="4" t="s">
        <v>31612</v>
      </c>
      <c r="G15" s="4" t="s">
        <v>31613</v>
      </c>
      <c r="H15" s="4" t="s">
        <v>1270</v>
      </c>
      <c r="I15" s="5" t="s">
        <v>47322</v>
      </c>
      <c r="J15" s="4"/>
      <c r="K15" s="4" t="s">
        <v>64064</v>
      </c>
      <c r="L15" s="4"/>
      <c r="M15" s="20"/>
      <c r="N15" s="20"/>
    </row>
    <row r="16" customFormat="false" ht="15.75" hidden="false" customHeight="true" outlineLevel="0" collapsed="false">
      <c r="C16" s="4" t="n">
        <v>7421</v>
      </c>
      <c r="D16" s="4" t="s">
        <v>25692</v>
      </c>
      <c r="E16" s="4" t="s">
        <v>25693</v>
      </c>
      <c r="F16" s="4" t="s">
        <v>510</v>
      </c>
      <c r="G16" s="4" t="s">
        <v>511</v>
      </c>
      <c r="H16" s="4" t="s">
        <v>84</v>
      </c>
      <c r="I16" s="5" t="s">
        <v>25694</v>
      </c>
      <c r="J16" s="4"/>
      <c r="K16" s="4" t="s">
        <v>64065</v>
      </c>
      <c r="L16" s="4"/>
      <c r="M16" s="31"/>
      <c r="N16" s="20"/>
    </row>
    <row r="17" customFormat="false" ht="15.75" hidden="false" customHeight="true" outlineLevel="0" collapsed="false">
      <c r="C17" s="4" t="n">
        <v>10998</v>
      </c>
      <c r="D17" s="4" t="s">
        <v>47313</v>
      </c>
      <c r="E17" s="4" t="s">
        <v>47314</v>
      </c>
      <c r="F17" s="4" t="s">
        <v>47315</v>
      </c>
      <c r="G17" s="4" t="s">
        <v>47316</v>
      </c>
      <c r="H17" s="4" t="s">
        <v>1270</v>
      </c>
      <c r="I17" s="5" t="s">
        <v>47317</v>
      </c>
      <c r="J17" s="4"/>
      <c r="K17" s="4" t="s">
        <v>64066</v>
      </c>
      <c r="L17" s="4"/>
      <c r="M17" s="20"/>
      <c r="N17" s="20"/>
    </row>
    <row r="18" customFormat="false" ht="15.75" hidden="false" customHeight="true" outlineLevel="0" collapsed="false">
      <c r="C18" s="4" t="n">
        <v>6889</v>
      </c>
      <c r="D18" s="4" t="s">
        <v>54343</v>
      </c>
      <c r="E18" s="4" t="s">
        <v>54344</v>
      </c>
      <c r="F18" s="4" t="s">
        <v>2931</v>
      </c>
      <c r="G18" s="4" t="s">
        <v>83</v>
      </c>
      <c r="H18" s="4" t="s">
        <v>84</v>
      </c>
      <c r="I18" s="5" t="s">
        <v>54345</v>
      </c>
      <c r="J18" s="4"/>
      <c r="K18" s="4" t="s">
        <v>64067</v>
      </c>
      <c r="L18" s="4"/>
      <c r="M18" s="31"/>
      <c r="N18" s="20"/>
    </row>
    <row r="19" customFormat="false" ht="15.75" hidden="false" customHeight="true" outlineLevel="0" collapsed="false">
      <c r="C19" s="4" t="n">
        <v>9442</v>
      </c>
      <c r="D19" s="4" t="s">
        <v>50800</v>
      </c>
      <c r="E19" s="4" t="s">
        <v>50801</v>
      </c>
      <c r="F19" s="4" t="s">
        <v>50802</v>
      </c>
      <c r="G19" s="4" t="s">
        <v>3027</v>
      </c>
      <c r="H19" s="4" t="s">
        <v>2538</v>
      </c>
      <c r="I19" s="5" t="s">
        <v>50803</v>
      </c>
      <c r="J19" s="4"/>
      <c r="K19" s="4" t="s">
        <v>64068</v>
      </c>
      <c r="L19" s="4"/>
      <c r="M19" s="31"/>
      <c r="N19" s="20"/>
    </row>
    <row r="20" customFormat="false" ht="15.75" hidden="false" customHeight="true" outlineLevel="0" collapsed="false">
      <c r="C20" s="4" t="n">
        <v>6618</v>
      </c>
      <c r="D20" s="4" t="s">
        <v>54245</v>
      </c>
      <c r="E20" s="4" t="s">
        <v>49647</v>
      </c>
      <c r="F20" s="4" t="s">
        <v>45238</v>
      </c>
      <c r="G20" s="4" t="s">
        <v>1155</v>
      </c>
      <c r="H20" s="4" t="s">
        <v>1155</v>
      </c>
      <c r="I20" s="5" t="s">
        <v>54246</v>
      </c>
      <c r="J20" s="4"/>
      <c r="K20" s="4" t="s">
        <v>64069</v>
      </c>
      <c r="L20" s="4"/>
      <c r="M20" s="31"/>
      <c r="N20" s="20"/>
    </row>
    <row r="21" customFormat="false" ht="15.75" hidden="false" customHeight="true" outlineLevel="0" collapsed="false">
      <c r="C21" s="4" t="n">
        <v>8139</v>
      </c>
      <c r="D21" s="4" t="s">
        <v>40954</v>
      </c>
      <c r="E21" s="4" t="s">
        <v>40956</v>
      </c>
      <c r="F21" s="4" t="s">
        <v>12152</v>
      </c>
      <c r="G21" s="4" t="s">
        <v>146</v>
      </c>
      <c r="H21" s="4" t="s">
        <v>146</v>
      </c>
      <c r="I21" s="5" t="s">
        <v>40957</v>
      </c>
      <c r="J21" s="4"/>
      <c r="K21" s="4" t="s">
        <v>64070</v>
      </c>
      <c r="L21" s="4"/>
      <c r="M21" s="31"/>
      <c r="N21" s="20"/>
    </row>
    <row r="22" customFormat="false" ht="15.75" hidden="false" customHeight="true" outlineLevel="0" collapsed="false">
      <c r="C22" s="4" t="n">
        <v>10402</v>
      </c>
      <c r="D22" s="4" t="s">
        <v>62398</v>
      </c>
      <c r="E22" s="4" t="s">
        <v>62399</v>
      </c>
      <c r="F22" s="4" t="s">
        <v>31352</v>
      </c>
      <c r="G22" s="4" t="s">
        <v>15809</v>
      </c>
      <c r="H22" s="4" t="s">
        <v>620</v>
      </c>
      <c r="I22" s="5" t="s">
        <v>62400</v>
      </c>
      <c r="J22" s="4"/>
      <c r="K22" s="4" t="s">
        <v>64071</v>
      </c>
      <c r="L22" s="4"/>
      <c r="M22" s="31"/>
      <c r="N22" s="20"/>
    </row>
    <row r="23" customFormat="false" ht="15.75" hidden="false" customHeight="true" outlineLevel="0" collapsed="false">
      <c r="C23" s="4" t="n">
        <v>9636</v>
      </c>
      <c r="D23" s="4" t="s">
        <v>26480</v>
      </c>
      <c r="E23" s="4" t="s">
        <v>26481</v>
      </c>
      <c r="F23" s="4" t="s">
        <v>12382</v>
      </c>
      <c r="G23" s="4" t="s">
        <v>3782</v>
      </c>
      <c r="H23" s="4" t="s">
        <v>603</v>
      </c>
      <c r="I23" s="5" t="s">
        <v>26482</v>
      </c>
      <c r="J23" s="4"/>
      <c r="K23" s="4" t="s">
        <v>64072</v>
      </c>
      <c r="L23" s="4"/>
      <c r="M23" s="31"/>
      <c r="N23" s="20"/>
    </row>
    <row r="24" customFormat="false" ht="15.75" hidden="false" customHeight="true" outlineLevel="0" collapsed="false">
      <c r="C24" s="4" t="n">
        <v>7926</v>
      </c>
      <c r="D24" s="4" t="s">
        <v>50083</v>
      </c>
      <c r="E24" s="4" t="s">
        <v>50084</v>
      </c>
      <c r="F24" s="4" t="s">
        <v>27251</v>
      </c>
      <c r="G24" s="4" t="s">
        <v>12045</v>
      </c>
      <c r="H24" s="4" t="s">
        <v>84</v>
      </c>
      <c r="I24" s="5" t="s">
        <v>50085</v>
      </c>
      <c r="J24" s="4"/>
      <c r="K24" s="4" t="s">
        <v>64073</v>
      </c>
      <c r="L24" s="4"/>
      <c r="M24" s="20"/>
      <c r="N24" s="20"/>
    </row>
    <row r="25" customFormat="false" ht="15.75" hidden="false" customHeight="true" outlineLevel="0" collapsed="false">
      <c r="C25" s="4" t="n">
        <v>5885</v>
      </c>
      <c r="D25" s="4" t="s">
        <v>9673</v>
      </c>
      <c r="E25" s="4" t="s">
        <v>9674</v>
      </c>
      <c r="F25" s="4" t="s">
        <v>415</v>
      </c>
      <c r="G25" s="4" t="s">
        <v>62</v>
      </c>
      <c r="H25" s="4" t="s">
        <v>18</v>
      </c>
      <c r="I25" s="5" t="s">
        <v>9675</v>
      </c>
      <c r="J25" s="4"/>
      <c r="K25" s="4" t="s">
        <v>64074</v>
      </c>
      <c r="L25" s="4"/>
      <c r="M25" s="31"/>
      <c r="N25" s="20"/>
    </row>
    <row r="26" customFormat="false" ht="15.75" hidden="false" customHeight="true" outlineLevel="0" collapsed="false">
      <c r="C26" s="4" t="n">
        <v>9811</v>
      </c>
      <c r="D26" s="4" t="s">
        <v>46762</v>
      </c>
      <c r="E26" s="4" t="s">
        <v>46763</v>
      </c>
      <c r="F26" s="4" t="s">
        <v>46764</v>
      </c>
      <c r="G26" s="4" t="s">
        <v>46765</v>
      </c>
      <c r="H26" s="4" t="s">
        <v>242</v>
      </c>
      <c r="I26" s="5" t="s">
        <v>46766</v>
      </c>
      <c r="J26" s="4"/>
      <c r="K26" s="4" t="s">
        <v>64075</v>
      </c>
      <c r="L26" s="4"/>
      <c r="M26" s="31"/>
      <c r="N26" s="20"/>
    </row>
    <row r="27" customFormat="false" ht="15.75" hidden="false" customHeight="true" outlineLevel="0" collapsed="false">
      <c r="C27" s="4" t="n">
        <v>9913</v>
      </c>
      <c r="D27" s="4" t="s">
        <v>41879</v>
      </c>
      <c r="E27" s="4" t="s">
        <v>41880</v>
      </c>
      <c r="F27" s="4" t="s">
        <v>41881</v>
      </c>
      <c r="G27" s="4" t="s">
        <v>41882</v>
      </c>
      <c r="H27" s="4" t="s">
        <v>611</v>
      </c>
      <c r="I27" s="5" t="s">
        <v>41883</v>
      </c>
      <c r="J27" s="4"/>
      <c r="K27" s="4" t="s">
        <v>64076</v>
      </c>
      <c r="L27" s="4"/>
      <c r="M27" s="31"/>
      <c r="N27" s="20"/>
    </row>
    <row r="28" customFormat="false" ht="15.75" hidden="false" customHeight="true" outlineLevel="0" collapsed="false">
      <c r="C28" s="4" t="n">
        <v>10862</v>
      </c>
      <c r="D28" s="4" t="s">
        <v>51321</v>
      </c>
      <c r="E28" s="4" t="s">
        <v>51322</v>
      </c>
      <c r="F28" s="4" t="s">
        <v>51323</v>
      </c>
      <c r="G28" s="4" t="s">
        <v>51324</v>
      </c>
      <c r="H28" s="4" t="s">
        <v>364</v>
      </c>
      <c r="I28" s="5" t="s">
        <v>51325</v>
      </c>
      <c r="J28" s="4"/>
      <c r="K28" s="4" t="s">
        <v>64077</v>
      </c>
      <c r="L28" s="4"/>
      <c r="M28" s="20"/>
      <c r="N28" s="20"/>
    </row>
    <row r="29" customFormat="false" ht="15.75" hidden="false" customHeight="true" outlineLevel="0" collapsed="false">
      <c r="C29" s="4" t="n">
        <v>9785</v>
      </c>
      <c r="D29" s="4" t="s">
        <v>55426</v>
      </c>
      <c r="E29" s="4" t="s">
        <v>55427</v>
      </c>
      <c r="F29" s="4" t="s">
        <v>26539</v>
      </c>
      <c r="G29" s="4" t="s">
        <v>242</v>
      </c>
      <c r="H29" s="4" t="s">
        <v>242</v>
      </c>
      <c r="I29" s="5" t="s">
        <v>55428</v>
      </c>
      <c r="J29" s="4"/>
      <c r="K29" s="4" t="s">
        <v>64078</v>
      </c>
      <c r="L29" s="4"/>
      <c r="M29" s="31"/>
      <c r="N29" s="20"/>
    </row>
    <row r="30" customFormat="false" ht="15.75" hidden="false" customHeight="true" outlineLevel="0" collapsed="false">
      <c r="C30" s="4" t="n">
        <v>10621</v>
      </c>
      <c r="D30" s="4" t="s">
        <v>51154</v>
      </c>
      <c r="E30" s="4" t="s">
        <v>51155</v>
      </c>
      <c r="F30" s="4" t="s">
        <v>51156</v>
      </c>
      <c r="G30" s="4" t="s">
        <v>51157</v>
      </c>
      <c r="H30" s="4" t="s">
        <v>882</v>
      </c>
      <c r="I30" s="5" t="s">
        <v>51158</v>
      </c>
      <c r="J30" s="4"/>
      <c r="K30" s="4" t="s">
        <v>64079</v>
      </c>
      <c r="L30" s="4"/>
      <c r="M30" s="31"/>
      <c r="N30" s="20"/>
    </row>
    <row r="31" customFormat="false" ht="15.75" hidden="false" customHeight="true" outlineLevel="0" collapsed="false">
      <c r="C31" s="4" t="n">
        <v>11165</v>
      </c>
      <c r="D31" s="4" t="s">
        <v>58579</v>
      </c>
      <c r="E31" s="4" t="s">
        <v>58580</v>
      </c>
      <c r="F31" s="4" t="s">
        <v>17765</v>
      </c>
      <c r="G31" s="4" t="s">
        <v>17766</v>
      </c>
      <c r="H31" s="4" t="s">
        <v>27</v>
      </c>
      <c r="I31" s="5" t="s">
        <v>283</v>
      </c>
      <c r="J31" s="4"/>
      <c r="K31" s="4" t="s">
        <v>64080</v>
      </c>
      <c r="L31" s="4"/>
      <c r="M31" s="31"/>
      <c r="N31" s="20"/>
    </row>
    <row r="32" customFormat="false" ht="15.75" hidden="false" customHeight="true" outlineLevel="0" collapsed="false">
      <c r="C32" s="4" t="n">
        <v>6393</v>
      </c>
      <c r="D32" s="4" t="s">
        <v>57353</v>
      </c>
      <c r="E32" s="4" t="s">
        <v>57354</v>
      </c>
      <c r="F32" s="4" t="s">
        <v>3692</v>
      </c>
      <c r="G32" s="4" t="s">
        <v>3693</v>
      </c>
      <c r="H32" s="4" t="s">
        <v>27</v>
      </c>
      <c r="I32" s="5" t="s">
        <v>57355</v>
      </c>
      <c r="J32" s="4"/>
      <c r="K32" s="4" t="s">
        <v>64081</v>
      </c>
      <c r="L32" s="4"/>
      <c r="M32" s="20"/>
      <c r="N32" s="20"/>
    </row>
    <row r="33" customFormat="false" ht="15.75" hidden="false" customHeight="true" outlineLevel="0" collapsed="false">
      <c r="C33" s="4" t="n">
        <v>10198</v>
      </c>
      <c r="D33" s="4" t="s">
        <v>26691</v>
      </c>
      <c r="E33" s="4" t="s">
        <v>26692</v>
      </c>
      <c r="F33" s="4" t="s">
        <v>26693</v>
      </c>
      <c r="G33" s="4" t="s">
        <v>26694</v>
      </c>
      <c r="H33" s="4" t="s">
        <v>620</v>
      </c>
      <c r="I33" s="5" t="s">
        <v>26695</v>
      </c>
      <c r="J33" s="4"/>
      <c r="K33" s="4" t="s">
        <v>64082</v>
      </c>
      <c r="L33" s="4"/>
      <c r="M33" s="31"/>
      <c r="N33" s="20"/>
    </row>
    <row r="34" customFormat="false" ht="15.75" hidden="false" customHeight="true" outlineLevel="0" collapsed="false">
      <c r="C34" s="4" t="n">
        <v>11416</v>
      </c>
      <c r="D34" s="4" t="s">
        <v>12741</v>
      </c>
      <c r="E34" s="4" t="s">
        <v>12742</v>
      </c>
      <c r="F34" s="4" t="s">
        <v>12743</v>
      </c>
      <c r="G34" s="4" t="s">
        <v>12744</v>
      </c>
      <c r="H34" s="4" t="s">
        <v>290</v>
      </c>
      <c r="I34" s="5" t="s">
        <v>283</v>
      </c>
      <c r="J34" s="4"/>
      <c r="K34" s="4" t="s">
        <v>64043</v>
      </c>
      <c r="L34" s="4"/>
      <c r="M34" s="20"/>
      <c r="N34" s="20"/>
    </row>
    <row r="35" customFormat="false" ht="15.75" hidden="false" customHeight="true" outlineLevel="0" collapsed="false">
      <c r="C35" s="4" t="n">
        <v>11035</v>
      </c>
      <c r="D35" s="4" t="s">
        <v>8328</v>
      </c>
      <c r="E35" s="4" t="s">
        <v>8329</v>
      </c>
      <c r="F35" s="4" t="s">
        <v>8330</v>
      </c>
      <c r="G35" s="4" t="s">
        <v>8331</v>
      </c>
      <c r="H35" s="4" t="s">
        <v>1270</v>
      </c>
      <c r="I35" s="5" t="s">
        <v>8332</v>
      </c>
      <c r="J35" s="4"/>
      <c r="K35" s="4" t="s">
        <v>64083</v>
      </c>
      <c r="L35" s="4"/>
      <c r="M35" s="20"/>
      <c r="N35" s="20"/>
    </row>
    <row r="36" customFormat="false" ht="15.75" hidden="false" customHeight="true" outlineLevel="0" collapsed="false">
      <c r="C36" s="4" t="n">
        <v>8358</v>
      </c>
      <c r="D36" s="4" t="s">
        <v>2743</v>
      </c>
      <c r="E36" s="4" t="s">
        <v>59790</v>
      </c>
      <c r="F36" s="4" t="s">
        <v>35815</v>
      </c>
      <c r="G36" s="4" t="s">
        <v>35816</v>
      </c>
      <c r="H36" s="4" t="s">
        <v>146</v>
      </c>
      <c r="I36" s="5" t="s">
        <v>59791</v>
      </c>
      <c r="J36" s="4"/>
      <c r="K36" s="4" t="s">
        <v>64084</v>
      </c>
      <c r="L36" s="4"/>
      <c r="M36" s="31"/>
      <c r="N36" s="20"/>
    </row>
    <row r="37" customFormat="false" ht="15.75" hidden="false" customHeight="true" outlineLevel="0" collapsed="false">
      <c r="C37" s="4" t="n">
        <v>10745</v>
      </c>
      <c r="D37" s="4" t="s">
        <v>18831</v>
      </c>
      <c r="E37" s="4" t="s">
        <v>18832</v>
      </c>
      <c r="F37" s="4" t="s">
        <v>15680</v>
      </c>
      <c r="G37" s="4" t="s">
        <v>1789</v>
      </c>
      <c r="H37" s="4" t="s">
        <v>882</v>
      </c>
      <c r="I37" s="5" t="s">
        <v>18833</v>
      </c>
      <c r="J37" s="4"/>
      <c r="K37" s="4" t="s">
        <v>64085</v>
      </c>
      <c r="L37" s="4"/>
      <c r="M37" s="31"/>
      <c r="N37" s="20"/>
    </row>
    <row r="38" customFormat="false" ht="15.75" hidden="false" customHeight="true" outlineLevel="0" collapsed="false">
      <c r="C38" s="4" t="n">
        <v>7496</v>
      </c>
      <c r="D38" s="4" t="s">
        <v>54553</v>
      </c>
      <c r="E38" s="4" t="s">
        <v>54558</v>
      </c>
      <c r="F38" s="4" t="s">
        <v>5500</v>
      </c>
      <c r="G38" s="4" t="s">
        <v>6463</v>
      </c>
      <c r="H38" s="4" t="s">
        <v>84</v>
      </c>
      <c r="I38" s="5" t="s">
        <v>54559</v>
      </c>
      <c r="J38" s="4"/>
      <c r="K38" s="4" t="s">
        <v>64086</v>
      </c>
      <c r="L38" s="4"/>
      <c r="M38" s="31"/>
      <c r="N38" s="20"/>
    </row>
    <row r="39" customFormat="false" ht="15.75" hidden="false" customHeight="true" outlineLevel="0" collapsed="false">
      <c r="C39" s="4" t="n">
        <v>10579</v>
      </c>
      <c r="D39" s="4" t="s">
        <v>47133</v>
      </c>
      <c r="E39" s="4" t="s">
        <v>47134</v>
      </c>
      <c r="F39" s="4" t="s">
        <v>12561</v>
      </c>
      <c r="G39" s="4" t="s">
        <v>881</v>
      </c>
      <c r="H39" s="4" t="s">
        <v>882</v>
      </c>
      <c r="I39" s="5" t="s">
        <v>47135</v>
      </c>
      <c r="J39" s="4"/>
      <c r="K39" s="4" t="s">
        <v>64087</v>
      </c>
      <c r="L39" s="4"/>
      <c r="M39" s="31"/>
      <c r="N39" s="20"/>
    </row>
    <row r="40" customFormat="false" ht="15.75" hidden="false" customHeight="true" outlineLevel="0" collapsed="false">
      <c r="C40" s="4" t="n">
        <v>6199</v>
      </c>
      <c r="D40" s="4" t="s">
        <v>25229</v>
      </c>
      <c r="E40" s="4" t="s">
        <v>25230</v>
      </c>
      <c r="F40" s="4" t="s">
        <v>25231</v>
      </c>
      <c r="G40" s="4" t="s">
        <v>25232</v>
      </c>
      <c r="H40" s="4" t="s">
        <v>27</v>
      </c>
      <c r="I40" s="5" t="s">
        <v>25233</v>
      </c>
      <c r="J40" s="4"/>
      <c r="K40" s="4" t="s">
        <v>64088</v>
      </c>
      <c r="L40" s="4"/>
      <c r="M40" s="31"/>
      <c r="N40" s="20"/>
    </row>
    <row r="41" customFormat="false" ht="15.75" hidden="false" customHeight="true" outlineLevel="0" collapsed="false">
      <c r="C41" s="4" t="n">
        <v>8916</v>
      </c>
      <c r="D41" s="4" t="s">
        <v>30682</v>
      </c>
      <c r="E41" s="4" t="s">
        <v>30683</v>
      </c>
      <c r="F41" s="4" t="s">
        <v>30684</v>
      </c>
      <c r="G41" s="4" t="s">
        <v>9944</v>
      </c>
      <c r="H41" s="4" t="s">
        <v>355</v>
      </c>
      <c r="I41" s="5" t="s">
        <v>30685</v>
      </c>
      <c r="J41" s="4"/>
      <c r="K41" s="4" t="s">
        <v>64089</v>
      </c>
      <c r="L41" s="4"/>
      <c r="M41" s="31"/>
      <c r="N41" s="20"/>
    </row>
    <row r="42" customFormat="false" ht="15.75" hidden="false" customHeight="true" outlineLevel="0" collapsed="false">
      <c r="C42" s="4" t="n">
        <v>9409</v>
      </c>
      <c r="D42" s="4" t="s">
        <v>55308</v>
      </c>
      <c r="E42" s="4" t="s">
        <v>55309</v>
      </c>
      <c r="F42" s="4" t="s">
        <v>6623</v>
      </c>
      <c r="G42" s="4" t="s">
        <v>6624</v>
      </c>
      <c r="H42" s="4" t="s">
        <v>2214</v>
      </c>
      <c r="I42" s="5" t="s">
        <v>55310</v>
      </c>
      <c r="J42" s="4"/>
      <c r="K42" s="4" t="s">
        <v>64090</v>
      </c>
      <c r="L42" s="4"/>
      <c r="M42" s="31"/>
      <c r="N42" s="20"/>
    </row>
    <row r="43" customFormat="false" ht="15.75" hidden="false" customHeight="true" outlineLevel="0" collapsed="false">
      <c r="C43" s="4" t="n">
        <v>5734</v>
      </c>
      <c r="D43" s="4" t="s">
        <v>62073</v>
      </c>
      <c r="E43" s="4" t="s">
        <v>62074</v>
      </c>
      <c r="F43" s="4" t="s">
        <v>39943</v>
      </c>
      <c r="G43" s="4" t="s">
        <v>39944</v>
      </c>
      <c r="H43" s="4" t="s">
        <v>18</v>
      </c>
      <c r="I43" s="5" t="s">
        <v>62075</v>
      </c>
      <c r="J43" s="4"/>
      <c r="K43" s="4" t="s">
        <v>64091</v>
      </c>
      <c r="L43" s="4"/>
      <c r="M43" s="20"/>
      <c r="N43" s="20"/>
    </row>
    <row r="44" customFormat="false" ht="15.75" hidden="false" customHeight="true" outlineLevel="0" collapsed="false">
      <c r="C44" s="4" t="n">
        <v>6162</v>
      </c>
      <c r="D44" s="4" t="s">
        <v>62097</v>
      </c>
      <c r="E44" s="4" t="s">
        <v>62098</v>
      </c>
      <c r="F44" s="4" t="s">
        <v>2879</v>
      </c>
      <c r="G44" s="4" t="s">
        <v>423</v>
      </c>
      <c r="H44" s="4" t="s">
        <v>27</v>
      </c>
      <c r="I44" s="5" t="s">
        <v>62099</v>
      </c>
      <c r="J44" s="4"/>
      <c r="K44" s="4" t="s">
        <v>64091</v>
      </c>
      <c r="L44" s="4"/>
      <c r="M44" s="31"/>
      <c r="N44" s="20"/>
    </row>
    <row r="45" customFormat="false" ht="15.75" hidden="false" customHeight="true" outlineLevel="0" collapsed="false">
      <c r="C45" s="4" t="n">
        <v>6314</v>
      </c>
      <c r="D45" s="4" t="s">
        <v>62109</v>
      </c>
      <c r="E45" s="4" t="s">
        <v>62110</v>
      </c>
      <c r="F45" s="4" t="s">
        <v>44</v>
      </c>
      <c r="G45" s="4" t="s">
        <v>45</v>
      </c>
      <c r="H45" s="4" t="s">
        <v>27</v>
      </c>
      <c r="I45" s="5" t="s">
        <v>62111</v>
      </c>
      <c r="J45" s="4"/>
      <c r="K45" s="4" t="s">
        <v>64091</v>
      </c>
      <c r="L45" s="4"/>
      <c r="M45" s="31"/>
      <c r="N45" s="20"/>
    </row>
    <row r="46" customFormat="false" ht="15.75" hidden="false" customHeight="true" outlineLevel="0" collapsed="false">
      <c r="C46" s="4" t="n">
        <v>6483</v>
      </c>
      <c r="D46" s="4" t="s">
        <v>62114</v>
      </c>
      <c r="E46" s="4" t="s">
        <v>62115</v>
      </c>
      <c r="F46" s="4" t="s">
        <v>6387</v>
      </c>
      <c r="G46" s="4" t="s">
        <v>45</v>
      </c>
      <c r="H46" s="4" t="s">
        <v>27</v>
      </c>
      <c r="I46" s="5" t="s">
        <v>62116</v>
      </c>
      <c r="J46" s="4"/>
      <c r="K46" s="4" t="s">
        <v>64091</v>
      </c>
      <c r="L46" s="4"/>
      <c r="M46" s="31"/>
      <c r="N46" s="20"/>
    </row>
    <row r="47" customFormat="false" ht="15.75" hidden="false" customHeight="true" outlineLevel="0" collapsed="false">
      <c r="C47" s="4" t="n">
        <v>6857</v>
      </c>
      <c r="D47" s="4" t="s">
        <v>62156</v>
      </c>
      <c r="E47" s="4" t="s">
        <v>62157</v>
      </c>
      <c r="F47" s="4" t="s">
        <v>9845</v>
      </c>
      <c r="G47" s="4" t="s">
        <v>83</v>
      </c>
      <c r="H47" s="4" t="s">
        <v>84</v>
      </c>
      <c r="I47" s="5" t="s">
        <v>62158</v>
      </c>
      <c r="J47" s="4"/>
      <c r="K47" s="4" t="s">
        <v>64091</v>
      </c>
      <c r="L47" s="4"/>
      <c r="M47" s="31"/>
      <c r="N47" s="20"/>
    </row>
    <row r="48" customFormat="false" ht="15.75" hidden="false" customHeight="true" outlineLevel="0" collapsed="false">
      <c r="C48" s="4" t="n">
        <v>9050</v>
      </c>
      <c r="D48" s="4" t="s">
        <v>62306</v>
      </c>
      <c r="E48" s="4" t="s">
        <v>62307</v>
      </c>
      <c r="F48" s="4" t="s">
        <v>18414</v>
      </c>
      <c r="G48" s="4" t="s">
        <v>1574</v>
      </c>
      <c r="H48" s="4" t="s">
        <v>1574</v>
      </c>
      <c r="I48" s="5" t="s">
        <v>62308</v>
      </c>
      <c r="J48" s="4"/>
      <c r="K48" s="4" t="s">
        <v>64091</v>
      </c>
      <c r="L48" s="4"/>
      <c r="M48" s="31"/>
      <c r="N48" s="20"/>
    </row>
    <row r="49" customFormat="false" ht="15.75" hidden="false" customHeight="true" outlineLevel="0" collapsed="false">
      <c r="C49" s="4" t="n">
        <v>8597</v>
      </c>
      <c r="D49" s="4" t="s">
        <v>18291</v>
      </c>
      <c r="E49" s="4" t="s">
        <v>18292</v>
      </c>
      <c r="F49" s="4" t="s">
        <v>144</v>
      </c>
      <c r="G49" s="4" t="s">
        <v>145</v>
      </c>
      <c r="H49" s="4" t="s">
        <v>146</v>
      </c>
      <c r="I49" s="5" t="s">
        <v>18293</v>
      </c>
      <c r="J49" s="4"/>
      <c r="K49" s="4" t="s">
        <v>64092</v>
      </c>
      <c r="L49" s="4"/>
      <c r="M49" s="31"/>
      <c r="N49" s="20"/>
    </row>
    <row r="50" customFormat="false" ht="15.75" hidden="false" customHeight="true" outlineLevel="0" collapsed="false">
      <c r="C50" s="4" t="n">
        <v>5722</v>
      </c>
      <c r="D50" s="4" t="s">
        <v>49359</v>
      </c>
      <c r="E50" s="4" t="s">
        <v>44934</v>
      </c>
      <c r="F50" s="4" t="s">
        <v>44935</v>
      </c>
      <c r="G50" s="4" t="s">
        <v>44936</v>
      </c>
      <c r="H50" s="4" t="s">
        <v>18</v>
      </c>
      <c r="I50" s="5" t="s">
        <v>44937</v>
      </c>
      <c r="J50" s="4"/>
      <c r="K50" s="4" t="s">
        <v>64093</v>
      </c>
      <c r="L50" s="4"/>
      <c r="M50" s="31"/>
      <c r="N50" s="20"/>
    </row>
    <row r="51" customFormat="false" ht="15.75" hidden="false" customHeight="true" outlineLevel="0" collapsed="false">
      <c r="C51" s="4" t="n">
        <v>5721</v>
      </c>
      <c r="D51" s="4" t="s">
        <v>44933</v>
      </c>
      <c r="E51" s="4" t="s">
        <v>44934</v>
      </c>
      <c r="F51" s="4" t="s">
        <v>44935</v>
      </c>
      <c r="G51" s="4" t="s">
        <v>44936</v>
      </c>
      <c r="H51" s="4" t="s">
        <v>18</v>
      </c>
      <c r="I51" s="5" t="s">
        <v>44937</v>
      </c>
      <c r="J51" s="4"/>
      <c r="K51" s="4" t="s">
        <v>64094</v>
      </c>
      <c r="L51" s="4"/>
      <c r="M51" s="20"/>
      <c r="N51" s="20"/>
    </row>
    <row r="52" customFormat="false" ht="15.75" hidden="false" customHeight="true" outlineLevel="0" collapsed="false">
      <c r="C52" s="4" t="n">
        <v>5954</v>
      </c>
      <c r="D52" s="4" t="s">
        <v>44998</v>
      </c>
      <c r="E52" s="4" t="s">
        <v>44999</v>
      </c>
      <c r="F52" s="4" t="s">
        <v>17637</v>
      </c>
      <c r="G52" s="4" t="s">
        <v>62</v>
      </c>
      <c r="H52" s="4" t="s">
        <v>18</v>
      </c>
      <c r="I52" s="5" t="s">
        <v>45000</v>
      </c>
      <c r="J52" s="4"/>
      <c r="K52" s="4" t="s">
        <v>64094</v>
      </c>
      <c r="L52" s="4"/>
      <c r="M52" s="20"/>
      <c r="N52" s="20"/>
    </row>
    <row r="53" customFormat="false" ht="15.75" hidden="false" customHeight="true" outlineLevel="0" collapsed="false">
      <c r="C53" s="4" t="n">
        <v>8504</v>
      </c>
      <c r="D53" s="4" t="s">
        <v>62271</v>
      </c>
      <c r="E53" s="4" t="s">
        <v>62272</v>
      </c>
      <c r="F53" s="4" t="s">
        <v>347</v>
      </c>
      <c r="G53" s="4" t="s">
        <v>348</v>
      </c>
      <c r="H53" s="4" t="s">
        <v>146</v>
      </c>
      <c r="I53" s="5" t="s">
        <v>62273</v>
      </c>
      <c r="J53" s="4"/>
      <c r="K53" s="4" t="s">
        <v>64095</v>
      </c>
      <c r="L53" s="4"/>
      <c r="M53" s="20"/>
      <c r="N53" s="20"/>
    </row>
    <row r="54" customFormat="false" ht="15.75" hidden="false" customHeight="true" outlineLevel="0" collapsed="false">
      <c r="C54" s="4" t="n">
        <v>8508</v>
      </c>
      <c r="D54" s="4" t="s">
        <v>62276</v>
      </c>
      <c r="E54" s="4" t="s">
        <v>62277</v>
      </c>
      <c r="F54" s="4" t="s">
        <v>347</v>
      </c>
      <c r="G54" s="4" t="s">
        <v>348</v>
      </c>
      <c r="H54" s="4" t="s">
        <v>146</v>
      </c>
      <c r="I54" s="5" t="s">
        <v>62278</v>
      </c>
      <c r="J54" s="4"/>
      <c r="K54" s="4" t="s">
        <v>64095</v>
      </c>
      <c r="L54" s="4"/>
      <c r="M54" s="20"/>
      <c r="N54" s="20"/>
    </row>
    <row r="55" customFormat="false" ht="15.75" hidden="false" customHeight="true" outlineLevel="0" collapsed="false">
      <c r="C55" s="4" t="n">
        <v>8627</v>
      </c>
      <c r="D55" s="4" t="s">
        <v>35967</v>
      </c>
      <c r="E55" s="4" t="s">
        <v>35968</v>
      </c>
      <c r="F55" s="4" t="s">
        <v>35969</v>
      </c>
      <c r="G55" s="4" t="s">
        <v>35970</v>
      </c>
      <c r="H55" s="4" t="s">
        <v>1567</v>
      </c>
      <c r="I55" s="5" t="s">
        <v>35971</v>
      </c>
      <c r="J55" s="4"/>
      <c r="K55" s="4" t="s">
        <v>64096</v>
      </c>
      <c r="L55" s="4"/>
      <c r="M55" s="20"/>
      <c r="N55" s="20"/>
    </row>
    <row r="56" customFormat="false" ht="15.75" hidden="false" customHeight="true" outlineLevel="0" collapsed="false">
      <c r="C56" s="4" t="n">
        <v>9897</v>
      </c>
      <c r="D56" s="4" t="s">
        <v>12438</v>
      </c>
      <c r="E56" s="4" t="s">
        <v>12443</v>
      </c>
      <c r="F56" s="4" t="s">
        <v>1254</v>
      </c>
      <c r="G56" s="4" t="s">
        <v>611</v>
      </c>
      <c r="H56" s="4" t="s">
        <v>611</v>
      </c>
      <c r="I56" s="5" t="s">
        <v>12440</v>
      </c>
      <c r="J56" s="4"/>
      <c r="K56" s="4" t="s">
        <v>64097</v>
      </c>
      <c r="L56" s="4"/>
      <c r="M56" s="31"/>
      <c r="N56" s="20"/>
    </row>
    <row r="57" customFormat="false" ht="15.75" hidden="false" customHeight="true" outlineLevel="0" collapsed="false">
      <c r="C57" s="4" t="n">
        <v>9898</v>
      </c>
      <c r="D57" s="4" t="s">
        <v>12438</v>
      </c>
      <c r="E57" s="4" t="s">
        <v>12439</v>
      </c>
      <c r="F57" s="4" t="s">
        <v>1254</v>
      </c>
      <c r="G57" s="4" t="s">
        <v>611</v>
      </c>
      <c r="H57" s="4" t="s">
        <v>611</v>
      </c>
      <c r="I57" s="5" t="s">
        <v>12440</v>
      </c>
      <c r="J57" s="4"/>
      <c r="K57" s="4" t="s">
        <v>64097</v>
      </c>
      <c r="L57" s="4"/>
      <c r="M57" s="20"/>
      <c r="N57" s="20"/>
    </row>
    <row r="58" customFormat="false" ht="15.75" hidden="false" customHeight="true" outlineLevel="0" collapsed="false">
      <c r="C58" s="4" t="n">
        <v>6028</v>
      </c>
      <c r="D58" s="4" t="s">
        <v>53984</v>
      </c>
      <c r="E58" s="4" t="s">
        <v>53985</v>
      </c>
      <c r="F58" s="4" t="s">
        <v>1936</v>
      </c>
      <c r="G58" s="4" t="s">
        <v>1937</v>
      </c>
      <c r="H58" s="4" t="s">
        <v>154</v>
      </c>
      <c r="I58" s="5" t="s">
        <v>53986</v>
      </c>
      <c r="J58" s="4"/>
      <c r="K58" s="4" t="s">
        <v>64098</v>
      </c>
      <c r="L58" s="4"/>
      <c r="M58" s="20"/>
      <c r="N58" s="20"/>
    </row>
    <row r="59" customFormat="false" ht="15.75" hidden="false" customHeight="true" outlineLevel="0" collapsed="false">
      <c r="C59" s="4" t="n">
        <v>6029</v>
      </c>
      <c r="D59" s="4" t="s">
        <v>53988</v>
      </c>
      <c r="E59" s="4" t="s">
        <v>53989</v>
      </c>
      <c r="F59" s="4" t="s">
        <v>1936</v>
      </c>
      <c r="G59" s="4" t="s">
        <v>1937</v>
      </c>
      <c r="H59" s="4" t="s">
        <v>154</v>
      </c>
      <c r="I59" s="5" t="s">
        <v>53990</v>
      </c>
      <c r="J59" s="4"/>
      <c r="K59" s="4" t="s">
        <v>64098</v>
      </c>
      <c r="L59" s="4"/>
      <c r="M59" s="20"/>
      <c r="N59" s="20"/>
    </row>
    <row r="60" customFormat="false" ht="15.75" hidden="false" customHeight="true" outlineLevel="0" collapsed="false">
      <c r="C60" s="4" t="n">
        <v>6031</v>
      </c>
      <c r="D60" s="4" t="s">
        <v>53991</v>
      </c>
      <c r="E60" s="4" t="s">
        <v>53992</v>
      </c>
      <c r="F60" s="4" t="s">
        <v>1936</v>
      </c>
      <c r="G60" s="4" t="s">
        <v>1937</v>
      </c>
      <c r="H60" s="4" t="s">
        <v>154</v>
      </c>
      <c r="I60" s="5" t="s">
        <v>53993</v>
      </c>
      <c r="J60" s="4"/>
      <c r="K60" s="4" t="s">
        <v>64098</v>
      </c>
      <c r="L60" s="4"/>
      <c r="M60" s="20"/>
      <c r="N60" s="20"/>
    </row>
    <row r="61" customFormat="false" ht="15.75" hidden="false" customHeight="true" outlineLevel="0" collapsed="false">
      <c r="C61" s="4" t="n">
        <v>6108</v>
      </c>
      <c r="D61" s="4" t="s">
        <v>54020</v>
      </c>
      <c r="E61" s="4" t="s">
        <v>54021</v>
      </c>
      <c r="F61" s="4" t="s">
        <v>45048</v>
      </c>
      <c r="G61" s="4" t="s">
        <v>45049</v>
      </c>
      <c r="H61" s="4" t="s">
        <v>154</v>
      </c>
      <c r="I61" s="5" t="s">
        <v>54022</v>
      </c>
      <c r="J61" s="4"/>
      <c r="K61" s="4" t="s">
        <v>64098</v>
      </c>
      <c r="L61" s="4"/>
      <c r="M61" s="31"/>
      <c r="N61" s="20"/>
    </row>
    <row r="62" customFormat="false" ht="15.75" hidden="false" customHeight="true" outlineLevel="0" collapsed="false">
      <c r="C62" s="4" t="n">
        <v>6125</v>
      </c>
      <c r="D62" s="4" t="s">
        <v>53984</v>
      </c>
      <c r="E62" s="4" t="s">
        <v>54028</v>
      </c>
      <c r="F62" s="4" t="s">
        <v>1936</v>
      </c>
      <c r="G62" s="4" t="s">
        <v>1937</v>
      </c>
      <c r="H62" s="4" t="s">
        <v>154</v>
      </c>
      <c r="I62" s="5" t="s">
        <v>54029</v>
      </c>
      <c r="J62" s="4"/>
      <c r="K62" s="4" t="s">
        <v>64098</v>
      </c>
      <c r="L62" s="4"/>
      <c r="M62" s="20"/>
      <c r="N62" s="20"/>
    </row>
    <row r="63" customFormat="false" ht="15.75" hidden="false" customHeight="true" outlineLevel="0" collapsed="false">
      <c r="C63" s="4" t="n">
        <v>7648</v>
      </c>
      <c r="D63" s="4" t="s">
        <v>54615</v>
      </c>
      <c r="E63" s="4" t="s">
        <v>54616</v>
      </c>
      <c r="F63" s="4" t="s">
        <v>2922</v>
      </c>
      <c r="G63" s="4" t="s">
        <v>2923</v>
      </c>
      <c r="H63" s="4" t="s">
        <v>84</v>
      </c>
      <c r="I63" s="5" t="s">
        <v>54617</v>
      </c>
      <c r="J63" s="4"/>
      <c r="K63" s="4" t="s">
        <v>64099</v>
      </c>
      <c r="L63" s="4"/>
      <c r="M63" s="20"/>
      <c r="N63" s="20"/>
    </row>
    <row r="64" customFormat="false" ht="15.75" hidden="false" customHeight="true" outlineLevel="0" collapsed="false">
      <c r="C64" s="4" t="n">
        <v>7728</v>
      </c>
      <c r="D64" s="4" t="s">
        <v>54655</v>
      </c>
      <c r="E64" s="4" t="s">
        <v>54656</v>
      </c>
      <c r="F64" s="4" t="s">
        <v>504</v>
      </c>
      <c r="G64" s="4" t="s">
        <v>505</v>
      </c>
      <c r="H64" s="4" t="s">
        <v>84</v>
      </c>
      <c r="I64" s="5" t="s">
        <v>54657</v>
      </c>
      <c r="J64" s="4"/>
      <c r="K64" s="4" t="s">
        <v>64099</v>
      </c>
      <c r="L64" s="4"/>
      <c r="M64" s="20"/>
      <c r="N64" s="20"/>
    </row>
    <row r="65" customFormat="false" ht="15.75" hidden="false" customHeight="true" outlineLevel="0" collapsed="false">
      <c r="C65" s="4" t="n">
        <v>8015</v>
      </c>
      <c r="D65" s="4" t="s">
        <v>54753</v>
      </c>
      <c r="E65" s="4" t="s">
        <v>54754</v>
      </c>
      <c r="F65" s="4" t="s">
        <v>1955</v>
      </c>
      <c r="G65" s="4" t="s">
        <v>1956</v>
      </c>
      <c r="H65" s="4" t="s">
        <v>84</v>
      </c>
      <c r="I65" s="5" t="s">
        <v>54755</v>
      </c>
      <c r="J65" s="4"/>
      <c r="K65" s="4" t="s">
        <v>64099</v>
      </c>
      <c r="L65" s="4"/>
      <c r="M65" s="31"/>
      <c r="N65" s="20"/>
    </row>
    <row r="66" customFormat="false" ht="15.75" hidden="false" customHeight="true" outlineLevel="0" collapsed="false">
      <c r="C66" s="4" t="n">
        <v>8041</v>
      </c>
      <c r="D66" s="4" t="s">
        <v>54770</v>
      </c>
      <c r="E66" s="4" t="s">
        <v>54771</v>
      </c>
      <c r="F66" s="4" t="s">
        <v>510</v>
      </c>
      <c r="G66" s="4" t="s">
        <v>511</v>
      </c>
      <c r="H66" s="4" t="s">
        <v>84</v>
      </c>
      <c r="I66" s="5" t="s">
        <v>54772</v>
      </c>
      <c r="J66" s="4"/>
      <c r="K66" s="4" t="s">
        <v>64099</v>
      </c>
      <c r="L66" s="4"/>
      <c r="M66" s="31"/>
      <c r="N66" s="20"/>
    </row>
    <row r="67" customFormat="false" ht="15.75" hidden="false" customHeight="true" outlineLevel="0" collapsed="false">
      <c r="C67" s="4" t="n">
        <v>8050</v>
      </c>
      <c r="D67" s="4" t="s">
        <v>54773</v>
      </c>
      <c r="E67" s="4" t="s">
        <v>54774</v>
      </c>
      <c r="F67" s="4" t="s">
        <v>5228</v>
      </c>
      <c r="G67" s="4" t="s">
        <v>2501</v>
      </c>
      <c r="H67" s="4" t="s">
        <v>84</v>
      </c>
      <c r="I67" s="5" t="s">
        <v>54775</v>
      </c>
      <c r="J67" s="4"/>
      <c r="K67" s="4" t="s">
        <v>64099</v>
      </c>
      <c r="L67" s="4"/>
      <c r="M67" s="20"/>
      <c r="N67" s="20"/>
    </row>
    <row r="68" customFormat="false" ht="15.75" hidden="false" customHeight="true" outlineLevel="0" collapsed="false">
      <c r="C68" s="4" t="n">
        <v>10404</v>
      </c>
      <c r="D68" s="4" t="s">
        <v>47059</v>
      </c>
      <c r="E68" s="4" t="s">
        <v>47060</v>
      </c>
      <c r="F68" s="4" t="s">
        <v>26769</v>
      </c>
      <c r="G68" s="4" t="s">
        <v>15809</v>
      </c>
      <c r="H68" s="4" t="s">
        <v>620</v>
      </c>
      <c r="I68" s="5" t="s">
        <v>47061</v>
      </c>
      <c r="J68" s="4"/>
      <c r="K68" s="4" t="s">
        <v>64100</v>
      </c>
      <c r="L68" s="4"/>
      <c r="M68" s="20"/>
      <c r="N68" s="20"/>
    </row>
    <row r="69" customFormat="false" ht="15.75" hidden="false" customHeight="true" outlineLevel="0" collapsed="false">
      <c r="C69" s="4" t="n">
        <v>5977</v>
      </c>
      <c r="D69" s="4" t="s">
        <v>49447</v>
      </c>
      <c r="E69" s="4" t="s">
        <v>49448</v>
      </c>
      <c r="F69" s="4" t="s">
        <v>49449</v>
      </c>
      <c r="G69" s="4" t="s">
        <v>49450</v>
      </c>
      <c r="H69" s="4" t="s">
        <v>154</v>
      </c>
      <c r="I69" s="5" t="s">
        <v>49451</v>
      </c>
      <c r="J69" s="4"/>
      <c r="K69" s="4" t="s">
        <v>64101</v>
      </c>
      <c r="L69" s="4"/>
      <c r="M69" s="20"/>
      <c r="N69" s="20"/>
    </row>
    <row r="70" customFormat="false" ht="15.75" hidden="false" customHeight="true" outlineLevel="0" collapsed="false">
      <c r="C70" s="4" t="n">
        <v>9730</v>
      </c>
      <c r="D70" s="4" t="s">
        <v>55406</v>
      </c>
      <c r="E70" s="4" t="s">
        <v>55407</v>
      </c>
      <c r="F70" s="4" t="s">
        <v>36524</v>
      </c>
      <c r="G70" s="4" t="s">
        <v>1009</v>
      </c>
      <c r="H70" s="4" t="s">
        <v>603</v>
      </c>
      <c r="I70" s="5" t="s">
        <v>55408</v>
      </c>
      <c r="J70" s="4"/>
      <c r="K70" s="4" t="s">
        <v>64102</v>
      </c>
      <c r="L70" s="4"/>
      <c r="M70" s="31"/>
      <c r="N70" s="20"/>
    </row>
    <row r="71" customFormat="false" ht="15.75" hidden="false" customHeight="true" outlineLevel="0" collapsed="false">
      <c r="C71" s="4" t="n">
        <v>6383</v>
      </c>
      <c r="D71" s="4" t="s">
        <v>49567</v>
      </c>
      <c r="E71" s="4" t="s">
        <v>49568</v>
      </c>
      <c r="F71" s="4" t="s">
        <v>44</v>
      </c>
      <c r="G71" s="4" t="s">
        <v>45</v>
      </c>
      <c r="H71" s="4" t="s">
        <v>27</v>
      </c>
      <c r="I71" s="5" t="s">
        <v>49569</v>
      </c>
      <c r="J71" s="4"/>
      <c r="K71" s="4" t="s">
        <v>64103</v>
      </c>
      <c r="L71" s="4"/>
      <c r="M71" s="31"/>
      <c r="N71" s="20"/>
    </row>
    <row r="72" customFormat="false" ht="15.75" hidden="false" customHeight="true" outlineLevel="0" collapsed="false">
      <c r="C72" s="4" t="n">
        <v>6176</v>
      </c>
      <c r="D72" s="4" t="s">
        <v>40149</v>
      </c>
      <c r="E72" s="4" t="s">
        <v>40150</v>
      </c>
      <c r="F72" s="4" t="s">
        <v>37221</v>
      </c>
      <c r="G72" s="4" t="s">
        <v>11880</v>
      </c>
      <c r="H72" s="4" t="s">
        <v>27</v>
      </c>
      <c r="I72" s="5" t="s">
        <v>40151</v>
      </c>
      <c r="J72" s="4"/>
      <c r="K72" s="4" t="s">
        <v>64104</v>
      </c>
      <c r="L72" s="4"/>
      <c r="M72" s="31"/>
      <c r="N72" s="20"/>
    </row>
    <row r="73" customFormat="false" ht="15.75" hidden="false" customHeight="true" outlineLevel="0" collapsed="false">
      <c r="C73" s="4" t="n">
        <v>7839</v>
      </c>
      <c r="D73" s="4" t="s">
        <v>30254</v>
      </c>
      <c r="E73" s="4" t="s">
        <v>30255</v>
      </c>
      <c r="F73" s="4" t="s">
        <v>82</v>
      </c>
      <c r="G73" s="4" t="s">
        <v>83</v>
      </c>
      <c r="H73" s="4" t="s">
        <v>84</v>
      </c>
      <c r="I73" s="5" t="s">
        <v>30256</v>
      </c>
      <c r="J73" s="4"/>
      <c r="K73" s="4" t="s">
        <v>64105</v>
      </c>
      <c r="L73" s="4"/>
      <c r="M73" s="31"/>
      <c r="N73" s="20"/>
    </row>
    <row r="74" customFormat="false" ht="15.75" hidden="false" customHeight="true" outlineLevel="0" collapsed="false">
      <c r="C74" s="4" t="n">
        <v>6105</v>
      </c>
      <c r="D74" s="4" t="s">
        <v>45036</v>
      </c>
      <c r="E74" s="4" t="s">
        <v>45037</v>
      </c>
      <c r="F74" s="4" t="s">
        <v>782</v>
      </c>
      <c r="G74" s="4" t="s">
        <v>783</v>
      </c>
      <c r="H74" s="4" t="s">
        <v>154</v>
      </c>
      <c r="I74" s="5" t="s">
        <v>45038</v>
      </c>
      <c r="J74" s="4"/>
      <c r="K74" s="4" t="s">
        <v>64106</v>
      </c>
      <c r="L74" s="4"/>
      <c r="M74" s="31"/>
      <c r="N74" s="20"/>
    </row>
    <row r="75" customFormat="false" ht="15.75" hidden="false" customHeight="true" outlineLevel="0" collapsed="false">
      <c r="C75" s="4" t="n">
        <v>7035</v>
      </c>
      <c r="D75" s="4" t="s">
        <v>59538</v>
      </c>
      <c r="E75" s="4" t="s">
        <v>59539</v>
      </c>
      <c r="F75" s="4" t="s">
        <v>648</v>
      </c>
      <c r="G75" s="4" t="s">
        <v>649</v>
      </c>
      <c r="H75" s="4" t="s">
        <v>84</v>
      </c>
      <c r="I75" s="5" t="s">
        <v>59540</v>
      </c>
      <c r="J75" s="4"/>
      <c r="K75" s="4" t="s">
        <v>64107</v>
      </c>
      <c r="L75" s="4"/>
      <c r="M75" s="31"/>
      <c r="N75" s="20"/>
    </row>
    <row r="76" customFormat="false" ht="15.75" hidden="false" customHeight="true" outlineLevel="0" collapsed="false">
      <c r="C76" s="4" t="n">
        <v>10492</v>
      </c>
      <c r="D76" s="4" t="s">
        <v>6346</v>
      </c>
      <c r="E76" s="4" t="s">
        <v>31404</v>
      </c>
      <c r="F76" s="4" t="s">
        <v>3650</v>
      </c>
      <c r="G76" s="4" t="s">
        <v>1782</v>
      </c>
      <c r="H76" s="4" t="s">
        <v>620</v>
      </c>
      <c r="I76" s="5" t="s">
        <v>31405</v>
      </c>
      <c r="J76" s="4"/>
      <c r="K76" s="4" t="s">
        <v>64108</v>
      </c>
      <c r="L76" s="4"/>
      <c r="M76" s="31"/>
      <c r="N76" s="20"/>
    </row>
    <row r="77" customFormat="false" ht="15.75" hidden="false" customHeight="true" outlineLevel="0" collapsed="false">
      <c r="C77" s="4" t="n">
        <v>10473</v>
      </c>
      <c r="D77" s="4" t="s">
        <v>12524</v>
      </c>
      <c r="E77" s="4" t="s">
        <v>12525</v>
      </c>
      <c r="F77" s="4" t="s">
        <v>8279</v>
      </c>
      <c r="G77" s="4" t="s">
        <v>1782</v>
      </c>
      <c r="H77" s="4" t="s">
        <v>620</v>
      </c>
      <c r="I77" s="5" t="s">
        <v>12526</v>
      </c>
      <c r="J77" s="4"/>
      <c r="K77" s="4" t="s">
        <v>64109</v>
      </c>
      <c r="L77" s="4"/>
      <c r="M77" s="31"/>
      <c r="N77" s="20"/>
    </row>
    <row r="78" customFormat="false" ht="15.75" hidden="false" customHeight="true" outlineLevel="0" collapsed="false">
      <c r="C78" s="4" t="n">
        <v>8901</v>
      </c>
      <c r="D78" s="4" t="s">
        <v>41454</v>
      </c>
      <c r="E78" s="4" t="s">
        <v>41455</v>
      </c>
      <c r="F78" s="4" t="s">
        <v>9961</v>
      </c>
      <c r="G78" s="4" t="s">
        <v>9962</v>
      </c>
      <c r="H78" s="4" t="s">
        <v>355</v>
      </c>
      <c r="I78" s="5" t="s">
        <v>41456</v>
      </c>
      <c r="J78" s="4"/>
      <c r="K78" s="4" t="s">
        <v>64110</v>
      </c>
      <c r="L78" s="4"/>
      <c r="M78" s="20"/>
      <c r="N78" s="20"/>
    </row>
    <row r="79" customFormat="false" ht="15.75" hidden="false" customHeight="true" outlineLevel="0" collapsed="false">
      <c r="C79" s="4" t="n">
        <v>9508</v>
      </c>
      <c r="D79" s="4" t="s">
        <v>47481</v>
      </c>
      <c r="E79" s="4" t="s">
        <v>55333</v>
      </c>
      <c r="F79" s="4" t="s">
        <v>55334</v>
      </c>
      <c r="G79" s="4" t="s">
        <v>55335</v>
      </c>
      <c r="H79" s="4" t="s">
        <v>1081</v>
      </c>
      <c r="I79" s="5" t="s">
        <v>55336</v>
      </c>
      <c r="J79" s="4"/>
      <c r="K79" s="4" t="s">
        <v>64111</v>
      </c>
      <c r="L79" s="4"/>
      <c r="M79" s="31"/>
      <c r="N79" s="20"/>
    </row>
    <row r="80" customFormat="false" ht="15.75" hidden="false" customHeight="true" outlineLevel="0" collapsed="false">
      <c r="C80" s="4" t="n">
        <v>8668</v>
      </c>
      <c r="D80" s="4" t="s">
        <v>35987</v>
      </c>
      <c r="E80" s="4" t="s">
        <v>35989</v>
      </c>
      <c r="F80" s="4" t="s">
        <v>35990</v>
      </c>
      <c r="G80" s="4" t="s">
        <v>35991</v>
      </c>
      <c r="H80" s="4" t="s">
        <v>1567</v>
      </c>
      <c r="I80" s="5" t="s">
        <v>35992</v>
      </c>
      <c r="J80" s="4"/>
      <c r="K80" s="4" t="s">
        <v>64112</v>
      </c>
      <c r="L80" s="4"/>
      <c r="M80" s="31"/>
      <c r="N80" s="20"/>
    </row>
    <row r="81" customFormat="false" ht="15.75" hidden="false" customHeight="true" outlineLevel="0" collapsed="false">
      <c r="C81" s="4" t="n">
        <v>8672</v>
      </c>
      <c r="D81" s="4" t="s">
        <v>46142</v>
      </c>
      <c r="E81" s="4" t="s">
        <v>21789</v>
      </c>
      <c r="F81" s="4" t="s">
        <v>18326</v>
      </c>
      <c r="G81" s="4" t="s">
        <v>18327</v>
      </c>
      <c r="H81" s="4" t="s">
        <v>1567</v>
      </c>
      <c r="I81" s="5" t="s">
        <v>46143</v>
      </c>
      <c r="J81" s="4"/>
      <c r="K81" s="4" t="s">
        <v>64113</v>
      </c>
      <c r="L81" s="4"/>
      <c r="M81" s="20"/>
      <c r="N81" s="20"/>
    </row>
    <row r="82" customFormat="false" ht="15.75" hidden="false" customHeight="true" outlineLevel="0" collapsed="false">
      <c r="C82" s="4" t="n">
        <v>7713</v>
      </c>
      <c r="D82" s="4" t="s">
        <v>35462</v>
      </c>
      <c r="E82" s="4" t="s">
        <v>35463</v>
      </c>
      <c r="F82" s="4" t="s">
        <v>504</v>
      </c>
      <c r="G82" s="4" t="s">
        <v>505</v>
      </c>
      <c r="H82" s="4" t="s">
        <v>84</v>
      </c>
      <c r="I82" s="5" t="s">
        <v>35464</v>
      </c>
      <c r="J82" s="4"/>
      <c r="K82" s="4" t="s">
        <v>64114</v>
      </c>
      <c r="L82" s="4"/>
      <c r="M82" s="20"/>
      <c r="N82" s="20"/>
    </row>
    <row r="83" customFormat="false" ht="15.75" hidden="false" customHeight="true" outlineLevel="0" collapsed="false">
      <c r="C83" s="4" t="n">
        <v>6163</v>
      </c>
      <c r="D83" s="4" t="s">
        <v>57288</v>
      </c>
      <c r="E83" s="4" t="s">
        <v>57289</v>
      </c>
      <c r="F83" s="4" t="s">
        <v>2879</v>
      </c>
      <c r="G83" s="4" t="s">
        <v>423</v>
      </c>
      <c r="H83" s="4" t="s">
        <v>27</v>
      </c>
      <c r="I83" s="5" t="s">
        <v>57290</v>
      </c>
      <c r="J83" s="4"/>
      <c r="K83" s="4" t="s">
        <v>64115</v>
      </c>
      <c r="L83" s="4"/>
      <c r="M83" s="20"/>
      <c r="N83" s="20"/>
    </row>
    <row r="84" customFormat="false" ht="15.75" hidden="false" customHeight="true" outlineLevel="0" collapsed="false">
      <c r="C84" s="4" t="n">
        <v>11379</v>
      </c>
      <c r="D84" s="4" t="s">
        <v>51470</v>
      </c>
      <c r="E84" s="4" t="s">
        <v>51472</v>
      </c>
      <c r="F84" s="4" t="s">
        <v>3963</v>
      </c>
      <c r="G84" s="4" t="s">
        <v>3964</v>
      </c>
      <c r="H84" s="4" t="s">
        <v>138</v>
      </c>
      <c r="I84" s="5" t="s">
        <v>283</v>
      </c>
      <c r="J84" s="4"/>
      <c r="K84" s="4" t="s">
        <v>64041</v>
      </c>
      <c r="L84" s="4"/>
      <c r="M84" s="31"/>
      <c r="N84" s="20"/>
    </row>
    <row r="85" customFormat="false" ht="15.75" hidden="false" customHeight="true" outlineLevel="0" collapsed="false">
      <c r="C85" s="4" t="n">
        <v>6312</v>
      </c>
      <c r="D85" s="4" t="s">
        <v>45123</v>
      </c>
      <c r="E85" s="4" t="s">
        <v>45124</v>
      </c>
      <c r="F85" s="4" t="s">
        <v>1230</v>
      </c>
      <c r="G85" s="4" t="s">
        <v>45</v>
      </c>
      <c r="H85" s="4" t="s">
        <v>27</v>
      </c>
      <c r="I85" s="5" t="s">
        <v>45125</v>
      </c>
      <c r="J85" s="4"/>
      <c r="K85" s="4" t="s">
        <v>64116</v>
      </c>
      <c r="L85" s="4"/>
      <c r="M85" s="20"/>
      <c r="N85" s="20"/>
    </row>
    <row r="86" customFormat="false" ht="15.75" hidden="false" customHeight="true" outlineLevel="0" collapsed="false">
      <c r="C86" s="4" t="n">
        <v>9960</v>
      </c>
      <c r="D86" s="4" t="s">
        <v>62377</v>
      </c>
      <c r="E86" s="4" t="s">
        <v>62378</v>
      </c>
      <c r="F86" s="4" t="s">
        <v>62379</v>
      </c>
      <c r="G86" s="4" t="s">
        <v>6663</v>
      </c>
      <c r="H86" s="4" t="s">
        <v>611</v>
      </c>
      <c r="I86" s="5" t="s">
        <v>62380</v>
      </c>
      <c r="J86" s="4"/>
      <c r="K86" s="4" t="s">
        <v>64117</v>
      </c>
      <c r="L86" s="4"/>
      <c r="M86" s="31"/>
      <c r="N86" s="20"/>
    </row>
    <row r="87" customFormat="false" ht="15.75" hidden="false" customHeight="true" outlineLevel="0" collapsed="false">
      <c r="C87" s="4" t="n">
        <v>11118</v>
      </c>
      <c r="D87" s="4" t="s">
        <v>47392</v>
      </c>
      <c r="E87" s="4" t="s">
        <v>47393</v>
      </c>
      <c r="F87" s="4" t="s">
        <v>25330</v>
      </c>
      <c r="G87" s="4" t="s">
        <v>423</v>
      </c>
      <c r="H87" s="4" t="s">
        <v>27</v>
      </c>
      <c r="I87" s="5" t="s">
        <v>283</v>
      </c>
      <c r="J87" s="4"/>
      <c r="K87" s="4" t="s">
        <v>64118</v>
      </c>
      <c r="L87" s="4"/>
      <c r="M87" s="31"/>
      <c r="N87" s="20"/>
    </row>
    <row r="88" customFormat="false" ht="15.75" hidden="false" customHeight="true" outlineLevel="0" collapsed="false">
      <c r="C88" s="4" t="n">
        <v>9942</v>
      </c>
      <c r="D88" s="4" t="s">
        <v>5102</v>
      </c>
      <c r="E88" s="4" t="s">
        <v>36589</v>
      </c>
      <c r="F88" s="4" t="s">
        <v>36590</v>
      </c>
      <c r="G88" s="4" t="s">
        <v>36591</v>
      </c>
      <c r="H88" s="4" t="s">
        <v>611</v>
      </c>
      <c r="I88" s="5" t="s">
        <v>36592</v>
      </c>
      <c r="J88" s="4"/>
      <c r="K88" s="4" t="s">
        <v>64119</v>
      </c>
      <c r="L88" s="4"/>
      <c r="M88" s="31"/>
      <c r="N88" s="20"/>
    </row>
    <row r="89" customFormat="false" ht="15.75" hidden="false" customHeight="true" outlineLevel="0" collapsed="false">
      <c r="C89" s="4" t="n">
        <v>10529</v>
      </c>
      <c r="D89" s="4" t="s">
        <v>47112</v>
      </c>
      <c r="E89" s="4" t="s">
        <v>47113</v>
      </c>
      <c r="F89" s="4" t="s">
        <v>8286</v>
      </c>
      <c r="G89" s="4" t="s">
        <v>881</v>
      </c>
      <c r="H89" s="4" t="s">
        <v>882</v>
      </c>
      <c r="I89" s="5" t="s">
        <v>47114</v>
      </c>
      <c r="J89" s="4"/>
      <c r="K89" s="4" t="s">
        <v>64120</v>
      </c>
      <c r="L89" s="4"/>
      <c r="M89" s="31"/>
      <c r="N89" s="20"/>
    </row>
    <row r="90" customFormat="false" ht="15.75" hidden="false" customHeight="true" outlineLevel="0" collapsed="false">
      <c r="C90" s="4" t="n">
        <v>11111</v>
      </c>
      <c r="D90" s="4" t="s">
        <v>8389</v>
      </c>
      <c r="E90" s="4" t="s">
        <v>8390</v>
      </c>
      <c r="F90" s="4" t="s">
        <v>8391</v>
      </c>
      <c r="G90" s="4" t="s">
        <v>8392</v>
      </c>
      <c r="H90" s="4" t="s">
        <v>299</v>
      </c>
      <c r="I90" s="5" t="s">
        <v>283</v>
      </c>
      <c r="J90" s="4"/>
      <c r="K90" s="4" t="s">
        <v>64121</v>
      </c>
      <c r="L90" s="4"/>
      <c r="M90" s="20"/>
      <c r="N90" s="20"/>
    </row>
    <row r="91" customFormat="false" ht="15.75" hidden="false" customHeight="true" outlineLevel="0" collapsed="false">
      <c r="C91" s="4" t="n">
        <v>10832</v>
      </c>
      <c r="D91" s="4" t="s">
        <v>47261</v>
      </c>
      <c r="E91" s="4" t="s">
        <v>47262</v>
      </c>
      <c r="F91" s="4" t="s">
        <v>47263</v>
      </c>
      <c r="G91" s="4" t="s">
        <v>47264</v>
      </c>
      <c r="H91" s="4" t="s">
        <v>364</v>
      </c>
      <c r="I91" s="5" t="s">
        <v>47265</v>
      </c>
      <c r="J91" s="4"/>
      <c r="K91" s="4" t="s">
        <v>64122</v>
      </c>
      <c r="L91" s="4"/>
      <c r="M91" s="31"/>
      <c r="N91" s="20"/>
    </row>
    <row r="92" customFormat="false" ht="15.75" hidden="false" customHeight="true" outlineLevel="0" collapsed="false">
      <c r="C92" s="4" t="n">
        <v>10328</v>
      </c>
      <c r="D92" s="4" t="s">
        <v>10213</v>
      </c>
      <c r="E92" s="4" t="s">
        <v>10214</v>
      </c>
      <c r="F92" s="4" t="s">
        <v>10215</v>
      </c>
      <c r="G92" s="4" t="s">
        <v>3664</v>
      </c>
      <c r="H92" s="4" t="s">
        <v>620</v>
      </c>
      <c r="I92" s="5" t="s">
        <v>10216</v>
      </c>
      <c r="J92" s="4"/>
      <c r="K92" s="4" t="s">
        <v>64123</v>
      </c>
      <c r="L92" s="4"/>
      <c r="M92" s="31"/>
      <c r="N92" s="20"/>
    </row>
    <row r="93" customFormat="false" ht="15.75" hidden="false" customHeight="true" outlineLevel="0" collapsed="false">
      <c r="C93" s="4" t="n">
        <v>6175</v>
      </c>
      <c r="D93" s="4" t="s">
        <v>29747</v>
      </c>
      <c r="E93" s="4" t="s">
        <v>29748</v>
      </c>
      <c r="F93" s="4" t="s">
        <v>11886</v>
      </c>
      <c r="G93" s="4" t="s">
        <v>11880</v>
      </c>
      <c r="H93" s="4" t="s">
        <v>27</v>
      </c>
      <c r="I93" s="5" t="s">
        <v>29749</v>
      </c>
      <c r="J93" s="4"/>
      <c r="K93" s="4" t="s">
        <v>64124</v>
      </c>
      <c r="L93" s="4"/>
      <c r="M93" s="31"/>
      <c r="N93" s="20"/>
    </row>
    <row r="94" customFormat="false" ht="15.75" hidden="false" customHeight="true" outlineLevel="0" collapsed="false">
      <c r="C94" s="4" t="n">
        <v>10613</v>
      </c>
      <c r="D94" s="4" t="s">
        <v>42212</v>
      </c>
      <c r="E94" s="4" t="s">
        <v>42213</v>
      </c>
      <c r="F94" s="4" t="s">
        <v>5379</v>
      </c>
      <c r="G94" s="4" t="s">
        <v>5380</v>
      </c>
      <c r="H94" s="4" t="s">
        <v>882</v>
      </c>
      <c r="I94" s="5" t="s">
        <v>42214</v>
      </c>
      <c r="J94" s="4"/>
      <c r="K94" s="4" t="s">
        <v>64125</v>
      </c>
      <c r="L94" s="4"/>
      <c r="M94" s="31"/>
      <c r="N94" s="20"/>
    </row>
    <row r="95" customFormat="false" ht="15.75" hidden="false" customHeight="true" outlineLevel="0" collapsed="false">
      <c r="C95" s="4" t="n">
        <v>10285</v>
      </c>
      <c r="D95" s="4" t="s">
        <v>31282</v>
      </c>
      <c r="E95" s="4" t="s">
        <v>31283</v>
      </c>
      <c r="F95" s="4" t="s">
        <v>31284</v>
      </c>
      <c r="G95" s="4" t="s">
        <v>3640</v>
      </c>
      <c r="H95" s="4" t="s">
        <v>620</v>
      </c>
      <c r="I95" s="5" t="s">
        <v>31285</v>
      </c>
      <c r="J95" s="4"/>
      <c r="K95" s="4" t="s">
        <v>64126</v>
      </c>
      <c r="L95" s="4"/>
      <c r="M95" s="20"/>
      <c r="N95" s="20"/>
    </row>
    <row r="96" customFormat="false" ht="15.75" hidden="false" customHeight="true" outlineLevel="0" collapsed="false">
      <c r="C96" s="4" t="n">
        <v>9371</v>
      </c>
      <c r="D96" s="4" t="s">
        <v>15136</v>
      </c>
      <c r="E96" s="4" t="s">
        <v>15137</v>
      </c>
      <c r="F96" s="4" t="s">
        <v>15138</v>
      </c>
      <c r="G96" s="4" t="s">
        <v>15139</v>
      </c>
      <c r="H96" s="4" t="s">
        <v>2214</v>
      </c>
      <c r="I96" s="5" t="s">
        <v>15140</v>
      </c>
      <c r="J96" s="4"/>
      <c r="K96" s="4" t="s">
        <v>64127</v>
      </c>
      <c r="L96" s="4"/>
      <c r="M96" s="31"/>
      <c r="N96" s="20"/>
    </row>
    <row r="97" customFormat="false" ht="15.75" hidden="false" customHeight="true" outlineLevel="0" collapsed="false">
      <c r="C97" s="4" t="n">
        <v>11254</v>
      </c>
      <c r="D97" s="4" t="s">
        <v>37233</v>
      </c>
      <c r="E97" s="4" t="s">
        <v>37234</v>
      </c>
      <c r="F97" s="4" t="s">
        <v>37235</v>
      </c>
      <c r="G97" s="4" t="s">
        <v>10222</v>
      </c>
      <c r="H97" s="4" t="s">
        <v>620</v>
      </c>
      <c r="I97" s="5" t="s">
        <v>283</v>
      </c>
      <c r="J97" s="4"/>
      <c r="K97" s="4" t="s">
        <v>64128</v>
      </c>
      <c r="L97" s="4"/>
      <c r="M97" s="20"/>
      <c r="N97" s="20"/>
    </row>
    <row r="98" customFormat="false" ht="15.75" hidden="false" customHeight="true" outlineLevel="0" collapsed="false">
      <c r="C98" s="4" t="n">
        <v>10206</v>
      </c>
      <c r="D98" s="4" t="s">
        <v>31241</v>
      </c>
      <c r="E98" s="4" t="s">
        <v>31242</v>
      </c>
      <c r="F98" s="4" t="s">
        <v>22258</v>
      </c>
      <c r="G98" s="4" t="s">
        <v>22259</v>
      </c>
      <c r="H98" s="4" t="s">
        <v>620</v>
      </c>
      <c r="I98" s="5" t="s">
        <v>31243</v>
      </c>
      <c r="J98" s="4"/>
      <c r="K98" s="4" t="s">
        <v>64129</v>
      </c>
      <c r="L98" s="4"/>
      <c r="M98" s="31"/>
      <c r="N98" s="20"/>
    </row>
    <row r="99" customFormat="false" ht="15.75" hidden="false" customHeight="true" outlineLevel="0" collapsed="false">
      <c r="C99" s="4" t="n">
        <v>9011</v>
      </c>
      <c r="D99" s="4" t="s">
        <v>15062</v>
      </c>
      <c r="E99" s="4" t="s">
        <v>15063</v>
      </c>
      <c r="F99" s="4" t="s">
        <v>15064</v>
      </c>
      <c r="G99" s="4" t="s">
        <v>15065</v>
      </c>
      <c r="H99" s="4" t="s">
        <v>700</v>
      </c>
      <c r="I99" s="5" t="s">
        <v>15066</v>
      </c>
      <c r="J99" s="4"/>
      <c r="K99" s="4" t="s">
        <v>64130</v>
      </c>
      <c r="L99" s="4"/>
      <c r="M99" s="31"/>
      <c r="N99" s="20"/>
    </row>
    <row r="100" customFormat="false" ht="15.75" hidden="false" customHeight="true" outlineLevel="0" collapsed="false">
      <c r="C100" s="4" t="n">
        <v>6429</v>
      </c>
      <c r="D100" s="4" t="s">
        <v>29825</v>
      </c>
      <c r="E100" s="4" t="s">
        <v>29826</v>
      </c>
      <c r="F100" s="4" t="s">
        <v>1931</v>
      </c>
      <c r="G100" s="4" t="s">
        <v>1317</v>
      </c>
      <c r="H100" s="4" t="s">
        <v>27</v>
      </c>
      <c r="I100" s="5" t="s">
        <v>29827</v>
      </c>
      <c r="J100" s="4"/>
      <c r="K100" s="4" t="s">
        <v>64131</v>
      </c>
      <c r="L100" s="4"/>
      <c r="M100" s="20"/>
      <c r="N100" s="20"/>
    </row>
    <row r="101" customFormat="false" ht="15.75" hidden="false" customHeight="true" outlineLevel="0" collapsed="false">
      <c r="C101" s="4" t="n">
        <v>10315</v>
      </c>
      <c r="D101" s="4" t="s">
        <v>51108</v>
      </c>
      <c r="E101" s="4" t="s">
        <v>31294</v>
      </c>
      <c r="F101" s="4" t="s">
        <v>31295</v>
      </c>
      <c r="G101" s="4" t="s">
        <v>1287</v>
      </c>
      <c r="H101" s="4" t="s">
        <v>620</v>
      </c>
      <c r="I101" s="5" t="s">
        <v>51109</v>
      </c>
      <c r="J101" s="4"/>
      <c r="K101" s="4" t="s">
        <v>64132</v>
      </c>
      <c r="L101" s="4"/>
      <c r="M101" s="20"/>
      <c r="N101" s="20"/>
    </row>
    <row r="102" customFormat="false" ht="15.75" hidden="false" customHeight="true" outlineLevel="0" collapsed="false">
      <c r="C102" s="4" t="n">
        <v>10442</v>
      </c>
      <c r="D102" s="4" t="s">
        <v>42102</v>
      </c>
      <c r="E102" s="4" t="s">
        <v>42103</v>
      </c>
      <c r="F102" s="4" t="s">
        <v>15420</v>
      </c>
      <c r="G102" s="4" t="s">
        <v>12517</v>
      </c>
      <c r="H102" s="4" t="s">
        <v>620</v>
      </c>
      <c r="I102" s="5" t="s">
        <v>42104</v>
      </c>
      <c r="J102" s="4"/>
      <c r="K102" s="4" t="s">
        <v>64133</v>
      </c>
      <c r="M102" s="20"/>
      <c r="N102" s="20"/>
    </row>
    <row r="103" customFormat="false" ht="15.75" hidden="false" customHeight="true" outlineLevel="0" collapsed="false">
      <c r="C103" s="4" t="n">
        <v>8855</v>
      </c>
      <c r="D103" s="4" t="s">
        <v>58096</v>
      </c>
      <c r="E103" s="4" t="s">
        <v>58097</v>
      </c>
      <c r="F103" s="4" t="s">
        <v>6552</v>
      </c>
      <c r="G103" s="4" t="s">
        <v>6553</v>
      </c>
      <c r="H103" s="4" t="s">
        <v>355</v>
      </c>
      <c r="I103" s="5" t="s">
        <v>58098</v>
      </c>
      <c r="J103" s="4"/>
      <c r="K103" s="4" t="s">
        <v>64134</v>
      </c>
      <c r="M103" s="20"/>
      <c r="N103" s="20"/>
    </row>
    <row r="104" customFormat="false" ht="15.75" hidden="false" customHeight="true" outlineLevel="0" collapsed="false">
      <c r="C104" s="4" t="n">
        <v>10234</v>
      </c>
      <c r="D104" s="4" t="s">
        <v>61506</v>
      </c>
      <c r="E104" s="4" t="s">
        <v>61507</v>
      </c>
      <c r="F104" s="4" t="s">
        <v>61508</v>
      </c>
      <c r="G104" s="4" t="s">
        <v>15355</v>
      </c>
      <c r="H104" s="4" t="s">
        <v>620</v>
      </c>
      <c r="I104" s="5" t="s">
        <v>61509</v>
      </c>
      <c r="J104" s="4"/>
      <c r="K104" s="4" t="s">
        <v>64135</v>
      </c>
      <c r="M104" s="31"/>
      <c r="N104" s="20"/>
    </row>
    <row r="105" customFormat="false" ht="15.75" hidden="false" customHeight="true" outlineLevel="0" collapsed="false">
      <c r="C105" s="4" t="n">
        <v>10335</v>
      </c>
      <c r="D105" s="4" t="s">
        <v>22325</v>
      </c>
      <c r="E105" s="4" t="s">
        <v>22326</v>
      </c>
      <c r="F105" s="4" t="s">
        <v>22327</v>
      </c>
      <c r="G105" s="4" t="s">
        <v>22328</v>
      </c>
      <c r="H105" s="4" t="s">
        <v>620</v>
      </c>
      <c r="I105" s="5" t="s">
        <v>22329</v>
      </c>
      <c r="J105" s="4"/>
      <c r="K105" s="4" t="s">
        <v>64136</v>
      </c>
      <c r="M105" s="20"/>
      <c r="N105" s="20"/>
    </row>
    <row r="106" customFormat="false" ht="15.75" hidden="false" customHeight="true" outlineLevel="0" collapsed="false">
      <c r="C106" s="4" t="n">
        <v>8945</v>
      </c>
      <c r="D106" s="4" t="s">
        <v>50620</v>
      </c>
      <c r="E106" s="4" t="s">
        <v>50621</v>
      </c>
      <c r="F106" s="4" t="s">
        <v>18397</v>
      </c>
      <c r="G106" s="4" t="s">
        <v>8073</v>
      </c>
      <c r="H106" s="4" t="s">
        <v>355</v>
      </c>
      <c r="I106" s="5" t="s">
        <v>50622</v>
      </c>
      <c r="J106" s="4"/>
      <c r="K106" s="4" t="s">
        <v>64137</v>
      </c>
      <c r="M106" s="31"/>
      <c r="N106" s="20"/>
    </row>
    <row r="107" customFormat="false" ht="15.75" hidden="false" customHeight="true" outlineLevel="0" collapsed="false">
      <c r="C107" s="4" t="n">
        <v>10230</v>
      </c>
      <c r="D107" s="4" t="s">
        <v>55575</v>
      </c>
      <c r="E107" s="4" t="s">
        <v>55576</v>
      </c>
      <c r="F107" s="4" t="s">
        <v>15348</v>
      </c>
      <c r="G107" s="4" t="s">
        <v>3050</v>
      </c>
      <c r="H107" s="4" t="s">
        <v>620</v>
      </c>
      <c r="I107" s="5" t="s">
        <v>55577</v>
      </c>
      <c r="J107" s="4"/>
      <c r="K107" s="4" t="s">
        <v>64138</v>
      </c>
      <c r="M107" s="20"/>
      <c r="N107" s="20"/>
    </row>
    <row r="108" customFormat="false" ht="15.75" hidden="false" customHeight="true" outlineLevel="0" collapsed="false">
      <c r="C108" s="4" t="n">
        <v>10034</v>
      </c>
      <c r="D108" s="4" t="s">
        <v>60098</v>
      </c>
      <c r="E108" s="4" t="s">
        <v>60099</v>
      </c>
      <c r="F108" s="4" t="s">
        <v>23056</v>
      </c>
      <c r="G108" s="4" t="s">
        <v>3664</v>
      </c>
      <c r="H108" s="4" t="s">
        <v>620</v>
      </c>
      <c r="I108" s="5" t="s">
        <v>60100</v>
      </c>
      <c r="J108" s="4"/>
      <c r="K108" s="4" t="s">
        <v>64139</v>
      </c>
      <c r="M108" s="31"/>
      <c r="N108" s="20"/>
    </row>
    <row r="109" customFormat="false" ht="15.75" hidden="false" customHeight="true" outlineLevel="0" collapsed="false">
      <c r="C109" s="4" t="n">
        <v>6691</v>
      </c>
      <c r="D109" s="4" t="s">
        <v>45283</v>
      </c>
      <c r="E109" s="4" t="s">
        <v>45284</v>
      </c>
      <c r="F109" s="4" t="s">
        <v>45285</v>
      </c>
      <c r="G109" s="4" t="s">
        <v>14735</v>
      </c>
      <c r="H109" s="4" t="s">
        <v>1155</v>
      </c>
      <c r="I109" s="5" t="s">
        <v>45286</v>
      </c>
      <c r="J109" s="4"/>
      <c r="K109" s="4" t="s">
        <v>64140</v>
      </c>
      <c r="M109" s="20"/>
      <c r="N109" s="20"/>
    </row>
    <row r="110" customFormat="false" ht="15.75" hidden="false" customHeight="true" outlineLevel="0" collapsed="false">
      <c r="C110" s="4" t="n">
        <v>6260</v>
      </c>
      <c r="D110" s="4" t="s">
        <v>57313</v>
      </c>
      <c r="E110" s="4" t="s">
        <v>57314</v>
      </c>
      <c r="F110" s="4" t="s">
        <v>22890</v>
      </c>
      <c r="G110" s="4" t="s">
        <v>22891</v>
      </c>
      <c r="H110" s="4" t="s">
        <v>27</v>
      </c>
      <c r="I110" s="5" t="s">
        <v>57315</v>
      </c>
      <c r="J110" s="4"/>
      <c r="K110" s="4" t="s">
        <v>64141</v>
      </c>
      <c r="M110" s="20"/>
      <c r="N110" s="20"/>
    </row>
    <row r="111" customFormat="false" ht="15.75" hidden="false" customHeight="true" outlineLevel="0" collapsed="false">
      <c r="C111" s="4" t="n">
        <v>8764</v>
      </c>
      <c r="D111" s="4" t="s">
        <v>58072</v>
      </c>
      <c r="E111" s="4" t="s">
        <v>58074</v>
      </c>
      <c r="F111" s="4" t="s">
        <v>27239</v>
      </c>
      <c r="G111" s="4" t="s">
        <v>27240</v>
      </c>
      <c r="H111" s="4" t="s">
        <v>1567</v>
      </c>
      <c r="I111" s="5" t="s">
        <v>58075</v>
      </c>
      <c r="J111" s="4"/>
      <c r="K111" s="4" t="s">
        <v>64142</v>
      </c>
      <c r="M111" s="31"/>
      <c r="N111" s="20"/>
    </row>
    <row r="112" customFormat="false" ht="15.75" hidden="false" customHeight="true" outlineLevel="0" collapsed="false">
      <c r="C112" s="4" t="n">
        <v>9943</v>
      </c>
      <c r="D112" s="4" t="s">
        <v>36595</v>
      </c>
      <c r="E112" s="4" t="s">
        <v>36596</v>
      </c>
      <c r="F112" s="4" t="s">
        <v>36597</v>
      </c>
      <c r="G112" s="4" t="s">
        <v>36598</v>
      </c>
      <c r="H112" s="4" t="s">
        <v>611</v>
      </c>
      <c r="I112" s="5" t="s">
        <v>36599</v>
      </c>
      <c r="J112" s="4"/>
      <c r="K112" s="4" t="s">
        <v>64143</v>
      </c>
      <c r="M112" s="20"/>
      <c r="N112" s="20"/>
    </row>
    <row r="113" customFormat="false" ht="15.75" hidden="false" customHeight="true" outlineLevel="0" collapsed="false">
      <c r="C113" s="4" t="n">
        <v>6402</v>
      </c>
      <c r="D113" s="4" t="s">
        <v>14685</v>
      </c>
      <c r="E113" s="4" t="s">
        <v>14686</v>
      </c>
      <c r="F113" s="4" t="s">
        <v>524</v>
      </c>
      <c r="G113" s="4" t="s">
        <v>423</v>
      </c>
      <c r="H113" s="4" t="s">
        <v>27</v>
      </c>
      <c r="I113" s="5" t="s">
        <v>14687</v>
      </c>
      <c r="J113" s="4"/>
      <c r="K113" s="4" t="s">
        <v>64144</v>
      </c>
      <c r="M113" s="31"/>
      <c r="N113" s="20"/>
    </row>
    <row r="114" customFormat="false" ht="15.75" hidden="false" customHeight="true" outlineLevel="0" collapsed="false">
      <c r="C114" s="4" t="n">
        <v>6141</v>
      </c>
      <c r="D114" s="4" t="s">
        <v>45068</v>
      </c>
      <c r="E114" s="4" t="s">
        <v>45069</v>
      </c>
      <c r="F114" s="4" t="s">
        <v>45070</v>
      </c>
      <c r="G114" s="4" t="s">
        <v>423</v>
      </c>
      <c r="H114" s="4" t="s">
        <v>27</v>
      </c>
      <c r="I114" s="5" t="s">
        <v>45071</v>
      </c>
      <c r="J114" s="4"/>
      <c r="K114" s="4" t="s">
        <v>64145</v>
      </c>
      <c r="M114" s="20"/>
      <c r="N114" s="20"/>
    </row>
    <row r="115" customFormat="false" ht="15.75" hidden="false" customHeight="true" outlineLevel="0" collapsed="false">
      <c r="C115" s="4" t="n">
        <v>9742</v>
      </c>
      <c r="D115" s="4" t="s">
        <v>18588</v>
      </c>
      <c r="E115" s="4" t="s">
        <v>18589</v>
      </c>
      <c r="F115" s="4" t="s">
        <v>18590</v>
      </c>
      <c r="G115" s="4" t="s">
        <v>18584</v>
      </c>
      <c r="H115" s="4" t="s">
        <v>603</v>
      </c>
      <c r="I115" s="5" t="s">
        <v>18591</v>
      </c>
      <c r="J115" s="4"/>
      <c r="K115" s="4" t="s">
        <v>64146</v>
      </c>
      <c r="M115" s="20"/>
      <c r="N115" s="20"/>
    </row>
    <row r="116" customFormat="false" ht="15.75" hidden="false" customHeight="true" outlineLevel="0" collapsed="false">
      <c r="C116" s="4" t="n">
        <v>10233</v>
      </c>
      <c r="D116" s="4" t="s">
        <v>15352</v>
      </c>
      <c r="E116" s="4" t="s">
        <v>15353</v>
      </c>
      <c r="F116" s="4" t="s">
        <v>15354</v>
      </c>
      <c r="G116" s="4" t="s">
        <v>15355</v>
      </c>
      <c r="H116" s="4" t="s">
        <v>620</v>
      </c>
      <c r="I116" s="5" t="s">
        <v>15356</v>
      </c>
      <c r="J116" s="4"/>
      <c r="K116" s="4" t="s">
        <v>64147</v>
      </c>
      <c r="M116" s="31"/>
      <c r="N116" s="20"/>
    </row>
    <row r="117" customFormat="false" ht="15.75" hidden="false" customHeight="true" outlineLevel="0" collapsed="false">
      <c r="C117" s="4" t="n">
        <v>8607</v>
      </c>
      <c r="D117" s="4" t="s">
        <v>21787</v>
      </c>
      <c r="E117" s="4" t="s">
        <v>21789</v>
      </c>
      <c r="F117" s="4" t="s">
        <v>21790</v>
      </c>
      <c r="G117" s="4" t="s">
        <v>21791</v>
      </c>
      <c r="H117" s="4" t="s">
        <v>1567</v>
      </c>
      <c r="I117" s="5" t="s">
        <v>21792</v>
      </c>
      <c r="J117" s="4"/>
      <c r="K117" s="4" t="s">
        <v>64148</v>
      </c>
      <c r="M117" s="31"/>
      <c r="N117" s="20"/>
    </row>
    <row r="118" customFormat="false" ht="15.75" hidden="false" customHeight="true" outlineLevel="0" collapsed="false">
      <c r="C118" s="4" t="n">
        <v>11249</v>
      </c>
      <c r="D118" s="4" t="s">
        <v>18655</v>
      </c>
      <c r="E118" s="4" t="s">
        <v>15578</v>
      </c>
      <c r="F118" s="4" t="s">
        <v>15579</v>
      </c>
      <c r="G118" s="4" t="s">
        <v>15580</v>
      </c>
      <c r="H118" s="4" t="s">
        <v>620</v>
      </c>
      <c r="I118" s="5" t="s">
        <v>18656</v>
      </c>
      <c r="J118" s="4"/>
      <c r="K118" s="4" t="s">
        <v>64149</v>
      </c>
      <c r="M118" s="31"/>
      <c r="N118" s="20"/>
    </row>
    <row r="119" customFormat="false" ht="15.75" hidden="false" customHeight="true" outlineLevel="0" collapsed="false">
      <c r="C119" s="4" t="n">
        <v>11250</v>
      </c>
      <c r="D119" s="4" t="s">
        <v>15577</v>
      </c>
      <c r="E119" s="4" t="s">
        <v>15578</v>
      </c>
      <c r="F119" s="4" t="s">
        <v>15579</v>
      </c>
      <c r="G119" s="4" t="s">
        <v>15580</v>
      </c>
      <c r="H119" s="4" t="s">
        <v>620</v>
      </c>
      <c r="I119" s="5" t="s">
        <v>283</v>
      </c>
      <c r="J119" s="4"/>
      <c r="K119" s="4" t="s">
        <v>64149</v>
      </c>
      <c r="M119" s="31"/>
      <c r="N119" s="20"/>
    </row>
    <row r="120" customFormat="false" ht="15.75" hidden="false" customHeight="true" outlineLevel="0" collapsed="false">
      <c r="C120" s="4" t="n">
        <v>6521</v>
      </c>
      <c r="D120" s="4" t="s">
        <v>49597</v>
      </c>
      <c r="E120" s="4" t="s">
        <v>49598</v>
      </c>
      <c r="F120" s="4" t="s">
        <v>49599</v>
      </c>
      <c r="G120" s="4" t="s">
        <v>49600</v>
      </c>
      <c r="H120" s="4" t="s">
        <v>1423</v>
      </c>
      <c r="I120" s="5" t="s">
        <v>49601</v>
      </c>
      <c r="J120" s="4"/>
      <c r="K120" s="4" t="s">
        <v>64150</v>
      </c>
      <c r="M120" s="20"/>
      <c r="N120" s="20"/>
    </row>
    <row r="121" customFormat="false" ht="15.75" hidden="false" customHeight="true" outlineLevel="0" collapsed="false">
      <c r="C121" s="4" t="n">
        <v>8816</v>
      </c>
      <c r="D121" s="4" t="s">
        <v>55059</v>
      </c>
      <c r="E121" s="4" t="s">
        <v>41393</v>
      </c>
      <c r="F121" s="4" t="s">
        <v>3607</v>
      </c>
      <c r="G121" s="4" t="s">
        <v>3608</v>
      </c>
      <c r="H121" s="4" t="s">
        <v>355</v>
      </c>
      <c r="I121" s="5" t="s">
        <v>55060</v>
      </c>
      <c r="J121" s="4"/>
      <c r="K121" s="4" t="s">
        <v>64151</v>
      </c>
      <c r="M121" s="31"/>
      <c r="N121" s="20"/>
    </row>
    <row r="122" customFormat="false" ht="15.75" hidden="false" customHeight="true" outlineLevel="0" collapsed="false">
      <c r="C122" s="4" t="n">
        <v>9904</v>
      </c>
      <c r="D122" s="4" t="s">
        <v>22171</v>
      </c>
      <c r="E122" s="4" t="s">
        <v>22172</v>
      </c>
      <c r="F122" s="4" t="s">
        <v>4418</v>
      </c>
      <c r="G122" s="4" t="s">
        <v>4419</v>
      </c>
      <c r="H122" s="4" t="s">
        <v>611</v>
      </c>
      <c r="I122" s="5" t="s">
        <v>22173</v>
      </c>
      <c r="J122" s="4"/>
      <c r="K122" s="4" t="s">
        <v>64152</v>
      </c>
      <c r="M122" s="20"/>
      <c r="N122" s="20"/>
    </row>
    <row r="123" customFormat="false" ht="15.75" hidden="false" customHeight="true" outlineLevel="0" collapsed="false">
      <c r="C123" s="4" t="n">
        <v>5639</v>
      </c>
      <c r="D123" s="4" t="s">
        <v>14473</v>
      </c>
      <c r="E123" s="4" t="s">
        <v>14474</v>
      </c>
      <c r="F123" s="4" t="s">
        <v>683</v>
      </c>
      <c r="G123" s="4" t="s">
        <v>684</v>
      </c>
      <c r="H123" s="4" t="s">
        <v>573</v>
      </c>
      <c r="I123" s="5" t="s">
        <v>14475</v>
      </c>
      <c r="J123" s="4"/>
      <c r="K123" s="4" t="s">
        <v>64153</v>
      </c>
      <c r="M123" s="31"/>
      <c r="N123" s="20"/>
    </row>
    <row r="124" customFormat="false" ht="15.75" hidden="false" customHeight="true" outlineLevel="0" collapsed="false">
      <c r="C124" s="4" t="n">
        <v>6576</v>
      </c>
      <c r="D124" s="4" t="s">
        <v>4245</v>
      </c>
      <c r="E124" s="4" t="s">
        <v>4246</v>
      </c>
      <c r="F124" s="4" t="s">
        <v>4247</v>
      </c>
      <c r="G124" s="4" t="s">
        <v>3533</v>
      </c>
      <c r="H124" s="4" t="s">
        <v>1155</v>
      </c>
      <c r="I124" s="5" t="s">
        <v>4248</v>
      </c>
      <c r="J124" s="4"/>
      <c r="K124" s="4" t="s">
        <v>64154</v>
      </c>
      <c r="M124" s="31"/>
      <c r="N124" s="20"/>
    </row>
    <row r="125" customFormat="false" ht="15.75" hidden="false" customHeight="true" outlineLevel="0" collapsed="false">
      <c r="C125" s="4" t="n">
        <v>6577</v>
      </c>
      <c r="D125" s="4" t="s">
        <v>4251</v>
      </c>
      <c r="E125" s="4" t="s">
        <v>4252</v>
      </c>
      <c r="F125" s="4" t="s">
        <v>4247</v>
      </c>
      <c r="G125" s="4" t="s">
        <v>3533</v>
      </c>
      <c r="H125" s="4" t="s">
        <v>1155</v>
      </c>
      <c r="I125" s="5" t="s">
        <v>4248</v>
      </c>
      <c r="J125" s="4"/>
      <c r="K125" s="4" t="s">
        <v>64154</v>
      </c>
      <c r="M125" s="20"/>
      <c r="N125" s="20"/>
    </row>
    <row r="126" customFormat="false" ht="15.75" hidden="false" customHeight="true" outlineLevel="0" collapsed="false">
      <c r="C126" s="4" t="n">
        <v>6848</v>
      </c>
      <c r="D126" s="4" t="s">
        <v>59511</v>
      </c>
      <c r="E126" s="4" t="s">
        <v>59512</v>
      </c>
      <c r="F126" s="4" t="s">
        <v>17912</v>
      </c>
      <c r="G126" s="4" t="s">
        <v>5150</v>
      </c>
      <c r="H126" s="4" t="s">
        <v>84</v>
      </c>
      <c r="I126" s="5" t="s">
        <v>59513</v>
      </c>
      <c r="J126" s="4"/>
      <c r="K126" s="4" t="s">
        <v>64155</v>
      </c>
      <c r="M126" s="20"/>
      <c r="N126" s="20"/>
    </row>
    <row r="127" customFormat="false" ht="15.75" hidden="false" customHeight="true" outlineLevel="0" collapsed="false">
      <c r="C127" s="4" t="n">
        <v>7431</v>
      </c>
      <c r="D127" s="4" t="s">
        <v>59601</v>
      </c>
      <c r="E127" s="4" t="s">
        <v>563</v>
      </c>
      <c r="F127" s="4" t="s">
        <v>660</v>
      </c>
      <c r="G127" s="4" t="s">
        <v>661</v>
      </c>
      <c r="H127" s="4" t="s">
        <v>84</v>
      </c>
      <c r="I127" s="5" t="s">
        <v>59602</v>
      </c>
      <c r="J127" s="4"/>
      <c r="K127" s="4" t="s">
        <v>64155</v>
      </c>
      <c r="M127" s="31"/>
      <c r="N127" s="20"/>
    </row>
    <row r="128" customFormat="false" ht="15.75" hidden="false" customHeight="true" outlineLevel="0" collapsed="false">
      <c r="C128" s="4" t="n">
        <v>10265</v>
      </c>
      <c r="D128" s="4" t="s">
        <v>42055</v>
      </c>
      <c r="E128" s="4" t="s">
        <v>42056</v>
      </c>
      <c r="F128" s="4" t="s">
        <v>10467</v>
      </c>
      <c r="G128" s="4" t="s">
        <v>10468</v>
      </c>
      <c r="H128" s="4" t="s">
        <v>620</v>
      </c>
      <c r="I128" s="5" t="s">
        <v>42057</v>
      </c>
      <c r="J128" s="4"/>
      <c r="K128" s="4" t="s">
        <v>64156</v>
      </c>
      <c r="M128" s="31"/>
      <c r="N128" s="20"/>
    </row>
    <row r="129" customFormat="false" ht="15.75" hidden="false" customHeight="true" outlineLevel="0" collapsed="false">
      <c r="C129" s="4" t="n">
        <v>7156</v>
      </c>
      <c r="D129" s="4" t="s">
        <v>18182</v>
      </c>
      <c r="E129" s="4" t="s">
        <v>54411</v>
      </c>
      <c r="F129" s="4" t="s">
        <v>91</v>
      </c>
      <c r="G129" s="4" t="s">
        <v>92</v>
      </c>
      <c r="H129" s="4" t="s">
        <v>84</v>
      </c>
      <c r="I129" s="5" t="s">
        <v>40545</v>
      </c>
      <c r="J129" s="4"/>
      <c r="K129" s="4" t="s">
        <v>64157</v>
      </c>
      <c r="M129" s="31"/>
      <c r="N129" s="20"/>
    </row>
    <row r="130" customFormat="false" ht="15.75" hidden="false" customHeight="true" outlineLevel="0" collapsed="false">
      <c r="C130" s="4" t="n">
        <v>7157</v>
      </c>
      <c r="D130" s="4" t="s">
        <v>40543</v>
      </c>
      <c r="E130" s="4" t="s">
        <v>40544</v>
      </c>
      <c r="F130" s="4" t="s">
        <v>91</v>
      </c>
      <c r="G130" s="4" t="s">
        <v>92</v>
      </c>
      <c r="H130" s="4" t="s">
        <v>84</v>
      </c>
      <c r="I130" s="5" t="s">
        <v>40545</v>
      </c>
      <c r="J130" s="4"/>
      <c r="K130" s="4" t="s">
        <v>64158</v>
      </c>
      <c r="M130" s="31"/>
      <c r="N130" s="20"/>
    </row>
    <row r="131" customFormat="false" ht="15.75" hidden="false" customHeight="true" outlineLevel="0" collapsed="false">
      <c r="C131" s="4" t="n">
        <v>7148</v>
      </c>
      <c r="D131" s="4" t="s">
        <v>35198</v>
      </c>
      <c r="E131" s="4" t="s">
        <v>35199</v>
      </c>
      <c r="F131" s="4" t="s">
        <v>648</v>
      </c>
      <c r="G131" s="4" t="s">
        <v>649</v>
      </c>
      <c r="H131" s="4" t="s">
        <v>84</v>
      </c>
      <c r="I131" s="5" t="s">
        <v>35200</v>
      </c>
      <c r="J131" s="4"/>
      <c r="K131" s="4" t="s">
        <v>64159</v>
      </c>
      <c r="M131" s="20"/>
      <c r="N131" s="20"/>
    </row>
    <row r="132" customFormat="false" ht="15.75" hidden="false" customHeight="true" outlineLevel="0" collapsed="false">
      <c r="C132" s="4" t="n">
        <v>5732</v>
      </c>
      <c r="D132" s="4" t="s">
        <v>53864</v>
      </c>
      <c r="E132" s="4" t="s">
        <v>53865</v>
      </c>
      <c r="F132" s="4" t="s">
        <v>39943</v>
      </c>
      <c r="G132" s="4" t="s">
        <v>39944</v>
      </c>
      <c r="H132" s="4" t="s">
        <v>18</v>
      </c>
      <c r="I132" s="5" t="s">
        <v>53866</v>
      </c>
      <c r="J132" s="4"/>
      <c r="K132" s="4" t="s">
        <v>64160</v>
      </c>
      <c r="M132" s="20"/>
      <c r="N132" s="20"/>
    </row>
    <row r="133" customFormat="false" ht="15.75" hidden="false" customHeight="true" outlineLevel="0" collapsed="false">
      <c r="C133" s="4" t="n">
        <v>7938</v>
      </c>
      <c r="D133" s="4" t="s">
        <v>62977</v>
      </c>
      <c r="E133" s="4" t="s">
        <v>62978</v>
      </c>
      <c r="F133" s="4" t="s">
        <v>4297</v>
      </c>
      <c r="G133" s="4" t="s">
        <v>661</v>
      </c>
      <c r="H133" s="4" t="s">
        <v>84</v>
      </c>
      <c r="I133" s="5" t="s">
        <v>62979</v>
      </c>
      <c r="J133" s="4"/>
      <c r="K133" s="4" t="s">
        <v>64161</v>
      </c>
      <c r="M133" s="20"/>
      <c r="N133" s="20"/>
    </row>
    <row r="134" customFormat="false" ht="15.75" hidden="false" customHeight="true" outlineLevel="0" collapsed="false">
      <c r="C134" s="4" t="n">
        <v>8718</v>
      </c>
      <c r="D134" s="4" t="s">
        <v>41334</v>
      </c>
      <c r="E134" s="4" t="s">
        <v>41336</v>
      </c>
      <c r="F134" s="4" t="s">
        <v>1983</v>
      </c>
      <c r="G134" s="4" t="s">
        <v>1984</v>
      </c>
      <c r="H134" s="4" t="s">
        <v>1567</v>
      </c>
      <c r="I134" s="5" t="s">
        <v>41337</v>
      </c>
      <c r="J134" s="4"/>
      <c r="K134" s="4" t="s">
        <v>64162</v>
      </c>
      <c r="M134" s="31"/>
      <c r="N134" s="20"/>
    </row>
    <row r="135" customFormat="false" ht="15.75" hidden="false" customHeight="true" outlineLevel="0" collapsed="false">
      <c r="C135" s="4" t="n">
        <v>9643</v>
      </c>
      <c r="D135" s="4" t="s">
        <v>41752</v>
      </c>
      <c r="E135" s="4" t="s">
        <v>41753</v>
      </c>
      <c r="F135" s="4" t="s">
        <v>5313</v>
      </c>
      <c r="G135" s="4" t="s">
        <v>3782</v>
      </c>
      <c r="H135" s="4" t="s">
        <v>603</v>
      </c>
      <c r="I135" s="5" t="s">
        <v>41754</v>
      </c>
      <c r="J135" s="4"/>
      <c r="K135" s="4" t="s">
        <v>64163</v>
      </c>
      <c r="M135" s="20"/>
      <c r="N135" s="20"/>
    </row>
    <row r="136" customFormat="false" ht="15.75" hidden="false" customHeight="true" outlineLevel="0" collapsed="false">
      <c r="C136" s="4" t="n">
        <v>9595</v>
      </c>
      <c r="D136" s="4" t="s">
        <v>61411</v>
      </c>
      <c r="E136" s="4" t="s">
        <v>61412</v>
      </c>
      <c r="F136" s="4" t="s">
        <v>31671</v>
      </c>
      <c r="G136" s="4" t="s">
        <v>31672</v>
      </c>
      <c r="H136" s="4" t="s">
        <v>603</v>
      </c>
      <c r="I136" s="5" t="s">
        <v>61413</v>
      </c>
      <c r="J136" s="4"/>
      <c r="K136" s="4" t="s">
        <v>64164</v>
      </c>
      <c r="M136" s="20"/>
      <c r="N136" s="20"/>
    </row>
    <row r="137" customFormat="false" ht="15.75" hidden="false" customHeight="true" outlineLevel="0" collapsed="false">
      <c r="C137" s="4" t="n">
        <v>9805</v>
      </c>
      <c r="D137" s="4" t="s">
        <v>36542</v>
      </c>
      <c r="E137" s="4" t="s">
        <v>36543</v>
      </c>
      <c r="F137" s="4" t="s">
        <v>36544</v>
      </c>
      <c r="G137" s="4" t="s">
        <v>36545</v>
      </c>
      <c r="H137" s="4" t="s">
        <v>242</v>
      </c>
      <c r="I137" s="5" t="s">
        <v>36546</v>
      </c>
      <c r="J137" s="4"/>
      <c r="K137" s="4" t="s">
        <v>64165</v>
      </c>
      <c r="M137" s="31"/>
      <c r="N137" s="20"/>
    </row>
    <row r="138" customFormat="false" ht="15.75" hidden="false" customHeight="true" outlineLevel="0" collapsed="false">
      <c r="C138" s="4" t="n">
        <v>6438</v>
      </c>
      <c r="D138" s="4" t="s">
        <v>9762</v>
      </c>
      <c r="E138" s="4" t="s">
        <v>62924</v>
      </c>
      <c r="F138" s="4" t="s">
        <v>49509</v>
      </c>
      <c r="G138" s="4" t="s">
        <v>49510</v>
      </c>
      <c r="H138" s="4" t="s">
        <v>27</v>
      </c>
      <c r="I138" s="5" t="s">
        <v>62925</v>
      </c>
      <c r="J138" s="4"/>
      <c r="K138" s="4" t="s">
        <v>64166</v>
      </c>
      <c r="M138" s="31"/>
      <c r="N138" s="20"/>
    </row>
    <row r="139" customFormat="false" ht="15.75" hidden="false" customHeight="true" outlineLevel="0" collapsed="false">
      <c r="C139" s="4" t="n">
        <v>9830</v>
      </c>
      <c r="D139" s="4" t="s">
        <v>55439</v>
      </c>
      <c r="E139" s="4" t="s">
        <v>55440</v>
      </c>
      <c r="F139" s="4" t="s">
        <v>55441</v>
      </c>
      <c r="G139" s="4" t="s">
        <v>55442</v>
      </c>
      <c r="H139" s="4" t="s">
        <v>242</v>
      </c>
      <c r="I139" s="5" t="s">
        <v>55443</v>
      </c>
      <c r="J139" s="4"/>
      <c r="K139" s="4" t="s">
        <v>64167</v>
      </c>
      <c r="M139" s="20"/>
      <c r="N139" s="20"/>
    </row>
    <row r="140" customFormat="false" ht="15.75" hidden="false" customHeight="true" outlineLevel="0" collapsed="false">
      <c r="C140" s="4" t="n">
        <v>10472</v>
      </c>
      <c r="D140" s="4" t="s">
        <v>55644</v>
      </c>
      <c r="E140" s="4" t="s">
        <v>55645</v>
      </c>
      <c r="F140" s="4" t="s">
        <v>31236</v>
      </c>
      <c r="G140" s="4" t="s">
        <v>31237</v>
      </c>
      <c r="H140" s="4" t="s">
        <v>620</v>
      </c>
      <c r="I140" s="5" t="s">
        <v>55646</v>
      </c>
      <c r="J140" s="4"/>
      <c r="K140" s="4" t="s">
        <v>64168</v>
      </c>
      <c r="M140" s="31"/>
      <c r="N140" s="20"/>
    </row>
    <row r="141" customFormat="false" ht="15.75" hidden="false" customHeight="true" outlineLevel="0" collapsed="false">
      <c r="C141" s="4" t="n">
        <v>7441</v>
      </c>
      <c r="D141" s="4" t="s">
        <v>59608</v>
      </c>
      <c r="E141" s="4" t="s">
        <v>59609</v>
      </c>
      <c r="F141" s="4" t="s">
        <v>1644</v>
      </c>
      <c r="G141" s="4" t="s">
        <v>1645</v>
      </c>
      <c r="H141" s="4" t="s">
        <v>84</v>
      </c>
      <c r="I141" s="5" t="s">
        <v>59610</v>
      </c>
      <c r="J141" s="4"/>
      <c r="K141" s="4" t="s">
        <v>64169</v>
      </c>
      <c r="M141" s="31"/>
      <c r="N141" s="20"/>
    </row>
    <row r="142" customFormat="false" ht="15.75" hidden="false" customHeight="true" outlineLevel="0" collapsed="false">
      <c r="C142" s="4" t="n">
        <v>11033</v>
      </c>
      <c r="D142" s="4" t="s">
        <v>55826</v>
      </c>
      <c r="E142" s="4" t="s">
        <v>55827</v>
      </c>
      <c r="F142" s="4" t="s">
        <v>37140</v>
      </c>
      <c r="G142" s="4" t="s">
        <v>37141</v>
      </c>
      <c r="H142" s="4" t="s">
        <v>1270</v>
      </c>
      <c r="I142" s="5" t="s">
        <v>55828</v>
      </c>
      <c r="J142" s="4"/>
      <c r="K142" s="4" t="s">
        <v>64170</v>
      </c>
      <c r="M142" s="20"/>
      <c r="N142" s="20"/>
    </row>
    <row r="143" customFormat="false" ht="15.75" hidden="false" customHeight="true" outlineLevel="0" collapsed="false">
      <c r="C143" s="4" t="n">
        <v>7526</v>
      </c>
      <c r="D143" s="4" t="s">
        <v>9812</v>
      </c>
      <c r="E143" s="4" t="s">
        <v>9813</v>
      </c>
      <c r="F143" s="4" t="s">
        <v>5500</v>
      </c>
      <c r="G143" s="4" t="s">
        <v>6463</v>
      </c>
      <c r="H143" s="4" t="s">
        <v>84</v>
      </c>
      <c r="I143" s="5" t="s">
        <v>9814</v>
      </c>
      <c r="J143" s="4"/>
      <c r="K143" s="4" t="s">
        <v>64171</v>
      </c>
      <c r="M143" s="31"/>
      <c r="N143" s="20"/>
    </row>
    <row r="144" customFormat="false" ht="15.75" hidden="false" customHeight="true" outlineLevel="0" collapsed="false">
      <c r="C144" s="4" t="n">
        <v>6355</v>
      </c>
      <c r="D144" s="4" t="s">
        <v>9731</v>
      </c>
      <c r="E144" s="4" t="s">
        <v>9732</v>
      </c>
      <c r="F144" s="4" t="s">
        <v>1230</v>
      </c>
      <c r="G144" s="4" t="s">
        <v>45</v>
      </c>
      <c r="H144" s="4" t="s">
        <v>27</v>
      </c>
      <c r="I144" s="5" t="s">
        <v>9733</v>
      </c>
      <c r="J144" s="4"/>
      <c r="K144" s="4" t="s">
        <v>64172</v>
      </c>
      <c r="M144" s="31"/>
      <c r="N144" s="20"/>
    </row>
    <row r="145" customFormat="false" ht="15.75" hidden="false" customHeight="true" outlineLevel="0" collapsed="false">
      <c r="C145" s="4" t="n">
        <v>6356</v>
      </c>
      <c r="D145" s="4" t="s">
        <v>9736</v>
      </c>
      <c r="E145" s="4" t="s">
        <v>9737</v>
      </c>
      <c r="F145" s="4" t="s">
        <v>1230</v>
      </c>
      <c r="G145" s="4" t="s">
        <v>45</v>
      </c>
      <c r="H145" s="4" t="s">
        <v>27</v>
      </c>
      <c r="I145" s="5" t="s">
        <v>9733</v>
      </c>
      <c r="J145" s="4"/>
      <c r="K145" s="4" t="s">
        <v>64172</v>
      </c>
      <c r="M145" s="31"/>
      <c r="N145" s="20"/>
    </row>
    <row r="146" customFormat="false" ht="15.75" hidden="false" customHeight="true" outlineLevel="0" collapsed="false">
      <c r="C146" s="4" t="n">
        <v>5951</v>
      </c>
      <c r="D146" s="4" t="s">
        <v>40034</v>
      </c>
      <c r="E146" s="4" t="s">
        <v>40035</v>
      </c>
      <c r="F146" s="4" t="s">
        <v>40036</v>
      </c>
      <c r="G146" s="4" t="s">
        <v>62</v>
      </c>
      <c r="H146" s="4" t="s">
        <v>18</v>
      </c>
      <c r="I146" s="5" t="s">
        <v>40037</v>
      </c>
      <c r="J146" s="4"/>
      <c r="K146" s="4" t="s">
        <v>64173</v>
      </c>
      <c r="M146" s="20"/>
      <c r="N146" s="20"/>
    </row>
    <row r="147" customFormat="false" ht="15.75" hidden="false" customHeight="true" outlineLevel="0" collapsed="false">
      <c r="C147" s="4" t="n">
        <v>9773</v>
      </c>
      <c r="D147" s="4" t="s">
        <v>55421</v>
      </c>
      <c r="E147" s="4" t="s">
        <v>55422</v>
      </c>
      <c r="F147" s="4" t="s">
        <v>5332</v>
      </c>
      <c r="G147" s="4" t="s">
        <v>5333</v>
      </c>
      <c r="H147" s="4" t="s">
        <v>242</v>
      </c>
      <c r="I147" s="5" t="s">
        <v>55423</v>
      </c>
      <c r="J147" s="4"/>
      <c r="K147" s="4" t="s">
        <v>64174</v>
      </c>
      <c r="M147" s="31"/>
      <c r="N147" s="20"/>
    </row>
    <row r="148" customFormat="false" ht="15.75" hidden="false" customHeight="true" outlineLevel="0" collapsed="false">
      <c r="C148" s="4" t="n">
        <v>7443</v>
      </c>
      <c r="D148" s="4" t="s">
        <v>35307</v>
      </c>
      <c r="E148" s="4" t="s">
        <v>35312</v>
      </c>
      <c r="F148" s="4" t="s">
        <v>1644</v>
      </c>
      <c r="G148" s="4" t="s">
        <v>1645</v>
      </c>
      <c r="H148" s="4" t="s">
        <v>84</v>
      </c>
      <c r="I148" s="5" t="s">
        <v>35309</v>
      </c>
      <c r="J148" s="4"/>
      <c r="K148" s="4" t="s">
        <v>64175</v>
      </c>
      <c r="M148" s="31"/>
      <c r="N148" s="20"/>
    </row>
    <row r="149" customFormat="false" ht="15.75" hidden="false" customHeight="true" outlineLevel="0" collapsed="false">
      <c r="C149" s="4" t="n">
        <v>7444</v>
      </c>
      <c r="D149" s="4" t="s">
        <v>35307</v>
      </c>
      <c r="E149" s="4" t="s">
        <v>35308</v>
      </c>
      <c r="F149" s="4" t="s">
        <v>1644</v>
      </c>
      <c r="G149" s="4" t="s">
        <v>1645</v>
      </c>
      <c r="H149" s="4" t="s">
        <v>84</v>
      </c>
      <c r="I149" s="5" t="s">
        <v>35309</v>
      </c>
      <c r="J149" s="4"/>
      <c r="K149" s="4" t="s">
        <v>64175</v>
      </c>
      <c r="M149" s="31"/>
      <c r="N149" s="20"/>
    </row>
    <row r="150" customFormat="false" ht="15.75" hidden="false" customHeight="true" outlineLevel="0" collapsed="false">
      <c r="C150" s="4" t="n">
        <v>7962</v>
      </c>
      <c r="D150" s="4" t="s">
        <v>30295</v>
      </c>
      <c r="E150" s="4" t="s">
        <v>30296</v>
      </c>
      <c r="F150" s="4" t="s">
        <v>1650</v>
      </c>
      <c r="G150" s="4" t="s">
        <v>1651</v>
      </c>
      <c r="H150" s="4" t="s">
        <v>84</v>
      </c>
      <c r="I150" s="5" t="s">
        <v>30297</v>
      </c>
      <c r="J150" s="4"/>
      <c r="K150" s="4" t="s">
        <v>64176</v>
      </c>
      <c r="M150" s="31"/>
      <c r="N150" s="20"/>
    </row>
    <row r="151" customFormat="false" ht="15.75" hidden="false" customHeight="true" outlineLevel="0" collapsed="false">
      <c r="C151" s="4" t="n">
        <v>8857</v>
      </c>
      <c r="D151" s="4" t="s">
        <v>15012</v>
      </c>
      <c r="E151" s="4" t="s">
        <v>15013</v>
      </c>
      <c r="F151" s="4" t="s">
        <v>6552</v>
      </c>
      <c r="G151" s="4" t="s">
        <v>6553</v>
      </c>
      <c r="H151" s="4" t="s">
        <v>355</v>
      </c>
      <c r="I151" s="5" t="s">
        <v>15014</v>
      </c>
      <c r="J151" s="4"/>
      <c r="K151" s="4" t="s">
        <v>64177</v>
      </c>
      <c r="M151" s="20"/>
      <c r="N151" s="20"/>
    </row>
    <row r="152" customFormat="false" ht="15.75" hidden="false" customHeight="true" outlineLevel="0" collapsed="false">
      <c r="C152" s="4" t="n">
        <v>5861</v>
      </c>
      <c r="D152" s="4" t="s">
        <v>21167</v>
      </c>
      <c r="E152" s="4" t="s">
        <v>21168</v>
      </c>
      <c r="F152" s="4" t="s">
        <v>21169</v>
      </c>
      <c r="G152" s="4" t="s">
        <v>21170</v>
      </c>
      <c r="H152" s="4" t="s">
        <v>18</v>
      </c>
      <c r="I152" s="5" t="s">
        <v>21171</v>
      </c>
      <c r="J152" s="4"/>
      <c r="K152" s="4" t="s">
        <v>64178</v>
      </c>
      <c r="M152" s="20"/>
      <c r="N152" s="20"/>
    </row>
    <row r="153" customFormat="false" ht="15.75" hidden="false" customHeight="true" outlineLevel="0" collapsed="false">
      <c r="C153" s="4" t="n">
        <v>10812</v>
      </c>
      <c r="D153" s="4" t="s">
        <v>22657</v>
      </c>
      <c r="E153" s="4" t="s">
        <v>26887</v>
      </c>
      <c r="F153" s="4" t="s">
        <v>26888</v>
      </c>
      <c r="G153" s="4" t="s">
        <v>26889</v>
      </c>
      <c r="H153" s="4" t="s">
        <v>882</v>
      </c>
      <c r="I153" s="5" t="s">
        <v>26890</v>
      </c>
      <c r="J153" s="4"/>
      <c r="K153" s="4" t="s">
        <v>64179</v>
      </c>
      <c r="M153" s="20"/>
      <c r="N153" s="20"/>
    </row>
    <row r="154" customFormat="false" ht="15.75" hidden="false" customHeight="true" outlineLevel="0" collapsed="false">
      <c r="C154" s="4" t="n">
        <v>9828</v>
      </c>
      <c r="D154" s="4" t="s">
        <v>22150</v>
      </c>
      <c r="E154" s="4" t="s">
        <v>22151</v>
      </c>
      <c r="F154" s="4" t="s">
        <v>22152</v>
      </c>
      <c r="G154" s="4" t="s">
        <v>22153</v>
      </c>
      <c r="H154" s="4" t="s">
        <v>242</v>
      </c>
      <c r="I154" s="5" t="s">
        <v>22154</v>
      </c>
      <c r="J154" s="4"/>
      <c r="K154" s="4" t="s">
        <v>64180</v>
      </c>
      <c r="M154" s="20"/>
      <c r="N154" s="20"/>
    </row>
    <row r="155" customFormat="false" ht="15.75" hidden="false" customHeight="true" outlineLevel="0" collapsed="false">
      <c r="C155" s="4" t="n">
        <v>7871</v>
      </c>
      <c r="D155" s="4" t="s">
        <v>40831</v>
      </c>
      <c r="E155" s="4" t="s">
        <v>40832</v>
      </c>
      <c r="F155" s="4" t="s">
        <v>11948</v>
      </c>
      <c r="G155" s="4" t="s">
        <v>122</v>
      </c>
      <c r="H155" s="4" t="s">
        <v>84</v>
      </c>
      <c r="I155" s="5" t="s">
        <v>40833</v>
      </c>
      <c r="J155" s="4"/>
      <c r="K155" s="4" t="s">
        <v>64181</v>
      </c>
      <c r="M155" s="20"/>
      <c r="N155" s="20"/>
    </row>
    <row r="156" customFormat="false" ht="15.75" hidden="false" customHeight="true" outlineLevel="0" collapsed="false">
      <c r="C156" s="4" t="n">
        <v>10906</v>
      </c>
      <c r="D156" s="4" t="s">
        <v>10299</v>
      </c>
      <c r="E156" s="4" t="s">
        <v>10300</v>
      </c>
      <c r="F156" s="4" t="s">
        <v>10301</v>
      </c>
      <c r="G156" s="4" t="s">
        <v>10302</v>
      </c>
      <c r="H156" s="4" t="s">
        <v>364</v>
      </c>
      <c r="I156" s="5" t="s">
        <v>10303</v>
      </c>
      <c r="J156" s="4"/>
      <c r="K156" s="4" t="s">
        <v>64182</v>
      </c>
      <c r="M156" s="31"/>
      <c r="N156" s="20"/>
    </row>
    <row r="157" customFormat="false" ht="15.75" hidden="false" customHeight="true" outlineLevel="0" collapsed="false">
      <c r="C157" s="4" t="n">
        <v>10195</v>
      </c>
      <c r="D157" s="4" t="s">
        <v>15341</v>
      </c>
      <c r="E157" s="4" t="s">
        <v>15342</v>
      </c>
      <c r="F157" s="4" t="s">
        <v>8234</v>
      </c>
      <c r="G157" s="4" t="s">
        <v>8235</v>
      </c>
      <c r="H157" s="4" t="s">
        <v>620</v>
      </c>
      <c r="I157" s="5" t="s">
        <v>15343</v>
      </c>
      <c r="J157" s="4"/>
      <c r="K157" s="4" t="s">
        <v>64183</v>
      </c>
      <c r="M157" s="31"/>
      <c r="N157" s="20"/>
    </row>
    <row r="158" customFormat="false" ht="15.75" hidden="false" customHeight="true" outlineLevel="0" collapsed="false">
      <c r="C158" s="4" t="n">
        <v>9856</v>
      </c>
      <c r="D158" s="4" t="s">
        <v>41846</v>
      </c>
      <c r="E158" s="4" t="s">
        <v>41847</v>
      </c>
      <c r="F158" s="4" t="s">
        <v>41848</v>
      </c>
      <c r="G158" s="4" t="s">
        <v>41849</v>
      </c>
      <c r="H158" s="4" t="s">
        <v>242</v>
      </c>
      <c r="I158" s="5" t="s">
        <v>41850</v>
      </c>
      <c r="J158" s="4"/>
      <c r="K158" s="4" t="s">
        <v>64184</v>
      </c>
      <c r="M158" s="20"/>
      <c r="N158" s="20"/>
    </row>
    <row r="159" customFormat="false" ht="15.75" hidden="false" customHeight="true" outlineLevel="0" collapsed="false">
      <c r="C159" s="4" t="n">
        <v>6444</v>
      </c>
      <c r="D159" s="4" t="s">
        <v>25351</v>
      </c>
      <c r="E159" s="4" t="s">
        <v>25352</v>
      </c>
      <c r="F159" s="4" t="s">
        <v>11819</v>
      </c>
      <c r="G159" s="4" t="s">
        <v>11820</v>
      </c>
      <c r="H159" s="4" t="s">
        <v>27</v>
      </c>
      <c r="I159" s="5" t="s">
        <v>25353</v>
      </c>
      <c r="J159" s="4"/>
      <c r="K159" s="4" t="s">
        <v>64185</v>
      </c>
      <c r="M159" s="20"/>
      <c r="N159" s="20"/>
    </row>
    <row r="160" customFormat="false" ht="15.75" hidden="false" customHeight="true" outlineLevel="0" collapsed="false">
      <c r="C160" s="4" t="n">
        <v>10696</v>
      </c>
      <c r="D160" s="4" t="s">
        <v>36952</v>
      </c>
      <c r="E160" s="4" t="s">
        <v>36953</v>
      </c>
      <c r="F160" s="4" t="s">
        <v>5393</v>
      </c>
      <c r="G160" s="4" t="s">
        <v>1089</v>
      </c>
      <c r="H160" s="4" t="s">
        <v>882</v>
      </c>
      <c r="I160" s="5" t="s">
        <v>36954</v>
      </c>
      <c r="J160" s="4"/>
      <c r="K160" s="4" t="s">
        <v>64186</v>
      </c>
      <c r="M160" s="31"/>
      <c r="N160" s="20"/>
    </row>
    <row r="161" customFormat="false" ht="15.75" hidden="false" customHeight="true" outlineLevel="0" collapsed="false">
      <c r="C161" s="4" t="n">
        <v>10352</v>
      </c>
      <c r="D161" s="4" t="s">
        <v>18732</v>
      </c>
      <c r="E161" s="4" t="s">
        <v>18733</v>
      </c>
      <c r="F161" s="4" t="s">
        <v>3650</v>
      </c>
      <c r="G161" s="4" t="s">
        <v>1782</v>
      </c>
      <c r="H161" s="4" t="s">
        <v>620</v>
      </c>
      <c r="I161" s="5" t="s">
        <v>18734</v>
      </c>
      <c r="J161" s="4"/>
      <c r="K161" s="4" t="s">
        <v>64187</v>
      </c>
      <c r="M161" s="20"/>
      <c r="N161" s="20"/>
    </row>
    <row r="162" customFormat="false" ht="15.75" hidden="false" customHeight="true" outlineLevel="0" collapsed="false">
      <c r="C162" s="4" t="n">
        <v>7149</v>
      </c>
      <c r="D162" s="4" t="s">
        <v>12689</v>
      </c>
      <c r="E162" s="4" t="s">
        <v>49811</v>
      </c>
      <c r="F162" s="4" t="s">
        <v>91</v>
      </c>
      <c r="G162" s="4" t="s">
        <v>92</v>
      </c>
      <c r="H162" s="4" t="s">
        <v>84</v>
      </c>
      <c r="I162" s="5" t="s">
        <v>49812</v>
      </c>
      <c r="J162" s="4"/>
      <c r="K162" s="4" t="s">
        <v>64188</v>
      </c>
      <c r="M162" s="31"/>
      <c r="N162" s="20"/>
    </row>
    <row r="163" customFormat="false" ht="15.75" hidden="false" customHeight="true" outlineLevel="0" collapsed="false">
      <c r="C163" s="4" t="n">
        <v>5872</v>
      </c>
      <c r="D163" s="4" t="s">
        <v>17642</v>
      </c>
      <c r="E163" s="4" t="s">
        <v>1218</v>
      </c>
      <c r="F163" s="4" t="s">
        <v>1219</v>
      </c>
      <c r="G163" s="4" t="s">
        <v>1220</v>
      </c>
      <c r="H163" s="4" t="s">
        <v>18</v>
      </c>
      <c r="I163" s="5" t="s">
        <v>1221</v>
      </c>
      <c r="J163" s="4"/>
      <c r="K163" s="4" t="s">
        <v>64189</v>
      </c>
      <c r="M163" s="31"/>
      <c r="N163" s="20"/>
    </row>
    <row r="164" customFormat="false" ht="15.75" hidden="false" customHeight="true" outlineLevel="0" collapsed="false">
      <c r="C164" s="4" t="n">
        <v>5955</v>
      </c>
      <c r="D164" s="4" t="s">
        <v>14582</v>
      </c>
      <c r="E164" s="4" t="s">
        <v>14583</v>
      </c>
      <c r="F164" s="4" t="s">
        <v>14584</v>
      </c>
      <c r="G164" s="4" t="s">
        <v>62</v>
      </c>
      <c r="H164" s="4" t="s">
        <v>18</v>
      </c>
      <c r="I164" s="5" t="s">
        <v>14585</v>
      </c>
      <c r="J164" s="4"/>
      <c r="K164" s="4" t="s">
        <v>64190</v>
      </c>
      <c r="M164" s="20"/>
      <c r="N164" s="20"/>
    </row>
    <row r="165" customFormat="false" ht="15.75" hidden="false" customHeight="true" outlineLevel="0" collapsed="false">
      <c r="C165" s="4" t="n">
        <v>6565</v>
      </c>
      <c r="D165" s="4" t="s">
        <v>21318</v>
      </c>
      <c r="E165" s="4" t="s">
        <v>21319</v>
      </c>
      <c r="F165" s="4" t="s">
        <v>21320</v>
      </c>
      <c r="G165" s="4" t="s">
        <v>299</v>
      </c>
      <c r="H165" s="4" t="s">
        <v>299</v>
      </c>
      <c r="I165" s="5" t="s">
        <v>21321</v>
      </c>
      <c r="J165" s="4"/>
      <c r="K165" s="4" t="s">
        <v>64191</v>
      </c>
      <c r="M165" s="20"/>
      <c r="N165" s="20"/>
    </row>
    <row r="166" customFormat="false" ht="15.75" hidden="false" customHeight="true" outlineLevel="0" collapsed="false">
      <c r="C166" s="4" t="n">
        <v>8034</v>
      </c>
      <c r="D166" s="4" t="s">
        <v>35627</v>
      </c>
      <c r="E166" s="4" t="s">
        <v>35628</v>
      </c>
      <c r="F166" s="4" t="s">
        <v>35629</v>
      </c>
      <c r="G166" s="4" t="s">
        <v>35630</v>
      </c>
      <c r="H166" s="4" t="s">
        <v>84</v>
      </c>
      <c r="I166" s="5" t="s">
        <v>35631</v>
      </c>
      <c r="J166" s="4"/>
      <c r="K166" s="4" t="s">
        <v>64192</v>
      </c>
      <c r="M166" s="31"/>
      <c r="N166" s="20"/>
    </row>
    <row r="167" customFormat="false" ht="15.75" hidden="false" customHeight="true" outlineLevel="0" collapsed="false">
      <c r="C167" s="4" t="n">
        <v>7623</v>
      </c>
      <c r="D167" s="4" t="s">
        <v>25717</v>
      </c>
      <c r="E167" s="4" t="s">
        <v>25718</v>
      </c>
      <c r="F167" s="4" t="s">
        <v>14855</v>
      </c>
      <c r="G167" s="4" t="s">
        <v>7889</v>
      </c>
      <c r="H167" s="4" t="s">
        <v>84</v>
      </c>
      <c r="I167" s="5" t="s">
        <v>25719</v>
      </c>
      <c r="J167" s="4"/>
      <c r="K167" s="4" t="s">
        <v>64193</v>
      </c>
      <c r="M167" s="31"/>
      <c r="N167" s="20"/>
    </row>
    <row r="168" customFormat="false" ht="15.75" hidden="false" customHeight="true" outlineLevel="0" collapsed="false">
      <c r="C168" s="4" t="n">
        <v>9473</v>
      </c>
      <c r="D168" s="4" t="s">
        <v>36364</v>
      </c>
      <c r="E168" s="4" t="s">
        <v>36365</v>
      </c>
      <c r="F168" s="4" t="s">
        <v>10063</v>
      </c>
      <c r="G168" s="4" t="s">
        <v>10064</v>
      </c>
      <c r="H168" s="4" t="s">
        <v>2538</v>
      </c>
      <c r="I168" s="5" t="s">
        <v>36366</v>
      </c>
      <c r="J168" s="4"/>
      <c r="K168" s="4" t="s">
        <v>64194</v>
      </c>
      <c r="M168" s="31"/>
      <c r="N168" s="20"/>
    </row>
    <row r="169" customFormat="false" ht="15.75" hidden="false" customHeight="true" outlineLevel="0" collapsed="false">
      <c r="C169" s="4" t="n">
        <v>9493</v>
      </c>
      <c r="D169" s="4" t="s">
        <v>36369</v>
      </c>
      <c r="E169" s="4" t="s">
        <v>36370</v>
      </c>
      <c r="F169" s="4" t="s">
        <v>36371</v>
      </c>
      <c r="G169" s="4" t="s">
        <v>1081</v>
      </c>
      <c r="H169" s="4" t="s">
        <v>1081</v>
      </c>
      <c r="I169" s="5" t="s">
        <v>36372</v>
      </c>
      <c r="J169" s="4"/>
      <c r="K169" s="4" t="s">
        <v>64195</v>
      </c>
      <c r="M169" s="31"/>
      <c r="N169" s="20"/>
    </row>
    <row r="170" customFormat="false" ht="15.75" hidden="false" customHeight="true" outlineLevel="0" collapsed="false">
      <c r="C170" s="4" t="n">
        <v>6012</v>
      </c>
      <c r="D170" s="4" t="s">
        <v>25153</v>
      </c>
      <c r="E170" s="4" t="s">
        <v>25154</v>
      </c>
      <c r="F170" s="4" t="s">
        <v>831</v>
      </c>
      <c r="G170" s="4" t="s">
        <v>832</v>
      </c>
      <c r="H170" s="4" t="s">
        <v>154</v>
      </c>
      <c r="I170" s="5" t="s">
        <v>25155</v>
      </c>
      <c r="J170" s="4"/>
      <c r="K170" s="4" t="s">
        <v>64196</v>
      </c>
      <c r="M170" s="31"/>
      <c r="N170" s="20"/>
    </row>
    <row r="171" customFormat="false" ht="15.75" hidden="false" customHeight="true" outlineLevel="0" collapsed="false">
      <c r="C171" s="4" t="n">
        <v>5779</v>
      </c>
      <c r="D171" s="4" t="s">
        <v>49373</v>
      </c>
      <c r="E171" s="4" t="s">
        <v>49374</v>
      </c>
      <c r="F171" s="4" t="s">
        <v>49375</v>
      </c>
      <c r="G171" s="4" t="s">
        <v>49376</v>
      </c>
      <c r="H171" s="4" t="s">
        <v>18</v>
      </c>
      <c r="I171" s="5" t="s">
        <v>49377</v>
      </c>
      <c r="J171" s="4"/>
      <c r="K171" s="4" t="s">
        <v>64197</v>
      </c>
      <c r="M171" s="31"/>
      <c r="N171" s="20"/>
    </row>
    <row r="172" customFormat="false" ht="15.75" hidden="false" customHeight="true" outlineLevel="0" collapsed="false">
      <c r="C172" s="4" t="n">
        <v>6100</v>
      </c>
      <c r="D172" s="4" t="s">
        <v>40120</v>
      </c>
      <c r="E172" s="4" t="s">
        <v>40121</v>
      </c>
      <c r="F172" s="4" t="s">
        <v>782</v>
      </c>
      <c r="G172" s="4" t="s">
        <v>783</v>
      </c>
      <c r="H172" s="4" t="s">
        <v>154</v>
      </c>
      <c r="I172" s="5" t="s">
        <v>40122</v>
      </c>
      <c r="J172" s="4"/>
      <c r="K172" s="4" t="s">
        <v>64198</v>
      </c>
      <c r="M172" s="31"/>
      <c r="N172" s="20"/>
    </row>
    <row r="173" customFormat="false" ht="15.75" hidden="false" customHeight="true" outlineLevel="0" collapsed="false">
      <c r="C173" s="4" t="n">
        <v>9468</v>
      </c>
      <c r="D173" s="4" t="s">
        <v>12323</v>
      </c>
      <c r="E173" s="4" t="s">
        <v>12324</v>
      </c>
      <c r="F173" s="4" t="s">
        <v>12325</v>
      </c>
      <c r="G173" s="4" t="s">
        <v>12326</v>
      </c>
      <c r="H173" s="4" t="s">
        <v>2538</v>
      </c>
      <c r="I173" s="5" t="s">
        <v>12327</v>
      </c>
      <c r="J173" s="4"/>
      <c r="K173" s="4" t="s">
        <v>64199</v>
      </c>
      <c r="M173" s="20"/>
      <c r="N173" s="20"/>
    </row>
    <row r="174" customFormat="false" ht="15.75" hidden="false" customHeight="true" outlineLevel="0" collapsed="false">
      <c r="C174" s="4" t="n">
        <v>10271</v>
      </c>
      <c r="D174" s="4" t="s">
        <v>31267</v>
      </c>
      <c r="E174" s="4" t="s">
        <v>31268</v>
      </c>
      <c r="F174" s="4" t="s">
        <v>31269</v>
      </c>
      <c r="G174" s="4" t="s">
        <v>31267</v>
      </c>
      <c r="H174" s="4" t="s">
        <v>620</v>
      </c>
      <c r="I174" s="5" t="s">
        <v>31270</v>
      </c>
      <c r="J174" s="4"/>
      <c r="K174" s="4" t="s">
        <v>64200</v>
      </c>
      <c r="M174" s="20"/>
      <c r="N174" s="20"/>
    </row>
    <row r="175" customFormat="false" ht="15.75" hidden="false" customHeight="true" outlineLevel="0" collapsed="false">
      <c r="C175" s="4" t="n">
        <v>7658</v>
      </c>
      <c r="D175" s="4" t="s">
        <v>40738</v>
      </c>
      <c r="E175" s="4" t="s">
        <v>40739</v>
      </c>
      <c r="F175" s="4" t="s">
        <v>2922</v>
      </c>
      <c r="G175" s="4" t="s">
        <v>2923</v>
      </c>
      <c r="H175" s="4" t="s">
        <v>84</v>
      </c>
      <c r="I175" s="5" t="s">
        <v>40740</v>
      </c>
      <c r="J175" s="4"/>
      <c r="K175" s="4" t="s">
        <v>64201</v>
      </c>
      <c r="M175" s="20"/>
      <c r="N175" s="20"/>
    </row>
    <row r="176" customFormat="false" ht="15.75" hidden="false" customHeight="true" outlineLevel="0" collapsed="false">
      <c r="C176" s="4" t="n">
        <v>9315</v>
      </c>
      <c r="D176" s="4" t="s">
        <v>25566</v>
      </c>
      <c r="E176" s="4" t="s">
        <v>41624</v>
      </c>
      <c r="F176" s="4" t="s">
        <v>21981</v>
      </c>
      <c r="G176" s="4" t="s">
        <v>21982</v>
      </c>
      <c r="H176" s="4" t="s">
        <v>259</v>
      </c>
      <c r="I176" s="5" t="s">
        <v>41625</v>
      </c>
      <c r="J176" s="4"/>
      <c r="K176" s="4" t="s">
        <v>64202</v>
      </c>
      <c r="M176" s="31"/>
      <c r="N176" s="20"/>
    </row>
    <row r="177" customFormat="false" ht="15.75" hidden="false" customHeight="true" outlineLevel="0" collapsed="false">
      <c r="C177" s="4" t="n">
        <v>6697</v>
      </c>
      <c r="D177" s="4" t="s">
        <v>14732</v>
      </c>
      <c r="E177" s="4" t="s">
        <v>35032</v>
      </c>
      <c r="F177" s="4" t="s">
        <v>35033</v>
      </c>
      <c r="G177" s="4" t="s">
        <v>14735</v>
      </c>
      <c r="H177" s="4" t="s">
        <v>1155</v>
      </c>
      <c r="I177" s="5" t="s">
        <v>35034</v>
      </c>
      <c r="J177" s="4"/>
      <c r="K177" s="4" t="s">
        <v>64203</v>
      </c>
      <c r="M177" s="20"/>
      <c r="N177" s="20"/>
    </row>
    <row r="178" customFormat="false" ht="15.75" hidden="false" customHeight="true" outlineLevel="0" collapsed="false">
      <c r="C178" s="4" t="n">
        <v>8807</v>
      </c>
      <c r="D178" s="4" t="s">
        <v>30650</v>
      </c>
      <c r="E178" s="4" t="s">
        <v>30651</v>
      </c>
      <c r="F178" s="4" t="s">
        <v>26145</v>
      </c>
      <c r="G178" s="4" t="s">
        <v>26146</v>
      </c>
      <c r="H178" s="4" t="s">
        <v>355</v>
      </c>
      <c r="I178" s="5" t="s">
        <v>30652</v>
      </c>
      <c r="J178" s="4"/>
      <c r="K178" s="4" t="s">
        <v>64204</v>
      </c>
      <c r="M178" s="20"/>
      <c r="N178" s="20"/>
    </row>
    <row r="179" customFormat="false" ht="15.75" hidden="false" customHeight="true" outlineLevel="0" collapsed="false">
      <c r="C179" s="4" t="n">
        <v>10320</v>
      </c>
      <c r="D179" s="4" t="s">
        <v>47038</v>
      </c>
      <c r="E179" s="4" t="s">
        <v>47039</v>
      </c>
      <c r="F179" s="4" t="s">
        <v>1286</v>
      </c>
      <c r="G179" s="4" t="s">
        <v>1287</v>
      </c>
      <c r="H179" s="4" t="s">
        <v>620</v>
      </c>
      <c r="I179" s="5" t="s">
        <v>47040</v>
      </c>
      <c r="J179" s="4"/>
      <c r="K179" s="4" t="s">
        <v>64205</v>
      </c>
      <c r="M179" s="31"/>
      <c r="N179" s="20"/>
    </row>
    <row r="180" customFormat="false" ht="15.75" hidden="false" customHeight="true" outlineLevel="0" collapsed="false">
      <c r="C180" s="4" t="n">
        <v>5947</v>
      </c>
      <c r="D180" s="4" t="s">
        <v>34699</v>
      </c>
      <c r="E180" s="4" t="s">
        <v>34700</v>
      </c>
      <c r="F180" s="4" t="s">
        <v>61</v>
      </c>
      <c r="G180" s="4" t="s">
        <v>62</v>
      </c>
      <c r="H180" s="4" t="s">
        <v>18</v>
      </c>
      <c r="I180" s="5" t="s">
        <v>34701</v>
      </c>
      <c r="J180" s="4"/>
      <c r="K180" s="4" t="s">
        <v>64206</v>
      </c>
      <c r="M180" s="20"/>
      <c r="N180" s="20"/>
    </row>
    <row r="181" customFormat="false" ht="15.75" hidden="false" customHeight="true" outlineLevel="0" collapsed="false">
      <c r="C181" s="4" t="n">
        <v>9917</v>
      </c>
      <c r="D181" s="4" t="s">
        <v>36579</v>
      </c>
      <c r="E181" s="4" t="s">
        <v>36580</v>
      </c>
      <c r="F181" s="4" t="s">
        <v>10152</v>
      </c>
      <c r="G181" s="4" t="s">
        <v>10153</v>
      </c>
      <c r="H181" s="4" t="s">
        <v>611</v>
      </c>
      <c r="I181" s="5" t="s">
        <v>36581</v>
      </c>
      <c r="J181" s="4"/>
      <c r="K181" s="4" t="s">
        <v>64207</v>
      </c>
      <c r="M181" s="31"/>
      <c r="N181" s="20"/>
    </row>
    <row r="182" customFormat="false" ht="15.75" hidden="false" customHeight="true" outlineLevel="0" collapsed="false">
      <c r="C182" s="4" t="n">
        <v>6687</v>
      </c>
      <c r="D182" s="4" t="s">
        <v>57401</v>
      </c>
      <c r="E182" s="4" t="s">
        <v>57402</v>
      </c>
      <c r="F182" s="4" t="s">
        <v>57403</v>
      </c>
      <c r="G182" s="4" t="s">
        <v>57404</v>
      </c>
      <c r="H182" s="4" t="s">
        <v>1155</v>
      </c>
      <c r="I182" s="5" t="s">
        <v>59485</v>
      </c>
      <c r="J182" s="4"/>
      <c r="K182" s="4" t="s">
        <v>64208</v>
      </c>
      <c r="M182" s="31"/>
      <c r="N182" s="20"/>
    </row>
    <row r="183" customFormat="false" ht="15.75" hidden="false" customHeight="true" outlineLevel="0" collapsed="false">
      <c r="C183" s="4" t="n">
        <v>6762</v>
      </c>
      <c r="D183" s="4" t="s">
        <v>54290</v>
      </c>
      <c r="E183" s="4" t="s">
        <v>54291</v>
      </c>
      <c r="F183" s="4" t="s">
        <v>49686</v>
      </c>
      <c r="G183" s="4" t="s">
        <v>49687</v>
      </c>
      <c r="H183" s="4" t="s">
        <v>1423</v>
      </c>
      <c r="I183" s="5" t="s">
        <v>54292</v>
      </c>
      <c r="J183" s="4"/>
      <c r="K183" s="4" t="s">
        <v>64209</v>
      </c>
      <c r="M183" s="20"/>
      <c r="N183" s="20"/>
    </row>
    <row r="184" customFormat="false" ht="15.75" hidden="false" customHeight="true" outlineLevel="0" collapsed="false">
      <c r="C184" s="4" t="n">
        <v>8651</v>
      </c>
      <c r="D184" s="4" t="s">
        <v>3598</v>
      </c>
      <c r="E184" s="4" t="s">
        <v>3599</v>
      </c>
      <c r="F184" s="4" t="s">
        <v>3600</v>
      </c>
      <c r="G184" s="4" t="s">
        <v>3601</v>
      </c>
      <c r="H184" s="4" t="s">
        <v>1567</v>
      </c>
      <c r="I184" s="5" t="s">
        <v>3602</v>
      </c>
      <c r="J184" s="4"/>
      <c r="K184" s="4" t="s">
        <v>64210</v>
      </c>
      <c r="M184" s="20"/>
      <c r="N184" s="20"/>
    </row>
    <row r="185" customFormat="false" ht="15.75" hidden="false" customHeight="true" outlineLevel="0" collapsed="false">
      <c r="C185" s="4" t="n">
        <v>10748</v>
      </c>
      <c r="D185" s="4" t="s">
        <v>36976</v>
      </c>
      <c r="E185" s="4" t="s">
        <v>36977</v>
      </c>
      <c r="F185" s="4" t="s">
        <v>1788</v>
      </c>
      <c r="G185" s="4" t="s">
        <v>1789</v>
      </c>
      <c r="H185" s="4" t="s">
        <v>882</v>
      </c>
      <c r="I185" s="5" t="s">
        <v>36978</v>
      </c>
      <c r="J185" s="4"/>
      <c r="K185" s="4" t="s">
        <v>64211</v>
      </c>
      <c r="M185" s="31"/>
      <c r="N185" s="20"/>
    </row>
    <row r="186" customFormat="false" ht="15.75" hidden="false" customHeight="true" outlineLevel="0" collapsed="false">
      <c r="C186" s="4" t="n">
        <v>7614</v>
      </c>
      <c r="D186" s="4" t="s">
        <v>45659</v>
      </c>
      <c r="E186" s="4" t="s">
        <v>45660</v>
      </c>
      <c r="F186" s="4" t="s">
        <v>30181</v>
      </c>
      <c r="G186" s="4" t="s">
        <v>30182</v>
      </c>
      <c r="H186" s="4" t="s">
        <v>84</v>
      </c>
      <c r="I186" s="5" t="s">
        <v>45661</v>
      </c>
      <c r="J186" s="4"/>
      <c r="K186" s="4" t="s">
        <v>64212</v>
      </c>
      <c r="M186" s="20"/>
      <c r="N186" s="20"/>
    </row>
    <row r="187" customFormat="false" ht="15.75" hidden="false" customHeight="true" outlineLevel="0" collapsed="false">
      <c r="C187" s="4" t="n">
        <v>8491</v>
      </c>
      <c r="D187" s="4" t="s">
        <v>35848</v>
      </c>
      <c r="E187" s="4" t="s">
        <v>35850</v>
      </c>
      <c r="F187" s="4" t="s">
        <v>12175</v>
      </c>
      <c r="G187" s="4" t="s">
        <v>12176</v>
      </c>
      <c r="H187" s="4" t="s">
        <v>146</v>
      </c>
      <c r="I187" s="5" t="s">
        <v>35851</v>
      </c>
      <c r="J187" s="4"/>
      <c r="K187" s="4" t="s">
        <v>64213</v>
      </c>
      <c r="M187" s="31"/>
      <c r="N187" s="20"/>
    </row>
    <row r="188" customFormat="false" ht="15.75" hidden="false" customHeight="true" outlineLevel="0" collapsed="false">
      <c r="C188" s="4" t="n">
        <v>8738</v>
      </c>
      <c r="D188" s="4" t="s">
        <v>46188</v>
      </c>
      <c r="E188" s="4" t="s">
        <v>46190</v>
      </c>
      <c r="F188" s="4" t="s">
        <v>6533</v>
      </c>
      <c r="G188" s="4" t="s">
        <v>6534</v>
      </c>
      <c r="H188" s="4" t="s">
        <v>1567</v>
      </c>
      <c r="I188" s="5" t="s">
        <v>46191</v>
      </c>
      <c r="J188" s="4"/>
      <c r="K188" s="4" t="s">
        <v>64214</v>
      </c>
      <c r="M188" s="31"/>
      <c r="N188" s="20"/>
    </row>
    <row r="189" customFormat="false" ht="15.75" hidden="false" customHeight="true" outlineLevel="0" collapsed="false">
      <c r="C189" s="4" t="n">
        <v>8640</v>
      </c>
      <c r="D189" s="4" t="s">
        <v>35974</v>
      </c>
      <c r="E189" s="4" t="s">
        <v>35975</v>
      </c>
      <c r="F189" s="4" t="s">
        <v>35976</v>
      </c>
      <c r="G189" s="4" t="s">
        <v>35977</v>
      </c>
      <c r="H189" s="4" t="s">
        <v>1567</v>
      </c>
      <c r="I189" s="5" t="s">
        <v>35978</v>
      </c>
      <c r="J189" s="4"/>
      <c r="K189" s="4" t="s">
        <v>64215</v>
      </c>
      <c r="M189" s="20"/>
      <c r="N189" s="20"/>
    </row>
    <row r="190" customFormat="false" ht="15.75" hidden="false" customHeight="true" outlineLevel="0" collapsed="false">
      <c r="C190" s="4" t="n">
        <v>8500</v>
      </c>
      <c r="D190" s="4" t="s">
        <v>35860</v>
      </c>
      <c r="E190" s="4" t="s">
        <v>35862</v>
      </c>
      <c r="F190" s="4" t="s">
        <v>14981</v>
      </c>
      <c r="G190" s="4" t="s">
        <v>14982</v>
      </c>
      <c r="H190" s="4" t="s">
        <v>146</v>
      </c>
      <c r="I190" s="5" t="s">
        <v>35863</v>
      </c>
      <c r="J190" s="4"/>
      <c r="K190" s="4" t="s">
        <v>64216</v>
      </c>
      <c r="M190" s="31"/>
      <c r="N190" s="20"/>
    </row>
    <row r="191" customFormat="false" ht="15.75" hidden="false" customHeight="true" outlineLevel="0" collapsed="false">
      <c r="C191" s="4" t="n">
        <v>8512</v>
      </c>
      <c r="D191" s="4" t="s">
        <v>30520</v>
      </c>
      <c r="E191" s="4" t="s">
        <v>30522</v>
      </c>
      <c r="F191" s="4" t="s">
        <v>347</v>
      </c>
      <c r="G191" s="4" t="s">
        <v>348</v>
      </c>
      <c r="H191" s="4" t="s">
        <v>146</v>
      </c>
      <c r="I191" s="5" t="s">
        <v>30523</v>
      </c>
      <c r="J191" s="4"/>
      <c r="K191" s="4" t="s">
        <v>64217</v>
      </c>
      <c r="M191" s="31"/>
      <c r="N191" s="20"/>
    </row>
    <row r="192" customFormat="false" ht="15.75" hidden="false" customHeight="true" outlineLevel="0" collapsed="false">
      <c r="C192" s="4" t="n">
        <v>7127</v>
      </c>
      <c r="D192" s="4" t="s">
        <v>40534</v>
      </c>
      <c r="E192" s="4" t="s">
        <v>40535</v>
      </c>
      <c r="F192" s="4" t="s">
        <v>91</v>
      </c>
      <c r="G192" s="4" t="s">
        <v>92</v>
      </c>
      <c r="H192" s="4" t="s">
        <v>84</v>
      </c>
      <c r="I192" s="5" t="s">
        <v>40536</v>
      </c>
      <c r="J192" s="4"/>
      <c r="K192" s="4" t="s">
        <v>64218</v>
      </c>
      <c r="M192" s="31"/>
      <c r="N192" s="20"/>
    </row>
    <row r="193" customFormat="false" ht="15.75" hidden="false" customHeight="true" outlineLevel="0" collapsed="false">
      <c r="C193" s="4" t="n">
        <v>11043</v>
      </c>
      <c r="D193" s="4" t="s">
        <v>31617</v>
      </c>
      <c r="E193" s="4" t="s">
        <v>31618</v>
      </c>
      <c r="F193" s="4" t="s">
        <v>31619</v>
      </c>
      <c r="G193" s="4" t="s">
        <v>31620</v>
      </c>
      <c r="H193" s="4" t="s">
        <v>1270</v>
      </c>
      <c r="I193" s="5" t="s">
        <v>31621</v>
      </c>
      <c r="J193" s="4"/>
      <c r="K193" s="4" t="s">
        <v>64219</v>
      </c>
      <c r="M193" s="31"/>
      <c r="N193" s="20"/>
    </row>
    <row r="194" customFormat="false" ht="15.75" hidden="false" customHeight="true" outlineLevel="0" collapsed="false">
      <c r="C194" s="4" t="n">
        <v>8781</v>
      </c>
      <c r="D194" s="4" t="s">
        <v>18365</v>
      </c>
      <c r="E194" s="4" t="s">
        <v>18366</v>
      </c>
      <c r="F194" s="4" t="s">
        <v>8015</v>
      </c>
      <c r="G194" s="4" t="s">
        <v>355</v>
      </c>
      <c r="H194" s="4" t="s">
        <v>355</v>
      </c>
      <c r="I194" s="5" t="s">
        <v>18367</v>
      </c>
      <c r="J194" s="4"/>
      <c r="K194" s="4" t="s">
        <v>64220</v>
      </c>
      <c r="M194" s="20"/>
      <c r="N194" s="20"/>
    </row>
    <row r="195" customFormat="false" ht="15.75" hidden="false" customHeight="true" outlineLevel="0" collapsed="false">
      <c r="C195" s="4" t="n">
        <v>6259</v>
      </c>
      <c r="D195" s="4" t="s">
        <v>29782</v>
      </c>
      <c r="E195" s="4" t="s">
        <v>29783</v>
      </c>
      <c r="F195" s="4" t="s">
        <v>29784</v>
      </c>
      <c r="G195" s="4" t="s">
        <v>29785</v>
      </c>
      <c r="H195" s="4" t="s">
        <v>27</v>
      </c>
      <c r="I195" s="5" t="s">
        <v>29786</v>
      </c>
      <c r="J195" s="4"/>
      <c r="K195" s="4" t="s">
        <v>64221</v>
      </c>
      <c r="M195" s="31"/>
      <c r="N195" s="20"/>
    </row>
    <row r="196" customFormat="false" ht="15.75" hidden="false" customHeight="true" outlineLevel="0" collapsed="false">
      <c r="C196" s="4" t="n">
        <v>8679</v>
      </c>
      <c r="D196" s="4" t="s">
        <v>46151</v>
      </c>
      <c r="E196" s="4" t="s">
        <v>46152</v>
      </c>
      <c r="F196" s="4" t="s">
        <v>46153</v>
      </c>
      <c r="G196" s="4" t="s">
        <v>21799</v>
      </c>
      <c r="H196" s="4" t="s">
        <v>1567</v>
      </c>
      <c r="I196" s="5" t="s">
        <v>46154</v>
      </c>
      <c r="J196" s="4"/>
      <c r="K196" s="4" t="s">
        <v>64222</v>
      </c>
      <c r="M196" s="31"/>
      <c r="N196" s="20"/>
    </row>
    <row r="197" customFormat="false" ht="15.75" hidden="false" customHeight="true" outlineLevel="0" collapsed="false">
      <c r="C197" s="4" t="n">
        <v>9283</v>
      </c>
      <c r="D197" s="4" t="s">
        <v>46446</v>
      </c>
      <c r="E197" s="4" t="s">
        <v>46448</v>
      </c>
      <c r="F197" s="4" t="s">
        <v>3006</v>
      </c>
      <c r="G197" s="4" t="s">
        <v>3007</v>
      </c>
      <c r="H197" s="4" t="s">
        <v>259</v>
      </c>
      <c r="I197" s="5" t="s">
        <v>46449</v>
      </c>
      <c r="J197" s="4"/>
      <c r="K197" s="4" t="s">
        <v>64223</v>
      </c>
      <c r="M197" s="31"/>
      <c r="N197" s="20"/>
    </row>
    <row r="198" customFormat="false" ht="15.75" hidden="false" customHeight="true" outlineLevel="0" collapsed="false">
      <c r="C198" s="4" t="n">
        <v>11430</v>
      </c>
      <c r="D198" s="4" t="s">
        <v>22682</v>
      </c>
      <c r="E198" s="4" t="s">
        <v>22683</v>
      </c>
      <c r="F198" s="4" t="s">
        <v>22684</v>
      </c>
      <c r="G198" s="4" t="s">
        <v>22685</v>
      </c>
      <c r="H198" s="4" t="s">
        <v>895</v>
      </c>
      <c r="I198" s="5" t="s">
        <v>283</v>
      </c>
      <c r="J198" s="4"/>
      <c r="K198" s="4" t="s">
        <v>64044</v>
      </c>
      <c r="M198" s="20"/>
      <c r="N198" s="20"/>
    </row>
    <row r="199" customFormat="false" ht="15.75" hidden="false" customHeight="true" outlineLevel="0" collapsed="false">
      <c r="C199" s="4" t="n">
        <v>10885</v>
      </c>
      <c r="D199" s="4" t="s">
        <v>5403</v>
      </c>
      <c r="E199" s="4" t="s">
        <v>5404</v>
      </c>
      <c r="F199" s="4" t="s">
        <v>5405</v>
      </c>
      <c r="G199" s="4" t="s">
        <v>4458</v>
      </c>
      <c r="H199" s="4" t="s">
        <v>364</v>
      </c>
      <c r="I199" s="5" t="s">
        <v>5406</v>
      </c>
      <c r="J199" s="4"/>
      <c r="K199" s="4" t="s">
        <v>64224</v>
      </c>
      <c r="M199" s="31"/>
      <c r="N199" s="20"/>
    </row>
    <row r="200" customFormat="false" ht="15.75" hidden="false" customHeight="true" outlineLevel="0" collapsed="false">
      <c r="C200" s="4" t="n">
        <v>10218</v>
      </c>
      <c r="D200" s="4" t="s">
        <v>18708</v>
      </c>
      <c r="E200" s="4" t="s">
        <v>18709</v>
      </c>
      <c r="F200" s="4" t="s">
        <v>18710</v>
      </c>
      <c r="G200" s="4" t="s">
        <v>3050</v>
      </c>
      <c r="H200" s="4" t="s">
        <v>620</v>
      </c>
      <c r="I200" s="5" t="s">
        <v>18711</v>
      </c>
      <c r="J200" s="4"/>
      <c r="K200" s="4" t="s">
        <v>64225</v>
      </c>
      <c r="M200" s="20"/>
      <c r="N200" s="20"/>
    </row>
    <row r="201" customFormat="false" ht="15.75" hidden="false" customHeight="true" outlineLevel="0" collapsed="false">
      <c r="C201" s="4" t="n">
        <v>9257</v>
      </c>
      <c r="D201" s="4" t="s">
        <v>55273</v>
      </c>
      <c r="E201" s="4" t="s">
        <v>55275</v>
      </c>
      <c r="F201" s="4" t="s">
        <v>28274</v>
      </c>
      <c r="G201" s="4" t="s">
        <v>28275</v>
      </c>
      <c r="H201" s="4" t="s">
        <v>259</v>
      </c>
      <c r="I201" s="5" t="s">
        <v>55276</v>
      </c>
      <c r="J201" s="4"/>
      <c r="K201" s="4" t="s">
        <v>64226</v>
      </c>
      <c r="M201" s="20"/>
      <c r="N201" s="20"/>
    </row>
    <row r="202" customFormat="false" ht="15.75" hidden="false" customHeight="true" outlineLevel="0" collapsed="false">
      <c r="C202" s="4" t="n">
        <v>9173</v>
      </c>
      <c r="D202" s="4" t="s">
        <v>46392</v>
      </c>
      <c r="E202" s="4" t="s">
        <v>46394</v>
      </c>
      <c r="F202" s="4" t="s">
        <v>257</v>
      </c>
      <c r="G202" s="4" t="s">
        <v>258</v>
      </c>
      <c r="H202" s="4" t="s">
        <v>259</v>
      </c>
      <c r="I202" s="5" t="s">
        <v>46395</v>
      </c>
      <c r="J202" s="4"/>
      <c r="K202" s="4" t="s">
        <v>64227</v>
      </c>
      <c r="M202" s="31"/>
      <c r="N202" s="20"/>
    </row>
    <row r="203" customFormat="false" ht="15.75" hidden="false" customHeight="true" outlineLevel="0" collapsed="false">
      <c r="C203" s="4" t="n">
        <v>9725</v>
      </c>
      <c r="D203" s="4" t="s">
        <v>46670</v>
      </c>
      <c r="E203" s="4" t="s">
        <v>46671</v>
      </c>
      <c r="F203" s="4" t="s">
        <v>46672</v>
      </c>
      <c r="G203" s="4" t="s">
        <v>6753</v>
      </c>
      <c r="H203" s="4" t="s">
        <v>603</v>
      </c>
      <c r="I203" s="5" t="s">
        <v>46673</v>
      </c>
      <c r="J203" s="4"/>
      <c r="K203" s="4" t="s">
        <v>64228</v>
      </c>
      <c r="M203" s="20"/>
      <c r="N203" s="20"/>
    </row>
    <row r="204" customFormat="false" ht="15.75" hidden="false" customHeight="true" outlineLevel="0" collapsed="false">
      <c r="C204" s="4" t="n">
        <v>6244</v>
      </c>
      <c r="D204" s="4" t="s">
        <v>29772</v>
      </c>
      <c r="E204" s="4" t="s">
        <v>29773</v>
      </c>
      <c r="F204" s="4" t="s">
        <v>1931</v>
      </c>
      <c r="G204" s="4" t="s">
        <v>1317</v>
      </c>
      <c r="H204" s="4" t="s">
        <v>27</v>
      </c>
      <c r="I204" s="5" t="s">
        <v>29774</v>
      </c>
      <c r="J204" s="4"/>
      <c r="K204" s="4" t="s">
        <v>64229</v>
      </c>
      <c r="M204" s="31"/>
      <c r="N204" s="20"/>
    </row>
    <row r="205" customFormat="false" ht="15.75" hidden="false" customHeight="true" outlineLevel="0" collapsed="false">
      <c r="C205" s="4" t="n">
        <v>8302</v>
      </c>
      <c r="D205" s="4" t="s">
        <v>21694</v>
      </c>
      <c r="E205" s="4" t="s">
        <v>21696</v>
      </c>
      <c r="F205" s="4" t="s">
        <v>144</v>
      </c>
      <c r="G205" s="4" t="s">
        <v>145</v>
      </c>
      <c r="H205" s="4" t="s">
        <v>146</v>
      </c>
      <c r="I205" s="5" t="s">
        <v>21697</v>
      </c>
      <c r="J205" s="4"/>
      <c r="K205" s="4" t="s">
        <v>64230</v>
      </c>
      <c r="M205" s="20"/>
      <c r="N205" s="20"/>
    </row>
    <row r="206" customFormat="false" ht="15.75" hidden="false" customHeight="true" outlineLevel="0" collapsed="false">
      <c r="C206" s="4" t="n">
        <v>6262</v>
      </c>
      <c r="D206" s="4" t="s">
        <v>11824</v>
      </c>
      <c r="E206" s="4" t="s">
        <v>11829</v>
      </c>
      <c r="F206" s="4" t="s">
        <v>594</v>
      </c>
      <c r="G206" s="4" t="s">
        <v>595</v>
      </c>
      <c r="H206" s="4" t="s">
        <v>27</v>
      </c>
      <c r="I206" s="5" t="s">
        <v>11826</v>
      </c>
      <c r="J206" s="4"/>
      <c r="K206" s="4" t="s">
        <v>64231</v>
      </c>
      <c r="M206" s="31"/>
      <c r="N206" s="20"/>
    </row>
    <row r="207" customFormat="false" ht="15.75" hidden="false" customHeight="true" outlineLevel="0" collapsed="false">
      <c r="C207" s="4" t="n">
        <v>6263</v>
      </c>
      <c r="D207" s="4" t="s">
        <v>11824</v>
      </c>
      <c r="E207" s="4" t="s">
        <v>11825</v>
      </c>
      <c r="F207" s="4" t="s">
        <v>594</v>
      </c>
      <c r="G207" s="4" t="s">
        <v>595</v>
      </c>
      <c r="H207" s="4" t="s">
        <v>27</v>
      </c>
      <c r="I207" s="5" t="s">
        <v>11826</v>
      </c>
      <c r="J207" s="4"/>
      <c r="K207" s="4" t="s">
        <v>64231</v>
      </c>
      <c r="M207" s="31"/>
      <c r="N207" s="20"/>
    </row>
    <row r="208" customFormat="false" ht="15.75" hidden="false" customHeight="true" outlineLevel="0" collapsed="false">
      <c r="C208" s="4" t="n">
        <v>9872</v>
      </c>
      <c r="D208" s="4" t="s">
        <v>26565</v>
      </c>
      <c r="E208" s="4" t="s">
        <v>26566</v>
      </c>
      <c r="F208" s="4" t="s">
        <v>26567</v>
      </c>
      <c r="G208" s="4" t="s">
        <v>611</v>
      </c>
      <c r="H208" s="4" t="s">
        <v>611</v>
      </c>
      <c r="I208" s="5" t="s">
        <v>26568</v>
      </c>
      <c r="J208" s="4"/>
      <c r="K208" s="4" t="s">
        <v>64232</v>
      </c>
      <c r="M208" s="31"/>
      <c r="N208" s="20"/>
    </row>
    <row r="209" customFormat="false" ht="15.75" hidden="false" customHeight="true" outlineLevel="0" collapsed="false">
      <c r="C209" s="4" t="n">
        <v>6753</v>
      </c>
      <c r="D209" s="4" t="s">
        <v>29949</v>
      </c>
      <c r="E209" s="4" t="s">
        <v>29950</v>
      </c>
      <c r="F209" s="4" t="s">
        <v>2193</v>
      </c>
      <c r="G209" s="4" t="s">
        <v>2194</v>
      </c>
      <c r="H209" s="4" t="s">
        <v>1423</v>
      </c>
      <c r="I209" s="5" t="s">
        <v>29947</v>
      </c>
      <c r="J209" s="4"/>
      <c r="K209" s="4" t="s">
        <v>64233</v>
      </c>
      <c r="M209" s="31"/>
      <c r="N209" s="20"/>
    </row>
    <row r="210" customFormat="false" ht="15.75" hidden="false" customHeight="true" outlineLevel="0" collapsed="false">
      <c r="C210" s="4" t="n">
        <v>9670</v>
      </c>
      <c r="D210" s="4" t="s">
        <v>31088</v>
      </c>
      <c r="E210" s="4" t="s">
        <v>31089</v>
      </c>
      <c r="F210" s="4" t="s">
        <v>6650</v>
      </c>
      <c r="G210" s="4" t="s">
        <v>6651</v>
      </c>
      <c r="H210" s="4" t="s">
        <v>603</v>
      </c>
      <c r="I210" s="5" t="s">
        <v>31090</v>
      </c>
      <c r="J210" s="4"/>
      <c r="K210" s="4" t="s">
        <v>64234</v>
      </c>
      <c r="M210" s="20"/>
      <c r="N210" s="20"/>
    </row>
    <row r="211" customFormat="false" ht="15.75" hidden="false" customHeight="true" outlineLevel="0" collapsed="false">
      <c r="C211" s="4" t="n">
        <v>9766</v>
      </c>
      <c r="D211" s="4" t="s">
        <v>5330</v>
      </c>
      <c r="E211" s="4" t="s">
        <v>5331</v>
      </c>
      <c r="F211" s="4" t="s">
        <v>5332</v>
      </c>
      <c r="G211" s="4" t="s">
        <v>5333</v>
      </c>
      <c r="H211" s="4" t="s">
        <v>242</v>
      </c>
      <c r="I211" s="5" t="s">
        <v>5334</v>
      </c>
      <c r="J211" s="4"/>
      <c r="K211" s="4" t="s">
        <v>64235</v>
      </c>
      <c r="M211" s="31"/>
      <c r="N211" s="20"/>
    </row>
    <row r="212" customFormat="false" ht="15.75" hidden="false" customHeight="true" outlineLevel="0" collapsed="false">
      <c r="C212" s="4" t="n">
        <v>10641</v>
      </c>
      <c r="D212" s="4" t="s">
        <v>5384</v>
      </c>
      <c r="E212" s="4" t="s">
        <v>5385</v>
      </c>
      <c r="F212" s="4" t="s">
        <v>5386</v>
      </c>
      <c r="G212" s="4" t="s">
        <v>5387</v>
      </c>
      <c r="H212" s="4" t="s">
        <v>882</v>
      </c>
      <c r="I212" s="5" t="s">
        <v>5388</v>
      </c>
      <c r="J212" s="4"/>
      <c r="K212" s="4" t="s">
        <v>64236</v>
      </c>
      <c r="M212" s="20"/>
      <c r="N212" s="20"/>
    </row>
    <row r="213" customFormat="false" ht="15.75" hidden="false" customHeight="true" outlineLevel="0" collapsed="false">
      <c r="C213" s="4" t="n">
        <v>9054</v>
      </c>
      <c r="D213" s="4" t="s">
        <v>15069</v>
      </c>
      <c r="E213" s="4" t="s">
        <v>15070</v>
      </c>
      <c r="F213" s="4" t="s">
        <v>15071</v>
      </c>
      <c r="G213" s="4" t="s">
        <v>1574</v>
      </c>
      <c r="H213" s="4" t="s">
        <v>1574</v>
      </c>
      <c r="I213" s="5" t="s">
        <v>15072</v>
      </c>
      <c r="J213" s="4"/>
      <c r="K213" s="4" t="s">
        <v>64237</v>
      </c>
      <c r="M213" s="31"/>
      <c r="N213" s="20"/>
    </row>
    <row r="214" customFormat="false" ht="15.75" hidden="false" customHeight="true" outlineLevel="0" collapsed="false">
      <c r="C214" s="4" t="n">
        <v>9949</v>
      </c>
      <c r="D214" s="4" t="s">
        <v>18646</v>
      </c>
      <c r="E214" s="4" t="s">
        <v>18647</v>
      </c>
      <c r="F214" s="4" t="s">
        <v>15266</v>
      </c>
      <c r="G214" s="4" t="s">
        <v>15267</v>
      </c>
      <c r="H214" s="4" t="s">
        <v>611</v>
      </c>
      <c r="I214" s="5" t="s">
        <v>18648</v>
      </c>
      <c r="J214" s="4"/>
      <c r="K214" s="4" t="s">
        <v>64238</v>
      </c>
      <c r="M214" s="31"/>
      <c r="N214" s="20"/>
    </row>
    <row r="215" customFormat="false" ht="15.75" hidden="false" customHeight="true" outlineLevel="0" collapsed="false">
      <c r="C215" s="4" t="n">
        <v>9952</v>
      </c>
      <c r="D215" s="4" t="s">
        <v>18651</v>
      </c>
      <c r="E215" s="4" t="s">
        <v>18652</v>
      </c>
      <c r="F215" s="4" t="s">
        <v>15266</v>
      </c>
      <c r="G215" s="4" t="s">
        <v>15267</v>
      </c>
      <c r="H215" s="4" t="s">
        <v>611</v>
      </c>
      <c r="I215" s="5" t="s">
        <v>18653</v>
      </c>
      <c r="J215" s="4"/>
      <c r="K215" s="4" t="s">
        <v>64238</v>
      </c>
      <c r="M215" s="31"/>
      <c r="N215" s="20"/>
    </row>
    <row r="216" customFormat="false" ht="15.75" hidden="false" customHeight="true" outlineLevel="0" collapsed="false">
      <c r="C216" s="4" t="n">
        <v>9351</v>
      </c>
      <c r="D216" s="4" t="s">
        <v>4373</v>
      </c>
      <c r="E216" s="4" t="s">
        <v>4374</v>
      </c>
      <c r="F216" s="4" t="s">
        <v>4375</v>
      </c>
      <c r="G216" s="4" t="s">
        <v>2214</v>
      </c>
      <c r="H216" s="4" t="s">
        <v>2214</v>
      </c>
      <c r="I216" s="5" t="s">
        <v>4376</v>
      </c>
      <c r="J216" s="4"/>
      <c r="K216" s="4" t="s">
        <v>64239</v>
      </c>
      <c r="M216" s="31"/>
      <c r="N216" s="20"/>
    </row>
    <row r="217" customFormat="false" ht="15.75" hidden="false" customHeight="true" outlineLevel="0" collapsed="false">
      <c r="C217" s="4" t="n">
        <v>9569</v>
      </c>
      <c r="D217" s="4" t="s">
        <v>26456</v>
      </c>
      <c r="E217" s="4" t="s">
        <v>26457</v>
      </c>
      <c r="F217" s="4" t="s">
        <v>26458</v>
      </c>
      <c r="G217" s="4" t="s">
        <v>12367</v>
      </c>
      <c r="H217" s="4" t="s">
        <v>603</v>
      </c>
      <c r="I217" s="5" t="s">
        <v>26459</v>
      </c>
      <c r="J217" s="4"/>
      <c r="K217" s="4" t="s">
        <v>64240</v>
      </c>
      <c r="M217" s="31"/>
      <c r="N217" s="20"/>
    </row>
    <row r="218" customFormat="false" ht="15.75" hidden="false" customHeight="true" outlineLevel="0" collapsed="false">
      <c r="C218" s="4" t="n">
        <v>10964</v>
      </c>
      <c r="D218" s="4" t="s">
        <v>18949</v>
      </c>
      <c r="E218" s="4" t="s">
        <v>18950</v>
      </c>
      <c r="F218" s="4" t="s">
        <v>18951</v>
      </c>
      <c r="G218" s="4" t="s">
        <v>364</v>
      </c>
      <c r="H218" s="4" t="s">
        <v>364</v>
      </c>
      <c r="I218" s="5" t="s">
        <v>18952</v>
      </c>
      <c r="J218" s="4"/>
      <c r="K218" s="4" t="s">
        <v>64241</v>
      </c>
      <c r="M218" s="31"/>
      <c r="N218" s="20"/>
    </row>
    <row r="219" customFormat="false" ht="15.75" hidden="false" customHeight="true" outlineLevel="0" collapsed="false">
      <c r="C219" s="4" t="n">
        <v>8611</v>
      </c>
      <c r="D219" s="4" t="s">
        <v>3591</v>
      </c>
      <c r="E219" s="4" t="s">
        <v>3593</v>
      </c>
      <c r="F219" s="4" t="s">
        <v>3594</v>
      </c>
      <c r="G219" s="4" t="s">
        <v>1567</v>
      </c>
      <c r="H219" s="4" t="s">
        <v>1567</v>
      </c>
      <c r="I219" s="5" t="s">
        <v>3595</v>
      </c>
      <c r="J219" s="4"/>
      <c r="K219" s="4" t="s">
        <v>64242</v>
      </c>
      <c r="M219" s="20"/>
      <c r="N219" s="20"/>
    </row>
    <row r="220" customFormat="false" ht="15.75" hidden="false" customHeight="true" outlineLevel="0" collapsed="false">
      <c r="C220" s="4" t="n">
        <v>10849</v>
      </c>
      <c r="D220" s="4" t="s">
        <v>42343</v>
      </c>
      <c r="E220" s="4" t="s">
        <v>42344</v>
      </c>
      <c r="F220" s="4" t="s">
        <v>37041</v>
      </c>
      <c r="G220" s="4" t="s">
        <v>364</v>
      </c>
      <c r="H220" s="4" t="s">
        <v>364</v>
      </c>
      <c r="I220" s="5" t="s">
        <v>42345</v>
      </c>
      <c r="J220" s="4"/>
      <c r="K220" s="4" t="s">
        <v>64243</v>
      </c>
      <c r="M220" s="20"/>
      <c r="N220" s="20"/>
    </row>
    <row r="221" customFormat="false" ht="15.75" hidden="false" customHeight="true" outlineLevel="0" collapsed="false">
      <c r="C221" s="4" t="n">
        <v>8670</v>
      </c>
      <c r="D221" s="4" t="s">
        <v>30590</v>
      </c>
      <c r="E221" s="4" t="s">
        <v>30591</v>
      </c>
      <c r="F221" s="4" t="s">
        <v>30592</v>
      </c>
      <c r="G221" s="4" t="s">
        <v>26078</v>
      </c>
      <c r="H221" s="4" t="s">
        <v>1567</v>
      </c>
      <c r="I221" s="5" t="s">
        <v>30593</v>
      </c>
      <c r="J221" s="4"/>
      <c r="K221" s="4" t="s">
        <v>64244</v>
      </c>
      <c r="M221" s="31"/>
      <c r="N221" s="20"/>
    </row>
    <row r="222" customFormat="false" ht="15.75" hidden="false" customHeight="true" outlineLevel="0" collapsed="false">
      <c r="C222" s="4" t="n">
        <v>10439</v>
      </c>
      <c r="D222" s="4" t="s">
        <v>12509</v>
      </c>
      <c r="E222" s="4" t="s">
        <v>12510</v>
      </c>
      <c r="F222" s="4" t="s">
        <v>4439</v>
      </c>
      <c r="G222" s="4" t="s">
        <v>4440</v>
      </c>
      <c r="H222" s="4" t="s">
        <v>620</v>
      </c>
      <c r="I222" s="5" t="s">
        <v>12511</v>
      </c>
      <c r="J222" s="4"/>
      <c r="K222" s="4" t="s">
        <v>64245</v>
      </c>
      <c r="M222" s="20"/>
      <c r="N222" s="20"/>
    </row>
    <row r="223" customFormat="false" ht="15.75" hidden="false" customHeight="true" outlineLevel="0" collapsed="false">
      <c r="C223" s="4" t="n">
        <v>9096</v>
      </c>
      <c r="D223" s="4" t="s">
        <v>21903</v>
      </c>
      <c r="E223" s="4" t="s">
        <v>21904</v>
      </c>
      <c r="F223" s="4" t="s">
        <v>2990</v>
      </c>
      <c r="G223" s="4" t="s">
        <v>2991</v>
      </c>
      <c r="H223" s="4" t="s">
        <v>1574</v>
      </c>
      <c r="I223" s="5" t="s">
        <v>21905</v>
      </c>
      <c r="J223" s="4"/>
      <c r="K223" s="4" t="s">
        <v>64246</v>
      </c>
      <c r="M223" s="20"/>
      <c r="N223" s="20"/>
    </row>
    <row r="224" customFormat="false" ht="15.75" hidden="false" customHeight="true" outlineLevel="0" collapsed="false">
      <c r="C224" s="4" t="n">
        <v>10955</v>
      </c>
      <c r="D224" s="4" t="s">
        <v>51358</v>
      </c>
      <c r="E224" s="4" t="s">
        <v>51359</v>
      </c>
      <c r="F224" s="4" t="s">
        <v>18951</v>
      </c>
      <c r="G224" s="4" t="s">
        <v>364</v>
      </c>
      <c r="H224" s="4" t="s">
        <v>364</v>
      </c>
      <c r="I224" s="5" t="s">
        <v>51360</v>
      </c>
      <c r="J224" s="4"/>
      <c r="K224" s="4" t="s">
        <v>64247</v>
      </c>
      <c r="M224" s="31"/>
      <c r="N224" s="20"/>
    </row>
    <row r="225" customFormat="false" ht="15.75" hidden="false" customHeight="true" outlineLevel="0" collapsed="false">
      <c r="C225" s="4" t="n">
        <v>10874</v>
      </c>
      <c r="D225" s="4" t="s">
        <v>12618</v>
      </c>
      <c r="E225" s="4" t="s">
        <v>12619</v>
      </c>
      <c r="F225" s="4" t="s">
        <v>12620</v>
      </c>
      <c r="G225" s="4" t="s">
        <v>4458</v>
      </c>
      <c r="H225" s="4" t="s">
        <v>364</v>
      </c>
      <c r="I225" s="5" t="s">
        <v>12621</v>
      </c>
      <c r="J225" s="4"/>
      <c r="K225" s="4" t="s">
        <v>64248</v>
      </c>
      <c r="M225" s="20"/>
      <c r="N225" s="20"/>
    </row>
    <row r="226" customFormat="false" ht="15.75" hidden="false" customHeight="true" outlineLevel="0" collapsed="false">
      <c r="C226" s="4" t="n">
        <v>10717</v>
      </c>
      <c r="D226" s="4" t="s">
        <v>12586</v>
      </c>
      <c r="E226" s="4" t="s">
        <v>12587</v>
      </c>
      <c r="F226" s="4" t="s">
        <v>3063</v>
      </c>
      <c r="G226" s="4" t="s">
        <v>1089</v>
      </c>
      <c r="H226" s="4" t="s">
        <v>882</v>
      </c>
      <c r="I226" s="5" t="s">
        <v>12588</v>
      </c>
      <c r="J226" s="4"/>
      <c r="K226" s="4" t="s">
        <v>64249</v>
      </c>
      <c r="M226" s="20"/>
      <c r="N226" s="20"/>
    </row>
    <row r="227" customFormat="false" ht="15.75" hidden="false" customHeight="true" outlineLevel="0" collapsed="false">
      <c r="C227" s="4" t="n">
        <v>5641</v>
      </c>
      <c r="D227" s="4" t="s">
        <v>11705</v>
      </c>
      <c r="E227" s="4" t="s">
        <v>11707</v>
      </c>
      <c r="F227" s="4" t="s">
        <v>11708</v>
      </c>
      <c r="G227" s="4" t="s">
        <v>5035</v>
      </c>
      <c r="H227" s="4" t="s">
        <v>573</v>
      </c>
      <c r="I227" s="5" t="s">
        <v>11709</v>
      </c>
      <c r="J227" s="4"/>
      <c r="K227" s="4" t="s">
        <v>64250</v>
      </c>
      <c r="M227" s="20"/>
      <c r="N227" s="20"/>
    </row>
    <row r="228" customFormat="false" ht="15.75" hidden="false" customHeight="true" outlineLevel="0" collapsed="false">
      <c r="C228" s="4" t="n">
        <v>10210</v>
      </c>
      <c r="D228" s="4" t="s">
        <v>8238</v>
      </c>
      <c r="E228" s="4" t="s">
        <v>8239</v>
      </c>
      <c r="F228" s="4" t="s">
        <v>8240</v>
      </c>
      <c r="G228" s="4" t="s">
        <v>8241</v>
      </c>
      <c r="H228" s="4" t="s">
        <v>620</v>
      </c>
      <c r="I228" s="5" t="s">
        <v>8242</v>
      </c>
      <c r="J228" s="4"/>
      <c r="K228" s="4" t="s">
        <v>64251</v>
      </c>
      <c r="M228" s="20"/>
      <c r="N228" s="20"/>
    </row>
    <row r="229" customFormat="false" ht="15.75" hidden="false" customHeight="true" outlineLevel="0" collapsed="false">
      <c r="C229" s="4" t="n">
        <v>8042</v>
      </c>
      <c r="D229" s="4" t="s">
        <v>30326</v>
      </c>
      <c r="E229" s="4" t="s">
        <v>30327</v>
      </c>
      <c r="F229" s="4" t="s">
        <v>510</v>
      </c>
      <c r="G229" s="4" t="s">
        <v>511</v>
      </c>
      <c r="H229" s="4" t="s">
        <v>84</v>
      </c>
      <c r="I229" s="5" t="s">
        <v>30328</v>
      </c>
      <c r="J229" s="4"/>
      <c r="K229" s="4" t="s">
        <v>64252</v>
      </c>
      <c r="M229" s="31"/>
      <c r="N229" s="20"/>
    </row>
    <row r="230" customFormat="false" ht="15.75" hidden="false" customHeight="true" outlineLevel="0" collapsed="false">
      <c r="C230" s="4" t="n">
        <v>8389</v>
      </c>
      <c r="D230" s="4" t="s">
        <v>9915</v>
      </c>
      <c r="E230" s="4" t="s">
        <v>9917</v>
      </c>
      <c r="F230" s="4" t="s">
        <v>9918</v>
      </c>
      <c r="G230" s="4" t="s">
        <v>9919</v>
      </c>
      <c r="H230" s="4" t="s">
        <v>146</v>
      </c>
      <c r="I230" s="5" t="s">
        <v>9920</v>
      </c>
      <c r="J230" s="4"/>
      <c r="K230" s="4" t="s">
        <v>64253</v>
      </c>
      <c r="M230" s="31"/>
      <c r="N230" s="20"/>
    </row>
    <row r="231" customFormat="false" ht="15.75" hidden="false" customHeight="true" outlineLevel="0" collapsed="false">
      <c r="C231" s="4" t="n">
        <v>8564</v>
      </c>
      <c r="D231" s="4" t="s">
        <v>50404</v>
      </c>
      <c r="E231" s="4" t="s">
        <v>41016</v>
      </c>
      <c r="F231" s="4" t="s">
        <v>8489</v>
      </c>
      <c r="G231" s="4" t="s">
        <v>8490</v>
      </c>
      <c r="H231" s="4" t="s">
        <v>146</v>
      </c>
      <c r="I231" s="5" t="s">
        <v>50406</v>
      </c>
      <c r="J231" s="4"/>
      <c r="K231" s="4" t="s">
        <v>64254</v>
      </c>
      <c r="M231" s="31"/>
      <c r="N231" s="20"/>
    </row>
    <row r="232" customFormat="false" ht="15.75" hidden="false" customHeight="true" outlineLevel="0" collapsed="false">
      <c r="C232" s="4" t="n">
        <v>6435</v>
      </c>
      <c r="D232" s="4" t="s">
        <v>40247</v>
      </c>
      <c r="E232" s="4" t="s">
        <v>40248</v>
      </c>
      <c r="F232" s="4" t="s">
        <v>2267</v>
      </c>
      <c r="G232" s="4" t="s">
        <v>2268</v>
      </c>
      <c r="H232" s="4" t="s">
        <v>27</v>
      </c>
      <c r="I232" s="5" t="s">
        <v>40249</v>
      </c>
      <c r="J232" s="4"/>
      <c r="K232" s="4" t="s">
        <v>64255</v>
      </c>
      <c r="M232" s="20"/>
      <c r="N232" s="20"/>
    </row>
    <row r="233" customFormat="false" ht="15.75" hidden="false" customHeight="true" outlineLevel="0" collapsed="false">
      <c r="C233" s="4" t="n">
        <v>10273</v>
      </c>
      <c r="D233" s="4" t="s">
        <v>36754</v>
      </c>
      <c r="E233" s="4" t="s">
        <v>36755</v>
      </c>
      <c r="F233" s="4" t="s">
        <v>31269</v>
      </c>
      <c r="G233" s="4" t="s">
        <v>31267</v>
      </c>
      <c r="H233" s="4" t="s">
        <v>620</v>
      </c>
      <c r="I233" s="5" t="s">
        <v>36756</v>
      </c>
      <c r="J233" s="4"/>
      <c r="K233" s="4" t="s">
        <v>64256</v>
      </c>
      <c r="M233" s="31"/>
      <c r="N233" s="20"/>
    </row>
    <row r="234" customFormat="false" ht="15.75" hidden="false" customHeight="true" outlineLevel="0" collapsed="false">
      <c r="C234" s="4" t="n">
        <v>10648</v>
      </c>
      <c r="D234" s="4" t="s">
        <v>55700</v>
      </c>
      <c r="E234" s="4" t="s">
        <v>55701</v>
      </c>
      <c r="F234" s="4" t="s">
        <v>18815</v>
      </c>
      <c r="G234" s="4" t="s">
        <v>18809</v>
      </c>
      <c r="H234" s="4" t="s">
        <v>882</v>
      </c>
      <c r="I234" s="5" t="s">
        <v>55702</v>
      </c>
      <c r="J234" s="4"/>
      <c r="K234" s="4" t="s">
        <v>64257</v>
      </c>
      <c r="M234" s="20"/>
      <c r="N234" s="20"/>
    </row>
    <row r="235" customFormat="false" ht="15.75" hidden="false" customHeight="true" outlineLevel="0" collapsed="false">
      <c r="C235" s="4" t="n">
        <v>6187</v>
      </c>
      <c r="D235" s="4" t="s">
        <v>40154</v>
      </c>
      <c r="E235" s="4" t="s">
        <v>40155</v>
      </c>
      <c r="F235" s="4" t="s">
        <v>11873</v>
      </c>
      <c r="G235" s="4" t="s">
        <v>11874</v>
      </c>
      <c r="H235" s="4" t="s">
        <v>27</v>
      </c>
      <c r="I235" s="5" t="s">
        <v>40156</v>
      </c>
      <c r="J235" s="4"/>
      <c r="K235" s="4" t="s">
        <v>64258</v>
      </c>
      <c r="M235" s="31"/>
      <c r="N235" s="20"/>
    </row>
    <row r="236" customFormat="false" ht="15.75" hidden="false" customHeight="true" outlineLevel="0" collapsed="false">
      <c r="C236" s="4" t="n">
        <v>9543</v>
      </c>
      <c r="D236" s="4" t="s">
        <v>36406</v>
      </c>
      <c r="E236" s="4" t="s">
        <v>36407</v>
      </c>
      <c r="F236" s="4" t="s">
        <v>36408</v>
      </c>
      <c r="G236" s="4" t="s">
        <v>603</v>
      </c>
      <c r="H236" s="4" t="s">
        <v>603</v>
      </c>
      <c r="I236" s="5" t="s">
        <v>36409</v>
      </c>
      <c r="J236" s="4"/>
      <c r="K236" s="4" t="s">
        <v>64259</v>
      </c>
      <c r="M236" s="31"/>
      <c r="N236" s="20"/>
    </row>
    <row r="237" customFormat="false" ht="15.75" hidden="false" customHeight="true" outlineLevel="0" collapsed="false">
      <c r="C237" s="4" t="n">
        <v>10102</v>
      </c>
      <c r="D237" s="4" t="s">
        <v>41956</v>
      </c>
      <c r="E237" s="4" t="s">
        <v>41957</v>
      </c>
      <c r="F237" s="4" t="s">
        <v>1440</v>
      </c>
      <c r="G237" s="4" t="s">
        <v>619</v>
      </c>
      <c r="H237" s="4" t="s">
        <v>620</v>
      </c>
      <c r="I237" s="5" t="s">
        <v>41958</v>
      </c>
      <c r="J237" s="4"/>
      <c r="K237" s="4" t="s">
        <v>64260</v>
      </c>
      <c r="M237" s="31"/>
      <c r="N237" s="20"/>
    </row>
    <row r="238" customFormat="false" ht="15.75" hidden="false" customHeight="true" outlineLevel="0" collapsed="false">
      <c r="C238" s="4" t="n">
        <v>6731</v>
      </c>
      <c r="D238" s="4" t="s">
        <v>49691</v>
      </c>
      <c r="E238" s="4" t="s">
        <v>49692</v>
      </c>
      <c r="F238" s="4" t="s">
        <v>49693</v>
      </c>
      <c r="G238" s="4" t="s">
        <v>49694</v>
      </c>
      <c r="H238" s="4" t="s">
        <v>1423</v>
      </c>
      <c r="I238" s="5" t="s">
        <v>49695</v>
      </c>
      <c r="J238" s="4"/>
      <c r="K238" s="4" t="s">
        <v>64261</v>
      </c>
      <c r="M238" s="31"/>
      <c r="N238" s="20"/>
    </row>
    <row r="239" customFormat="false" ht="15.75" hidden="false" customHeight="true" outlineLevel="0" collapsed="false">
      <c r="C239" s="4" t="n">
        <v>8002</v>
      </c>
      <c r="D239" s="4" t="s">
        <v>35607</v>
      </c>
      <c r="E239" s="4" t="s">
        <v>35608</v>
      </c>
      <c r="F239" s="4" t="s">
        <v>2918</v>
      </c>
      <c r="G239" s="4" t="s">
        <v>1956</v>
      </c>
      <c r="H239" s="4" t="s">
        <v>84</v>
      </c>
      <c r="I239" s="5" t="s">
        <v>35609</v>
      </c>
      <c r="J239" s="4"/>
      <c r="K239" s="4" t="s">
        <v>64262</v>
      </c>
      <c r="M239" s="31"/>
      <c r="N239" s="20"/>
    </row>
    <row r="240" customFormat="false" ht="15.75" hidden="false" customHeight="true" outlineLevel="0" collapsed="false">
      <c r="C240" s="4" t="n">
        <v>10916</v>
      </c>
      <c r="D240" s="4" t="s">
        <v>31560</v>
      </c>
      <c r="E240" s="4" t="s">
        <v>31561</v>
      </c>
      <c r="F240" s="4" t="s">
        <v>31562</v>
      </c>
      <c r="G240" s="4" t="s">
        <v>31563</v>
      </c>
      <c r="H240" s="4" t="s">
        <v>364</v>
      </c>
      <c r="I240" s="5" t="s">
        <v>31564</v>
      </c>
      <c r="J240" s="4"/>
      <c r="K240" s="4" t="s">
        <v>64263</v>
      </c>
      <c r="M240" s="20"/>
      <c r="N240" s="20"/>
    </row>
    <row r="241" customFormat="false" ht="15.75" hidden="false" customHeight="true" outlineLevel="0" collapsed="false">
      <c r="C241" s="4" t="n">
        <v>9970</v>
      </c>
      <c r="D241" s="4" t="s">
        <v>15278</v>
      </c>
      <c r="E241" s="4" t="s">
        <v>15279</v>
      </c>
      <c r="F241" s="4" t="s">
        <v>15280</v>
      </c>
      <c r="G241" s="4" t="s">
        <v>8235</v>
      </c>
      <c r="H241" s="4" t="s">
        <v>620</v>
      </c>
      <c r="I241" s="5" t="s">
        <v>15281</v>
      </c>
      <c r="J241" s="4"/>
      <c r="K241" s="4" t="s">
        <v>64264</v>
      </c>
      <c r="M241" s="20"/>
      <c r="N241" s="20"/>
    </row>
    <row r="242" customFormat="false" ht="15.75" hidden="false" customHeight="true" outlineLevel="0" collapsed="false">
      <c r="C242" s="4" t="n">
        <v>7091</v>
      </c>
      <c r="D242" s="4" t="s">
        <v>14797</v>
      </c>
      <c r="E242" s="4" t="s">
        <v>14798</v>
      </c>
      <c r="F242" s="4" t="s">
        <v>4284</v>
      </c>
      <c r="G242" s="4" t="s">
        <v>4285</v>
      </c>
      <c r="H242" s="4" t="s">
        <v>84</v>
      </c>
      <c r="I242" s="5" t="s">
        <v>14799</v>
      </c>
      <c r="J242" s="4"/>
      <c r="K242" s="4" t="s">
        <v>64265</v>
      </c>
      <c r="M242" s="20"/>
      <c r="N242" s="20"/>
    </row>
    <row r="243" customFormat="false" ht="15.75" hidden="false" customHeight="true" outlineLevel="0" collapsed="false">
      <c r="C243" s="4" t="n">
        <v>10659</v>
      </c>
      <c r="D243" s="4" t="s">
        <v>51179</v>
      </c>
      <c r="E243" s="4" t="s">
        <v>51180</v>
      </c>
      <c r="F243" s="4" t="s">
        <v>42239</v>
      </c>
      <c r="G243" s="4" t="s">
        <v>42240</v>
      </c>
      <c r="H243" s="4" t="s">
        <v>882</v>
      </c>
      <c r="I243" s="5" t="s">
        <v>51181</v>
      </c>
      <c r="J243" s="4"/>
      <c r="K243" s="4" t="s">
        <v>64266</v>
      </c>
      <c r="M243" s="31"/>
      <c r="N243" s="20"/>
    </row>
    <row r="244" customFormat="false" ht="15.75" hidden="false" customHeight="true" outlineLevel="0" collapsed="false">
      <c r="C244" s="4" t="n">
        <v>10603</v>
      </c>
      <c r="D244" s="4" t="s">
        <v>47159</v>
      </c>
      <c r="E244" s="4" t="s">
        <v>47160</v>
      </c>
      <c r="F244" s="4" t="s">
        <v>5379</v>
      </c>
      <c r="G244" s="4" t="s">
        <v>5380</v>
      </c>
      <c r="H244" s="4" t="s">
        <v>882</v>
      </c>
      <c r="I244" s="5" t="s">
        <v>47161</v>
      </c>
      <c r="J244" s="4"/>
      <c r="K244" s="4" t="s">
        <v>64267</v>
      </c>
      <c r="M244" s="31"/>
      <c r="N244" s="20"/>
    </row>
    <row r="245" customFormat="false" ht="15.75" hidden="false" customHeight="true" outlineLevel="0" collapsed="false">
      <c r="C245" s="4" t="n">
        <v>11045</v>
      </c>
      <c r="D245" s="4" t="s">
        <v>22570</v>
      </c>
      <c r="E245" s="4" t="s">
        <v>22571</v>
      </c>
      <c r="F245" s="4" t="s">
        <v>18957</v>
      </c>
      <c r="G245" s="4" t="s">
        <v>1270</v>
      </c>
      <c r="H245" s="4" t="s">
        <v>1270</v>
      </c>
      <c r="I245" s="5" t="s">
        <v>22572</v>
      </c>
      <c r="J245" s="4"/>
      <c r="K245" s="4" t="s">
        <v>64268</v>
      </c>
      <c r="M245" s="31"/>
      <c r="N245" s="20"/>
    </row>
    <row r="246" customFormat="false" ht="15.75" hidden="false" customHeight="true" outlineLevel="0" collapsed="false">
      <c r="C246" s="4" t="n">
        <v>6428</v>
      </c>
      <c r="D246" s="4" t="s">
        <v>40242</v>
      </c>
      <c r="E246" s="4" t="s">
        <v>40243</v>
      </c>
      <c r="F246" s="4" t="s">
        <v>1931</v>
      </c>
      <c r="G246" s="4" t="s">
        <v>1317</v>
      </c>
      <c r="H246" s="4" t="s">
        <v>27</v>
      </c>
      <c r="I246" s="5" t="s">
        <v>40244</v>
      </c>
      <c r="J246" s="4"/>
      <c r="K246" s="4" t="s">
        <v>64269</v>
      </c>
      <c r="M246" s="31"/>
      <c r="N246" s="20"/>
    </row>
    <row r="247" customFormat="false" ht="15.75" hidden="false" customHeight="true" outlineLevel="0" collapsed="false">
      <c r="C247" s="4" t="n">
        <v>6432</v>
      </c>
      <c r="D247" s="4" t="s">
        <v>25344</v>
      </c>
      <c r="E247" s="4" t="s">
        <v>25345</v>
      </c>
      <c r="F247" s="4" t="s">
        <v>25346</v>
      </c>
      <c r="G247" s="4" t="s">
        <v>25347</v>
      </c>
      <c r="H247" s="4" t="s">
        <v>27</v>
      </c>
      <c r="I247" s="5" t="s">
        <v>25348</v>
      </c>
      <c r="J247" s="4"/>
      <c r="K247" s="4" t="s">
        <v>64270</v>
      </c>
      <c r="M247" s="20"/>
      <c r="N247" s="20"/>
    </row>
    <row r="248" customFormat="false" ht="15.75" hidden="false" customHeight="true" outlineLevel="0" collapsed="false">
      <c r="C248" s="4" t="n">
        <v>8629</v>
      </c>
      <c r="D248" s="4" t="s">
        <v>54982</v>
      </c>
      <c r="E248" s="4" t="s">
        <v>54983</v>
      </c>
      <c r="F248" s="4" t="s">
        <v>30574</v>
      </c>
      <c r="G248" s="4" t="s">
        <v>30575</v>
      </c>
      <c r="H248" s="4" t="s">
        <v>1567</v>
      </c>
      <c r="I248" s="5" t="s">
        <v>54984</v>
      </c>
      <c r="J248" s="4"/>
      <c r="K248" s="4" t="s">
        <v>64271</v>
      </c>
      <c r="M248" s="31"/>
      <c r="N248" s="20"/>
    </row>
    <row r="249" customFormat="false" ht="15.75" hidden="false" customHeight="true" outlineLevel="0" collapsed="false">
      <c r="C249" s="4" t="n">
        <v>6578</v>
      </c>
      <c r="D249" s="4" t="s">
        <v>49620</v>
      </c>
      <c r="E249" s="4" t="s">
        <v>49621</v>
      </c>
      <c r="F249" s="4" t="s">
        <v>49622</v>
      </c>
      <c r="G249" s="4" t="s">
        <v>1155</v>
      </c>
      <c r="H249" s="4" t="s">
        <v>1155</v>
      </c>
      <c r="I249" s="5" t="s">
        <v>49623</v>
      </c>
      <c r="J249" s="4"/>
      <c r="K249" s="4" t="s">
        <v>64272</v>
      </c>
      <c r="M249" s="31"/>
      <c r="N249" s="20"/>
    </row>
    <row r="250" customFormat="false" ht="15.75" hidden="false" customHeight="true" outlineLevel="0" collapsed="false">
      <c r="C250" s="4" t="n">
        <v>8208</v>
      </c>
      <c r="D250" s="4" t="s">
        <v>50221</v>
      </c>
      <c r="E250" s="4" t="s">
        <v>50223</v>
      </c>
      <c r="F250" s="4" t="s">
        <v>2508</v>
      </c>
      <c r="G250" s="4" t="s">
        <v>2509</v>
      </c>
      <c r="H250" s="4" t="s">
        <v>146</v>
      </c>
      <c r="I250" s="5" t="s">
        <v>50224</v>
      </c>
      <c r="J250" s="4"/>
      <c r="K250" s="4" t="s">
        <v>64273</v>
      </c>
      <c r="M250" s="20"/>
      <c r="N250" s="20"/>
    </row>
    <row r="251" customFormat="false" ht="15.75" hidden="false" customHeight="true" outlineLevel="0" collapsed="false">
      <c r="C251" s="4" t="n">
        <v>6309</v>
      </c>
      <c r="D251" s="4" t="s">
        <v>14665</v>
      </c>
      <c r="E251" s="4" t="s">
        <v>14666</v>
      </c>
      <c r="F251" s="4" t="s">
        <v>44</v>
      </c>
      <c r="G251" s="4" t="s">
        <v>45</v>
      </c>
      <c r="H251" s="4" t="s">
        <v>27</v>
      </c>
      <c r="I251" s="5" t="s">
        <v>14667</v>
      </c>
      <c r="J251" s="4"/>
      <c r="K251" s="4" t="s">
        <v>64274</v>
      </c>
      <c r="M251" s="31"/>
      <c r="N251" s="20"/>
    </row>
    <row r="252" customFormat="false" ht="15.75" hidden="false" customHeight="true" outlineLevel="0" collapsed="false">
      <c r="C252" s="4" t="n">
        <v>9882</v>
      </c>
      <c r="D252" s="4" t="s">
        <v>46821</v>
      </c>
      <c r="E252" s="4" t="s">
        <v>46822</v>
      </c>
      <c r="F252" s="4" t="s">
        <v>8184</v>
      </c>
      <c r="G252" s="4" t="s">
        <v>611</v>
      </c>
      <c r="H252" s="4" t="s">
        <v>611</v>
      </c>
      <c r="I252" s="5" t="s">
        <v>46823</v>
      </c>
      <c r="J252" s="4"/>
      <c r="K252" s="4" t="s">
        <v>64275</v>
      </c>
      <c r="M252" s="31"/>
      <c r="N252" s="20"/>
    </row>
    <row r="253" customFormat="false" ht="15.75" hidden="false" customHeight="true" outlineLevel="0" collapsed="false">
      <c r="C253" s="4" t="n">
        <v>6016</v>
      </c>
      <c r="D253" s="4" t="s">
        <v>40076</v>
      </c>
      <c r="E253" s="4" t="s">
        <v>40077</v>
      </c>
      <c r="F253" s="4" t="s">
        <v>831</v>
      </c>
      <c r="G253" s="4" t="s">
        <v>832</v>
      </c>
      <c r="H253" s="4" t="s">
        <v>154</v>
      </c>
      <c r="I253" s="5" t="s">
        <v>40078</v>
      </c>
      <c r="J253" s="4"/>
      <c r="K253" s="4" t="s">
        <v>64276</v>
      </c>
      <c r="M253" s="31"/>
      <c r="N253" s="20"/>
    </row>
    <row r="254" customFormat="false" ht="15.75" hidden="false" customHeight="true" outlineLevel="0" collapsed="false">
      <c r="C254" s="4" t="n">
        <v>9685</v>
      </c>
      <c r="D254" s="4" t="s">
        <v>31093</v>
      </c>
      <c r="E254" s="4" t="s">
        <v>31094</v>
      </c>
      <c r="F254" s="4" t="s">
        <v>12394</v>
      </c>
      <c r="G254" s="4" t="s">
        <v>12395</v>
      </c>
      <c r="H254" s="4" t="s">
        <v>603</v>
      </c>
      <c r="I254" s="5" t="s">
        <v>31095</v>
      </c>
      <c r="J254" s="4"/>
      <c r="K254" s="4" t="s">
        <v>64277</v>
      </c>
      <c r="M254" s="31"/>
      <c r="N254" s="20"/>
    </row>
    <row r="255" customFormat="false" ht="15.75" hidden="false" customHeight="true" outlineLevel="0" collapsed="false">
      <c r="C255" s="4" t="n">
        <v>10888</v>
      </c>
      <c r="D255" s="4" t="s">
        <v>26929</v>
      </c>
      <c r="E255" s="4" t="s">
        <v>26930</v>
      </c>
      <c r="F255" s="4" t="s">
        <v>3099</v>
      </c>
      <c r="G255" s="4" t="s">
        <v>3100</v>
      </c>
      <c r="H255" s="4" t="s">
        <v>364</v>
      </c>
      <c r="I255" s="5" t="s">
        <v>26931</v>
      </c>
      <c r="J255" s="4"/>
      <c r="K255" s="4" t="s">
        <v>64278</v>
      </c>
      <c r="M255" s="20"/>
      <c r="N255" s="20"/>
    </row>
    <row r="256" customFormat="false" ht="15.75" hidden="false" customHeight="true" outlineLevel="0" collapsed="false">
      <c r="C256" s="4" t="n">
        <v>9342</v>
      </c>
      <c r="D256" s="4" t="s">
        <v>21998</v>
      </c>
      <c r="E256" s="4" t="s">
        <v>21999</v>
      </c>
      <c r="F256" s="4" t="s">
        <v>22000</v>
      </c>
      <c r="G256" s="4" t="s">
        <v>22001</v>
      </c>
      <c r="H256" s="4" t="s">
        <v>2214</v>
      </c>
      <c r="I256" s="5" t="s">
        <v>22002</v>
      </c>
      <c r="J256" s="4"/>
      <c r="K256" s="4" t="s">
        <v>64279</v>
      </c>
      <c r="M256" s="20"/>
      <c r="N256" s="20"/>
    </row>
    <row r="257" customFormat="false" ht="15.75" hidden="false" customHeight="true" outlineLevel="0" collapsed="false">
      <c r="C257" s="4" t="n">
        <v>6134</v>
      </c>
      <c r="D257" s="4" t="s">
        <v>17712</v>
      </c>
      <c r="E257" s="4" t="s">
        <v>17713</v>
      </c>
      <c r="F257" s="4" t="s">
        <v>5111</v>
      </c>
      <c r="G257" s="4" t="s">
        <v>5112</v>
      </c>
      <c r="H257" s="4" t="s">
        <v>27</v>
      </c>
      <c r="I257" s="5" t="s">
        <v>17714</v>
      </c>
      <c r="J257" s="4"/>
      <c r="K257" s="4" t="s">
        <v>64280</v>
      </c>
      <c r="M257" s="20"/>
      <c r="N257" s="20"/>
    </row>
    <row r="258" customFormat="false" ht="15.75" hidden="false" customHeight="true" outlineLevel="0" collapsed="false">
      <c r="C258" s="4" t="n">
        <v>10340</v>
      </c>
      <c r="D258" s="4" t="s">
        <v>31309</v>
      </c>
      <c r="E258" s="4" t="s">
        <v>31310</v>
      </c>
      <c r="F258" s="4" t="s">
        <v>31311</v>
      </c>
      <c r="G258" s="4" t="s">
        <v>2585</v>
      </c>
      <c r="H258" s="4" t="s">
        <v>620</v>
      </c>
      <c r="I258" s="5" t="s">
        <v>31312</v>
      </c>
      <c r="J258" s="4"/>
      <c r="K258" s="4" t="s">
        <v>64281</v>
      </c>
      <c r="M258" s="31"/>
      <c r="N258" s="20"/>
    </row>
    <row r="259" customFormat="false" ht="15.75" hidden="false" customHeight="true" outlineLevel="0" collapsed="false">
      <c r="C259" s="4" t="n">
        <v>10136</v>
      </c>
      <c r="D259" s="4" t="s">
        <v>41985</v>
      </c>
      <c r="E259" s="4" t="s">
        <v>41986</v>
      </c>
      <c r="F259" s="4" t="s">
        <v>10181</v>
      </c>
      <c r="G259" s="4" t="s">
        <v>10182</v>
      </c>
      <c r="H259" s="4" t="s">
        <v>620</v>
      </c>
      <c r="I259" s="5" t="s">
        <v>41987</v>
      </c>
      <c r="J259" s="4"/>
      <c r="K259" s="4" t="s">
        <v>64282</v>
      </c>
      <c r="M259" s="20"/>
      <c r="N259" s="20"/>
    </row>
    <row r="260" customFormat="false" ht="15.75" hidden="false" customHeight="true" outlineLevel="0" collapsed="false">
      <c r="C260" s="4" t="n">
        <v>10379</v>
      </c>
      <c r="D260" s="4" t="s">
        <v>42074</v>
      </c>
      <c r="E260" s="4" t="s">
        <v>22339</v>
      </c>
      <c r="F260" s="4" t="s">
        <v>8253</v>
      </c>
      <c r="G260" s="4" t="s">
        <v>8254</v>
      </c>
      <c r="H260" s="4" t="s">
        <v>620</v>
      </c>
      <c r="I260" s="5" t="s">
        <v>42075</v>
      </c>
      <c r="J260" s="4"/>
      <c r="K260" s="4" t="s">
        <v>64282</v>
      </c>
      <c r="M260" s="31"/>
      <c r="N260" s="20"/>
    </row>
    <row r="261" customFormat="false" ht="15.75" hidden="false" customHeight="true" outlineLevel="0" collapsed="false">
      <c r="C261" s="4" t="n">
        <v>8776</v>
      </c>
      <c r="D261" s="4" t="s">
        <v>46219</v>
      </c>
      <c r="E261" s="4" t="s">
        <v>46221</v>
      </c>
      <c r="F261" s="4" t="s">
        <v>46222</v>
      </c>
      <c r="G261" s="4" t="s">
        <v>46223</v>
      </c>
      <c r="H261" s="4" t="s">
        <v>1567</v>
      </c>
      <c r="I261" s="5" t="s">
        <v>46224</v>
      </c>
      <c r="J261" s="4"/>
      <c r="K261" s="4" t="s">
        <v>64283</v>
      </c>
      <c r="M261" s="31"/>
      <c r="N261" s="20"/>
    </row>
    <row r="262" customFormat="false" ht="15.75" hidden="false" customHeight="true" outlineLevel="0" collapsed="false">
      <c r="C262" s="4" t="n">
        <v>6149</v>
      </c>
      <c r="D262" s="4" t="s">
        <v>45079</v>
      </c>
      <c r="E262" s="4" t="s">
        <v>45080</v>
      </c>
      <c r="F262" s="4" t="s">
        <v>17724</v>
      </c>
      <c r="G262" s="4" t="s">
        <v>423</v>
      </c>
      <c r="H262" s="4" t="s">
        <v>27</v>
      </c>
      <c r="I262" s="5" t="s">
        <v>45081</v>
      </c>
      <c r="J262" s="4"/>
      <c r="K262" s="4" t="s">
        <v>64284</v>
      </c>
      <c r="M262" s="31"/>
      <c r="N262" s="20"/>
    </row>
    <row r="263" customFormat="false" ht="15.75" hidden="false" customHeight="true" outlineLevel="0" collapsed="false">
      <c r="C263" s="4" t="n">
        <v>9514</v>
      </c>
      <c r="D263" s="4" t="s">
        <v>36396</v>
      </c>
      <c r="E263" s="4" t="s">
        <v>36397</v>
      </c>
      <c r="F263" s="4" t="s">
        <v>12351</v>
      </c>
      <c r="G263" s="4" t="s">
        <v>10090</v>
      </c>
      <c r="H263" s="4" t="s">
        <v>1081</v>
      </c>
      <c r="I263" s="5" t="s">
        <v>36398</v>
      </c>
      <c r="J263" s="4"/>
      <c r="K263" s="4" t="s">
        <v>64285</v>
      </c>
      <c r="M263" s="31"/>
      <c r="N263" s="20"/>
    </row>
    <row r="264" customFormat="false" ht="15.75" hidden="false" customHeight="true" outlineLevel="0" collapsed="false">
      <c r="C264" s="4" t="n">
        <v>10092</v>
      </c>
      <c r="D264" s="4" t="s">
        <v>51027</v>
      </c>
      <c r="E264" s="4" t="s">
        <v>51028</v>
      </c>
      <c r="F264" s="4" t="s">
        <v>5346</v>
      </c>
      <c r="G264" s="4" t="s">
        <v>619</v>
      </c>
      <c r="H264" s="4" t="s">
        <v>620</v>
      </c>
      <c r="I264" s="5" t="s">
        <v>51029</v>
      </c>
      <c r="J264" s="4"/>
      <c r="K264" s="4" t="s">
        <v>64286</v>
      </c>
      <c r="M264" s="20"/>
      <c r="N264" s="20"/>
    </row>
    <row r="265" customFormat="false" ht="15.75" hidden="false" customHeight="true" outlineLevel="0" collapsed="false">
      <c r="C265" s="4" t="n">
        <v>10156</v>
      </c>
      <c r="D265" s="4" t="s">
        <v>46971</v>
      </c>
      <c r="E265" s="4" t="s">
        <v>46972</v>
      </c>
      <c r="F265" s="4" t="s">
        <v>46973</v>
      </c>
      <c r="G265" s="4" t="s">
        <v>36719</v>
      </c>
      <c r="H265" s="4" t="s">
        <v>620</v>
      </c>
      <c r="I265" s="5" t="s">
        <v>46974</v>
      </c>
      <c r="J265" s="4"/>
      <c r="K265" s="4" t="s">
        <v>64287</v>
      </c>
      <c r="M265" s="20"/>
      <c r="N265" s="20"/>
    </row>
    <row r="266" customFormat="false" ht="15.75" hidden="false" customHeight="true" outlineLevel="0" collapsed="false">
      <c r="C266" s="4" t="n">
        <v>8856</v>
      </c>
      <c r="D266" s="4" t="s">
        <v>41406</v>
      </c>
      <c r="E266" s="4" t="s">
        <v>41407</v>
      </c>
      <c r="F266" s="4" t="s">
        <v>6552</v>
      </c>
      <c r="G266" s="4" t="s">
        <v>6553</v>
      </c>
      <c r="H266" s="4" t="s">
        <v>355</v>
      </c>
      <c r="I266" s="5" t="s">
        <v>41408</v>
      </c>
      <c r="J266" s="4"/>
      <c r="K266" s="4" t="s">
        <v>64288</v>
      </c>
      <c r="M266" s="20"/>
      <c r="N266" s="20"/>
    </row>
    <row r="267" customFormat="false" ht="15.75" hidden="false" customHeight="true" outlineLevel="0" collapsed="false">
      <c r="C267" s="4" t="n">
        <v>9519</v>
      </c>
      <c r="D267" s="4" t="s">
        <v>36401</v>
      </c>
      <c r="E267" s="4" t="s">
        <v>36402</v>
      </c>
      <c r="F267" s="4" t="s">
        <v>15739</v>
      </c>
      <c r="G267" s="4" t="s">
        <v>15740</v>
      </c>
      <c r="H267" s="4" t="s">
        <v>1081</v>
      </c>
      <c r="I267" s="5" t="s">
        <v>36403</v>
      </c>
      <c r="J267" s="4"/>
      <c r="K267" s="4" t="s">
        <v>64289</v>
      </c>
      <c r="M267" s="31"/>
      <c r="N267" s="20"/>
    </row>
    <row r="268" customFormat="false" ht="15.75" hidden="false" customHeight="true" outlineLevel="0" collapsed="false">
      <c r="C268" s="4" t="n">
        <v>7310</v>
      </c>
      <c r="D268" s="4" t="s">
        <v>35263</v>
      </c>
      <c r="E268" s="4" t="s">
        <v>35264</v>
      </c>
      <c r="F268" s="4" t="s">
        <v>1768</v>
      </c>
      <c r="G268" s="4" t="s">
        <v>1769</v>
      </c>
      <c r="H268" s="4" t="s">
        <v>84</v>
      </c>
      <c r="I268" s="5" t="s">
        <v>35265</v>
      </c>
      <c r="J268" s="4"/>
      <c r="K268" s="4" t="s">
        <v>64290</v>
      </c>
      <c r="M268" s="31"/>
      <c r="N268" s="20"/>
    </row>
    <row r="269" customFormat="false" ht="15.75" hidden="false" customHeight="true" outlineLevel="0" collapsed="false">
      <c r="C269" s="4" t="n">
        <v>7943</v>
      </c>
      <c r="D269" s="4" t="s">
        <v>40847</v>
      </c>
      <c r="E269" s="4" t="s">
        <v>40848</v>
      </c>
      <c r="F269" s="4" t="s">
        <v>6502</v>
      </c>
      <c r="G269" s="4" t="s">
        <v>1645</v>
      </c>
      <c r="H269" s="4" t="s">
        <v>84</v>
      </c>
      <c r="I269" s="5" t="s">
        <v>40849</v>
      </c>
      <c r="J269" s="4"/>
      <c r="K269" s="4" t="s">
        <v>64291</v>
      </c>
      <c r="M269" s="31"/>
      <c r="N269" s="20"/>
    </row>
    <row r="270" customFormat="false" ht="15.75" hidden="false" customHeight="true" outlineLevel="0" collapsed="false">
      <c r="C270" s="4" t="n">
        <v>6308</v>
      </c>
      <c r="D270" s="4" t="s">
        <v>54127</v>
      </c>
      <c r="E270" s="4" t="s">
        <v>54128</v>
      </c>
      <c r="F270" s="4" t="s">
        <v>1230</v>
      </c>
      <c r="G270" s="4" t="s">
        <v>45</v>
      </c>
      <c r="H270" s="4" t="s">
        <v>27</v>
      </c>
      <c r="I270" s="5" t="s">
        <v>54129</v>
      </c>
      <c r="J270" s="4"/>
      <c r="K270" s="4" t="s">
        <v>64292</v>
      </c>
      <c r="M270" s="31"/>
      <c r="N270" s="20"/>
    </row>
    <row r="271" customFormat="false" ht="15.75" hidden="false" customHeight="true" outlineLevel="0" collapsed="false">
      <c r="C271" s="4" t="n">
        <v>6371</v>
      </c>
      <c r="D271" s="4" t="s">
        <v>54173</v>
      </c>
      <c r="E271" s="4" t="s">
        <v>54174</v>
      </c>
      <c r="F271" s="4" t="s">
        <v>1230</v>
      </c>
      <c r="G271" s="4" t="s">
        <v>45</v>
      </c>
      <c r="H271" s="4" t="s">
        <v>27</v>
      </c>
      <c r="I271" s="5" t="s">
        <v>54175</v>
      </c>
      <c r="J271" s="4"/>
      <c r="K271" s="4" t="s">
        <v>64292</v>
      </c>
      <c r="M271" s="20"/>
      <c r="N271" s="20"/>
    </row>
    <row r="272" customFormat="false" ht="15.75" hidden="false" customHeight="true" outlineLevel="0" collapsed="false">
      <c r="C272" s="4" t="n">
        <v>6069</v>
      </c>
      <c r="D272" s="4" t="s">
        <v>34749</v>
      </c>
      <c r="E272" s="4" t="s">
        <v>34750</v>
      </c>
      <c r="F272" s="4" t="s">
        <v>29718</v>
      </c>
      <c r="G272" s="4" t="s">
        <v>29719</v>
      </c>
      <c r="H272" s="4" t="s">
        <v>154</v>
      </c>
      <c r="I272" s="5" t="s">
        <v>34751</v>
      </c>
      <c r="J272" s="4"/>
      <c r="K272" s="4" t="s">
        <v>64293</v>
      </c>
      <c r="M272" s="31"/>
      <c r="N272" s="20"/>
    </row>
    <row r="273" customFormat="false" ht="15.75" hidden="false" customHeight="true" outlineLevel="0" collapsed="false">
      <c r="C273" s="4" t="n">
        <v>10039</v>
      </c>
      <c r="D273" s="4" t="s">
        <v>46914</v>
      </c>
      <c r="E273" s="4" t="s">
        <v>46915</v>
      </c>
      <c r="F273" s="4" t="s">
        <v>8223</v>
      </c>
      <c r="G273" s="4" t="s">
        <v>8212</v>
      </c>
      <c r="H273" s="4" t="s">
        <v>620</v>
      </c>
      <c r="I273" s="5" t="s">
        <v>46916</v>
      </c>
      <c r="J273" s="4"/>
      <c r="K273" s="4" t="s">
        <v>64294</v>
      </c>
      <c r="M273" s="31"/>
      <c r="N273" s="20"/>
    </row>
    <row r="274" customFormat="false" ht="15.75" hidden="false" customHeight="true" outlineLevel="0" collapsed="false">
      <c r="C274" s="4" t="n">
        <v>10719</v>
      </c>
      <c r="D274" s="4" t="s">
        <v>8303</v>
      </c>
      <c r="E274" s="4" t="s">
        <v>8304</v>
      </c>
      <c r="F274" s="4" t="s">
        <v>8305</v>
      </c>
      <c r="G274" s="4" t="s">
        <v>1089</v>
      </c>
      <c r="H274" s="4" t="s">
        <v>882</v>
      </c>
      <c r="I274" s="5" t="s">
        <v>8306</v>
      </c>
      <c r="J274" s="4"/>
      <c r="K274" s="4" t="s">
        <v>64295</v>
      </c>
      <c r="M274" s="20"/>
      <c r="N274" s="20"/>
    </row>
    <row r="275" customFormat="false" ht="15.75" hidden="false" customHeight="true" outlineLevel="0" collapsed="false">
      <c r="C275" s="4" t="n">
        <v>8248</v>
      </c>
      <c r="D275" s="4" t="s">
        <v>30432</v>
      </c>
      <c r="E275" s="4" t="s">
        <v>21667</v>
      </c>
      <c r="F275" s="4" t="s">
        <v>5236</v>
      </c>
      <c r="G275" s="4" t="s">
        <v>5237</v>
      </c>
      <c r="H275" s="4" t="s">
        <v>146</v>
      </c>
      <c r="I275" s="5" t="s">
        <v>30433</v>
      </c>
      <c r="J275" s="4"/>
      <c r="K275" s="4" t="s">
        <v>64296</v>
      </c>
      <c r="M275" s="31"/>
      <c r="N275" s="20"/>
    </row>
    <row r="276" customFormat="false" ht="15.75" hidden="false" customHeight="true" outlineLevel="0" collapsed="false">
      <c r="C276" s="4" t="n">
        <v>7968</v>
      </c>
      <c r="D276" s="4" t="s">
        <v>25847</v>
      </c>
      <c r="E276" s="4" t="s">
        <v>25848</v>
      </c>
      <c r="F276" s="4" t="s">
        <v>1650</v>
      </c>
      <c r="G276" s="4" t="s">
        <v>1651</v>
      </c>
      <c r="H276" s="4" t="s">
        <v>84</v>
      </c>
      <c r="I276" s="5" t="s">
        <v>25849</v>
      </c>
      <c r="J276" s="4"/>
      <c r="K276" s="4" t="s">
        <v>64297</v>
      </c>
      <c r="M276" s="31"/>
      <c r="N276" s="20"/>
    </row>
    <row r="277" customFormat="false" ht="15.75" hidden="false" customHeight="true" outlineLevel="0" collapsed="false">
      <c r="C277" s="4" t="n">
        <v>7554</v>
      </c>
      <c r="D277" s="4" t="s">
        <v>35404</v>
      </c>
      <c r="E277" s="4" t="s">
        <v>35405</v>
      </c>
      <c r="F277" s="4" t="s">
        <v>35406</v>
      </c>
      <c r="G277" s="4" t="s">
        <v>35407</v>
      </c>
      <c r="H277" s="4" t="s">
        <v>84</v>
      </c>
      <c r="I277" s="5" t="s">
        <v>35408</v>
      </c>
      <c r="J277" s="4"/>
      <c r="K277" s="4" t="s">
        <v>64298</v>
      </c>
      <c r="M277" s="20"/>
      <c r="N277" s="20"/>
    </row>
    <row r="278" customFormat="false" ht="15.75" hidden="false" customHeight="true" outlineLevel="0" collapsed="false">
      <c r="C278" s="4" t="n">
        <v>5896</v>
      </c>
      <c r="D278" s="4" t="s">
        <v>7733</v>
      </c>
      <c r="E278" s="4" t="s">
        <v>7734</v>
      </c>
      <c r="F278" s="4" t="s">
        <v>61</v>
      </c>
      <c r="G278" s="4" t="s">
        <v>62</v>
      </c>
      <c r="H278" s="4" t="s">
        <v>18</v>
      </c>
      <c r="I278" s="5" t="s">
        <v>7735</v>
      </c>
      <c r="J278" s="4"/>
      <c r="K278" s="4" t="s">
        <v>64299</v>
      </c>
      <c r="M278" s="20"/>
      <c r="N278" s="20"/>
    </row>
    <row r="279" customFormat="false" ht="15.75" hidden="false" customHeight="true" outlineLevel="0" collapsed="false">
      <c r="C279" s="4" t="n">
        <v>8803</v>
      </c>
      <c r="D279" s="4" t="s">
        <v>46232</v>
      </c>
      <c r="E279" s="4" t="s">
        <v>30971</v>
      </c>
      <c r="F279" s="4" t="s">
        <v>8078</v>
      </c>
      <c r="G279" s="4" t="s">
        <v>8079</v>
      </c>
      <c r="H279" s="4" t="s">
        <v>355</v>
      </c>
      <c r="I279" s="5" t="s">
        <v>46233</v>
      </c>
      <c r="J279" s="4"/>
      <c r="K279" s="4" t="s">
        <v>64300</v>
      </c>
      <c r="M279" s="31"/>
      <c r="N279" s="20"/>
    </row>
    <row r="280" customFormat="false" ht="15.75" hidden="false" customHeight="true" outlineLevel="0" collapsed="false">
      <c r="C280" s="4" t="n">
        <v>7687</v>
      </c>
      <c r="D280" s="4" t="s">
        <v>18085</v>
      </c>
      <c r="E280" s="4" t="s">
        <v>18086</v>
      </c>
      <c r="F280" s="4" t="s">
        <v>504</v>
      </c>
      <c r="G280" s="4" t="s">
        <v>505</v>
      </c>
      <c r="H280" s="4" t="s">
        <v>84</v>
      </c>
      <c r="I280" s="5" t="s">
        <v>18087</v>
      </c>
      <c r="J280" s="4"/>
      <c r="K280" s="4" t="s">
        <v>64301</v>
      </c>
      <c r="M280" s="31"/>
      <c r="N280" s="20"/>
    </row>
    <row r="281" customFormat="false" ht="15.75" hidden="false" customHeight="true" outlineLevel="0" collapsed="false">
      <c r="C281" s="4" t="n">
        <v>6339</v>
      </c>
      <c r="D281" s="4" t="s">
        <v>45147</v>
      </c>
      <c r="E281" s="4" t="s">
        <v>45148</v>
      </c>
      <c r="F281" s="4" t="s">
        <v>1230</v>
      </c>
      <c r="G281" s="4" t="s">
        <v>45</v>
      </c>
      <c r="H281" s="4" t="s">
        <v>27</v>
      </c>
      <c r="I281" s="5" t="s">
        <v>45149</v>
      </c>
      <c r="J281" s="4"/>
      <c r="K281" s="4" t="s">
        <v>64302</v>
      </c>
      <c r="M281" s="31"/>
      <c r="N281" s="20"/>
    </row>
    <row r="282" customFormat="false" ht="15.75" hidden="false" customHeight="true" outlineLevel="0" collapsed="false">
      <c r="C282" s="4" t="n">
        <v>6659</v>
      </c>
      <c r="D282" s="4" t="s">
        <v>45266</v>
      </c>
      <c r="E282" s="4" t="s">
        <v>45267</v>
      </c>
      <c r="F282" s="4" t="s">
        <v>45268</v>
      </c>
      <c r="G282" s="4" t="s">
        <v>1542</v>
      </c>
      <c r="H282" s="4" t="s">
        <v>1155</v>
      </c>
      <c r="I282" s="5" t="s">
        <v>45269</v>
      </c>
      <c r="J282" s="4"/>
      <c r="K282" s="4" t="s">
        <v>64303</v>
      </c>
      <c r="M282" s="31"/>
      <c r="N282" s="20"/>
    </row>
    <row r="283" customFormat="false" ht="15.75" hidden="false" customHeight="true" outlineLevel="0" collapsed="false">
      <c r="C283" s="4" t="n">
        <v>5786</v>
      </c>
      <c r="D283" s="4" t="s">
        <v>44957</v>
      </c>
      <c r="E283" s="4" t="s">
        <v>44958</v>
      </c>
      <c r="F283" s="4" t="s">
        <v>44959</v>
      </c>
      <c r="G283" s="4" t="s">
        <v>44960</v>
      </c>
      <c r="H283" s="4" t="s">
        <v>18</v>
      </c>
      <c r="I283" s="5" t="s">
        <v>44961</v>
      </c>
      <c r="J283" s="4"/>
      <c r="K283" s="4" t="s">
        <v>64304</v>
      </c>
      <c r="M283" s="20"/>
      <c r="N283" s="20"/>
    </row>
    <row r="284" customFormat="false" ht="15.75" hidden="false" customHeight="true" outlineLevel="0" collapsed="false">
      <c r="C284" s="4" t="n">
        <v>10880</v>
      </c>
      <c r="D284" s="4" t="s">
        <v>18881</v>
      </c>
      <c r="E284" s="4" t="s">
        <v>18882</v>
      </c>
      <c r="F284" s="4" t="s">
        <v>18883</v>
      </c>
      <c r="G284" s="4" t="s">
        <v>4458</v>
      </c>
      <c r="H284" s="4" t="s">
        <v>364</v>
      </c>
      <c r="I284" s="5" t="s">
        <v>18884</v>
      </c>
      <c r="J284" s="4"/>
      <c r="K284" s="4" t="s">
        <v>64305</v>
      </c>
      <c r="M284" s="31"/>
      <c r="N284" s="20"/>
    </row>
    <row r="285" customFormat="false" ht="15.75" hidden="false" customHeight="true" outlineLevel="0" collapsed="false">
      <c r="C285" s="4" t="n">
        <v>7467</v>
      </c>
      <c r="D285" s="4" t="s">
        <v>57637</v>
      </c>
      <c r="E285" s="4" t="s">
        <v>57638</v>
      </c>
      <c r="F285" s="4" t="s">
        <v>1644</v>
      </c>
      <c r="G285" s="4" t="s">
        <v>1645</v>
      </c>
      <c r="H285" s="4" t="s">
        <v>84</v>
      </c>
      <c r="I285" s="5" t="s">
        <v>57639</v>
      </c>
      <c r="J285" s="4"/>
      <c r="K285" s="4" t="s">
        <v>64306</v>
      </c>
      <c r="M285" s="20"/>
      <c r="N285" s="20"/>
    </row>
    <row r="286" customFormat="false" ht="15.75" hidden="false" customHeight="true" outlineLevel="0" collapsed="false">
      <c r="C286" s="4" t="n">
        <v>10161</v>
      </c>
      <c r="D286" s="4" t="s">
        <v>22252</v>
      </c>
      <c r="E286" s="4" t="s">
        <v>22253</v>
      </c>
      <c r="F286" s="4" t="s">
        <v>10467</v>
      </c>
      <c r="G286" s="4" t="s">
        <v>10468</v>
      </c>
      <c r="H286" s="4" t="s">
        <v>620</v>
      </c>
      <c r="I286" s="5" t="s">
        <v>15338</v>
      </c>
      <c r="J286" s="4"/>
      <c r="K286" s="4" t="s">
        <v>64307</v>
      </c>
      <c r="M286" s="20"/>
      <c r="N286" s="20"/>
    </row>
    <row r="287" customFormat="false" ht="15.75" hidden="false" customHeight="true" outlineLevel="0" collapsed="false">
      <c r="C287" s="4" t="n">
        <v>9848</v>
      </c>
      <c r="D287" s="4" t="s">
        <v>46801</v>
      </c>
      <c r="E287" s="4" t="s">
        <v>46802</v>
      </c>
      <c r="F287" s="4" t="s">
        <v>26556</v>
      </c>
      <c r="G287" s="4" t="s">
        <v>2228</v>
      </c>
      <c r="H287" s="4" t="s">
        <v>242</v>
      </c>
      <c r="I287" s="5" t="s">
        <v>46803</v>
      </c>
      <c r="J287" s="4"/>
      <c r="K287" s="4" t="s">
        <v>64308</v>
      </c>
      <c r="M287" s="31"/>
      <c r="N287" s="20"/>
    </row>
    <row r="288" customFormat="false" ht="15.75" hidden="false" customHeight="true" outlineLevel="0" collapsed="false">
      <c r="C288" s="4" t="n">
        <v>11320</v>
      </c>
      <c r="D288" s="4" t="s">
        <v>4482</v>
      </c>
      <c r="E288" s="4" t="s">
        <v>4483</v>
      </c>
      <c r="F288" s="4" t="s">
        <v>4484</v>
      </c>
      <c r="G288" s="4" t="s">
        <v>4485</v>
      </c>
      <c r="H288" s="4" t="s">
        <v>1097</v>
      </c>
      <c r="I288" s="5" t="s">
        <v>283</v>
      </c>
      <c r="J288" s="4"/>
      <c r="K288" s="4" t="s">
        <v>64309</v>
      </c>
      <c r="M288" s="20"/>
      <c r="N288" s="20"/>
    </row>
    <row r="289" customFormat="false" ht="15.75" hidden="false" customHeight="true" outlineLevel="0" collapsed="false">
      <c r="C289" s="4" t="n">
        <v>6488</v>
      </c>
      <c r="D289" s="4" t="s">
        <v>21297</v>
      </c>
      <c r="E289" s="4" t="s">
        <v>21298</v>
      </c>
      <c r="F289" s="4" t="s">
        <v>44</v>
      </c>
      <c r="G289" s="4" t="s">
        <v>45</v>
      </c>
      <c r="H289" s="4" t="s">
        <v>27</v>
      </c>
      <c r="I289" s="5" t="s">
        <v>21299</v>
      </c>
      <c r="J289" s="4"/>
      <c r="K289" s="4" t="s">
        <v>64310</v>
      </c>
      <c r="M289" s="31"/>
      <c r="N289" s="20"/>
    </row>
    <row r="290" customFormat="false" ht="15.75" hidden="false" customHeight="true" outlineLevel="0" collapsed="false">
      <c r="C290" s="4" t="n">
        <v>5692</v>
      </c>
      <c r="D290" s="4" t="s">
        <v>34622</v>
      </c>
      <c r="E290" s="4" t="s">
        <v>34623</v>
      </c>
      <c r="F290" s="4" t="s">
        <v>21157</v>
      </c>
      <c r="G290" s="4" t="s">
        <v>21158</v>
      </c>
      <c r="H290" s="4" t="s">
        <v>18</v>
      </c>
      <c r="I290" s="5" t="s">
        <v>34624</v>
      </c>
      <c r="J290" s="4"/>
      <c r="K290" s="4" t="s">
        <v>64311</v>
      </c>
      <c r="M290" s="20"/>
      <c r="N290" s="20"/>
    </row>
    <row r="291" customFormat="false" ht="15.75" hidden="false" customHeight="true" outlineLevel="0" collapsed="false">
      <c r="C291" s="4" t="n">
        <v>6623</v>
      </c>
      <c r="D291" s="4" t="s">
        <v>45242</v>
      </c>
      <c r="E291" s="4" t="s">
        <v>45243</v>
      </c>
      <c r="F291" s="4" t="s">
        <v>1236</v>
      </c>
      <c r="G291" s="4" t="s">
        <v>1155</v>
      </c>
      <c r="H291" s="4" t="s">
        <v>1155</v>
      </c>
      <c r="I291" s="5" t="s">
        <v>45244</v>
      </c>
      <c r="J291" s="4"/>
      <c r="K291" s="4" t="s">
        <v>64312</v>
      </c>
      <c r="M291" s="20"/>
      <c r="N291" s="20"/>
    </row>
    <row r="292" customFormat="false" ht="15.75" hidden="false" customHeight="true" outlineLevel="0" collapsed="false">
      <c r="C292" s="4" t="n">
        <v>6732</v>
      </c>
      <c r="D292" s="4" t="s">
        <v>61146</v>
      </c>
      <c r="E292" s="4" t="s">
        <v>61147</v>
      </c>
      <c r="F292" s="4" t="s">
        <v>25471</v>
      </c>
      <c r="G292" s="4" t="s">
        <v>1423</v>
      </c>
      <c r="H292" s="4" t="s">
        <v>1423</v>
      </c>
      <c r="I292" s="5" t="s">
        <v>61148</v>
      </c>
      <c r="J292" s="4"/>
      <c r="K292" s="4" t="s">
        <v>64313</v>
      </c>
      <c r="M292" s="31"/>
      <c r="N292" s="20"/>
    </row>
    <row r="293" customFormat="false" ht="15.75" hidden="false" customHeight="true" outlineLevel="0" collapsed="false">
      <c r="C293" s="4" t="n">
        <v>6768</v>
      </c>
      <c r="D293" s="4" t="s">
        <v>61146</v>
      </c>
      <c r="E293" s="4" t="s">
        <v>61165</v>
      </c>
      <c r="F293" s="4" t="s">
        <v>25471</v>
      </c>
      <c r="G293" s="4" t="s">
        <v>1423</v>
      </c>
      <c r="H293" s="4" t="s">
        <v>1423</v>
      </c>
      <c r="I293" s="5" t="s">
        <v>61166</v>
      </c>
      <c r="J293" s="4"/>
      <c r="K293" s="4" t="s">
        <v>64313</v>
      </c>
      <c r="M293" s="20"/>
      <c r="N293" s="20"/>
    </row>
    <row r="294" customFormat="false" ht="15.75" hidden="false" customHeight="true" outlineLevel="0" collapsed="false">
      <c r="C294" s="4" t="n">
        <v>9397</v>
      </c>
      <c r="D294" s="4" t="s">
        <v>46491</v>
      </c>
      <c r="E294" s="4" t="s">
        <v>46492</v>
      </c>
      <c r="F294" s="4" t="s">
        <v>12294</v>
      </c>
      <c r="G294" s="4" t="s">
        <v>6630</v>
      </c>
      <c r="H294" s="4" t="s">
        <v>2214</v>
      </c>
      <c r="I294" s="5" t="s">
        <v>46493</v>
      </c>
      <c r="J294" s="4"/>
      <c r="K294" s="4" t="s">
        <v>64314</v>
      </c>
      <c r="M294" s="20"/>
      <c r="N294" s="20"/>
    </row>
    <row r="295" customFormat="false" ht="15.75" hidden="false" customHeight="true" outlineLevel="0" collapsed="false">
      <c r="C295" s="4" t="n">
        <v>9270</v>
      </c>
      <c r="D295" s="4" t="s">
        <v>8335</v>
      </c>
      <c r="E295" s="4" t="s">
        <v>30889</v>
      </c>
      <c r="F295" s="4" t="s">
        <v>26334</v>
      </c>
      <c r="G295" s="4" t="s">
        <v>26335</v>
      </c>
      <c r="H295" s="4" t="s">
        <v>259</v>
      </c>
      <c r="I295" s="5" t="s">
        <v>30890</v>
      </c>
      <c r="J295" s="4"/>
      <c r="K295" s="4" t="s">
        <v>64315</v>
      </c>
      <c r="M295" s="31"/>
      <c r="N295" s="20"/>
    </row>
    <row r="296" customFormat="false" ht="15.75" hidden="false" customHeight="true" outlineLevel="0" collapsed="false">
      <c r="C296" s="4" t="n">
        <v>9026</v>
      </c>
      <c r="D296" s="4" t="s">
        <v>30728</v>
      </c>
      <c r="E296" s="4" t="s">
        <v>30729</v>
      </c>
      <c r="F296" s="4" t="s">
        <v>4364</v>
      </c>
      <c r="G296" s="4" t="s">
        <v>4365</v>
      </c>
      <c r="H296" s="4" t="s">
        <v>1574</v>
      </c>
      <c r="I296" s="5" t="s">
        <v>30730</v>
      </c>
      <c r="J296" s="4"/>
      <c r="K296" s="4" t="s">
        <v>64316</v>
      </c>
      <c r="M296" s="20"/>
      <c r="N296" s="20"/>
    </row>
    <row r="297" customFormat="false" ht="15.75" hidden="false" customHeight="true" outlineLevel="0" collapsed="false">
      <c r="C297" s="4" t="n">
        <v>10859</v>
      </c>
      <c r="D297" s="4" t="s">
        <v>26904</v>
      </c>
      <c r="E297" s="4" t="s">
        <v>26905</v>
      </c>
      <c r="F297" s="4" t="s">
        <v>26906</v>
      </c>
      <c r="G297" s="4" t="s">
        <v>26907</v>
      </c>
      <c r="H297" s="4" t="s">
        <v>364</v>
      </c>
      <c r="I297" s="5" t="s">
        <v>26908</v>
      </c>
      <c r="J297" s="4"/>
      <c r="K297" s="4" t="s">
        <v>64317</v>
      </c>
      <c r="M297" s="20"/>
      <c r="N297" s="20"/>
    </row>
    <row r="298" customFormat="false" ht="15.75" hidden="false" customHeight="true" outlineLevel="0" collapsed="false">
      <c r="C298" s="4" t="n">
        <v>10688</v>
      </c>
      <c r="D298" s="4" t="s">
        <v>42257</v>
      </c>
      <c r="E298" s="4" t="s">
        <v>42258</v>
      </c>
      <c r="F298" s="4" t="s">
        <v>10258</v>
      </c>
      <c r="G298" s="4" t="s">
        <v>10259</v>
      </c>
      <c r="H298" s="4" t="s">
        <v>882</v>
      </c>
      <c r="I298" s="5" t="s">
        <v>42259</v>
      </c>
      <c r="J298" s="4"/>
      <c r="K298" s="4" t="s">
        <v>64318</v>
      </c>
      <c r="M298" s="31"/>
      <c r="N298" s="20"/>
    </row>
    <row r="299" customFormat="false" ht="15.75" hidden="false" customHeight="true" outlineLevel="0" collapsed="false">
      <c r="C299" s="4" t="n">
        <v>9395</v>
      </c>
      <c r="D299" s="4" t="s">
        <v>41632</v>
      </c>
      <c r="E299" s="4" t="s">
        <v>41633</v>
      </c>
      <c r="F299" s="4" t="s">
        <v>5582</v>
      </c>
      <c r="G299" s="4" t="s">
        <v>5583</v>
      </c>
      <c r="H299" s="4" t="s">
        <v>2214</v>
      </c>
      <c r="I299" s="5" t="s">
        <v>41634</v>
      </c>
      <c r="J299" s="4"/>
      <c r="K299" s="4" t="s">
        <v>64319</v>
      </c>
      <c r="M299" s="20"/>
      <c r="N299" s="20"/>
    </row>
    <row r="300" customFormat="false" ht="15.75" hidden="false" customHeight="true" outlineLevel="0" collapsed="false">
      <c r="C300" s="4" t="n">
        <v>10376</v>
      </c>
      <c r="D300" s="4" t="s">
        <v>33293</v>
      </c>
      <c r="E300" s="4" t="s">
        <v>36812</v>
      </c>
      <c r="F300" s="4" t="s">
        <v>8253</v>
      </c>
      <c r="G300" s="4" t="s">
        <v>8254</v>
      </c>
      <c r="H300" s="4" t="s">
        <v>620</v>
      </c>
      <c r="I300" s="5" t="s">
        <v>36813</v>
      </c>
      <c r="J300" s="4"/>
      <c r="K300" s="4" t="s">
        <v>64320</v>
      </c>
      <c r="M300" s="31"/>
      <c r="N300" s="20"/>
    </row>
    <row r="301" customFormat="false" ht="15.75" hidden="false" customHeight="true" outlineLevel="0" collapsed="false">
      <c r="C301" s="4" t="n">
        <v>9006</v>
      </c>
      <c r="D301" s="4" t="s">
        <v>30723</v>
      </c>
      <c r="E301" s="4" t="s">
        <v>30724</v>
      </c>
      <c r="F301" s="4" t="s">
        <v>6578</v>
      </c>
      <c r="G301" s="4" t="s">
        <v>6579</v>
      </c>
      <c r="H301" s="4" t="s">
        <v>700</v>
      </c>
      <c r="I301" s="5" t="s">
        <v>30725</v>
      </c>
      <c r="J301" s="4"/>
      <c r="K301" s="4" t="s">
        <v>64321</v>
      </c>
      <c r="M301" s="20"/>
      <c r="N301" s="20"/>
    </row>
    <row r="302" customFormat="false" ht="15.75" hidden="false" customHeight="true" outlineLevel="0" collapsed="false">
      <c r="C302" s="4" t="n">
        <v>5640</v>
      </c>
      <c r="D302" s="4" t="s">
        <v>39849</v>
      </c>
      <c r="E302" s="4" t="s">
        <v>39851</v>
      </c>
      <c r="F302" s="4" t="s">
        <v>14493</v>
      </c>
      <c r="G302" s="4" t="s">
        <v>14494</v>
      </c>
      <c r="H302" s="4" t="s">
        <v>573</v>
      </c>
      <c r="I302" s="5" t="s">
        <v>39852</v>
      </c>
      <c r="J302" s="4"/>
      <c r="K302" s="4" t="s">
        <v>64322</v>
      </c>
      <c r="M302" s="20"/>
      <c r="N302" s="20"/>
    </row>
    <row r="303" customFormat="false" ht="15.75" hidden="false" customHeight="true" outlineLevel="0" collapsed="false">
      <c r="C303" s="4" t="n">
        <v>5658</v>
      </c>
      <c r="D303" s="4" t="s">
        <v>24988</v>
      </c>
      <c r="E303" s="4" t="s">
        <v>24990</v>
      </c>
      <c r="F303" s="4" t="s">
        <v>14480</v>
      </c>
      <c r="G303" s="4" t="s">
        <v>5028</v>
      </c>
      <c r="H303" s="4" t="s">
        <v>573</v>
      </c>
      <c r="I303" s="5" t="s">
        <v>24991</v>
      </c>
      <c r="J303" s="4"/>
      <c r="K303" s="4" t="s">
        <v>64323</v>
      </c>
      <c r="M303" s="31"/>
      <c r="N303" s="20"/>
    </row>
    <row r="304" customFormat="false" ht="15.75" hidden="false" customHeight="true" outlineLevel="0" collapsed="false">
      <c r="C304" s="4" t="n">
        <v>8166</v>
      </c>
      <c r="D304" s="4" t="s">
        <v>25887</v>
      </c>
      <c r="E304" s="4" t="s">
        <v>25888</v>
      </c>
      <c r="F304" s="4" t="s">
        <v>9910</v>
      </c>
      <c r="G304" s="4" t="s">
        <v>9911</v>
      </c>
      <c r="H304" s="4" t="s">
        <v>146</v>
      </c>
      <c r="I304" s="5" t="s">
        <v>25889</v>
      </c>
      <c r="J304" s="4"/>
      <c r="K304" s="4" t="s">
        <v>64324</v>
      </c>
      <c r="M304" s="31"/>
      <c r="N304" s="20"/>
    </row>
    <row r="305" customFormat="false" ht="15.75" hidden="false" customHeight="true" outlineLevel="0" collapsed="false">
      <c r="C305" s="4" t="n">
        <v>6009</v>
      </c>
      <c r="D305" s="4" t="s">
        <v>11781</v>
      </c>
      <c r="E305" s="4" t="s">
        <v>11782</v>
      </c>
      <c r="F305" s="4" t="s">
        <v>1936</v>
      </c>
      <c r="G305" s="4" t="s">
        <v>1937</v>
      </c>
      <c r="H305" s="4" t="s">
        <v>154</v>
      </c>
      <c r="I305" s="5" t="s">
        <v>11783</v>
      </c>
      <c r="J305" s="4"/>
      <c r="K305" s="4" t="s">
        <v>64325</v>
      </c>
      <c r="M305" s="31"/>
      <c r="N305" s="20"/>
    </row>
    <row r="306" customFormat="false" ht="15.75" hidden="false" customHeight="true" outlineLevel="0" collapsed="false">
      <c r="C306" s="4" t="n">
        <v>6041</v>
      </c>
      <c r="D306" s="4" t="s">
        <v>25162</v>
      </c>
      <c r="E306" s="4" t="s">
        <v>25163</v>
      </c>
      <c r="F306" s="4" t="s">
        <v>831</v>
      </c>
      <c r="G306" s="4" t="s">
        <v>832</v>
      </c>
      <c r="H306" s="4" t="s">
        <v>154</v>
      </c>
      <c r="I306" s="5" t="s">
        <v>25164</v>
      </c>
      <c r="J306" s="4"/>
      <c r="K306" s="4" t="s">
        <v>64326</v>
      </c>
      <c r="M306" s="20"/>
      <c r="N306" s="20"/>
    </row>
    <row r="307" customFormat="false" ht="15.75" hidden="false" customHeight="true" outlineLevel="0" collapsed="false">
      <c r="C307" s="4" t="n">
        <v>8241</v>
      </c>
      <c r="D307" s="4" t="s">
        <v>6516</v>
      </c>
      <c r="E307" s="4" t="s">
        <v>6518</v>
      </c>
      <c r="F307" s="4" t="s">
        <v>5236</v>
      </c>
      <c r="G307" s="4" t="s">
        <v>5237</v>
      </c>
      <c r="H307" s="4" t="s">
        <v>146</v>
      </c>
      <c r="I307" s="5" t="s">
        <v>6519</v>
      </c>
      <c r="J307" s="4"/>
      <c r="K307" s="4" t="s">
        <v>64327</v>
      </c>
      <c r="M307" s="20"/>
      <c r="N307" s="20"/>
    </row>
    <row r="308" customFormat="false" ht="15.75" hidden="false" customHeight="true" outlineLevel="0" collapsed="false">
      <c r="C308" s="4" t="n">
        <v>7981</v>
      </c>
      <c r="D308" s="4" t="s">
        <v>50102</v>
      </c>
      <c r="E308" s="4" t="s">
        <v>50103</v>
      </c>
      <c r="F308" s="4" t="s">
        <v>1650</v>
      </c>
      <c r="G308" s="4" t="s">
        <v>1651</v>
      </c>
      <c r="H308" s="4" t="s">
        <v>84</v>
      </c>
      <c r="I308" s="5" t="s">
        <v>50104</v>
      </c>
      <c r="J308" s="4"/>
      <c r="K308" s="4" t="s">
        <v>64328</v>
      </c>
      <c r="M308" s="31"/>
      <c r="N308" s="20"/>
    </row>
    <row r="309" customFormat="false" ht="15.75" hidden="false" customHeight="true" outlineLevel="0" collapsed="false">
      <c r="C309" s="4" t="n">
        <v>9408</v>
      </c>
      <c r="D309" s="4" t="s">
        <v>36344</v>
      </c>
      <c r="E309" s="4" t="s">
        <v>31571</v>
      </c>
      <c r="F309" s="4" t="s">
        <v>6623</v>
      </c>
      <c r="G309" s="4" t="s">
        <v>6624</v>
      </c>
      <c r="H309" s="4" t="s">
        <v>2214</v>
      </c>
      <c r="I309" s="5" t="s">
        <v>36345</v>
      </c>
      <c r="J309" s="4"/>
      <c r="K309" s="4" t="s">
        <v>64329</v>
      </c>
      <c r="M309" s="31"/>
      <c r="N309" s="20"/>
    </row>
    <row r="310" customFormat="false" ht="15.75" hidden="false" customHeight="true" outlineLevel="0" collapsed="false">
      <c r="C310" s="4" t="n">
        <v>8359</v>
      </c>
      <c r="D310" s="4" t="s">
        <v>45949</v>
      </c>
      <c r="E310" s="4" t="s">
        <v>45950</v>
      </c>
      <c r="F310" s="4" t="s">
        <v>35815</v>
      </c>
      <c r="G310" s="4" t="s">
        <v>35816</v>
      </c>
      <c r="H310" s="4" t="s">
        <v>146</v>
      </c>
      <c r="I310" s="5" t="s">
        <v>45951</v>
      </c>
      <c r="J310" s="4"/>
      <c r="K310" s="4" t="s">
        <v>64330</v>
      </c>
      <c r="M310" s="31"/>
      <c r="N310" s="20"/>
    </row>
    <row r="311" customFormat="false" ht="15.75" hidden="false" customHeight="true" outlineLevel="0" collapsed="false">
      <c r="C311" s="4" t="n">
        <v>8360</v>
      </c>
      <c r="D311" s="4" t="s">
        <v>45949</v>
      </c>
      <c r="E311" s="4" t="s">
        <v>45954</v>
      </c>
      <c r="F311" s="4" t="s">
        <v>35815</v>
      </c>
      <c r="G311" s="4" t="s">
        <v>35816</v>
      </c>
      <c r="H311" s="4" t="s">
        <v>146</v>
      </c>
      <c r="I311" s="5" t="s">
        <v>45951</v>
      </c>
      <c r="J311" s="4"/>
      <c r="K311" s="4" t="s">
        <v>64330</v>
      </c>
      <c r="M311" s="20"/>
      <c r="N311" s="20"/>
    </row>
    <row r="312" customFormat="false" ht="15.75" hidden="false" customHeight="true" outlineLevel="0" collapsed="false">
      <c r="C312" s="4" t="n">
        <v>7136</v>
      </c>
      <c r="D312" s="4" t="s">
        <v>12192</v>
      </c>
      <c r="E312" s="4" t="s">
        <v>40539</v>
      </c>
      <c r="F312" s="4" t="s">
        <v>91</v>
      </c>
      <c r="G312" s="4" t="s">
        <v>92</v>
      </c>
      <c r="H312" s="4" t="s">
        <v>84</v>
      </c>
      <c r="I312" s="5" t="s">
        <v>40540</v>
      </c>
      <c r="J312" s="4"/>
      <c r="K312" s="4" t="s">
        <v>64331</v>
      </c>
      <c r="M312" s="20"/>
      <c r="N312" s="20"/>
    </row>
    <row r="313" customFormat="false" ht="15.75" hidden="false" customHeight="true" outlineLevel="0" collapsed="false">
      <c r="C313" s="4" t="n">
        <v>10762</v>
      </c>
      <c r="D313" s="4" t="s">
        <v>36985</v>
      </c>
      <c r="E313" s="4" t="s">
        <v>36986</v>
      </c>
      <c r="F313" s="4" t="s">
        <v>36987</v>
      </c>
      <c r="G313" s="4" t="s">
        <v>15752</v>
      </c>
      <c r="H313" s="4" t="s">
        <v>882</v>
      </c>
      <c r="I313" s="5" t="s">
        <v>36988</v>
      </c>
      <c r="J313" s="4"/>
      <c r="K313" s="4" t="s">
        <v>64332</v>
      </c>
      <c r="M313" s="20"/>
      <c r="N313" s="20"/>
    </row>
    <row r="314" customFormat="false" ht="15.75" hidden="false" customHeight="true" outlineLevel="0" collapsed="false">
      <c r="C314" s="4" t="n">
        <v>8862</v>
      </c>
      <c r="D314" s="4" t="s">
        <v>55069</v>
      </c>
      <c r="E314" s="4" t="s">
        <v>55070</v>
      </c>
      <c r="F314" s="4" t="s">
        <v>9961</v>
      </c>
      <c r="G314" s="4" t="s">
        <v>9962</v>
      </c>
      <c r="H314" s="4" t="s">
        <v>355</v>
      </c>
      <c r="I314" s="5" t="s">
        <v>55071</v>
      </c>
      <c r="J314" s="4"/>
      <c r="K314" s="4" t="s">
        <v>64333</v>
      </c>
      <c r="M314" s="20"/>
      <c r="N314" s="20"/>
    </row>
    <row r="315" customFormat="false" ht="15.75" hidden="false" customHeight="true" outlineLevel="0" collapsed="false">
      <c r="C315" s="4" t="n">
        <v>7583</v>
      </c>
      <c r="D315" s="4" t="s">
        <v>14848</v>
      </c>
      <c r="E315" s="4" t="s">
        <v>14849</v>
      </c>
      <c r="F315" s="4" t="s">
        <v>3554</v>
      </c>
      <c r="G315" s="4" t="s">
        <v>3555</v>
      </c>
      <c r="H315" s="4" t="s">
        <v>84</v>
      </c>
      <c r="I315" s="5" t="s">
        <v>14850</v>
      </c>
      <c r="J315" s="4"/>
      <c r="K315" s="4" t="s">
        <v>64334</v>
      </c>
      <c r="M315" s="20"/>
      <c r="N315" s="20"/>
    </row>
    <row r="316" customFormat="false" ht="15.75" hidden="false" customHeight="true" outlineLevel="0" collapsed="false">
      <c r="C316" s="4" t="n">
        <v>7132</v>
      </c>
      <c r="D316" s="4" t="s">
        <v>49795</v>
      </c>
      <c r="E316" s="4" t="s">
        <v>17995</v>
      </c>
      <c r="F316" s="4" t="s">
        <v>91</v>
      </c>
      <c r="G316" s="4" t="s">
        <v>92</v>
      </c>
      <c r="H316" s="4" t="s">
        <v>84</v>
      </c>
      <c r="I316" s="5" t="s">
        <v>49796</v>
      </c>
      <c r="J316" s="4"/>
      <c r="K316" s="4" t="s">
        <v>64335</v>
      </c>
      <c r="M316" s="20"/>
      <c r="N316" s="20"/>
    </row>
    <row r="317" customFormat="false" ht="15.75" hidden="false" customHeight="true" outlineLevel="0" collapsed="false">
      <c r="C317" s="4" t="n">
        <v>9422</v>
      </c>
      <c r="D317" s="4" t="s">
        <v>15157</v>
      </c>
      <c r="E317" s="4" t="s">
        <v>15158</v>
      </c>
      <c r="F317" s="4" t="s">
        <v>15159</v>
      </c>
      <c r="G317" s="4" t="s">
        <v>15160</v>
      </c>
      <c r="H317" s="4" t="s">
        <v>2214</v>
      </c>
      <c r="I317" s="5" t="s">
        <v>15161</v>
      </c>
      <c r="J317" s="4"/>
      <c r="K317" s="4" t="s">
        <v>64336</v>
      </c>
      <c r="M317" s="31"/>
      <c r="N317" s="20"/>
    </row>
    <row r="318" customFormat="false" ht="15.75" hidden="false" customHeight="true" outlineLevel="0" collapsed="false">
      <c r="C318" s="4" t="n">
        <v>6510</v>
      </c>
      <c r="D318" s="4" t="s">
        <v>17815</v>
      </c>
      <c r="E318" s="4" t="s">
        <v>17816</v>
      </c>
      <c r="F318" s="4" t="s">
        <v>4478</v>
      </c>
      <c r="G318" s="4" t="s">
        <v>4479</v>
      </c>
      <c r="H318" s="4" t="s">
        <v>27</v>
      </c>
      <c r="I318" s="5" t="s">
        <v>17817</v>
      </c>
      <c r="J318" s="4"/>
      <c r="K318" s="4" t="s">
        <v>64337</v>
      </c>
      <c r="M318" s="20"/>
      <c r="N318" s="20"/>
    </row>
    <row r="319" customFormat="false" ht="15.75" hidden="false" customHeight="true" outlineLevel="0" collapsed="false">
      <c r="C319" s="4" t="n">
        <v>11257</v>
      </c>
      <c r="D319" s="4" t="s">
        <v>19067</v>
      </c>
      <c r="E319" s="4" t="s">
        <v>19068</v>
      </c>
      <c r="F319" s="4" t="s">
        <v>3632</v>
      </c>
      <c r="G319" s="4" t="s">
        <v>3633</v>
      </c>
      <c r="H319" s="4" t="s">
        <v>620</v>
      </c>
      <c r="I319" s="5" t="s">
        <v>283</v>
      </c>
      <c r="J319" s="4"/>
      <c r="K319" s="4" t="s">
        <v>64338</v>
      </c>
      <c r="M319" s="31"/>
      <c r="N319" s="20"/>
    </row>
    <row r="320" customFormat="false" ht="15.75" hidden="false" customHeight="true" outlineLevel="0" collapsed="false">
      <c r="C320" s="4" t="n">
        <v>6413</v>
      </c>
      <c r="D320" s="4" t="s">
        <v>21276</v>
      </c>
      <c r="E320" s="4" t="s">
        <v>21277</v>
      </c>
      <c r="F320" s="4" t="s">
        <v>6764</v>
      </c>
      <c r="G320" s="4" t="s">
        <v>6765</v>
      </c>
      <c r="H320" s="4" t="s">
        <v>27</v>
      </c>
      <c r="I320" s="5" t="s">
        <v>21278</v>
      </c>
      <c r="J320" s="4"/>
      <c r="K320" s="4" t="s">
        <v>64339</v>
      </c>
      <c r="M320" s="20"/>
      <c r="N320" s="20"/>
    </row>
    <row r="321" customFormat="false" ht="15.75" hidden="false" customHeight="true" outlineLevel="0" collapsed="false">
      <c r="C321" s="4" t="n">
        <v>9996</v>
      </c>
      <c r="D321" s="4" t="s">
        <v>22205</v>
      </c>
      <c r="E321" s="4" t="s">
        <v>22206</v>
      </c>
      <c r="F321" s="4" t="s">
        <v>4427</v>
      </c>
      <c r="G321" s="4" t="s">
        <v>3664</v>
      </c>
      <c r="H321" s="4" t="s">
        <v>620</v>
      </c>
      <c r="I321" s="5" t="s">
        <v>22207</v>
      </c>
      <c r="J321" s="4"/>
      <c r="K321" s="4" t="s">
        <v>64340</v>
      </c>
      <c r="M321" s="20"/>
      <c r="N321" s="20"/>
    </row>
    <row r="322" customFormat="false" ht="15.75" hidden="false" customHeight="true" outlineLevel="0" collapsed="false">
      <c r="C322" s="4" t="n">
        <v>6745</v>
      </c>
      <c r="D322" s="4" t="s">
        <v>29938</v>
      </c>
      <c r="E322" s="4" t="s">
        <v>29939</v>
      </c>
      <c r="F322" s="4" t="s">
        <v>25471</v>
      </c>
      <c r="G322" s="4" t="s">
        <v>1423</v>
      </c>
      <c r="H322" s="4" t="s">
        <v>1423</v>
      </c>
      <c r="I322" s="5" t="s">
        <v>29940</v>
      </c>
      <c r="J322" s="4"/>
      <c r="K322" s="4" t="s">
        <v>64341</v>
      </c>
      <c r="M322" s="20"/>
      <c r="N322" s="20"/>
    </row>
    <row r="323" customFormat="false" ht="15.75" hidden="false" customHeight="true" outlineLevel="0" collapsed="false">
      <c r="C323" s="4" t="n">
        <v>8486</v>
      </c>
      <c r="D323" s="4" t="s">
        <v>5109</v>
      </c>
      <c r="E323" s="4" t="s">
        <v>14974</v>
      </c>
      <c r="F323" s="4" t="s">
        <v>9918</v>
      </c>
      <c r="G323" s="4" t="s">
        <v>9919</v>
      </c>
      <c r="H323" s="4" t="s">
        <v>146</v>
      </c>
      <c r="I323" s="5" t="s">
        <v>14975</v>
      </c>
      <c r="J323" s="4"/>
      <c r="K323" s="4" t="s">
        <v>64342</v>
      </c>
      <c r="M323" s="20"/>
      <c r="N323" s="20"/>
    </row>
    <row r="324" customFormat="false" ht="15.75" hidden="false" customHeight="true" outlineLevel="0" collapsed="false">
      <c r="C324" s="4" t="n">
        <v>11372</v>
      </c>
      <c r="D324" s="4" t="s">
        <v>58612</v>
      </c>
      <c r="E324" s="4" t="s">
        <v>58614</v>
      </c>
      <c r="F324" s="4" t="s">
        <v>24028</v>
      </c>
      <c r="G324" s="4" t="s">
        <v>24025</v>
      </c>
      <c r="H324" s="4" t="s">
        <v>138</v>
      </c>
      <c r="I324" s="5" t="s">
        <v>283</v>
      </c>
      <c r="J324" s="4"/>
      <c r="K324" s="4" t="s">
        <v>64040</v>
      </c>
      <c r="M324" s="20"/>
      <c r="N324" s="20"/>
    </row>
    <row r="325" customFormat="false" ht="15.75" hidden="false" customHeight="true" outlineLevel="0" collapsed="false">
      <c r="C325" s="4" t="n">
        <v>8932</v>
      </c>
      <c r="D325" s="4" t="s">
        <v>36123</v>
      </c>
      <c r="E325" s="4" t="s">
        <v>36124</v>
      </c>
      <c r="F325" s="4" t="s">
        <v>18397</v>
      </c>
      <c r="G325" s="4" t="s">
        <v>8073</v>
      </c>
      <c r="H325" s="4" t="s">
        <v>355</v>
      </c>
      <c r="I325" s="5" t="s">
        <v>36125</v>
      </c>
      <c r="J325" s="4"/>
      <c r="K325" s="4" t="s">
        <v>64343</v>
      </c>
      <c r="M325" s="20"/>
      <c r="N325" s="20"/>
    </row>
    <row r="326" customFormat="false" ht="15.75" hidden="false" customHeight="true" outlineLevel="0" collapsed="false">
      <c r="C326" s="4" t="n">
        <v>6322</v>
      </c>
      <c r="D326" s="4" t="s">
        <v>54141</v>
      </c>
      <c r="E326" s="4" t="s">
        <v>54142</v>
      </c>
      <c r="F326" s="4" t="s">
        <v>6387</v>
      </c>
      <c r="G326" s="4" t="s">
        <v>45</v>
      </c>
      <c r="H326" s="4" t="s">
        <v>27</v>
      </c>
      <c r="I326" s="5" t="s">
        <v>54143</v>
      </c>
      <c r="J326" s="4"/>
      <c r="K326" s="4" t="s">
        <v>64344</v>
      </c>
      <c r="M326" s="31"/>
      <c r="N326" s="20"/>
    </row>
    <row r="327" customFormat="false" ht="15.75" hidden="false" customHeight="true" outlineLevel="0" collapsed="false">
      <c r="C327" s="4" t="n">
        <v>6333</v>
      </c>
      <c r="D327" s="4" t="s">
        <v>54149</v>
      </c>
      <c r="E327" s="4" t="s">
        <v>54150</v>
      </c>
      <c r="F327" s="4" t="s">
        <v>1230</v>
      </c>
      <c r="G327" s="4" t="s">
        <v>45</v>
      </c>
      <c r="H327" s="4" t="s">
        <v>27</v>
      </c>
      <c r="I327" s="5" t="s">
        <v>54151</v>
      </c>
      <c r="J327" s="4"/>
      <c r="K327" s="4" t="s">
        <v>64344</v>
      </c>
      <c r="M327" s="31"/>
      <c r="N327" s="20"/>
    </row>
    <row r="328" customFormat="false" ht="15.75" hidden="false" customHeight="true" outlineLevel="0" collapsed="false">
      <c r="C328" s="4" t="n">
        <v>8593</v>
      </c>
      <c r="D328" s="4" t="s">
        <v>35937</v>
      </c>
      <c r="E328" s="4" t="s">
        <v>35939</v>
      </c>
      <c r="F328" s="4" t="s">
        <v>14900</v>
      </c>
      <c r="G328" s="4" t="s">
        <v>14901</v>
      </c>
      <c r="H328" s="4" t="s">
        <v>146</v>
      </c>
      <c r="I328" s="5" t="s">
        <v>35940</v>
      </c>
      <c r="J328" s="4"/>
      <c r="K328" s="4" t="s">
        <v>64345</v>
      </c>
      <c r="M328" s="31"/>
      <c r="N328" s="20"/>
    </row>
    <row r="329" customFormat="false" ht="15.75" hidden="false" customHeight="true" outlineLevel="0" collapsed="false">
      <c r="C329" s="4" t="n">
        <v>6071</v>
      </c>
      <c r="D329" s="4" t="s">
        <v>40106</v>
      </c>
      <c r="E329" s="4" t="s">
        <v>40107</v>
      </c>
      <c r="F329" s="4" t="s">
        <v>782</v>
      </c>
      <c r="G329" s="4" t="s">
        <v>783</v>
      </c>
      <c r="H329" s="4" t="s">
        <v>154</v>
      </c>
      <c r="I329" s="5" t="s">
        <v>40108</v>
      </c>
      <c r="J329" s="4"/>
      <c r="K329" s="4" t="s">
        <v>64346</v>
      </c>
      <c r="M329" s="20"/>
      <c r="N329" s="20"/>
    </row>
    <row r="330" customFormat="false" ht="15.75" hidden="false" customHeight="true" outlineLevel="0" collapsed="false">
      <c r="C330" s="4" t="n">
        <v>8482</v>
      </c>
      <c r="D330" s="4" t="s">
        <v>30503</v>
      </c>
      <c r="E330" s="4" t="s">
        <v>30505</v>
      </c>
      <c r="F330" s="4" t="s">
        <v>21745</v>
      </c>
      <c r="G330" s="4" t="s">
        <v>21746</v>
      </c>
      <c r="H330" s="4" t="s">
        <v>146</v>
      </c>
      <c r="I330" s="5" t="s">
        <v>30506</v>
      </c>
      <c r="J330" s="4"/>
      <c r="K330" s="4" t="s">
        <v>64347</v>
      </c>
      <c r="M330" s="31"/>
      <c r="N330" s="20"/>
    </row>
    <row r="331" customFormat="false" ht="15.75" hidden="false" customHeight="true" outlineLevel="0" collapsed="false">
      <c r="C331" s="4" t="n">
        <v>6290</v>
      </c>
      <c r="D331" s="4" t="s">
        <v>11841</v>
      </c>
      <c r="E331" s="4" t="s">
        <v>11842</v>
      </c>
      <c r="F331" s="4" t="s">
        <v>1230</v>
      </c>
      <c r="G331" s="4" t="s">
        <v>45</v>
      </c>
      <c r="H331" s="4" t="s">
        <v>27</v>
      </c>
      <c r="I331" s="5" t="s">
        <v>11843</v>
      </c>
      <c r="J331" s="4"/>
      <c r="K331" s="4" t="s">
        <v>64348</v>
      </c>
      <c r="M331" s="20"/>
      <c r="N331" s="20"/>
    </row>
    <row r="332" customFormat="false" ht="15.75" hidden="false" customHeight="true" outlineLevel="0" collapsed="false">
      <c r="C332" s="4" t="n">
        <v>6375</v>
      </c>
      <c r="D332" s="4" t="s">
        <v>11860</v>
      </c>
      <c r="E332" s="4" t="s">
        <v>11861</v>
      </c>
      <c r="F332" s="4" t="s">
        <v>1310</v>
      </c>
      <c r="G332" s="4" t="s">
        <v>1311</v>
      </c>
      <c r="H332" s="4" t="s">
        <v>27</v>
      </c>
      <c r="I332" s="5" t="s">
        <v>1312</v>
      </c>
      <c r="J332" s="4"/>
      <c r="K332" s="4" t="s">
        <v>64348</v>
      </c>
      <c r="M332" s="31"/>
      <c r="N332" s="20"/>
    </row>
    <row r="333" customFormat="false" ht="15.75" hidden="false" customHeight="true" outlineLevel="0" collapsed="false">
      <c r="C333" s="4" t="n">
        <v>7082</v>
      </c>
      <c r="D333" s="4" t="s">
        <v>17979</v>
      </c>
      <c r="E333" s="4" t="s">
        <v>17980</v>
      </c>
      <c r="F333" s="4" t="s">
        <v>9764</v>
      </c>
      <c r="G333" s="4" t="s">
        <v>4285</v>
      </c>
      <c r="H333" s="4" t="s">
        <v>84</v>
      </c>
      <c r="I333" s="5" t="s">
        <v>17981</v>
      </c>
      <c r="J333" s="4"/>
      <c r="K333" s="4" t="s">
        <v>64349</v>
      </c>
      <c r="M333" s="31"/>
      <c r="N333" s="20"/>
    </row>
    <row r="334" customFormat="false" ht="15.75" hidden="false" customHeight="true" outlineLevel="0" collapsed="false">
      <c r="C334" s="4" t="n">
        <v>8610</v>
      </c>
      <c r="D334" s="4" t="s">
        <v>18296</v>
      </c>
      <c r="E334" s="4" t="s">
        <v>18297</v>
      </c>
      <c r="F334" s="4" t="s">
        <v>3594</v>
      </c>
      <c r="G334" s="4" t="s">
        <v>1567</v>
      </c>
      <c r="H334" s="4" t="s">
        <v>1567</v>
      </c>
      <c r="I334" s="5" t="s">
        <v>18298</v>
      </c>
      <c r="J334" s="4"/>
      <c r="K334" s="4" t="s">
        <v>64349</v>
      </c>
      <c r="M334" s="20"/>
      <c r="N334" s="20"/>
    </row>
    <row r="335" customFormat="false" ht="15.75" hidden="false" customHeight="true" outlineLevel="0" collapsed="false">
      <c r="C335" s="4" t="n">
        <v>6688</v>
      </c>
      <c r="D335" s="4" t="s">
        <v>17871</v>
      </c>
      <c r="E335" s="4" t="s">
        <v>17872</v>
      </c>
      <c r="F335" s="4" t="s">
        <v>17873</v>
      </c>
      <c r="G335" s="4" t="s">
        <v>17874</v>
      </c>
      <c r="H335" s="4" t="s">
        <v>1155</v>
      </c>
      <c r="I335" s="5" t="s">
        <v>17875</v>
      </c>
      <c r="J335" s="4"/>
      <c r="K335" s="4" t="s">
        <v>64350</v>
      </c>
      <c r="M335" s="20"/>
      <c r="N335" s="20"/>
    </row>
    <row r="336" customFormat="false" ht="15.75" hidden="false" customHeight="true" outlineLevel="0" collapsed="false">
      <c r="C336" s="4" t="n">
        <v>10567</v>
      </c>
      <c r="D336" s="4" t="s">
        <v>22433</v>
      </c>
      <c r="E336" s="4" t="s">
        <v>22434</v>
      </c>
      <c r="F336" s="4" t="s">
        <v>22435</v>
      </c>
      <c r="G336" s="4" t="s">
        <v>15440</v>
      </c>
      <c r="H336" s="4" t="s">
        <v>882</v>
      </c>
      <c r="I336" s="5" t="s">
        <v>22436</v>
      </c>
      <c r="J336" s="4"/>
      <c r="K336" s="4" t="s">
        <v>64351</v>
      </c>
      <c r="M336" s="20"/>
      <c r="N336" s="20"/>
    </row>
    <row r="337" customFormat="false" ht="15.75" hidden="false" customHeight="true" outlineLevel="0" collapsed="false">
      <c r="C337" s="4" t="n">
        <v>9424</v>
      </c>
      <c r="D337" s="4" t="s">
        <v>46501</v>
      </c>
      <c r="E337" s="4" t="s">
        <v>46502</v>
      </c>
      <c r="F337" s="4" t="s">
        <v>15159</v>
      </c>
      <c r="G337" s="4" t="s">
        <v>15160</v>
      </c>
      <c r="H337" s="4" t="s">
        <v>2214</v>
      </c>
      <c r="I337" s="5" t="s">
        <v>46503</v>
      </c>
      <c r="J337" s="4"/>
      <c r="K337" s="4" t="s">
        <v>64352</v>
      </c>
      <c r="M337" s="31"/>
      <c r="N337" s="20"/>
    </row>
    <row r="338" customFormat="false" ht="15.75" hidden="false" customHeight="true" outlineLevel="0" collapsed="false">
      <c r="C338" s="4" t="n">
        <v>6275</v>
      </c>
      <c r="D338" s="4" t="s">
        <v>25275</v>
      </c>
      <c r="E338" s="4" t="s">
        <v>25276</v>
      </c>
      <c r="F338" s="4" t="s">
        <v>6387</v>
      </c>
      <c r="G338" s="4" t="s">
        <v>45</v>
      </c>
      <c r="H338" s="4" t="s">
        <v>27</v>
      </c>
      <c r="I338" s="5" t="s">
        <v>25277</v>
      </c>
      <c r="J338" s="4"/>
      <c r="K338" s="4" t="s">
        <v>64353</v>
      </c>
      <c r="M338" s="31"/>
      <c r="N338" s="20"/>
    </row>
    <row r="339" customFormat="false" ht="15.75" hidden="false" customHeight="true" outlineLevel="0" collapsed="false">
      <c r="C339" s="4" t="n">
        <v>10339</v>
      </c>
      <c r="D339" s="4" t="s">
        <v>31304</v>
      </c>
      <c r="E339" s="4" t="s">
        <v>31305</v>
      </c>
      <c r="F339" s="4" t="s">
        <v>3122</v>
      </c>
      <c r="G339" s="4" t="s">
        <v>2585</v>
      </c>
      <c r="H339" s="4" t="s">
        <v>620</v>
      </c>
      <c r="I339" s="5" t="s">
        <v>31306</v>
      </c>
      <c r="J339" s="4"/>
      <c r="K339" s="4" t="s">
        <v>64354</v>
      </c>
      <c r="M339" s="31"/>
      <c r="N339" s="20"/>
    </row>
    <row r="340" customFormat="false" ht="15.75" hidden="false" customHeight="true" outlineLevel="0" collapsed="false">
      <c r="C340" s="4" t="n">
        <v>10475</v>
      </c>
      <c r="D340" s="4" t="s">
        <v>22370</v>
      </c>
      <c r="E340" s="4" t="s">
        <v>10245</v>
      </c>
      <c r="F340" s="4" t="s">
        <v>1781</v>
      </c>
      <c r="G340" s="4" t="s">
        <v>1782</v>
      </c>
      <c r="H340" s="4" t="s">
        <v>620</v>
      </c>
      <c r="I340" s="5" t="s">
        <v>22371</v>
      </c>
      <c r="J340" s="4"/>
      <c r="K340" s="4" t="s">
        <v>64355</v>
      </c>
      <c r="M340" s="20"/>
      <c r="N340" s="20"/>
    </row>
    <row r="341" customFormat="false" ht="15.75" hidden="false" customHeight="true" outlineLevel="0" collapsed="false">
      <c r="C341" s="4" t="n">
        <v>8403</v>
      </c>
      <c r="D341" s="4" t="s">
        <v>27369</v>
      </c>
      <c r="E341" s="4" t="s">
        <v>50305</v>
      </c>
      <c r="F341" s="4" t="s">
        <v>41138</v>
      </c>
      <c r="G341" s="4" t="s">
        <v>41139</v>
      </c>
      <c r="H341" s="4" t="s">
        <v>146</v>
      </c>
      <c r="I341" s="5" t="s">
        <v>50306</v>
      </c>
      <c r="J341" s="4"/>
      <c r="K341" s="4" t="s">
        <v>64356</v>
      </c>
      <c r="M341" s="20"/>
      <c r="N341" s="20"/>
    </row>
    <row r="342" customFormat="false" ht="15.75" hidden="false" customHeight="true" outlineLevel="0" collapsed="false">
      <c r="C342" s="4" t="n">
        <v>5720</v>
      </c>
      <c r="D342" s="4" t="s">
        <v>39931</v>
      </c>
      <c r="E342" s="4" t="s">
        <v>39932</v>
      </c>
      <c r="F342" s="4" t="s">
        <v>61</v>
      </c>
      <c r="G342" s="4" t="s">
        <v>62</v>
      </c>
      <c r="H342" s="4" t="s">
        <v>18</v>
      </c>
      <c r="I342" s="5" t="s">
        <v>39933</v>
      </c>
      <c r="J342" s="4"/>
      <c r="K342" s="4" t="s">
        <v>64357</v>
      </c>
      <c r="M342" s="20"/>
      <c r="N342" s="20"/>
    </row>
    <row r="343" customFormat="false" ht="15.75" hidden="false" customHeight="true" outlineLevel="0" collapsed="false">
      <c r="C343" s="4" t="n">
        <v>8516</v>
      </c>
      <c r="D343" s="4" t="s">
        <v>46044</v>
      </c>
      <c r="E343" s="4" t="s">
        <v>46046</v>
      </c>
      <c r="F343" s="4" t="s">
        <v>46047</v>
      </c>
      <c r="G343" s="4" t="s">
        <v>46048</v>
      </c>
      <c r="H343" s="4" t="s">
        <v>146</v>
      </c>
      <c r="I343" s="5" t="s">
        <v>46049</v>
      </c>
      <c r="J343" s="4"/>
      <c r="K343" s="4" t="s">
        <v>64358</v>
      </c>
      <c r="M343" s="31"/>
      <c r="N343" s="20"/>
    </row>
    <row r="344" customFormat="false" ht="15.75" hidden="false" customHeight="true" outlineLevel="0" collapsed="false">
      <c r="C344" s="4" t="n">
        <v>8701</v>
      </c>
      <c r="D344" s="4" t="s">
        <v>36001</v>
      </c>
      <c r="E344" s="4" t="s">
        <v>36003</v>
      </c>
      <c r="F344" s="4" t="s">
        <v>1983</v>
      </c>
      <c r="G344" s="4" t="s">
        <v>1984</v>
      </c>
      <c r="H344" s="4" t="s">
        <v>1567</v>
      </c>
      <c r="I344" s="5" t="s">
        <v>36004</v>
      </c>
      <c r="J344" s="4"/>
      <c r="K344" s="4" t="s">
        <v>64359</v>
      </c>
      <c r="M344" s="20"/>
      <c r="N344" s="20"/>
    </row>
    <row r="345" customFormat="false" ht="15.75" hidden="false" customHeight="true" outlineLevel="0" collapsed="false">
      <c r="C345" s="4" t="n">
        <v>11005</v>
      </c>
      <c r="D345" s="4" t="s">
        <v>36001</v>
      </c>
      <c r="E345" s="4" t="s">
        <v>37109</v>
      </c>
      <c r="F345" s="4" t="s">
        <v>37110</v>
      </c>
      <c r="G345" s="4" t="s">
        <v>1269</v>
      </c>
      <c r="H345" s="4" t="s">
        <v>1270</v>
      </c>
      <c r="I345" s="5" t="s">
        <v>37111</v>
      </c>
      <c r="J345" s="4"/>
      <c r="K345" s="4" t="s">
        <v>64360</v>
      </c>
      <c r="M345" s="31"/>
      <c r="N345" s="20"/>
    </row>
    <row r="346" customFormat="false" ht="15.75" hidden="false" customHeight="true" outlineLevel="0" collapsed="false">
      <c r="C346" s="4" t="n">
        <v>10202</v>
      </c>
      <c r="D346" s="4" t="s">
        <v>36728</v>
      </c>
      <c r="E346" s="4" t="s">
        <v>36729</v>
      </c>
      <c r="F346" s="4" t="s">
        <v>8234</v>
      </c>
      <c r="G346" s="4" t="s">
        <v>8235</v>
      </c>
      <c r="H346" s="4" t="s">
        <v>620</v>
      </c>
      <c r="I346" s="5" t="s">
        <v>36730</v>
      </c>
      <c r="J346" s="4"/>
      <c r="K346" s="4" t="s">
        <v>64361</v>
      </c>
      <c r="M346" s="20"/>
      <c r="N346" s="20"/>
    </row>
    <row r="347" customFormat="false" ht="15.75" hidden="false" customHeight="true" outlineLevel="0" collapsed="false">
      <c r="C347" s="4" t="n">
        <v>9849</v>
      </c>
      <c r="D347" s="4" t="s">
        <v>60088</v>
      </c>
      <c r="E347" s="4" t="s">
        <v>60089</v>
      </c>
      <c r="F347" s="4" t="s">
        <v>36559</v>
      </c>
      <c r="G347" s="4" t="s">
        <v>2228</v>
      </c>
      <c r="H347" s="4" t="s">
        <v>242</v>
      </c>
      <c r="I347" s="5" t="s">
        <v>60090</v>
      </c>
      <c r="J347" s="4"/>
      <c r="K347" s="4" t="s">
        <v>64362</v>
      </c>
      <c r="M347" s="31"/>
      <c r="N347" s="20"/>
    </row>
    <row r="348" customFormat="false" ht="15.75" hidden="false" customHeight="true" outlineLevel="0" collapsed="false">
      <c r="C348" s="4" t="n">
        <v>5714</v>
      </c>
      <c r="D348" s="4" t="s">
        <v>39918</v>
      </c>
      <c r="E348" s="4" t="s">
        <v>39919</v>
      </c>
      <c r="F348" s="4" t="s">
        <v>39920</v>
      </c>
      <c r="G348" s="4" t="s">
        <v>1220</v>
      </c>
      <c r="H348" s="4" t="s">
        <v>18</v>
      </c>
      <c r="I348" s="5" t="s">
        <v>39921</v>
      </c>
      <c r="J348" s="4"/>
      <c r="K348" s="4" t="s">
        <v>64363</v>
      </c>
      <c r="M348" s="31"/>
      <c r="N348" s="20"/>
    </row>
    <row r="349" customFormat="false" ht="15.75" hidden="false" customHeight="true" outlineLevel="0" collapsed="false">
      <c r="C349" s="4" t="n">
        <v>9488</v>
      </c>
      <c r="D349" s="4" t="s">
        <v>26432</v>
      </c>
      <c r="E349" s="4" t="s">
        <v>26433</v>
      </c>
      <c r="F349" s="4" t="s">
        <v>26434</v>
      </c>
      <c r="G349" s="4" t="s">
        <v>1081</v>
      </c>
      <c r="H349" s="4" t="s">
        <v>1081</v>
      </c>
      <c r="I349" s="5" t="s">
        <v>26435</v>
      </c>
      <c r="J349" s="4"/>
      <c r="K349" s="4" t="s">
        <v>64364</v>
      </c>
      <c r="M349" s="31"/>
      <c r="N349" s="20"/>
    </row>
    <row r="350" customFormat="false" ht="15.75" hidden="false" customHeight="true" outlineLevel="0" collapsed="false">
      <c r="C350" s="4" t="n">
        <v>6212</v>
      </c>
      <c r="D350" s="4" t="s">
        <v>25240</v>
      </c>
      <c r="E350" s="4" t="s">
        <v>25241</v>
      </c>
      <c r="F350" s="4" t="s">
        <v>25242</v>
      </c>
      <c r="G350" s="4" t="s">
        <v>3516</v>
      </c>
      <c r="H350" s="4" t="s">
        <v>27</v>
      </c>
      <c r="I350" s="5" t="s">
        <v>25243</v>
      </c>
      <c r="J350" s="4"/>
      <c r="K350" s="4" t="s">
        <v>64365</v>
      </c>
      <c r="M350" s="31"/>
      <c r="N350" s="20"/>
    </row>
    <row r="351" customFormat="false" ht="15.75" hidden="false" customHeight="true" outlineLevel="0" collapsed="false">
      <c r="C351" s="4" t="n">
        <v>10734</v>
      </c>
      <c r="D351" s="4" t="s">
        <v>31471</v>
      </c>
      <c r="E351" s="4" t="s">
        <v>31472</v>
      </c>
      <c r="F351" s="4" t="s">
        <v>1788</v>
      </c>
      <c r="G351" s="4" t="s">
        <v>1789</v>
      </c>
      <c r="H351" s="4" t="s">
        <v>882</v>
      </c>
      <c r="I351" s="5" t="s">
        <v>31473</v>
      </c>
      <c r="J351" s="4"/>
      <c r="K351" s="4" t="s">
        <v>64366</v>
      </c>
      <c r="M351" s="20"/>
      <c r="N351" s="20"/>
    </row>
    <row r="352" customFormat="false" ht="15.75" hidden="false" customHeight="true" outlineLevel="0" collapsed="false">
      <c r="C352" s="4" t="n">
        <v>10753</v>
      </c>
      <c r="D352" s="4" t="s">
        <v>31476</v>
      </c>
      <c r="E352" s="4" t="s">
        <v>31477</v>
      </c>
      <c r="F352" s="4" t="s">
        <v>1788</v>
      </c>
      <c r="G352" s="4" t="s">
        <v>1789</v>
      </c>
      <c r="H352" s="4" t="s">
        <v>882</v>
      </c>
      <c r="I352" s="5" t="s">
        <v>31478</v>
      </c>
      <c r="J352" s="4"/>
      <c r="K352" s="4" t="s">
        <v>64366</v>
      </c>
      <c r="M352" s="31"/>
      <c r="N352" s="20"/>
    </row>
    <row r="353" customFormat="false" ht="15.75" hidden="false" customHeight="true" outlineLevel="0" collapsed="false">
      <c r="C353" s="4" t="n">
        <v>10626</v>
      </c>
      <c r="D353" s="4" t="s">
        <v>42221</v>
      </c>
      <c r="E353" s="4" t="s">
        <v>42222</v>
      </c>
      <c r="F353" s="4" t="s">
        <v>15456</v>
      </c>
      <c r="G353" s="4" t="s">
        <v>15457</v>
      </c>
      <c r="H353" s="4" t="s">
        <v>882</v>
      </c>
      <c r="I353" s="5" t="s">
        <v>42223</v>
      </c>
      <c r="J353" s="4"/>
      <c r="K353" s="4" t="s">
        <v>64367</v>
      </c>
      <c r="M353" s="20"/>
      <c r="N353" s="20"/>
    </row>
    <row r="354" customFormat="false" ht="15.75" hidden="false" customHeight="true" outlineLevel="0" collapsed="false">
      <c r="C354" s="4" t="n">
        <v>6182</v>
      </c>
      <c r="D354" s="4" t="s">
        <v>25215</v>
      </c>
      <c r="E354" s="4" t="s">
        <v>25220</v>
      </c>
      <c r="F354" s="4" t="s">
        <v>14650</v>
      </c>
      <c r="G354" s="4" t="s">
        <v>14651</v>
      </c>
      <c r="H354" s="4" t="s">
        <v>27</v>
      </c>
      <c r="I354" s="5" t="s">
        <v>25217</v>
      </c>
      <c r="J354" s="4"/>
      <c r="K354" s="4" t="s">
        <v>64368</v>
      </c>
      <c r="M354" s="31"/>
      <c r="N354" s="20"/>
    </row>
    <row r="355" customFormat="false" ht="15.75" hidden="false" customHeight="true" outlineLevel="0" collapsed="false">
      <c r="C355" s="4" t="n">
        <v>9414</v>
      </c>
      <c r="D355" s="4" t="s">
        <v>30945</v>
      </c>
      <c r="E355" s="4" t="s">
        <v>5003</v>
      </c>
      <c r="F355" s="4" t="s">
        <v>30946</v>
      </c>
      <c r="G355" s="4" t="s">
        <v>30947</v>
      </c>
      <c r="H355" s="4" t="s">
        <v>2214</v>
      </c>
      <c r="I355" s="5" t="s">
        <v>30948</v>
      </c>
      <c r="J355" s="4"/>
      <c r="K355" s="4" t="s">
        <v>64369</v>
      </c>
      <c r="M355" s="31"/>
      <c r="N355" s="20"/>
    </row>
    <row r="356" customFormat="false" ht="15.75" hidden="false" customHeight="true" outlineLevel="0" collapsed="false">
      <c r="C356" s="4" t="n">
        <v>8930</v>
      </c>
      <c r="D356" s="4" t="s">
        <v>36111</v>
      </c>
      <c r="E356" s="4" t="s">
        <v>36112</v>
      </c>
      <c r="F356" s="4" t="s">
        <v>36113</v>
      </c>
      <c r="G356" s="4" t="s">
        <v>36114</v>
      </c>
      <c r="H356" s="4" t="s">
        <v>355</v>
      </c>
      <c r="I356" s="5" t="s">
        <v>36115</v>
      </c>
      <c r="J356" s="4"/>
      <c r="K356" s="4" t="s">
        <v>64370</v>
      </c>
      <c r="M356" s="20"/>
      <c r="N356" s="20"/>
    </row>
    <row r="357" customFormat="false" ht="15.75" hidden="false" customHeight="true" outlineLevel="0" collapsed="false">
      <c r="C357" s="4" t="n">
        <v>7690</v>
      </c>
      <c r="D357" s="4" t="s">
        <v>18090</v>
      </c>
      <c r="E357" s="4" t="s">
        <v>18091</v>
      </c>
      <c r="F357" s="4" t="s">
        <v>504</v>
      </c>
      <c r="G357" s="4" t="s">
        <v>505</v>
      </c>
      <c r="H357" s="4" t="s">
        <v>84</v>
      </c>
      <c r="I357" s="5" t="s">
        <v>18092</v>
      </c>
      <c r="J357" s="4"/>
      <c r="K357" s="4" t="s">
        <v>64371</v>
      </c>
      <c r="M357" s="31"/>
      <c r="N357" s="20"/>
    </row>
    <row r="358" customFormat="false" ht="15.75" hidden="false" customHeight="true" outlineLevel="0" collapsed="false">
      <c r="C358" s="4" t="n">
        <v>10504</v>
      </c>
      <c r="D358" s="4" t="s">
        <v>12529</v>
      </c>
      <c r="E358" s="4" t="s">
        <v>12530</v>
      </c>
      <c r="F358" s="4" t="s">
        <v>12531</v>
      </c>
      <c r="G358" s="4" t="s">
        <v>2243</v>
      </c>
      <c r="H358" s="4" t="s">
        <v>620</v>
      </c>
      <c r="I358" s="5" t="s">
        <v>12532</v>
      </c>
      <c r="J358" s="4"/>
      <c r="K358" s="4" t="s">
        <v>64372</v>
      </c>
      <c r="M358" s="20"/>
      <c r="N358" s="20"/>
    </row>
    <row r="359" customFormat="false" ht="15.75" hidden="false" customHeight="true" outlineLevel="0" collapsed="false">
      <c r="C359" s="4" t="n">
        <v>9134</v>
      </c>
      <c r="D359" s="4" t="s">
        <v>10008</v>
      </c>
      <c r="E359" s="4" t="s">
        <v>10010</v>
      </c>
      <c r="F359" s="4" t="s">
        <v>10011</v>
      </c>
      <c r="G359" s="4" t="s">
        <v>259</v>
      </c>
      <c r="H359" s="4" t="s">
        <v>259</v>
      </c>
      <c r="I359" s="5" t="s">
        <v>10012</v>
      </c>
      <c r="J359" s="4"/>
      <c r="K359" s="4" t="s">
        <v>64373</v>
      </c>
      <c r="M359" s="20"/>
      <c r="N359" s="20"/>
    </row>
    <row r="360" customFormat="false" ht="15.75" hidden="false" customHeight="true" outlineLevel="0" collapsed="false">
      <c r="C360" s="4" t="n">
        <v>6921</v>
      </c>
      <c r="D360" s="4" t="s">
        <v>17953</v>
      </c>
      <c r="E360" s="4" t="s">
        <v>17954</v>
      </c>
      <c r="F360" s="4" t="s">
        <v>82</v>
      </c>
      <c r="G360" s="4" t="s">
        <v>83</v>
      </c>
      <c r="H360" s="4" t="s">
        <v>84</v>
      </c>
      <c r="I360" s="5" t="s">
        <v>17955</v>
      </c>
      <c r="J360" s="4"/>
      <c r="K360" s="4" t="s">
        <v>64374</v>
      </c>
      <c r="M360" s="20"/>
      <c r="N360" s="20"/>
    </row>
    <row r="361" customFormat="false" ht="15.75" hidden="false" customHeight="true" outlineLevel="0" collapsed="false">
      <c r="C361" s="4" t="n">
        <v>7853</v>
      </c>
      <c r="D361" s="4" t="s">
        <v>5208</v>
      </c>
      <c r="E361" s="4" t="s">
        <v>5209</v>
      </c>
      <c r="F361" s="4" t="s">
        <v>5210</v>
      </c>
      <c r="G361" s="4" t="s">
        <v>83</v>
      </c>
      <c r="H361" s="4" t="s">
        <v>84</v>
      </c>
      <c r="I361" s="5" t="s">
        <v>5211</v>
      </c>
      <c r="J361" s="4"/>
      <c r="K361" s="4" t="s">
        <v>64375</v>
      </c>
      <c r="M361" s="31"/>
      <c r="N361" s="20"/>
    </row>
    <row r="362" customFormat="false" ht="15.75" hidden="false" customHeight="true" outlineLevel="0" collapsed="false">
      <c r="C362" s="4" t="n">
        <v>5724</v>
      </c>
      <c r="D362" s="4" t="s">
        <v>29605</v>
      </c>
      <c r="E362" s="4" t="s">
        <v>29606</v>
      </c>
      <c r="F362" s="4" t="s">
        <v>21123</v>
      </c>
      <c r="G362" s="4" t="s">
        <v>21124</v>
      </c>
      <c r="H362" s="4" t="s">
        <v>18</v>
      </c>
      <c r="I362" s="5" t="s">
        <v>29607</v>
      </c>
      <c r="J362" s="4"/>
      <c r="K362" s="4" t="s">
        <v>64376</v>
      </c>
      <c r="M362" s="20"/>
      <c r="N362" s="20"/>
    </row>
    <row r="363" customFormat="false" ht="15.75" hidden="false" customHeight="true" outlineLevel="0" collapsed="false">
      <c r="C363" s="4" t="n">
        <v>11022</v>
      </c>
      <c r="D363" s="4" t="s">
        <v>51392</v>
      </c>
      <c r="E363" s="4" t="s">
        <v>51393</v>
      </c>
      <c r="F363" s="4" t="s">
        <v>42413</v>
      </c>
      <c r="G363" s="4" t="s">
        <v>42414</v>
      </c>
      <c r="H363" s="4" t="s">
        <v>1270</v>
      </c>
      <c r="I363" s="5" t="s">
        <v>51394</v>
      </c>
      <c r="J363" s="4"/>
      <c r="K363" s="4" t="s">
        <v>64377</v>
      </c>
      <c r="M363" s="20"/>
      <c r="N363" s="20"/>
    </row>
    <row r="364" customFormat="false" ht="15.75" hidden="false" customHeight="true" outlineLevel="0" collapsed="false">
      <c r="C364" s="4" t="n">
        <v>9447</v>
      </c>
      <c r="D364" s="4" t="s">
        <v>41662</v>
      </c>
      <c r="E364" s="4" t="s">
        <v>41663</v>
      </c>
      <c r="F364" s="4" t="s">
        <v>41664</v>
      </c>
      <c r="G364" s="4" t="s">
        <v>2538</v>
      </c>
      <c r="H364" s="4" t="s">
        <v>2538</v>
      </c>
      <c r="I364" s="5" t="s">
        <v>41665</v>
      </c>
      <c r="J364" s="4"/>
      <c r="K364" s="4" t="s">
        <v>64378</v>
      </c>
      <c r="M364" s="31"/>
      <c r="N364" s="20"/>
    </row>
    <row r="365" customFormat="false" ht="15.75" hidden="false" customHeight="true" outlineLevel="0" collapsed="false">
      <c r="C365" s="4" t="n">
        <v>10020</v>
      </c>
      <c r="D365" s="4" t="s">
        <v>50996</v>
      </c>
      <c r="E365" s="4" t="s">
        <v>50997</v>
      </c>
      <c r="F365" s="4" t="s">
        <v>6669</v>
      </c>
      <c r="G365" s="4" t="s">
        <v>3664</v>
      </c>
      <c r="H365" s="4" t="s">
        <v>620</v>
      </c>
      <c r="I365" s="5" t="s">
        <v>50998</v>
      </c>
      <c r="J365" s="4"/>
      <c r="K365" s="4" t="s">
        <v>64379</v>
      </c>
      <c r="M365" s="20"/>
      <c r="N365" s="20"/>
    </row>
    <row r="366" customFormat="false" ht="15.75" hidden="false" customHeight="true" outlineLevel="0" collapsed="false">
      <c r="C366" s="4" t="n">
        <v>8552</v>
      </c>
      <c r="D366" s="4" t="s">
        <v>35894</v>
      </c>
      <c r="E366" s="4" t="s">
        <v>35896</v>
      </c>
      <c r="F366" s="4" t="s">
        <v>9936</v>
      </c>
      <c r="G366" s="4" t="s">
        <v>9937</v>
      </c>
      <c r="H366" s="4" t="s">
        <v>146</v>
      </c>
      <c r="I366" s="5" t="s">
        <v>35897</v>
      </c>
      <c r="J366" s="4"/>
      <c r="K366" s="4" t="s">
        <v>64380</v>
      </c>
      <c r="M366" s="20"/>
      <c r="N366" s="20"/>
    </row>
    <row r="367" customFormat="false" ht="15.75" hidden="false" customHeight="true" outlineLevel="0" collapsed="false">
      <c r="C367" s="4" t="n">
        <v>9349</v>
      </c>
      <c r="D367" s="4" t="s">
        <v>18482</v>
      </c>
      <c r="E367" s="4" t="s">
        <v>18483</v>
      </c>
      <c r="F367" s="4" t="s">
        <v>10042</v>
      </c>
      <c r="G367" s="4" t="s">
        <v>2214</v>
      </c>
      <c r="H367" s="4" t="s">
        <v>2214</v>
      </c>
      <c r="I367" s="5" t="s">
        <v>18484</v>
      </c>
      <c r="J367" s="4"/>
      <c r="K367" s="4" t="s">
        <v>64381</v>
      </c>
      <c r="M367" s="31"/>
      <c r="N367" s="20"/>
    </row>
    <row r="368" customFormat="false" ht="15.75" hidden="false" customHeight="true" outlineLevel="0" collapsed="false">
      <c r="C368" s="4" t="n">
        <v>9350</v>
      </c>
      <c r="D368" s="4" t="s">
        <v>18487</v>
      </c>
      <c r="E368" s="4" t="s">
        <v>18483</v>
      </c>
      <c r="F368" s="4" t="s">
        <v>10042</v>
      </c>
      <c r="G368" s="4" t="s">
        <v>2214</v>
      </c>
      <c r="H368" s="4" t="s">
        <v>2214</v>
      </c>
      <c r="I368" s="5" t="s">
        <v>18484</v>
      </c>
      <c r="J368" s="4"/>
      <c r="K368" s="4" t="s">
        <v>64381</v>
      </c>
      <c r="M368" s="20"/>
      <c r="N368" s="20"/>
    </row>
    <row r="369" customFormat="false" ht="15.75" hidden="false" customHeight="true" outlineLevel="0" collapsed="false">
      <c r="C369" s="4" t="n">
        <v>10025</v>
      </c>
      <c r="D369" s="4" t="s">
        <v>15294</v>
      </c>
      <c r="E369" s="4" t="s">
        <v>15295</v>
      </c>
      <c r="F369" s="4" t="s">
        <v>15296</v>
      </c>
      <c r="G369" s="4" t="s">
        <v>3664</v>
      </c>
      <c r="H369" s="4" t="s">
        <v>620</v>
      </c>
      <c r="I369" s="5" t="s">
        <v>15297</v>
      </c>
      <c r="J369" s="4"/>
      <c r="K369" s="4" t="s">
        <v>64382</v>
      </c>
      <c r="M369" s="20"/>
      <c r="N369" s="20"/>
    </row>
    <row r="370" customFormat="false" ht="15.75" hidden="false" customHeight="true" outlineLevel="0" collapsed="false">
      <c r="C370" s="4" t="n">
        <v>9043</v>
      </c>
      <c r="D370" s="4" t="s">
        <v>17463</v>
      </c>
      <c r="E370" s="4" t="s">
        <v>50653</v>
      </c>
      <c r="F370" s="4" t="s">
        <v>1573</v>
      </c>
      <c r="G370" s="4" t="s">
        <v>1574</v>
      </c>
      <c r="H370" s="4" t="s">
        <v>1574</v>
      </c>
      <c r="I370" s="5" t="s">
        <v>50654</v>
      </c>
      <c r="J370" s="4"/>
      <c r="K370" s="4" t="s">
        <v>64383</v>
      </c>
      <c r="M370" s="31"/>
      <c r="N370" s="20"/>
    </row>
    <row r="371" customFormat="false" ht="15.75" hidden="false" customHeight="true" outlineLevel="0" collapsed="false">
      <c r="C371" s="4" t="n">
        <v>8940</v>
      </c>
      <c r="D371" s="4" t="s">
        <v>50615</v>
      </c>
      <c r="E371" s="4" t="s">
        <v>50616</v>
      </c>
      <c r="F371" s="4" t="s">
        <v>18397</v>
      </c>
      <c r="G371" s="4" t="s">
        <v>8073</v>
      </c>
      <c r="H371" s="4" t="s">
        <v>355</v>
      </c>
      <c r="I371" s="5" t="s">
        <v>50617</v>
      </c>
      <c r="J371" s="4"/>
      <c r="K371" s="4" t="s">
        <v>64384</v>
      </c>
      <c r="M371" s="20"/>
      <c r="N371" s="20"/>
    </row>
    <row r="372" customFormat="false" ht="15.75" hidden="false" customHeight="true" outlineLevel="0" collapsed="false">
      <c r="C372" s="4" t="n">
        <v>10601</v>
      </c>
      <c r="D372" s="4" t="s">
        <v>47153</v>
      </c>
      <c r="E372" s="4" t="s">
        <v>47154</v>
      </c>
      <c r="F372" s="4" t="s">
        <v>47155</v>
      </c>
      <c r="G372" s="4" t="s">
        <v>8299</v>
      </c>
      <c r="H372" s="4" t="s">
        <v>882</v>
      </c>
      <c r="I372" s="5" t="s">
        <v>47156</v>
      </c>
      <c r="J372" s="4"/>
      <c r="K372" s="4" t="s">
        <v>64385</v>
      </c>
      <c r="M372" s="20"/>
      <c r="N372" s="20"/>
    </row>
    <row r="373" customFormat="false" ht="15.75" hidden="false" customHeight="true" outlineLevel="0" collapsed="false">
      <c r="C373" s="4" t="n">
        <v>6311</v>
      </c>
      <c r="D373" s="4" t="s">
        <v>45118</v>
      </c>
      <c r="E373" s="4" t="s">
        <v>45119</v>
      </c>
      <c r="F373" s="4" t="s">
        <v>44</v>
      </c>
      <c r="G373" s="4" t="s">
        <v>45</v>
      </c>
      <c r="H373" s="4" t="s">
        <v>27</v>
      </c>
      <c r="I373" s="5" t="s">
        <v>45120</v>
      </c>
      <c r="J373" s="4"/>
      <c r="K373" s="4" t="s">
        <v>64386</v>
      </c>
      <c r="M373" s="20"/>
      <c r="N373" s="20"/>
    </row>
    <row r="374" customFormat="false" ht="15.75" hidden="false" customHeight="true" outlineLevel="0" collapsed="false">
      <c r="C374" s="4" t="n">
        <v>8813</v>
      </c>
      <c r="D374" s="4" t="s">
        <v>3605</v>
      </c>
      <c r="E374" s="4" t="s">
        <v>3606</v>
      </c>
      <c r="F374" s="4" t="s">
        <v>3607</v>
      </c>
      <c r="G374" s="4" t="s">
        <v>3608</v>
      </c>
      <c r="H374" s="4" t="s">
        <v>355</v>
      </c>
      <c r="I374" s="5" t="s">
        <v>3609</v>
      </c>
      <c r="J374" s="4"/>
      <c r="K374" s="4" t="s">
        <v>64387</v>
      </c>
      <c r="M374" s="31"/>
      <c r="N374" s="20"/>
    </row>
    <row r="375" customFormat="false" ht="15.75" hidden="false" customHeight="true" outlineLevel="0" collapsed="false">
      <c r="C375" s="4" t="n">
        <v>6703</v>
      </c>
      <c r="D375" s="4" t="s">
        <v>9755</v>
      </c>
      <c r="E375" s="4" t="s">
        <v>9756</v>
      </c>
      <c r="F375" s="4" t="s">
        <v>9757</v>
      </c>
      <c r="G375" s="4" t="s">
        <v>9758</v>
      </c>
      <c r="H375" s="4" t="s">
        <v>1155</v>
      </c>
      <c r="I375" s="5" t="s">
        <v>9759</v>
      </c>
      <c r="J375" s="4"/>
      <c r="K375" s="4" t="s">
        <v>64388</v>
      </c>
      <c r="M375" s="20"/>
      <c r="N375" s="20"/>
    </row>
    <row r="376" customFormat="false" ht="15.75" hidden="false" customHeight="true" outlineLevel="0" collapsed="false">
      <c r="C376" s="4" t="n">
        <v>10664</v>
      </c>
      <c r="D376" s="4" t="s">
        <v>51184</v>
      </c>
      <c r="E376" s="4" t="s">
        <v>51185</v>
      </c>
      <c r="F376" s="4" t="s">
        <v>22446</v>
      </c>
      <c r="G376" s="4" t="s">
        <v>22447</v>
      </c>
      <c r="H376" s="4" t="s">
        <v>882</v>
      </c>
      <c r="I376" s="5" t="s">
        <v>51186</v>
      </c>
      <c r="J376" s="4"/>
      <c r="K376" s="4" t="s">
        <v>64389</v>
      </c>
      <c r="M376" s="20"/>
      <c r="N376" s="20"/>
    </row>
    <row r="377" customFormat="false" ht="15.75" hidden="false" customHeight="true" outlineLevel="0" collapsed="false">
      <c r="C377" s="4" t="n">
        <v>11315</v>
      </c>
      <c r="D377" s="4" t="s">
        <v>2827</v>
      </c>
      <c r="E377" s="4" t="s">
        <v>6779</v>
      </c>
      <c r="F377" s="4" t="s">
        <v>6780</v>
      </c>
      <c r="G377" s="4" t="s">
        <v>6781</v>
      </c>
      <c r="H377" s="4" t="s">
        <v>1097</v>
      </c>
      <c r="I377" s="5" t="s">
        <v>283</v>
      </c>
      <c r="J377" s="4"/>
      <c r="K377" s="4" t="s">
        <v>64390</v>
      </c>
      <c r="M377" s="20"/>
      <c r="N377" s="20"/>
    </row>
    <row r="378" customFormat="false" ht="15.75" hidden="false" customHeight="true" outlineLevel="0" collapsed="false">
      <c r="C378" s="4" t="n">
        <v>10187</v>
      </c>
      <c r="D378" s="4" t="s">
        <v>10191</v>
      </c>
      <c r="E378" s="4" t="s">
        <v>10192</v>
      </c>
      <c r="F378" s="4" t="s">
        <v>10193</v>
      </c>
      <c r="G378" s="4" t="s">
        <v>8235</v>
      </c>
      <c r="H378" s="4" t="s">
        <v>620</v>
      </c>
      <c r="I378" s="5" t="s">
        <v>10194</v>
      </c>
      <c r="J378" s="4"/>
      <c r="K378" s="4" t="s">
        <v>64391</v>
      </c>
      <c r="M378" s="20"/>
      <c r="N378" s="20"/>
    </row>
    <row r="379" customFormat="false" ht="15.75" hidden="false" customHeight="true" outlineLevel="0" collapsed="false">
      <c r="C379" s="4" t="n">
        <v>9421</v>
      </c>
      <c r="D379" s="4" t="s">
        <v>26393</v>
      </c>
      <c r="E379" s="4" t="s">
        <v>26394</v>
      </c>
      <c r="F379" s="4" t="s">
        <v>26395</v>
      </c>
      <c r="G379" s="4" t="s">
        <v>22032</v>
      </c>
      <c r="H379" s="4" t="s">
        <v>2214</v>
      </c>
      <c r="I379" s="5" t="s">
        <v>26396</v>
      </c>
      <c r="J379" s="4"/>
      <c r="K379" s="4" t="s">
        <v>64392</v>
      </c>
      <c r="M379" s="20"/>
      <c r="N379" s="20"/>
    </row>
    <row r="380" customFormat="false" ht="15.75" hidden="false" customHeight="true" outlineLevel="0" collapsed="false">
      <c r="C380" s="4" t="n">
        <v>10345</v>
      </c>
      <c r="D380" s="4" t="s">
        <v>36796</v>
      </c>
      <c r="E380" s="4" t="s">
        <v>36797</v>
      </c>
      <c r="F380" s="4" t="s">
        <v>15405</v>
      </c>
      <c r="G380" s="4" t="s">
        <v>10222</v>
      </c>
      <c r="H380" s="4" t="s">
        <v>620</v>
      </c>
      <c r="I380" s="5" t="s">
        <v>36798</v>
      </c>
      <c r="J380" s="4"/>
      <c r="K380" s="4" t="s">
        <v>64393</v>
      </c>
      <c r="M380" s="20"/>
      <c r="N380" s="20"/>
    </row>
    <row r="381" customFormat="false" ht="15.75" hidden="false" customHeight="true" outlineLevel="0" collapsed="false">
      <c r="C381" s="4" t="n">
        <v>10775</v>
      </c>
      <c r="D381" s="4" t="s">
        <v>15466</v>
      </c>
      <c r="E381" s="4" t="s">
        <v>15467</v>
      </c>
      <c r="F381" s="4" t="s">
        <v>15468</v>
      </c>
      <c r="G381" s="4" t="s">
        <v>15469</v>
      </c>
      <c r="H381" s="4" t="s">
        <v>882</v>
      </c>
      <c r="I381" s="5" t="s">
        <v>15470</v>
      </c>
      <c r="J381" s="4"/>
      <c r="K381" s="4" t="s">
        <v>64394</v>
      </c>
      <c r="M381" s="31"/>
      <c r="N381" s="20"/>
    </row>
    <row r="382" customFormat="false" ht="15.75" hidden="false" customHeight="true" outlineLevel="0" collapsed="false">
      <c r="C382" s="4" t="n">
        <v>10232</v>
      </c>
      <c r="D382" s="4" t="s">
        <v>18714</v>
      </c>
      <c r="E382" s="4" t="s">
        <v>18715</v>
      </c>
      <c r="F382" s="4" t="s">
        <v>18716</v>
      </c>
      <c r="G382" s="4" t="s">
        <v>3050</v>
      </c>
      <c r="H382" s="4" t="s">
        <v>620</v>
      </c>
      <c r="I382" s="5" t="s">
        <v>18717</v>
      </c>
      <c r="J382" s="4"/>
      <c r="K382" s="4" t="s">
        <v>64395</v>
      </c>
      <c r="M382" s="31"/>
      <c r="N382" s="20"/>
    </row>
    <row r="383" customFormat="false" ht="15.75" hidden="false" customHeight="true" outlineLevel="0" collapsed="false">
      <c r="C383" s="4" t="n">
        <v>8695</v>
      </c>
      <c r="D383" s="4" t="s">
        <v>21803</v>
      </c>
      <c r="E383" s="4" t="s">
        <v>21805</v>
      </c>
      <c r="F383" s="4" t="s">
        <v>21806</v>
      </c>
      <c r="G383" s="4" t="s">
        <v>1984</v>
      </c>
      <c r="H383" s="4" t="s">
        <v>1567</v>
      </c>
      <c r="I383" s="5" t="s">
        <v>21807</v>
      </c>
      <c r="J383" s="4"/>
      <c r="K383" s="4" t="s">
        <v>64396</v>
      </c>
      <c r="M383" s="20"/>
      <c r="N383" s="20"/>
    </row>
    <row r="384" customFormat="false" ht="15.75" hidden="false" customHeight="true" outlineLevel="0" collapsed="false">
      <c r="C384" s="4" t="n">
        <v>9067</v>
      </c>
      <c r="D384" s="4" t="s">
        <v>36167</v>
      </c>
      <c r="E384" s="4" t="s">
        <v>36168</v>
      </c>
      <c r="F384" s="4" t="s">
        <v>36169</v>
      </c>
      <c r="G384" s="4" t="s">
        <v>36170</v>
      </c>
      <c r="H384" s="4" t="s">
        <v>1574</v>
      </c>
      <c r="I384" s="5" t="s">
        <v>36171</v>
      </c>
      <c r="J384" s="4"/>
      <c r="K384" s="4" t="s">
        <v>64397</v>
      </c>
      <c r="M384" s="31"/>
      <c r="N384" s="20"/>
    </row>
    <row r="385" customFormat="false" ht="15.75" hidden="false" customHeight="true" outlineLevel="0" collapsed="false">
      <c r="C385" s="4" t="n">
        <v>8361</v>
      </c>
      <c r="D385" s="4" t="s">
        <v>35813</v>
      </c>
      <c r="E385" s="4" t="s">
        <v>35814</v>
      </c>
      <c r="F385" s="4" t="s">
        <v>35815</v>
      </c>
      <c r="G385" s="4" t="s">
        <v>35816</v>
      </c>
      <c r="H385" s="4" t="s">
        <v>146</v>
      </c>
      <c r="I385" s="5" t="s">
        <v>35817</v>
      </c>
      <c r="J385" s="4"/>
      <c r="K385" s="4" t="s">
        <v>64398</v>
      </c>
      <c r="M385" s="31"/>
      <c r="N385" s="20"/>
    </row>
    <row r="386" customFormat="false" ht="15.75" hidden="false" customHeight="true" outlineLevel="0" collapsed="false">
      <c r="C386" s="4" t="n">
        <v>10048</v>
      </c>
      <c r="D386" s="4" t="s">
        <v>36665</v>
      </c>
      <c r="E386" s="4" t="s">
        <v>36666</v>
      </c>
      <c r="F386" s="4" t="s">
        <v>4427</v>
      </c>
      <c r="G386" s="4" t="s">
        <v>3664</v>
      </c>
      <c r="H386" s="4" t="s">
        <v>620</v>
      </c>
      <c r="I386" s="5" t="s">
        <v>36667</v>
      </c>
      <c r="J386" s="4"/>
      <c r="K386" s="4" t="s">
        <v>64399</v>
      </c>
      <c r="M386" s="31"/>
      <c r="N386" s="20"/>
    </row>
    <row r="387" customFormat="false" ht="15.75" hidden="false" customHeight="true" outlineLevel="0" collapsed="false">
      <c r="C387" s="4" t="n">
        <v>9170</v>
      </c>
      <c r="D387" s="4" t="s">
        <v>41581</v>
      </c>
      <c r="E387" s="4" t="s">
        <v>41583</v>
      </c>
      <c r="F387" s="4" t="s">
        <v>257</v>
      </c>
      <c r="G387" s="4" t="s">
        <v>259</v>
      </c>
      <c r="H387" s="4" t="s">
        <v>259</v>
      </c>
      <c r="I387" s="5" t="s">
        <v>41584</v>
      </c>
      <c r="J387" s="4"/>
      <c r="K387" s="4" t="s">
        <v>64400</v>
      </c>
      <c r="M387" s="31"/>
      <c r="N387" s="20"/>
    </row>
    <row r="388" customFormat="false" ht="15.75" hidden="false" customHeight="true" outlineLevel="0" collapsed="false">
      <c r="C388" s="4" t="n">
        <v>10709</v>
      </c>
      <c r="D388" s="4" t="s">
        <v>42280</v>
      </c>
      <c r="E388" s="4" t="s">
        <v>42281</v>
      </c>
      <c r="F388" s="4" t="s">
        <v>3063</v>
      </c>
      <c r="G388" s="4" t="s">
        <v>1089</v>
      </c>
      <c r="H388" s="4" t="s">
        <v>882</v>
      </c>
      <c r="I388" s="5" t="s">
        <v>42282</v>
      </c>
      <c r="J388" s="4"/>
      <c r="K388" s="4" t="s">
        <v>64401</v>
      </c>
      <c r="M388" s="20"/>
      <c r="N388" s="20"/>
    </row>
    <row r="389" customFormat="false" ht="15.75" hidden="false" customHeight="true" outlineLevel="0" collapsed="false">
      <c r="C389" s="4" t="n">
        <v>9287</v>
      </c>
      <c r="D389" s="4" t="s">
        <v>18469</v>
      </c>
      <c r="E389" s="4" t="s">
        <v>18471</v>
      </c>
      <c r="F389" s="4" t="s">
        <v>3006</v>
      </c>
      <c r="G389" s="4" t="s">
        <v>3007</v>
      </c>
      <c r="H389" s="4" t="s">
        <v>259</v>
      </c>
      <c r="I389" s="5" t="s">
        <v>18472</v>
      </c>
      <c r="J389" s="4"/>
      <c r="K389" s="4" t="s">
        <v>64402</v>
      </c>
      <c r="M389" s="20"/>
      <c r="N389" s="20"/>
    </row>
    <row r="390" customFormat="false" ht="15.75" hidden="false" customHeight="true" outlineLevel="0" collapsed="false">
      <c r="C390" s="4" t="n">
        <v>9289</v>
      </c>
      <c r="D390" s="4" t="s">
        <v>18469</v>
      </c>
      <c r="E390" s="4" t="s">
        <v>18471</v>
      </c>
      <c r="F390" s="4" t="s">
        <v>3006</v>
      </c>
      <c r="G390" s="4" t="s">
        <v>3007</v>
      </c>
      <c r="H390" s="4" t="s">
        <v>259</v>
      </c>
      <c r="I390" s="5" t="s">
        <v>18475</v>
      </c>
      <c r="J390" s="4"/>
      <c r="K390" s="4" t="s">
        <v>64402</v>
      </c>
      <c r="M390" s="20"/>
      <c r="N390" s="20"/>
    </row>
    <row r="391" customFormat="false" ht="15.75" hidden="false" customHeight="true" outlineLevel="0" collapsed="false">
      <c r="C391" s="4" t="n">
        <v>6207</v>
      </c>
      <c r="D391" s="4" t="s">
        <v>6375</v>
      </c>
      <c r="E391" s="4" t="s">
        <v>6376</v>
      </c>
      <c r="F391" s="4" t="s">
        <v>5079</v>
      </c>
      <c r="G391" s="4" t="s">
        <v>5080</v>
      </c>
      <c r="H391" s="4" t="s">
        <v>27</v>
      </c>
      <c r="I391" s="5" t="s">
        <v>6377</v>
      </c>
      <c r="J391" s="4"/>
      <c r="K391" s="4" t="s">
        <v>64403</v>
      </c>
      <c r="M391" s="20"/>
      <c r="N391" s="20"/>
    </row>
    <row r="392" customFormat="false" ht="15.75" hidden="false" customHeight="true" outlineLevel="0" collapsed="false">
      <c r="C392" s="4" t="n">
        <v>10843</v>
      </c>
      <c r="D392" s="4" t="s">
        <v>11145</v>
      </c>
      <c r="E392" s="4" t="s">
        <v>26893</v>
      </c>
      <c r="F392" s="4" t="s">
        <v>26894</v>
      </c>
      <c r="G392" s="4" t="s">
        <v>26895</v>
      </c>
      <c r="H392" s="4" t="s">
        <v>364</v>
      </c>
      <c r="I392" s="5" t="s">
        <v>26896</v>
      </c>
      <c r="J392" s="4"/>
      <c r="K392" s="4" t="s">
        <v>64404</v>
      </c>
      <c r="M392" s="31"/>
      <c r="N392" s="20"/>
    </row>
    <row r="393" customFormat="false" ht="15.75" hidden="false" customHeight="true" outlineLevel="0" collapsed="false">
      <c r="C393" s="4"/>
      <c r="D393" s="4"/>
      <c r="E393" s="4"/>
      <c r="F393" s="4"/>
      <c r="G393" s="4"/>
      <c r="H393" s="4"/>
      <c r="I393" s="5"/>
      <c r="J393" s="4"/>
      <c r="K393" s="4"/>
      <c r="M393" s="20"/>
      <c r="N393" s="20"/>
    </row>
    <row r="394" customFormat="false" ht="15.75" hidden="false" customHeight="true" outlineLevel="0" collapsed="false">
      <c r="C394" s="4"/>
      <c r="D394" s="4"/>
      <c r="E394" s="4"/>
      <c r="F394" s="4"/>
      <c r="G394" s="4"/>
      <c r="H394" s="4"/>
      <c r="I394" s="5"/>
      <c r="J394" s="4"/>
      <c r="K394" s="4"/>
      <c r="M394" s="20"/>
      <c r="N394" s="20"/>
    </row>
    <row r="395" customFormat="false" ht="15.75" hidden="false" customHeight="true" outlineLevel="0" collapsed="false">
      <c r="C395" s="4"/>
      <c r="D395" s="4"/>
      <c r="E395" s="4"/>
      <c r="F395" s="4"/>
      <c r="G395" s="4"/>
      <c r="H395" s="4"/>
      <c r="I395" s="5"/>
      <c r="J395" s="4"/>
      <c r="K395" s="4"/>
      <c r="M395" s="20"/>
      <c r="N395" s="20"/>
    </row>
    <row r="396" customFormat="false" ht="15.75" hidden="false" customHeight="true" outlineLevel="0" collapsed="false">
      <c r="C396" s="4"/>
      <c r="D396" s="4"/>
      <c r="E396" s="4"/>
      <c r="F396" s="4"/>
      <c r="G396" s="4"/>
      <c r="H396" s="4"/>
      <c r="I396" s="5"/>
      <c r="J396" s="4"/>
      <c r="K396" s="4"/>
      <c r="M396" s="20"/>
      <c r="N396" s="20"/>
    </row>
    <row r="397" customFormat="false" ht="15.75" hidden="false" customHeight="true" outlineLevel="0" collapsed="false">
      <c r="C397" s="4"/>
      <c r="D397" s="4"/>
      <c r="E397" s="4"/>
      <c r="F397" s="4"/>
      <c r="G397" s="4"/>
      <c r="H397" s="4"/>
      <c r="I397" s="5"/>
      <c r="J397" s="4"/>
      <c r="K397" s="4"/>
      <c r="M397" s="20"/>
      <c r="N397" s="20"/>
    </row>
    <row r="398" customFormat="false" ht="15.75" hidden="false" customHeight="true" outlineLevel="0" collapsed="false">
      <c r="C398" s="4"/>
      <c r="D398" s="4"/>
      <c r="E398" s="4"/>
      <c r="F398" s="4"/>
      <c r="G398" s="4"/>
      <c r="H398" s="4"/>
      <c r="I398" s="5"/>
      <c r="J398" s="4"/>
      <c r="K398" s="4"/>
      <c r="M398" s="20"/>
      <c r="N398" s="20"/>
    </row>
    <row r="399" customFormat="false" ht="15.75" hidden="false" customHeight="true" outlineLevel="0" collapsed="false">
      <c r="C399" s="4"/>
      <c r="D399" s="4"/>
      <c r="E399" s="4"/>
      <c r="F399" s="4"/>
      <c r="G399" s="4"/>
      <c r="H399" s="4"/>
      <c r="I399" s="5"/>
      <c r="J399" s="4"/>
      <c r="K399" s="4"/>
      <c r="M399" s="20"/>
      <c r="N399" s="20"/>
    </row>
    <row r="400" customFormat="false" ht="15.75" hidden="false" customHeight="true" outlineLevel="0" collapsed="false">
      <c r="C400" s="4"/>
      <c r="D400" s="4"/>
      <c r="E400" s="4"/>
      <c r="F400" s="4"/>
      <c r="G400" s="4"/>
      <c r="H400" s="4"/>
      <c r="I400" s="5"/>
      <c r="J400" s="4"/>
      <c r="K400" s="4"/>
      <c r="M400" s="20"/>
      <c r="N400" s="20"/>
    </row>
    <row r="401" customFormat="false" ht="15.75" hidden="false" customHeight="true" outlineLevel="0" collapsed="false">
      <c r="C401" s="4"/>
      <c r="D401" s="4"/>
      <c r="E401" s="4"/>
      <c r="F401" s="4"/>
      <c r="G401" s="4"/>
      <c r="H401" s="4"/>
      <c r="I401" s="5"/>
      <c r="J401" s="4"/>
      <c r="K401" s="4"/>
      <c r="M401" s="20"/>
      <c r="N401" s="20"/>
    </row>
    <row r="402" customFormat="false" ht="15.75" hidden="false" customHeight="true" outlineLevel="0" collapsed="false">
      <c r="C402" s="4"/>
      <c r="D402" s="4"/>
      <c r="E402" s="4"/>
      <c r="F402" s="4"/>
      <c r="G402" s="4"/>
      <c r="H402" s="4"/>
      <c r="I402" s="5"/>
      <c r="J402" s="4"/>
      <c r="K402" s="4"/>
    </row>
    <row r="403" customFormat="false" ht="15.75" hidden="false" customHeight="true" outlineLevel="0" collapsed="false">
      <c r="C403" s="4"/>
      <c r="D403" s="4"/>
      <c r="E403" s="4"/>
      <c r="F403" s="4"/>
      <c r="G403" s="4"/>
      <c r="H403" s="4"/>
      <c r="I403" s="5"/>
      <c r="J403" s="4"/>
      <c r="K403" s="4"/>
    </row>
    <row r="404" customFormat="false" ht="15.75" hidden="false" customHeight="true" outlineLevel="0" collapsed="false">
      <c r="C404" s="4"/>
      <c r="D404" s="4"/>
      <c r="E404" s="4"/>
      <c r="F404" s="4"/>
      <c r="G404" s="4"/>
      <c r="H404" s="4"/>
      <c r="I404" s="5"/>
      <c r="J404" s="4"/>
      <c r="K404" s="4"/>
    </row>
    <row r="405" customFormat="false" ht="15.75" hidden="false" customHeight="true" outlineLevel="0" collapsed="false">
      <c r="C405" s="4"/>
      <c r="D405" s="4"/>
      <c r="E405" s="4"/>
      <c r="F405" s="4"/>
      <c r="G405" s="4"/>
      <c r="H405" s="4"/>
      <c r="I405" s="5"/>
      <c r="J405" s="4"/>
      <c r="K405" s="4"/>
    </row>
    <row r="406" customFormat="false" ht="15.75" hidden="false" customHeight="true" outlineLevel="0" collapsed="false">
      <c r="C406" s="4"/>
      <c r="D406" s="4"/>
      <c r="E406" s="4"/>
      <c r="F406" s="4"/>
      <c r="G406" s="4"/>
      <c r="H406" s="4"/>
      <c r="I406" s="5"/>
      <c r="J406" s="4"/>
      <c r="K406" s="4"/>
    </row>
    <row r="407" customFormat="false" ht="15.75" hidden="false" customHeight="true" outlineLevel="0" collapsed="false">
      <c r="C407" s="4"/>
      <c r="D407" s="4"/>
      <c r="E407" s="4"/>
      <c r="F407" s="4"/>
      <c r="G407" s="4"/>
      <c r="H407" s="4"/>
      <c r="I407" s="5"/>
      <c r="J407" s="4"/>
      <c r="K407" s="4"/>
    </row>
    <row r="408" customFormat="false" ht="15.75" hidden="false" customHeight="true" outlineLevel="0" collapsed="false">
      <c r="C408" s="4"/>
      <c r="D408" s="4"/>
      <c r="E408" s="4"/>
      <c r="F408" s="4"/>
      <c r="G408" s="4"/>
      <c r="H408" s="4"/>
      <c r="I408" s="5"/>
      <c r="J408" s="4"/>
      <c r="K408" s="4"/>
    </row>
    <row r="409" customFormat="false" ht="15.75" hidden="false" customHeight="true" outlineLevel="0" collapsed="false">
      <c r="C409" s="4"/>
      <c r="D409" s="4"/>
      <c r="E409" s="4"/>
      <c r="F409" s="4"/>
      <c r="G409" s="4"/>
      <c r="H409" s="4"/>
      <c r="I409" s="5"/>
      <c r="J409" s="4"/>
      <c r="K409" s="4"/>
    </row>
    <row r="410" customFormat="false" ht="15.75" hidden="false" customHeight="true" outlineLevel="0" collapsed="false">
      <c r="C410" s="4"/>
      <c r="D410" s="4"/>
      <c r="E410" s="4"/>
      <c r="F410" s="4"/>
      <c r="G410" s="4"/>
      <c r="H410" s="4"/>
      <c r="I410" s="5"/>
      <c r="J410" s="4"/>
      <c r="K410" s="4"/>
    </row>
    <row r="411" customFormat="false" ht="15.75" hidden="false" customHeight="true" outlineLevel="0" collapsed="false">
      <c r="C411" s="4"/>
      <c r="D411" s="4"/>
      <c r="E411" s="4"/>
      <c r="F411" s="4"/>
      <c r="G411" s="4"/>
      <c r="H411" s="4"/>
      <c r="I411" s="5"/>
      <c r="J411" s="4"/>
      <c r="K411" s="4"/>
    </row>
    <row r="412" customFormat="false" ht="15.75" hidden="false" customHeight="true" outlineLevel="0" collapsed="false">
      <c r="C412" s="4"/>
      <c r="D412" s="4"/>
      <c r="E412" s="4"/>
      <c r="F412" s="4"/>
      <c r="G412" s="4"/>
      <c r="H412" s="4"/>
      <c r="I412" s="5"/>
      <c r="J412" s="4"/>
      <c r="K412" s="4"/>
    </row>
    <row r="413" customFormat="false" ht="15.75" hidden="false" customHeight="true" outlineLevel="0" collapsed="false">
      <c r="C413" s="4"/>
      <c r="D413" s="4"/>
      <c r="E413" s="4"/>
      <c r="F413" s="4"/>
      <c r="G413" s="4"/>
      <c r="H413" s="4"/>
      <c r="I413" s="5"/>
      <c r="J413" s="4"/>
      <c r="K413" s="4"/>
    </row>
    <row r="414" customFormat="false" ht="15.75" hidden="false" customHeight="true" outlineLevel="0" collapsed="false">
      <c r="C414" s="4"/>
      <c r="D414" s="4"/>
      <c r="E414" s="4"/>
      <c r="F414" s="4"/>
      <c r="G414" s="4"/>
      <c r="H414" s="4"/>
      <c r="I414" s="5"/>
      <c r="J414" s="4"/>
      <c r="K414" s="4"/>
    </row>
    <row r="415" customFormat="false" ht="15.75" hidden="false" customHeight="true" outlineLevel="0" collapsed="false">
      <c r="C415" s="4"/>
      <c r="D415" s="4"/>
      <c r="E415" s="4"/>
      <c r="F415" s="4"/>
      <c r="G415" s="4"/>
      <c r="H415" s="4"/>
      <c r="I415" s="5"/>
      <c r="J415" s="4"/>
      <c r="K415" s="4"/>
    </row>
    <row r="416" customFormat="false" ht="15.75" hidden="false" customHeight="true" outlineLevel="0" collapsed="false">
      <c r="C416" s="4"/>
      <c r="D416" s="4"/>
      <c r="E416" s="4"/>
      <c r="F416" s="4"/>
      <c r="G416" s="4"/>
      <c r="H416" s="4"/>
      <c r="I416" s="5"/>
      <c r="J416" s="4"/>
      <c r="K416" s="4"/>
    </row>
    <row r="417" customFormat="false" ht="15.75" hidden="false" customHeight="true" outlineLevel="0" collapsed="false">
      <c r="C417" s="4"/>
      <c r="D417" s="4"/>
      <c r="E417" s="4"/>
      <c r="F417" s="4"/>
      <c r="G417" s="4"/>
      <c r="H417" s="4"/>
      <c r="I417" s="5"/>
      <c r="J417" s="4"/>
      <c r="K417" s="4"/>
    </row>
    <row r="418" customFormat="false" ht="15.75" hidden="false" customHeight="true" outlineLevel="0" collapsed="false">
      <c r="C418" s="4"/>
      <c r="D418" s="4"/>
      <c r="E418" s="4"/>
      <c r="F418" s="4"/>
      <c r="G418" s="4"/>
      <c r="H418" s="4"/>
      <c r="I418" s="5"/>
      <c r="J418" s="4"/>
      <c r="K418" s="4"/>
    </row>
    <row r="419" customFormat="false" ht="15.75" hidden="false" customHeight="true" outlineLevel="0" collapsed="false">
      <c r="C419" s="4"/>
      <c r="D419" s="4"/>
      <c r="E419" s="4"/>
      <c r="F419" s="4"/>
      <c r="G419" s="4"/>
      <c r="H419" s="4"/>
      <c r="I419" s="5"/>
      <c r="J419" s="4"/>
      <c r="K419" s="4"/>
    </row>
    <row r="420" customFormat="false" ht="15.75" hidden="false" customHeight="true" outlineLevel="0" collapsed="false">
      <c r="C420" s="4"/>
      <c r="D420" s="4"/>
      <c r="E420" s="4"/>
      <c r="F420" s="4"/>
      <c r="G420" s="4"/>
      <c r="H420" s="4"/>
      <c r="I420" s="5"/>
      <c r="J420" s="4"/>
      <c r="K420" s="4"/>
    </row>
    <row r="421" customFormat="false" ht="15.75" hidden="false" customHeight="true" outlineLevel="0" collapsed="false">
      <c r="C421" s="4"/>
      <c r="D421" s="4"/>
      <c r="E421" s="4"/>
      <c r="F421" s="4"/>
      <c r="G421" s="4"/>
      <c r="H421" s="4"/>
      <c r="I421" s="5"/>
      <c r="J421" s="4"/>
      <c r="K421" s="4"/>
    </row>
    <row r="422" customFormat="false" ht="15.75" hidden="false" customHeight="true" outlineLevel="0" collapsed="false">
      <c r="C422" s="4"/>
      <c r="D422" s="4"/>
      <c r="E422" s="4"/>
      <c r="F422" s="4"/>
      <c r="G422" s="4"/>
      <c r="H422" s="4"/>
      <c r="I422" s="5"/>
      <c r="J422" s="4"/>
      <c r="K422" s="4"/>
    </row>
    <row r="423" customFormat="false" ht="15.75" hidden="false" customHeight="true" outlineLevel="0" collapsed="false">
      <c r="C423" s="4"/>
      <c r="D423" s="4"/>
      <c r="E423" s="4"/>
      <c r="F423" s="4"/>
      <c r="G423" s="4"/>
      <c r="H423" s="4"/>
      <c r="I423" s="5"/>
      <c r="J423" s="4"/>
      <c r="K423" s="4"/>
    </row>
    <row r="424" customFormat="false" ht="15.75" hidden="false" customHeight="true" outlineLevel="0" collapsed="false">
      <c r="C424" s="4"/>
      <c r="D424" s="4"/>
      <c r="E424" s="4"/>
      <c r="F424" s="4"/>
      <c r="G424" s="4"/>
      <c r="H424" s="4"/>
      <c r="I424" s="5"/>
      <c r="J424" s="4"/>
      <c r="K424" s="4"/>
    </row>
    <row r="425" customFormat="false" ht="15.75" hidden="false" customHeight="true" outlineLevel="0" collapsed="false">
      <c r="C425" s="4"/>
      <c r="D425" s="4"/>
      <c r="E425" s="4"/>
      <c r="F425" s="4"/>
      <c r="G425" s="4"/>
      <c r="H425" s="4"/>
      <c r="I425" s="5"/>
      <c r="J425" s="4"/>
      <c r="K425" s="4"/>
    </row>
    <row r="426" customFormat="false" ht="15.75" hidden="false" customHeight="true" outlineLevel="0" collapsed="false">
      <c r="C426" s="4"/>
      <c r="D426" s="4"/>
      <c r="E426" s="4"/>
      <c r="F426" s="4"/>
      <c r="G426" s="4"/>
      <c r="H426" s="4"/>
      <c r="I426" s="5"/>
      <c r="J426" s="4"/>
      <c r="K426" s="4"/>
    </row>
    <row r="427" customFormat="false" ht="15.75" hidden="false" customHeight="true" outlineLevel="0" collapsed="false">
      <c r="C427" s="4"/>
      <c r="D427" s="4"/>
      <c r="E427" s="4"/>
      <c r="F427" s="4"/>
      <c r="G427" s="4"/>
      <c r="H427" s="4"/>
      <c r="I427" s="5"/>
      <c r="J427" s="4"/>
      <c r="K427" s="4"/>
    </row>
    <row r="428" customFormat="false" ht="15.75" hidden="false" customHeight="true" outlineLevel="0" collapsed="false">
      <c r="C428" s="4"/>
      <c r="D428" s="4"/>
      <c r="E428" s="4"/>
      <c r="F428" s="4"/>
      <c r="G428" s="4"/>
      <c r="H428" s="4"/>
      <c r="I428" s="5"/>
      <c r="J428" s="4"/>
      <c r="K428" s="4"/>
    </row>
    <row r="429" customFormat="false" ht="15.75" hidden="false" customHeight="true" outlineLevel="0" collapsed="false">
      <c r="C429" s="4"/>
      <c r="D429" s="4"/>
      <c r="E429" s="4"/>
      <c r="F429" s="4"/>
      <c r="G429" s="4"/>
      <c r="H429" s="4"/>
      <c r="I429" s="5"/>
      <c r="J429" s="4"/>
      <c r="K429" s="4"/>
    </row>
    <row r="430" customFormat="false" ht="15.75" hidden="false" customHeight="true" outlineLevel="0" collapsed="false">
      <c r="C430" s="4"/>
      <c r="D430" s="4"/>
      <c r="E430" s="4"/>
      <c r="F430" s="4"/>
      <c r="G430" s="4"/>
      <c r="H430" s="4"/>
      <c r="I430" s="5"/>
      <c r="J430" s="4"/>
      <c r="K430" s="4"/>
    </row>
    <row r="431" customFormat="false" ht="15.75" hidden="false" customHeight="true" outlineLevel="0" collapsed="false">
      <c r="C431" s="4"/>
      <c r="D431" s="4"/>
      <c r="E431" s="4"/>
      <c r="F431" s="4"/>
      <c r="G431" s="4"/>
      <c r="H431" s="4"/>
      <c r="I431" s="5"/>
      <c r="J431" s="4"/>
      <c r="K431" s="4"/>
    </row>
    <row r="432" customFormat="false" ht="15.75" hidden="false" customHeight="true" outlineLevel="0" collapsed="false">
      <c r="C432" s="4"/>
      <c r="D432" s="4"/>
      <c r="E432" s="4"/>
      <c r="F432" s="4"/>
      <c r="G432" s="4"/>
      <c r="H432" s="4"/>
      <c r="I432" s="5"/>
      <c r="J432" s="4"/>
      <c r="K432" s="4"/>
    </row>
    <row r="433" customFormat="false" ht="15.75" hidden="false" customHeight="true" outlineLevel="0" collapsed="false">
      <c r="C433" s="4"/>
      <c r="D433" s="4"/>
      <c r="E433" s="4"/>
      <c r="F433" s="4"/>
      <c r="G433" s="4"/>
      <c r="H433" s="4"/>
      <c r="I433" s="5"/>
      <c r="J433" s="4"/>
      <c r="K433" s="4"/>
    </row>
    <row r="434" customFormat="false" ht="15.75" hidden="false" customHeight="true" outlineLevel="0" collapsed="false">
      <c r="C434" s="4"/>
      <c r="D434" s="4"/>
      <c r="E434" s="4"/>
      <c r="F434" s="4"/>
      <c r="G434" s="4"/>
      <c r="H434" s="4"/>
      <c r="I434" s="5"/>
      <c r="J434" s="4"/>
      <c r="K434" s="4"/>
    </row>
    <row r="435" customFormat="false" ht="15.75" hidden="false" customHeight="true" outlineLevel="0" collapsed="false">
      <c r="C435" s="4"/>
      <c r="D435" s="4"/>
      <c r="E435" s="4"/>
      <c r="F435" s="4"/>
      <c r="G435" s="4"/>
      <c r="H435" s="4"/>
      <c r="I435" s="5"/>
      <c r="J435" s="4"/>
      <c r="K435" s="4"/>
    </row>
    <row r="436" customFormat="false" ht="15.75" hidden="false" customHeight="true" outlineLevel="0" collapsed="false">
      <c r="C436" s="4"/>
      <c r="D436" s="4"/>
      <c r="E436" s="4"/>
      <c r="F436" s="4"/>
      <c r="G436" s="4"/>
      <c r="H436" s="4"/>
      <c r="I436" s="5"/>
      <c r="J436" s="4"/>
      <c r="K436" s="4"/>
    </row>
    <row r="437" customFormat="false" ht="15.75" hidden="false" customHeight="true" outlineLevel="0" collapsed="false">
      <c r="C437" s="4"/>
      <c r="D437" s="4"/>
      <c r="E437" s="4"/>
      <c r="F437" s="4"/>
      <c r="G437" s="4"/>
      <c r="H437" s="4"/>
      <c r="I437" s="5"/>
      <c r="J437" s="4"/>
      <c r="K437" s="4"/>
    </row>
    <row r="438" customFormat="false" ht="15.75" hidden="false" customHeight="true" outlineLevel="0" collapsed="false">
      <c r="C438" s="4"/>
      <c r="D438" s="4"/>
      <c r="E438" s="4"/>
      <c r="F438" s="4"/>
      <c r="G438" s="4"/>
      <c r="H438" s="4"/>
      <c r="I438" s="5"/>
      <c r="J438" s="4"/>
      <c r="K438" s="4"/>
    </row>
    <row r="439" customFormat="false" ht="15.75" hidden="false" customHeight="true" outlineLevel="0" collapsed="false">
      <c r="C439" s="4"/>
      <c r="D439" s="4"/>
      <c r="E439" s="4"/>
      <c r="F439" s="4"/>
      <c r="G439" s="4"/>
      <c r="H439" s="4"/>
      <c r="I439" s="5"/>
      <c r="J439" s="4"/>
      <c r="K439" s="4"/>
    </row>
    <row r="440" customFormat="false" ht="15.75" hidden="false" customHeight="true" outlineLevel="0" collapsed="false">
      <c r="C440" s="4"/>
      <c r="D440" s="4"/>
      <c r="E440" s="4"/>
      <c r="F440" s="4"/>
      <c r="G440" s="4"/>
      <c r="H440" s="4"/>
      <c r="I440" s="5"/>
      <c r="J440" s="4"/>
      <c r="K440" s="4"/>
    </row>
    <row r="441" customFormat="false" ht="15.75" hidden="false" customHeight="true" outlineLevel="0" collapsed="false">
      <c r="C441" s="4"/>
      <c r="D441" s="4"/>
      <c r="E441" s="4"/>
      <c r="F441" s="4"/>
      <c r="G441" s="4"/>
      <c r="H441" s="4"/>
      <c r="I441" s="5"/>
      <c r="J441" s="4"/>
      <c r="K441" s="4"/>
    </row>
    <row r="442" customFormat="false" ht="15.75" hidden="false" customHeight="true" outlineLevel="0" collapsed="false">
      <c r="C442" s="4"/>
      <c r="D442" s="4"/>
      <c r="E442" s="4"/>
      <c r="F442" s="4"/>
      <c r="G442" s="4"/>
      <c r="H442" s="4"/>
      <c r="I442" s="5"/>
      <c r="J442" s="4"/>
      <c r="K442" s="4"/>
    </row>
    <row r="443" customFormat="false" ht="15.75" hidden="false" customHeight="true" outlineLevel="0" collapsed="false">
      <c r="C443" s="4"/>
      <c r="D443" s="4"/>
      <c r="E443" s="4"/>
      <c r="F443" s="4"/>
      <c r="G443" s="4"/>
      <c r="H443" s="4"/>
      <c r="I443" s="5"/>
      <c r="J443" s="4"/>
      <c r="K443" s="4"/>
    </row>
    <row r="444" customFormat="false" ht="15.75" hidden="false" customHeight="true" outlineLevel="0" collapsed="false">
      <c r="C444" s="4"/>
      <c r="D444" s="4"/>
      <c r="E444" s="4"/>
      <c r="F444" s="4"/>
      <c r="G444" s="4"/>
      <c r="H444" s="4"/>
      <c r="I444" s="5"/>
      <c r="J444" s="4"/>
      <c r="K444" s="4"/>
    </row>
    <row r="445" customFormat="false" ht="15.75" hidden="false" customHeight="true" outlineLevel="0" collapsed="false">
      <c r="C445" s="4"/>
      <c r="D445" s="4"/>
      <c r="E445" s="4"/>
      <c r="F445" s="4"/>
      <c r="G445" s="4"/>
      <c r="H445" s="4"/>
      <c r="I445" s="5"/>
      <c r="J445" s="4"/>
      <c r="K445" s="4"/>
    </row>
    <row r="446" customFormat="false" ht="15.75" hidden="false" customHeight="true" outlineLevel="0" collapsed="false">
      <c r="C446" s="4"/>
      <c r="D446" s="4"/>
      <c r="E446" s="4"/>
      <c r="F446" s="4"/>
      <c r="G446" s="4"/>
      <c r="H446" s="4"/>
      <c r="I446" s="5"/>
      <c r="J446" s="4"/>
      <c r="K446" s="4"/>
    </row>
    <row r="447" customFormat="false" ht="15.75" hidden="false" customHeight="true" outlineLevel="0" collapsed="false">
      <c r="C447" s="4"/>
      <c r="D447" s="4"/>
      <c r="E447" s="4"/>
      <c r="F447" s="4"/>
      <c r="G447" s="4"/>
      <c r="H447" s="4"/>
      <c r="I447" s="5"/>
      <c r="J447" s="4"/>
      <c r="K447" s="4"/>
    </row>
    <row r="448" customFormat="false" ht="15.75" hidden="false" customHeight="true" outlineLevel="0" collapsed="false">
      <c r="C448" s="4"/>
      <c r="D448" s="4"/>
      <c r="E448" s="4"/>
      <c r="F448" s="4"/>
      <c r="G448" s="4"/>
      <c r="H448" s="4"/>
      <c r="I448" s="5"/>
      <c r="J448" s="4"/>
      <c r="K448" s="4"/>
    </row>
    <row r="449" customFormat="false" ht="15.75" hidden="false" customHeight="true" outlineLevel="0" collapsed="false">
      <c r="C449" s="4"/>
      <c r="D449" s="4"/>
      <c r="E449" s="4"/>
      <c r="F449" s="4"/>
      <c r="G449" s="4"/>
      <c r="H449" s="4"/>
      <c r="I449" s="5"/>
      <c r="J449" s="4"/>
      <c r="K449" s="4"/>
    </row>
    <row r="450" customFormat="false" ht="15.75" hidden="false" customHeight="true" outlineLevel="0" collapsed="false">
      <c r="C450" s="4"/>
      <c r="D450" s="4"/>
      <c r="E450" s="4"/>
      <c r="F450" s="4"/>
      <c r="G450" s="4"/>
      <c r="H450" s="4"/>
      <c r="I450" s="5"/>
      <c r="J450" s="4"/>
      <c r="K450" s="4"/>
    </row>
    <row r="451" customFormat="false" ht="15.75" hidden="false" customHeight="true" outlineLevel="0" collapsed="false">
      <c r="C451" s="4"/>
      <c r="D451" s="4"/>
      <c r="E451" s="4"/>
      <c r="F451" s="4"/>
      <c r="G451" s="4"/>
      <c r="H451" s="4"/>
      <c r="I451" s="5"/>
      <c r="J451" s="4"/>
      <c r="K451" s="4"/>
    </row>
    <row r="452" customFormat="false" ht="15.75" hidden="false" customHeight="true" outlineLevel="0" collapsed="false">
      <c r="C452" s="4"/>
      <c r="D452" s="4"/>
      <c r="E452" s="4"/>
      <c r="F452" s="4"/>
      <c r="G452" s="4"/>
      <c r="H452" s="4"/>
      <c r="I452" s="5"/>
      <c r="J452" s="4"/>
      <c r="K452" s="4"/>
    </row>
    <row r="453" customFormat="false" ht="15.75" hidden="false" customHeight="true" outlineLevel="0" collapsed="false">
      <c r="C453" s="4"/>
      <c r="D453" s="4"/>
      <c r="E453" s="4"/>
      <c r="F453" s="4"/>
      <c r="G453" s="4"/>
      <c r="H453" s="4"/>
      <c r="I453" s="5"/>
      <c r="J453" s="4"/>
      <c r="K453" s="4"/>
    </row>
    <row r="454" customFormat="false" ht="15.75" hidden="false" customHeight="true" outlineLevel="0" collapsed="false">
      <c r="C454" s="4"/>
      <c r="D454" s="4"/>
      <c r="E454" s="4"/>
      <c r="F454" s="4"/>
      <c r="G454" s="4"/>
      <c r="H454" s="4"/>
      <c r="I454" s="5"/>
      <c r="J454" s="4"/>
      <c r="K454" s="4"/>
    </row>
    <row r="455" customFormat="false" ht="15.75" hidden="false" customHeight="true" outlineLevel="0" collapsed="false">
      <c r="C455" s="4"/>
      <c r="D455" s="4"/>
      <c r="E455" s="4"/>
      <c r="F455" s="4"/>
      <c r="G455" s="4"/>
      <c r="H455" s="4"/>
      <c r="I455" s="5"/>
      <c r="J455" s="4"/>
      <c r="K455" s="4"/>
    </row>
    <row r="456" customFormat="false" ht="15.75" hidden="false" customHeight="true" outlineLevel="0" collapsed="false">
      <c r="C456" s="4"/>
      <c r="D456" s="4"/>
      <c r="E456" s="4"/>
      <c r="F456" s="4"/>
      <c r="G456" s="4"/>
      <c r="H456" s="4"/>
      <c r="I456" s="5"/>
      <c r="J456" s="4"/>
      <c r="K456" s="4"/>
    </row>
    <row r="457" customFormat="false" ht="15.75" hidden="false" customHeight="true" outlineLevel="0" collapsed="false">
      <c r="C457" s="4"/>
      <c r="D457" s="4"/>
      <c r="E457" s="4"/>
      <c r="F457" s="4"/>
      <c r="G457" s="4"/>
      <c r="H457" s="4"/>
      <c r="I457" s="5"/>
      <c r="J457" s="4"/>
      <c r="K457" s="4"/>
    </row>
    <row r="458" customFormat="false" ht="15.75" hidden="false" customHeight="true" outlineLevel="0" collapsed="false">
      <c r="C458" s="4"/>
      <c r="D458" s="4"/>
      <c r="E458" s="4"/>
      <c r="F458" s="4"/>
      <c r="G458" s="4"/>
      <c r="H458" s="4"/>
      <c r="I458" s="5"/>
      <c r="J458" s="4"/>
      <c r="K458" s="4"/>
    </row>
    <row r="459" customFormat="false" ht="15.75" hidden="false" customHeight="true" outlineLevel="0" collapsed="false">
      <c r="C459" s="4"/>
      <c r="D459" s="4"/>
      <c r="E459" s="4"/>
      <c r="F459" s="4"/>
      <c r="G459" s="4"/>
      <c r="H459" s="4"/>
      <c r="I459" s="5"/>
      <c r="J459" s="4"/>
      <c r="K459" s="4"/>
    </row>
    <row r="460" customFormat="false" ht="15.75" hidden="false" customHeight="true" outlineLevel="0" collapsed="false">
      <c r="C460" s="4"/>
      <c r="D460" s="4"/>
      <c r="E460" s="4"/>
      <c r="F460" s="4"/>
      <c r="G460" s="4"/>
      <c r="H460" s="4"/>
      <c r="I460" s="5"/>
      <c r="J460" s="4"/>
      <c r="K460" s="4"/>
    </row>
    <row r="461" customFormat="false" ht="15.75" hidden="false" customHeight="true" outlineLevel="0" collapsed="false">
      <c r="C461" s="4"/>
      <c r="D461" s="4"/>
      <c r="E461" s="4"/>
      <c r="F461" s="4"/>
      <c r="G461" s="4"/>
      <c r="H461" s="4"/>
      <c r="I461" s="5"/>
      <c r="J461" s="4"/>
      <c r="K461" s="4"/>
    </row>
    <row r="462" customFormat="false" ht="15.75" hidden="false" customHeight="true" outlineLevel="0" collapsed="false">
      <c r="C462" s="4"/>
      <c r="D462" s="4"/>
      <c r="E462" s="4"/>
      <c r="F462" s="4"/>
      <c r="G462" s="4"/>
      <c r="H462" s="4"/>
      <c r="I462" s="5"/>
      <c r="J462" s="4"/>
      <c r="K462" s="4"/>
    </row>
    <row r="463" customFormat="false" ht="15.75" hidden="false" customHeight="true" outlineLevel="0" collapsed="false">
      <c r="C463" s="4"/>
      <c r="D463" s="4"/>
      <c r="E463" s="4"/>
      <c r="F463" s="4"/>
      <c r="G463" s="4"/>
      <c r="H463" s="4"/>
      <c r="I463" s="5"/>
      <c r="J463" s="4"/>
      <c r="K463" s="4"/>
    </row>
    <row r="464" customFormat="false" ht="15.75" hidden="false" customHeight="true" outlineLevel="0" collapsed="false">
      <c r="C464" s="4"/>
      <c r="D464" s="4"/>
      <c r="E464" s="4"/>
      <c r="F464" s="4"/>
      <c r="G464" s="4"/>
      <c r="H464" s="4"/>
      <c r="I464" s="5"/>
      <c r="J464" s="4"/>
      <c r="K464" s="4"/>
    </row>
    <row r="465" customFormat="false" ht="15.75" hidden="false" customHeight="true" outlineLevel="0" collapsed="false">
      <c r="C465" s="4"/>
      <c r="D465" s="4"/>
      <c r="E465" s="4"/>
      <c r="F465" s="4"/>
      <c r="G465" s="4"/>
      <c r="H465" s="4"/>
      <c r="I465" s="5"/>
      <c r="J465" s="4"/>
      <c r="K465" s="4"/>
    </row>
    <row r="466" customFormat="false" ht="15.75" hidden="false" customHeight="true" outlineLevel="0" collapsed="false">
      <c r="C466" s="4"/>
      <c r="D466" s="4"/>
      <c r="E466" s="4"/>
      <c r="F466" s="4"/>
      <c r="G466" s="4"/>
      <c r="H466" s="4"/>
      <c r="I466" s="5"/>
      <c r="J466" s="4"/>
      <c r="K466" s="4"/>
    </row>
    <row r="467" customFormat="false" ht="15.75" hidden="false" customHeight="true" outlineLevel="0" collapsed="false">
      <c r="C467" s="4"/>
      <c r="D467" s="4"/>
      <c r="E467" s="4"/>
      <c r="F467" s="4"/>
      <c r="G467" s="4"/>
      <c r="H467" s="4"/>
      <c r="I467" s="5"/>
      <c r="J467" s="4"/>
      <c r="K467" s="4"/>
    </row>
    <row r="468" customFormat="false" ht="15.75" hidden="false" customHeight="true" outlineLevel="0" collapsed="false">
      <c r="C468" s="4"/>
      <c r="D468" s="4"/>
      <c r="E468" s="4"/>
      <c r="F468" s="4"/>
      <c r="G468" s="4"/>
      <c r="H468" s="4"/>
      <c r="I468" s="5"/>
      <c r="J468" s="4"/>
      <c r="K468" s="4"/>
    </row>
    <row r="469" customFormat="false" ht="15.75" hidden="false" customHeight="true" outlineLevel="0" collapsed="false">
      <c r="C469" s="4"/>
      <c r="D469" s="4"/>
      <c r="E469" s="4"/>
      <c r="F469" s="4"/>
      <c r="G469" s="4"/>
      <c r="H469" s="4"/>
      <c r="I469" s="5"/>
      <c r="J469" s="4"/>
      <c r="K469" s="4"/>
    </row>
    <row r="470" customFormat="false" ht="15.75" hidden="false" customHeight="true" outlineLevel="0" collapsed="false">
      <c r="C470" s="4"/>
      <c r="D470" s="4"/>
      <c r="E470" s="4"/>
      <c r="F470" s="4"/>
      <c r="G470" s="4"/>
      <c r="H470" s="4"/>
      <c r="I470" s="5"/>
      <c r="J470" s="4"/>
      <c r="K470" s="4"/>
    </row>
    <row r="471" customFormat="false" ht="15.75" hidden="false" customHeight="true" outlineLevel="0" collapsed="false">
      <c r="C471" s="4"/>
      <c r="D471" s="4"/>
      <c r="E471" s="4"/>
      <c r="F471" s="4"/>
      <c r="G471" s="4"/>
      <c r="H471" s="4"/>
      <c r="I471" s="5"/>
      <c r="J471" s="4"/>
      <c r="K471" s="4"/>
    </row>
    <row r="472" customFormat="false" ht="15.75" hidden="false" customHeight="true" outlineLevel="0" collapsed="false">
      <c r="C472" s="4"/>
      <c r="D472" s="4"/>
      <c r="E472" s="4"/>
      <c r="F472" s="4"/>
      <c r="G472" s="4"/>
      <c r="H472" s="4"/>
      <c r="I472" s="5"/>
      <c r="J472" s="4"/>
      <c r="K472" s="4"/>
    </row>
    <row r="473" customFormat="false" ht="15.75" hidden="false" customHeight="true" outlineLevel="0" collapsed="false">
      <c r="C473" s="4"/>
      <c r="D473" s="4"/>
      <c r="E473" s="4"/>
      <c r="F473" s="4"/>
      <c r="G473" s="4"/>
      <c r="H473" s="4"/>
      <c r="I473" s="5"/>
      <c r="J473" s="4"/>
      <c r="K473" s="4"/>
    </row>
    <row r="474" customFormat="false" ht="15.75" hidden="false" customHeight="true" outlineLevel="0" collapsed="false">
      <c r="C474" s="4"/>
      <c r="D474" s="4"/>
      <c r="E474" s="4"/>
      <c r="F474" s="4"/>
      <c r="G474" s="4"/>
      <c r="H474" s="4"/>
      <c r="I474" s="5"/>
      <c r="J474" s="4"/>
      <c r="K474" s="4"/>
    </row>
    <row r="475" customFormat="false" ht="15.75" hidden="false" customHeight="true" outlineLevel="0" collapsed="false">
      <c r="C475" s="4"/>
      <c r="D475" s="4"/>
      <c r="E475" s="4"/>
      <c r="F475" s="4"/>
      <c r="G475" s="4"/>
      <c r="H475" s="4"/>
      <c r="I475" s="5"/>
      <c r="J475" s="4"/>
      <c r="K475" s="4"/>
    </row>
    <row r="476" customFormat="false" ht="15.75" hidden="false" customHeight="true" outlineLevel="0" collapsed="false">
      <c r="C476" s="4"/>
      <c r="D476" s="4"/>
      <c r="E476" s="4"/>
      <c r="F476" s="4"/>
      <c r="G476" s="4"/>
      <c r="H476" s="4"/>
      <c r="I476" s="5"/>
      <c r="J476" s="4"/>
      <c r="K476" s="4"/>
    </row>
    <row r="477" customFormat="false" ht="15.75" hidden="false" customHeight="true" outlineLevel="0" collapsed="false">
      <c r="C477" s="4"/>
      <c r="D477" s="4"/>
      <c r="E477" s="4"/>
      <c r="F477" s="4"/>
      <c r="G477" s="4"/>
      <c r="H477" s="4"/>
      <c r="I477" s="5"/>
      <c r="J477" s="4"/>
      <c r="K477" s="4"/>
    </row>
    <row r="478" customFormat="false" ht="15.75" hidden="false" customHeight="true" outlineLevel="0" collapsed="false">
      <c r="C478" s="4"/>
      <c r="D478" s="4"/>
      <c r="E478" s="4"/>
      <c r="F478" s="4"/>
      <c r="G478" s="4"/>
      <c r="H478" s="4"/>
      <c r="I478" s="5"/>
      <c r="J478" s="4"/>
      <c r="K478" s="4"/>
    </row>
    <row r="479" customFormat="false" ht="15.75" hidden="false" customHeight="true" outlineLevel="0" collapsed="false">
      <c r="C479" s="4"/>
      <c r="D479" s="4"/>
      <c r="E479" s="4"/>
      <c r="F479" s="4"/>
      <c r="G479" s="4"/>
      <c r="H479" s="4"/>
      <c r="I479" s="5"/>
      <c r="J479" s="4"/>
      <c r="K479" s="4"/>
    </row>
    <row r="480" customFormat="false" ht="15.75" hidden="false" customHeight="true" outlineLevel="0" collapsed="false">
      <c r="C480" s="4"/>
      <c r="D480" s="4"/>
      <c r="E480" s="4"/>
      <c r="F480" s="4"/>
      <c r="G480" s="4"/>
      <c r="H480" s="4"/>
      <c r="I480" s="5"/>
      <c r="J480" s="4"/>
      <c r="K480" s="4"/>
    </row>
    <row r="481" customFormat="false" ht="15.75" hidden="false" customHeight="true" outlineLevel="0" collapsed="false">
      <c r="C481" s="4"/>
      <c r="D481" s="4"/>
      <c r="E481" s="4"/>
      <c r="F481" s="4"/>
      <c r="G481" s="4"/>
      <c r="H481" s="4"/>
      <c r="I481" s="5"/>
      <c r="J481" s="4"/>
      <c r="K481" s="4"/>
    </row>
    <row r="482" customFormat="false" ht="15.75" hidden="false" customHeight="true" outlineLevel="0" collapsed="false">
      <c r="C482" s="4"/>
      <c r="D482" s="4"/>
      <c r="E482" s="4"/>
      <c r="F482" s="4"/>
      <c r="G482" s="4"/>
      <c r="H482" s="4"/>
      <c r="I482" s="5"/>
      <c r="J482" s="4"/>
      <c r="K482" s="4"/>
    </row>
    <row r="483" customFormat="false" ht="15.75" hidden="false" customHeight="true" outlineLevel="0" collapsed="false">
      <c r="C483" s="4"/>
      <c r="D483" s="4"/>
      <c r="E483" s="4"/>
      <c r="F483" s="4"/>
      <c r="G483" s="4"/>
      <c r="H483" s="4"/>
      <c r="I483" s="5"/>
      <c r="J483" s="4"/>
      <c r="K483" s="4"/>
    </row>
    <row r="484" customFormat="false" ht="15.75" hidden="false" customHeight="true" outlineLevel="0" collapsed="false">
      <c r="C484" s="4"/>
      <c r="D484" s="4"/>
      <c r="E484" s="4"/>
      <c r="F484" s="4"/>
      <c r="G484" s="4"/>
      <c r="H484" s="4"/>
      <c r="I484" s="5"/>
      <c r="J484" s="4"/>
      <c r="K484" s="4"/>
    </row>
    <row r="485" customFormat="false" ht="15.75" hidden="false" customHeight="true" outlineLevel="0" collapsed="false">
      <c r="C485" s="4"/>
      <c r="D485" s="4"/>
      <c r="E485" s="4"/>
      <c r="F485" s="4"/>
      <c r="G485" s="4"/>
      <c r="H485" s="4"/>
      <c r="I485" s="5"/>
      <c r="J485" s="4"/>
      <c r="K485" s="4"/>
    </row>
    <row r="486" customFormat="false" ht="15.75" hidden="false" customHeight="true" outlineLevel="0" collapsed="false">
      <c r="C486" s="4"/>
      <c r="D486" s="4"/>
      <c r="E486" s="4"/>
      <c r="F486" s="4"/>
      <c r="G486" s="4"/>
      <c r="H486" s="4"/>
      <c r="I486" s="5"/>
      <c r="J486" s="4"/>
      <c r="K486" s="4"/>
    </row>
    <row r="487" customFormat="false" ht="15.75" hidden="false" customHeight="true" outlineLevel="0" collapsed="false">
      <c r="C487" s="4"/>
      <c r="D487" s="4"/>
      <c r="E487" s="4"/>
      <c r="F487" s="4"/>
      <c r="G487" s="4"/>
      <c r="H487" s="4"/>
      <c r="I487" s="5"/>
      <c r="J487" s="4"/>
      <c r="K487" s="4"/>
    </row>
    <row r="488" customFormat="false" ht="15.75" hidden="false" customHeight="true" outlineLevel="0" collapsed="false">
      <c r="C488" s="4"/>
      <c r="D488" s="4"/>
      <c r="E488" s="4"/>
      <c r="F488" s="4"/>
      <c r="G488" s="4"/>
      <c r="H488" s="4"/>
      <c r="I488" s="5"/>
      <c r="J488" s="4"/>
      <c r="K488" s="4"/>
    </row>
    <row r="489" customFormat="false" ht="15.75" hidden="false" customHeight="true" outlineLevel="0" collapsed="false">
      <c r="C489" s="4"/>
      <c r="D489" s="4"/>
      <c r="E489" s="4"/>
      <c r="F489" s="4"/>
      <c r="G489" s="4"/>
      <c r="H489" s="4"/>
      <c r="I489" s="5"/>
      <c r="J489" s="4"/>
      <c r="K489" s="4"/>
    </row>
    <row r="490" customFormat="false" ht="15.75" hidden="false" customHeight="true" outlineLevel="0" collapsed="false">
      <c r="C490" s="4"/>
      <c r="D490" s="4"/>
      <c r="E490" s="4"/>
      <c r="F490" s="4"/>
      <c r="G490" s="4"/>
      <c r="H490" s="4"/>
      <c r="I490" s="5"/>
      <c r="J490" s="4"/>
      <c r="K490" s="4"/>
    </row>
    <row r="491" customFormat="false" ht="15.75" hidden="false" customHeight="true" outlineLevel="0" collapsed="false">
      <c r="C491" s="4"/>
      <c r="D491" s="4"/>
      <c r="E491" s="4"/>
      <c r="F491" s="4"/>
      <c r="G491" s="4"/>
      <c r="H491" s="4"/>
      <c r="I491" s="5"/>
      <c r="J491" s="4"/>
      <c r="K491" s="4"/>
    </row>
    <row r="492" customFormat="false" ht="15.75" hidden="false" customHeight="true" outlineLevel="0" collapsed="false">
      <c r="C492" s="4"/>
      <c r="D492" s="4"/>
      <c r="E492" s="4"/>
      <c r="F492" s="4"/>
      <c r="G492" s="4"/>
      <c r="H492" s="4"/>
      <c r="I492" s="5"/>
      <c r="J492" s="4"/>
      <c r="K492" s="4"/>
    </row>
    <row r="493" customFormat="false" ht="15.75" hidden="false" customHeight="true" outlineLevel="0" collapsed="false">
      <c r="C493" s="4"/>
      <c r="D493" s="4"/>
      <c r="E493" s="4"/>
      <c r="F493" s="4"/>
      <c r="G493" s="4"/>
      <c r="H493" s="4"/>
      <c r="I493" s="5"/>
      <c r="J493" s="4"/>
      <c r="K493" s="4"/>
    </row>
    <row r="494" customFormat="false" ht="15.75" hidden="false" customHeight="true" outlineLevel="0" collapsed="false">
      <c r="C494" s="4"/>
      <c r="D494" s="4"/>
      <c r="E494" s="4"/>
      <c r="F494" s="4"/>
      <c r="G494" s="4"/>
      <c r="H494" s="4"/>
      <c r="I494" s="5"/>
      <c r="J494" s="4"/>
      <c r="K494" s="4"/>
    </row>
    <row r="495" customFormat="false" ht="15.75" hidden="false" customHeight="true" outlineLevel="0" collapsed="false">
      <c r="C495" s="4"/>
      <c r="D495" s="4"/>
      <c r="E495" s="4"/>
      <c r="F495" s="4"/>
      <c r="G495" s="4"/>
      <c r="H495" s="4"/>
      <c r="I495" s="5"/>
      <c r="J495" s="4"/>
      <c r="K495" s="4"/>
    </row>
    <row r="496" customFormat="false" ht="15.75" hidden="false" customHeight="true" outlineLevel="0" collapsed="false">
      <c r="C496" s="4"/>
      <c r="D496" s="4"/>
      <c r="E496" s="4"/>
      <c r="F496" s="4"/>
      <c r="G496" s="4"/>
      <c r="H496" s="4"/>
      <c r="I496" s="5"/>
      <c r="J496" s="4"/>
      <c r="K496" s="4"/>
    </row>
    <row r="497" customFormat="false" ht="15.75" hidden="false" customHeight="true" outlineLevel="0" collapsed="false">
      <c r="C497" s="4"/>
      <c r="D497" s="4"/>
      <c r="E497" s="4"/>
      <c r="F497" s="4"/>
      <c r="G497" s="4"/>
      <c r="H497" s="4"/>
      <c r="I497" s="5"/>
      <c r="J497" s="4"/>
      <c r="K497" s="4"/>
    </row>
    <row r="498" customFormat="false" ht="15.75" hidden="false" customHeight="true" outlineLevel="0" collapsed="false">
      <c r="C498" s="4"/>
      <c r="D498" s="4"/>
      <c r="E498" s="4"/>
      <c r="F498" s="4"/>
      <c r="G498" s="4"/>
      <c r="H498" s="4"/>
      <c r="I498" s="5"/>
      <c r="J498" s="4"/>
      <c r="K498" s="4"/>
    </row>
    <row r="499" customFormat="false" ht="15.75" hidden="false" customHeight="true" outlineLevel="0" collapsed="false">
      <c r="C499" s="4"/>
      <c r="D499" s="4"/>
      <c r="E499" s="4"/>
      <c r="F499" s="4"/>
      <c r="G499" s="4"/>
      <c r="H499" s="4"/>
      <c r="I499" s="5"/>
      <c r="J499" s="4"/>
      <c r="K499" s="4"/>
    </row>
    <row r="500" customFormat="false" ht="15.75" hidden="false" customHeight="true" outlineLevel="0" collapsed="false">
      <c r="C500" s="4"/>
      <c r="D500" s="4"/>
      <c r="E500" s="4"/>
      <c r="F500" s="4"/>
      <c r="G500" s="4"/>
      <c r="H500" s="4"/>
      <c r="I500" s="5"/>
      <c r="J500" s="4"/>
      <c r="K500" s="4"/>
    </row>
    <row r="5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" width="29.75"/>
    <col collapsed="false" customWidth="true" hidden="false" outlineLevel="0" max="5" min="5" style="1" width="27.25"/>
  </cols>
  <sheetData>
    <row r="2" customFormat="false" ht="41.25" hidden="false" customHeight="true" outlineLevel="0" collapsed="false">
      <c r="B2" s="20" t="s">
        <v>64405</v>
      </c>
      <c r="C2" s="20" t="s">
        <v>64405</v>
      </c>
    </row>
    <row r="3" customFormat="false" ht="41.25" hidden="false" customHeight="true" outlineLevel="0" collapsed="false">
      <c r="B3" s="13" t="s">
        <v>64406</v>
      </c>
      <c r="C3" s="20" t="s">
        <v>64405</v>
      </c>
      <c r="D3" s="20"/>
      <c r="E3" s="20"/>
    </row>
    <row r="4" customFormat="false" ht="41.25" hidden="false" customHeight="true" outlineLevel="0" collapsed="false">
      <c r="B4" s="20" t="s">
        <v>64405</v>
      </c>
      <c r="C4" s="20" t="s">
        <v>64405</v>
      </c>
      <c r="D4" s="31"/>
      <c r="E4" s="20"/>
    </row>
    <row r="5" customFormat="false" ht="41.25" hidden="false" customHeight="true" outlineLevel="0" collapsed="false">
      <c r="B5" s="13" t="s">
        <v>64407</v>
      </c>
      <c r="C5" s="20" t="s">
        <v>64405</v>
      </c>
      <c r="D5" s="20"/>
      <c r="E5" s="20"/>
    </row>
    <row r="6" customFormat="false" ht="41.25" hidden="false" customHeight="true" outlineLevel="0" collapsed="false">
      <c r="B6" s="13" t="s">
        <v>64408</v>
      </c>
      <c r="C6" s="20" t="s">
        <v>64405</v>
      </c>
      <c r="D6" s="31"/>
      <c r="E6" s="20"/>
    </row>
    <row r="7" customFormat="false" ht="41.25" hidden="false" customHeight="true" outlineLevel="0" collapsed="false">
      <c r="B7" s="13" t="s">
        <v>64409</v>
      </c>
      <c r="C7" s="20" t="s">
        <v>64405</v>
      </c>
      <c r="D7" s="31"/>
      <c r="E7" s="20"/>
    </row>
    <row r="8" customFormat="false" ht="54.75" hidden="false" customHeight="true" outlineLevel="0" collapsed="false">
      <c r="B8" s="13" t="s">
        <v>64410</v>
      </c>
      <c r="C8" s="20" t="s">
        <v>64411</v>
      </c>
      <c r="D8" s="31"/>
      <c r="E8" s="20"/>
    </row>
    <row r="9" customFormat="false" ht="54.75" hidden="false" customHeight="true" outlineLevel="0" collapsed="false">
      <c r="B9" s="13" t="s">
        <v>64410</v>
      </c>
      <c r="C9" s="20" t="s">
        <v>64411</v>
      </c>
      <c r="D9" s="31"/>
      <c r="E9" s="20"/>
    </row>
    <row r="10" customFormat="false" ht="68.25" hidden="false" customHeight="true" outlineLevel="0" collapsed="false">
      <c r="B10" s="13" t="s">
        <v>64412</v>
      </c>
      <c r="C10" s="20" t="s">
        <v>64413</v>
      </c>
      <c r="D10" s="31"/>
      <c r="E10" s="20"/>
    </row>
    <row r="11" customFormat="false" ht="41.25" hidden="false" customHeight="true" outlineLevel="0" collapsed="false">
      <c r="B11" s="13" t="s">
        <v>64414</v>
      </c>
      <c r="C11" s="20" t="s">
        <v>64415</v>
      </c>
      <c r="D11" s="31"/>
      <c r="E11" s="20"/>
    </row>
    <row r="12" customFormat="false" ht="41.25" hidden="false" customHeight="true" outlineLevel="0" collapsed="false">
      <c r="B12" s="13" t="s">
        <v>64416</v>
      </c>
      <c r="C12" s="20" t="s">
        <v>64405</v>
      </c>
      <c r="D12" s="31"/>
      <c r="E12" s="20"/>
    </row>
    <row r="13" customFormat="false" ht="41.25" hidden="false" customHeight="true" outlineLevel="0" collapsed="false">
      <c r="B13" s="13" t="s">
        <v>64417</v>
      </c>
      <c r="C13" s="20" t="s">
        <v>64418</v>
      </c>
      <c r="D13" s="31"/>
      <c r="E13" s="20"/>
    </row>
    <row r="14" customFormat="false" ht="54.75" hidden="false" customHeight="true" outlineLevel="0" collapsed="false">
      <c r="B14" s="13" t="s">
        <v>64419</v>
      </c>
      <c r="C14" s="20" t="s">
        <v>64420</v>
      </c>
      <c r="D14" s="31"/>
      <c r="E14" s="20"/>
    </row>
    <row r="15" customFormat="false" ht="41.25" hidden="false" customHeight="true" outlineLevel="0" collapsed="false">
      <c r="B15" s="13" t="s">
        <v>64421</v>
      </c>
      <c r="C15" s="20" t="s">
        <v>64405</v>
      </c>
      <c r="D15" s="31"/>
      <c r="E15" s="20"/>
    </row>
    <row r="16" customFormat="false" ht="41.25" hidden="false" customHeight="true" outlineLevel="0" collapsed="false">
      <c r="B16" s="13" t="s">
        <v>64422</v>
      </c>
      <c r="C16" s="20" t="s">
        <v>64405</v>
      </c>
      <c r="D16" s="31"/>
      <c r="E16" s="20"/>
    </row>
    <row r="17" customFormat="false" ht="41.25" hidden="false" customHeight="true" outlineLevel="0" collapsed="false">
      <c r="B17" s="13" t="s">
        <v>64423</v>
      </c>
      <c r="C17" s="20" t="s">
        <v>64405</v>
      </c>
      <c r="D17" s="31"/>
      <c r="E17" s="20"/>
    </row>
    <row r="18" customFormat="false" ht="54.75" hidden="false" customHeight="true" outlineLevel="0" collapsed="false">
      <c r="B18" s="13" t="s">
        <v>64424</v>
      </c>
      <c r="C18" s="20" t="s">
        <v>64425</v>
      </c>
      <c r="D18" s="31"/>
      <c r="E18" s="20"/>
    </row>
    <row r="19" customFormat="false" ht="41.25" hidden="false" customHeight="true" outlineLevel="0" collapsed="false">
      <c r="B19" s="13" t="s">
        <v>64426</v>
      </c>
      <c r="C19" s="20" t="s">
        <v>64405</v>
      </c>
      <c r="D19" s="31"/>
      <c r="E19" s="20"/>
    </row>
    <row r="20" customFormat="false" ht="41.25" hidden="false" customHeight="true" outlineLevel="0" collapsed="false">
      <c r="B20" s="13" t="s">
        <v>64427</v>
      </c>
      <c r="C20" s="20" t="s">
        <v>64405</v>
      </c>
      <c r="D20" s="31"/>
      <c r="E20" s="20"/>
    </row>
    <row r="21" customFormat="false" ht="41.25" hidden="false" customHeight="true" outlineLevel="0" collapsed="false">
      <c r="B21" s="13" t="s">
        <v>64428</v>
      </c>
      <c r="C21" s="20" t="s">
        <v>64405</v>
      </c>
      <c r="D21" s="31"/>
      <c r="E21" s="20"/>
    </row>
    <row r="22" customFormat="false" ht="41.25" hidden="false" customHeight="true" outlineLevel="0" collapsed="false">
      <c r="B22" s="13" t="s">
        <v>64429</v>
      </c>
      <c r="C22" s="20" t="s">
        <v>64405</v>
      </c>
      <c r="D22" s="31"/>
      <c r="E22" s="20"/>
    </row>
    <row r="23" customFormat="false" ht="41.25" hidden="false" customHeight="true" outlineLevel="0" collapsed="false">
      <c r="B23" s="13" t="s">
        <v>64430</v>
      </c>
      <c r="C23" s="20" t="s">
        <v>64405</v>
      </c>
      <c r="D23" s="31"/>
      <c r="E23" s="20"/>
    </row>
    <row r="24" customFormat="false" ht="41.25" hidden="false" customHeight="true" outlineLevel="0" collapsed="false">
      <c r="B24" s="13" t="s">
        <v>64431</v>
      </c>
      <c r="C24" s="20" t="s">
        <v>64405</v>
      </c>
      <c r="D24" s="31"/>
      <c r="E24" s="20"/>
    </row>
    <row r="25" customFormat="false" ht="41.25" hidden="false" customHeight="true" outlineLevel="0" collapsed="false">
      <c r="B25" s="13" t="s">
        <v>64432</v>
      </c>
      <c r="C25" s="20" t="s">
        <v>64405</v>
      </c>
      <c r="D25" s="31"/>
      <c r="E25" s="20"/>
    </row>
    <row r="26" customFormat="false" ht="41.25" hidden="false" customHeight="true" outlineLevel="0" collapsed="false">
      <c r="B26" s="13" t="s">
        <v>64349</v>
      </c>
      <c r="C26" s="20" t="s">
        <v>64405</v>
      </c>
      <c r="D26" s="31"/>
      <c r="E26" s="20"/>
    </row>
    <row r="27" customFormat="false" ht="41.25" hidden="false" customHeight="true" outlineLevel="0" collapsed="false">
      <c r="B27" s="13" t="s">
        <v>64433</v>
      </c>
      <c r="C27" s="20" t="s">
        <v>64405</v>
      </c>
      <c r="D27" s="31"/>
      <c r="E27" s="20"/>
    </row>
    <row r="28" customFormat="false" ht="41.25" hidden="false" customHeight="true" outlineLevel="0" collapsed="false">
      <c r="B28" s="13" t="s">
        <v>64434</v>
      </c>
      <c r="C28" s="20" t="s">
        <v>64405</v>
      </c>
      <c r="D28" s="31"/>
      <c r="E28" s="20"/>
    </row>
    <row r="29" customFormat="false" ht="41.25" hidden="false" customHeight="true" outlineLevel="0" collapsed="false">
      <c r="B29" s="13" t="s">
        <v>64435</v>
      </c>
      <c r="C29" s="20" t="s">
        <v>64405</v>
      </c>
      <c r="D29" s="31"/>
      <c r="E29" s="20"/>
    </row>
    <row r="30" customFormat="false" ht="41.25" hidden="false" customHeight="true" outlineLevel="0" collapsed="false">
      <c r="B30" s="13" t="s">
        <v>64436</v>
      </c>
      <c r="C30" s="20" t="s">
        <v>64405</v>
      </c>
      <c r="D30" s="31"/>
      <c r="E30" s="20"/>
    </row>
    <row r="31" customFormat="false" ht="41.25" hidden="false" customHeight="true" outlineLevel="0" collapsed="false">
      <c r="B31" s="13" t="s">
        <v>64437</v>
      </c>
      <c r="C31" s="20" t="s">
        <v>64405</v>
      </c>
      <c r="D31" s="31"/>
      <c r="E31" s="20"/>
    </row>
    <row r="32" customFormat="false" ht="41.25" hidden="false" customHeight="true" outlineLevel="0" collapsed="false">
      <c r="B32" s="13" t="s">
        <v>64438</v>
      </c>
      <c r="C32" s="20" t="s">
        <v>64405</v>
      </c>
      <c r="D32" s="31"/>
      <c r="E32" s="20"/>
    </row>
    <row r="33" customFormat="false" ht="41.25" hidden="false" customHeight="true" outlineLevel="0" collapsed="false">
      <c r="B33" s="13" t="s">
        <v>64439</v>
      </c>
      <c r="C33" s="20" t="s">
        <v>64405</v>
      </c>
      <c r="D33" s="31"/>
      <c r="E33" s="20"/>
    </row>
    <row r="34" customFormat="false" ht="41.25" hidden="false" customHeight="true" outlineLevel="0" collapsed="false">
      <c r="B34" s="13" t="s">
        <v>64440</v>
      </c>
      <c r="C34" s="20" t="s">
        <v>64405</v>
      </c>
      <c r="D34" s="31"/>
      <c r="E34" s="20"/>
    </row>
    <row r="35" customFormat="false" ht="41.25" hidden="false" customHeight="true" outlineLevel="0" collapsed="false">
      <c r="B35" s="13" t="s">
        <v>64441</v>
      </c>
      <c r="C35" s="20" t="s">
        <v>64405</v>
      </c>
      <c r="D35" s="31"/>
      <c r="E35" s="20"/>
    </row>
    <row r="36" customFormat="false" ht="27.75" hidden="false" customHeight="true" outlineLevel="0" collapsed="false">
      <c r="B36" s="13" t="s">
        <v>64442</v>
      </c>
      <c r="C36" s="20" t="s">
        <v>62888</v>
      </c>
      <c r="D36" s="31"/>
      <c r="E36" s="20"/>
    </row>
    <row r="37" customFormat="false" ht="41.25" hidden="false" customHeight="true" outlineLevel="0" collapsed="false">
      <c r="B37" s="13" t="s">
        <v>64443</v>
      </c>
      <c r="C37" s="20" t="s">
        <v>64405</v>
      </c>
      <c r="D37" s="31"/>
      <c r="E37" s="20"/>
    </row>
    <row r="38" customFormat="false" ht="54.75" hidden="false" customHeight="true" outlineLevel="0" collapsed="false">
      <c r="B38" s="13" t="s">
        <v>64444</v>
      </c>
      <c r="C38" s="20" t="s">
        <v>64445</v>
      </c>
      <c r="D38" s="31"/>
      <c r="E38" s="20"/>
    </row>
    <row r="39" customFormat="false" ht="41.25" hidden="false" customHeight="true" outlineLevel="0" collapsed="false">
      <c r="B39" s="13" t="s">
        <v>64446</v>
      </c>
      <c r="C39" s="20" t="s">
        <v>64405</v>
      </c>
      <c r="D39" s="31"/>
      <c r="E39" s="20"/>
    </row>
    <row r="40" customFormat="false" ht="41.25" hidden="false" customHeight="true" outlineLevel="0" collapsed="false">
      <c r="B40" s="13" t="s">
        <v>64447</v>
      </c>
      <c r="C40" s="20" t="s">
        <v>64405</v>
      </c>
      <c r="D40" s="31"/>
      <c r="E40" s="20"/>
    </row>
    <row r="41" customFormat="false" ht="41.25" hidden="false" customHeight="true" outlineLevel="0" collapsed="false">
      <c r="B41" s="13" t="s">
        <v>64448</v>
      </c>
      <c r="C41" s="20" t="s">
        <v>64405</v>
      </c>
      <c r="D41" s="31"/>
      <c r="E41" s="20"/>
    </row>
    <row r="42" customFormat="false" ht="41.25" hidden="false" customHeight="true" outlineLevel="0" collapsed="false">
      <c r="B42" s="13" t="s">
        <v>64448</v>
      </c>
      <c r="C42" s="20" t="s">
        <v>64405</v>
      </c>
      <c r="D42" s="31"/>
      <c r="E42" s="20"/>
    </row>
    <row r="43" customFormat="false" ht="54.75" hidden="false" customHeight="true" outlineLevel="0" collapsed="false">
      <c r="B43" s="13" t="s">
        <v>64449</v>
      </c>
      <c r="C43" s="20" t="s">
        <v>64450</v>
      </c>
      <c r="D43" s="31"/>
      <c r="E43" s="20"/>
    </row>
    <row r="44" customFormat="false" ht="41.25" hidden="false" customHeight="true" outlineLevel="0" collapsed="false">
      <c r="B44" s="13" t="s">
        <v>64451</v>
      </c>
      <c r="C44" s="20" t="s">
        <v>64452</v>
      </c>
      <c r="D44" s="31"/>
      <c r="E44" s="20"/>
    </row>
    <row r="45" customFormat="false" ht="41.25" hidden="false" customHeight="true" outlineLevel="0" collapsed="false">
      <c r="B45" s="13" t="s">
        <v>64453</v>
      </c>
      <c r="C45" s="20" t="s">
        <v>64405</v>
      </c>
      <c r="D45" s="31"/>
      <c r="E45" s="20"/>
    </row>
    <row r="46" customFormat="false" ht="41.25" hidden="false" customHeight="true" outlineLevel="0" collapsed="false">
      <c r="B46" s="13" t="s">
        <v>64454</v>
      </c>
      <c r="C46" s="20" t="s">
        <v>64405</v>
      </c>
      <c r="D46" s="31"/>
      <c r="E46" s="20"/>
    </row>
    <row r="47" customFormat="false" ht="41.25" hidden="false" customHeight="true" outlineLevel="0" collapsed="false">
      <c r="B47" s="13" t="s">
        <v>64455</v>
      </c>
      <c r="C47" s="20" t="s">
        <v>64405</v>
      </c>
      <c r="D47" s="31"/>
      <c r="E47" s="20"/>
    </row>
    <row r="48" customFormat="false" ht="41.25" hidden="false" customHeight="true" outlineLevel="0" collapsed="false">
      <c r="B48" s="13" t="s">
        <v>64455</v>
      </c>
      <c r="C48" s="20" t="s">
        <v>64405</v>
      </c>
      <c r="D48" s="31"/>
      <c r="E48" s="20"/>
    </row>
    <row r="49" customFormat="false" ht="41.25" hidden="false" customHeight="true" outlineLevel="0" collapsed="false">
      <c r="B49" s="13" t="s">
        <v>64456</v>
      </c>
      <c r="C49" s="20" t="s">
        <v>64405</v>
      </c>
      <c r="D49" s="31"/>
      <c r="E49" s="20"/>
    </row>
    <row r="50" customFormat="false" ht="41.25" hidden="false" customHeight="true" outlineLevel="0" collapsed="false">
      <c r="B50" s="13" t="s">
        <v>64457</v>
      </c>
      <c r="C50" s="20" t="s">
        <v>64405</v>
      </c>
      <c r="D50" s="31"/>
      <c r="E50" s="20"/>
    </row>
    <row r="51" customFormat="false" ht="41.25" hidden="false" customHeight="true" outlineLevel="0" collapsed="false">
      <c r="B51" s="13" t="s">
        <v>64458</v>
      </c>
      <c r="C51" s="20" t="s">
        <v>64405</v>
      </c>
      <c r="D51" s="31"/>
      <c r="E51" s="20"/>
    </row>
    <row r="52" customFormat="false" ht="41.25" hidden="false" customHeight="true" outlineLevel="0" collapsed="false">
      <c r="B52" s="13" t="s">
        <v>64459</v>
      </c>
      <c r="C52" s="20" t="s">
        <v>64405</v>
      </c>
      <c r="D52" s="31"/>
      <c r="E52" s="20"/>
    </row>
    <row r="53" customFormat="false" ht="41.25" hidden="false" customHeight="true" outlineLevel="0" collapsed="false">
      <c r="B53" s="13" t="s">
        <v>64460</v>
      </c>
      <c r="C53" s="20" t="s">
        <v>64405</v>
      </c>
      <c r="D53" s="31"/>
      <c r="E53" s="20"/>
    </row>
    <row r="54" customFormat="false" ht="41.25" hidden="false" customHeight="true" outlineLevel="0" collapsed="false">
      <c r="B54" s="13" t="s">
        <v>64461</v>
      </c>
      <c r="C54" s="20" t="s">
        <v>64405</v>
      </c>
      <c r="D54" s="31"/>
      <c r="E54" s="20"/>
    </row>
    <row r="55" customFormat="false" ht="41.25" hidden="false" customHeight="true" outlineLevel="0" collapsed="false">
      <c r="B55" s="13" t="s">
        <v>64462</v>
      </c>
      <c r="C55" s="20" t="s">
        <v>64405</v>
      </c>
      <c r="D55" s="31"/>
      <c r="E55" s="20"/>
    </row>
    <row r="56" customFormat="false" ht="41.25" hidden="false" customHeight="true" outlineLevel="0" collapsed="false">
      <c r="B56" s="13" t="s">
        <v>64463</v>
      </c>
      <c r="C56" s="20" t="s">
        <v>64405</v>
      </c>
      <c r="D56" s="31"/>
      <c r="E56" s="20"/>
    </row>
    <row r="57" customFormat="false" ht="41.25" hidden="false" customHeight="true" outlineLevel="0" collapsed="false">
      <c r="B57" s="13" t="s">
        <v>64464</v>
      </c>
      <c r="C57" s="20" t="s">
        <v>64405</v>
      </c>
      <c r="D57" s="31"/>
      <c r="E57" s="20"/>
    </row>
    <row r="58" customFormat="false" ht="41.25" hidden="false" customHeight="true" outlineLevel="0" collapsed="false">
      <c r="B58" s="13" t="s">
        <v>64465</v>
      </c>
      <c r="C58" s="20" t="s">
        <v>64405</v>
      </c>
      <c r="D58" s="31"/>
      <c r="E58" s="20"/>
    </row>
    <row r="59" customFormat="false" ht="41.25" hidden="false" customHeight="true" outlineLevel="0" collapsed="false">
      <c r="B59" s="13" t="s">
        <v>64466</v>
      </c>
      <c r="C59" s="20" t="s">
        <v>64405</v>
      </c>
      <c r="D59" s="31"/>
      <c r="E59" s="20"/>
    </row>
    <row r="60" customFormat="false" ht="41.25" hidden="false" customHeight="true" outlineLevel="0" collapsed="false">
      <c r="B60" s="13" t="s">
        <v>64467</v>
      </c>
      <c r="C60" s="20" t="s">
        <v>64405</v>
      </c>
      <c r="D60" s="31"/>
      <c r="E60" s="20"/>
    </row>
    <row r="61" customFormat="false" ht="41.25" hidden="false" customHeight="true" outlineLevel="0" collapsed="false">
      <c r="B61" s="13" t="s">
        <v>64468</v>
      </c>
      <c r="C61" s="20" t="s">
        <v>64405</v>
      </c>
      <c r="D61" s="31"/>
      <c r="E61" s="20"/>
    </row>
    <row r="62" customFormat="false" ht="41.25" hidden="false" customHeight="true" outlineLevel="0" collapsed="false">
      <c r="B62" s="13" t="s">
        <v>64469</v>
      </c>
      <c r="C62" s="20" t="s">
        <v>64405</v>
      </c>
      <c r="D62" s="31"/>
      <c r="E62" s="20"/>
    </row>
    <row r="63" customFormat="false" ht="41.25" hidden="false" customHeight="true" outlineLevel="0" collapsed="false">
      <c r="B63" s="13" t="s">
        <v>64470</v>
      </c>
      <c r="C63" s="20" t="s">
        <v>64405</v>
      </c>
      <c r="D63" s="31"/>
      <c r="E63" s="20"/>
    </row>
    <row r="64" customFormat="false" ht="41.25" hidden="false" customHeight="true" outlineLevel="0" collapsed="false">
      <c r="B64" s="13" t="s">
        <v>64471</v>
      </c>
      <c r="C64" s="20" t="s">
        <v>64405</v>
      </c>
      <c r="D64" s="31"/>
      <c r="E64" s="20"/>
    </row>
    <row r="65" customFormat="false" ht="41.25" hidden="false" customHeight="true" outlineLevel="0" collapsed="false">
      <c r="B65" s="13" t="s">
        <v>64472</v>
      </c>
      <c r="C65" s="20" t="s">
        <v>64405</v>
      </c>
      <c r="D65" s="31"/>
      <c r="E65" s="20"/>
    </row>
    <row r="66" customFormat="false" ht="41.25" hidden="false" customHeight="true" outlineLevel="0" collapsed="false">
      <c r="B66" s="13" t="s">
        <v>64473</v>
      </c>
      <c r="C66" s="20" t="s">
        <v>64405</v>
      </c>
      <c r="D66" s="31"/>
      <c r="E66" s="20"/>
    </row>
    <row r="67" customFormat="false" ht="54.75" hidden="false" customHeight="true" outlineLevel="0" collapsed="false">
      <c r="B67" s="13" t="s">
        <v>64474</v>
      </c>
      <c r="C67" s="20" t="s">
        <v>64475</v>
      </c>
      <c r="D67" s="31"/>
      <c r="E67" s="20"/>
    </row>
    <row r="68" customFormat="false" ht="41.25" hidden="false" customHeight="true" outlineLevel="0" collapsed="false">
      <c r="B68" s="13" t="s">
        <v>64476</v>
      </c>
      <c r="C68" s="20" t="s">
        <v>64405</v>
      </c>
      <c r="D68" s="31"/>
      <c r="E68" s="20"/>
    </row>
    <row r="69" customFormat="false" ht="41.25" hidden="false" customHeight="true" outlineLevel="0" collapsed="false">
      <c r="B69" s="13" t="s">
        <v>64477</v>
      </c>
      <c r="C69" s="20" t="s">
        <v>64405</v>
      </c>
      <c r="D69" s="31"/>
      <c r="E69" s="20"/>
    </row>
    <row r="70" customFormat="false" ht="41.25" hidden="false" customHeight="true" outlineLevel="0" collapsed="false">
      <c r="B70" s="13" t="s">
        <v>64478</v>
      </c>
      <c r="C70" s="20" t="s">
        <v>64405</v>
      </c>
      <c r="D70" s="31"/>
      <c r="E70" s="20"/>
    </row>
    <row r="71" customFormat="false" ht="41.25" hidden="false" customHeight="true" outlineLevel="0" collapsed="false">
      <c r="B71" s="13" t="s">
        <v>64479</v>
      </c>
      <c r="C71" s="20" t="s">
        <v>64405</v>
      </c>
      <c r="D71" s="31"/>
      <c r="E71" s="20"/>
    </row>
    <row r="72" customFormat="false" ht="41.25" hidden="false" customHeight="true" outlineLevel="0" collapsed="false">
      <c r="B72" s="13" t="s">
        <v>64480</v>
      </c>
      <c r="C72" s="20" t="s">
        <v>64405</v>
      </c>
      <c r="D72" s="31"/>
      <c r="E72" s="20"/>
    </row>
    <row r="73" customFormat="false" ht="41.25" hidden="false" customHeight="true" outlineLevel="0" collapsed="false">
      <c r="B73" s="13" t="s">
        <v>64481</v>
      </c>
      <c r="C73" s="20" t="s">
        <v>64405</v>
      </c>
      <c r="D73" s="31"/>
      <c r="E73" s="20"/>
    </row>
    <row r="74" customFormat="false" ht="41.25" hidden="false" customHeight="true" outlineLevel="0" collapsed="false">
      <c r="B74" s="13" t="s">
        <v>64482</v>
      </c>
      <c r="C74" s="20" t="s">
        <v>64405</v>
      </c>
      <c r="D74" s="31"/>
      <c r="E74" s="20"/>
    </row>
    <row r="75" customFormat="false" ht="41.25" hidden="false" customHeight="true" outlineLevel="0" collapsed="false">
      <c r="B75" s="13" t="s">
        <v>64483</v>
      </c>
      <c r="C75" s="20" t="s">
        <v>64405</v>
      </c>
      <c r="D75" s="31"/>
      <c r="E75" s="20"/>
    </row>
    <row r="76" customFormat="false" ht="41.25" hidden="false" customHeight="true" outlineLevel="0" collapsed="false">
      <c r="B76" s="13" t="s">
        <v>64484</v>
      </c>
      <c r="C76" s="20" t="s">
        <v>64405</v>
      </c>
      <c r="D76" s="31"/>
      <c r="E76" s="20"/>
    </row>
    <row r="77" customFormat="false" ht="41.25" hidden="false" customHeight="true" outlineLevel="0" collapsed="false">
      <c r="B77" s="13" t="s">
        <v>64485</v>
      </c>
      <c r="C77" s="20" t="s">
        <v>64405</v>
      </c>
      <c r="D77" s="31"/>
      <c r="E77" s="20"/>
    </row>
    <row r="78" customFormat="false" ht="41.25" hidden="false" customHeight="true" outlineLevel="0" collapsed="false">
      <c r="B78" s="13" t="s">
        <v>64486</v>
      </c>
      <c r="C78" s="20" t="s">
        <v>64405</v>
      </c>
      <c r="D78" s="31"/>
      <c r="E78" s="20"/>
    </row>
    <row r="79" customFormat="false" ht="41.25" hidden="false" customHeight="true" outlineLevel="0" collapsed="false">
      <c r="B79" s="13" t="s">
        <v>64487</v>
      </c>
      <c r="C79" s="20" t="s">
        <v>64405</v>
      </c>
      <c r="D79" s="31"/>
      <c r="E79" s="20"/>
    </row>
    <row r="80" customFormat="false" ht="41.25" hidden="false" customHeight="true" outlineLevel="0" collapsed="false">
      <c r="B80" s="13" t="s">
        <v>64488</v>
      </c>
      <c r="C80" s="20" t="s">
        <v>64405</v>
      </c>
      <c r="D80" s="31"/>
      <c r="E80" s="20"/>
    </row>
    <row r="81" customFormat="false" ht="41.25" hidden="false" customHeight="true" outlineLevel="0" collapsed="false">
      <c r="B81" s="13" t="s">
        <v>64489</v>
      </c>
      <c r="C81" s="20" t="s">
        <v>64405</v>
      </c>
      <c r="D81" s="31"/>
      <c r="E81" s="20"/>
    </row>
    <row r="82" customFormat="false" ht="41.25" hidden="false" customHeight="true" outlineLevel="0" collapsed="false">
      <c r="B82" s="13" t="s">
        <v>64490</v>
      </c>
      <c r="C82" s="20" t="s">
        <v>64405</v>
      </c>
      <c r="D82" s="31"/>
      <c r="E82" s="20"/>
    </row>
    <row r="83" customFormat="false" ht="41.25" hidden="false" customHeight="true" outlineLevel="0" collapsed="false">
      <c r="B83" s="13" t="s">
        <v>64491</v>
      </c>
      <c r="C83" s="20" t="s">
        <v>64405</v>
      </c>
      <c r="D83" s="31"/>
      <c r="E83" s="20"/>
    </row>
    <row r="84" customFormat="false" ht="41.25" hidden="false" customHeight="true" outlineLevel="0" collapsed="false">
      <c r="B84" s="13" t="s">
        <v>64492</v>
      </c>
      <c r="C84" s="20" t="s">
        <v>64405</v>
      </c>
      <c r="D84" s="31"/>
      <c r="E84" s="20"/>
    </row>
    <row r="85" customFormat="false" ht="41.25" hidden="false" customHeight="true" outlineLevel="0" collapsed="false">
      <c r="B85" s="13" t="s">
        <v>64493</v>
      </c>
      <c r="C85" s="20" t="s">
        <v>64405</v>
      </c>
      <c r="D85" s="31"/>
      <c r="E85" s="20"/>
    </row>
    <row r="86" customFormat="false" ht="41.25" hidden="false" customHeight="true" outlineLevel="0" collapsed="false">
      <c r="B86" s="13" t="s">
        <v>64494</v>
      </c>
      <c r="C86" s="20" t="s">
        <v>64405</v>
      </c>
      <c r="D86" s="31"/>
      <c r="E86" s="20"/>
    </row>
    <row r="87" customFormat="false" ht="41.25" hidden="false" customHeight="true" outlineLevel="0" collapsed="false">
      <c r="B87" s="13" t="s">
        <v>64494</v>
      </c>
      <c r="C87" s="20" t="s">
        <v>64405</v>
      </c>
      <c r="D87" s="31"/>
      <c r="E87" s="20"/>
    </row>
    <row r="88" customFormat="false" ht="41.25" hidden="false" customHeight="true" outlineLevel="0" collapsed="false">
      <c r="B88" s="13" t="s">
        <v>64495</v>
      </c>
      <c r="C88" s="20" t="s">
        <v>64405</v>
      </c>
      <c r="D88" s="31"/>
      <c r="E88" s="20"/>
    </row>
    <row r="89" customFormat="false" ht="41.25" hidden="false" customHeight="true" outlineLevel="0" collapsed="false">
      <c r="B89" s="13" t="s">
        <v>64496</v>
      </c>
      <c r="C89" s="20" t="s">
        <v>64405</v>
      </c>
      <c r="D89" s="31"/>
      <c r="E89" s="20"/>
    </row>
    <row r="90" customFormat="false" ht="41.25" hidden="false" customHeight="true" outlineLevel="0" collapsed="false">
      <c r="B90" s="13" t="s">
        <v>64497</v>
      </c>
      <c r="C90" s="20" t="s">
        <v>64405</v>
      </c>
      <c r="D90" s="31"/>
      <c r="E90" s="20"/>
    </row>
    <row r="91" customFormat="false" ht="41.25" hidden="false" customHeight="true" outlineLevel="0" collapsed="false">
      <c r="B91" s="13" t="s">
        <v>64498</v>
      </c>
      <c r="C91" s="20" t="s">
        <v>64405</v>
      </c>
      <c r="D91" s="31"/>
      <c r="E91" s="20"/>
    </row>
    <row r="92" customFormat="false" ht="41.25" hidden="false" customHeight="true" outlineLevel="0" collapsed="false">
      <c r="B92" s="13" t="s">
        <v>64499</v>
      </c>
      <c r="C92" s="20" t="s">
        <v>64405</v>
      </c>
      <c r="D92" s="31"/>
      <c r="E92" s="20"/>
    </row>
    <row r="93" customFormat="false" ht="41.25" hidden="false" customHeight="true" outlineLevel="0" collapsed="false">
      <c r="B93" s="13" t="s">
        <v>64500</v>
      </c>
      <c r="C93" s="20" t="s">
        <v>64405</v>
      </c>
      <c r="D93" s="31"/>
      <c r="E93" s="20"/>
    </row>
    <row r="94" customFormat="false" ht="41.25" hidden="false" customHeight="true" outlineLevel="0" collapsed="false">
      <c r="B94" s="13" t="s">
        <v>64501</v>
      </c>
      <c r="C94" s="20" t="s">
        <v>64405</v>
      </c>
      <c r="D94" s="31"/>
      <c r="E94" s="20"/>
    </row>
    <row r="95" customFormat="false" ht="41.25" hidden="false" customHeight="true" outlineLevel="0" collapsed="false">
      <c r="B95" s="13" t="s">
        <v>64502</v>
      </c>
      <c r="C95" s="20" t="s">
        <v>64405</v>
      </c>
      <c r="D95" s="31"/>
      <c r="E95" s="20"/>
    </row>
    <row r="96" customFormat="false" ht="41.25" hidden="false" customHeight="true" outlineLevel="0" collapsed="false">
      <c r="B96" s="13" t="s">
        <v>64503</v>
      </c>
      <c r="C96" s="20" t="s">
        <v>64405</v>
      </c>
      <c r="D96" s="31"/>
      <c r="E96" s="20"/>
    </row>
    <row r="97" customFormat="false" ht="41.25" hidden="false" customHeight="true" outlineLevel="0" collapsed="false">
      <c r="B97" s="13" t="s">
        <v>64504</v>
      </c>
      <c r="C97" s="20" t="s">
        <v>64405</v>
      </c>
      <c r="D97" s="31"/>
      <c r="E97" s="20"/>
    </row>
    <row r="98" customFormat="false" ht="41.25" hidden="false" customHeight="true" outlineLevel="0" collapsed="false">
      <c r="B98" s="13" t="s">
        <v>64505</v>
      </c>
      <c r="C98" s="20" t="s">
        <v>64405</v>
      </c>
      <c r="D98" s="31"/>
      <c r="E98" s="20"/>
    </row>
    <row r="99" customFormat="false" ht="41.25" hidden="false" customHeight="true" outlineLevel="0" collapsed="false">
      <c r="B99" s="13" t="s">
        <v>64506</v>
      </c>
      <c r="C99" s="20" t="s">
        <v>64405</v>
      </c>
      <c r="D99" s="31"/>
      <c r="E99" s="20"/>
    </row>
    <row r="100" customFormat="false" ht="41.25" hidden="false" customHeight="true" outlineLevel="0" collapsed="false">
      <c r="B100" s="13" t="s">
        <v>64507</v>
      </c>
      <c r="C100" s="20" t="s">
        <v>64405</v>
      </c>
      <c r="D100" s="31"/>
      <c r="E100" s="20"/>
    </row>
    <row r="101" customFormat="false" ht="41.25" hidden="false" customHeight="true" outlineLevel="0" collapsed="false">
      <c r="B101" s="13" t="s">
        <v>64508</v>
      </c>
      <c r="C101" s="20" t="s">
        <v>64405</v>
      </c>
      <c r="D101" s="31"/>
      <c r="E101" s="20"/>
    </row>
    <row r="102" customFormat="false" ht="41.25" hidden="false" customHeight="true" outlineLevel="0" collapsed="false">
      <c r="B102" s="13" t="s">
        <v>64509</v>
      </c>
      <c r="C102" s="20" t="s">
        <v>64405</v>
      </c>
      <c r="D102" s="31"/>
      <c r="E102" s="20"/>
    </row>
    <row r="103" customFormat="false" ht="41.25" hidden="false" customHeight="true" outlineLevel="0" collapsed="false">
      <c r="B103" s="13" t="s">
        <v>64510</v>
      </c>
      <c r="C103" s="20" t="s">
        <v>64405</v>
      </c>
      <c r="D103" s="31"/>
      <c r="E103" s="20"/>
    </row>
    <row r="104" customFormat="false" ht="41.25" hidden="false" customHeight="true" outlineLevel="0" collapsed="false">
      <c r="B104" s="13" t="s">
        <v>64511</v>
      </c>
      <c r="C104" s="20" t="s">
        <v>64405</v>
      </c>
      <c r="D104" s="31"/>
      <c r="E104" s="20"/>
    </row>
    <row r="105" customFormat="false" ht="41.25" hidden="false" customHeight="true" outlineLevel="0" collapsed="false">
      <c r="B105" s="13" t="s">
        <v>64512</v>
      </c>
      <c r="C105" s="20" t="s">
        <v>64405</v>
      </c>
      <c r="D105" s="31"/>
      <c r="E105" s="20"/>
    </row>
    <row r="106" customFormat="false" ht="41.25" hidden="false" customHeight="true" outlineLevel="0" collapsed="false">
      <c r="B106" s="13" t="s">
        <v>64513</v>
      </c>
      <c r="C106" s="20" t="s">
        <v>64405</v>
      </c>
      <c r="D106" s="31"/>
      <c r="E106" s="20"/>
    </row>
    <row r="107" customFormat="false" ht="41.25" hidden="false" customHeight="true" outlineLevel="0" collapsed="false">
      <c r="B107" s="13" t="s">
        <v>64514</v>
      </c>
      <c r="C107" s="20" t="s">
        <v>64405</v>
      </c>
      <c r="D107" s="31"/>
      <c r="E107" s="20"/>
    </row>
    <row r="108" customFormat="false" ht="41.25" hidden="false" customHeight="true" outlineLevel="0" collapsed="false">
      <c r="B108" s="13" t="s">
        <v>64515</v>
      </c>
      <c r="C108" s="20" t="s">
        <v>64405</v>
      </c>
      <c r="D108" s="31"/>
      <c r="E108" s="20"/>
    </row>
    <row r="109" customFormat="false" ht="41.25" hidden="false" customHeight="true" outlineLevel="0" collapsed="false">
      <c r="B109" s="13" t="s">
        <v>64516</v>
      </c>
      <c r="C109" s="20" t="s">
        <v>64405</v>
      </c>
      <c r="D109" s="31"/>
      <c r="E109" s="20"/>
    </row>
    <row r="110" customFormat="false" ht="41.25" hidden="false" customHeight="true" outlineLevel="0" collapsed="false">
      <c r="B110" s="13" t="s">
        <v>64517</v>
      </c>
      <c r="C110" s="20" t="s">
        <v>64405</v>
      </c>
      <c r="D110" s="31"/>
      <c r="E110" s="20"/>
    </row>
    <row r="111" customFormat="false" ht="41.25" hidden="false" customHeight="true" outlineLevel="0" collapsed="false">
      <c r="B111" s="13" t="s">
        <v>64518</v>
      </c>
      <c r="C111" s="20" t="s">
        <v>64405</v>
      </c>
      <c r="D111" s="31"/>
      <c r="E111" s="20"/>
    </row>
    <row r="112" customFormat="false" ht="41.25" hidden="false" customHeight="true" outlineLevel="0" collapsed="false">
      <c r="B112" s="13" t="s">
        <v>64519</v>
      </c>
      <c r="C112" s="20" t="s">
        <v>64405</v>
      </c>
      <c r="D112" s="31"/>
      <c r="E112" s="20"/>
    </row>
    <row r="113" customFormat="false" ht="41.25" hidden="false" customHeight="true" outlineLevel="0" collapsed="false">
      <c r="B113" s="13" t="s">
        <v>64520</v>
      </c>
      <c r="C113" s="20" t="s">
        <v>64405</v>
      </c>
      <c r="D113" s="31"/>
      <c r="E113" s="20"/>
    </row>
    <row r="114" customFormat="false" ht="41.25" hidden="false" customHeight="true" outlineLevel="0" collapsed="false">
      <c r="B114" s="13" t="s">
        <v>64521</v>
      </c>
      <c r="C114" s="20" t="s">
        <v>64405</v>
      </c>
      <c r="D114" s="31"/>
      <c r="E114" s="20"/>
    </row>
    <row r="115" customFormat="false" ht="41.25" hidden="false" customHeight="true" outlineLevel="0" collapsed="false">
      <c r="B115" s="13" t="s">
        <v>64522</v>
      </c>
      <c r="C115" s="20" t="s">
        <v>64405</v>
      </c>
      <c r="D115" s="31"/>
      <c r="E115" s="20"/>
    </row>
    <row r="116" customFormat="false" ht="41.25" hidden="false" customHeight="true" outlineLevel="0" collapsed="false">
      <c r="B116" s="13" t="s">
        <v>64523</v>
      </c>
      <c r="C116" s="20" t="s">
        <v>64405</v>
      </c>
      <c r="D116" s="31"/>
      <c r="E116" s="20"/>
    </row>
    <row r="117" customFormat="false" ht="41.25" hidden="false" customHeight="true" outlineLevel="0" collapsed="false">
      <c r="B117" s="13" t="s">
        <v>64524</v>
      </c>
      <c r="C117" s="20" t="s">
        <v>64405</v>
      </c>
      <c r="D117" s="31"/>
      <c r="E117" s="20"/>
    </row>
    <row r="118" customFormat="false" ht="41.25" hidden="false" customHeight="true" outlineLevel="0" collapsed="false">
      <c r="B118" s="13" t="s">
        <v>64525</v>
      </c>
      <c r="C118" s="20" t="s">
        <v>64405</v>
      </c>
      <c r="D118" s="31"/>
      <c r="E118" s="20"/>
    </row>
    <row r="119" customFormat="false" ht="41.25" hidden="false" customHeight="true" outlineLevel="0" collapsed="false">
      <c r="B119" s="13" t="s">
        <v>64526</v>
      </c>
      <c r="C119" s="20" t="s">
        <v>64527</v>
      </c>
      <c r="D119" s="31"/>
      <c r="E119" s="20"/>
    </row>
    <row r="120" customFormat="false" ht="41.25" hidden="false" customHeight="true" outlineLevel="0" collapsed="false">
      <c r="B120" s="13" t="s">
        <v>64528</v>
      </c>
      <c r="C120" s="20" t="s">
        <v>64405</v>
      </c>
      <c r="D120" s="31"/>
      <c r="E120" s="20"/>
    </row>
    <row r="121" customFormat="false" ht="41.25" hidden="false" customHeight="true" outlineLevel="0" collapsed="false">
      <c r="B121" s="13" t="s">
        <v>64529</v>
      </c>
      <c r="C121" s="20" t="s">
        <v>64405</v>
      </c>
      <c r="D121" s="31"/>
      <c r="E121" s="20"/>
    </row>
    <row r="122" customFormat="false" ht="41.25" hidden="false" customHeight="true" outlineLevel="0" collapsed="false">
      <c r="B122" s="13" t="s">
        <v>64530</v>
      </c>
      <c r="C122" s="20" t="s">
        <v>64405</v>
      </c>
      <c r="D122" s="31"/>
      <c r="E122" s="20"/>
    </row>
    <row r="123" customFormat="false" ht="41.25" hidden="false" customHeight="true" outlineLevel="0" collapsed="false">
      <c r="B123" s="13" t="s">
        <v>64531</v>
      </c>
      <c r="C123" s="20" t="s">
        <v>64405</v>
      </c>
      <c r="D123" s="31"/>
      <c r="E123" s="20"/>
    </row>
    <row r="124" customFormat="false" ht="41.25" hidden="false" customHeight="true" outlineLevel="0" collapsed="false">
      <c r="B124" s="13" t="s">
        <v>64532</v>
      </c>
      <c r="C124" s="20" t="s">
        <v>64405</v>
      </c>
      <c r="D124" s="31"/>
      <c r="E124" s="20"/>
    </row>
    <row r="125" customFormat="false" ht="41.25" hidden="false" customHeight="true" outlineLevel="0" collapsed="false">
      <c r="B125" s="13" t="s">
        <v>64533</v>
      </c>
      <c r="C125" s="20" t="s">
        <v>64405</v>
      </c>
      <c r="D125" s="31"/>
      <c r="E125" s="20"/>
    </row>
    <row r="126" customFormat="false" ht="41.25" hidden="false" customHeight="true" outlineLevel="0" collapsed="false">
      <c r="B126" s="13" t="s">
        <v>64534</v>
      </c>
      <c r="C126" s="20" t="s">
        <v>64405</v>
      </c>
      <c r="D126" s="31"/>
      <c r="E126" s="20"/>
    </row>
    <row r="127" customFormat="false" ht="41.25" hidden="false" customHeight="true" outlineLevel="0" collapsed="false">
      <c r="B127" s="13" t="s">
        <v>64535</v>
      </c>
      <c r="C127" s="20" t="s">
        <v>64405</v>
      </c>
      <c r="D127" s="31"/>
      <c r="E127" s="20"/>
    </row>
    <row r="128" customFormat="false" ht="41.25" hidden="false" customHeight="true" outlineLevel="0" collapsed="false">
      <c r="B128" s="13" t="s">
        <v>64536</v>
      </c>
      <c r="C128" s="20" t="s">
        <v>64405</v>
      </c>
      <c r="D128" s="31"/>
      <c r="E128" s="20"/>
    </row>
    <row r="129" customFormat="false" ht="41.25" hidden="false" customHeight="true" outlineLevel="0" collapsed="false">
      <c r="B129" s="13" t="s">
        <v>64537</v>
      </c>
      <c r="C129" s="20" t="s">
        <v>64405</v>
      </c>
      <c r="D129" s="31"/>
      <c r="E129" s="20"/>
    </row>
    <row r="130" customFormat="false" ht="41.25" hidden="false" customHeight="true" outlineLevel="0" collapsed="false">
      <c r="B130" s="13" t="s">
        <v>64538</v>
      </c>
      <c r="C130" s="20" t="s">
        <v>64405</v>
      </c>
      <c r="D130" s="31"/>
      <c r="E130" s="20"/>
    </row>
    <row r="131" customFormat="false" ht="41.25" hidden="false" customHeight="true" outlineLevel="0" collapsed="false">
      <c r="B131" s="13" t="s">
        <v>64539</v>
      </c>
      <c r="C131" s="20" t="s">
        <v>64405</v>
      </c>
      <c r="D131" s="31"/>
      <c r="E131" s="20"/>
    </row>
    <row r="132" customFormat="false" ht="41.25" hidden="false" customHeight="true" outlineLevel="0" collapsed="false">
      <c r="B132" s="13" t="s">
        <v>64540</v>
      </c>
      <c r="C132" s="20" t="s">
        <v>64405</v>
      </c>
      <c r="D132" s="31"/>
      <c r="E132" s="20"/>
    </row>
    <row r="133" customFormat="false" ht="41.25" hidden="false" customHeight="true" outlineLevel="0" collapsed="false">
      <c r="B133" s="13" t="s">
        <v>64541</v>
      </c>
      <c r="C133" s="20" t="s">
        <v>64405</v>
      </c>
      <c r="D133" s="31"/>
      <c r="E133" s="20"/>
    </row>
    <row r="134" customFormat="false" ht="41.25" hidden="false" customHeight="true" outlineLevel="0" collapsed="false">
      <c r="B134" s="13" t="s">
        <v>64542</v>
      </c>
      <c r="C134" s="20" t="s">
        <v>64405</v>
      </c>
      <c r="D134" s="31"/>
      <c r="E134" s="20"/>
    </row>
    <row r="135" customFormat="false" ht="41.25" hidden="false" customHeight="true" outlineLevel="0" collapsed="false">
      <c r="B135" s="13" t="s">
        <v>64543</v>
      </c>
      <c r="C135" s="20" t="s">
        <v>64405</v>
      </c>
      <c r="D135" s="31"/>
      <c r="E135" s="20"/>
    </row>
    <row r="136" customFormat="false" ht="41.25" hidden="false" customHeight="true" outlineLevel="0" collapsed="false">
      <c r="B136" s="13" t="s">
        <v>64544</v>
      </c>
      <c r="C136" s="20" t="s">
        <v>64405</v>
      </c>
      <c r="D136" s="31"/>
      <c r="E136" s="20"/>
    </row>
    <row r="137" customFormat="false" ht="41.25" hidden="false" customHeight="true" outlineLevel="0" collapsed="false">
      <c r="B137" s="13" t="s">
        <v>64545</v>
      </c>
      <c r="C137" s="20" t="s">
        <v>64405</v>
      </c>
      <c r="D137" s="31"/>
      <c r="E137" s="20"/>
    </row>
    <row r="138" customFormat="false" ht="41.25" hidden="false" customHeight="true" outlineLevel="0" collapsed="false">
      <c r="B138" s="13" t="s">
        <v>64546</v>
      </c>
      <c r="C138" s="20" t="s">
        <v>64405</v>
      </c>
      <c r="D138" s="31"/>
      <c r="E138" s="20"/>
    </row>
    <row r="139" customFormat="false" ht="41.25" hidden="false" customHeight="true" outlineLevel="0" collapsed="false">
      <c r="B139" s="13" t="s">
        <v>64547</v>
      </c>
      <c r="C139" s="20" t="s">
        <v>64405</v>
      </c>
      <c r="D139" s="31"/>
      <c r="E139" s="20"/>
    </row>
    <row r="140" customFormat="false" ht="41.25" hidden="false" customHeight="true" outlineLevel="0" collapsed="false">
      <c r="B140" s="13" t="s">
        <v>64548</v>
      </c>
      <c r="C140" s="20" t="s">
        <v>64405</v>
      </c>
      <c r="D140" s="31"/>
      <c r="E140" s="20"/>
    </row>
    <row r="141" customFormat="false" ht="41.25" hidden="false" customHeight="true" outlineLevel="0" collapsed="false">
      <c r="B141" s="13" t="s">
        <v>64549</v>
      </c>
      <c r="C141" s="20" t="s">
        <v>64405</v>
      </c>
      <c r="D141" s="31"/>
      <c r="E141" s="20"/>
    </row>
    <row r="142" customFormat="false" ht="41.25" hidden="false" customHeight="true" outlineLevel="0" collapsed="false">
      <c r="B142" s="13" t="s">
        <v>64550</v>
      </c>
      <c r="C142" s="20" t="s">
        <v>64405</v>
      </c>
      <c r="D142" s="31"/>
      <c r="E142" s="20"/>
    </row>
    <row r="143" customFormat="false" ht="41.25" hidden="false" customHeight="true" outlineLevel="0" collapsed="false">
      <c r="B143" s="13" t="s">
        <v>64551</v>
      </c>
      <c r="C143" s="20" t="s">
        <v>64405</v>
      </c>
      <c r="D143" s="31"/>
      <c r="E143" s="20"/>
    </row>
    <row r="144" customFormat="false" ht="41.25" hidden="false" customHeight="true" outlineLevel="0" collapsed="false">
      <c r="B144" s="13" t="s">
        <v>64552</v>
      </c>
      <c r="C144" s="20" t="s">
        <v>64405</v>
      </c>
      <c r="D144" s="31"/>
      <c r="E144" s="20"/>
    </row>
    <row r="145" customFormat="false" ht="41.25" hidden="false" customHeight="true" outlineLevel="0" collapsed="false">
      <c r="B145" s="13" t="s">
        <v>64549</v>
      </c>
      <c r="C145" s="20" t="s">
        <v>64405</v>
      </c>
      <c r="D145" s="31"/>
      <c r="E145" s="20"/>
    </row>
    <row r="146" customFormat="false" ht="41.25" hidden="false" customHeight="true" outlineLevel="0" collapsed="false">
      <c r="B146" s="13" t="s">
        <v>64553</v>
      </c>
      <c r="C146" s="20" t="s">
        <v>64405</v>
      </c>
      <c r="D146" s="31"/>
      <c r="E146" s="20"/>
    </row>
    <row r="147" customFormat="false" ht="41.25" hidden="false" customHeight="true" outlineLevel="0" collapsed="false">
      <c r="B147" s="13" t="s">
        <v>64554</v>
      </c>
      <c r="C147" s="20" t="s">
        <v>64405</v>
      </c>
      <c r="D147" s="31"/>
      <c r="E147" s="20"/>
    </row>
    <row r="148" customFormat="false" ht="41.25" hidden="false" customHeight="true" outlineLevel="0" collapsed="false">
      <c r="B148" s="13" t="s">
        <v>64555</v>
      </c>
      <c r="C148" s="20" t="s">
        <v>64405</v>
      </c>
      <c r="D148" s="31"/>
      <c r="E148" s="20"/>
    </row>
    <row r="149" customFormat="false" ht="41.25" hidden="false" customHeight="true" outlineLevel="0" collapsed="false">
      <c r="B149" s="13" t="s">
        <v>64556</v>
      </c>
      <c r="C149" s="20" t="s">
        <v>64405</v>
      </c>
      <c r="D149" s="31"/>
      <c r="E149" s="20"/>
    </row>
    <row r="150" customFormat="false" ht="41.25" hidden="false" customHeight="true" outlineLevel="0" collapsed="false">
      <c r="B150" s="13" t="s">
        <v>64557</v>
      </c>
      <c r="C150" s="20" t="s">
        <v>64405</v>
      </c>
      <c r="D150" s="31"/>
      <c r="E150" s="20"/>
    </row>
    <row r="151" customFormat="false" ht="41.25" hidden="false" customHeight="true" outlineLevel="0" collapsed="false">
      <c r="B151" s="13" t="s">
        <v>64496</v>
      </c>
      <c r="C151" s="20" t="s">
        <v>64405</v>
      </c>
      <c r="D151" s="31"/>
      <c r="E151" s="20"/>
    </row>
    <row r="152" customFormat="false" ht="41.25" hidden="false" customHeight="true" outlineLevel="0" collapsed="false">
      <c r="B152" s="13" t="s">
        <v>64558</v>
      </c>
      <c r="C152" s="20" t="s">
        <v>64405</v>
      </c>
      <c r="D152" s="31"/>
      <c r="E152" s="20"/>
    </row>
    <row r="153" customFormat="false" ht="41.25" hidden="false" customHeight="true" outlineLevel="0" collapsed="false">
      <c r="B153" s="13" t="s">
        <v>64559</v>
      </c>
      <c r="C153" s="20" t="s">
        <v>64405</v>
      </c>
      <c r="D153" s="31"/>
      <c r="E153" s="20"/>
    </row>
    <row r="154" customFormat="false" ht="41.25" hidden="false" customHeight="true" outlineLevel="0" collapsed="false">
      <c r="B154" s="13" t="s">
        <v>64560</v>
      </c>
      <c r="C154" s="20" t="s">
        <v>64405</v>
      </c>
      <c r="D154" s="31"/>
      <c r="E154" s="20"/>
    </row>
    <row r="155" customFormat="false" ht="41.25" hidden="false" customHeight="true" outlineLevel="0" collapsed="false">
      <c r="B155" s="13" t="s">
        <v>64561</v>
      </c>
      <c r="C155" s="20" t="s">
        <v>64405</v>
      </c>
      <c r="D155" s="31"/>
      <c r="E155" s="20"/>
    </row>
    <row r="156" customFormat="false" ht="41.25" hidden="false" customHeight="true" outlineLevel="0" collapsed="false">
      <c r="B156" s="13" t="s">
        <v>64562</v>
      </c>
      <c r="C156" s="20" t="s">
        <v>64405</v>
      </c>
      <c r="D156" s="31"/>
      <c r="E156" s="20"/>
    </row>
    <row r="157" customFormat="false" ht="41.25" hidden="false" customHeight="true" outlineLevel="0" collapsed="false">
      <c r="B157" s="13" t="s">
        <v>64563</v>
      </c>
      <c r="C157" s="20" t="s">
        <v>64405</v>
      </c>
      <c r="D157" s="31"/>
      <c r="E157" s="20"/>
    </row>
    <row r="158" customFormat="false" ht="41.25" hidden="false" customHeight="true" outlineLevel="0" collapsed="false">
      <c r="B158" s="13" t="s">
        <v>64564</v>
      </c>
      <c r="C158" s="20" t="s">
        <v>64405</v>
      </c>
      <c r="D158" s="31"/>
      <c r="E158" s="20"/>
    </row>
    <row r="159" customFormat="false" ht="41.25" hidden="false" customHeight="true" outlineLevel="0" collapsed="false">
      <c r="B159" s="13" t="s">
        <v>64565</v>
      </c>
      <c r="C159" s="20" t="s">
        <v>64405</v>
      </c>
      <c r="D159" s="31"/>
      <c r="E159" s="20"/>
    </row>
    <row r="160" customFormat="false" ht="41.25" hidden="false" customHeight="true" outlineLevel="0" collapsed="false">
      <c r="B160" s="13" t="s">
        <v>64566</v>
      </c>
      <c r="C160" s="20" t="s">
        <v>64405</v>
      </c>
      <c r="D160" s="31"/>
      <c r="E160" s="20"/>
    </row>
    <row r="161" customFormat="false" ht="41.25" hidden="false" customHeight="true" outlineLevel="0" collapsed="false">
      <c r="B161" s="13" t="s">
        <v>64567</v>
      </c>
      <c r="C161" s="20" t="s">
        <v>64405</v>
      </c>
      <c r="D161" s="31"/>
      <c r="E161" s="20"/>
    </row>
    <row r="162" customFormat="false" ht="41.25" hidden="false" customHeight="true" outlineLevel="0" collapsed="false">
      <c r="B162" s="13" t="s">
        <v>64568</v>
      </c>
      <c r="C162" s="20" t="s">
        <v>64405</v>
      </c>
      <c r="D162" s="31"/>
      <c r="E162" s="20"/>
    </row>
    <row r="163" customFormat="false" ht="41.25" hidden="false" customHeight="true" outlineLevel="0" collapsed="false">
      <c r="B163" s="13" t="s">
        <v>64569</v>
      </c>
      <c r="C163" s="20" t="s">
        <v>64405</v>
      </c>
      <c r="D163" s="31"/>
      <c r="E163" s="20"/>
    </row>
    <row r="164" customFormat="false" ht="41.25" hidden="false" customHeight="true" outlineLevel="0" collapsed="false">
      <c r="B164" s="13" t="s">
        <v>64570</v>
      </c>
      <c r="C164" s="20" t="s">
        <v>64405</v>
      </c>
      <c r="D164" s="31"/>
      <c r="E164" s="20"/>
    </row>
    <row r="165" customFormat="false" ht="41.25" hidden="false" customHeight="true" outlineLevel="0" collapsed="false">
      <c r="B165" s="13" t="s">
        <v>64571</v>
      </c>
      <c r="C165" s="20" t="s">
        <v>64405</v>
      </c>
      <c r="D165" s="31"/>
      <c r="E165" s="20"/>
    </row>
    <row r="166" customFormat="false" ht="41.25" hidden="false" customHeight="true" outlineLevel="0" collapsed="false">
      <c r="B166" s="13" t="s">
        <v>64572</v>
      </c>
      <c r="C166" s="20" t="s">
        <v>64405</v>
      </c>
      <c r="D166" s="31"/>
      <c r="E166" s="20"/>
    </row>
    <row r="167" customFormat="false" ht="41.25" hidden="false" customHeight="true" outlineLevel="0" collapsed="false">
      <c r="B167" s="13" t="s">
        <v>64573</v>
      </c>
      <c r="C167" s="20" t="s">
        <v>64405</v>
      </c>
      <c r="D167" s="31"/>
      <c r="E167" s="20"/>
    </row>
    <row r="168" customFormat="false" ht="41.25" hidden="false" customHeight="true" outlineLevel="0" collapsed="false">
      <c r="B168" s="13" t="s">
        <v>64574</v>
      </c>
      <c r="C168" s="20" t="s">
        <v>64405</v>
      </c>
      <c r="D168" s="31"/>
      <c r="E168" s="20"/>
    </row>
    <row r="169" customFormat="false" ht="41.25" hidden="false" customHeight="true" outlineLevel="0" collapsed="false">
      <c r="B169" s="13" t="s">
        <v>64575</v>
      </c>
      <c r="C169" s="20" t="s">
        <v>64405</v>
      </c>
      <c r="D169" s="31"/>
      <c r="E169" s="20"/>
    </row>
    <row r="170" customFormat="false" ht="41.25" hidden="false" customHeight="true" outlineLevel="0" collapsed="false">
      <c r="B170" s="13" t="s">
        <v>64576</v>
      </c>
      <c r="C170" s="20" t="s">
        <v>64405</v>
      </c>
      <c r="D170" s="31"/>
      <c r="E170" s="20"/>
    </row>
    <row r="171" customFormat="false" ht="41.25" hidden="false" customHeight="true" outlineLevel="0" collapsed="false">
      <c r="B171" s="13" t="s">
        <v>64577</v>
      </c>
      <c r="C171" s="20" t="s">
        <v>64405</v>
      </c>
      <c r="D171" s="31"/>
      <c r="E171" s="20"/>
    </row>
    <row r="172" customFormat="false" ht="41.25" hidden="false" customHeight="true" outlineLevel="0" collapsed="false">
      <c r="B172" s="13" t="s">
        <v>64578</v>
      </c>
      <c r="C172" s="20" t="s">
        <v>64405</v>
      </c>
      <c r="D172" s="31"/>
      <c r="E172" s="20"/>
    </row>
    <row r="173" customFormat="false" ht="41.25" hidden="false" customHeight="true" outlineLevel="0" collapsed="false">
      <c r="B173" s="13" t="s">
        <v>64579</v>
      </c>
      <c r="C173" s="20" t="s">
        <v>64405</v>
      </c>
      <c r="D173" s="31"/>
      <c r="E173" s="20"/>
    </row>
    <row r="174" customFormat="false" ht="41.25" hidden="false" customHeight="true" outlineLevel="0" collapsed="false">
      <c r="B174" s="13" t="s">
        <v>64580</v>
      </c>
      <c r="C174" s="20" t="s">
        <v>64405</v>
      </c>
      <c r="D174" s="31"/>
      <c r="E174" s="20"/>
    </row>
    <row r="175" customFormat="false" ht="41.25" hidden="false" customHeight="true" outlineLevel="0" collapsed="false">
      <c r="B175" s="13" t="s">
        <v>64581</v>
      </c>
      <c r="C175" s="20" t="s">
        <v>64405</v>
      </c>
      <c r="D175" s="31"/>
      <c r="E175" s="20"/>
    </row>
    <row r="176" customFormat="false" ht="41.25" hidden="false" customHeight="true" outlineLevel="0" collapsed="false">
      <c r="B176" s="13" t="s">
        <v>64582</v>
      </c>
      <c r="C176" s="20" t="s">
        <v>64405</v>
      </c>
      <c r="D176" s="31"/>
      <c r="E176" s="20"/>
    </row>
    <row r="177" customFormat="false" ht="41.25" hidden="false" customHeight="true" outlineLevel="0" collapsed="false">
      <c r="B177" s="13" t="s">
        <v>64583</v>
      </c>
      <c r="C177" s="20" t="s">
        <v>64405</v>
      </c>
      <c r="D177" s="31"/>
      <c r="E177" s="20"/>
    </row>
    <row r="178" customFormat="false" ht="41.25" hidden="false" customHeight="true" outlineLevel="0" collapsed="false">
      <c r="B178" s="13" t="s">
        <v>64584</v>
      </c>
      <c r="C178" s="20" t="s">
        <v>64405</v>
      </c>
      <c r="D178" s="31"/>
      <c r="E178" s="20"/>
    </row>
    <row r="179" customFormat="false" ht="41.25" hidden="false" customHeight="true" outlineLevel="0" collapsed="false">
      <c r="B179" s="13" t="s">
        <v>64585</v>
      </c>
      <c r="C179" s="20" t="s">
        <v>64405</v>
      </c>
      <c r="D179" s="31"/>
      <c r="E179" s="20"/>
    </row>
    <row r="180" customFormat="false" ht="41.25" hidden="false" customHeight="true" outlineLevel="0" collapsed="false">
      <c r="B180" s="13" t="s">
        <v>64586</v>
      </c>
      <c r="C180" s="20" t="s">
        <v>64405</v>
      </c>
      <c r="D180" s="31"/>
      <c r="E180" s="20"/>
    </row>
    <row r="181" customFormat="false" ht="41.25" hidden="false" customHeight="true" outlineLevel="0" collapsed="false">
      <c r="B181" s="13" t="s">
        <v>64587</v>
      </c>
      <c r="C181" s="20" t="s">
        <v>64405</v>
      </c>
      <c r="D181" s="31"/>
      <c r="E181" s="20"/>
    </row>
    <row r="182" customFormat="false" ht="41.25" hidden="false" customHeight="true" outlineLevel="0" collapsed="false">
      <c r="B182" s="13" t="s">
        <v>64588</v>
      </c>
      <c r="C182" s="20" t="s">
        <v>64405</v>
      </c>
      <c r="D182" s="31"/>
      <c r="E182" s="20"/>
    </row>
    <row r="183" customFormat="false" ht="41.25" hidden="false" customHeight="true" outlineLevel="0" collapsed="false">
      <c r="B183" s="13" t="s">
        <v>64589</v>
      </c>
      <c r="C183" s="20" t="s">
        <v>64405</v>
      </c>
      <c r="D183" s="31"/>
      <c r="E183" s="20"/>
    </row>
    <row r="184" customFormat="false" ht="41.25" hidden="false" customHeight="true" outlineLevel="0" collapsed="false">
      <c r="B184" s="13" t="s">
        <v>64590</v>
      </c>
      <c r="C184" s="20" t="s">
        <v>64405</v>
      </c>
      <c r="D184" s="31"/>
      <c r="E184" s="20"/>
    </row>
    <row r="185" customFormat="false" ht="41.25" hidden="false" customHeight="true" outlineLevel="0" collapsed="false">
      <c r="B185" s="13" t="s">
        <v>64591</v>
      </c>
      <c r="C185" s="20" t="s">
        <v>64405</v>
      </c>
      <c r="D185" s="31"/>
      <c r="E185" s="20"/>
    </row>
    <row r="186" customFormat="false" ht="41.25" hidden="false" customHeight="true" outlineLevel="0" collapsed="false">
      <c r="B186" s="13" t="s">
        <v>64592</v>
      </c>
      <c r="C186" s="20" t="s">
        <v>64405</v>
      </c>
      <c r="D186" s="31"/>
      <c r="E186" s="20"/>
    </row>
    <row r="187" customFormat="false" ht="41.25" hidden="false" customHeight="true" outlineLevel="0" collapsed="false">
      <c r="B187" s="13" t="s">
        <v>64593</v>
      </c>
      <c r="C187" s="20" t="s">
        <v>64405</v>
      </c>
      <c r="D187" s="31"/>
      <c r="E187" s="20"/>
    </row>
    <row r="188" customFormat="false" ht="41.25" hidden="false" customHeight="true" outlineLevel="0" collapsed="false">
      <c r="B188" s="13" t="s">
        <v>64593</v>
      </c>
      <c r="C188" s="20" t="s">
        <v>64405</v>
      </c>
      <c r="D188" s="31"/>
      <c r="E188" s="20"/>
    </row>
    <row r="189" customFormat="false" ht="41.25" hidden="false" customHeight="true" outlineLevel="0" collapsed="false">
      <c r="B189" s="13" t="s">
        <v>64594</v>
      </c>
      <c r="C189" s="20" t="s">
        <v>64405</v>
      </c>
      <c r="D189" s="31"/>
      <c r="E189" s="20"/>
    </row>
    <row r="190" customFormat="false" ht="41.25" hidden="false" customHeight="true" outlineLevel="0" collapsed="false">
      <c r="B190" s="13" t="s">
        <v>64595</v>
      </c>
      <c r="C190" s="20" t="s">
        <v>64405</v>
      </c>
      <c r="D190" s="31"/>
      <c r="E190" s="20"/>
    </row>
    <row r="191" customFormat="false" ht="41.25" hidden="false" customHeight="true" outlineLevel="0" collapsed="false">
      <c r="B191" s="13" t="s">
        <v>64596</v>
      </c>
      <c r="C191" s="20" t="s">
        <v>64405</v>
      </c>
      <c r="D191" s="31"/>
      <c r="E191" s="20"/>
    </row>
    <row r="192" customFormat="false" ht="41.25" hidden="false" customHeight="true" outlineLevel="0" collapsed="false">
      <c r="B192" s="13" t="s">
        <v>64597</v>
      </c>
      <c r="C192" s="20" t="s">
        <v>64405</v>
      </c>
      <c r="D192" s="31"/>
      <c r="E192" s="20"/>
    </row>
    <row r="193" customFormat="false" ht="41.25" hidden="false" customHeight="true" outlineLevel="0" collapsed="false">
      <c r="B193" s="13" t="s">
        <v>64597</v>
      </c>
      <c r="C193" s="20" t="s">
        <v>64405</v>
      </c>
      <c r="D193" s="31"/>
      <c r="E193" s="20"/>
    </row>
    <row r="194" customFormat="false" ht="41.25" hidden="false" customHeight="true" outlineLevel="0" collapsed="false">
      <c r="B194" s="13" t="s">
        <v>64598</v>
      </c>
      <c r="C194" s="20" t="s">
        <v>64405</v>
      </c>
      <c r="D194" s="31"/>
      <c r="E194" s="20"/>
    </row>
    <row r="195" customFormat="false" ht="41.25" hidden="false" customHeight="true" outlineLevel="0" collapsed="false">
      <c r="B195" s="13" t="s">
        <v>64599</v>
      </c>
      <c r="C195" s="20" t="s">
        <v>64405</v>
      </c>
      <c r="D195" s="31"/>
      <c r="E195" s="20"/>
    </row>
    <row r="196" customFormat="false" ht="41.25" hidden="false" customHeight="true" outlineLevel="0" collapsed="false">
      <c r="B196" s="13" t="s">
        <v>64600</v>
      </c>
      <c r="C196" s="20" t="s">
        <v>64405</v>
      </c>
      <c r="D196" s="31"/>
      <c r="E196" s="20"/>
    </row>
    <row r="197" customFormat="false" ht="41.25" hidden="false" customHeight="true" outlineLevel="0" collapsed="false">
      <c r="B197" s="13" t="s">
        <v>64601</v>
      </c>
      <c r="C197" s="20" t="s">
        <v>64405</v>
      </c>
      <c r="D197" s="31"/>
      <c r="E197" s="20"/>
    </row>
    <row r="198" customFormat="false" ht="41.25" hidden="false" customHeight="true" outlineLevel="0" collapsed="false">
      <c r="B198" s="13" t="s">
        <v>64602</v>
      </c>
      <c r="C198" s="20" t="s">
        <v>64405</v>
      </c>
      <c r="D198" s="31"/>
      <c r="E198" s="20"/>
    </row>
    <row r="199" customFormat="false" ht="41.25" hidden="false" customHeight="true" outlineLevel="0" collapsed="false">
      <c r="B199" s="13" t="s">
        <v>64603</v>
      </c>
      <c r="C199" s="20" t="s">
        <v>64405</v>
      </c>
      <c r="D199" s="31"/>
      <c r="E199" s="20"/>
    </row>
    <row r="200" customFormat="false" ht="41.25" hidden="false" customHeight="true" outlineLevel="0" collapsed="false">
      <c r="B200" s="13" t="s">
        <v>64604</v>
      </c>
      <c r="C200" s="20" t="s">
        <v>64405</v>
      </c>
      <c r="D200" s="31"/>
      <c r="E200" s="20"/>
    </row>
    <row r="201" customFormat="false" ht="41.25" hidden="false" customHeight="true" outlineLevel="0" collapsed="false">
      <c r="B201" s="13" t="s">
        <v>64605</v>
      </c>
      <c r="C201" s="20" t="s">
        <v>64405</v>
      </c>
      <c r="D201" s="31"/>
      <c r="E201" s="20"/>
    </row>
    <row r="202" customFormat="false" ht="41.25" hidden="false" customHeight="true" outlineLevel="0" collapsed="false">
      <c r="B202" s="13" t="s">
        <v>64606</v>
      </c>
      <c r="C202" s="20" t="s">
        <v>64405</v>
      </c>
      <c r="D202" s="31"/>
      <c r="E202" s="20"/>
    </row>
    <row r="203" customFormat="false" ht="41.25" hidden="false" customHeight="true" outlineLevel="0" collapsed="false">
      <c r="B203" s="13" t="s">
        <v>64607</v>
      </c>
      <c r="C203" s="20" t="s">
        <v>64405</v>
      </c>
      <c r="D203" s="31"/>
      <c r="E203" s="20"/>
    </row>
    <row r="204" customFormat="false" ht="41.25" hidden="false" customHeight="true" outlineLevel="0" collapsed="false">
      <c r="B204" s="13" t="s">
        <v>64608</v>
      </c>
      <c r="C204" s="20" t="s">
        <v>64405</v>
      </c>
      <c r="D204" s="31"/>
      <c r="E204" s="20"/>
    </row>
    <row r="205" customFormat="false" ht="41.25" hidden="false" customHeight="true" outlineLevel="0" collapsed="false">
      <c r="B205" s="13" t="s">
        <v>64609</v>
      </c>
      <c r="C205" s="20" t="s">
        <v>64405</v>
      </c>
      <c r="D205" s="31"/>
      <c r="E205" s="20"/>
    </row>
    <row r="206" customFormat="false" ht="41.25" hidden="false" customHeight="true" outlineLevel="0" collapsed="false">
      <c r="B206" s="13" t="s">
        <v>64610</v>
      </c>
      <c r="C206" s="20" t="s">
        <v>64405</v>
      </c>
      <c r="D206" s="31"/>
      <c r="E206" s="20"/>
    </row>
    <row r="207" customFormat="false" ht="41.25" hidden="false" customHeight="true" outlineLevel="0" collapsed="false">
      <c r="B207" s="13" t="s">
        <v>64611</v>
      </c>
      <c r="C207" s="20" t="s">
        <v>64405</v>
      </c>
      <c r="D207" s="31"/>
      <c r="E207" s="20"/>
    </row>
    <row r="208" customFormat="false" ht="41.25" hidden="false" customHeight="true" outlineLevel="0" collapsed="false">
      <c r="B208" s="13" t="s">
        <v>64612</v>
      </c>
      <c r="C208" s="20" t="s">
        <v>64405</v>
      </c>
      <c r="D208" s="31"/>
      <c r="E208" s="20"/>
    </row>
    <row r="209" customFormat="false" ht="41.25" hidden="false" customHeight="true" outlineLevel="0" collapsed="false">
      <c r="B209" s="13" t="s">
        <v>64613</v>
      </c>
      <c r="C209" s="20" t="s">
        <v>64405</v>
      </c>
      <c r="D209" s="31"/>
      <c r="E209" s="20"/>
    </row>
    <row r="210" customFormat="false" ht="41.25" hidden="false" customHeight="true" outlineLevel="0" collapsed="false">
      <c r="B210" s="13" t="s">
        <v>64614</v>
      </c>
      <c r="C210" s="20" t="s">
        <v>64405</v>
      </c>
      <c r="D210" s="31"/>
      <c r="E210" s="20"/>
    </row>
    <row r="211" customFormat="false" ht="41.25" hidden="false" customHeight="true" outlineLevel="0" collapsed="false">
      <c r="B211" s="13" t="s">
        <v>64615</v>
      </c>
      <c r="C211" s="20" t="s">
        <v>64405</v>
      </c>
      <c r="D211" s="31"/>
      <c r="E211" s="20"/>
    </row>
    <row r="212" customFormat="false" ht="41.25" hidden="false" customHeight="true" outlineLevel="0" collapsed="false">
      <c r="B212" s="13" t="s">
        <v>64616</v>
      </c>
      <c r="C212" s="20" t="s">
        <v>64405</v>
      </c>
      <c r="D212" s="31"/>
      <c r="E212" s="20"/>
    </row>
    <row r="213" customFormat="false" ht="41.25" hidden="false" customHeight="true" outlineLevel="0" collapsed="false">
      <c r="B213" s="13" t="s">
        <v>64617</v>
      </c>
      <c r="C213" s="20" t="s">
        <v>64405</v>
      </c>
      <c r="D213" s="31"/>
      <c r="E213" s="20"/>
    </row>
    <row r="214" customFormat="false" ht="41.25" hidden="false" customHeight="true" outlineLevel="0" collapsed="false">
      <c r="B214" s="13" t="s">
        <v>64618</v>
      </c>
      <c r="C214" s="20" t="s">
        <v>64405</v>
      </c>
      <c r="D214" s="31"/>
      <c r="E214" s="20"/>
    </row>
    <row r="215" customFormat="false" ht="41.25" hidden="false" customHeight="true" outlineLevel="0" collapsed="false">
      <c r="B215" s="13" t="s">
        <v>64619</v>
      </c>
      <c r="C215" s="20" t="s">
        <v>64405</v>
      </c>
      <c r="D215" s="31"/>
      <c r="E215" s="20"/>
    </row>
    <row r="216" customFormat="false" ht="41.25" hidden="false" customHeight="true" outlineLevel="0" collapsed="false">
      <c r="B216" s="13" t="s">
        <v>64620</v>
      </c>
      <c r="C216" s="20" t="s">
        <v>64405</v>
      </c>
      <c r="D216" s="31"/>
      <c r="E216" s="20"/>
    </row>
    <row r="217" customFormat="false" ht="41.25" hidden="false" customHeight="true" outlineLevel="0" collapsed="false">
      <c r="B217" s="13" t="s">
        <v>64621</v>
      </c>
      <c r="C217" s="20" t="s">
        <v>64405</v>
      </c>
      <c r="D217" s="31"/>
      <c r="E217" s="20"/>
    </row>
    <row r="218" customFormat="false" ht="41.25" hidden="false" customHeight="true" outlineLevel="0" collapsed="false">
      <c r="B218" s="13" t="s">
        <v>64622</v>
      </c>
      <c r="C218" s="20" t="s">
        <v>64405</v>
      </c>
      <c r="D218" s="31"/>
      <c r="E218" s="20"/>
    </row>
    <row r="219" customFormat="false" ht="41.25" hidden="false" customHeight="true" outlineLevel="0" collapsed="false">
      <c r="B219" s="13" t="s">
        <v>64623</v>
      </c>
      <c r="C219" s="20" t="s">
        <v>64405</v>
      </c>
      <c r="D219" s="31"/>
      <c r="E219" s="20"/>
    </row>
    <row r="220" customFormat="false" ht="41.25" hidden="false" customHeight="true" outlineLevel="0" collapsed="false">
      <c r="B220" s="13" t="s">
        <v>64624</v>
      </c>
      <c r="C220" s="20" t="s">
        <v>64405</v>
      </c>
      <c r="D220" s="31"/>
      <c r="E220" s="20"/>
    </row>
    <row r="221" customFormat="false" ht="41.25" hidden="false" customHeight="true" outlineLevel="0" collapsed="false">
      <c r="B221" s="13" t="s">
        <v>64153</v>
      </c>
      <c r="C221" s="20" t="s">
        <v>64405</v>
      </c>
      <c r="D221" s="31"/>
      <c r="E221" s="20"/>
    </row>
    <row r="222" customFormat="false" ht="41.25" hidden="false" customHeight="true" outlineLevel="0" collapsed="false">
      <c r="B222" s="13" t="s">
        <v>64322</v>
      </c>
      <c r="C222" s="20" t="s">
        <v>64405</v>
      </c>
      <c r="D222" s="31"/>
      <c r="E222" s="20"/>
    </row>
    <row r="223" customFormat="false" ht="41.25" hidden="false" customHeight="true" outlineLevel="0" collapsed="false">
      <c r="B223" s="13" t="s">
        <v>64250</v>
      </c>
      <c r="C223" s="20" t="s">
        <v>64405</v>
      </c>
      <c r="D223" s="31"/>
      <c r="E223" s="20"/>
    </row>
    <row r="224" customFormat="false" ht="41.25" hidden="false" customHeight="true" outlineLevel="0" collapsed="false">
      <c r="B224" s="13" t="s">
        <v>64323</v>
      </c>
      <c r="C224" s="20" t="s">
        <v>64405</v>
      </c>
      <c r="D224" s="31"/>
      <c r="E224" s="20"/>
    </row>
    <row r="225" customFormat="false" ht="41.25" hidden="false" customHeight="true" outlineLevel="0" collapsed="false">
      <c r="B225" s="13" t="s">
        <v>64480</v>
      </c>
      <c r="C225" s="20" t="s">
        <v>64405</v>
      </c>
      <c r="D225" s="31"/>
      <c r="E225" s="20"/>
    </row>
    <row r="226" customFormat="false" ht="41.25" hidden="false" customHeight="true" outlineLevel="0" collapsed="false">
      <c r="B226" s="13" t="s">
        <v>64625</v>
      </c>
      <c r="C226" s="20" t="s">
        <v>64405</v>
      </c>
      <c r="D226" s="31"/>
      <c r="E226" s="20"/>
    </row>
    <row r="227" customFormat="false" ht="41.25" hidden="false" customHeight="true" outlineLevel="0" collapsed="false">
      <c r="B227" s="13" t="s">
        <v>64311</v>
      </c>
      <c r="C227" s="20" t="s">
        <v>64405</v>
      </c>
      <c r="D227" s="31"/>
      <c r="E227" s="20"/>
    </row>
    <row r="228" customFormat="false" ht="41.25" hidden="false" customHeight="true" outlineLevel="0" collapsed="false">
      <c r="B228" s="13" t="s">
        <v>64626</v>
      </c>
      <c r="C228" s="20" t="s">
        <v>64405</v>
      </c>
      <c r="D228" s="31"/>
      <c r="E228" s="20"/>
    </row>
    <row r="229" customFormat="false" ht="41.25" hidden="false" customHeight="true" outlineLevel="0" collapsed="false">
      <c r="B229" s="13" t="s">
        <v>64627</v>
      </c>
      <c r="C229" s="20" t="s">
        <v>64405</v>
      </c>
      <c r="D229" s="31"/>
      <c r="E229" s="20"/>
    </row>
    <row r="230" customFormat="false" ht="41.25" hidden="false" customHeight="true" outlineLevel="0" collapsed="false">
      <c r="B230" s="13" t="s">
        <v>64363</v>
      </c>
      <c r="C230" s="20" t="s">
        <v>64405</v>
      </c>
      <c r="D230" s="31"/>
      <c r="E230" s="20"/>
    </row>
    <row r="231" customFormat="false" ht="41.25" hidden="false" customHeight="true" outlineLevel="0" collapsed="false">
      <c r="B231" s="13" t="s">
        <v>64628</v>
      </c>
      <c r="C231" s="20" t="s">
        <v>64629</v>
      </c>
      <c r="D231" s="31"/>
      <c r="E231" s="20"/>
    </row>
    <row r="232" customFormat="false" ht="41.25" hidden="false" customHeight="true" outlineLevel="0" collapsed="false">
      <c r="B232" s="13" t="s">
        <v>64357</v>
      </c>
      <c r="C232" s="20" t="s">
        <v>64405</v>
      </c>
      <c r="D232" s="31"/>
      <c r="E232" s="20"/>
    </row>
    <row r="233" customFormat="false" ht="41.25" hidden="false" customHeight="true" outlineLevel="0" collapsed="false">
      <c r="B233" s="13" t="s">
        <v>64094</v>
      </c>
      <c r="C233" s="20" t="s">
        <v>64405</v>
      </c>
      <c r="D233" s="31"/>
      <c r="E233" s="20"/>
    </row>
    <row r="234" customFormat="false" ht="41.25" hidden="false" customHeight="true" outlineLevel="0" collapsed="false">
      <c r="B234" s="13" t="s">
        <v>64093</v>
      </c>
      <c r="C234" s="20" t="s">
        <v>64405</v>
      </c>
      <c r="D234" s="31"/>
      <c r="E234" s="20"/>
    </row>
    <row r="235" customFormat="false" ht="41.25" hidden="false" customHeight="true" outlineLevel="0" collapsed="false">
      <c r="B235" s="13" t="s">
        <v>64630</v>
      </c>
      <c r="C235" s="20" t="s">
        <v>64405</v>
      </c>
      <c r="D235" s="31"/>
      <c r="E235" s="20"/>
    </row>
    <row r="236" customFormat="false" ht="41.25" hidden="false" customHeight="true" outlineLevel="0" collapsed="false">
      <c r="B236" s="13" t="s">
        <v>64376</v>
      </c>
      <c r="C236" s="20" t="s">
        <v>64405</v>
      </c>
      <c r="D236" s="31"/>
      <c r="E236" s="20"/>
    </row>
    <row r="237" customFormat="false" ht="41.25" hidden="false" customHeight="true" outlineLevel="0" collapsed="false">
      <c r="B237" s="13" t="s">
        <v>64631</v>
      </c>
      <c r="C237" s="20" t="s">
        <v>64405</v>
      </c>
      <c r="D237" s="31"/>
      <c r="E237" s="20"/>
    </row>
    <row r="238" customFormat="false" ht="41.25" hidden="false" customHeight="true" outlineLevel="0" collapsed="false">
      <c r="B238" s="13" t="s">
        <v>64160</v>
      </c>
      <c r="C238" s="20" t="s">
        <v>64405</v>
      </c>
      <c r="D238" s="31"/>
      <c r="E238" s="20"/>
    </row>
    <row r="239" customFormat="false" ht="41.25" hidden="false" customHeight="true" outlineLevel="0" collapsed="false">
      <c r="B239" s="13" t="s">
        <v>64632</v>
      </c>
      <c r="C239" s="20" t="s">
        <v>64405</v>
      </c>
      <c r="D239" s="31"/>
      <c r="E239" s="20"/>
    </row>
    <row r="240" customFormat="false" ht="41.25" hidden="false" customHeight="true" outlineLevel="0" collapsed="false">
      <c r="B240" s="13" t="s">
        <v>64091</v>
      </c>
      <c r="C240" s="20" t="s">
        <v>64405</v>
      </c>
      <c r="D240" s="31"/>
      <c r="E240" s="20"/>
    </row>
    <row r="241" customFormat="false" ht="41.25" hidden="false" customHeight="true" outlineLevel="0" collapsed="false">
      <c r="B241" s="13" t="s">
        <v>64633</v>
      </c>
      <c r="C241" s="20" t="s">
        <v>64405</v>
      </c>
      <c r="D241" s="31"/>
      <c r="E241" s="20"/>
    </row>
    <row r="242" customFormat="false" ht="15.75" hidden="false" customHeight="true" outlineLevel="0" collapsed="false">
      <c r="C242" s="20"/>
      <c r="D242" s="32"/>
      <c r="E242" s="20"/>
    </row>
  </sheetData>
  <hyperlinks>
    <hyperlink ref="B3" r:id="rId1" display="http://www.hoteltamisagolf.com"/>
    <hyperlink ref="B5" r:id="rId2" display="http://www.el-escudo.com"/>
    <hyperlink ref="B6" r:id="rId3" display="http://www.urbanliving.es"/>
    <hyperlink ref="B7" r:id="rId4" display="https://room-matehotels.com"/>
    <hyperlink ref="B8" r:id="rId5" display="https://www.melia.com"/>
    <hyperlink ref="B9" r:id="rId6" display="https://www.melia.com"/>
    <hyperlink ref="B10" r:id="rId7" display="http://www.hotellasvillas.com"/>
    <hyperlink ref="B11" r:id="rId8" display="http://www.hotelescua.com"/>
    <hyperlink ref="B12" r:id="rId9" display="https://facebook.com/ventalasdelicias"/>
    <hyperlink ref="B13" r:id="rId10" display="https://www.marbellaclub.com"/>
    <hyperlink ref="B14" r:id="rId11" display="https://marbella.nobuhotels.com/"/>
    <hyperlink ref="B15" r:id="rId12" display="http://www.hotelpiedrapaloma.com"/>
    <hyperlink ref="B16" r:id="rId13" display="http://www.casaresdelmarluxury.com"/>
    <hyperlink ref="B17" r:id="rId14" display="http://www.reaviles.com"/>
    <hyperlink ref="B18" r:id="rId15" display="https://www.bluebayhotels.com"/>
    <hyperlink ref="B19" r:id="rId16" display="http://www.hotelrinconandaluz.com"/>
    <hyperlink ref="B20" r:id="rId17" display="http://www.princesaplaya.com"/>
    <hyperlink ref="B21" r:id="rId18" display="http://www.hotelartola.com"/>
    <hyperlink ref="B22" r:id="rId19" display="http://www.sunnydom.com"/>
    <hyperlink ref="B23" r:id="rId20" display="http://www.diver.hotelsinmarbella.net"/>
    <hyperlink ref="B24" r:id="rId21" display="http://www.hotelpoeta.es"/>
    <hyperlink ref="B25" r:id="rId22" display="http://hotelvirgendelosreyes.com"/>
    <hyperlink ref="B26" r:id="rId23" display="http://www.hoteles-catalonia.com"/>
    <hyperlink ref="B27" r:id="rId24" display="http://www.hoteldonacarmen.com"/>
    <hyperlink ref="B28" r:id="rId25" display="http://www.hotelesarunda.com"/>
    <hyperlink ref="B29" r:id="rId26" display="http://hotelmolino.es"/>
    <hyperlink ref="B30" r:id="rId27" display="http://www.elmolinodelpuente.com"/>
    <hyperlink ref="B31" r:id="rId28" display="http://www.marbellainnhoteles.com"/>
    <hyperlink ref="B32" r:id="rId29" display="http://www.atalaya-park.es"/>
    <hyperlink ref="B33" r:id="rId30" display="http://www.granhotelguadalpin.com"/>
    <hyperlink ref="B34" r:id="rId31" display="http://www.grupovasari.com"/>
    <hyperlink ref="B35" r:id="rId32" display="http://www.fincacortesin.com"/>
    <hyperlink ref="B36" r:id="rId33" display="http://www.riu.com"/>
    <hyperlink ref="B37" r:id="rId34" display="http://www.hotelcalabahia.com"/>
    <hyperlink ref="B38" r:id="rId35" display="https://www.palaciodeubeda.com/"/>
    <hyperlink ref="B39" r:id="rId36" display="http://hotelcotodelvalle.com"/>
    <hyperlink ref="B40" r:id="rId37" display="http://paraisodebujaraiza.com"/>
    <hyperlink ref="B41" r:id="rId38" display="http://www.lalambra.com"/>
    <hyperlink ref="B42" r:id="rId39" display="http://www.lalambra.com"/>
    <hyperlink ref="B43" r:id="rId40" display="https://hotelcondestableiranzo.com/"/>
    <hyperlink ref="B44" r:id="rId41" display="https://grupoolivencia.com"/>
    <hyperlink ref="B45" r:id="rId42" display="http://www.palaciodemengibar.com"/>
    <hyperlink ref="B46" r:id="rId43" display="http://www.hotelsanfrancisco.com"/>
    <hyperlink ref="B47" r:id="rId44" display="http://www.logasasanti.com"/>
    <hyperlink ref="B48" r:id="rId45" display="http://www.logasasanti.com"/>
    <hyperlink ref="B49" r:id="rId46" display="http://www.hospederiazacatin.com"/>
    <hyperlink ref="B50" r:id="rId47" display="http://www.areas.es"/>
    <hyperlink ref="B51" r:id="rId48" display="http://www.elmesondespenaperros.es"/>
    <hyperlink ref="B52" r:id="rId49" display="http://www.hotelzodiaco.es"/>
    <hyperlink ref="B53" r:id="rId50" display="http://www.hotelsanfernando.info"/>
    <hyperlink ref="B54" r:id="rId51" display="http://www.hotelrurallosnogales.com"/>
    <hyperlink ref="B55" r:id="rId52" display="http://www.hotelbalcondecazorla.com"/>
    <hyperlink ref="B56" r:id="rId53" display="http://cazorlapueblo.com/"/>
    <hyperlink ref="B57" r:id="rId54" display="http://www.hotel-limas.com"/>
    <hyperlink ref="B58" r:id="rId55" display="http://www.hotelciudaddecazorla.com"/>
    <hyperlink ref="B59" r:id="rId56" display="http://www.hmontana.com"/>
    <hyperlink ref="B60" r:id="rId57" display="http://www.fuentenueva.com"/>
    <hyperlink ref="B61" r:id="rId58" display="http://www.hotelpuertadelaluna.com"/>
    <hyperlink ref="B62" r:id="rId59" display="http://www.ehlaguna.com"/>
    <hyperlink ref="B63" r:id="rId60" display="http://www.hotelciudaddeubeda.com"/>
    <hyperlink ref="B64" r:id="rId61" display="http://www.lascasasdelconsul.es"/>
    <hyperlink ref="B65" r:id="rId62" display="http://www.hotelrosaledadonpedro.com"/>
    <hyperlink ref="B66" r:id="rId63" display="http://www.alojamientosvillaolivar.es"/>
    <hyperlink ref="B67" r:id="rId64" display="http://www.pierrevacances.com"/>
    <hyperlink ref="B68" r:id="rId65" display="http://www.exeislacartuja.com"/>
    <hyperlink ref="B69" r:id="rId66" display="http://www.ventadelalto.com"/>
    <hyperlink ref="B70" r:id="rId67" display="http://posadasanfernando.com"/>
    <hyperlink ref="B71" r:id="rId68" display="http://www.altur.com"/>
    <hyperlink ref="B72" r:id="rId69" display="http://www.hosteriadellaurel.com"/>
    <hyperlink ref="B73" r:id="rId70" display="http://hotelpatiodelascruces.com"/>
    <hyperlink ref="B74" r:id="rId71" display="http://www.villadelapalmera.com"/>
    <hyperlink ref="B75" r:id="rId72" display="http://www.hotelsanpablosevilla.es"/>
    <hyperlink ref="B76" r:id="rId73" display="http://www.logitravel.com"/>
    <hyperlink ref="B77" r:id="rId74" display="http://www.hotelalminar.com"/>
    <hyperlink ref="B78" r:id="rId75" display="http://www.hotellar.com"/>
    <hyperlink ref="B79" r:id="rId76" display="http://www.enfasishotel.com"/>
    <hyperlink ref="B80" r:id="rId77" display="http://www.tabernadelalabardero.com"/>
    <hyperlink ref="B81" r:id="rId78" display="http://www.reydonpedro.com"/>
    <hyperlink ref="B82" r:id="rId79" display="http://www.hoteleljuncal.com"/>
    <hyperlink ref="B83" r:id="rId80" display="http://www.hotelruralelolivo.com"/>
    <hyperlink ref="B84" r:id="rId81" display="http://www.hotelrioseco.com"/>
    <hyperlink ref="B85" r:id="rId82" display="http://www.hotelinfantaleonor.com"/>
    <hyperlink ref="B86" r:id="rId83" display="http://www.eurostarsregina.com"/>
    <hyperlink ref="B87" r:id="rId84" display="http://www.eurostarsregina.com"/>
    <hyperlink ref="B88" r:id="rId85" display="http://www.hotel-alfonsoxiii-sevilla.com"/>
    <hyperlink ref="B89" r:id="rId86" display="http://www.eurostarshotels.com"/>
    <hyperlink ref="B90" r:id="rId87" display="http://www.inturjoven.com"/>
    <hyperlink ref="B91" r:id="rId88" display="http://www.exesevillapalmera.com"/>
    <hyperlink ref="B92" r:id="rId89" display="http://www.hoteloromana.com"/>
    <hyperlink ref="B93" r:id="rId90" display="http://www.granhotelsolucar.com"/>
    <hyperlink ref="B94" r:id="rId91" display="http://www.hotelmairena.com"/>
    <hyperlink ref="B95" r:id="rId92" display="http://www.aguilareal.com"/>
    <hyperlink ref="B96" r:id="rId93" display="http://www.hotelcortijosotoreal.com"/>
    <hyperlink ref="B97" r:id="rId94" display="http://www.hotelventaelpan.com"/>
    <hyperlink ref="B98" r:id="rId95" display="http://www.balcondeandalucia.com"/>
    <hyperlink ref="B99" r:id="rId96" display="http://www.hotel-losmolinos.es"/>
    <hyperlink ref="B100" r:id="rId97" display="http://www.las-palomas.com"/>
    <hyperlink ref="B101" r:id="rId98" display="http://www.rosariouno.com"/>
    <hyperlink ref="B102" r:id="rId99" display="http://www.hotelcadizplaza.com"/>
    <hyperlink ref="B103" r:id="rId100" display="http://www.hotelmariantonia.com"/>
    <hyperlink ref="B104" r:id="rId101" display="http://www.hotelguadalete.com"/>
    <hyperlink ref="B105" r:id="rId102" display="http://palafoxhoteles.com"/>
    <hyperlink ref="B106" r:id="rId103" display="http://www.hotellascortes.com"/>
    <hyperlink ref="B107" r:id="rId104" display="http://www.cortijobarranco.com"/>
    <hyperlink ref="B108" r:id="rId105" display="http://www.hotelregio2.es"/>
    <hyperlink ref="B109" r:id="rId106" display="http://www.elcolosohotel.com"/>
    <hyperlink ref="B110" r:id="rId107" display="http://www.hotelalsur.com"/>
    <hyperlink ref="B111" r:id="rId108" display="http://hotelpozorey.com"/>
    <hyperlink ref="B112" r:id="rId109" display="http://www.farinas11.com"/>
    <hyperlink ref="B113" r:id="rId110" display="http://www.abbapalacioarizonhotel.com"/>
    <hyperlink ref="B114" r:id="rId111" display="http://cadizenred.com"/>
    <hyperlink ref="B115" r:id="rId112" display="http://www.elduquedemedina.es"/>
    <hyperlink ref="B116" r:id="rId113" display="http://www.restauranteloscorzos.com"/>
    <hyperlink ref="B117" r:id="rId114" display="http://www.hotelutopia.net"/>
    <hyperlink ref="B118" r:id="rId115" display="http://www.asurhoteles.com"/>
    <hyperlink ref="B119" r:id="rId116" display="https://www.fairplayresort.es"/>
    <hyperlink ref="B120" r:id="rId117" display="http://www.hotelnuro.com"/>
    <hyperlink ref="B121" r:id="rId118" display="https://facebook.com/hotelnuro"/>
    <hyperlink ref="B122" r:id="rId119" display="http://www.hotelesgarbi.com"/>
    <hyperlink ref="B123" r:id="rId120" display="http://www.hotelesalmadraba.es"/>
    <hyperlink ref="B124" r:id="rId121" display="http://www.hoteldiufain.com"/>
    <hyperlink ref="B125" r:id="rId122" display="http://www.hotelpradilloconil.com"/>
    <hyperlink ref="B126" r:id="rId123" display="https://facebook.com/hotelloscantaros"/>
    <hyperlink ref="B127" r:id="rId124" display="http://www.hotelsurutopia.com"/>
    <hyperlink ref="B128" r:id="rId125" display="http://www.hotellascanteras.es"/>
    <hyperlink ref="B129" r:id="rId126" display="http://www.aurahotel.es"/>
    <hyperlink ref="B130" r:id="rId127" display="http://www.hotelalmar.com"/>
    <hyperlink ref="B131" r:id="rId128" display="http://www.lajoyitadetarifa.es"/>
    <hyperlink ref="B132" r:id="rId129" display="http://www.hotelconventotarifa.es"/>
    <hyperlink ref="B133" r:id="rId130" display="http://www.lacasaamarilla.net"/>
    <hyperlink ref="B134" r:id="rId131" display="http://www.silos19.com"/>
    <hyperlink ref="B135" r:id="rId132" display="http://www.hoteltarifa.com"/>
    <hyperlink ref="B136" r:id="rId133" display="http://www.cghs.com"/>
    <hyperlink ref="B137" r:id="rId134" display="http://www.hotelesdearcos.com"/>
    <hyperlink ref="B138" r:id="rId135" display="http://www.iberostar.com"/>
    <hyperlink ref="B139" r:id="rId136" display="http://www.hotelplayadelaplata.com"/>
    <hyperlink ref="B140" r:id="rId137" display="http://www.clubmaritimodesotogrande.com"/>
    <hyperlink ref="B141" r:id="rId138" display="http://www.hotelespadana.com"/>
    <hyperlink ref="B142" r:id="rId139" display="http://www.granhotelciudaddelsur.es"/>
    <hyperlink ref="B143" r:id="rId140" display="http://www.catalanhotel.com"/>
    <hyperlink ref="B144" r:id="rId141" display="http://www.hotellaparrita.com"/>
    <hyperlink ref="B145" r:id="rId142" display="http://www.hotelespadana.com"/>
    <hyperlink ref="B146" r:id="rId143" display="http://www.eurostarsciudaddecordoba.com"/>
    <hyperlink ref="B147" r:id="rId144" display="http://www.egaruhoteles.com"/>
    <hyperlink ref="B148" r:id="rId145" display="http://hotellacasadelmedico.com"/>
    <hyperlink ref="B149" r:id="rId146" display="http://www.hotelmiradordemontoro.es"/>
    <hyperlink ref="B150" r:id="rId147" display="http://www.hotelconencantolola.com"/>
    <hyperlink ref="B151" r:id="rId148" display="http://www.eurostarshotels.com"/>
    <hyperlink ref="B152" r:id="rId149" display="http://www.eurostarspatiosdecordoba.com"/>
    <hyperlink ref="B153" r:id="rId150" display="http://www.eurostarslasadelfas.com"/>
    <hyperlink ref="B154" r:id="rId151" display="http://www.maximiano-herculeo.com"/>
    <hyperlink ref="B155" r:id="rId152" display="http://www.hotelcastillodemontemayor.com"/>
    <hyperlink ref="B156" r:id="rId153" display="http://www.hotelmadinat.com"/>
    <hyperlink ref="B157" r:id="rId154" display="http://www.hotelaverroes.es"/>
    <hyperlink ref="B158" r:id="rId155" display="http://www.execonquistador.com"/>
    <hyperlink ref="B159" r:id="rId156" display="http://www.hoteliznajar.com"/>
    <hyperlink ref="B160" r:id="rId157" display="http://www.hotelmarialuisa.es"/>
    <hyperlink ref="B161" r:id="rId158" display="http://www.hoteldongonzalo.com"/>
    <hyperlink ref="B162" r:id="rId159" display="http://www.grupohchoteles.com"/>
    <hyperlink ref="B163" r:id="rId160" display="http://www.menciahoteles.com"/>
    <hyperlink ref="B164" r:id="rId161" display="http://www.eurostarspalace.com"/>
    <hyperlink ref="B165" r:id="rId162" display="http://www.hospederiadelcarmen.es"/>
    <hyperlink ref="B166" r:id="rId163" display="http://www.carmenteresa.com"/>
    <hyperlink ref="B167" r:id="rId164" display="http://www.hotelsenatorgranada.com"/>
    <hyperlink ref="B168" r:id="rId165" display="http://www.campingsierranevada.com"/>
    <hyperlink ref="B169" r:id="rId166" display="http://www.quintarealgranada.com"/>
    <hyperlink ref="B170" r:id="rId167" display="http://www.hotelcasacapitel.com"/>
    <hyperlink ref="B171" r:id="rId168" display="http://www.hotelpuertadelasgranadas.com"/>
    <hyperlink ref="B172" r:id="rId169" display="http://www.hotelcasamorisca.com"/>
    <hyperlink ref="B173" r:id="rId170" display="http://www.palaciosantaines.es"/>
    <hyperlink ref="B174" r:id="rId171" display="http://www.hotelkhu.com"/>
    <hyperlink ref="B175" r:id="rId172" display="http://hotelnavas.com"/>
    <hyperlink ref="B176" r:id="rId173" display="http://www.hotelalbero.com"/>
    <hyperlink ref="B177" r:id="rId174" display="http://www.hotelamericagranada.com"/>
    <hyperlink ref="B178" r:id="rId175" display="http://www.githoteles.com"/>
    <hyperlink ref="B179" r:id="rId176" display="http://www.hotelsacromonte.es"/>
    <hyperlink ref="B180" r:id="rId177" display="http://www.hotellostilos.com/"/>
    <hyperlink ref="B181" r:id="rId178" display="http://www.hotelelenamaria.com"/>
    <hyperlink ref="B182" r:id="rId179" display="http://www.hoteltriunfogranada.com"/>
    <hyperlink ref="B183" r:id="rId180" display="http://www.hoteldonjuan.com"/>
    <hyperlink ref="B184" r:id="rId181" display="http://www.hotelcamino.net"/>
    <hyperlink ref="B185" r:id="rId182" display="http://hotelsantaisabellareal.com"/>
    <hyperlink ref="B186" r:id="rId183" display="http://www.ahhotels.com"/>
    <hyperlink ref="B187" r:id="rId184" display="http://www.almazarahotel.com"/>
    <hyperlink ref="B188" r:id="rId185" display="http://www.almazarahotel.com"/>
    <hyperlink ref="B189" r:id="rId186" display="http://www.llanopina.com"/>
    <hyperlink ref="B190" r:id="rId187" display="http://www.complejo402.com"/>
    <hyperlink ref="B191" r:id="rId188" display="http://www.hotelreyesziries.com"/>
    <hyperlink ref="B192" r:id="rId189" display="http://www.hotelcoronadeatarfe.com"/>
    <hyperlink ref="B193" r:id="rId190" display="http://www.hotelcoronadeatarfe.com"/>
    <hyperlink ref="B194" r:id="rId191" display="http://www.amalurragranada.com"/>
    <hyperlink ref="B195" r:id="rId192" display="http://www.restaurantemontserrat.com"/>
    <hyperlink ref="B196" r:id="rId193" display="http://kenianevada.com"/>
    <hyperlink ref="B197" r:id="rId194" display="http://www.hocafersan.com"/>
    <hyperlink ref="B198" r:id="rId195" display="http://hotelreinamora.com"/>
    <hyperlink ref="B199" r:id="rId196" display="http://www.hoteljuanmiguel.com"/>
    <hyperlink ref="B200" r:id="rId197" display="http://www.leo.room-matehotels.com"/>
    <hyperlink ref="B201" r:id="rId198" display="http://www.lazubia.com"/>
    <hyperlink ref="B202" r:id="rId199" display="http://www.robinson-ep.com"/>
    <hyperlink ref="B203" r:id="rId200" display="http://www.hotelsalambina.com"/>
    <hyperlink ref="B204" r:id="rId201" display="http://www.hotelavenidatropical.com"/>
    <hyperlink ref="B205" r:id="rId202" display="http://www.embarcaderodecalahonda.com"/>
    <hyperlink ref="B206" r:id="rId203" display="http://hotelnajarra.com"/>
    <hyperlink ref="B207" r:id="rId204" display="http://www.hotelcarmenalmunecar.com"/>
    <hyperlink ref="B208" r:id="rId205" display="http://www.hotelbahiatropical.com"/>
    <hyperlink ref="B209" r:id="rId206" display="http://www.cuevaspedroantonio.es"/>
    <hyperlink ref="B210" r:id="rId207" display="http://www.hotelabentofail.com"/>
    <hyperlink ref="B211" r:id="rId208" display="http://www.hotelruralmontual.com"/>
    <hyperlink ref="B212" r:id="rId209" display="http://www.hotelcentral.jimdo.com"/>
    <hyperlink ref="B213" r:id="rId210" display="http://www.hotelesalpujarra.com"/>
    <hyperlink ref="B214" r:id="rId211" display="http://www.lasmalvasias.com"/>
    <hyperlink ref="B215" r:id="rId212" display="http://www.adhislacristina.com"/>
    <hyperlink ref="B216" r:id="rId213" display="http://www.onhotels.es"/>
    <hyperlink ref="B217" r:id="rId214" display="http://www.posadasalajar.com"/>
    <hyperlink ref="B218" r:id="rId215" display="http://www.eurostarstartessos.com"/>
    <hyperlink ref="B219" r:id="rId216" display="http://www.hotelayamontino.com"/>
    <hyperlink ref="B220" r:id="rId217" display="http://hotelemilio.com"/>
    <hyperlink ref="B221" r:id="rId218" display="http://www.islacristinapalace.com"/>
    <hyperlink ref="B222" r:id="rId219" display="http://www.hotellapinta.com"/>
    <hyperlink ref="B223" r:id="rId220" display="http://www.hotelplazaescribano.com"/>
    <hyperlink ref="B224" r:id="rId221" display="http://www.hotellamalvasia.com"/>
    <hyperlink ref="B225" r:id="rId222" display="http://www.hosteriadellaurel.com"/>
    <hyperlink ref="B226" r:id="rId223" display="http://www.hotelayamontecenter.com"/>
    <hyperlink ref="B227" r:id="rId224" display="http://www.hotellestacio.com"/>
    <hyperlink ref="B228" r:id="rId225" display="http://www.sweetalqueriadevilches.com"/>
    <hyperlink ref="B229" r:id="rId226" display="http://www.elsiglohotel.com"/>
    <hyperlink ref="B230" r:id="rId227" display="http://www.hoteldonbaco.com"/>
    <hyperlink ref="B231" r:id="rId228" display="http://oneshothotels.com"/>
    <hyperlink ref="B232" r:id="rId229" display="http://www.hotelelglobo.com"/>
    <hyperlink ref="B233" r:id="rId230" display="http://www.masiadelacy.com"/>
    <hyperlink ref="B234" r:id="rId231" display="http://www.masiadelacy.es"/>
    <hyperlink ref="B235" r:id="rId232" display="http://www.restaurantemoli.com"/>
    <hyperlink ref="B236" r:id="rId233" display="http://www.hotelconencanto.es"/>
    <hyperlink ref="B237" r:id="rId234" display="http://www.hotelalaquas.com"/>
    <hyperlink ref="B238" r:id="rId235" display="http://www.ibishotel.com"/>
    <hyperlink ref="B239" r:id="rId236" display="http://www.accor.com"/>
    <hyperlink ref="B240" r:id="rId237" display="http://www.melia.com"/>
    <hyperlink ref="B241" r:id="rId238" display="http://www.adhochotele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2026-06-04T08:50:17Z</dcterms:created>
  <dc:creator>openpyxl</dc:creator>
  <dc:description/>
  <dc:language>en-US</dc:language>
  <cp:lastModifiedBy/>
  <dcterms:modified xsi:type="dcterms:W3CDTF">2026-07-21T14:39:01Z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